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5621DD7-4AC8-4935-BDF3-B6AFCA2F2162}" xr6:coauthVersionLast="45" xr6:coauthVersionMax="45" xr10:uidLastSave="{00000000-0000-0000-0000-000000000000}"/>
  <bookViews>
    <workbookView xWindow="-28920" yWindow="-120" windowWidth="29040" windowHeight="15840" activeTab="4" xr2:uid="{4290D6C0-A698-42A0-942B-FFC3CD8D5D5C}"/>
    <workbookView xWindow="-120" yWindow="-120" windowWidth="29040" windowHeight="15840" activeTab="4"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s>
  <definedNames>
    <definedName name="_xlnm._FilterDatabase" localSheetId="4" hidden="1">MapTable!$R$1:$R$243</definedName>
    <definedName name="_xlnm._FilterDatabase" localSheetId="1" hidden="1">StageTable!$AL$1:$AL$2591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21" i="3" l="1"/>
  <c r="N121" i="3"/>
  <c r="O120" i="3"/>
  <c r="N120" i="3"/>
  <c r="O119" i="3"/>
  <c r="N119" i="3"/>
  <c r="O118" i="3"/>
  <c r="N118" i="3"/>
  <c r="O117" i="3"/>
  <c r="N117" i="3"/>
  <c r="O111" i="3"/>
  <c r="N111" i="3"/>
  <c r="O110" i="3"/>
  <c r="N110" i="3"/>
  <c r="O109" i="3"/>
  <c r="N109" i="3"/>
  <c r="O108" i="3"/>
  <c r="N108" i="3"/>
  <c r="O107" i="3"/>
  <c r="N107" i="3"/>
  <c r="O106" i="3"/>
  <c r="N106" i="3"/>
  <c r="O105" i="3"/>
  <c r="N105" i="3"/>
  <c r="O104" i="3"/>
  <c r="N104" i="3"/>
  <c r="O103" i="3"/>
  <c r="N103" i="3"/>
  <c r="O102" i="3"/>
  <c r="N102" i="3"/>
  <c r="O101" i="3"/>
  <c r="N101" i="3"/>
  <c r="O100" i="3"/>
  <c r="N100" i="3"/>
  <c r="O99" i="3"/>
  <c r="N99" i="3"/>
  <c r="O98" i="3"/>
  <c r="N98" i="3"/>
  <c r="O97" i="3"/>
  <c r="N97" i="3"/>
  <c r="O96" i="3"/>
  <c r="N96" i="3"/>
  <c r="O95" i="3"/>
  <c r="N95" i="3"/>
  <c r="O94" i="3"/>
  <c r="N94" i="3"/>
  <c r="O93" i="3"/>
  <c r="N93" i="3"/>
  <c r="O92" i="3"/>
  <c r="N92" i="3"/>
  <c r="O91" i="3"/>
  <c r="N91" i="3"/>
  <c r="O90" i="3"/>
  <c r="N90" i="3"/>
  <c r="O89" i="3"/>
  <c r="N89" i="3"/>
  <c r="O88" i="3"/>
  <c r="N88" i="3"/>
  <c r="O87" i="3"/>
  <c r="N87" i="3"/>
  <c r="O86" i="3"/>
  <c r="N86" i="3"/>
  <c r="O85" i="3"/>
  <c r="N85" i="3"/>
  <c r="O84" i="3"/>
  <c r="N84" i="3"/>
  <c r="O83" i="3"/>
  <c r="N83" i="3"/>
  <c r="O82" i="3"/>
  <c r="N82" i="3"/>
  <c r="O81" i="3"/>
  <c r="N81" i="3"/>
  <c r="O80" i="3"/>
  <c r="N80" i="3"/>
  <c r="O79" i="3"/>
  <c r="N79" i="3"/>
  <c r="O78" i="3"/>
  <c r="N78" i="3"/>
  <c r="O77" i="3"/>
  <c r="N7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N2" i="3"/>
  <c r="O2" i="3"/>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R13" i="2" l="1"/>
  <c r="O13" i="2"/>
  <c r="Q243" i="3" l="1"/>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Q2" i="3"/>
  <c r="P17" i="4" l="1"/>
  <c r="J3" i="4" l="1"/>
  <c r="I3" i="4"/>
  <c r="AL1941" i="1" l="1"/>
  <c r="AL1991" i="1" s="1"/>
  <c r="AL2041" i="1" s="1"/>
  <c r="AL2091" i="1" s="1"/>
  <c r="AL2141" i="1" s="1"/>
  <c r="AL2191" i="1" s="1"/>
  <c r="AL2241" i="1" s="1"/>
  <c r="AL2291" i="1" s="1"/>
  <c r="AL2341" i="1" s="1"/>
  <c r="AL2391" i="1" s="1"/>
  <c r="AL2441" i="1" s="1"/>
  <c r="AL2491" i="1" s="1"/>
  <c r="AL2541" i="1" s="1"/>
  <c r="AL2591" i="1" s="1"/>
  <c r="AL1940" i="1"/>
  <c r="AL1990" i="1" s="1"/>
  <c r="AL2040" i="1" s="1"/>
  <c r="AL2090" i="1" s="1"/>
  <c r="AL2140" i="1" s="1"/>
  <c r="AL2190" i="1" s="1"/>
  <c r="AL2240" i="1" s="1"/>
  <c r="AL2290" i="1" s="1"/>
  <c r="AL2340" i="1" s="1"/>
  <c r="AL2390" i="1" s="1"/>
  <c r="AL2440" i="1" s="1"/>
  <c r="AL2490" i="1" s="1"/>
  <c r="AL2540" i="1" s="1"/>
  <c r="AL2590" i="1" s="1"/>
  <c r="AL1939" i="1"/>
  <c r="AL1989" i="1" s="1"/>
  <c r="AL2039" i="1" s="1"/>
  <c r="AL2089" i="1" s="1"/>
  <c r="AL2139" i="1" s="1"/>
  <c r="AL2189" i="1" s="1"/>
  <c r="AL2239" i="1" s="1"/>
  <c r="AL2289" i="1" s="1"/>
  <c r="AL2339" i="1" s="1"/>
  <c r="AL2389" i="1" s="1"/>
  <c r="AL2439" i="1" s="1"/>
  <c r="AL2489" i="1" s="1"/>
  <c r="AL2539" i="1" s="1"/>
  <c r="AL2589" i="1" s="1"/>
  <c r="AL1938" i="1"/>
  <c r="AL1988" i="1" s="1"/>
  <c r="AL2038" i="1" s="1"/>
  <c r="AL2088" i="1" s="1"/>
  <c r="AL2138" i="1" s="1"/>
  <c r="AL2188" i="1" s="1"/>
  <c r="AL2238" i="1" s="1"/>
  <c r="AL2288" i="1" s="1"/>
  <c r="AL2338" i="1" s="1"/>
  <c r="AL2388" i="1" s="1"/>
  <c r="AL2438" i="1" s="1"/>
  <c r="AL2488" i="1" s="1"/>
  <c r="AL2538" i="1" s="1"/>
  <c r="AL2588" i="1" s="1"/>
  <c r="AL1937" i="1"/>
  <c r="AL1987" i="1" s="1"/>
  <c r="AL2037" i="1" s="1"/>
  <c r="AL2087" i="1" s="1"/>
  <c r="AL2137" i="1" s="1"/>
  <c r="AL2187" i="1" s="1"/>
  <c r="AL2237" i="1" s="1"/>
  <c r="AL2287" i="1" s="1"/>
  <c r="AL2337" i="1" s="1"/>
  <c r="AL2387" i="1" s="1"/>
  <c r="AL2437" i="1" s="1"/>
  <c r="AL2487" i="1" s="1"/>
  <c r="AL2537" i="1" s="1"/>
  <c r="AL2587" i="1" s="1"/>
  <c r="AL1936" i="1"/>
  <c r="AL1986" i="1" s="1"/>
  <c r="AL2036" i="1" s="1"/>
  <c r="AL2086" i="1" s="1"/>
  <c r="AL2136" i="1" s="1"/>
  <c r="AL2186" i="1" s="1"/>
  <c r="AL2236" i="1" s="1"/>
  <c r="AL2286" i="1" s="1"/>
  <c r="AL2336" i="1" s="1"/>
  <c r="AL2386" i="1" s="1"/>
  <c r="AL2436" i="1" s="1"/>
  <c r="AL2486" i="1" s="1"/>
  <c r="AL2536" i="1" s="1"/>
  <c r="AL2586" i="1" s="1"/>
  <c r="AL1935" i="1"/>
  <c r="AL1985" i="1" s="1"/>
  <c r="AL2035" i="1" s="1"/>
  <c r="AL2085" i="1" s="1"/>
  <c r="AL2135" i="1" s="1"/>
  <c r="AL2185" i="1" s="1"/>
  <c r="AL2235" i="1" s="1"/>
  <c r="AL2285" i="1" s="1"/>
  <c r="AL2335" i="1" s="1"/>
  <c r="AL2385" i="1" s="1"/>
  <c r="AL2435" i="1" s="1"/>
  <c r="AL2485" i="1" s="1"/>
  <c r="AL2535" i="1" s="1"/>
  <c r="AL2585" i="1" s="1"/>
  <c r="AL1934" i="1"/>
  <c r="AL1984" i="1" s="1"/>
  <c r="AL2034" i="1" s="1"/>
  <c r="AL2084" i="1" s="1"/>
  <c r="AL2134" i="1" s="1"/>
  <c r="AL2184" i="1" s="1"/>
  <c r="AL2234" i="1" s="1"/>
  <c r="AL2284" i="1" s="1"/>
  <c r="AL2334" i="1" s="1"/>
  <c r="AL2384" i="1" s="1"/>
  <c r="AL2434" i="1" s="1"/>
  <c r="AL2484" i="1" s="1"/>
  <c r="AL2534" i="1" s="1"/>
  <c r="AL2584" i="1" s="1"/>
  <c r="AL1933" i="1"/>
  <c r="AL1983" i="1" s="1"/>
  <c r="AL2033" i="1" s="1"/>
  <c r="AL2083" i="1" s="1"/>
  <c r="AL2133" i="1" s="1"/>
  <c r="AL2183" i="1" s="1"/>
  <c r="AL2233" i="1" s="1"/>
  <c r="AL2283" i="1" s="1"/>
  <c r="AL2333" i="1" s="1"/>
  <c r="AL2383" i="1" s="1"/>
  <c r="AL2433" i="1" s="1"/>
  <c r="AL2483" i="1" s="1"/>
  <c r="AL2533" i="1" s="1"/>
  <c r="AL2583" i="1" s="1"/>
  <c r="AL1932" i="1"/>
  <c r="AL1982" i="1" s="1"/>
  <c r="AL2032" i="1" s="1"/>
  <c r="AL2082" i="1" s="1"/>
  <c r="AL2132" i="1" s="1"/>
  <c r="AL2182" i="1" s="1"/>
  <c r="AL2232" i="1" s="1"/>
  <c r="AL2282" i="1" s="1"/>
  <c r="AL2332" i="1" s="1"/>
  <c r="AL2382" i="1" s="1"/>
  <c r="AL2432" i="1" s="1"/>
  <c r="AL2482" i="1" s="1"/>
  <c r="AL2532" i="1" s="1"/>
  <c r="AL2582" i="1" s="1"/>
  <c r="AL1931" i="1"/>
  <c r="AL1981" i="1" s="1"/>
  <c r="AL2031" i="1" s="1"/>
  <c r="AL2081" i="1" s="1"/>
  <c r="AL2131" i="1" s="1"/>
  <c r="AL2181" i="1" s="1"/>
  <c r="AL2231" i="1" s="1"/>
  <c r="AL2281" i="1" s="1"/>
  <c r="AL2331" i="1" s="1"/>
  <c r="AL2381" i="1" s="1"/>
  <c r="AL2431" i="1" s="1"/>
  <c r="AL2481" i="1" s="1"/>
  <c r="AL2531" i="1" s="1"/>
  <c r="AL2581" i="1" s="1"/>
  <c r="AL1930" i="1"/>
  <c r="AL1980" i="1" s="1"/>
  <c r="AL2030" i="1" s="1"/>
  <c r="AL2080" i="1" s="1"/>
  <c r="AL2130" i="1" s="1"/>
  <c r="AL2180" i="1" s="1"/>
  <c r="AL2230" i="1" s="1"/>
  <c r="AL2280" i="1" s="1"/>
  <c r="AL2330" i="1" s="1"/>
  <c r="AL2380" i="1" s="1"/>
  <c r="AL2430" i="1" s="1"/>
  <c r="AL2480" i="1" s="1"/>
  <c r="AL2530" i="1" s="1"/>
  <c r="AL2580" i="1" s="1"/>
  <c r="AL1929" i="1"/>
  <c r="AL1979" i="1" s="1"/>
  <c r="AL2029" i="1" s="1"/>
  <c r="AL2079" i="1" s="1"/>
  <c r="AL2129" i="1" s="1"/>
  <c r="AL2179" i="1" s="1"/>
  <c r="AL2229" i="1" s="1"/>
  <c r="AL2279" i="1" s="1"/>
  <c r="AL2329" i="1" s="1"/>
  <c r="AL2379" i="1" s="1"/>
  <c r="AL2429" i="1" s="1"/>
  <c r="AL2479" i="1" s="1"/>
  <c r="AL2529" i="1" s="1"/>
  <c r="AL2579" i="1" s="1"/>
  <c r="AL1928" i="1"/>
  <c r="AL1978" i="1" s="1"/>
  <c r="AL2028" i="1" s="1"/>
  <c r="AL2078" i="1" s="1"/>
  <c r="AL2128" i="1" s="1"/>
  <c r="AL2178" i="1" s="1"/>
  <c r="AL2228" i="1" s="1"/>
  <c r="AL2278" i="1" s="1"/>
  <c r="AL2328" i="1" s="1"/>
  <c r="AL2378" i="1" s="1"/>
  <c r="AL2428" i="1" s="1"/>
  <c r="AL2478" i="1" s="1"/>
  <c r="AL2528" i="1" s="1"/>
  <c r="AL2578" i="1" s="1"/>
  <c r="AL1927" i="1"/>
  <c r="AL1977" i="1" s="1"/>
  <c r="AL2027" i="1" s="1"/>
  <c r="AL2077" i="1" s="1"/>
  <c r="AL2127" i="1" s="1"/>
  <c r="AL2177" i="1" s="1"/>
  <c r="AL2227" i="1" s="1"/>
  <c r="AL2277" i="1" s="1"/>
  <c r="AL2327" i="1" s="1"/>
  <c r="AL2377" i="1" s="1"/>
  <c r="AL2427" i="1" s="1"/>
  <c r="AL2477" i="1" s="1"/>
  <c r="AL2527" i="1" s="1"/>
  <c r="AL2577" i="1" s="1"/>
  <c r="AL1926" i="1"/>
  <c r="AL1976" i="1" s="1"/>
  <c r="AL2026" i="1" s="1"/>
  <c r="AL2076" i="1" s="1"/>
  <c r="AL2126" i="1" s="1"/>
  <c r="AL2176" i="1" s="1"/>
  <c r="AL2226" i="1" s="1"/>
  <c r="AL2276" i="1" s="1"/>
  <c r="AL2326" i="1" s="1"/>
  <c r="AL2376" i="1" s="1"/>
  <c r="AL2426" i="1" s="1"/>
  <c r="AL2476" i="1" s="1"/>
  <c r="AL2526" i="1" s="1"/>
  <c r="AL2576" i="1" s="1"/>
  <c r="AL1925" i="1"/>
  <c r="AL1975" i="1" s="1"/>
  <c r="AL2025" i="1" s="1"/>
  <c r="AL2075" i="1" s="1"/>
  <c r="AL2125" i="1" s="1"/>
  <c r="AL2175" i="1" s="1"/>
  <c r="AL2225" i="1" s="1"/>
  <c r="AL2275" i="1" s="1"/>
  <c r="AL2325" i="1" s="1"/>
  <c r="AL2375" i="1" s="1"/>
  <c r="AL2425" i="1" s="1"/>
  <c r="AL2475" i="1" s="1"/>
  <c r="AL2525" i="1" s="1"/>
  <c r="AL2575" i="1" s="1"/>
  <c r="AL1924" i="1"/>
  <c r="AL1974" i="1" s="1"/>
  <c r="AL2024" i="1" s="1"/>
  <c r="AL2074" i="1" s="1"/>
  <c r="AL2124" i="1" s="1"/>
  <c r="AL2174" i="1" s="1"/>
  <c r="AL2224" i="1" s="1"/>
  <c r="AL2274" i="1" s="1"/>
  <c r="AL2324" i="1" s="1"/>
  <c r="AL2374" i="1" s="1"/>
  <c r="AL2424" i="1" s="1"/>
  <c r="AL2474" i="1" s="1"/>
  <c r="AL2524" i="1" s="1"/>
  <c r="AL2574" i="1" s="1"/>
  <c r="AL1923" i="1"/>
  <c r="AL1973" i="1" s="1"/>
  <c r="AL2023" i="1" s="1"/>
  <c r="AL2073" i="1" s="1"/>
  <c r="AL2123" i="1" s="1"/>
  <c r="AL2173" i="1" s="1"/>
  <c r="AL2223" i="1" s="1"/>
  <c r="AL2273" i="1" s="1"/>
  <c r="AL2323" i="1" s="1"/>
  <c r="AL2373" i="1" s="1"/>
  <c r="AL2423" i="1" s="1"/>
  <c r="AL2473" i="1" s="1"/>
  <c r="AL2523" i="1" s="1"/>
  <c r="AL2573" i="1" s="1"/>
  <c r="AL1922" i="1"/>
  <c r="AL1972" i="1" s="1"/>
  <c r="AL2022" i="1" s="1"/>
  <c r="AL2072" i="1" s="1"/>
  <c r="AL2122" i="1" s="1"/>
  <c r="AL2172" i="1" s="1"/>
  <c r="AL2222" i="1" s="1"/>
  <c r="AL2272" i="1" s="1"/>
  <c r="AL2322" i="1" s="1"/>
  <c r="AL2372" i="1" s="1"/>
  <c r="AL2422" i="1" s="1"/>
  <c r="AL2472" i="1" s="1"/>
  <c r="AL2522" i="1" s="1"/>
  <c r="AL2572" i="1" s="1"/>
  <c r="AL1921" i="1"/>
  <c r="AL1971" i="1" s="1"/>
  <c r="AL2021" i="1" s="1"/>
  <c r="AL2071" i="1" s="1"/>
  <c r="AL2121" i="1" s="1"/>
  <c r="AL2171" i="1" s="1"/>
  <c r="AL2221" i="1" s="1"/>
  <c r="AL2271" i="1" s="1"/>
  <c r="AL2321" i="1" s="1"/>
  <c r="AL2371" i="1" s="1"/>
  <c r="AL2421" i="1" s="1"/>
  <c r="AL2471" i="1" s="1"/>
  <c r="AL2521" i="1" s="1"/>
  <c r="AL2571" i="1" s="1"/>
  <c r="AL1920" i="1"/>
  <c r="AL1970" i="1" s="1"/>
  <c r="AL2020" i="1" s="1"/>
  <c r="AL2070" i="1" s="1"/>
  <c r="AL2120" i="1" s="1"/>
  <c r="AL2170" i="1" s="1"/>
  <c r="AL2220" i="1" s="1"/>
  <c r="AL2270" i="1" s="1"/>
  <c r="AL2320" i="1" s="1"/>
  <c r="AL2370" i="1" s="1"/>
  <c r="AL2420" i="1" s="1"/>
  <c r="AL2470" i="1" s="1"/>
  <c r="AL2520" i="1" s="1"/>
  <c r="AL2570" i="1" s="1"/>
  <c r="AL1919" i="1"/>
  <c r="AL1969" i="1" s="1"/>
  <c r="AL2019" i="1" s="1"/>
  <c r="AL2069" i="1" s="1"/>
  <c r="AL2119" i="1" s="1"/>
  <c r="AL2169" i="1" s="1"/>
  <c r="AL2219" i="1" s="1"/>
  <c r="AL2269" i="1" s="1"/>
  <c r="AL2319" i="1" s="1"/>
  <c r="AL2369" i="1" s="1"/>
  <c r="AL2419" i="1" s="1"/>
  <c r="AL2469" i="1" s="1"/>
  <c r="AL2519" i="1" s="1"/>
  <c r="AL2569" i="1" s="1"/>
  <c r="AL1918" i="1"/>
  <c r="AL1968" i="1" s="1"/>
  <c r="AL2018" i="1" s="1"/>
  <c r="AL2068" i="1" s="1"/>
  <c r="AL2118" i="1" s="1"/>
  <c r="AL2168" i="1" s="1"/>
  <c r="AL2218" i="1" s="1"/>
  <c r="AL2268" i="1" s="1"/>
  <c r="AL2318" i="1" s="1"/>
  <c r="AL2368" i="1" s="1"/>
  <c r="AL2418" i="1" s="1"/>
  <c r="AL2468" i="1" s="1"/>
  <c r="AL2518" i="1" s="1"/>
  <c r="AL2568" i="1" s="1"/>
  <c r="AL1917" i="1"/>
  <c r="AL1967" i="1" s="1"/>
  <c r="AL2017" i="1" s="1"/>
  <c r="AL2067" i="1" s="1"/>
  <c r="AL2117" i="1" s="1"/>
  <c r="AL2167" i="1" s="1"/>
  <c r="AL2217" i="1" s="1"/>
  <c r="AL2267" i="1" s="1"/>
  <c r="AL2317" i="1" s="1"/>
  <c r="AL2367" i="1" s="1"/>
  <c r="AL2417" i="1" s="1"/>
  <c r="AL2467" i="1" s="1"/>
  <c r="AL2517" i="1" s="1"/>
  <c r="AL2567" i="1" s="1"/>
  <c r="AL1916" i="1"/>
  <c r="AL1966" i="1" s="1"/>
  <c r="AL2016" i="1" s="1"/>
  <c r="AL2066" i="1" s="1"/>
  <c r="AL2116" i="1" s="1"/>
  <c r="AL2166" i="1" s="1"/>
  <c r="AL2216" i="1" s="1"/>
  <c r="AL2266" i="1" s="1"/>
  <c r="AL2316" i="1" s="1"/>
  <c r="AL2366" i="1" s="1"/>
  <c r="AL2416" i="1" s="1"/>
  <c r="AL2466" i="1" s="1"/>
  <c r="AL2516" i="1" s="1"/>
  <c r="AL2566" i="1" s="1"/>
  <c r="AL1915" i="1"/>
  <c r="AL1965" i="1" s="1"/>
  <c r="AL2015" i="1" s="1"/>
  <c r="AL2065" i="1" s="1"/>
  <c r="AL2115" i="1" s="1"/>
  <c r="AL2165" i="1" s="1"/>
  <c r="AL2215" i="1" s="1"/>
  <c r="AL2265" i="1" s="1"/>
  <c r="AL2315" i="1" s="1"/>
  <c r="AL2365" i="1" s="1"/>
  <c r="AL2415" i="1" s="1"/>
  <c r="AL2465" i="1" s="1"/>
  <c r="AL2515" i="1" s="1"/>
  <c r="AL2565" i="1" s="1"/>
  <c r="AL1914" i="1"/>
  <c r="AL1964" i="1" s="1"/>
  <c r="AL2014" i="1" s="1"/>
  <c r="AL2064" i="1" s="1"/>
  <c r="AL2114" i="1" s="1"/>
  <c r="AL2164" i="1" s="1"/>
  <c r="AL2214" i="1" s="1"/>
  <c r="AL2264" i="1" s="1"/>
  <c r="AL2314" i="1" s="1"/>
  <c r="AL2364" i="1" s="1"/>
  <c r="AL2414" i="1" s="1"/>
  <c r="AL2464" i="1" s="1"/>
  <c r="AL2514" i="1" s="1"/>
  <c r="AL2564" i="1" s="1"/>
  <c r="AL1913" i="1"/>
  <c r="AL1963" i="1" s="1"/>
  <c r="AL2013" i="1" s="1"/>
  <c r="AL2063" i="1" s="1"/>
  <c r="AL2113" i="1" s="1"/>
  <c r="AL2163" i="1" s="1"/>
  <c r="AL2213" i="1" s="1"/>
  <c r="AL2263" i="1" s="1"/>
  <c r="AL2313" i="1" s="1"/>
  <c r="AL2363" i="1" s="1"/>
  <c r="AL2413" i="1" s="1"/>
  <c r="AL2463" i="1" s="1"/>
  <c r="AL2513" i="1" s="1"/>
  <c r="AL2563" i="1" s="1"/>
  <c r="AL1912" i="1"/>
  <c r="AL1962" i="1" s="1"/>
  <c r="AL2012" i="1" s="1"/>
  <c r="AL2062" i="1" s="1"/>
  <c r="AL2112" i="1" s="1"/>
  <c r="AL2162" i="1" s="1"/>
  <c r="AL2212" i="1" s="1"/>
  <c r="AL2262" i="1" s="1"/>
  <c r="AL2312" i="1" s="1"/>
  <c r="AL2362" i="1" s="1"/>
  <c r="AL2412" i="1" s="1"/>
  <c r="AL2462" i="1" s="1"/>
  <c r="AL2512" i="1" s="1"/>
  <c r="AL2562" i="1" s="1"/>
  <c r="AL1911" i="1"/>
  <c r="AL1961" i="1" s="1"/>
  <c r="AL2011" i="1" s="1"/>
  <c r="AL2061" i="1" s="1"/>
  <c r="AL2111" i="1" s="1"/>
  <c r="AL2161" i="1" s="1"/>
  <c r="AL2211" i="1" s="1"/>
  <c r="AL2261" i="1" s="1"/>
  <c r="AL2311" i="1" s="1"/>
  <c r="AL2361" i="1" s="1"/>
  <c r="AL2411" i="1" s="1"/>
  <c r="AL2461" i="1" s="1"/>
  <c r="AL2511" i="1" s="1"/>
  <c r="AL2561" i="1" s="1"/>
  <c r="AL1910" i="1"/>
  <c r="AL1960" i="1" s="1"/>
  <c r="AL2010" i="1" s="1"/>
  <c r="AL2060" i="1" s="1"/>
  <c r="AL2110" i="1" s="1"/>
  <c r="AL2160" i="1" s="1"/>
  <c r="AL2210" i="1" s="1"/>
  <c r="AL2260" i="1" s="1"/>
  <c r="AL2310" i="1" s="1"/>
  <c r="AL2360" i="1" s="1"/>
  <c r="AL2410" i="1" s="1"/>
  <c r="AL2460" i="1" s="1"/>
  <c r="AL2510" i="1" s="1"/>
  <c r="AL2560" i="1" s="1"/>
  <c r="AL1909" i="1"/>
  <c r="AL1959" i="1" s="1"/>
  <c r="AL2009" i="1" s="1"/>
  <c r="AL2059" i="1" s="1"/>
  <c r="AL2109" i="1" s="1"/>
  <c r="AL2159" i="1" s="1"/>
  <c r="AL2209" i="1" s="1"/>
  <c r="AL2259" i="1" s="1"/>
  <c r="AL2309" i="1" s="1"/>
  <c r="AL2359" i="1" s="1"/>
  <c r="AL2409" i="1" s="1"/>
  <c r="AL2459" i="1" s="1"/>
  <c r="AL2509" i="1" s="1"/>
  <c r="AL2559" i="1" s="1"/>
  <c r="AL1908" i="1"/>
  <c r="AL1958" i="1" s="1"/>
  <c r="AL2008" i="1" s="1"/>
  <c r="AL2058" i="1" s="1"/>
  <c r="AL2108" i="1" s="1"/>
  <c r="AL2158" i="1" s="1"/>
  <c r="AL2208" i="1" s="1"/>
  <c r="AL2258" i="1" s="1"/>
  <c r="AL2308" i="1" s="1"/>
  <c r="AL2358" i="1" s="1"/>
  <c r="AL2408" i="1" s="1"/>
  <c r="AL2458" i="1" s="1"/>
  <c r="AL2508" i="1" s="1"/>
  <c r="AL2558" i="1" s="1"/>
  <c r="AL1907" i="1"/>
  <c r="AL1957" i="1" s="1"/>
  <c r="AL2007" i="1" s="1"/>
  <c r="AL2057" i="1" s="1"/>
  <c r="AL2107" i="1" s="1"/>
  <c r="AL2157" i="1" s="1"/>
  <c r="AL2207" i="1" s="1"/>
  <c r="AL2257" i="1" s="1"/>
  <c r="AL2307" i="1" s="1"/>
  <c r="AL2357" i="1" s="1"/>
  <c r="AL2407" i="1" s="1"/>
  <c r="AL2457" i="1" s="1"/>
  <c r="AL2507" i="1" s="1"/>
  <c r="AL2557" i="1" s="1"/>
  <c r="AL1906" i="1"/>
  <c r="AL1956" i="1" s="1"/>
  <c r="AL2006" i="1" s="1"/>
  <c r="AL2056" i="1" s="1"/>
  <c r="AL2106" i="1" s="1"/>
  <c r="AL2156" i="1" s="1"/>
  <c r="AL2206" i="1" s="1"/>
  <c r="AL2256" i="1" s="1"/>
  <c r="AL2306" i="1" s="1"/>
  <c r="AL2356" i="1" s="1"/>
  <c r="AL2406" i="1" s="1"/>
  <c r="AL2456" i="1" s="1"/>
  <c r="AL2506" i="1" s="1"/>
  <c r="AL2556" i="1" s="1"/>
  <c r="AL1905" i="1"/>
  <c r="AL1955" i="1" s="1"/>
  <c r="AL2005" i="1" s="1"/>
  <c r="AL2055" i="1" s="1"/>
  <c r="AL2105" i="1" s="1"/>
  <c r="AL2155" i="1" s="1"/>
  <c r="AL2205" i="1" s="1"/>
  <c r="AL2255" i="1" s="1"/>
  <c r="AL2305" i="1" s="1"/>
  <c r="AL2355" i="1" s="1"/>
  <c r="AL2405" i="1" s="1"/>
  <c r="AL2455" i="1" s="1"/>
  <c r="AL2505" i="1" s="1"/>
  <c r="AL2555" i="1" s="1"/>
  <c r="AL1904" i="1"/>
  <c r="AL1954" i="1" s="1"/>
  <c r="AL2004" i="1" s="1"/>
  <c r="AL2054" i="1" s="1"/>
  <c r="AL2104" i="1" s="1"/>
  <c r="AL2154" i="1" s="1"/>
  <c r="AL2204" i="1" s="1"/>
  <c r="AL2254" i="1" s="1"/>
  <c r="AL2304" i="1" s="1"/>
  <c r="AL2354" i="1" s="1"/>
  <c r="AL2404" i="1" s="1"/>
  <c r="AL2454" i="1" s="1"/>
  <c r="AL2504" i="1" s="1"/>
  <c r="AL2554" i="1" s="1"/>
  <c r="AL1903" i="1"/>
  <c r="AL1953" i="1" s="1"/>
  <c r="AL2003" i="1" s="1"/>
  <c r="AL2053" i="1" s="1"/>
  <c r="AL2103" i="1" s="1"/>
  <c r="AL2153" i="1" s="1"/>
  <c r="AL2203" i="1" s="1"/>
  <c r="AL2253" i="1" s="1"/>
  <c r="AL2303" i="1" s="1"/>
  <c r="AL2353" i="1" s="1"/>
  <c r="AL2403" i="1" s="1"/>
  <c r="AL2453" i="1" s="1"/>
  <c r="AL2503" i="1" s="1"/>
  <c r="AL2553" i="1" s="1"/>
  <c r="AL1902" i="1"/>
  <c r="AL1952" i="1" s="1"/>
  <c r="AL2002" i="1" s="1"/>
  <c r="AL2052" i="1" s="1"/>
  <c r="AL2102" i="1" s="1"/>
  <c r="AL2152" i="1" s="1"/>
  <c r="AL2202" i="1" s="1"/>
  <c r="AL2252" i="1" s="1"/>
  <c r="AL2302" i="1" s="1"/>
  <c r="AL2352" i="1" s="1"/>
  <c r="AL2402" i="1" s="1"/>
  <c r="AL2452" i="1" s="1"/>
  <c r="AL2502" i="1" s="1"/>
  <c r="AL2552" i="1" s="1"/>
  <c r="AL1901" i="1"/>
  <c r="AL1951" i="1" s="1"/>
  <c r="AL2001" i="1" s="1"/>
  <c r="AL2051" i="1" s="1"/>
  <c r="AL2101" i="1" s="1"/>
  <c r="AL2151" i="1" s="1"/>
  <c r="AL2201" i="1" s="1"/>
  <c r="AL2251" i="1" s="1"/>
  <c r="AL2301" i="1" s="1"/>
  <c r="AL2351" i="1" s="1"/>
  <c r="AL2401" i="1" s="1"/>
  <c r="AL2451" i="1" s="1"/>
  <c r="AL2501" i="1" s="1"/>
  <c r="AL2551" i="1" s="1"/>
  <c r="AL1900" i="1"/>
  <c r="AL1950" i="1" s="1"/>
  <c r="AL2000" i="1" s="1"/>
  <c r="AL2050" i="1" s="1"/>
  <c r="AL2100" i="1" s="1"/>
  <c r="AL2150" i="1" s="1"/>
  <c r="AL2200" i="1" s="1"/>
  <c r="AL2250" i="1" s="1"/>
  <c r="AL2300" i="1" s="1"/>
  <c r="AL2350" i="1" s="1"/>
  <c r="AL2400" i="1" s="1"/>
  <c r="AL2450" i="1" s="1"/>
  <c r="AL2500" i="1" s="1"/>
  <c r="AL2550" i="1" s="1"/>
  <c r="AL1899" i="1"/>
  <c r="AL1949" i="1" s="1"/>
  <c r="AL1999" i="1" s="1"/>
  <c r="AL2049" i="1" s="1"/>
  <c r="AL2099" i="1" s="1"/>
  <c r="AL2149" i="1" s="1"/>
  <c r="AL2199" i="1" s="1"/>
  <c r="AL2249" i="1" s="1"/>
  <c r="AL2299" i="1" s="1"/>
  <c r="AL2349" i="1" s="1"/>
  <c r="AL2399" i="1" s="1"/>
  <c r="AL2449" i="1" s="1"/>
  <c r="AL2499" i="1" s="1"/>
  <c r="AL2549" i="1" s="1"/>
  <c r="AL1898" i="1"/>
  <c r="AL1948" i="1" s="1"/>
  <c r="AL1998" i="1" s="1"/>
  <c r="AL2048" i="1" s="1"/>
  <c r="AL2098" i="1" s="1"/>
  <c r="AL2148" i="1" s="1"/>
  <c r="AL2198" i="1" s="1"/>
  <c r="AL2248" i="1" s="1"/>
  <c r="AL2298" i="1" s="1"/>
  <c r="AL2348" i="1" s="1"/>
  <c r="AL2398" i="1" s="1"/>
  <c r="AL2448" i="1" s="1"/>
  <c r="AL2498" i="1" s="1"/>
  <c r="AL2548" i="1" s="1"/>
  <c r="AL1897" i="1"/>
  <c r="AL1947" i="1" s="1"/>
  <c r="AL1997" i="1" s="1"/>
  <c r="AL2047" i="1" s="1"/>
  <c r="AL2097" i="1" s="1"/>
  <c r="AL2147" i="1" s="1"/>
  <c r="AL2197" i="1" s="1"/>
  <c r="AL2247" i="1" s="1"/>
  <c r="AL2297" i="1" s="1"/>
  <c r="AL2347" i="1" s="1"/>
  <c r="AL2397" i="1" s="1"/>
  <c r="AL2447" i="1" s="1"/>
  <c r="AL2497" i="1" s="1"/>
  <c r="AL2547" i="1" s="1"/>
  <c r="AL1896" i="1"/>
  <c r="AL1946" i="1" s="1"/>
  <c r="AL1996" i="1" s="1"/>
  <c r="AL2046" i="1" s="1"/>
  <c r="AL2096" i="1" s="1"/>
  <c r="AL2146" i="1" s="1"/>
  <c r="AL2196" i="1" s="1"/>
  <c r="AL2246" i="1" s="1"/>
  <c r="AL2296" i="1" s="1"/>
  <c r="AL2346" i="1" s="1"/>
  <c r="AL2396" i="1" s="1"/>
  <c r="AL2446" i="1" s="1"/>
  <c r="AL2496" i="1" s="1"/>
  <c r="AL2546" i="1" s="1"/>
  <c r="AL1895" i="1"/>
  <c r="AL1945" i="1" s="1"/>
  <c r="AL1995" i="1" s="1"/>
  <c r="AL2045" i="1" s="1"/>
  <c r="AL2095" i="1" s="1"/>
  <c r="AL2145" i="1" s="1"/>
  <c r="AL2195" i="1" s="1"/>
  <c r="AL2245" i="1" s="1"/>
  <c r="AL2295" i="1" s="1"/>
  <c r="AL2345" i="1" s="1"/>
  <c r="AL2395" i="1" s="1"/>
  <c r="AL2445" i="1" s="1"/>
  <c r="AL2495" i="1" s="1"/>
  <c r="AL2545" i="1" s="1"/>
  <c r="AL1894" i="1"/>
  <c r="AL1944" i="1" s="1"/>
  <c r="AL1994" i="1" s="1"/>
  <c r="AL2044" i="1" s="1"/>
  <c r="AL2094" i="1" s="1"/>
  <c r="AL2144" i="1" s="1"/>
  <c r="AL2194" i="1" s="1"/>
  <c r="AL2244" i="1" s="1"/>
  <c r="AL2294" i="1" s="1"/>
  <c r="AL2344" i="1" s="1"/>
  <c r="AL2394" i="1" s="1"/>
  <c r="AL2444" i="1" s="1"/>
  <c r="AL2494" i="1" s="1"/>
  <c r="AL2544" i="1" s="1"/>
  <c r="AL1893" i="1"/>
  <c r="AL1943" i="1" s="1"/>
  <c r="AL1993" i="1" s="1"/>
  <c r="AL2043" i="1" s="1"/>
  <c r="AL2093" i="1" s="1"/>
  <c r="AL2143" i="1" s="1"/>
  <c r="AL2193" i="1" s="1"/>
  <c r="AL2243" i="1" s="1"/>
  <c r="AL2293" i="1" s="1"/>
  <c r="AL2343" i="1" s="1"/>
  <c r="AL2393" i="1" s="1"/>
  <c r="AL2443" i="1" s="1"/>
  <c r="AL2493" i="1" s="1"/>
  <c r="AL2543" i="1" s="1"/>
  <c r="AL1892" i="1"/>
  <c r="AL1942" i="1" s="1"/>
  <c r="AL1992" i="1" s="1"/>
  <c r="AL2042" i="1" s="1"/>
  <c r="AL2092" i="1" s="1"/>
  <c r="AL2142" i="1" s="1"/>
  <c r="AL2192" i="1" s="1"/>
  <c r="AL2242" i="1" s="1"/>
  <c r="AL2292" i="1" s="1"/>
  <c r="AL2342" i="1" s="1"/>
  <c r="AL2392" i="1" s="1"/>
  <c r="AL2442" i="1" s="1"/>
  <c r="AL2492" i="1" s="1"/>
  <c r="AL2542" i="1" s="1"/>
  <c r="AK2591" i="1" l="1"/>
  <c r="AJ2591" i="1"/>
  <c r="AI2591" i="1"/>
  <c r="AE2591" i="1"/>
  <c r="AC2591" i="1"/>
  <c r="X2591" i="1"/>
  <c r="R2591" i="1"/>
  <c r="T2591" i="1" s="1"/>
  <c r="O2591" i="1"/>
  <c r="Q2591" i="1" s="1"/>
  <c r="N2591" i="1"/>
  <c r="D2591" i="1"/>
  <c r="C2591" i="1"/>
  <c r="AK2590" i="1"/>
  <c r="AJ2590" i="1"/>
  <c r="AI2590" i="1"/>
  <c r="AE2590" i="1"/>
  <c r="AC2590" i="1"/>
  <c r="X2590" i="1"/>
  <c r="R2590" i="1"/>
  <c r="T2590" i="1" s="1"/>
  <c r="O2590" i="1"/>
  <c r="Q2590" i="1" s="1"/>
  <c r="N2590" i="1"/>
  <c r="D2590" i="1"/>
  <c r="C2590" i="1"/>
  <c r="AK2589" i="1"/>
  <c r="AJ2589" i="1"/>
  <c r="AI2589" i="1"/>
  <c r="AE2589" i="1"/>
  <c r="AC2589" i="1"/>
  <c r="X2589" i="1"/>
  <c r="R2589" i="1"/>
  <c r="T2589" i="1" s="1"/>
  <c r="O2589" i="1"/>
  <c r="Q2589" i="1" s="1"/>
  <c r="N2589" i="1"/>
  <c r="D2589" i="1"/>
  <c r="C2589" i="1"/>
  <c r="AK2588" i="1"/>
  <c r="AJ2588" i="1"/>
  <c r="AI2588" i="1"/>
  <c r="AE2588" i="1"/>
  <c r="AC2588" i="1"/>
  <c r="X2588" i="1"/>
  <c r="R2588" i="1"/>
  <c r="T2588" i="1" s="1"/>
  <c r="O2588" i="1"/>
  <c r="Q2588" i="1" s="1"/>
  <c r="N2588" i="1"/>
  <c r="D2588" i="1"/>
  <c r="C2588" i="1"/>
  <c r="AK2587" i="1"/>
  <c r="AJ2587" i="1"/>
  <c r="AI2587" i="1"/>
  <c r="AE2587" i="1"/>
  <c r="AC2587" i="1"/>
  <c r="X2587" i="1"/>
  <c r="R2587" i="1"/>
  <c r="T2587" i="1" s="1"/>
  <c r="O2587" i="1"/>
  <c r="Q2587" i="1" s="1"/>
  <c r="N2587" i="1"/>
  <c r="D2587" i="1"/>
  <c r="C2587" i="1"/>
  <c r="AK2586" i="1"/>
  <c r="AJ2586" i="1"/>
  <c r="AI2586" i="1"/>
  <c r="AE2586" i="1"/>
  <c r="AC2586" i="1"/>
  <c r="X2586" i="1"/>
  <c r="R2586" i="1"/>
  <c r="T2586" i="1" s="1"/>
  <c r="O2586" i="1"/>
  <c r="Q2586" i="1" s="1"/>
  <c r="N2586" i="1"/>
  <c r="D2586" i="1"/>
  <c r="C2586" i="1"/>
  <c r="AK2585" i="1"/>
  <c r="AJ2585" i="1"/>
  <c r="AI2585" i="1"/>
  <c r="AE2585" i="1"/>
  <c r="AC2585" i="1"/>
  <c r="X2585" i="1"/>
  <c r="R2585" i="1"/>
  <c r="T2585" i="1" s="1"/>
  <c r="O2585" i="1"/>
  <c r="Q2585" i="1" s="1"/>
  <c r="N2585" i="1"/>
  <c r="D2585" i="1"/>
  <c r="C2585" i="1"/>
  <c r="AK2584" i="1"/>
  <c r="AJ2584" i="1"/>
  <c r="AI2584" i="1"/>
  <c r="AE2584" i="1"/>
  <c r="AC2584" i="1"/>
  <c r="X2584" i="1"/>
  <c r="R2584" i="1"/>
  <c r="T2584" i="1" s="1"/>
  <c r="O2584" i="1"/>
  <c r="Q2584" i="1" s="1"/>
  <c r="N2584" i="1"/>
  <c r="D2584" i="1"/>
  <c r="C2584" i="1"/>
  <c r="AK2583" i="1"/>
  <c r="AJ2583" i="1"/>
  <c r="AI2583" i="1"/>
  <c r="AE2583" i="1"/>
  <c r="AC2583" i="1"/>
  <c r="X2583" i="1"/>
  <c r="R2583" i="1"/>
  <c r="T2583" i="1" s="1"/>
  <c r="O2583" i="1"/>
  <c r="Q2583" i="1" s="1"/>
  <c r="N2583" i="1"/>
  <c r="D2583" i="1"/>
  <c r="C2583" i="1"/>
  <c r="AK2582" i="1"/>
  <c r="AJ2582" i="1"/>
  <c r="AI2582" i="1"/>
  <c r="AE2582" i="1"/>
  <c r="AC2582" i="1"/>
  <c r="X2582" i="1"/>
  <c r="R2582" i="1"/>
  <c r="T2582" i="1" s="1"/>
  <c r="O2582" i="1"/>
  <c r="Q2582" i="1" s="1"/>
  <c r="N2582" i="1"/>
  <c r="D2582" i="1"/>
  <c r="C2582" i="1"/>
  <c r="AK2581" i="1"/>
  <c r="AJ2581" i="1"/>
  <c r="AI2581" i="1"/>
  <c r="AE2581" i="1"/>
  <c r="AC2581" i="1"/>
  <c r="X2581" i="1"/>
  <c r="R2581" i="1"/>
  <c r="T2581" i="1" s="1"/>
  <c r="O2581" i="1"/>
  <c r="Q2581" i="1" s="1"/>
  <c r="N2581" i="1"/>
  <c r="D2581" i="1"/>
  <c r="C2581" i="1"/>
  <c r="AK2580" i="1"/>
  <c r="AJ2580" i="1"/>
  <c r="AI2580" i="1"/>
  <c r="AE2580" i="1"/>
  <c r="AC2580" i="1"/>
  <c r="X2580" i="1"/>
  <c r="R2580" i="1"/>
  <c r="T2580" i="1" s="1"/>
  <c r="O2580" i="1"/>
  <c r="Q2580" i="1" s="1"/>
  <c r="N2580" i="1"/>
  <c r="D2580" i="1"/>
  <c r="C2580" i="1"/>
  <c r="AK2579" i="1"/>
  <c r="AJ2579" i="1"/>
  <c r="AI2579" i="1"/>
  <c r="AE2579" i="1"/>
  <c r="AC2579" i="1"/>
  <c r="X2579" i="1"/>
  <c r="R2579" i="1"/>
  <c r="T2579" i="1" s="1"/>
  <c r="O2579" i="1"/>
  <c r="Q2579" i="1" s="1"/>
  <c r="N2579" i="1"/>
  <c r="D2579" i="1"/>
  <c r="C2579" i="1"/>
  <c r="AK2578" i="1"/>
  <c r="AJ2578" i="1"/>
  <c r="AI2578" i="1"/>
  <c r="AE2578" i="1"/>
  <c r="AC2578" i="1"/>
  <c r="X2578" i="1"/>
  <c r="R2578" i="1"/>
  <c r="T2578" i="1" s="1"/>
  <c r="O2578" i="1"/>
  <c r="Q2578" i="1" s="1"/>
  <c r="N2578" i="1"/>
  <c r="D2578" i="1"/>
  <c r="C2578" i="1"/>
  <c r="AK2577" i="1"/>
  <c r="AJ2577" i="1"/>
  <c r="AI2577" i="1"/>
  <c r="AE2577" i="1"/>
  <c r="AC2577" i="1"/>
  <c r="X2577" i="1"/>
  <c r="R2577" i="1"/>
  <c r="T2577" i="1" s="1"/>
  <c r="O2577" i="1"/>
  <c r="Q2577" i="1" s="1"/>
  <c r="N2577" i="1"/>
  <c r="D2577" i="1"/>
  <c r="C2577" i="1"/>
  <c r="AK2576" i="1"/>
  <c r="AJ2576" i="1"/>
  <c r="AI2576" i="1"/>
  <c r="AE2576" i="1"/>
  <c r="AC2576" i="1"/>
  <c r="X2576" i="1"/>
  <c r="R2576" i="1"/>
  <c r="T2576" i="1" s="1"/>
  <c r="O2576" i="1"/>
  <c r="Q2576" i="1" s="1"/>
  <c r="N2576" i="1"/>
  <c r="D2576" i="1"/>
  <c r="C2576" i="1"/>
  <c r="AK2575" i="1"/>
  <c r="AJ2575" i="1"/>
  <c r="AI2575" i="1"/>
  <c r="AE2575" i="1"/>
  <c r="AC2575" i="1"/>
  <c r="X2575" i="1"/>
  <c r="R2575" i="1"/>
  <c r="T2575" i="1" s="1"/>
  <c r="O2575" i="1"/>
  <c r="Q2575" i="1" s="1"/>
  <c r="N2575" i="1"/>
  <c r="D2575" i="1"/>
  <c r="C2575" i="1"/>
  <c r="AK2574" i="1"/>
  <c r="AJ2574" i="1"/>
  <c r="AI2574" i="1"/>
  <c r="AE2574" i="1"/>
  <c r="AC2574" i="1"/>
  <c r="X2574" i="1"/>
  <c r="R2574" i="1"/>
  <c r="T2574" i="1" s="1"/>
  <c r="O2574" i="1"/>
  <c r="Q2574" i="1" s="1"/>
  <c r="N2574" i="1"/>
  <c r="D2574" i="1"/>
  <c r="C2574" i="1"/>
  <c r="AK2573" i="1"/>
  <c r="AJ2573" i="1"/>
  <c r="AI2573" i="1"/>
  <c r="AE2573" i="1"/>
  <c r="AC2573" i="1"/>
  <c r="X2573" i="1"/>
  <c r="R2573" i="1"/>
  <c r="T2573" i="1" s="1"/>
  <c r="O2573" i="1"/>
  <c r="Q2573" i="1" s="1"/>
  <c r="N2573" i="1"/>
  <c r="D2573" i="1"/>
  <c r="C2573" i="1"/>
  <c r="AK2572" i="1"/>
  <c r="AJ2572" i="1"/>
  <c r="AI2572" i="1"/>
  <c r="AE2572" i="1"/>
  <c r="AC2572" i="1"/>
  <c r="X2572" i="1"/>
  <c r="R2572" i="1"/>
  <c r="T2572" i="1" s="1"/>
  <c r="O2572" i="1"/>
  <c r="Q2572" i="1" s="1"/>
  <c r="N2572" i="1"/>
  <c r="D2572" i="1"/>
  <c r="C2572" i="1"/>
  <c r="AK2571" i="1"/>
  <c r="AJ2571" i="1"/>
  <c r="AI2571" i="1"/>
  <c r="AE2571" i="1"/>
  <c r="AC2571" i="1"/>
  <c r="X2571" i="1"/>
  <c r="R2571" i="1"/>
  <c r="T2571" i="1" s="1"/>
  <c r="O2571" i="1"/>
  <c r="Q2571" i="1" s="1"/>
  <c r="N2571" i="1"/>
  <c r="D2571" i="1"/>
  <c r="C2571" i="1"/>
  <c r="AK2570" i="1"/>
  <c r="AJ2570" i="1"/>
  <c r="AI2570" i="1"/>
  <c r="AE2570" i="1"/>
  <c r="AC2570" i="1"/>
  <c r="X2570" i="1"/>
  <c r="R2570" i="1"/>
  <c r="T2570" i="1" s="1"/>
  <c r="O2570" i="1"/>
  <c r="Q2570" i="1" s="1"/>
  <c r="N2570" i="1"/>
  <c r="D2570" i="1"/>
  <c r="C2570" i="1"/>
  <c r="AK2569" i="1"/>
  <c r="AJ2569" i="1"/>
  <c r="AI2569" i="1"/>
  <c r="AE2569" i="1"/>
  <c r="AC2569" i="1"/>
  <c r="X2569" i="1"/>
  <c r="R2569" i="1"/>
  <c r="T2569" i="1" s="1"/>
  <c r="O2569" i="1"/>
  <c r="Q2569" i="1" s="1"/>
  <c r="N2569" i="1"/>
  <c r="D2569" i="1"/>
  <c r="C2569" i="1"/>
  <c r="AK2568" i="1"/>
  <c r="AJ2568" i="1"/>
  <c r="AI2568" i="1"/>
  <c r="AE2568" i="1"/>
  <c r="AC2568" i="1"/>
  <c r="X2568" i="1"/>
  <c r="R2568" i="1"/>
  <c r="T2568" i="1" s="1"/>
  <c r="O2568" i="1"/>
  <c r="Q2568" i="1" s="1"/>
  <c r="N2568" i="1"/>
  <c r="D2568" i="1"/>
  <c r="C2568" i="1"/>
  <c r="AK2567" i="1"/>
  <c r="AJ2567" i="1"/>
  <c r="AI2567" i="1"/>
  <c r="AE2567" i="1"/>
  <c r="AC2567" i="1"/>
  <c r="X2567" i="1"/>
  <c r="R2567" i="1"/>
  <c r="T2567" i="1" s="1"/>
  <c r="O2567" i="1"/>
  <c r="Q2567" i="1" s="1"/>
  <c r="N2567" i="1"/>
  <c r="D2567" i="1"/>
  <c r="C2567" i="1"/>
  <c r="AK2566" i="1"/>
  <c r="AJ2566" i="1"/>
  <c r="AI2566" i="1"/>
  <c r="AE2566" i="1"/>
  <c r="AC2566" i="1"/>
  <c r="X2566" i="1"/>
  <c r="R2566" i="1"/>
  <c r="T2566" i="1" s="1"/>
  <c r="O2566" i="1"/>
  <c r="Q2566" i="1" s="1"/>
  <c r="N2566" i="1"/>
  <c r="D2566" i="1"/>
  <c r="C2566" i="1"/>
  <c r="AK2565" i="1"/>
  <c r="AJ2565" i="1"/>
  <c r="AI2565" i="1"/>
  <c r="AE2565" i="1"/>
  <c r="AC2565" i="1"/>
  <c r="X2565" i="1"/>
  <c r="R2565" i="1"/>
  <c r="T2565" i="1" s="1"/>
  <c r="O2565" i="1"/>
  <c r="Q2565" i="1" s="1"/>
  <c r="N2565" i="1"/>
  <c r="D2565" i="1"/>
  <c r="C2565" i="1"/>
  <c r="AK2564" i="1"/>
  <c r="AJ2564" i="1"/>
  <c r="AI2564" i="1"/>
  <c r="AE2564" i="1"/>
  <c r="AC2564" i="1"/>
  <c r="X2564" i="1"/>
  <c r="R2564" i="1"/>
  <c r="T2564" i="1" s="1"/>
  <c r="O2564" i="1"/>
  <c r="Q2564" i="1" s="1"/>
  <c r="N2564" i="1"/>
  <c r="D2564" i="1"/>
  <c r="C2564" i="1"/>
  <c r="AK2563" i="1"/>
  <c r="AJ2563" i="1"/>
  <c r="AI2563" i="1"/>
  <c r="AE2563" i="1"/>
  <c r="AC2563" i="1"/>
  <c r="X2563" i="1"/>
  <c r="R2563" i="1"/>
  <c r="T2563" i="1" s="1"/>
  <c r="O2563" i="1"/>
  <c r="Q2563" i="1" s="1"/>
  <c r="N2563" i="1"/>
  <c r="D2563" i="1"/>
  <c r="C2563" i="1"/>
  <c r="AK2562" i="1"/>
  <c r="AJ2562" i="1"/>
  <c r="AI2562" i="1"/>
  <c r="AE2562" i="1"/>
  <c r="AC2562" i="1"/>
  <c r="X2562" i="1"/>
  <c r="R2562" i="1"/>
  <c r="T2562" i="1" s="1"/>
  <c r="O2562" i="1"/>
  <c r="Q2562" i="1" s="1"/>
  <c r="N2562" i="1"/>
  <c r="D2562" i="1"/>
  <c r="C2562" i="1"/>
  <c r="AK2561" i="1"/>
  <c r="AJ2561" i="1"/>
  <c r="AI2561" i="1"/>
  <c r="AE2561" i="1"/>
  <c r="AC2561" i="1"/>
  <c r="X2561" i="1"/>
  <c r="R2561" i="1"/>
  <c r="T2561" i="1" s="1"/>
  <c r="O2561" i="1"/>
  <c r="Q2561" i="1" s="1"/>
  <c r="N2561" i="1"/>
  <c r="D2561" i="1"/>
  <c r="C2561" i="1"/>
  <c r="AK2560" i="1"/>
  <c r="AJ2560" i="1"/>
  <c r="AI2560" i="1"/>
  <c r="AE2560" i="1"/>
  <c r="AC2560" i="1"/>
  <c r="X2560" i="1"/>
  <c r="R2560" i="1"/>
  <c r="T2560" i="1" s="1"/>
  <c r="O2560" i="1"/>
  <c r="Q2560" i="1" s="1"/>
  <c r="N2560" i="1"/>
  <c r="D2560" i="1"/>
  <c r="C2560" i="1"/>
  <c r="AK2559" i="1"/>
  <c r="AJ2559" i="1"/>
  <c r="AI2559" i="1"/>
  <c r="AE2559" i="1"/>
  <c r="AC2559" i="1"/>
  <c r="X2559" i="1"/>
  <c r="R2559" i="1"/>
  <c r="T2559" i="1" s="1"/>
  <c r="O2559" i="1"/>
  <c r="Q2559" i="1" s="1"/>
  <c r="N2559" i="1"/>
  <c r="D2559" i="1"/>
  <c r="C2559" i="1"/>
  <c r="AK2558" i="1"/>
  <c r="AJ2558" i="1"/>
  <c r="AI2558" i="1"/>
  <c r="AE2558" i="1"/>
  <c r="AC2558" i="1"/>
  <c r="X2558" i="1"/>
  <c r="R2558" i="1"/>
  <c r="T2558" i="1" s="1"/>
  <c r="O2558" i="1"/>
  <c r="Q2558" i="1" s="1"/>
  <c r="N2558" i="1"/>
  <c r="D2558" i="1"/>
  <c r="C2558" i="1"/>
  <c r="AK2557" i="1"/>
  <c r="AJ2557" i="1"/>
  <c r="AI2557" i="1"/>
  <c r="AE2557" i="1"/>
  <c r="AC2557" i="1"/>
  <c r="X2557" i="1"/>
  <c r="R2557" i="1"/>
  <c r="T2557" i="1" s="1"/>
  <c r="O2557" i="1"/>
  <c r="Q2557" i="1" s="1"/>
  <c r="N2557" i="1"/>
  <c r="D2557" i="1"/>
  <c r="C2557" i="1"/>
  <c r="AK2556" i="1"/>
  <c r="AJ2556" i="1"/>
  <c r="AI2556" i="1"/>
  <c r="AE2556" i="1"/>
  <c r="AC2556" i="1"/>
  <c r="X2556" i="1"/>
  <c r="R2556" i="1"/>
  <c r="T2556" i="1" s="1"/>
  <c r="O2556" i="1"/>
  <c r="Q2556" i="1" s="1"/>
  <c r="N2556" i="1"/>
  <c r="D2556" i="1"/>
  <c r="C2556" i="1"/>
  <c r="AK2555" i="1"/>
  <c r="AJ2555" i="1"/>
  <c r="AI2555" i="1"/>
  <c r="AE2555" i="1"/>
  <c r="AC2555" i="1"/>
  <c r="X2555" i="1"/>
  <c r="R2555" i="1"/>
  <c r="T2555" i="1" s="1"/>
  <c r="O2555" i="1"/>
  <c r="Q2555" i="1" s="1"/>
  <c r="N2555" i="1"/>
  <c r="D2555" i="1"/>
  <c r="C2555" i="1"/>
  <c r="AK2554" i="1"/>
  <c r="AJ2554" i="1"/>
  <c r="AI2554" i="1"/>
  <c r="AE2554" i="1"/>
  <c r="AC2554" i="1"/>
  <c r="X2554" i="1"/>
  <c r="R2554" i="1"/>
  <c r="T2554" i="1" s="1"/>
  <c r="O2554" i="1"/>
  <c r="Q2554" i="1" s="1"/>
  <c r="N2554" i="1"/>
  <c r="D2554" i="1"/>
  <c r="C2554" i="1"/>
  <c r="AK2553" i="1"/>
  <c r="AJ2553" i="1"/>
  <c r="AI2553" i="1"/>
  <c r="AE2553" i="1"/>
  <c r="AC2553" i="1"/>
  <c r="X2553" i="1"/>
  <c r="R2553" i="1"/>
  <c r="T2553" i="1" s="1"/>
  <c r="O2553" i="1"/>
  <c r="Q2553" i="1" s="1"/>
  <c r="N2553" i="1"/>
  <c r="D2553" i="1"/>
  <c r="C2553" i="1"/>
  <c r="AK2552" i="1"/>
  <c r="AJ2552" i="1"/>
  <c r="AI2552" i="1"/>
  <c r="AE2552" i="1"/>
  <c r="AC2552" i="1"/>
  <c r="X2552" i="1"/>
  <c r="R2552" i="1"/>
  <c r="T2552" i="1" s="1"/>
  <c r="O2552" i="1"/>
  <c r="Q2552" i="1" s="1"/>
  <c r="N2552" i="1"/>
  <c r="D2552" i="1"/>
  <c r="C2552" i="1"/>
  <c r="AK2551" i="1"/>
  <c r="AJ2551" i="1"/>
  <c r="AI2551" i="1"/>
  <c r="AE2551" i="1"/>
  <c r="AC2551" i="1"/>
  <c r="X2551" i="1"/>
  <c r="R2551" i="1"/>
  <c r="T2551" i="1" s="1"/>
  <c r="O2551" i="1"/>
  <c r="Q2551" i="1" s="1"/>
  <c r="N2551" i="1"/>
  <c r="D2551" i="1"/>
  <c r="C2551" i="1"/>
  <c r="AK2550" i="1"/>
  <c r="AJ2550" i="1"/>
  <c r="AI2550" i="1"/>
  <c r="AE2550" i="1"/>
  <c r="AC2550" i="1"/>
  <c r="X2550" i="1"/>
  <c r="R2550" i="1"/>
  <c r="T2550" i="1" s="1"/>
  <c r="O2550" i="1"/>
  <c r="Q2550" i="1" s="1"/>
  <c r="N2550" i="1"/>
  <c r="D2550" i="1"/>
  <c r="C2550" i="1"/>
  <c r="AK2549" i="1"/>
  <c r="AJ2549" i="1"/>
  <c r="AI2549" i="1"/>
  <c r="AE2549" i="1"/>
  <c r="AC2549" i="1"/>
  <c r="X2549" i="1"/>
  <c r="R2549" i="1"/>
  <c r="T2549" i="1" s="1"/>
  <c r="O2549" i="1"/>
  <c r="Q2549" i="1" s="1"/>
  <c r="N2549" i="1"/>
  <c r="D2549" i="1"/>
  <c r="C2549" i="1"/>
  <c r="AK2548" i="1"/>
  <c r="AJ2548" i="1"/>
  <c r="AI2548" i="1"/>
  <c r="AE2548" i="1"/>
  <c r="AC2548" i="1"/>
  <c r="X2548" i="1"/>
  <c r="R2548" i="1"/>
  <c r="T2548" i="1" s="1"/>
  <c r="O2548" i="1"/>
  <c r="Q2548" i="1" s="1"/>
  <c r="N2548" i="1"/>
  <c r="D2548" i="1"/>
  <c r="C2548" i="1"/>
  <c r="AK2547" i="1"/>
  <c r="AJ2547" i="1"/>
  <c r="AI2547" i="1"/>
  <c r="AE2547" i="1"/>
  <c r="AC2547" i="1"/>
  <c r="X2547" i="1"/>
  <c r="R2547" i="1"/>
  <c r="T2547" i="1" s="1"/>
  <c r="O2547" i="1"/>
  <c r="Q2547" i="1" s="1"/>
  <c r="N2547" i="1"/>
  <c r="D2547" i="1"/>
  <c r="C2547" i="1"/>
  <c r="AK2546" i="1"/>
  <c r="AJ2546" i="1"/>
  <c r="AI2546" i="1"/>
  <c r="AE2546" i="1"/>
  <c r="AC2546" i="1"/>
  <c r="X2546" i="1"/>
  <c r="R2546" i="1"/>
  <c r="T2546" i="1" s="1"/>
  <c r="O2546" i="1"/>
  <c r="Q2546" i="1" s="1"/>
  <c r="N2546" i="1"/>
  <c r="D2546" i="1"/>
  <c r="C2546" i="1"/>
  <c r="AK2545" i="1"/>
  <c r="AJ2545" i="1"/>
  <c r="AI2545" i="1"/>
  <c r="AE2545" i="1"/>
  <c r="AC2545" i="1"/>
  <c r="X2545" i="1"/>
  <c r="R2545" i="1"/>
  <c r="T2545" i="1" s="1"/>
  <c r="O2545" i="1"/>
  <c r="Q2545" i="1" s="1"/>
  <c r="N2545" i="1"/>
  <c r="D2545" i="1"/>
  <c r="C2545" i="1"/>
  <c r="AK2544" i="1"/>
  <c r="AJ2544" i="1"/>
  <c r="AI2544" i="1"/>
  <c r="AE2544" i="1"/>
  <c r="AC2544" i="1"/>
  <c r="X2544" i="1"/>
  <c r="R2544" i="1"/>
  <c r="T2544" i="1" s="1"/>
  <c r="O2544" i="1"/>
  <c r="Q2544" i="1" s="1"/>
  <c r="N2544" i="1"/>
  <c r="D2544" i="1"/>
  <c r="C2544" i="1"/>
  <c r="AK2543" i="1"/>
  <c r="AJ2543" i="1"/>
  <c r="AI2543" i="1"/>
  <c r="AE2543" i="1"/>
  <c r="AC2543" i="1"/>
  <c r="X2543" i="1"/>
  <c r="R2543" i="1"/>
  <c r="T2543" i="1" s="1"/>
  <c r="O2543" i="1"/>
  <c r="Q2543" i="1" s="1"/>
  <c r="N2543" i="1"/>
  <c r="D2543" i="1"/>
  <c r="C2543" i="1"/>
  <c r="AK2542" i="1"/>
  <c r="AJ2542" i="1"/>
  <c r="AI2542" i="1"/>
  <c r="AE2542" i="1"/>
  <c r="AC2542" i="1"/>
  <c r="X2542" i="1"/>
  <c r="R2542" i="1"/>
  <c r="T2542" i="1" s="1"/>
  <c r="O2542" i="1"/>
  <c r="Q2542" i="1" s="1"/>
  <c r="N2542" i="1"/>
  <c r="D2542" i="1"/>
  <c r="C2542" i="1"/>
  <c r="AK2541" i="1" l="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1" i="2" l="1"/>
  <c r="F80" i="2" l="1"/>
  <c r="F79" i="2"/>
  <c r="F78" i="2"/>
  <c r="F77" i="2"/>
  <c r="F76" i="2"/>
  <c r="F75" i="2"/>
  <c r="F74" i="2"/>
  <c r="F73" i="2"/>
  <c r="F72" i="2"/>
  <c r="F70" i="2"/>
  <c r="F69" i="2"/>
  <c r="F68" i="2"/>
  <c r="F67" i="2"/>
  <c r="F66" i="2"/>
  <c r="F65" i="2"/>
  <c r="F61" i="2"/>
  <c r="F60" i="2"/>
  <c r="F59" i="2"/>
  <c r="F58" i="2"/>
  <c r="F57" i="2"/>
  <c r="F56" i="2"/>
  <c r="F55" i="2"/>
  <c r="I230" i="3" l="1"/>
  <c r="H230" i="3"/>
  <c r="E80" i="2" l="1"/>
  <c r="E79" i="2"/>
  <c r="E78" i="2"/>
  <c r="E77" i="2"/>
  <c r="E76" i="2"/>
  <c r="E75" i="2"/>
  <c r="E74" i="2"/>
  <c r="E73" i="2"/>
  <c r="E72" i="2"/>
  <c r="R76" i="2"/>
  <c r="O76" i="2"/>
  <c r="H76" i="2"/>
  <c r="M238" i="3" l="1"/>
  <c r="L238" i="3"/>
  <c r="M237" i="3"/>
  <c r="L237" i="3"/>
  <c r="M236" i="3"/>
  <c r="L236" i="3"/>
  <c r="M235" i="3"/>
  <c r="L235" i="3"/>
  <c r="M234" i="3"/>
  <c r="L234" i="3"/>
  <c r="H80" i="2" l="1"/>
  <c r="H79" i="2"/>
  <c r="H78" i="2"/>
  <c r="H77" i="2"/>
  <c r="H75" i="2"/>
  <c r="H74" i="2"/>
  <c r="H73" i="2"/>
  <c r="H72" i="2"/>
  <c r="R72" i="2"/>
  <c r="O72" i="2"/>
  <c r="R77" i="2"/>
  <c r="O77" i="2"/>
  <c r="R75" i="2"/>
  <c r="O75" i="2"/>
  <c r="R74" i="2"/>
  <c r="O74" i="2"/>
  <c r="H45" i="2" l="1"/>
  <c r="H44" i="2" l="1"/>
  <c r="R28" i="2" l="1"/>
  <c r="O28" i="2"/>
  <c r="H28" i="2"/>
  <c r="H17"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G25" i="3" l="1"/>
  <c r="AG24" i="3"/>
  <c r="AG23" i="3"/>
  <c r="AG22" i="3"/>
  <c r="AG21" i="3"/>
  <c r="AG20" i="3"/>
  <c r="AG19" i="3"/>
  <c r="AG18" i="3"/>
  <c r="AG17" i="3"/>
  <c r="AG16" i="3"/>
  <c r="AG15" i="3"/>
  <c r="AG14" i="3"/>
  <c r="AG13" i="3"/>
  <c r="AG12" i="3"/>
  <c r="AG11" i="3"/>
  <c r="AG10" i="3"/>
  <c r="AG9" i="3"/>
  <c r="AG8" i="3"/>
  <c r="AG7" i="3"/>
  <c r="AG6" i="3"/>
  <c r="AG5" i="3"/>
  <c r="AG4" i="3"/>
  <c r="U16" i="3"/>
  <c r="U15" i="3"/>
  <c r="U14" i="3"/>
  <c r="X4" i="3"/>
  <c r="X3" i="3"/>
  <c r="AA217" i="3"/>
  <c r="AA216" i="3"/>
  <c r="AA215" i="3"/>
  <c r="AA214" i="3"/>
  <c r="AA213" i="3"/>
  <c r="AA212" i="3"/>
  <c r="AA211" i="3"/>
  <c r="AA210" i="3"/>
  <c r="AA209" i="3"/>
  <c r="AA208" i="3"/>
  <c r="AA207" i="3"/>
  <c r="AA206" i="3"/>
  <c r="AA205" i="3"/>
  <c r="AA204" i="3"/>
  <c r="AA203" i="3"/>
  <c r="AA202" i="3"/>
  <c r="AA201" i="3"/>
  <c r="AA200" i="3"/>
  <c r="AA199" i="3"/>
  <c r="AA198" i="3"/>
  <c r="AA197" i="3"/>
  <c r="AA196" i="3"/>
  <c r="AA195" i="3"/>
  <c r="AA194" i="3"/>
  <c r="AA193" i="3"/>
  <c r="AA192" i="3"/>
  <c r="AA191" i="3"/>
  <c r="AA190" i="3"/>
  <c r="AA189" i="3"/>
  <c r="AA188" i="3"/>
  <c r="AA187" i="3"/>
  <c r="AA186" i="3"/>
  <c r="AA185" i="3"/>
  <c r="AA184" i="3"/>
  <c r="AA183" i="3"/>
  <c r="AA182" i="3"/>
  <c r="AA181" i="3"/>
  <c r="AA180" i="3"/>
  <c r="AA179" i="3"/>
  <c r="AA178" i="3"/>
  <c r="AA177" i="3"/>
  <c r="AA176" i="3"/>
  <c r="AA175" i="3"/>
  <c r="AA174" i="3"/>
  <c r="AA173" i="3"/>
  <c r="AA172" i="3"/>
  <c r="AA171" i="3"/>
  <c r="AA170" i="3"/>
  <c r="AA169" i="3"/>
  <c r="AA168" i="3"/>
  <c r="AA167" i="3"/>
  <c r="AA166" i="3"/>
  <c r="AA165" i="3"/>
  <c r="AA164" i="3"/>
  <c r="AA163" i="3"/>
  <c r="AA162" i="3"/>
  <c r="AA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4" i="2" l="1"/>
  <c r="O44" i="2"/>
  <c r="R45" i="2"/>
  <c r="O45" i="2"/>
  <c r="R47" i="2"/>
  <c r="O47" i="2"/>
  <c r="H47" i="2"/>
  <c r="R73" i="2"/>
  <c r="O73" i="2"/>
  <c r="R48" i="2"/>
  <c r="O48" i="2"/>
  <c r="H48" i="2"/>
  <c r="R46" i="2"/>
  <c r="O46" i="2"/>
  <c r="H46"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AA160" i="3"/>
  <c r="AA159" i="3"/>
  <c r="AA158" i="3"/>
  <c r="AA157" i="3"/>
  <c r="G65" i="2" l="1"/>
  <c r="R36" i="2" l="1"/>
  <c r="O36" i="2"/>
  <c r="H36" i="2"/>
  <c r="R42" i="2" l="1"/>
  <c r="O42" i="2"/>
  <c r="H42" i="2"/>
  <c r="R41" i="2"/>
  <c r="O41" i="2"/>
  <c r="H41" i="2"/>
  <c r="M177" i="3" l="1"/>
  <c r="L177" i="3"/>
  <c r="M176" i="3"/>
  <c r="L176" i="3"/>
  <c r="M175" i="3"/>
  <c r="L175" i="3"/>
  <c r="M174" i="3"/>
  <c r="L174" i="3"/>
  <c r="M173" i="3"/>
  <c r="L173" i="3"/>
  <c r="AA156" i="3" l="1"/>
  <c r="AA155" i="3"/>
  <c r="AA154" i="3"/>
  <c r="AA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U13" i="3"/>
  <c r="U12" i="3"/>
  <c r="U11"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129" i="3"/>
  <c r="AA128" i="3"/>
  <c r="AA127" i="3"/>
  <c r="AA126" i="3"/>
  <c r="AA125" i="3"/>
  <c r="AA124" i="3"/>
  <c r="AA123" i="3"/>
  <c r="AA122" i="3"/>
  <c r="AA121" i="3"/>
  <c r="AA120" i="3"/>
  <c r="AA119" i="3"/>
  <c r="AA118" i="3"/>
  <c r="AA117" i="3"/>
  <c r="AA116" i="3"/>
  <c r="AA115" i="3"/>
  <c r="AA114" i="3"/>
  <c r="AA113" i="3"/>
  <c r="AA112" i="3"/>
  <c r="AA111" i="3"/>
  <c r="AA110" i="3"/>
  <c r="AA109" i="3"/>
  <c r="AA108" i="3"/>
  <c r="AA107" i="3"/>
  <c r="AA106" i="3"/>
  <c r="AA105" i="3"/>
  <c r="AA104" i="3"/>
  <c r="AA103" i="3"/>
  <c r="R26" i="2" l="1"/>
  <c r="O26" i="2"/>
  <c r="H26" i="2"/>
  <c r="R22" i="2"/>
  <c r="O22" i="2"/>
  <c r="H22" i="2"/>
  <c r="R38" i="2"/>
  <c r="O38" i="2"/>
  <c r="H38" i="2"/>
  <c r="R12" i="2"/>
  <c r="O12" i="2"/>
  <c r="H12" i="2"/>
  <c r="H55" i="2" l="1"/>
  <c r="H56" i="2"/>
  <c r="H57" i="2"/>
  <c r="H58" i="2"/>
  <c r="H59" i="2"/>
  <c r="H60" i="2"/>
  <c r="H61" i="2"/>
  <c r="H66" i="2"/>
  <c r="H68" i="2"/>
  <c r="H67" i="2"/>
  <c r="H69" i="2"/>
  <c r="H70" i="2"/>
  <c r="H71" i="2"/>
  <c r="H34" i="2"/>
  <c r="H30" i="2"/>
  <c r="H31" i="2"/>
  <c r="H32" i="2"/>
  <c r="H25" i="2"/>
  <c r="H37" i="2"/>
  <c r="H40" i="2"/>
  <c r="H39" i="2"/>
  <c r="H43" i="2"/>
  <c r="H35" i="2"/>
  <c r="H33" i="2"/>
  <c r="H8" i="2"/>
  <c r="H27" i="2"/>
  <c r="H10" i="2"/>
  <c r="H11" i="2"/>
  <c r="H19" i="2"/>
  <c r="H20" i="2"/>
  <c r="H2" i="2"/>
  <c r="H3" i="2"/>
  <c r="H4" i="2"/>
  <c r="H5" i="2"/>
  <c r="H6" i="2"/>
  <c r="H7" i="2"/>
  <c r="H16" i="2"/>
  <c r="H24" i="2"/>
  <c r="H21" i="2"/>
  <c r="H49" i="2"/>
  <c r="H50" i="2"/>
  <c r="H51" i="2"/>
  <c r="H52" i="2"/>
  <c r="H18" i="2" l="1"/>
  <c r="F63"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4" i="2" l="1"/>
  <c r="E53" i="2" l="1"/>
  <c r="E54" i="2"/>
  <c r="E55" i="2"/>
  <c r="E56" i="2"/>
  <c r="E57" i="2"/>
  <c r="E58" i="2"/>
  <c r="E59" i="2"/>
  <c r="E60" i="2"/>
  <c r="E61" i="2"/>
  <c r="E62" i="2"/>
  <c r="E63" i="2"/>
  <c r="E64" i="2"/>
  <c r="E65" i="2"/>
  <c r="E66" i="2"/>
  <c r="E68" i="2"/>
  <c r="E67" i="2"/>
  <c r="E69" i="2"/>
  <c r="E70" i="2"/>
  <c r="E71" i="2"/>
  <c r="R64" i="2" l="1"/>
  <c r="O64" i="2"/>
  <c r="R63" i="2" l="1"/>
  <c r="O63" i="2"/>
  <c r="R60" i="2" l="1"/>
  <c r="O60" i="2"/>
  <c r="R57" i="2"/>
  <c r="O57" i="2"/>
  <c r="AD66" i="3" l="1"/>
  <c r="AD109" i="3"/>
  <c r="AD108" i="3"/>
  <c r="AD107" i="3"/>
  <c r="AD106" i="3"/>
  <c r="AD105" i="3"/>
  <c r="AA77" i="3"/>
  <c r="AA102" i="3"/>
  <c r="R10" i="2" l="1"/>
  <c r="O10" i="2"/>
  <c r="AD104" i="3" l="1"/>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M116" i="3" l="1"/>
  <c r="L116" i="3"/>
  <c r="M115" i="3"/>
  <c r="L115" i="3"/>
  <c r="M114" i="3"/>
  <c r="L114" i="3"/>
  <c r="M113" i="3"/>
  <c r="L113" i="3"/>
  <c r="M112" i="3"/>
  <c r="L112" i="3"/>
  <c r="R61" i="2"/>
  <c r="O61" i="2"/>
  <c r="R59" i="2"/>
  <c r="O59" i="2"/>
  <c r="R27" i="2" l="1"/>
  <c r="O27" i="2"/>
  <c r="R78" i="2" l="1"/>
  <c r="O78" i="2"/>
  <c r="O80" i="2" l="1"/>
  <c r="R80" i="2"/>
  <c r="R79" i="2" l="1"/>
  <c r="O79" i="2"/>
  <c r="AA71" i="3" l="1"/>
  <c r="AA66" i="3"/>
  <c r="AD69" i="3" l="1"/>
  <c r="AD68" i="3"/>
  <c r="AD67" i="3"/>
  <c r="AD65" i="3"/>
  <c r="AD64" i="3"/>
  <c r="AD63" i="3"/>
  <c r="AD62" i="3"/>
  <c r="AD61" i="3"/>
  <c r="AD60" i="3"/>
  <c r="AD59" i="3"/>
  <c r="AD58" i="3"/>
  <c r="AD57" i="3"/>
  <c r="AD56" i="3"/>
  <c r="AD55" i="3"/>
  <c r="AA82" i="3" l="1"/>
  <c r="U10" i="3"/>
  <c r="U9" i="3"/>
  <c r="U8" i="3"/>
  <c r="U7" i="3"/>
  <c r="U6" i="3"/>
  <c r="U5" i="3"/>
  <c r="AA101" i="3"/>
  <c r="AA100" i="3"/>
  <c r="AA99" i="3"/>
  <c r="AA98" i="3"/>
  <c r="AA97" i="3"/>
  <c r="AA96" i="3"/>
  <c r="AA95" i="3"/>
  <c r="AA94" i="3"/>
  <c r="AA93" i="3"/>
  <c r="AA92" i="3"/>
  <c r="AA91" i="3"/>
  <c r="AA90" i="3"/>
  <c r="AA89" i="3"/>
  <c r="AA88" i="3"/>
  <c r="AA87" i="3"/>
  <c r="AA86" i="3"/>
  <c r="AA85" i="3"/>
  <c r="AA84" i="3"/>
  <c r="AA83" i="3"/>
  <c r="AA81" i="3"/>
  <c r="AA80" i="3"/>
  <c r="AA79" i="3"/>
  <c r="AA78" i="3"/>
  <c r="AA76" i="3"/>
  <c r="AA75" i="3"/>
  <c r="AA74" i="3"/>
  <c r="AA73" i="3"/>
  <c r="AA72" i="3"/>
  <c r="AA70" i="3"/>
  <c r="AA69" i="3"/>
  <c r="AA68" i="3"/>
  <c r="AA67" i="3"/>
  <c r="AA65" i="3"/>
  <c r="AA64" i="3"/>
  <c r="AA63" i="3"/>
  <c r="AA62" i="3"/>
  <c r="AA61" i="3"/>
  <c r="AA60" i="3"/>
  <c r="AA59" i="3"/>
  <c r="AA58" i="3"/>
  <c r="AA57" i="3"/>
  <c r="AA56" i="3"/>
  <c r="AA55" i="3"/>
  <c r="AA54" i="3"/>
  <c r="AA53" i="3"/>
  <c r="AA52" i="3"/>
  <c r="R20" i="2" l="1"/>
  <c r="O20" i="2"/>
  <c r="R15" i="2"/>
  <c r="O15" i="2"/>
  <c r="R17" i="2" l="1"/>
  <c r="O17" i="2"/>
  <c r="D24" i="4" l="1"/>
  <c r="D25" i="4"/>
  <c r="D26" i="4"/>
  <c r="D27" i="4"/>
  <c r="D28" i="4"/>
  <c r="D29" i="4"/>
  <c r="D30" i="4"/>
  <c r="D31" i="4"/>
  <c r="D22" i="4"/>
  <c r="D23" i="4"/>
  <c r="D20" i="4"/>
  <c r="D21" i="4"/>
  <c r="D18" i="4"/>
  <c r="D19" i="4"/>
  <c r="D15" i="4"/>
  <c r="D16" i="4"/>
  <c r="D17" i="4"/>
  <c r="D13" i="4"/>
  <c r="D14" i="4"/>
  <c r="D11" i="4"/>
  <c r="D12" i="4"/>
  <c r="D9" i="4"/>
  <c r="D10" i="4"/>
  <c r="D6" i="4"/>
  <c r="D7" i="4"/>
  <c r="D8" i="4"/>
  <c r="D3" i="4"/>
  <c r="D4" i="4"/>
  <c r="D5"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M3" i="4" l="1"/>
  <c r="I2" i="4"/>
  <c r="M2" i="4" s="1"/>
  <c r="N3" i="4"/>
  <c r="J4" i="4" s="1"/>
  <c r="N4" i="4" s="1"/>
  <c r="J5" i="4" s="1"/>
  <c r="J2" i="4"/>
  <c r="N2" i="4" s="1"/>
  <c r="E34" i="1"/>
  <c r="E3" i="1"/>
  <c r="E2" i="1" s="1"/>
  <c r="E33" i="1"/>
  <c r="F34" i="1"/>
  <c r="F3" i="1"/>
  <c r="F2" i="1" s="1"/>
  <c r="F33" i="1"/>
  <c r="I4" i="4"/>
  <c r="M4" i="4" s="1"/>
  <c r="F85" i="1" l="1"/>
  <c r="F84" i="1"/>
  <c r="I5" i="4"/>
  <c r="E84" i="1"/>
  <c r="E85" i="1"/>
  <c r="AA51" i="3"/>
  <c r="AD3" i="3"/>
  <c r="AD54" i="3"/>
  <c r="AD53" i="3"/>
  <c r="AD52" i="3"/>
  <c r="AD51" i="3"/>
  <c r="AD50" i="3"/>
  <c r="M55" i="3" l="1"/>
  <c r="L55" i="3"/>
  <c r="M52" i="3"/>
  <c r="L52" i="3"/>
  <c r="M51" i="3"/>
  <c r="L51" i="3"/>
  <c r="M54" i="3" l="1"/>
  <c r="L54" i="3"/>
  <c r="M53" i="3"/>
  <c r="L53" i="3"/>
  <c r="O71" i="2" l="1"/>
  <c r="O70" i="2"/>
  <c r="O69" i="2"/>
  <c r="O67" i="2"/>
  <c r="O68" i="2"/>
  <c r="O62" i="2"/>
  <c r="O66" i="2"/>
  <c r="O65" i="2"/>
  <c r="O58" i="2"/>
  <c r="O56" i="2"/>
  <c r="O55" i="2"/>
  <c r="O33" i="2"/>
  <c r="O35" i="2"/>
  <c r="O43" i="2"/>
  <c r="O39" i="2"/>
  <c r="O40" i="2"/>
  <c r="O37" i="2"/>
  <c r="O25" i="2"/>
  <c r="O32" i="2"/>
  <c r="O31" i="2"/>
  <c r="O30" i="2"/>
  <c r="O34" i="2"/>
  <c r="O29" i="2"/>
  <c r="O14" i="2"/>
  <c r="O9" i="2"/>
  <c r="O18" i="2"/>
  <c r="O19" i="2"/>
  <c r="O11" i="2"/>
  <c r="O23" i="2"/>
  <c r="O52" i="2"/>
  <c r="O51" i="2"/>
  <c r="O50" i="2"/>
  <c r="O49" i="2"/>
  <c r="O54" i="2"/>
  <c r="O53" i="2"/>
  <c r="O21" i="2"/>
  <c r="O24" i="2"/>
  <c r="O16" i="2"/>
  <c r="R54" i="2" l="1"/>
  <c r="U82" i="1" l="1"/>
  <c r="U81" i="1"/>
  <c r="U80" i="1"/>
  <c r="U79" i="1"/>
  <c r="U77" i="1"/>
  <c r="U76" i="1"/>
  <c r="U75" i="1"/>
  <c r="U74" i="1"/>
  <c r="B42"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A50" i="3"/>
  <c r="AA49" i="3"/>
  <c r="AA48" i="3"/>
  <c r="AA47" i="3"/>
  <c r="AA46" i="3"/>
  <c r="AA45" i="3"/>
  <c r="AA44" i="3"/>
  <c r="AA43" i="3"/>
  <c r="AA42" i="3"/>
  <c r="AA41" i="3"/>
  <c r="AA40" i="3"/>
  <c r="AA39" i="3"/>
  <c r="AA38" i="3"/>
  <c r="AA37" i="3"/>
  <c r="AA36" i="3"/>
  <c r="AA35" i="3"/>
  <c r="AA34" i="3"/>
  <c r="AA33" i="3"/>
  <c r="AA32" i="3"/>
  <c r="AA31" i="3"/>
  <c r="AA30" i="3"/>
  <c r="AA29" i="3"/>
  <c r="AA28" i="3"/>
  <c r="AA27" i="3"/>
  <c r="AA26" i="3"/>
  <c r="AA25" i="3"/>
  <c r="AA24" i="3"/>
  <c r="AA23" i="3"/>
  <c r="AA22" i="3"/>
  <c r="AA21" i="3"/>
  <c r="AA20" i="3"/>
  <c r="AA19" i="3"/>
  <c r="AA18" i="3"/>
  <c r="AA17" i="3"/>
  <c r="AA16" i="3"/>
  <c r="AA15" i="3"/>
  <c r="AA14" i="3"/>
  <c r="AA13" i="3"/>
  <c r="AA12" i="3"/>
  <c r="AA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1" i="2" l="1"/>
  <c r="R70" i="2"/>
  <c r="R69" i="2"/>
  <c r="R67" i="2"/>
  <c r="R68" i="2"/>
  <c r="R32" i="2"/>
  <c r="R31" i="2"/>
  <c r="R62" i="2" l="1"/>
  <c r="R66" i="2"/>
  <c r="R65" i="2"/>
  <c r="R58" i="2"/>
  <c r="R56" i="2" l="1"/>
  <c r="R55" i="2"/>
  <c r="R33" i="2"/>
  <c r="R35" i="2"/>
  <c r="R43" i="2"/>
  <c r="R39" i="2"/>
  <c r="R40" i="2"/>
  <c r="R37" i="2"/>
  <c r="R25" i="2"/>
  <c r="R30" i="2"/>
  <c r="R34" i="2"/>
  <c r="R29" i="2"/>
  <c r="R14" i="2"/>
  <c r="R9" i="2"/>
  <c r="R18" i="2"/>
  <c r="R19" i="2"/>
  <c r="R11" i="2"/>
  <c r="R23" i="2"/>
  <c r="R52" i="2"/>
  <c r="R51" i="2"/>
  <c r="R50" i="2"/>
  <c r="R49"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P8" i="4"/>
  <c r="M5"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I6" i="4" l="1"/>
  <c r="M6" i="4" s="1"/>
  <c r="E1292" i="1"/>
  <c r="E136" i="1"/>
  <c r="E135" i="1"/>
  <c r="N5"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I7" i="4" l="1"/>
  <c r="E186" i="1"/>
  <c r="E187" i="1"/>
  <c r="E1342" i="1"/>
  <c r="J6" i="4"/>
  <c r="N6"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M7" i="4"/>
  <c r="I8"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J7" i="4"/>
  <c r="N7" i="4" s="1"/>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M8"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I9" i="4"/>
  <c r="M9"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J8" i="4"/>
  <c r="N8"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J9" i="4"/>
  <c r="N9" i="4" s="1"/>
  <c r="F1442" i="1"/>
  <c r="F288" i="1"/>
  <c r="F289" i="1"/>
  <c r="I10" i="4"/>
  <c r="M10" i="4" s="1"/>
  <c r="E1492" i="1"/>
  <c r="E339" i="1"/>
  <c r="E340" i="1"/>
  <c r="J10"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I11" i="4"/>
  <c r="M11"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10" i="4"/>
  <c r="C5" i="7"/>
  <c r="C4" i="7"/>
  <c r="C3" i="7"/>
  <c r="C2" i="7"/>
  <c r="J11" i="4" l="1"/>
  <c r="F347" i="1"/>
  <c r="F1542" i="1"/>
  <c r="F346" i="1"/>
  <c r="I12" i="4"/>
  <c r="M12"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N11"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J12"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I13" i="4"/>
  <c r="M13" i="4" s="1"/>
  <c r="E448" i="1"/>
  <c r="E1642" i="1"/>
  <c r="E449" i="1"/>
  <c r="N12"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J13" i="4"/>
  <c r="N13" i="4" s="1"/>
  <c r="F449" i="1"/>
  <c r="F448" i="1"/>
  <c r="F1642" i="1"/>
  <c r="I14" i="4"/>
  <c r="M14" i="4" s="1"/>
  <c r="E500" i="1"/>
  <c r="E499" i="1"/>
  <c r="E1692" i="1"/>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J14"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I15" i="4"/>
  <c r="M15"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J15" i="4"/>
  <c r="N15" i="4" s="1"/>
  <c r="F1742" i="1"/>
  <c r="F551" i="1"/>
  <c r="F550" i="1"/>
  <c r="I16" i="4"/>
  <c r="M16" i="4" s="1"/>
  <c r="E602" i="1"/>
  <c r="E1792" i="1"/>
  <c r="E601" i="1"/>
  <c r="I17"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J16"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M17" i="4"/>
  <c r="N16" i="4"/>
  <c r="AG3" i="3"/>
  <c r="AG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J17" i="4"/>
  <c r="N17" i="4" s="1"/>
  <c r="F653" i="1"/>
  <c r="F1842" i="1"/>
  <c r="F652" i="1"/>
  <c r="I18" i="4"/>
  <c r="M18" i="4" s="1"/>
  <c r="E1892" i="1"/>
  <c r="E661" i="1"/>
  <c r="E660" i="1"/>
  <c r="I19" i="4" l="1"/>
  <c r="E712" i="1"/>
  <c r="E711" i="1"/>
  <c r="E1942" i="1"/>
  <c r="J18" i="4"/>
  <c r="N18"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M19" i="4"/>
  <c r="R53" i="2"/>
  <c r="R21" i="2"/>
  <c r="R24" i="2"/>
  <c r="R16" i="2"/>
  <c r="J19"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I20"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N19" i="4"/>
  <c r="M20"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I21" i="4"/>
  <c r="M21" i="4" s="1"/>
  <c r="E2042" i="1"/>
  <c r="E814" i="1"/>
  <c r="E813" i="1"/>
  <c r="J20" i="4"/>
  <c r="N20" i="4" s="1"/>
  <c r="F1992" i="1"/>
  <c r="F763" i="1"/>
  <c r="F762" i="1"/>
  <c r="U2" i="3"/>
  <c r="U3" i="3"/>
  <c r="U4" i="3"/>
  <c r="J21"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I22"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M22" i="4"/>
  <c r="N21"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J22" i="4"/>
  <c r="N22"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I23" i="4"/>
  <c r="M23"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I24"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J23"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M24" i="4"/>
  <c r="N23"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J24" i="4"/>
  <c r="N24"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I25" i="4"/>
  <c r="M25"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J25" i="4"/>
  <c r="N25" i="4" s="1"/>
  <c r="F976" i="1"/>
  <c r="F975" i="1"/>
  <c r="F2242" i="1"/>
  <c r="I26"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M26" i="4"/>
  <c r="B1" i="3"/>
  <c r="AD11" i="3"/>
  <c r="AD10" i="3"/>
  <c r="AD9" i="3"/>
  <c r="AD8" i="3"/>
  <c r="AD7" i="3"/>
  <c r="AD6" i="3"/>
  <c r="AD5" i="3"/>
  <c r="AD4" i="3"/>
  <c r="AA10" i="3"/>
  <c r="AA9" i="3"/>
  <c r="AA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J26" i="4"/>
  <c r="N26" i="4" s="1"/>
  <c r="F2292" i="1"/>
  <c r="F1027" i="1"/>
  <c r="F1026" i="1"/>
  <c r="I27" i="4"/>
  <c r="M27"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I28" i="4"/>
  <c r="M28" i="4" s="1"/>
  <c r="E1128" i="1"/>
  <c r="E2392" i="1"/>
  <c r="E1129" i="1"/>
  <c r="J27"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AD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J28" i="4"/>
  <c r="N28" i="4" s="1"/>
  <c r="F2392" i="1"/>
  <c r="F1129" i="1"/>
  <c r="F1128" i="1"/>
  <c r="I29" i="4"/>
  <c r="M29" i="4" s="1"/>
  <c r="E1180" i="1"/>
  <c r="E2442" i="1"/>
  <c r="E1179" i="1"/>
  <c r="AA7" i="3"/>
  <c r="AA6" i="3"/>
  <c r="AA5" i="3"/>
  <c r="AA4" i="3"/>
  <c r="AA3" i="3"/>
  <c r="AA2" i="3"/>
  <c r="X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J29"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I30" i="4"/>
  <c r="M30" i="4" s="1"/>
  <c r="E2542" i="1" s="1"/>
  <c r="E2492" i="1"/>
  <c r="E1231" i="1"/>
  <c r="E1230" i="1"/>
  <c r="N29" i="4"/>
  <c r="E2546" i="1" l="1"/>
  <c r="E2545" i="1"/>
  <c r="E2563" i="1"/>
  <c r="E2581" i="1"/>
  <c r="E2547" i="1"/>
  <c r="E2565" i="1"/>
  <c r="E2583" i="1"/>
  <c r="E2549" i="1"/>
  <c r="E2567" i="1"/>
  <c r="E2585" i="1"/>
  <c r="E2580" i="1"/>
  <c r="E2544" i="1"/>
  <c r="E2548" i="1"/>
  <c r="E2566" i="1"/>
  <c r="E2584" i="1"/>
  <c r="E2550" i="1"/>
  <c r="E2568" i="1"/>
  <c r="E2586" i="1"/>
  <c r="E2552" i="1"/>
  <c r="E2570" i="1"/>
  <c r="E2588" i="1"/>
  <c r="E2543" i="1"/>
  <c r="E2551" i="1"/>
  <c r="E2569" i="1"/>
  <c r="E2587" i="1"/>
  <c r="E2553" i="1"/>
  <c r="E2571" i="1"/>
  <c r="E2589" i="1"/>
  <c r="E2555" i="1"/>
  <c r="E2573" i="1"/>
  <c r="E2591" i="1"/>
  <c r="E2562" i="1"/>
  <c r="E2582" i="1"/>
  <c r="E2554" i="1"/>
  <c r="E2572" i="1"/>
  <c r="E2590" i="1"/>
  <c r="E2556" i="1"/>
  <c r="E2574" i="1"/>
  <c r="E2558" i="1"/>
  <c r="E2576" i="1"/>
  <c r="E2578" i="1"/>
  <c r="E2564" i="1"/>
  <c r="E2557" i="1"/>
  <c r="E2575" i="1"/>
  <c r="E2559" i="1"/>
  <c r="E2577" i="1"/>
  <c r="E2561" i="1"/>
  <c r="E2579" i="1"/>
  <c r="E2560" i="1"/>
  <c r="I31" i="4"/>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J30"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N30" i="4"/>
  <c r="F2542" i="1" s="1"/>
  <c r="M31" i="4"/>
  <c r="E1291" i="1" s="1"/>
  <c r="F2591" i="1" l="1"/>
  <c r="F2587" i="1"/>
  <c r="F2559" i="1"/>
  <c r="F2577" i="1"/>
  <c r="F2557" i="1"/>
  <c r="F2578" i="1"/>
  <c r="F2555" i="1"/>
  <c r="F2573" i="1"/>
  <c r="F2556" i="1"/>
  <c r="F2552" i="1"/>
  <c r="F2544" i="1"/>
  <c r="F2562" i="1"/>
  <c r="F2580" i="1"/>
  <c r="F2560" i="1"/>
  <c r="F2558" i="1"/>
  <c r="F2576" i="1"/>
  <c r="F2590" i="1"/>
  <c r="F2574" i="1"/>
  <c r="F2575" i="1"/>
  <c r="F2547" i="1"/>
  <c r="F2565" i="1"/>
  <c r="F2583" i="1"/>
  <c r="F2566" i="1"/>
  <c r="F2543" i="1"/>
  <c r="F2561" i="1"/>
  <c r="F2579" i="1"/>
  <c r="F2548" i="1"/>
  <c r="F2550" i="1"/>
  <c r="F2568" i="1"/>
  <c r="F2586" i="1"/>
  <c r="F2569" i="1"/>
  <c r="F2551" i="1"/>
  <c r="F2546" i="1"/>
  <c r="F2564" i="1"/>
  <c r="F2582" i="1"/>
  <c r="F2581" i="1"/>
  <c r="F2588" i="1"/>
  <c r="F2584" i="1"/>
  <c r="F2563" i="1"/>
  <c r="F2553" i="1"/>
  <c r="F2571" i="1"/>
  <c r="F2589" i="1"/>
  <c r="F2572" i="1"/>
  <c r="F2554" i="1"/>
  <c r="F2549" i="1"/>
  <c r="F2567" i="1"/>
  <c r="F2585" i="1"/>
  <c r="F2545" i="1"/>
  <c r="F2570" i="1"/>
  <c r="F2501" i="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J31" i="4"/>
  <c r="N31"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115" i="3" l="1"/>
  <c r="N112" i="3"/>
  <c r="N55" i="3"/>
  <c r="N52" i="3"/>
  <c r="H2" i="7"/>
  <c r="H30" i="4"/>
  <c r="H18" i="4"/>
  <c r="F18" i="4"/>
  <c r="O114" i="3"/>
  <c r="O54" i="3"/>
  <c r="O51" i="3"/>
  <c r="E5" i="7"/>
  <c r="H29" i="4"/>
  <c r="H23" i="4"/>
  <c r="H17" i="4"/>
  <c r="H11" i="4"/>
  <c r="H5" i="4"/>
  <c r="F29" i="4"/>
  <c r="F23" i="4"/>
  <c r="F17" i="4"/>
  <c r="F11" i="4"/>
  <c r="F5" i="4"/>
  <c r="E2" i="7"/>
  <c r="H2" i="4"/>
  <c r="F2" i="4"/>
  <c r="O52" i="3"/>
  <c r="J449" i="1"/>
  <c r="H3" i="7"/>
  <c r="H19" i="4"/>
  <c r="F31" i="4"/>
  <c r="F13" i="4"/>
  <c r="H12" i="4"/>
  <c r="F24" i="4"/>
  <c r="N114" i="3"/>
  <c r="N54" i="3"/>
  <c r="N51" i="3"/>
  <c r="J398" i="1"/>
  <c r="E4" i="7"/>
  <c r="H28" i="4"/>
  <c r="H22" i="4"/>
  <c r="H16" i="4"/>
  <c r="H10" i="4"/>
  <c r="H4" i="4"/>
  <c r="F28" i="4"/>
  <c r="F22" i="4"/>
  <c r="F16" i="4"/>
  <c r="F10" i="4"/>
  <c r="F4" i="4"/>
  <c r="N113" i="3"/>
  <c r="N53" i="3"/>
  <c r="H4" i="7"/>
  <c r="H20" i="4"/>
  <c r="H8" i="4"/>
  <c r="F20" i="4"/>
  <c r="F8" i="4"/>
  <c r="O115" i="3"/>
  <c r="H31" i="4"/>
  <c r="H13" i="4"/>
  <c r="F25" i="4"/>
  <c r="F7" i="4"/>
  <c r="H6" i="4"/>
  <c r="F12" i="4"/>
  <c r="O116" i="3"/>
  <c r="O113" i="3"/>
  <c r="O53" i="3"/>
  <c r="H5" i="7"/>
  <c r="E3" i="7"/>
  <c r="H27" i="4"/>
  <c r="H21" i="4"/>
  <c r="H15" i="4"/>
  <c r="H9" i="4"/>
  <c r="H3" i="4"/>
  <c r="F27" i="4"/>
  <c r="F21" i="4"/>
  <c r="F15" i="4"/>
  <c r="F9" i="4"/>
  <c r="F3" i="4"/>
  <c r="N116" i="3"/>
  <c r="H26" i="4"/>
  <c r="H14" i="4"/>
  <c r="F26" i="4"/>
  <c r="F14" i="4"/>
  <c r="O112" i="3"/>
  <c r="O55" i="3"/>
  <c r="H25" i="4"/>
  <c r="H7" i="4"/>
  <c r="F19" i="4"/>
  <c r="H24" i="4"/>
  <c r="F30" i="4"/>
  <c r="F6" i="4"/>
  <c r="O234" i="3"/>
  <c r="N234" i="3"/>
  <c r="O175" i="3"/>
  <c r="N175" i="3"/>
  <c r="O174" i="3"/>
  <c r="N236" i="3"/>
  <c r="O235" i="3"/>
  <c r="O236" i="3"/>
  <c r="N173" i="3"/>
  <c r="O238" i="3"/>
  <c r="N235" i="3"/>
  <c r="N177" i="3"/>
  <c r="O173" i="3"/>
  <c r="N238" i="3"/>
  <c r="N176" i="3"/>
  <c r="O176" i="3"/>
  <c r="O237" i="3"/>
  <c r="N174" i="3"/>
  <c r="N237" i="3"/>
  <c r="O17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 ref="AL1" authorId="0" shapeId="0" xr:uid="{1C55776A-E7FC-4AD8-A6B4-09609E375323}">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B85" authorId="0" shapeId="0" xr:uid="{7CB3F925-9215-4E4C-ABB1-505B3C8EB135}">
      <text>
        <r>
          <rPr>
            <sz val="9"/>
            <color indexed="81"/>
            <rFont val="Tahoma"/>
            <family val="2"/>
          </rPr>
          <t xml:space="preserve">2-10 </t>
        </r>
        <r>
          <rPr>
            <sz val="9"/>
            <color indexed="81"/>
            <rFont val="돋움"/>
            <family val="3"/>
            <charset val="129"/>
          </rPr>
          <t>이전에서는</t>
        </r>
        <r>
          <rPr>
            <sz val="9"/>
            <color indexed="81"/>
            <rFont val="Tahoma"/>
            <family val="2"/>
          </rPr>
          <t xml:space="preserve"> </t>
        </r>
        <r>
          <rPr>
            <sz val="9"/>
            <color indexed="81"/>
            <rFont val="돋움"/>
            <family val="3"/>
            <charset val="129"/>
          </rPr>
          <t>장비드랍</t>
        </r>
        <r>
          <rPr>
            <sz val="9"/>
            <color indexed="81"/>
            <rFont val="Tahoma"/>
            <family val="2"/>
          </rPr>
          <t xml:space="preserve"> </t>
        </r>
        <r>
          <rPr>
            <sz val="9"/>
            <color indexed="81"/>
            <rFont val="돋움"/>
            <family val="3"/>
            <charset val="129"/>
          </rPr>
          <t>없는</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잔몹</t>
        </r>
        <r>
          <rPr>
            <sz val="9"/>
            <color indexed="81"/>
            <rFont val="Tahoma"/>
            <family val="2"/>
          </rPr>
          <t xml:space="preserve"> </t>
        </r>
        <r>
          <rPr>
            <sz val="9"/>
            <color indexed="81"/>
            <rFont val="돋움"/>
            <family val="3"/>
            <charset val="129"/>
          </rPr>
          <t>드랍을</t>
        </r>
        <r>
          <rPr>
            <sz val="9"/>
            <color indexed="81"/>
            <rFont val="Tahoma"/>
            <family val="2"/>
          </rPr>
          <t xml:space="preserve"> </t>
        </r>
        <r>
          <rPr>
            <sz val="9"/>
            <color indexed="81"/>
            <rFont val="돋움"/>
            <family val="3"/>
            <charset val="129"/>
          </rPr>
          <t>사용한다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R1" authorId="0" shapeId="0" xr:uid="{0437716F-3E14-4242-8BB5-C3FF4210689A}">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<sst xmlns="http://schemas.openxmlformats.org/spreadsheetml/2006/main" count="6021" uniqueCount="1276">
  <si>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</si>
  <si>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</si>
  <si>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</si>
  <si>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</si>
  <si>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</si>
  <si>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</si>
  <si>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</si>
  <si>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</si>
  <si>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</si>
  <si>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</si>
  <si>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</si>
  <si>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</si>
  <si>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</si>
  <si>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</si>
  <si>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</si>
  <si>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</si>
  <si>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</si>
  <si>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</si>
  <si>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</si>
  <si>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</si>
  <si>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</si>
  <si>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</si>
  <si>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</si>
  <si>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</si>
  <si>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</si>
  <si>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</si>
  <si>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</si>
  <si>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</si>
  <si>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</si>
  <si>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</si>
  <si>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</si>
  <si>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</si>
  <si>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</si>
  <si>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</si>
  <si>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</si>
  <si>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</si>
  <si>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</si>
  <si>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</si>
  <si>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</si>
  <si>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</si>
  <si>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</si>
  <si>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</si>
  <si>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</si>
  <si>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</si>
  <si>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</si>
  <si>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</si>
  <si>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</si>
  <si>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</si>
  <si>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</si>
  <si>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</si>
  <si>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</si>
  <si>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</si>
  <si>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</si>
  <si>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</si>
  <si>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</si>
  <si>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</si>
  <si>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</si>
  <si>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</si>
  <si>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</si>
  <si>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</si>
  <si>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</si>
  <si>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</si>
  <si>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</si>
  <si>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</si>
  <si>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</si>
  <si>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</si>
  <si>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</si>
  <si>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</si>
  <si>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</si>
  <si>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</si>
  <si>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</si>
  <si>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</si>
  <si>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</si>
  <si>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</si>
  <si>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</si>
  <si>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</si>
  <si>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</si>
  <si>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</si>
  <si>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</si>
  <si>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</si>
  <si>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</si>
  <si>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</si>
  <si>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</si>
  <si>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</si>
  <si>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</si>
  <si>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</si>
  <si>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</si>
  <si>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</si>
  <si>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</si>
  <si>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</si>
  <si>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</si>
  <si>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</si>
  <si>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</si>
  <si>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</si>
  <si>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</si>
  <si>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</si>
  <si>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</si>
  <si>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</si>
  <si>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</si>
  <si>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</si>
  <si>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</si>
  <si>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</si>
  <si>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</si>
  <si>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</si>
  <si>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</si>
  <si>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</si>
  <si>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</si>
  <si>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</si>
  <si>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</si>
  <si>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</si>
  <si>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</si>
  <si>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</si>
  <si>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</si>
  <si>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</si>
  <si>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</si>
  <si>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</si>
  <si>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</si>
  <si>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</si>
  <si>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</si>
  <si>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</si>
  <si>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</si>
  <si>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</si>
  <si>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</si>
  <si>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</si>
  <si>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</si>
  <si>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</si>
  <si>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</si>
  <si>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</si>
  <si>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</si>
  <si>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</si>
  <si>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</si>
  <si>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</si>
  <si>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</si>
  <si>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</si>
  <si>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</si>
  <si>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</si>
  <si>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</si>
  <si>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</si>
  <si>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</si>
  <si>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</si>
  <si>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</si>
  <si>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</si>
  <si>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</si>
  <si>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</si>
  <si>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</si>
  <si>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</si>
  <si>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</si>
  <si>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</si>
  <si>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</si>
  <si>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</si>
  <si>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</si>
  <si>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</si>
  <si>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</si>
  <si>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</si>
  <si>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</si>
  <si>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</si>
  <si>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</si>
  <si>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</si>
  <si>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</si>
  <si>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</si>
  <si>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</si>
  <si>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</si>
  <si>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</si>
  <si>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</si>
  <si>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</si>
  <si>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</si>
  <si>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</si>
  <si>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</si>
  <si>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</si>
  <si>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</si>
  <si>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</si>
  <si>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</si>
  <si>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</si>
  <si>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</si>
  <si>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</si>
  <si>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</si>
  <si>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</si>
  <si>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</si>
  <si>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</si>
  <si>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</si>
  <si>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</si>
  <si>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</si>
  <si>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</si>
  <si>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</si>
  <si>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</si>
  <si>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</si>
  <si>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</si>
  <si>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</si>
  <si>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</si>
  <si>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</si>
  <si>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</si>
  <si>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</si>
  <si>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</si>
  <si>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</si>
  <si>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</si>
  <si>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</si>
  <si>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</si>
  <si>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</si>
  <si>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</si>
  <si>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</si>
  <si>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</si>
  <si>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</si>
  <si>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</si>
  <si>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</si>
  <si>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</si>
  <si>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</si>
  <si>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</si>
  <si>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</si>
  <si>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</si>
  <si>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</si>
  <si>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</si>
  <si>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</si>
  <si>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</si>
  <si>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</si>
  <si>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</si>
  <si>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</si>
  <si>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</si>
  <si>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</si>
  <si>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</si>
  <si>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</si>
  <si>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</si>
  <si>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</si>
  <si>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</si>
  <si>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</si>
  <si>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</si>
  <si>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</si>
  <si>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</si>
  <si>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</si>
  <si>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</si>
  <si>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</si>
  <si>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</si>
  <si>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</si>
  <si>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</si>
  <si>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</si>
  <si>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</si>
  <si>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</si>
  <si>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</si>
  <si>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</si>
  <si>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</si>
  <si>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</si>
  <si>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</si>
  <si>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</si>
  <si>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</si>
  <si>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</si>
  <si>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</si>
  <si>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</si>
  <si>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</si>
  <si>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</si>
  <si>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</si>
  <si>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</si>
  <si>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</si>
  <si>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</si>
  <si>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</si>
  <si>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</si>
  <si>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</si>
  <si>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</si>
  <si>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</si>
  <si>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</si>
  <si>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</si>
  <si>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</si>
  <si>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</si>
  <si>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</si>
  <si>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</si>
  <si>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</si>
  <si>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</si>
  <si>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</si>
  <si>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</si>
  <si>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</si>
  <si>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</si>
  <si>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</si>
  <si>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</si>
  <si>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</si>
  <si>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</si>
  <si>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</si>
  <si>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</si>
  <si>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</si>
  <si>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</si>
  <si>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</si>
  <si>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</si>
  <si>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</si>
  <si>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</si>
  <si>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</si>
  <si>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</si>
  <si>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</si>
  <si>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</si>
  <si>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</si>
  <si>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</si>
  <si>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</si>
  <si>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</si>
  <si>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</si>
  <si>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</si>
  <si>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</si>
  <si>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</si>
  <si>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</si>
  <si>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</si>
  <si>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</si>
  <si>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</si>
  <si>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</si>
  <si>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</si>
  <si>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</si>
  <si>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</si>
  <si>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</si>
  <si>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</si>
  <si>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</si>
  <si>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</si>
  <si>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</si>
  <si>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</si>
  <si>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</si>
  <si>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</si>
  <si>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</si>
  <si>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</si>
  <si>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</si>
  <si>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</si>
  <si>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</si>
  <si>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</si>
  <si>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</si>
  <si>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</si>
  <si>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</si>
  <si>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</si>
  <si>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</si>
  <si>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</si>
  <si>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</si>
  <si>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</si>
  <si>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</si>
  <si>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</si>
  <si>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</si>
  <si>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</si>
  <si>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</si>
  <si>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</si>
  <si>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</si>
  <si>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</si>
  <si>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</si>
  <si>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</si>
  <si>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</si>
  <si>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</si>
  <si>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</si>
  <si>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</si>
  <si>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</si>
  <si>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</si>
  <si>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</si>
  <si>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</si>
  <si>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</si>
  <si>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</si>
  <si>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</si>
  <si>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</si>
  <si>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</si>
  <si>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</si>
  <si>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</si>
  <si>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</si>
  <si>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</si>
  <si>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</si>
  <si>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</si>
  <si>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</si>
  <si>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</si>
  <si>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</si>
  <si>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</si>
  <si>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</si>
  <si>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</si>
  <si>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</si>
  <si>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</si>
  <si>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</si>
  <si>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</si>
  <si>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</si>
  <si>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</si>
  <si>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</si>
  <si>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</si>
  <si>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</si>
  <si>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</si>
  <si>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</si>
  <si>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</si>
  <si>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</si>
  <si>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</si>
  <si>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</si>
  <si>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</si>
  <si>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</si>
  <si>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</si>
  <si>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</si>
  <si>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</si>
  <si>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</si>
  <si>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</si>
  <si>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</si>
  <si>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</si>
  <si>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</si>
  <si>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</si>
  <si>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</si>
  <si>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</si>
  <si>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</si>
  <si>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</si>
  <si>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</si>
  <si>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</si>
  <si>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</si>
  <si>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</si>
  <si>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</si>
  <si>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</si>
  <si>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</si>
  <si>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</si>
  <si>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</si>
  <si>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</si>
  <si>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</si>
  <si>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</si>
  <si>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</si>
  <si>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</si>
  <si>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</si>
  <si>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</si>
  <si>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</si>
  <si>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</si>
  <si>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</si>
  <si>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</si>
  <si>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</si>
  <si>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</si>
  <si>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</si>
  <si>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</si>
  <si>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</si>
  <si>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</si>
  <si>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</si>
  <si>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</si>
  <si>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</si>
  <si>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</si>
  <si>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</si>
  <si>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</si>
  <si>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</si>
  <si>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</si>
  <si>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</si>
  <si>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</si>
  <si>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</si>
  <si>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</si>
  <si>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</si>
  <si>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</si>
  <si>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</si>
  <si>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</si>
  <si>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</si>
  <si>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</si>
  <si>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</si>
  <si>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</si>
  <si>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</si>
  <si>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</si>
  <si>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</si>
  <si>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</si>
  <si>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</si>
  <si>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</si>
  <si>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</si>
  <si>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</si>
  <si>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</si>
  <si>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</si>
  <si>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</si>
  <si>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</si>
  <si>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</si>
  <si>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</si>
  <si>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</si>
  <si>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</si>
  <si>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</si>
  <si>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</si>
  <si>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</si>
  <si>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</si>
  <si>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</si>
  <si>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</si>
  <si>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</si>
  <si>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</si>
  <si>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</si>
  <si>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</si>
  <si>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</si>
  <si>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</si>
  <si>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</si>
  <si>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</si>
  <si>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</si>
  <si>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</si>
  <si>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</si>
  <si>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</si>
  <si>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</si>
  <si>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</si>
  <si>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</si>
  <si>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</si>
  <si>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</si>
  <si>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</si>
  <si>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</si>
  <si>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</si>
  <si>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</si>
  <si>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</si>
  <si>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</si>
  <si>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</si>
  <si>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</si>
  <si>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</si>
  <si>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</si>
  <si>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</si>
  <si>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</si>
  <si>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</si>
  <si>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</si>
  <si>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</si>
  <si>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</si>
  <si>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</si>
  <si>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</si>
  <si>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</si>
  <si>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</si>
  <si>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</si>
  <si>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</si>
  <si>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</si>
  <si>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</si>
  <si>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</si>
  <si>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</si>
  <si>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</si>
  <si>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</si>
  <si>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</si>
  <si>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</si>
  <si>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</si>
  <si>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</si>
  <si>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</si>
  <si>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</si>
  <si>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</si>
  <si>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</si>
  <si>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</si>
  <si>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</si>
  <si>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</si>
  <si>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</si>
  <si>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</si>
  <si>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</si>
  <si>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</si>
  <si>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</si>
  <si>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</si>
  <si>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</si>
  <si>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</si>
  <si>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</si>
  <si>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</si>
  <si>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</si>
  <si>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</si>
  <si>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</si>
  <si>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</si>
  <si>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</si>
  <si>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</si>
  <si>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</si>
  <si>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</si>
  <si>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</si>
  <si>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</si>
  <si>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</si>
  <si>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</si>
  <si>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</si>
  <si>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</si>
  <si>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</si>
  <si>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</si>
  <si>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</si>
  <si>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</si>
  <si>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</si>
  <si>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</si>
  <si>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</si>
  <si>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</si>
  <si>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</si>
  <si>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</si>
  <si>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</si>
  <si>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</si>
  <si>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</si>
  <si>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</si>
  <si>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</si>
  <si>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</si>
  <si>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</si>
  <si>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</si>
  <si>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</si>
  <si>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</si>
  <si>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</si>
  <si>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</si>
  <si>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</si>
  <si>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</si>
  <si>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</si>
  <si>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</si>
  <si>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</si>
  <si>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</si>
  <si>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</si>
  <si>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</si>
  <si>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</si>
  <si>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</si>
  <si>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</si>
  <si>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</si>
  <si>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</si>
  <si>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</si>
  <si>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</si>
  <si>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</si>
  <si>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</si>
  <si>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</si>
  <si>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</si>
  <si>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</si>
  <si>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</si>
  <si>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</si>
  <si>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</si>
  <si>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</si>
  <si>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</si>
  <si>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</si>
  <si>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</si>
  <si>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</si>
  <si>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</si>
  <si>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</si>
  <si>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</si>
  <si>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</si>
  <si>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</si>
  <si>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</si>
  <si>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</si>
  <si>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</si>
  <si>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</si>
  <si>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</si>
  <si>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</si>
  <si>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</si>
  <si>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</si>
  <si>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</si>
  <si>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</si>
  <si>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</si>
  <si>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</si>
  <si>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</si>
  <si>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</si>
  <si>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</si>
  <si>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</si>
  <si>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</si>
  <si>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</si>
  <si>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</si>
  <si>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</si>
  <si>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</si>
  <si>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</si>
  <si>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</si>
  <si>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</si>
  <si>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</si>
  <si>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</si>
  <si>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</si>
  <si>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</si>
  <si>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</si>
  <si>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</si>
  <si>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</si>
  <si>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</si>
  <si>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</si>
  <si>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</si>
  <si>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</si>
  <si>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</si>
  <si>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</si>
  <si>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</si>
  <si>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</si>
  <si>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</si>
  <si>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</si>
  <si>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</si>
  <si>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</si>
  <si>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</si>
  <si>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</si>
  <si>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</si>
  <si>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</si>
  <si>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</si>
  <si>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</si>
  <si>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</si>
  <si>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</si>
  <si>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</si>
  <si>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</si>
  <si>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</si>
  <si>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</si>
  <si>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</si>
  <si>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</si>
  <si>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</si>
  <si>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</si>
  <si>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</si>
  <si>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</si>
  <si>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</si>
  <si>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</si>
  <si>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</si>
  <si>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</si>
  <si>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</si>
  <si>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</si>
  <si>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</si>
  <si>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</si>
  <si>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</si>
  <si>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</si>
  <si>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</si>
  <si>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</si>
  <si>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</si>
  <si>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</si>
  <si>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</si>
  <si>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</si>
  <si>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</si>
  <si>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</si>
  <si>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</si>
  <si>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</si>
  <si>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</si>
  <si>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</si>
  <si>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</si>
  <si>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</si>
  <si>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</si>
  <si>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</si>
  <si>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</si>
  <si>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</si>
  <si>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</si>
  <si>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</si>
  <si>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</si>
  <si>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</si>
  <si>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</si>
  <si>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</si>
  <si>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</si>
  <si>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</si>
  <si>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</si>
  <si>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</si>
  <si>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</si>
  <si>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</si>
  <si>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</si>
  <si>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</si>
  <si>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</si>
  <si>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</si>
  <si>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</si>
  <si>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</si>
  <si>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</si>
  <si>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</si>
  <si>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</si>
  <si>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</si>
  <si>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</si>
  <si>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</si>
  <si>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</si>
  <si>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</si>
  <si>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</si>
  <si>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</si>
  <si>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</si>
  <si>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</si>
  <si>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</si>
  <si>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</si>
  <si>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</si>
  <si>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</si>
  <si>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</si>
  <si>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</si>
  <si>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</si>
  <si>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</si>
  <si>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</si>
  <si>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</si>
  <si>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</si>
  <si>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</si>
  <si>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</si>
  <si>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</si>
  <si>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</si>
  <si>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</si>
  <si>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</si>
  <si>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</si>
  <si>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</si>
  <si>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</si>
  <si>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</si>
  <si>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</si>
  <si>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</si>
  <si>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</si>
  <si>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</si>
  <si>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</si>
  <si>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</si>
  <si>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</si>
  <si>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</si>
  <si>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</si>
  <si>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</si>
  <si>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</si>
  <si>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</si>
  <si>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</si>
  <si>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</si>
  <si>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</si>
  <si>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</si>
  <si>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</si>
  <si>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</si>
  <si>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</si>
  <si>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</si>
  <si>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</si>
  <si>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</si>
  <si>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</si>
  <si>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</si>
  <si>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</si>
  <si>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</si>
  <si>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</si>
  <si>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</si>
  <si>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</si>
  <si>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</si>
  <si>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</si>
  <si>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</si>
  <si>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</si>
  <si>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</si>
  <si>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</si>
  <si>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</si>
  <si>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</si>
  <si>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</si>
  <si>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</si>
  <si>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</si>
  <si>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</si>
  <si>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</si>
  <si>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</si>
  <si>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</si>
  <si>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</si>
  <si>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</si>
  <si>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</si>
  <si>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</si>
  <si>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</si>
  <si>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</si>
  <si>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</si>
  <si>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</si>
  <si>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</si>
  <si>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</si>
  <si>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</si>
  <si>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</si>
  <si>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</si>
  <si>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</si>
  <si>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</si>
  <si>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</si>
  <si>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</si>
  <si>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</si>
  <si>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</si>
  <si>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</si>
  <si>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</si>
  <si>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</si>
  <si>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</si>
  <si>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</si>
  <si>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</si>
  <si>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</si>
  <si>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</si>
  <si>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</si>
  <si>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</si>
  <si>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</si>
  <si>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</si>
  <si>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</si>
  <si>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</si>
  <si>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</si>
  <si>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</si>
  <si>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</si>
  <si>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</si>
  <si>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</si>
  <si>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</si>
  <si>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</si>
  <si>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</si>
  <si>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</si>
  <si>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</si>
  <si>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</si>
  <si>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</si>
  <si>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</si>
  <si>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</si>
  <si>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</si>
  <si>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</si>
  <si>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</si>
  <si>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</si>
  <si>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</si>
  <si>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</si>
  <si>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</si>
  <si>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</si>
  <si>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</si>
  <si>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</si>
  <si>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</si>
  <si>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</si>
  <si>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</si>
  <si>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</si>
  <si>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</si>
  <si>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</si>
  <si>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</si>
  <si>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</si>
  <si>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</si>
  <si>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</si>
  <si>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</si>
  <si>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</si>
  <si>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</si>
  <si>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</si>
  <si>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</si>
  <si>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</si>
  <si>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</si>
  <si>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</si>
  <si>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</si>
  <si>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</si>
  <si>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</si>
  <si>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</si>
  <si>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</si>
  <si>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</si>
  <si>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</si>
  <si>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</si>
  <si>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</si>
  <si>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</si>
  <si>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</si>
  <si>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</si>
  <si>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</si>
  <si>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</si>
  <si>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</si>
  <si>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</si>
  <si>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</si>
  <si>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</si>
  <si>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</si>
  <si>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</si>
  <si>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</si>
  <si>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</si>
  <si>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</si>
  <si>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</si>
  <si>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</si>
  <si>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</si>
  <si>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</si>
  <si>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</si>
  <si>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</si>
  <si>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</si>
  <si>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</si>
  <si>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</si>
  <si>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</si>
  <si>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</si>
  <si>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</si>
  <si>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</si>
  <si>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</si>
  <si>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</si>
  <si>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</si>
  <si>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</si>
  <si>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</si>
  <si>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</si>
  <si>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</si>
  <si>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</si>
  <si>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</si>
  <si>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</si>
  <si>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</si>
  <si>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</si>
  <si>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</si>
  <si>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</si>
  <si>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</si>
  <si>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</si>
  <si>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</si>
  <si>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</si>
  <si>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</si>
  <si>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</si>
  <si>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</si>
  <si>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</si>
  <si>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</si>
  <si>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</si>
  <si>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</si>
  <si>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</si>
  <si>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</si>
  <si>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</si>
  <si>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</si>
  <si>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</si>
  <si>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</si>
  <si>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</si>
  <si>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</si>
  <si>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</si>
  <si>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</si>
  <si>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</si>
  <si>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</si>
  <si>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</si>
  <si>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</si>
  <si>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</si>
  <si>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</si>
  <si>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</si>
  <si>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</si>
  <si>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</si>
  <si>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</si>
  <si>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</si>
  <si>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</si>
  <si>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</si>
  <si>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</si>
  <si>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</si>
  <si>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</si>
  <si>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</si>
  <si>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</si>
  <si>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</si>
  <si>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</si>
  <si>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</si>
  <si>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</si>
  <si>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</si>
  <si>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</si>
  <si>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</si>
  <si>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</si>
  <si>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</si>
  <si>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</si>
  <si>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</si>
  <si>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</si>
  <si>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</si>
  <si>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</si>
  <si>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</si>
  <si>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</si>
  <si>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</si>
  <si>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</si>
  <si>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</si>
  <si>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</si>
  <si>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</si>
  <si>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</si>
  <si>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</si>
  <si>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</si>
  <si>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</si>
  <si>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</si>
  <si>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</si>
  <si>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</si>
  <si>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</si>
  <si>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</si>
  <si>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</si>
  <si>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</si>
  <si>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</si>
  <si>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</si>
  <si>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</si>
  <si>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</si>
  <si>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</si>
  <si>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</si>
  <si>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</si>
  <si>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</si>
  <si>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</si>
  <si>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</si>
  <si>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</si>
  <si>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</si>
  <si>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</si>
  <si>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</si>
  <si>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</si>
  <si>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</si>
  <si>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</si>
  <si>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</si>
  <si>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</si>
  <si>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</si>
  <si>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</si>
  <si>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</si>
  <si>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</si>
  <si>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</si>
  <si>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</si>
  <si>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</si>
  <si>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</si>
  <si>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</si>
  <si>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</si>
  <si>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</si>
  <si>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</si>
  <si>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</si>
  <si>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</si>
  <si>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</si>
  <si>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</si>
  <si>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</si>
  <si>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</si>
  <si>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</si>
  <si>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</si>
  <si>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</si>
  <si>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</si>
  <si>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</si>
  <si>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</si>
  <si>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</si>
  <si>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</si>
  <si>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</si>
  <si>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</si>
  <si>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</si>
  <si>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</si>
  <si>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</si>
  <si>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</si>
  <si>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</si>
  <si>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</si>
  <si>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</si>
  <si>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</si>
  <si>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</si>
  <si>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</si>
  <si>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</si>
  <si>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</si>
  <si>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</si>
  <si>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</si>
  <si>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</si>
  <si>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</si>
  <si>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</si>
  <si>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</si>
  <si>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</si>
  <si>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</si>
  <si>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</si>
  <si>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</si>
  <si>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</si>
  <si>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</si>
  <si>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</si>
  <si>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</si>
  <si>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</si>
  <si>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</si>
  <si>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</si>
  <si>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</si>
  <si>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</si>
  <si>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</si>
  <si>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</si>
  <si>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</si>
  <si>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</si>
  <si>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</si>
  <si>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</si>
  <si>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</si>
  <si>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</si>
  <si>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</si>
  <si>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</si>
  <si>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</si>
  <si>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</si>
  <si>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</si>
  <si>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</si>
  <si>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</si>
  <si>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</si>
  <si>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</si>
  <si>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</si>
  <si>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</si>
  <si>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</si>
  <si>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</si>
  <si>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</si>
  <si>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</si>
  <si>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</si>
  <si>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</si>
  <si>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</si>
  <si>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</si>
  <si>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</si>
  <si>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</si>
  <si>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</si>
  <si>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</si>
  <si>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</si>
  <si>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</si>
  <si>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</si>
  <si>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</si>
  <si>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</si>
  <si>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</si>
  <si>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</si>
  <si>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</si>
  <si>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</si>
  <si>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</si>
  <si>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</si>
  <si>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</si>
  <si>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</si>
  <si>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</si>
  <si>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</si>
  <si>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</si>
  <si>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</si>
  <si>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</si>
  <si>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</si>
  <si>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</si>
  <si>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</si>
  <si>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</si>
  <si>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</si>
  <si>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</si>
  <si>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</si>
  <si>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</si>
  <si>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</si>
  <si>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</si>
  <si>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</si>
  <si>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</si>
  <si>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</si>
  <si>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</si>
  <si>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</si>
  <si>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</si>
  <si>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</si>
  <si>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</si>
  <si>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</si>
  <si>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</si>
  <si>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</si>
  <si>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</si>
  <si>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</si>
  <si>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</si>
  <si>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</si>
  <si>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</si>
  <si>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</si>
  <si>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</si>
  <si>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</si>
  <si>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</si>
  <si>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</si>
  <si>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</si>
  <si>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</si>
  <si>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</si>
  <si>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</si>
  <si>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</si>
  <si>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</si>
  <si>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</si>
  <si>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</si>
  <si>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</si>
  <si>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</si>
  <si>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</si>
  <si>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</si>
  <si>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</si>
  <si>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</si>
  <si>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</si>
  <si>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</si>
  <si>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</si>
  <si>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</si>
  <si>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</si>
  <si>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</si>
  <si>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</si>
  <si>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</si>
  <si>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</si>
  <si>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</si>
  <si>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</si>
  <si>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</si>
  <si>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</si>
  <si>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</si>
  <si>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</si>
  <si>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</si>
  <si>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</si>
  <si>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</si>
  <si>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</si>
  <si>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</si>
  <si>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</si>
  <si>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</si>
  <si>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</si>
  <si>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</si>
  <si>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</si>
  <si>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</si>
  <si>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</si>
  <si>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</si>
  <si>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</si>
  <si>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</si>
  <si>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</si>
  <si>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</si>
  <si>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</si>
  <si>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</si>
  <si>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</si>
  <si>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</si>
  <si>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</si>
  <si>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</si>
  <si>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</si>
  <si>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</si>
  <si>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</si>
  <si>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</si>
  <si>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</si>
  <si>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</si>
  <si>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</si>
  <si>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</si>
  <si>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</si>
  <si>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</si>
  <si>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</si>
  <si>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</si>
  <si>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</si>
  <si>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</si>
  <si>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</si>
  <si>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</si>
  <si>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</si>
  <si>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</si>
  <si>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</si>
  <si>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</si>
  <si>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</si>
  <si>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</si>
  <si>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</si>
  <si>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</si>
  <si>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</si>
  <si>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</si>
  <si>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</si>
  <si>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</si>
  <si>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</si>
  <si>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</si>
  <si>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</si>
  <si>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</si>
  <si>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</si>
  <si>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</si>
  <si>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</si>
  <si>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</si>
  <si>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</si>
  <si>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</si>
  <si>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</si>
  <si>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</si>
  <si>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</si>
  <si>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</si>
  <si>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</si>
  <si>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</si>
  <si>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</si>
  <si>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</si>
  <si>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</si>
  <si>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</si>
  <si>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</si>
  <si>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</si>
  <si>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</si>
  <si>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</si>
  <si>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</si>
  <si>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</si>
  <si>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</si>
  <si>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</si>
  <si>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</si>
  <si>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</si>
  <si>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</si>
  <si>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</si>
  <si>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</si>
  <si>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</si>
  <si>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</si>
  <si>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</si>
  <si>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</si>
  <si>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</si>
  <si>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</si>
  <si>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</si>
  <si>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</si>
  <si>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</si>
  <si>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</si>
  <si>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</si>
  <si>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</si>
  <si>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</si>
  <si>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</si>
  <si>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</si>
  <si>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</si>
  <si>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</si>
  <si>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</si>
  <si>
    <t>Chapter0Name</t>
    <phoneticPr fontId="1" type="noConversion"/>
  </si>
  <si>
    <t>Chapter0Desc</t>
    <phoneticPr fontId="1" type="noConversion"/>
  </si>
  <si>
    <t>업데이트순번</t>
    <phoneticPr fontId="1" type="noConversion"/>
  </si>
  <si>
    <t>액터4개프리팹</t>
    <phoneticPr fontId="1" type="noConversion"/>
  </si>
  <si>
    <t>Swivel_Experience</t>
    <phoneticPr fontId="1" type="noConversion"/>
  </si>
  <si>
    <t>Actor1002</t>
  </si>
  <si>
    <t>Actor0201, Actor0007</t>
  </si>
  <si>
    <t>Actor2103, Actor1109</t>
  </si>
  <si>
    <t>Actor1002, Actor0007</t>
  </si>
  <si>
    <t>Actor0201, Actor3212, Actor2011</t>
  </si>
  <si>
    <t>Actor2103, Actor3021</t>
  </si>
  <si>
    <t>Actor0201, Actor2011</t>
  </si>
  <si>
    <t>Actor2103, Actor1109, Actor2015</t>
  </si>
  <si>
    <t>Actor1002, Actor3114, Actor2011</t>
  </si>
  <si>
    <t>Actor1005, Actor2011</t>
  </si>
  <si>
    <t>Actor0201, Actor1109, Actor2015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</si>
</sst>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단위 등 인자로 인한 한국어 직역 위한 항목</v>
          </cell>
          <cell r="E1" t="str">
            <v>오버라이딩 합한 최종안</v>
          </cell>
          <cell r="F1" t="str">
            <v>파파고 번역 영어</v>
          </cell>
          <cell r="G1" t="str">
            <v>구글 번역 영어</v>
          </cell>
          <cell r="H1" t="str">
            <v>eng|String</v>
          </cell>
          <cell r="I1" t="str">
            <v>가로 길이 확인</v>
          </cell>
          <cell r="J1" t="str">
            <v>영어검수완료</v>
          </cell>
          <cell r="K1" t="str">
            <v>나머지기계번역</v>
          </cell>
          <cell r="L1" t="str">
            <v>나머지검수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row>
        <row r="2">
          <cell r="A2" t="str">
            <v>CommonUI_Ok</v>
          </cell>
          <cell r="B2">
            <v>1</v>
          </cell>
          <cell r="C2" t="str">
            <v>확인</v>
          </cell>
          <cell r="E2" t="str">
            <v>확인</v>
          </cell>
          <cell r="F2" t="str">
            <v>Check.</v>
          </cell>
          <cell r="G2" t="str">
            <v>Confirm</v>
          </cell>
          <cell r="H2" t="str">
            <v>OK</v>
          </cell>
          <cell r="K2">
            <v>1</v>
          </cell>
          <cell r="M2" t="str">
            <v>確認</v>
          </cell>
          <cell r="N2" t="str">
            <v>确认</v>
          </cell>
          <cell r="O2" t="str">
            <v>確認</v>
          </cell>
          <cell r="P2" t="str">
            <v>confirmation</v>
          </cell>
          <cell r="Q2" t="str">
            <v>Bestätigung</v>
          </cell>
          <cell r="R2" t="str">
            <v>konfirmasi</v>
          </cell>
          <cell r="S2" t="str">
            <v>conferma</v>
          </cell>
          <cell r="T2" t="str">
            <v>подтверждение</v>
          </cell>
          <cell r="U2" t="str">
            <v>confirmación</v>
          </cell>
          <cell r="V2" t="str">
            <v>การยืนยัน</v>
          </cell>
          <cell r="W2" t="str">
            <v>sự xác nhận</v>
          </cell>
          <cell r="X2" t="str">
            <v>confirmação</v>
          </cell>
          <cell r="Y2" t="str">
            <v>التأكيد</v>
          </cell>
          <cell r="Z2" t="str">
            <v>пацвярджэнне</v>
          </cell>
          <cell r="AA2" t="str">
            <v>потвърждаване</v>
          </cell>
          <cell r="AB2" t="str">
            <v>potvrzení</v>
          </cell>
          <cell r="AC2" t="str">
            <v>bevestiging</v>
          </cell>
          <cell r="AD2" t="str">
            <v>vahvistus</v>
          </cell>
          <cell r="AE2" t="str">
            <v>επιβεβαίωση</v>
          </cell>
          <cell r="AF2" t="str">
            <v>אישור</v>
          </cell>
          <cell r="AG2" t="str">
            <v>megerősítés</v>
          </cell>
          <cell r="AH2" t="str">
            <v>pengesahan</v>
          </cell>
          <cell r="AI2" t="str">
            <v>potwierdzenie</v>
          </cell>
          <cell r="AJ2" t="str">
            <v>confirmare</v>
          </cell>
          <cell r="AK2" t="str">
            <v>potvrdenie</v>
          </cell>
          <cell r="AL2" t="str">
            <v>bekräftelse</v>
          </cell>
          <cell r="AM2" t="str">
            <v>onay</v>
          </cell>
          <cell r="AN2" t="str">
            <v>підтвердження</v>
          </cell>
        </row>
        <row r="3">
          <cell r="A3" t="str">
            <v>CommonUI_Cancel</v>
          </cell>
          <cell r="B3">
            <v>1</v>
          </cell>
          <cell r="C3" t="str">
            <v>취소</v>
          </cell>
          <cell r="E3" t="str">
            <v>취소</v>
          </cell>
          <cell r="F3" t="str">
            <v>Cancellation</v>
          </cell>
          <cell r="G3" t="str">
            <v>cancel</v>
          </cell>
          <cell r="H3" t="str">
            <v>Cancel</v>
          </cell>
          <cell r="K3">
            <v>1</v>
          </cell>
          <cell r="M3" t="str">
            <v>キャンセル</v>
          </cell>
          <cell r="N3" t="str">
            <v>取消</v>
          </cell>
          <cell r="O3" t="str">
            <v>取消</v>
          </cell>
          <cell r="P3" t="str">
            <v>annulé</v>
          </cell>
          <cell r="Q3" t="str">
            <v>annulliert</v>
          </cell>
          <cell r="R3" t="str">
            <v>dibatalkan</v>
          </cell>
          <cell r="S3" t="str">
            <v>annullato</v>
          </cell>
          <cell r="T3" t="str">
            <v>отменен</v>
          </cell>
          <cell r="U3" t="str">
            <v>cancelado</v>
          </cell>
          <cell r="V3" t="str">
            <v>ยกเลิก</v>
          </cell>
          <cell r="W3" t="str">
            <v>bị hủy bỏ</v>
          </cell>
          <cell r="X3" t="str">
            <v>cancelado</v>
          </cell>
          <cell r="Y3" t="str">
            <v>ألغيت</v>
          </cell>
          <cell r="Z3" t="str">
            <v>адменены</v>
          </cell>
          <cell r="AA3" t="str">
            <v>отменен</v>
          </cell>
          <cell r="AB3" t="str">
            <v>zrušený</v>
          </cell>
          <cell r="AC3" t="str">
            <v>geannuleerd</v>
          </cell>
          <cell r="AD3" t="str">
            <v>peruttu</v>
          </cell>
          <cell r="AE3" t="str">
            <v>ακυρώθηκε</v>
          </cell>
          <cell r="AF3" t="str">
            <v>בוטל</v>
          </cell>
          <cell r="AG3" t="str">
            <v>törölve</v>
          </cell>
          <cell r="AH3" t="str">
            <v>dibatalkan</v>
          </cell>
          <cell r="AI3" t="str">
            <v>odwołany</v>
          </cell>
          <cell r="AJ3" t="str">
            <v>anulat</v>
          </cell>
          <cell r="AK3" t="str">
            <v>zrušený</v>
          </cell>
          <cell r="AL3" t="str">
            <v>Inställd</v>
          </cell>
          <cell r="AM3" t="str">
            <v>iptal edildi</v>
          </cell>
          <cell r="AN3" t="str">
            <v>скасований</v>
          </cell>
        </row>
        <row r="4">
          <cell r="A4" t="str">
            <v>CommonUI_Yes</v>
          </cell>
          <cell r="B4">
            <v>1</v>
          </cell>
          <cell r="C4" t="str">
            <v>예</v>
          </cell>
          <cell r="E4" t="str">
            <v>예</v>
          </cell>
          <cell r="F4" t="str">
            <v>Yes.</v>
          </cell>
          <cell r="G4" t="str">
            <v>Yes</v>
          </cell>
          <cell r="H4" t="str">
            <v>Yes</v>
          </cell>
          <cell r="K4">
            <v>1</v>
          </cell>
          <cell r="M4" t="str">
            <v>例</v>
          </cell>
          <cell r="N4" t="str">
            <v>例子</v>
          </cell>
          <cell r="O4" t="str">
            <v>例子</v>
          </cell>
          <cell r="P4" t="str">
            <v>exemple</v>
          </cell>
          <cell r="Q4" t="str">
            <v>Beispiel</v>
          </cell>
          <cell r="R4" t="str">
            <v>contoh</v>
          </cell>
          <cell r="S4" t="str">
            <v>esempio</v>
          </cell>
          <cell r="T4" t="str">
            <v>пример</v>
          </cell>
          <cell r="U4" t="str">
            <v>ejemplo</v>
          </cell>
          <cell r="V4" t="str">
            <v>ตัวอย่าง</v>
          </cell>
          <cell r="W4" t="str">
            <v>thí dụ</v>
          </cell>
          <cell r="X4" t="str">
            <v>exemplo</v>
          </cell>
          <cell r="Y4" t="str">
            <v>مثال</v>
          </cell>
          <cell r="Z4" t="str">
            <v>прыклад</v>
          </cell>
          <cell r="AA4" t="str">
            <v>пример</v>
          </cell>
          <cell r="AB4" t="str">
            <v>příklad</v>
          </cell>
          <cell r="AC4" t="str">
            <v>voorbeeld</v>
          </cell>
          <cell r="AD4" t="str">
            <v>esimerkki</v>
          </cell>
          <cell r="AE4" t="str">
            <v>παράδειγμα</v>
          </cell>
          <cell r="AF4" t="str">
            <v>דוגמה</v>
          </cell>
          <cell r="AG4" t="str">
            <v>példa</v>
          </cell>
          <cell r="AH4" t="str">
            <v>contoh</v>
          </cell>
          <cell r="AI4" t="str">
            <v>przykład</v>
          </cell>
          <cell r="AJ4" t="str">
            <v>exemplu</v>
          </cell>
          <cell r="AK4" t="str">
            <v>príklad</v>
          </cell>
          <cell r="AL4" t="str">
            <v>exempel</v>
          </cell>
          <cell r="AM4" t="str">
            <v>örnek</v>
          </cell>
          <cell r="AN4" t="str">
            <v>приклад</v>
          </cell>
        </row>
        <row r="5">
          <cell r="A5" t="str">
            <v>CommonUI_No</v>
          </cell>
          <cell r="B5">
            <v>1</v>
          </cell>
          <cell r="C5" t="str">
            <v>아니오</v>
          </cell>
          <cell r="E5" t="str">
            <v>아니오</v>
          </cell>
          <cell r="F5" t="str">
            <v>No.</v>
          </cell>
          <cell r="G5" t="str">
            <v>no</v>
          </cell>
          <cell r="H5" t="str">
            <v>No</v>
          </cell>
          <cell r="K5">
            <v>1</v>
          </cell>
          <cell r="M5" t="str">
            <v>いいえ</v>
          </cell>
          <cell r="N5" t="str">
            <v>没有</v>
          </cell>
          <cell r="O5" t="str">
            <v>沒有</v>
          </cell>
          <cell r="P5" t="str">
            <v>aucun</v>
          </cell>
          <cell r="Q5" t="str">
            <v>keine</v>
          </cell>
          <cell r="R5" t="str">
            <v>tidak</v>
          </cell>
          <cell r="S5" t="str">
            <v>no</v>
          </cell>
          <cell r="T5" t="str">
            <v>нет</v>
          </cell>
          <cell r="U5" t="str">
            <v>no</v>
          </cell>
          <cell r="V5" t="str">
            <v>ไม่</v>
          </cell>
          <cell r="W5" t="str">
            <v>không</v>
          </cell>
          <cell r="X5" t="str">
            <v>não</v>
          </cell>
          <cell r="Y5" t="str">
            <v>لا</v>
          </cell>
          <cell r="Z5" t="str">
            <v>няма</v>
          </cell>
          <cell r="AA5" t="str">
            <v>не</v>
          </cell>
          <cell r="AB5" t="str">
            <v>žádný</v>
          </cell>
          <cell r="AC5" t="str">
            <v>geen</v>
          </cell>
          <cell r="AD5" t="str">
            <v>ei</v>
          </cell>
          <cell r="AE5" t="str">
            <v>όχι</v>
          </cell>
          <cell r="AF5" t="str">
            <v>לא</v>
          </cell>
          <cell r="AG5" t="str">
            <v>nincs</v>
          </cell>
          <cell r="AH5" t="str">
            <v>Tiada</v>
          </cell>
          <cell r="AI5" t="str">
            <v>nie</v>
          </cell>
          <cell r="AJ5" t="str">
            <v>nu</v>
          </cell>
          <cell r="AK5" t="str">
            <v>žiadny</v>
          </cell>
          <cell r="AL5" t="str">
            <v>ingen</v>
          </cell>
          <cell r="AM5" t="str">
            <v>hayır</v>
          </cell>
          <cell r="AN5" t="str">
            <v>немає</v>
          </cell>
        </row>
        <row r="6">
          <cell r="A6" t="str">
            <v>SystemUI_Info</v>
          </cell>
          <cell r="B6">
            <v>1</v>
          </cell>
          <cell r="C6" t="str">
            <v>안내</v>
          </cell>
          <cell r="D6"/>
          <cell r="E6" t="str">
            <v>안내</v>
          </cell>
          <cell r="F6" t="str">
            <v>announcement</v>
          </cell>
          <cell r="G6" t="str">
            <v>Guidance</v>
          </cell>
          <cell r="H6" t="str">
            <v>INFO</v>
          </cell>
          <cell r="K6">
            <v>1</v>
          </cell>
          <cell r="M6" t="str">
            <v>案内</v>
          </cell>
          <cell r="N6" t="str">
            <v>信息</v>
          </cell>
          <cell r="O6" t="str">
            <v>信息</v>
          </cell>
          <cell r="P6" t="str">
            <v>informations</v>
          </cell>
          <cell r="Q6" t="str">
            <v>Information</v>
          </cell>
          <cell r="R6" t="str">
            <v>informasi</v>
          </cell>
          <cell r="S6" t="str">
            <v>informazioni</v>
          </cell>
          <cell r="T6" t="str">
            <v>информация</v>
          </cell>
          <cell r="U6" t="str">
            <v>información</v>
          </cell>
          <cell r="V6" t="str">
            <v>ข้อมูล</v>
          </cell>
          <cell r="W6" t="str">
            <v>Thông tin</v>
          </cell>
          <cell r="X6" t="str">
            <v>informações</v>
          </cell>
          <cell r="Y6" t="str">
            <v>معلومات</v>
          </cell>
          <cell r="Z6" t="str">
            <v>інфармацыя</v>
          </cell>
          <cell r="AA6" t="str">
            <v>информация</v>
          </cell>
          <cell r="AB6" t="str">
            <v>informace</v>
          </cell>
          <cell r="AC6" t="str">
            <v>informatie</v>
          </cell>
          <cell r="AD6" t="str">
            <v>tiedotus</v>
          </cell>
          <cell r="AE6" t="str">
            <v>πληροφορίες</v>
          </cell>
          <cell r="AF6" t="str">
            <v>מידע</v>
          </cell>
          <cell r="AG6" t="str">
            <v>információ</v>
          </cell>
          <cell r="AH6" t="str">
            <v>maklumat</v>
          </cell>
          <cell r="AI6" t="str">
            <v>Informacja</v>
          </cell>
          <cell r="AJ6" t="str">
            <v>informaţii</v>
          </cell>
          <cell r="AK6" t="str">
            <v>informácie</v>
          </cell>
          <cell r="AL6" t="str">
            <v>Information</v>
          </cell>
          <cell r="AM6" t="str">
            <v>bilgi</v>
          </cell>
          <cell r="AN6" t="str">
            <v>інформація</v>
          </cell>
        </row>
        <row r="7">
          <cell r="A7" t="str">
            <v>SystemUI_DisconnectServer</v>
          </cell>
          <cell r="B7">
            <v>1</v>
          </cell>
          <cell r="C7" t="str">
            <v>서버와의 접속이 원활하지 않습니다.
프로그램을 재시작합니다.</v>
          </cell>
          <cell r="D7"/>
          <cell r="E7" t="str">
            <v>서버와의 접속이 원활하지 않습니다.
프로그램을 재시작합니다.</v>
          </cell>
          <cell r="F7" t="str">
            <v>The connection with the server is not smooth.</v>
          </cell>
          <cell r="G7" t="str">
            <v>The connection to the server is not smooth. Hello._x000D_
_x000D_
Restart the program.</v>
          </cell>
          <cell r="H7" t="str">
            <v>Bad connection
Restarting the app</v>
          </cell>
          <cell r="K7">
            <v>1</v>
          </cell>
          <cell r="M7" t="str">
            <v>サーバーとの接続がスムーズません。こんにちはください。_x000D_
_x000D_
プログラムを再起動します。</v>
          </cell>
          <cell r="N7" t="str">
            <v>到服务器的连接不顺畅。你好。_x000D_
_x000D_
重新启动该程序。</v>
          </cell>
          <cell r="O7" t="str">
            <v>到服務器的連接不順暢。你好。_x000D_
_x000D_
重新啟動該程序。</v>
          </cell>
          <cell r="P7" t="str">
            <v>La connexion au serveur n'est pas lisse. Bonjour._x000D_
_x000D_
Redémarrez le programme.</v>
          </cell>
          <cell r="Q7" t="str">
            <v>Die Verbindung zum Server ist nicht glatt. Hallo._x000D_
_x000D_
Starten Sie das Programm.</v>
          </cell>
          <cell r="R7" t="str">
            <v>Koneksi ke server tidak lancar. Hello._x000D_
_x000D_
Restart program.</v>
          </cell>
          <cell r="S7" t="str">
            <v>La connessione al server non è liscia. Ciao._x000D_
_x000D_
Riavviare il programma.</v>
          </cell>
          <cell r="T7" t="str">
            <v>Подключение к серверу не является гладким. Здравствуйте._x000D_
_x000D_
Перезапустите программу.</v>
          </cell>
          <cell r="U7" t="str">
            <v>La conexión con el servidor no es suave. Hola._x000D_
_x000D_
Reinicie el programa.</v>
          </cell>
          <cell r="V7" t="str">
            <v>เชื่อมต่อกับเซิร์ฟเวอร์จะไม่ราบรื่น สวัสดี_x000D_
_x000D_
เริ่มโปรแกรมใหม่</v>
          </cell>
          <cell r="W7" t="str">
            <v>Kết nối với máy chủ không được mịn màng. Xin chào._x000D_
_x000D_
Khởi động lại chương trình.</v>
          </cell>
          <cell r="X7" t="str">
            <v>A conexão com o servidor não é bom. Olá._x000D_
_x000D_
Reinicie o programa.</v>
          </cell>
          <cell r="Y7" t="str">
            <v>الاتصال بالخادم ليس أمرا هينا. مرحبا._x000D_
_x000D_
إعادة تشغيل البرنامج.</v>
          </cell>
          <cell r="Z7" t="str">
            <v>Падключэнне да сервера не з'яўляецца гладкім. Добры дзень._x000D_
_x000D_
Перазапусціце праграму.</v>
          </cell>
          <cell r="AA7" t="str">
            <v>Връзката със сървъра не е гладка. Здравейте._x000D_
_x000D_
Рестартирайте програмата.</v>
          </cell>
          <cell r="AB7" t="str">
            <v>Připojení k serveru není hladká. Dobrý den._x000D_
_x000D_
Restartování programu.</v>
          </cell>
          <cell r="AC7" t="str">
            <v>De verbinding met de server is niet glad. Hallo._x000D_
_x000D_
Start het programma.</v>
          </cell>
          <cell r="AD7" t="str">
            <v>Yhteys palvelimeen ei ole tasaista. Hei._x000D_
_x000D_
Käynnistä ohjelma uudelleen.</v>
          </cell>
          <cell r="AE7" t="str">
            <v>Η σύνδεση με το διακομιστή δεν είναι ομαλή. Γεια σας._x000D_
_x000D_
Κάντε επανεκκίνηση του προγράμματος.</v>
          </cell>
          <cell r="AF7" t="str">
            <v>החיבור לשרת הוא לא חלק. שלום._x000D_
_x000D_
הפעל מחדש את התוכנית.</v>
          </cell>
          <cell r="AG7" t="str">
            <v>A kapcsolat a kiszolgálóval nem zökkenőmentes. Hello._x000D_
_x000D_
Indítsa újra a programot.</v>
          </cell>
          <cell r="AH7" t="str">
            <v>Sambungan ke pelayan tidak lancar. Hello._x000D_
_x000D_
Memulakan semula program.</v>
          </cell>
          <cell r="AI7" t="str">
            <v>Połączenie z serwerem nie jest gładka. Witam._x000D_
_x000D_
Ponownie uruchomić program.</v>
          </cell>
          <cell r="AJ7" t="str">
            <v>Conexiunea la server nu este buna. Buna ziua._x000D_
_x000D_
Reporniți programul.</v>
          </cell>
          <cell r="AK7" t="str">
            <v>Pripojenie k serveru nie je hladká. Dobrý deň._x000D_
_x000D_
Reštartovanie programu.</v>
          </cell>
          <cell r="AL7" t="str">
            <v>Anslutningen till servern inte är slät. Hello._x000D_
_x000D_
Starta programmet.</v>
          </cell>
          <cell r="AM7" t="str">
            <v>Sunucu bağlantısı düzgün değil. Merhaba._x000D_
_x000D_
Programı yeniden başlatın.</v>
          </cell>
          <cell r="AN7" t="str">
            <v>Підключення до сервера не є гладким. Здравствуйте._x000D_
_x000D_
Перезапустіть програму.</v>
          </cell>
        </row>
        <row r="8">
          <cell r="A8" t="str">
            <v>SystemUI_Reconnect</v>
          </cell>
          <cell r="B8">
            <v>1</v>
          </cell>
          <cell r="C8" t="str">
            <v>서버와의 접속이 원활하지 않습니다. 재시도하시겠습니까?
취소 시 진행 상황을 잃고 앱을 재시작합니다.</v>
          </cell>
          <cell r="D8"/>
          <cell r="E8" t="str">
            <v>서버와의 접속이 원활하지 않습니다. 재시도하시겠습니까?
취소 시 진행 상황을 잃고 앱을 재시작합니다.</v>
          </cell>
          <cell r="F8" t="str">
            <v>The connection with the server is not smooth. Do you want to retry?</v>
          </cell>
          <cell r="G8" t="str">
            <v>The connection to the server is not smooth. Would you like to try again?_x000D_
_x000D_
Losing proceed when clear conditions to restart the app.</v>
          </cell>
          <cell r="H8" t="str">
            <v>The connection to the server is not smooth. Would you like to try again?_x000D_
_x000D_
Losing proceed when clear conditions to restart the app.</v>
          </cell>
          <cell r="K8">
            <v>1</v>
          </cell>
          <cell r="M8" t="str">
            <v>サーバーとの接続がスムーズません。再試行しますか？_x000D_
_x000D_
キャンセル時の進行状況を失うアプリを再起動します。</v>
          </cell>
          <cell r="N8" t="str">
            <v>到服务器的连接不顺畅。你想再试一次吗？_x000D_
_x000D_
失去继续在明确的条件重新启动应用程序。</v>
          </cell>
          <cell r="O8" t="str">
            <v>到服務器的連接不順暢。你想再試一次嗎？_x000D_
_x000D_
失去繼續在明確的條件重新啟動應用程序。</v>
          </cell>
          <cell r="P8" t="str">
            <v>La connexion au serveur n'est pas lisse. Voulez-vous essayer à nouveau?_x000D_
_x000D_
Perdre procéder lorsque les conditions claires pour redémarrer l'application.</v>
          </cell>
          <cell r="Q8" t="str">
            <v>Die Verbindung zum Server ist nicht glatt. Möchten Sie noch einmal versuchen?_x000D_
_x000D_
Der Verlust geht, wenn klare Bedingungen für die App neu zu starten.</v>
          </cell>
          <cell r="R8" t="str">
            <v>Koneksi ke server tidak lancar. Apakah Anda ingin mencoba lagi?_x000D_
_x000D_
Kehilangan melanjutkan ketika kondisi yang jelas untuk memulai ulang aplikasi.</v>
          </cell>
          <cell r="S8" t="str">
            <v>La connessione al server non è liscia. Volete provare ancora?_x000D_
_x000D_
Perdere procedere quando le condizioni chiare per riavviare l'applicazione.</v>
          </cell>
          <cell r="T8" t="str">
            <v>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v>
          </cell>
          <cell r="U8" t="str">
            <v>La conexión con el servidor no es suave. ¿Quieres intentarlo de nuevo?_x000D_
_x000D_
La pérdida de proceder cuando las condiciones claras para reiniciar la aplicación.</v>
          </cell>
          <cell r="V8" t="str">
            <v>เชื่อมต่อกับเซิร์ฟเวอร์จะไม่ราบรื่น คุณต้องการที่จะลองอีกครั้งหรือไม่_x000D_
_x000D_
การสูญเสียดำเนินการต่อเมื่อเงื่อนไขที่ชัดเจนในการเริ่มต้นแอป</v>
          </cell>
          <cell r="W8" t="str">
            <v>Kết nối với máy chủ không được mịn màng. Bạn có muốn thử lại không?_x000D_
_x000D_
Mất tiến hành khi điều kiện rõ ràng để khởi động lại ứng dụng.</v>
          </cell>
          <cell r="X8" t="str">
            <v>A conexão com o servidor não é bom. Você gostaria de tentar de novo?_x000D_
_x000D_
Perder proceder quando condições claras para reiniciar o aplicativo.</v>
          </cell>
          <cell r="Y8" t="str">
            <v>الاتصال بالخادم ليس أمرا هينا. هل ترغب في محاولة مرة أخرى؟_x000D_
_x000D_
فقدان المضي قدما عندما شروط واضحة لإعادة تشغيل التطبيق.</v>
          </cell>
          <cell r="Z8" t="str">
            <v>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v>
          </cell>
          <cell r="AA8" t="str">
            <v>Връзката със сървъра не е гладка. Бихте ли искали да опитате отново?_x000D_
_x000D_
Загубата се процедира, когато ясни условия за да рестартирате приложението.</v>
          </cell>
          <cell r="AB8" t="str">
            <v>Připojení k serveru není hladká. Chtěli byste to zkusit znovu?_x000D_
_x000D_
Ztratí postupovat při jasné podmínky restartovat aplikaci.</v>
          </cell>
          <cell r="AC8" t="str">
            <v>De verbinding met de server is niet glad. Wilt u het opnieuw proberen?_x000D_
_x000D_
Het verliezen van werk gaan wanneer duidelijke voorwaarden om de app opnieuw te starten.</v>
          </cell>
          <cell r="AD8" t="str">
            <v>Yhteys palvelimeen ei ole tasaista. Haluatko yrittää uudelleen?_x000D_
_x000D_
Menettää edetä kun selvät ehdot Käynnistä sovellus uudelleen.</v>
          </cell>
          <cell r="AE8" t="str">
            <v>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v>
          </cell>
          <cell r="AF8" t="str">
            <v>החיבור לשרת הוא לא חלק. האם אתה רוצה לנסות שוב?_x000D_
_x000D_
לאבד להמשיך כאשר תנאים ברורים להפעיל מחדש את היישום.</v>
          </cell>
          <cell r="AG8" t="str">
            <v>A kapcsolat a kiszolgálóval nem zökkenőmentes. Szeretné újra megpróbálni?_x000D_
_x000D_
Vesztes folytatódnak, ha egyértelmű feltételek az alkalmazás újraindításához.</v>
          </cell>
          <cell r="AH8" t="str">
            <v>Sambungan ke pelayan tidak lancar. Adakah anda ingin mencuba lagi?_x000D_
_x000D_
Kehilangan diteruskan apabila keadaan yang jelas untuk memulakan semula aplikasi.</v>
          </cell>
          <cell r="AI8" t="str">
            <v>Połączenie z serwerem nie jest gładka. Chcesz spróbować ponownie?_x000D_
_x000D_
Utrata postępować, gdy jasne warunki, aby ponownie uruchomić aplikację.</v>
          </cell>
          <cell r="AJ8" t="str">
            <v>Conexiunea la server nu este buna. Doriți să încercați din nou?_x000D_
_x000D_
Pierderea continua atunci când condițiile clare pentru a reporni aplicația.</v>
          </cell>
          <cell r="AK8" t="str">
            <v>Pripojenie k serveru nie je hladká. Chceli by ste to skúsiť znova?_x000D_
_x000D_
Stratí postupovať pri jasné podmienky reštartovať aplikáciu.</v>
          </cell>
          <cell r="AL8" t="str">
            <v>Anslutningen till servern inte är slät. Vill du försöka igen?_x000D_
_x000D_
Att förlora fortsätta när tydliga villkor för att starta appen.</v>
          </cell>
          <cell r="AM8" t="str">
            <v>Sunucu bağlantısı düzgün değil. Tekrar denemek ister misiniz?_x000D_
_x000D_
net koşullar Uygulamayı yeniden başlatmak için zaman devam kaybetmek.</v>
          </cell>
          <cell r="AN8" t="str">
            <v>Підключення до сервера не є гладким. Хотіли б ви спробувати ще раз?_x000D_
_x000D_
Втрата пройти коли чіткі умови, щоб перезапустити програму.</v>
          </cell>
        </row>
        <row r="9">
          <cell r="A9" t="str">
            <v>SystemUI_ForceDownload</v>
          </cell>
          <cell r="B9">
            <v>1</v>
          </cell>
          <cell r="C9" t="str">
            <v>이후 진행을 위해서는 {0} 다운로드가 필요합니다. 데이터 환경에 따라 통신사 요금이 부과될 수 있습니다.
다운로드를 진행하시겠습니까?</v>
          </cell>
          <cell r="D9"/>
          <cell r="E9" t="str">
            <v>이후 진행을 위해서는 {0} 다운로드가 필요합니다. 데이터 환경에 따라 통신사 요금이 부과될 수 있습니다.
다운로드를 진행하시겠습니까?</v>
          </cell>
          <cell r="F9" t="str">
            <v>Download {0} is required for future progress. Depending on your data environment, carrier charges may apply.</v>
          </cell>
          <cell r="G9" t="str">
            <v>Since in order to proceed, you need to download {0}. Depending on the data environment, the carrier charges may apply._x000D_
_x000D_
Are you sure you want to proceed with the download?</v>
          </cell>
          <cell r="H9" t="str">
            <v>Since in order to proceed, you need to download {0}. Depending on the data environment, the carrier charges may apply._x000D_
_x000D_
Are you sure you want to proceed with the download?</v>
          </cell>
          <cell r="K9">
            <v>1</v>
          </cell>
          <cell r="M9" t="str">
            <v>以後進行のためには、{0}のダウンロードが必要です。データ環境に応じてキャリア料金がかかる場合があります。_x000D_
_x000D_
ダウンロードを続行しますか？</v>
          </cell>
          <cell r="N9" t="str">
            <v>由于为了继续，您需要下载{0}。根据数据的环境中，可以应用载体费用。_x000D_
_x000D_
你确定你想执行下载？</v>
          </cell>
          <cell r="O9" t="str">
            <v>由於為了繼續，您需要下載{0}。根據數據的環境中，可以應用載體費用。_x000D_
_x000D_
你確定你想執行下載？</v>
          </cell>
          <cell r="P9" t="str">
            <v>Depuis, afin de procéder, vous devez télécharger {0}. En fonction de l'environnement de données, les frais de votre opérateur._x000D_
_x000D_
Etes-vous sûr de vouloir continuer avec le téléchargement?</v>
          </cell>
          <cell r="Q9" t="str">
            <v>Da, um fortzufahren, müssen Sie herunterladen {0}. In Abhängigkeit von der Datenumgebung können die Träger Gebühren anfallen._x000D_
_x000D_
Sind Sie sicher, dass Sie mit dem Download fortfahren?</v>
          </cell>
          <cell r="R9" t="str">
            <v>Karena dalam rangka untuk melanjutkan, Anda perlu men-download {0}. Tergantung pada lingkungan data, biaya operator mungkin berlaku._x000D_
_x000D_
Apakah Anda yakin Anda ingin melanjutkan download?</v>
          </cell>
          <cell r="S9" t="str">
            <v>Dal momento che al fine di procedere, è necessario scaricare {0}. A seconda dell'ambiente di dati, si possono verificare le accuse di supporto._x000D_
_x000D_
Sei sicuro di voler procedere con il download?</v>
          </cell>
          <cell r="T9" t="str">
            <v>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v>
          </cell>
          <cell r="U9" t="str">
            <v>Desde el fin de proceder, es necesario descargar {0}. Dependiendo del entorno de datos, se pueden aplicar los cargos del proveedor._x000D_
_x000D_
¿Seguro que desea continuar con la descarga?</v>
          </cell>
          <cell r="V9" t="str">
            <v>เนื่องจากในเพื่อดำเนินการต่อคุณจะต้องดาวน์โหลด {0} 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v>
          </cell>
          <cell r="W9" t="str">
            <v>Kể từ khi Để tiếp tục, bạn cần phải tải về {0}. Tùy thuộc vào môi trường dữ liệu, chi phí vận chuyển có quyền áp dụng._x000D_
_x000D_
bạn có chắc bạn muốn tiếp tục với việc tải xuống?</v>
          </cell>
          <cell r="X9" t="str">
            <v>Desde a fim de prosseguir, você precisa baixar {0}. Dependendo do ambiente de dados, os custos da operadora podem ser aplicadas._x000D_
_x000D_
Tem certeza de que deseja prosseguir com o download?</v>
          </cell>
          <cell r="Y9" t="str">
            <v>منذ من أجل المضي قدما، تحتاج إلى تحميل {0}. اعتمادا على البيئة البيانات، قد يتم تطبيق رسوم على الناقل._x000D_
_x000D_
هل أنت متأكد أنك تريد المتابعة مع التحميل؟</v>
          </cell>
          <cell r="Z9" t="str">
            <v>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v>
          </cell>
          <cell r="AA9" t="str">
            <v>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v>
          </cell>
          <cell r="AB9" t="str">
            <v>Vzhledem k tomu, abyste mohli pokračovat, musíte si stáhnout {0}. V závislosti na prostředí dat, mohou platit poplatky za dopravce._x000D_
_x000D_
Jste si jisti, že chcete pokračovat v stahování?</v>
          </cell>
          <cell r="AC9" t="str">
            <v>Omdat om door te gaan, moet je downloaden {0}. Afhankelijk van de data-omgeving, kan de vervoerder tegen betaling._x000D_
_x000D_
Weet u zeker dat u wilt doorgaan met het downloaden?</v>
          </cell>
          <cell r="AD9" t="str">
            <v>Koska edetäkseen, sinun täytyy ladata {0}. Riippuen datan ympäristöön, operaattorisi saattaa veloittaa._x000D_
_x000D_
Oletko varma, että haluat jatkaa latauksen?</v>
          </cell>
          <cell r="AE9" t="str">
            <v>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v>
          </cell>
          <cell r="AF9" t="str">
            <v>מאז כדי להמשיך, אתה צריך להוריד {0}. בהתאם לסביבת הנתונים, עשוי לחול חיוב הספק._x000D_
_x000D_
האם אתה בטוח שאתה רוצה להמשיך עם ההורדה?</v>
          </cell>
          <cell r="AG9" t="str">
            <v>Mivel annak érdekében, hogy folytassa, meg kell letöltése {0}. Attól függően, hogy az adatok környezet, a szolgáltató díjat számíthat fel._x000D_
_x000D_
Biztosan meg szeretné szakítani a letöltést?</v>
          </cell>
          <cell r="AH9" t="str">
            <v>Sejak untuk meneruskan, anda perlu muat turun {0}. Bergantung kepada persekitaran data, caj pembawa mungkin dikenakan._x000D_
_x000D_
Adakah anda pasti anda mahu meneruskan dengan muat turun?</v>
          </cell>
          <cell r="AI9" t="str">
            <v>Ponieważ w celu kontynuowania, musisz pobrać {0}. W zależności od środowiska danych, mogą obowiązywać opłaty przewoźnika._x000D_
_x000D_
Czy na pewno chcesz przystąpić do pobrania?</v>
          </cell>
          <cell r="AJ9" t="str">
            <v>Din moment ce, în scopul de a continua, aveți nevoie pentru a descărca {0}. În funcție de mediul de date, se pot aplica taxe._x000D_
_x000D_
Sunteți sigur că doriți să continuați cu descărcarea?</v>
          </cell>
          <cell r="AK9" t="str">
            <v>Vzhľadom k tomu, aby ste mohli pokračovať, musíte si stiahnuť {0}. V závislosti na prostredí dát, môžu platiť poplatky za dopravcu._x000D_
_x000D_
Ste si istí, že chcete pokračovať v sťahovaní?</v>
          </cell>
          <cell r="AL9" t="str">
            <v>Eftersom för att gå vidare, måste du hämta {0}. Beroende på datamiljö kan operatörsavgifter._x000D_
_x000D_
Är du säker på att du vill fortsätta med hämtningen?</v>
          </cell>
          <cell r="AM9" t="str">
            <v>devam etmek için olduğundan, indirmek {0} gerekir. veri ortamına bağlı olarak, operatör ücretleri uygulanabilir._x000D_
_x000D_
Eğer indirmeye devam etmek istediğinizden emin misiniz?</v>
          </cell>
          <cell r="AN9" t="str">
            <v>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v>
          </cell>
        </row>
        <row r="10">
          <cell r="A10" t="str">
            <v>SystemUI_Downloading</v>
          </cell>
          <cell r="B10">
            <v>1</v>
          </cell>
          <cell r="C10" t="str">
            <v>다운로드 중</v>
          </cell>
          <cell r="E10" t="str">
            <v>다운로드 중</v>
          </cell>
          <cell r="F10" t="str">
            <v>Downloading</v>
          </cell>
          <cell r="G10" t="str">
            <v>Downloading</v>
          </cell>
          <cell r="H10" t="str">
            <v>Downloading</v>
          </cell>
          <cell r="K10">
            <v>1</v>
          </cell>
          <cell r="M10" t="str">
            <v>ダウンロード中</v>
          </cell>
          <cell r="N10" t="str">
            <v>下载</v>
          </cell>
          <cell r="O10" t="str">
            <v>下載</v>
          </cell>
          <cell r="P10" t="str">
            <v>téléchargement</v>
          </cell>
          <cell r="Q10" t="str">
            <v>Herunterladen</v>
          </cell>
          <cell r="R10" t="str">
            <v>download</v>
          </cell>
          <cell r="S10" t="str">
            <v>Download</v>
          </cell>
          <cell r="T10" t="str">
            <v>загрузка</v>
          </cell>
          <cell r="U10" t="str">
            <v>descargan</v>
          </cell>
          <cell r="V10" t="str">
            <v>ดาวน์โหลด</v>
          </cell>
          <cell r="W10" t="str">
            <v>tải</v>
          </cell>
          <cell r="X10" t="str">
            <v>Baixando</v>
          </cell>
          <cell r="Y10" t="str">
            <v>تحميل</v>
          </cell>
          <cell r="Z10" t="str">
            <v>загрузка</v>
          </cell>
          <cell r="AA10" t="str">
            <v>Изтеглянето</v>
          </cell>
          <cell r="AB10" t="str">
            <v>stahování</v>
          </cell>
          <cell r="AC10" t="str">
            <v>downloaden</v>
          </cell>
          <cell r="AD10" t="str">
            <v>lataaminen</v>
          </cell>
          <cell r="AE10" t="str">
            <v>Λήψη</v>
          </cell>
          <cell r="AF10" t="str">
            <v>הורדת</v>
          </cell>
          <cell r="AG10" t="str">
            <v>A letöltés</v>
          </cell>
          <cell r="AH10" t="str">
            <v>Memuat turun</v>
          </cell>
          <cell r="AI10" t="str">
            <v>ściąganie</v>
          </cell>
          <cell r="AJ10" t="str">
            <v>descărcarea</v>
          </cell>
          <cell r="AK10" t="str">
            <v>sťahovanie</v>
          </cell>
          <cell r="AL10" t="str">
            <v>nedladdning</v>
          </cell>
          <cell r="AM10" t="str">
            <v>İndirilmesi</v>
          </cell>
          <cell r="AN10" t="str">
            <v>завантаження</v>
          </cell>
        </row>
        <row r="11">
          <cell r="A11" t="str">
            <v>SystemUI_Mainternance</v>
          </cell>
          <cell r="B11">
            <v>1</v>
          </cell>
          <cell r="C11" t="str">
            <v>서버 점검 중입니다.</v>
          </cell>
          <cell r="D11"/>
          <cell r="E11" t="str">
            <v>서버 점검 중입니다.</v>
          </cell>
          <cell r="F11" t="str">
            <v>Checking the server.</v>
          </cell>
          <cell r="G11" t="str">
            <v>The server checks.</v>
          </cell>
          <cell r="H11" t="str">
            <v>We're on a mainternance</v>
          </cell>
          <cell r="K11">
            <v>1</v>
          </cell>
          <cell r="M11" t="str">
            <v>サーバーメンテナンス中です。</v>
          </cell>
          <cell r="N11" t="str">
            <v>服务器检查。</v>
          </cell>
          <cell r="O11" t="str">
            <v>服務器檢查。</v>
          </cell>
          <cell r="P11" t="str">
            <v>Le serveur vérifie.</v>
          </cell>
          <cell r="Q11" t="str">
            <v>Der Server überprüft.</v>
          </cell>
          <cell r="R11" t="str">
            <v>Server cek.</v>
          </cell>
          <cell r="S11" t="str">
            <v>I controlli server.</v>
          </cell>
          <cell r="T11" t="str">
            <v>Сервер проверки.</v>
          </cell>
          <cell r="U11" t="str">
            <v>Los controles de servidor.</v>
          </cell>
          <cell r="V11" t="str">
            <v>ตรวจสอบเซิร์ฟเวอร์</v>
          </cell>
          <cell r="W11" t="str">
            <v>Kiểm tra máy chủ.</v>
          </cell>
          <cell r="X11" t="str">
            <v>O servidor verifica.</v>
          </cell>
          <cell r="Y11" t="str">
            <v>يتحقق الملقم.</v>
          </cell>
          <cell r="Z11" t="str">
            <v>Сервер праверкі.</v>
          </cell>
          <cell r="AA11" t="str">
            <v>Проверките на сървъра.</v>
          </cell>
          <cell r="AB11" t="str">
            <v>Server zkontroluje.</v>
          </cell>
          <cell r="AC11" t="str">
            <v>De server controleert.</v>
          </cell>
          <cell r="AD11" t="str">
            <v>Palvelin tarkistaa.</v>
          </cell>
          <cell r="AE11" t="str">
            <v>Οι έλεγχοι του server.</v>
          </cell>
          <cell r="AF11" t="str">
            <v>בודק בשרת.</v>
          </cell>
          <cell r="AG11" t="str">
            <v>A szerver ellenőrzi.</v>
          </cell>
          <cell r="AH11" t="str">
            <v>Cek pelayan.</v>
          </cell>
          <cell r="AI11" t="str">
            <v>Serwer sprawdza.</v>
          </cell>
          <cell r="AJ11" t="str">
            <v>Controalele de server.</v>
          </cell>
          <cell r="AK11" t="str">
            <v>Server skontroluje.</v>
          </cell>
          <cell r="AL11" t="str">
            <v>Servern kontroller.</v>
          </cell>
          <cell r="AM11" t="str">
            <v>Sunucu denetler.</v>
          </cell>
          <cell r="AN11" t="str">
            <v>Сервер перевірки.</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cell r="E12" t="str">
            <v>5월 29일 화요일 오전 3시부터 대략 11시까지 정기 점검 예정입니다. 이 동안 서버 및 웹 서비스 등을 사용하실 수 없습니다.
감사합니다.</v>
          </cell>
          <cell r="F12" t="str">
            <v>Regular inspections are scheduled from 3 a.m. to 11 p.m. on Tuesday, May 29. In the meantime, you will not be able to use servers, web services, etc.</v>
          </cell>
          <cell r="G12" t="str">
            <v>May 29 Tuesday 3 pm to about 11 pm is the regular inspection schedule. You can use the server, such as Web services and not for this._x000D_
_x000D_
Thank you.</v>
          </cell>
          <cell r="H12" t="str">
            <v>We will be performing scheduled maintenance on Tuesday, May 29th. Maintenance will begin at 3:00 AM PDT and conclude at approximately 11:00 AM PDT. During this time, servers and many web services will be unavailable.
Thank you for your patience.</v>
          </cell>
          <cell r="K12">
            <v>1</v>
          </cell>
          <cell r="M12" t="str">
            <v>5月29日の午前3時から約11までの定期点検予定です。この中に、サーバーおよびWebサービスなどを使用することができません。_x000D_
_x000D_
ありがとうございます。</v>
          </cell>
          <cell r="N12" t="str">
            <v>5月29日下午3点至晚上11点是定期检查进度。您可以使用服务器，如Web服务，而不是为这个。_x000D_
_x000D_
谢谢。</v>
          </cell>
          <cell r="O12" t="str">
            <v>5月29日下午3點至晚上11點是定期檢查進度。您可以使用服務器，如Web服務，而不是為這個。_x000D_
_x000D_
謝謝。</v>
          </cell>
          <cell r="P12" t="str">
            <v>Mardi 29 mai 15 heures à environ 23 heures est le calendrier d'inspection régulière. Vous pouvez utiliser le serveur, tels que les services Web et non pour cela._x000D_
_x000D_
Merci.</v>
          </cell>
          <cell r="Q12" t="str">
            <v>29. Mai Dienstag 03.00 bis 23.00 Uhr ist der regelmäßige Inspektionsplan. Sie können den Server, wie zum Beispiel Web-Services verwenden und nicht für diese._x000D_
_x000D_
Danke.</v>
          </cell>
          <cell r="R12" t="str">
            <v>Mei 29 Selasa 3:00 sampai sekitar 23:00 adalah jadwal pemeriksaan rutin. Anda dapat menggunakan server, seperti layanan Web dan bukan untuk ini._x000D_
_x000D_
Terima kasih.</v>
          </cell>
          <cell r="S12" t="str">
            <v>Martedì 29 maggio 15:00 a circa 23:00 è il programma di ispezione periodica. È possibile utilizzare il server, come ad esempio i servizi Web e non per questo._x000D_
_x000D_
Grazie.</v>
          </cell>
          <cell r="T12" t="str">
            <v>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v>
          </cell>
          <cell r="U12" t="str">
            <v>Martes 3 de mayo de 29 de pm a 11 pm es el programa de inspección regular. Usted puede utilizar el servidor, tales como servicios Web y no para esto._x000D_
_x000D_
Gracias.</v>
          </cell>
          <cell r="V12" t="str">
            <v>29 พฤษภาคมอังคาร 15:00 ประมาณ 23:00 เป็นตารางเวลาการตรวจสอบปกติ คุณสามารถใช้เซิร์ฟเวอร์เช่นบริการเว็บและไม่ได้สำหรับเรื่องนี้_x000D_
_x000D_
ขอบคุณ</v>
          </cell>
          <cell r="W12" t="str">
            <v>29 Tháng năm thứ ba 3 giờ chiều đến khoảng 11 giờ chiều là lịch trình kiểm tra thường xuyên. Bạn có thể sử dụng máy chủ, chẳng hạn như các dịch vụ Web và không cho việc này._x000D_
_x000D_
Cám ơn.</v>
          </cell>
          <cell r="X12" t="str">
            <v>29 de maio Terça-feira 3 pm a cerca de 23:00 é a programação de inspeção regular. Você pode usar o servidor, tais como serviços Web e não para este._x000D_
_x000D_
Obrigado.</v>
          </cell>
          <cell r="Y12" t="str">
            <v>الثلاثاء 29 مايو 15:00 إلى حوالي 23:00 هو الجدول الزمني عمليات تفتيش منتظمة. يمكنك استخدام الخادم، مثل خدمات الويب وليس لهذا._x000D_
_x000D_
شكرا لك.</v>
          </cell>
          <cell r="Z12" t="str">
            <v>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v>
          </cell>
          <cell r="AA12" t="str">
            <v>29 май вторник 15:00 до около 23:00 редовен график за проверка. Можете да използвате сървъра, като например уеб услуги, а не за това._x000D_
_x000D_
Благодаря.</v>
          </cell>
          <cell r="AB12" t="str">
            <v>29.května úterý patnáct hodin do zhruba 11 hodin je pravidelná kontrola plán. Můžete použít server, jako je například webové služby, a ne za to._x000D_
_x000D_
Děkuju.</v>
          </cell>
          <cell r="AC12" t="str">
            <v>29 mei dinsdag 15:00 tot ongeveer 23:00 is de regelmatige inspectie schema. U kunt de server gebruiken, zoals Web en niet voor dit._x000D_
_x000D_
Dank je wel.</v>
          </cell>
          <cell r="AD12" t="str">
            <v>29 toukokuu Tiistai 3. klo noin kaksikymmentäkolme on säännölliset aikataulua. Voit käyttää palvelinta, kuten web-palvelut eikä tätä._x000D_
_x000D_
Kiitos.</v>
          </cell>
          <cell r="AE12" t="str">
            <v>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v>
          </cell>
          <cell r="AF12" t="str">
            <v>מאי 29 יום שלישי, 3 בערב עד בסביבות השעה 11 הוא לוח הזמנים פיקוח סדיר. אתה יכול להשתמש בשרת, כגון שירותי אינטרנט ולא לכך._x000D_
_x000D_
תודה.</v>
          </cell>
          <cell r="AG12" t="str">
            <v>Május 29. kedd 15:00 és 11 órakor a rendszeres ellenőrzés ütemezése. Használhatja a szerver, mint a webes és nem erre._x000D_
_x000D_
Köszönöm.</v>
          </cell>
          <cell r="AH12" t="str">
            <v>Mei 29 Selasa 15:00 kepada kira-kira 23:00 adalah jadual pemeriksaan biasa. Anda boleh menggunakan pelayan, seperti perkhidmatan Web dan bukan untuk ini._x000D_
_x000D_
Terima kasih.</v>
          </cell>
          <cell r="AI12" t="str">
            <v>29 maja Wtorek 3 pM do około 11 pm jest regularny harmonogram inspekcji. Można korzystać z serwera, takich jak usługi sieci Web, a nie za to._x000D_
_x000D_
Dziękuję.</v>
          </cell>
          <cell r="AJ12" t="str">
            <v>29 mai Marți 15 până la aproximativ 23 este programul de inspecție periodică. Puteți utiliza serverul, cum ar fi serviciile Web și nu pentru acest lucru._x000D_
_x000D_
Mulțumesc.</v>
          </cell>
          <cell r="AK12" t="str">
            <v>29. mája utorok pätnásť hodín do približne 11 hodín je pravidelná kontrola plán. Môžete použiť server, ako je napríklad webové služby, a nie za to._x000D_
_x000D_
Ďakujem.</v>
          </cell>
          <cell r="AL12" t="str">
            <v>29 maj tisdag 15:00 till cirka 23:00 är regelbunden kontroll schemat. Du kan använda servern, såsom webbtjänster och inte för detta._x000D_
_x000D_
Tack.</v>
          </cell>
          <cell r="AM12" t="str">
            <v>11 hakkında pm 29 Mayıs Salı 15:00 düzenli muayene programı olduğunu. Sen, Web servisleri gibi değil bunun için, sunucusu kullanabilirsiniz._x000D_
_x000D_
teşekkür ederiz.</v>
          </cell>
          <cell r="AN12" t="str">
            <v>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v>
          </cell>
        </row>
        <row r="13">
          <cell r="A13" t="str">
            <v>SystemUI_Banned</v>
          </cell>
          <cell r="B13">
            <v>1</v>
          </cell>
          <cell r="C13" t="str">
            <v>비정상적 플레이가 관찰되어 일정 기간 로그인할 수 없습니다.</v>
          </cell>
          <cell r="D13"/>
          <cell r="E13" t="str">
            <v>비정상적 플레이가 관찰되어 일정 기간 로그인할 수 없습니다.</v>
          </cell>
          <cell r="F13" t="str">
            <v>An abnormal play has been observed and you cannot log in for a period of time.</v>
          </cell>
          <cell r="G13" t="str">
            <v>The play is unusual observations can not sign a certain period of time.</v>
          </cell>
          <cell r="H13" t="str">
            <v>The play is unusual observations can not sign a certain period of time.</v>
          </cell>
          <cell r="K13">
            <v>1</v>
          </cell>
          <cell r="M13" t="str">
            <v>異常プレイが観察され、一定期間ログインできません。</v>
          </cell>
          <cell r="N13" t="str">
            <v>该剧是不寻常的观测无法登录的一段时间。</v>
          </cell>
          <cell r="O13" t="str">
            <v>該劇是不尋常的觀測無法登錄的一段時間。</v>
          </cell>
          <cell r="P13" t="str">
            <v>Le jeu est des observations inhabituelles ne peuvent pas signer une certaine période de temps.</v>
          </cell>
          <cell r="Q13" t="str">
            <v>Das Spiel ist ungewöhnlich Beobachtungen können einen bestimmten Zeitraum unterzeichnen.</v>
          </cell>
          <cell r="R13" t="str">
            <v>bermain adalah observasi yang tidak biasa tidak bisa menandatangani jangka waktu tertentu.</v>
          </cell>
          <cell r="S13" t="str">
            <v>Il gioco è osservazioni anomale non possono firmare un certo periodo di tempo.</v>
          </cell>
          <cell r="T13" t="str">
            <v>Игра необычные наблюдения не могут подписать определенный период времени.</v>
          </cell>
          <cell r="U13" t="str">
            <v>El juego es inusual observaciones no pueden firmar un cierto período de tiempo.</v>
          </cell>
          <cell r="V13" t="str">
            <v>เล่นเป็นข้อสังเกตที่ผิดปกติไม่สามารถลงนามในช่วงระยะเวลาหนึ่ง</v>
          </cell>
          <cell r="W13" t="str">
            <v>Vở kịch là quan sát bình thường không thể ký vào một thời gian nhất định.</v>
          </cell>
          <cell r="X13" t="str">
            <v>A peça é observações incomuns não pode assinar um determinado período de tempo.</v>
          </cell>
          <cell r="Y13" t="str">
            <v>المسرحية هي ملاحظات غير عادية لا يمكن أن يوقع فترة معينة من الزمن.</v>
          </cell>
          <cell r="Z13" t="str">
            <v>Гульня незвычайныя назірання не могуць падпісаць пэўны перыяд часу.</v>
          </cell>
          <cell r="AA13" t="str">
            <v>Пиесата е необичайни наблюдения не могат да влизат на определен период от време.</v>
          </cell>
          <cell r="AB13" t="str">
            <v>Hra je neobvyklá pozorování nemůže podepsat určitou dobu.</v>
          </cell>
          <cell r="AC13" t="str">
            <v>Het spel is ongebruikelijk waarnemingen kan een bepaalde periode niet te ondertekenen.</v>
          </cell>
          <cell r="AD13" t="str">
            <v>Näytelmä on epätavallinen havaintoja ei allekirjoittaa tietyn ajan.</v>
          </cell>
          <cell r="AE13" t="str">
            <v>Το παιχνίδι είναι ασυνήθιστο οι παρατηρήσεις δεν μπορεί να υπογράψει ένα ορισμένο χρονικό διάστημα.</v>
          </cell>
          <cell r="AF13" t="str">
            <v>המחזה הוא תצפיות חריגות לא יכולות לחתום על פרק זמן מסוים.</v>
          </cell>
          <cell r="AG13" t="str">
            <v>Az előadás szokatlan megfigyelések nem tud bejelentkezni egy bizonyos ideig.</v>
          </cell>
          <cell r="AH13" t="str">
            <v>bermain adalah pemerhatian yang luar biasa tidak boleh mendaftar tempoh masa yang tertentu.</v>
          </cell>
          <cell r="AI13" t="str">
            <v>Spektakl jest niezwykłe obserwacje nie mogą zalogować się na pewien okres czasu.</v>
          </cell>
          <cell r="AJ13" t="str">
            <v>Piesa este observații neobișnuite nu poate semna o anumită perioadă de timp.</v>
          </cell>
          <cell r="AK13" t="str">
            <v>Hra je neobvyklá pozorovanie nemôže podpísať určitú dobu.</v>
          </cell>
          <cell r="AL13" t="str">
            <v>Pjäsen är ovanliga observationer kan inte underteckna en viss tidsperiod.</v>
          </cell>
          <cell r="AM13" t="str">
            <v>Oyun alışılmadık gözlemler belli bir dönemini imzalamak olamaz.</v>
          </cell>
          <cell r="AN13" t="str">
            <v>Гра незвичайні спостереження не можуть підписати певний період часу.</v>
          </cell>
        </row>
        <row r="14">
          <cell r="A14" t="str">
            <v>SystemUI_Error503</v>
          </cell>
          <cell r="B14">
            <v>1</v>
          </cell>
          <cell r="C14" t="str">
            <v>이슈가 발생하여 긴급 점검 중에 있습니다.
최대 4시간 소모될 예정입니다. 불편을 드려 죄송합니다.</v>
          </cell>
          <cell r="D14"/>
          <cell r="E14" t="str">
            <v>이슈가 발생하여 긴급 점검 중에 있습니다.
최대 4시간 소모될 예정입니다. 불편을 드려 죄송합니다.</v>
          </cell>
          <cell r="F14"/>
          <cell r="G14" t="str">
            <v>The issue occurs during emergency maintenance._x000D_
_x000D_
It will be consumed up to four hours. We apologize for any inconvenience.</v>
          </cell>
          <cell r="H14" t="str">
            <v>Bad connection
Restarting the app</v>
          </cell>
          <cell r="K14">
            <v>1</v>
          </cell>
          <cell r="M14" t="str">
            <v>問題が発生して緊急点検中です。_x000D_
_x000D_
最大4時間消費される予定です。ご不便をお掛けします。</v>
          </cell>
          <cell r="N14" t="str">
            <v>在紧急维护中出现的问题。_x000D_
_x000D_
这将消耗四个小时。我们的不便表示歉意。</v>
          </cell>
          <cell r="O14" t="str">
            <v>在緊急維護中出現的問題。_x000D_
_x000D_
這將消耗四個小時。我們的不便表示歉意。</v>
          </cell>
          <cell r="P14" t="str">
            <v>Le problème se produit lors de l'entretien d'urgence._x000D_
_x000D_
Il sera consommé jusqu'à quatre heures. Nous nous excusons pour la gêne occasionnée.</v>
          </cell>
          <cell r="Q14" t="str">
            <v>Das Problem tritt bei einer Notbremsung Wartung._x000D_
_x000D_
Es wird bis zu vier Stunden verbraucht werden. Wir entschuldigen uns für die Unannehmlichkeiten.</v>
          </cell>
          <cell r="R14" t="str">
            <v>Masalah ini terjadi selama pemeliharaan darurat._x000D_
_x000D_
Ini akan dikonsumsi hingga empat jam. Kami mohon maaf atas ketidaknyamanan ini.</v>
          </cell>
          <cell r="S14" t="str">
            <v>Il problema si verifica durante la manutenzione di emergenza._x000D_
_x000D_
Esso sarà consumato fino a quattro ore. Ci scusiamo per l'inconveniente.</v>
          </cell>
          <cell r="T14" t="str">
            <v>Проблема возникает при экстренном обслуживании._x000D_
_x000D_
Он будет потребляться до четырех часов. Приносим свои извинения за причиненные неудобства.</v>
          </cell>
          <cell r="U14" t="str">
            <v>El problema se produce durante el mantenimiento de emergencia._x000D_
_x000D_
Se consume hasta cuatro horas. Nos disculpamos por las molestias.</v>
          </cell>
          <cell r="V14" t="str">
            <v>ปัญหานี้เกิดขึ้นระหว่างการบำรุงรักษาฉุกเฉิน_x000D_
_x000D_
มันจะถูกบริโภคถึงสี่ชั่วโมง เราต้องขออภัยในความไม่สะดวก</v>
          </cell>
          <cell r="W14" t="str">
            <v>Vấn đề này xảy ra trong khi duy trì tình trạng khẩn cấp._x000D_
_x000D_
Nó sẽ được tiêu thụ lên đến bốn tiếng đồng hồ. Chúng tôi xin lỗi vì sự bất tiện này.</v>
          </cell>
          <cell r="X14" t="str">
            <v>O problema ocorre durante a manutenção de emergência._x000D_
_x000D_
Ele será consumido até quatro horas. Pedimos desculpas pelo inconveniente.</v>
          </cell>
          <cell r="Y14" t="str">
            <v>تحدث هذه المشكلة أثناء الصيانة الطارئة._x000D_
_x000D_
سوف يستهلك ما يصل الى أربع ساعات. ونحن نعتذر عن أي إزعاج.</v>
          </cell>
          <cell r="Z14" t="str">
            <v>Праблема ўзнікае пры экстраным абслугоўванні._x000D_
_x000D_
Ён будзе спажывацца да чатырох гадзін. Просім прабачэння за прычыненыя нязручнасці.</v>
          </cell>
          <cell r="AA14" t="str">
            <v>Въпросът възниква по време на аварийна поддръжка._x000D_
_x000D_
Тя ще се консумира до четири часа. Извиняваме се за причиненото неудобство.</v>
          </cell>
          <cell r="AB14" t="str">
            <v>K tomuto problému dochází v případě nouzového údržby._x000D_
_x000D_
Bude spotřebováno až čtyři hodiny. Omlouváme se za způsobené nepříjemnosti.</v>
          </cell>
          <cell r="AC14" t="str">
            <v>Het probleem doet zich voor bij een noodstop onderhoud._x000D_
_x000D_
Het zal worden verbruikt tot vier uur. Onze excuses voor het ongemak.</v>
          </cell>
          <cell r="AD14" t="str">
            <v>Ongelma esiintyy tärkeitä huoltotoimia._x000D_
_x000D_
Se kuluttaa jopa neljä tuntia. Pahoittelemme häiriötä.</v>
          </cell>
          <cell r="AE14" t="str">
            <v>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v>
          </cell>
          <cell r="AF14" t="str">
            <v>הבעיה מתרחשת במהלך תחזוקת חירום._x000D_
_x000D_
זה יהיה נצרך עד ארבע שעות. אנו מתנצלים על אי הנוחות.</v>
          </cell>
          <cell r="AG14" t="str">
            <v>A probléma jelentkezik vészkarbantartásokat._x000D_
_x000D_
Meg kell fogyasztani akár négy órán keresztül. Elnézést kérünk a kellemetlenségért.</v>
          </cell>
          <cell r="AH14" t="str">
            <v>isu itu berlaku semasa penyelenggaraan kecemasan._x000D_
_x000D_
Ia akan digunakan sehingga empat jam. Kami memohon maaf atas sebarang kesulitan.</v>
          </cell>
          <cell r="AI14" t="str">
            <v>Ten problem występuje podczas konserwacji awaryjnej._x000D_
_x000D_
To będzie zużywana do czterech godzin. Przepraszamy za niedogodności.</v>
          </cell>
          <cell r="AJ14" t="str">
            <v>Problema apare în timpul întreținerii de urgență._x000D_
_x000D_
Acesta va fi consumat până la patru ore. Ne cerem scuze pentru neplăcerile create.</v>
          </cell>
          <cell r="AK14" t="str">
            <v>Tento problém sa vyskytuje v prípade núdzového údržby._x000D_
_x000D_
Bude spotrebovaný až štyri hodiny. Ospravedlňujeme sa za spôsobené nepríjemnosti.</v>
          </cell>
          <cell r="AL14" t="str">
            <v>Frågan uppstår under akut underhåll._x000D_
_x000D_
Det kommer att konsumeras upp till fyra timmar. Vi ber om ursäkt för besväret.</v>
          </cell>
          <cell r="AM14" t="str">
            <v>Sorun acil bakım sırasında meydana gelir._x000D_
_x000D_
Dört saate kadar tükenir. Bu durumdan dolayı özür dileriz.</v>
          </cell>
          <cell r="AN14" t="str">
            <v>Проблема виникає при екстреному обслуговуванні._x000D_
_x000D_
Він буде споживатися до чотирьох годин. Приносимо свої вибачення за заподіяні незручності.</v>
          </cell>
        </row>
        <row r="15">
          <cell r="A15" t="str">
            <v>GameUI_SignIn</v>
          </cell>
          <cell r="B15">
            <v>1</v>
          </cell>
          <cell r="C15" t="str">
            <v>계정연동</v>
          </cell>
          <cell r="D15"/>
          <cell r="E15" t="str">
            <v>계정연동</v>
          </cell>
          <cell r="F15" t="str">
            <v>Account linkage</v>
          </cell>
          <cell r="G15" t="str">
            <v>Linked accounts</v>
          </cell>
          <cell r="H15" t="str">
            <v>Sign-In</v>
          </cell>
          <cell r="K15">
            <v>1</v>
          </cell>
          <cell r="M15" t="str">
            <v>アカウント連動</v>
          </cell>
          <cell r="N15" t="str">
            <v>关联的帐户</v>
          </cell>
          <cell r="O15" t="str">
            <v>關聯的帳戶</v>
          </cell>
          <cell r="P15" t="str">
            <v>comptes liés</v>
          </cell>
          <cell r="Q15" t="str">
            <v>Verknüpfte Konten</v>
          </cell>
          <cell r="R15" t="str">
            <v>akun yang ditautkan</v>
          </cell>
          <cell r="S15" t="str">
            <v>account collegati</v>
          </cell>
          <cell r="T15" t="str">
            <v>Связанные аккаунты</v>
          </cell>
          <cell r="U15" t="str">
            <v>cuentas vinculadas</v>
          </cell>
          <cell r="V15" t="str">
            <v>บัญชีที่เชื่อมโยง</v>
          </cell>
          <cell r="W15" t="str">
            <v>tài khoản liên kết</v>
          </cell>
          <cell r="X15" t="str">
            <v>contas vinculadas</v>
          </cell>
          <cell r="Y15" t="str">
            <v>الحسابات المرتبطة</v>
          </cell>
          <cell r="Z15" t="str">
            <v>звязаныя акаўнты</v>
          </cell>
          <cell r="AA15" t="str">
            <v>Свързани профили</v>
          </cell>
          <cell r="AB15" t="str">
            <v>propojené účty</v>
          </cell>
          <cell r="AC15" t="str">
            <v>gekoppelde accounts</v>
          </cell>
          <cell r="AD15" t="str">
            <v>linkitettyä tiliä</v>
          </cell>
          <cell r="AE15" t="str">
            <v>Συνδεδεμένοι λογαριασμοί</v>
          </cell>
          <cell r="AF15" t="str">
            <v>חשבונות מקושרים</v>
          </cell>
          <cell r="AG15" t="str">
            <v>Kapcsolt fiókok</v>
          </cell>
          <cell r="AH15" t="str">
            <v>akaun dipautkan</v>
          </cell>
          <cell r="AI15" t="str">
            <v>połączone konta</v>
          </cell>
          <cell r="AJ15" t="str">
            <v>conturi conectate</v>
          </cell>
          <cell r="AK15" t="str">
            <v>prepojené účty</v>
          </cell>
          <cell r="AL15" t="str">
            <v>länkade konton</v>
          </cell>
          <cell r="AM15" t="str">
            <v>Bağlantılı hesaplar</v>
          </cell>
          <cell r="AN15" t="str">
            <v>пов'язані акаунти</v>
          </cell>
        </row>
        <row r="16">
          <cell r="A16" t="str">
            <v>GameUI_RomanNumber0</v>
          </cell>
          <cell r="B16">
            <v>1</v>
          </cell>
          <cell r="C16" t="str">
            <v>?</v>
          </cell>
          <cell r="D16"/>
          <cell r="E16" t="str">
            <v>?</v>
          </cell>
          <cell r="F16"/>
          <cell r="G16" t="str">
            <v>?</v>
          </cell>
          <cell r="H16" t="str">
            <v>?</v>
          </cell>
          <cell r="K16">
            <v>1</v>
          </cell>
          <cell r="M16" t="str">
            <v>？</v>
          </cell>
          <cell r="N16" t="str">
            <v>？</v>
          </cell>
          <cell r="O16" t="str">
            <v>？</v>
          </cell>
          <cell r="P16" t="str">
            <v>?</v>
          </cell>
          <cell r="Q16" t="str">
            <v>?</v>
          </cell>
          <cell r="R16" t="str">
            <v>?</v>
          </cell>
          <cell r="S16" t="str">
            <v>?</v>
          </cell>
          <cell r="T16" t="str">
            <v>?</v>
          </cell>
          <cell r="U16" t="str">
            <v>?</v>
          </cell>
          <cell r="V16" t="str">
            <v>?</v>
          </cell>
          <cell r="W16" t="str">
            <v>?</v>
          </cell>
          <cell r="X16" t="str">
            <v>?</v>
          </cell>
          <cell r="Y16" t="str">
            <v>؟</v>
          </cell>
          <cell r="Z16" t="str">
            <v>?</v>
          </cell>
          <cell r="AA16" t="str">
            <v>?</v>
          </cell>
          <cell r="AB16" t="str">
            <v>?</v>
          </cell>
          <cell r="AC16" t="str">
            <v>?</v>
          </cell>
          <cell r="AD16" t="str">
            <v>?</v>
          </cell>
          <cell r="AE16" t="str">
            <v>;</v>
          </cell>
          <cell r="AF16" t="str">
            <v>?</v>
          </cell>
          <cell r="AG16" t="str">
            <v>?</v>
          </cell>
          <cell r="AH16" t="str">
            <v>?</v>
          </cell>
          <cell r="AI16" t="str">
            <v>?</v>
          </cell>
          <cell r="AJ16" t="str">
            <v>?</v>
          </cell>
          <cell r="AK16" t="str">
            <v>?</v>
          </cell>
          <cell r="AL16" t="str">
            <v>?</v>
          </cell>
          <cell r="AM16" t="str">
            <v>?</v>
          </cell>
          <cell r="AN16" t="str">
            <v>?</v>
          </cell>
        </row>
        <row r="17">
          <cell r="A17" t="str">
            <v>GameUI_RomanNumber1</v>
          </cell>
          <cell r="B17">
            <v>1</v>
          </cell>
          <cell r="C17" t="str">
            <v>I</v>
          </cell>
          <cell r="D17"/>
          <cell r="E17" t="str">
            <v>I</v>
          </cell>
          <cell r="F17"/>
          <cell r="G17" t="str">
            <v>I</v>
          </cell>
          <cell r="H17" t="str">
            <v>I</v>
          </cell>
          <cell r="K17">
            <v>1</v>
          </cell>
          <cell r="M17" t="str">
            <v>I</v>
          </cell>
          <cell r="N17" t="str">
            <v>我</v>
          </cell>
          <cell r="O17" t="str">
            <v>我</v>
          </cell>
          <cell r="P17" t="str">
            <v>Je</v>
          </cell>
          <cell r="Q17" t="str">
            <v>ich</v>
          </cell>
          <cell r="R17" t="str">
            <v>saya</v>
          </cell>
          <cell r="S17" t="str">
            <v>io</v>
          </cell>
          <cell r="T17" t="str">
            <v>Я</v>
          </cell>
          <cell r="U17" t="str">
            <v>yo</v>
          </cell>
          <cell r="V17" t="str">
            <v>ผม</v>
          </cell>
          <cell r="W17" t="str">
            <v>tôi</v>
          </cell>
          <cell r="X17" t="str">
            <v>Eu</v>
          </cell>
          <cell r="Y17" t="str">
            <v>أنا</v>
          </cell>
          <cell r="Z17" t="str">
            <v>Я</v>
          </cell>
          <cell r="AA17" t="str">
            <v>аз</v>
          </cell>
          <cell r="AB17" t="str">
            <v>já</v>
          </cell>
          <cell r="AC17" t="str">
            <v>ik</v>
          </cell>
          <cell r="AD17" t="str">
            <v>minä</v>
          </cell>
          <cell r="AE17" t="str">
            <v>εγώ</v>
          </cell>
          <cell r="AF17" t="str">
            <v>ואני</v>
          </cell>
          <cell r="AG17" t="str">
            <v>én</v>
          </cell>
          <cell r="AH17" t="str">
            <v>Saya</v>
          </cell>
          <cell r="AI17" t="str">
            <v>ja</v>
          </cell>
          <cell r="AJ17" t="str">
            <v>eu</v>
          </cell>
          <cell r="AK17" t="str">
            <v>ja</v>
          </cell>
          <cell r="AL17" t="str">
            <v>jag</v>
          </cell>
          <cell r="AM17" t="str">
            <v>ben</v>
          </cell>
          <cell r="AN17" t="str">
            <v>Я</v>
          </cell>
        </row>
        <row r="18">
          <cell r="A18" t="str">
            <v>GameUI_RomanNumber2</v>
          </cell>
          <cell r="B18">
            <v>1</v>
          </cell>
          <cell r="C18" t="str">
            <v>II</v>
          </cell>
          <cell r="D18"/>
          <cell r="E18" t="str">
            <v>II</v>
          </cell>
          <cell r="F18"/>
          <cell r="G18" t="str">
            <v>II</v>
          </cell>
          <cell r="H18" t="str">
            <v>II</v>
          </cell>
          <cell r="K18">
            <v>1</v>
          </cell>
          <cell r="M18" t="str">
            <v>II</v>
          </cell>
          <cell r="N18" t="str">
            <v>II</v>
          </cell>
          <cell r="O18" t="str">
            <v>II</v>
          </cell>
          <cell r="P18" t="str">
            <v>II</v>
          </cell>
          <cell r="Q18" t="str">
            <v>II</v>
          </cell>
          <cell r="R18" t="str">
            <v>II</v>
          </cell>
          <cell r="S18" t="str">
            <v>II</v>
          </cell>
          <cell r="T18" t="str">
            <v>II</v>
          </cell>
          <cell r="U18" t="str">
            <v>II</v>
          </cell>
          <cell r="V18" t="str">
            <v>ครั้งที่สอง</v>
          </cell>
          <cell r="W18" t="str">
            <v>II</v>
          </cell>
          <cell r="X18" t="str">
            <v>II</v>
          </cell>
          <cell r="Y18" t="str">
            <v>II</v>
          </cell>
          <cell r="Z18" t="str">
            <v>II</v>
          </cell>
          <cell r="AA18" t="str">
            <v>II</v>
          </cell>
          <cell r="AB18" t="str">
            <v>II</v>
          </cell>
          <cell r="AC18" t="str">
            <v>II</v>
          </cell>
          <cell r="AD18" t="str">
            <v>II</v>
          </cell>
          <cell r="AE18" t="str">
            <v>II</v>
          </cell>
          <cell r="AF18" t="str">
            <v>II</v>
          </cell>
          <cell r="AG18" t="str">
            <v>II</v>
          </cell>
          <cell r="AH18" t="str">
            <v>II</v>
          </cell>
          <cell r="AI18" t="str">
            <v>II</v>
          </cell>
          <cell r="AJ18" t="str">
            <v>II</v>
          </cell>
          <cell r="AK18" t="str">
            <v>II</v>
          </cell>
          <cell r="AL18" t="str">
            <v>II</v>
          </cell>
          <cell r="AM18" t="str">
            <v>II</v>
          </cell>
          <cell r="AN18" t="str">
            <v>II</v>
          </cell>
        </row>
        <row r="19">
          <cell r="A19" t="str">
            <v>GameUI_RomanNumber3</v>
          </cell>
          <cell r="B19">
            <v>1</v>
          </cell>
          <cell r="C19" t="str">
            <v>III</v>
          </cell>
          <cell r="D19"/>
          <cell r="E19" t="str">
            <v>III</v>
          </cell>
          <cell r="F19"/>
          <cell r="G19" t="str">
            <v>III</v>
          </cell>
          <cell r="H19" t="str">
            <v>III</v>
          </cell>
          <cell r="K19">
            <v>1</v>
          </cell>
          <cell r="M19" t="str">
            <v>III</v>
          </cell>
          <cell r="N19" t="str">
            <v>III</v>
          </cell>
          <cell r="O19" t="str">
            <v>III</v>
          </cell>
          <cell r="P19" t="str">
            <v>III</v>
          </cell>
          <cell r="Q19" t="str">
            <v>III</v>
          </cell>
          <cell r="R19" t="str">
            <v>III</v>
          </cell>
          <cell r="S19" t="str">
            <v>III</v>
          </cell>
          <cell r="T19" t="str">
            <v>III</v>
          </cell>
          <cell r="U19" t="str">
            <v>III</v>
          </cell>
          <cell r="V19" t="str">
            <v>III</v>
          </cell>
          <cell r="W19" t="str">
            <v>III</v>
          </cell>
          <cell r="X19" t="str">
            <v>III</v>
          </cell>
          <cell r="Y19" t="str">
            <v>III</v>
          </cell>
          <cell r="Z19" t="str">
            <v>III</v>
          </cell>
          <cell r="AA19" t="str">
            <v>III</v>
          </cell>
          <cell r="AB19" t="str">
            <v>III</v>
          </cell>
          <cell r="AC19" t="str">
            <v>III</v>
          </cell>
          <cell r="AD19" t="str">
            <v>III</v>
          </cell>
          <cell r="AE19" t="str">
            <v>ΙΙΙ</v>
          </cell>
          <cell r="AF19" t="str">
            <v>III</v>
          </cell>
          <cell r="AG19" t="str">
            <v>III</v>
          </cell>
          <cell r="AH19" t="str">
            <v>III</v>
          </cell>
          <cell r="AI19" t="str">
            <v>III</v>
          </cell>
          <cell r="AJ19" t="str">
            <v>III</v>
          </cell>
          <cell r="AK19" t="str">
            <v>III</v>
          </cell>
          <cell r="AL19" t="str">
            <v>III</v>
          </cell>
          <cell r="AM19" t="str">
            <v>III</v>
          </cell>
          <cell r="AN19" t="str">
            <v>III</v>
          </cell>
        </row>
        <row r="20">
          <cell r="A20" t="str">
            <v>GameUI_RomanNumber4</v>
          </cell>
          <cell r="B20">
            <v>1</v>
          </cell>
          <cell r="C20" t="str">
            <v>IV</v>
          </cell>
          <cell r="D20"/>
          <cell r="E20" t="str">
            <v>IV</v>
          </cell>
          <cell r="F20"/>
          <cell r="G20" t="str">
            <v>IV</v>
          </cell>
          <cell r="H20" t="str">
            <v>IV</v>
          </cell>
          <cell r="K20">
            <v>1</v>
          </cell>
          <cell r="M20" t="str">
            <v>IV</v>
          </cell>
          <cell r="N20" t="str">
            <v>IV</v>
          </cell>
          <cell r="O20" t="str">
            <v>IV</v>
          </cell>
          <cell r="P20" t="str">
            <v>IV</v>
          </cell>
          <cell r="Q20" t="str">
            <v>IV</v>
          </cell>
          <cell r="R20" t="str">
            <v>IV</v>
          </cell>
          <cell r="S20" t="str">
            <v>IV</v>
          </cell>
          <cell r="T20" t="str">
            <v>IV</v>
          </cell>
          <cell r="U20" t="str">
            <v>IV</v>
          </cell>
          <cell r="V20" t="str">
            <v>IV</v>
          </cell>
          <cell r="W20" t="str">
            <v>IV</v>
          </cell>
          <cell r="X20" t="str">
            <v>IV</v>
          </cell>
          <cell r="Y20" t="str">
            <v>IV</v>
          </cell>
          <cell r="Z20" t="str">
            <v>IV</v>
          </cell>
          <cell r="AA20" t="str">
            <v>IV</v>
          </cell>
          <cell r="AB20" t="str">
            <v>IV</v>
          </cell>
          <cell r="AC20" t="str">
            <v>IV</v>
          </cell>
          <cell r="AD20" t="str">
            <v>IV</v>
          </cell>
          <cell r="AE20" t="str">
            <v>IV</v>
          </cell>
          <cell r="AF20" t="str">
            <v>IV</v>
          </cell>
          <cell r="AG20" t="str">
            <v>IV</v>
          </cell>
          <cell r="AH20" t="str">
            <v>IV</v>
          </cell>
          <cell r="AI20" t="str">
            <v>IV</v>
          </cell>
          <cell r="AJ20" t="str">
            <v>IV</v>
          </cell>
          <cell r="AK20" t="str">
            <v>IV</v>
          </cell>
          <cell r="AL20" t="str">
            <v>IV</v>
          </cell>
          <cell r="AM20" t="str">
            <v>IV</v>
          </cell>
          <cell r="AN20" t="str">
            <v>IV</v>
          </cell>
        </row>
        <row r="21">
          <cell r="A21" t="str">
            <v>GameUI_RomanNumber5</v>
          </cell>
          <cell r="B21">
            <v>1</v>
          </cell>
          <cell r="C21" t="str">
            <v>V</v>
          </cell>
          <cell r="D21"/>
          <cell r="E21" t="str">
            <v>V</v>
          </cell>
          <cell r="F21"/>
          <cell r="G21" t="str">
            <v>V</v>
          </cell>
          <cell r="H21" t="str">
            <v>V</v>
          </cell>
          <cell r="K21">
            <v>1</v>
          </cell>
          <cell r="M21" t="str">
            <v>V</v>
          </cell>
          <cell r="N21" t="str">
            <v>V</v>
          </cell>
          <cell r="O21" t="str">
            <v>V</v>
          </cell>
          <cell r="P21" t="str">
            <v>V</v>
          </cell>
          <cell r="Q21" t="str">
            <v>V</v>
          </cell>
          <cell r="R21" t="str">
            <v>V</v>
          </cell>
          <cell r="S21" t="str">
            <v>V</v>
          </cell>
          <cell r="T21" t="str">
            <v>В</v>
          </cell>
          <cell r="U21" t="str">
            <v>V</v>
          </cell>
          <cell r="V21" t="str">
            <v>V</v>
          </cell>
          <cell r="W21" t="str">
            <v>V</v>
          </cell>
          <cell r="X21" t="str">
            <v>V</v>
          </cell>
          <cell r="Y21" t="str">
            <v>V</v>
          </cell>
          <cell r="Z21" t="str">
            <v>У</v>
          </cell>
          <cell r="AA21" t="str">
            <v>V</v>
          </cell>
          <cell r="AB21" t="str">
            <v>V</v>
          </cell>
          <cell r="AC21" t="str">
            <v>V</v>
          </cell>
          <cell r="AD21" t="str">
            <v>V</v>
          </cell>
          <cell r="AE21" t="str">
            <v>V</v>
          </cell>
          <cell r="AF21" t="str">
            <v>V</v>
          </cell>
          <cell r="AG21" t="str">
            <v>V</v>
          </cell>
          <cell r="AH21" t="str">
            <v>V</v>
          </cell>
          <cell r="AI21" t="str">
            <v>V</v>
          </cell>
          <cell r="AJ21" t="str">
            <v>V</v>
          </cell>
          <cell r="AK21" t="str">
            <v>V</v>
          </cell>
          <cell r="AL21" t="str">
            <v>V</v>
          </cell>
          <cell r="AM21" t="str">
            <v>V</v>
          </cell>
          <cell r="AN21" t="str">
            <v>В</v>
          </cell>
        </row>
        <row r="22">
          <cell r="A22" t="str">
            <v>GameUI_RomanNumber6</v>
          </cell>
          <cell r="B22">
            <v>1</v>
          </cell>
          <cell r="C22" t="str">
            <v>VI</v>
          </cell>
          <cell r="D22"/>
          <cell r="E22" t="str">
            <v>VI</v>
          </cell>
          <cell r="F22"/>
          <cell r="G22" t="str">
            <v>VI</v>
          </cell>
          <cell r="H22" t="str">
            <v>VI</v>
          </cell>
          <cell r="K22">
            <v>1</v>
          </cell>
          <cell r="M22" t="str">
            <v>VI</v>
          </cell>
          <cell r="N22" t="str">
            <v>VI</v>
          </cell>
          <cell r="O22" t="str">
            <v>VI</v>
          </cell>
          <cell r="P22" t="str">
            <v>VI</v>
          </cell>
          <cell r="Q22" t="str">
            <v>VI</v>
          </cell>
          <cell r="R22" t="str">
            <v>VI</v>
          </cell>
          <cell r="S22" t="str">
            <v>VI</v>
          </cell>
          <cell r="T22" t="str">
            <v>VI</v>
          </cell>
          <cell r="U22" t="str">
            <v>VI</v>
          </cell>
          <cell r="V22" t="str">
            <v>พระมงกุฎเกล้าเจ้าอยู่หัว</v>
          </cell>
          <cell r="W22" t="str">
            <v>VI</v>
          </cell>
          <cell r="X22" t="str">
            <v>VI</v>
          </cell>
          <cell r="Y22" t="str">
            <v>VI</v>
          </cell>
          <cell r="Z22" t="str">
            <v>VI</v>
          </cell>
          <cell r="AA22" t="str">
            <v>VI</v>
          </cell>
          <cell r="AB22" t="str">
            <v>VI</v>
          </cell>
          <cell r="AC22" t="str">
            <v>VI</v>
          </cell>
          <cell r="AD22" t="str">
            <v>VI</v>
          </cell>
          <cell r="AE22" t="str">
            <v>VI</v>
          </cell>
          <cell r="AF22" t="str">
            <v>VI</v>
          </cell>
          <cell r="AG22" t="str">
            <v>VI</v>
          </cell>
          <cell r="AH22" t="str">
            <v>VI</v>
          </cell>
          <cell r="AI22" t="str">
            <v>VI</v>
          </cell>
          <cell r="AJ22" t="str">
            <v>VI</v>
          </cell>
          <cell r="AK22" t="str">
            <v>VI</v>
          </cell>
          <cell r="AL22" t="str">
            <v>VI</v>
          </cell>
          <cell r="AM22" t="str">
            <v>VI</v>
          </cell>
          <cell r="AN22" t="str">
            <v>VI</v>
          </cell>
        </row>
        <row r="23">
          <cell r="A23" t="str">
            <v>GameUI_RomanNumber7</v>
          </cell>
          <cell r="B23">
            <v>1</v>
          </cell>
          <cell r="C23" t="str">
            <v>VII</v>
          </cell>
          <cell r="D23"/>
          <cell r="E23" t="str">
            <v>VII</v>
          </cell>
          <cell r="F23"/>
          <cell r="G23" t="str">
            <v>VII</v>
          </cell>
          <cell r="H23" t="str">
            <v>VII</v>
          </cell>
          <cell r="K23">
            <v>1</v>
          </cell>
          <cell r="M23" t="str">
            <v>VII</v>
          </cell>
          <cell r="N23" t="str">
            <v>七</v>
          </cell>
          <cell r="O23" t="str">
            <v>七</v>
          </cell>
          <cell r="P23" t="str">
            <v>VII</v>
          </cell>
          <cell r="Q23" t="str">
            <v>VII</v>
          </cell>
          <cell r="R23" t="str">
            <v>VII</v>
          </cell>
          <cell r="S23" t="str">
            <v>VII</v>
          </cell>
          <cell r="T23" t="str">
            <v>VII</v>
          </cell>
          <cell r="U23" t="str">
            <v>VII</v>
          </cell>
          <cell r="V23" t="str">
            <v>ปกเกล้าเจ้าอยู่หัว</v>
          </cell>
          <cell r="W23" t="str">
            <v>VII</v>
          </cell>
          <cell r="X23" t="str">
            <v>VII</v>
          </cell>
          <cell r="Y23" t="str">
            <v>VII</v>
          </cell>
          <cell r="Z23" t="str">
            <v>VII</v>
          </cell>
          <cell r="AA23" t="str">
            <v>VII</v>
          </cell>
          <cell r="AB23" t="str">
            <v>VII</v>
          </cell>
          <cell r="AC23" t="str">
            <v>VII</v>
          </cell>
          <cell r="AD23" t="str">
            <v>VII</v>
          </cell>
          <cell r="AE23" t="str">
            <v>VII</v>
          </cell>
          <cell r="AF23" t="str">
            <v>VII</v>
          </cell>
          <cell r="AG23" t="str">
            <v>VII</v>
          </cell>
          <cell r="AH23" t="str">
            <v>VII</v>
          </cell>
          <cell r="AI23" t="str">
            <v>VII</v>
          </cell>
          <cell r="AJ23" t="str">
            <v>VII</v>
          </cell>
          <cell r="AK23" t="str">
            <v>VII</v>
          </cell>
          <cell r="AL23" t="str">
            <v>VII</v>
          </cell>
          <cell r="AM23" t="str">
            <v>VII</v>
          </cell>
          <cell r="AN23" t="str">
            <v>VII</v>
          </cell>
        </row>
        <row r="24">
          <cell r="A24" t="str">
            <v>GameUI_RomanNumber8</v>
          </cell>
          <cell r="B24">
            <v>1</v>
          </cell>
          <cell r="C24" t="str">
            <v>VIII</v>
          </cell>
          <cell r="D24"/>
          <cell r="E24" t="str">
            <v>VIII</v>
          </cell>
          <cell r="F24"/>
          <cell r="G24" t="str">
            <v>VIII</v>
          </cell>
          <cell r="H24" t="str">
            <v>VIII</v>
          </cell>
          <cell r="K24">
            <v>1</v>
          </cell>
          <cell r="M24" t="str">
            <v>VIII</v>
          </cell>
          <cell r="N24" t="str">
            <v>八</v>
          </cell>
          <cell r="O24" t="str">
            <v>八</v>
          </cell>
          <cell r="P24" t="str">
            <v>VIII</v>
          </cell>
          <cell r="Q24" t="str">
            <v>VIII</v>
          </cell>
          <cell r="R24" t="str">
            <v>VIII</v>
          </cell>
          <cell r="S24" t="str">
            <v>VIII</v>
          </cell>
          <cell r="T24" t="str">
            <v>VIII</v>
          </cell>
          <cell r="U24" t="str">
            <v>VIII</v>
          </cell>
          <cell r="V24" t="str">
            <v>VIII</v>
          </cell>
          <cell r="W24" t="str">
            <v>VIII</v>
          </cell>
          <cell r="X24" t="str">
            <v>VIII</v>
          </cell>
          <cell r="Y24" t="str">
            <v>VIII</v>
          </cell>
          <cell r="Z24" t="str">
            <v>VIII</v>
          </cell>
          <cell r="AA24" t="str">
            <v>VIII</v>
          </cell>
          <cell r="AB24" t="str">
            <v>VIII</v>
          </cell>
          <cell r="AC24" t="str">
            <v>VIII</v>
          </cell>
          <cell r="AD24" t="str">
            <v>VIII</v>
          </cell>
          <cell r="AE24" t="str">
            <v>VIII</v>
          </cell>
          <cell r="AF24" t="str">
            <v>VIII</v>
          </cell>
          <cell r="AG24" t="str">
            <v>VIII</v>
          </cell>
          <cell r="AH24" t="str">
            <v>VIII</v>
          </cell>
          <cell r="AI24" t="str">
            <v>VIII</v>
          </cell>
          <cell r="AJ24" t="str">
            <v>VIII</v>
          </cell>
          <cell r="AK24" t="str">
            <v>VIII</v>
          </cell>
          <cell r="AL24" t="str">
            <v>VIII</v>
          </cell>
          <cell r="AM24" t="str">
            <v>VIII</v>
          </cell>
          <cell r="AN24" t="str">
            <v>VIII</v>
          </cell>
        </row>
        <row r="25">
          <cell r="A25" t="str">
            <v>GameUI_RomanNumber9</v>
          </cell>
          <cell r="B25">
            <v>1</v>
          </cell>
          <cell r="C25" t="str">
            <v>IX</v>
          </cell>
          <cell r="D25"/>
          <cell r="E25" t="str">
            <v>IX</v>
          </cell>
          <cell r="F25"/>
          <cell r="G25" t="str">
            <v>IX</v>
          </cell>
          <cell r="H25" t="str">
            <v>IX</v>
          </cell>
          <cell r="K25">
            <v>1</v>
          </cell>
          <cell r="M25" t="str">
            <v>IX</v>
          </cell>
          <cell r="N25" t="str">
            <v>IX</v>
          </cell>
          <cell r="O25" t="str">
            <v>IX</v>
          </cell>
          <cell r="P25" t="str">
            <v>IX</v>
          </cell>
          <cell r="Q25" t="str">
            <v>IX</v>
          </cell>
          <cell r="R25" t="str">
            <v>IX</v>
          </cell>
          <cell r="S25" t="str">
            <v>IX</v>
          </cell>
          <cell r="T25" t="str">
            <v>IX</v>
          </cell>
          <cell r="U25" t="str">
            <v>IX</v>
          </cell>
          <cell r="V25" t="str">
            <v>ทรงเครื่อง</v>
          </cell>
          <cell r="W25" t="str">
            <v>IX</v>
          </cell>
          <cell r="X25" t="str">
            <v>IX</v>
          </cell>
          <cell r="Y25" t="str">
            <v>IX</v>
          </cell>
          <cell r="Z25" t="str">
            <v>IX</v>
          </cell>
          <cell r="AA25" t="str">
            <v>IX</v>
          </cell>
          <cell r="AB25" t="str">
            <v>IX</v>
          </cell>
          <cell r="AC25" t="str">
            <v>IX</v>
          </cell>
          <cell r="AD25" t="str">
            <v>IX</v>
          </cell>
          <cell r="AE25" t="str">
            <v>IX</v>
          </cell>
          <cell r="AF25" t="str">
            <v>IX</v>
          </cell>
          <cell r="AG25" t="str">
            <v>IX</v>
          </cell>
          <cell r="AH25" t="str">
            <v>IX</v>
          </cell>
          <cell r="AI25" t="str">
            <v>IX</v>
          </cell>
          <cell r="AJ25" t="str">
            <v>IX</v>
          </cell>
          <cell r="AK25" t="str">
            <v>IX</v>
          </cell>
          <cell r="AL25" t="str">
            <v>IX</v>
          </cell>
          <cell r="AM25" t="str">
            <v>IX</v>
          </cell>
          <cell r="AN25" t="str">
            <v>IX</v>
          </cell>
        </row>
        <row r="26">
          <cell r="A26" t="str">
            <v>GameUI_RomanNumber10</v>
          </cell>
          <cell r="B26">
            <v>1</v>
          </cell>
          <cell r="C26" t="str">
            <v>X</v>
          </cell>
          <cell r="D26"/>
          <cell r="E26" t="str">
            <v>X</v>
          </cell>
          <cell r="F26"/>
          <cell r="G26" t="str">
            <v>X</v>
          </cell>
          <cell r="H26" t="str">
            <v>X</v>
          </cell>
          <cell r="K26">
            <v>1</v>
          </cell>
          <cell r="M26" t="str">
            <v>X</v>
          </cell>
          <cell r="N26" t="str">
            <v>X</v>
          </cell>
          <cell r="O26" t="str">
            <v>X</v>
          </cell>
          <cell r="P26" t="str">
            <v>X</v>
          </cell>
          <cell r="Q26" t="str">
            <v>X</v>
          </cell>
          <cell r="R26" t="str">
            <v>X</v>
          </cell>
          <cell r="S26" t="str">
            <v>X</v>
          </cell>
          <cell r="T26" t="str">
            <v>X</v>
          </cell>
          <cell r="U26" t="str">
            <v>X</v>
          </cell>
          <cell r="V26" t="str">
            <v>X</v>
          </cell>
          <cell r="W26" t="str">
            <v>X</v>
          </cell>
          <cell r="X26" t="str">
            <v>X</v>
          </cell>
          <cell r="Y26" t="str">
            <v>X</v>
          </cell>
          <cell r="Z26" t="str">
            <v>X</v>
          </cell>
          <cell r="AA26" t="str">
            <v>X</v>
          </cell>
          <cell r="AB26" t="str">
            <v>X</v>
          </cell>
          <cell r="AC26" t="str">
            <v>X</v>
          </cell>
          <cell r="AD26" t="str">
            <v>X</v>
          </cell>
          <cell r="AE26" t="str">
            <v>X</v>
          </cell>
          <cell r="AF26" t="str">
            <v>X</v>
          </cell>
          <cell r="AG26" t="str">
            <v>X</v>
          </cell>
          <cell r="AH26" t="str">
            <v>X</v>
          </cell>
          <cell r="AI26" t="str">
            <v>X</v>
          </cell>
          <cell r="AJ26" t="str">
            <v>X</v>
          </cell>
          <cell r="AK26" t="str">
            <v>X</v>
          </cell>
          <cell r="AL26" t="str">
            <v>X</v>
          </cell>
          <cell r="AM26" t="str">
            <v>X</v>
          </cell>
          <cell r="AN26" t="str">
            <v>X</v>
          </cell>
        </row>
        <row r="27">
          <cell r="A27" t="str">
            <v>GameUI_RomanNumber11</v>
          </cell>
          <cell r="B27">
            <v>1</v>
          </cell>
          <cell r="C27" t="str">
            <v>XI</v>
          </cell>
          <cell r="E27" t="str">
            <v>XI</v>
          </cell>
          <cell r="G27" t="str">
            <v>XI</v>
          </cell>
          <cell r="H27" t="str">
            <v>XI</v>
          </cell>
          <cell r="K27">
            <v>1</v>
          </cell>
          <cell r="M27" t="str">
            <v>XI</v>
          </cell>
          <cell r="N27" t="str">
            <v>XI</v>
          </cell>
          <cell r="O27" t="str">
            <v>XI</v>
          </cell>
          <cell r="P27" t="str">
            <v>XI</v>
          </cell>
          <cell r="Q27" t="str">
            <v>XI</v>
          </cell>
          <cell r="R27" t="str">
            <v>XI</v>
          </cell>
          <cell r="S27" t="str">
            <v>XI</v>
          </cell>
          <cell r="T27" t="str">
            <v>XI</v>
          </cell>
          <cell r="U27" t="str">
            <v>XI</v>
          </cell>
          <cell r="V27" t="str">
            <v>จิน</v>
          </cell>
          <cell r="W27" t="str">
            <v>XI</v>
          </cell>
          <cell r="X27" t="str">
            <v>XI</v>
          </cell>
          <cell r="Y27" t="str">
            <v>XI</v>
          </cell>
          <cell r="Z27" t="str">
            <v>XI</v>
          </cell>
          <cell r="AA27" t="str">
            <v>XI</v>
          </cell>
          <cell r="AB27" t="str">
            <v>XI</v>
          </cell>
          <cell r="AC27" t="str">
            <v>XI</v>
          </cell>
          <cell r="AD27" t="str">
            <v>XI</v>
          </cell>
          <cell r="AE27" t="str">
            <v>XI</v>
          </cell>
          <cell r="AF27" t="str">
            <v>XI</v>
          </cell>
          <cell r="AG27" t="str">
            <v>XI</v>
          </cell>
          <cell r="AH27" t="str">
            <v>XI</v>
          </cell>
          <cell r="AI27" t="str">
            <v>XI</v>
          </cell>
          <cell r="AJ27" t="str">
            <v>XI</v>
          </cell>
          <cell r="AK27" t="str">
            <v>XI</v>
          </cell>
          <cell r="AL27" t="str">
            <v>XI</v>
          </cell>
          <cell r="AM27" t="str">
            <v>XI</v>
          </cell>
          <cell r="AN27" t="str">
            <v>XI</v>
          </cell>
        </row>
        <row r="28">
          <cell r="A28" t="str">
            <v>GameUI_RomanNumber12</v>
          </cell>
          <cell r="B28">
            <v>1</v>
          </cell>
          <cell r="C28" t="str">
            <v>XII</v>
          </cell>
          <cell r="E28" t="str">
            <v>XII</v>
          </cell>
          <cell r="G28" t="str">
            <v>XII</v>
          </cell>
          <cell r="H28" t="str">
            <v>XII</v>
          </cell>
          <cell r="K28">
            <v>1</v>
          </cell>
          <cell r="M28" t="str">
            <v>XII</v>
          </cell>
          <cell r="N28" t="str">
            <v>XII</v>
          </cell>
          <cell r="O28" t="str">
            <v>XII</v>
          </cell>
          <cell r="P28" t="str">
            <v>XII</v>
          </cell>
          <cell r="Q28" t="str">
            <v>XII</v>
          </cell>
          <cell r="R28" t="str">
            <v>XII</v>
          </cell>
          <cell r="S28" t="str">
            <v>XII</v>
          </cell>
          <cell r="T28" t="str">
            <v>XII</v>
          </cell>
          <cell r="U28" t="str">
            <v>XII</v>
          </cell>
          <cell r="V28" t="str">
            <v>สิบสอง</v>
          </cell>
          <cell r="W28" t="str">
            <v>XII</v>
          </cell>
          <cell r="X28" t="str">
            <v>XII</v>
          </cell>
          <cell r="Y28" t="str">
            <v>XII</v>
          </cell>
          <cell r="Z28" t="str">
            <v>XII</v>
          </cell>
          <cell r="AA28" t="str">
            <v>XII</v>
          </cell>
          <cell r="AB28" t="str">
            <v>XII</v>
          </cell>
          <cell r="AC28" t="str">
            <v>XII</v>
          </cell>
          <cell r="AD28" t="str">
            <v>XII</v>
          </cell>
          <cell r="AE28" t="str">
            <v>XII</v>
          </cell>
          <cell r="AF28" t="str">
            <v>XII</v>
          </cell>
          <cell r="AG28" t="str">
            <v>XII</v>
          </cell>
          <cell r="AH28" t="str">
            <v>XII</v>
          </cell>
          <cell r="AI28" t="str">
            <v>XII</v>
          </cell>
          <cell r="AJ28" t="str">
            <v>XII</v>
          </cell>
          <cell r="AK28" t="str">
            <v>XII</v>
          </cell>
          <cell r="AL28" t="str">
            <v>XII</v>
          </cell>
          <cell r="AM28" t="str">
            <v>XII</v>
          </cell>
          <cell r="AN28" t="str">
            <v>XII</v>
          </cell>
        </row>
        <row r="29">
          <cell r="A29" t="str">
            <v>GameUI_RomanNumber13</v>
          </cell>
          <cell r="B29">
            <v>1</v>
          </cell>
          <cell r="C29" t="str">
            <v>XIII</v>
          </cell>
          <cell r="E29" t="str">
            <v>XIII</v>
          </cell>
          <cell r="G29" t="str">
            <v>XIII</v>
          </cell>
          <cell r="H29" t="str">
            <v>XIII</v>
          </cell>
          <cell r="K29">
            <v>1</v>
          </cell>
          <cell r="M29" t="str">
            <v>XIII</v>
          </cell>
          <cell r="N29" t="str">
            <v>XIII</v>
          </cell>
          <cell r="O29" t="str">
            <v>XIII</v>
          </cell>
          <cell r="P29" t="str">
            <v>XIII</v>
          </cell>
          <cell r="Q29" t="str">
            <v>XIII</v>
          </cell>
          <cell r="R29" t="str">
            <v>XIII</v>
          </cell>
          <cell r="S29" t="str">
            <v>XIII</v>
          </cell>
          <cell r="T29" t="str">
            <v>XIII</v>
          </cell>
          <cell r="U29" t="str">
            <v>XIII</v>
          </cell>
          <cell r="V29" t="str">
            <v>สิบสาม</v>
          </cell>
          <cell r="W29" t="str">
            <v>XIII</v>
          </cell>
          <cell r="X29" t="str">
            <v>XIII</v>
          </cell>
          <cell r="Y29" t="str">
            <v>XIII</v>
          </cell>
          <cell r="Z29" t="str">
            <v>XIII</v>
          </cell>
          <cell r="AA29" t="str">
            <v>XIII</v>
          </cell>
          <cell r="AB29" t="str">
            <v>XIII</v>
          </cell>
          <cell r="AC29" t="str">
            <v>XIII</v>
          </cell>
          <cell r="AD29" t="str">
            <v>XIII</v>
          </cell>
          <cell r="AE29" t="str">
            <v>XIII</v>
          </cell>
          <cell r="AF29" t="str">
            <v>XIII</v>
          </cell>
          <cell r="AG29" t="str">
            <v>XIII</v>
          </cell>
          <cell r="AH29" t="str">
            <v>XIII</v>
          </cell>
          <cell r="AI29" t="str">
            <v>XIII</v>
          </cell>
          <cell r="AJ29" t="str">
            <v>XIII</v>
          </cell>
          <cell r="AK29" t="str">
            <v>XIII</v>
          </cell>
          <cell r="AL29" t="str">
            <v>XIII</v>
          </cell>
          <cell r="AM29" t="str">
            <v>XIII</v>
          </cell>
          <cell r="AN29" t="str">
            <v>XIII</v>
          </cell>
        </row>
        <row r="30">
          <cell r="A30" t="str">
            <v>GameUI_RomanNumber14</v>
          </cell>
          <cell r="B30">
            <v>1</v>
          </cell>
          <cell r="C30" t="str">
            <v>XIV</v>
          </cell>
          <cell r="E30" t="str">
            <v>XIV</v>
          </cell>
          <cell r="G30" t="str">
            <v>XIV</v>
          </cell>
          <cell r="H30" t="str">
            <v>XIV</v>
          </cell>
          <cell r="K30">
            <v>1</v>
          </cell>
          <cell r="M30" t="str">
            <v>XIV</v>
          </cell>
          <cell r="N30" t="str">
            <v>XIV</v>
          </cell>
          <cell r="O30" t="str">
            <v>XIV</v>
          </cell>
          <cell r="P30" t="str">
            <v>XIV</v>
          </cell>
          <cell r="Q30" t="str">
            <v>XIV</v>
          </cell>
          <cell r="R30" t="str">
            <v>XIV</v>
          </cell>
          <cell r="S30" t="str">
            <v>XIV</v>
          </cell>
          <cell r="T30" t="str">
            <v>XIV</v>
          </cell>
          <cell r="U30" t="str">
            <v>XIV</v>
          </cell>
          <cell r="V30" t="str">
            <v>ที่สิบสี่</v>
          </cell>
          <cell r="W30" t="str">
            <v>XIV</v>
          </cell>
          <cell r="X30" t="str">
            <v>XIV</v>
          </cell>
          <cell r="Y30" t="str">
            <v>XIV</v>
          </cell>
          <cell r="Z30" t="str">
            <v>XIV</v>
          </cell>
          <cell r="AA30" t="str">
            <v>XIV</v>
          </cell>
          <cell r="AB30" t="str">
            <v>XIV</v>
          </cell>
          <cell r="AC30" t="str">
            <v>XIV</v>
          </cell>
          <cell r="AD30" t="str">
            <v>XIV</v>
          </cell>
          <cell r="AE30" t="str">
            <v>XIV</v>
          </cell>
          <cell r="AF30" t="str">
            <v>XIV</v>
          </cell>
          <cell r="AG30" t="str">
            <v>XIV</v>
          </cell>
          <cell r="AH30" t="str">
            <v>XIV</v>
          </cell>
          <cell r="AI30" t="str">
            <v>XIV</v>
          </cell>
          <cell r="AJ30" t="str">
            <v>XIV</v>
          </cell>
          <cell r="AK30" t="str">
            <v>XIV</v>
          </cell>
          <cell r="AL30" t="str">
            <v>XIV</v>
          </cell>
          <cell r="AM30" t="str">
            <v>XIV</v>
          </cell>
          <cell r="AN30" t="str">
            <v>XIV</v>
          </cell>
        </row>
        <row r="31">
          <cell r="A31" t="str">
            <v>GameUI_RomanNumber15</v>
          </cell>
          <cell r="B31">
            <v>1</v>
          </cell>
          <cell r="C31" t="str">
            <v>XV</v>
          </cell>
          <cell r="E31" t="str">
            <v>XV</v>
          </cell>
          <cell r="G31" t="str">
            <v>XV</v>
          </cell>
          <cell r="H31" t="str">
            <v>XV</v>
          </cell>
          <cell r="K31">
            <v>1</v>
          </cell>
          <cell r="M31" t="str">
            <v>XV</v>
          </cell>
          <cell r="N31" t="str">
            <v>XV</v>
          </cell>
          <cell r="O31" t="str">
            <v>XV</v>
          </cell>
          <cell r="P31" t="str">
            <v>XV</v>
          </cell>
          <cell r="Q31" t="str">
            <v>XV</v>
          </cell>
          <cell r="R31" t="str">
            <v>XV</v>
          </cell>
          <cell r="S31" t="str">
            <v>XV</v>
          </cell>
          <cell r="T31" t="str">
            <v>XV</v>
          </cell>
          <cell r="U31" t="str">
            <v>XV</v>
          </cell>
          <cell r="V31" t="str">
            <v>XV</v>
          </cell>
          <cell r="W31" t="str">
            <v>XV</v>
          </cell>
          <cell r="X31" t="str">
            <v>XV</v>
          </cell>
          <cell r="Y31" t="str">
            <v>XV</v>
          </cell>
          <cell r="Z31" t="str">
            <v>XV</v>
          </cell>
          <cell r="AA31" t="str">
            <v>XV</v>
          </cell>
          <cell r="AB31" t="str">
            <v>XV</v>
          </cell>
          <cell r="AC31" t="str">
            <v>XV</v>
          </cell>
          <cell r="AD31" t="str">
            <v>XV</v>
          </cell>
          <cell r="AE31" t="str">
            <v>XV</v>
          </cell>
          <cell r="AF31" t="str">
            <v>XV</v>
          </cell>
          <cell r="AG31" t="str">
            <v>XV</v>
          </cell>
          <cell r="AH31" t="str">
            <v>XV</v>
          </cell>
          <cell r="AI31" t="str">
            <v>XV</v>
          </cell>
          <cell r="AJ31" t="str">
            <v>XV</v>
          </cell>
          <cell r="AK31" t="str">
            <v>XV</v>
          </cell>
          <cell r="AL31" t="str">
            <v>XV</v>
          </cell>
          <cell r="AM31" t="str">
            <v>XV</v>
          </cell>
          <cell r="AN31" t="str">
            <v>XV</v>
          </cell>
        </row>
        <row r="32">
          <cell r="A32" t="str">
            <v>GameUI_RomanNumber16</v>
          </cell>
          <cell r="B32">
            <v>1</v>
          </cell>
          <cell r="C32" t="str">
            <v>XVI</v>
          </cell>
          <cell r="E32" t="str">
            <v>XVI</v>
          </cell>
          <cell r="G32" t="str">
            <v>XVI</v>
          </cell>
          <cell r="H32" t="str">
            <v>XVI</v>
          </cell>
          <cell r="K32">
            <v>1</v>
          </cell>
          <cell r="M32" t="str">
            <v>XVI</v>
          </cell>
          <cell r="N32" t="str">
            <v>十六</v>
          </cell>
          <cell r="O32" t="str">
            <v>十六</v>
          </cell>
          <cell r="P32" t="str">
            <v>XVI</v>
          </cell>
          <cell r="Q32" t="str">
            <v>XVI</v>
          </cell>
          <cell r="R32" t="str">
            <v>XVI</v>
          </cell>
          <cell r="S32" t="str">
            <v>XVI</v>
          </cell>
          <cell r="T32" t="str">
            <v>XVI</v>
          </cell>
          <cell r="U32" t="str">
            <v>XVI</v>
          </cell>
          <cell r="V32" t="str">
            <v>เจ้าพระยา</v>
          </cell>
          <cell r="W32" t="str">
            <v>XVI</v>
          </cell>
          <cell r="X32" t="str">
            <v>XVI</v>
          </cell>
          <cell r="Y32" t="str">
            <v>السادس عشر</v>
          </cell>
          <cell r="Z32" t="str">
            <v>XVI</v>
          </cell>
          <cell r="AA32" t="str">
            <v>XVI</v>
          </cell>
          <cell r="AB32" t="str">
            <v>XVI</v>
          </cell>
          <cell r="AC32" t="str">
            <v>XVI</v>
          </cell>
          <cell r="AD32" t="str">
            <v>XVI</v>
          </cell>
          <cell r="AE32" t="str">
            <v>XVI</v>
          </cell>
          <cell r="AF32" t="str">
            <v>השישה עשר</v>
          </cell>
          <cell r="AG32" t="str">
            <v>XVI</v>
          </cell>
          <cell r="AH32" t="str">
            <v>XVI</v>
          </cell>
          <cell r="AI32" t="str">
            <v>XVI</v>
          </cell>
          <cell r="AJ32" t="str">
            <v>XVI</v>
          </cell>
          <cell r="AK32" t="str">
            <v>XVI</v>
          </cell>
          <cell r="AL32" t="str">
            <v>XVI</v>
          </cell>
          <cell r="AM32" t="str">
            <v>XVI</v>
          </cell>
          <cell r="AN32" t="str">
            <v>XVI</v>
          </cell>
        </row>
        <row r="33">
          <cell r="A33" t="str">
            <v>GameUI_RomanNumber17</v>
          </cell>
          <cell r="B33">
            <v>1</v>
          </cell>
          <cell r="C33" t="str">
            <v>XVII</v>
          </cell>
          <cell r="E33" t="str">
            <v>XVII</v>
          </cell>
          <cell r="G33" t="str">
            <v>XVII</v>
          </cell>
          <cell r="H33" t="str">
            <v>XVII</v>
          </cell>
          <cell r="K33">
            <v>1</v>
          </cell>
          <cell r="M33" t="str">
            <v>XVII</v>
          </cell>
          <cell r="N33" t="str">
            <v>XVII</v>
          </cell>
          <cell r="O33" t="str">
            <v>XVII</v>
          </cell>
          <cell r="P33" t="str">
            <v>XVII</v>
          </cell>
          <cell r="Q33" t="str">
            <v>XVII</v>
          </cell>
          <cell r="R33" t="str">
            <v>XVII</v>
          </cell>
          <cell r="S33" t="str">
            <v>XVII</v>
          </cell>
          <cell r="T33" t="str">
            <v>XVII</v>
          </cell>
          <cell r="U33" t="str">
            <v>XVII</v>
          </cell>
          <cell r="V33" t="str">
            <v>XVII</v>
          </cell>
          <cell r="W33" t="str">
            <v>XVII</v>
          </cell>
          <cell r="X33" t="str">
            <v>XVII</v>
          </cell>
          <cell r="Y33" t="str">
            <v>السابع عشر</v>
          </cell>
          <cell r="Z33" t="str">
            <v>XVII</v>
          </cell>
          <cell r="AA33" t="str">
            <v>XVII</v>
          </cell>
          <cell r="AB33" t="str">
            <v>XVII</v>
          </cell>
          <cell r="AC33" t="str">
            <v>XVII</v>
          </cell>
          <cell r="AD33" t="str">
            <v>XVII</v>
          </cell>
          <cell r="AE33" t="str">
            <v>XVII</v>
          </cell>
          <cell r="AF33" t="str">
            <v>XVII</v>
          </cell>
          <cell r="AG33" t="str">
            <v>XVII</v>
          </cell>
          <cell r="AH33" t="str">
            <v>XVII</v>
          </cell>
          <cell r="AI33" t="str">
            <v>XVII</v>
          </cell>
          <cell r="AJ33" t="str">
            <v>XVII</v>
          </cell>
          <cell r="AK33" t="str">
            <v>XVII</v>
          </cell>
          <cell r="AL33" t="str">
            <v>XVII</v>
          </cell>
          <cell r="AM33" t="str">
            <v>XVII</v>
          </cell>
          <cell r="AN33" t="str">
            <v>XVII</v>
          </cell>
        </row>
        <row r="34">
          <cell r="A34" t="str">
            <v>GameUI_RomanNumber18</v>
          </cell>
          <cell r="B34">
            <v>1</v>
          </cell>
          <cell r="C34" t="str">
            <v>XVIII</v>
          </cell>
          <cell r="E34" t="str">
            <v>XVIII</v>
          </cell>
          <cell r="G34" t="str">
            <v>XVIII</v>
          </cell>
          <cell r="H34" t="str">
            <v>XVIII</v>
          </cell>
          <cell r="K34">
            <v>1</v>
          </cell>
          <cell r="M34" t="str">
            <v>XVIII</v>
          </cell>
          <cell r="N34" t="str">
            <v>第十八</v>
          </cell>
          <cell r="O34" t="str">
            <v>第十八</v>
          </cell>
          <cell r="P34" t="str">
            <v>XVIII</v>
          </cell>
          <cell r="Q34" t="str">
            <v>XVIII</v>
          </cell>
          <cell r="R34" t="str">
            <v>XVIII</v>
          </cell>
          <cell r="S34" t="str">
            <v>XVIII</v>
          </cell>
          <cell r="T34" t="str">
            <v>XVIII</v>
          </cell>
          <cell r="U34" t="str">
            <v>XVIII</v>
          </cell>
          <cell r="V34" t="str">
            <v>ที่สิบแปด</v>
          </cell>
          <cell r="W34" t="str">
            <v>XVIII</v>
          </cell>
          <cell r="X34" t="str">
            <v>XVIII</v>
          </cell>
          <cell r="Y34" t="str">
            <v>الثامن عشر</v>
          </cell>
          <cell r="Z34" t="str">
            <v>XVIII</v>
          </cell>
          <cell r="AA34" t="str">
            <v>XVIII</v>
          </cell>
          <cell r="AB34" t="str">
            <v>XVIII</v>
          </cell>
          <cell r="AC34" t="str">
            <v>XVIII</v>
          </cell>
          <cell r="AD34" t="str">
            <v>XVIII</v>
          </cell>
          <cell r="AE34" t="str">
            <v>XVIII</v>
          </cell>
          <cell r="AF34" t="str">
            <v>XVIII</v>
          </cell>
          <cell r="AG34" t="str">
            <v>XVIII</v>
          </cell>
          <cell r="AH34" t="str">
            <v>XVIII</v>
          </cell>
          <cell r="AI34" t="str">
            <v>XVIII</v>
          </cell>
          <cell r="AJ34" t="str">
            <v>XVIII</v>
          </cell>
          <cell r="AK34" t="str">
            <v>XVIII</v>
          </cell>
          <cell r="AL34" t="str">
            <v>XVIII</v>
          </cell>
          <cell r="AM34" t="str">
            <v>XVIII</v>
          </cell>
          <cell r="AN34" t="str">
            <v>XVIII</v>
          </cell>
        </row>
        <row r="35">
          <cell r="A35" t="str">
            <v>GameUI_RomanNumber19</v>
          </cell>
          <cell r="B35">
            <v>1</v>
          </cell>
          <cell r="C35" t="str">
            <v>XIX</v>
          </cell>
          <cell r="E35" t="str">
            <v>XIX</v>
          </cell>
          <cell r="G35" t="str">
            <v>XIX</v>
          </cell>
          <cell r="H35" t="str">
            <v>XIX</v>
          </cell>
          <cell r="K35">
            <v>1</v>
          </cell>
          <cell r="M35" t="str">
            <v>XIX</v>
          </cell>
          <cell r="N35" t="str">
            <v>XIX</v>
          </cell>
          <cell r="O35" t="str">
            <v>XIX</v>
          </cell>
          <cell r="P35" t="str">
            <v>XIX</v>
          </cell>
          <cell r="Q35" t="str">
            <v>XIX</v>
          </cell>
          <cell r="R35" t="str">
            <v>XIX</v>
          </cell>
          <cell r="S35" t="str">
            <v>XIX</v>
          </cell>
          <cell r="T35" t="str">
            <v>XIX</v>
          </cell>
          <cell r="U35" t="str">
            <v>XIX</v>
          </cell>
          <cell r="V35" t="str">
            <v>เก้า</v>
          </cell>
          <cell r="W35" t="str">
            <v>XIX</v>
          </cell>
          <cell r="X35" t="str">
            <v>XIX</v>
          </cell>
          <cell r="Y35" t="str">
            <v>التاسع عشر</v>
          </cell>
          <cell r="Z35" t="str">
            <v>XIX</v>
          </cell>
          <cell r="AA35" t="str">
            <v>XIX</v>
          </cell>
          <cell r="AB35" t="str">
            <v>XIX</v>
          </cell>
          <cell r="AC35" t="str">
            <v>XIX</v>
          </cell>
          <cell r="AD35" t="str">
            <v>XIX</v>
          </cell>
          <cell r="AE35" t="str">
            <v>XIX</v>
          </cell>
          <cell r="AF35" t="str">
            <v>XIX</v>
          </cell>
          <cell r="AG35" t="str">
            <v>XIX</v>
          </cell>
          <cell r="AH35" t="str">
            <v>XIX</v>
          </cell>
          <cell r="AI35" t="str">
            <v>XIX</v>
          </cell>
          <cell r="AJ35" t="str">
            <v>XIX</v>
          </cell>
          <cell r="AK35" t="str">
            <v>XIX</v>
          </cell>
          <cell r="AL35" t="str">
            <v>XIX</v>
          </cell>
          <cell r="AM35" t="str">
            <v>XIX</v>
          </cell>
          <cell r="AN35" t="str">
            <v>XIX</v>
          </cell>
        </row>
        <row r="36">
          <cell r="A36" t="str">
            <v>GameUI_RomanNumber20</v>
          </cell>
          <cell r="B36">
            <v>1</v>
          </cell>
          <cell r="C36" t="str">
            <v>XX</v>
          </cell>
          <cell r="E36" t="str">
            <v>XX</v>
          </cell>
          <cell r="G36" t="str">
            <v>XX</v>
          </cell>
          <cell r="H36" t="str">
            <v>XX</v>
          </cell>
          <cell r="K36">
            <v>1</v>
          </cell>
          <cell r="M36" t="str">
            <v>XX</v>
          </cell>
          <cell r="N36" t="str">
            <v>XX</v>
          </cell>
          <cell r="O36" t="str">
            <v>XX</v>
          </cell>
          <cell r="P36" t="str">
            <v>XX</v>
          </cell>
          <cell r="Q36" t="str">
            <v>XX</v>
          </cell>
          <cell r="R36" t="str">
            <v>XX</v>
          </cell>
          <cell r="S36" t="str">
            <v>XX</v>
          </cell>
          <cell r="T36" t="str">
            <v>XX</v>
          </cell>
          <cell r="U36" t="str">
            <v>XX</v>
          </cell>
          <cell r="V36" t="str">
            <v>XX</v>
          </cell>
          <cell r="W36" t="str">
            <v>XX</v>
          </cell>
          <cell r="X36" t="str">
            <v>XX</v>
          </cell>
          <cell r="Y36" t="str">
            <v>XX</v>
          </cell>
          <cell r="Z36" t="str">
            <v>XX</v>
          </cell>
          <cell r="AA36" t="str">
            <v>XX</v>
          </cell>
          <cell r="AB36" t="str">
            <v>XX</v>
          </cell>
          <cell r="AC36" t="str">
            <v>XX</v>
          </cell>
          <cell r="AD36" t="str">
            <v>XX</v>
          </cell>
          <cell r="AE36" t="str">
            <v>XX</v>
          </cell>
          <cell r="AF36" t="str">
            <v>XX</v>
          </cell>
          <cell r="AG36" t="str">
            <v>XX</v>
          </cell>
          <cell r="AH36" t="str">
            <v>XX</v>
          </cell>
          <cell r="AI36" t="str">
            <v>XX</v>
          </cell>
          <cell r="AJ36" t="str">
            <v>XX</v>
          </cell>
          <cell r="AK36" t="str">
            <v>XX</v>
          </cell>
          <cell r="AL36" t="str">
            <v>XX</v>
          </cell>
          <cell r="AM36" t="str">
            <v>XX</v>
          </cell>
          <cell r="AN36" t="str">
            <v>XX</v>
          </cell>
        </row>
        <row r="37">
          <cell r="A37" t="str">
            <v>GameUI_RomanNumber21</v>
          </cell>
          <cell r="B37">
            <v>1</v>
          </cell>
          <cell r="C37" t="str">
            <v>XXI</v>
          </cell>
          <cell r="E37" t="str">
            <v>XXI</v>
          </cell>
          <cell r="G37" t="str">
            <v>XXI</v>
          </cell>
          <cell r="H37" t="str">
            <v>XXI</v>
          </cell>
          <cell r="K37">
            <v>1</v>
          </cell>
          <cell r="M37" t="str">
            <v>XXI</v>
          </cell>
          <cell r="N37" t="str">
            <v>XXI</v>
          </cell>
          <cell r="O37" t="str">
            <v>XXI</v>
          </cell>
          <cell r="P37" t="str">
            <v>XXI</v>
          </cell>
          <cell r="Q37" t="str">
            <v>XXI</v>
          </cell>
          <cell r="R37" t="str">
            <v>XXI</v>
          </cell>
          <cell r="S37" t="str">
            <v>XXI</v>
          </cell>
          <cell r="T37" t="str">
            <v>XXI</v>
          </cell>
          <cell r="U37" t="str">
            <v>XXI</v>
          </cell>
          <cell r="V37" t="str">
            <v>XXI</v>
          </cell>
          <cell r="W37" t="str">
            <v>XXI</v>
          </cell>
          <cell r="X37" t="str">
            <v>XXI</v>
          </cell>
          <cell r="Y37" t="str">
            <v>القرن الحادي والعشرين</v>
          </cell>
          <cell r="Z37" t="str">
            <v>XXI</v>
          </cell>
          <cell r="AA37" t="str">
            <v>XXI</v>
          </cell>
          <cell r="AB37" t="str">
            <v>XXI</v>
          </cell>
          <cell r="AC37" t="str">
            <v>XXI</v>
          </cell>
          <cell r="AD37" t="str">
            <v>XXI</v>
          </cell>
          <cell r="AE37" t="str">
            <v>XXI</v>
          </cell>
          <cell r="AF37" t="str">
            <v>XXI</v>
          </cell>
          <cell r="AG37" t="str">
            <v>XXI</v>
          </cell>
          <cell r="AH37" t="str">
            <v>XXI</v>
          </cell>
          <cell r="AI37" t="str">
            <v>XXI</v>
          </cell>
          <cell r="AJ37" t="str">
            <v>XXI</v>
          </cell>
          <cell r="AK37" t="str">
            <v>XXI</v>
          </cell>
          <cell r="AL37" t="str">
            <v>XXI</v>
          </cell>
          <cell r="AM37" t="str">
            <v>XXI</v>
          </cell>
          <cell r="AN37" t="str">
            <v>XXI</v>
          </cell>
        </row>
        <row r="38">
          <cell r="A38" t="str">
            <v>GameUI_RomanNumber22</v>
          </cell>
          <cell r="B38">
            <v>1</v>
          </cell>
          <cell r="C38" t="str">
            <v>XXII</v>
          </cell>
          <cell r="E38" t="str">
            <v>XXII</v>
          </cell>
          <cell r="G38" t="str">
            <v>XXII</v>
          </cell>
          <cell r="H38" t="str">
            <v>XXII</v>
          </cell>
          <cell r="K38">
            <v>1</v>
          </cell>
          <cell r="M38" t="str">
            <v>XXII</v>
          </cell>
          <cell r="N38" t="str">
            <v>XXII</v>
          </cell>
          <cell r="O38" t="str">
            <v>XXII</v>
          </cell>
          <cell r="P38" t="str">
            <v>XXII</v>
          </cell>
          <cell r="Q38" t="str">
            <v>XXII</v>
          </cell>
          <cell r="R38" t="str">
            <v>XXII</v>
          </cell>
          <cell r="S38" t="str">
            <v>XXII</v>
          </cell>
          <cell r="T38" t="str">
            <v>XXII</v>
          </cell>
          <cell r="U38" t="str">
            <v>XXII</v>
          </cell>
          <cell r="V38" t="str">
            <v>XXII</v>
          </cell>
          <cell r="W38" t="str">
            <v>XXII</v>
          </cell>
          <cell r="X38" t="str">
            <v>XXII</v>
          </cell>
          <cell r="Y38" t="str">
            <v>الثاني والعشرون</v>
          </cell>
          <cell r="Z38" t="str">
            <v>XXII</v>
          </cell>
          <cell r="AA38" t="str">
            <v>XXII</v>
          </cell>
          <cell r="AB38" t="str">
            <v>XXII</v>
          </cell>
          <cell r="AC38" t="str">
            <v>XXII</v>
          </cell>
          <cell r="AD38" t="str">
            <v>XXII</v>
          </cell>
          <cell r="AE38" t="str">
            <v>XXII</v>
          </cell>
          <cell r="AF38" t="str">
            <v>XXII</v>
          </cell>
          <cell r="AG38" t="str">
            <v>XXII</v>
          </cell>
          <cell r="AH38" t="str">
            <v>XXII</v>
          </cell>
          <cell r="AI38" t="str">
            <v>XXII</v>
          </cell>
          <cell r="AJ38" t="str">
            <v>XXII</v>
          </cell>
          <cell r="AK38" t="str">
            <v>XXII</v>
          </cell>
          <cell r="AL38" t="str">
            <v>XXII</v>
          </cell>
          <cell r="AM38" t="str">
            <v>XXII</v>
          </cell>
          <cell r="AN38" t="str">
            <v>XXII</v>
          </cell>
        </row>
        <row r="39">
          <cell r="A39" t="str">
            <v>GameUI_RomanNumber23</v>
          </cell>
          <cell r="B39">
            <v>1</v>
          </cell>
          <cell r="C39" t="str">
            <v>XXIII</v>
          </cell>
          <cell r="E39" t="str">
            <v>XXIII</v>
          </cell>
          <cell r="G39" t="str">
            <v>XXIII</v>
          </cell>
          <cell r="H39" t="str">
            <v>XXIII</v>
          </cell>
          <cell r="K39">
            <v>1</v>
          </cell>
          <cell r="M39" t="str">
            <v>XXIII</v>
          </cell>
          <cell r="N39" t="str">
            <v>二十三</v>
          </cell>
          <cell r="O39" t="str">
            <v>二十三</v>
          </cell>
          <cell r="P39" t="str">
            <v>XXIII</v>
          </cell>
          <cell r="Q39" t="str">
            <v>XXIII</v>
          </cell>
          <cell r="R39" t="str">
            <v>XXIII</v>
          </cell>
          <cell r="S39" t="str">
            <v>XXIII</v>
          </cell>
          <cell r="T39" t="str">
            <v>XXIII</v>
          </cell>
          <cell r="U39" t="str">
            <v>XXIII</v>
          </cell>
          <cell r="V39" t="str">
            <v>XXIII</v>
          </cell>
          <cell r="W39" t="str">
            <v>XXIII</v>
          </cell>
          <cell r="X39" t="str">
            <v>XXIII</v>
          </cell>
          <cell r="Y39" t="str">
            <v>الثالث والعشرون</v>
          </cell>
          <cell r="Z39" t="str">
            <v>XXIII</v>
          </cell>
          <cell r="AA39" t="str">
            <v>XXIII</v>
          </cell>
          <cell r="AB39" t="str">
            <v>XXIII</v>
          </cell>
          <cell r="AC39" t="str">
            <v>XXIII</v>
          </cell>
          <cell r="AD39" t="str">
            <v>XXIII</v>
          </cell>
          <cell r="AE39" t="str">
            <v>XXIII</v>
          </cell>
          <cell r="AF39" t="str">
            <v>XXIII</v>
          </cell>
          <cell r="AG39" t="str">
            <v>XXIII</v>
          </cell>
          <cell r="AH39" t="str">
            <v>XXIII</v>
          </cell>
          <cell r="AI39" t="str">
            <v>XXIII</v>
          </cell>
          <cell r="AJ39" t="str">
            <v>XXIII</v>
          </cell>
          <cell r="AK39" t="str">
            <v>XXIII</v>
          </cell>
          <cell r="AL39" t="str">
            <v>XXIII</v>
          </cell>
          <cell r="AM39" t="str">
            <v>XXIII</v>
          </cell>
          <cell r="AN39" t="str">
            <v>XXIII</v>
          </cell>
        </row>
        <row r="40">
          <cell r="A40" t="str">
            <v>GameUI_RomanNumber24</v>
          </cell>
          <cell r="B40">
            <v>1</v>
          </cell>
          <cell r="C40" t="str">
            <v>XXIV</v>
          </cell>
          <cell r="E40" t="str">
            <v>XXIV</v>
          </cell>
          <cell r="G40" t="str">
            <v>XXIV</v>
          </cell>
          <cell r="H40" t="str">
            <v>XXIV</v>
          </cell>
          <cell r="K40">
            <v>1</v>
          </cell>
          <cell r="M40" t="str">
            <v>XXIV</v>
          </cell>
          <cell r="N40" t="str">
            <v>二十四</v>
          </cell>
          <cell r="O40" t="str">
            <v>二十四</v>
          </cell>
          <cell r="P40" t="str">
            <v>XXIV</v>
          </cell>
          <cell r="Q40" t="str">
            <v>XXIV</v>
          </cell>
          <cell r="R40" t="str">
            <v>XXIV</v>
          </cell>
          <cell r="S40" t="str">
            <v>XXIV</v>
          </cell>
          <cell r="T40" t="str">
            <v>XXIV</v>
          </cell>
          <cell r="U40" t="str">
            <v>XXIV</v>
          </cell>
          <cell r="V40" t="str">
            <v>XXIV</v>
          </cell>
          <cell r="W40" t="str">
            <v>XXIV</v>
          </cell>
          <cell r="X40" t="str">
            <v>XXIV</v>
          </cell>
          <cell r="Y40" t="str">
            <v>الرابع والعشرون</v>
          </cell>
          <cell r="Z40" t="str">
            <v>XXIV</v>
          </cell>
          <cell r="AA40" t="str">
            <v>XXIV</v>
          </cell>
          <cell r="AB40" t="str">
            <v>XXIV</v>
          </cell>
          <cell r="AC40" t="str">
            <v>XXIV</v>
          </cell>
          <cell r="AD40" t="str">
            <v>XXIV</v>
          </cell>
          <cell r="AE40" t="str">
            <v>XXIV</v>
          </cell>
          <cell r="AF40" t="str">
            <v>XXIV</v>
          </cell>
          <cell r="AG40" t="str">
            <v>XXIV</v>
          </cell>
          <cell r="AH40" t="str">
            <v>XXIV</v>
          </cell>
          <cell r="AI40" t="str">
            <v>XXIV</v>
          </cell>
          <cell r="AJ40" t="str">
            <v>XXIV</v>
          </cell>
          <cell r="AK40" t="str">
            <v>XXIV</v>
          </cell>
          <cell r="AL40" t="str">
            <v>XXIV</v>
          </cell>
          <cell r="AM40" t="str">
            <v>XXIV</v>
          </cell>
          <cell r="AN40" t="str">
            <v>XXIV</v>
          </cell>
        </row>
        <row r="41">
          <cell r="A41" t="str">
            <v>GameUI_RomanNumber25</v>
          </cell>
          <cell r="B41">
            <v>1</v>
          </cell>
          <cell r="C41" t="str">
            <v>XXV</v>
          </cell>
          <cell r="E41" t="str">
            <v>XXV</v>
          </cell>
          <cell r="G41" t="str">
            <v>XXV</v>
          </cell>
          <cell r="H41" t="str">
            <v>XXV</v>
          </cell>
          <cell r="K41">
            <v>1</v>
          </cell>
          <cell r="M41" t="str">
            <v>XXV</v>
          </cell>
          <cell r="N41" t="str">
            <v>XXV</v>
          </cell>
          <cell r="O41" t="str">
            <v>XXV</v>
          </cell>
          <cell r="P41" t="str">
            <v>XXV</v>
          </cell>
          <cell r="Q41" t="str">
            <v>XXV</v>
          </cell>
          <cell r="R41" t="str">
            <v>XXV</v>
          </cell>
          <cell r="S41" t="str">
            <v>XXV</v>
          </cell>
          <cell r="T41" t="str">
            <v>XXV</v>
          </cell>
          <cell r="U41" t="str">
            <v>XXV</v>
          </cell>
          <cell r="V41" t="str">
            <v>XXV</v>
          </cell>
          <cell r="W41" t="str">
            <v>XXV</v>
          </cell>
          <cell r="X41" t="str">
            <v>XXV</v>
          </cell>
          <cell r="Y41" t="str">
            <v>الخامس والعشرون</v>
          </cell>
          <cell r="Z41" t="str">
            <v>XXV</v>
          </cell>
          <cell r="AA41" t="str">
            <v>XXV</v>
          </cell>
          <cell r="AB41" t="str">
            <v>XXV</v>
          </cell>
          <cell r="AC41" t="str">
            <v>XXV</v>
          </cell>
          <cell r="AD41" t="str">
            <v>XXV</v>
          </cell>
          <cell r="AE41" t="str">
            <v>XXV</v>
          </cell>
          <cell r="AF41" t="str">
            <v>XXV</v>
          </cell>
          <cell r="AG41" t="str">
            <v>XXV</v>
          </cell>
          <cell r="AH41" t="str">
            <v>XXV</v>
          </cell>
          <cell r="AI41" t="str">
            <v>XXV</v>
          </cell>
          <cell r="AJ41" t="str">
            <v>XXV</v>
          </cell>
          <cell r="AK41" t="str">
            <v>XXV</v>
          </cell>
          <cell r="AL41" t="str">
            <v>XXV</v>
          </cell>
          <cell r="AM41" t="str">
            <v>XXV</v>
          </cell>
          <cell r="AN41" t="str">
            <v>XXV</v>
          </cell>
        </row>
        <row r="42">
          <cell r="A42" t="str">
            <v>GameUI_RomanNumber26</v>
          </cell>
          <cell r="B42">
            <v>1</v>
          </cell>
          <cell r="C42" t="str">
            <v>XXVI</v>
          </cell>
          <cell r="E42" t="str">
            <v>XXVI</v>
          </cell>
          <cell r="G42" t="str">
            <v>XXVI</v>
          </cell>
          <cell r="H42" t="str">
            <v>XXVI</v>
          </cell>
          <cell r="K42">
            <v>1</v>
          </cell>
          <cell r="M42" t="str">
            <v>XXVI</v>
          </cell>
          <cell r="N42" t="str">
            <v>二十六</v>
          </cell>
          <cell r="O42" t="str">
            <v>二十六</v>
          </cell>
          <cell r="P42" t="str">
            <v>XXVI</v>
          </cell>
          <cell r="Q42" t="str">
            <v>XXVI</v>
          </cell>
          <cell r="R42" t="str">
            <v>XXVI</v>
          </cell>
          <cell r="S42" t="str">
            <v>XXVI</v>
          </cell>
          <cell r="T42" t="str">
            <v>XXVI</v>
          </cell>
          <cell r="U42" t="str">
            <v>XXVI</v>
          </cell>
          <cell r="V42" t="str">
            <v>XXVI</v>
          </cell>
          <cell r="W42" t="str">
            <v>XXVI</v>
          </cell>
          <cell r="X42" t="str">
            <v>XXVI</v>
          </cell>
          <cell r="Y42" t="str">
            <v>السادس والعشرون</v>
          </cell>
          <cell r="Z42" t="str">
            <v>XXVI</v>
          </cell>
          <cell r="AA42" t="str">
            <v>XXVI</v>
          </cell>
          <cell r="AB42" t="str">
            <v>XXVI</v>
          </cell>
          <cell r="AC42" t="str">
            <v>XXVI</v>
          </cell>
          <cell r="AD42" t="str">
            <v>XXVI</v>
          </cell>
          <cell r="AE42" t="str">
            <v>XXVI</v>
          </cell>
          <cell r="AF42" t="str">
            <v>XXVI</v>
          </cell>
          <cell r="AG42" t="str">
            <v>XXVI</v>
          </cell>
          <cell r="AH42" t="str">
            <v>XXVI</v>
          </cell>
          <cell r="AI42" t="str">
            <v>XXVI</v>
          </cell>
          <cell r="AJ42" t="str">
            <v>XXVI</v>
          </cell>
          <cell r="AK42" t="str">
            <v>XXVI</v>
          </cell>
          <cell r="AL42" t="str">
            <v>XXVI</v>
          </cell>
          <cell r="AM42" t="str">
            <v>XXVI</v>
          </cell>
          <cell r="AN42" t="str">
            <v>XXVI</v>
          </cell>
        </row>
        <row r="43">
          <cell r="A43" t="str">
            <v>GameUI_RomanNumber27</v>
          </cell>
          <cell r="B43">
            <v>1</v>
          </cell>
          <cell r="C43" t="str">
            <v>XXVII</v>
          </cell>
          <cell r="E43" t="str">
            <v>XXVII</v>
          </cell>
          <cell r="G43" t="str">
            <v>XXVII</v>
          </cell>
          <cell r="H43" t="str">
            <v>XXVII</v>
          </cell>
          <cell r="K43">
            <v>1</v>
          </cell>
          <cell r="M43" t="str">
            <v>XXVII</v>
          </cell>
          <cell r="N43" t="str">
            <v>二十七</v>
          </cell>
          <cell r="O43" t="str">
            <v>二十七</v>
          </cell>
          <cell r="P43" t="str">
            <v>XXVII</v>
          </cell>
          <cell r="Q43" t="str">
            <v>XXVII</v>
          </cell>
          <cell r="R43" t="str">
            <v>XXVII</v>
          </cell>
          <cell r="S43" t="str">
            <v>XXVII</v>
          </cell>
          <cell r="T43" t="str">
            <v>XXVII</v>
          </cell>
          <cell r="U43" t="str">
            <v>XXVII</v>
          </cell>
          <cell r="V43" t="str">
            <v>XXVII</v>
          </cell>
          <cell r="W43" t="str">
            <v>XXVII</v>
          </cell>
          <cell r="X43" t="str">
            <v>XXVII</v>
          </cell>
          <cell r="Y43" t="str">
            <v>السابع والعشرون</v>
          </cell>
          <cell r="Z43" t="str">
            <v>XXVII</v>
          </cell>
          <cell r="AA43" t="str">
            <v>XXVII</v>
          </cell>
          <cell r="AB43" t="str">
            <v>XXVII</v>
          </cell>
          <cell r="AC43" t="str">
            <v>XXVII</v>
          </cell>
          <cell r="AD43" t="str">
            <v>XXVII</v>
          </cell>
          <cell r="AE43" t="str">
            <v>XXVII</v>
          </cell>
          <cell r="AF43" t="str">
            <v>כז</v>
          </cell>
          <cell r="AG43" t="str">
            <v>XXVII</v>
          </cell>
          <cell r="AH43" t="str">
            <v>XXVII</v>
          </cell>
          <cell r="AI43" t="str">
            <v>XXVII</v>
          </cell>
          <cell r="AJ43" t="str">
            <v>XXVII</v>
          </cell>
          <cell r="AK43" t="str">
            <v>XXVII</v>
          </cell>
          <cell r="AL43" t="str">
            <v>XXVII</v>
          </cell>
          <cell r="AM43" t="str">
            <v>XXVII</v>
          </cell>
          <cell r="AN43" t="str">
            <v>XXVII</v>
          </cell>
        </row>
        <row r="44">
          <cell r="A44" t="str">
            <v>GameUI_RomanNumber28</v>
          </cell>
          <cell r="B44">
            <v>1</v>
          </cell>
          <cell r="C44" t="str">
            <v>XXVIII</v>
          </cell>
          <cell r="E44" t="str">
            <v>XXVIII</v>
          </cell>
          <cell r="G44" t="str">
            <v>XXVIII</v>
          </cell>
          <cell r="H44" t="str">
            <v>XXVIII</v>
          </cell>
          <cell r="K44">
            <v>1</v>
          </cell>
          <cell r="M44" t="str">
            <v>XXVIII</v>
          </cell>
          <cell r="N44" t="str">
            <v>XXVIII</v>
          </cell>
          <cell r="O44" t="str">
            <v>XXVIII</v>
          </cell>
          <cell r="P44" t="str">
            <v>XXVIII</v>
          </cell>
          <cell r="Q44" t="str">
            <v>XXVIII</v>
          </cell>
          <cell r="R44" t="str">
            <v>XXVIII</v>
          </cell>
          <cell r="S44" t="str">
            <v>XXVIII</v>
          </cell>
          <cell r="T44" t="str">
            <v>XXVIII</v>
          </cell>
          <cell r="U44" t="str">
            <v>XXVIII</v>
          </cell>
          <cell r="V44" t="str">
            <v>ยี่สิบแปด</v>
          </cell>
          <cell r="W44" t="str">
            <v>XXVIII</v>
          </cell>
          <cell r="X44" t="str">
            <v>XXVIII</v>
          </cell>
          <cell r="Y44" t="str">
            <v>الثامن والعشرون</v>
          </cell>
          <cell r="Z44" t="str">
            <v>XXVIII</v>
          </cell>
          <cell r="AA44" t="str">
            <v>XXVIII</v>
          </cell>
          <cell r="AB44" t="str">
            <v>XXVIII</v>
          </cell>
          <cell r="AC44" t="str">
            <v>XXVIII</v>
          </cell>
          <cell r="AD44" t="str">
            <v>XXVIII</v>
          </cell>
          <cell r="AE44" t="str">
            <v>XXVIII</v>
          </cell>
          <cell r="AF44" t="str">
            <v>XXVIII</v>
          </cell>
          <cell r="AG44" t="str">
            <v>XXVIII</v>
          </cell>
          <cell r="AH44" t="str">
            <v>XXVIII</v>
          </cell>
          <cell r="AI44" t="str">
            <v>XXVIII</v>
          </cell>
          <cell r="AJ44" t="str">
            <v>XXVIII</v>
          </cell>
          <cell r="AK44" t="str">
            <v>XXVIII</v>
          </cell>
          <cell r="AL44" t="str">
            <v>XXVIII</v>
          </cell>
          <cell r="AM44" t="str">
            <v>XXVIII</v>
          </cell>
          <cell r="AN44" t="str">
            <v>XXVIII</v>
          </cell>
        </row>
        <row r="45">
          <cell r="A45" t="str">
            <v>GameUI_RomanNumber29</v>
          </cell>
          <cell r="B45">
            <v>1</v>
          </cell>
          <cell r="C45" t="str">
            <v>XXIX</v>
          </cell>
          <cell r="E45" t="str">
            <v>XXIX</v>
          </cell>
          <cell r="G45" t="str">
            <v>XXIX</v>
          </cell>
          <cell r="H45" t="str">
            <v>XXIX</v>
          </cell>
          <cell r="K45">
            <v>1</v>
          </cell>
          <cell r="M45" t="str">
            <v>XXIX</v>
          </cell>
          <cell r="N45" t="str">
            <v>XXIX</v>
          </cell>
          <cell r="O45" t="str">
            <v>XXIX</v>
          </cell>
          <cell r="P45" t="str">
            <v>XXIX</v>
          </cell>
          <cell r="Q45" t="str">
            <v>XXIX</v>
          </cell>
          <cell r="R45" t="str">
            <v>XXIX</v>
          </cell>
          <cell r="S45" t="str">
            <v>XXIX</v>
          </cell>
          <cell r="T45" t="str">
            <v>XXIX</v>
          </cell>
          <cell r="U45" t="str">
            <v>XXIX</v>
          </cell>
          <cell r="V45" t="str">
            <v>XXIX</v>
          </cell>
          <cell r="W45" t="str">
            <v>XXIX</v>
          </cell>
          <cell r="X45" t="str">
            <v>XXIX</v>
          </cell>
          <cell r="Y45" t="str">
            <v>التاسع والعشرون</v>
          </cell>
          <cell r="Z45" t="str">
            <v>XXIX</v>
          </cell>
          <cell r="AA45" t="str">
            <v>XXIX</v>
          </cell>
          <cell r="AB45" t="str">
            <v>XXIX</v>
          </cell>
          <cell r="AC45" t="str">
            <v>XXIX</v>
          </cell>
          <cell r="AD45" t="str">
            <v>XXIX</v>
          </cell>
          <cell r="AE45" t="str">
            <v>XXIX</v>
          </cell>
          <cell r="AF45" t="str">
            <v>XXIX</v>
          </cell>
          <cell r="AG45" t="str">
            <v>XXIX</v>
          </cell>
          <cell r="AH45" t="str">
            <v>XXIX</v>
          </cell>
          <cell r="AI45" t="str">
            <v>XXIX</v>
          </cell>
          <cell r="AJ45" t="str">
            <v>XXIX</v>
          </cell>
          <cell r="AK45" t="str">
            <v>XXIX</v>
          </cell>
          <cell r="AL45" t="str">
            <v>XXIX</v>
          </cell>
          <cell r="AM45" t="str">
            <v>XXIX</v>
          </cell>
          <cell r="AN45" t="str">
            <v>XXIX</v>
          </cell>
        </row>
        <row r="46">
          <cell r="A46" t="str">
            <v>GameUI_RomanNumber30</v>
          </cell>
          <cell r="B46">
            <v>1</v>
          </cell>
          <cell r="C46" t="str">
            <v>XXX</v>
          </cell>
          <cell r="E46" t="str">
            <v>XXX</v>
          </cell>
          <cell r="G46" t="str">
            <v>XXX</v>
          </cell>
          <cell r="H46" t="str">
            <v>XXX</v>
          </cell>
          <cell r="K46">
            <v>1</v>
          </cell>
          <cell r="M46" t="str">
            <v>XXX</v>
          </cell>
          <cell r="N46" t="str">
            <v>XXX</v>
          </cell>
          <cell r="O46" t="str">
            <v>XXX</v>
          </cell>
          <cell r="P46" t="str">
            <v>XXX</v>
          </cell>
          <cell r="Q46" t="str">
            <v>XXX</v>
          </cell>
          <cell r="R46" t="str">
            <v>XXX</v>
          </cell>
          <cell r="S46" t="str">
            <v>XXX</v>
          </cell>
          <cell r="T46" t="str">
            <v>XXX</v>
          </cell>
          <cell r="U46" t="str">
            <v>XXX</v>
          </cell>
          <cell r="V46" t="str">
            <v>XXX</v>
          </cell>
          <cell r="W46" t="str">
            <v>XXX</v>
          </cell>
          <cell r="X46" t="str">
            <v>XXX</v>
          </cell>
          <cell r="Y46" t="str">
            <v>XXX</v>
          </cell>
          <cell r="Z46" t="str">
            <v>XXX</v>
          </cell>
          <cell r="AA46" t="str">
            <v>XXX</v>
          </cell>
          <cell r="AB46" t="str">
            <v>XXX</v>
          </cell>
          <cell r="AC46" t="str">
            <v>XXX</v>
          </cell>
          <cell r="AD46" t="str">
            <v>XXX</v>
          </cell>
          <cell r="AE46" t="str">
            <v>XXX</v>
          </cell>
          <cell r="AF46" t="str">
            <v>XXX</v>
          </cell>
          <cell r="AG46" t="str">
            <v>XXX</v>
          </cell>
          <cell r="AH46" t="str">
            <v>XXX</v>
          </cell>
          <cell r="AI46" t="str">
            <v>XXX</v>
          </cell>
          <cell r="AJ46" t="str">
            <v>XXX</v>
          </cell>
          <cell r="AK46" t="str">
            <v>XXX</v>
          </cell>
          <cell r="AL46" t="str">
            <v>XXX</v>
          </cell>
          <cell r="AM46" t="str">
            <v>XXX</v>
          </cell>
          <cell r="AN46" t="str">
            <v>XXX</v>
          </cell>
        </row>
        <row r="47">
          <cell r="A47" t="str">
            <v>GameUI_Magic</v>
          </cell>
          <cell r="B47">
            <v>1</v>
          </cell>
          <cell r="C47" t="str">
            <v>마법</v>
          </cell>
          <cell r="D47"/>
          <cell r="E47" t="str">
            <v>마법</v>
          </cell>
          <cell r="F47"/>
          <cell r="G47" t="str">
            <v>Magic</v>
          </cell>
          <cell r="H47" t="str">
            <v>MAGIC</v>
          </cell>
          <cell r="K47">
            <v>1</v>
          </cell>
          <cell r="M47" t="str">
            <v>魔法</v>
          </cell>
          <cell r="N47" t="str">
            <v>魔术</v>
          </cell>
          <cell r="O47" t="str">
            <v>魔術</v>
          </cell>
          <cell r="P47" t="str">
            <v>magie</v>
          </cell>
          <cell r="Q47" t="str">
            <v>Magie</v>
          </cell>
          <cell r="R47" t="str">
            <v>sihir</v>
          </cell>
          <cell r="S47" t="str">
            <v>magia</v>
          </cell>
          <cell r="T47" t="str">
            <v>магия</v>
          </cell>
          <cell r="U47" t="str">
            <v>magia</v>
          </cell>
          <cell r="V47" t="str">
            <v>มายากล</v>
          </cell>
          <cell r="W47" t="str">
            <v>ma thuật</v>
          </cell>
          <cell r="X47" t="str">
            <v>mágica</v>
          </cell>
          <cell r="Y47" t="str">
            <v>سحر</v>
          </cell>
          <cell r="Z47" t="str">
            <v>магія</v>
          </cell>
          <cell r="AA47" t="str">
            <v>магия</v>
          </cell>
          <cell r="AB47" t="str">
            <v>kouzlo</v>
          </cell>
          <cell r="AC47" t="str">
            <v>magie</v>
          </cell>
          <cell r="AD47" t="str">
            <v>maaginen</v>
          </cell>
          <cell r="AE47" t="str">
            <v>μαγεία</v>
          </cell>
          <cell r="AF47" t="str">
            <v>Magic</v>
          </cell>
          <cell r="AG47" t="str">
            <v>mágikus</v>
          </cell>
          <cell r="AH47" t="str">
            <v>Magic</v>
          </cell>
          <cell r="AI47" t="str">
            <v>magia</v>
          </cell>
          <cell r="AJ47" t="str">
            <v>magic</v>
          </cell>
          <cell r="AK47" t="str">
            <v>kúzlo</v>
          </cell>
          <cell r="AL47" t="str">
            <v>magi</v>
          </cell>
          <cell r="AM47" t="str">
            <v>sihirli</v>
          </cell>
          <cell r="AN47" t="str">
            <v>магія</v>
          </cell>
        </row>
        <row r="48">
          <cell r="A48" t="str">
            <v>GameUI_Machine</v>
          </cell>
          <cell r="B48">
            <v>1</v>
          </cell>
          <cell r="C48" t="str">
            <v>기계</v>
          </cell>
          <cell r="D48"/>
          <cell r="E48" t="str">
            <v>기계</v>
          </cell>
          <cell r="F48"/>
          <cell r="G48" t="str">
            <v>machine</v>
          </cell>
          <cell r="H48" t="str">
            <v>MACHINE</v>
          </cell>
          <cell r="K48">
            <v>1</v>
          </cell>
          <cell r="M48" t="str">
            <v>機械</v>
          </cell>
          <cell r="N48" t="str">
            <v>机械</v>
          </cell>
          <cell r="O48" t="str">
            <v>機械</v>
          </cell>
          <cell r="P48" t="str">
            <v>machinerie</v>
          </cell>
          <cell r="Q48" t="str">
            <v>Maschinen</v>
          </cell>
          <cell r="R48" t="str">
            <v>mesin-mesin</v>
          </cell>
          <cell r="S48" t="str">
            <v>macchinario</v>
          </cell>
          <cell r="T48" t="str">
            <v>машины</v>
          </cell>
          <cell r="U48" t="str">
            <v>maquinaria</v>
          </cell>
          <cell r="V48" t="str">
            <v>เครื่องจักรกล</v>
          </cell>
          <cell r="W48" t="str">
            <v>máy móc thiết bị</v>
          </cell>
          <cell r="X48" t="str">
            <v>maquinaria</v>
          </cell>
          <cell r="Y48" t="str">
            <v>آلية</v>
          </cell>
          <cell r="Z48" t="str">
            <v>машыны</v>
          </cell>
          <cell r="AA48" t="str">
            <v>машини</v>
          </cell>
          <cell r="AB48" t="str">
            <v>stroje</v>
          </cell>
          <cell r="AC48" t="str">
            <v>machinerie</v>
          </cell>
          <cell r="AD48" t="str">
            <v>koneet</v>
          </cell>
          <cell r="AE48" t="str">
            <v>μηχανήματα</v>
          </cell>
          <cell r="AF48" t="str">
            <v>מכונה</v>
          </cell>
          <cell r="AG48" t="str">
            <v>gépezet</v>
          </cell>
          <cell r="AH48" t="str">
            <v>jentera</v>
          </cell>
          <cell r="AI48" t="str">
            <v>maszyny</v>
          </cell>
          <cell r="AJ48" t="str">
            <v>mașini</v>
          </cell>
          <cell r="AK48" t="str">
            <v>stroje</v>
          </cell>
          <cell r="AL48" t="str">
            <v>maskiner</v>
          </cell>
          <cell r="AM48" t="str">
            <v>makinalar</v>
          </cell>
          <cell r="AN48" t="str">
            <v>машини</v>
          </cell>
        </row>
        <row r="49">
          <cell r="A49" t="str">
            <v>GameUI_Nature</v>
          </cell>
          <cell r="B49">
            <v>1</v>
          </cell>
          <cell r="C49" t="str">
            <v>자연</v>
          </cell>
          <cell r="D49"/>
          <cell r="E49" t="str">
            <v>자연</v>
          </cell>
          <cell r="F49"/>
          <cell r="G49" t="str">
            <v>nature</v>
          </cell>
          <cell r="H49" t="str">
            <v>NATURE</v>
          </cell>
          <cell r="K49">
            <v>1</v>
          </cell>
          <cell r="M49" t="str">
            <v>自然</v>
          </cell>
          <cell r="N49" t="str">
            <v>自然</v>
          </cell>
          <cell r="O49" t="str">
            <v>自然</v>
          </cell>
          <cell r="P49" t="str">
            <v>nature</v>
          </cell>
          <cell r="Q49" t="str">
            <v>Natur</v>
          </cell>
          <cell r="R49" t="str">
            <v>alam</v>
          </cell>
          <cell r="S49" t="str">
            <v>natura</v>
          </cell>
          <cell r="T49" t="str">
            <v>природа</v>
          </cell>
          <cell r="U49" t="str">
            <v>naturaleza</v>
          </cell>
          <cell r="V49" t="str">
            <v>ธรรมชาติ</v>
          </cell>
          <cell r="W49" t="str">
            <v>bản chất</v>
          </cell>
          <cell r="X49" t="str">
            <v>natureza</v>
          </cell>
          <cell r="Y49" t="str">
            <v>طبيعة</v>
          </cell>
          <cell r="Z49" t="str">
            <v>прырода</v>
          </cell>
          <cell r="AA49" t="str">
            <v>природа</v>
          </cell>
          <cell r="AB49" t="str">
            <v>příroda</v>
          </cell>
          <cell r="AC49" t="str">
            <v>natuur</v>
          </cell>
          <cell r="AD49" t="str">
            <v>luonto</v>
          </cell>
          <cell r="AE49" t="str">
            <v>φύση</v>
          </cell>
          <cell r="AF49" t="str">
            <v>טבע</v>
          </cell>
          <cell r="AG49" t="str">
            <v>természet</v>
          </cell>
          <cell r="AH49" t="str">
            <v>Nature</v>
          </cell>
          <cell r="AI49" t="str">
            <v>natura</v>
          </cell>
          <cell r="AJ49" t="str">
            <v>natură</v>
          </cell>
          <cell r="AK49" t="str">
            <v>príroda</v>
          </cell>
          <cell r="AL49" t="str">
            <v>Nature</v>
          </cell>
          <cell r="AM49" t="str">
            <v>doğa</v>
          </cell>
          <cell r="AN49" t="str">
            <v>природа</v>
          </cell>
        </row>
        <row r="50">
          <cell r="A50" t="str">
            <v>GameUI_Qigong</v>
          </cell>
          <cell r="B50">
            <v>1</v>
          </cell>
          <cell r="C50" t="str">
            <v>기공</v>
          </cell>
          <cell r="D50"/>
          <cell r="E50" t="str">
            <v>기공</v>
          </cell>
          <cell r="F50"/>
          <cell r="G50" t="str">
            <v>pore</v>
          </cell>
          <cell r="H50" t="str">
            <v>QIGONG</v>
          </cell>
          <cell r="K50">
            <v>1</v>
          </cell>
          <cell r="M50" t="str">
            <v>気功</v>
          </cell>
          <cell r="N50" t="str">
            <v>毛孔</v>
          </cell>
          <cell r="O50" t="str">
            <v>毛孔</v>
          </cell>
          <cell r="P50" t="str">
            <v>pore</v>
          </cell>
          <cell r="Q50" t="str">
            <v>Pore</v>
          </cell>
          <cell r="R50" t="str">
            <v>pori</v>
          </cell>
          <cell r="S50" t="str">
            <v>poro</v>
          </cell>
          <cell r="T50" t="str">
            <v>поры</v>
          </cell>
          <cell r="U50" t="str">
            <v>poro</v>
          </cell>
          <cell r="V50" t="str">
            <v>รูขุมขน</v>
          </cell>
          <cell r="W50" t="str">
            <v>ham mê</v>
          </cell>
          <cell r="X50" t="str">
            <v>poro</v>
          </cell>
          <cell r="Y50" t="str">
            <v>سم</v>
          </cell>
          <cell r="Z50" t="str">
            <v>поры</v>
          </cell>
          <cell r="AA50" t="str">
            <v>пора</v>
          </cell>
          <cell r="AB50" t="str">
            <v>pór</v>
          </cell>
          <cell r="AC50" t="str">
            <v>porie</v>
          </cell>
          <cell r="AD50" t="str">
            <v>huokonen</v>
          </cell>
          <cell r="AE50" t="str">
            <v>πόρος</v>
          </cell>
          <cell r="AF50" t="str">
            <v>נקבובי</v>
          </cell>
          <cell r="AG50" t="str">
            <v>pórus</v>
          </cell>
          <cell r="AH50" t="str">
            <v>Pore</v>
          </cell>
          <cell r="AI50" t="str">
            <v>por</v>
          </cell>
          <cell r="AJ50" t="str">
            <v>por</v>
          </cell>
          <cell r="AK50" t="str">
            <v>pór</v>
          </cell>
          <cell r="AL50" t="str">
            <v>pore</v>
          </cell>
          <cell r="AM50" t="str">
            <v>gözenek</v>
          </cell>
          <cell r="AN50" t="str">
            <v>пори</v>
          </cell>
        </row>
        <row r="51">
          <cell r="A51" t="str">
            <v>GameUI_CharGrade0</v>
          </cell>
          <cell r="B51">
            <v>1</v>
          </cell>
          <cell r="C51" t="str">
            <v>일반</v>
          </cell>
          <cell r="D51"/>
          <cell r="E51" t="str">
            <v>일반</v>
          </cell>
          <cell r="F51"/>
          <cell r="G51" t="str">
            <v>Normal</v>
          </cell>
          <cell r="H51" t="str">
            <v>NORMAL</v>
          </cell>
          <cell r="K51">
            <v>1</v>
          </cell>
          <cell r="M51" t="str">
            <v>一般</v>
          </cell>
          <cell r="N51" t="str">
            <v>一般</v>
          </cell>
          <cell r="O51" t="str">
            <v>一般</v>
          </cell>
          <cell r="P51" t="str">
            <v>général</v>
          </cell>
          <cell r="Q51" t="str">
            <v>General</v>
          </cell>
          <cell r="R51" t="str">
            <v>umum</v>
          </cell>
          <cell r="S51" t="str">
            <v>generale</v>
          </cell>
          <cell r="T51" t="str">
            <v>общий</v>
          </cell>
          <cell r="U51" t="str">
            <v>general</v>
          </cell>
          <cell r="V51" t="str">
            <v>ทั่วไป</v>
          </cell>
          <cell r="W51" t="str">
            <v>chung</v>
          </cell>
          <cell r="X51" t="str">
            <v>geral</v>
          </cell>
          <cell r="Y51" t="str">
            <v>عام</v>
          </cell>
          <cell r="Z51" t="str">
            <v>агульны</v>
          </cell>
          <cell r="AA51" t="str">
            <v>общ</v>
          </cell>
          <cell r="AB51" t="str">
            <v>obecný</v>
          </cell>
          <cell r="AC51" t="str">
            <v>algemeen</v>
          </cell>
          <cell r="AD51" t="str">
            <v>yleinen</v>
          </cell>
          <cell r="AE51" t="str">
            <v>γενικός</v>
          </cell>
          <cell r="AF51" t="str">
            <v>כללי</v>
          </cell>
          <cell r="AG51" t="str">
            <v>általános</v>
          </cell>
          <cell r="AH51" t="str">
            <v>umum</v>
          </cell>
          <cell r="AI51" t="str">
            <v>ogólny</v>
          </cell>
          <cell r="AJ51" t="str">
            <v>general</v>
          </cell>
          <cell r="AK51" t="str">
            <v>všeobecný</v>
          </cell>
          <cell r="AL51" t="str">
            <v>General</v>
          </cell>
          <cell r="AM51" t="str">
            <v>genel</v>
          </cell>
          <cell r="AN51" t="str">
            <v>загальний</v>
          </cell>
        </row>
        <row r="52">
          <cell r="A52" t="str">
            <v>GameUI_CharGrade1</v>
          </cell>
          <cell r="B52">
            <v>1</v>
          </cell>
          <cell r="C52" t="str">
            <v>영웅</v>
          </cell>
          <cell r="D52"/>
          <cell r="E52" t="str">
            <v>영웅</v>
          </cell>
          <cell r="F52"/>
          <cell r="G52" t="str">
            <v>hero</v>
          </cell>
          <cell r="H52" t="str">
            <v>HEROIC</v>
          </cell>
          <cell r="K52">
            <v>1</v>
          </cell>
          <cell r="M52" t="str">
            <v>英雄</v>
          </cell>
          <cell r="N52" t="str">
            <v>英雄</v>
          </cell>
          <cell r="O52" t="str">
            <v>英雄</v>
          </cell>
          <cell r="P52" t="str">
            <v>héros</v>
          </cell>
          <cell r="Q52" t="str">
            <v>Held</v>
          </cell>
          <cell r="R52" t="str">
            <v>pahlawan</v>
          </cell>
          <cell r="S52" t="str">
            <v>eroe</v>
          </cell>
          <cell r="T52" t="str">
            <v>герой</v>
          </cell>
          <cell r="U52" t="str">
            <v>héroe</v>
          </cell>
          <cell r="V52" t="str">
            <v>พระเอก</v>
          </cell>
          <cell r="W52" t="str">
            <v>anh hùng</v>
          </cell>
          <cell r="X52" t="str">
            <v>herói</v>
          </cell>
          <cell r="Y52" t="str">
            <v>بطل</v>
          </cell>
          <cell r="Z52" t="str">
            <v>герой</v>
          </cell>
          <cell r="AA52" t="str">
            <v>герой</v>
          </cell>
          <cell r="AB52" t="str">
            <v>hrdina</v>
          </cell>
          <cell r="AC52" t="str">
            <v>held</v>
          </cell>
          <cell r="AD52" t="str">
            <v>sankari</v>
          </cell>
          <cell r="AE52" t="str">
            <v>ήρωας</v>
          </cell>
          <cell r="AF52" t="str">
            <v>גיבור</v>
          </cell>
          <cell r="AG52" t="str">
            <v>hős</v>
          </cell>
          <cell r="AH52" t="str">
            <v>Hero</v>
          </cell>
          <cell r="AI52" t="str">
            <v>bohater</v>
          </cell>
          <cell r="AJ52" t="str">
            <v>erou</v>
          </cell>
          <cell r="AK52" t="str">
            <v>hrdina</v>
          </cell>
          <cell r="AL52" t="str">
            <v>hjälte</v>
          </cell>
          <cell r="AM52" t="str">
            <v>kahraman</v>
          </cell>
          <cell r="AN52" t="str">
            <v>герой</v>
          </cell>
        </row>
        <row r="53">
          <cell r="A53" t="str">
            <v>GameUI_CharGrade2</v>
          </cell>
          <cell r="B53">
            <v>1</v>
          </cell>
          <cell r="C53" t="str">
            <v>전설</v>
          </cell>
          <cell r="D53"/>
          <cell r="E53" t="str">
            <v>전설</v>
          </cell>
          <cell r="F53"/>
          <cell r="G53" t="str">
            <v>Legend</v>
          </cell>
          <cell r="H53" t="str">
            <v>LEGENDARY</v>
          </cell>
          <cell r="K53">
            <v>1</v>
          </cell>
          <cell r="M53" t="str">
            <v>伝説</v>
          </cell>
          <cell r="N53" t="str">
            <v>传说</v>
          </cell>
          <cell r="O53" t="str">
            <v>傳說</v>
          </cell>
          <cell r="P53" t="str">
            <v>légende</v>
          </cell>
          <cell r="Q53" t="str">
            <v>Legende</v>
          </cell>
          <cell r="R53" t="str">
            <v>legenda</v>
          </cell>
          <cell r="S53" t="str">
            <v>leggenda</v>
          </cell>
          <cell r="T53" t="str">
            <v>легенда</v>
          </cell>
          <cell r="U53" t="str">
            <v>leyenda</v>
          </cell>
          <cell r="V53" t="str">
            <v>ตำนาน</v>
          </cell>
          <cell r="W53" t="str">
            <v>huyền thoại</v>
          </cell>
          <cell r="X53" t="str">
            <v>lenda</v>
          </cell>
          <cell r="Y53" t="str">
            <v>أسطورة</v>
          </cell>
          <cell r="Z53" t="str">
            <v>легенда</v>
          </cell>
          <cell r="AA53" t="str">
            <v>легенда</v>
          </cell>
          <cell r="AB53" t="str">
            <v>legenda</v>
          </cell>
          <cell r="AC53" t="str">
            <v>legende</v>
          </cell>
          <cell r="AD53" t="str">
            <v>legenda</v>
          </cell>
          <cell r="AE53" t="str">
            <v>θρύλος</v>
          </cell>
          <cell r="AF53" t="str">
            <v>מקרא</v>
          </cell>
          <cell r="AG53" t="str">
            <v>legenda</v>
          </cell>
          <cell r="AH53" t="str">
            <v>Legend</v>
          </cell>
          <cell r="AI53" t="str">
            <v>legenda</v>
          </cell>
          <cell r="AJ53" t="str">
            <v>legendă</v>
          </cell>
          <cell r="AK53" t="str">
            <v>legenda</v>
          </cell>
          <cell r="AL53" t="str">
            <v>Legend</v>
          </cell>
          <cell r="AM53" t="str">
            <v>efsane</v>
          </cell>
          <cell r="AN53" t="str">
            <v>легенда</v>
          </cell>
        </row>
        <row r="54">
          <cell r="A54" t="str">
            <v>GameUI_EquipGrade0</v>
          </cell>
          <cell r="B54">
            <v>1</v>
          </cell>
          <cell r="C54" t="str">
            <v>일반</v>
          </cell>
          <cell r="D54"/>
          <cell r="E54" t="str">
            <v>일반</v>
          </cell>
          <cell r="F54"/>
          <cell r="G54" t="str">
            <v>Normal</v>
          </cell>
          <cell r="H54" t="str">
            <v>NORMAL</v>
          </cell>
          <cell r="K54">
            <v>1</v>
          </cell>
          <cell r="M54" t="str">
            <v>一般</v>
          </cell>
          <cell r="N54" t="str">
            <v>一般</v>
          </cell>
          <cell r="O54" t="str">
            <v>一般</v>
          </cell>
          <cell r="P54" t="str">
            <v>général</v>
          </cell>
          <cell r="Q54" t="str">
            <v>General</v>
          </cell>
          <cell r="R54" t="str">
            <v>umum</v>
          </cell>
          <cell r="S54" t="str">
            <v>generale</v>
          </cell>
          <cell r="T54" t="str">
            <v>общий</v>
          </cell>
          <cell r="U54" t="str">
            <v>general</v>
          </cell>
          <cell r="V54" t="str">
            <v>ทั่วไป</v>
          </cell>
          <cell r="W54" t="str">
            <v>chung</v>
          </cell>
          <cell r="X54" t="str">
            <v>geral</v>
          </cell>
          <cell r="Y54" t="str">
            <v>عام</v>
          </cell>
          <cell r="Z54" t="str">
            <v>агульны</v>
          </cell>
          <cell r="AA54" t="str">
            <v>общ</v>
          </cell>
          <cell r="AB54" t="str">
            <v>obecný</v>
          </cell>
          <cell r="AC54" t="str">
            <v>algemeen</v>
          </cell>
          <cell r="AD54" t="str">
            <v>yleinen</v>
          </cell>
          <cell r="AE54" t="str">
            <v>γενικός</v>
          </cell>
          <cell r="AF54" t="str">
            <v>כללי</v>
          </cell>
          <cell r="AG54" t="str">
            <v>általános</v>
          </cell>
          <cell r="AH54" t="str">
            <v>umum</v>
          </cell>
          <cell r="AI54" t="str">
            <v>ogólny</v>
          </cell>
          <cell r="AJ54" t="str">
            <v>general</v>
          </cell>
          <cell r="AK54" t="str">
            <v>všeobecný</v>
          </cell>
          <cell r="AL54" t="str">
            <v>General</v>
          </cell>
          <cell r="AM54" t="str">
            <v>genel</v>
          </cell>
          <cell r="AN54" t="str">
            <v>загальний</v>
          </cell>
        </row>
        <row r="55">
          <cell r="A55" t="str">
            <v>GameUI_EquipGrade1</v>
          </cell>
          <cell r="B55">
            <v>1</v>
          </cell>
          <cell r="C55" t="str">
            <v>희귀</v>
          </cell>
          <cell r="D55"/>
          <cell r="E55" t="str">
            <v>희귀</v>
          </cell>
          <cell r="F55"/>
          <cell r="G55" t="str">
            <v>rare</v>
          </cell>
          <cell r="H55" t="str">
            <v>RARE</v>
          </cell>
          <cell r="K55">
            <v>1</v>
          </cell>
          <cell r="M55" t="str">
            <v>珍しい</v>
          </cell>
          <cell r="N55" t="str">
            <v>稀有</v>
          </cell>
          <cell r="O55" t="str">
            <v>稀有</v>
          </cell>
          <cell r="P55" t="str">
            <v>rare</v>
          </cell>
          <cell r="Q55" t="str">
            <v>selten</v>
          </cell>
          <cell r="R55" t="str">
            <v>langka</v>
          </cell>
          <cell r="S55" t="str">
            <v>raro</v>
          </cell>
          <cell r="T55" t="str">
            <v>редкий</v>
          </cell>
          <cell r="U55" t="str">
            <v>raro</v>
          </cell>
          <cell r="V55" t="str">
            <v>หายาก</v>
          </cell>
          <cell r="W55" t="str">
            <v>hiếm</v>
          </cell>
          <cell r="X55" t="str">
            <v>raro</v>
          </cell>
          <cell r="Y55" t="str">
            <v>نادر</v>
          </cell>
          <cell r="Z55" t="str">
            <v>рэдкі</v>
          </cell>
          <cell r="AA55" t="str">
            <v>рядък</v>
          </cell>
          <cell r="AB55" t="str">
            <v>vzácný</v>
          </cell>
          <cell r="AC55" t="str">
            <v>zeldzaam</v>
          </cell>
          <cell r="AD55" t="str">
            <v>harvinainen</v>
          </cell>
          <cell r="AE55" t="str">
            <v>σπάνιος</v>
          </cell>
          <cell r="AF55" t="str">
            <v>נדיר</v>
          </cell>
          <cell r="AG55" t="str">
            <v>ritka</v>
          </cell>
          <cell r="AH55" t="str">
            <v>Rare</v>
          </cell>
          <cell r="AI55" t="str">
            <v>rzadki</v>
          </cell>
          <cell r="AJ55" t="str">
            <v>rar</v>
          </cell>
          <cell r="AK55" t="str">
            <v>vzácny</v>
          </cell>
          <cell r="AL55" t="str">
            <v>sällsynta</v>
          </cell>
          <cell r="AM55" t="str">
            <v>nadir</v>
          </cell>
          <cell r="AN55" t="str">
            <v>рідкісний</v>
          </cell>
        </row>
        <row r="56">
          <cell r="A56" t="str">
            <v>GameUI_EquipGrade2</v>
          </cell>
          <cell r="B56">
            <v>1</v>
          </cell>
          <cell r="C56" t="str">
            <v>영웅</v>
          </cell>
          <cell r="D56"/>
          <cell r="E56" t="str">
            <v>영웅</v>
          </cell>
          <cell r="F56"/>
          <cell r="G56" t="str">
            <v>hero</v>
          </cell>
          <cell r="H56" t="str">
            <v>HEROIC</v>
          </cell>
          <cell r="K56">
            <v>1</v>
          </cell>
          <cell r="M56" t="str">
            <v>英雄</v>
          </cell>
          <cell r="N56" t="str">
            <v>英雄</v>
          </cell>
          <cell r="O56" t="str">
            <v>英雄</v>
          </cell>
          <cell r="P56" t="str">
            <v>héros</v>
          </cell>
          <cell r="Q56" t="str">
            <v>Held</v>
          </cell>
          <cell r="R56" t="str">
            <v>pahlawan</v>
          </cell>
          <cell r="S56" t="str">
            <v>eroe</v>
          </cell>
          <cell r="T56" t="str">
            <v>герой</v>
          </cell>
          <cell r="U56" t="str">
            <v>héroe</v>
          </cell>
          <cell r="V56" t="str">
            <v>พระเอก</v>
          </cell>
          <cell r="W56" t="str">
            <v>anh hùng</v>
          </cell>
          <cell r="X56" t="str">
            <v>herói</v>
          </cell>
          <cell r="Y56" t="str">
            <v>بطل</v>
          </cell>
          <cell r="Z56" t="str">
            <v>герой</v>
          </cell>
          <cell r="AA56" t="str">
            <v>герой</v>
          </cell>
          <cell r="AB56" t="str">
            <v>hrdina</v>
          </cell>
          <cell r="AC56" t="str">
            <v>held</v>
          </cell>
          <cell r="AD56" t="str">
            <v>sankari</v>
          </cell>
          <cell r="AE56" t="str">
            <v>ήρωας</v>
          </cell>
          <cell r="AF56" t="str">
            <v>גיבור</v>
          </cell>
          <cell r="AG56" t="str">
            <v>hős</v>
          </cell>
          <cell r="AH56" t="str">
            <v>Hero</v>
          </cell>
          <cell r="AI56" t="str">
            <v>bohater</v>
          </cell>
          <cell r="AJ56" t="str">
            <v>erou</v>
          </cell>
          <cell r="AK56" t="str">
            <v>hrdina</v>
          </cell>
          <cell r="AL56" t="str">
            <v>hjälte</v>
          </cell>
          <cell r="AM56" t="str">
            <v>kahraman</v>
          </cell>
          <cell r="AN56" t="str">
            <v>герой</v>
          </cell>
        </row>
        <row r="57">
          <cell r="A57" t="str">
            <v>GameUI_EquipGrade3</v>
          </cell>
          <cell r="B57">
            <v>1</v>
          </cell>
          <cell r="C57" t="str">
            <v>에픽</v>
          </cell>
          <cell r="D57"/>
          <cell r="E57" t="str">
            <v>에픽</v>
          </cell>
          <cell r="F57"/>
          <cell r="G57" t="str">
            <v>Epic</v>
          </cell>
          <cell r="H57" t="str">
            <v>EPIC</v>
          </cell>
          <cell r="K57">
            <v>1</v>
          </cell>
          <cell r="M57" t="str">
            <v>エピック</v>
          </cell>
          <cell r="N57" t="str">
            <v>史诗</v>
          </cell>
          <cell r="O57" t="str">
            <v>史詩</v>
          </cell>
          <cell r="P57" t="str">
            <v>épique</v>
          </cell>
          <cell r="Q57" t="str">
            <v>episch</v>
          </cell>
          <cell r="R57" t="str">
            <v>epik</v>
          </cell>
          <cell r="S57" t="str">
            <v>epico</v>
          </cell>
          <cell r="T57" t="str">
            <v>эпический</v>
          </cell>
          <cell r="U57" t="str">
            <v>épico</v>
          </cell>
          <cell r="V57" t="str">
            <v>มหากาพย์</v>
          </cell>
          <cell r="W57" t="str">
            <v>anh hùng ca</v>
          </cell>
          <cell r="X57" t="str">
            <v>épico</v>
          </cell>
          <cell r="Y57" t="str">
            <v>الملحمي</v>
          </cell>
          <cell r="Z57" t="str">
            <v>эпічны</v>
          </cell>
          <cell r="AA57" t="str">
            <v>епопея</v>
          </cell>
          <cell r="AB57" t="str">
            <v>epos</v>
          </cell>
          <cell r="AC57" t="str">
            <v>episch</v>
          </cell>
          <cell r="AD57" t="str">
            <v>eepos</v>
          </cell>
          <cell r="AE57" t="str">
            <v>έπος</v>
          </cell>
          <cell r="AF57" t="str">
            <v>Epic</v>
          </cell>
          <cell r="AG57" t="str">
            <v>epikus</v>
          </cell>
          <cell r="AH57" t="str">
            <v>Epic</v>
          </cell>
          <cell r="AI57" t="str">
            <v>epicki</v>
          </cell>
          <cell r="AJ57" t="str">
            <v>epic</v>
          </cell>
          <cell r="AK57" t="str">
            <v>epos</v>
          </cell>
          <cell r="AL57" t="str">
            <v>Epic</v>
          </cell>
          <cell r="AM57" t="str">
            <v>epik</v>
          </cell>
          <cell r="AN57" t="str">
            <v>епічний</v>
          </cell>
        </row>
        <row r="58">
          <cell r="A58" t="str">
            <v>GameUI_EquipGrade4</v>
          </cell>
          <cell r="B58">
            <v>1</v>
          </cell>
          <cell r="C58" t="str">
            <v>전설</v>
          </cell>
          <cell r="D58"/>
          <cell r="E58" t="str">
            <v>전설</v>
          </cell>
          <cell r="F58"/>
          <cell r="G58" t="str">
            <v>Legend</v>
          </cell>
          <cell r="H58" t="str">
            <v>LEGENDARY</v>
          </cell>
          <cell r="K58">
            <v>1</v>
          </cell>
          <cell r="M58" t="str">
            <v>伝説</v>
          </cell>
          <cell r="N58" t="str">
            <v>传说</v>
          </cell>
          <cell r="O58" t="str">
            <v>傳說</v>
          </cell>
          <cell r="P58" t="str">
            <v>légende</v>
          </cell>
          <cell r="Q58" t="str">
            <v>Legende</v>
          </cell>
          <cell r="R58" t="str">
            <v>legenda</v>
          </cell>
          <cell r="S58" t="str">
            <v>leggenda</v>
          </cell>
          <cell r="T58" t="str">
            <v>легенда</v>
          </cell>
          <cell r="U58" t="str">
            <v>leyenda</v>
          </cell>
          <cell r="V58" t="str">
            <v>ตำนาน</v>
          </cell>
          <cell r="W58" t="str">
            <v>huyền thoại</v>
          </cell>
          <cell r="X58" t="str">
            <v>lenda</v>
          </cell>
          <cell r="Y58" t="str">
            <v>أسطورة</v>
          </cell>
          <cell r="Z58" t="str">
            <v>легенда</v>
          </cell>
          <cell r="AA58" t="str">
            <v>легенда</v>
          </cell>
          <cell r="AB58" t="str">
            <v>legenda</v>
          </cell>
          <cell r="AC58" t="str">
            <v>legende</v>
          </cell>
          <cell r="AD58" t="str">
            <v>legenda</v>
          </cell>
          <cell r="AE58" t="str">
            <v>θρύλος</v>
          </cell>
          <cell r="AF58" t="str">
            <v>מקרא</v>
          </cell>
          <cell r="AG58" t="str">
            <v>legenda</v>
          </cell>
          <cell r="AH58" t="str">
            <v>Legend</v>
          </cell>
          <cell r="AI58" t="str">
            <v>legenda</v>
          </cell>
          <cell r="AJ58" t="str">
            <v>legendă</v>
          </cell>
          <cell r="AK58" t="str">
            <v>legenda</v>
          </cell>
          <cell r="AL58" t="str">
            <v>Legend</v>
          </cell>
          <cell r="AM58" t="str">
            <v>efsane</v>
          </cell>
          <cell r="AN58" t="str">
            <v>легенда</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cell r="E59" t="str">
            <v>청약철회는 구매일로부터 7일 이내 가능(단, 아이템이 게시되거나 사용 시 청약철회가 제한됨)
법정대리인 동의 없는 미성년자명의 결제 시 취소가능</v>
          </cell>
          <cell r="F59"/>
          <cell r="G59" t="str">
            <v>Cancellation is possible within 7 days from the date of purchase (except when the item is published or cancellation of the restricted use)_x000D_
I can not agree to cancel the legal representatives minors who pay</v>
          </cell>
          <cell r="H59" t="str">
            <v>Cancellation is possible within 7 days from the date of purchase (except when the item is published or cancellation of the restricted use)_x000D_
I can not agree to cancel the legal representatives minors who pay</v>
          </cell>
          <cell r="K59">
            <v>1</v>
          </cell>
          <cell r="M59" t="str">
            <v>申込撤回は、購入日から7日以内に可能（ただし、アイテムが公開されたり使用時申込撤回が制限）_x000D_
法定代理人同意のない未成年者名決済時のキャンセル可能</v>
          </cell>
          <cell r="N59" t="str">
            <v>取消7天之内可以从购买之日起（当项目发布或限制使用的消除）_x000D_
我不能同意取消法定代表人未成年人谁付</v>
          </cell>
          <cell r="O59" t="str">
            <v>取消7天之內可以從購買之日起（當項目發布或限制使用的消除）_x000D_
我不能同意取消法定代表人未成年人誰付</v>
          </cell>
          <cell r="P59" t="str">
            <v>L'annulation est possible dans les 7 jours à compter de la date d'achat (sauf si l'article est publié ou l'annulation de l'usage restreint)_x000D_
Je ne peux pas accepter d'annuler les représentants légaux des mineurs qui paient</v>
          </cell>
          <cell r="Q59" t="str">
            <v>Eine Stornierung ist möglich, innerhalb von 7 Tagen ab dem Kaufdatum (außer wenn der Artikel veröffentlicht wird oder Aufhebung der eingeschränkten Verwendung)_x000D_
Ich kann nicht zustimmen, die gesetzlichen Vertreter der Kinder und Jugendlichen zu annullieren, die zahlen</v>
          </cell>
          <cell r="R59" t="str">
            <v>Pembatalan mungkin dalam waktu 7 hari dari tanggal pembelian (kecuali ketika aset tersebut diterbitkan atau pembatalan penggunaan terbatas)_x000D_
Saya tidak setuju untuk membatalkan perwakilan anak di bawah umur hukum yang membayar</v>
          </cell>
          <cell r="S59" t="str">
            <v>La cancellazione è possibile entro 7 giorni dalla data di acquisto (tranne quando l'articolo viene pubblicato o la cancellazione del uso limitato)_x000D_
Non posso accettare di annullare le rappresentanti minorenni che pagano</v>
          </cell>
          <cell r="T59" t="str">
            <v>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v>
          </cell>
          <cell r="U59" t="str">
            <v>La cancelación es posible dentro de los 7 días desde la fecha de compra (excepto cuando el artículo se publica o cancelación del uso restringido)_x000D_
No puedo estar de acuerdo en cancelar los representantes legales que pagan los menores</v>
          </cell>
          <cell r="V59" t="str">
            <v>การยกเลิกเป็นไปได้ภายใน 7 วันนับจากวันที่ซื้อ (ยกเว้นเมื่อมีรายการที่มีการเผยแพร่หรือยกเลิกการใช้งานที่ จำกัด )_x000D_
ฉันไม่สามารถเห็นด้วยกับการยกเลิกการแทนผู้เยาว์ตามกฎหมายที่จ่าย</v>
          </cell>
          <cell r="W59" t="str">
            <v>Hủy có thể trong vòng 7 ngày kể từ ngày mua (trừ khi mục được công bố hoặc huỷ bỏ việc sử dụng hạn chế)_x000D_
Tôi không thể đồng ý hủy bỏ việc đại diện trẻ vị thành niên phạm pháp luật người trả</v>
          </cell>
          <cell r="X59" t="str">
            <v>Cancelamento é possível no prazo de 7 dias a partir da data de compra (exceto quando o item é publicado ou cancelamento do uso restrito)_x000D_
Não posso concordar para cancelar os representantes menores legais que pagam</v>
          </cell>
          <cell r="Y59" t="str">
            <v>إلغاء الممكن خلال 7 أيام من تاريخ الشراء (باستثناء عندما يتم نشر هذا البند أو إلغاء تقييد استخدام)_x000D_
لا أستطيع الموافقة على إلغاء ممثلي القصر الذين يدفعون القانونية</v>
          </cell>
          <cell r="Z59" t="str">
            <v>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v>
          </cell>
          <cell r="AA59" t="str">
            <v>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v>
          </cell>
          <cell r="AB59" t="str">
            <v>Storno je možné do 7 dnů od data nákupu (kromě případů, kdy je položka publikována nebo zrušení omezené použití)_x000D_
Nemohu souhlasit s tím, aby zrušily právní zástupci nezletilé, kteří platí</v>
          </cell>
          <cell r="AC59" t="str">
            <v>Annulering is mogelijk binnen 7 dagen na de datum van aankoop (behalve wanneer het item wordt gepubliceerd of annulering van het beperkte gebruik)_x000D_
Ik kan niet instemmen met de wettelijke vertegenwoordigers van minderjarigen die betalen annuleren</v>
          </cell>
          <cell r="AD59" t="str">
            <v>Peruutus on mahdollista 7 vuorokauden sisällä ostopäivästä (paitsi silloin, kun kohde on julkaistu tai peruuttamisesta rajoitettuun käyttöön)_x000D_
En voi suostua peruuttamaan asianajajilta alaikäisistä maksavat</v>
          </cell>
          <cell r="AE59" t="str">
            <v>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v>
          </cell>
          <cell r="AF59" t="str">
            <v>הביטול אפשרי תוך 7 ימים מיום הרכישה (למעט כאשר הפריט שפורסם או ביטול של השימוש המוגבל)_x000D_
אני לא יכול להסכים לביטול קטינים הנציגים המשפטיים המשלמים</v>
          </cell>
          <cell r="AG59" t="str">
            <v>Lemondás lehetséges számított 7 napon belül a vásárlás napjától (kivéve, ha a tárgy megjelent, vagy törlését a korlátozott használat)_x000D_
Nem tudok egyetérteni, hogy megszünteti a törvényes képviselők a kiskorúak, akik fizetnek</v>
          </cell>
          <cell r="AH59" t="str">
            <v>Pembatalan adalah mungkin dalam masa 7 hari dari tarikh pembelian (kecuali apabila barang yang diterbitkan atau pembatalan penggunaan terhad)_x000D_
Saya tidak boleh bersetuju untuk membatalkan wakil bawah umur undang-undang yang membayar</v>
          </cell>
          <cell r="AI59" t="str">
            <v>Anulowanie rezerwacji jest możliwe w ciągu 7 dni od daty zakupu (z wyjątkiem, gdy element jest opublikowany lub anulowanie ograniczonego użytkowania)_x000D_
Nie mogę się zgodzić, aby anulować przedstawicieli prawnych nieletnich, którzy płacą</v>
          </cell>
          <cell r="AJ59" t="str">
            <v>Anularea este posibil, în termen de 7 zile de la data cumpărării (cu excepția cazului când elementul este publicat sau anularea utilizării restrânse)_x000D_
Nu pot fi de acord să anuleze reprezentanții legali minori care plătesc</v>
          </cell>
          <cell r="AK59" t="str">
            <v>Storno je možné do 7 dní od dátumu nákupu (okrem prípadov, keď je položka publikovaná alebo zrušenie obmedzené použitie)_x000D_
Nemôžem súhlasiť s tým, aby zrušili právne zástupcovia maloletých, ktorí platia</v>
          </cell>
          <cell r="AL59" t="str">
            <v>Avbokning är möjligt inom 7 dagar från inköpsdatum (utom när objektet publiceras eller annullering av begränsad användning)_x000D_
Jag kan inte gå med på att avbryta de rättsliga representanter minderåriga som betalar</v>
          </cell>
          <cell r="AM59" t="str">
            <v>İptal satın alındığı tarihten itibaren (madde yayınlanmış veya kısıtlı kullanım iptal edildiğinde hariç) 7 gün içinde mümkündür_x000D_
Ödemeyi yasal temsilcileri küçükleri iptal kabul edilemez</v>
          </cell>
          <cell r="AN59" t="str">
            <v>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cell r="E60" t="str">
            <v>&lt;color=#00A800&gt;보석&lt;/color&gt;은 상점에서 상자, 특별 상품을 구매하는데 사용됩니다.
일일퀘스트 상자에서 보석을 획득하거나 상점에서 구매하세요!</v>
          </cell>
          <cell r="F60"/>
          <cell r="G60" t="str">
            <v>&lt;Color = # 00A800&gt; Jewelry &lt;/ color&gt; is used to purchase a box, special items from the store._x000D_
_x000D_
Obtaining bail from the daily quests box, or buy from your store!</v>
          </cell>
          <cell r="H60" t="str">
            <v>&lt;Color = # 00A800&gt; Jewelry &lt;/ color&gt; is used to purchase a box, special items from the store._x000D_
_x000D_
Obtaining bail from the daily quests box, or buy from your store!</v>
          </cell>
          <cell r="K60">
            <v>1</v>
          </cell>
          <cell r="M60" t="str">
            <v>&lt;color =＃00A800&gt;ジュエリー&lt;/ color&gt;は、お店で箱、特別商品を購入するために使用されます。_x000D_
_x000D_
デイリークエストボックスで宝石を獲得したり、お店で購入してください！</v>
          </cell>
          <cell r="N60" t="str">
            <v>&lt;颜色=＃00A800&gt;珠宝&lt;/颜色&gt;用于购买一个盒子，从商店的特殊项目。_x000D_
_x000D_
从日常任务获得保释框，或者从你的商店购买！</v>
          </cell>
          <cell r="O60" t="str">
            <v>&lt;顏色=＃00A800&gt;珠寶&lt;/顏色&gt;用於購買一個盒子，從商店的特殊項目。_x000D_
_x000D_
從日常任務獲得保釋框，或者從你的商店購買！</v>
          </cell>
          <cell r="P60" t="str">
            <v>&lt;Color = # 00A800&gt; Bijoux &lt;/ couleur&gt; est utilisé pour acheter une boîte, objets spéciaux du magasin._x000D_
_x000D_
Liberté sous caution dans la boîte de quêtes journalières, ou acheter de votre magasin!</v>
          </cell>
          <cell r="Q60" t="str">
            <v>&lt;Color = # 00A800&gt; Schmuck &lt;/ color&gt; verwendet wird, eine Box, Sonderposten aus dem Laden zu kaufen._x000D_
_x000D_
Beziehen Kaution von den täglichen Aufgaben Box oder kaufen aus Ihrem Geschäft!</v>
          </cell>
          <cell r="R60" t="str">
            <v>&lt;Warna = # 00A800&gt; Perhiasan &lt;/ warna&gt; digunakan untuk membeli sebuah kotak, barang-barang khusus dari toko._x000D_
_x000D_
Mendapatkan jaminan dari pencarian harian kotak, atau membeli dari toko Anda!</v>
          </cell>
          <cell r="S60" t="str">
            <v>&lt;Colore = # 00A800&gt; Gioielli &lt;/ color&gt; è usato per l'acquisto di una scatola, oggetti speciali dal negozio._x000D_
_x000D_
Ottenere cauzione dalle quest giornaliere casella, o acquistare dal vostro negozio!</v>
          </cell>
          <cell r="T60" t="str">
            <v>&lt;Color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v>
          </cell>
          <cell r="U60" t="str">
            <v>&lt;Color = # 00A800&gt; joyería &lt;/ Color&gt; se utiliza para comprar una caja, elementos especiales de la tienda._x000D_
_x000D_
La obtención de la fianza de las misiones diarias caja o comprar en su tienda!</v>
          </cell>
          <cell r="V60" t="str">
            <v>&lt;สี = # 00A800&gt; จิวเวล &lt;/ สี&gt; จะใช้ในการซื้อกล่องรายการพิเศษจากร้านค้า_x000D_
_x000D_
การได้รับการประกันตัวจากเควสประจำวันกล่องหรือซื้อจากร้านค้าของคุณ!</v>
          </cell>
          <cell r="W60" t="str">
            <v>&lt;Color = # 00A800&gt; Trang sức &lt;/ color&gt; được sử dụng để mua một hộp, vật phẩm đặc biệt từ cửa hàng._x000D_
_x000D_
Lấy tiền bảo lãnh từ các nhiệm vụ hàng ngày hộp, hoặc mua từ cửa hàng của bạn!</v>
          </cell>
          <cell r="X60" t="str">
            <v>&lt;Color = # 00A800&gt; Jóias &lt;/ color&gt; é usado para comprar uma caixa, itens especiais a partir da loja._x000D_
_x000D_
Obtenção de fiança das quests diárias caixa, ou comprar de sua loja!</v>
          </cell>
          <cell r="Y60" t="str">
            <v>&lt;اللون = # 00A800&gt; مجوهرات &lt;/ لون&gt; يستخدم لشراء مربع، البنود الخاصة من المتجر._x000D_
_x000D_
الحصول على الكفالة من المهام اليومية مربع، أو شراء من المتجر!</v>
          </cell>
          <cell r="Z60" t="str">
            <v>&lt;Color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v>
          </cell>
          <cell r="AA60" t="str">
            <v>&lt;Color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v>
          </cell>
          <cell r="AB60" t="str">
            <v>&lt;Color = # 00A800&gt; Šperky &lt;/ color&gt; je použita ke koupi box, zvláštní položky z obchodu._x000D_
_x000D_
Získání kauci z denních questů box, nebo koupit ve vašem obchodě!</v>
          </cell>
          <cell r="AC60" t="str">
            <v>&lt;Kleur = # 00A800&gt; Jewelry &lt;/ color&gt; wordt gebruikt om een ​​doos, speciale items uit de winkel te kopen._x000D_
_x000D_
Het verkrijgen van borgtocht van de dagelijkse quests vak, of kopen van uw winkel!</v>
          </cell>
          <cell r="AD60" t="str">
            <v>&lt;Color = # 00A800&gt; Korut &lt;/ color&gt; käytetään ostaa ruutuun kertaluonteisia eriä kaupasta._x000D_
_x000D_
Hankkiminen takuita päivittäisestä tehtäviä ruutuun tai ostaa ihmettelemään!</v>
          </cell>
          <cell r="AE60" t="str">
            <v>&lt;Color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v>
          </cell>
          <cell r="AF60" t="str">
            <v>&lt;Color = # 00A800&gt; תכשיטים &lt;/ צבע&gt; משמש לרכוש קופסה, פריטים מיוחדים מהחנות._x000D_
_x000D_
קבלה בערבות מן המשימות היומיות בתיבה, או לקנות מהחנות שלך!</v>
          </cell>
          <cell r="AG60" t="str">
            <v>&lt;Color = # 00A800&gt; Ékszer &lt;/ color&gt; vásárlására használt doboz, speciális tételek a boltban._x000D_
_x000D_
Beszerzése óvadékot a napi küldetések doboz, vagy vásárolni a boltban!</v>
          </cell>
          <cell r="AH60" t="str">
            <v>&lt;Warna = # 00A800&gt; Barang Kemas &lt;/ warna&gt; digunakan untuk membeli kotak, barang-barang khas dari kedai._x000D_
_x000D_
Mendapatkan jaminan dari pencarian harian kotak, atau membeli dari kedai anda!</v>
          </cell>
          <cell r="AI60" t="str">
            <v>&lt;Kolor = # 00A800&gt; Biżuteria &lt;/ color&gt; służy do zakupu pudełko, specjalne przedmioty ze sklepu._x000D_
_x000D_
Uzyskanie poręczenia od codziennych zadań box, albo kupić od sklepu!</v>
          </cell>
          <cell r="AJ60" t="str">
            <v>&lt;Color = # 00A800&gt; Bijuterii &lt;/ culoare&gt; este utilizat pentru a achiziționa o cutie, elemente speciale din magazin._x000D_
_x000D_
Obținerea cauțiune de quest-uri de zi cu zi caseta, sau să cumpere din magazinul dvs.!</v>
          </cell>
          <cell r="AK60" t="str">
            <v>&lt;Color = # 00A800&gt; Šperky &lt;/ color&gt; je použitá na kúpu box, zvláštne položky z obchodu._x000D_
_x000D_
Získanie kauciu z denných questov box, alebo kúpiť vo vašom obchode!</v>
          </cell>
          <cell r="AL60" t="str">
            <v>&lt;Color = # 00A800&gt; Smycken &lt;/ färg&gt; används för att köpa en låda, speciella föremål från butiken._x000D_
_x000D_
Att få borgen från den dagliga uppdrag rutan, eller köpa från din butik!</v>
          </cell>
          <cell r="AM60" t="str">
            <v>&lt;Renk = # 00A800&gt; Takı &lt;/ renk&gt; bir kutu, mağazadan özel ürün satın almak için kullanılır._x000D_
_x000D_
Günlük görevler gelen kefalet elde kutusu veya mağazadan satın!</v>
          </cell>
          <cell r="AN60" t="str">
            <v>&lt;Color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v>
          </cell>
        </row>
        <row r="61">
          <cell r="A61" t="str">
            <v>GameUI_GoldDesc</v>
          </cell>
          <cell r="B61">
            <v>1</v>
          </cell>
          <cell r="C61" t="str">
            <v>&lt;color=#DE7710&gt;골드&lt;/color&gt;는 캐릭터 업그레이드에 사용됩니다.
적을 처치하거나 상자를 열어서 골드를 획득할 수 있습니다!</v>
          </cell>
          <cell r="D61"/>
          <cell r="E61" t="str">
            <v>&lt;color=#DE7710&gt;골드&lt;/color&gt;는 캐릭터 업그레이드에 사용됩니다.
적을 처치하거나 상자를 열어서 골드를 획득할 수 있습니다!</v>
          </cell>
          <cell r="F61"/>
          <cell r="G61" t="str">
            <v>&lt;Color = # DE7710&gt; Gold &lt;/ color&gt; it is used for character upgrades._x000D_
_x000D_
Killed an enemy or open the box, you can earn gold!</v>
          </cell>
          <cell r="H61" t="str">
            <v>&lt;Color = # DE7710&gt; Gold &lt;/ color&gt; it is used for character upgrades._x000D_
_x000D_
Killed an enemy or open the box, you can earn gold!</v>
          </cell>
          <cell r="K61">
            <v>1</v>
          </cell>
          <cell r="M61" t="str">
            <v>&lt;color =＃DE7710&gt;ゴールド&lt;/ color&gt;は、文字のアップグレードに使用されます。_x000D_
_x000D_
敵処置するか、ボックスを開いて金を獲得することができます！</v>
          </cell>
          <cell r="N61" t="str">
            <v>&lt;颜色=＃DE7710&gt;金&lt;/颜色&gt;它用于字符升级。_x000D_
_x000D_
杀死敌人或打开盒子，你可以赚取金币！</v>
          </cell>
          <cell r="O61" t="str">
            <v>&lt;顏色=＃DE7710&gt;金&lt;/顏色&gt;它用於字符升級。_x000D_
_x000D_
殺死敵人或打開盒子，你可以賺取金幣！</v>
          </cell>
          <cell r="P61" t="str">
            <v>&lt;Color = # DE7710&gt; Or &lt;/ couleur&gt; il est utilisé pour les mises à niveau de caractère._x000D_
_x000D_
Tué un ennemi ou ouvrir la boîte, vous pouvez gagner de l'or!</v>
          </cell>
          <cell r="Q61" t="str">
            <v>&lt;Color = # DE7710&gt; Gold &lt;/ color&gt; ist es für Charakter-Upgrades verwendet._x000D_
_x000D_
Tötete einen Feind oder die Box öffnen, können Sie Gold verdienen!</v>
          </cell>
          <cell r="R61" t="str">
            <v>&lt;Warna = # DE7710&gt; Gold &lt;/ warna&gt; digunakan untuk upgrade karakter._x000D_
_x000D_
Membunuh musuh atau membuka kotak, Anda bisa mendapatkan emas!</v>
          </cell>
          <cell r="S61" t="str">
            <v>&lt;Colore = # DE7710&gt; Oro &lt;/ color&gt; è utilizzato per gli aggiornamenti di carattere._x000D_
_x000D_
Ucciso un nemico o aprire la scatola, si può guadagnare l'oro!</v>
          </cell>
          <cell r="T61" t="str">
            <v>&lt;Color = # DE7710&gt; Золото &lt;/ цвет&gt; используется для обновления символов._x000D_
_x000D_
Убитые врага или открыть окно, вы можете заработать золото!</v>
          </cell>
          <cell r="U61" t="str">
            <v>&lt;Color = # DE7710&gt; Oro &lt;/ Color&gt; se utiliza para las mejoras de carácter._x000D_
_x000D_
Matado a un enemigo o abrir la caja, usted puede ganar el oro!</v>
          </cell>
          <cell r="V61" t="str">
            <v>&lt;สี = # DE7710&gt; ทอง &lt;/ สี&gt; มันจะถูกใช้สำหรับการอัพเกรดตัวละคร_x000D_
_x000D_
ฆ่าศัตรูหรือเปิดกล่องที่คุณสามารถได้รับทอง!</v>
          </cell>
          <cell r="W61" t="str">
            <v>&lt;Color = # DE7710&gt; Vàng &lt;/ color&gt; nó được sử dụng để nâng cấp nhân vật._x000D_
_x000D_
Giết một kẻ thù hoặc mở hộp, bạn có thể kiếm được vàng!</v>
          </cell>
          <cell r="X61" t="str">
            <v>&lt;Color = # DE7710&gt; Gold &lt;/ color&gt; é usado para atualizações de caracteres._x000D_
_x000D_
Matou um inimigo ou abrir a caixa, você pode ganhar o ouro!</v>
          </cell>
          <cell r="Y61" t="str">
            <v>&lt;اللون = # DE7710&gt; الذهب &lt;/ لون&gt; يتم استخدامه للترقيات الطابع._x000D_
_x000D_
قتل عدو أو فتح مربع، يمكنك الحصول على الذهب!</v>
          </cell>
          <cell r="Z61" t="str">
            <v>&lt;Color = # DE7710&gt; Золата &lt;/ колер&gt; выкарыстоўваецца для абнаўлення знакаў._x000D_
_x000D_
Забітыя ворага ці адкрыць акно, вы можаце зарабіць золата!</v>
          </cell>
          <cell r="AA61" t="str">
            <v>&lt;Color = # DE7710&gt; Gold &lt;/ цвят&gt; тя се използва за характера ъпгрейди._x000D_
_x000D_
Убит враг или да отворите кутията, можете да спечелите злато!</v>
          </cell>
          <cell r="AB61" t="str">
            <v>&lt;Color = # DE7710&gt; Gold &lt;/ barva&gt; se používá pro upgrade postav._x000D_
_x000D_
Zabil nepřítele, nebo otevřít okno, můžete získat zlato!</v>
          </cell>
          <cell r="AC61" t="str">
            <v>&lt;Kleur = # DE7710&gt; Goud &lt;/ color&gt; het wordt gebruikt voor het karakter van upgrades._x000D_
_x000D_
Doodde een vijand of de doos opent, kun je goud verdienen!</v>
          </cell>
          <cell r="AD61" t="str">
            <v>&lt;Color = # DE7710&gt; Gold &lt;/ color&gt; sitä käytetään merkin päivityksiä._x000D_
_x000D_
Tappoi vihollinen tai avata laatikko, voit ansaita kultaa!</v>
          </cell>
          <cell r="AE61" t="str">
            <v>&lt;Color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v>
          </cell>
          <cell r="AF61" t="str">
            <v>&lt;Color = # DE7710&gt; זהב &lt;/ צבע&gt; הוא משמש שדרוגים אופי._x000D_
_x000D_
נהרג אויב או לפתוח את התיבה, אתה יכול להרוויח זהב!</v>
          </cell>
          <cell r="AG61" t="str">
            <v>&lt;Color = # DE7710&gt; Arany &lt;/ color&gt; Felhasználása jellegű frissítéseket._x000D_
_x000D_
Megöltek egy ellenséges vagy nyissa ki a dobozt, akkor lehet keresni az arany!</v>
          </cell>
          <cell r="AH61" t="str">
            <v>&lt;Warna = # DE7710&gt; Gold &lt;/ warna&gt; ia digunakan untuk menaik taraf watak._x000D_
_x000D_
Membunuh musuh atau membuka kotak, anda boleh mendapat emas!</v>
          </cell>
          <cell r="AI61" t="str">
            <v>&lt;Kolor = # DE7710&gt; Złoto &lt;/ color&gt; jest używany do aktualizacji znakowych._x000D_
_x000D_
Zabity wroga lub otworzyć okno, można zarobić złoto!</v>
          </cell>
          <cell r="AJ61" t="str">
            <v>&lt;Color = # DE7710&gt; Aur &lt;/ culoare&gt; este folosit pentru upgrade-uri de caractere._x000D_
_x000D_
A ucis un inamic sau pentru a deschide caseta, puteți câștiga de aur!</v>
          </cell>
          <cell r="AK61" t="str">
            <v>&lt;Color = # DE7710&gt; Gold &lt;/ farba&gt; sa používa pre upgrade postáv._x000D_
_x000D_
Zabil nepriateľa, alebo otvoriť okno, môžete získať zlato!</v>
          </cell>
          <cell r="AL61" t="str">
            <v>&lt;Color = # DE7710&gt; Guld &lt;/ color&gt; används det för uppgraderingar karaktär._x000D_
_x000D_
Dödat en fiende eller öppnar lådan, kan du tjäna guld!</v>
          </cell>
          <cell r="AM61" t="str">
            <v>&lt;Renk = # DE7710&gt; Altın &lt;/ renk&gt; o karakter yükseltmeleri için kullanılır._x000D_
_x000D_
Bir düşmanı Öldürülen veya kutusunu açmak, siz altın kazanabilirsiniz!</v>
          </cell>
          <cell r="AN61" t="str">
            <v>&lt;Color = # DE7710&gt; Золото &lt;/ колір&gt; використовується для поновлення символів._x000D_
_x000D_
Убиті ворога або відкрити вікно, ви можете заробити золото!</v>
          </cell>
        </row>
        <row r="62">
          <cell r="A62" t="str">
            <v>GameUI_Lv</v>
          </cell>
          <cell r="B62">
            <v>1</v>
          </cell>
          <cell r="C62" t="str">
            <v>Lv. {0}</v>
          </cell>
          <cell r="D62"/>
          <cell r="E62" t="str">
            <v>Lv. {0}</v>
          </cell>
          <cell r="F62"/>
          <cell r="G62" t="str">
            <v>Lv. {0}</v>
          </cell>
          <cell r="H62" t="str">
            <v>Lv. {0}</v>
          </cell>
          <cell r="K62">
            <v>1</v>
          </cell>
          <cell r="M62" t="str">
            <v>Lv。 {0}</v>
          </cell>
          <cell r="N62" t="str">
            <v>吕。 {0}</v>
          </cell>
          <cell r="O62" t="str">
            <v>呂。 {0}</v>
          </cell>
          <cell r="P62" t="str">
            <v>Lv. {0}</v>
          </cell>
          <cell r="Q62" t="str">
            <v>Lv. {0}</v>
          </cell>
          <cell r="R62" t="str">
            <v>Lv. {0}</v>
          </cell>
          <cell r="S62" t="str">
            <v>Lv. {0}</v>
          </cell>
          <cell r="T62" t="str">
            <v>Лава {0}</v>
          </cell>
          <cell r="U62" t="str">
            <v>Lv. {0}</v>
          </cell>
          <cell r="V62" t="str">
            <v>เลเวล {0}</v>
          </cell>
          <cell r="W62" t="str">
            <v>Lv. {0}</v>
          </cell>
          <cell r="X62" t="str">
            <v>Lv. {0}</v>
          </cell>
          <cell r="Y62" t="str">
            <v>الوقف. {0}</v>
          </cell>
          <cell r="Z62" t="str">
            <v>лава {0}</v>
          </cell>
          <cell r="AA62" t="str">
            <v>Лв. {0}</v>
          </cell>
          <cell r="AB62" t="str">
            <v>Lv. {0}</v>
          </cell>
          <cell r="AC62" t="str">
            <v>Lv. {0}</v>
          </cell>
          <cell r="AD62" t="str">
            <v>Lv. {0}</v>
          </cell>
          <cell r="AE62" t="str">
            <v>Lv. {0}</v>
          </cell>
          <cell r="AF62" t="str">
            <v>Lv. {0}</v>
          </cell>
          <cell r="AG62" t="str">
            <v>Lv. {0}</v>
          </cell>
          <cell r="AH62" t="str">
            <v>Lv. {0}</v>
          </cell>
          <cell r="AI62" t="str">
            <v>Lv. {0}</v>
          </cell>
          <cell r="AJ62" t="str">
            <v>Lv. {0}</v>
          </cell>
          <cell r="AK62" t="str">
            <v>Lv. {0}</v>
          </cell>
          <cell r="AL62" t="str">
            <v>Lv. {0}</v>
          </cell>
          <cell r="AM62" t="str">
            <v>Lv. {0}</v>
          </cell>
          <cell r="AN62" t="str">
            <v>лава {0}</v>
          </cell>
        </row>
        <row r="63">
          <cell r="A63" t="str">
            <v>GameUI_LevelPackLv</v>
          </cell>
          <cell r="B63">
            <v>1</v>
          </cell>
          <cell r="C63" t="str">
            <v>Lv. &lt;size=30&gt;{0}&lt;/size&gt;</v>
          </cell>
          <cell r="D63"/>
          <cell r="E63" t="str">
            <v>Lv. &lt;size=30&gt;{0}&lt;/size&gt;</v>
          </cell>
          <cell r="F63"/>
          <cell r="G63" t="str">
            <v>Lv. &lt;Size = 30&gt; {0} &lt;/ size&gt;</v>
          </cell>
          <cell r="H63" t="str">
            <v>Lv. &lt;size=30&gt;{0}&lt;/size&gt;</v>
          </cell>
          <cell r="K63">
            <v>1</v>
          </cell>
          <cell r="M63" t="str">
            <v>Lv。 &lt;size = 30&gt; {0} &lt;/ size&gt;</v>
          </cell>
          <cell r="N63" t="str">
            <v>吕。 &lt;尺寸= 30&gt; {0} &lt;/大小&gt;</v>
          </cell>
          <cell r="O63" t="str">
            <v>呂。 &lt;尺寸= 30&gt; {0} &lt;/大小&gt;</v>
          </cell>
          <cell r="P63" t="str">
            <v>Lv. &lt;Taille = 30&gt; {0} &lt;/ size&gt;</v>
          </cell>
          <cell r="Q63" t="str">
            <v>Lv. &lt;Size = 30&gt; {0} &lt;/ size&gt;</v>
          </cell>
          <cell r="R63" t="str">
            <v>Lv. &lt;Size = 30&gt; {0} &lt;/ size&gt;</v>
          </cell>
          <cell r="S63" t="str">
            <v>Lv. &lt;Size = 30&gt; {0} &lt;/ size&gt;</v>
          </cell>
          <cell r="T63" t="str">
            <v>Лава &lt;Размер = 30&gt; {0} &lt;/ размер&gt;</v>
          </cell>
          <cell r="U63" t="str">
            <v>Lv. &lt;Tamaño = 30&gt; {0} &lt;/ tamaño&gt;</v>
          </cell>
          <cell r="V63" t="str">
            <v>เลเวล &lt;ขนาด = 30&gt; {0} &lt;/ ขนาด&gt;</v>
          </cell>
          <cell r="W63" t="str">
            <v>Lv. &lt;Kích thước = 30&gt; {0} &lt;/ size&gt;</v>
          </cell>
          <cell r="X63" t="str">
            <v>Lv. &lt;Tamanho = 30&gt; {0} &lt;/ size&gt;</v>
          </cell>
          <cell r="Y63" t="str">
            <v>الوقف. &lt;الحجم = 30&gt; {0} &lt;/ حجم&gt;</v>
          </cell>
          <cell r="Z63" t="str">
            <v>лава &lt;Памер = 30&gt; {0} &lt;/ памер&gt;</v>
          </cell>
          <cell r="AA63" t="str">
            <v>Лв. &lt;Размер = 30&gt; {0} &lt;/ размер&gt;</v>
          </cell>
          <cell r="AB63" t="str">
            <v>Lv. &lt;Size = 30&gt; {0} &lt;/ velikost&gt;</v>
          </cell>
          <cell r="AC63" t="str">
            <v>Lv. &lt;Size = 30&gt; {0} &lt;/ size&gt;</v>
          </cell>
          <cell r="AD63" t="str">
            <v>Lv. &lt;Size = 30&gt; {0} &lt;/ koko&gt;</v>
          </cell>
          <cell r="AE63" t="str">
            <v>Lv. &lt;Μέγεθος = 30&gt; {0} &lt;/ size&gt;</v>
          </cell>
          <cell r="AF63" t="str">
            <v>Lv. &lt;Size = 30&gt; {0} &lt;/ size&gt;</v>
          </cell>
          <cell r="AG63" t="str">
            <v>Lv. &lt;Size = 30&gt; {0} &lt;/ size&gt;</v>
          </cell>
          <cell r="AH63" t="str">
            <v>Lv. &lt;Saiz = 30&gt; {0} &lt;/ saiz&gt;</v>
          </cell>
          <cell r="AI63" t="str">
            <v>Lv. &lt;Rozmiar = 30&gt; {0} &lt;/ rozmiar&gt;</v>
          </cell>
          <cell r="AJ63" t="str">
            <v>Lv. &lt;Size = 30&gt; {0} &lt;/ size&gt;</v>
          </cell>
          <cell r="AK63" t="str">
            <v>Lv. &lt;Size = 30&gt; {0} &lt;/ veľkosť&gt;</v>
          </cell>
          <cell r="AL63" t="str">
            <v>Lv. &lt;Storlek = 30&gt; {0} &lt;/ size&gt;</v>
          </cell>
          <cell r="AM63" t="str">
            <v>Lv. &lt;Boyut = 30&gt; {0} &lt;/ boyut&gt;</v>
          </cell>
          <cell r="AN63" t="str">
            <v>лава &lt;Розмір = 30&gt; {0} &lt;/ розмір&gt;</v>
          </cell>
        </row>
        <row r="64">
          <cell r="A64" t="str">
            <v>GameUI_ExitGame</v>
          </cell>
          <cell r="B64">
            <v>1</v>
          </cell>
          <cell r="C64" t="str">
            <v>나가기</v>
          </cell>
          <cell r="D64"/>
          <cell r="E64" t="str">
            <v>나가기</v>
          </cell>
          <cell r="F64"/>
          <cell r="G64" t="str">
            <v>Exit</v>
          </cell>
          <cell r="H64" t="str">
            <v>EXIT</v>
          </cell>
          <cell r="K64">
            <v>1</v>
          </cell>
          <cell r="M64" t="str">
            <v>終了</v>
          </cell>
          <cell r="N64" t="str">
            <v>出口</v>
          </cell>
          <cell r="O64" t="str">
            <v>出口</v>
          </cell>
          <cell r="P64" t="str">
            <v>sortie</v>
          </cell>
          <cell r="Q64" t="str">
            <v>Ausfahrt</v>
          </cell>
          <cell r="R64" t="str">
            <v>keluar</v>
          </cell>
          <cell r="S64" t="str">
            <v>uscita</v>
          </cell>
          <cell r="T64" t="str">
            <v>выход</v>
          </cell>
          <cell r="U64" t="str">
            <v>salida</v>
          </cell>
          <cell r="V64" t="str">
            <v>ทางออก</v>
          </cell>
          <cell r="W64" t="str">
            <v>lối ra</v>
          </cell>
          <cell r="X64" t="str">
            <v>saída</v>
          </cell>
          <cell r="Y64" t="str">
            <v>خروج</v>
          </cell>
          <cell r="Z64" t="str">
            <v>выхад</v>
          </cell>
          <cell r="AA64" t="str">
            <v>изход</v>
          </cell>
          <cell r="AB64" t="str">
            <v>výjezd</v>
          </cell>
          <cell r="AC64" t="str">
            <v>Uitgang</v>
          </cell>
          <cell r="AD64" t="str">
            <v>poistuminen</v>
          </cell>
          <cell r="AE64" t="str">
            <v>έξοδος</v>
          </cell>
          <cell r="AF64" t="str">
            <v>יציאה</v>
          </cell>
          <cell r="AG64" t="str">
            <v>kijárat</v>
          </cell>
          <cell r="AH64" t="str">
            <v>keluar</v>
          </cell>
          <cell r="AI64" t="str">
            <v>Wyjście</v>
          </cell>
          <cell r="AJ64" t="str">
            <v>ieşire</v>
          </cell>
          <cell r="AK64" t="str">
            <v>výjazd</v>
          </cell>
          <cell r="AL64" t="str">
            <v>Utgång</v>
          </cell>
          <cell r="AM64" t="str">
            <v>çıkış</v>
          </cell>
          <cell r="AN64" t="str">
            <v>вихід</v>
          </cell>
        </row>
        <row r="65">
          <cell r="A65" t="str">
            <v>GameUI_ExitGameDescription</v>
          </cell>
          <cell r="B65">
            <v>1</v>
          </cell>
          <cell r="C65" t="str">
            <v>게임을 종료하시겠습니까?</v>
          </cell>
          <cell r="D65"/>
          <cell r="E65" t="str">
            <v>게임을 종료하시겠습니까?</v>
          </cell>
          <cell r="F65"/>
          <cell r="G65" t="str">
            <v>Are you sure you want to quit the game?</v>
          </cell>
          <cell r="H65" t="str">
            <v>Quit the game?</v>
          </cell>
          <cell r="K65">
            <v>1</v>
          </cell>
          <cell r="M65" t="str">
            <v>ゲームを終了しますか？</v>
          </cell>
          <cell r="N65" t="str">
            <v>你确定要退出游戏？</v>
          </cell>
          <cell r="O65" t="str">
            <v>你確定要退出遊戲？</v>
          </cell>
          <cell r="P65" t="str">
            <v>Etes-vous sûr de vouloir quitter le jeu?</v>
          </cell>
          <cell r="Q65" t="str">
            <v>Sind Sie sicher, dass Sie das Spiel beenden?</v>
          </cell>
          <cell r="R65" t="str">
            <v>Apakah Anda yakin ingin keluar dari permainan?</v>
          </cell>
          <cell r="S65" t="str">
            <v>Sei sicuro di voler uscire dal gioco?</v>
          </cell>
          <cell r="T65" t="str">
            <v>Вы уверены, что хотите выйти из игры?</v>
          </cell>
          <cell r="U65" t="str">
            <v>¿Está seguro de que desea salir del juego?</v>
          </cell>
          <cell r="V65" t="str">
            <v>คุณแน่ใจหรือไม่ว่าต้องการออกจากเกมหรือไม่</v>
          </cell>
          <cell r="W65" t="str">
            <v>Bạn có chắc chắn muốn bỏ cuộc chơi?</v>
          </cell>
          <cell r="X65" t="str">
            <v>Tem certeza de que deseja sair do jogo?</v>
          </cell>
          <cell r="Y65" t="str">
            <v>هل أنت متأكد أنك تريد إنهاء اللعبة؟</v>
          </cell>
          <cell r="Z65" t="str">
            <v>Вы ўпэўненыя, што хочаце выйсці з гульні?</v>
          </cell>
          <cell r="AA65" t="str">
            <v>Сигурни ли сте, че искате да излезете от играта?</v>
          </cell>
          <cell r="AB65" t="str">
            <v>Jste si jisti, že chcete hru ukončit?</v>
          </cell>
          <cell r="AC65" t="str">
            <v>Bent u zeker dat u wilt stoppen met het spel?</v>
          </cell>
          <cell r="AD65" t="str">
            <v>Oletko varma, että haluat lopettaa pelin?</v>
          </cell>
          <cell r="AE65" t="str">
            <v>Είστε σίγουροι ότι θέλετε να τερματίσετε το παιχνίδι;</v>
          </cell>
          <cell r="AF65" t="str">
            <v>האם אתה בטוח שברצונך להפסיק את המשחק?</v>
          </cell>
          <cell r="AG65" t="str">
            <v>Biztos, hogy ki akar lépni a játékban?</v>
          </cell>
          <cell r="AH65" t="str">
            <v>Adakah anda pasti anda mahu berhenti permainan?</v>
          </cell>
          <cell r="AI65" t="str">
            <v>Czy na pewno chcesz zakończyć grę?</v>
          </cell>
          <cell r="AJ65" t="str">
            <v>Sunteți sigur că doriți să ieși din joc?</v>
          </cell>
          <cell r="AK65" t="str">
            <v>Ste si istí, že chcete hru ukončiť?</v>
          </cell>
          <cell r="AL65" t="str">
            <v>Är du säker på att du vill avsluta spelet?</v>
          </cell>
          <cell r="AM65" t="str">
            <v>Eğer oyunu çıkmak istediğine emin misin?</v>
          </cell>
          <cell r="AN65" t="str">
            <v>Ви впевнені, що хочете вийти з гри?</v>
          </cell>
        </row>
        <row r="66">
          <cell r="A66" t="str">
            <v>GameUI_BackToLobby</v>
          </cell>
          <cell r="B66">
            <v>1</v>
          </cell>
          <cell r="C66" t="str">
            <v>나가기</v>
          </cell>
          <cell r="D66"/>
          <cell r="E66" t="str">
            <v>나가기</v>
          </cell>
          <cell r="F66"/>
          <cell r="G66" t="str">
            <v>Exit</v>
          </cell>
          <cell r="H66" t="str">
            <v>EXIT</v>
          </cell>
          <cell r="K66">
            <v>1</v>
          </cell>
          <cell r="M66" t="str">
            <v>終了</v>
          </cell>
          <cell r="N66" t="str">
            <v>出口</v>
          </cell>
          <cell r="O66" t="str">
            <v>出口</v>
          </cell>
          <cell r="P66" t="str">
            <v>sortie</v>
          </cell>
          <cell r="Q66" t="str">
            <v>Ausfahrt</v>
          </cell>
          <cell r="R66" t="str">
            <v>keluar</v>
          </cell>
          <cell r="S66" t="str">
            <v>uscita</v>
          </cell>
          <cell r="T66" t="str">
            <v>выход</v>
          </cell>
          <cell r="U66" t="str">
            <v>salida</v>
          </cell>
          <cell r="V66" t="str">
            <v>ทางออก</v>
          </cell>
          <cell r="W66" t="str">
            <v>lối ra</v>
          </cell>
          <cell r="X66" t="str">
            <v>saída</v>
          </cell>
          <cell r="Y66" t="str">
            <v>خروج</v>
          </cell>
          <cell r="Z66" t="str">
            <v>выхад</v>
          </cell>
          <cell r="AA66" t="str">
            <v>изход</v>
          </cell>
          <cell r="AB66" t="str">
            <v>výjezd</v>
          </cell>
          <cell r="AC66" t="str">
            <v>Uitgang</v>
          </cell>
          <cell r="AD66" t="str">
            <v>poistuminen</v>
          </cell>
          <cell r="AE66" t="str">
            <v>έξοδος</v>
          </cell>
          <cell r="AF66" t="str">
            <v>יציאה</v>
          </cell>
          <cell r="AG66" t="str">
            <v>kijárat</v>
          </cell>
          <cell r="AH66" t="str">
            <v>keluar</v>
          </cell>
          <cell r="AI66" t="str">
            <v>Wyjście</v>
          </cell>
          <cell r="AJ66" t="str">
            <v>ieşire</v>
          </cell>
          <cell r="AK66" t="str">
            <v>výjazd</v>
          </cell>
          <cell r="AL66" t="str">
            <v>Utgång</v>
          </cell>
          <cell r="AM66" t="str">
            <v>çıkış</v>
          </cell>
          <cell r="AN66" t="str">
            <v>вихід</v>
          </cell>
        </row>
        <row r="67">
          <cell r="A67" t="str">
            <v>GameUI_BackToLobbyDescription</v>
          </cell>
          <cell r="B67">
            <v>1</v>
          </cell>
          <cell r="C67" t="str">
            <v>현재까지 얻은 골드, 아이템 등은 획득할 수 없습니다.
전투를 중지하시겠습니까?</v>
          </cell>
          <cell r="D67"/>
          <cell r="E67" t="str">
            <v>현재까지 얻은 골드, 아이템 등은 획득할 수 없습니다.
전투를 중지하시겠습니까?</v>
          </cell>
          <cell r="F67"/>
          <cell r="G67" t="str">
            <v>Gold, items, and gained so far can not be obtained._x000D_
Are you sure you want to stop the fight?</v>
          </cell>
          <cell r="H67" t="str">
            <v>You cannot gain gold, items you got til now.
Sure to quit the battle?</v>
          </cell>
          <cell r="K67">
            <v>1</v>
          </cell>
          <cell r="M67" t="str">
            <v>現在までに得られたゴールド、アイテムなどは獲得できません。_x000D_
戦闘を停止しますか？</v>
          </cell>
          <cell r="N67" t="str">
            <v>黄金，项目，并取得了至今无法获得。_x000D_
你确定要停止战斗？</v>
          </cell>
          <cell r="O67" t="str">
            <v>黃金，項目，並取得了至今無法獲得。_x000D_
你確定要停止戰鬥？</v>
          </cell>
          <cell r="P67" t="str">
            <v>Or, les articles, et a gagné jusqu'à présent ne peuvent pas être obtenus._x000D_
Etes-vous sûr de vouloir arrêter le combat?</v>
          </cell>
          <cell r="Q67" t="str">
            <v>Gold, Gegenstände und gewann bisher nicht erreicht werden können._x000D_
Sind Sie sicher, dass Sie den Kampf stoppen?</v>
          </cell>
          <cell r="R67" t="str">
            <v>Emas, item, dan memperoleh sejauh ini tidak dapat diperoleh._x000D_
Apakah Anda yakin ingin menghentikan pertarungan?</v>
          </cell>
          <cell r="S67" t="str">
            <v>Oro, oggetti, ed ha guadagnato finora non possono essere ottenuti._x000D_
Sei sicuro di voler fermare la lotta?</v>
          </cell>
          <cell r="T67" t="str">
            <v>Золото, предметы и получили до сих пор не могут быть получены._x000D_
Вы уверены, что хотите остановить бой?</v>
          </cell>
          <cell r="U67" t="str">
            <v>Oro, artículos, y ha ganado hasta el momento no se pueden obtener._x000D_
¿Seguro que desea detener la pelea?</v>
          </cell>
          <cell r="V67" t="str">
            <v>ทอง, รายการและได้รับเพื่อให้ห่างไกลไม่สามารถรับได้_x000D_
คุณแน่ใจหรือไม่ว่าต้องการที่จะหยุดการต่อสู้?</v>
          </cell>
          <cell r="W67" t="str">
            <v>Vàng, mặt hàng, và đã đạt được cho đến nay không thể có được._x000D_
Bạn có chắc chắn muốn dừng cuộc chiến?</v>
          </cell>
          <cell r="X67" t="str">
            <v>Ouro, itens e até agora adquirida não pode ser obtida._x000D_
Tem certeza de que quer parar a luta?</v>
          </cell>
          <cell r="Y67" t="str">
            <v>الذهب والعناصر والمكتسبة حتى الآن لا يمكن الحصول عليها._x000D_
هل أنت متأكد أنك تريد وقف القتال؟</v>
          </cell>
          <cell r="Z67" t="str">
            <v>Золата, прадметы і атрымалі да гэтага часу не могуць быць атрыманы._x000D_
Вы ўпэўненыя, што хочаце спыніць бой?</v>
          </cell>
          <cell r="AA67" t="str">
            <v>досега не могат да бъдат получени Gold, елементи и опит._x000D_
Сигурни ли сте, че искате да спрете борбата?</v>
          </cell>
          <cell r="AB67" t="str">
            <v>Doposud nelze získat zlato, předměty, a získal._x000D_
Jste si jisti, že chcete zastavit boj?</v>
          </cell>
          <cell r="AC67" t="str">
            <v>Goud, items, en kreeg tot nu toe niet kan worden verkregen._x000D_
Bent u zeker dat u de strijd te stoppen?</v>
          </cell>
          <cell r="AD67" t="str">
            <v>Kulta, kohteita, ja tähän mennessä saatu ei voida saavuttaa._x000D_
Oletko varma, että haluat lopettaa taistelun?</v>
          </cell>
          <cell r="AE67" t="str">
            <v>Ο χρυσός, τα στοιχεία, και έχει αποκτήσει μέχρι στιγμής δεν μπορεί να επιτευχθεί._x000D_
Είστε σίγουροι ότι θέλετε να σταματήσετε τον αγώνα;</v>
          </cell>
          <cell r="AF67" t="str">
            <v>זהב, פריטים, וצבר עד כה לא ניתן להשיג._x000D_
האם אתה בטוח שברצונך להפסיק את המאבק?</v>
          </cell>
          <cell r="AG67" t="str">
            <v>Arany, elemek és az eddig szerzett nem lehet beszerezni._x000D_
Biztosan le szeretné állítani a harcot?</v>
          </cell>
          <cell r="AH67" t="str">
            <v>Emas, barang-barang, dan mendapat setakat ini tidak boleh diperolehi._x000D_
Adakah anda pasti anda mahu berhenti perjuangan?</v>
          </cell>
          <cell r="AI67" t="str">
            <v>Złoto, przedmioty, a zdobyte do tej pory nie można uzyskać._x000D_
Czy na pewno chcesz przerwać walkę?</v>
          </cell>
          <cell r="AJ67" t="str">
            <v>Aur, articole, și a câștigat până în prezent nu pot fi obținute._x000D_
Sunteți sigur că doriți să opriți lupta?</v>
          </cell>
          <cell r="AK67" t="str">
            <v>Doteraz nemožno získať zlato, predmety, a získal._x000D_
Ste si istí, že chcete zastaviť boj?</v>
          </cell>
          <cell r="AL67" t="str">
            <v>Guld, objekt och vunnit hittills inte kan erhållas._x000D_
Är du säker på att du vill stoppa kampen?</v>
          </cell>
          <cell r="AM67" t="str">
            <v>Altın, öğeler ve kazanmış şimdiye kadar elde edilemez._x000D_
Eğer dövüşü durdurmak istiyor emin misin?</v>
          </cell>
          <cell r="AN67" t="str">
            <v>Золото, предмети і отримали до сих пір не можуть бути отримані._x000D_
Ви впевнені, що хочете зупинити бій?</v>
          </cell>
        </row>
        <row r="68">
          <cell r="A68" t="str">
            <v>GameUI_RefillEnergy</v>
          </cell>
          <cell r="B68">
            <v>1</v>
          </cell>
          <cell r="C68" t="str">
            <v>입장 시 &lt;color=#FF8080&gt;5 에너지&lt;/color&gt;가 필요합니다.
충전하시겠습니까?
&lt;color=#80FF80&gt;+30 에너지&lt;/color&gt;</v>
          </cell>
          <cell r="D68"/>
          <cell r="E68" t="str">
            <v>입장 시 &lt;color=#FF8080&gt;5 에너지&lt;/color&gt;가 필요합니다.
충전하시겠습니까?
&lt;color=#80FF80&gt;+30 에너지&lt;/color&gt;</v>
          </cell>
          <cell r="F68"/>
          <cell r="G68" t="str">
            <v>Position when &lt;color = # FF8080&gt; Requires 5 Energy &lt;/ color&gt;._x000D_
_x000D_
Would you like to fill?_x000D_
&lt;Color = # 80FF80&gt; +30 Energy &lt;/ color&gt;</v>
          </cell>
          <cell r="H68" t="str">
            <v>Position when &lt;color = # FF8080&gt; Requires 5 Energy &lt;/ color&gt;._x000D_
_x000D_
Would you like to fill?_x000D_
&lt;Color = # 80FF80&gt; +30 Energy &lt;/ color&gt;</v>
          </cell>
          <cell r="K68">
            <v>1</v>
          </cell>
          <cell r="M68" t="str">
            <v>入場時に&lt;color =＃FF8080&gt; 5エネルギー&lt;/ color&gt;が必要です。_x000D_
_x000D_
充電しますか？_x000D_
&lt;color =＃80FF80&gt; +30、エネルギー&lt;/ color&gt;</v>
          </cell>
          <cell r="N68" t="str">
            <v>位置时&lt;颜色=＃FF8080&gt;要求5能源&lt;/颜色&gt;。_x000D_
_x000D_
你想填？_x000D_
&lt;颜色=＃80FF80&gt; 30能源&lt;/颜色&gt;</v>
          </cell>
          <cell r="O68" t="str">
            <v>位置時&lt;顏色=＃FF8080&gt;要求5能源&lt;/顏色&gt;。_x000D_
_x000D_
你想填？_x000D_
&lt;顏色=＃80FF80&gt; 30能源&lt;/顏色&gt;</v>
          </cell>
          <cell r="P68" t="str">
            <v>Position lorsque &lt;color = # FF8080&gt; 5 Nécessite l'énergie &lt;/ couleur&gt;._x000D_
_x000D_
Voulez-vous remplir?_x000D_
&lt;Color = # 80FF80&gt; +30 énergie &lt;/ couleur&gt;</v>
          </cell>
          <cell r="Q68" t="str">
            <v>Position, wenn &lt;color = # FF8080&gt; Benötigt 5 Energie &lt;/ color&gt;._x000D_
_x000D_
Möchten Sie füllen?_x000D_
&lt;Color = # 80FF80&gt; +30 Energie &lt;/ color&gt;</v>
          </cell>
          <cell r="R68" t="str">
            <v>Posisi saat &lt;color = # FF8080&gt; Membutuhkan 5 Energi &lt;/ warna&gt;._x000D_
_x000D_
Apakah Anda ingin mengisi?_x000D_
&lt;Warna = # 80FF80&gt; 30 Energi &lt;/ warna&gt;</v>
          </cell>
          <cell r="S68" t="str">
            <v>Posizione quando &lt;color = # FF8080&gt; Richiede 5 l'energia &lt;/ color&gt;._x000D_
_x000D_
Ti piacerebbe ricoprire?_x000D_
&lt;Colore = # 80FF80&gt; +30 energia &lt;/ color&gt;</v>
          </cell>
          <cell r="T68" t="str">
            <v>Положение, когда &lt;цвет = # FF8080&gt; Требуется 5 Энергия &lt;/ цвет&gt;._x000D_
_x000D_
Вы хотите, чтобы заполнить?_x000D_
&lt;Color = # 80FF80&gt; +30 Энергия &lt;/ цвет&gt;</v>
          </cell>
          <cell r="U68" t="str">
            <v>Posición cuando &lt;color = # FF8080&gt; Requiere 5 Energía &lt;/ del color&gt;._x000D_
_x000D_
¿Le gustaría llenar?_x000D_
&lt;Color = # 80FF80&gt; 30 Energía &lt;/ Color&gt;</v>
          </cell>
          <cell r="V68" t="str">
            <v>ตำแหน่งเมื่อ &lt;color = # FF8080&gt; ต้องใช้พลังงาน 5 &lt;/ สี&gt;_x000D_
_x000D_
คุณต้องการที่จะเติมเต็ม?_x000D_
&lt;สี = # 80FF80&gt; 30 พลังงาน &lt;/ สี&gt;</v>
          </cell>
          <cell r="W68" t="str">
            <v>Chức vụ khi &lt;color = # FF8080&gt; Yêu cầu 5 Năng lượng &lt;/ color&gt;._x000D_
_x000D_
Bạn có muốn điền vào?_x000D_
&lt;Color = # 80FF80&gt; 30 Năng lượng &lt;/ color&gt;</v>
          </cell>
          <cell r="X68" t="str">
            <v>Posição quando &lt;color = # FF8080&gt; Requer 5 Energia &lt;/ color&gt;._x000D_
_x000D_
Gostaria de preencher?_x000D_
&lt;Color = # 80FF80&gt; +30 Energia &lt;/ color&gt;</v>
          </cell>
          <cell r="Y68" t="str">
            <v>الموقف عندما &lt;اللون = # FF8080&gt; يتطلب 5 الطاقة &lt;/ لون&gt;._x000D_
_x000D_
هل ترغب في ملء؟_x000D_
&lt;اللون = # 80FF80&gt; +30 الطاقة &lt;/ لون&gt;</v>
          </cell>
          <cell r="Z68" t="str">
            <v>Становішча, калі &lt;колер = # FF8080&gt; Патрабуецца 5 Энергія &lt;/ колер&gt;._x000D_
_x000D_
Вы хочаце, каб запоўніць?_x000D_
&lt;Color = # 80FF80&gt; +30 Энергія &lt;/ колер&gt;</v>
          </cell>
          <cell r="AA68" t="str">
            <v>Позиция, когато &lt;цвят = # FF8080&gt; Изисква 5 енергетика &lt;/ цвят&gt;._x000D_
_x000D_
Бихте ли искали да се запълни?_x000D_
&lt;Color = # 80FF80&gt; 30 енергетика &lt;/ цвят&gt;</v>
          </cell>
          <cell r="AB68" t="str">
            <v>Poloze, když &lt;color = # FF8080&gt; Vyžaduje 5 energetiku &lt;/ barev&gt;._x000D_
_x000D_
Chtěli byste, aby zaplnil?_x000D_
&lt;Color = # 80FF80&gt; +30 energetiku &lt;/ color&gt;</v>
          </cell>
          <cell r="AC68" t="str">
            <v>Stand bij &lt;color = # FF8080&gt; Vereist 5 energie &lt;/ color&gt;._x000D_
_x000D_
Wilt u in te vullen?_x000D_
&lt;Kleur = # 80FF80&gt; +30 energie &lt;/ color&gt;</v>
          </cell>
          <cell r="AD68" t="str">
            <v>Asennossa &lt;color = # FF8080&gt; Edellyttää 5 Energia &lt;/ väri&gt;._x000D_
_x000D_
Haluatko täyttää?_x000D_
&lt;Color = # 80FF80&gt; +30 Energia &lt;/ color&gt;</v>
          </cell>
          <cell r="AE68" t="str">
            <v>Θέση όταν &lt;color = # FF8080&gt; Απαιτεί 5 Ενέργειας &lt;/ χρώμα&gt;._x000D_
_x000D_
Θα θέλατε να συμπληρώσετε;_x000D_
&lt;Color = # 80FF80&gt; +30 Ενέργειας &lt;/ χρώμα&gt;</v>
          </cell>
          <cell r="AF68" t="str">
            <v>עמדה כאשר &lt;color = # FF8080&gt; דורש 5 אנרגיה &lt;/ צבע&gt;._x000D_
_x000D_
האם אתה רוצה למלא?_x000D_
&lt;Color = # 80FF80&gt; 30 אנרגיה &lt;/ צבע&gt;</v>
          </cell>
          <cell r="AG68" t="str">
            <v>Pozíció, ha a &lt;color = # FF8080&gt; Szükséges 5 Energia &lt;/ color&gt;._x000D_
_x000D_
Szeretné, hogy töltse?_x000D_
&lt;Color = # 80FF80&gt; 30 Energia &lt;/ color&gt;</v>
          </cell>
          <cell r="AH68" t="str">
            <v>Kedudukan apabila &lt;color = # FF8080&gt; Memerlukan 5 Tenaga &lt;/ warna&gt;._x000D_
_x000D_
Adakah anda ingin untuk mengisi?_x000D_
&lt;Warna = # 80FF80&gt; 30 Tenaga &lt;/ warna&gt;</v>
          </cell>
          <cell r="AI68" t="str">
            <v>Stanowisko gdy &lt;color = # FF8080&gt; Wymaga 5 Energii &lt;/ color&gt;._x000D_
_x000D_
Chcesz wypełnić?_x000D_
&lt;Kolor = # 80FF80&gt; +30 Energii &lt;/ color&gt;</v>
          </cell>
          <cell r="AJ68" t="str">
            <v>Poziția atunci când &lt;color = # FF8080&gt; Necesită 5 energie &lt;/ culoare&gt;._x000D_
_x000D_
Doriți să completați?_x000D_
&lt;Color = # 80FF80&gt; 30 Energie &lt;/ culoare&gt;</v>
          </cell>
          <cell r="AK68" t="str">
            <v>Polohe, keď &lt;color = # FF8080&gt; Vyžaduje 5 energetiku &lt;/ farieb&gt;._x000D_
_x000D_
Chceli by ste, aby zaplnil?_x000D_
&lt;Color = # 80FF80&gt; +30 energetiku &lt;/ color&gt;</v>
          </cell>
          <cell r="AL68" t="str">
            <v>Position när &lt;color = # FF8080&gt; Kräver 5 energi &lt;/ färg&gt;._x000D_
_x000D_
Vill du fylla?_x000D_
&lt;Färg = # 80FF80&gt; 30 energi &lt;/ färg&gt;</v>
          </cell>
          <cell r="AM68" t="str">
            <v>Pozisyon zaman &lt;color = # FF8080&gt; 5 Enerji &lt;/ renk&gt; gerektirir._x000D_
_x000D_
Eğer doldurmak ister misiniz?_x000D_
&lt;Renk = # 80FF80&gt; 30 Enerji &lt;/ renk&gt;</v>
          </cell>
          <cell r="AN68" t="str">
            <v>Положення, коли &lt;колір = # FF8080&gt; Потрібно 5 Енергія &lt;/ колір&gt;._x000D_
_x000D_
Ви хочете, щоб заповнити?_x000D_
&lt;Color = # 80FF80&gt; +30 Енергія &lt;/ колір&gt;</v>
          </cell>
        </row>
        <row r="69">
          <cell r="A69" t="str">
            <v>GameUI_NotEnoughDiamond</v>
          </cell>
          <cell r="B69">
            <v>1</v>
          </cell>
          <cell r="C69" t="str">
            <v>보석이 부족합니다</v>
          </cell>
          <cell r="D69"/>
          <cell r="E69" t="str">
            <v>보석이 부족합니다</v>
          </cell>
          <cell r="F69"/>
          <cell r="G69" t="str">
            <v>The jewelry is low</v>
          </cell>
          <cell r="H69" t="str">
            <v>Not enough Gems</v>
          </cell>
          <cell r="K69">
            <v>1</v>
          </cell>
          <cell r="M69" t="str">
            <v>宝石が不足して</v>
          </cell>
          <cell r="N69" t="str">
            <v>珠宝是低</v>
          </cell>
          <cell r="O69" t="str">
            <v>珠寶是低</v>
          </cell>
          <cell r="P69" t="str">
            <v>Les bijoux est faible</v>
          </cell>
          <cell r="Q69" t="str">
            <v>Der Schmuck ist gering</v>
          </cell>
          <cell r="R69" t="str">
            <v>perhiasan rendah</v>
          </cell>
          <cell r="S69" t="str">
            <v>La gioielleria è bassa</v>
          </cell>
          <cell r="T69" t="str">
            <v>Ювелирные изделия с низким</v>
          </cell>
          <cell r="U69" t="str">
            <v>La joyería es baja</v>
          </cell>
          <cell r="V69" t="str">
            <v>เครื่องประดับอยู่ในระดับต่ำ</v>
          </cell>
          <cell r="W69" t="str">
            <v>Các đồ trang sức là thấp</v>
          </cell>
          <cell r="X69" t="str">
            <v>A jóia é baixa</v>
          </cell>
          <cell r="Y69" t="str">
            <v>المجوهرات منخفضة</v>
          </cell>
          <cell r="Z69" t="str">
            <v>Ювелірныя вырабы з нізкім</v>
          </cell>
          <cell r="AA69" t="str">
            <v>Бижутата е ниско</v>
          </cell>
          <cell r="AB69" t="str">
            <v>Šperky je nízká</v>
          </cell>
          <cell r="AC69" t="str">
            <v>De sieraden is laag</v>
          </cell>
          <cell r="AD69" t="str">
            <v>Helmiä on alhainen</v>
          </cell>
          <cell r="AE69" t="str">
            <v>Το κόσμημα είναι χαμηλή</v>
          </cell>
          <cell r="AF69" t="str">
            <v>התכשיטים נמוכים</v>
          </cell>
          <cell r="AG69" t="str">
            <v>Az ékszerek alacsony</v>
          </cell>
          <cell r="AH69" t="str">
            <v>barang kemas adalah rendah</v>
          </cell>
          <cell r="AI69" t="str">
            <v>Biżuteria jest niski</v>
          </cell>
          <cell r="AJ69" t="str">
            <v>Bijuteria este scăzută</v>
          </cell>
          <cell r="AK69" t="str">
            <v>Šperky je nízka</v>
          </cell>
          <cell r="AL69" t="str">
            <v>De smycken är låg</v>
          </cell>
          <cell r="AM69" t="str">
            <v>takı düşüktür</v>
          </cell>
          <cell r="AN69" t="str">
            <v>Ювелірні вироби з низьким</v>
          </cell>
        </row>
        <row r="70">
          <cell r="A70" t="str">
            <v>GameUI_NotEnoughGold</v>
          </cell>
          <cell r="B70">
            <v>1</v>
          </cell>
          <cell r="C70" t="str">
            <v>골드가 부족합니다</v>
          </cell>
          <cell r="D70"/>
          <cell r="E70" t="str">
            <v>골드가 부족합니다</v>
          </cell>
          <cell r="F70"/>
          <cell r="G70" t="str">
            <v>The gold is low</v>
          </cell>
          <cell r="H70" t="str">
            <v>Not enough Gold</v>
          </cell>
          <cell r="K70">
            <v>1</v>
          </cell>
          <cell r="M70" t="str">
            <v>ゴールドが不足して</v>
          </cell>
          <cell r="N70" t="str">
            <v>黄金低</v>
          </cell>
          <cell r="O70" t="str">
            <v>黃金低</v>
          </cell>
          <cell r="P70" t="str">
            <v>L'or est faible</v>
          </cell>
          <cell r="Q70" t="str">
            <v>Das Gold ist niedrig</v>
          </cell>
          <cell r="R70" t="str">
            <v>emas rendah</v>
          </cell>
          <cell r="S70" t="str">
            <v>L'oro è bassa</v>
          </cell>
          <cell r="T70" t="str">
            <v>Золото является низким</v>
          </cell>
          <cell r="U70" t="str">
            <v>El oro es baja</v>
          </cell>
          <cell r="V70" t="str">
            <v>ทองอยู่ในระดับต่ำ</v>
          </cell>
          <cell r="W70" t="str">
            <v>Vàng là thấp</v>
          </cell>
          <cell r="X70" t="str">
            <v>O ouro é baixa</v>
          </cell>
          <cell r="Y70" t="str">
            <v>الذهب منخفض</v>
          </cell>
          <cell r="Z70" t="str">
            <v>Золата з'яўляецца нізкім</v>
          </cell>
          <cell r="AA70" t="str">
            <v>Златото е ниско</v>
          </cell>
          <cell r="AB70" t="str">
            <v>Zlato je nízká</v>
          </cell>
          <cell r="AC70" t="str">
            <v>Het goud is laag</v>
          </cell>
          <cell r="AD70" t="str">
            <v>Kulta on alhainen</v>
          </cell>
          <cell r="AE70" t="str">
            <v>Ο χρυσός είναι χαμηλή</v>
          </cell>
          <cell r="AF70" t="str">
            <v>הזהב הוא נמוך</v>
          </cell>
          <cell r="AG70" t="str">
            <v>Az arany alacsony</v>
          </cell>
          <cell r="AH70" t="str">
            <v>emas adalah rendah</v>
          </cell>
          <cell r="AI70" t="str">
            <v>Złoto jest niski</v>
          </cell>
          <cell r="AJ70" t="str">
            <v>Aurul este scăzut</v>
          </cell>
          <cell r="AK70" t="str">
            <v>Zlato je nízka</v>
          </cell>
          <cell r="AL70" t="str">
            <v>Guldet är låg</v>
          </cell>
          <cell r="AM70" t="str">
            <v>altın düşüktür</v>
          </cell>
          <cell r="AN70" t="str">
            <v>Золото є низьким</v>
          </cell>
        </row>
        <row r="71">
          <cell r="A71" t="str">
            <v>GameUI_NotEnoughPp</v>
          </cell>
          <cell r="B71">
            <v>1</v>
          </cell>
          <cell r="C71" t="str">
            <v>PP가 부족합니다</v>
          </cell>
          <cell r="D71"/>
          <cell r="E71" t="str">
            <v>PP가 부족합니다</v>
          </cell>
          <cell r="F71"/>
          <cell r="G71" t="str">
            <v>The PP is low</v>
          </cell>
          <cell r="H71" t="str">
            <v>Not enough Power Points</v>
          </cell>
          <cell r="K71">
            <v>1</v>
          </cell>
          <cell r="M71" t="str">
            <v>PPが不足して</v>
          </cell>
          <cell r="N71" t="str">
            <v>该PP低</v>
          </cell>
          <cell r="O71" t="str">
            <v>該PP低</v>
          </cell>
          <cell r="P71" t="str">
            <v>Le PP est faible</v>
          </cell>
          <cell r="Q71" t="str">
            <v>Die PP ist gering</v>
          </cell>
          <cell r="R71" t="str">
            <v>PP rendah</v>
          </cell>
          <cell r="S71" t="str">
            <v>Il PP è bassa</v>
          </cell>
          <cell r="T71" t="str">
            <v>PP низкий</v>
          </cell>
          <cell r="U71" t="str">
            <v>El PP es baja</v>
          </cell>
          <cell r="V71" t="str">
            <v>พีพีอยู่ในระดับต่ำ</v>
          </cell>
          <cell r="W71" t="str">
            <v>PP là thấp</v>
          </cell>
          <cell r="X71" t="str">
            <v>O PP é baixo</v>
          </cell>
          <cell r="Y71" t="str">
            <v>وPP منخفضة</v>
          </cell>
          <cell r="Z71" t="str">
            <v>PP нізкі</v>
          </cell>
          <cell r="AA71" t="str">
            <v>ПП е ниско</v>
          </cell>
          <cell r="AB71" t="str">
            <v>PP je nízká</v>
          </cell>
          <cell r="AC71" t="str">
            <v>De PP is laag</v>
          </cell>
          <cell r="AD71" t="str">
            <v>PP on alhainen</v>
          </cell>
          <cell r="AE71" t="str">
            <v>Το PP είναι χαμηλή</v>
          </cell>
          <cell r="AF71" t="str">
            <v>ב- PP הוא נמוך</v>
          </cell>
          <cell r="AG71" t="str">
            <v>A PP alacsony</v>
          </cell>
          <cell r="AH71" t="str">
            <v>PP adalah rendah</v>
          </cell>
          <cell r="AI71" t="str">
            <v>PP jest niski</v>
          </cell>
          <cell r="AJ71" t="str">
            <v>PP este scăzut</v>
          </cell>
          <cell r="AK71" t="str">
            <v>PP je nízka</v>
          </cell>
          <cell r="AL71" t="str">
            <v>PP är låg</v>
          </cell>
          <cell r="AM71" t="str">
            <v>PP düşüktür</v>
          </cell>
          <cell r="AN71" t="str">
            <v>PP низький</v>
          </cell>
        </row>
        <row r="72">
          <cell r="A72" t="str">
            <v>GameUI_NotEnoughLbp</v>
          </cell>
          <cell r="B72">
            <v>1</v>
          </cell>
          <cell r="C72" t="str">
            <v>캐릭터 오리진이 필요합니다</v>
          </cell>
          <cell r="D72"/>
          <cell r="E72" t="str">
            <v>캐릭터 오리진이 필요합니다</v>
          </cell>
          <cell r="F72"/>
          <cell r="G72" t="str">
            <v>I need a character origin</v>
          </cell>
          <cell r="H72" t="str">
            <v>Require Origin of the character</v>
          </cell>
          <cell r="K72">
            <v>1</v>
          </cell>
          <cell r="M72" t="str">
            <v>キャラクターオリジンが必要です</v>
          </cell>
          <cell r="N72" t="str">
            <v>我需要一个字符的起源</v>
          </cell>
          <cell r="O72" t="str">
            <v>我需要一個字符的起源</v>
          </cell>
          <cell r="P72" t="str">
            <v>J'ai besoin d'une origine de caractère</v>
          </cell>
          <cell r="Q72" t="str">
            <v>Ich brauche einen Zeichenursprung</v>
          </cell>
          <cell r="R72" t="str">
            <v>Aku butuh asal karakter</v>
          </cell>
          <cell r="S72" t="str">
            <v>Ho bisogno di un personaggio origine</v>
          </cell>
          <cell r="T72" t="str">
            <v>Мне нужен характер происхождения</v>
          </cell>
          <cell r="U72" t="str">
            <v>Necesito un origen de carácter</v>
          </cell>
          <cell r="V72" t="str">
            <v>ฉันต้องมีต้นกำเนิดตัวละคร</v>
          </cell>
          <cell r="W72" t="str">
            <v>Tôi cần một nguồn gốc nhân vật</v>
          </cell>
          <cell r="X72" t="str">
            <v>Eu preciso de uma origem caráter</v>
          </cell>
          <cell r="Y72" t="str">
            <v>أحتاج إلى أصل شخصية</v>
          </cell>
          <cell r="Z72" t="str">
            <v>Мне патрэбен характар ​​паходжання</v>
          </cell>
          <cell r="AA72" t="str">
            <v>Имам нужда от герой произход</v>
          </cell>
          <cell r="AB72" t="str">
            <v>Musím znak původ</v>
          </cell>
          <cell r="AC72" t="str">
            <v>Ik heb een personage oorsprong</v>
          </cell>
          <cell r="AD72" t="str">
            <v>Tarvitsen merkin alkuperä</v>
          </cell>
          <cell r="AE72" t="str">
            <v>Χρειάζομαι ένα προέλευση χαρακτήρα</v>
          </cell>
          <cell r="AF72" t="str">
            <v>אני צריך ממוצא אופי</v>
          </cell>
          <cell r="AG72" t="str">
            <v>Kell egy karaktert származási</v>
          </cell>
          <cell r="AH72" t="str">
            <v>Saya memerlukan asal watak</v>
          </cell>
          <cell r="AI72" t="str">
            <v>Muszę pochodzenie znaków</v>
          </cell>
          <cell r="AJ72" t="str">
            <v>Am nevoie de o origine caracter</v>
          </cell>
          <cell r="AK72" t="str">
            <v>Musím znak pôvod</v>
          </cell>
          <cell r="AL72" t="str">
            <v>Jag behöver en karaktär ursprung</v>
          </cell>
          <cell r="AM72" t="str">
            <v>Bir karakter kökeni gerek</v>
          </cell>
          <cell r="AN72" t="str">
            <v>Мені потрібен характер походження</v>
          </cell>
        </row>
        <row r="73">
          <cell r="A73" t="str">
            <v>GameUI_MaxReachToast</v>
          </cell>
          <cell r="B73">
            <v>1</v>
          </cell>
          <cell r="C73" t="str">
            <v>최고 레벨까지 성장하였습니다!</v>
          </cell>
          <cell r="D73"/>
          <cell r="E73" t="str">
            <v>최고 레벨까지 성장하였습니다!</v>
          </cell>
          <cell r="F73"/>
          <cell r="G73" t="str">
            <v>It has grown to the highest level!</v>
          </cell>
          <cell r="H73" t="str">
            <v>It has grown to the highest level!</v>
          </cell>
          <cell r="K73">
            <v>1</v>
          </cell>
          <cell r="M73" t="str">
            <v>最高レベルまで成長しました！</v>
          </cell>
          <cell r="N73" t="str">
            <v>它已经发展到最高境界！</v>
          </cell>
          <cell r="O73" t="str">
            <v>它已經發展到最高境界！</v>
          </cell>
          <cell r="P73" t="str">
            <v>Il a grandi au plus haut niveau!</v>
          </cell>
          <cell r="Q73" t="str">
            <v>Es hat sich auf höchstem Niveau gewachsen!</v>
          </cell>
          <cell r="R73" t="str">
            <v>Hal ini telah berkembang ke tingkat tertinggi!</v>
          </cell>
          <cell r="S73" t="str">
            <v>E 'cresciuta al livello più alto!</v>
          </cell>
          <cell r="T73" t="str">
            <v>Он вырос до самого высокого уровня!</v>
          </cell>
          <cell r="U73" t="str">
            <v>Ha crecido hasta el nivel más alto!</v>
          </cell>
          <cell r="V73" t="str">
            <v>มันได้เติบโตขึ้นไปถึงระดับสูงสุด!</v>
          </cell>
          <cell r="W73" t="str">
            <v>Nó đã phát triển đến mức cao nhất!</v>
          </cell>
          <cell r="X73" t="str">
            <v>Ela cresceu para o nível mais alto!</v>
          </cell>
          <cell r="Y73" t="str">
            <v>وقد نمت لأعلى مستوى!</v>
          </cell>
          <cell r="Z73" t="str">
            <v>Ён вырас да самага высокага ўзроўню!</v>
          </cell>
          <cell r="AA73" t="str">
            <v>Той е нараснал до най-високо ниво!</v>
          </cell>
          <cell r="AB73" t="str">
            <v>To se rozrostla na nejvyšší úrovni!</v>
          </cell>
          <cell r="AC73" t="str">
            <v>Het is uitgegroeid tot het hoogste niveau!</v>
          </cell>
          <cell r="AD73" t="str">
            <v>Se on kasvanut korkeimmalle tasolle!</v>
          </cell>
          <cell r="AE73" t="str">
            <v>Έχει αυξηθεί στο υψηλότερο επίπεδο!</v>
          </cell>
          <cell r="AF73" t="str">
            <v>היא גדלה לרמה הגבוהה ביותר!</v>
          </cell>
          <cell r="AG73" t="str">
            <v>Ez nőtte ki magát a legmagasabb szinten!</v>
          </cell>
          <cell r="AH73" t="str">
            <v>Ia telah berkembang ke tahap yang tertinggi!</v>
          </cell>
          <cell r="AI73" t="str">
            <v>Wartość ta wzrosła do najwyższego poziomu!</v>
          </cell>
          <cell r="AJ73" t="str">
            <v>Acesta a crescut la cel mai înalt nivel!</v>
          </cell>
          <cell r="AK73" t="str">
            <v>To sa rozrástla na najvyššej úrovni!</v>
          </cell>
          <cell r="AL73" t="str">
            <v>Det har vuxit till den högsta nivån!</v>
          </cell>
          <cell r="AM73" t="str">
            <v>En yüksek seviyeye büyüdü!</v>
          </cell>
          <cell r="AN73" t="str">
            <v>Він виріс до найвищого рівня!</v>
          </cell>
        </row>
        <row r="74">
          <cell r="A74" t="str">
            <v>GameUI_TouchToMove</v>
          </cell>
          <cell r="B74">
            <v>1</v>
          </cell>
          <cell r="C74" t="str">
            <v>터치하여 이동하세요</v>
          </cell>
          <cell r="E74" t="str">
            <v>터치하여 이동하세요</v>
          </cell>
          <cell r="G74" t="str">
            <v>Go to the touch</v>
          </cell>
          <cell r="H74" t="str">
            <v>Touch to move</v>
          </cell>
          <cell r="K74">
            <v>1</v>
          </cell>
          <cell r="M74" t="str">
            <v>タッチして移動してください</v>
          </cell>
          <cell r="N74" t="str">
            <v>去触摸</v>
          </cell>
          <cell r="O74" t="str">
            <v>去觸摸</v>
          </cell>
          <cell r="P74" t="str">
            <v>Aller au toucher</v>
          </cell>
          <cell r="Q74" t="str">
            <v>Gehen Sie auf die Touch</v>
          </cell>
          <cell r="R74" t="str">
            <v>Pergi untuk disentuh</v>
          </cell>
          <cell r="S74" t="str">
            <v>Vai al tatto</v>
          </cell>
          <cell r="T74" t="str">
            <v>Перейти к касанию</v>
          </cell>
          <cell r="U74" t="str">
            <v>Ir al tacto</v>
          </cell>
          <cell r="V74" t="str">
            <v>ไปสัมผัส</v>
          </cell>
          <cell r="W74" t="str">
            <v>Tới các liên lạc</v>
          </cell>
          <cell r="X74" t="str">
            <v>Ir ao toque</v>
          </cell>
          <cell r="Y74" t="str">
            <v>الذهاب إلى لمسة</v>
          </cell>
          <cell r="Z74" t="str">
            <v>Перайсці да дотыку</v>
          </cell>
          <cell r="AA74" t="str">
            <v>Отиди на пипане</v>
          </cell>
          <cell r="AB74" t="str">
            <v>Přejít na dotek</v>
          </cell>
          <cell r="AC74" t="str">
            <v>Ga naar het contact</v>
          </cell>
          <cell r="AD74" t="str">
            <v>Siirry kosketusnäyttö</v>
          </cell>
          <cell r="AE74" t="str">
            <v>Πηγαίνετε στην αφή</v>
          </cell>
          <cell r="AF74" t="str">
            <v>עבור אל מגע</v>
          </cell>
          <cell r="AG74" t="str">
            <v>Menj a kapcsolatot</v>
          </cell>
          <cell r="AH74" t="str">
            <v>Pergi apabila disentuh</v>
          </cell>
          <cell r="AI74" t="str">
            <v>Idź na dotyk</v>
          </cell>
          <cell r="AJ74" t="str">
            <v>Du-te la atingere</v>
          </cell>
          <cell r="AK74" t="str">
            <v>Prejsť na dotyk</v>
          </cell>
          <cell r="AL74" t="str">
            <v>Gå vid beröring</v>
          </cell>
          <cell r="AM74" t="str">
            <v>dokunma git</v>
          </cell>
          <cell r="AN74" t="str">
            <v>Перейти до торкання</v>
          </cell>
        </row>
        <row r="75">
          <cell r="A75" t="str">
            <v>GameUI_BossReady</v>
          </cell>
          <cell r="B75">
            <v>1</v>
          </cell>
          <cell r="C75" t="str">
            <v>보스에 대비하세요</v>
          </cell>
          <cell r="D75"/>
          <cell r="E75" t="str">
            <v>보스에 대비하세요</v>
          </cell>
          <cell r="F75"/>
          <cell r="G75" t="str">
            <v>Please prepare for the boss.</v>
          </cell>
          <cell r="H75" t="str">
            <v>Prepare for the boss</v>
          </cell>
          <cell r="K75">
            <v>1</v>
          </cell>
          <cell r="M75" t="str">
            <v>ボスに備えてください</v>
          </cell>
          <cell r="N75" t="str">
            <v>为老板请准备。</v>
          </cell>
          <cell r="O75" t="str">
            <v>為老闆請準備。</v>
          </cell>
          <cell r="P75" t="str">
            <v>préparer pour le patron s'il vous plaît.</v>
          </cell>
          <cell r="Q75" t="str">
            <v>Bitte bereiten Sie für den Chef.</v>
          </cell>
          <cell r="R75" t="str">
            <v>Silakan mempersiapkan diri untuk bos.</v>
          </cell>
          <cell r="S75" t="str">
            <v>Si prega di preparare per il capo.</v>
          </cell>
          <cell r="T75" t="str">
            <v>Пожалуйста, подготовьте для босса.</v>
          </cell>
          <cell r="U75" t="str">
            <v>Por favor prepare para el jefe.</v>
          </cell>
          <cell r="V75" t="str">
            <v>กรุณาเตรียมความพร้อมสำหรับเจ้านาย</v>
          </cell>
          <cell r="W75" t="str">
            <v>Hãy chuẩn bị cho ông chủ.</v>
          </cell>
          <cell r="X75" t="str">
            <v>Por favor, preparar-se para o chefe.</v>
          </cell>
          <cell r="Y75" t="str">
            <v>يرجى الاستعداد للمدرب.</v>
          </cell>
          <cell r="Z75" t="str">
            <v>Калі ласка, падрыхтуйце для боса.</v>
          </cell>
          <cell r="AA75" t="str">
            <v>Моля се подготвят за шефа.</v>
          </cell>
          <cell r="AB75" t="str">
            <v>Prosím, připravte pro šéfa.</v>
          </cell>
          <cell r="AC75" t="str">
            <v>Gelieve voor te bereiden op de baas.</v>
          </cell>
          <cell r="AD75" t="str">
            <v>Ole hyvä valmistautua pomo.</v>
          </cell>
          <cell r="AE75" t="str">
            <v>Παρακαλείστε να προετοιμαστούν για το αφεντικό.</v>
          </cell>
          <cell r="AF75" t="str">
            <v>אנא להתכונן הבוס.</v>
          </cell>
          <cell r="AG75" t="str">
            <v>Kérjük, felkészülni a főnök.</v>
          </cell>
          <cell r="AH75" t="str">
            <v>Sila sediakan untuk bos.</v>
          </cell>
          <cell r="AI75" t="str">
            <v>Proszę przygotować się do występu.</v>
          </cell>
          <cell r="AJ75" t="str">
            <v>Vă rugăm să se pregătească pentru șeful.</v>
          </cell>
          <cell r="AK75" t="str">
            <v>Prosím, pripravte pre šéfa.</v>
          </cell>
          <cell r="AL75" t="str">
            <v>Vänligen förbereda sig för chefen.</v>
          </cell>
          <cell r="AM75" t="str">
            <v>patron için hazırlayın.</v>
          </cell>
          <cell r="AN75" t="str">
            <v>Будь ласка, підготуйте для боса.</v>
          </cell>
        </row>
        <row r="76">
          <cell r="A76" t="str">
            <v>GameUI_PossibleAfterTraining</v>
          </cell>
          <cell r="B76">
            <v>1</v>
          </cell>
          <cell r="C76" t="str">
            <v>훈련 챕터 클리어 후 진행 가능합니다</v>
          </cell>
          <cell r="E76" t="str">
            <v>훈련 챕터 클리어 후 진행 가능합니다</v>
          </cell>
          <cell r="G76" t="str">
            <v>After training, the chapter can clear progress</v>
          </cell>
          <cell r="H76" t="str">
            <v>Available to play after the training chapter</v>
          </cell>
          <cell r="K76">
            <v>1</v>
          </cell>
          <cell r="M76" t="str">
            <v>訓練チャプタークリア後進行可能です</v>
          </cell>
          <cell r="N76" t="str">
            <v>训练结束后，章可明显进展</v>
          </cell>
          <cell r="O76" t="str">
            <v>訓練結束後，章可明顯進展</v>
          </cell>
          <cell r="P76" t="str">
            <v>Après la formation, le chapitre peut effacer les progrès</v>
          </cell>
          <cell r="Q76" t="str">
            <v>Nach dem Training kann das Kapitel deutliche Fortschritte</v>
          </cell>
          <cell r="R76" t="str">
            <v>Setelah pelatihan, bab ini bisa membersihkan kemajuan</v>
          </cell>
          <cell r="S76" t="str">
            <v>Dopo l'allenamento, il capitolo può cancellare i progressi</v>
          </cell>
          <cell r="T76" t="str">
            <v>После обучения, глава может очистить прогресс</v>
          </cell>
          <cell r="U76" t="str">
            <v>Después del entrenamiento, el capítulo puede borrar el progreso</v>
          </cell>
          <cell r="V76" t="str">
            <v>หลังจากการฝึกอบรม, บทที่สามารถล้างความคืบหน้า</v>
          </cell>
          <cell r="W76" t="str">
            <v>Sau khi đào tạo, chương có thể xóa những tiến bộ</v>
          </cell>
          <cell r="X76" t="str">
            <v>Após o treinamento, o capítulo pode limpar o progresso</v>
          </cell>
          <cell r="Y76" t="str">
            <v>بعد التدريب، ويمكن الفصل اضحة التقدم</v>
          </cell>
          <cell r="Z76" t="str">
            <v>Пасля навучання, кіраўнік можа ачысціць прагрэс</v>
          </cell>
          <cell r="AA76" t="str">
            <v>След обучението, главата може да изчисти напредък</v>
          </cell>
          <cell r="AB76" t="str">
            <v>Po tréninku, kapitola může vymazat pokrok</v>
          </cell>
          <cell r="AC76" t="str">
            <v>Na de training, kan het hoofdstuk duidelijke vooruitgang</v>
          </cell>
          <cell r="AD76" t="str">
            <v>Koulutuksen jälkeen luku voi tyhjentää edistymistä</v>
          </cell>
          <cell r="AE76" t="str">
            <v>Μετά την εκπαίδευση, το κεφάλαιο μπορεί να καθαρίσει την πρόοδο</v>
          </cell>
          <cell r="AF76" t="str">
            <v>לאחר האימון, הפרק יכול לנקות את ההתקדמות</v>
          </cell>
          <cell r="AG76" t="str">
            <v>Edzés után, a fejezet törölheti haladás</v>
          </cell>
          <cell r="AH76" t="str">
            <v>Selepas latihan, bab boleh mengosongkan kemajuan</v>
          </cell>
          <cell r="AI76" t="str">
            <v>Po treningu, rozdział można wyczyścić postępy</v>
          </cell>
          <cell r="AJ76" t="str">
            <v>După formare, capitolul poate clar progresul</v>
          </cell>
          <cell r="AK76" t="str">
            <v>Po tréningu, kapitola môže vymazať pokrok</v>
          </cell>
          <cell r="AL76" t="str">
            <v>Efter träningen kan kapitlet klara framsteg</v>
          </cell>
          <cell r="AM76" t="str">
            <v>Eğitimden sonra, bölüm ilerleme temizleyebilirsiniz</v>
          </cell>
          <cell r="AN76" t="str">
            <v>Після навчання, глава може очистити прогрес</v>
          </cell>
        </row>
        <row r="77">
          <cell r="A77" t="str">
            <v>GameUI_PossibleAfterDownload</v>
          </cell>
          <cell r="B77">
            <v>1</v>
          </cell>
          <cell r="C77" t="str">
            <v>다운로드 완료 후 진행 가능합니다</v>
          </cell>
          <cell r="E77" t="str">
            <v>다운로드 완료 후 진행 가능합니다</v>
          </cell>
          <cell r="G77" t="str">
            <v>After the download completes, you can proceed</v>
          </cell>
          <cell r="H77" t="str">
            <v>Available to play after the download</v>
          </cell>
          <cell r="K77">
            <v>1</v>
          </cell>
          <cell r="M77" t="str">
            <v>ダウンロードが完了した後、進行可能です</v>
          </cell>
          <cell r="N77" t="str">
            <v>下载完成后，可以继续</v>
          </cell>
          <cell r="O77" t="str">
            <v>下載完成後，可以繼續</v>
          </cell>
          <cell r="P77" t="str">
            <v>Après les finalise de téléchargement, vous pouvez procéder</v>
          </cell>
          <cell r="Q77" t="str">
            <v>Nachdem der Download abgeschlossen ist, können Sie fortfahren</v>
          </cell>
          <cell r="R77" t="str">
            <v>Setelah selesai download, Anda dapat melanjutkan</v>
          </cell>
          <cell r="S77" t="str">
            <v>Dopo il completamento del download, è possibile procedere</v>
          </cell>
          <cell r="T77" t="str">
            <v>После Завершает загрузки, вы можете продолжить</v>
          </cell>
          <cell r="U77" t="str">
            <v>Después de que se complete la descarga, se puede proceder</v>
          </cell>
          <cell r="V77" t="str">
            <v>หลังจากเสร็จสิ้นการดาวน์โหลดคุณสามารถดำเนินการต่อ</v>
          </cell>
          <cell r="W77" t="str">
            <v>Sau khi chạy xong tải về, bạn có thể tiến hành</v>
          </cell>
          <cell r="X77" t="str">
            <v>Depois da conclusão do de download, você pode prosseguir</v>
          </cell>
          <cell r="Y77" t="str">
            <v>بعد تنزيل يكمل، يمكنك المضي قدما</v>
          </cell>
          <cell r="Z77" t="str">
            <v>Пасля Завяршае загрузкі, вы можаце працягнуць</v>
          </cell>
          <cell r="AA77" t="str">
            <v>След завършва изтегляне, можете да продължите</v>
          </cell>
          <cell r="AB77" t="str">
            <v>Po dokončení stahování můžete pokračovat</v>
          </cell>
          <cell r="AC77" t="str">
            <v>Na het downloaden is voltooid, kunt u doorgaan</v>
          </cell>
          <cell r="AD77" t="str">
            <v>Kun lataus on valmis, voit jatkaa</v>
          </cell>
          <cell r="AE77" t="str">
            <v>Μετά τις ολοκληρώνει λήψη, μπορείτε να προχωρήσετε</v>
          </cell>
          <cell r="AF77" t="str">
            <v>לאחר משלים הורדה, אתה יכול להמשיך</v>
          </cell>
          <cell r="AG77" t="str">
            <v>A letöltés után befejeződik, akkor folytassa</v>
          </cell>
          <cell r="AH77" t="str">
            <v>Selepas selesai muat turun, anda boleh meneruskan</v>
          </cell>
          <cell r="AI77" t="str">
            <v>Po uzupełnia pobierania, można przystąpić</v>
          </cell>
          <cell r="AJ77" t="str">
            <v>După ce la finalizarea descărcării, puteți continua</v>
          </cell>
          <cell r="AK77" t="str">
            <v>Po dokončení sťahovania môžete pokračovať</v>
          </cell>
          <cell r="AL77" t="str">
            <v>Efter hämtningen är klar, kan du fortsätta</v>
          </cell>
          <cell r="AM77" t="str">
            <v>indirme işlemi tamamlandıktan sonra, başlayabilirsiniz</v>
          </cell>
          <cell r="AN77" t="str">
            <v>Після Завершує завантаження, ви можете продовжити</v>
          </cell>
        </row>
        <row r="78">
          <cell r="A78" t="str">
            <v>GameUI_GameSetting</v>
          </cell>
          <cell r="B78">
            <v>1</v>
          </cell>
          <cell r="C78" t="str">
            <v>게임설정</v>
          </cell>
          <cell r="E78" t="str">
            <v>게임설정</v>
          </cell>
          <cell r="G78" t="str">
            <v>Game Settings</v>
          </cell>
          <cell r="H78" t="str">
            <v>Game Settings</v>
          </cell>
          <cell r="K78">
            <v>1</v>
          </cell>
          <cell r="M78" t="str">
            <v>ゲームの設定</v>
          </cell>
          <cell r="N78" t="str">
            <v>游戏设置</v>
          </cell>
          <cell r="O78" t="str">
            <v>遊戲設置</v>
          </cell>
          <cell r="P78" t="str">
            <v>Paramètres de jeu</v>
          </cell>
          <cell r="Q78" t="str">
            <v>Spieleinstellungen</v>
          </cell>
          <cell r="R78" t="str">
            <v>Pengaturan pertandingan</v>
          </cell>
          <cell r="S78" t="str">
            <v>Impostazioni di gioco</v>
          </cell>
          <cell r="T78" t="str">
            <v>Настройки игры</v>
          </cell>
          <cell r="U78" t="str">
            <v>Configuración del juego</v>
          </cell>
          <cell r="V78" t="str">
            <v>การตั้งค่าเกม</v>
          </cell>
          <cell r="W78" t="str">
            <v>Cài đặt game</v>
          </cell>
          <cell r="X78" t="str">
            <v>Configurações do jogo</v>
          </cell>
          <cell r="Y78" t="str">
            <v>إعدادات اللعبة</v>
          </cell>
          <cell r="Z78" t="str">
            <v>наладкі гульні</v>
          </cell>
          <cell r="AA78" t="str">
            <v>Настройки на играта</v>
          </cell>
          <cell r="AB78" t="str">
            <v>Nastavení herní</v>
          </cell>
          <cell r="AC78" t="str">
            <v>Spelinstellingen</v>
          </cell>
          <cell r="AD78" t="str">
            <v>pelin asetukset</v>
          </cell>
          <cell r="AE78" t="str">
            <v>Ρυθμίσεις παιχνιδιού</v>
          </cell>
          <cell r="AF78" t="str">
            <v>הגדרות משחק</v>
          </cell>
          <cell r="AG78" t="str">
            <v>játék beállítások</v>
          </cell>
          <cell r="AH78" t="str">
            <v>Tetapan permainan</v>
          </cell>
          <cell r="AI78" t="str">
            <v>Ustawienia gry</v>
          </cell>
          <cell r="AJ78" t="str">
            <v>Setări de joc</v>
          </cell>
          <cell r="AK78" t="str">
            <v>nastavenie herné</v>
          </cell>
          <cell r="AL78" t="str">
            <v>Spelinställningar</v>
          </cell>
          <cell r="AM78" t="str">
            <v>Oyun Ayarları</v>
          </cell>
          <cell r="AN78" t="str">
            <v>налаштування гри</v>
          </cell>
        </row>
        <row r="79">
          <cell r="A79" t="str">
            <v>GameUI_EmptyLevelPack</v>
          </cell>
          <cell r="B79">
            <v>1</v>
          </cell>
          <cell r="C79" t="str">
            <v>획득한 전투팩이 없습니다</v>
          </cell>
          <cell r="E79" t="str">
            <v>획득한 전투팩이 없습니다</v>
          </cell>
          <cell r="G79" t="str">
            <v>No one battle packs acquisition</v>
          </cell>
          <cell r="H79" t="str">
            <v>You have no Battle Packs yet</v>
          </cell>
          <cell r="K79">
            <v>1</v>
          </cell>
          <cell r="M79" t="str">
            <v>獲得した戦闘パックがありません</v>
          </cell>
          <cell r="N79" t="str">
            <v>没有一个战斗组采集</v>
          </cell>
          <cell r="O79" t="str">
            <v>沒有一個戰鬥組採集</v>
          </cell>
          <cell r="P79" t="str">
            <v>Personne ne combat l'acquisition de paquets</v>
          </cell>
          <cell r="Q79" t="str">
            <v>Kein Kampf Pack Erwerb</v>
          </cell>
          <cell r="R79" t="str">
            <v>Tidak ada satu pertempuran paket akuisisi</v>
          </cell>
          <cell r="S79" t="str">
            <v>Non una battaglia di acquisizione confezioni</v>
          </cell>
          <cell r="T79" t="str">
            <v>Ни один бой приобретение пакетов</v>
          </cell>
          <cell r="U79" t="str">
            <v>Nadie batalla de adquisición de paquetes</v>
          </cell>
          <cell r="V79" t="str">
            <v>ไม่มีการต่อสู้หนึ่งในการซื้อแพ็ค</v>
          </cell>
          <cell r="W79" t="str">
            <v>Không mua lại gói một trận chiến</v>
          </cell>
          <cell r="X79" t="str">
            <v>Ninguém batalha aquisição embalagens</v>
          </cell>
          <cell r="Y79" t="str">
            <v>لا معركة واحدة حزم اكتساب</v>
          </cell>
          <cell r="Z79" t="str">
            <v>Ні адзін бой набыццё пакетаў</v>
          </cell>
          <cell r="AA79" t="str">
            <v>Никой не битка опаковки придобиване</v>
          </cell>
          <cell r="AB79" t="str">
            <v>Nikdo bitva akvizice zábaly</v>
          </cell>
          <cell r="AC79" t="str">
            <v>Niemand battle packs overname</v>
          </cell>
          <cell r="AD79" t="str">
            <v>Kukaan taistelu pakkauksissa hankinta</v>
          </cell>
          <cell r="AE79" t="str">
            <v>Κανείς μάχη απόκτησης πακέτα</v>
          </cell>
          <cell r="AF79" t="str">
            <v>אין רכישה אחד קרב חפיסות</v>
          </cell>
          <cell r="AG79" t="str">
            <v>Senki harci csomag megszerzése</v>
          </cell>
          <cell r="AH79" t="str">
            <v>Tiada satu pertempuran pek pengambilalihan</v>
          </cell>
          <cell r="AI79" t="str">
            <v>Nikt bitwa nabycie kaczki</v>
          </cell>
          <cell r="AJ79" t="str">
            <v>Nici achiziție pachete o bătălie</v>
          </cell>
          <cell r="AK79" t="str">
            <v>Nikto bitka akvizície zábaly</v>
          </cell>
          <cell r="AL79" t="str">
            <v>Ingen strid förpackningar förvärv</v>
          </cell>
          <cell r="AM79" t="str">
            <v>Hiç kimse savaş paketleri edinimi</v>
          </cell>
          <cell r="AN79" t="str">
            <v>Жоден бій придбання пакетів</v>
          </cell>
        </row>
        <row r="80">
          <cell r="A80" t="str">
            <v>GameUI_EmptyEquip</v>
          </cell>
          <cell r="B80">
            <v>1</v>
          </cell>
          <cell r="C80" t="str">
            <v>선택할 수 있는 장비가 없습니다</v>
          </cell>
          <cell r="D80"/>
          <cell r="E80" t="str">
            <v>선택할 수 있는 장비가 없습니다</v>
          </cell>
          <cell r="F80"/>
          <cell r="G80" t="str">
            <v>Equipment not have to choose</v>
          </cell>
          <cell r="H80" t="str">
            <v>Equipment not have to choose</v>
          </cell>
          <cell r="K80">
            <v>1</v>
          </cell>
          <cell r="M80" t="str">
            <v>選択できる装置がありません</v>
          </cell>
          <cell r="N80" t="str">
            <v>设备没有选择</v>
          </cell>
          <cell r="O80" t="str">
            <v>設備沒有選擇</v>
          </cell>
          <cell r="P80" t="str">
            <v>L'équipement pas à choisir</v>
          </cell>
          <cell r="Q80" t="str">
            <v>Geräte müssen nicht wählen</v>
          </cell>
          <cell r="R80" t="str">
            <v>Peralatan tidak harus memilih</v>
          </cell>
          <cell r="S80" t="str">
            <v>Apparecchiatura non deve scegliere</v>
          </cell>
          <cell r="T80" t="str">
            <v>Оборудование не должно выбирать</v>
          </cell>
          <cell r="U80" t="str">
            <v>El equipo no tiene que elegir</v>
          </cell>
          <cell r="V80" t="str">
            <v>อุปกรณ์ไม่จำเป็นต้องเลือก</v>
          </cell>
          <cell r="W80" t="str">
            <v>Thiết bị không phải chọn</v>
          </cell>
          <cell r="X80" t="str">
            <v>Equipamento não tem que escolher</v>
          </cell>
          <cell r="Y80" t="str">
            <v>معدات يكن لديك لاختيار</v>
          </cell>
          <cell r="Z80" t="str">
            <v>Абсталяванне не павінна выбіраць</v>
          </cell>
          <cell r="AA80" t="str">
            <v>Оборудване, не трябва да избирам</v>
          </cell>
          <cell r="AB80" t="str">
            <v>Zařízení není nutné vybírat</v>
          </cell>
          <cell r="AC80" t="str">
            <v>Apparatuur niet te kiezen</v>
          </cell>
          <cell r="AD80" t="str">
            <v>Laitteet ei tarvitse valita</v>
          </cell>
          <cell r="AE80" t="str">
            <v>Ο εξοπλισμός δεν πρέπει να επιλέξετε</v>
          </cell>
          <cell r="AF80" t="str">
            <v>ציוד לא צריך לבחור</v>
          </cell>
          <cell r="AG80" t="str">
            <v>Felszerelés nem kell választani</v>
          </cell>
          <cell r="AH80" t="str">
            <v>Peralatan tidak perlu memilih</v>
          </cell>
          <cell r="AI80" t="str">
            <v>Sprzęt nie musi wybierać</v>
          </cell>
          <cell r="AJ80" t="str">
            <v>Echipamentul nu trebuie să aleagă</v>
          </cell>
          <cell r="AK80" t="str">
            <v>Zariadenie nie je nutné vyberať</v>
          </cell>
          <cell r="AL80" t="str">
            <v>Utrustning inte välja</v>
          </cell>
          <cell r="AM80" t="str">
            <v>Ekipman seçim yapmak zorunda değilsiniz</v>
          </cell>
          <cell r="AN80" t="str">
            <v>Устаткування не повинно вибирати</v>
          </cell>
        </row>
        <row r="81">
          <cell r="A81" t="str">
            <v>GameUI_SoundFX</v>
          </cell>
          <cell r="B81">
            <v>1</v>
          </cell>
          <cell r="C81" t="str">
            <v>효과음</v>
          </cell>
          <cell r="E81" t="str">
            <v>효과음</v>
          </cell>
          <cell r="G81" t="str">
            <v>sound effect</v>
          </cell>
          <cell r="H81" t="str">
            <v>Sound FX</v>
          </cell>
          <cell r="K81">
            <v>1</v>
          </cell>
          <cell r="M81" t="str">
            <v>効果音</v>
          </cell>
          <cell r="N81" t="str">
            <v>音效</v>
          </cell>
          <cell r="O81" t="str">
            <v>音效</v>
          </cell>
          <cell r="P81" t="str">
            <v>EFFETS SONORES</v>
          </cell>
          <cell r="Q81" t="str">
            <v>SOUND EFFECTS</v>
          </cell>
          <cell r="R81" t="str">
            <v>EFEK SUARA</v>
          </cell>
          <cell r="S81" t="str">
            <v>EFFETTI SONORI</v>
          </cell>
          <cell r="T81" t="str">
            <v>Звуковые эффекты</v>
          </cell>
          <cell r="U81" t="str">
            <v>EFECTOS DE SONIDOS</v>
          </cell>
          <cell r="V81" t="str">
            <v>เอฟเฟค</v>
          </cell>
          <cell r="W81" t="str">
            <v>Hiệu ứng âm thanh</v>
          </cell>
          <cell r="X81" t="str">
            <v>efeitos sonoros</v>
          </cell>
          <cell r="Y81" t="str">
            <v>تأثيرات صوتية</v>
          </cell>
          <cell r="Z81" t="str">
            <v>гукавыя эфекты</v>
          </cell>
          <cell r="AA81" t="str">
            <v>звукови ефекти</v>
          </cell>
          <cell r="AB81" t="str">
            <v>SOUND EFFECTS</v>
          </cell>
          <cell r="AC81" t="str">
            <v>GELUIDSEFFECTEN</v>
          </cell>
          <cell r="AD81" t="str">
            <v>ÄÄNIEFEKTIT</v>
          </cell>
          <cell r="AE81" t="str">
            <v>Ηχητικά εφέ</v>
          </cell>
          <cell r="AF81" t="str">
            <v>אפקטים קוליים</v>
          </cell>
          <cell r="AG81" t="str">
            <v>HANGEFFEKTEK</v>
          </cell>
          <cell r="AH81" t="str">
            <v>KESAN SOUND</v>
          </cell>
          <cell r="AI81" t="str">
            <v>EFEKTY DŹWIĘKOWE</v>
          </cell>
          <cell r="AJ81" t="str">
            <v>EFECTE SONORE</v>
          </cell>
          <cell r="AK81" t="str">
            <v>SOUND EFFECTS</v>
          </cell>
          <cell r="AL81" t="str">
            <v>LJUDEFFEKTER</v>
          </cell>
          <cell r="AM81" t="str">
            <v>SES ETKİLERİ</v>
          </cell>
          <cell r="AN81" t="str">
            <v>звукові ефекти</v>
          </cell>
        </row>
        <row r="82">
          <cell r="A82" t="str">
            <v>GameUI_Music</v>
          </cell>
          <cell r="B82">
            <v>1</v>
          </cell>
          <cell r="C82" t="str">
            <v>BGM</v>
          </cell>
          <cell r="E82" t="str">
            <v>BGM</v>
          </cell>
          <cell r="G82" t="str">
            <v>BGM</v>
          </cell>
          <cell r="H82" t="str">
            <v>BGM</v>
          </cell>
          <cell r="K82">
            <v>1</v>
          </cell>
          <cell r="M82" t="str">
            <v>BGM</v>
          </cell>
          <cell r="N82" t="str">
            <v>BGM</v>
          </cell>
          <cell r="O82" t="str">
            <v>BGM</v>
          </cell>
          <cell r="P82" t="str">
            <v>BGM</v>
          </cell>
          <cell r="Q82" t="str">
            <v>BGM</v>
          </cell>
          <cell r="R82" t="str">
            <v>BGM</v>
          </cell>
          <cell r="S82" t="str">
            <v>BGM</v>
          </cell>
          <cell r="T82" t="str">
            <v>BGM</v>
          </cell>
          <cell r="U82" t="str">
            <v>BGM</v>
          </cell>
          <cell r="V82" t="str">
            <v>BGM</v>
          </cell>
          <cell r="W82" t="str">
            <v>BGM</v>
          </cell>
          <cell r="X82" t="str">
            <v>BGM</v>
          </cell>
          <cell r="Y82" t="str">
            <v>BGM</v>
          </cell>
          <cell r="Z82" t="str">
            <v>BGM</v>
          </cell>
          <cell r="AA82" t="str">
            <v>BGM</v>
          </cell>
          <cell r="AB82" t="str">
            <v>BGM</v>
          </cell>
          <cell r="AC82" t="str">
            <v>BGM</v>
          </cell>
          <cell r="AD82" t="str">
            <v>BGM</v>
          </cell>
          <cell r="AE82" t="str">
            <v>BGM</v>
          </cell>
          <cell r="AF82" t="str">
            <v>BGM</v>
          </cell>
          <cell r="AG82" t="str">
            <v>BGM</v>
          </cell>
          <cell r="AH82" t="str">
            <v>BGM</v>
          </cell>
          <cell r="AI82" t="str">
            <v>BGM</v>
          </cell>
          <cell r="AJ82" t="str">
            <v>BGM</v>
          </cell>
          <cell r="AK82" t="str">
            <v>BGM</v>
          </cell>
          <cell r="AL82" t="str">
            <v>BGM</v>
          </cell>
          <cell r="AM82" t="str">
            <v>BGM</v>
          </cell>
          <cell r="AN82" t="str">
            <v>BGM</v>
          </cell>
        </row>
        <row r="83">
          <cell r="A83" t="str">
            <v>GameUI_UltimateWithDoubleTap</v>
          </cell>
          <cell r="B83">
            <v>1</v>
          </cell>
          <cell r="C83" t="str">
            <v>공격 중 더블탭으로 궁극기 사용</v>
          </cell>
          <cell r="E83" t="str">
            <v>공격 중 더블탭으로 궁극기 사용</v>
          </cell>
          <cell r="G83" t="str">
            <v>Gunggeukgi use double tap of the attack</v>
          </cell>
          <cell r="H83" t="str">
            <v>Use Ultimate with double-tap in attack</v>
          </cell>
          <cell r="I83">
            <v>1</v>
          </cell>
          <cell r="K83">
            <v>1</v>
          </cell>
          <cell r="M83" t="str">
            <v>攻撃中、ダブルタップで極め期使用</v>
          </cell>
          <cell r="N83" t="str">
            <v>Gunggeukgi使用攻击双击</v>
          </cell>
          <cell r="O83" t="str">
            <v>Gunggeukgi使用攻擊雙擊</v>
          </cell>
          <cell r="P83" t="str">
            <v>Gunggeukgi utilisent le double tap de l'attaque</v>
          </cell>
          <cell r="Q83" t="str">
            <v>Gunggeukgi verwendet doppeltes Antippen des Angriffs</v>
          </cell>
          <cell r="R83" t="str">
            <v>Gunggeukgi menggunakan double tap serangan</v>
          </cell>
          <cell r="S83" t="str">
            <v>Gunggeukgi uso doppio tap dell'attacco</v>
          </cell>
          <cell r="T83" t="str">
            <v>Gunggeukgi использовать двойное нажатие атаки</v>
          </cell>
          <cell r="U83" t="str">
            <v>Gunggeukgi usar doble toque del ataque</v>
          </cell>
          <cell r="V83" t="str">
            <v>Gunggeukgi ใช้แตะสองครั้งของการโจมตี</v>
          </cell>
          <cell r="W83" t="str">
            <v>Gunggeukgi sử dụng chạm đúp của cuộc tấn công</v>
          </cell>
          <cell r="X83" t="str">
            <v>Gunggeukgi usar o dobro da torneira do ataque</v>
          </cell>
          <cell r="Y83" t="str">
            <v>Gunggeukgi استخدام الصنبور المزدوج للهجوم</v>
          </cell>
          <cell r="Z83" t="str">
            <v>Gunggeukgi выкарыстоўваць падвойнае націск атакі</v>
          </cell>
          <cell r="AA83" t="str">
            <v>Gunggeukgi използвате двойно почукване на атаката</v>
          </cell>
          <cell r="AB83" t="str">
            <v>Gunggeukgi používat dvojí poklepání útoku</v>
          </cell>
          <cell r="AC83" t="str">
            <v>Gunggeukgi gebruiken dubbele tik van de aanval</v>
          </cell>
          <cell r="AD83" t="str">
            <v>Gunggeukgi käyttää kaksoisnapauttamalla hyökkäyksen</v>
          </cell>
          <cell r="AE83" t="str">
            <v>Gunggeukgi χρησιμοποιήσετε διπλή βρύση της επίθεσης</v>
          </cell>
          <cell r="AF83" t="str">
            <v>Gunggeukgi להשתמש בהקשה כפולה של ההתקפה</v>
          </cell>
          <cell r="AG83" t="str">
            <v>Gunggeukgi használ dupla érintse meg a támadás</v>
          </cell>
          <cell r="AH83" t="str">
            <v>Gunggeukgi menggunakan ketuk dua kali serangan</v>
          </cell>
          <cell r="AI83" t="str">
            <v>Gunggeukgi używać podwójnego kurek ataku</v>
          </cell>
          <cell r="AJ83" t="str">
            <v>Gunggeukgi utilizați dublu robinet de atac</v>
          </cell>
          <cell r="AK83" t="str">
            <v>Gunggeukgi používať dvojité poklepanie útoku</v>
          </cell>
          <cell r="AL83" t="str">
            <v>Gunggeukgi använda dubbeltryck av attacken</v>
          </cell>
          <cell r="AM83" t="str">
            <v>Gunggeukgi saldırı çift vuruş kullanma</v>
          </cell>
          <cell r="AN83" t="str">
            <v>Gunggeukgi використовувати подвійне натискання атаки</v>
          </cell>
        </row>
        <row r="84">
          <cell r="A84" t="str">
            <v>GameUI_FixUltimateIcon</v>
          </cell>
          <cell r="B84">
            <v>1</v>
          </cell>
          <cell r="C84" t="str">
            <v>궁극기 아이콘 위치 고정</v>
          </cell>
          <cell r="E84" t="str">
            <v>궁극기 아이콘 위치 고정</v>
          </cell>
          <cell r="G84" t="str">
            <v>Gunggeukgi icon position fixed</v>
          </cell>
          <cell r="H84" t="str">
            <v>Fix Ultimate icon position</v>
          </cell>
          <cell r="K84">
            <v>1</v>
          </cell>
          <cell r="M84" t="str">
            <v>極め期のアイコンの位置固定</v>
          </cell>
          <cell r="N84" t="str">
            <v>Gunggeukgi图标位置固定</v>
          </cell>
          <cell r="O84" t="str">
            <v>Gunggeukgi圖標位置固定</v>
          </cell>
          <cell r="P84" t="str">
            <v>Gunggeukgi position de l'icône fixe</v>
          </cell>
          <cell r="Q84" t="str">
            <v>Gunggeukgi Symbol Position fixiert</v>
          </cell>
          <cell r="R84" t="str">
            <v>Gunggeukgi ikon posisi tetap</v>
          </cell>
          <cell r="S84" t="str">
            <v>Gunggeukgi posizione di icona fissa</v>
          </cell>
          <cell r="T84" t="str">
            <v>Gunggeukgi положение значок фиксированной</v>
          </cell>
          <cell r="U84" t="str">
            <v>icono de la posición fija Gunggeukgi</v>
          </cell>
          <cell r="V84" t="str">
            <v>ตำแหน่งไอคอน Gunggeukgi คงที่</v>
          </cell>
          <cell r="W84" t="str">
            <v>Gunggeukgi vị trí biểu tượng cố định</v>
          </cell>
          <cell r="X84" t="str">
            <v>Gunggeukgi posição ícone fixo</v>
          </cell>
          <cell r="Y84" t="str">
            <v>Gunggeukgi رمز موقف ثابت</v>
          </cell>
          <cell r="Z84" t="str">
            <v>Gunggeukgi становішча значок фіксаванай</v>
          </cell>
          <cell r="AA84" t="str">
            <v>Gunggeukgi икона позиция фиксирана</v>
          </cell>
          <cell r="AB84" t="str">
            <v>Gunggeukgi pozice icon fixní</v>
          </cell>
          <cell r="AC84" t="str">
            <v>Gunggeukgi icoon positie gefixeerd</v>
          </cell>
          <cell r="AD84" t="str">
            <v>Gunggeukgi kuvake samassa asennossa</v>
          </cell>
          <cell r="AE84" t="str">
            <v>Gunggeukgi θέση εικονίδιο σταθερό</v>
          </cell>
          <cell r="AF84" t="str">
            <v>עמדת סמל Gunggeukgi קבועה</v>
          </cell>
          <cell r="AG84" t="str">
            <v>Gunggeukgi ikon rögzített helyzetben</v>
          </cell>
          <cell r="AH84" t="str">
            <v>Gunggeukgi kedudukan ikon tetap</v>
          </cell>
          <cell r="AI84" t="str">
            <v>Gunggeukgi pozycja ikona stałe</v>
          </cell>
          <cell r="AJ84" t="str">
            <v>Gunggeukgi poziție fixă ​​pictograma</v>
          </cell>
          <cell r="AK84" t="str">
            <v>Gunggeukgi pozície icon fixné</v>
          </cell>
          <cell r="AL84" t="str">
            <v>Gunggeukgi icon läge fast</v>
          </cell>
          <cell r="AM84" t="str">
            <v>Gunggeukgi simgesi konumu sabit</v>
          </cell>
          <cell r="AN84" t="str">
            <v>Gunggeukgi положення значок фіксованою</v>
          </cell>
        </row>
        <row r="85">
          <cell r="A85" t="str">
            <v>GameUI_SystemSetting</v>
          </cell>
          <cell r="B85">
            <v>1</v>
          </cell>
          <cell r="C85" t="str">
            <v>시스템설정</v>
          </cell>
          <cell r="E85" t="str">
            <v>시스템설정</v>
          </cell>
          <cell r="G85" t="str">
            <v>System Settings</v>
          </cell>
          <cell r="H85" t="str">
            <v>System Settings</v>
          </cell>
          <cell r="K85">
            <v>1</v>
          </cell>
          <cell r="M85" t="str">
            <v>システム設定</v>
          </cell>
          <cell r="N85" t="str">
            <v>系统设置</v>
          </cell>
          <cell r="O85" t="str">
            <v>系統設置</v>
          </cell>
          <cell r="P85" t="str">
            <v>Paramètres système</v>
          </cell>
          <cell r="Q85" t="str">
            <v>Systemeinstellungen</v>
          </cell>
          <cell r="R85" t="str">
            <v>Pengaturan sistem</v>
          </cell>
          <cell r="S85" t="str">
            <v>Impostazioni di sistema</v>
          </cell>
          <cell r="T85" t="str">
            <v>Настройки системы</v>
          </cell>
          <cell r="U85" t="str">
            <v>Configuración del sistema</v>
          </cell>
          <cell r="V85" t="str">
            <v>การตั้งค่าระบบ</v>
          </cell>
          <cell r="W85" t="str">
            <v>Cài đặt hệ thống</v>
          </cell>
          <cell r="X85" t="str">
            <v>Configurações do sistema</v>
          </cell>
          <cell r="Y85" t="str">
            <v>إعدادات النظام</v>
          </cell>
          <cell r="Z85" t="str">
            <v>налады сістэмы</v>
          </cell>
          <cell r="AA85" t="str">
            <v>Системни настройки</v>
          </cell>
          <cell r="AB85" t="str">
            <v>Nastavení systému</v>
          </cell>
          <cell r="AC85" t="str">
            <v>Systeeminstellingen</v>
          </cell>
          <cell r="AD85" t="str">
            <v>Järjestelmäasetukset</v>
          </cell>
          <cell r="AE85" t="str">
            <v>Ρυθμίσεις συστήματος</v>
          </cell>
          <cell r="AF85" t="str">
            <v>הגדרות מערכת</v>
          </cell>
          <cell r="AG85" t="str">
            <v>Rendszerbeállítások</v>
          </cell>
          <cell r="AH85" t="str">
            <v>Tetapan sistem</v>
          </cell>
          <cell r="AI85" t="str">
            <v>Ustawienia systemowe</v>
          </cell>
          <cell r="AJ85" t="str">
            <v>Setări de sistem</v>
          </cell>
          <cell r="AK85" t="str">
            <v>nastavenie systému</v>
          </cell>
          <cell r="AL85" t="str">
            <v>Systeminställningar</v>
          </cell>
          <cell r="AM85" t="str">
            <v>Sistem Ayarları</v>
          </cell>
          <cell r="AN85" t="str">
            <v>налаштування системи</v>
          </cell>
        </row>
        <row r="86">
          <cell r="A86" t="str">
            <v>GameUI_Language</v>
          </cell>
          <cell r="B86">
            <v>1</v>
          </cell>
          <cell r="C86" t="str">
            <v>언어</v>
          </cell>
          <cell r="E86" t="str">
            <v>언어</v>
          </cell>
          <cell r="G86" t="str">
            <v>language</v>
          </cell>
          <cell r="H86" t="str">
            <v>Language</v>
          </cell>
          <cell r="K86">
            <v>1</v>
          </cell>
          <cell r="M86" t="str">
            <v>言語</v>
          </cell>
          <cell r="N86" t="str">
            <v>语言</v>
          </cell>
          <cell r="O86" t="str">
            <v>語言</v>
          </cell>
          <cell r="P86" t="str">
            <v>langue</v>
          </cell>
          <cell r="Q86" t="str">
            <v>Sprache</v>
          </cell>
          <cell r="R86" t="str">
            <v>bahasa</v>
          </cell>
          <cell r="S86" t="str">
            <v>lingua</v>
          </cell>
          <cell r="T86" t="str">
            <v>язык</v>
          </cell>
          <cell r="U86" t="str">
            <v>idioma</v>
          </cell>
          <cell r="V86" t="str">
            <v>ภาษา</v>
          </cell>
          <cell r="W86" t="str">
            <v>ngôn ngữ</v>
          </cell>
          <cell r="X86" t="str">
            <v>idioma</v>
          </cell>
          <cell r="Y86" t="str">
            <v>لغة</v>
          </cell>
          <cell r="Z86" t="str">
            <v>мова</v>
          </cell>
          <cell r="AA86" t="str">
            <v>език</v>
          </cell>
          <cell r="AB86" t="str">
            <v>jazyk</v>
          </cell>
          <cell r="AC86" t="str">
            <v>taal</v>
          </cell>
          <cell r="AD86" t="str">
            <v>kieli</v>
          </cell>
          <cell r="AE86" t="str">
            <v>γλώσσα</v>
          </cell>
          <cell r="AF86" t="str">
            <v>שפה</v>
          </cell>
          <cell r="AG86" t="str">
            <v>nyelv</v>
          </cell>
          <cell r="AH86" t="str">
            <v>bahasa</v>
          </cell>
          <cell r="AI86" t="str">
            <v>język</v>
          </cell>
          <cell r="AJ86" t="str">
            <v>limbă</v>
          </cell>
          <cell r="AK86" t="str">
            <v>jazyk</v>
          </cell>
          <cell r="AL86" t="str">
            <v>språk</v>
          </cell>
          <cell r="AM86" t="str">
            <v>dil</v>
          </cell>
          <cell r="AN86" t="str">
            <v>мова</v>
          </cell>
        </row>
        <row r="87">
          <cell r="A87" t="str">
            <v>GameUI_LanguageBig</v>
          </cell>
          <cell r="B87">
            <v>1</v>
          </cell>
          <cell r="C87" t="str">
            <v>언어</v>
          </cell>
          <cell r="E87" t="str">
            <v>언어</v>
          </cell>
          <cell r="G87" t="str">
            <v>language</v>
          </cell>
          <cell r="H87" t="str">
            <v>LANGUAGE</v>
          </cell>
          <cell r="K87">
            <v>1</v>
          </cell>
          <cell r="M87" t="str">
            <v>言語</v>
          </cell>
          <cell r="N87" t="str">
            <v>语言</v>
          </cell>
          <cell r="O87" t="str">
            <v>語言</v>
          </cell>
          <cell r="P87" t="str">
            <v>langue</v>
          </cell>
          <cell r="Q87" t="str">
            <v>Sprache</v>
          </cell>
          <cell r="R87" t="str">
            <v>bahasa</v>
          </cell>
          <cell r="S87" t="str">
            <v>lingua</v>
          </cell>
          <cell r="T87" t="str">
            <v>язык</v>
          </cell>
          <cell r="U87" t="str">
            <v>idioma</v>
          </cell>
          <cell r="V87" t="str">
            <v>ภาษา</v>
          </cell>
          <cell r="W87" t="str">
            <v>ngôn ngữ</v>
          </cell>
          <cell r="X87" t="str">
            <v>idioma</v>
          </cell>
          <cell r="Y87" t="str">
            <v>لغة</v>
          </cell>
          <cell r="Z87" t="str">
            <v>мова</v>
          </cell>
          <cell r="AA87" t="str">
            <v>език</v>
          </cell>
          <cell r="AB87" t="str">
            <v>jazyk</v>
          </cell>
          <cell r="AC87" t="str">
            <v>taal</v>
          </cell>
          <cell r="AD87" t="str">
            <v>kieli</v>
          </cell>
          <cell r="AE87" t="str">
            <v>γλώσσα</v>
          </cell>
          <cell r="AF87" t="str">
            <v>שפה</v>
          </cell>
          <cell r="AG87" t="str">
            <v>nyelv</v>
          </cell>
          <cell r="AH87" t="str">
            <v>bahasa</v>
          </cell>
          <cell r="AI87" t="str">
            <v>język</v>
          </cell>
          <cell r="AJ87" t="str">
            <v>limbă</v>
          </cell>
          <cell r="AK87" t="str">
            <v>jazyk</v>
          </cell>
          <cell r="AL87" t="str">
            <v>språk</v>
          </cell>
          <cell r="AM87" t="str">
            <v>dil</v>
          </cell>
          <cell r="AN87" t="str">
            <v>мова</v>
          </cell>
        </row>
        <row r="88">
          <cell r="A88" t="str">
            <v>GameUI_Confirm</v>
          </cell>
          <cell r="B88">
            <v>1</v>
          </cell>
          <cell r="C88" t="str">
            <v>확인</v>
          </cell>
          <cell r="E88" t="str">
            <v>확인</v>
          </cell>
          <cell r="G88" t="str">
            <v>Confirm</v>
          </cell>
          <cell r="H88" t="str">
            <v>CONFIRM</v>
          </cell>
          <cell r="K88">
            <v>1</v>
          </cell>
          <cell r="M88" t="str">
            <v>確認</v>
          </cell>
          <cell r="N88" t="str">
            <v>确认</v>
          </cell>
          <cell r="O88" t="str">
            <v>確認</v>
          </cell>
          <cell r="P88" t="str">
            <v>confirmation</v>
          </cell>
          <cell r="Q88" t="str">
            <v>Bestätigung</v>
          </cell>
          <cell r="R88" t="str">
            <v>konfirmasi</v>
          </cell>
          <cell r="S88" t="str">
            <v>conferma</v>
          </cell>
          <cell r="T88" t="str">
            <v>подтверждение</v>
          </cell>
          <cell r="U88" t="str">
            <v>confirmación</v>
          </cell>
          <cell r="V88" t="str">
            <v>การยืนยัน</v>
          </cell>
          <cell r="W88" t="str">
            <v>sự xác nhận</v>
          </cell>
          <cell r="X88" t="str">
            <v>confirmação</v>
          </cell>
          <cell r="Y88" t="str">
            <v>التأكيد</v>
          </cell>
          <cell r="Z88" t="str">
            <v>пацвярджэнне</v>
          </cell>
          <cell r="AA88" t="str">
            <v>потвърждаване</v>
          </cell>
          <cell r="AB88" t="str">
            <v>potvrzení</v>
          </cell>
          <cell r="AC88" t="str">
            <v>bevestiging</v>
          </cell>
          <cell r="AD88" t="str">
            <v>vahvistus</v>
          </cell>
          <cell r="AE88" t="str">
            <v>επιβεβαίωση</v>
          </cell>
          <cell r="AF88" t="str">
            <v>אישור</v>
          </cell>
          <cell r="AG88" t="str">
            <v>megerősítés</v>
          </cell>
          <cell r="AH88" t="str">
            <v>pengesahan</v>
          </cell>
          <cell r="AI88" t="str">
            <v>potwierdzenie</v>
          </cell>
          <cell r="AJ88" t="str">
            <v>confirmare</v>
          </cell>
          <cell r="AK88" t="str">
            <v>potvrdenie</v>
          </cell>
          <cell r="AL88" t="str">
            <v>bekräftelse</v>
          </cell>
          <cell r="AM88" t="str">
            <v>onay</v>
          </cell>
          <cell r="AN88" t="str">
            <v>підтвердження</v>
          </cell>
        </row>
        <row r="89">
          <cell r="A89" t="str">
            <v>GameUI_ChangeLanguageDesc</v>
          </cell>
          <cell r="B89">
            <v>1</v>
          </cell>
          <cell r="C89" t="str">
            <v>언어를 변경하시겠습니까?</v>
          </cell>
          <cell r="E89" t="str">
            <v>언어를 변경하시겠습니까?</v>
          </cell>
          <cell r="G89" t="str">
            <v>Are you sure you want to change the language?</v>
          </cell>
          <cell r="H89" t="str">
            <v>Are you sure you want to change the language?</v>
          </cell>
          <cell r="K89">
            <v>1</v>
          </cell>
          <cell r="M89" t="str">
            <v>言語を変更しますか？</v>
          </cell>
          <cell r="N89" t="str">
            <v>你确定你要改变语言？</v>
          </cell>
          <cell r="O89" t="str">
            <v>你確定你要改變語言？</v>
          </cell>
          <cell r="P89" t="str">
            <v>Etes-vous sûr de vouloir changer la langue?</v>
          </cell>
          <cell r="Q89" t="str">
            <v>Sind Sie sicher, dass Sie die Sprache ändern?</v>
          </cell>
          <cell r="R89" t="str">
            <v>Apakah Anda yakin ingin mengubah bahasa?</v>
          </cell>
          <cell r="S89" t="str">
            <v>Sei sicuro di voler cambiare la lingua?</v>
          </cell>
          <cell r="T89" t="str">
            <v>Вы уверены, что хотите изменить язык?</v>
          </cell>
          <cell r="U89" t="str">
            <v>¿Está seguro de que desea cambiar el idioma?</v>
          </cell>
          <cell r="V89" t="str">
            <v>คุณแน่ใจหรือไม่ว่าต้องการเปลี่ยนภาษา?</v>
          </cell>
          <cell r="W89" t="str">
            <v>Bạn có chắc chắn muốn thay đổi ngôn ngữ?</v>
          </cell>
          <cell r="X89" t="str">
            <v>Tem certeza de que deseja alterar o idioma?</v>
          </cell>
          <cell r="Y89" t="str">
            <v>هل أنت متأكد أنك تريد تغيير لغة؟</v>
          </cell>
          <cell r="Z89" t="str">
            <v>Вы ўпэўненыя, што жадаеце змяніць мову?</v>
          </cell>
          <cell r="AA89" t="str">
            <v>Сигурни ли сте, искате да промените езика?</v>
          </cell>
          <cell r="AB89" t="str">
            <v>Jste si jisti, že chcete změnit jazyk?</v>
          </cell>
          <cell r="AC89" t="str">
            <v>Weet je zeker dat je de taal wilt veranderen?</v>
          </cell>
          <cell r="AD89" t="str">
            <v>Oletko varma, että haluat vaihtaa kieltä?</v>
          </cell>
          <cell r="AE89" t="str">
            <v>Είστε σίγουροι ότι θέλετε να αλλάξετε τη γλώσσα;</v>
          </cell>
          <cell r="AF89" t="str">
            <v>האם אתה בטוח שאתה רוצה לשנות את השפה?</v>
          </cell>
          <cell r="AG89" t="str">
            <v>Biztosan meg szeretné változtatni a nyelvet?</v>
          </cell>
          <cell r="AH89" t="str">
            <v>Adakah anda pasti anda mahu menukar bahasa?</v>
          </cell>
          <cell r="AI89" t="str">
            <v>Czy na pewno chcesz zmienić język?</v>
          </cell>
          <cell r="AJ89" t="str">
            <v>Sunteți sigur că doriți să schimbați limba?</v>
          </cell>
          <cell r="AK89" t="str">
            <v>Ste si istí, že chcete zmeniť jazyk?</v>
          </cell>
          <cell r="AL89" t="str">
            <v>Är du säker på att du vill ändra språket?</v>
          </cell>
          <cell r="AM89" t="str">
            <v>Eğer dilinizi değiştirmek istiyor emin misin?</v>
          </cell>
          <cell r="AN89" t="str">
            <v>Ви впевнені, що хочете змінити мову?</v>
          </cell>
        </row>
        <row r="90">
          <cell r="A90" t="str">
            <v>GameUI_FrameRate</v>
          </cell>
          <cell r="B90">
            <v>1</v>
          </cell>
          <cell r="C90" t="str">
            <v>재생 속도</v>
          </cell>
          <cell r="E90" t="str">
            <v>재생 속도</v>
          </cell>
          <cell r="G90" t="str">
            <v>Playback speed</v>
          </cell>
          <cell r="H90" t="str">
            <v>Frame Rate</v>
          </cell>
          <cell r="K90">
            <v>1</v>
          </cell>
          <cell r="M90" t="str">
            <v>再生速度</v>
          </cell>
          <cell r="N90" t="str">
            <v>播放速度</v>
          </cell>
          <cell r="O90" t="str">
            <v>播放速度</v>
          </cell>
          <cell r="P90" t="str">
            <v>La vitesse de lecture</v>
          </cell>
          <cell r="Q90" t="str">
            <v>Die Wiedergabegeschwindigkeit</v>
          </cell>
          <cell r="R90" t="str">
            <v>kecepatan pemutaran</v>
          </cell>
          <cell r="S90" t="str">
            <v>velocità di riproduzione</v>
          </cell>
          <cell r="T90" t="str">
            <v>скорость воспроизведения</v>
          </cell>
          <cell r="U90" t="str">
            <v>La velocidad de reproducción</v>
          </cell>
          <cell r="V90" t="str">
            <v>ความเร็วในการเล่น</v>
          </cell>
          <cell r="W90" t="str">
            <v>tốc độ phát lại</v>
          </cell>
          <cell r="X90" t="str">
            <v>velocidade de reprodução</v>
          </cell>
          <cell r="Y90" t="str">
            <v>سرعة القراءة</v>
          </cell>
          <cell r="Z90" t="str">
            <v>хуткасць прайгравання</v>
          </cell>
          <cell r="AA90" t="str">
            <v>на скоростта на възпроизвеждане</v>
          </cell>
          <cell r="AB90" t="str">
            <v>rychlost přehrávání</v>
          </cell>
          <cell r="AC90" t="str">
            <v>afspeelsnelheid</v>
          </cell>
          <cell r="AD90" t="str">
            <v>toistonopeus</v>
          </cell>
          <cell r="AE90" t="str">
            <v>Η ταχύτητα αναπαραγωγής</v>
          </cell>
          <cell r="AF90" t="str">
            <v>מהירות השמעה</v>
          </cell>
          <cell r="AG90" t="str">
            <v>A lejátszási sebesség</v>
          </cell>
          <cell r="AH90" t="str">
            <v>kelajuan main balik</v>
          </cell>
          <cell r="AI90" t="str">
            <v>prędkość odtwarzania</v>
          </cell>
          <cell r="AJ90" t="str">
            <v>viteza de redare</v>
          </cell>
          <cell r="AK90" t="str">
            <v>rýchlosť prehrávania</v>
          </cell>
          <cell r="AL90" t="str">
            <v>uppspelningshastighet</v>
          </cell>
          <cell r="AM90" t="str">
            <v>Oynatma hızı</v>
          </cell>
          <cell r="AN90" t="str">
            <v>швидкість відтворення</v>
          </cell>
        </row>
        <row r="91">
          <cell r="A91" t="str">
            <v>GameUI_OneCharBox</v>
          </cell>
          <cell r="B91">
            <v>1</v>
          </cell>
          <cell r="C91" t="str">
            <v>오리진상자</v>
          </cell>
          <cell r="E91" t="str">
            <v>오리진상자</v>
          </cell>
          <cell r="G91" t="str">
            <v>Origin box</v>
          </cell>
          <cell r="H91" t="str">
            <v>ORIGIN BOX</v>
          </cell>
          <cell r="K91">
            <v>1</v>
          </cell>
          <cell r="M91" t="str">
            <v>オリジンボックス</v>
          </cell>
          <cell r="N91" t="str">
            <v>产地箱</v>
          </cell>
          <cell r="O91" t="str">
            <v>產地箱</v>
          </cell>
          <cell r="P91" t="str">
            <v>Boîte d'origine</v>
          </cell>
          <cell r="Q91" t="str">
            <v>Origin-Box</v>
          </cell>
          <cell r="R91" t="str">
            <v>box Negara asal</v>
          </cell>
          <cell r="S91" t="str">
            <v>scatola di origine</v>
          </cell>
          <cell r="T91" t="str">
            <v>Происхождение коробка</v>
          </cell>
          <cell r="U91" t="str">
            <v>caja de origen</v>
          </cell>
          <cell r="V91" t="str">
            <v>กล่องแหล่งกำเนิดสินค้า</v>
          </cell>
          <cell r="W91" t="str">
            <v>hộp xuất xứ</v>
          </cell>
          <cell r="X91" t="str">
            <v>caixa de origem</v>
          </cell>
          <cell r="Y91" t="str">
            <v>مربع المنشأ</v>
          </cell>
          <cell r="Z91" t="str">
            <v>паходжанне скрынка</v>
          </cell>
          <cell r="AA91" t="str">
            <v>произход кутия</v>
          </cell>
          <cell r="AB91" t="str">
            <v>původ box</v>
          </cell>
          <cell r="AC91" t="str">
            <v>Origin doos</v>
          </cell>
          <cell r="AD91" t="str">
            <v>alkuperä laatikko</v>
          </cell>
          <cell r="AE91" t="str">
            <v>κουτί προέλευσης</v>
          </cell>
          <cell r="AF91" t="str">
            <v>תיבת מוצא</v>
          </cell>
          <cell r="AG91" t="str">
            <v>Eredeti doboz</v>
          </cell>
          <cell r="AH91" t="str">
            <v>kotak asal</v>
          </cell>
          <cell r="AI91" t="str">
            <v>Skrzynka pochodzenie</v>
          </cell>
          <cell r="AJ91" t="str">
            <v>cutie origine</v>
          </cell>
          <cell r="AK91" t="str">
            <v>pôvod box</v>
          </cell>
          <cell r="AL91" t="str">
            <v>Origin box</v>
          </cell>
          <cell r="AM91" t="str">
            <v>Kökeni kutusu</v>
          </cell>
          <cell r="AN91" t="str">
            <v>походження коробка</v>
          </cell>
        </row>
        <row r="92">
          <cell r="A92" t="str">
            <v>GameUI_ThreeCharBox</v>
          </cell>
          <cell r="B92">
            <v>1</v>
          </cell>
          <cell r="C92" t="str">
            <v>대형상자</v>
          </cell>
          <cell r="E92" t="str">
            <v>대형상자</v>
          </cell>
          <cell r="G92" t="str">
            <v>Large box</v>
          </cell>
          <cell r="H92" t="str">
            <v>Large box</v>
          </cell>
          <cell r="K92">
            <v>1</v>
          </cell>
          <cell r="M92" t="str">
            <v>大型ボックス</v>
          </cell>
          <cell r="N92" t="str">
            <v>大箱</v>
          </cell>
          <cell r="O92" t="str">
            <v>大箱</v>
          </cell>
          <cell r="P92" t="str">
            <v>grande boîte</v>
          </cell>
          <cell r="Q92" t="str">
            <v>große Box</v>
          </cell>
          <cell r="R92" t="str">
            <v>kotak besar</v>
          </cell>
          <cell r="S92" t="str">
            <v>grande scatola</v>
          </cell>
          <cell r="T92" t="str">
            <v>Большая коробка</v>
          </cell>
          <cell r="U92" t="str">
            <v>caja grande</v>
          </cell>
          <cell r="V92" t="str">
            <v>กล่องขนาดใหญ่</v>
          </cell>
          <cell r="W92" t="str">
            <v>hộp lớn</v>
          </cell>
          <cell r="X92" t="str">
            <v>caixa grande</v>
          </cell>
          <cell r="Y92" t="str">
            <v>المربع الكبير</v>
          </cell>
          <cell r="Z92" t="str">
            <v>вялікая скрынка</v>
          </cell>
          <cell r="AA92" t="str">
            <v>Голяма кутия</v>
          </cell>
          <cell r="AB92" t="str">
            <v>Velký box</v>
          </cell>
          <cell r="AC92" t="str">
            <v>grote doos</v>
          </cell>
          <cell r="AD92" t="str">
            <v>suuri laatikko</v>
          </cell>
          <cell r="AE92" t="str">
            <v>μεγάλο κουτί</v>
          </cell>
          <cell r="AF92" t="str">
            <v>תיבה גדולה</v>
          </cell>
          <cell r="AG92" t="str">
            <v>nagy doboz</v>
          </cell>
          <cell r="AH92" t="str">
            <v>kotak besar</v>
          </cell>
          <cell r="AI92" t="str">
            <v>Duże okno</v>
          </cell>
          <cell r="AJ92" t="str">
            <v>cutie mare</v>
          </cell>
          <cell r="AK92" t="str">
            <v>veľký box</v>
          </cell>
          <cell r="AL92" t="str">
            <v>stor låda</v>
          </cell>
          <cell r="AM92" t="str">
            <v>Büyük kutu</v>
          </cell>
          <cell r="AN92" t="str">
            <v>Велика коробка</v>
          </cell>
        </row>
        <row r="93">
          <cell r="A93" t="str">
            <v>GameUI_TenCharBox</v>
          </cell>
          <cell r="B93">
            <v>1</v>
          </cell>
          <cell r="C93" t="str">
            <v>메가상자</v>
          </cell>
          <cell r="E93" t="str">
            <v>메가상자</v>
          </cell>
          <cell r="G93" t="str">
            <v>Mega Box</v>
          </cell>
          <cell r="H93" t="str">
            <v>Mega Box</v>
          </cell>
          <cell r="K93">
            <v>1</v>
          </cell>
          <cell r="M93" t="str">
            <v>メガボックス</v>
          </cell>
          <cell r="N93" t="str">
            <v>兆丰箱</v>
          </cell>
          <cell r="O93" t="str">
            <v>兆豐箱</v>
          </cell>
          <cell r="P93" t="str">
            <v>Box Mega</v>
          </cell>
          <cell r="Q93" t="str">
            <v>Mega Box</v>
          </cell>
          <cell r="R93" t="str">
            <v>mega Box</v>
          </cell>
          <cell r="S93" t="str">
            <v>Mega Box</v>
          </cell>
          <cell r="T93" t="str">
            <v>Mega Box</v>
          </cell>
          <cell r="U93" t="str">
            <v>Mega Box</v>
          </cell>
          <cell r="V93" t="str">
            <v>เมกะกล่อง</v>
          </cell>
          <cell r="W93" t="str">
            <v>Mega Box</v>
          </cell>
          <cell r="X93" t="str">
            <v>mega Box</v>
          </cell>
          <cell r="Y93" t="str">
            <v>صندوق ميجا</v>
          </cell>
          <cell r="Z93" t="str">
            <v>Mega Box</v>
          </cell>
          <cell r="AA93" t="str">
            <v>Mega Box</v>
          </cell>
          <cell r="AB93" t="str">
            <v>Mega Box</v>
          </cell>
          <cell r="AC93" t="str">
            <v>Mega Box</v>
          </cell>
          <cell r="AD93" t="str">
            <v>Mega Box</v>
          </cell>
          <cell r="AE93" t="str">
            <v>Mega Box</v>
          </cell>
          <cell r="AF93" t="str">
            <v>תיבת מגה</v>
          </cell>
          <cell r="AG93" t="str">
            <v>Mega Box</v>
          </cell>
          <cell r="AH93" t="str">
            <v>Mega Box</v>
          </cell>
          <cell r="AI93" t="str">
            <v>Mega Box</v>
          </cell>
          <cell r="AJ93" t="str">
            <v>Mega Box</v>
          </cell>
          <cell r="AK93" t="str">
            <v>mega Box</v>
          </cell>
          <cell r="AL93" t="str">
            <v>Mega Box</v>
          </cell>
          <cell r="AM93" t="str">
            <v>Mega Kutusu</v>
          </cell>
          <cell r="AN93" t="str">
            <v>Mega Box</v>
          </cell>
        </row>
        <row r="94">
          <cell r="A94" t="str">
            <v>GameUI_ThreeEquipBox</v>
          </cell>
          <cell r="B94">
            <v>1</v>
          </cell>
          <cell r="C94" t="str">
            <v>대형장비상자</v>
          </cell>
          <cell r="E94" t="str">
            <v>대형장비상자</v>
          </cell>
          <cell r="G94" t="str">
            <v>Large equipment boxes</v>
          </cell>
          <cell r="H94" t="str">
            <v>Large equipment boxes</v>
          </cell>
          <cell r="K94">
            <v>1</v>
          </cell>
          <cell r="M94" t="str">
            <v>大型機器ボックス</v>
          </cell>
          <cell r="N94" t="str">
            <v>大型设备箱</v>
          </cell>
          <cell r="O94" t="str">
            <v>大型設備箱</v>
          </cell>
          <cell r="P94" t="str">
            <v>De grandes boîtes d'équipement</v>
          </cell>
          <cell r="Q94" t="str">
            <v>Große Pulte</v>
          </cell>
          <cell r="R94" t="str">
            <v>kotak peralatan besar</v>
          </cell>
          <cell r="S94" t="str">
            <v>scatole di grandi attrezzature</v>
          </cell>
          <cell r="T94" t="str">
            <v>Большие коробки оборудования</v>
          </cell>
          <cell r="U94" t="str">
            <v>cajas de equipos grandes</v>
          </cell>
          <cell r="V94" t="str">
            <v>กล่องอุปกรณ์ขนาดใหญ่</v>
          </cell>
          <cell r="W94" t="str">
            <v>hộp thiết bị lớn</v>
          </cell>
          <cell r="X94" t="str">
            <v>caixas de equipamentos de grande porte</v>
          </cell>
          <cell r="Y94" t="str">
            <v>صناديق المعدات الكبيرة</v>
          </cell>
          <cell r="Z94" t="str">
            <v>Вялікія скрынкі абсталявання</v>
          </cell>
          <cell r="AA94" t="str">
            <v>Големи оборудване кутии</v>
          </cell>
          <cell r="AB94" t="str">
            <v>Velké zařízení boxy</v>
          </cell>
          <cell r="AC94" t="str">
            <v>Groot materieel dozen</v>
          </cell>
          <cell r="AD94" t="str">
            <v>Suuret laitteet laatikot</v>
          </cell>
          <cell r="AE94" t="str">
            <v>Μεγάλες κουτιά εξοπλισμού</v>
          </cell>
          <cell r="AF94" t="str">
            <v>תיבות ציוד גדולות</v>
          </cell>
          <cell r="AG94" t="str">
            <v>Nagygépek dobozok</v>
          </cell>
          <cell r="AH94" t="str">
            <v>peti peralatan besar</v>
          </cell>
          <cell r="AI94" t="str">
            <v>Duże pudełka sprzęt</v>
          </cell>
          <cell r="AJ94" t="str">
            <v>Cutii Echipamente de mari dimensiuni</v>
          </cell>
          <cell r="AK94" t="str">
            <v>Veľké zariadenia boxy</v>
          </cell>
          <cell r="AL94" t="str">
            <v>Stora utrustning lådor</v>
          </cell>
          <cell r="AM94" t="str">
            <v>Büyük ekipman kutuları</v>
          </cell>
          <cell r="AN94" t="str">
            <v>Великі коробки обладнання</v>
          </cell>
        </row>
        <row r="95">
          <cell r="A95" t="str">
            <v>GameUI_TenEquipBox</v>
          </cell>
          <cell r="B95">
            <v>1</v>
          </cell>
          <cell r="C95" t="str">
            <v>메가장비상자</v>
          </cell>
          <cell r="E95" t="str">
            <v>메가장비상자</v>
          </cell>
          <cell r="G95" t="str">
            <v>Mega Equipment Box</v>
          </cell>
          <cell r="H95" t="str">
            <v>Mega Equipment Box</v>
          </cell>
          <cell r="K95">
            <v>1</v>
          </cell>
          <cell r="M95" t="str">
            <v>メガ機器ボックス</v>
          </cell>
          <cell r="N95" t="str">
            <v>兆丰设备箱</v>
          </cell>
          <cell r="O95" t="str">
            <v>兆豐設備箱</v>
          </cell>
          <cell r="P95" t="str">
            <v>Box Équipement Mega</v>
          </cell>
          <cell r="Q95" t="str">
            <v>Mega Ausrüstungskiste</v>
          </cell>
          <cell r="R95" t="str">
            <v>Mega Peralatan Box</v>
          </cell>
          <cell r="S95" t="str">
            <v>Mega Box Attrezzature</v>
          </cell>
          <cell r="T95" t="str">
            <v>Mega Box Оборудование</v>
          </cell>
          <cell r="U95" t="str">
            <v>Caja de Equipo Mega</v>
          </cell>
          <cell r="V95" t="str">
            <v>เมกะกล่องอุปกรณ์</v>
          </cell>
          <cell r="W95" t="str">
            <v>Box Thiết bị Mega</v>
          </cell>
          <cell r="X95" t="str">
            <v>Caixa de Equipamento mega</v>
          </cell>
          <cell r="Y95" t="str">
            <v>ميجا المعدات صندوق</v>
          </cell>
          <cell r="Z95" t="str">
            <v>Mega Box Абсталяванне</v>
          </cell>
          <cell r="AA95" t="str">
            <v>Mega Оборудване Box</v>
          </cell>
          <cell r="AB95" t="str">
            <v>Mega zařízení Box</v>
          </cell>
          <cell r="AC95" t="str">
            <v>Mega Equipment Box</v>
          </cell>
          <cell r="AD95" t="str">
            <v>Mega laitteet Box</v>
          </cell>
          <cell r="AE95" t="str">
            <v>Mega Εξοπλισμός ασφαλείας</v>
          </cell>
          <cell r="AF95" t="str">
            <v>תיבת ציוד מגה</v>
          </cell>
          <cell r="AG95" t="str">
            <v>Mega berendezések Box</v>
          </cell>
          <cell r="AH95" t="str">
            <v>Mega Equipment Box</v>
          </cell>
          <cell r="AI95" t="str">
            <v>Mega Sprzęt Box</v>
          </cell>
          <cell r="AJ95" t="str">
            <v>Mega Box Echipament</v>
          </cell>
          <cell r="AK95" t="str">
            <v>Mega zariadenie Box</v>
          </cell>
          <cell r="AL95" t="str">
            <v>Mega Equipment Box</v>
          </cell>
          <cell r="AM95" t="str">
            <v>Mega Ekipmanları Kutusu</v>
          </cell>
          <cell r="AN95" t="str">
            <v>Mega Box Обладнання</v>
          </cell>
        </row>
        <row r="96">
          <cell r="A96" t="str">
            <v>GameUI_AttendanceBox</v>
          </cell>
          <cell r="B96">
            <v>1</v>
          </cell>
          <cell r="C96" t="str">
            <v>출석상자</v>
          </cell>
          <cell r="E96" t="str">
            <v>출석상자</v>
          </cell>
          <cell r="G96" t="str">
            <v>Present box</v>
          </cell>
          <cell r="H96" t="str">
            <v>DAILY BOX</v>
          </cell>
          <cell r="K96">
            <v>1</v>
          </cell>
          <cell r="M96" t="str">
            <v>出席箱</v>
          </cell>
          <cell r="N96" t="str">
            <v>礼品盒</v>
          </cell>
          <cell r="O96" t="str">
            <v>禮品盒</v>
          </cell>
          <cell r="P96" t="str">
            <v>boîte présente</v>
          </cell>
          <cell r="Q96" t="str">
            <v>Anwesender Kasten</v>
          </cell>
          <cell r="R96" t="str">
            <v>hadir kotak</v>
          </cell>
          <cell r="S96" t="str">
            <v>casella attuale</v>
          </cell>
          <cell r="T96" t="str">
            <v>Присутствует окно</v>
          </cell>
          <cell r="U96" t="str">
            <v>cuadro actual</v>
          </cell>
          <cell r="V96" t="str">
            <v>กล่องปัจจุบัน</v>
          </cell>
          <cell r="W96" t="str">
            <v>hộp hiện nay</v>
          </cell>
          <cell r="X96" t="str">
            <v>caixa atual</v>
          </cell>
          <cell r="Y96" t="str">
            <v>مربع الحالي</v>
          </cell>
          <cell r="Z96" t="str">
            <v>прысутнічае акно</v>
          </cell>
          <cell r="AA96" t="str">
            <v>Присъства кутия</v>
          </cell>
          <cell r="AB96" t="str">
            <v>Present box</v>
          </cell>
          <cell r="AC96" t="str">
            <v>huidige doos</v>
          </cell>
          <cell r="AD96" t="str">
            <v>lahjapaketti</v>
          </cell>
          <cell r="AE96" t="str">
            <v>Παρόν κουτί</v>
          </cell>
          <cell r="AF96" t="str">
            <v>תיבת הווה</v>
          </cell>
          <cell r="AG96" t="str">
            <v>jelenlegi doboz</v>
          </cell>
          <cell r="AH96" t="str">
            <v>kotak hadir</v>
          </cell>
          <cell r="AI96" t="str">
            <v>obecne pole</v>
          </cell>
          <cell r="AJ96" t="str">
            <v>cutie Prezent</v>
          </cell>
          <cell r="AK96" t="str">
            <v>present box</v>
          </cell>
          <cell r="AL96" t="str">
            <v>Present box</v>
          </cell>
          <cell r="AM96" t="str">
            <v>Mevcut kutu</v>
          </cell>
          <cell r="AN96" t="str">
            <v>присутній вікно</v>
          </cell>
        </row>
        <row r="97">
          <cell r="A97" t="str">
            <v>GameUI_Shop</v>
          </cell>
          <cell r="B97">
            <v>1</v>
          </cell>
          <cell r="C97" t="str">
            <v>상점</v>
          </cell>
          <cell r="E97" t="str">
            <v>상점</v>
          </cell>
          <cell r="G97" t="str">
            <v>shop</v>
          </cell>
          <cell r="H97" t="str">
            <v>SHOP</v>
          </cell>
          <cell r="I97">
            <v>1</v>
          </cell>
          <cell r="K97">
            <v>1</v>
          </cell>
          <cell r="M97" t="str">
            <v>店</v>
          </cell>
          <cell r="N97" t="str">
            <v>商店</v>
          </cell>
          <cell r="O97" t="str">
            <v>商店</v>
          </cell>
          <cell r="P97" t="str">
            <v>magasin</v>
          </cell>
          <cell r="Q97" t="str">
            <v>Speicher</v>
          </cell>
          <cell r="R97" t="str">
            <v>toko</v>
          </cell>
          <cell r="S97" t="str">
            <v>negozio</v>
          </cell>
          <cell r="T97" t="str">
            <v>магазин</v>
          </cell>
          <cell r="U97" t="str">
            <v>tienda</v>
          </cell>
          <cell r="V97" t="str">
            <v>ร้านค้า</v>
          </cell>
          <cell r="W97" t="str">
            <v>cửa hàng</v>
          </cell>
          <cell r="X97" t="str">
            <v>loja</v>
          </cell>
          <cell r="Y97" t="str">
            <v>مخزن</v>
          </cell>
          <cell r="Z97" t="str">
            <v>крама</v>
          </cell>
          <cell r="AA97" t="str">
            <v>магазин</v>
          </cell>
          <cell r="AB97" t="str">
            <v>sklad</v>
          </cell>
          <cell r="AC97" t="str">
            <v>winkel</v>
          </cell>
          <cell r="AD97" t="str">
            <v>myymälä</v>
          </cell>
          <cell r="AE97" t="str">
            <v>κατάστημα</v>
          </cell>
          <cell r="AF97" t="str">
            <v>חנות</v>
          </cell>
          <cell r="AG97" t="str">
            <v>bolt</v>
          </cell>
          <cell r="AH97" t="str">
            <v>kedai</v>
          </cell>
          <cell r="AI97" t="str">
            <v>sklep</v>
          </cell>
          <cell r="AJ97" t="str">
            <v>magazin</v>
          </cell>
          <cell r="AK97" t="str">
            <v>sklad</v>
          </cell>
          <cell r="AL97" t="str">
            <v>Store</v>
          </cell>
          <cell r="AM97" t="str">
            <v>mağaza</v>
          </cell>
          <cell r="AN97" t="str">
            <v>магазин</v>
          </cell>
        </row>
        <row r="98">
          <cell r="A98" t="str">
            <v>GameUI_ChapterText</v>
          </cell>
          <cell r="B98">
            <v>1</v>
          </cell>
          <cell r="C98" t="str">
            <v>챕터</v>
          </cell>
          <cell r="E98" t="str">
            <v>챕터</v>
          </cell>
          <cell r="G98" t="str">
            <v>chapter</v>
          </cell>
          <cell r="H98" t="str">
            <v>CHAPTERS</v>
          </cell>
          <cell r="I98">
            <v>1</v>
          </cell>
          <cell r="K98">
            <v>1</v>
          </cell>
          <cell r="M98" t="str">
            <v>チャプター</v>
          </cell>
          <cell r="N98" t="str">
            <v>章</v>
          </cell>
          <cell r="O98" t="str">
            <v>章</v>
          </cell>
          <cell r="P98" t="str">
            <v>chapitres</v>
          </cell>
          <cell r="Q98" t="str">
            <v>Chapters</v>
          </cell>
          <cell r="R98" t="str">
            <v>bab</v>
          </cell>
          <cell r="S98" t="str">
            <v>capitoli</v>
          </cell>
          <cell r="T98" t="str">
            <v>Главы</v>
          </cell>
          <cell r="U98" t="str">
            <v>capítulos</v>
          </cell>
          <cell r="V98" t="str">
            <v>บท</v>
          </cell>
          <cell r="W98" t="str">
            <v>chương</v>
          </cell>
          <cell r="X98" t="str">
            <v>capítulos</v>
          </cell>
          <cell r="Y98" t="str">
            <v>فصول</v>
          </cell>
          <cell r="Z98" t="str">
            <v>кіраўніка</v>
          </cell>
          <cell r="AA98" t="str">
            <v>глави</v>
          </cell>
          <cell r="AB98" t="str">
            <v>kapitoly</v>
          </cell>
          <cell r="AC98" t="str">
            <v>hoofdstukken</v>
          </cell>
          <cell r="AD98" t="str">
            <v>luvuissa</v>
          </cell>
          <cell r="AE98" t="str">
            <v>κεφάλαια</v>
          </cell>
          <cell r="AF98" t="str">
            <v>פרקים</v>
          </cell>
          <cell r="AG98" t="str">
            <v>fejezetek</v>
          </cell>
          <cell r="AH98" t="str">
            <v>bab</v>
          </cell>
          <cell r="AI98" t="str">
            <v>rozdziały</v>
          </cell>
          <cell r="AJ98" t="str">
            <v>capitolele</v>
          </cell>
          <cell r="AK98" t="str">
            <v>kapitoly</v>
          </cell>
          <cell r="AL98" t="str">
            <v>kapitel</v>
          </cell>
          <cell r="AM98" t="str">
            <v>Bölümler</v>
          </cell>
          <cell r="AN98" t="str">
            <v>глави</v>
          </cell>
        </row>
        <row r="99">
          <cell r="A99" t="str">
            <v>GameUI_Character</v>
          </cell>
          <cell r="B99">
            <v>1</v>
          </cell>
          <cell r="C99" t="str">
            <v>캐릭터</v>
          </cell>
          <cell r="E99" t="str">
            <v>캐릭터</v>
          </cell>
          <cell r="G99" t="str">
            <v>Character</v>
          </cell>
          <cell r="H99" t="str">
            <v>CHARACTERS</v>
          </cell>
          <cell r="I99">
            <v>1</v>
          </cell>
          <cell r="K99">
            <v>1</v>
          </cell>
          <cell r="M99" t="str">
            <v>キャラクター</v>
          </cell>
          <cell r="N99" t="str">
            <v>人物</v>
          </cell>
          <cell r="O99" t="str">
            <v>人物</v>
          </cell>
          <cell r="P99" t="str">
            <v>caractère</v>
          </cell>
          <cell r="Q99" t="str">
            <v>Charakter</v>
          </cell>
          <cell r="R99" t="str">
            <v>karakter</v>
          </cell>
          <cell r="S99" t="str">
            <v>carattere</v>
          </cell>
          <cell r="T99" t="str">
            <v>характер</v>
          </cell>
          <cell r="U99" t="str">
            <v>carácter</v>
          </cell>
          <cell r="V99" t="str">
            <v>ตัวละคร</v>
          </cell>
          <cell r="W99" t="str">
            <v>nhân vật</v>
          </cell>
          <cell r="X99" t="str">
            <v>caráter</v>
          </cell>
          <cell r="Y99" t="str">
            <v>شخصية</v>
          </cell>
          <cell r="Z99" t="str">
            <v>характар</v>
          </cell>
          <cell r="AA99" t="str">
            <v>характер</v>
          </cell>
          <cell r="AB99" t="str">
            <v>znak</v>
          </cell>
          <cell r="AC99" t="str">
            <v>karakter</v>
          </cell>
          <cell r="AD99" t="str">
            <v>merkki</v>
          </cell>
          <cell r="AE99" t="str">
            <v>χαρακτήρας</v>
          </cell>
          <cell r="AF99" t="str">
            <v>תווים</v>
          </cell>
          <cell r="AG99" t="str">
            <v>jellem</v>
          </cell>
          <cell r="AH99" t="str">
            <v>watak</v>
          </cell>
          <cell r="AI99" t="str">
            <v>charakter</v>
          </cell>
          <cell r="AJ99" t="str">
            <v>caracter</v>
          </cell>
          <cell r="AK99" t="str">
            <v>znak</v>
          </cell>
          <cell r="AL99" t="str">
            <v>karaktär</v>
          </cell>
          <cell r="AM99" t="str">
            <v>karakter</v>
          </cell>
          <cell r="AN99" t="str">
            <v>характер</v>
          </cell>
        </row>
        <row r="100">
          <cell r="A100" t="str">
            <v>GameUI_Mail</v>
          </cell>
          <cell r="B100">
            <v>1</v>
          </cell>
          <cell r="C100" t="str">
            <v>우편함</v>
          </cell>
          <cell r="E100" t="str">
            <v>우편함</v>
          </cell>
          <cell r="G100" t="str">
            <v>mailbox</v>
          </cell>
          <cell r="H100" t="str">
            <v>INBOX</v>
          </cell>
          <cell r="I100">
            <v>1</v>
          </cell>
          <cell r="K100">
            <v>1</v>
          </cell>
          <cell r="M100" t="str">
            <v>メールボックス</v>
          </cell>
          <cell r="N100" t="str">
            <v>邮箱</v>
          </cell>
          <cell r="O100" t="str">
            <v>郵箱</v>
          </cell>
          <cell r="P100" t="str">
            <v>boîte aux lettres</v>
          </cell>
          <cell r="Q100" t="str">
            <v>Briefkasten</v>
          </cell>
          <cell r="R100" t="str">
            <v>kotak surat</v>
          </cell>
          <cell r="S100" t="str">
            <v>cassetta della posta</v>
          </cell>
          <cell r="T100" t="str">
            <v>почтовый ящик</v>
          </cell>
          <cell r="U100" t="str">
            <v>buzón</v>
          </cell>
          <cell r="V100" t="str">
            <v>ตู้จดหมาย</v>
          </cell>
          <cell r="W100" t="str">
            <v>hộp thư</v>
          </cell>
          <cell r="X100" t="str">
            <v>caixa de correio</v>
          </cell>
          <cell r="Y100" t="str">
            <v>صندوق البريد</v>
          </cell>
          <cell r="Z100" t="str">
            <v>паштовую скрыню</v>
          </cell>
          <cell r="AA100" t="str">
            <v>пощенска кутия</v>
          </cell>
          <cell r="AB100" t="str">
            <v>poštovní schránka</v>
          </cell>
          <cell r="AC100" t="str">
            <v>brievenbus</v>
          </cell>
          <cell r="AD100" t="str">
            <v>postilaatikko</v>
          </cell>
          <cell r="AE100" t="str">
            <v>γραμματοκιβώτιο</v>
          </cell>
          <cell r="AF100" t="str">
            <v>תיבת דואר</v>
          </cell>
          <cell r="AG100" t="str">
            <v>postafiók</v>
          </cell>
          <cell r="AH100" t="str">
            <v>peti mel</v>
          </cell>
          <cell r="AI100" t="str">
            <v>skrzynka pocztowa</v>
          </cell>
          <cell r="AJ100" t="str">
            <v>cutie poștală</v>
          </cell>
          <cell r="AK100" t="str">
            <v>poštová schránka</v>
          </cell>
          <cell r="AL100" t="str">
            <v>brevlåda</v>
          </cell>
          <cell r="AM100" t="str">
            <v>posta kutusu</v>
          </cell>
          <cell r="AN100" t="str">
            <v>поштову скриньку</v>
          </cell>
        </row>
        <row r="101">
          <cell r="A101" t="str">
            <v>GameUI_Research</v>
          </cell>
          <cell r="B101">
            <v>1</v>
          </cell>
          <cell r="C101" t="str">
            <v>연구</v>
          </cell>
          <cell r="E101" t="str">
            <v>연구</v>
          </cell>
          <cell r="G101" t="str">
            <v>Research</v>
          </cell>
          <cell r="H101" t="str">
            <v>RESEARCH</v>
          </cell>
          <cell r="I101">
            <v>1</v>
          </cell>
          <cell r="K101">
            <v>1</v>
          </cell>
          <cell r="M101" t="str">
            <v>研究</v>
          </cell>
          <cell r="N101" t="str">
            <v>研究</v>
          </cell>
          <cell r="O101" t="str">
            <v>研究</v>
          </cell>
          <cell r="P101" t="str">
            <v>recherche</v>
          </cell>
          <cell r="Q101" t="str">
            <v>Forschung</v>
          </cell>
          <cell r="R101" t="str">
            <v>penelitian</v>
          </cell>
          <cell r="S101" t="str">
            <v>ricerca</v>
          </cell>
          <cell r="T101" t="str">
            <v>исследования</v>
          </cell>
          <cell r="U101" t="str">
            <v>investigación</v>
          </cell>
          <cell r="V101" t="str">
            <v>การวิจัย</v>
          </cell>
          <cell r="W101" t="str">
            <v>nghiên cứu</v>
          </cell>
          <cell r="X101" t="str">
            <v>pesquisa</v>
          </cell>
          <cell r="Y101" t="str">
            <v>بحث</v>
          </cell>
          <cell r="Z101" t="str">
            <v>даследаванні</v>
          </cell>
          <cell r="AA101" t="str">
            <v>изследване</v>
          </cell>
          <cell r="AB101" t="str">
            <v>výzkum</v>
          </cell>
          <cell r="AC101" t="str">
            <v>onderzoek</v>
          </cell>
          <cell r="AD101" t="str">
            <v>tutkimus</v>
          </cell>
          <cell r="AE101" t="str">
            <v>έρευνα</v>
          </cell>
          <cell r="AF101" t="str">
            <v>מחקר</v>
          </cell>
          <cell r="AG101" t="str">
            <v>kutatás</v>
          </cell>
          <cell r="AH101" t="str">
            <v>penyelidikan</v>
          </cell>
          <cell r="AI101" t="str">
            <v>Badania</v>
          </cell>
          <cell r="AJ101" t="str">
            <v>cercetare</v>
          </cell>
          <cell r="AK101" t="str">
            <v>výskum</v>
          </cell>
          <cell r="AL101" t="str">
            <v>forskning</v>
          </cell>
          <cell r="AM101" t="str">
            <v>araştırma</v>
          </cell>
          <cell r="AN101" t="str">
            <v>дослідження</v>
          </cell>
        </row>
        <row r="102">
          <cell r="A102" t="str">
            <v>GameUI_EquipManage</v>
          </cell>
          <cell r="B102">
            <v>1</v>
          </cell>
          <cell r="C102" t="str">
            <v>보기</v>
          </cell>
          <cell r="E102" t="str">
            <v>보기</v>
          </cell>
          <cell r="G102" t="str">
            <v>Example</v>
          </cell>
          <cell r="H102" t="str">
            <v>LOOK</v>
          </cell>
          <cell r="I102">
            <v>1</v>
          </cell>
          <cell r="K102">
            <v>1</v>
          </cell>
          <cell r="M102" t="str">
            <v>表示</v>
          </cell>
          <cell r="N102" t="str">
            <v>看</v>
          </cell>
          <cell r="O102" t="str">
            <v>看</v>
          </cell>
          <cell r="P102" t="str">
            <v>Rechercher</v>
          </cell>
          <cell r="Q102" t="str">
            <v>Look</v>
          </cell>
          <cell r="R102" t="str">
            <v>Penampilan</v>
          </cell>
          <cell r="S102" t="str">
            <v>sguardo</v>
          </cell>
          <cell r="T102" t="str">
            <v>Смотри</v>
          </cell>
          <cell r="U102" t="str">
            <v>Look</v>
          </cell>
          <cell r="V102" t="str">
            <v>ดู</v>
          </cell>
          <cell r="W102" t="str">
            <v>Look</v>
          </cell>
          <cell r="X102" t="str">
            <v>Olhe</v>
          </cell>
          <cell r="Y102" t="str">
            <v>نظرة</v>
          </cell>
          <cell r="Z102" t="str">
            <v>глядзі</v>
          </cell>
          <cell r="AA102" t="str">
            <v>Look</v>
          </cell>
          <cell r="AB102" t="str">
            <v>Podívejte se</v>
          </cell>
          <cell r="AC102" t="str">
            <v>Look</v>
          </cell>
          <cell r="AD102" t="str">
            <v>look</v>
          </cell>
          <cell r="AE102" t="str">
            <v>ματιά</v>
          </cell>
          <cell r="AF102" t="str">
            <v>חפש</v>
          </cell>
          <cell r="AG102" t="str">
            <v>Look</v>
          </cell>
          <cell r="AH102" t="str">
            <v>Look</v>
          </cell>
          <cell r="AI102" t="str">
            <v>Look</v>
          </cell>
          <cell r="AJ102" t="str">
            <v>Uită-te</v>
          </cell>
          <cell r="AK102" t="str">
            <v>Pozrite sa</v>
          </cell>
          <cell r="AL102" t="str">
            <v>look</v>
          </cell>
          <cell r="AM102" t="str">
            <v>Bak</v>
          </cell>
          <cell r="AN102" t="str">
            <v>Дивись</v>
          </cell>
        </row>
        <row r="103">
          <cell r="A103" t="str">
            <v>GameUI_AutoEquip</v>
          </cell>
          <cell r="B103">
            <v>1</v>
          </cell>
          <cell r="C103" t="str">
            <v>일괄장착</v>
          </cell>
          <cell r="E103" t="str">
            <v>일괄장착</v>
          </cell>
          <cell r="G103" t="str">
            <v>Batch mounting</v>
          </cell>
          <cell r="H103" t="str">
            <v>AUTO-EQUIP</v>
          </cell>
          <cell r="I103">
            <v>1</v>
          </cell>
          <cell r="K103">
            <v>1</v>
          </cell>
          <cell r="M103" t="str">
            <v>一括装着</v>
          </cell>
          <cell r="N103" t="str">
            <v>批量安装</v>
          </cell>
          <cell r="O103" t="str">
            <v>批量安裝</v>
          </cell>
          <cell r="P103" t="str">
            <v>lot de montage</v>
          </cell>
          <cell r="Q103" t="str">
            <v>Stapelmontage</v>
          </cell>
          <cell r="R103" t="str">
            <v>Batch pemasangan</v>
          </cell>
          <cell r="S103" t="str">
            <v>montaggio Batch</v>
          </cell>
          <cell r="T103" t="str">
            <v>Пакетная установка</v>
          </cell>
          <cell r="U103" t="str">
            <v>montajes en serie</v>
          </cell>
          <cell r="V103" t="str">
            <v>การติดตั้งแบทช์</v>
          </cell>
          <cell r="W103" t="str">
            <v>batch gắn</v>
          </cell>
          <cell r="X103" t="str">
            <v>montagem lote</v>
          </cell>
          <cell r="Y103" t="str">
            <v>دفعة تصاعد</v>
          </cell>
          <cell r="Z103" t="str">
            <v>Пакетная ўстаноўка</v>
          </cell>
          <cell r="AA103" t="str">
            <v>Партида монтаж</v>
          </cell>
          <cell r="AB103" t="str">
            <v>montáž šarže</v>
          </cell>
          <cell r="AC103" t="str">
            <v>batch montage</v>
          </cell>
          <cell r="AD103" t="str">
            <v>erä asennus</v>
          </cell>
          <cell r="AE103" t="str">
            <v>Μαζική τοποθέτηση</v>
          </cell>
          <cell r="AF103" t="str">
            <v>הרכבה תצווה</v>
          </cell>
          <cell r="AG103" t="str">
            <v>szériaszereléshez</v>
          </cell>
          <cell r="AH103" t="str">
            <v>Batch pelekap</v>
          </cell>
          <cell r="AI103" t="str">
            <v>montaż partii</v>
          </cell>
          <cell r="AJ103" t="str">
            <v>montare pe loturi</v>
          </cell>
          <cell r="AK103" t="str">
            <v>montáž šarže</v>
          </cell>
          <cell r="AL103" t="str">
            <v>batch montering</v>
          </cell>
          <cell r="AM103" t="str">
            <v>Toplu montaj</v>
          </cell>
          <cell r="AN103" t="str">
            <v>пакетна установка</v>
          </cell>
        </row>
        <row r="104">
          <cell r="A104" t="str">
            <v>GameUI_AttackUp</v>
          </cell>
          <cell r="B104">
            <v>1</v>
          </cell>
          <cell r="C104" t="str">
            <v>공격력 상승</v>
          </cell>
          <cell r="E104" t="str">
            <v>공격력 상승</v>
          </cell>
          <cell r="G104" t="str">
            <v>Attack rises</v>
          </cell>
          <cell r="H104" t="str">
            <v>Attack Up</v>
          </cell>
          <cell r="I104">
            <v>1</v>
          </cell>
          <cell r="K104">
            <v>1</v>
          </cell>
          <cell r="M104" t="str">
            <v>攻撃力上昇</v>
          </cell>
          <cell r="N104" t="str">
            <v>攻击上升</v>
          </cell>
          <cell r="O104" t="str">
            <v>攻擊上升</v>
          </cell>
          <cell r="P104" t="str">
            <v>attaque augmente</v>
          </cell>
          <cell r="Q104" t="str">
            <v>Angriff steigt</v>
          </cell>
          <cell r="R104" t="str">
            <v>serangan naik</v>
          </cell>
          <cell r="S104" t="str">
            <v>attacco sorge</v>
          </cell>
          <cell r="T104" t="str">
            <v>Атака поднимается</v>
          </cell>
          <cell r="U104" t="str">
            <v>ataque eleva</v>
          </cell>
          <cell r="V104" t="str">
            <v>การโจมตีเพิ่มขึ้น</v>
          </cell>
          <cell r="W104" t="str">
            <v>tấn công tăng</v>
          </cell>
          <cell r="X104" t="str">
            <v>ataque sobe</v>
          </cell>
          <cell r="Y104" t="str">
            <v>هجوم يرتفع</v>
          </cell>
          <cell r="Z104" t="str">
            <v>атака падымаецца</v>
          </cell>
          <cell r="AA104" t="str">
            <v>атака издига</v>
          </cell>
          <cell r="AB104" t="str">
            <v>útok stoupá</v>
          </cell>
          <cell r="AC104" t="str">
            <v>Attack stijgt</v>
          </cell>
          <cell r="AD104" t="str">
            <v>Attack nousee</v>
          </cell>
          <cell r="AE104" t="str">
            <v>επίθεση αυξάνεται</v>
          </cell>
          <cell r="AF104" t="str">
            <v>התקפה עולה</v>
          </cell>
          <cell r="AG104" t="str">
            <v>Attack emelkedik</v>
          </cell>
          <cell r="AH104" t="str">
            <v>serangan meningkat</v>
          </cell>
          <cell r="AI104" t="str">
            <v>atak wzrasta</v>
          </cell>
          <cell r="AJ104" t="str">
            <v>Atac crește</v>
          </cell>
          <cell r="AK104" t="str">
            <v>útok stúpa</v>
          </cell>
          <cell r="AL104" t="str">
            <v>attack stiger</v>
          </cell>
          <cell r="AM104" t="str">
            <v>Saldırı yükselir</v>
          </cell>
          <cell r="AN104" t="str">
            <v>атака піднімається</v>
          </cell>
        </row>
        <row r="105">
          <cell r="A105" t="str">
            <v>GameUI_CompleteAuto</v>
          </cell>
          <cell r="B105">
            <v>1</v>
          </cell>
          <cell r="C105" t="str">
            <v>변경할 장비가 없습니다</v>
          </cell>
          <cell r="D105"/>
          <cell r="E105" t="str">
            <v>변경할 장비가 없습니다</v>
          </cell>
          <cell r="F105"/>
          <cell r="G105" t="str">
            <v>There is no change equipment</v>
          </cell>
          <cell r="H105" t="str">
            <v>There is no change equipment</v>
          </cell>
          <cell r="K105">
            <v>1</v>
          </cell>
          <cell r="M105" t="str">
            <v>変更装置がありません</v>
          </cell>
          <cell r="N105" t="str">
            <v>有没有改变设备</v>
          </cell>
          <cell r="O105" t="str">
            <v>有沒有改變設備</v>
          </cell>
          <cell r="P105" t="str">
            <v>Il n'y a pas d'équipement de changement</v>
          </cell>
          <cell r="Q105" t="str">
            <v>Es gibt keine Änderung Ausrüstung</v>
          </cell>
          <cell r="R105" t="str">
            <v>Tidak ada peralatan perubahan</v>
          </cell>
          <cell r="S105" t="str">
            <v>Non v'è alcun cambiamento attrezzature</v>
          </cell>
          <cell r="T105" t="str">
            <v>Там нет никаких изменений оборудования</v>
          </cell>
          <cell r="U105" t="str">
            <v>No hay ningún equipo de cambio</v>
          </cell>
          <cell r="V105" t="str">
            <v>ไม่มีอุปกรณ์การเปลี่ยนแปลงคือ</v>
          </cell>
          <cell r="W105" t="str">
            <v>Không có thiết bị thay đổi</v>
          </cell>
          <cell r="X105" t="str">
            <v>Não há nenhum equipamento mudança</v>
          </cell>
          <cell r="Y105" t="str">
            <v>ليس هناك معدات لتغيير</v>
          </cell>
          <cell r="Z105" t="str">
            <v>Там няма ніякіх зменаў абсталявання</v>
          </cell>
          <cell r="AA105" t="str">
            <v>Няма промяна оборудване</v>
          </cell>
          <cell r="AB105" t="str">
            <v>Nedochází k žádné změně zařízení</v>
          </cell>
          <cell r="AC105" t="str">
            <v>Er is geen verandering apparatuur</v>
          </cell>
          <cell r="AD105" t="str">
            <v>Ei muutu laitteet</v>
          </cell>
          <cell r="AE105" t="str">
            <v>Δεν υπάρχει εξοπλισμό αλλαγή</v>
          </cell>
          <cell r="AF105" t="str">
            <v>אין שינוי ציוד</v>
          </cell>
          <cell r="AG105" t="str">
            <v>Nincs változás berendezések</v>
          </cell>
          <cell r="AH105" t="str">
            <v>Tidak ada kelengkapan perubahan</v>
          </cell>
          <cell r="AI105" t="str">
            <v>Nie ma sprzęt zmiana</v>
          </cell>
          <cell r="AJ105" t="str">
            <v>Nu există nici un echipament de schimbare</v>
          </cell>
          <cell r="AK105" t="str">
            <v>Nedochádza k žiadnej zmene zariadenia</v>
          </cell>
          <cell r="AL105" t="str">
            <v>Det finns ingen förändring utrustning</v>
          </cell>
          <cell r="AM105" t="str">
            <v>hiçbir değişiklik ekipman yoktur</v>
          </cell>
          <cell r="AN105" t="str">
            <v>Там немає ніяких змін обладнання</v>
          </cell>
        </row>
        <row r="106">
          <cell r="A106" t="str">
            <v>GameUI_Sell</v>
          </cell>
          <cell r="B106">
            <v>1</v>
          </cell>
          <cell r="C106" t="str">
            <v>판매</v>
          </cell>
          <cell r="E106" t="str">
            <v>판매</v>
          </cell>
          <cell r="G106" t="str">
            <v>sale</v>
          </cell>
          <cell r="H106" t="str">
            <v>SELL</v>
          </cell>
          <cell r="I106">
            <v>1</v>
          </cell>
          <cell r="K106">
            <v>1</v>
          </cell>
          <cell r="M106" t="str">
            <v>販売</v>
          </cell>
          <cell r="N106" t="str">
            <v>拍卖</v>
          </cell>
          <cell r="O106" t="str">
            <v>拍賣</v>
          </cell>
          <cell r="P106" t="str">
            <v>vente</v>
          </cell>
          <cell r="Q106" t="str">
            <v>Verkauf</v>
          </cell>
          <cell r="R106" t="str">
            <v>penjualan</v>
          </cell>
          <cell r="S106" t="str">
            <v>vendita</v>
          </cell>
          <cell r="T106" t="str">
            <v>продажа</v>
          </cell>
          <cell r="U106" t="str">
            <v>venta</v>
          </cell>
          <cell r="V106" t="str">
            <v>การขาย</v>
          </cell>
          <cell r="W106" t="str">
            <v>buôn bán</v>
          </cell>
          <cell r="X106" t="str">
            <v>venda</v>
          </cell>
          <cell r="Y106" t="str">
            <v>بيع</v>
          </cell>
          <cell r="Z106" t="str">
            <v>продаж</v>
          </cell>
          <cell r="AA106" t="str">
            <v>продажба</v>
          </cell>
          <cell r="AB106" t="str">
            <v>prodej</v>
          </cell>
          <cell r="AC106" t="str">
            <v>verkoop</v>
          </cell>
          <cell r="AD106" t="str">
            <v>myynti</v>
          </cell>
          <cell r="AE106" t="str">
            <v>πώληση</v>
          </cell>
          <cell r="AF106" t="str">
            <v>מכיר</v>
          </cell>
          <cell r="AG106" t="str">
            <v>eladás</v>
          </cell>
          <cell r="AH106" t="str">
            <v>Jualan</v>
          </cell>
          <cell r="AI106" t="str">
            <v>sprzedaż</v>
          </cell>
          <cell r="AJ106" t="str">
            <v>vânzare</v>
          </cell>
          <cell r="AK106" t="str">
            <v>predaj</v>
          </cell>
          <cell r="AL106" t="str">
            <v>rea</v>
          </cell>
          <cell r="AM106" t="str">
            <v>satış</v>
          </cell>
          <cell r="AN106" t="str">
            <v>продаж</v>
          </cell>
        </row>
        <row r="107">
          <cell r="A107" t="str">
            <v>GameUI_Swappable</v>
          </cell>
          <cell r="B107">
            <v>1</v>
          </cell>
          <cell r="C107" t="str">
            <v>교체 가능</v>
          </cell>
          <cell r="E107" t="str">
            <v>교체 가능</v>
          </cell>
          <cell r="G107" t="str">
            <v>Replaceable</v>
          </cell>
          <cell r="H107" t="str">
            <v>SWAPPABLE</v>
          </cell>
          <cell r="K107">
            <v>1</v>
          </cell>
          <cell r="M107" t="str">
            <v>交換可能</v>
          </cell>
          <cell r="N107" t="str">
            <v>可更换</v>
          </cell>
          <cell r="O107" t="str">
            <v>可更換</v>
          </cell>
          <cell r="P107" t="str">
            <v>remplaçable</v>
          </cell>
          <cell r="Q107" t="str">
            <v>ersetzbar</v>
          </cell>
          <cell r="R107" t="str">
            <v>tergantikan</v>
          </cell>
          <cell r="S107" t="str">
            <v>sostituibile</v>
          </cell>
          <cell r="T107" t="str">
            <v>заменяемый</v>
          </cell>
          <cell r="U107" t="str">
            <v>reemplazable</v>
          </cell>
          <cell r="V107" t="str">
            <v>ถอดเปลี่ยนได้</v>
          </cell>
          <cell r="W107" t="str">
            <v>có thể thay thế</v>
          </cell>
          <cell r="X107" t="str">
            <v>substituível</v>
          </cell>
          <cell r="Y107" t="str">
            <v>مستبدل</v>
          </cell>
          <cell r="Z107" t="str">
            <v>заменны</v>
          </cell>
          <cell r="AA107" t="str">
            <v>заменим</v>
          </cell>
          <cell r="AB107" t="str">
            <v>vyměnitelný</v>
          </cell>
          <cell r="AC107" t="str">
            <v>vervangbaar</v>
          </cell>
          <cell r="AD107" t="str">
            <v>vaihdettava</v>
          </cell>
          <cell r="AE107" t="str">
            <v>Αντικαθιστώμενα</v>
          </cell>
          <cell r="AF107" t="str">
            <v>להחלפה</v>
          </cell>
          <cell r="AG107" t="str">
            <v>helyettesíthető</v>
          </cell>
          <cell r="AH107" t="str">
            <v>diganti</v>
          </cell>
          <cell r="AI107" t="str">
            <v>wymienny</v>
          </cell>
          <cell r="AJ107" t="str">
            <v>înlocuibil</v>
          </cell>
          <cell r="AK107" t="str">
            <v>vymeniteľný</v>
          </cell>
          <cell r="AL107" t="str">
            <v>utbytbar</v>
          </cell>
          <cell r="AM107" t="str">
            <v>değiştirilebilir</v>
          </cell>
          <cell r="AN107" t="str">
            <v>замінний</v>
          </cell>
        </row>
        <row r="108">
          <cell r="A108" t="str">
            <v>GameUI_EnterInfo</v>
          </cell>
          <cell r="B108">
            <v>1</v>
          </cell>
          <cell r="C108" t="str">
            <v>입장 안내</v>
          </cell>
          <cell r="D108"/>
          <cell r="E108" t="str">
            <v>입장 안내</v>
          </cell>
          <cell r="F108"/>
          <cell r="G108" t="str">
            <v>Entry Information</v>
          </cell>
          <cell r="H108" t="str">
            <v>ENTRY INFO</v>
          </cell>
          <cell r="K108">
            <v>1</v>
          </cell>
          <cell r="M108" t="str">
            <v>入場案内</v>
          </cell>
          <cell r="N108" t="str">
            <v>参赛须知</v>
          </cell>
          <cell r="O108" t="str">
            <v>參賽須知</v>
          </cell>
          <cell r="P108" t="str">
            <v>Informations d'entrée</v>
          </cell>
          <cell r="Q108" t="str">
            <v>Eintrag Informationen</v>
          </cell>
          <cell r="R108" t="str">
            <v>Informasi entri</v>
          </cell>
          <cell r="S108" t="str">
            <v>Informazioni entry</v>
          </cell>
          <cell r="T108" t="str">
            <v>Вход информация</v>
          </cell>
          <cell r="U108" t="str">
            <v>Información de Inscripción</v>
          </cell>
          <cell r="V108" t="str">
            <v>ข้อมูลรายการ</v>
          </cell>
          <cell r="W108" t="str">
            <v>Thông tin nhập</v>
          </cell>
          <cell r="X108" t="str">
            <v>Informação entrada</v>
          </cell>
          <cell r="Y108" t="str">
            <v>معلومات الدخول</v>
          </cell>
          <cell r="Z108" t="str">
            <v>Уваход інфармацыя</v>
          </cell>
          <cell r="AA108" t="str">
            <v>Влизане Информация</v>
          </cell>
          <cell r="AB108" t="str">
            <v>Vstup Informace</v>
          </cell>
          <cell r="AC108" t="str">
            <v>Entry Informatie</v>
          </cell>
          <cell r="AD108" t="str">
            <v>Entry Tiedot</v>
          </cell>
          <cell r="AE108" t="str">
            <v>Πληροφορίες Έναρξη</v>
          </cell>
          <cell r="AF108" t="str">
            <v>מידע Entry</v>
          </cell>
          <cell r="AG108" t="str">
            <v>bejegyzés információ</v>
          </cell>
          <cell r="AH108" t="str">
            <v>Maklumat Kemasukan</v>
          </cell>
          <cell r="AI108" t="str">
            <v>Informacja wpis</v>
          </cell>
          <cell r="AJ108" t="str">
            <v>Informații de intrare</v>
          </cell>
          <cell r="AK108" t="str">
            <v>vstup Informácie</v>
          </cell>
          <cell r="AL108" t="str">
            <v>Entry Information</v>
          </cell>
          <cell r="AM108" t="str">
            <v>Giriş Bilgileri</v>
          </cell>
          <cell r="AN108" t="str">
            <v>Вхід інформація</v>
          </cell>
        </row>
        <row r="109">
          <cell r="A109" t="str">
            <v>GameUI_EnterInfoDesc</v>
          </cell>
          <cell r="B109">
            <v>1</v>
          </cell>
          <cell r="C109" t="str">
            <v>현재 캐릭터의 파워레벨이 부족합니다
캐릭터를 변경하시겠습니까?</v>
          </cell>
          <cell r="D109"/>
          <cell r="E109" t="str">
            <v>현재 캐릭터의 파워레벨이 부족합니다
캐릭터를 변경하시겠습니까?</v>
          </cell>
          <cell r="F109"/>
          <cell r="G109" t="str">
            <v>The current lack of a power level of character_x000D_
_x000D_
Do you want to change your character?</v>
          </cell>
          <cell r="H109" t="str">
            <v>Not enough Power Level of this character
Would you want to change the character?</v>
          </cell>
          <cell r="K109">
            <v>1</v>
          </cell>
          <cell r="M109" t="str">
            <v>現在キャラクターのパワーレベルが不足して_x000D_
_x000D_
キャラクターを変更しますか？</v>
          </cell>
          <cell r="N109" t="str">
            <v>目前缺乏特色的功率电平的_x000D_
_x000D_
你想改变你的性格？</v>
          </cell>
          <cell r="O109" t="str">
            <v>目前缺乏特色的功率電平的_x000D_
_x000D_
你想改變你的性格？</v>
          </cell>
          <cell r="P109" t="str">
            <v>Le manque actuel d'un niveau de caractère de puissance_x000D_
_x000D_
Voulez-vous changer votre personnage?</v>
          </cell>
          <cell r="Q109" t="str">
            <v>Der derzeitige Mangel an einem Leistungspegel von Zeichen_x000D_
_x000D_
Wollen Sie Ihren Charakter ändern?</v>
          </cell>
          <cell r="R109" t="str">
            <v>Arus kurangnya tingkat kekuatan karakter_x000D_
_x000D_
Apakah Anda ingin mengubah karakter Anda?</v>
          </cell>
          <cell r="S109" t="str">
            <v>L'attuale mancanza di un livello di potenza di carattere_x000D_
_x000D_
Vuoi cambiare il tuo personaggio?</v>
          </cell>
          <cell r="T109" t="str">
            <v>Отсутствие в настоящее время уровня мощности символа_x000D_
_x000D_
Вы хотите изменить свой характер?</v>
          </cell>
          <cell r="U109" t="str">
            <v>La actual falta de un nivel de potencia de carácter_x000D_
_x000D_
¿Quieres cambiar tu personaje?</v>
          </cell>
          <cell r="V109" t="str">
            <v>ขาดปัจจุบันของระดับพลังงานของตัวละคร_x000D_
_x000D_
คุณต้องการที่จะเปลี่ยนแปลงตัวละครของคุณ?</v>
          </cell>
          <cell r="W109" t="str">
            <v>Việc thiếu hiện tại của một mức độ sức mạnh của nhân vật_x000D_
_x000D_
Bạn có muốn thay đổi tính cách của bạn?</v>
          </cell>
          <cell r="X109" t="str">
            <v>A actual falta de um nível de potência de caráter_x000D_
_x000D_
Você quer mudar o seu personagem?</v>
          </cell>
          <cell r="Y109" t="str">
            <v>النقص الحالي في مستوى قوة شخصية_x000D_
_x000D_
هل تريد تغيير الطابع الخاص بك؟</v>
          </cell>
          <cell r="Z109" t="str">
            <v>Адсутнасць у цяперашні час ўзроўню магутнасці сімвала_x000D_
_x000D_
Вы хочаце змяніць свой характар?</v>
          </cell>
          <cell r="AA109" t="str">
            <v>Настоящата липса на ниво на мощност на характера_x000D_
_x000D_
Искате ли да промените вашия характер?</v>
          </cell>
          <cell r="AB109" t="str">
            <v>Současný nedostatek výkonové úrovni charakteru_x000D_
_x000D_
Chcete-li změnit svou postavu?</v>
          </cell>
          <cell r="AC109" t="str">
            <v>Het huidige gebrek aan een vermogensniveau van karakter_x000D_
_x000D_
Wil je je personage te veranderen?</v>
          </cell>
          <cell r="AD109" t="str">
            <v>Tällä hetkellä ei ole tehotason luonnetta_x000D_
_x000D_
Haluatko muuttaa hahmosi?</v>
          </cell>
          <cell r="AE109" t="str">
            <v>Η σημερινή έλλειψη επίπεδο ισχύος του χαρακτήρα_x000D_
_x000D_
Θέλετε να αλλάξετε τον χαρακτήρα σας;</v>
          </cell>
          <cell r="AF109" t="str">
            <v>המחסור הנוכחי בהספק של אופי_x000D_
_x000D_
האם אתה רוצה לשנות את הדמות שלכם?</v>
          </cell>
          <cell r="AG109" t="str">
            <v>A jelenlegi hiánya teljesítményszint karakter_x000D_
_x000D_
Szeretné megváltoztatni a karakter?</v>
          </cell>
          <cell r="AH109" t="str">
            <v>Kekurangan semasa tahap kuasa yang watak_x000D_
_x000D_
Adakah anda mahu menukar watak anda?</v>
          </cell>
          <cell r="AI109" t="str">
            <v>Obecny brak poziomie mocy charakteru_x000D_
_x000D_
Chcesz zmienić swój charakter?</v>
          </cell>
          <cell r="AJ109" t="str">
            <v>Lipsa actuală a unui nivel de putere de caracter_x000D_
_x000D_
Vrei să schimbi caracterul tău?</v>
          </cell>
          <cell r="AK109" t="str">
            <v>Súčasný nedostatok výkonovej úrovni charakteru_x000D_
_x000D_
Ak chcete zmeniť svoju postavu?</v>
          </cell>
          <cell r="AL109" t="str">
            <v>Den nuvarande bristen på en effektnivå av karaktär_x000D_
_x000D_
Vill du ändra din karaktär?</v>
          </cell>
          <cell r="AM109" t="str">
            <v>karakter güç seviyesinde mevcut olmaması_x000D_
_x000D_
Eğer karakteri değiştirmek istiyor musunuz?</v>
          </cell>
          <cell r="AN109" t="str">
            <v>Відсутність в даний час рівня потужності символу_x000D_
_x000D_
Ви хочете змінити свій характер?</v>
          </cell>
        </row>
        <row r="110">
          <cell r="A110" t="str">
            <v>GameUI_EnterRecommendDesc</v>
          </cell>
          <cell r="B110">
            <v>1</v>
          </cell>
          <cell r="C110" t="str">
            <v>더 적합한 추천 캐릭터가 있습니다
캐릭터를 변경하시겠습니까?</v>
          </cell>
          <cell r="D110"/>
          <cell r="E110" t="str">
            <v>더 적합한 추천 캐릭터가 있습니다
캐릭터를 변경하시겠습니까?</v>
          </cell>
          <cell r="F110"/>
          <cell r="G110" t="str">
            <v>There is a more appropriate recommendation string_x000D_
_x000D_
Do you want to change your character?</v>
          </cell>
          <cell r="H110" t="str">
            <v>There is a more suitable recommended character
Would you want to change the character?</v>
          </cell>
          <cell r="K110">
            <v>1</v>
          </cell>
          <cell r="M110" t="str">
            <v>より適切な推薦キャラクターがいます_x000D_
_x000D_
キャラクターを変更しますか？</v>
          </cell>
          <cell r="N110" t="str">
            <v>还有一个更适当的建议字符串_x000D_
_x000D_
你想改变你的性格？</v>
          </cell>
          <cell r="O110" t="str">
            <v>還有一個更適當的建議字符串_x000D_
_x000D_
你想改變你的性格？</v>
          </cell>
          <cell r="P110" t="str">
            <v>Il y a une chaîne de recommandation plus appropriée_x000D_
_x000D_
Voulez-vous changer votre personnage?</v>
          </cell>
          <cell r="Q110" t="str">
            <v>Es gibt eine geeignetere Empfehlung Zeichenfolge_x000D_
_x000D_
Wollen Sie Ihren Charakter ändern?</v>
          </cell>
          <cell r="R110" t="str">
            <v>Ada rekomendasi string yang lebih tepat_x000D_
_x000D_
Apakah Anda ingin mengubah karakter Anda?</v>
          </cell>
          <cell r="S110" t="str">
            <v>V'è una stringa raccomandazione più appropriata_x000D_
_x000D_
Vuoi cambiare il tuo personaggio?</v>
          </cell>
          <cell r="T110" t="str">
            <v>Существует более соответствующая строка рекомендации_x000D_
_x000D_
Вы хотите изменить свой характер?</v>
          </cell>
          <cell r="U110" t="str">
            <v>Hay una cadena de recomendación más adecuada_x000D_
_x000D_
¿Quieres cambiar tu personaje?</v>
          </cell>
          <cell r="V110" t="str">
            <v>มีสตริงคำแนะนำที่เหมาะสมมากขึ้น_x000D_
_x000D_
คุณต้องการที่จะเปลี่ยนแปลงตัวละครของคุณ?</v>
          </cell>
          <cell r="W110" t="str">
            <v>Có một chuỗi khuyến nghị thích hợp hơn_x000D_
_x000D_
Bạn có muốn thay đổi tính cách của bạn?</v>
          </cell>
          <cell r="X110" t="str">
            <v>Há uma seqüência de recomendação mais adequada_x000D_
_x000D_
Você quer mudar o seu personagem?</v>
          </cell>
          <cell r="Y110" t="str">
            <v>وهناك سلسلة توصية أكثر ملاءمة_x000D_
_x000D_
هل تريد تغيير الطابع الخاص بك؟</v>
          </cell>
          <cell r="Z110" t="str">
            <v>Існуе больш адпаведная радок рэкамендацыі_x000D_
_x000D_
Вы хочаце змяніць свой характар?</v>
          </cell>
          <cell r="AA110" t="str">
            <v>Налице е по-подходяща препоръка низ_x000D_
_x000D_
Искате ли да промените вашия характер?</v>
          </cell>
          <cell r="AB110" t="str">
            <v>Tam je vhodnější doporučení string_x000D_
_x000D_
Chcete-li změnit svou postavu?</v>
          </cell>
          <cell r="AC110" t="str">
            <v>Er is een meer passende aanbeveling koord_x000D_
_x000D_
Wil je je personage te veranderen?</v>
          </cell>
          <cell r="AD110" t="str">
            <v>On sopivampi suositus merkkijono_x000D_
_x000D_
Haluatko muuttaa hahmosi?</v>
          </cell>
          <cell r="AE110" t="str">
            <v>Υπάρχει μια πιο κατάλληλη κλωστή σύσταση_x000D_
_x000D_
Θέλετε να αλλάξετε τον χαρακτήρα σας;</v>
          </cell>
          <cell r="AF110" t="str">
            <v>יש מחרוזת המלצה מתאימה יותר_x000D_
_x000D_
האם אתה רוצה לשנות את הדמות שלכם?</v>
          </cell>
          <cell r="AG110" t="str">
            <v>Van egy megfelelőbb ajánlást húr_x000D_
_x000D_
Szeretné megváltoztatni a karakter?</v>
          </cell>
          <cell r="AH110" t="str">
            <v>Terdapat cadangan rentetan yang lebih sesuai_x000D_
_x000D_
Adakah anda mahu menukar watak anda?</v>
          </cell>
          <cell r="AI110" t="str">
            <v>Jest bardziej odpowiedni ciąg rekomendacja_x000D_
_x000D_
Chcesz zmienić swój charakter?</v>
          </cell>
          <cell r="AJ110" t="str">
            <v>Există un șir de recomandări mai adecvat_x000D_
_x000D_
Vrei să schimbi caracterul tău?</v>
          </cell>
          <cell r="AK110" t="str">
            <v>Tam je vhodnejšie odporúčania string_x000D_
_x000D_
Ak chcete zmeniť svoju postavu?</v>
          </cell>
          <cell r="AL110" t="str">
            <v>Det är en mer lämplig rekommendation sträng_x000D_
_x000D_
Vill du ändra din karaktär?</v>
          </cell>
          <cell r="AM110" t="str">
            <v>daha uygun bir öneri dizesi vardır_x000D_
_x000D_
Eğer karakteri değiştirmek istiyor musunuz?</v>
          </cell>
          <cell r="AN110" t="str">
            <v>Існує більш відповідний рядок рекомендації_x000D_
_x000D_
Ви хочете змінити свій характер?</v>
          </cell>
        </row>
        <row r="111">
          <cell r="A111" t="str">
            <v>GameUI_EnterTooPowerfulDesc</v>
          </cell>
          <cell r="B111">
            <v>1</v>
          </cell>
          <cell r="C111" t="str">
            <v>파워레벨이 너무 높아 보상이 제한됩니다
캐릭터를 변경하시겠습니까?</v>
          </cell>
          <cell r="D111"/>
          <cell r="E111" t="str">
            <v>파워레벨이 너무 높아 보상이 제한됩니다
캐릭터를 변경하시겠습니까?</v>
          </cell>
          <cell r="F111"/>
          <cell r="G111" t="str">
            <v>This power level is too high compensation limit_x000D_
_x000D_
Do you want to change your character?</v>
          </cell>
          <cell r="H111" t="str">
            <v>This power level is too high compensation limit_x000D_
_x000D_
Do you want to change your character?</v>
          </cell>
          <cell r="K111">
            <v>1</v>
          </cell>
          <cell r="M111" t="str">
            <v>パワーレベルが高すぎて報酬が制限されます_x000D_
_x000D_
キャラクターを変更しますか？</v>
          </cell>
          <cell r="N111" t="str">
            <v>这个功率电平过高的赔偿限额_x000D_
_x000D_
你想改变你的性格？</v>
          </cell>
          <cell r="O111" t="str">
            <v>這個功率電平過高的賠償限額_x000D_
_x000D_
你想改變你的性格？</v>
          </cell>
          <cell r="P111" t="str">
            <v>Ce niveau de puissance est trop élevée limite de compensation_x000D_
_x000D_
Voulez-vous changer votre personnage?</v>
          </cell>
          <cell r="Q111" t="str">
            <v>Dieses Leistungsniveau ist zu hoch Entschädigung Grenze_x000D_
_x000D_
Wollen Sie Ihren Charakter ändern?</v>
          </cell>
          <cell r="R111" t="str">
            <v>tingkat daya ini adalah batas kompensasi terlalu tinggi_x000D_
_x000D_
Apakah Anda ingin mengubah karakter Anda?</v>
          </cell>
          <cell r="S111" t="str">
            <v>Questo livello di potenza è troppo alto limite di compensazione_x000D_
_x000D_
Vuoi cambiare il tuo personaggio?</v>
          </cell>
          <cell r="T111" t="str">
            <v>Этот уровень мощности предел слишком высокой компенсации_x000D_
_x000D_
Вы хотите изменить свой характер?</v>
          </cell>
          <cell r="U111" t="str">
            <v>Este nivel de potencia es demasiado alto límite de compensación_x000D_
_x000D_
¿Quieres cambiar tu personaje?</v>
          </cell>
          <cell r="V111" t="str">
            <v>ระดับพลังงานนี้เป็นวงเงินชดเชยสูงเกินไป_x000D_
_x000D_
คุณต้องการที่จะเปลี่ยนแปลงตัวละครของคุณ?</v>
          </cell>
          <cell r="W111" t="str">
            <v>mức công suất này là giới hạn bồi thường quá cao_x000D_
_x000D_
Bạn có muốn thay đổi tính cách của bạn?</v>
          </cell>
          <cell r="X111" t="str">
            <v>Este nível de potência é limite muito alto compensação_x000D_
_x000D_
Você quer mudar o seu personagem?</v>
          </cell>
          <cell r="Y111" t="str">
            <v>هذا مستوى الطاقة هو الحد تعويضات عالية جدا_x000D_
_x000D_
هل تريد تغيير الطابع الخاص بك؟</v>
          </cell>
          <cell r="Z111" t="str">
            <v>Гэты ўзровень магутнасці мяжа занадта высокай кампенсацыі_x000D_
_x000D_
Вы хочаце змяніць свой характар?</v>
          </cell>
          <cell r="AA111" t="str">
            <v>Това ниво на мощност е твърде висока граница обезщетение_x000D_
_x000D_
Искате ли да промените вашия характер?</v>
          </cell>
          <cell r="AB111" t="str">
            <v>Tato výkonová úroveň je hranice příliš vysoká náhrada_x000D_
_x000D_
Chcete-li změnit svou postavu?</v>
          </cell>
          <cell r="AC111" t="str">
            <v>Dit vermogen is te hoog vergoedingslimiet_x000D_
_x000D_
Wil je je personage te veranderen?</v>
          </cell>
          <cell r="AD111" t="str">
            <v>Tämä voima on liian suuri korvaus raja_x000D_
_x000D_
Haluatko muuttaa hahmosi?</v>
          </cell>
          <cell r="AE111" t="str">
            <v>Αυτό το επίπεδο ισχύος είναι το όριο υπερβολικά υψηλή αποζημίωση_x000D_
_x000D_
Θέλετε να αλλάξετε τον χαρακτήρα σας;</v>
          </cell>
          <cell r="AF111" t="str">
            <v>רמת כוח זוהי מגבלה פיצוי גבוה מדי_x000D_
_x000D_
האם אתה רוצה לשנות את הדמות שלכם?</v>
          </cell>
          <cell r="AG111" t="str">
            <v>Ez az erő szintje túl magas kártérítési limit_x000D_
_x000D_
Szeretné megváltoztatni a karakter?</v>
          </cell>
          <cell r="AH111" t="str">
            <v>tahap kuasa ini adalah had pampasan terlalu tinggi_x000D_
_x000D_
Adakah anda mahu menukar watak anda?</v>
          </cell>
          <cell r="AI111" t="str">
            <v>Ten poziom mocy jest ograniczenie zbyt wysokiej rekompensaty_x000D_
_x000D_
Chcesz zmienić swój charakter?</v>
          </cell>
          <cell r="AJ111" t="str">
            <v>Acest nivel de putere este prea mare limită de compensare_x000D_
_x000D_
Vrei să schimbi caracterul tău?</v>
          </cell>
          <cell r="AK111" t="str">
            <v>Táto výkonová úroveň je hranica príliš vysoká náhrada_x000D_
_x000D_
Ak chcete zmeniť svoju postavu?</v>
          </cell>
          <cell r="AL111" t="str">
            <v>Denna effektnivån är för hög ersättning gräns_x000D_
_x000D_
Vill du ändra din karaktär?</v>
          </cell>
          <cell r="AM111" t="str">
            <v>Bu güç seviyesi çok yüksek tazminat sınırı_x000D_
_x000D_
Eğer karakteri değiştirmek istiyor musunuz?</v>
          </cell>
          <cell r="AN111" t="str">
            <v>Цей рівень потужності межа занадто високою компенсації_x000D_
_x000D_
Ви хочете змінити свій характер?</v>
          </cell>
        </row>
        <row r="112">
          <cell r="A112" t="str">
            <v>GameUI_ChangeCharacter</v>
          </cell>
          <cell r="B112">
            <v>1</v>
          </cell>
          <cell r="C112" t="str">
            <v>캐릭터 교체</v>
          </cell>
          <cell r="D112"/>
          <cell r="E112" t="str">
            <v>캐릭터 교체</v>
          </cell>
          <cell r="F112"/>
          <cell r="G112" t="str">
            <v>Character replacement</v>
          </cell>
          <cell r="H112" t="str">
            <v>SWAP</v>
          </cell>
          <cell r="I112">
            <v>1</v>
          </cell>
          <cell r="K112">
            <v>1</v>
          </cell>
          <cell r="M112" t="str">
            <v>キャラクターの交換</v>
          </cell>
          <cell r="N112" t="str">
            <v>字符替换</v>
          </cell>
          <cell r="O112" t="str">
            <v>字符替換</v>
          </cell>
          <cell r="P112" t="str">
            <v>Le remplacement des caractères</v>
          </cell>
          <cell r="Q112" t="str">
            <v>Character Ersatz</v>
          </cell>
          <cell r="R112" t="str">
            <v>penggantian karakter</v>
          </cell>
          <cell r="S112" t="str">
            <v>sostituzione di un carattere</v>
          </cell>
          <cell r="T112" t="str">
            <v>замена символов</v>
          </cell>
          <cell r="U112" t="str">
            <v>La sustitución de caracteres</v>
          </cell>
          <cell r="V112" t="str">
            <v>ทดแทนตัวอักษร</v>
          </cell>
          <cell r="W112" t="str">
            <v>thay thế nhân vật</v>
          </cell>
          <cell r="X112" t="str">
            <v>substituição de caracteres</v>
          </cell>
          <cell r="Y112" t="str">
            <v>استبدال الأحرف</v>
          </cell>
          <cell r="Z112" t="str">
            <v>замена сімвалаў</v>
          </cell>
          <cell r="AA112" t="str">
            <v>подмяна на знаците</v>
          </cell>
          <cell r="AB112" t="str">
            <v>Náhrada charakter</v>
          </cell>
          <cell r="AC112" t="str">
            <v>karakter vervanging</v>
          </cell>
          <cell r="AD112" t="str">
            <v>Merkkien korvaus</v>
          </cell>
          <cell r="AE112" t="str">
            <v>αντικατάσταση χαρακτήρων</v>
          </cell>
          <cell r="AF112" t="str">
            <v>החלפת תווים</v>
          </cell>
          <cell r="AG112" t="str">
            <v>karaktercserék</v>
          </cell>
          <cell r="AH112" t="str">
            <v>penggantian watak</v>
          </cell>
          <cell r="AI112" t="str">
            <v>wymiana znaków</v>
          </cell>
          <cell r="AJ112" t="str">
            <v>caracter de înlocuire</v>
          </cell>
          <cell r="AK112" t="str">
            <v>náhrada charakter</v>
          </cell>
          <cell r="AL112" t="str">
            <v>Tecken ersättning</v>
          </cell>
          <cell r="AM112" t="str">
            <v>Karakter değiştirme</v>
          </cell>
          <cell r="AN112" t="str">
            <v>заміна символів</v>
          </cell>
        </row>
        <row r="113">
          <cell r="A113" t="str">
            <v>GameUI_Chapter</v>
          </cell>
          <cell r="B113">
            <v>1</v>
          </cell>
          <cell r="C113" t="str">
            <v>CHAPTER &lt;size=46&gt;{0}&lt;/size&gt;</v>
          </cell>
          <cell r="D113"/>
          <cell r="E113" t="str">
            <v>CHAPTER &lt;size=46&gt;{0}&lt;/size&gt;</v>
          </cell>
          <cell r="F113"/>
          <cell r="G113" t="str">
            <v>CHAPTER &lt;size = 46&gt; {0} &lt;/ size&gt;</v>
          </cell>
          <cell r="H113" t="str">
            <v>CHAPTER &lt;size=46&gt;{0}&lt;/size&gt;</v>
          </cell>
          <cell r="K113">
            <v>1</v>
          </cell>
          <cell r="M113" t="str">
            <v>CHAPTER &lt;size = 46&gt; {0} &lt;/ size&gt;</v>
          </cell>
          <cell r="N113" t="str">
            <v>章&lt;大小= 46&gt; {0} &lt;/大小&gt;</v>
          </cell>
          <cell r="O113" t="str">
            <v>章&lt;大小= 46&gt; {0} &lt;/大小&gt;</v>
          </cell>
          <cell r="P113" t="str">
            <v>CHAPITRE &lt;size = 46&gt; {0} &lt;/ size&gt;</v>
          </cell>
          <cell r="Q113" t="str">
            <v>KAPITEL &lt;size = 46&gt; {0} &lt;/ size&gt;</v>
          </cell>
          <cell r="R113" t="str">
            <v>BAB &lt;size = 46&gt; {0} &lt;/ size&gt;</v>
          </cell>
          <cell r="S113" t="str">
            <v>CAPITOLO &lt;size = 46&gt; {0} &lt;/ size&gt;</v>
          </cell>
          <cell r="T113" t="str">
            <v>Глава &lt;размер = 46&gt; {0} &lt;/ размер&gt;</v>
          </cell>
          <cell r="U113" t="str">
            <v>CAPÍTULO &lt;size = 46&gt; {0} &lt;/ tamaño&gt;</v>
          </cell>
          <cell r="V113" t="str">
            <v>บท &lt;size = 46&gt; {0} &lt;/ ขนาด&gt;</v>
          </cell>
          <cell r="W113" t="str">
            <v>CHƯƠNG &lt;size = 46&gt; {0} &lt;/ size&gt;</v>
          </cell>
          <cell r="X113" t="str">
            <v>CAPÍTULO &lt;size = 46&gt; {0} &lt;/ size&gt;</v>
          </cell>
          <cell r="Y113" t="str">
            <v>الفصل &lt;حجم = 46&gt; {0} &lt;/ حجم&gt;</v>
          </cell>
          <cell r="Z113" t="str">
            <v>Кіраўнік &lt;памер = 46&gt; {0} &lt;/ памер&gt;</v>
          </cell>
          <cell r="AA113" t="str">
            <v>ГЛАВА &lt;размер = 46&gt; {0} &lt;/ размер&gt;</v>
          </cell>
          <cell r="AB113" t="str">
            <v>KAPITOLA &lt;size = 46&gt; {0} &lt;/ velikost&gt;</v>
          </cell>
          <cell r="AC113" t="str">
            <v>HOOFDSTUK &lt;size = 46&gt; {0} &lt;/ size&gt;</v>
          </cell>
          <cell r="AD113" t="str">
            <v>LUKU &lt;size = 46&gt; {0} &lt;/ koko&gt;</v>
          </cell>
          <cell r="AE113" t="str">
            <v>ΚΕΦΑΛΑΙΟ &lt;size = 46&gt; {0} &lt;/ size&gt;</v>
          </cell>
          <cell r="AF113" t="str">
            <v>פרק &lt;size = 46&gt; {0} &lt;/ size&gt;</v>
          </cell>
          <cell r="AG113" t="str">
            <v>Fejezetben &lt;size = 46&gt; {0} &lt;/ size&gt;</v>
          </cell>
          <cell r="AH113" t="str">
            <v>BAB &lt;size = 46&gt; {0} &lt;/ saiz&gt;</v>
          </cell>
          <cell r="AI113" t="str">
            <v>Rozdział &lt;rozmiar = 46&gt; {0} &lt;/ rozmiar&gt;</v>
          </cell>
          <cell r="AJ113" t="str">
            <v>CAPITOLUL &lt;size = 46&gt; {0} &lt;/ size&gt;</v>
          </cell>
          <cell r="AK113" t="str">
            <v>KAPITOLA &lt;size = 46&gt; {0} &lt;/ veľkosť&gt;</v>
          </cell>
          <cell r="AL113" t="str">
            <v>KAPITEL &lt;size = 46&gt; {0} &lt;/ size&gt;</v>
          </cell>
          <cell r="AM113" t="str">
            <v>BÖLÜM &lt;boyutu = 46&gt; {0} &lt;/ boyut&gt;</v>
          </cell>
          <cell r="AN113" t="str">
            <v>Глава &lt;розмір = 46&gt; {0} &lt;/ розмір&gt;</v>
          </cell>
        </row>
        <row r="114">
          <cell r="A114" t="str">
            <v>GameUI_ChapterInIndicator</v>
          </cell>
          <cell r="B114">
            <v>1</v>
          </cell>
          <cell r="C114" t="str">
            <v>{0} 챕터{1}</v>
          </cell>
          <cell r="D114"/>
          <cell r="E114" t="str">
            <v>{0} 챕터{1}</v>
          </cell>
          <cell r="F114"/>
          <cell r="G114" t="str">
            <v>{0} chapter {1}</v>
          </cell>
          <cell r="H114" t="str">
            <v>Chapter {0}{1}</v>
          </cell>
          <cell r="K114">
            <v>1</v>
          </cell>
          <cell r="M114" t="str">
            <v>{0}章{1}</v>
          </cell>
          <cell r="N114" t="str">
            <v>{0}章{1}</v>
          </cell>
          <cell r="O114" t="str">
            <v>{0}章{1}</v>
          </cell>
          <cell r="P114" t="str">
            <v>{0} chapitre {1}</v>
          </cell>
          <cell r="Q114" t="str">
            <v>{0} chapter {1}</v>
          </cell>
          <cell r="R114" t="str">
            <v>{0} bab {1}</v>
          </cell>
          <cell r="S114" t="str">
            <v>{0} {1} capitolo</v>
          </cell>
          <cell r="T114" t="str">
            <v>{0} глава {1}</v>
          </cell>
          <cell r="U114" t="str">
            <v>{0} {1} capítulo</v>
          </cell>
          <cell r="V114" t="str">
            <v>{0} บท {1}</v>
          </cell>
          <cell r="W114" t="str">
            <v>{0} chương {1}</v>
          </cell>
          <cell r="X114" t="str">
            <v>{0} chapter {1}</v>
          </cell>
          <cell r="Y114" t="str">
            <v>{0} الفصل {1}</v>
          </cell>
          <cell r="Z114" t="str">
            <v>{0} кіраўнік {1}</v>
          </cell>
          <cell r="AA114" t="str">
            <v>{0} глава {1}</v>
          </cell>
          <cell r="AB114" t="str">
            <v>{0} kapitola {1}</v>
          </cell>
          <cell r="AC114" t="str">
            <v>{0} hoofdstuk {1}</v>
          </cell>
          <cell r="AD114" t="str">
            <v>{0} luku {1}</v>
          </cell>
          <cell r="AE114" t="str">
            <v>{0} κεφάλαιο {1}</v>
          </cell>
          <cell r="AF114" t="str">
            <v>{0} פרק {1}</v>
          </cell>
          <cell r="AG114" t="str">
            <v>{0} chapter {1}</v>
          </cell>
          <cell r="AH114" t="str">
            <v>{0} bab {1}</v>
          </cell>
          <cell r="AI114" t="str">
            <v>{0} {1} rozdział</v>
          </cell>
          <cell r="AJ114" t="str">
            <v>{0} {1} capitolul</v>
          </cell>
          <cell r="AK114" t="str">
            <v>{0} kapitola {1}</v>
          </cell>
          <cell r="AL114" t="str">
            <v>{0} kapitel {1}</v>
          </cell>
          <cell r="AM114" t="str">
            <v>{0} bölüm {1}</v>
          </cell>
          <cell r="AN114" t="str">
            <v>{0} глава {1}</v>
          </cell>
        </row>
        <row r="115">
          <cell r="A115" t="str">
            <v>GameUI_ChapterIndicatorParam</v>
          </cell>
          <cell r="B115">
            <v>1</v>
          </cell>
          <cell r="C115" t="str">
            <v xml:space="preserve"> 카오스 모드</v>
          </cell>
          <cell r="D115"/>
          <cell r="E115" t="str">
            <v xml:space="preserve"> 카오스 모드</v>
          </cell>
          <cell r="F115"/>
          <cell r="G115" t="str">
            <v> Chaos Mode</v>
          </cell>
          <cell r="H115" t="str">
            <v>, Chaos Mode</v>
          </cell>
          <cell r="K115">
            <v>1</v>
          </cell>
          <cell r="M115" t="str">
            <v> カオスモード</v>
          </cell>
          <cell r="N115" t="str">
            <v> 混沌模式</v>
          </cell>
          <cell r="O115" t="str">
            <v> 混沌模式</v>
          </cell>
          <cell r="P115" t="str">
            <v> mode chaos</v>
          </cell>
          <cell r="Q115" t="str">
            <v> Chaos-Modus</v>
          </cell>
          <cell r="R115" t="str">
            <v> Chaos mode</v>
          </cell>
          <cell r="S115" t="str">
            <v> Modalità Chaos</v>
          </cell>
          <cell r="T115" t="str">
            <v> Режим Chaos</v>
          </cell>
          <cell r="U115" t="str">
            <v> Modo caos</v>
          </cell>
          <cell r="V115" t="str">
            <v> โหมดความโกลาหล</v>
          </cell>
          <cell r="W115" t="str">
            <v> Chaos Mode</v>
          </cell>
          <cell r="X115" t="str">
            <v> Modo Chaos</v>
          </cell>
          <cell r="Y115" t="str">
            <v> الوضع الفوضى</v>
          </cell>
          <cell r="Z115" t="str">
            <v> рэжым Chaos</v>
          </cell>
          <cell r="AA115" t="str">
            <v> Chaos Mode</v>
          </cell>
          <cell r="AB115" t="str">
            <v> Režim chaos</v>
          </cell>
          <cell r="AC115" t="str">
            <v> chaos Mode</v>
          </cell>
          <cell r="AD115" t="str">
            <v> Chaos tila</v>
          </cell>
          <cell r="AE115" t="str">
            <v> χάος Λειτουργία</v>
          </cell>
          <cell r="AF115" t="str">
            <v> מצב כאוס</v>
          </cell>
          <cell r="AG115" t="str">
            <v> Chaos Mode</v>
          </cell>
          <cell r="AH115" t="str">
            <v> Mod Chaos</v>
          </cell>
          <cell r="AI115" t="str">
            <v> Tryb chaos</v>
          </cell>
          <cell r="AJ115" t="str">
            <v> Modul Chaos</v>
          </cell>
          <cell r="AK115" t="str">
            <v> režim chaos</v>
          </cell>
          <cell r="AL115" t="str">
            <v> Chaos Läge</v>
          </cell>
          <cell r="AM115" t="str">
            <v> Kaos Modu</v>
          </cell>
          <cell r="AN115" t="str">
            <v> режим Chaos</v>
          </cell>
        </row>
        <row r="116">
          <cell r="A116" t="str">
            <v>GameUI_ChapterIndicatorChallenge</v>
          </cell>
          <cell r="B116">
            <v>1</v>
          </cell>
          <cell r="C116" t="str">
            <v xml:space="preserve"> 도전 모드</v>
          </cell>
          <cell r="D116"/>
          <cell r="E116" t="str">
            <v xml:space="preserve"> 도전 모드</v>
          </cell>
          <cell r="F116"/>
          <cell r="G116" t="str">
            <v> Challenge Mode</v>
          </cell>
          <cell r="H116" t="str">
            <v>, Challenge Mode</v>
          </cell>
          <cell r="K116">
            <v>1</v>
          </cell>
          <cell r="M116" t="str">
            <v> チャレンジモード</v>
          </cell>
          <cell r="N116" t="str">
            <v> 挑战模式</v>
          </cell>
          <cell r="O116" t="str">
            <v> 挑戰模式</v>
          </cell>
          <cell r="P116" t="str">
            <v> mode challenge</v>
          </cell>
          <cell r="Q116" t="str">
            <v> Herausforderungs-Modus</v>
          </cell>
          <cell r="R116" t="str">
            <v> Challenge mode</v>
          </cell>
          <cell r="S116" t="str">
            <v> Challenge Mode</v>
          </cell>
          <cell r="T116" t="str">
            <v> Режим Вызова</v>
          </cell>
          <cell r="U116" t="str">
            <v> Modo desafío</v>
          </cell>
          <cell r="V116" t="str">
            <v> โหมด Challenge</v>
          </cell>
          <cell r="W116" t="str">
            <v> Challenge Mode</v>
          </cell>
          <cell r="X116" t="str">
            <v> Challenge Mode</v>
          </cell>
          <cell r="Y116" t="str">
            <v> وضع التحدي</v>
          </cell>
          <cell r="Z116" t="str">
            <v> рэжым Выкліку</v>
          </cell>
          <cell r="AA116" t="str">
            <v> Challenge Mode</v>
          </cell>
          <cell r="AB116" t="str">
            <v> Režim Challenge</v>
          </cell>
          <cell r="AC116" t="str">
            <v> Challenge Mode</v>
          </cell>
          <cell r="AD116" t="str">
            <v> Challenge Mode</v>
          </cell>
          <cell r="AE116" t="str">
            <v> Challenge Mode</v>
          </cell>
          <cell r="AF116" t="str">
            <v> מצב Challenge</v>
          </cell>
          <cell r="AG116" t="str">
            <v> Challenge Mode</v>
          </cell>
          <cell r="AH116" t="str">
            <v> Mod cabaran</v>
          </cell>
          <cell r="AI116" t="str">
            <v> Challenge Mode</v>
          </cell>
          <cell r="AJ116" t="str">
            <v> Challenge Mode</v>
          </cell>
          <cell r="AK116" t="str">
            <v> režim Challenge</v>
          </cell>
          <cell r="AL116" t="str">
            <v> Challenge Mode</v>
          </cell>
          <cell r="AM116" t="str">
            <v> Mücadelesi Modu</v>
          </cell>
          <cell r="AN116" t="str">
            <v> режим Виклику</v>
          </cell>
        </row>
        <row r="117">
          <cell r="A117" t="str">
            <v>GameUI_ChaosMode</v>
          </cell>
          <cell r="B117">
            <v>1</v>
          </cell>
          <cell r="C117" t="str">
            <v>카오스 모드</v>
          </cell>
          <cell r="D117"/>
          <cell r="E117" t="str">
            <v>카오스 모드</v>
          </cell>
          <cell r="F117"/>
          <cell r="G117" t="str">
            <v>Chaos Mode</v>
          </cell>
          <cell r="H117" t="str">
            <v>Chaos Mode</v>
          </cell>
          <cell r="K117">
            <v>1</v>
          </cell>
          <cell r="M117" t="str">
            <v>カオスモード</v>
          </cell>
          <cell r="N117" t="str">
            <v>混沌模式</v>
          </cell>
          <cell r="O117" t="str">
            <v>混沌模式</v>
          </cell>
          <cell r="P117" t="str">
            <v>mode chaos</v>
          </cell>
          <cell r="Q117" t="str">
            <v>Chaos-Modus</v>
          </cell>
          <cell r="R117" t="str">
            <v>Chaos mode</v>
          </cell>
          <cell r="S117" t="str">
            <v>Modalità Chaos</v>
          </cell>
          <cell r="T117" t="str">
            <v>Режим Chaos</v>
          </cell>
          <cell r="U117" t="str">
            <v>Modo caos</v>
          </cell>
          <cell r="V117" t="str">
            <v>โหมดความโกลาหล</v>
          </cell>
          <cell r="W117" t="str">
            <v>Chaos Mode</v>
          </cell>
          <cell r="X117" t="str">
            <v>Modo Chaos</v>
          </cell>
          <cell r="Y117" t="str">
            <v>الوضع الفوضى</v>
          </cell>
          <cell r="Z117" t="str">
            <v>рэжым Chaos</v>
          </cell>
          <cell r="AA117" t="str">
            <v>Chaos Mode</v>
          </cell>
          <cell r="AB117" t="str">
            <v>Režim chaos</v>
          </cell>
          <cell r="AC117" t="str">
            <v>chaos Mode</v>
          </cell>
          <cell r="AD117" t="str">
            <v>Chaos tila</v>
          </cell>
          <cell r="AE117" t="str">
            <v>χάος Λειτουργία</v>
          </cell>
          <cell r="AF117" t="str">
            <v>מצב כאוס</v>
          </cell>
          <cell r="AG117" t="str">
            <v>Chaos Mode</v>
          </cell>
          <cell r="AH117" t="str">
            <v>Mod Chaos</v>
          </cell>
          <cell r="AI117" t="str">
            <v>Tryb chaos</v>
          </cell>
          <cell r="AJ117" t="str">
            <v>Modul Chaos</v>
          </cell>
          <cell r="AK117" t="str">
            <v>režim chaos</v>
          </cell>
          <cell r="AL117" t="str">
            <v>Chaos Läge</v>
          </cell>
          <cell r="AM117" t="str">
            <v>Kaos Modu</v>
          </cell>
          <cell r="AN117" t="str">
            <v>режим Chaos</v>
          </cell>
        </row>
        <row r="118">
          <cell r="A118" t="str">
            <v>GameUI_ChaosModeDesc</v>
          </cell>
          <cell r="B118">
            <v>1</v>
          </cell>
          <cell r="C118" t="str">
            <v>게이트 스톤이 불안정하여 지정된 곳으로 이동할 수 없고 마구잡이로 이동하게 됩니다. 5회를 채워서 안정화시키면 정상 챕터에 도전할 수 있습니다.</v>
          </cell>
          <cell r="D118"/>
          <cell r="E118" t="str">
            <v>게이트 스톤이 불안정하여 지정된 곳으로 이동할 수 없고 마구잡이로 이동하게 됩니다. 5회를 채워서 안정화시키면 정상 챕터에 도전할 수 있습니다.</v>
          </cell>
          <cell r="F118"/>
          <cell r="G118" t="str">
            <v>Stone Gate is unstable and will not be moved to a specified location to move at random. When filling in stabilizing the fifth chapter it can be challenging at the top.</v>
          </cell>
          <cell r="H118" t="str">
            <v>Stone Gate is unstable and will not be moved to a specified location to move at random. When filling in stabilizing the fifth chapter it can be challenging at the top.</v>
          </cell>
          <cell r="K118">
            <v>1</v>
          </cell>
          <cell r="M118" t="str">
            <v>ゲートストーンが不安定で、指定された場所に移動することができず、無作為に移動します。 5回を満たして安定化させると、通常の章に挑戦することができます。</v>
          </cell>
          <cell r="N118" t="str">
            <v>石门是不稳定的，不会被移动到指定位置随意移动。当在稳定的第五章填充它可以在顶部具有挑战性。</v>
          </cell>
          <cell r="O118" t="str">
            <v>石門是不穩定的，不會被移動到指定位置隨意移動。當在穩定的第五章填充它可以在頂部具有挑戰性。</v>
          </cell>
          <cell r="P118" t="str">
            <v>Stone Gate est instable et ne sera pas déplacé vers un emplacement spécifié pour se déplacer au hasard. Lors du remplissage de la stabilisation du cinquième chapitre, il peut être difficile au sommet.</v>
          </cell>
          <cell r="Q118" t="str">
            <v>Stone Gate ist instabil und wird nicht an einen bestimmten Ort bewegt werden, um zufällig zu bewegen. Beim Befüllen des fünften Kapitel bei der Stabilisierung kann an der Spitze eine Herausforderung sein.</v>
          </cell>
          <cell r="R118" t="str">
            <v>Stone Gate tidak stabil dan tidak akan dipindahkan ke lokasi yang ditentukan untuk bergerak secara acak. Ketika mengisi menstabilkan bab kelima dapat menantang di bagian atas.</v>
          </cell>
          <cell r="S118" t="str">
            <v>Stone Gate è instabile e non sarà spostato in una posizione specificata per muoversi a caso. Nel compilare la stabilizzazione del quinto capitolo può essere difficile in alto.</v>
          </cell>
          <cell r="T118" t="str">
            <v>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v>
          </cell>
          <cell r="U118" t="str">
            <v>Puerta de Piedra es inestable y no se trasladó a un lugar determinado para mover al azar. Al llenar en la estabilización del quinto capítulo puede ser un reto en la parte superior.</v>
          </cell>
          <cell r="V118" t="str">
            <v>หินประตูไม่แน่นอนและจะไม่ถูกย้ายไปยังสถานที่ที่ระบุในการย้ายที่สุ่ม เมื่อกรอกในการรักษาเสถียรภาพบทที่ห้าก็สามารถเป็นสิ่งที่ท้าทายที่ด้านบน</v>
          </cell>
          <cell r="W118" t="str">
            <v>Đá Gate là không ổn định và sẽ không được di chuyển đến một địa điểm cụ thể để di chuyển một cách ngẫu nhiên. Khi làm việc ổn định chương thứ năm nó có thể được thử thách ở đầu trang.</v>
          </cell>
          <cell r="X118" t="str">
            <v>Stone Gate é instável e não será movida para um local especificado para mover aleatoriamente. Ao preencher a estabilização do quinto capítulo pode ser um desafio no topo.</v>
          </cell>
          <cell r="Y118" t="str">
            <v>حجر بوابة غير مستقر ولن يتم نقلها إلى موقع محدد للتحرك على نحو عشوائي. عند تعبئة في تحقيق الاستقرار في الفصل الخامس يمكن أن يكون تحديا في الأعلى.</v>
          </cell>
          <cell r="Z118" t="str">
            <v>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v>
          </cell>
          <cell r="AA118" t="str">
            <v>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v>
          </cell>
          <cell r="AB118" t="str">
            <v>Kamenná brána je nestabilní a nebude přesunut do určeného umístění pro přesun v náhodném pořadí. Při vyplňování stabilizaci pátou kapitolu, může být náročné na vrcholu.</v>
          </cell>
          <cell r="AC118" t="str">
            <v>Stone Gate is instabiel en zal niet worden verplaatst naar een bepaalde locatie te bewegen in willekeurige volgorde. Bij het invullen van het stabiliseren van het vijfde hoofdstuk kan een uitdaging aan de top.</v>
          </cell>
          <cell r="AD118" t="str">
            <v>Stone Gate on epävakaa eikä sitä siirretään tiettyyn paikkaan liikkumaan satunnaisesti. Täytettäessä vakauttamisessa Viidennessä luvussa se voi olla haastavaa yläreunassa.</v>
          </cell>
          <cell r="AE118" t="str">
            <v>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v>
          </cell>
          <cell r="AF118" t="str">
            <v>שער סטון אינו יציב לא יועבר למיקום מסוים לנוע באקראי. בעת מילוי בייצוב בפרק החמישי זה יכול להיות מאתגר בראש.</v>
          </cell>
          <cell r="AG118" t="str">
            <v>Kőkapu instabil, és nem lehet mozgatni a megadott helyre mozgatni véletlenszerűen. Amikor kitöltésével stabilizálta az ötödik fejezetben ez kihívást a tetején.</v>
          </cell>
          <cell r="AH118" t="str">
            <v>Stone Gate adalah tidak stabil dan tidak akan berpindah ke lokasi yang ditetapkan untuk bergerak secara rawak. Apabila mengisi dalam menstabilkan bab kelima ia boleh mencabar di bahagian atas.</v>
          </cell>
          <cell r="AI118" t="str">
            <v>Stone Gate jest niestabilny i nie zostanie przeniesiony do określonej lokalizacji, aby przenieść w sposób losowy. Podczas napełniania w stabilizowaniu piąty rozdziałów mogą sprawiać trudności w górę.</v>
          </cell>
          <cell r="AJ118" t="str">
            <v>Poarta de Piatră este instabilă și nu vor fi mutate într-o locație specificată să se mute la întâmplare. La completarea stabilizator al cincilea capitol poate fi o provocare la partea de sus.</v>
          </cell>
          <cell r="AK118" t="str">
            <v>Kamenná brána je nestabilná a nebude presunutý do určeného umiestnenia pre presun v náhodnom poradí. Pri vyplňovaní stabilizáciu piatu kapitolu, môže byť náročné na vrchole.</v>
          </cell>
          <cell r="AL118" t="str">
            <v>Stone Gate är instabil och kommer inte att flyttas till en angiven plats att röra sig slumpmässigt. När du fyller i att stabilisera det femte kapitlet Det kan vara svårt på toppen.</v>
          </cell>
          <cell r="AM118" t="str">
            <v>Taş Kapı kararsız ve rastgele hareket etmek belirli bir yere taşınmış edilmeyecektir. Beşinci bölüm stabilize doldururken zaman üstünde zorlu edilebilir.</v>
          </cell>
          <cell r="AN118" t="str">
            <v>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v>
          </cell>
        </row>
        <row r="119">
          <cell r="A119" t="str">
            <v>GameUI_SuggestedPowerLevel</v>
          </cell>
          <cell r="B119">
            <v>1</v>
          </cell>
          <cell r="C119" t="str">
            <v>권장 파워레벨</v>
          </cell>
          <cell r="D119"/>
          <cell r="E119" t="str">
            <v>권장 파워레벨</v>
          </cell>
          <cell r="F119"/>
          <cell r="G119" t="str">
            <v>Recommended power levels</v>
          </cell>
          <cell r="H119" t="str">
            <v>Suggested Power Level</v>
          </cell>
          <cell r="K119">
            <v>1</v>
          </cell>
          <cell r="M119" t="str">
            <v>推奨パワーレベル</v>
          </cell>
          <cell r="N119" t="str">
            <v>推荐的功率电平</v>
          </cell>
          <cell r="O119" t="str">
            <v>推薦的功率電平</v>
          </cell>
          <cell r="P119" t="str">
            <v>niveaux de puissance recommandés</v>
          </cell>
          <cell r="Q119" t="str">
            <v>Empfohlene Leistungsstufen</v>
          </cell>
          <cell r="R119" t="str">
            <v>tingkat daya Direkomendasikan</v>
          </cell>
          <cell r="S119" t="str">
            <v>livelli di potenza consigliati</v>
          </cell>
          <cell r="T119" t="str">
            <v>Рекомендуемые уровни мощности</v>
          </cell>
          <cell r="U119" t="str">
            <v>niveles de potencia recomendados</v>
          </cell>
          <cell r="V119" t="str">
            <v>แนะนำระดับพลังงาน</v>
          </cell>
          <cell r="W119" t="str">
            <v>Đề xuất mức công suất</v>
          </cell>
          <cell r="X119" t="str">
            <v>níveis de potência recomendados</v>
          </cell>
          <cell r="Y119" t="str">
            <v>مستويات من الطاقة الموصى بها</v>
          </cell>
          <cell r="Z119" t="str">
            <v>Рэкамендаваны ўзроўні магутнасці</v>
          </cell>
          <cell r="AA119" t="str">
            <v>Препоръчителни нива на мощност</v>
          </cell>
          <cell r="AB119" t="str">
            <v>Doporučené výkonové úrovně</v>
          </cell>
          <cell r="AC119" t="str">
            <v>Aanbevolen vermogensniveaus</v>
          </cell>
          <cell r="AD119" t="str">
            <v>Suositeltava tehotasoilla</v>
          </cell>
          <cell r="AE119" t="str">
            <v>Συνιστάται επίπεδα ισχύος</v>
          </cell>
          <cell r="AF119" t="str">
            <v>רמות כוח מומלצות</v>
          </cell>
          <cell r="AG119" t="str">
            <v>Ajánlott teljesítményszint</v>
          </cell>
          <cell r="AH119" t="str">
            <v>tahap kuasa yang disyorkan</v>
          </cell>
          <cell r="AI119" t="str">
            <v>Zalecane poziomy mocy</v>
          </cell>
          <cell r="AJ119" t="str">
            <v>nivelurile de putere recomandate</v>
          </cell>
          <cell r="AK119" t="str">
            <v>Odporúčané výkonové úrovne</v>
          </cell>
          <cell r="AL119" t="str">
            <v>Rekommenderade effektnivåer</v>
          </cell>
          <cell r="AM119" t="str">
            <v>Tavsiye edilen güç seviyeleri</v>
          </cell>
          <cell r="AN119" t="str">
            <v>Рекомендовані рівні потужності</v>
          </cell>
        </row>
        <row r="120">
          <cell r="A120" t="str">
            <v>GameUI_NumberRange</v>
          </cell>
          <cell r="B120">
            <v>1</v>
          </cell>
          <cell r="C120" t="str">
            <v>{0}~{1}</v>
          </cell>
          <cell r="D120" t="str">
            <v>{0}–{1}</v>
          </cell>
          <cell r="E120" t="str">
            <v>{0}–{1}</v>
          </cell>
          <cell r="F120"/>
          <cell r="G120" t="str">
            <v>{0} - {1}</v>
          </cell>
          <cell r="H120" t="str">
            <v>{0}–{1}</v>
          </cell>
          <cell r="K120">
            <v>1</v>
          </cell>
          <cell r="M120" t="str">
            <v>{0}〜{1}</v>
          </cell>
          <cell r="N120" t="str">
            <v>{0}  -  {1}</v>
          </cell>
          <cell r="O120" t="str">
            <v>{0}  -  {1}</v>
          </cell>
          <cell r="P120" t="str">
            <v>{0} - {1}</v>
          </cell>
          <cell r="Q120" t="str">
            <v>{0} - {1}</v>
          </cell>
          <cell r="R120" t="str">
            <v>{0} - {1}</v>
          </cell>
          <cell r="S120" t="str">
            <v>{0} - {1}</v>
          </cell>
          <cell r="T120" t="str">
            <v>{0} - {1}</v>
          </cell>
          <cell r="U120" t="str">
            <v>{0} - {1}</v>
          </cell>
          <cell r="V120" t="str">
            <v>{0} - {1}</v>
          </cell>
          <cell r="W120" t="str">
            <v>{0} - {1}</v>
          </cell>
          <cell r="X120" t="str">
            <v>{0} - {1}</v>
          </cell>
          <cell r="Y120" t="str">
            <v>{0} - {1}</v>
          </cell>
          <cell r="Z120" t="str">
            <v>{0} - {1}</v>
          </cell>
          <cell r="AA120" t="str">
            <v>{0} - {1}</v>
          </cell>
          <cell r="AB120" t="str">
            <v>{0} - {1}</v>
          </cell>
          <cell r="AC120" t="str">
            <v>{0} - {1}</v>
          </cell>
          <cell r="AD120" t="str">
            <v>{0} - {1}</v>
          </cell>
          <cell r="AE120" t="str">
            <v>{0} - {1}</v>
          </cell>
          <cell r="AF120" t="str">
            <v>{0} - {1}</v>
          </cell>
          <cell r="AG120" t="str">
            <v>{0} - {1}</v>
          </cell>
          <cell r="AH120" t="str">
            <v>{0} - {1}</v>
          </cell>
          <cell r="AI120" t="str">
            <v>{0} - {1}</v>
          </cell>
          <cell r="AJ120" t="str">
            <v>{0} - {1}</v>
          </cell>
          <cell r="AK120" t="str">
            <v>{0} - {1}</v>
          </cell>
          <cell r="AL120" t="str">
            <v>{0} - {1}</v>
          </cell>
          <cell r="AM120" t="str">
            <v>{0} - {1}</v>
          </cell>
          <cell r="AN120" t="str">
            <v>{0} - {1}</v>
          </cell>
        </row>
        <row r="121">
          <cell r="A121" t="str">
            <v>GameUI_Power</v>
          </cell>
          <cell r="B121">
            <v>1</v>
          </cell>
          <cell r="C121" t="str">
            <v>&lt;color=#E0E0E0&gt;POWER&lt;/color&gt; &lt;size=17&gt;{0}&lt;/size&gt;</v>
          </cell>
          <cell r="D121"/>
          <cell r="E121" t="str">
            <v>&lt;color=#E0E0E0&gt;POWER&lt;/color&gt; &lt;size=17&gt;{0}&lt;/size&gt;</v>
          </cell>
          <cell r="F121"/>
          <cell r="G121" t="str">
            <v>&lt;Color = # E0E0E0&gt; POWER &lt;/ color&gt; &lt;size = 17&gt; {0} &lt;/ size&gt;</v>
          </cell>
          <cell r="H121" t="str">
            <v>&lt;color=#E0E0E0&gt;POWER&lt;/color&gt; &lt;size=17&gt;{0}&lt;/size&gt;</v>
          </cell>
          <cell r="K121">
            <v>1</v>
          </cell>
          <cell r="M121" t="str">
            <v>&lt;color =＃E0E0E0&gt; POWER &lt;/ color&gt; &lt;size = 17&gt; {0} &lt;/ size&gt;</v>
          </cell>
          <cell r="N121" t="str">
            <v>&lt;颜色=＃E0E0E0&gt; POWER &lt;/颜色&gt; &lt;大小= 17&gt; {0} &lt;/大小&gt;</v>
          </cell>
          <cell r="O121" t="str">
            <v>&lt;顏色=＃E0E0E0&gt; POWER &lt;/顏色&gt; &lt;大小= 17&gt; {0} &lt;/大小&gt;</v>
          </cell>
          <cell r="P121" t="str">
            <v>&lt;Color = # E0E0E0&gt; PUISSANCE &lt;/ color&gt; &lt;size = 17&gt; {0} &lt;/ size&gt;</v>
          </cell>
          <cell r="Q121" t="str">
            <v>&lt;Color = # E0E0E0&gt; Power &lt;/ color&gt; &lt;size = 17&gt; {0} &lt;/ size&gt;</v>
          </cell>
          <cell r="R121" t="str">
            <v>&lt;Warna = # e0e0e0&gt; DAYA &lt;/ warna&gt; &lt;size = 17&gt; {0} &lt;/ size&gt;</v>
          </cell>
          <cell r="S121" t="str">
            <v>&lt;Colore = # E0E0E0&gt; POWER &lt;/ color&gt; &lt;size = 17&gt; {0} &lt;/ size&gt;</v>
          </cell>
          <cell r="T121" t="str">
            <v>&lt;Цвет = # E0E0E0&gt; МОЩНОСТИ &lt;/ цвет&gt; &lt;размер = 17&gt; {0} &lt;/ размер&gt;</v>
          </cell>
          <cell r="U121" t="str">
            <v>&lt;Color = # e0e0e0&gt; POTENCIA &lt;/ del color&gt; &lt;size = 17&gt; {0} &lt;/ tamaño&gt;</v>
          </cell>
          <cell r="V121" t="str">
            <v>&lt;สี = # E0E0E0&gt; เพาเวอร์ &lt;/ สี&gt; &lt;size = 17&gt; {0} &lt;/ ขนาด&gt;</v>
          </cell>
          <cell r="W121" t="str">
            <v>&lt;Color = # E0E0E0&gt; ĐIỆN &lt;/ color&gt; &lt;size = 17&gt; {0} &lt;/ size&gt;</v>
          </cell>
          <cell r="X121" t="str">
            <v>&lt;Color = # e0e0e0&gt; PODER &lt;/ color&gt; &lt;size = 17&gt; {0} &lt;/ size&gt;</v>
          </cell>
          <cell r="Y121" t="str">
            <v>&lt;اللون = # E0E0E0&gt; السلطة &lt;/ لون&gt; &lt;حجم = 17&gt; {0} &lt;/ حجم&gt;</v>
          </cell>
          <cell r="Z121" t="str">
            <v>&lt;Колер = # E0E0E0&gt; магутнасць &lt;/ колер&gt; &lt;памер = 17&gt; {0} &lt;/ памер&gt;</v>
          </cell>
          <cell r="AA121" t="str">
            <v>&lt;Цвят = # E0E0E0&gt; POWER &lt;/ цвят&gt; &lt;размер = 17&gt; {0} &lt;/ размер&gt;</v>
          </cell>
          <cell r="AB121" t="str">
            <v>&lt;Barva = # E0E0E0&gt; POWER &lt;/ barva&gt; &lt;size = 17&gt; {0} &lt;/ velikost&gt;</v>
          </cell>
          <cell r="AC121" t="str">
            <v>&lt;Kleur = # e0e0e0&gt; POWER &lt;/ color&gt; &lt;size = 17&gt; {0} &lt;/ size&gt;</v>
          </cell>
          <cell r="AD121" t="str">
            <v>&lt;Värin = # E0E0E0&gt; POWER &lt;/ väri&gt; &lt;size = 17&gt; {0} &lt;/ koko&gt;</v>
          </cell>
          <cell r="AE121" t="str">
            <v>&lt;Χρώμα = # E0E0E0&gt; POWER &lt;/ χρώμα&gt; &lt;size = 17&gt; {0} &lt;/ size&gt;</v>
          </cell>
          <cell r="AF121" t="str">
            <v>&lt;Color = # E0E0E0&gt; POWER &lt;/ צבע&gt; &lt;size = 17&gt; {0} &lt;/ size&gt;</v>
          </cell>
          <cell r="AG121" t="str">
            <v>&lt;Color = # E0E0E0&gt; POWER &lt;/ color&gt; &lt;size = 17&gt; {0} &lt;/ size&gt;</v>
          </cell>
          <cell r="AH121" t="str">
            <v>&lt;Warna = # E0E0E0&gt; POWER &lt;/ warna&gt; &lt;saiz = 17&gt; {0} &lt;/ saiz&gt;</v>
          </cell>
          <cell r="AI121" t="str">
            <v>&lt;Kolor = # E0E0E0&gt; zasilania &lt;/ kolor&gt; &lt;rozmiar = 17&gt; {0} &lt;/ rozmiar&gt;</v>
          </cell>
          <cell r="AJ121" t="str">
            <v>&lt;Color = # e0e0e0&gt; POWER &lt;/ color&gt; &lt;size = 17&gt; {0} &lt;/ size&gt;</v>
          </cell>
          <cell r="AK121" t="str">
            <v>&lt;Farba = # E0E0E0&gt; POWER &lt;/ farba&gt; &lt;size = 17&gt; {0} &lt;/ veľkosť&gt;</v>
          </cell>
          <cell r="AL121" t="str">
            <v>&lt;Färg = # e0e0e0&gt; STRÖM &lt;/ färg&gt; &lt;size = 17&gt; {0} &lt;/ size&gt;</v>
          </cell>
          <cell r="AM121" t="str">
            <v>&lt;Renk = # e0e0e0&gt; GÜÇ &lt;/ renk&gt; &lt;size = 17&gt; {0} &lt;/ size&gt;</v>
          </cell>
          <cell r="AN121" t="str">
            <v>&lt;Колір = # E0E0E0&gt; ПОТУЖНОСТІ &lt;/ колір&gt; &lt;розмір = 17&gt; {0} &lt;/ розмір&gt;</v>
          </cell>
        </row>
        <row r="122">
          <cell r="A122" t="str">
            <v>GameUI_Suggested</v>
          </cell>
          <cell r="B122">
            <v>1</v>
          </cell>
          <cell r="C122" t="str">
            <v>추천캐릭터</v>
          </cell>
          <cell r="D122"/>
          <cell r="E122" t="str">
            <v>추천캐릭터</v>
          </cell>
          <cell r="F122"/>
          <cell r="G122" t="str">
            <v>Featured Characters</v>
          </cell>
          <cell r="H122" t="str">
            <v>RECOMMENDED</v>
          </cell>
          <cell r="I122">
            <v>1</v>
          </cell>
          <cell r="K122">
            <v>1</v>
          </cell>
          <cell r="M122" t="str">
            <v>おすすめキャラクター</v>
          </cell>
          <cell r="N122" t="str">
            <v>特色人物</v>
          </cell>
          <cell r="O122" t="str">
            <v>特色人物</v>
          </cell>
          <cell r="P122" t="str">
            <v>Les personnages en vedette</v>
          </cell>
          <cell r="Q122" t="str">
            <v>Beliebte Charaktere</v>
          </cell>
          <cell r="R122" t="str">
            <v>Karakter Pilihan</v>
          </cell>
          <cell r="S122" t="str">
            <v>I personaggi in primo piano</v>
          </cell>
          <cell r="T122" t="str">
            <v>Интересные персонажи</v>
          </cell>
          <cell r="U122" t="str">
            <v>caracteres destacados</v>
          </cell>
          <cell r="V122" t="str">
            <v>ตัวละครที่โดดเด่น</v>
          </cell>
          <cell r="W122" t="str">
            <v>Các nhân vật</v>
          </cell>
          <cell r="X122" t="str">
            <v>Personagens em destaque</v>
          </cell>
          <cell r="Y122" t="str">
            <v>أحرف مميزة</v>
          </cell>
          <cell r="Z122" t="str">
            <v>цікавыя персанажы</v>
          </cell>
          <cell r="AA122" t="str">
            <v>Представени Герои</v>
          </cell>
          <cell r="AB122" t="str">
            <v>Vybrané znaky</v>
          </cell>
          <cell r="AC122" t="str">
            <v>Aanbevolen Characters</v>
          </cell>
          <cell r="AD122" t="str">
            <v>Ohjelmaan Hahmot</v>
          </cell>
          <cell r="AE122" t="str">
            <v>Προτεινόμενα Χαρακτήρες</v>
          </cell>
          <cell r="AF122" t="str">
            <v>דמויות מומלצות</v>
          </cell>
          <cell r="AG122" t="str">
            <v>Kiemelt karakterek</v>
          </cell>
          <cell r="AH122" t="str">
            <v>Watak-watak yang diketengahkan</v>
          </cell>
          <cell r="AI122" t="str">
            <v>wybrane Postacie</v>
          </cell>
          <cell r="AJ122" t="str">
            <v>caractere recomandate</v>
          </cell>
          <cell r="AK122" t="str">
            <v>vybrané znaky</v>
          </cell>
          <cell r="AL122" t="str">
            <v>Utvalda Tecken</v>
          </cell>
          <cell r="AM122" t="str">
            <v>Sunulan Karakterler</v>
          </cell>
          <cell r="AN122" t="str">
            <v>цікаві персонажі</v>
          </cell>
        </row>
        <row r="123">
          <cell r="A123" t="str">
            <v>GameUI_FirstSwapHealNotApplied</v>
          </cell>
          <cell r="B123">
            <v>1</v>
          </cell>
          <cell r="C123" t="str">
            <v>이미 전투에 참가하여 회복할 수 없습니다</v>
          </cell>
          <cell r="D123"/>
          <cell r="E123" t="str">
            <v>이미 전투에 참가하여 회복할 수 없습니다</v>
          </cell>
          <cell r="F123"/>
          <cell r="G123" t="str">
            <v>Unable to recover already participated in the battle</v>
          </cell>
          <cell r="H123" t="str">
            <v>Characters already in combat will not recover</v>
          </cell>
          <cell r="K123">
            <v>1</v>
          </cell>
          <cell r="M123" t="str">
            <v>すでに戦闘に参加して回復することはできません</v>
          </cell>
          <cell r="N123" t="str">
            <v>无法恢复已经参加了战斗</v>
          </cell>
          <cell r="O123" t="str">
            <v>無法恢復已經參加了戰鬥</v>
          </cell>
          <cell r="P123" t="str">
            <v>Impossible de récupérer déjà participé à la bataille</v>
          </cell>
          <cell r="Q123" t="str">
            <v>Nicht imstande, in der Schlacht bereits teilgenommen zu erholen</v>
          </cell>
          <cell r="R123" t="str">
            <v>Tidak dapat memulihkan sudah berpartisipasi dalam pertempuran</v>
          </cell>
          <cell r="S123" t="str">
            <v>Impossibile recuperare già partecipato alla battaglia</v>
          </cell>
          <cell r="T123" t="str">
            <v>Невозможно восстановить уже участвовал в сражении</v>
          </cell>
          <cell r="U123" t="str">
            <v>No se puede recuperar ya participado en la batalla</v>
          </cell>
          <cell r="V123" t="str">
            <v>ไม่สามารถกู้คืนได้เข้าร่วมอยู่ในการต่อสู้</v>
          </cell>
          <cell r="W123" t="str">
            <v>Không thể phục hồi đã tham gia vào cuộc chiến</v>
          </cell>
          <cell r="X123" t="str">
            <v>Não é possível recuperar já participou na batalha</v>
          </cell>
          <cell r="Y123" t="str">
            <v>غير قادر على استعادة شاركت بالفعل في المعركة</v>
          </cell>
          <cell r="Z123" t="str">
            <v>Немагчыма аднавіць ужо ўдзельнічаў у бітве</v>
          </cell>
          <cell r="AA123" t="str">
            <v>Не може да се възстанови вече е участвал в битката</v>
          </cell>
          <cell r="AB123" t="str">
            <v>Nelze obnovit již účastnil bitvy</v>
          </cell>
          <cell r="AC123" t="str">
            <v>Niet in staat om te herstellen reeds deelgenomen aan de strijd</v>
          </cell>
          <cell r="AD123" t="str">
            <v>Voi palauttaa jo osallistunut taisteluun</v>
          </cell>
          <cell r="AE123" t="str">
            <v>Δεν είναι δυνατή η ανάκτηση ήδη συμμετάσχει στη μάχη</v>
          </cell>
          <cell r="AF123" t="str">
            <v>לא מצליח להתאושש כבר השתתף בקרב</v>
          </cell>
          <cell r="AG123" t="str">
            <v>Nem sikerült visszaállítani a már vett részt a csatában</v>
          </cell>
          <cell r="AH123" t="str">
            <v>Dapat memulihkan telah mengambil bahagian dalam pertempuran</v>
          </cell>
          <cell r="AI123" t="str">
            <v>Nie można odzyskać już udział w bitwie</v>
          </cell>
          <cell r="AJ123" t="str">
            <v>Nu se poate recupera deja a participat la lupta</v>
          </cell>
          <cell r="AK123" t="str">
            <v>Nemožno obnoviť už zúčastnil bitky</v>
          </cell>
          <cell r="AL123" t="str">
            <v>Det går inte att återhämta sig redan deltagit i striden</v>
          </cell>
          <cell r="AM123" t="str">
            <v>Zaten savaş katıldı Kurtarılamadı</v>
          </cell>
          <cell r="AN123" t="str">
            <v>Неможливо відновити вже брав участь у битві</v>
          </cell>
        </row>
        <row r="124">
          <cell r="A124" t="str">
            <v>GameUI_TooPowerfulToReward</v>
          </cell>
          <cell r="B124">
            <v>1</v>
          </cell>
          <cell r="C124" t="str">
            <v>파워레벨이 너무 높아 보상이 제한됩니다</v>
          </cell>
          <cell r="D124"/>
          <cell r="E124" t="str">
            <v>파워레벨이 너무 높아 보상이 제한됩니다</v>
          </cell>
          <cell r="F124"/>
          <cell r="G124" t="str">
            <v>This power level is too high compensation limit</v>
          </cell>
          <cell r="H124" t="str">
            <v>This power level is too high compensation limit</v>
          </cell>
          <cell r="K124">
            <v>1</v>
          </cell>
          <cell r="M124" t="str">
            <v>パワーレベルが高すぎて報酬が制限されます</v>
          </cell>
          <cell r="N124" t="str">
            <v>这个功率电平过高的赔偿限额</v>
          </cell>
          <cell r="O124" t="str">
            <v>這個功率電平過高的賠償限額</v>
          </cell>
          <cell r="P124" t="str">
            <v>Ce niveau de puissance est trop élevée limite de compensation</v>
          </cell>
          <cell r="Q124" t="str">
            <v>Dieses Leistungsniveau ist zu hoch Entschädigung Grenze</v>
          </cell>
          <cell r="R124" t="str">
            <v>tingkat daya ini adalah batas kompensasi terlalu tinggi</v>
          </cell>
          <cell r="S124" t="str">
            <v>Questo livello di potenza è troppo alto limite di compensazione</v>
          </cell>
          <cell r="T124" t="str">
            <v>Этот уровень мощности предел слишком высокой компенсации</v>
          </cell>
          <cell r="U124" t="str">
            <v>Este nivel de potencia es demasiado alto límite de compensación</v>
          </cell>
          <cell r="V124" t="str">
            <v>ระดับพลังงานนี้เป็นวงเงินชดเชยสูงเกินไป</v>
          </cell>
          <cell r="W124" t="str">
            <v>mức công suất này là giới hạn bồi thường quá cao</v>
          </cell>
          <cell r="X124" t="str">
            <v>Este nível de potência é limite muito alto compensação</v>
          </cell>
          <cell r="Y124" t="str">
            <v>هذا مستوى الطاقة هو الحد تعويضات عالية جدا</v>
          </cell>
          <cell r="Z124" t="str">
            <v>Гэты ўзровень магутнасці мяжа занадта высокай кампенсацыі</v>
          </cell>
          <cell r="AA124" t="str">
            <v>Това ниво на мощност е твърде висока граница обезщетение</v>
          </cell>
          <cell r="AB124" t="str">
            <v>Tato výkonová úroveň je hranice příliš vysoká náhrada</v>
          </cell>
          <cell r="AC124" t="str">
            <v>Dit vermogen is te hoog vergoedingslimiet</v>
          </cell>
          <cell r="AD124" t="str">
            <v>Tämä voima on liian suuri korvaus raja</v>
          </cell>
          <cell r="AE124" t="str">
            <v>Αυτό το επίπεδο ισχύος είναι το όριο υπερβολικά υψηλή αποζημίωση</v>
          </cell>
          <cell r="AF124" t="str">
            <v>רמת כוח זוהי מגבלה פיצוי גבוה מדי</v>
          </cell>
          <cell r="AG124" t="str">
            <v>Ez az erő szintje túl magas kártérítési limit</v>
          </cell>
          <cell r="AH124" t="str">
            <v>tahap kuasa ini adalah had pampasan terlalu tinggi</v>
          </cell>
          <cell r="AI124" t="str">
            <v>Ten poziom mocy jest ograniczenie zbyt wysokiej rekompensaty</v>
          </cell>
          <cell r="AJ124" t="str">
            <v>Acest nivel de putere este prea mare limită de compensare</v>
          </cell>
          <cell r="AK124" t="str">
            <v>Táto výkonová úroveň je hranica príliš vysoká náhrada</v>
          </cell>
          <cell r="AL124" t="str">
            <v>Denna effektnivån är för hög ersättning gräns</v>
          </cell>
          <cell r="AM124" t="str">
            <v>Bu güç seviyesi çok yüksek tazminat sınırı</v>
          </cell>
          <cell r="AN124" t="str">
            <v>Цей рівень потужності межа занадто високою компенсації</v>
          </cell>
        </row>
        <row r="125">
          <cell r="A125" t="str">
            <v>GameUI_NowPlayingCharacter</v>
          </cell>
          <cell r="B125">
            <v>1</v>
          </cell>
          <cell r="C125" t="str">
            <v>현재 플레이 중인 캐릭터입니다</v>
          </cell>
          <cell r="D125"/>
          <cell r="E125" t="str">
            <v>현재 플레이 중인 캐릭터입니다</v>
          </cell>
          <cell r="F125"/>
          <cell r="G125" t="str">
            <v>The character you are currently playing</v>
          </cell>
          <cell r="H125" t="str">
            <v>The character already playing</v>
          </cell>
          <cell r="K125">
            <v>1</v>
          </cell>
          <cell r="M125" t="str">
            <v>現在プレイ中のキャラクターです</v>
          </cell>
          <cell r="N125" t="str">
            <v>您当前所玩角色</v>
          </cell>
          <cell r="O125" t="str">
            <v>您當前所玩角色</v>
          </cell>
          <cell r="P125" t="str">
            <v>Le personnage que vous jouez actuellement</v>
          </cell>
          <cell r="Q125" t="str">
            <v>Das Zeichen, das Sie spielen gerade</v>
          </cell>
          <cell r="R125" t="str">
            <v>Karakter yang sedang Anda bermain</v>
          </cell>
          <cell r="S125" t="str">
            <v>Il personaggio che si sta giocando</v>
          </cell>
          <cell r="T125" t="str">
            <v>Характер вы в настоящее время играет</v>
          </cell>
          <cell r="U125" t="str">
            <v>El personaje que está jugando actualmente</v>
          </cell>
          <cell r="V125" t="str">
            <v>ตัวละครที่คุณกำลังเล่นในขณะนี้</v>
          </cell>
          <cell r="W125" t="str">
            <v>Nhân vật bạn đang chơi</v>
          </cell>
          <cell r="X125" t="str">
            <v>O personagem que você está reproduzindo</v>
          </cell>
          <cell r="Y125" t="str">
            <v>الحرف الذي يلعب حاليا</v>
          </cell>
          <cell r="Z125" t="str">
            <v>Характар ​​вы ў цяперашні час гуляе</v>
          </cell>
          <cell r="AA125" t="str">
            <v>Героят ви в момента играят</v>
          </cell>
          <cell r="AB125" t="str">
            <v>Znak, který v současné době hraje</v>
          </cell>
          <cell r="AC125" t="str">
            <v>Het teken dat u op dat moment speelt</v>
          </cell>
          <cell r="AD125" t="str">
            <v>Merkki toistat paraikaa</v>
          </cell>
          <cell r="AE125" t="str">
            <v>Ο χαρακτήρας που παίζει αυτή τη στιγμή</v>
          </cell>
          <cell r="AF125" t="str">
            <v>הדמות שאתה כרגע משחק</v>
          </cell>
          <cell r="AG125" t="str">
            <v>A karakter éppen lejátszott</v>
          </cell>
          <cell r="AH125" t="str">
            <v>Watak anda sedang bermain</v>
          </cell>
          <cell r="AI125" t="str">
            <v>Postać, którą aktualnie gra</v>
          </cell>
          <cell r="AJ125" t="str">
            <v>Personajul pe care îl joacă în prezent</v>
          </cell>
          <cell r="AK125" t="str">
            <v>Znak, ktorý v súčasnosti hrá</v>
          </cell>
          <cell r="AL125" t="str">
            <v>Karaktären du spelar</v>
          </cell>
          <cell r="AM125" t="str">
            <v>Şu anda oynayan karakter</v>
          </cell>
          <cell r="AN125" t="str">
            <v>Характер ви в даний час грає</v>
          </cell>
        </row>
        <row r="126">
          <cell r="A126" t="str">
            <v>GameUI_BattleEnd</v>
          </cell>
          <cell r="B126">
            <v>1</v>
          </cell>
          <cell r="C126" t="str">
            <v>전투 종료</v>
          </cell>
          <cell r="D126"/>
          <cell r="E126" t="str">
            <v>전투 종료</v>
          </cell>
          <cell r="F126"/>
          <cell r="G126" t="str">
            <v>End of combat</v>
          </cell>
          <cell r="H126" t="str">
            <v>RESULT</v>
          </cell>
          <cell r="I126">
            <v>1</v>
          </cell>
          <cell r="K126">
            <v>1</v>
          </cell>
          <cell r="M126" t="str">
            <v>戦闘終了</v>
          </cell>
          <cell r="N126" t="str">
            <v>战斗结束</v>
          </cell>
          <cell r="O126" t="str">
            <v>戰鬥結束</v>
          </cell>
          <cell r="P126" t="str">
            <v>Fin du combat</v>
          </cell>
          <cell r="Q126" t="str">
            <v>Ende des Kampfes</v>
          </cell>
          <cell r="R126" t="str">
            <v>Akhir tempur</v>
          </cell>
          <cell r="S126" t="str">
            <v>Fine del combattimento</v>
          </cell>
          <cell r="T126" t="str">
            <v>Конец боя</v>
          </cell>
          <cell r="U126" t="str">
            <v>Final del combate</v>
          </cell>
          <cell r="V126" t="str">
            <v>ในตอนท้ายของการต่อสู้</v>
          </cell>
          <cell r="W126" t="str">
            <v>Kết thúc chiến đấu</v>
          </cell>
          <cell r="X126" t="str">
            <v>Final do combate</v>
          </cell>
          <cell r="Y126" t="str">
            <v>انتهاء المعارك</v>
          </cell>
          <cell r="Z126" t="str">
            <v>канец бою</v>
          </cell>
          <cell r="AA126" t="str">
            <v>Край на борба</v>
          </cell>
          <cell r="AB126" t="str">
            <v>Konec boje</v>
          </cell>
          <cell r="AC126" t="str">
            <v>Einde van de gevechten</v>
          </cell>
          <cell r="AD126" t="str">
            <v>Lopussa torjumiseksi</v>
          </cell>
          <cell r="AE126" t="str">
            <v>Λήξη αγώνα</v>
          </cell>
          <cell r="AF126" t="str">
            <v>סוף הלחימה</v>
          </cell>
          <cell r="AG126" t="str">
            <v>Vége a harci</v>
          </cell>
          <cell r="AH126" t="str">
            <v>Akhir pertempuran</v>
          </cell>
          <cell r="AI126" t="str">
            <v>Koniec walki</v>
          </cell>
          <cell r="AJ126" t="str">
            <v>Sfârșitul de luptă</v>
          </cell>
          <cell r="AK126" t="str">
            <v>koniec boja</v>
          </cell>
          <cell r="AL126" t="str">
            <v>Slut på strids</v>
          </cell>
          <cell r="AM126" t="str">
            <v>mücadele Sonu</v>
          </cell>
          <cell r="AN126" t="str">
            <v>кінець бою</v>
          </cell>
        </row>
        <row r="127">
          <cell r="A127" t="str">
            <v>GameUI_Stage</v>
          </cell>
          <cell r="B127">
            <v>1</v>
          </cell>
          <cell r="C127" t="str">
            <v>스테이지</v>
          </cell>
          <cell r="D127"/>
          <cell r="E127" t="str">
            <v>스테이지</v>
          </cell>
          <cell r="F127"/>
          <cell r="G127" t="str">
            <v>stage</v>
          </cell>
          <cell r="H127" t="str">
            <v>Stage</v>
          </cell>
          <cell r="K127">
            <v>1</v>
          </cell>
          <cell r="M127" t="str">
            <v>ステージ</v>
          </cell>
          <cell r="N127" t="str">
            <v>舞台</v>
          </cell>
          <cell r="O127" t="str">
            <v>舞台</v>
          </cell>
          <cell r="P127" t="str">
            <v>étape</v>
          </cell>
          <cell r="Q127" t="str">
            <v>Bühne</v>
          </cell>
          <cell r="R127" t="str">
            <v>tahap</v>
          </cell>
          <cell r="S127" t="str">
            <v>palcoscenico</v>
          </cell>
          <cell r="T127" t="str">
            <v>этап</v>
          </cell>
          <cell r="U127" t="str">
            <v>etapa</v>
          </cell>
          <cell r="V127" t="str">
            <v>เวที</v>
          </cell>
          <cell r="W127" t="str">
            <v>sân khấu</v>
          </cell>
          <cell r="X127" t="str">
            <v>etapa</v>
          </cell>
          <cell r="Y127" t="str">
            <v>مرحلة</v>
          </cell>
          <cell r="Z127" t="str">
            <v>этап</v>
          </cell>
          <cell r="AA127" t="str">
            <v>етап</v>
          </cell>
          <cell r="AB127" t="str">
            <v>stadium</v>
          </cell>
          <cell r="AC127" t="str">
            <v>podium</v>
          </cell>
          <cell r="AD127" t="str">
            <v>vaihe</v>
          </cell>
          <cell r="AE127" t="str">
            <v>στάδιο</v>
          </cell>
          <cell r="AF127" t="str">
            <v>שלב</v>
          </cell>
          <cell r="AG127" t="str">
            <v>szakasz</v>
          </cell>
          <cell r="AH127" t="str">
            <v>peringkat</v>
          </cell>
          <cell r="AI127" t="str">
            <v>etap</v>
          </cell>
          <cell r="AJ127" t="str">
            <v>etapă</v>
          </cell>
          <cell r="AK127" t="str">
            <v>štádium</v>
          </cell>
          <cell r="AL127" t="str">
            <v>Stage</v>
          </cell>
          <cell r="AM127" t="str">
            <v>evre</v>
          </cell>
          <cell r="AN127" t="str">
            <v>етап</v>
          </cell>
        </row>
        <row r="128">
          <cell r="A128" t="str">
            <v>GameUI_Chp0ClearReward</v>
          </cell>
          <cell r="B128">
            <v>1</v>
          </cell>
          <cell r="C128" t="str">
            <v>클리어 시 &lt;color=#80FF80&gt;킵시리즈&lt;/color&gt; 합류</v>
          </cell>
          <cell r="D128"/>
          <cell r="E128" t="str">
            <v>클리어 시 &lt;color=#80FF80&gt;킵시리즈&lt;/color&gt; 합류</v>
          </cell>
          <cell r="F128"/>
          <cell r="G128" t="str">
            <v>Clear City &lt;color = # 80FF80&gt; Kip Series &lt;/ color&gt; confluence</v>
          </cell>
          <cell r="H128" t="str">
            <v>Clear City &lt;color = # 80FF80&gt; Kip Series &lt;/ color&gt; confluence</v>
          </cell>
          <cell r="K128">
            <v>1</v>
          </cell>
          <cell r="M128" t="str">
            <v>クリア時&lt;color =＃80FF80&gt;キープシリーズ&lt;/ color&gt;合流</v>
          </cell>
          <cell r="N128" t="str">
            <v>清除城&lt;颜色=＃80FF80&gt;硖系列&lt;/颜色&gt;合流</v>
          </cell>
          <cell r="O128" t="str">
            <v>清除城&lt;顏色=＃80FF80&gt;硤系列&lt;/顏色&gt;合流</v>
          </cell>
          <cell r="P128" t="str">
            <v>Effacer Ville &lt;color = # 80FF80&gt; Série Kip &lt;/ color&gt; confluence</v>
          </cell>
          <cell r="Q128" t="str">
            <v>Klar City &lt;color = # 80FF80&gt; Kip Serie &lt;/ color&gt; Einmündung</v>
          </cell>
          <cell r="R128" t="str">
            <v>Batal Kota &lt;color = # 80FF80&gt; Kip Seri &lt;/ warna&gt; pertemuan</v>
          </cell>
          <cell r="S128" t="str">
            <v>Sereno Città &lt;color = # 80FF80&gt; Kip Serie &lt;/ color&gt; confluenza</v>
          </cell>
          <cell r="T128" t="str">
            <v>Ясно Город &lt;цвет = # 80FF80&gt; Кип серии &lt;/ цвет&gt; Стечение</v>
          </cell>
          <cell r="U128" t="str">
            <v>Claro City &lt;color = # 80FF80&gt; Serie Kip &lt;/ Color&gt; confluencia</v>
          </cell>
          <cell r="V128" t="str">
            <v>ล้างเมือง &lt;color = # 80FF80&gt; กีบชุด &lt;/ สี&gt; บรรจบกัน</v>
          </cell>
          <cell r="W128" t="str">
            <v>Thành phố rõ ràng &lt;color = # 80FF80&gt; Kip Dòng &lt;/ color&gt; ngã ba sông</v>
          </cell>
          <cell r="X128" t="str">
            <v>Claro Cidade &lt;color = # 80FF80&gt; Kip Series &lt;/ color&gt; confluência</v>
          </cell>
          <cell r="Y128" t="str">
            <v>واضح المدينة &lt;اللون = # 80FF80&gt; كيب سلسلة &lt;/ لون&gt; التقاء</v>
          </cell>
          <cell r="Z128" t="str">
            <v>Ясна Горад &lt;колер = # 80FF80&gt; Бардэлі серыі &lt;/ колер&gt; Збег</v>
          </cell>
          <cell r="AA128" t="str">
            <v>Ясно Град &lt;цвят = # 80FF80&gt; Кип Series &lt;/ цвят&gt; сливане</v>
          </cell>
          <cell r="AB128" t="str">
            <v>Clear City &lt;color = # 80FF80&gt; Kip Series &lt;/ color&gt; Soutok</v>
          </cell>
          <cell r="AC128" t="str">
            <v>Clear stad &lt;color = # 80FF80&gt; Kip Series &lt;/ color&gt; samenvloeiing</v>
          </cell>
          <cell r="AD128" t="str">
            <v>Selkeät Kaupunki &lt;color = # 80FF80&gt; Kip Sarja &lt;/ color&gt; yhtymäkohta</v>
          </cell>
          <cell r="AE128" t="str">
            <v>Clear Πόλη &lt;color = # 80FF80&gt; Kip Series &lt;/ χρώμα&gt; συρροή</v>
          </cell>
          <cell r="AF128" t="str">
            <v>נקה סיטי &lt;color = # 80FF80&gt; קיפ סדרה &lt;/ צבע&gt; מפגש</v>
          </cell>
          <cell r="AG128" t="str">
            <v>Tiszta Város &lt;color = # 80FF80&gt; Kip Series &lt;/ color&gt; összefolyás</v>
          </cell>
          <cell r="AH128" t="str">
            <v>City jelas &lt;color = # 80FF80&gt; Kip Siri &lt;/ warna&gt; pertemuan</v>
          </cell>
          <cell r="AI128" t="str">
            <v>Jasne Miasto &lt;color = # 80FF80&gt; Kip Series &lt;/ color&gt; zbiegu</v>
          </cell>
          <cell r="AJ128" t="str">
            <v>Șterge oraș &lt;culoare = # 80FF80&gt; Kip Seria &lt;/ culoare&gt; confluență</v>
          </cell>
          <cell r="AK128" t="str">
            <v>Clear City &lt;color = # 80FF80&gt; Kip Series &lt;/ color&gt; Sútok</v>
          </cell>
          <cell r="AL128" t="str">
            <v>Clear stad &lt;color = # 80FF80&gt; Kip Series &lt;/ color&gt; sammanflödet</v>
          </cell>
          <cell r="AM128" t="str">
            <v>Şeffaf Şehir &lt;color = # 80FF80&gt; Kip Serisi &lt;/ renk&gt; izdiham</v>
          </cell>
          <cell r="AN128" t="str">
            <v>Ясно Місто &lt;колір = # 80FF80&gt; Кіп серії &lt;/ колір&gt; Збіг</v>
          </cell>
        </row>
        <row r="129">
          <cell r="A129" t="str">
            <v>GameUI_Chp0ClearRewardGot</v>
          </cell>
          <cell r="B129">
            <v>1</v>
          </cell>
          <cell r="C129" t="str">
            <v>&lt;color=#80FF80&gt;킵시리즈&lt;/color&gt; 합류!</v>
          </cell>
          <cell r="D129"/>
          <cell r="E129" t="str">
            <v>&lt;color=#80FF80&gt;킵시리즈&lt;/color&gt; 합류!</v>
          </cell>
          <cell r="F129"/>
          <cell r="G129" t="str">
            <v>&lt;Color = # 80FF80&gt; Kip Series &lt;/ color&gt; join!</v>
          </cell>
          <cell r="H129" t="str">
            <v>&lt;Color = # 80FF80&gt; Kip Series &lt;/ color&gt; join!</v>
          </cell>
          <cell r="K129">
            <v>1</v>
          </cell>
          <cell r="M129" t="str">
            <v>&lt;color =＃80FF80&gt;キープシリーズ&lt;/ color&gt;合流！</v>
          </cell>
          <cell r="N129" t="str">
            <v>&lt;颜色=＃80FF80&gt;硖系列&lt;/彩色&gt;加入！</v>
          </cell>
          <cell r="O129" t="str">
            <v>&lt;顏色=＃80FF80&gt;硤系列&lt;/彩色&gt;加入！</v>
          </cell>
          <cell r="P129" t="str">
            <v>&lt;Color = # 80FF80&gt; Série Kip &lt;/ color&gt; rejoindre!</v>
          </cell>
          <cell r="Q129" t="str">
            <v>&lt;Color = # 80FF80&gt; Kip Serie &lt;/ color&gt; beitreten!</v>
          </cell>
          <cell r="R129" t="str">
            <v>&lt;Warna = # 80FF80&gt; Kip Seri &lt;/ warna&gt; bergabung!</v>
          </cell>
          <cell r="S129" t="str">
            <v>&lt;Colore = # 80FF80&gt; Kip Serie &lt;/ color&gt; partecipare!</v>
          </cell>
          <cell r="T129" t="str">
            <v>&lt;Color = # 80FF80&gt; Кип серии &lt;/ цвет&gt; присоединяйтесь!</v>
          </cell>
          <cell r="U129" t="str">
            <v>&lt;Color = # 80FF80&gt; Serie Kip &lt;/ Color&gt; unirse!</v>
          </cell>
          <cell r="V129" t="str">
            <v>&lt;สี = # 80FF80&gt; กีบชุด &lt;/ สี&gt; เข้าร่วม!</v>
          </cell>
          <cell r="W129" t="str">
            <v>&lt;Color = # 80FF80&gt; Kip Dòng &lt;/ color&gt; tham gia!</v>
          </cell>
          <cell r="X129" t="str">
            <v>&lt;Color = # 80FF80&gt; Série Kip &lt;/ color&gt; cadastrar-se!</v>
          </cell>
          <cell r="Y129" t="str">
            <v>&lt;اللون = # 80FF80&gt; كيب سلسلة &lt;/ لون&gt; انضمام!</v>
          </cell>
          <cell r="Z129" t="str">
            <v>&lt;Color = # 80FF80&gt; Бардэлі серыі &lt;/ колер&gt; далучайцеся!</v>
          </cell>
          <cell r="AA129" t="str">
            <v>&lt;Color = # 80FF80&gt; Кип Series &lt;/ цвят&gt; присъединят!</v>
          </cell>
          <cell r="AB129" t="str">
            <v>&lt;Color = # 80FF80&gt; Kip Series &lt;/ color&gt; připojit!</v>
          </cell>
          <cell r="AC129" t="str">
            <v>&lt;Kleur = # 80FF80&gt; Kip Series &lt;/ color&gt; doe mee!</v>
          </cell>
          <cell r="AD129" t="str">
            <v>&lt;Color = # 80FF80&gt; Kip Sarja &lt;/ color&gt; liittyä!</v>
          </cell>
          <cell r="AE129" t="str">
            <v>&lt;Color = # 80FF80&gt; Kip Series &lt;/ χρώμα&gt; ενταχθούν!</v>
          </cell>
          <cell r="AF129" t="str">
            <v>&lt;Color = # 80FF80&gt; קיפ סדרה &lt;/ צבע&gt; להצטרף!</v>
          </cell>
          <cell r="AG129" t="str">
            <v>&lt;Color = # 80FF80&gt; Kip Series &lt;/ color&gt; csatlakozzon!</v>
          </cell>
          <cell r="AH129" t="str">
            <v>&lt;Warna = # 80FF80&gt; Kip Siri &lt;/ warna&gt; join!</v>
          </cell>
          <cell r="AI129" t="str">
            <v>&lt;Kolor = # 80FF80&gt; Kip Series &lt;/ color&gt; przyłączyć!</v>
          </cell>
          <cell r="AJ129" t="str">
            <v>&lt;Color = # 80FF80&gt; Kip Seria &lt;/ culoare&gt; se alăture!</v>
          </cell>
          <cell r="AK129" t="str">
            <v>&lt;Color = # 80FF80&gt; Kip Series &lt;/ color&gt; pripojiť!</v>
          </cell>
          <cell r="AL129" t="str">
            <v>&lt;Color = # 80FF80&gt; Kip Series &lt;/ color&gt; gå med!</v>
          </cell>
          <cell r="AM129" t="str">
            <v>&lt;Renk = # 80FF80&gt; Kip Serisi &lt;/ renk&gt; katılın!</v>
          </cell>
          <cell r="AN129" t="str">
            <v>&lt;Color = # 80FF80&gt; Кіп серії &lt;/ колір&gt; приєднуйтесь!</v>
          </cell>
        </row>
        <row r="130">
          <cell r="A130" t="str">
            <v>GameUI_Chp1ClearReward</v>
          </cell>
          <cell r="B130">
            <v>1</v>
          </cell>
          <cell r="C130" t="str">
            <v>클리어 시 &lt;color=#80FF80&gt;빅뱃서큐버스&lt;/color&gt; 합류</v>
          </cell>
          <cell r="D130"/>
          <cell r="E130" t="str">
            <v>클리어 시 &lt;color=#80FF80&gt;빅뱃서큐버스&lt;/color&gt; 합류</v>
          </cell>
          <cell r="F130"/>
          <cell r="G130" t="str">
            <v>Clear City &lt;color = # 80FF80&gt; bikbaet Succubus &lt;/ color&gt; confluence</v>
          </cell>
          <cell r="H130" t="str">
            <v>Clear City &lt;color = # 80FF80&gt; bikbaet Succubus &lt;/ color&gt; confluence</v>
          </cell>
          <cell r="K130">
            <v>1</v>
          </cell>
          <cell r="M130" t="str">
            <v>クリア時&lt;color =＃80FF80&gt;ビクベトサキュバス&lt;/ color&gt;合流</v>
          </cell>
          <cell r="N130" t="str">
            <v>清除城&lt;颜色=＃80FF80&gt; bikbaet魅&lt;/颜色&gt;合流</v>
          </cell>
          <cell r="O130" t="str">
            <v>清除城&lt;顏色=＃80FF80&gt; bikbaet魅&lt;/顏色&gt;合流</v>
          </cell>
          <cell r="P130" t="str">
            <v>Effacer Ville &lt;color = # 80FF80&gt; bikbaet Succubus &lt;/ color&gt; confluence</v>
          </cell>
          <cell r="Q130" t="str">
            <v>Klar City &lt;color = # 80FF80&gt; bikbaet Succubus &lt;/ color&gt; Einmündung</v>
          </cell>
          <cell r="R130" t="str">
            <v>Batal Kota &lt;color = # 80FF80&gt; bikbaet Succubus &lt;/ warna&gt; pertemuan</v>
          </cell>
          <cell r="S130" t="str">
            <v>Sereno Città &lt;color = # 80FF80&gt; bikbaet Succube &lt;/ color&gt; confluenza</v>
          </cell>
          <cell r="T130" t="str">
            <v>Ясно Город &lt;цвет = # 80FF80&gt; bikbaet Succubus &lt;/ цвет&gt; Стечение</v>
          </cell>
          <cell r="U130" t="str">
            <v>Claro City &lt;color = # 80FF80&gt; bikbaet súcubo &lt;/ Color&gt; confluencia</v>
          </cell>
          <cell r="V130" t="str">
            <v>ล้างเมือง &lt;color = # 80FF80&gt; bikbaet Succubus &lt;/ สี&gt; บรรจบกัน</v>
          </cell>
          <cell r="W130" t="str">
            <v>Thành phố rõ ràng &lt;color = # 80FF80&gt; bikbaet Succubus &lt;/ color&gt; ngã ba sông</v>
          </cell>
          <cell r="X130" t="str">
            <v>Claro Cidade &lt;color = # 80FF80&gt; bikbaet súcubo &lt;/ color&gt; confluência</v>
          </cell>
          <cell r="Y130" t="str">
            <v>واضح المدينة &lt;اللون = # 80FF80&gt; bikbaet الشيطانة &lt;/ لون&gt; التقاء</v>
          </cell>
          <cell r="Z130" t="str">
            <v>Ясна Горад &lt;колер = # 80FF80&gt; bikbaet Succubus &lt;/ колер&gt; Збег</v>
          </cell>
          <cell r="AA130" t="str">
            <v>Ясно Град &lt;цвят = # 80FF80&gt; bikbaet Succubus &lt;/ цвят&gt; сливане</v>
          </cell>
          <cell r="AB130" t="str">
            <v>Clear City &lt;color = # 80FF80&gt; bikbaet Succubus &lt;/ color&gt; Soutok</v>
          </cell>
          <cell r="AC130" t="str">
            <v>Clear stad &lt;color = # 80FF80&gt; bikbaet Succubus &lt;/ color&gt; samenvloeiing</v>
          </cell>
          <cell r="AD130" t="str">
            <v>Selkeät Kaupunki &lt;color = # 80FF80&gt; bikbaet Succubus &lt;/ color&gt; yhtymäkohta</v>
          </cell>
          <cell r="AE130" t="str">
            <v>Clear Πόλη &lt;color = # 80FF80&gt; bikbaet Succubus &lt;/ χρώμα&gt; συρροή</v>
          </cell>
          <cell r="AF130" t="str">
            <v>נקה סיטי &lt;color = # 80FF80&gt; bikbaet סוקובוס &lt;/ צבע&gt; מפגש</v>
          </cell>
          <cell r="AG130" t="str">
            <v>Tiszta Város &lt;color = # 80FF80&gt; bikbaet Succubus &lt;/ color&gt; összefolyás</v>
          </cell>
          <cell r="AH130" t="str">
            <v>City jelas &lt;color = # 80FF80&gt; bikbaet Succubus &lt;/ warna&gt; pertemuan</v>
          </cell>
          <cell r="AI130" t="str">
            <v>Jasne Miasto &lt;color = # 80FF80&gt; bikbaet Succubus &lt;/ color&gt; zbiegu</v>
          </cell>
          <cell r="AJ130" t="str">
            <v>Șterge oraș &lt;culoare = # 80FF80&gt; bikbaet Succubus &lt;/ culoare&gt; confluență</v>
          </cell>
          <cell r="AK130" t="str">
            <v>Clear City &lt;color = # 80FF80&gt; bikbaet Succubus &lt;/ color&gt; Sútok</v>
          </cell>
          <cell r="AL130" t="str">
            <v>Clear stad &lt;color = # 80FF80&gt; bikbaet Succubus &lt;/ color&gt; sammanflödet</v>
          </cell>
          <cell r="AM130" t="str">
            <v>Şeffaf Şehir &lt;color = # 80FF80&gt; bikbaet Succubus &lt;/ renk&gt; izdiham</v>
          </cell>
          <cell r="AN130" t="str">
            <v>Ясно Місто &lt;колір = # 80FF80&gt; bikbaet Succubus &lt;/ колір&gt; Збіг</v>
          </cell>
        </row>
        <row r="131">
          <cell r="A131" t="str">
            <v>GameUI_Chp1ClearRewardGot</v>
          </cell>
          <cell r="B131">
            <v>1</v>
          </cell>
          <cell r="C131" t="str">
            <v>&lt;color=#80FF80&gt;빅뱃서큐버스&lt;/color&gt; 합류!</v>
          </cell>
          <cell r="D131"/>
          <cell r="E131" t="str">
            <v>&lt;color=#80FF80&gt;빅뱃서큐버스&lt;/color&gt; 합류!</v>
          </cell>
          <cell r="F131"/>
          <cell r="G131" t="str">
            <v>&lt;Color = # 80FF80&gt; bikbaet Succubus &lt;/ color&gt; join!</v>
          </cell>
          <cell r="H131" t="str">
            <v>&lt;Color = # 80FF80&gt; bikbaet Succubus &lt;/ color&gt; join!</v>
          </cell>
          <cell r="K131">
            <v>1</v>
          </cell>
          <cell r="M131" t="str">
            <v>&lt;color =＃80FF80&gt;ビクベトサキュバス&lt;/ color&gt;合流！</v>
          </cell>
          <cell r="N131" t="str">
            <v>&lt;颜色=＃80FF80&gt; bikbaet魅魔&lt;/彩色&gt;加入！</v>
          </cell>
          <cell r="O131" t="str">
            <v>&lt;顏色=＃80FF80&gt; bikbaet魅魔&lt;/彩色&gt;加入！</v>
          </cell>
          <cell r="P131" t="str">
            <v>&lt;Color = # 80FF80&gt; bikbaet Succubus &lt;/ color&gt; rejoindre!</v>
          </cell>
          <cell r="Q131" t="str">
            <v>&lt;Color = # 80FF80&gt; bikbaet Succubus &lt;/ color&gt; beitreten!</v>
          </cell>
          <cell r="R131" t="str">
            <v>&lt;Warna = # 80FF80&gt; bikbaet Succubus &lt;/ warna&gt; bergabung!</v>
          </cell>
          <cell r="S131" t="str">
            <v>&lt;Colore = # 80FF80&gt; bikbaet Succube &lt;/ color&gt; partecipare!</v>
          </cell>
          <cell r="T131" t="str">
            <v>&lt;Color = # 80FF80&gt; bikbaet Succubus &lt;/ цвет&gt; присоединяйтесь!</v>
          </cell>
          <cell r="U131" t="str">
            <v>&lt;Color = # 80FF80&gt; bikbaet súcubo &lt;/ Color&gt; unirse!</v>
          </cell>
          <cell r="V131" t="str">
            <v>&lt;สี = # 80FF80&gt; bikbaet Succubus &lt;/ สี&gt; เข้าร่วม!</v>
          </cell>
          <cell r="W131" t="str">
            <v>&lt;Color = # 80FF80&gt; bikbaet Succubus &lt;/ color&gt; tham gia!</v>
          </cell>
          <cell r="X131" t="str">
            <v>&lt;Color = # 80FF80&gt; bikbaet súcubo &lt;/ color&gt; cadastrar-se!</v>
          </cell>
          <cell r="Y131" t="str">
            <v>&lt;اللون = # 80FF80&gt; bikbaet الشيطانة &lt;/ لون&gt; انضمام!</v>
          </cell>
          <cell r="Z131" t="str">
            <v>&lt;Color = # 80FF80&gt; bikbaet Succubus &lt;/ колер&gt; далучайцеся!</v>
          </cell>
          <cell r="AA131" t="str">
            <v>&lt;Color = # 80FF80&gt; bikbaet Succubus &lt;/ цвят&gt; присъединят!</v>
          </cell>
          <cell r="AB131" t="str">
            <v>&lt;Color = # 80FF80&gt; bikbaet Succubus &lt;/ color&gt; připojit!</v>
          </cell>
          <cell r="AC131" t="str">
            <v>&lt;Kleur = # 80FF80&gt; bikbaet Succubus &lt;/ color&gt; doe mee!</v>
          </cell>
          <cell r="AD131" t="str">
            <v>&lt;Color = # 80FF80&gt; bikbaet Succubus &lt;/ color&gt; liittyä!</v>
          </cell>
          <cell r="AE131" t="str">
            <v>&lt;Color = # 80FF80&gt; bikbaet Succubus &lt;/ χρώμα&gt; ενταχθούν!</v>
          </cell>
          <cell r="AF131" t="str">
            <v>&lt;Color = # 80FF80&gt; bikbaet סוקובוס &lt;/ צבע&gt; להצטרף!</v>
          </cell>
          <cell r="AG131" t="str">
            <v>&lt;Color = # 80FF80&gt; bikbaet Succubus &lt;/ color&gt; csatlakozzon!</v>
          </cell>
          <cell r="AH131" t="str">
            <v>&lt;Warna = # 80FF80&gt; bikbaet Succubus &lt;/ warna&gt; join!</v>
          </cell>
          <cell r="AI131" t="str">
            <v>&lt;Kolor = # 80FF80&gt; bikbaet Succubus &lt;/ color&gt; przyłączyć!</v>
          </cell>
          <cell r="AJ131" t="str">
            <v>&lt;Color = # 80FF80&gt; bikbaet Succubus &lt;/ culoare&gt; se alăture!</v>
          </cell>
          <cell r="AK131" t="str">
            <v>&lt;Color = # 80FF80&gt; bikbaet Succubus &lt;/ color&gt; pripojiť!</v>
          </cell>
          <cell r="AL131" t="str">
            <v>&lt;Color = # 80FF80&gt; bikbaet Succubus &lt;/ color&gt; gå med!</v>
          </cell>
          <cell r="AM131" t="str">
            <v>&lt;Renk = # 80FF80&gt; bikbaet Succubus &lt;/ renk&gt; katılın!</v>
          </cell>
          <cell r="AN131" t="str">
            <v>&lt;Color = # 80FF80&gt; bikbaet Succubus &lt;/ колір&gt; приєднуйтесь!</v>
          </cell>
        </row>
        <row r="132">
          <cell r="A132" t="str">
            <v>GameUI_GoldReward</v>
          </cell>
          <cell r="B132">
            <v>1</v>
          </cell>
          <cell r="C132" t="str">
            <v>획득 골드</v>
          </cell>
          <cell r="D132"/>
          <cell r="E132" t="str">
            <v>획득 골드</v>
          </cell>
          <cell r="F132"/>
          <cell r="G132" t="str">
            <v>Obtaining gold</v>
          </cell>
          <cell r="H132" t="str">
            <v>Gold</v>
          </cell>
          <cell r="I132">
            <v>1</v>
          </cell>
          <cell r="K132">
            <v>1</v>
          </cell>
          <cell r="M132" t="str">
            <v>獲得ゴールド</v>
          </cell>
          <cell r="N132" t="str">
            <v>获得金</v>
          </cell>
          <cell r="O132" t="str">
            <v>獲得金</v>
          </cell>
          <cell r="P132" t="str">
            <v>or l'obtention</v>
          </cell>
          <cell r="Q132" t="str">
            <v>Beziehen Gold</v>
          </cell>
          <cell r="R132" t="str">
            <v>mendapatkan emas</v>
          </cell>
          <cell r="S132" t="str">
            <v>Ottenere l'oro</v>
          </cell>
          <cell r="T132" t="str">
            <v>Получение золота</v>
          </cell>
          <cell r="U132" t="str">
            <v>La obtención de oro</v>
          </cell>
          <cell r="V132" t="str">
            <v>ได้รับทอง</v>
          </cell>
          <cell r="W132" t="str">
            <v>lấy vàng</v>
          </cell>
          <cell r="X132" t="str">
            <v>obtenção de ouro</v>
          </cell>
          <cell r="Y132" t="str">
            <v>الذهب الحصول على</v>
          </cell>
          <cell r="Z132" t="str">
            <v>атрыманне золата</v>
          </cell>
          <cell r="AA132" t="str">
            <v>Получаване на злато</v>
          </cell>
          <cell r="AB132" t="str">
            <v>získávání zlata</v>
          </cell>
          <cell r="AC132" t="str">
            <v>verkregen Gold</v>
          </cell>
          <cell r="AD132" t="str">
            <v>kullan saamiseksi</v>
          </cell>
          <cell r="AE132" t="str">
            <v>Απόκτηση χρυσό</v>
          </cell>
          <cell r="AF132" t="str">
            <v>קבלת זהב</v>
          </cell>
          <cell r="AG132" t="str">
            <v>arany kinyerésének</v>
          </cell>
          <cell r="AH132" t="str">
            <v>mendapatkan emas</v>
          </cell>
          <cell r="AI132" t="str">
            <v>uzyskanie złoto</v>
          </cell>
          <cell r="AJ132" t="str">
            <v>Obținerea de aur</v>
          </cell>
          <cell r="AK132" t="str">
            <v>získavanie zlata</v>
          </cell>
          <cell r="AL132" t="str">
            <v>Skaffa guld</v>
          </cell>
          <cell r="AM132" t="str">
            <v>alma altın</v>
          </cell>
          <cell r="AN132" t="str">
            <v>отримання золота</v>
          </cell>
        </row>
        <row r="133">
          <cell r="A133" t="str">
            <v>GameUI_Seals</v>
          </cell>
          <cell r="B133">
            <v>1</v>
          </cell>
          <cell r="C133" t="str">
            <v>인장</v>
          </cell>
          <cell r="D133"/>
          <cell r="E133" t="str">
            <v>인장</v>
          </cell>
          <cell r="F133"/>
          <cell r="G133" t="str">
            <v>Seal</v>
          </cell>
          <cell r="H133" t="str">
            <v>Seals</v>
          </cell>
          <cell r="K133">
            <v>1</v>
          </cell>
          <cell r="M133" t="str">
            <v>引張</v>
          </cell>
          <cell r="N133" t="str">
            <v>密封</v>
          </cell>
          <cell r="O133" t="str">
            <v>密封</v>
          </cell>
          <cell r="P133" t="str">
            <v>sceau</v>
          </cell>
          <cell r="Q133" t="str">
            <v>Dichtung</v>
          </cell>
          <cell r="R133" t="str">
            <v>segel</v>
          </cell>
          <cell r="S133" t="str">
            <v>sigillo</v>
          </cell>
          <cell r="T133" t="str">
            <v>печать</v>
          </cell>
          <cell r="U133" t="str">
            <v>sello</v>
          </cell>
          <cell r="V133" t="str">
            <v>ตราประทับ</v>
          </cell>
          <cell r="W133" t="str">
            <v>niêm phong</v>
          </cell>
          <cell r="X133" t="str">
            <v>selo</v>
          </cell>
          <cell r="Y133" t="str">
            <v>ختم</v>
          </cell>
          <cell r="Z133" t="str">
            <v>друк</v>
          </cell>
          <cell r="AA133" t="str">
            <v>уплътнение</v>
          </cell>
          <cell r="AB133" t="str">
            <v>těsnění</v>
          </cell>
          <cell r="AC133" t="str">
            <v>zegel</v>
          </cell>
          <cell r="AD133" t="str">
            <v>sinetti</v>
          </cell>
          <cell r="AE133" t="str">
            <v>σφραγίδα</v>
          </cell>
          <cell r="AF133" t="str">
            <v>Seal</v>
          </cell>
          <cell r="AG133" t="str">
            <v>pecsét</v>
          </cell>
          <cell r="AH133" t="str">
            <v>Seal</v>
          </cell>
          <cell r="AI133" t="str">
            <v>uszczelka</v>
          </cell>
          <cell r="AJ133" t="str">
            <v>sigiliu</v>
          </cell>
          <cell r="AK133" t="str">
            <v>tesnenie</v>
          </cell>
          <cell r="AL133" t="str">
            <v>Seal</v>
          </cell>
          <cell r="AM133" t="str">
            <v>mühür</v>
          </cell>
          <cell r="AN133" t="str">
            <v>друк</v>
          </cell>
        </row>
        <row r="134">
          <cell r="A134" t="str">
            <v>GameUI_ItemReward</v>
          </cell>
          <cell r="B134">
            <v>1</v>
          </cell>
          <cell r="C134" t="str">
            <v>획득 아이템</v>
          </cell>
          <cell r="D134"/>
          <cell r="E134" t="str">
            <v>획득 아이템</v>
          </cell>
          <cell r="F134"/>
          <cell r="G134" t="str">
            <v>Obtaining items</v>
          </cell>
          <cell r="H134" t="str">
            <v>Items</v>
          </cell>
          <cell r="I134">
            <v>1</v>
          </cell>
          <cell r="K134">
            <v>1</v>
          </cell>
          <cell r="M134" t="str">
            <v>獲得アイテム</v>
          </cell>
          <cell r="N134" t="str">
            <v>获取项目</v>
          </cell>
          <cell r="O134" t="str">
            <v>獲取項目</v>
          </cell>
          <cell r="P134" t="str">
            <v>articles obtenir</v>
          </cell>
          <cell r="Q134" t="str">
            <v>Beziehen Artikel</v>
          </cell>
          <cell r="R134" t="str">
            <v>mendapatkan item</v>
          </cell>
          <cell r="S134" t="str">
            <v>Ottenere articoli</v>
          </cell>
          <cell r="T134" t="str">
            <v>Получение предметов</v>
          </cell>
          <cell r="U134" t="str">
            <v>La obtención de artículos</v>
          </cell>
          <cell r="V134" t="str">
            <v>ได้รับรายการ</v>
          </cell>
          <cell r="W134" t="str">
            <v>lấy mục</v>
          </cell>
          <cell r="X134" t="str">
            <v>obtenção de itens</v>
          </cell>
          <cell r="Y134" t="str">
            <v>الحصول على البنود</v>
          </cell>
          <cell r="Z134" t="str">
            <v>атрыманне прадметаў</v>
          </cell>
          <cell r="AA134" t="str">
            <v>Получаване на елементи</v>
          </cell>
          <cell r="AB134" t="str">
            <v>získání položek</v>
          </cell>
          <cell r="AC134" t="str">
            <v>Het verkrijgen van items</v>
          </cell>
          <cell r="AD134" t="str">
            <v>hankkia esineitä</v>
          </cell>
          <cell r="AE134" t="str">
            <v>Απόκτηση στοιχείων</v>
          </cell>
          <cell r="AF134" t="str">
            <v>קבלת פריטים</v>
          </cell>
          <cell r="AG134" t="str">
            <v>tárgyak megszerzésére</v>
          </cell>
          <cell r="AH134" t="str">
            <v>mendapatkan barang-barang</v>
          </cell>
          <cell r="AI134" t="str">
            <v>uzyskanie pozycji</v>
          </cell>
          <cell r="AJ134" t="str">
            <v>Obținerea articole</v>
          </cell>
          <cell r="AK134" t="str">
            <v>získanie položiek</v>
          </cell>
          <cell r="AL134" t="str">
            <v>Att få objekt</v>
          </cell>
          <cell r="AM134" t="str">
            <v>öğeleri alma</v>
          </cell>
          <cell r="AN134" t="str">
            <v>отримання предметів</v>
          </cell>
        </row>
        <row r="135">
          <cell r="A135" t="str">
            <v>GameUI_NotAcquired</v>
          </cell>
          <cell r="B135">
            <v>1</v>
          </cell>
          <cell r="C135" t="str">
            <v>&lt;color=#808080&gt;미획득&lt;/color&gt;</v>
          </cell>
          <cell r="D135"/>
          <cell r="E135" t="str">
            <v>&lt;color=#808080&gt;미획득&lt;/color&gt;</v>
          </cell>
          <cell r="F135"/>
          <cell r="G135" t="str">
            <v>&lt;Color = # 808080&gt; US acquired &lt;/ color&gt;</v>
          </cell>
          <cell r="H135" t="str">
            <v>&lt;color=#808080&gt;None&lt;/color&gt;</v>
          </cell>
          <cell r="I135">
            <v>1</v>
          </cell>
          <cell r="K135">
            <v>1</v>
          </cell>
          <cell r="M135" t="str">
            <v>&lt;color =＃808080&gt;米獲得&lt;/ color&gt;</v>
          </cell>
          <cell r="N135" t="str">
            <v>&lt;颜色=＃808080&gt; US获取&lt;/颜色&gt;</v>
          </cell>
          <cell r="O135" t="str">
            <v>&lt;顏色=＃808080&gt; US獲取&lt;/顏色&gt;</v>
          </cell>
          <cell r="P135" t="str">
            <v>&lt;Color = # 808080&gt; États-Unis a acquis &lt;/ color&gt;</v>
          </cell>
          <cell r="Q135" t="str">
            <v>&lt;Color = # 808080&gt; US erworben &lt;/ color&gt;</v>
          </cell>
          <cell r="R135" t="str">
            <v>&lt;Warna = # 808080&gt; US diperoleh &lt;/ warna&gt;</v>
          </cell>
          <cell r="S135" t="str">
            <v>&lt;Colore = # 808080&gt; US acquisito &lt;/ color&gt;</v>
          </cell>
          <cell r="T135" t="str">
            <v>&lt;Color = # 808080&gt; США приобрела &lt;/ цвет&gt;</v>
          </cell>
          <cell r="U135" t="str">
            <v>&lt;Color = # 808080&gt; Estados Unidos adquirió &lt;/ Color&gt;</v>
          </cell>
          <cell r="V135" t="str">
            <v>&lt;สี = # 808080&gt; สหรัฐอเมริกามา &lt;/ สี&gt;</v>
          </cell>
          <cell r="W135" t="str">
            <v>&lt;Color = # 808080&gt; Mỹ mua &lt;/ color&gt;</v>
          </cell>
          <cell r="X135" t="str">
            <v>&lt;Color = # 808080&gt; US adquiriu &lt;/ color&gt;</v>
          </cell>
          <cell r="Y135" t="str">
            <v>&lt;اللون = # 808080&gt; المكتسبة الولايات المتحدة &lt;/ لون&gt;</v>
          </cell>
          <cell r="Z135" t="str">
            <v>&lt;Color = # 808080&gt; ЗША набыла &lt;/ колер&gt;</v>
          </cell>
          <cell r="AA135" t="str">
            <v>&lt;Color = # 808080&gt; САЩ придобити &lt;/ цвят&gt;</v>
          </cell>
          <cell r="AB135" t="str">
            <v>&lt;Color = # 808080&gt; USA získal &lt;/ color&gt;</v>
          </cell>
          <cell r="AC135" t="str">
            <v>&lt;Kleur = # 808080&gt; US verworven &lt;/ color&gt;</v>
          </cell>
          <cell r="AD135" t="str">
            <v>&lt;Color = # 808080&gt; Yhdysvaltain hankittu &lt;/ color&gt;</v>
          </cell>
          <cell r="AE135" t="str">
            <v>&lt;Color = # 808080&gt; ΗΠΑ απέκτησε &lt;/ χρώμα&gt;</v>
          </cell>
          <cell r="AF135" t="str">
            <v>&lt;Color = # 808080&gt; ארה"ב רכשה &lt;/ צבע&gt;</v>
          </cell>
          <cell r="AG135" t="str">
            <v>&lt;Color = # 808080&gt; amerikai szerzett &lt;/ color&gt;</v>
          </cell>
          <cell r="AH135" t="str">
            <v>&lt;Warna = # 808.080&gt; US diperolehi &lt;/ warna&gt;</v>
          </cell>
          <cell r="AI135" t="str">
            <v>&lt;Kolor = # 808080&gt; US nabyte &lt;/ color&gt;</v>
          </cell>
          <cell r="AJ135" t="str">
            <v>&lt;Color = # 808080&gt; SUA a achiziționat &lt;/ culoare&gt;</v>
          </cell>
          <cell r="AK135" t="str">
            <v>&lt;Color = # 808080&gt; USA získal &lt;/ color&gt;</v>
          </cell>
          <cell r="AL135" t="str">
            <v>&lt;Color = # 808080&gt; USA förvärvade &lt;/ färg&gt;</v>
          </cell>
          <cell r="AM135" t="str">
            <v>&lt;Renk = # 808080&gt; ABD edinilen &lt;/ renk&gt;</v>
          </cell>
          <cell r="AN135" t="str">
            <v>&lt;Color = # 808080&gt; США придбала &lt;/ колір&gt;</v>
          </cell>
        </row>
        <row r="136">
          <cell r="A136" t="str">
            <v>GameUI_Completed</v>
          </cell>
          <cell r="B136">
            <v>1</v>
          </cell>
          <cell r="C136" t="str">
            <v>&lt;color=#808080&gt;완료됨&lt;/color&gt;</v>
          </cell>
          <cell r="D136"/>
          <cell r="E136" t="str">
            <v>&lt;color=#808080&gt;완료됨&lt;/color&gt;</v>
          </cell>
          <cell r="F136"/>
          <cell r="G136" t="str">
            <v>&lt;Color = # 808080&gt; Completed &lt;/ color&gt;</v>
          </cell>
          <cell r="H136" t="str">
            <v>&lt;color=#808080&gt;Complete&lt;/color&gt;</v>
          </cell>
          <cell r="I136">
            <v>1</v>
          </cell>
          <cell r="K136">
            <v>1</v>
          </cell>
          <cell r="M136" t="str">
            <v>&lt;color =＃808080&gt;完了&lt;/ color&gt;</v>
          </cell>
          <cell r="N136" t="str">
            <v>&lt;颜色=＃808080&gt;已完成&lt;/颜色&gt;</v>
          </cell>
          <cell r="O136" t="str">
            <v>&lt;顏色=＃808080&gt;已完成&lt;/顏色&gt;</v>
          </cell>
          <cell r="P136" t="str">
            <v>&lt;Color = # 808080&gt; Terminé &lt;/ couleur&gt;</v>
          </cell>
          <cell r="Q136" t="str">
            <v>&lt;Color = # 808080&gt; Abgeschlossene &lt;/ color&gt;</v>
          </cell>
          <cell r="R136" t="str">
            <v>&lt;Warna = # 808080&gt; Selesai &lt;/ warna&gt;</v>
          </cell>
          <cell r="S136" t="str">
            <v>&lt;Colore = # 808080&gt; Completato &lt;/ color&gt;</v>
          </cell>
          <cell r="T136" t="str">
            <v>&lt;Color = # 808080&gt; Завершена &lt;/ цвет&gt;</v>
          </cell>
          <cell r="U136" t="str">
            <v>&lt;Color = # 808080&gt; Completo &lt;/ Color&gt;</v>
          </cell>
          <cell r="V136" t="str">
            <v>&lt;สี = # 808080&gt; เสร็จสมบูรณ์ &lt;/ สี&gt;</v>
          </cell>
          <cell r="W136" t="str">
            <v>&lt;Color = # 808080&gt; Hoàn &lt;/ color&gt;</v>
          </cell>
          <cell r="X136" t="str">
            <v>&lt;Color = # 808080&gt; Concluído &lt;/ color&gt;</v>
          </cell>
          <cell r="Y136" t="str">
            <v>&lt;اللون = # 808080&gt; الانتهاء &lt;/ لون&gt;</v>
          </cell>
          <cell r="Z136" t="str">
            <v>&lt;Color = # 808080&gt; Завершана &lt;/ колер&gt;</v>
          </cell>
          <cell r="AA136" t="str">
            <v>&lt;Color = # 808080&gt; Завършен &lt;/ цвят&gt;</v>
          </cell>
          <cell r="AB136" t="str">
            <v>&lt;Color = # 808080&gt; Dokončeno &lt;/ color&gt;</v>
          </cell>
          <cell r="AC136" t="str">
            <v>&lt;Kleur = # 808080&gt; Voltooid &lt;/ color&gt;</v>
          </cell>
          <cell r="AD136" t="str">
            <v>&lt;Color = # 808080&gt; Päättyneet &lt;/ color&gt;</v>
          </cell>
          <cell r="AE136" t="str">
            <v>&lt;Color = # 808080&gt; Ολοκληρώθηκε &lt;/ χρώμα&gt;</v>
          </cell>
          <cell r="AF136" t="str">
            <v>&lt;Color = # 808080&gt; הושלם &lt;/ צבע&gt;</v>
          </cell>
          <cell r="AG136" t="str">
            <v>&lt;Color = # 808080&gt; Befejeződött &lt;/ color&gt;</v>
          </cell>
          <cell r="AH136" t="str">
            <v>&lt;Warna = # 808.080&gt; Bidang &lt;/ warna&gt;</v>
          </cell>
          <cell r="AI136" t="str">
            <v>&lt;Kolor = # 808080&gt; Zakończone &lt;/ color&gt;</v>
          </cell>
          <cell r="AJ136" t="str">
            <v>&lt;Color = # 808080&gt; Terminat &lt;/ color&gt;</v>
          </cell>
          <cell r="AK136" t="str">
            <v>&lt;Color = # 808080&gt; dokončení &lt;/ color&gt;</v>
          </cell>
          <cell r="AL136" t="str">
            <v>&lt;Color = # 808080&gt; Avslutade &lt;/ färg&gt;</v>
          </cell>
          <cell r="AM136" t="str">
            <v>&lt;Renk = # 808080&gt; Tamamlanan &lt;/ renk&gt;</v>
          </cell>
          <cell r="AN136" t="str">
            <v>&lt;Color = # 808080&gt; Завершена &lt;/ колір&gt;</v>
          </cell>
        </row>
        <row r="137">
          <cell r="A137" t="str">
            <v>GameUI_SealDesc</v>
          </cell>
          <cell r="B137">
            <v>1</v>
          </cell>
          <cell r="C137" t="str">
            <v>보스급 몬스터를 처치하여 인장을 얻고 일일 퀘스트 상자를 열 수 있습니다</v>
          </cell>
          <cell r="D137"/>
          <cell r="E137" t="str">
            <v>보스급 몬스터를 처치하여 인장을 얻고 일일 퀘스트 상자를 열 수 있습니다</v>
          </cell>
          <cell r="F137"/>
          <cell r="G137" t="str">
            <v>Boseugeup to kill monsters to get the tension you can open the daily quests box</v>
          </cell>
          <cell r="H137" t="str">
            <v>Defeat boss-class monsters to earn seals and open a daily quest box</v>
          </cell>
          <cell r="K137">
            <v>1</v>
          </cell>
          <cell r="M137" t="str">
            <v>ボス級モンスターを倒して引張を得デイリークエストボックスを開くことができます</v>
          </cell>
          <cell r="N137" t="str">
            <v>Boseugeup杀死怪物获得的张力就可以打开日常任务框</v>
          </cell>
          <cell r="O137" t="str">
            <v>Boseugeup殺死怪物獲得的張力就可以打開日常任務框</v>
          </cell>
          <cell r="P137" t="str">
            <v>Boseugeup pour tuer des monstres pour obtenir la tension, vous pouvez ouvrir les quêtes journalières boîte</v>
          </cell>
          <cell r="Q137" t="str">
            <v>Boseugeup Monster zu töten, um die Spannung erhalten Sie die täglichen Aufgaben öffnen kann boxen</v>
          </cell>
          <cell r="R137" t="str">
            <v>Boseugeup untuk membunuh monster untuk mendapatkan ketegangan Anda dapat membuka pencarian harian kotak</v>
          </cell>
          <cell r="S137" t="str">
            <v>Boseugeup a uccidere mostri per ottenere la tensione è possibile aprire le quest giornaliere box</v>
          </cell>
          <cell r="T137" t="str">
            <v>Boseugeup убивать монстров, чтобы получить напряжение вы можете открыть ежедневные квесты поле</v>
          </cell>
          <cell r="U137" t="str">
            <v>Boseugeup para matar a los monstruos para conseguir la tensión se puede abrir el cuadro de las misiones diarias</v>
          </cell>
          <cell r="V137" t="str">
            <v>Boseugeup ฆ่ามอนสเตอร์ที่จะได้รับความตึงเครียดคุณสามารถเปิดเควสประจำวันกล่อง</v>
          </cell>
          <cell r="W137" t="str">
            <v>Boseugeup để giết quái vật để có được sự căng thẳng bạn có thể mở các nhiệm vụ hàng ngày hộp</v>
          </cell>
          <cell r="X137" t="str">
            <v>Boseugeup para matar monstros para obter a tensão que você pode abrir as quests diárias caixa</v>
          </cell>
          <cell r="Y137" t="str">
            <v>Boseugeup لقتل الوحوش للحصول على التوتر يمكنك فتح مربع أسئلة اليومية</v>
          </cell>
          <cell r="Z137" t="str">
            <v>Boseugeup забіваць монстраў, каб атрымаць напругу вы можаце адкрыць штодзённыя квэсты поле</v>
          </cell>
          <cell r="AA137" t="str">
            <v>Boseugeup да убие чудовища, за да получите напрежението можете да отворите дневните куестове кутия</v>
          </cell>
          <cell r="AB137" t="str">
            <v>Boseugeup zabít příšery, aby napětí můžete otevřít denní questy box</v>
          </cell>
          <cell r="AC137" t="str">
            <v>Boseugeup om monsters te doden om de spanning u kunt openen de dagelijkse quests vak krijgen</v>
          </cell>
          <cell r="AD137" t="str">
            <v>Boseugeup tappaa hirviöitä saada jännitystä voit avata päivän jahdit laatikko</v>
          </cell>
          <cell r="AE137" t="str">
            <v>Boseugeup για να σκοτώσει τα τέρατα για να πάρει την ένταση, μπορείτε να ανοίξετε τις καθημερινές αναζητήσεις κουτί</v>
          </cell>
          <cell r="AF137" t="str">
            <v>Boseugeup להרוג מפלצות כדי לקבל את המתח אתה יכול לפתוח את משימות היומיום התיבה</v>
          </cell>
          <cell r="AG137" t="str">
            <v>Boseugeup ölni szörnyek, hogy a feszültség akkor nyissa meg a napi küldetések doboz</v>
          </cell>
          <cell r="AH137" t="str">
            <v>Boseugeup untuk membunuh raksasa untuk mendapatkan ketegangan yang anda boleh membuka pencarian harian kotak</v>
          </cell>
          <cell r="AI137" t="str">
            <v>Boseugeup zabijać potwory, aby uzyskać napięcie można otworzyć dzienne questy box</v>
          </cell>
          <cell r="AJ137" t="str">
            <v>Boseugeup pentru a ucide monștri pentru a obține tensiunea puteți deschide quest-uri de zi cu zi caseta</v>
          </cell>
          <cell r="AK137" t="str">
            <v>Boseugeup zabiť príšery, aby napätie môžete otvoriť denné questy box</v>
          </cell>
          <cell r="AL137" t="str">
            <v>Boseugeup att döda monster för att få spänningen du kan öppna dagliga uppdrag rutan</v>
          </cell>
          <cell r="AM137" t="str">
            <v>gerginliği günlük görevler kutu açabilirsiniz almak canavarları öldürmek için Boseugeup</v>
          </cell>
          <cell r="AN137" t="str">
            <v>Boseugeup вбивати монстрів, щоб отримати напруга ви можете відкрити щоденні квести поле</v>
          </cell>
        </row>
        <row r="138">
          <cell r="A138" t="str">
            <v>GameUI_SealAddedDesc</v>
          </cell>
          <cell r="B138">
            <v>1</v>
          </cell>
          <cell r="C138" t="str">
            <v>현재 챕터에서는 인장을 얻을 수 없습니다</v>
          </cell>
          <cell r="D138"/>
          <cell r="E138" t="str">
            <v>현재 챕터에서는 인장을 얻을 수 없습니다</v>
          </cell>
          <cell r="F138"/>
          <cell r="G138" t="str">
            <v>Currently, you can not get the tension in the chapter</v>
          </cell>
          <cell r="H138" t="str">
            <v>You cannot get seals in this chapter</v>
          </cell>
          <cell r="K138">
            <v>1</v>
          </cell>
          <cell r="M138" t="str">
            <v>現在の章では、印章を得ることができません</v>
          </cell>
          <cell r="N138" t="str">
            <v>目前，你不能一章中的张力</v>
          </cell>
          <cell r="O138" t="str">
            <v>目前，你不能一章中的張力</v>
          </cell>
          <cell r="P138" t="str">
            <v>À l'heure actuelle, vous ne pouvez pas obtenir la tension dans le chapitre</v>
          </cell>
          <cell r="Q138" t="str">
            <v>Derzeit können Sie nicht die Spannung im Kapitel erhalten</v>
          </cell>
          <cell r="R138" t="str">
            <v>Saat ini, Anda tidak bisa mendapatkan ketegangan dalam bab ini</v>
          </cell>
          <cell r="S138" t="str">
            <v>Al momento, non è possibile ottenere la tensione nel capitolo</v>
          </cell>
          <cell r="T138" t="str">
            <v>В настоящее время, вы не можете получить напряжение в главе</v>
          </cell>
          <cell r="U138" t="str">
            <v>En la actualidad, no se puede conseguir la tensión en el capítulo</v>
          </cell>
          <cell r="V138" t="str">
            <v>ขณะนี้คุณไม่สามารถได้รับความตึงเครียดในบท</v>
          </cell>
          <cell r="W138" t="str">
            <v>Hiện tại, bạn không thể có được sự căng thẳng trong chương</v>
          </cell>
          <cell r="X138" t="str">
            <v>Atualmente, você não pode obter a tensão no capítulo</v>
          </cell>
          <cell r="Y138" t="str">
            <v>حاليا، لا يمكنك الحصول على التوتر في الفصل</v>
          </cell>
          <cell r="Z138" t="str">
            <v>У цяперашні час, вы не можаце атрымаць напругу ў главе</v>
          </cell>
          <cell r="AA138" t="str">
            <v>В момента не можете да получите на напрежението в главата</v>
          </cell>
          <cell r="AB138" t="str">
            <v>V současné době není možné získat napětí v kapitole</v>
          </cell>
          <cell r="AC138" t="str">
            <v>Momenteel kunt u de spanning in het hoofdstuk niet</v>
          </cell>
          <cell r="AD138" t="str">
            <v>Tällä hetkellä et voi saada jännitystä luvussa</v>
          </cell>
          <cell r="AE138" t="str">
            <v>Προς το παρόν, δεν μπορείτε να πάρετε την ένταση στο κεφάλαιο</v>
          </cell>
          <cell r="AF138" t="str">
            <v>נכון לעכשיו, אתה לא יכול לקבל את המתח בפרק</v>
          </cell>
          <cell r="AG138" t="str">
            <v>Jelenleg nem tud a feszültséget a fejezetben</v>
          </cell>
          <cell r="AH138" t="str">
            <v>Pada masa ini, anda tidak boleh mendapatkan ketegangan dalam bab</v>
          </cell>
          <cell r="AI138" t="str">
            <v>Obecnie nie można uzyskać napięcie w rozdziale</v>
          </cell>
          <cell r="AJ138" t="str">
            <v>În prezent, nu puteți obține tensiunea în capitolul</v>
          </cell>
          <cell r="AK138" t="str">
            <v>V súčasnej dobe nie je možné získať napätie v kapitole</v>
          </cell>
          <cell r="AL138" t="str">
            <v>För närvarande går det inte att få spänningen i kapitlet</v>
          </cell>
          <cell r="AM138" t="str">
            <v>Şu anda, bölümde gerginlik alamayan</v>
          </cell>
          <cell r="AN138" t="str">
            <v>В даний час, ви не можете отримати напруга в главі</v>
          </cell>
        </row>
        <row r="139">
          <cell r="A139" t="str">
            <v>GameUI_TouchToExit</v>
          </cell>
          <cell r="B139">
            <v>1</v>
          </cell>
          <cell r="C139" t="str">
            <v>터치하여 나가기</v>
          </cell>
          <cell r="D139"/>
          <cell r="E139" t="str">
            <v>터치하여 나가기</v>
          </cell>
          <cell r="F139"/>
          <cell r="G139" t="str">
            <v>Exit Touch</v>
          </cell>
          <cell r="H139" t="str">
            <v>Touch to exit</v>
          </cell>
          <cell r="K139">
            <v>1</v>
          </cell>
          <cell r="M139" t="str">
            <v>タッチしていく</v>
          </cell>
          <cell r="N139" t="str">
            <v>退出触摸</v>
          </cell>
          <cell r="O139" t="str">
            <v>退出觸摸</v>
          </cell>
          <cell r="P139" t="str">
            <v>sortie tactile</v>
          </cell>
          <cell r="Q139" t="str">
            <v>Exit-touch</v>
          </cell>
          <cell r="R139" t="str">
            <v>Exit Sentuh</v>
          </cell>
          <cell r="S139" t="str">
            <v>Toccare Esci</v>
          </cell>
          <cell r="T139" t="str">
            <v>Выход сенсорный</v>
          </cell>
          <cell r="U139" t="str">
            <v>Toque Salir</v>
          </cell>
          <cell r="V139" t="str">
            <v>ออกจากการสัมผัส</v>
          </cell>
          <cell r="W139" t="str">
            <v>thoát cảm ứng</v>
          </cell>
          <cell r="X139" t="str">
            <v>Toque em Sair</v>
          </cell>
          <cell r="Y139" t="str">
            <v>خروج تاتش</v>
          </cell>
          <cell r="Z139" t="str">
            <v>выхад сэнсарны</v>
          </cell>
          <cell r="AA139" t="str">
            <v>Exit Touch</v>
          </cell>
          <cell r="AB139" t="str">
            <v>Exit dotykové</v>
          </cell>
          <cell r="AC139" t="str">
            <v>Exit Touch</v>
          </cell>
          <cell r="AD139" t="str">
            <v>exit Touch</v>
          </cell>
          <cell r="AE139" t="str">
            <v>Έξοδος Touch</v>
          </cell>
          <cell r="AF139" t="str">
            <v>מגע יציאה</v>
          </cell>
          <cell r="AG139" t="str">
            <v>Exit Touch</v>
          </cell>
          <cell r="AH139" t="str">
            <v>Exit Touch</v>
          </cell>
          <cell r="AI139" t="str">
            <v>Wyjście dotykowy</v>
          </cell>
          <cell r="AJ139" t="str">
            <v>Ieșire Touch</v>
          </cell>
          <cell r="AK139" t="str">
            <v>Exit dotykové</v>
          </cell>
          <cell r="AL139" t="str">
            <v>Exit Touch</v>
          </cell>
          <cell r="AM139" t="str">
            <v>Çık Dokunmatik</v>
          </cell>
          <cell r="AN139" t="str">
            <v>вихід сенсорний</v>
          </cell>
        </row>
        <row r="140">
          <cell r="A140" t="str">
            <v>GameUI_ChallengeFailed</v>
          </cell>
          <cell r="B140">
            <v>1</v>
          </cell>
          <cell r="C140" t="str">
            <v>&lt;color=#808080&gt;도전에 실패하여 카오스 모드로 전환합니다&lt;/color&gt;</v>
          </cell>
          <cell r="D140"/>
          <cell r="E140" t="str">
            <v>&lt;color=#808080&gt;도전에 실패하여 카오스 모드로 전환합니다&lt;/color&gt;</v>
          </cell>
          <cell r="F140"/>
          <cell r="G140" t="str">
            <v>&lt;Color = # 808080&gt; The challenge failed to switch to the mode Chaos &lt;/ color&gt;</v>
          </cell>
          <cell r="H140" t="str">
            <v>&lt;Color = # 808080&gt; The challenge failed to switch to the mode Chaos &lt;/ color&gt;</v>
          </cell>
          <cell r="K140">
            <v>1</v>
          </cell>
          <cell r="M140" t="str">
            <v>&lt;color =＃808080&gt;挑戦に失敗してカオスモードに切り替えます&lt;/ color&gt;</v>
          </cell>
          <cell r="N140" t="str">
            <v>&lt;颜色=＃808080&gt;未能切换到模式的挑战混沌&lt;/颜色&gt;</v>
          </cell>
          <cell r="O140" t="str">
            <v>&lt;顏色=＃808080&gt;未能切換到模式的挑戰混沌&lt;/顏色&gt;</v>
          </cell>
          <cell r="P140" t="str">
            <v>&lt;Color = # 808080&gt; Le défi pas réussi à passer au mode Chaos &lt;/ couleur&gt;</v>
          </cell>
          <cell r="Q140" t="str">
            <v>&lt;Color = # 808080&gt; Die Herausforderung Schalter auf den Modus fehlgeschlagen Chaos &lt;/ color&gt;</v>
          </cell>
          <cell r="R140" t="str">
            <v>&lt;Warna = # 808080&gt; Tantangan gagal beralih ke modus Chaos &lt;/ warna&gt;</v>
          </cell>
          <cell r="S140" t="str">
            <v>&lt;Colore = # 808080&gt; La sfida non è riuscito a passare alla modalità Chaos &lt;/ color&gt;</v>
          </cell>
          <cell r="T140" t="str">
            <v>&lt;Color = # 808080&gt; Проблема не в коммутаторе в режим Chaos &lt;/ цвет&gt;</v>
          </cell>
          <cell r="U140" t="str">
            <v>&lt;Color = # 808080&gt; El reto fallido para cambiar al modo de Caos &lt;/ Color&gt;</v>
          </cell>
          <cell r="V140" t="str">
            <v>&lt;สี = # 808080&gt; ความท้าทายที่ล้มเหลวในการสลับไปโหมด Chaos &lt;/ สี&gt;</v>
          </cell>
          <cell r="W140" t="str">
            <v>&lt;Color = # 808080&gt; Thách thức thất bại trong việc chuyển đổi sang chế độ Chaos &lt;/ color&gt;</v>
          </cell>
          <cell r="X140" t="str">
            <v>&lt;Color = # 808080&gt; O desafio não conseguiu mudar para o modo Chaos &lt;/ color&gt;</v>
          </cell>
          <cell r="Y140" t="str">
            <v>&lt;اللون = # 808080&gt; التحدي فشلت في التحول إلى وضع الفوضى &lt;/ لون&gt;</v>
          </cell>
          <cell r="Z140" t="str">
            <v>&lt;Color = # 808080&gt; Праблема не ў камутатары ў рэжым Chaos &lt;/ колер&gt;</v>
          </cell>
          <cell r="AA140" t="str">
            <v>&lt;Color = # 808080&gt; Предизвикателството не успя да премине към режим Chaos &lt;/ цвят&gt;</v>
          </cell>
          <cell r="AB140" t="str">
            <v>&lt;Color = # 808080&gt; Výzva se nepodařilo přepnout do režimu Chaos &lt;/ color&gt;</v>
          </cell>
          <cell r="AC140" t="str">
            <v>&lt;Kleur = # 808080&gt; De uitdaging niet in geslaagd om over te schakelen naar de modus Chaos &lt;/ color&gt;</v>
          </cell>
          <cell r="AD140" t="str">
            <v>&lt;Color = # 808080&gt; Haasteena ei kytkin tilassa Chaos &lt;/ color&gt;</v>
          </cell>
          <cell r="AE140" t="str">
            <v>&lt;Color = # 808080&gt; Η πρόκληση δεν κατάφερε να μεταβείτε σε κατάσταση χάους &lt;/ χρώμα&gt;</v>
          </cell>
          <cell r="AF140" t="str">
            <v>&lt;Color = # 808080&gt; האתגר נכשל עבור למצב כאוס &lt;/ צבע&gt;</v>
          </cell>
          <cell r="AG140" t="str">
            <v>&lt;Color = # 808080&gt; A kihívás nem kapcsolót mód Chaos &lt;/ color&gt;</v>
          </cell>
          <cell r="AH140" t="str">
            <v>&lt;Warna = # 808.080&gt; Cabaran gagal tukar kepada mod Chaos &lt;/ warna&gt;</v>
          </cell>
          <cell r="AI140" t="str">
            <v>&lt;Kolor = # 808080&gt; Wyzwanie nie udało się przejść do trybu Chaos &lt;/ color&gt;</v>
          </cell>
          <cell r="AJ140" t="str">
            <v>&lt;Color = # 808080&gt; Provocarea nu a comuta la modul Chaos &lt;/ culoare&gt;</v>
          </cell>
          <cell r="AK140" t="str">
            <v>&lt;Color = # 808080&gt; Výzva sa nepodarilo prepnúť do režimu Chaos &lt;/ color&gt;</v>
          </cell>
          <cell r="AL140" t="str">
            <v>&lt;Color = # 808080&gt; Utmaningen inte växla till läget Chaos &lt;/ färg&gt;</v>
          </cell>
          <cell r="AM140" t="str">
            <v>&lt;Renk = # 808080&gt; moduna geçiş başarısız meydan Kaos &lt;/ renk&gt;</v>
          </cell>
          <cell r="AN140" t="str">
            <v>&lt;Color = # 808080&gt; Проблема не в комутаторі в режим Chaos &lt;/ колір&gt;</v>
          </cell>
        </row>
        <row r="141">
          <cell r="A141" t="str">
            <v>GameUI_AcceptMember</v>
          </cell>
          <cell r="B141">
            <v>1</v>
          </cell>
          <cell r="C141" t="str">
            <v>영입</v>
          </cell>
          <cell r="D141"/>
          <cell r="E141" t="str">
            <v>영입</v>
          </cell>
          <cell r="F141"/>
          <cell r="G141" t="str">
            <v>Recruitment</v>
          </cell>
          <cell r="H141" t="str">
            <v>RECRUIT</v>
          </cell>
          <cell r="K141">
            <v>1</v>
          </cell>
          <cell r="M141" t="str">
            <v>加入</v>
          </cell>
          <cell r="N141" t="str">
            <v>招聘</v>
          </cell>
          <cell r="O141" t="str">
            <v>招聘</v>
          </cell>
          <cell r="P141" t="str">
            <v>recrutement</v>
          </cell>
          <cell r="Q141" t="str">
            <v>Rekrutierung</v>
          </cell>
          <cell r="R141" t="str">
            <v>pengerahan</v>
          </cell>
          <cell r="S141" t="str">
            <v>reclutamento</v>
          </cell>
          <cell r="T141" t="str">
            <v>вербовка</v>
          </cell>
          <cell r="U141" t="str">
            <v>reclutamiento</v>
          </cell>
          <cell r="V141" t="str">
            <v>รับสมัครงาน</v>
          </cell>
          <cell r="W141" t="str">
            <v>tuyển dụng</v>
          </cell>
          <cell r="X141" t="str">
            <v>recrutamento</v>
          </cell>
          <cell r="Y141" t="str">
            <v>تجنيد</v>
          </cell>
          <cell r="Z141" t="str">
            <v>вярбоўка</v>
          </cell>
          <cell r="AA141" t="str">
            <v>набиране</v>
          </cell>
          <cell r="AB141" t="str">
            <v>nábor</v>
          </cell>
          <cell r="AC141" t="str">
            <v>werving</v>
          </cell>
          <cell r="AD141" t="str">
            <v>rekrytointi</v>
          </cell>
          <cell r="AE141" t="str">
            <v>στρατολόγηση</v>
          </cell>
          <cell r="AF141" t="str">
            <v>גיוס</v>
          </cell>
          <cell r="AG141" t="str">
            <v>toborzás</v>
          </cell>
          <cell r="AH141" t="str">
            <v>pengambilan</v>
          </cell>
          <cell r="AI141" t="str">
            <v>rekrutacja</v>
          </cell>
          <cell r="AJ141" t="str">
            <v>recrutare</v>
          </cell>
          <cell r="AK141" t="str">
            <v>nábor</v>
          </cell>
          <cell r="AL141" t="str">
            <v>rekrytering</v>
          </cell>
          <cell r="AM141" t="str">
            <v>İşe Alım</v>
          </cell>
          <cell r="AN141" t="str">
            <v>вербування</v>
          </cell>
        </row>
        <row r="142">
          <cell r="A142" t="str">
            <v>GameUI_Chp1AcceptingDesc</v>
          </cell>
          <cell r="B142">
            <v>1</v>
          </cell>
          <cell r="C142"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2"/>
          <cell r="E142"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F142"/>
          <cell r="G14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H14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K142">
            <v>1</v>
          </cell>
          <cell r="M142" t="str">
            <v>魔物化されたかかしを突き抜けたファウルおじさんが救助した最初の生存者。滅亡を防ぐことないという罪悪感を感じる時間もなく生存者救助に力を使っていたのに会った少女。_x000D_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N142" t="str">
            <v>通过邪恶的稻草人周二之间的结构的第一幸存者犯规叔叔。我遇到sseudeon力幸存者结构的女孩没有时间感到内疚，这并没有阻止破坏。_x000D_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O142" t="str">
            <v>通過邪惡的稻草人週二之間的結構的第一倖存者犯規叔叔。我遇到sseudeon力倖存者結構的女孩沒有時間感到內疚，這並沒有阻止破壞。_x000D_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P142" t="str">
            <v>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v>
          </cell>
          <cell r="Q142" t="str">
            <v>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v>
          </cell>
          <cell r="R142" t="str">
            <v>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v>
          </cell>
          <cell r="S142" t="str">
            <v>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v>
          </cell>
          <cell r="T142" t="str">
            <v>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v>
          </cell>
          <cell r="U142" t="str">
            <v>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v>
          </cell>
          <cell r="V142" t="str">
            <v>ครั้งแรกที่ลุงรอดชีวิตเหม็นผ่านโครงสร้างระหว่างความชั่วร้ายหุ่นไล่กาวันอังคาร ผมได้พบกับหญิงสาวของโครงสร้างแรง sseudeon 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 ทันทีที่คนที่จะออกจากมอนสเตอร์บางคนไม่เพียงแห่จะล้มลงและลดลงเมื่อโรงพยาบาลผีสิง กีบชุดออกมาแทบจะไม่เข้ามาในแม่น้ำตามเส้นทางระหว่างมนุษย์เหม็น</v>
          </cell>
          <cell r="W142" t="str">
            <v>Các chú sống sót hôi đầu tiên thông qua cấu trúc giữa ác bù nhìn thứ ba. Tôi đã gặp cô gái của cơ cấu lực lượng sseudeon người sống sót mà không cần thời gian cảm giác tội lỗi mà không dừng lại sự tàn phá._x000D_
_x000D_
Hôi giữa Bác Kip Series để nghe ngay cả trước khi một người sống sót tín hiệu lấy lại sự ổn định là khẩn trương bộ ra đường đi. Ngay sau khi người đàn ông để lại một số quái vật không chỉ đổ sẽ ngã và rơi vào bệnh viện tâm thần bị ám ảnh. Kip loạt xuất hiện hầu như không có hiệu Ghat dọc theo đường mòn giữa con người hôi.</v>
          </cell>
          <cell r="X142" t="str">
            <v>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v>
          </cell>
          <cell r="Y142" t="str">
            <v>أول عمه الناجين كريهة من خلال هيكل بين الشر فزاعة الثلاثاء. التقيت فتاة بنية الناجين قوة sseudeon دون وقت يشعر بالذنب للم يوقف الدمار._x000D_
_x000D_
خطأ بين العم كيب سلسلة لسماع حتى قبل الناجين إشارة أخرى استعادة الاستقرار بشكل عاجل يحدد الطريق. بمجرد أن الرجل ترك بعض الوحوش لا مجرد قطيع يسقط وتسقط على اللجوء مسكون. وجاءت سلسلة كيب خارج بالكاد يدخل الغاط على طول الطريق بين كريهة الرجل.</v>
          </cell>
          <cell r="Z142" t="str">
            <v>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v>
          </cell>
          <cell r="AA142" t="str">
            <v>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v>
          </cell>
          <cell r="AB142" t="str">
            <v>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v>
          </cell>
          <cell r="AC142" t="str">
            <v>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v>
          </cell>
          <cell r="AD142" t="str">
            <v>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v>
          </cell>
          <cell r="AE142" t="str">
            <v>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v>
          </cell>
          <cell r="AF142" t="str">
            <v>דודו עבירת הניצול הראשון דרך המבנה בין יום שלישי דחליל המרושע. פגשתי את הבחורה של מבנה ניצולי כוח sseudeon ללא אשם ותחושת זמן זה לא מנע את ההרס._x000D_
_x000D_
עבירה בין דוד קיפ סדרה לשמוע עוד לפני ניצולי אות אחרים להחזיר את היציבות הוא קובע בדחיפות את הדרך. ברגע האיש לעזוב כמה מפלצות לא רק נוהרים ייפלו ליפול על המקלט הרדוף. סדרת קיפ יצאה בקושי נכנסה גאט לאורך השביל בין עבירת אדם.</v>
          </cell>
          <cell r="AG142" t="str">
            <v>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v>
          </cell>
          <cell r="AH142" t="str">
            <v>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v>
          </cell>
          <cell r="AI142" t="str">
            <v>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v>
          </cell>
          <cell r="AJ142" t="str">
            <v>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v>
          </cell>
          <cell r="AK142" t="str">
            <v>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v>
          </cell>
          <cell r="AL142" t="str">
            <v>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v>
          </cell>
          <cell r="AM142" t="str">
            <v>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v>
          </cell>
          <cell r="AN142" t="str">
            <v>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v>
          </cell>
        </row>
        <row r="143">
          <cell r="A143" t="str">
            <v>GameUI_ForMore</v>
          </cell>
          <cell r="B143">
            <v>1</v>
          </cell>
          <cell r="C143" t="str">
            <v>자세히</v>
          </cell>
          <cell r="D143"/>
          <cell r="E143" t="str">
            <v>자세히</v>
          </cell>
          <cell r="F143"/>
          <cell r="G143" t="str">
            <v>Details</v>
          </cell>
          <cell r="H143" t="str">
            <v>For more</v>
          </cell>
          <cell r="K143">
            <v>1</v>
          </cell>
          <cell r="M143" t="str">
            <v>詳細</v>
          </cell>
          <cell r="N143" t="str">
            <v>更</v>
          </cell>
          <cell r="O143" t="str">
            <v>更</v>
          </cell>
          <cell r="P143" t="str">
            <v>plus</v>
          </cell>
          <cell r="Q143" t="str">
            <v>mehr</v>
          </cell>
          <cell r="R143" t="str">
            <v>lebih</v>
          </cell>
          <cell r="S143" t="str">
            <v>più</v>
          </cell>
          <cell r="T143" t="str">
            <v>более</v>
          </cell>
          <cell r="U143" t="str">
            <v>más</v>
          </cell>
          <cell r="V143" t="str">
            <v>ขึ้น</v>
          </cell>
          <cell r="W143" t="str">
            <v>hơn</v>
          </cell>
          <cell r="X143" t="str">
            <v>mais</v>
          </cell>
          <cell r="Y143" t="str">
            <v>أكثر</v>
          </cell>
          <cell r="Z143" t="str">
            <v>больш</v>
          </cell>
          <cell r="AA143" t="str">
            <v>още</v>
          </cell>
          <cell r="AB143" t="str">
            <v>více</v>
          </cell>
          <cell r="AC143" t="str">
            <v>meer</v>
          </cell>
          <cell r="AD143" t="str">
            <v>lisää</v>
          </cell>
          <cell r="AE143" t="str">
            <v>περισσότερο</v>
          </cell>
          <cell r="AF143" t="str">
            <v>נוסף</v>
          </cell>
          <cell r="AG143" t="str">
            <v>több</v>
          </cell>
          <cell r="AH143" t="str">
            <v>lebih</v>
          </cell>
          <cell r="AI143" t="str">
            <v>więcej</v>
          </cell>
          <cell r="AJ143" t="str">
            <v>mai mult</v>
          </cell>
          <cell r="AK143" t="str">
            <v>viac</v>
          </cell>
          <cell r="AL143" t="str">
            <v>mer</v>
          </cell>
          <cell r="AM143" t="str">
            <v>daha</v>
          </cell>
          <cell r="AN143" t="str">
            <v>більше</v>
          </cell>
        </row>
        <row r="144">
          <cell r="A144" t="str">
            <v>GameUI_Chp1AcceptingNote</v>
          </cell>
          <cell r="B144">
            <v>1</v>
          </cell>
          <cell r="C144" t="str">
            <v>당분간 킵시리즈로 진입해야 합니다.</v>
          </cell>
          <cell r="D144"/>
          <cell r="E144" t="str">
            <v>당분간 킵시리즈로 진입해야 합니다.</v>
          </cell>
          <cell r="F144"/>
          <cell r="G144" t="str">
            <v>For the time being, you must enter the keep-series.</v>
          </cell>
          <cell r="H144" t="str">
            <v>For the time being, you must enter the keep-series.</v>
          </cell>
          <cell r="K144">
            <v>1</v>
          </cell>
          <cell r="M144" t="str">
            <v>しばらくキープシリーズに進入する必要があります。</v>
          </cell>
          <cell r="N144" t="str">
            <v>暂且，你必须输入保系列。</v>
          </cell>
          <cell r="O144" t="str">
            <v>暫且，你必須輸入保系列。</v>
          </cell>
          <cell r="P144" t="str">
            <v>Pour l'instant, vous devez entrer dans le donjon de la série.</v>
          </cell>
          <cell r="Q144" t="str">
            <v>Zur Zeit ist, müssen Sie die Keep-Serie ein.</v>
          </cell>
          <cell r="R144" t="str">
            <v>Untuk saat ini, Anda harus memasukkan terus-seri.</v>
          </cell>
          <cell r="S144" t="str">
            <v>Per il momento, è necessario immettere il keep-series.</v>
          </cell>
          <cell r="T144" t="str">
            <v>За время, вы должны войти в Keep-серии.</v>
          </cell>
          <cell r="U144" t="str">
            <v>Por el momento, se debe introducir el torreón de la serie.</v>
          </cell>
          <cell r="V144" t="str">
            <v>สำหรับเวลาที่เป็นอยู่คุณจะต้องป้อน keep-ชุด</v>
          </cell>
          <cell r="W144" t="str">
            <v>Tạm thời, bạn phải nhập giữ-series.</v>
          </cell>
          <cell r="X144" t="str">
            <v>Por enquanto, você deve digitar a série sustento.</v>
          </cell>
          <cell r="Y144" t="str">
            <v>في الوقت الحاضر، يجب عليك إدخال إبقاء سلسلة.</v>
          </cell>
          <cell r="Z144" t="str">
            <v>За час, вы павінны ўвайсці ў Keep-серыі.</v>
          </cell>
          <cell r="AA144" t="str">
            <v>За момента, трябва да въведете цитадела-серията.</v>
          </cell>
          <cell r="AB144" t="str">
            <v>V současné době, je nutné zadat keep-série.</v>
          </cell>
          <cell r="AC144" t="str">
            <v>Voorlopig moet u de keep-serie in te voeren.</v>
          </cell>
          <cell r="AD144" t="str">
            <v>Toistaiseksi, sinun on kirjoitettava keep-sarjassa.</v>
          </cell>
          <cell r="AE144" t="str">
            <v>Προς το παρόν, θα πρέπει να εισάγετε τον κρατήσει σειράς.</v>
          </cell>
          <cell r="AF144" t="str">
            <v>לעת עתה, אתה חייב להיכנס מהסדרה לשמור.</v>
          </cell>
          <cell r="AG144" t="str">
            <v>Egyelőre meg kell adnia a keep-sorozat.</v>
          </cell>
          <cell r="AH144" t="str">
            <v>Pada masa itu, anda mesti memasukkan simpan siri.</v>
          </cell>
          <cell r="AI144" t="str">
            <v>Na razie, należy wprowadzić keep-serii.</v>
          </cell>
          <cell r="AJ144" t="str">
            <v>Pentru moment, trebuie să introduceți Keep-serie.</v>
          </cell>
          <cell r="AK144" t="str">
            <v>V súčasnej dobe, je nutné zadať keep-série.</v>
          </cell>
          <cell r="AL144" t="str">
            <v>För närvarande måste du ange keep-serien.</v>
          </cell>
          <cell r="AM144" t="str">
            <v>Zaman varlık için, devam-serisi girmelidir.</v>
          </cell>
          <cell r="AN144" t="str">
            <v>За час, ви повинні увійти в Keep-серії.</v>
          </cell>
        </row>
        <row r="145">
          <cell r="A145" t="str">
            <v>GameUI_WaitForUpdateEvent</v>
          </cell>
          <cell r="B145">
            <v>1</v>
          </cell>
          <cell r="C145" t="str">
            <v>업데이트 대기 중으로 도전 모드는 준비 중이라 카오스 모드만 진행 가능합니다.
곧 업데이트가 진행될 예정이니 기대해주세요!</v>
          </cell>
          <cell r="D145"/>
          <cell r="E145" t="str">
            <v>업데이트 대기 중으로 도전 모드는 준비 중이라 카오스 모드만 진행 가능합니다.
곧 업데이트가 진행될 예정이니 기대해주세요!</v>
          </cell>
          <cell r="F145"/>
          <cell r="G145" t="str">
            <v>The atmosphere Updates challenge mode you are ready to proceed only called Chaos Mode._x000D_
_x000D_
Please look forward to upcoming am going to proceed update!</v>
          </cell>
          <cell r="H145" t="str">
            <v>The atmosphere Updates challenge mode you are ready to proceed only called Chaos Mode._x000D_
_x000D_
Please look forward to upcoming am going to proceed update!</v>
          </cell>
          <cell r="K145">
            <v>1</v>
          </cell>
          <cell r="M145" t="str">
            <v>アップデート大気中チャレンジモードでは、準備中とカオスモードのみ進行可能です。_x000D_
_x000D_
すぐにアップデートが行われる予定だ期待してください！</v>
          </cell>
          <cell r="N145" t="str">
            <v>气氛更新的挑战模式，你准备好继续只叫混沌模式。_x000D_
_x000D_
敬请期待即将到来的打算继续更新！</v>
          </cell>
          <cell r="O145" t="str">
            <v>氣氛更新的挑戰模式，你準備好繼續只叫混沌模式。_x000D_
_x000D_
敬請期待即將到來的打算繼續更新！</v>
          </cell>
          <cell r="P145" t="str">
            <v>L'atmosphère Mises à jour en mode défi que vous êtes prêt à passer seulement appelé le mode Chaos._x000D_
_x000D_
S'il vous plaît attendre à venir h va procéder mise à jour!</v>
          </cell>
          <cell r="Q145" t="str">
            <v>Die Atmosphäre Updates Herausforderungsmodus Sie bereit zu gehen sind nur Chaos-Modus genannt._x000D_
_x000D_
Bitte freuen uns auf den kommenden Uhr geht Aktualisierung fortzufahren!</v>
          </cell>
          <cell r="R145" t="str">
            <v>Suasana modus Pembaruan tantangan Anda siap untuk melanjutkan hanya disebut Chaos Mode._x000D_
_x000D_
Silahkan lihat ke depan untuk pagi yang akan datang akan melanjutkan pembaruan!</v>
          </cell>
          <cell r="S145" t="str">
            <v>La modalità sfida Aggiornamenti atmosfera si è pronti a procedere chiamato solo Chaos Mode._x000D_
_x000D_
Si prega di guardare al futuro prossimo ho intenzione di proseguire l'aggiornamento!</v>
          </cell>
          <cell r="T145" t="str">
            <v>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v>
          </cell>
          <cell r="U145" t="str">
            <v>La atmósfera modo de desafío actualizaciones que esté listo para proceder sólo se llama Modo Caos._x000D_
_x000D_
Por favor, esperamos próxima voy a proceder actualización!</v>
          </cell>
          <cell r="V145" t="str">
            <v>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v>
          </cell>
          <cell r="W145" t="str">
            <v>Bầu không khí Cập nhật thách thức chế độ bạn đã sẵn sàng để tiến hành chỉ được gọi là Chaos Mode._x000D_
_x000D_
Hãy nhìn về phía trước để sáng sắp tới sẽ tiến hành cập nhật!</v>
          </cell>
          <cell r="X145" t="str">
            <v>O modo Atualizações desafio atmosfera você está pronto para prosseguir somente chamado Modo Chaos._x000D_
_x000D_
Por favor, aguardem próximo am indo para prosseguir atualização!</v>
          </cell>
          <cell r="Y145" t="str">
            <v>أجواء التحدي التحديثات وضع كنت على استعداد للمضي قدما دعا فقط وضع الفوضى._x000D_
_x000D_
يرجى نتطلع إلى الساعة القادمة سوف نشرع التحديث!</v>
          </cell>
          <cell r="Z145" t="str">
            <v>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v>
          </cell>
          <cell r="AA145" t="str">
            <v>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v>
          </cell>
          <cell r="AB145" t="str">
            <v>Atmosféra režim Aktualizace výzvou jste připraveni pokračovat pouze s názvem Chaos Mode._x000D_
_x000D_
Prosím těšit na blížící se chystám pokračovat aktualizace!</v>
          </cell>
          <cell r="AC145" t="str">
            <v>De sfeer Updates challenge modus die u klaar om verder te gaan zijn slechts Chaos Mode genoemd._x000D_
_x000D_
Gelieve te kijken uit naar de komende uur gaan om de update te gaan!</v>
          </cell>
          <cell r="AD145" t="str">
            <v>Tunnelma Päivitykset haaste tilassa olet valmis jatkamaan vain nimeltään Chaos tilassa._x000D_
_x000D_
Ole hyvä ja odotan tulevaa aion jatkaa päivittää!</v>
          </cell>
          <cell r="AE145" t="str">
            <v>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v>
          </cell>
          <cell r="AF145" t="str">
            <v>מצב אתגר האווירה עדכונים אתה מוכן להמשיך נקרא רק מצב כאוס._x000D_
_x000D_
אנא מצפים בבוקר קרוב הולך להמשיך עדכון!</v>
          </cell>
          <cell r="AG145" t="str">
            <v>A hangulat frissítések kihívás módban készen áll, hogy folytassa csak az úgynevezett Chaos Mode._x000D_
_x000D_
Kérjük, várom, hogy a közelgő óráig fog lezajlani frissítés!</v>
          </cell>
          <cell r="AH145" t="str">
            <v>Suasana mod Kini cabaran anda sudah bersedia untuk meneruskan hanya dipanggil Mod Chaos._x000D_
_x000D_
Sila mengharapkan pagi akan datang akan meneruskan update!</v>
          </cell>
          <cell r="AI145" t="str">
            <v>Atmosfera tryb Aktualizacje wyzwanie jesteś gotowy, aby przejść tylko zwany tryb chaos._x000D_
_x000D_
Proszę się doczekać nadchodzącego zamierzam kontynuować aktualizację!</v>
          </cell>
          <cell r="AJ145" t="str">
            <v>Atmosfera Modul Actualizări provocare sunteți gata să continuați apelată numai modul haos._x000D_
_x000D_
Vă rugăm să Aștept cu nerăbdare să am de gând viitoare pentru a continua actualizare!</v>
          </cell>
          <cell r="AK145" t="str">
            <v>Atmosféra režim Aktualizácia výzvou ste pripravení pokračovať iba s názvom Chaos Mode._x000D_
_x000D_
Prosím tešiť na blížiace sa chystám pokračovať aktualizácie!</v>
          </cell>
          <cell r="AL145" t="str">
            <v>Atmosfären Uppdateringar Challenge Mode du är redo att gå vidare endast kallas Chaos Mode._x000D_
_x000D_
Vänligen se fram emot kommande tänker fortsätta uppdatering!</v>
          </cell>
          <cell r="AM145" t="str">
            <v>Devam etmeye hazır olan atmosfer Güncellemeler meydan modu sadece Kaos Modu adı._x000D_
_x000D_
güncelleştirme devam edecek yaklaşan am bekliyoruz lütfen!</v>
          </cell>
          <cell r="AN145" t="str">
            <v>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v>
          </cell>
        </row>
        <row r="146">
          <cell r="A146" t="str">
            <v>GameUI_CannotChallengeForUpdate</v>
          </cell>
          <cell r="B146">
            <v>1</v>
          </cell>
          <cell r="C146" t="str">
            <v>미개방 지역으로 아직 도전할 수 없습니다</v>
          </cell>
          <cell r="D146"/>
          <cell r="E146" t="str">
            <v>미개방 지역으로 아직 도전할 수 없습니다</v>
          </cell>
          <cell r="F146"/>
          <cell r="G146" t="str">
            <v>It can not yet challenge the US open areas</v>
          </cell>
          <cell r="H146" t="str">
            <v>It can not yet challenge the US open areas</v>
          </cell>
          <cell r="K146">
            <v>1</v>
          </cell>
          <cell r="M146" t="str">
            <v>米開放地域にはまだ挑戦することができません</v>
          </cell>
          <cell r="N146" t="str">
            <v>它目前还无法挑战美国的开放区域</v>
          </cell>
          <cell r="O146" t="str">
            <v>它目前還無法挑戰美國的開放區域</v>
          </cell>
          <cell r="P146" t="str">
            <v>Il ne peut pas encore remettre en question les zones ouvertes aux États-Unis</v>
          </cell>
          <cell r="Q146" t="str">
            <v>Es kann noch nicht die US anfechtbaren Bereiche</v>
          </cell>
          <cell r="R146" t="str">
            <v>Belum dapat menantang daerah terbuka AS</v>
          </cell>
          <cell r="S146" t="str">
            <v>Esso non può ancora sfidare le aree aperte degli Stati Uniti</v>
          </cell>
          <cell r="T146" t="str">
            <v>Он еще не может бросить вызов на открытых площадках США</v>
          </cell>
          <cell r="U146" t="str">
            <v>Todavía no se puede desafiar a las áreas abiertas de EE.UU.</v>
          </cell>
          <cell r="V146" t="str">
            <v>มันยังไม่สามารถท้าทายพื้นที่เปิดสหรัฐ</v>
          </cell>
          <cell r="W146" t="str">
            <v>Nó có thể chưa thách thức khu vực mở Mỹ</v>
          </cell>
          <cell r="X146" t="str">
            <v>Ainda não pode desafiar as áreas abertas dos EUA</v>
          </cell>
          <cell r="Y146" t="str">
            <v>لا يمكن أن تتحدى بعد المناطق المفتوحة الولايات المتحدة</v>
          </cell>
          <cell r="Z146" t="str">
            <v>Ён яшчэ не можа кінуць выклік на адкрытых пляцоўках ЗША</v>
          </cell>
          <cell r="AA146" t="str">
            <v>Все още не може да оспори откритите площи в САЩ</v>
          </cell>
          <cell r="AB146" t="str">
            <v>Ještě nemůže zpochybnit otevřené plochy v USA</v>
          </cell>
          <cell r="AC146" t="str">
            <v>Het kan toch niet op tegen de Amerikaanse open gebieden</v>
          </cell>
          <cell r="AD146" t="str">
            <v>Se voi vielä haastaa Yhdysvaltain avoimet alueet</v>
          </cell>
          <cell r="AE146" t="str">
            <v>Δεν μπορεί ακόμη να αμφισβητήσει τις ανοικτές περιοχές των ΗΠΑ</v>
          </cell>
          <cell r="AF146" t="str">
            <v>זה לא יכול עדיין לקרוא תיגר על השטחים הפתוחים בארה"ב</v>
          </cell>
          <cell r="AG146" t="str">
            <v>Egyelőre nem kihívás az amerikai nyílt területek</v>
          </cell>
          <cell r="AH146" t="str">
            <v>Ia tidak boleh lagi mencabar kawasan terbuka US</v>
          </cell>
          <cell r="AI146" t="str">
            <v>Nie można jednak kwestionować US Open obszarów</v>
          </cell>
          <cell r="AJ146" t="str">
            <v>Nu se poate contesta încă zonele deschise din SUA</v>
          </cell>
          <cell r="AK146" t="str">
            <v>Ešte nemôže spochybniť otvorené plochy v USA</v>
          </cell>
          <cell r="AL146" t="str">
            <v>Det kan ännu inte utmana den amerikanska öppna områden</v>
          </cell>
          <cell r="AM146" t="str">
            <v>Henüz ABD açık alanlar meydan olamaz</v>
          </cell>
          <cell r="AN146" t="str">
            <v>Він ще не може кинути виклик на відкритих майданчиках США</v>
          </cell>
        </row>
        <row r="147">
          <cell r="A147" t="str">
            <v>GameUI_ChapterTooLow</v>
          </cell>
          <cell r="B147">
            <v>1</v>
          </cell>
          <cell r="C147" t="str">
            <v>{0} 챕터 이하에서는 인장을 얻을 수 없습니다</v>
          </cell>
          <cell r="D147" t="str">
            <v>챕터 {0} 이하에서는 인장을 얻을 수 없습니다</v>
          </cell>
          <cell r="E147" t="str">
            <v>챕터 {0} 이하에서는 인장을 얻을 수 없습니다</v>
          </cell>
          <cell r="F147"/>
          <cell r="G147" t="str">
            <v>{0} The tension can not be obtained in the chapter below</v>
          </cell>
          <cell r="H147" t="str">
            <v>{0} The tension can not be obtained in the chapter below</v>
          </cell>
          <cell r="K147">
            <v>1</v>
          </cell>
          <cell r="M147" t="str">
            <v>{0}章以下では、印章を得ることができません</v>
          </cell>
          <cell r="N147" t="str">
            <v>{0}的张力不能低于章中得到</v>
          </cell>
          <cell r="O147" t="str">
            <v>{0}的張力不能低於章中得到</v>
          </cell>
          <cell r="P147" t="str">
            <v>{0} La tension ne peut être obtenue dans le chapitre ci-dessous</v>
          </cell>
          <cell r="Q147" t="str">
            <v>{0} Die Spannung kann nicht im Kapitel erhalten werden nachstehend</v>
          </cell>
          <cell r="R147" t="str">
            <v>{0} Ketegangan tidak dapat diperoleh dalam bab di bawah ini</v>
          </cell>
          <cell r="S147" t="str">
            <v>{0} La tensione non può essere ottenuta nel capitolo qui di seguito</v>
          </cell>
          <cell r="T147" t="str">
            <v>{0} Напряжение не может быть получен в этой главе ниже</v>
          </cell>
          <cell r="U147" t="str">
            <v>{0} La tensión no se puede obtener en el capítulo siguiente</v>
          </cell>
          <cell r="V147" t="str">
            <v>{0} ความตึงเครียดไม่สามารถรับได้ในบทดังต่อไปนี้</v>
          </cell>
          <cell r="W147" t="str">
            <v>{0} Sự căng thẳng có thể không đạt được trong chương dưới đây</v>
          </cell>
          <cell r="X147" t="str">
            <v>{0} A tensão pode não ser obtido no capítulo abaixo</v>
          </cell>
          <cell r="Y147" t="str">
            <v>{0} التوتر لا يمكن الحصول عليها في الفصل التالي</v>
          </cell>
          <cell r="Z147" t="str">
            <v>{0} Напруга не можа быць атрыманы ў гэтай чале ніжэй</v>
          </cell>
          <cell r="AA147" t="str">
            <v>{0} Напрежението може да бъде получен в глава под</v>
          </cell>
          <cell r="AB147" t="str">
            <v>{0} Napnutí nelze získat v kapitole níže</v>
          </cell>
          <cell r="AC147" t="str">
            <v>{0} De spanning kan niet worden verkregen in het hoofdstuk hieronder</v>
          </cell>
          <cell r="AD147" t="str">
            <v>{0} kireyttä ei voi saada kappaleessa alla</v>
          </cell>
          <cell r="AE147" t="str">
            <v>{0} Η τάση δεν μπορεί να ληφθεί στο κεφάλαιο παρακάτω</v>
          </cell>
          <cell r="AF147" t="str">
            <v>{0} המתח לא ניתן להשיג בפרק הבא</v>
          </cell>
          <cell r="AG147" t="str">
            <v>{0} A feszültség nem lehet beszerezni a fejezetben alább</v>
          </cell>
          <cell r="AH147" t="str">
            <v>{0} Ketegangan tidak diperoleh dalam bab di bawah</v>
          </cell>
          <cell r="AI147" t="str">
            <v>{0} napięcia nie może być uzyskane w poniższym rozdziale</v>
          </cell>
          <cell r="AJ147" t="str">
            <v>{0} Tensiunea nu poate fi obținută în capitolul de mai jos</v>
          </cell>
          <cell r="AK147" t="str">
            <v>{0} Napnutie nemožno získať v kapitole nižšie</v>
          </cell>
          <cell r="AL147" t="str">
            <v>{0} Spänningen kan inte erhållas i kapitlet nedan</v>
          </cell>
          <cell r="AM147" t="str">
            <v>{0} gerginlik altında bölümde elde edilemez</v>
          </cell>
          <cell r="AN147" t="str">
            <v>{0} Напруга не може бути отриманий в цій главі нижче</v>
          </cell>
        </row>
        <row r="148">
          <cell r="A148" t="str">
            <v>GameUI_ChapterWaitUpdate</v>
          </cell>
          <cell r="B148">
            <v>1</v>
          </cell>
          <cell r="C148" t="str">
            <v>도전 모드는 업데이트 대기 중으로 카오스 모드로 진입합니다</v>
          </cell>
          <cell r="D148"/>
          <cell r="E148" t="str">
            <v>도전 모드는 업데이트 대기 중으로 카오스 모드로 진입합니다</v>
          </cell>
          <cell r="F148"/>
          <cell r="G148" t="str">
            <v>Challenge mode is to enter the Chaos mode into the air updates</v>
          </cell>
          <cell r="H148" t="str">
            <v>Challenge mode is to enter the Chaos mode into the air updates</v>
          </cell>
          <cell r="K148">
            <v>1</v>
          </cell>
          <cell r="M148" t="str">
            <v>チャレンジモードでは、アップデート大気中カオスモードに入ります</v>
          </cell>
          <cell r="N148" t="str">
            <v>挑战模式是进入混沌状态到空气中的更新</v>
          </cell>
          <cell r="O148" t="str">
            <v>挑戰模式是進入混沌狀態到空氣中的更新</v>
          </cell>
          <cell r="P148" t="str">
            <v>le mode Défi est d'entrer dans le mode Chaos dans les mises à jour de l'air</v>
          </cell>
          <cell r="Q148" t="str">
            <v>Challenge-Modus ist die Chaos-Modus in die Luft Updates eingeben</v>
          </cell>
          <cell r="R148" t="str">
            <v>modus tantangan adalah untuk masuk ke modus Chaos ke update udara</v>
          </cell>
          <cell r="S148" t="str">
            <v>Modalità sfida è quella di entrare nella modalità Caos negli aggiornamenti aria</v>
          </cell>
          <cell r="T148" t="str">
            <v>Режим Вызова, чтобы войти в режиме хаоса в обновление воздуха</v>
          </cell>
          <cell r="U148" t="str">
            <v>el modo de desafío es entrar en el modo de caos en las actualizaciones de aire</v>
          </cell>
          <cell r="V148" t="str">
            <v>โหมด Challenge คือการเข้าสู่โหมดความวุ่นวายเข้าไปในการปรับปรุงอากาศ</v>
          </cell>
          <cell r="W148" t="str">
            <v>chế độ thách thức là để vào chế độ Chaos vào các bản cập nhật không khí</v>
          </cell>
          <cell r="X148" t="str">
            <v>modo de desafio é para entrar no modo Chaos para as atualizações de ar</v>
          </cell>
          <cell r="Y148" t="str">
            <v>وضع التحدي هو للدخول إلى وضع الفوضى في التحديثات الهواء</v>
          </cell>
          <cell r="Z148" t="str">
            <v>Рэжым Выкліку, каб увайсці ў рэжыме хаосу ў абнаўленне паветра</v>
          </cell>
          <cell r="AA148" t="str">
            <v>Предизвикателство режим е да влезете в режим на Хаос в актуализациите на въздушните</v>
          </cell>
          <cell r="AB148" t="str">
            <v>Režim Challenge je pro vstup do režimu chaosu do aktualizace vzdušných</v>
          </cell>
          <cell r="AC148" t="str">
            <v>Challenge mode is om de Chaos-modus in te voeren in de lucht updates</v>
          </cell>
          <cell r="AD148" t="str">
            <v>Challenge Mode on päästä Chaos tilassa ilmaan päivitykset</v>
          </cell>
          <cell r="AE148" t="str">
            <v>Λειτουργία Challenge είναι να μπείτε στη λειτουργία Χάος στις ενημερώσεις του αέρα</v>
          </cell>
          <cell r="AF148" t="str">
            <v>אתגר מצב הוא להיכנס למצב כאוס לתוך עדכוני האוויר</v>
          </cell>
          <cell r="AG148" t="str">
            <v>Challenge módban, hogy adja meg a Chaos mód a levegőbe frissítések</v>
          </cell>
          <cell r="AH148" t="str">
            <v>mod cabaran adalah untuk memasuki mod Chaos ke dalam kemas kini udara</v>
          </cell>
          <cell r="AI148" t="str">
            <v>Tryb wyzwaniem jest, aby wejść do trybu Chaos na aktualizacje powietrza</v>
          </cell>
          <cell r="AJ148" t="str">
            <v>Modul Challenge este de a intra în modul de haos în actualizările de aer</v>
          </cell>
          <cell r="AK148" t="str">
            <v>Režim Challenge je pre vstup do režimu chaosu do aktualizácie vzdušných</v>
          </cell>
          <cell r="AL148" t="str">
            <v>Challenge-läget är att gå in i kaos läge i uppdateringarna luft</v>
          </cell>
          <cell r="AM148" t="str">
            <v>Challenge modu hava güncellemeleri içine Kaos moduna girmek için</v>
          </cell>
          <cell r="AN148" t="str">
            <v>Режим Виклику, щоб увійти в режимі хаосу в оновлення повітря</v>
          </cell>
        </row>
        <row r="149">
          <cell r="A149" t="str">
            <v>GameUI_MenuChapter</v>
          </cell>
          <cell r="B149">
            <v>1</v>
          </cell>
          <cell r="C149" t="str">
            <v>CHAPTER {0}</v>
          </cell>
          <cell r="D149"/>
          <cell r="E149" t="str">
            <v>CHAPTER {0}</v>
          </cell>
          <cell r="F149"/>
          <cell r="G149" t="str">
            <v>CHAPTER {0}</v>
          </cell>
          <cell r="H149" t="str">
            <v>CHAPTER {0}</v>
          </cell>
          <cell r="K149">
            <v>1</v>
          </cell>
          <cell r="M149" t="str">
            <v>CHAPTER {0}</v>
          </cell>
          <cell r="N149" t="str">
            <v>第{0}</v>
          </cell>
          <cell r="O149" t="str">
            <v>第{0}</v>
          </cell>
          <cell r="P149" t="str">
            <v>CHAPITRE {0}</v>
          </cell>
          <cell r="Q149" t="str">
            <v>KAPITEL {0}</v>
          </cell>
          <cell r="R149" t="str">
            <v>BAB {0}</v>
          </cell>
          <cell r="S149" t="str">
            <v>CAPITOLO {0}</v>
          </cell>
          <cell r="T149" t="str">
            <v>Глава {0}</v>
          </cell>
          <cell r="U149" t="str">
            <v>CAPÍTULO {0}</v>
          </cell>
          <cell r="V149" t="str">
            <v>บทที่ {0}</v>
          </cell>
          <cell r="W149" t="str">
            <v>CHƯƠNG {0}</v>
          </cell>
          <cell r="X149" t="str">
            <v>CAPÍTULO {0}</v>
          </cell>
          <cell r="Y149" t="str">
            <v>الفصل {0}</v>
          </cell>
          <cell r="Z149" t="str">
            <v>Кіраўнік {0}</v>
          </cell>
          <cell r="AA149" t="str">
            <v>ГЛАВА {0}</v>
          </cell>
          <cell r="AB149" t="str">
            <v>KAPITOLA {0}</v>
          </cell>
          <cell r="AC149" t="str">
            <v>HOOFDSTUK {0}</v>
          </cell>
          <cell r="AD149" t="str">
            <v>LUKU {0}</v>
          </cell>
          <cell r="AE149" t="str">
            <v>ΚΕΦΑΛΑΙΟ {0}</v>
          </cell>
          <cell r="AF149" t="str">
            <v>פרק {0}</v>
          </cell>
          <cell r="AG149" t="str">
            <v>Chapter {0}</v>
          </cell>
          <cell r="AH149" t="str">
            <v>BAB {0}</v>
          </cell>
          <cell r="AI149" t="str">
            <v>ROZDZIAŁ {0}</v>
          </cell>
          <cell r="AJ149" t="str">
            <v>CAPITOLUL {0}</v>
          </cell>
          <cell r="AK149" t="str">
            <v>KAPITOLA {0}</v>
          </cell>
          <cell r="AL149" t="str">
            <v>KAPITEL {0}</v>
          </cell>
          <cell r="AM149" t="str">
            <v>BÖLÜM {0}</v>
          </cell>
          <cell r="AN149" t="str">
            <v>Глава {0}</v>
          </cell>
        </row>
        <row r="150">
          <cell r="A150" t="str">
            <v>GameUI_StageFraction</v>
          </cell>
          <cell r="B150">
            <v>1</v>
          </cell>
          <cell r="C150" t="str">
            <v>{0:N0}/{1:N0}</v>
          </cell>
          <cell r="D150"/>
          <cell r="E150" t="str">
            <v>{0:N0}/{1:N0}</v>
          </cell>
          <cell r="F150"/>
          <cell r="G150" t="str">
            <v>{0: N0} / 1 {:} N0</v>
          </cell>
          <cell r="H150" t="str">
            <v>{0:N0}/{1:N0}</v>
          </cell>
          <cell r="K150">
            <v>1</v>
          </cell>
          <cell r="M150" t="str">
            <v>{0：N0} / {1：N0}</v>
          </cell>
          <cell r="N150" t="str">
            <v>{0：N0} / {1：} N0</v>
          </cell>
          <cell r="O150" t="str">
            <v>{0：N0} / {1：} N0</v>
          </cell>
          <cell r="P150" t="str">
            <v>{0: N0} / {1:} N0</v>
          </cell>
          <cell r="Q150" t="str">
            <v>{0: N0} / 1 {:} N0</v>
          </cell>
          <cell r="R150" t="str">
            <v>{0: N0} / 1 {:} N0</v>
          </cell>
          <cell r="S150" t="str">
            <v>{0: N0} / 1 {:} N0</v>
          </cell>
          <cell r="T150" t="str">
            <v>{0: N0} / {1:} N0</v>
          </cell>
          <cell r="U150" t="str">
            <v>{0: N0} / 1 {:} N0</v>
          </cell>
          <cell r="V150" t="str">
            <v>{0: N0} / {1} N0</v>
          </cell>
          <cell r="W150" t="str">
            <v>{0: N0} / 1 {:} N0</v>
          </cell>
          <cell r="X150" t="str">
            <v>{0: N0} / 1 {:} N0</v>
          </cell>
          <cell r="Y150" t="str">
            <v>{0: N0} / {1:} N0</v>
          </cell>
          <cell r="Z150" t="str">
            <v>{0: N0} / {1} N0</v>
          </cell>
          <cell r="AA150" t="str">
            <v>{0: N0} / {1:} N0</v>
          </cell>
          <cell r="AB150" t="str">
            <v>{0: N0} / {1:} N0</v>
          </cell>
          <cell r="AC150" t="str">
            <v>{0: N0} / {1:} N0</v>
          </cell>
          <cell r="AD150" t="str">
            <v>{0: N0} / 1 {:} N0</v>
          </cell>
          <cell r="AE150" t="str">
            <v>{0: N0} / 1 {:} N0</v>
          </cell>
          <cell r="AF150" t="str">
            <v>{0: N0} / 1 {:} N0</v>
          </cell>
          <cell r="AG150" t="str">
            <v>{0: N0} / 1 {:} N0</v>
          </cell>
          <cell r="AH150" t="str">
            <v>{0: N0} / {1:} N0</v>
          </cell>
          <cell r="AI150" t="str">
            <v>{0 n0} / 1 {:} N0</v>
          </cell>
          <cell r="AJ150" t="str">
            <v>{0: N0} / {1:} N0</v>
          </cell>
          <cell r="AK150" t="str">
            <v>{0: N0} / {1:} N0</v>
          </cell>
          <cell r="AL150" t="str">
            <v>{0: N0} / 1 {:} N0</v>
          </cell>
          <cell r="AM150" t="str">
            <v>{0: N0} / 1 {:} N0</v>
          </cell>
          <cell r="AN150" t="str">
            <v>{0: N0} / {1} N0</v>
          </cell>
        </row>
        <row r="151">
          <cell r="A151" t="str">
            <v>GameUI_CannotGoChapter</v>
          </cell>
          <cell r="B151">
            <v>1</v>
          </cell>
          <cell r="C151" t="str">
            <v>{0} 챕터 클리어 후 진입 가능합니다</v>
          </cell>
          <cell r="D151" t="str">
            <v>챕터 {0} 클리어 후 진입 가능합니다</v>
          </cell>
          <cell r="E151" t="str">
            <v>챕터 {0} 클리어 후 진입 가능합니다</v>
          </cell>
          <cell r="F151"/>
          <cell r="G151" t="str">
            <v>{0} You can enter a chapter and then cleared</v>
          </cell>
          <cell r="H151" t="str">
            <v>{0} You can enter a chapter and then cleared</v>
          </cell>
          <cell r="K151">
            <v>1</v>
          </cell>
          <cell r="M151" t="str">
            <v>{0}の章クリア後進入可能です</v>
          </cell>
          <cell r="N151" t="str">
            <v>{0}您可以输入一个章节，然后清除</v>
          </cell>
          <cell r="O151" t="str">
            <v>{0}您可以輸入一個章節，然後清除</v>
          </cell>
          <cell r="P151" t="str">
            <v>{0} Vous pouvez entrer un chapitre, puis effacé</v>
          </cell>
          <cell r="Q151" t="str">
            <v>{0} können Sie ein Kapitel eingeben und dann gelöscht</v>
          </cell>
          <cell r="R151" t="str">
            <v>{0} Anda dapat memasukkan bab dan kemudian dibersihkan</v>
          </cell>
          <cell r="S151" t="str">
            <v>{0} È possibile inserire un capitolo e l'azzeramento</v>
          </cell>
          <cell r="T151" t="str">
            <v>{0} Вы можете ввести главу, а затем очищается</v>
          </cell>
          <cell r="U151" t="str">
            <v>{0} Se puede introducir un capítulo y luego se aclaró</v>
          </cell>
          <cell r="V151" t="str">
            <v>{0} คุณสามารถป้อนบทแล้วล้างออก</v>
          </cell>
          <cell r="W151" t="str">
            <v>{0} Bạn có thể nhập một chương và sau đó xóa</v>
          </cell>
          <cell r="X151" t="str">
            <v>{0} Pode introduzir um capítulo e, em seguida, limpou</v>
          </cell>
          <cell r="Y151" t="str">
            <v>{0} يمكنك إدخال الفصل ثم مسح</v>
          </cell>
          <cell r="Z151" t="str">
            <v>{0} Вы можаце ўвесці кіраўніка, а затым чысціцца</v>
          </cell>
          <cell r="AA151" t="str">
            <v>{0} Можете да въведете глава и след това изчиства</v>
          </cell>
          <cell r="AB151" t="str">
            <v>{0} Můžete zadat kapitoly a pak vymazány</v>
          </cell>
          <cell r="AC151" t="str">
            <v>{0} U kunt een hoofdstuk in te voeren en dan vrijgegeven</v>
          </cell>
          <cell r="AD151" t="str">
            <v>{0} Voit syöttää luvun ja sitten selvitetty</v>
          </cell>
          <cell r="AE151" t="str">
            <v>{0} Μπορείτε να εισάγετε ένα κεφάλαιο και στη συνέχεια να καθαριστεί</v>
          </cell>
          <cell r="AF151" t="str">
            <v>{0} אתה יכול להזין פרק ולאחר מכן פינה</v>
          </cell>
          <cell r="AG151" t="str">
            <v>{0} Megadhat egy fejezetet, majd eltávolították,</v>
          </cell>
          <cell r="AH151" t="str">
            <v>{0} Anda boleh memasukkan bab dan kemudian dibersihkan</v>
          </cell>
          <cell r="AI151" t="str">
            <v>{0} Można wprowadzić rozdział i następnie usuwane</v>
          </cell>
          <cell r="AJ151" t="str">
            <v>{0} Puteți introduce un capitol și apoi limpezite</v>
          </cell>
          <cell r="AK151" t="str">
            <v>{0} Môžete zadať kapitoly a potom vymazané</v>
          </cell>
          <cell r="AL151" t="str">
            <v>{0} Du kan ange ett kapitel och rensas sedan</v>
          </cell>
          <cell r="AM151" t="str">
            <v>{0} Bir bölüm girin ve ardından temizlenir yapabilirsiniz</v>
          </cell>
          <cell r="AN151" t="str">
            <v>{0} Ви можете ввести главу, а потім очищається</v>
          </cell>
        </row>
        <row r="152">
          <cell r="A152" t="str">
            <v>GameUI_CannotGoTrainingChapter</v>
          </cell>
          <cell r="B152">
            <v>1</v>
          </cell>
          <cell r="C152" t="str">
            <v>훈련 챕터로는 되돌아갈 수 없습니다</v>
          </cell>
          <cell r="D152"/>
          <cell r="E152" t="str">
            <v>훈련 챕터로는 되돌아갈 수 없습니다</v>
          </cell>
          <cell r="F152"/>
          <cell r="G152" t="str">
            <v>I can not go back to the chapter Training</v>
          </cell>
          <cell r="H152" t="str">
            <v>I can not go back to the chapter Training</v>
          </cell>
          <cell r="K152">
            <v>1</v>
          </cell>
          <cell r="M152" t="str">
            <v>訓練章では、戻ることはできません</v>
          </cell>
          <cell r="N152" t="str">
            <v>我不能回去章培训</v>
          </cell>
          <cell r="O152" t="str">
            <v>我不能回去章培訓</v>
          </cell>
          <cell r="P152" t="str">
            <v>Je ne peux pas revenir à la formation du chapitre</v>
          </cell>
          <cell r="Q152" t="str">
            <v>Ich kann nicht mehr auf das Kapitel Ausbildung zurück</v>
          </cell>
          <cell r="R152" t="str">
            <v>Aku tidak bisa kembali ke Pelatihan bab</v>
          </cell>
          <cell r="S152" t="str">
            <v>Non posso tornare al capitolo Formazione</v>
          </cell>
          <cell r="T152" t="str">
            <v>Я не могу вернуться к главе обучения</v>
          </cell>
          <cell r="U152" t="str">
            <v>No puedo volver a la Formación capítulo</v>
          </cell>
          <cell r="V152" t="str">
            <v>ฉันไม่สามารถกลับไปฝึกอบรมบท</v>
          </cell>
          <cell r="W152" t="str">
            <v>Tôi không thể quay trở lại chương Đào tạo</v>
          </cell>
          <cell r="X152" t="str">
            <v>Eu não posso voltar para a Formação capítulo</v>
          </cell>
          <cell r="Y152" t="str">
            <v>لا أستطيع أن أذهب إلى الفصل التدريب</v>
          </cell>
          <cell r="Z152" t="str">
            <v>Я не магу вярнуцца да кіраўніка навучання</v>
          </cell>
          <cell r="AA152" t="str">
            <v>Не мога да се върна в обучение на глава</v>
          </cell>
          <cell r="AB152" t="str">
            <v>Nemůžu se vrátit do kapitoly vzdělávání</v>
          </cell>
          <cell r="AC152" t="str">
            <v>Ik kan niet terug naar het hoofdstuk Training</v>
          </cell>
          <cell r="AD152" t="str">
            <v>En voi mennä takaisin lukuun Training</v>
          </cell>
          <cell r="AE152" t="str">
            <v>Δεν μπορώ να πάω πίσω στο κεφάλαιο Εκπαίδευσης</v>
          </cell>
          <cell r="AF152" t="str">
            <v>אני לא יכול לחזור הדרכת הפרק</v>
          </cell>
          <cell r="AG152" t="str">
            <v>Nem mehetek vissza a fejezet Képzési</v>
          </cell>
          <cell r="AH152" t="str">
            <v>Saya tidak boleh kembali ke Latihan bab</v>
          </cell>
          <cell r="AI152" t="str">
            <v>Nie mogę wrócić do szkolenia rozdziału</v>
          </cell>
          <cell r="AJ152" t="str">
            <v>Nu pot merge înapoi la capitolul formare</v>
          </cell>
          <cell r="AK152" t="str">
            <v>Nemôžem sa vrátiť do kapitoly vzdelávania</v>
          </cell>
          <cell r="AL152" t="str">
            <v>Jag kan inte gå tillbaka till kapitlet Training</v>
          </cell>
          <cell r="AM152" t="str">
            <v>Ben bölüm Eğitimine geri dönemem</v>
          </cell>
          <cell r="AN152" t="str">
            <v>Я не можу повернутися до глави навчання</v>
          </cell>
        </row>
        <row r="153">
          <cell r="A153" t="str">
            <v>GameUI_OrderByPowerLevel</v>
          </cell>
          <cell r="B153">
            <v>1</v>
          </cell>
          <cell r="C153" t="str">
            <v>파워레벨순</v>
          </cell>
          <cell r="D153"/>
          <cell r="E153" t="str">
            <v>파워레벨순</v>
          </cell>
          <cell r="F153"/>
          <cell r="G153" t="str">
            <v>Power level in order</v>
          </cell>
          <cell r="H153" t="str">
            <v>Power Level</v>
          </cell>
          <cell r="K153">
            <v>1</v>
          </cell>
          <cell r="M153" t="str">
            <v>パワーレベル順</v>
          </cell>
          <cell r="N153" t="str">
            <v>为了功率电平</v>
          </cell>
          <cell r="O153" t="str">
            <v>為了功率電平</v>
          </cell>
          <cell r="P153" t="str">
            <v>Niveau de puissance pour</v>
          </cell>
          <cell r="Q153" t="str">
            <v>Leistungspegel, um</v>
          </cell>
          <cell r="R153" t="str">
            <v>tingkat daya dalam rangka</v>
          </cell>
          <cell r="S153" t="str">
            <v>livello di potenza al fine</v>
          </cell>
          <cell r="T153" t="str">
            <v>Уровень мощности для того,</v>
          </cell>
          <cell r="U153" t="str">
            <v>El nivel de potencia con el fin</v>
          </cell>
          <cell r="V153" t="str">
            <v>ระดับพลังงานในการสั่งซื้อ</v>
          </cell>
          <cell r="W153" t="str">
            <v>mức công suất theo thứ tự</v>
          </cell>
          <cell r="X153" t="str">
            <v>nível de potência, a fim</v>
          </cell>
          <cell r="Y153" t="str">
            <v>مستوى الطاقة من أجل</v>
          </cell>
          <cell r="Z153" t="str">
            <v>Ўзровень магутнасці для таго,</v>
          </cell>
          <cell r="AA153" t="str">
            <v>ниво на мощност, за да</v>
          </cell>
          <cell r="AB153" t="str">
            <v>Hladina výkonu v pořadí</v>
          </cell>
          <cell r="AC153" t="str">
            <v>Vermogen in orde</v>
          </cell>
          <cell r="AD153" t="str">
            <v>Power tasolla, jotta</v>
          </cell>
          <cell r="AE153" t="str">
            <v>επίπεδο ισχύος, ώστε</v>
          </cell>
          <cell r="AF153" t="str">
            <v>רמת כוח כדי</v>
          </cell>
          <cell r="AG153" t="str">
            <v>Teljesítmény szinten annak érdekében,</v>
          </cell>
          <cell r="AH153" t="str">
            <v>tahap kuasa untuk</v>
          </cell>
          <cell r="AI153" t="str">
            <v>Poziom mocy w celu</v>
          </cell>
          <cell r="AJ153" t="str">
            <v>Nivelul de putere în ordine</v>
          </cell>
          <cell r="AK153" t="str">
            <v>Hladina výkonu v poradí</v>
          </cell>
          <cell r="AL153" t="str">
            <v>Effektnivå för</v>
          </cell>
          <cell r="AM153" t="str">
            <v>sırayla Güç seviyesi</v>
          </cell>
          <cell r="AN153" t="str">
            <v>Рівень потужності для того,</v>
          </cell>
        </row>
        <row r="154">
          <cell r="A154" t="str">
            <v>GameUI_OrderByPowerLevelDescending</v>
          </cell>
          <cell r="B154">
            <v>1</v>
          </cell>
          <cell r="C154" t="str">
            <v>낮은 파워레벨순</v>
          </cell>
          <cell r="D154"/>
          <cell r="E154" t="str">
            <v>낮은 파워레벨순</v>
          </cell>
          <cell r="F154"/>
          <cell r="G154" t="str">
            <v>Low power levels in order</v>
          </cell>
          <cell r="H154" t="str">
            <v>Power Level Descending</v>
          </cell>
          <cell r="K154">
            <v>1</v>
          </cell>
          <cell r="M154" t="str">
            <v>低パワーレベル順</v>
          </cell>
          <cell r="N154" t="str">
            <v>为了低功率水平</v>
          </cell>
          <cell r="O154" t="str">
            <v>為了低功率水平</v>
          </cell>
          <cell r="P154" t="str">
            <v>Les faibles niveaux de puissance dans l'ordre</v>
          </cell>
          <cell r="Q154" t="str">
            <v>Niedrige Leistungspegel um</v>
          </cell>
          <cell r="R154" t="str">
            <v>tingkat daya rendah untuk</v>
          </cell>
          <cell r="S154" t="str">
            <v>bassi livelli di potenza in ordine</v>
          </cell>
          <cell r="T154" t="str">
            <v>Низкие уровни мощности в порядке</v>
          </cell>
          <cell r="U154" t="str">
            <v>Los bajos niveles de energía con el fin</v>
          </cell>
          <cell r="V154" t="str">
            <v>ระดับพลังงานต่ำในการสั่งซื้อ</v>
          </cell>
          <cell r="W154" t="str">
            <v>mức công suất thấp để</v>
          </cell>
          <cell r="X154" t="str">
            <v>níveis de potência baixos, a fim</v>
          </cell>
          <cell r="Y154" t="str">
            <v>مستويات منخفضة الطاقة من أجل</v>
          </cell>
          <cell r="Z154" t="str">
            <v>Нізкія ўзроўні магутнасці ў парадку</v>
          </cell>
          <cell r="AA154" t="str">
            <v>Ниските нива на мощност, за да</v>
          </cell>
          <cell r="AB154" t="str">
            <v>Nízké hladiny výkonu tak, aby</v>
          </cell>
          <cell r="AC154" t="str">
            <v>Lage macht niveaus in orde</v>
          </cell>
          <cell r="AD154" t="str">
            <v>Alhainen tehotasosta</v>
          </cell>
          <cell r="AE154" t="str">
            <v>Τα χαμηλά επίπεδα ισχύος, ώστε</v>
          </cell>
          <cell r="AF154" t="str">
            <v>רמות כוח נמוכות כדי</v>
          </cell>
          <cell r="AG154" t="str">
            <v>Alacsony teljesítmény szinten annak érdekében,</v>
          </cell>
          <cell r="AH154" t="str">
            <v>tahap kuasa rendah untuk</v>
          </cell>
          <cell r="AI154" t="str">
            <v>Niskie poziomy energetyczne w celu</v>
          </cell>
          <cell r="AJ154" t="str">
            <v>niveluri de putere mică, pentru</v>
          </cell>
          <cell r="AK154" t="str">
            <v>Nízke hladiny výkonu, aby</v>
          </cell>
          <cell r="AL154" t="str">
            <v>Låga effektnivåer i ordning</v>
          </cell>
          <cell r="AM154" t="str">
            <v>sırayla Düşük güç seviyeleri</v>
          </cell>
          <cell r="AN154" t="str">
            <v>Низькі рівні потужності в порядку</v>
          </cell>
        </row>
        <row r="155">
          <cell r="A155" t="str">
            <v>GameUI_OrderByPowerSource</v>
          </cell>
          <cell r="B155">
            <v>1</v>
          </cell>
          <cell r="C155" t="str">
            <v>파워소스별</v>
          </cell>
          <cell r="D155"/>
          <cell r="E155" t="str">
            <v>파워소스별</v>
          </cell>
          <cell r="F155"/>
          <cell r="G155" t="str">
            <v>Star power source</v>
          </cell>
          <cell r="H155" t="str">
            <v>Power Source</v>
          </cell>
          <cell r="K155">
            <v>1</v>
          </cell>
          <cell r="M155" t="str">
            <v>パワーソース別</v>
          </cell>
          <cell r="N155" t="str">
            <v>星电源</v>
          </cell>
          <cell r="O155" t="str">
            <v>星電源</v>
          </cell>
          <cell r="P155" t="str">
            <v>Étoile source d'énergie</v>
          </cell>
          <cell r="Q155" t="str">
            <v>Stern-Stromquelle</v>
          </cell>
          <cell r="R155" t="str">
            <v>sumber kekuatan bintang</v>
          </cell>
          <cell r="S155" t="str">
            <v>fonte di alimentazione della stella</v>
          </cell>
          <cell r="T155" t="str">
            <v>источник питания Star</v>
          </cell>
          <cell r="U155" t="str">
            <v>fuente de energía de la estrella</v>
          </cell>
          <cell r="V155" t="str">
            <v>แหล่งพลังงานดาว</v>
          </cell>
          <cell r="W155" t="str">
            <v>nguồn điện sao</v>
          </cell>
          <cell r="X155" t="str">
            <v>fonte de energia estrela</v>
          </cell>
          <cell r="Y155" t="str">
            <v>مصدر الطاقة نجمة</v>
          </cell>
          <cell r="Z155" t="str">
            <v>крыніца харчавання Star</v>
          </cell>
          <cell r="AA155" t="str">
            <v>Star източник на захранване</v>
          </cell>
          <cell r="AB155" t="str">
            <v>zdroj hvězda</v>
          </cell>
          <cell r="AC155" t="str">
            <v>Star stroombron</v>
          </cell>
          <cell r="AD155" t="str">
            <v>Star virtalähteeseen</v>
          </cell>
          <cell r="AE155" t="str">
            <v>πηγή ενέργειας αστεριών</v>
          </cell>
          <cell r="AF155" t="str">
            <v>מקור כוח כוכב</v>
          </cell>
          <cell r="AG155" t="str">
            <v>Csillagok áramforrás</v>
          </cell>
          <cell r="AH155" t="str">
            <v>Bintang sumber kuasa</v>
          </cell>
          <cell r="AI155" t="str">
            <v>źródło zasilania gwiazda</v>
          </cell>
          <cell r="AJ155" t="str">
            <v>Sursa de alimentare de stele</v>
          </cell>
          <cell r="AK155" t="str">
            <v>zdroj hviezda</v>
          </cell>
          <cell r="AL155" t="str">
            <v>Star kraftkälla</v>
          </cell>
          <cell r="AM155" t="str">
            <v>Yıldız güç kaynağı</v>
          </cell>
          <cell r="AN155" t="str">
            <v>джерело живлення Star</v>
          </cell>
        </row>
        <row r="156">
          <cell r="A156" t="str">
            <v>GameUI_OrderByGrade</v>
          </cell>
          <cell r="B156">
            <v>1</v>
          </cell>
          <cell r="C156" t="str">
            <v>등급순</v>
          </cell>
          <cell r="D156"/>
          <cell r="E156" t="str">
            <v>등급순</v>
          </cell>
          <cell r="F156"/>
          <cell r="G156" t="str">
            <v>Net Ratings</v>
          </cell>
          <cell r="H156" t="str">
            <v>By Grade</v>
          </cell>
          <cell r="K156">
            <v>1</v>
          </cell>
          <cell r="M156" t="str">
            <v>評価順</v>
          </cell>
          <cell r="N156" t="str">
            <v>网络评价</v>
          </cell>
          <cell r="O156" t="str">
            <v>網絡評價</v>
          </cell>
          <cell r="P156" t="str">
            <v>net Ratings</v>
          </cell>
          <cell r="Q156" t="str">
            <v>Net Ratings</v>
          </cell>
          <cell r="R156" t="str">
            <v>Penilaian net</v>
          </cell>
          <cell r="S156" t="str">
            <v>net Ratings</v>
          </cell>
          <cell r="T156" t="str">
            <v>Чистые рейтинги</v>
          </cell>
          <cell r="U156" t="str">
            <v>Net Ratings</v>
          </cell>
          <cell r="V156" t="str">
            <v>สะสมสุทธิ</v>
          </cell>
          <cell r="W156" t="str">
            <v>Ratings net</v>
          </cell>
          <cell r="X156" t="str">
            <v>Net Ratings</v>
          </cell>
          <cell r="Y156" t="str">
            <v>صافي التقييمات</v>
          </cell>
          <cell r="Z156" t="str">
            <v>чыстыя рэйтынгі</v>
          </cell>
          <cell r="AA156" t="str">
            <v>Нетните Ratings</v>
          </cell>
          <cell r="AB156" t="str">
            <v>Čisté hodnocení</v>
          </cell>
          <cell r="AC156" t="str">
            <v>Net Ratings</v>
          </cell>
          <cell r="AD156" t="str">
            <v>net Arviot</v>
          </cell>
          <cell r="AE156" t="str">
            <v>Net Ratings</v>
          </cell>
          <cell r="AF156" t="str">
            <v>דירוג נטו</v>
          </cell>
          <cell r="AG156" t="str">
            <v>net Értékelések</v>
          </cell>
          <cell r="AH156" t="str">
            <v>Penilaian bersih</v>
          </cell>
          <cell r="AI156" t="str">
            <v>Oceny netto</v>
          </cell>
          <cell r="AJ156" t="str">
            <v>Evaluări nete</v>
          </cell>
          <cell r="AK156" t="str">
            <v>čisté hodnotenie</v>
          </cell>
          <cell r="AL156" t="str">
            <v>Netto betyg</v>
          </cell>
          <cell r="AM156" t="str">
            <v>Net Puanlar</v>
          </cell>
          <cell r="AN156" t="str">
            <v>чисті рейтинги</v>
          </cell>
        </row>
        <row r="157">
          <cell r="A157" t="str">
            <v>GameUI_OrderByEnhance</v>
          </cell>
          <cell r="B157">
            <v>1</v>
          </cell>
          <cell r="C157" t="str">
            <v>강화순</v>
          </cell>
          <cell r="D157"/>
          <cell r="E157" t="str">
            <v>강화순</v>
          </cell>
          <cell r="F157"/>
          <cell r="G157" t="str">
            <v>Ganghwasun</v>
          </cell>
          <cell r="H157" t="str">
            <v>By Enhancement</v>
          </cell>
          <cell r="K157">
            <v>1</v>
          </cell>
          <cell r="M157" t="str">
            <v>ガンファスン</v>
          </cell>
          <cell r="N157" t="str">
            <v>Ganghwasun</v>
          </cell>
          <cell r="O157" t="str">
            <v>Ganghwasun</v>
          </cell>
          <cell r="P157" t="str">
            <v>Ganghwasun</v>
          </cell>
          <cell r="Q157" t="str">
            <v>Ganghwasun</v>
          </cell>
          <cell r="R157" t="str">
            <v>Ganghwasun</v>
          </cell>
          <cell r="S157" t="str">
            <v>Ganghwasun</v>
          </cell>
          <cell r="T157" t="str">
            <v>Ganghwasun</v>
          </cell>
          <cell r="U157" t="str">
            <v>Ganghwasun</v>
          </cell>
          <cell r="V157" t="str">
            <v>Ganghwasun</v>
          </cell>
          <cell r="W157" t="str">
            <v>Ganghwasun</v>
          </cell>
          <cell r="X157" t="str">
            <v>Ganghwasun</v>
          </cell>
          <cell r="Y157" t="str">
            <v>Ganghwasun</v>
          </cell>
          <cell r="Z157" t="str">
            <v>Ganghwasun</v>
          </cell>
          <cell r="AA157" t="str">
            <v>Ganghwasun</v>
          </cell>
          <cell r="AB157" t="str">
            <v>Ganghwasun</v>
          </cell>
          <cell r="AC157" t="str">
            <v>Ganghwasun</v>
          </cell>
          <cell r="AD157" t="str">
            <v>Ganghwasun</v>
          </cell>
          <cell r="AE157" t="str">
            <v>Ganghwasun</v>
          </cell>
          <cell r="AF157" t="str">
            <v>Ganghwasun</v>
          </cell>
          <cell r="AG157" t="str">
            <v>Ganghwasun</v>
          </cell>
          <cell r="AH157" t="str">
            <v>Ganghwasun</v>
          </cell>
          <cell r="AI157" t="str">
            <v>Ganghwasun</v>
          </cell>
          <cell r="AJ157" t="str">
            <v>Ganghwasun</v>
          </cell>
          <cell r="AK157" t="str">
            <v>Ganghwasun</v>
          </cell>
          <cell r="AL157" t="str">
            <v>Ganghwasun</v>
          </cell>
          <cell r="AM157" t="str">
            <v>Ganghwasun</v>
          </cell>
          <cell r="AN157" t="str">
            <v>Ganghwasun</v>
          </cell>
        </row>
        <row r="158">
          <cell r="A158" t="str">
            <v>GameUI_OrderByAttack</v>
          </cell>
          <cell r="B158">
            <v>1</v>
          </cell>
          <cell r="C158" t="str">
            <v>공격력순</v>
          </cell>
          <cell r="D158"/>
          <cell r="E158" t="str">
            <v>공격력순</v>
          </cell>
          <cell r="F158"/>
          <cell r="G158" t="str">
            <v>Damage net</v>
          </cell>
          <cell r="H158" t="str">
            <v>By Attack</v>
          </cell>
          <cell r="K158">
            <v>1</v>
          </cell>
          <cell r="M158" t="str">
            <v>攻撃力順</v>
          </cell>
          <cell r="N158" t="str">
            <v>净损害</v>
          </cell>
          <cell r="O158" t="str">
            <v>淨損害</v>
          </cell>
          <cell r="P158" t="str">
            <v>net Damage</v>
          </cell>
          <cell r="Q158" t="str">
            <v>Schaden Netto</v>
          </cell>
          <cell r="R158" t="str">
            <v>kerusakan net</v>
          </cell>
          <cell r="S158" t="str">
            <v>net danni</v>
          </cell>
          <cell r="T158" t="str">
            <v>Повреждение нетто</v>
          </cell>
          <cell r="U158" t="str">
            <v>neta daños</v>
          </cell>
          <cell r="V158" t="str">
            <v>สุทธิความเสียหาย</v>
          </cell>
          <cell r="W158" t="str">
            <v>net thiệt hại</v>
          </cell>
          <cell r="X158" t="str">
            <v>net danos</v>
          </cell>
          <cell r="Y158" t="str">
            <v>شبكة الضرر</v>
          </cell>
          <cell r="Z158" t="str">
            <v>пашкоджанне нета</v>
          </cell>
          <cell r="AA158" t="str">
            <v>щети нетната</v>
          </cell>
          <cell r="AB158" t="str">
            <v>poškození net</v>
          </cell>
          <cell r="AC158" t="str">
            <v>schade net</v>
          </cell>
          <cell r="AD158" t="str">
            <v>vahinko netto</v>
          </cell>
          <cell r="AE158" t="str">
            <v>φθορών</v>
          </cell>
          <cell r="AF158" t="str">
            <v>נטו נזק</v>
          </cell>
          <cell r="AG158" t="str">
            <v>Damage net</v>
          </cell>
          <cell r="AH158" t="str">
            <v>kerosakan bersih</v>
          </cell>
          <cell r="AI158" t="str">
            <v>obrażenia netto</v>
          </cell>
          <cell r="AJ158" t="str">
            <v>net daune</v>
          </cell>
          <cell r="AK158" t="str">
            <v>poškodenie net</v>
          </cell>
          <cell r="AL158" t="str">
            <v>skador net</v>
          </cell>
          <cell r="AM158" t="str">
            <v>Hasar net</v>
          </cell>
          <cell r="AN158" t="str">
            <v>пошкодження нетто</v>
          </cell>
        </row>
        <row r="159">
          <cell r="A159" t="str">
            <v>GameUI_NotYetJoinedCharacter</v>
          </cell>
          <cell r="B159">
            <v>1</v>
          </cell>
          <cell r="C159" t="str">
            <v>아직 합류하지 않은 동료</v>
          </cell>
          <cell r="D159"/>
          <cell r="E159" t="str">
            <v>아직 합류하지 않은 동료</v>
          </cell>
          <cell r="F159"/>
          <cell r="G159" t="str">
            <v>Colleagues have not joined yet</v>
          </cell>
          <cell r="H159" t="str">
            <v>Companions Not Yet Joined</v>
          </cell>
          <cell r="K159">
            <v>1</v>
          </cell>
          <cell r="M159" t="str">
            <v>まだ合流していない同僚</v>
          </cell>
          <cell r="N159" t="str">
            <v>同事还没有加入</v>
          </cell>
          <cell r="O159" t="str">
            <v>同事還沒有加入</v>
          </cell>
          <cell r="P159" t="str">
            <v>Des collègues ont pas encore rejoint</v>
          </cell>
          <cell r="Q159" t="str">
            <v>Kollegen haben noch nicht beigetreten</v>
          </cell>
          <cell r="R159" t="str">
            <v>Rekan-rekan belum bergabung</v>
          </cell>
          <cell r="S159" t="str">
            <v>I colleghi non hanno ancora aderito</v>
          </cell>
          <cell r="T159" t="str">
            <v>Коллеги еще не присоединились к</v>
          </cell>
          <cell r="U159" t="str">
            <v>Los colegas no se han unido todavía</v>
          </cell>
          <cell r="V159" t="str">
            <v>เพื่อนร่วมงานไม่ได้เข้าร่วมเลย</v>
          </cell>
          <cell r="W159" t="str">
            <v>Đồng nghiệp chưa tham gia</v>
          </cell>
          <cell r="X159" t="str">
            <v>Colegas ainda não aderiram</v>
          </cell>
          <cell r="Y159" t="str">
            <v>لم انضم الزملاء بعد</v>
          </cell>
          <cell r="Z159" t="str">
            <v>Калегі яшчэ не далучыліся да</v>
          </cell>
          <cell r="AA159" t="str">
            <v>Колеги, все още не са се присъединили</v>
          </cell>
          <cell r="AB159" t="str">
            <v>Kolegové ještě připojil</v>
          </cell>
          <cell r="AC159" t="str">
            <v>Collega's hebben nog niet lid</v>
          </cell>
          <cell r="AD159" t="str">
            <v>Kollegat eivät vielä ole liittyneet</v>
          </cell>
          <cell r="AE159" t="str">
            <v>Κυρίες και κύριοι συνάδελφοι δεν έχουν ενταχθεί ακόμη</v>
          </cell>
          <cell r="AF159" t="str">
            <v>עמיתים עדיין לא הצטרפו</v>
          </cell>
          <cell r="AG159" t="str">
            <v>Kollégák nem csatlakozott még</v>
          </cell>
          <cell r="AH159" t="str">
            <v>Rakan-rakan belum menyertai lagi</v>
          </cell>
          <cell r="AI159" t="str">
            <v>Koledzy jeszcze nie dołączył</v>
          </cell>
          <cell r="AJ159" t="str">
            <v>Colegii nu au aderat încă</v>
          </cell>
          <cell r="AK159" t="str">
            <v>Kolegovia ešte pripojil</v>
          </cell>
          <cell r="AL159" t="str">
            <v>Kollegor har inte gått ännu</v>
          </cell>
          <cell r="AM159" t="str">
            <v>Meslektaşlar henüz katılmadı</v>
          </cell>
          <cell r="AN159" t="str">
            <v>Колеги ще не приєдналися до</v>
          </cell>
        </row>
        <row r="160">
          <cell r="A160" t="str">
            <v>GameUI_Chp1SwapUnavailable</v>
          </cell>
          <cell r="B160">
            <v>1</v>
          </cell>
          <cell r="C160" t="str">
            <v>1챕터 클리어까지 킵시리즈로 진입해야 합니다</v>
          </cell>
          <cell r="D160"/>
          <cell r="E160" t="str">
            <v>1챕터 클리어까지 킵시리즈로 진입해야 합니다</v>
          </cell>
          <cell r="F160"/>
          <cell r="G160" t="str">
            <v>To clear one chapter, you must enter the keep-Series</v>
          </cell>
          <cell r="H160" t="str">
            <v>To clear one chapter, you must enter the keep-Series</v>
          </cell>
          <cell r="K160">
            <v>1</v>
          </cell>
          <cell r="M160" t="str">
            <v>1章クリアまでキープシリーズに進入する必要があります</v>
          </cell>
          <cell r="N160" t="str">
            <v>要清除一个章节中，你必须输入保系列</v>
          </cell>
          <cell r="O160" t="str">
            <v>要清除一個章節中，你必須輸入保系列</v>
          </cell>
          <cell r="P160" t="str">
            <v>Pour effacer un chapitre, vous devez entrer dans le donjon de la série</v>
          </cell>
          <cell r="Q160" t="str">
            <v>Um ein Kapitel zu löschen, müssen Sie die Keep-Serie eintragen</v>
          </cell>
          <cell r="R160" t="str">
            <v>Untuk menghapus satu bab, Anda harus memasukkan terus-Series</v>
          </cell>
          <cell r="S160" t="str">
            <v>Per cancellare un capitolo, è necessario immettere il keep-Series</v>
          </cell>
          <cell r="T160" t="str">
            <v>Для того, чтобы очистить одну главу, вы должны войти в Keep-Series</v>
          </cell>
          <cell r="U160" t="str">
            <v>Para borrar un capítulo, debe ingresar el torreón de la serie</v>
          </cell>
          <cell r="V160" t="str">
            <v>เพื่อล้างบทหนึ่งคุณจะต้องป้อนให้-Series</v>
          </cell>
          <cell r="W160" t="str">
            <v>Để xóa một chương, bạn phải nhập giữ-Series</v>
          </cell>
          <cell r="X160" t="str">
            <v>Para limpar um capítulo, você deve digitar o keep-Series</v>
          </cell>
          <cell r="Y160" t="str">
            <v>لمسح فصل واحد، يجب عليك إدخال سلسلة إبقاء</v>
          </cell>
          <cell r="Z160" t="str">
            <v>Для таго, каб ачысціць адну галаву, вы павінны ўвайсці ў Keep-Series</v>
          </cell>
          <cell r="AA160" t="str">
            <v>За изчистване на една глава, трябва да въведете цитадела-Series</v>
          </cell>
          <cell r="AB160" t="str">
            <v>Chcete-li vymazat jednu kapitolu, musíte zadat keep-Series</v>
          </cell>
          <cell r="AC160" t="str">
            <v>Om een ​​hoofdstuk te wissen, moet u de keep-Series in te voeren</v>
          </cell>
          <cell r="AD160" t="str">
            <v>Tyhjennä yksi luku, sinun on kirjoitettava keep-sarjan</v>
          </cell>
          <cell r="AE160" t="str">
            <v>Για να διαγράψετε ένα κεφάλαιο, θα πρέπει να εισάγετε τον keep-Series</v>
          </cell>
          <cell r="AF160" t="str">
            <v>כדי לנקות פרק אחד, אתה חייב להיכנס-סדרה לשמור</v>
          </cell>
          <cell r="AG160" t="str">
            <v>Törléséhez egy fejezetet, meg kell adnia a keep-sorozat</v>
          </cell>
          <cell r="AH160" t="str">
            <v>Untuk membersihkan satu bab, anda mesti memasukkan simpan Siri</v>
          </cell>
          <cell r="AI160" t="str">
            <v>Aby usunąć jeden rozdział, należy wprowadzić keep-Series</v>
          </cell>
          <cell r="AJ160" t="str">
            <v>Pentru a șterge un singur capitol, trebuie să introduceți Keep-Series</v>
          </cell>
          <cell r="AK160" t="str">
            <v>Ak chcete vymazať jednu kapitolu, musíte zadať keep-Series</v>
          </cell>
          <cell r="AL160" t="str">
            <v>För att rensa ett kapitel, måste du ange keep-serien</v>
          </cell>
          <cell r="AM160" t="str">
            <v>bir bölüm temizlemek için, devam-Serisi girmelisiniz</v>
          </cell>
          <cell r="AN160" t="str">
            <v>Для того, щоб очистити одну главу, ви повинні увійти в Keep-Series</v>
          </cell>
        </row>
        <row r="161">
          <cell r="A161" t="str">
            <v>GameUI_MainCharacterAlready</v>
          </cell>
          <cell r="B161">
            <v>1</v>
          </cell>
          <cell r="C161" t="str">
            <v>이미 대표 캐릭터로 설정되어 있습니다</v>
          </cell>
          <cell r="D161"/>
          <cell r="E161" t="str">
            <v>이미 대표 캐릭터로 설정되어 있습니다</v>
          </cell>
          <cell r="F161"/>
          <cell r="G161" t="str">
            <v>It is already set as the representative character</v>
          </cell>
          <cell r="H161" t="str">
            <v>It is already set as the representative character</v>
          </cell>
          <cell r="K161">
            <v>1</v>
          </cell>
          <cell r="M161" t="str">
            <v>すでに代表キャラクターに設定されています</v>
          </cell>
          <cell r="N161" t="str">
            <v>它已经设置为代表字符</v>
          </cell>
          <cell r="O161" t="str">
            <v>它已經設置為代表字符</v>
          </cell>
          <cell r="P161" t="str">
            <v>Il est déjà défini comme le caractère représentatif</v>
          </cell>
          <cell r="Q161" t="str">
            <v>Es ist bereits als Vertreter Zeichensatz</v>
          </cell>
          <cell r="R161" t="str">
            <v>Hal ini sudah ditetapkan sebagai karakter perwakilan</v>
          </cell>
          <cell r="S161" t="str">
            <v>Si è già impostato come il carattere rappresentativo</v>
          </cell>
          <cell r="T161" t="str">
            <v>Он уже установлен в качестве репрезентативного характера</v>
          </cell>
          <cell r="U161" t="str">
            <v>Ya se establece como el carácter representativo</v>
          </cell>
          <cell r="V161" t="str">
            <v>มันถูกกำหนดไว้แล้วเป็นตัวละครที่เป็นตัวแทน</v>
          </cell>
          <cell r="W161" t="str">
            <v>Nó đã được đặt làm nhân vật đại diện</v>
          </cell>
          <cell r="X161" t="str">
            <v>Ele já está definido como o caráter representativo</v>
          </cell>
          <cell r="Y161" t="str">
            <v>ومن المقرر بالفعل أنها الطابع التمثيلي</v>
          </cell>
          <cell r="Z161" t="str">
            <v>Ён ужо ўсталяваны ў якасці рэпрэзентатыўнага характару</v>
          </cell>
          <cell r="AA161" t="str">
            <v>Тя вече е зададен като представител характер</v>
          </cell>
          <cell r="AB161" t="str">
            <v>To je již nastavena jako reprezentativní charakter</v>
          </cell>
          <cell r="AC161" t="str">
            <v>Het is reeds ingesteld als de representativiteit</v>
          </cell>
          <cell r="AD161" t="str">
            <v>Se on jo asetettu edustavuuden</v>
          </cell>
          <cell r="AE161" t="str">
            <v>Αυτό έχει ήδη οριστεί ως εκπρόσωπος χαρακτήρα</v>
          </cell>
          <cell r="AF161" t="str">
            <v>זה כבר מוגדר כתו הנציג</v>
          </cell>
          <cell r="AG161" t="str">
            <v>Ez már be van állítva, mint a képviselője karakter</v>
          </cell>
          <cell r="AH161" t="str">
            <v>Ia telah ditetapkan sebagai watak wakil</v>
          </cell>
          <cell r="AI161" t="str">
            <v>To jest już ustawiony jako znak reprezentatywnej</v>
          </cell>
          <cell r="AJ161" t="str">
            <v>Acesta este deja setat ca caracterul reprezentativ</v>
          </cell>
          <cell r="AK161" t="str">
            <v>To je už nastavená ako reprezentatívny charakter</v>
          </cell>
          <cell r="AL161" t="str">
            <v>Det är redan inställd som representativ</v>
          </cell>
          <cell r="AM161" t="str">
            <v>Zaten temsilci karakteri olarak ayarlanır</v>
          </cell>
          <cell r="AN161" t="str">
            <v>Він уже встановлений в якості репрезентативного характеру</v>
          </cell>
        </row>
        <row r="162">
          <cell r="A162" t="str">
            <v>GameUI_MainCharacterChanged</v>
          </cell>
          <cell r="B162">
            <v>1</v>
          </cell>
          <cell r="C162" t="str">
            <v>대표 캐릭터로 설정되었습니다!</v>
          </cell>
          <cell r="D162"/>
          <cell r="E162" t="str">
            <v>대표 캐릭터로 설정되었습니다!</v>
          </cell>
          <cell r="F162"/>
          <cell r="G162" t="str">
            <v>It has been set as your character!</v>
          </cell>
          <cell r="H162" t="str">
            <v>It has been set as your character!</v>
          </cell>
          <cell r="K162">
            <v>1</v>
          </cell>
          <cell r="M162" t="str">
            <v>代表キャラクターに設定されました！</v>
          </cell>
          <cell r="N162" t="str">
            <v>它已经被设置为你的性格！</v>
          </cell>
          <cell r="O162" t="str">
            <v>它已經被設置為你的性格！</v>
          </cell>
          <cell r="P162" t="str">
            <v>Il a été défini comme votre personnage!</v>
          </cell>
          <cell r="Q162" t="str">
            <v>Es wurde als Zeichen gesetzt!</v>
          </cell>
          <cell r="R162" t="str">
            <v>Telah ditetapkan sebagai karakter Anda!</v>
          </cell>
          <cell r="S162" t="str">
            <v>Esso è stato impostato come il tuo personaggio!</v>
          </cell>
          <cell r="T162" t="str">
            <v>Он был установлен в качестве вашего персонажа!</v>
          </cell>
          <cell r="U162" t="str">
            <v>Se ha establecido como su personaje!</v>
          </cell>
          <cell r="V162" t="str">
            <v>มันได้รับการกำหนดให้เป็นตัวละครของคุณ!</v>
          </cell>
          <cell r="W162" t="str">
            <v>Nó đã được thiết lập như là nhân vật của bạn!</v>
          </cell>
          <cell r="X162" t="str">
            <v>Foi definido como seu personagem!</v>
          </cell>
          <cell r="Y162" t="str">
            <v>تم تعيينه الطابع الخاص بك!</v>
          </cell>
          <cell r="Z162" t="str">
            <v>Ён быў усталяваны ў якасці вашага персанажа!</v>
          </cell>
          <cell r="AA162" t="str">
            <v>Тя е създадена като своя характер!</v>
          </cell>
          <cell r="AB162" t="str">
            <v>Bylo nastaveno jako svou postavu!</v>
          </cell>
          <cell r="AC162" t="str">
            <v>Het is ingesteld als je karakter!</v>
          </cell>
          <cell r="AD162" t="str">
            <v>Se on asetettu hahmosi!</v>
          </cell>
          <cell r="AE162" t="str">
            <v>Έχει οριστεί ως χαρακτήρα σας!</v>
          </cell>
          <cell r="AF162" t="str">
            <v>זה הוגדר בתור הדמות שלך!</v>
          </cell>
          <cell r="AG162" t="str">
            <v>Úgy lett beállítva, mint a karaktered!</v>
          </cell>
          <cell r="AH162" t="str">
            <v>Ia telah ditetapkan sebagai watak anda!</v>
          </cell>
          <cell r="AI162" t="str">
            <v>Został on ustawiony jako swojej postaci!</v>
          </cell>
          <cell r="AJ162" t="str">
            <v>Acesta a fost setat ca caracterul tău!</v>
          </cell>
          <cell r="AK162" t="str">
            <v>Bolo nastavené ako svoju postavu!</v>
          </cell>
          <cell r="AL162" t="str">
            <v>Det har satt som din karaktär!</v>
          </cell>
          <cell r="AM162" t="str">
            <v>Bu sizin karakter olarak belirlendi!</v>
          </cell>
          <cell r="AN162" t="str">
            <v>Він був встановлений в якості вашого персонажа!</v>
          </cell>
        </row>
        <row r="163">
          <cell r="A163" t="str">
            <v>GameUI_MainCharacterDontHave</v>
          </cell>
          <cell r="B163">
            <v>1</v>
          </cell>
          <cell r="C163" t="str">
            <v>아직 합류하지 않은 캐릭터입니다</v>
          </cell>
          <cell r="D163"/>
          <cell r="E163" t="str">
            <v>아직 합류하지 않은 캐릭터입니다</v>
          </cell>
          <cell r="F163"/>
          <cell r="G163" t="str">
            <v>The characters are not joined yet</v>
          </cell>
          <cell r="H163" t="str">
            <v>The characters are not joined yet</v>
          </cell>
          <cell r="K163">
            <v>1</v>
          </cell>
          <cell r="M163" t="str">
            <v>まだ合流していないキャラクターです</v>
          </cell>
          <cell r="N163" t="str">
            <v>这些字符尚未加入</v>
          </cell>
          <cell r="O163" t="str">
            <v>這些字符尚未加入</v>
          </cell>
          <cell r="P163" t="str">
            <v>Les personnages ne sont pas encore rejoint</v>
          </cell>
          <cell r="Q163" t="str">
            <v>Die Charaktere sind noch nicht beigetreten</v>
          </cell>
          <cell r="R163" t="str">
            <v>Karakter yang belum bergabung</v>
          </cell>
          <cell r="S163" t="str">
            <v>I personaggi non sono ancora uniti</v>
          </cell>
          <cell r="T163" t="str">
            <v>Символы еще не присоединились к</v>
          </cell>
          <cell r="U163" t="str">
            <v>Los personajes no están unidos todavía</v>
          </cell>
          <cell r="V163" t="str">
            <v>อักขระที่ไม่ได้เข้าร่วมเลย</v>
          </cell>
          <cell r="W163" t="str">
            <v>Các nhân vật được chưa tham gia</v>
          </cell>
          <cell r="X163" t="str">
            <v>Os personagens ainda não estão unidos</v>
          </cell>
          <cell r="Y163" t="str">
            <v>لا يتم ربط الأحرف بعد</v>
          </cell>
          <cell r="Z163" t="str">
            <v>Сімвалы яшчэ не далучыліся да</v>
          </cell>
          <cell r="AA163" t="str">
            <v>Героите все още не са се присъединили</v>
          </cell>
          <cell r="AB163" t="str">
            <v>Znaky jsou dosud spojeny</v>
          </cell>
          <cell r="AC163" t="str">
            <v>De personages zijn nog niet lid</v>
          </cell>
          <cell r="AD163" t="str">
            <v>Merkit eivät vielä ole liittyneet</v>
          </cell>
          <cell r="AE163" t="str">
            <v>Οι χαρακτήρες δεν έχουν ακόμη ενταχθεί</v>
          </cell>
          <cell r="AF163" t="str">
            <v>הדמויות הן עדיין לא הצטרפו</v>
          </cell>
          <cell r="AG163" t="str">
            <v>A karakterek nem csatlakozott még</v>
          </cell>
          <cell r="AH163" t="str">
            <v>Watak-watak yang belum menyertai lagi</v>
          </cell>
          <cell r="AI163" t="str">
            <v>Postacie nie są jeszcze połączone</v>
          </cell>
          <cell r="AJ163" t="str">
            <v>Personajele nu sunt unite încă</v>
          </cell>
          <cell r="AK163" t="str">
            <v>Znaky sú doteraz spojené</v>
          </cell>
          <cell r="AL163" t="str">
            <v>Tecknen är inte gått ännu</v>
          </cell>
          <cell r="AM163" t="str">
            <v>karakterleri henüz katılmamış olan</v>
          </cell>
          <cell r="AN163" t="str">
            <v>Символи ще не приєдналися до</v>
          </cell>
        </row>
        <row r="164">
          <cell r="A164" t="str">
            <v>GameUI_OpenTimeSpaceName</v>
          </cell>
          <cell r="B164">
            <v>1</v>
          </cell>
          <cell r="C164" t="str">
            <v>시공간의 균열 발생</v>
          </cell>
          <cell r="D164"/>
          <cell r="E164" t="str">
            <v>시공간의 균열 발생</v>
          </cell>
          <cell r="F164"/>
          <cell r="G164" t="str">
            <v>Cracks of time and space</v>
          </cell>
          <cell r="H164" t="str">
            <v>Cracks of time and space</v>
          </cell>
          <cell r="K164">
            <v>1</v>
          </cell>
          <cell r="M164" t="str">
            <v>時空の亀裂発生</v>
          </cell>
          <cell r="N164" t="str">
            <v>时空裂缝</v>
          </cell>
          <cell r="O164" t="str">
            <v>時空裂縫</v>
          </cell>
          <cell r="P164" t="str">
            <v>Fissures du temps et de l'espace</v>
          </cell>
          <cell r="Q164" t="str">
            <v>Risse von Zeit und Raum</v>
          </cell>
          <cell r="R164" t="str">
            <v>Celah-celah waktu dan ruang</v>
          </cell>
          <cell r="S164" t="str">
            <v>Crepe di tempo e spazio</v>
          </cell>
          <cell r="T164" t="str">
            <v>Трещины времени и пространства</v>
          </cell>
          <cell r="U164" t="str">
            <v>Grietas del tiempo y el espacio</v>
          </cell>
          <cell r="V164" t="str">
            <v>รอยแตกของเวลาและพื้นที่</v>
          </cell>
          <cell r="W164" t="str">
            <v>Các vết nứt của thời gian và không gian</v>
          </cell>
          <cell r="X164" t="str">
            <v>Rachaduras de tempo e espaço</v>
          </cell>
          <cell r="Y164" t="str">
            <v>شقوق الزمان والمكان</v>
          </cell>
          <cell r="Z164" t="str">
            <v>Расколіны часу і прасторы</v>
          </cell>
          <cell r="AA164" t="str">
            <v>Пукнатини на времето и пространството</v>
          </cell>
          <cell r="AB164" t="str">
            <v>Trhliny času a prostoru</v>
          </cell>
          <cell r="AC164" t="str">
            <v>Scheuren van tijd en ruimte</v>
          </cell>
          <cell r="AD164" t="str">
            <v>Halkeamat aikaa ja tilaa</v>
          </cell>
          <cell r="AE164" t="str">
            <v>Ρωγμές του χρόνου και του χώρου</v>
          </cell>
          <cell r="AF164" t="str">
            <v>סדקים של זמן ומרחב</v>
          </cell>
          <cell r="AG164" t="str">
            <v>Repedések az idő és tér</v>
          </cell>
          <cell r="AH164" t="str">
            <v>Retak masa dan ruang</v>
          </cell>
          <cell r="AI164" t="str">
            <v>Pęknięcia czasu i przestrzeni</v>
          </cell>
          <cell r="AJ164" t="str">
            <v>Fisurile de timp și spațiu</v>
          </cell>
          <cell r="AK164" t="str">
            <v>Trhliny času a priestoru</v>
          </cell>
          <cell r="AL164" t="str">
            <v>Sprickor i tid och rum</v>
          </cell>
          <cell r="AM164" t="str">
            <v>zaman ve mekân çatlaklar</v>
          </cell>
          <cell r="AN164" t="str">
            <v>Тріщини часу і простору</v>
          </cell>
        </row>
        <row r="165">
          <cell r="A165" t="str">
            <v>GameUI_OpenTimeSpaceMore</v>
          </cell>
          <cell r="B165">
            <v>1</v>
          </cell>
          <cell r="C16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5"/>
          <cell r="E16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F165"/>
          <cell r="G165" t="str">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ell>
          <cell r="H165" t="str">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ell>
          <cell r="K165">
            <v>1</v>
          </cell>
          <cell r="M165" t="str">
            <v>新たに得られた機器を入れあげよう凝縮されている魔力が爆発し、&lt;color =＃008000&gt;時空の亀裂&lt;/ 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 =＃008000&gt;武器アーティファクト&lt;/ color&gt;をインストールすることができ、これにより、各力の源泉は、大きな威力を引き出すことができるようになります。</v>
          </cell>
          <cell r="N165" t="str">
            <v>马力被冷凝deulja把新获得的设备和爆炸&lt;颜色=＃008000&gt;有裂纹&lt;/颜色&gt;的时间和空间。地方导致裂缝是一个特殊的地方，研究安装的过程中，如为了获得以往更强大的力量，并放大神奇协会马力在这方面的一个特殊的祭坛。_x000D_
_x000D_
在这里，你将能够安装&lt;颜色=＃008000&gt;武器仍然&lt;/彩色&gt;主要使用并且每个通过它可以拉更大的功率的功率源。</v>
          </cell>
          <cell r="O165" t="str">
            <v>馬力被冷凝deulja把新獲得的設備和爆炸&lt;顏色=＃008000&gt;有裂紋&lt;/顏色&gt;的時間和空間。地方導致裂縫是一個特殊的地方，研究安裝的過程中，如為了獲得以往更強大的力量，並放大神奇協會馬力在這方面的一個特殊的祭壇。_x000D_
_x000D_
在這裡，你將能夠安裝&lt;顏色=＃008000&gt;武器仍然&lt;/彩色&gt;主要使用並且每個通過它可以拉更大的功率的功率源。</v>
          </cell>
          <cell r="P165" t="str">
            <v>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v>
          </cell>
          <cell r="Q165" t="str">
            <v>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v>
          </cell>
          <cell r="R165" t="str">
            <v>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v>
          </cell>
          <cell r="S165" t="str">
            <v>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v>
          </cell>
          <cell r="T165" t="str">
            <v>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v>
          </cell>
          <cell r="U165" t="str">
            <v>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v>
          </cell>
          <cell r="V165" t="str">
            <v>แรงม้าควบแน่น deulja ใส่อุปกรณ์ที่ได้มาใหม่และการระเบิด &lt;color = # 008000&gt; มีรอยแตก &lt;/ สี&gt; ของเวลาและพื้นที่ 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 &lt;color = # 008000&gt; อาวุธยังคง &lt;/ สี&gt; ถูกนำมาใช้ส่วนใหญ่และแหล่งที่มาของแต่ละอำนาจผ่านที่คุณสามารถดึงพลังงานมากขึ้น</v>
          </cell>
          <cell r="W165" t="str">
            <v>Các mã lực được ngưng tụ deulja đặt thiết bị mới được mua và nổ &lt;color = # 008000&gt; có vết nứt &lt;/ color&gt; thời gian và không gian. Nơi dẫn đến các vết nứt là một nơi đặc biệt mà các nghiên cứu quá trình cài đặt, chẳng hạn như một bàn thờ đặc biệt trong lĩnh vực này để có được một lực lượng mạnh hơn trong quá khứ, và khuếch đại Hiệp hội mã lực huyền diệu._x000D_
_x000D_
Ở đây bạn sẽ có thể cài đặt &lt;color = # 008000&gt; Vũ khí vẫn &lt;/ color&gt; được sử dụng chủ yếu và nguồn gốc của mỗi sức mạnh thông qua đó bạn có thể kéo một sức mạnh lớn hơn.</v>
          </cell>
          <cell r="X165" t="str">
            <v>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v>
          </cell>
          <cell r="Y165" t="str">
            <v>يتم تكثيف حصانا وضع deulja المعدات المكتسبة حديثا والانفجار &lt;اللون = # 008000&gt; لديه الشقوق &lt;/ لون&gt; من الزمان والمكان. المكان مما أدى إلى الشقوق هو مكان خاص دراسات عملية التثبيت، مثل مذبح خاص في هذا المجال من أجل الحصول على المزيد من القوة قوية في الماضي، وتضخيم جمعية حصانا السحرية._x000D_
_x000D_
هنا سوف تكون قادرة على تثبيت &lt;اللون = # 008000&gt; الأسلحة لا يزال &lt;/ لون&gt; استخدمت أساسا، ومصدر كل قوة تستطيع من خلاله سحب قوة أكبر.</v>
          </cell>
          <cell r="Z165" t="str">
            <v>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v>
          </cell>
          <cell r="AA165" t="str">
            <v>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v>
          </cell>
          <cell r="AB165" t="str">
            <v>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v>
          </cell>
          <cell r="AC165" t="str">
            <v>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v>
          </cell>
          <cell r="AD165" t="str">
            <v>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v>
          </cell>
          <cell r="AE165" t="str">
            <v>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v>
          </cell>
          <cell r="AF165" t="str">
            <v>כוח הסוס הוא מרוכז deulja לשים את הציוד החדש שנרכש ועל פיצוץ &lt;color = # 008000&gt; יש סדקים &lt;/ צבע&gt; של זמן ומרחב. מקום שמוביל סדקים הוא מקום מיוחד כי מחקרים בתהליך ההתקנה, כגון מזבח מיוחד בתחום זה על מנת להשיג כוח חזק יותר מבעבר, ולהגביר את כוח סוס האגודה הקסום._x000D_
_x000D_
כאן תוכלו להתקין את &lt;color = # 008000&gt; נשק נשאר &lt;/ צבע&gt; שימשו בעיקר והמקור של כל אחד כוח שדרכו אתה יכול למשוך כוח גדול.</v>
          </cell>
          <cell r="AG165" t="str">
            <v>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v>
          </cell>
          <cell r="AH165" t="str">
            <v>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v>
          </cell>
          <cell r="AI165" t="str">
            <v>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v>
          </cell>
          <cell r="AJ165" t="str">
            <v>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v>
          </cell>
          <cell r="AK165" t="str">
            <v>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v>
          </cell>
          <cell r="AL165" t="str">
            <v>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v>
          </cell>
          <cell r="AM165" t="str">
            <v>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v>
          </cell>
          <cell r="AN165" t="str">
            <v>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v>
          </cell>
        </row>
        <row r="166">
          <cell r="A166" t="str">
            <v>GameUI_OpenTimeSpaceDesc</v>
          </cell>
          <cell r="B166">
            <v>1</v>
          </cell>
          <cell r="C166"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6"/>
          <cell r="E166" t="str">
            <v>&lt;color=#FFFF80&gt;장비&lt;/color&gt;를 획득하였습니다! &lt;color=#80C0FF&gt;시공간의 방&lt;/color&gt;에 장비를 &lt;color=#FFFF80&gt;장착하여 팀원 모두의 능력을 강화&lt;/color&gt;시킬 수 있습니다.
몬스터들을 물리치고 장비를 획득하세요.</v>
          </cell>
          <cell r="F166"/>
          <cell r="G166" t="str">
            <v>&lt;Color = # FFFF80&gt; has obtained the equipment &lt;/ color&gt;! &lt;Color = # 80C0FF&gt; the equipment room of the space &lt;/ color&gt; &lt;color = # FFFF80&gt; attached strengthen the ability of all team members and &lt;/ color&gt; can be._x000D_
_x000D_
Defeat the monster, please obtain the equipment.</v>
          </cell>
          <cell r="H166" t="str">
            <v>&lt;Color = # FFFF80&gt; has obtained the equipment &lt;/ color&gt;! &lt;Color = # 80C0FF&gt; the equipment room of the space &lt;/ color&gt; &lt;color = # FFFF80&gt; attached strengthen the ability of all team members and &lt;/ color&gt; can be._x000D_
_x000D_
Defeat the monster, please obtain the equipment.</v>
          </cell>
          <cell r="K166">
            <v>1</v>
          </cell>
          <cell r="M166" t="str">
            <v>&lt;color =＃FFFF80&gt;機器&lt;/ color&gt;を取得しました！ &lt;color =＃80C0FF&gt;時空の部屋&lt;/ color&gt;に機器を&lt;color =＃FFFF80&gt;装着してチームの全員の能力を強化&lt;/ color&gt;することができます。_x000D_
_x000D_
モンスターを倒し、機器を獲得します。</v>
          </cell>
          <cell r="N166" t="str">
            <v>&lt;颜色=＃FFFF80&gt;取得了设备&lt;/颜色&gt;！ &lt;颜色=＃80C0FF&gt;的空间的机房&lt;/颜色&gt; &lt;颜色=＃FFFF80&gt;附加强所有团队成员的能力和&lt;/彩色&gt;即可。_x000D_
_x000D_
打败怪物，请获取设备。</v>
          </cell>
          <cell r="O166" t="str">
            <v>&lt;顏色=＃FFFF80&gt;取得了設備&lt;/顏色&gt;！ &lt;顏色=＃80C0FF&gt;的空間的機房&lt;/顏色&gt; &lt;顏色=＃FFFF80&gt;附加強所有團隊成員的能力和&lt;/彩色&gt;即可。_x000D_
_x000D_
打敗怪物，請獲取設備。</v>
          </cell>
          <cell r="P166" t="str">
            <v>&lt;Color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v>
          </cell>
          <cell r="Q166" t="str">
            <v>&lt;Color = # FFFF80&gt; hat das Gerät erhalten &lt;/ color&gt;! &lt;Color = # 80C0FF&gt; der Geräteraum des Raumes &lt;/ color&gt; &lt;color = # FFFF80&gt; angebracht, um die Fähigkeit aller Teammitglieder stärken und &lt;/ color&gt; kann sein._x000D_
_x000D_
Besiegt die Monster, erhalten Sie das Gerät.</v>
          </cell>
          <cell r="R166" t="str">
            <v>&lt;Warna = # FFFF80&gt; telah memperoleh peralatan &lt;/ warna&gt;! &lt;Warna = # 80C0FF&gt; ruang peralatan ruang &lt;/ warna&gt; &lt;color = # FFFF80&gt; melekat memperkuat kemampuan semua anggota tim dan &lt;/ warna&gt; dapat._x000D_
_x000D_
Mengalahkan rakasa, silakan mendapatkan peralatan.</v>
          </cell>
          <cell r="S166" t="str">
            <v>&lt;Colore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v>
          </cell>
          <cell r="T166" t="str">
            <v>&lt;Color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v>
          </cell>
          <cell r="U166" t="str">
            <v>&lt;Color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v>
          </cell>
          <cell r="V166" t="str">
            <v>&lt;สี = # FFFF80&gt; ได้รับอุปกรณ์ที่ &lt;/ สี&gt;! &lt;สี = # 80C0FF&gt; ห้องอุปกรณ์ของพื้นที่ &lt;/ สี&gt; &lt;color = # FFFF80&gt; แนบมาเสริมสร้างความสามารถของสมาชิกในทีมทุกคนและ &lt;/ สี&gt; สามารถ_x000D_
_x000D_
ความพ่ายแพ้ของมอนสเตอร์ที่โปรดได้รับอุปกรณ์</v>
          </cell>
          <cell r="W166" t="str">
            <v>&lt;Color = # FFFF80&gt; đã thu được các thiết bị &lt;/ color&gt;! &lt;Color = # 80C0FF&gt; phòng thiết bị của không gian &lt;/ color&gt; &lt;color = # FFFF80&gt; kèm theo tăng cường khả năng của tất cả các thành viên trong nhóm và &lt;/ màu&gt; có thể được._x000D_
_x000D_
Đánh bại các quái vật, xin vui lòng có được thiết bị.</v>
          </cell>
          <cell r="X166" t="str">
            <v>&lt;Color = # FFFF80&gt; obteve o equipamento &lt;/ color&gt;! &lt;Color = # 80C0FF&gt; sala de equipamentos do espaço &lt;/ color&gt; &lt;color = # FFFF80&gt; anexado fortalecer a capacidade de todos os membros da equipe e &lt;/ color&gt; pode ser._x000D_
_x000D_
Derrotar o monstro, por favor obter o equipamento.</v>
          </cell>
          <cell r="Y166" t="str">
            <v>&lt;اللون = # FFFF80&gt; حصلت على معدات &lt;/ لون&gt;! &lt;اللون = # 80C0FF&gt; غرفة المعدات من الفضاء &lt;/ لون&gt; &lt;اللون = # FFFF80&gt; تعلق تعزيز قدرة جميع أعضاء الفريق و&lt;/ لون&gt; يمكن أن يكون._x000D_
_x000D_
هزيمة الوحش، يرجى الحصول على المعدات.</v>
          </cell>
          <cell r="Z166" t="str">
            <v>&lt;Color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v>
          </cell>
          <cell r="AA166" t="str">
            <v>&lt;Color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v>
          </cell>
          <cell r="AB166" t="str">
            <v>&lt;Color = # FFFF80&gt; získala zařízení &lt;/ barev&gt;! &lt;Color = # 80C0FF&gt; vybavení místnosti prostoru &lt;/ color&gt; &lt;color = # FFFF80&gt; připojený posílení schopnosti všech členů týmu a &lt;/ barva&gt; může být._x000D_
_x000D_
Porazit monstrum, prosím získat vybavení.</v>
          </cell>
          <cell r="AC166" t="str">
            <v>&lt;Kleur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v>
          </cell>
          <cell r="AD166" t="str">
            <v>&lt;Color = # FFFF80&gt; on saanut laitteet &lt;/ color&gt;! &lt;Color = # 80C0FF&gt; laitetilassa tilan &lt;/ color&gt; &lt;color = # FFFF80&gt; kiinnitetty entistä paremmat valmiudet kaikkien ryhmän jäsenten ja &lt;/ color&gt; voi olla._x000D_
_x000D_
Kukistaa hirviö, hanki laitteen.</v>
          </cell>
          <cell r="AE166" t="str">
            <v>&lt;Color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v>
          </cell>
          <cell r="AF166" t="str">
            <v>&lt;Color = # FFFF80&gt; השיג את הציוד &lt;/ צבע&gt;! &lt;Color = # 80C0FF&gt; בחדר הציוד של המרחב &lt;/ צבע&gt; &lt;color = # FFFF80&gt; מצורף לחזק את היכולת של כל חברי צוות ו &lt;/ צבע&gt; יכול להיות._x000D_
_x000D_
להביס את המפלצת, בבקשה לקבל את הציוד.</v>
          </cell>
          <cell r="AG166" t="str">
            <v>&lt;Color = # FFFF80&gt; megkapta a berendezések &lt;/ color&gt;! &lt;Color = # 80C0FF&gt; gépterem a tér &lt;/ color&gt; &lt;color = # FFFF80&gt; csatolt azon képességének a csapat minden tagja és a &lt;/ color&gt; lehet._x000D_
_x000D_
Legyőzni a szörnyet, kérjük megszerezni a berendezés.</v>
          </cell>
          <cell r="AH166" t="str">
            <v>&lt;Warna = # FFFF80&gt; telah mendapat peralatan &lt;/ warna&gt;! &lt;Warna = # 80C0FF&gt; dalam bilik peralatan ruang &lt;/ warna&gt; &lt;color = # FFFF80&gt; dilampirkan mengukuhkan keupayaan semua ahli kumpulan dan &lt;/ warna&gt; boleh._x000D_
_x000D_
Mengalahkan raksasa, sila mendapatkan peralatan.</v>
          </cell>
          <cell r="AI166" t="str">
            <v>&lt;Kolor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v>
          </cell>
          <cell r="AJ166" t="str">
            <v>&lt;Color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v>
          </cell>
          <cell r="AK166" t="str">
            <v>&lt;Color = # FFFF80&gt; získala zariadenia &lt;/ farieb&gt;! &lt;Color = # 80C0FF&gt; vybavenie miestnosti priestoru &lt;/ color&gt; &lt;color = # FFFF80&gt; pripojený posilnenie schopnosti všetkých členov tímu a &lt;/ farba&gt; môže byť._x000D_
_x000D_
Poraziť monštrum, prosím získať vybavenia.</v>
          </cell>
          <cell r="AL166" t="str">
            <v>&lt;Color = # FFFF80&gt; har fått utrustning &lt;/ color&gt; &lt;Color = # 80C0FF&gt; utrustningen rum i utrymmet &lt;/ färg&gt; &lt;color = # FFFF80&gt; fäst stärka förmågan hos alla gruppmedlemmar och &lt;/ färg&gt; kan vara._x000D_
_x000D_
Besegra monstret, vänligen få utrustningen.</v>
          </cell>
          <cell r="AM166" t="str">
            <v>&lt;Renk = # FFFF80&gt; ekipman &lt;/ renk&gt; elde etti! &lt;Renk = # 80C0FF&gt; uzayın ekipman odası &lt;/ renk&gt; &lt;color = # FFFF80&gt; tüm ekip üyeleri yeteneğini güçlendirmek ve &lt;/ renk&gt; olabilir ekli._x000D_
_x000D_
canavar yenin, ekipman alınız.</v>
          </cell>
          <cell r="AN166" t="str">
            <v>&lt;Color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v>
          </cell>
        </row>
        <row r="167">
          <cell r="A167" t="str">
            <v>GameUI_OpenChaosName</v>
          </cell>
          <cell r="B167">
            <v>1</v>
          </cell>
          <cell r="C167" t="str">
            <v>게이트 스톤 불안정화</v>
          </cell>
          <cell r="D167"/>
          <cell r="E167" t="str">
            <v>게이트 스톤 불안정화</v>
          </cell>
          <cell r="F167"/>
          <cell r="G167" t="str">
            <v>Stone gate destabilization</v>
          </cell>
          <cell r="H167" t="str">
            <v>Stone gate destabilization</v>
          </cell>
          <cell r="K167">
            <v>1</v>
          </cell>
          <cell r="M167" t="str">
            <v>ゲートストーン不安定化</v>
          </cell>
          <cell r="N167" t="str">
            <v>石门不稳定</v>
          </cell>
          <cell r="O167" t="str">
            <v>石門不穩定</v>
          </cell>
          <cell r="P167" t="str">
            <v>déstabilisation de porte en pierre</v>
          </cell>
          <cell r="Q167" t="str">
            <v>Steintor Destabilisierung</v>
          </cell>
          <cell r="R167" t="str">
            <v>gerbang batu destabilisasi</v>
          </cell>
          <cell r="S167" t="str">
            <v>cancello pietra destabilizzazione</v>
          </cell>
          <cell r="T167" t="str">
            <v>Камень ворот дестабилизация</v>
          </cell>
          <cell r="U167" t="str">
            <v>la desestabilización puerta de piedra</v>
          </cell>
          <cell r="V167" t="str">
            <v>ประตูหินเสถียร</v>
          </cell>
          <cell r="W167" t="str">
            <v>cửa đá bất ổn</v>
          </cell>
          <cell r="X167" t="str">
            <v>desestabilização portão de pedra</v>
          </cell>
          <cell r="Y167" t="str">
            <v>بوابة حجر زعزعة الاستقرار</v>
          </cell>
          <cell r="Z167" t="str">
            <v>Камень брамы дэстабілізацыя</v>
          </cell>
          <cell r="AA167" t="str">
            <v>Stone порта дестабилизация</v>
          </cell>
          <cell r="AB167" t="str">
            <v>Kamenná brána destabilizace</v>
          </cell>
          <cell r="AC167" t="str">
            <v>Steenpoort destabilisatie</v>
          </cell>
          <cell r="AD167" t="str">
            <v>Kivi portti destabiloituminen</v>
          </cell>
          <cell r="AE167" t="str">
            <v>Πέτρα πύλη αποσταθεροποίηση</v>
          </cell>
          <cell r="AF167" t="str">
            <v>יציבות שער סטון</v>
          </cell>
          <cell r="AG167" t="str">
            <v>Kő kapu destabilizálódás</v>
          </cell>
          <cell r="AH167" t="str">
            <v>pintu batu ketidakstabilan</v>
          </cell>
          <cell r="AI167" t="str">
            <v>brama kamień destabilizacja</v>
          </cell>
          <cell r="AJ167" t="str">
            <v>gate Piatra destabilizare</v>
          </cell>
          <cell r="AK167" t="str">
            <v>Kamenná brána destabilizácia</v>
          </cell>
          <cell r="AL167" t="str">
            <v>Sten grind destabilisering</v>
          </cell>
          <cell r="AM167" t="str">
            <v>Taş kapısı istikrarsızlaştırma</v>
          </cell>
          <cell r="AN167" t="str">
            <v>Камінь воріт дестабілізація</v>
          </cell>
        </row>
        <row r="168">
          <cell r="A168" t="str">
            <v>GameUI_OpenChaosMore</v>
          </cell>
          <cell r="B168">
            <v>1</v>
          </cell>
          <cell r="C16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8"/>
          <cell r="E16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F168"/>
          <cell r="G168" t="str">
            <v>Gyeolryu who was unstable factors affect the horsepower flow of Stone gate to the magical fusion energy; called for the destruction of the world explode._x000D_
_x000D_
To revert to destabilize the Stone Gate will burn your &lt;color = # 008000&gt; 5 times the energy &lt;/ color&gt;.</v>
          </cell>
          <cell r="H168" t="str">
            <v>Gyeolryu who was unstable factors affect the horsepower flow of Stone gate to the magical fusion energy; called for the destruction of the world explode._x000D_
_x000D_
To revert to destabilize the Stone Gate will burn your &lt;color = # 008000&gt; 5 times the energy &lt;/ color&gt;.</v>
          </cell>
          <cell r="K168">
            <v>1</v>
          </cell>
          <cell r="M168"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 =＃008000&gt; 5回分のエネルギー&lt;/ color&gt;を焼くします。</v>
          </cell>
          <cell r="N168" t="str">
            <v>Gyeolryu谁是不稳定因素影响石门的马力流向神奇的聚变能源;呼吁世界爆炸的破坏。_x000D_
_x000D_
要恢复到动摇石门将燃烧你&lt;颜色=＃008000&gt;能量的5倍&lt;/颜色&gt;。</v>
          </cell>
          <cell r="O168" t="str">
            <v>Gyeolryu誰是不穩定因素影響石門的馬力流向神奇的聚變能源;呼籲世界爆炸的破壞。_x000D_
_x000D_
要恢復到動搖石門將燃燒你&lt;顏色=＃008000&gt;能量的5倍&lt;/顏色&gt;。</v>
          </cell>
          <cell r="P168" t="str">
            <v>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v>
          </cell>
          <cell r="Q168" t="str">
            <v>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v>
          </cell>
          <cell r="R168" t="str">
            <v>Gyeolryu yang faktor yang tidak stabil mempengaruhi aliran tenaga kuda dari gerbang Stone untuk energi fusi ajaib; menyerukan penghancuran dunia meledak._x000D_
_x000D_
Untuk kembali ke menggoyahkan Stone Gate akan membakar Anda &lt;color = # 008000&gt; 5 kali energi &lt;/ warna&gt;.</v>
          </cell>
          <cell r="S168" t="str">
            <v>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v>
          </cell>
          <cell r="T168" t="str">
            <v>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v>
          </cell>
          <cell r="U168" t="str">
            <v>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v>
          </cell>
          <cell r="V168" t="str">
            <v>Gyeolryu ที่ถูกปัจจัยที่ไม่แน่นอนส่งผลกระทบต่อการไหลแรงม้าประตูหินพลังงานฟิวชั่นที่มีมนต์ขลัง; เรียกร้องให้มีการทำลายของโลกระเบิด_x000D_
_x000D_
เพื่อกลับไปเสถียรประตูหินจะเผาผลาญของคุณ &lt;color = # 008000&gt; 5 ครั้งพลังงานที่ &lt;/ สี&gt;</v>
          </cell>
          <cell r="W168" t="str">
            <v>Gyeolryu là ai yếu tố không ổn định ảnh hưởng đến dòng chảy mã lực của cổng đá đến năng lượng nhiệt hạch huyền diệu; kêu gọi sự hủy diệt của thế giới bùng nổ._x000D_
_x000D_
Để trở lại để làm mất ổn định Cổng Stone sẽ đốt cháy &lt;color = # 008000&gt; bạn 5 lần so với năng lượng &lt;/ color&gt;.</v>
          </cell>
          <cell r="X168" t="str">
            <v>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v>
          </cell>
          <cell r="Y168" t="str">
            <v>Gyeolryu الذي كان من العوامل غير المستقرة تؤثر على تدفق حصانا من بوابة الحجري إلى طاقة الانصهار السحرية، دعا إلى تدمير العالم تنفجر._x000D_
_x000D_
العودة إلى زعزعة استقرار حجر بوابة سوف يحرق بك &lt;اللون = # 008000&gt; 5 أضعاف الطاقة &lt;/ لون&gt;.</v>
          </cell>
          <cell r="Z168" t="str">
            <v>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v>
          </cell>
          <cell r="AA168" t="str">
            <v>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v>
          </cell>
          <cell r="AB168" t="str">
            <v>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v>
          </cell>
          <cell r="AC168" t="str">
            <v>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v>
          </cell>
          <cell r="AD168" t="str">
            <v>Gyeolryu joka oli epävakaa tekijät vaikuttavat hevosvoimaa virtaus Stone portilta maaginen fuusioenergian vaati tuhoutuminen maailmassa räjähtää._x000D_
_x000D_
Palata horjuttaa Stone portti polttaa &lt;color = # 008000&gt; 5 kertaa enemmän energiaa &lt;/ väri&gt;.</v>
          </cell>
          <cell r="AE168" t="str">
            <v>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v>
          </cell>
          <cell r="AF168" t="str">
            <v>Gyeolryu שהיה גורמים לא יציבים להשפיע על זרימת כוחות הסוס של שער אבן ועד אנרגית ההיתוך הקסומה; קרא להשמדת העולם תתפוצץ._x000D_
_x000D_
כדי לחזור ולערער את שער אבן ישרוף שלך &lt;color = # 008000&gt; 5 פעמים את האנרגיה &lt;/ צבע&gt;.</v>
          </cell>
          <cell r="AG168" t="str">
            <v>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v>
          </cell>
          <cell r="AH168" t="str">
            <v>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v>
          </cell>
          <cell r="AI168" t="str">
            <v>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v>
          </cell>
          <cell r="AJ168" t="str">
            <v>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v>
          </cell>
          <cell r="AK168" t="str">
            <v>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v>
          </cell>
          <cell r="AL168" t="str">
            <v>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v>
          </cell>
          <cell r="AM168" t="str">
            <v>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v>
          </cell>
          <cell r="AN168" t="str">
            <v>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v>
          </cell>
        </row>
        <row r="169">
          <cell r="A169" t="str">
            <v>GameUI_OpenChaosDesc</v>
          </cell>
          <cell r="B169">
            <v>1</v>
          </cell>
          <cell r="C16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9"/>
          <cell r="E16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F169"/>
          <cell r="G169" t="str">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ell>
          <cell r="H169" t="str">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ell>
          <cell r="K169">
            <v>1</v>
          </cell>
          <cell r="M169" t="str">
            <v>ゲートストーンが不安定なって&lt;color =＃80C0FF&gt;カオスモード&lt;/ color&gt;が開始されます。_x000D_
_x000D_
&lt;color =＃80C0FF&gt;カオスモード&lt;/ color&gt;は、今まで戦ってきた&lt;color =＃FFFF80&gt;敵がランダム&lt;/ color&gt;に登場し、&lt;color =＃FFFF80&gt;キャラクター交換を自由自在&lt;/ color&gt;とするすることができます。</v>
          </cell>
          <cell r="N169" t="str">
            <v>Haejyeoseo石门不稳定&lt;颜色=＃80C0FF&gt;混沌模式&lt;/颜色&gt;启动。_x000D_
_x000D_
&lt;颜色=＃80C0FF&gt;混沌模式&lt;/彩色&gt; The've到目前为止打&lt;颜色=＃FFFF80&gt;敌人随机&lt;/颜色&gt;似乎是一个&lt;颜色=＃FFFF80&gt;字符自由地替换&lt;/颜色&gt;你可以。</v>
          </cell>
          <cell r="O169" t="str">
            <v>Haejyeoseo石門不穩定&lt;顏色=＃80C0FF&gt;混沌模式&lt;/顏色&gt;啟動。_x000D_
_x000D_
&lt;顏色=＃80C0FF&gt;混沌模式&lt;/彩色&gt; The've到目前為止打&lt;顏色=＃FFFF80&gt;敵人隨機&lt;/顏色&gt;似乎是一個&lt;顏色=＃FFFF80&gt;字符自由地替換&lt;/顏色&gt;你可以。</v>
          </cell>
          <cell r="P169" t="str">
            <v>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v>
          </cell>
          <cell r="Q169" t="str">
            <v>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v>
          </cell>
          <cell r="R169" t="str">
            <v>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v>
          </cell>
          <cell r="S169" t="str">
            <v>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v>
          </cell>
          <cell r="T169" t="str">
            <v>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v>
          </cell>
          <cell r="U169" t="str">
            <v>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v>
          </cell>
          <cell r="V169" t="str">
            <v>Haejyeoseo หินประตูเสถียร &lt;color = # 80C0FF&gt; โหมด Chaos &lt;/ สี&gt; เริ่มต้น_x000D_
_x000D_
&lt;สี = # 80C0FF&gt; โหมด Chaos &lt;/ สี&gt; The've ต่อสู้เพื่อให้ห่างไกล &lt;color = # FFFF80&gt; ศัตรูสุ่ม &lt;/ สี&gt; ที่ดูเหมือนจะเป็น &lt;color = # FFFF80&gt; ตัวละครที่จะมาแทนที่ได้อย่างอิสระ &lt;/ สี&gt; คุณสามารถ</v>
          </cell>
          <cell r="W169" t="str">
            <v>Haejyeoseo Đá Cổng ổn định &lt;color = # 80C0FF&gt; Chaos Mode &lt;/ color&gt; khởi động._x000D_
_x000D_
&lt;Color = # 80C0FF&gt; Chaos Mode &lt;/ color&gt; The've chiến đấu cho đến nay &lt;color = # FFFF80&gt; kẻ thù ngẫu nhiên &lt;/ color&gt; dường như là một &lt;color = # FFFF80&gt; nhân vật để thay thế một cách tự do &lt;/ color&gt; bạn có thể.</v>
          </cell>
          <cell r="X169" t="str">
            <v>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v>
          </cell>
          <cell r="Y169" t="str">
            <v>Haejyeoseo حجر بوابة مستقر &lt;اللون = # 80C0FF&gt; وضع الفوضى &lt;/ لون&gt; يبدأ._x000D_
_x000D_
&lt;اللون = # 80C0FF&gt; وضع الفوضى &lt;/ لون&gt; The've خاض حتى الآن &lt;اللون = # FFFF80&gt; أعداء عشوائيا &lt;/ لون&gt; يبدو أنه &lt;اللون = # FFFF80&gt; شخصية لتحل محل بحرية &lt;/ لون&gt; يمكنك.</v>
          </cell>
          <cell r="Z169" t="str">
            <v>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v>
          </cell>
          <cell r="AA169" t="str">
            <v>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v>
          </cell>
          <cell r="AB169" t="str">
            <v>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v>
          </cell>
          <cell r="AC169" t="str">
            <v>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v>
          </cell>
          <cell r="AD169" t="str">
            <v>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v>
          </cell>
          <cell r="AE169" t="str">
            <v>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v>
          </cell>
          <cell r="AF169" t="str">
            <v>Haejyeoseo סטון שער יציב &lt;color = # 80C0FF&gt; מצב כאוס &lt;/ צבע&gt; מתחיל._x000D_
_x000D_
&lt;Color = # 80C0FF&gt; כאוס מצב &lt;/ צבע&gt; The've נלחמו עד כה &lt;color = # FFFF80&gt; אויבים אקראי &lt;/ צבע&gt; שנראה &lt;color = # FFFF80&gt; אופי להחליף בחופשיות &lt;/ צבע&gt; אתה יכול.</v>
          </cell>
          <cell r="AG169" t="str">
            <v>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v>
          </cell>
          <cell r="AH169" t="str">
            <v>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v>
          </cell>
          <cell r="AI169" t="str">
            <v>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v>
          </cell>
          <cell r="AJ169" t="str">
            <v>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v>
          </cell>
          <cell r="AK169" t="str">
            <v>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v>
          </cell>
          <cell r="AL169" t="str">
            <v>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v>
          </cell>
          <cell r="AM169" t="str">
            <v>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v>
          </cell>
          <cell r="AN169" t="str">
            <v>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v>
          </cell>
        </row>
        <row r="170">
          <cell r="A170" t="str">
            <v>GameUI_ChaosPopName</v>
          </cell>
          <cell r="B170">
            <v>1</v>
          </cell>
          <cell r="C170" t="str">
            <v>게이트 스톤 안정화</v>
          </cell>
          <cell r="D170"/>
          <cell r="E170" t="str">
            <v>게이트 스톤 안정화</v>
          </cell>
          <cell r="F170"/>
          <cell r="G170" t="str">
            <v>Stone gate stabilization</v>
          </cell>
          <cell r="H170" t="str">
            <v>Stone gate stabilization</v>
          </cell>
          <cell r="K170">
            <v>1</v>
          </cell>
          <cell r="M170" t="str">
            <v>ゲートストーン安定化</v>
          </cell>
          <cell r="N170" t="str">
            <v>石门稳定</v>
          </cell>
          <cell r="O170" t="str">
            <v>石門穩定</v>
          </cell>
          <cell r="P170" t="str">
            <v>la stabilisation de la porte en pierre</v>
          </cell>
          <cell r="Q170" t="str">
            <v>Stone Gate Stabilisierung</v>
          </cell>
          <cell r="R170" t="str">
            <v>Batu gerbang stabilisasi</v>
          </cell>
          <cell r="S170" t="str">
            <v>stabilizzazione cancello di pietra</v>
          </cell>
          <cell r="T170" t="str">
            <v>Стабилизация ворот Камень</v>
          </cell>
          <cell r="U170" t="str">
            <v>estabilización puerta de piedra</v>
          </cell>
          <cell r="V170" t="str">
            <v>หินเสถียรภาพประตู</v>
          </cell>
          <cell r="W170" t="str">
            <v>ổn định cổng đá</v>
          </cell>
          <cell r="X170" t="str">
            <v>estabilização portão de pedra</v>
          </cell>
          <cell r="Y170" t="str">
            <v>استقرار بوابة الحجر</v>
          </cell>
          <cell r="Z170" t="str">
            <v>Стабілізацыя брамы Камень</v>
          </cell>
          <cell r="AA170" t="str">
            <v>порта стабилизиране Стоун</v>
          </cell>
          <cell r="AB170" t="str">
            <v>Kámen stabilizace gate</v>
          </cell>
          <cell r="AC170" t="str">
            <v>Steenpoort stabilisatie</v>
          </cell>
          <cell r="AD170" t="str">
            <v>Kivi portti vakauttaminen</v>
          </cell>
          <cell r="AE170" t="str">
            <v>Stone σταθεροποίηση πύλη</v>
          </cell>
          <cell r="AF170" t="str">
            <v>ייצוב שער סטון</v>
          </cell>
          <cell r="AG170" t="str">
            <v>Kő kapu stabilizációs</v>
          </cell>
          <cell r="AH170" t="str">
            <v>Stone penstabilan pintu</v>
          </cell>
          <cell r="AI170" t="str">
            <v>Kamienna brama stabilizacja</v>
          </cell>
          <cell r="AJ170" t="str">
            <v>Piatra poarta stabilizare</v>
          </cell>
          <cell r="AK170" t="str">
            <v>Kameň stabilizácia gate</v>
          </cell>
          <cell r="AL170" t="str">
            <v>Sten grind stabilisering</v>
          </cell>
          <cell r="AM170" t="str">
            <v>Taş kapı sabitleme</v>
          </cell>
          <cell r="AN170" t="str">
            <v>Стабілізація воріт Камінь</v>
          </cell>
        </row>
        <row r="171">
          <cell r="A171" t="str">
            <v>GameUI_ChaosPopMore</v>
          </cell>
          <cell r="B171">
            <v>1</v>
          </cell>
          <cell r="C17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1"/>
          <cell r="E17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F171"/>
          <cell r="G171" t="str">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ell>
          <cell r="H171" t="str">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ell>
          <cell r="K171">
            <v>1</v>
          </cell>
          <cell r="M171" t="str">
            <v>不安定だったゲートストーンのエネルギーを融合させ、一時的に安定化させた。エネルギーは二つの方向に誘導することができます。_x000D_
_x000D_
&lt;color =＃C06000&gt;チャレンジモード&lt;/ color&gt;に変換すると、カオスモードであった状態を正常化させ、章に挑戦できるようになります。 &lt;color =＃000080&gt;次の章に進んで&lt;/ color&gt;には、チャレンジモードに変換した後、チャプターをクリアしてください！_x000D_
_x000D_
あるいは&lt;color =＃800000&gt;挑戦の機会を失う&lt;/ color&gt;の代わりにエネルギーを還元してゴールド、アイテムなどの&lt;color =＃008000&gt;補償を獲得&lt;/ color&gt;することができます。まだチャプターをクリアするほどの力が足りないと感じられる場合は補償を受けて&lt;color =＃000080&gt;より強くなった次の課題&lt;/ color&gt;することができます。</v>
          </cell>
          <cell r="N171" t="str">
            <v>通过能量融合到石门它是不稳定带来的暂时企稳。能源可以通过两种方式进行的。_x000D_
_x000D_
&lt;颜色=＃C06000&gt;当转换成挑战模式&lt;/颜色&gt;它将能够以归一化状态是混乱的方式和章挑战。 &lt;颜色=＃000080&gt;前进到下一章&lt;/彩色&gt;请清除转换到挑战模式之后的章节！_x000D_
_x000D_
或&lt;颜色=＃800000&gt;获取的&lt;颜色=＃008000&gt;奖励，如金，物品和减少&lt;/颜色&gt;，代替失去挑战能量&lt;/颜色&gt;的机会可以。获得赔偿，如果它仍然觉得缺乏兴趣的力量，以明确章节&lt;颜色=＃000080&gt;可以更强的下一个挑战&lt;/颜色&gt;。</v>
          </cell>
          <cell r="O171" t="str">
            <v>通過能量融合到石門它是不穩定帶來的暫時企穩。能源可以通過兩種方式進行的。_x000D_
_x000D_
&lt;顏色=＃C06000&gt;當轉換成挑戰模式&lt;/顏色&gt;它將能夠以歸一化狀態是混亂的方式和章挑戰。 &lt;顏色=＃000080&gt;前進到下一章&lt;/彩色&gt;請清除轉換到挑戰模式之後的章節！_x000D_
_x000D_
或&lt;顏色=＃800000&gt;獲取的&lt;顏色=＃008000&gt;獎勵，如金，物品和減少&lt;/顏色&gt;，代替失去挑戰能量&lt;/顏色&gt;的機會可以。獲得賠償，如果它仍然覺得缺乏興趣的力量，以明確章節&lt;顏色=＃000080&gt;可以更強的下一個挑戰&lt;/顏色&gt;。</v>
          </cell>
          <cell r="P171" t="str">
            <v>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v>
          </cell>
          <cell r="Q171" t="str">
            <v>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v>
          </cell>
          <cell r="R171" t="str">
            <v>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v>
          </cell>
          <cell r="S171" t="str">
            <v>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v>
          </cell>
          <cell r="T171" t="str">
            <v>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v>
          </cell>
          <cell r="U171" t="str">
            <v>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v>
          </cell>
          <cell r="V171" t="str">
            <v>โดยการหลอมรวมพลังงานที่จะหินประตูมันก็ไม่แน่นอนนำความเสถียรชั่วคราว พลังงานที่จะได้รับในสองวิธี_x000D_
_x000D_
&lt;สี = # C06000&gt; เมื่อแปลงเป็นโหมดท้าทาย &lt;/ สี&gt; ก็จะสามารถที่จะปรับรัฐเป็นโหมดวุ่นวายและบทที่ท้าทาย &lt;สี = # 000080&gt; เพื่อดำเนินการต่อไปบทต่อไป &lt;/ สี&gt; โปรดล้างบทหลังจากการแปลงไปยังโหมด Challenge!_x000D_
_x000D_
หรือ &lt;color = # 800000&gt; มา &lt;color = # 008000&gt; รางวัลเช่นทอง, รายการและลด &lt;/ สี&gt; แทนของการสูญเสียโอกาสในการที่ท้าทายพลังงาน &lt;/ สี&gt; สามารถ ได้รับการชดเชยถ้ามันจะยังคงรู้สึกว่าการขาดของกองกำลังที่น่าสนใจบทที่ชัดเจน &lt;color = # 000080&gt; สามารถเป็นสิ่งที่ท้าทายต่อไปแข็งแกร่ง &lt;/ สี&gt;</v>
          </cell>
          <cell r="W171" t="str">
            <v>Bằng cách nung chảy năng lượng để đá Cổng đó là không ổn định mang tạm thời ổn định. Năng lượng có thể được bắt nguồn theo hai cách._x000D_
_x000D_
&lt;Color = # C06000&gt; Khi chuyển sang chế độ thách thức &lt;/ color&gt; nó sẽ có thể để bình thường hóa tình trạng này là chế độ hỗn loạn và Chương Challenge. &lt;Color = # 000080&gt; để thực hiện các chương tiếp theo &lt;/ color&gt; Hãy xóa chương sau khi chuyển đổi sang chế độ Challenge!_x000D_
_x000D_
Hoặc &lt;color = # 800000&gt; mua &lt;color = # 008000&gt; Thưởng như vàng, các mặt hàng và giảm &lt;/ color&gt;, thay vì mất cơ hội thách thức năng lượng &lt;/ color&gt; có thể được. Nhận bồi thường nếu nó vẫn cảm thấy rằng việc thiếu lực lượng quan tâm đến chương rõ ràng &lt;color = # 000080&gt; có thể mạnh Thách thức tiếp theo &lt;/ color&gt;.</v>
          </cell>
          <cell r="X171" t="str">
            <v>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v>
          </cell>
          <cell r="Y171" t="str">
            <v>عن طريق دمج الطاقة لبوابة حجر كان غير مستقر جلبت استقرت مؤقتا. الطاقة يمكن أن تستمد بطريقتين._x000D_
_x000D_
&lt;اللون = # C06000&gt; عند تحويلها إلى وضع التحدي &lt;/ اللون&gt; سوف تكون قادرة على تطبيع الدولة كان الوضع الفوضوي والفصل التحدي. &lt;اللون = # 000080&gt; للشروع في الفصل التالي &lt;/ لون&gt; الرجاء مسح الفصل بعد التحويل إلى وضع التحدي!_x000D_
_x000D_
أو &lt;اللون = # 800000&gt; المكتسبة &lt;اللون = # 008000&gt; تكافئ مثل الذهب والمواد وتقليل &lt;/ لون&gt;، بدلا من فقدان الفرصة في تحدي الطاقة &lt;/ لون&gt; يمكن أن يكون. الحصول على تعويض إذا كان لا يزال يرى أن عدم وجود قوات تهم فصول واضحة &lt;اللون = # 000080&gt; يمكن أن يكون أقوى التحدي المقبل &lt;/ لون&gt;.</v>
          </cell>
          <cell r="Z171" t="str">
            <v>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v>
          </cell>
          <cell r="AA171" t="str">
            <v>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v>
          </cell>
          <cell r="AB171" t="str">
            <v>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v>
          </cell>
          <cell r="AC171" t="str">
            <v>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v>
          </cell>
          <cell r="AD171" t="str">
            <v>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v>
          </cell>
          <cell r="AE171" t="str">
            <v>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v>
          </cell>
          <cell r="AF171" t="str">
            <v>על ידי פיוזינג את האנרגיה סטון שער זה היה יציב הביא התייצב באופן זמני. אנרגיה יכולה להיגזר בשני אופנים._x000D_
_x000D_
&lt;Color = # C06000&gt; כאשר המיר למצב אתגר &lt;/ צבע&gt; זה תוכל לנרמל את המדינה היה במצב כאוטי פרק אתגר. &lt;Color = # 000080&gt; כדי להמשיך לפרק הבא &lt;/ צבע&gt; אנא מחק את הפרק לאחר ההמרה למצב האתגר!_x000D_
_x000D_
או &lt;color = # 800000&gt; רכש &lt;color = # 008000&gt; תגמול כגון זהב, פריטים והפחתה &lt;/ צבע&gt;, במקום לאבד את ההזדמנות מאתגרת אנרגיה &lt;/ צבע&gt; יכול להיות. קבל פיצויים אם הוא עדיין חש כי חוסר כוחות עניין פרקים ברורים &lt;color = # 000080&gt; יכול להיות האתגר הבא חזק &lt;/ צבע&gt;.</v>
          </cell>
          <cell r="AG171" t="str">
            <v>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v>
          </cell>
          <cell r="AH171" t="str">
            <v>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v>
          </cell>
          <cell r="AI171" t="str">
            <v>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v>
          </cell>
          <cell r="AJ171" t="str">
            <v>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v>
          </cell>
          <cell r="AK171" t="str">
            <v>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v>
          </cell>
          <cell r="AL171" t="str">
            <v>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v>
          </cell>
          <cell r="AM171" t="str">
            <v>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v>
          </cell>
          <cell r="AN171" t="str">
            <v>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v>
          </cell>
        </row>
        <row r="172">
          <cell r="A172" t="str">
            <v>GameUI_ChaosPopDesc</v>
          </cell>
          <cell r="B172">
            <v>1</v>
          </cell>
          <cell r="C172" t="str">
            <v>안정화된 에너지를 어디에 사용할지 선택해주세요</v>
          </cell>
          <cell r="D172"/>
          <cell r="E172" t="str">
            <v>안정화된 에너지를 어디에 사용할지 선택해주세요</v>
          </cell>
          <cell r="F172"/>
          <cell r="G172" t="str">
            <v>Choose where you want to use the stabilization energy</v>
          </cell>
          <cell r="H172" t="str">
            <v>Choose where you want to use the stabilization energy</v>
          </cell>
          <cell r="K172">
            <v>1</v>
          </cell>
          <cell r="M172" t="str">
            <v>安定化されたエネルギーをどこに使用するかを選択してください</v>
          </cell>
          <cell r="N172" t="str">
            <v>选择您要使用的稳定能</v>
          </cell>
          <cell r="O172" t="str">
            <v>選擇您要使用的穩定能</v>
          </cell>
          <cell r="P172" t="str">
            <v>Choisissez l'emplacement où vous voulez utiliser l'énergie de stabilisation</v>
          </cell>
          <cell r="Q172" t="str">
            <v>Wählen Sie, wo Sie die Stabilisierungsenergie nutzen wollen</v>
          </cell>
          <cell r="R172" t="str">
            <v>Pilih mana Anda ingin menggunakan energi stabilisasi</v>
          </cell>
          <cell r="S172" t="str">
            <v>Scegliere dove si desidera utilizzare l'energia di stabilizzazione</v>
          </cell>
          <cell r="T172" t="str">
            <v>Выберите, где вы хотите использовать энергию стабилизации</v>
          </cell>
          <cell r="U172" t="str">
            <v>Elija dónde desea utilizar la energía de estabilización</v>
          </cell>
          <cell r="V172" t="str">
            <v>เลือกตำแหน่งที่คุณต้องการใช้พลังงานที่มีเสถียรภาพ</v>
          </cell>
          <cell r="W172" t="str">
            <v>Chọn nơi bạn muốn sử dụng năng lượng ổn định</v>
          </cell>
          <cell r="X172" t="str">
            <v>Escolha onde você quer usar a energia de estabilização</v>
          </cell>
          <cell r="Y172" t="str">
            <v>اختيار المكان الذي ترغب في استخدام الطاقة لتحقيق الاستقرار</v>
          </cell>
          <cell r="Z172" t="str">
            <v>Выберыце, дзе вы хочаце выкарыстоўваць энергію стабілізацыі</v>
          </cell>
          <cell r="AA172" t="str">
            <v>Изберете къде искате да използвате енергията на стабилизация</v>
          </cell>
          <cell r="AB172" t="str">
            <v>Vyberte si, kde chcete použít stabilizační energii</v>
          </cell>
          <cell r="AC172" t="str">
            <v>Kies waar u aan de stabilisering energie te gebruiken</v>
          </cell>
          <cell r="AD172" t="str">
            <v>Valitse minne haluat käyttää stabilointienergia</v>
          </cell>
          <cell r="AE172" t="str">
            <v>Επιλέξτε πού θέλετε να χρησιμοποιήσετε την ενέργεια σταθεροποίησης</v>
          </cell>
          <cell r="AF172" t="str">
            <v>בחר היכן ברצונך להשתמש באנרגית הייצוב</v>
          </cell>
          <cell r="AG172" t="str">
            <v>Válassza ki, hol szeretné használni a stabilizációs energia</v>
          </cell>
          <cell r="AH172" t="str">
            <v>Pilih di mana anda mahu menggunakan tenaga penstabilan</v>
          </cell>
          <cell r="AI172" t="str">
            <v>Wybierz, gdzie chcesz, aby wykorzystać energię stabilizacji</v>
          </cell>
          <cell r="AJ172" t="str">
            <v>Alegeți unde doriți să utilizați energia de stabilizare</v>
          </cell>
          <cell r="AK172" t="str">
            <v>Vyberte si, kde chcete použiť stabilizačný energiu</v>
          </cell>
          <cell r="AL172" t="str">
            <v>Välj var du vill använda stabiliseringsenergi</v>
          </cell>
          <cell r="AM172" t="str">
            <v>Eğer istikrar enerjiyi kullanmak istediğiniz yeri seçin</v>
          </cell>
          <cell r="AN172" t="str">
            <v>Виберіть, де ви хочете використовувати енергію стабілізації</v>
          </cell>
        </row>
        <row r="173">
          <cell r="A173" t="str">
            <v>GameUI_ChaosPopChallenge</v>
          </cell>
          <cell r="B173">
            <v>1</v>
          </cell>
          <cell r="C173" t="str">
            <v>&lt;color=#FFFF60&gt;도전 모드&lt;/color&gt;로 변환</v>
          </cell>
          <cell r="D173"/>
          <cell r="E173" t="str">
            <v>&lt;color=#FFFF60&gt;도전 모드&lt;/color&gt;로 변환</v>
          </cell>
          <cell r="F173"/>
          <cell r="G173" t="str">
            <v>&lt;Color = # FFFF60&gt; converted to conductive mode &lt;/ color&gt;</v>
          </cell>
          <cell r="H173" t="str">
            <v>&lt;Color = # FFFF60&gt; converted to conductive mode &lt;/ color&gt;</v>
          </cell>
          <cell r="K173">
            <v>1</v>
          </cell>
          <cell r="M173" t="str">
            <v>&lt;color =＃FFFF60&gt;チャレンジモード&lt;/ color&gt;に変換</v>
          </cell>
          <cell r="N173" t="str">
            <v>&lt;颜色=＃FFFF60&gt;转换为导通模式&lt;/颜色&gt;</v>
          </cell>
          <cell r="O173" t="str">
            <v>&lt;顏色=＃FFFF60&gt;轉換為導通模式&lt;/顏色&gt;</v>
          </cell>
          <cell r="P173" t="str">
            <v>&lt;Color = # FFFF60&gt; converties en mode conducteur &lt;/ couleur&gt;</v>
          </cell>
          <cell r="Q173" t="str">
            <v>&lt;Color = # FFFF60&gt; umgewandelt leitenden Modus &lt;/ color&gt;</v>
          </cell>
          <cell r="R173" t="str">
            <v>&lt;Warna = # FFFF60&gt; dikonversi ke mode konduktif &lt;/ warna&gt;</v>
          </cell>
          <cell r="S173" t="str">
            <v>&lt;Colore = # FFFF60&gt; convertiti in modalità conduttiva &lt;/ color&gt;</v>
          </cell>
          <cell r="T173" t="str">
            <v>&lt;Цвет = # FFFF60&gt; преобразуется в проводящем режиме &lt;/ цвет&gt;</v>
          </cell>
          <cell r="U173" t="str">
            <v>&lt;Color = # FFFF60&gt; convertidos a modo de conductor &lt;/ Color&gt;</v>
          </cell>
          <cell r="V173" t="str">
            <v>&lt;สี = # FFFF60&gt; แปลงโหมดกระแสไฟฟ้า &lt;/ สี&gt;</v>
          </cell>
          <cell r="W173" t="str">
            <v>&lt;Color = # FFFF60&gt; chuyển sang chế độ dẫn điện &lt;/ color&gt;</v>
          </cell>
          <cell r="X173" t="str">
            <v>&lt;Color = # FFFF60&gt; convertido para o modo condutora &lt;/ color&gt;</v>
          </cell>
          <cell r="Y173" t="str">
            <v>&lt;اللون = # FFFF60&gt; تحويلها إلى وضع موصل &lt;/ لون&gt;</v>
          </cell>
          <cell r="Z173" t="str">
            <v>&lt;Колер = # FFFF60&gt; пераўтворыцца ў які праводзіць рэжыме &lt;/ колер&gt;</v>
          </cell>
          <cell r="AA173" t="str">
            <v>&lt;Цвят = # FFFF60&gt; превръща проводим режим &lt;/ цвят&gt;</v>
          </cell>
          <cell r="AB173" t="str">
            <v>&lt;Barva = # FFFF60&gt; převést na vodivého režimu &lt;/ barva&gt;</v>
          </cell>
          <cell r="AC173" t="str">
            <v>&lt;Kleur = # FFFF60&gt; omgezet in geleidende toestand &lt;/ color&gt;</v>
          </cell>
          <cell r="AD173" t="str">
            <v>&lt;Värin = # FFFF60&gt; muunnetaan johtava tila &lt;/ väri&gt;</v>
          </cell>
          <cell r="AE173" t="str">
            <v>&lt;Χρώμα = # FFFF60&gt; μετατρέπεται σε αγώγιμο λειτουργία &lt;/ χρώμα&gt;</v>
          </cell>
          <cell r="AF173" t="str">
            <v>&lt;Color = # FFFF60&gt; המרה למצב מוליך &lt;/ צבע&gt;</v>
          </cell>
          <cell r="AG173" t="str">
            <v>&lt;Color = # FFFF60&gt; alakítjuk vezetőképes módban &lt;/ color&gt;</v>
          </cell>
          <cell r="AH173" t="str">
            <v>&lt;Warna = # FFFF60&gt; ditukar ke mod konduktif &lt;/ warna&gt;</v>
          </cell>
          <cell r="AI173" t="str">
            <v>&lt;Kolor = # FFFF60&gt; przekształca się w stan przewodzenia &lt;/ kolor&gt;</v>
          </cell>
          <cell r="AJ173" t="str">
            <v>&lt;Color = # FFFF60&gt; convertit în mod conductor &lt;/ color&gt;</v>
          </cell>
          <cell r="AK173" t="str">
            <v>&lt;Farba = # FFFF60&gt; previesť na vodivého režime &lt;/ farba&gt;</v>
          </cell>
          <cell r="AL173" t="str">
            <v>&lt;Färg = # FFFF60&gt; omvandlas till ledande mod &lt;/ färg&gt;</v>
          </cell>
          <cell r="AM173" t="str">
            <v>&lt;Renk = # FFFF60&gt; iletken moduna dönüştürülebilir &lt;/ renk&gt;</v>
          </cell>
          <cell r="AN173" t="str">
            <v>&lt;Колір = # FFFF60&gt; перетворюється в провідному режимі &lt;/ колір&gt;</v>
          </cell>
        </row>
        <row r="174">
          <cell r="A174" t="str">
            <v>GameUI_ChaosPopDescRevert</v>
          </cell>
          <cell r="B174">
            <v>1</v>
          </cell>
          <cell r="C174" t="str">
            <v>환원하여 &lt;color=#80FF80&gt;보상 받기&lt;/color&gt;</v>
          </cell>
          <cell r="D174"/>
          <cell r="E174" t="str">
            <v>환원하여 &lt;color=#80FF80&gt;보상 받기&lt;/color&gt;</v>
          </cell>
          <cell r="F174"/>
          <cell r="G174" t="str">
            <v>Receive reduced to &lt;color = # 80FF80&gt; compensate &lt;/ color&gt;</v>
          </cell>
          <cell r="H174" t="str">
            <v>Receive reduced to &lt;color = # 80FF80&gt; compensate &lt;/ color&gt;</v>
          </cell>
          <cell r="K174">
            <v>1</v>
          </cell>
          <cell r="M174" t="str">
            <v>還元して&lt;color =＃80FF80&gt;補償受ける&lt;/ color&gt;</v>
          </cell>
          <cell r="N174" t="str">
            <v>接收减少到&lt;颜色=＃80FF80&gt;补偿&lt;/颜色&gt;</v>
          </cell>
          <cell r="O174" t="str">
            <v>接收減少到&lt;顏色=＃80FF80&gt;補償&lt;/顏色&gt;</v>
          </cell>
          <cell r="P174" t="str">
            <v>Receive réduit à &lt;color = # 80FF80&gt; compenser &lt;/ couleur&gt;</v>
          </cell>
          <cell r="Q174" t="str">
            <v>Receive reduziert auf &lt;color = # 80FF80&gt; kompensieren &lt;/ color&gt;</v>
          </cell>
          <cell r="R174" t="str">
            <v>Menerima dikurangi menjadi &lt;color = # 80FF80&gt; mengkompensasi &lt;/ warna&gt;</v>
          </cell>
          <cell r="S174" t="str">
            <v>Ricezione ridotta a &lt;color = # 80FF80&gt; compensare &lt;/ color&gt;</v>
          </cell>
          <cell r="T174" t="str">
            <v>Receive сводится к &lt;цвет = # 80FF80&gt; компенсации &lt;/ цвет&gt;</v>
          </cell>
          <cell r="U174" t="str">
            <v>Ha otorgado una reducción a &lt;color = # 80FF80&gt; compensar &lt;/ Color&gt;</v>
          </cell>
          <cell r="V174" t="str">
            <v>ได้รับลดลงไป &lt;color = # 80FF80&gt; ชดเชย &lt;/ สี&gt;</v>
          </cell>
          <cell r="W174" t="str">
            <v>Nhận giảm xuống &lt;color = # 80FF80&gt; bù &lt;/ color&gt;</v>
          </cell>
          <cell r="X174" t="str">
            <v>Receber reduzida a &lt;color = # 80FF80&gt; compensar &lt;/ color&gt;</v>
          </cell>
          <cell r="Y174" t="str">
            <v>تلقي خفضت إلى &lt;اللون = # 80FF80&gt; تعويض &lt;/ لون&gt;</v>
          </cell>
          <cell r="Z174" t="str">
            <v>Receive зводзіцца да &lt;колер = # 80FF80&gt; кампенсацыі &lt;/ колер&gt;</v>
          </cell>
          <cell r="AA174" t="str">
            <v>Приема редуцирано до &lt;цвят = # 80FF80&gt; компенсира &lt;/ цвят&gt;</v>
          </cell>
          <cell r="AB174" t="str">
            <v>Příjem snížena na &lt;color = # 80FF80&gt; kompenzovat &lt;/ color&gt;</v>
          </cell>
          <cell r="AC174" t="str">
            <v>Receive teruggebracht tot &lt;color = # 80FF80&gt; compenseren &lt;/ color&gt;</v>
          </cell>
          <cell r="AD174" t="str">
            <v>Saavat alennettu &lt;color = # 80FF80&gt; kompensoida &lt;/ color&gt;</v>
          </cell>
          <cell r="AE174" t="str">
            <v>Λαμβάνουν μειωθεί σε &lt;color = # 80FF80&gt; αντισταθμίσει &lt;/ χρώμα&gt;</v>
          </cell>
          <cell r="AF174" t="str">
            <v>Receive מופחת &lt;color = # 80FF80&gt; לפצות &lt;/ צבע&gt;</v>
          </cell>
          <cell r="AG174" t="str">
            <v>Fogadás csökkenteni &lt;color = # 80FF80&gt; kompenzálja &lt;/ color&gt;</v>
          </cell>
          <cell r="AH174" t="str">
            <v>Menerima dikurangkan kepada &lt;color = # 80FF80&gt; pampasan &lt;/ warna&gt;</v>
          </cell>
          <cell r="AI174" t="str">
            <v>Odbierz zredukowana do &lt;color = # 80FF80&gt; zrekompensować &lt;/ color&gt;</v>
          </cell>
          <cell r="AJ174" t="str">
            <v>Primi redus la &lt;color = # 80FF80&gt; compensa &lt;/ color&gt;</v>
          </cell>
          <cell r="AK174" t="str">
            <v>Príjem znížená na &lt;color = # 80FF80&gt; kompenzovať &lt;/ color&gt;</v>
          </cell>
          <cell r="AL174" t="str">
            <v>Får reducerad till &lt;color = # 80FF80&gt; kompensera &lt;/ färg&gt;</v>
          </cell>
          <cell r="AM174" t="str">
            <v>indirgenmiş Alma &lt;color = # 80FF80&gt; telafi &lt;/ renk&gt;</v>
          </cell>
          <cell r="AN174" t="str">
            <v>Receive зводиться до &lt;колір = # 80FF80&gt; компенсації &lt;/ колір&gt;</v>
          </cell>
        </row>
        <row r="175">
          <cell r="A175" t="str">
            <v>GameUI_Growth</v>
          </cell>
          <cell r="B175">
            <v>1</v>
          </cell>
          <cell r="C175" t="str">
            <v>성장</v>
          </cell>
          <cell r="E175" t="str">
            <v>성장</v>
          </cell>
          <cell r="G175" t="str">
            <v>growth</v>
          </cell>
          <cell r="H175" t="str">
            <v>GROWTH</v>
          </cell>
          <cell r="K175">
            <v>1</v>
          </cell>
          <cell r="M175" t="str">
            <v>成長</v>
          </cell>
          <cell r="N175" t="str">
            <v>发展</v>
          </cell>
          <cell r="O175" t="str">
            <v>發展</v>
          </cell>
          <cell r="P175" t="str">
            <v>croissance</v>
          </cell>
          <cell r="Q175" t="str">
            <v>Wachstum</v>
          </cell>
          <cell r="R175" t="str">
            <v>pertumbuhan</v>
          </cell>
          <cell r="S175" t="str">
            <v>crescita</v>
          </cell>
          <cell r="T175" t="str">
            <v>рост</v>
          </cell>
          <cell r="U175" t="str">
            <v>crecimiento</v>
          </cell>
          <cell r="V175" t="str">
            <v>การเจริญเติบโต</v>
          </cell>
          <cell r="W175" t="str">
            <v>tăng trưởng</v>
          </cell>
          <cell r="X175" t="str">
            <v>crescimento</v>
          </cell>
          <cell r="Y175" t="str">
            <v>نمو</v>
          </cell>
          <cell r="Z175" t="str">
            <v>рост</v>
          </cell>
          <cell r="AA175" t="str">
            <v>растеж</v>
          </cell>
          <cell r="AB175" t="str">
            <v>růst</v>
          </cell>
          <cell r="AC175" t="str">
            <v>groei</v>
          </cell>
          <cell r="AD175" t="str">
            <v>kasvu</v>
          </cell>
          <cell r="AE175" t="str">
            <v>ανάπτυξη</v>
          </cell>
          <cell r="AF175" t="str">
            <v>צמיחה</v>
          </cell>
          <cell r="AG175" t="str">
            <v>növekedés</v>
          </cell>
          <cell r="AH175" t="str">
            <v>pertumbuhan</v>
          </cell>
          <cell r="AI175" t="str">
            <v>wzrost</v>
          </cell>
          <cell r="AJ175" t="str">
            <v>creștere</v>
          </cell>
          <cell r="AK175" t="str">
            <v>rast</v>
          </cell>
          <cell r="AL175" t="str">
            <v>tillväxt</v>
          </cell>
          <cell r="AM175" t="str">
            <v>büyüme</v>
          </cell>
          <cell r="AN175" t="str">
            <v>зростання</v>
          </cell>
        </row>
        <row r="176">
          <cell r="A176" t="str">
            <v>GameUI_Potential</v>
          </cell>
          <cell r="B176">
            <v>1</v>
          </cell>
          <cell r="C176" t="str">
            <v>잠재력</v>
          </cell>
          <cell r="E176" t="str">
            <v>잠재력</v>
          </cell>
          <cell r="G176" t="str">
            <v>potential power</v>
          </cell>
          <cell r="H176" t="str">
            <v>POTENTIALITY</v>
          </cell>
          <cell r="K176">
            <v>1</v>
          </cell>
          <cell r="M176" t="str">
            <v>可能性</v>
          </cell>
          <cell r="N176" t="str">
            <v>潜力</v>
          </cell>
          <cell r="O176" t="str">
            <v>潛力</v>
          </cell>
          <cell r="P176" t="str">
            <v>potentialité</v>
          </cell>
          <cell r="Q176" t="str">
            <v>Potentialität</v>
          </cell>
          <cell r="R176" t="str">
            <v>potensi</v>
          </cell>
          <cell r="S176" t="str">
            <v>potenzialità</v>
          </cell>
          <cell r="T176" t="str">
            <v>потенциальность</v>
          </cell>
          <cell r="U176" t="str">
            <v>potencialidad</v>
          </cell>
          <cell r="V176" t="str">
            <v>ศักยภาพ</v>
          </cell>
          <cell r="W176" t="str">
            <v>tiềm năng</v>
          </cell>
          <cell r="X176" t="str">
            <v>potencialidade</v>
          </cell>
          <cell r="Y176" t="str">
            <v>الإمكانية</v>
          </cell>
          <cell r="Z176" t="str">
            <v>патэнцыйна</v>
          </cell>
          <cell r="AA176" t="str">
            <v>потенциалност</v>
          </cell>
          <cell r="AB176" t="str">
            <v>potencialita</v>
          </cell>
          <cell r="AC176" t="str">
            <v>mogelijkheid</v>
          </cell>
          <cell r="AD176" t="str">
            <v>potentiaali</v>
          </cell>
          <cell r="AE176" t="str">
            <v>δυνατότητα</v>
          </cell>
          <cell r="AF176" t="str">
            <v>כּוֹחִיוּת</v>
          </cell>
          <cell r="AG176" t="str">
            <v>lehetségesség</v>
          </cell>
          <cell r="AH176" t="str">
            <v>potensi</v>
          </cell>
          <cell r="AI176" t="str">
            <v>potencjalność</v>
          </cell>
          <cell r="AJ176" t="str">
            <v>potențialitate</v>
          </cell>
          <cell r="AK176" t="str">
            <v>potencialít</v>
          </cell>
          <cell r="AL176" t="str">
            <v>potentiality</v>
          </cell>
          <cell r="AM176" t="str">
            <v>olasılık</v>
          </cell>
          <cell r="AN176" t="str">
            <v>потенційність</v>
          </cell>
        </row>
        <row r="177">
          <cell r="A177" t="str">
            <v>GameUI_Dyeing</v>
          </cell>
          <cell r="B177">
            <v>1</v>
          </cell>
          <cell r="C177" t="str">
            <v>염색</v>
          </cell>
          <cell r="E177" t="str">
            <v>염색</v>
          </cell>
          <cell r="G177" t="str">
            <v>dyeing</v>
          </cell>
          <cell r="H177" t="str">
            <v>DYEING</v>
          </cell>
          <cell r="K177">
            <v>1</v>
          </cell>
          <cell r="M177" t="str">
            <v>染色</v>
          </cell>
          <cell r="N177" t="str">
            <v>染色</v>
          </cell>
          <cell r="O177" t="str">
            <v>染色</v>
          </cell>
          <cell r="P177" t="str">
            <v>teinture</v>
          </cell>
          <cell r="Q177" t="str">
            <v>Färben</v>
          </cell>
          <cell r="R177" t="str">
            <v>pencelupan</v>
          </cell>
          <cell r="S177" t="str">
            <v>tintura</v>
          </cell>
          <cell r="T177" t="str">
            <v>крашение</v>
          </cell>
          <cell r="U177" t="str">
            <v>tintura</v>
          </cell>
          <cell r="V177" t="str">
            <v>การย้อม</v>
          </cell>
          <cell r="W177" t="str">
            <v>nhuộm</v>
          </cell>
          <cell r="X177" t="str">
            <v>tingimento</v>
          </cell>
          <cell r="Y177" t="str">
            <v>صباغة</v>
          </cell>
          <cell r="Z177" t="str">
            <v>фарбаванне</v>
          </cell>
          <cell r="AA177" t="str">
            <v>боядисване</v>
          </cell>
          <cell r="AB177" t="str">
            <v>barvení</v>
          </cell>
          <cell r="AC177" t="str">
            <v>verven</v>
          </cell>
          <cell r="AD177" t="str">
            <v>värjäys</v>
          </cell>
          <cell r="AE177" t="str">
            <v>βαφή</v>
          </cell>
          <cell r="AF177" t="str">
            <v>צביעה</v>
          </cell>
          <cell r="AG177" t="str">
            <v>festés</v>
          </cell>
          <cell r="AH177" t="str">
            <v>Dyeing</v>
          </cell>
          <cell r="AI177" t="str">
            <v>barwienie</v>
          </cell>
          <cell r="AJ177" t="str">
            <v>vopsire</v>
          </cell>
          <cell r="AK177" t="str">
            <v>farbenie</v>
          </cell>
          <cell r="AL177" t="str">
            <v>färgning</v>
          </cell>
          <cell r="AM177" t="str">
            <v>boyama</v>
          </cell>
          <cell r="AN177" t="str">
            <v>фарбування</v>
          </cell>
        </row>
        <row r="178">
          <cell r="A178" t="str">
            <v>GameUI_Wing</v>
          </cell>
          <cell r="B178">
            <v>1</v>
          </cell>
          <cell r="C178" t="str">
            <v>날개</v>
          </cell>
          <cell r="E178" t="str">
            <v>날개</v>
          </cell>
          <cell r="G178" t="str">
            <v>wing</v>
          </cell>
          <cell r="H178" t="str">
            <v>WINGS</v>
          </cell>
          <cell r="K178">
            <v>1</v>
          </cell>
          <cell r="M178" t="str">
            <v>翼</v>
          </cell>
          <cell r="N178" t="str">
            <v>翅膀</v>
          </cell>
          <cell r="O178" t="str">
            <v>翅膀</v>
          </cell>
          <cell r="P178" t="str">
            <v>coulisses</v>
          </cell>
          <cell r="Q178" t="str">
            <v>Flügel</v>
          </cell>
          <cell r="R178" t="str">
            <v>sayap</v>
          </cell>
          <cell r="S178" t="str">
            <v>ali</v>
          </cell>
          <cell r="T178" t="str">
            <v>крылышки</v>
          </cell>
          <cell r="U178" t="str">
            <v>alas</v>
          </cell>
          <cell r="V178" t="str">
            <v>ปีก</v>
          </cell>
          <cell r="W178" t="str">
            <v>Wings</v>
          </cell>
          <cell r="X178" t="str">
            <v>asas</v>
          </cell>
          <cell r="Y178" t="str">
            <v>أجنحة</v>
          </cell>
          <cell r="Z178" t="str">
            <v>крылцы</v>
          </cell>
          <cell r="AA178" t="str">
            <v>Wings</v>
          </cell>
          <cell r="AB178" t="str">
            <v>křídla</v>
          </cell>
          <cell r="AC178" t="str">
            <v>coulissen</v>
          </cell>
          <cell r="AD178" t="str">
            <v>siivet</v>
          </cell>
          <cell r="AE178" t="str">
            <v>φτερά</v>
          </cell>
          <cell r="AF178" t="str">
            <v>כנפיים</v>
          </cell>
          <cell r="AG178" t="str">
            <v>kasfogó</v>
          </cell>
          <cell r="AH178" t="str">
            <v>Wings</v>
          </cell>
          <cell r="AI178" t="str">
            <v>skrzydełka</v>
          </cell>
          <cell r="AJ178" t="str">
            <v>aripi</v>
          </cell>
          <cell r="AK178" t="str">
            <v>krídla</v>
          </cell>
          <cell r="AL178" t="str">
            <v>Wings</v>
          </cell>
          <cell r="AM178" t="str">
            <v>kanatlar</v>
          </cell>
          <cell r="AN178" t="str">
            <v>крильця</v>
          </cell>
        </row>
        <row r="179">
          <cell r="A179" t="str">
            <v>GameUI_Try</v>
          </cell>
          <cell r="B179">
            <v>1</v>
          </cell>
          <cell r="C179" t="str">
            <v>체험</v>
          </cell>
          <cell r="E179" t="str">
            <v>체험</v>
          </cell>
          <cell r="G179" t="str">
            <v>experience</v>
          </cell>
          <cell r="H179" t="str">
            <v>TRY</v>
          </cell>
          <cell r="K179">
            <v>1</v>
          </cell>
          <cell r="M179" t="str">
            <v>体験</v>
          </cell>
          <cell r="N179" t="str">
            <v>经验</v>
          </cell>
          <cell r="O179" t="str">
            <v>經驗</v>
          </cell>
          <cell r="P179" t="str">
            <v>expérience</v>
          </cell>
          <cell r="Q179" t="str">
            <v>Erfahrung</v>
          </cell>
          <cell r="R179" t="str">
            <v>pengalaman</v>
          </cell>
          <cell r="S179" t="str">
            <v>esperienza</v>
          </cell>
          <cell r="T179" t="str">
            <v>опыт</v>
          </cell>
          <cell r="U179" t="str">
            <v>experiencia</v>
          </cell>
          <cell r="V179" t="str">
            <v>ประสบการณ์</v>
          </cell>
          <cell r="W179" t="str">
            <v>kinh nghiệm</v>
          </cell>
          <cell r="X179" t="str">
            <v>experiência</v>
          </cell>
          <cell r="Y179" t="str">
            <v>تجربة</v>
          </cell>
          <cell r="Z179" t="str">
            <v>вопыт</v>
          </cell>
          <cell r="AA179" t="str">
            <v>опит</v>
          </cell>
          <cell r="AB179" t="str">
            <v>zkušenost</v>
          </cell>
          <cell r="AC179" t="str">
            <v>ervaring</v>
          </cell>
          <cell r="AD179" t="str">
            <v>kokemus</v>
          </cell>
          <cell r="AE179" t="str">
            <v>εμπειρία</v>
          </cell>
          <cell r="AF179" t="str">
            <v>ניסיון</v>
          </cell>
          <cell r="AG179" t="str">
            <v>tapasztalat</v>
          </cell>
          <cell r="AH179" t="str">
            <v>pengalaman</v>
          </cell>
          <cell r="AI179" t="str">
            <v>doświadczenie</v>
          </cell>
          <cell r="AJ179" t="str">
            <v>experiență</v>
          </cell>
          <cell r="AK179" t="str">
            <v>skúsenosť</v>
          </cell>
          <cell r="AL179" t="str">
            <v>erfarenhet</v>
          </cell>
          <cell r="AM179" t="str">
            <v>deneyim</v>
          </cell>
          <cell r="AN179" t="str">
            <v>досвід</v>
          </cell>
        </row>
        <row r="180">
          <cell r="A180" t="str">
            <v>GameUI_MonstersSpawn</v>
          </cell>
          <cell r="B180">
            <v>1</v>
          </cell>
          <cell r="C180" t="str">
            <v>이 아래로 내려가면 몬스터가 생성됩니다</v>
          </cell>
          <cell r="E180" t="str">
            <v>이 아래로 내려가면 몬스터가 생성됩니다</v>
          </cell>
          <cell r="G180" t="str">
            <v>Falls below this is a monster created</v>
          </cell>
          <cell r="H180" t="str">
            <v>Monsters spawn when you go down here</v>
          </cell>
          <cell r="K180">
            <v>1</v>
          </cell>
          <cell r="M180" t="str">
            <v>この下に降りていくとモンスターが生成されます</v>
          </cell>
          <cell r="N180" t="str">
            <v>低于这个是创造了一个怪物</v>
          </cell>
          <cell r="O180" t="str">
            <v>低於這個是創造了一個怪物</v>
          </cell>
          <cell r="P180" t="str">
            <v>Tombe en dessous de c'est un monstre créé</v>
          </cell>
          <cell r="Q180" t="str">
            <v>Unterschreitet das ist ein Monster geschaffen</v>
          </cell>
          <cell r="R180" t="str">
            <v>Terjun di bawah ini adalah rakasa dibuat</v>
          </cell>
          <cell r="S180" t="str">
            <v>Scende sotto questo è un mostro creato</v>
          </cell>
          <cell r="T180" t="str">
            <v>Падает ниже этого монстра создан</v>
          </cell>
          <cell r="U180" t="str">
            <v>Cae por debajo de esto es un monstruo creado</v>
          </cell>
          <cell r="V180" t="str">
            <v>น้ำตกด้านล่างนี้เป็นมอนสเตอร์ที่สร้างขึ้น</v>
          </cell>
          <cell r="W180" t="str">
            <v>Falls dưới đây là một con quái vật tạo</v>
          </cell>
          <cell r="X180" t="str">
            <v>For inferior a este é um monstro criado</v>
          </cell>
          <cell r="Y180" t="str">
            <v>يقع تحت هذا هو الوحش خلق</v>
          </cell>
          <cell r="Z180" t="str">
            <v>Падае ніжэй гэтага монстра створаны</v>
          </cell>
          <cell r="AA180" t="str">
            <v>Падне под това е чудовище, създадена</v>
          </cell>
          <cell r="AB180" t="str">
            <v>Falls Níže je to monstrum vytvořil</v>
          </cell>
          <cell r="AC180" t="str">
            <v>Falls onder dit is een monster gecreëerd</v>
          </cell>
          <cell r="AD180" t="str">
            <v>Alittaa tämä on hirviö luotu</v>
          </cell>
          <cell r="AE180" t="str">
            <v>Πέσει κάτω από αυτό είναι ένα τέρας που δημιουργήθηκε</v>
          </cell>
          <cell r="AF180" t="str">
            <v>נופל מתחת הזה הוא מפלצת נוצרה</v>
          </cell>
          <cell r="AG180" t="str">
            <v>Nem éri el ezt a szörnyeteget teremtett</v>
          </cell>
          <cell r="AH180" t="str">
            <v>Falls ini adalah raksasa dicipta</v>
          </cell>
          <cell r="AI180" t="str">
            <v>Spadnie poniżej jest to potwór stworzony</v>
          </cell>
          <cell r="AJ180" t="str">
            <v>Scade sub acest lucru este un monstru creat</v>
          </cell>
          <cell r="AK180" t="str">
            <v>Falls Nižšie je to monštrum vytvoril</v>
          </cell>
          <cell r="AL180" t="str">
            <v>Understiger detta är ett monster som skapats</v>
          </cell>
          <cell r="AM180" t="str">
            <v>Bu aşağıda Falls yaratılmış bir canavar</v>
          </cell>
          <cell r="AN180" t="str">
            <v>Падає нижче цього монстра створений</v>
          </cell>
        </row>
        <row r="181">
          <cell r="A181" t="str">
            <v>GameUI_Swap</v>
          </cell>
          <cell r="B181">
            <v>1</v>
          </cell>
          <cell r="C181" t="str">
            <v>교체</v>
          </cell>
          <cell r="E181" t="str">
            <v>교체</v>
          </cell>
          <cell r="G181" t="str">
            <v>substitute</v>
          </cell>
          <cell r="H181" t="str">
            <v>SWAP</v>
          </cell>
          <cell r="K181">
            <v>1</v>
          </cell>
          <cell r="M181" t="str">
            <v>交換</v>
          </cell>
          <cell r="N181" t="str">
            <v>换人</v>
          </cell>
          <cell r="O181" t="str">
            <v>換人</v>
          </cell>
          <cell r="P181" t="str">
            <v>substitution</v>
          </cell>
          <cell r="Q181" t="str">
            <v>Substitution</v>
          </cell>
          <cell r="R181" t="str">
            <v>substitusi</v>
          </cell>
          <cell r="S181" t="str">
            <v>sostituzione</v>
          </cell>
          <cell r="T181" t="str">
            <v>подмена</v>
          </cell>
          <cell r="U181" t="str">
            <v>sustitución</v>
          </cell>
          <cell r="V181" t="str">
            <v>การแทน</v>
          </cell>
          <cell r="W181" t="str">
            <v>Thay</v>
          </cell>
          <cell r="X181" t="str">
            <v>substituição</v>
          </cell>
          <cell r="Y181" t="str">
            <v>استبدال</v>
          </cell>
          <cell r="Z181" t="str">
            <v>падмена</v>
          </cell>
          <cell r="AA181" t="str">
            <v>заместване</v>
          </cell>
          <cell r="AB181" t="str">
            <v>záměna</v>
          </cell>
          <cell r="AC181" t="str">
            <v>vervanging</v>
          </cell>
          <cell r="AD181" t="str">
            <v>korvaaminen</v>
          </cell>
          <cell r="AE181" t="str">
            <v>υποκατάσταση</v>
          </cell>
          <cell r="AF181" t="str">
            <v>חילוף</v>
          </cell>
          <cell r="AG181" t="str">
            <v>helyettesítés</v>
          </cell>
          <cell r="AH181" t="str">
            <v>penggantian</v>
          </cell>
          <cell r="AI181" t="str">
            <v>substytucja</v>
          </cell>
          <cell r="AJ181" t="str">
            <v>substituție</v>
          </cell>
          <cell r="AK181" t="str">
            <v>zámena</v>
          </cell>
          <cell r="AL181" t="str">
            <v>substitution</v>
          </cell>
          <cell r="AM181" t="str">
            <v>ikame</v>
          </cell>
          <cell r="AN181" t="str">
            <v>підміна</v>
          </cell>
        </row>
        <row r="182">
          <cell r="A182" t="str">
            <v>GameUI_PowerSource</v>
          </cell>
          <cell r="B182">
            <v>1</v>
          </cell>
          <cell r="C182" t="str">
            <v>파워소스</v>
          </cell>
          <cell r="E182" t="str">
            <v>파워소스</v>
          </cell>
          <cell r="G182" t="str">
            <v>Power source</v>
          </cell>
          <cell r="H182" t="str">
            <v>POWER SOURCE</v>
          </cell>
          <cell r="K182">
            <v>1</v>
          </cell>
          <cell r="M182" t="str">
            <v>パワーソース</v>
          </cell>
          <cell r="N182" t="str">
            <v>电源</v>
          </cell>
          <cell r="O182" t="str">
            <v>電源</v>
          </cell>
          <cell r="P182" t="str">
            <v>Source d'énergie</v>
          </cell>
          <cell r="Q182" t="str">
            <v>Stromquelle</v>
          </cell>
          <cell r="R182" t="str">
            <v>sumber daya</v>
          </cell>
          <cell r="S182" t="str">
            <v>fonte di energia</v>
          </cell>
          <cell r="T182" t="str">
            <v>источник питания</v>
          </cell>
          <cell r="U182" t="str">
            <v>fuente de alimentación</v>
          </cell>
          <cell r="V182" t="str">
            <v>แหล่งพลังงาน</v>
          </cell>
          <cell r="W182" t="str">
            <v>nguồn điện</v>
          </cell>
          <cell r="X182" t="str">
            <v>fonte de energia</v>
          </cell>
          <cell r="Y182" t="str">
            <v>مصدر الطاقة</v>
          </cell>
          <cell r="Z182" t="str">
            <v>крыніца харчавання</v>
          </cell>
          <cell r="AA182" t="str">
            <v>източник на захранване</v>
          </cell>
          <cell r="AB182" t="str">
            <v>napájecí zdroj</v>
          </cell>
          <cell r="AC182" t="str">
            <v>energiebron</v>
          </cell>
          <cell r="AD182" t="str">
            <v>virtalähteeseen</v>
          </cell>
          <cell r="AE182" t="str">
            <v>πηγή ισχύος</v>
          </cell>
          <cell r="AF182" t="str">
            <v>מקור כוח</v>
          </cell>
          <cell r="AG182" t="str">
            <v>áramforrás</v>
          </cell>
          <cell r="AH182" t="str">
            <v>sumber kuasa</v>
          </cell>
          <cell r="AI182" t="str">
            <v>źródło zasilania</v>
          </cell>
          <cell r="AJ182" t="str">
            <v>sursa de alimentare</v>
          </cell>
          <cell r="AK182" t="str">
            <v>napájací zdroj</v>
          </cell>
          <cell r="AL182" t="str">
            <v>kraftkälla</v>
          </cell>
          <cell r="AM182" t="str">
            <v>Güç kaynağı</v>
          </cell>
          <cell r="AN182" t="str">
            <v>джерело живлення</v>
          </cell>
        </row>
        <row r="183">
          <cell r="A183" t="str">
            <v>GameUI_UltimateSkill</v>
          </cell>
          <cell r="B183">
            <v>1</v>
          </cell>
          <cell r="C183" t="str">
            <v>궁극기</v>
          </cell>
          <cell r="E183" t="str">
            <v>궁극기</v>
          </cell>
          <cell r="G183" t="str">
            <v>Gunggeukgi</v>
          </cell>
          <cell r="H183" t="str">
            <v>ULTIMATE MOVE</v>
          </cell>
          <cell r="K183">
            <v>1</v>
          </cell>
          <cell r="M183" t="str">
            <v>極め期</v>
          </cell>
          <cell r="N183" t="str">
            <v>Gunggeukgi</v>
          </cell>
          <cell r="O183" t="str">
            <v>Gunggeukgi</v>
          </cell>
          <cell r="P183" t="str">
            <v>Gunggeukgi</v>
          </cell>
          <cell r="Q183" t="str">
            <v>Gunggeukgi</v>
          </cell>
          <cell r="R183" t="str">
            <v>Gunggeukgi</v>
          </cell>
          <cell r="S183" t="str">
            <v>Gunggeukgi</v>
          </cell>
          <cell r="T183" t="str">
            <v>Gunggeukgi</v>
          </cell>
          <cell r="U183" t="str">
            <v>Gunggeukgi</v>
          </cell>
          <cell r="V183" t="str">
            <v>Gunggeukgi</v>
          </cell>
          <cell r="W183" t="str">
            <v>Gunggeukgi</v>
          </cell>
          <cell r="X183" t="str">
            <v>Gunggeukgi</v>
          </cell>
          <cell r="Y183" t="str">
            <v>Gunggeukgi</v>
          </cell>
          <cell r="Z183" t="str">
            <v>Gunggeukgi</v>
          </cell>
          <cell r="AA183" t="str">
            <v>Gunggeukgi</v>
          </cell>
          <cell r="AB183" t="str">
            <v>Gunggeukgi</v>
          </cell>
          <cell r="AC183" t="str">
            <v>Gunggeukgi</v>
          </cell>
          <cell r="AD183" t="str">
            <v>Gunggeukgi</v>
          </cell>
          <cell r="AE183" t="str">
            <v>Gunggeukgi</v>
          </cell>
          <cell r="AF183" t="str">
            <v>Gunggeukgi</v>
          </cell>
          <cell r="AG183" t="str">
            <v>Gunggeukgi</v>
          </cell>
          <cell r="AH183" t="str">
            <v>Gunggeukgi</v>
          </cell>
          <cell r="AI183" t="str">
            <v>Gunggeukgi</v>
          </cell>
          <cell r="AJ183" t="str">
            <v>Gunggeukgi</v>
          </cell>
          <cell r="AK183" t="str">
            <v>Gunggeukgi</v>
          </cell>
          <cell r="AL183" t="str">
            <v>Gunggeukgi</v>
          </cell>
          <cell r="AM183" t="str">
            <v>Gunggeukgi</v>
          </cell>
          <cell r="AN183" t="str">
            <v>Gunggeukgi</v>
          </cell>
        </row>
        <row r="184">
          <cell r="A184" t="str">
            <v>GameUI_ExclusiveBattlePack</v>
          </cell>
          <cell r="B184">
            <v>1</v>
          </cell>
          <cell r="C184" t="str">
            <v>전용 전투팩</v>
          </cell>
          <cell r="E184" t="str">
            <v>전용 전투팩</v>
          </cell>
          <cell r="G184" t="str">
            <v>Battle Pack only</v>
          </cell>
          <cell r="H184" t="str">
            <v>EXCLUSIVE PACKS</v>
          </cell>
          <cell r="I184">
            <v>1</v>
          </cell>
          <cell r="K184">
            <v>1</v>
          </cell>
          <cell r="M184" t="str">
            <v>専用の戦闘パック</v>
          </cell>
          <cell r="N184" t="str">
            <v>只有战役包</v>
          </cell>
          <cell r="O184" t="str">
            <v>只有戰役包</v>
          </cell>
          <cell r="P184" t="str">
            <v>Battle Pack seulement</v>
          </cell>
          <cell r="Q184" t="str">
            <v>Battle Pack nur</v>
          </cell>
          <cell r="R184" t="str">
            <v>Pertempuran Pack hanya</v>
          </cell>
          <cell r="S184" t="str">
            <v>solo Battle Pack</v>
          </cell>
          <cell r="T184" t="str">
            <v>только Battle обновления</v>
          </cell>
          <cell r="U184" t="str">
            <v>Sólo Battle Pack</v>
          </cell>
          <cell r="V184" t="str">
            <v>รบแพ็คเท่านั้น</v>
          </cell>
          <cell r="W184" t="str">
            <v>Trận Gói chỉ</v>
          </cell>
          <cell r="X184" t="str">
            <v>única Battle Pack</v>
          </cell>
          <cell r="Y184" t="str">
            <v>معركة حزمة فقط</v>
          </cell>
          <cell r="Z184" t="str">
            <v>толькі Battle абнаўлення</v>
          </cell>
          <cell r="AA184" t="str">
            <v>само Battle Pack</v>
          </cell>
          <cell r="AB184" t="str">
            <v>Pouze bitva balení</v>
          </cell>
          <cell r="AC184" t="str">
            <v>alleen Battle Pack</v>
          </cell>
          <cell r="AD184" t="str">
            <v>Battle Pack vain</v>
          </cell>
          <cell r="AE184" t="str">
            <v>μόνο Μάχη Pack</v>
          </cell>
          <cell r="AF184" t="str">
            <v>קרב חבילה בלבד</v>
          </cell>
          <cell r="AG184" t="str">
            <v>Battle Pack csak</v>
          </cell>
          <cell r="AH184" t="str">
            <v>Battle Pack sahaja</v>
          </cell>
          <cell r="AI184" t="str">
            <v>tylko walka Paczka</v>
          </cell>
          <cell r="AJ184" t="str">
            <v>numai Battle Pack</v>
          </cell>
          <cell r="AK184" t="str">
            <v>Iba bitka balenie</v>
          </cell>
          <cell r="AL184" t="str">
            <v>Endast Slaget Pack</v>
          </cell>
          <cell r="AM184" t="str">
            <v>Savaş Paketi sadece</v>
          </cell>
          <cell r="AN184" t="str">
            <v>тільки Battle поновлення</v>
          </cell>
        </row>
        <row r="185">
          <cell r="A185" t="str">
            <v>GameUI_DontHave</v>
          </cell>
          <cell r="B185">
            <v>1</v>
          </cell>
          <cell r="C185" t="str">
            <v>없음</v>
          </cell>
          <cell r="E185" t="str">
            <v>없음</v>
          </cell>
          <cell r="G185" t="str">
            <v>none</v>
          </cell>
          <cell r="H185" t="str">
            <v>None</v>
          </cell>
          <cell r="I185">
            <v>1</v>
          </cell>
          <cell r="K185">
            <v>1</v>
          </cell>
          <cell r="M185" t="str">
            <v>なし</v>
          </cell>
          <cell r="N185" t="str">
            <v>任何</v>
          </cell>
          <cell r="O185" t="str">
            <v>任何</v>
          </cell>
          <cell r="P185" t="str">
            <v>tout</v>
          </cell>
          <cell r="Q185" t="str">
            <v>jeder</v>
          </cell>
          <cell r="R185" t="str">
            <v>apa saja</v>
          </cell>
          <cell r="S185" t="str">
            <v>qualsiasi</v>
          </cell>
          <cell r="T185" t="str">
            <v>любой</v>
          </cell>
          <cell r="U185" t="str">
            <v>cualquier</v>
          </cell>
          <cell r="V185" t="str">
            <v>ใด</v>
          </cell>
          <cell r="W185" t="str">
            <v>bất kỳ</v>
          </cell>
          <cell r="X185" t="str">
            <v>qualquer</v>
          </cell>
          <cell r="Y185" t="str">
            <v>أي</v>
          </cell>
          <cell r="Z185" t="str">
            <v>любой</v>
          </cell>
          <cell r="AA185" t="str">
            <v>който и да е</v>
          </cell>
          <cell r="AB185" t="str">
            <v>jakýkoli</v>
          </cell>
          <cell r="AC185" t="str">
            <v>elk</v>
          </cell>
          <cell r="AD185" t="str">
            <v>kaikki</v>
          </cell>
          <cell r="AE185" t="str">
            <v>κάθε</v>
          </cell>
          <cell r="AF185" t="str">
            <v>כל</v>
          </cell>
          <cell r="AG185" t="str">
            <v>bármilyen</v>
          </cell>
          <cell r="AH185" t="str">
            <v>Apa-apa</v>
          </cell>
          <cell r="AI185" t="str">
            <v>dowolny</v>
          </cell>
          <cell r="AJ185" t="str">
            <v>orice</v>
          </cell>
          <cell r="AK185" t="str">
            <v>akýkoľvek</v>
          </cell>
          <cell r="AL185" t="str">
            <v>någon</v>
          </cell>
          <cell r="AM185" t="str">
            <v>herhangi</v>
          </cell>
          <cell r="AN185" t="str">
            <v>будь-який</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cell r="G186" t="str">
            <v>&lt;Color = # FFC080&gt; Breakthrough &lt;size = 20&gt; {0} &lt;/ size&gt; only &lt;/ color&gt;</v>
          </cell>
          <cell r="H186" t="str">
            <v>&lt;color=#FFC080&gt;LIMIT BREAK &lt;size=20&gt;{0}&lt;/size&gt;&lt;/color&gt;</v>
          </cell>
          <cell r="K186">
            <v>1</v>
          </cell>
          <cell r="M186" t="str">
            <v>&lt;color =＃FFC080&gt;限界突破&lt;size = 20&gt; {0} &lt;/ size&gt;単&lt;/ color&gt;</v>
          </cell>
          <cell r="N186" t="str">
            <v>&lt;颜色=＃FFC080&gt;突破&lt;大小= 20&gt; {0} &lt;/大小&gt;仅&lt;/颜色&gt;</v>
          </cell>
          <cell r="O186" t="str">
            <v>&lt;顏色=＃FFC080&gt;突破&lt;大小= 20&gt; {0} &lt;/大小&gt;僅&lt;/顏色&gt;</v>
          </cell>
          <cell r="P186" t="str">
            <v>&lt;Color = # FFC080&gt; Percée &lt;size = 20&gt; {0} &lt;/ size&gt; uniquement &lt;/ color&gt;</v>
          </cell>
          <cell r="Q186" t="str">
            <v>&lt;Color = # FFC080&gt; Durchbruch &lt;size = 20&gt; {0} &lt;/ size&gt; nur &lt;/ color&gt;</v>
          </cell>
          <cell r="R186" t="str">
            <v>&lt;Warna = # FFC080&gt; Terobosan &lt;size = 20&gt; {0} &lt;/ size&gt; hanya &lt;/ warna&gt;</v>
          </cell>
          <cell r="S186" t="str">
            <v>&lt;Colore = # FFC080&gt; Breakthrough &lt;size = 20&gt; {0} &lt;/ size&gt; solo &lt;/ color&gt;</v>
          </cell>
          <cell r="T186" t="str">
            <v>&lt;Цвет = # FFC080&gt; Прорыв &lt;размер = 20&gt; {0} &lt;/ размер&gt; только &lt;/ цвет&gt;</v>
          </cell>
          <cell r="U186" t="str">
            <v>&lt;Color = # FFC080&gt; Avance &lt;size = 20&gt; {0} &lt;/ tamaño&gt; solamente &lt;/ Color&gt;</v>
          </cell>
          <cell r="V186" t="str">
            <v>&lt;สี = # FFC080&gt; ผ &lt;size = 20&gt; {0} &lt;/ ขนาด&gt; เท่านั้น &lt;/ สี&gt;</v>
          </cell>
          <cell r="W186" t="str">
            <v>&lt;Color = # FFC080&gt; Đột phá &lt;size = 20&gt; {0} &lt;/ size&gt; chỉ &lt;/ color&gt;</v>
          </cell>
          <cell r="X186" t="str">
            <v>&lt;Color = # FFC080&gt; Breakthrough &lt;size = 20&gt; {0} &lt;/ size&gt; única &lt;/ color&gt;</v>
          </cell>
          <cell r="Y186" t="str">
            <v>&lt;اللون = # FFC080&gt; اختراق &lt;حجم = 20&gt; {0} &lt;/ حجم&gt; فقط &lt;/ لون&gt;</v>
          </cell>
          <cell r="Z186" t="str">
            <v>&lt;Колер = # FFC080&gt; Прарыў &lt;памер = 20&gt; {0} &lt;/ памер&gt; толькі &lt;/ колер&gt;</v>
          </cell>
          <cell r="AA186" t="str">
            <v>&lt;Цвят = # FFC080&gt; пробив &lt;размер = 20&gt; {0} &lt;/ размер&gt; само &lt;/ цвят&gt;</v>
          </cell>
          <cell r="AB186" t="str">
            <v>&lt;Barva = # FFC080&gt; průlom &lt;size = 20&gt; {0} &lt;/ velikost&gt; pouze &lt;/ barva&gt;</v>
          </cell>
          <cell r="AC186" t="str">
            <v>&lt;Kleur = # FFC080&gt; Breakthrough &lt;size = 20&gt; {0} &lt;/ size&gt; alleen &lt;/ color&gt;</v>
          </cell>
          <cell r="AD186" t="str">
            <v>&lt;Värin = # FFC080&gt; läpimurto &lt;size = 20&gt; {0} &lt;/ koko&gt; vain &lt;/ väri&gt;</v>
          </cell>
          <cell r="AE186" t="str">
            <v>&lt;Χρώμα = # FFC080&gt; Θεαματική &lt;size = 20&gt; {0} &lt;/ size&gt; μόνο &lt;/ χρώμα&gt;</v>
          </cell>
          <cell r="AF186" t="str">
            <v>&lt;Color = # FFC080&gt; פריצת דרך &lt;size = 20&gt; {0} &lt;/ size&gt; רק &lt;/ צבע&gt;</v>
          </cell>
          <cell r="AG186" t="str">
            <v>&lt;Color = # FFC080&gt; áttörés &lt;size = 20&gt; {0} &lt;/ size&gt; csak &lt;/ color&gt;</v>
          </cell>
          <cell r="AH186" t="str">
            <v>&lt;Warna = # FFC080&gt; Breakthrough &lt;size = 20&gt; {0} &lt;/ saiz&gt; sahaja &lt;/ warna&gt;</v>
          </cell>
          <cell r="AI186" t="str">
            <v>&lt;Kolor = # FFC080&gt; przebicia &lt;rozmiar = 20&gt; {0} &lt;/ rozmiar&gt; tylko &lt;/ kolor&gt;</v>
          </cell>
          <cell r="AJ186" t="str">
            <v>&lt;Color = # FFC080&gt; Breakthrough &lt;size = 20&gt; {0} &lt;/ size&gt; numai &lt;/ color&gt;</v>
          </cell>
          <cell r="AK186" t="str">
            <v>&lt;Farba = # FFC080&gt; prielom &lt;size = 20&gt; {0} &lt;/ veľkosť&gt; iba &lt;/ farba&gt;</v>
          </cell>
          <cell r="AL186" t="str">
            <v>&lt;Färg = # FFC080&gt; Genombrott &lt;size = 20&gt; {0} &lt;/ size&gt; endast &lt;/ färg&gt;</v>
          </cell>
          <cell r="AM186" t="str">
            <v>&lt;Renk = # FFC080&gt; Etkileme &lt;size = 20&gt; {0} &lt;/ size&gt; yalnızca &lt;/ renk&gt;</v>
          </cell>
          <cell r="AN186" t="str">
            <v>&lt;Колір = # FFC080&gt; Прорив &lt;розмір = 20&gt; {0} &lt;/ розмір&gt; тільки &lt;/ колір&gt;</v>
          </cell>
        </row>
        <row r="187">
          <cell r="A187" t="str">
            <v>GameUI_CharPower</v>
          </cell>
          <cell r="B187">
            <v>1</v>
          </cell>
          <cell r="C187" t="str">
            <v>POWER LEVEL &lt;size=20&gt;{0}&lt;/size&gt;</v>
          </cell>
          <cell r="D187"/>
          <cell r="E187" t="str">
            <v>POWER LEVEL &lt;size=20&gt;{0}&lt;/size&gt;</v>
          </cell>
          <cell r="F187"/>
          <cell r="G187" t="str">
            <v>POWER LEVEL &lt;size = 20&gt; {0} &lt;/ size&gt;</v>
          </cell>
          <cell r="H187" t="str">
            <v>POWER LEVEL &lt;size=20&gt;{0}&lt;/size&gt;</v>
          </cell>
          <cell r="K187">
            <v>1</v>
          </cell>
          <cell r="M187" t="str">
            <v>POWER LEVEL &lt;size = 20&gt; {0} &lt;/ size&gt;</v>
          </cell>
          <cell r="N187" t="str">
            <v>功率电平&lt;大小= 20&gt; {0} &lt;/大小&gt;</v>
          </cell>
          <cell r="O187" t="str">
            <v>功率電平&lt;大小= 20&gt; {0} &lt;/大小&gt;</v>
          </cell>
          <cell r="P187" t="str">
            <v>NIVEAU DE PUISSANCE &lt;size = 20&gt; {0} &lt;/ size&gt;</v>
          </cell>
          <cell r="Q187" t="str">
            <v>LEISTUNGSSTUFE &lt;size = 20&gt; {0} &lt;/ size&gt;</v>
          </cell>
          <cell r="R187" t="str">
            <v>TINGKAT DAYA &lt;size = 20&gt; {0} &lt;/ size&gt;</v>
          </cell>
          <cell r="S187" t="str">
            <v>LIVELLO DI POTENZA &lt;size = 20&gt; {0} &lt;/ size&gt;</v>
          </cell>
          <cell r="T187" t="str">
            <v>УРОВЕНЬ МОЩНОСТИ &lt;размер = 20&gt; {0} &lt;/ размер&gt;</v>
          </cell>
          <cell r="U187" t="str">
            <v>NIVEL DE POTENCIA &lt;size = 20&gt; {0} &lt;/ tamaño&gt;</v>
          </cell>
          <cell r="V187" t="str">
            <v>ระดับ Power &lt;size = 20&gt; {0} &lt;/ ขนาด&gt;</v>
          </cell>
          <cell r="W187" t="str">
            <v>ĐIỆN CẤP &lt;size = 20&gt; {0} &lt;/ size&gt;</v>
          </cell>
          <cell r="X187" t="str">
            <v>NÍVEL DE POTÊNCIA &lt;size = 20&gt; {0} &lt;/ size&gt;</v>
          </cell>
          <cell r="Y187" t="str">
            <v>السلطة LEVEL &lt;حجم = 20&gt; {0} &lt;/ حجم&gt;</v>
          </cell>
          <cell r="Z187" t="str">
            <v>Ўзровень магутнасці &lt;памер = 20&gt; {0} &lt;/ памер&gt;</v>
          </cell>
          <cell r="AA187" t="str">
            <v>Ниво на мощност &lt;размер = 20&gt; {0} &lt;/ размер&gt;</v>
          </cell>
          <cell r="AB187" t="str">
            <v>VÝKONU &lt;size = 20&gt; {0} &lt;/ velikost&gt;</v>
          </cell>
          <cell r="AC187" t="str">
            <v>VERMOGENSNIVEAU &lt;size = 20&gt; {0} &lt;/ size&gt;</v>
          </cell>
          <cell r="AD187" t="str">
            <v>TEHOTASO &lt;size = 20&gt; {0} &lt;/ koko&gt;</v>
          </cell>
          <cell r="AE187" t="str">
            <v>POWER LEVEL &lt;size = 20&gt; {0} &lt;/ size&gt;</v>
          </cell>
          <cell r="AF187" t="str">
            <v>POWER LEVEL &lt;size = 20&gt; {0} &lt;/ size&gt;</v>
          </cell>
          <cell r="AG187" t="str">
            <v>TELJESÍTMÉNYSZINT &lt;size = 20&gt; {0} &lt;/ size&gt;</v>
          </cell>
          <cell r="AH187" t="str">
            <v>POWER LEVEL &lt;size = 20&gt; {0} &lt;/ saiz&gt;</v>
          </cell>
          <cell r="AI187" t="str">
            <v>POZIOM MOCY &lt;rozmiar = 20&gt; {0} &lt;/ rozmiar&gt;</v>
          </cell>
          <cell r="AJ187" t="str">
            <v>NIVELUL DE PUTERE &lt;size = 20&gt; {0} &lt;/ size&gt;</v>
          </cell>
          <cell r="AK187" t="str">
            <v>VÝKONU &lt;size = 20&gt; {0} &lt;/ veľkosť&gt;</v>
          </cell>
          <cell r="AL187" t="str">
            <v>EFFEKTNIVÅ &lt;size = 20&gt; {0} &lt;/ size&gt;</v>
          </cell>
          <cell r="AM187" t="str">
            <v>GÜÇ SEVİYESİ &lt;boyutu = 20&gt; {0} &lt;/ boyut&gt;</v>
          </cell>
          <cell r="AN187" t="str">
            <v>РІВЕНЬ ПОТУЖНОСТІ &lt;розмір = 20&gt; {0} &lt;/ розмір&gt;</v>
          </cell>
        </row>
        <row r="188">
          <cell r="A188" t="str">
            <v>GameUI_CharLbPower</v>
          </cell>
          <cell r="B188">
            <v>1</v>
          </cell>
          <cell r="C188" t="str">
            <v>POWER LEVEL &lt;size=20&gt;{0}&lt;/size&gt; / &lt;color=#FFC080&gt;{1}&lt;/color&gt;</v>
          </cell>
          <cell r="D188"/>
          <cell r="E188" t="str">
            <v>POWER LEVEL &lt;size=20&gt;{0}&lt;/size&gt; / &lt;color=#FFC080&gt;{1}&lt;/color&gt;</v>
          </cell>
          <cell r="F188"/>
          <cell r="G188" t="str">
            <v>POWER LEVEL &lt;size = 20&gt; {0} &lt;/ size&gt; / &lt;color = # FFC080&gt; {1} &lt;/ color&gt;</v>
          </cell>
          <cell r="H188" t="str">
            <v>POWER LEVEL &lt;size=20&gt;{0}&lt;/size&gt; / &lt;color=#FFC080&gt;{1}&lt;/color&gt;</v>
          </cell>
          <cell r="K188">
            <v>1</v>
          </cell>
          <cell r="M188" t="str">
            <v>POWER LEVEL &lt;size = 20&gt; {0} &lt;/ size&gt; / &lt;color =＃FFC080&gt; {1} &lt;/ color&gt;</v>
          </cell>
          <cell r="N188" t="str">
            <v>功率电平&lt;大小= 20&gt; {0} &lt;/大小&gt; / &lt;颜色=＃FFC080&gt; {1} &lt;/颜色&gt;</v>
          </cell>
          <cell r="O188" t="str">
            <v>功率電平&lt;大小= 20&gt; {0} &lt;/大小&gt; / &lt;顏色=＃FFC080&gt; {1} &lt;/顏色&gt;</v>
          </cell>
          <cell r="P188" t="str">
            <v>NIVEAU DE PUISSANCE &lt;size = 20&gt; {0} &lt;/ size&gt; / &lt;color = # FFC080&gt; {1} &lt;/ color&gt;</v>
          </cell>
          <cell r="Q188" t="str">
            <v>LEISTUNGSSTUFE &lt;size = 20&gt; {0} &lt;/ size&gt; / &lt;color = # FFC080&gt; {1} &lt;/ color&gt;</v>
          </cell>
          <cell r="R188" t="str">
            <v>TINGKAT DAYA &lt;size = 20&gt; {0} &lt;/ size&gt; / &lt;color = # FFC080&gt; {1} &lt;/ warna&gt;</v>
          </cell>
          <cell r="S188" t="str">
            <v>LIVELLO DI POTENZA &lt;size = 20&gt; {0} &lt;/ size&gt; / &lt;color = # FFC080&gt; {1} &lt;/ color&gt;</v>
          </cell>
          <cell r="T188" t="str">
            <v>УРОВЕНЬ МОЩНОСТИ &lt;размер = 20&gt; {0} &lt;/ размер&gt; / &lt;цвет = # FFC080&gt; {1} &lt;/ цвет&gt;</v>
          </cell>
          <cell r="U188" t="str">
            <v>NIVEL DE POTENCIA &lt;size = 20&gt; {0} &lt;/ tamaño&gt; / &lt;color = # FFC080&gt; {1} &lt;/ Color&gt;</v>
          </cell>
          <cell r="V188" t="str">
            <v>ระดับ Power &lt;size = 20&gt; {0} &lt;/ ขนาด&gt; / &lt;color = # FFC080&gt; {1} &lt;/ สี&gt;</v>
          </cell>
          <cell r="W188" t="str">
            <v>ĐIỆN CẤP &lt;size = 20&gt; {0} &lt;/ size&gt; / &lt;color = # FFC080&gt; {1} &lt;/ color&gt;</v>
          </cell>
          <cell r="X188" t="str">
            <v>NÍVEL DE POTÊNCIA &lt;size = 20&gt; {0} &lt;/ size&gt; / &lt;color = # FFC080&gt; {1} &lt;/ color&gt;</v>
          </cell>
          <cell r="Y188" t="str">
            <v>السلطة LEVEL &lt;حجم = 20&gt; {0} &lt;/ حجم&gt; / &lt;اللون = # FFC080&gt; {1} &lt;/ لون&gt;</v>
          </cell>
          <cell r="Z188" t="str">
            <v>Ўзровень магутнасці &lt;памер = 20&gt; {0} &lt;/ памер&gt; / &lt;колер = # FFC080&gt; {1} &lt;/ колер&gt;</v>
          </cell>
          <cell r="AA188" t="str">
            <v>Ниво на мощност &lt;размер = 20&gt; {0} &lt;/ размер&gt; / &lt;цвят = # FFC080&gt; {1} &lt;/ цвят&gt;</v>
          </cell>
          <cell r="AB188" t="str">
            <v>VÝKONU &lt;size = 20&gt; {0} &lt;/ velikost&gt; / &lt;color = # FFC080&gt; {1} &lt;/ barva&gt;</v>
          </cell>
          <cell r="AC188" t="str">
            <v>VERMOGENSNIVEAU &lt;size = 20&gt; {0} &lt;/ size&gt; / &lt;color = # FFC080&gt; {1} &lt;/ color&gt;</v>
          </cell>
          <cell r="AD188" t="str">
            <v>TEHOTASO &lt;size = 20&gt; {0} &lt;/ koko&gt; / &lt;väri = # FFC080&gt; {1} &lt;/ väri&gt;</v>
          </cell>
          <cell r="AE188" t="str">
            <v>POWER LEVEL &lt;size = 20&gt; {0} &lt;/ size&gt; / &lt;color = # FFC080&gt; {1} &lt;/ χρώμα&gt;</v>
          </cell>
          <cell r="AF188" t="str">
            <v>POWER LEVEL &lt;size = 20&gt; {0} &lt;/ size&gt; / &lt;color = # FFC080&gt; {1} &lt;/ צבע&gt;</v>
          </cell>
          <cell r="AG188" t="str">
            <v>TELJESÍTMÉNYSZINT &lt;size = 20&gt; {0} &lt;/ size&gt; / &lt;color = # FFC080&gt; {1} &lt;/ color&gt;</v>
          </cell>
          <cell r="AH188" t="str">
            <v>POWER LEVEL &lt;size = 20&gt; {0} &lt;/ saiz&gt; / &lt;color = # FFC080&gt; {1} &lt;/ warna&gt;</v>
          </cell>
          <cell r="AI188" t="str">
            <v>POZIOM MOCY &lt;rozmiar = 20&gt; {0} &lt;/ rozmiar&gt; / &lt;kolor = # FFC080&gt; {1} &lt;/ kolor&gt;</v>
          </cell>
          <cell r="AJ188" t="str">
            <v>NIVELUL DE PUTERE &lt;size = 20&gt; {0} &lt;/ size&gt; / &lt;color = # FFC080&gt; {1} &lt;/ color&gt;</v>
          </cell>
          <cell r="AK188" t="str">
            <v>VÝKONU &lt;size = 20&gt; {0} &lt;/ veľkosť&gt; / &lt;color = # FFC080&gt; {1} &lt;/ farba&gt;</v>
          </cell>
          <cell r="AL188" t="str">
            <v>EFFEKTNIVÅ &lt;size = 20&gt; {0} &lt;/ size&gt; / &lt;color = # FFC080&gt; {1} &lt;/ färg&gt;</v>
          </cell>
          <cell r="AM188" t="str">
            <v>GÜÇ SEVİYESİ &lt;boyutu = 20&gt; {0} &lt;/ boyutu&gt; / &lt;renk = # FFC080&gt; {1} &lt;/ renk&gt;</v>
          </cell>
          <cell r="AN188" t="str">
            <v>РІВЕНЬ ПОТУЖНОСТІ &lt;розмір = 20&gt; {0} &lt;/ розмір&gt; / &lt;колір = # FFC080&gt; {1} &lt;/ колір&gt;</v>
          </cell>
        </row>
        <row r="189">
          <cell r="A189" t="str">
            <v>GameUI_CharGaugeDesc</v>
          </cell>
          <cell r="B189">
            <v>1</v>
          </cell>
          <cell r="C189" t="str">
            <v>파워레벨을 올리려면 캐릭터의 PP가 필요합니다.
상자에서 캐릭터의 PP를 획득해보세요.</v>
          </cell>
          <cell r="D189"/>
          <cell r="E189" t="str">
            <v>파워레벨을 올리려면 캐릭터의 PP가 필요합니다.
상자에서 캐릭터의 PP를 획득해보세요.</v>
          </cell>
          <cell r="F189"/>
          <cell r="G189" t="str">
            <v>To raise the power level required of the character PP._x000D_
_x000D_
Try obtaining the PP of the character in the box.</v>
          </cell>
          <cell r="H189" t="str">
            <v>To raise the power level required of the character PP._x000D_
_x000D_
Try obtaining the PP of the character in the box.</v>
          </cell>
          <cell r="K189">
            <v>1</v>
          </cell>
          <cell r="M189" t="str">
            <v>パワーレベルを上げるには、キャラクターのPPが必要です。_x000D_
_x000D_
ボックスで、キャラクターのPPを獲得しましょう。</v>
          </cell>
          <cell r="N189" t="str">
            <v>为了提高文字PP所需的功率电平。_x000D_
_x000D_
尝试获得在框中字符的PP。</v>
          </cell>
          <cell r="O189" t="str">
            <v>為了提高文字PP所需的功率電平。_x000D_
_x000D_
嘗試獲得在框中字符的PP。</v>
          </cell>
          <cell r="P189" t="str">
            <v>Pour augmenter le niveau de puissance nécessaire du caractère PP._x000D_
_x000D_
Essayez d'obtenir le PP du caractère dans la zone.</v>
          </cell>
          <cell r="Q189" t="str">
            <v>Um das Leistungsniveau heben den Charakter PP erforderlich._x000D_
_x000D_
Versuchen Sie, die PP des Zeichens in der Box zu erhalten.</v>
          </cell>
          <cell r="R189" t="str">
            <v>Untuk meningkatkan tingkat daya yang diperlukan dari PP karakter._x000D_
_x000D_
Coba memperoleh PP dari karakter di dalam kotak.</v>
          </cell>
          <cell r="S189" t="str">
            <v>Per aumentare il livello di potenza richiesto del PP carattere._x000D_
_x000D_
Provare a ottenere il PP del carattere nella casella.</v>
          </cell>
          <cell r="T189" t="str">
            <v>Для того, чтобы поднять уровень мощности, требуемый иероглифа PP._x000D_
_x000D_
Попробуйте получить ПП символа в поле.</v>
          </cell>
          <cell r="U189" t="str">
            <v>Para elevar el nivel de potencia requerida del PP carácter._x000D_
_x000D_
Trate de obtener el PP del carácter en el cuadro.</v>
          </cell>
          <cell r="V189" t="str">
            <v>ที่จะยกระดับพลังงานที่จำเป็นจาก PP ตัวอักษร_x000D_
_x000D_
ลองได้รับ PP ของตัวละครในกล่อง</v>
          </cell>
          <cell r="W189" t="str">
            <v>Để nâng cao trình độ công suất yêu cầu của PP nhân vật._x000D_
_x000D_
Cố gắng thu thập các PP của nhân vật trong hộp.</v>
          </cell>
          <cell r="X189" t="str">
            <v>Para elevar o nível de potência necessária do PP personagem._x000D_
_x000D_
Tente obter o PP do personagem na caixa.</v>
          </cell>
          <cell r="Y189" t="str">
            <v>لرفع مستوى الطاقة المطلوبة من PP الحرف._x000D_
_x000D_
محاولة الحصول على PP من الحرف في المربع.</v>
          </cell>
          <cell r="Z189" t="str">
            <v>Для таго, каб падняць ўзровень магутнасці, патрабаваны іерогліфа PP._x000D_
_x000D_
Паспрабуйце атрымаць ПП сімвала ў поле.</v>
          </cell>
          <cell r="AA189" t="str">
            <v>За да се повиши нивото на мощност на ПП характер._x000D_
_x000D_
Опитайте получаване на ПП на героя в кутията.</v>
          </cell>
          <cell r="AB189" t="str">
            <v>Chcete-li zvýšit úroveň výkonu potřebnou k charakteru PP._x000D_
_x000D_
Zkuste získání PP znaku v poli.</v>
          </cell>
          <cell r="AC189" t="str">
            <v>Om de kracht vereiste niveau van het personage PP te verhogen._x000D_
_x000D_
Probeer het verkrijgen van de PP van het personage in de doos.</v>
          </cell>
          <cell r="AD189" t="str">
            <v>Nostaa tehotaso vaaditaan merkin PP._x000D_
_x000D_
Yritä saada PP merkin ruutuun.</v>
          </cell>
          <cell r="AE189" t="str">
            <v>Για να αυξήσετε το επίπεδο ισχύος που απαιτείται από το PP χαρακτήρα._x000D_
_x000D_
Δοκιμάστε την απόκτηση του ΔΣ του χαρακτήρα στο πλαίσιο.</v>
          </cell>
          <cell r="AF189" t="str">
            <v>כדי להעלות את רמת הכוח הנדרש של PP אופי._x000D_
_x000D_
נסו להשיג את PP של תו בתיבה.</v>
          </cell>
          <cell r="AG189" t="str">
            <v>Emelni a teljesítményt kell a karakter PP._x000D_
_x000D_
Próbálja megszerzése PP a karakter a dobozban.</v>
          </cell>
          <cell r="AH189" t="str">
            <v>Untuk meningkatkan tahap kuasa yang diperlukan PP watak._x000D_
_x000D_
Cuba mendapatkan PP watak dalam kotak.</v>
          </cell>
          <cell r="AI189" t="str">
            <v>Aby podnieść poziom energii wymaganej PP znaków._x000D_
_x000D_
Spróbuj uzyskaniu PP znaku w polu.</v>
          </cell>
          <cell r="AJ189" t="str">
            <v>Pentru a ridica nivelul de putere necesar al PP caracter._x000D_
_x000D_
Încercați obținerea PP a caracterului în cutie.</v>
          </cell>
          <cell r="AK189" t="str">
            <v>Ak chcete zvýšiť úroveň výkonu potrebnú k charakteru PP._x000D_
_x000D_
Skúste získanie PP znaku v poli.</v>
          </cell>
          <cell r="AL189" t="str">
            <v>För att höja effektnivån som krävs av tecken PP._x000D_
_x000D_
Försök att erhålla PP av tecknet i rutan.</v>
          </cell>
          <cell r="AM189" t="str">
            <v>Bir karakter PP için gerekli güç seviyesini yükseltmek için._x000D_
_x000D_
kutuda karakterin PP elde deneyin.</v>
          </cell>
          <cell r="AN189" t="str">
            <v>Для того, щоб підняти рівень потужності, необхідний ієрогліфа PP._x000D_
_x000D_
Спробуйте отримати ПП символу в полі.</v>
          </cell>
        </row>
        <row r="190">
          <cell r="A190" t="str">
            <v>GameUI_CharTranscendenceDesc</v>
          </cell>
          <cell r="B190">
            <v>1</v>
          </cell>
          <cell r="C190" t="str">
            <v>한계돌파를 위해선 동일한 캐릭터가 필요합니다.
상자에서 오리진을 획득해보세요.</v>
          </cell>
          <cell r="D190"/>
          <cell r="E190" t="str">
            <v>한계돌파를 위해선 동일한 캐릭터가 필요합니다.
상자에서 오리진을 획득해보세요.</v>
          </cell>
          <cell r="F190"/>
          <cell r="G190" t="str">
            <v>You need to make the same character limits exceeded._x000D_
_x000D_
Try obtaining origin on the box.</v>
          </cell>
          <cell r="H190" t="str">
            <v>You need to make the same character limits exceeded._x000D_
_x000D_
Try obtaining origin on the box.</v>
          </cell>
          <cell r="K190">
            <v>1</v>
          </cell>
          <cell r="M190" t="str">
            <v>限界突破のためには、同じキャラクターが必要です。_x000D_
_x000D_
ボックスで、オリジンを獲得しましょう。</v>
          </cell>
          <cell r="N190" t="str">
            <v>你需要做超出相同的字符限制。_x000D_
_x000D_
尝试在包装盒上获得的起源。</v>
          </cell>
          <cell r="O190" t="str">
            <v>你需要做超出相同的字符限制。_x000D_
_x000D_
嘗試在包裝盒上獲得的起源。</v>
          </cell>
          <cell r="P190" t="str">
            <v>Vous devez faire les mêmes limites de caractère dépassé._x000D_
_x000D_
Essayez d'obtenir l'origine sur la boîte.</v>
          </cell>
          <cell r="Q190" t="str">
            <v>Sie müssen die gleichen Charakter Grenzen überschritten machen._x000D_
_x000D_
Versuchen Sie, auf die Tabelle zu erhalten Herkunft.</v>
          </cell>
          <cell r="R190" t="str">
            <v>Anda perlu membuat batas karakter yang sama terlampaui._x000D_
_x000D_
Coba memperoleh asal pada kotak.</v>
          </cell>
          <cell r="S190" t="str">
            <v>Hai bisogno di fare gli stessi limiti di caratteri superato._x000D_
_x000D_
Prova conseguire l'origine sulla scatola.</v>
          </cell>
          <cell r="T190" t="str">
            <v>Вы должны сделать те же ограничения на число символов превышены._x000D_
_x000D_
Попробуйте получить происхождения на коробке.</v>
          </cell>
          <cell r="U190" t="str">
            <v>Es necesario hacer los mismos límites de caracteres permitido._x000D_
_x000D_
Trate de obtener el origen en la caja.</v>
          </cell>
          <cell r="V190" t="str">
            <v>คุณต้องทำให้ขีด จำกัด ของตัวละครเดียวกันเกิน_x000D_
_x000D_
ลองได้รับกำเนิดบนกล่อง</v>
          </cell>
          <cell r="W190" t="str">
            <v>Bạn cần phải thực hiện giới hạn ký tự vượt quá._x000D_
_x000D_
Cố gắng thu thập nguồn gốc trên hộp.</v>
          </cell>
          <cell r="X190" t="str">
            <v>Você precisa fazer os mesmos limites de caracteres excedidos._x000D_
_x000D_
Tente obter origem na caixa.</v>
          </cell>
          <cell r="Y190" t="str">
            <v>تحتاج إلى إجراء عدد الأحرف المسموح به نفس تجاوزها._x000D_
_x000D_
محاولة الحصول على الأصل في المربع.</v>
          </cell>
          <cell r="Z190" t="str">
            <v>Вы павінны зрабіць тыя ж абмежаванні на колькасць сімвалаў перавышаныя._x000D_
_x000D_
Паспрабуйце атрымаць паходжання на скрынцы.</v>
          </cell>
          <cell r="AA190" t="str">
            <v>Трябва да се правят същите ограничения за знаците превишени._x000D_
_x000D_
Опитайте получаване произход на кутията.</v>
          </cell>
          <cell r="AB190" t="str">
            <v>Je třeba, aby stejné omezení počtu znaků překročeny._x000D_
_x000D_
Pokusit získat původ na krabici.</v>
          </cell>
          <cell r="AC190" t="str">
            <v>U moet hetzelfde karakter grenzen overschreden te maken._x000D_
_x000D_
Probeer het verkrijgen van de oorsprong op de doos.</v>
          </cell>
          <cell r="AD190" t="str">
            <v>Sinun täytyy tehdä samaa merkkiä ylitetty._x000D_
_x000D_
Kokeile saaminen alkuperä ruutuun.</v>
          </cell>
          <cell r="AE190" t="str">
            <v>Θα πρέπει να κάνουμε τα ίδια όρια χαρακτήρων υπέρβαση._x000D_
_x000D_
Δοκιμάστε την απόκτηση προέλευσης στη συσκευασία.</v>
          </cell>
          <cell r="AF190" t="str">
            <v>אתה צריך לעשות אותן מגבלות התווים חריגות._x000D_
_x000D_
נסו להשיג ממוצא על הקופסה.</v>
          </cell>
          <cell r="AG190" t="str">
            <v>Be kell, hogy az azonos jellegű határértékek túllépése._x000D_
_x000D_
Próbálja amelyek származása a dobozban.</v>
          </cell>
          <cell r="AH190" t="str">
            <v>Anda perlu membuat had aksara yang sama melebihi._x000D_
_x000D_
Cuba mendapatkan asal pada kotak.</v>
          </cell>
          <cell r="AI190" t="str">
            <v>Trzeba wykonać te same limity liczby znaków przekroczone._x000D_
_x000D_
Spróbuj uzyskania pochodzenie na polu.</v>
          </cell>
          <cell r="AJ190" t="str">
            <v>Trebuie să faci aceleași limite de caractere depășite._x000D_
_x000D_
Încercați obtinerea de origine pe cutie.</v>
          </cell>
          <cell r="AK190" t="str">
            <v>Je potrebné, aby rovnaké obmedzenie počtu znakov prekročené._x000D_
_x000D_
Pokúsiť získať pôvod na krabici.</v>
          </cell>
          <cell r="AL190" t="str">
            <v>Du måste göra samma teckenbegränsningar överskrids._x000D_
_x000D_
Försök att få ursprung på förpackningen.</v>
          </cell>
          <cell r="AM190" t="str">
            <v>Sen aştı aynı karakter sınırlamalarına yapmak gerekir._x000D_
_x000D_
kutuyu kökeni elde deneyin.</v>
          </cell>
          <cell r="AN190" t="str">
            <v>Ви повинні зробити ті ж обмеження на кількість символів перевищені._x000D_
_x000D_
Спробуйте отримати походження на коробці.</v>
          </cell>
        </row>
        <row r="191">
          <cell r="A191" t="str">
            <v>GameUI_MaxReached</v>
          </cell>
          <cell r="B191">
            <v>1</v>
          </cell>
          <cell r="C191" t="str">
            <v>최고 레벨 도달</v>
          </cell>
          <cell r="D191"/>
          <cell r="E191" t="str">
            <v>최고 레벨 도달</v>
          </cell>
          <cell r="F191"/>
          <cell r="G191" t="str">
            <v>The highest level is reached</v>
          </cell>
          <cell r="H191" t="str">
            <v>Max Reached</v>
          </cell>
          <cell r="I191">
            <v>1</v>
          </cell>
          <cell r="K191">
            <v>1</v>
          </cell>
          <cell r="M191" t="str">
            <v>最高レベルに達する</v>
          </cell>
          <cell r="N191" t="str">
            <v>达到最高水平</v>
          </cell>
          <cell r="O191" t="str">
            <v>達到最高水平</v>
          </cell>
          <cell r="P191" t="str">
            <v>Le plus haut niveau est atteint</v>
          </cell>
          <cell r="Q191" t="str">
            <v>Die höchste Stufe ist erreicht</v>
          </cell>
          <cell r="R191" t="str">
            <v>Tingkat tertinggi tercapai</v>
          </cell>
          <cell r="S191" t="str">
            <v>viene raggiunto il livello più alto</v>
          </cell>
          <cell r="T191" t="str">
            <v>Самый высокий уровень достигается</v>
          </cell>
          <cell r="U191" t="str">
            <v>El nivel más alto se alcanza</v>
          </cell>
          <cell r="V191" t="str">
            <v>ระดับสูงสุดถึง</v>
          </cell>
          <cell r="W191" t="str">
            <v>Mức cao nhất đạt được</v>
          </cell>
          <cell r="X191" t="str">
            <v>O nível mais alto é atingido</v>
          </cell>
          <cell r="Y191" t="str">
            <v>يتم الوصول إلى أعلى مستوى</v>
          </cell>
          <cell r="Z191" t="str">
            <v>Самы высокі ўзровень дасягаецца</v>
          </cell>
          <cell r="AA191" t="str">
            <v>Най-високото ниво е достигнато</v>
          </cell>
          <cell r="AB191" t="str">
            <v>je dosažena nejvyšší úroveň</v>
          </cell>
          <cell r="AC191" t="str">
            <v>Het hoogste niveau is bereikt</v>
          </cell>
          <cell r="AD191" t="str">
            <v>Korkein taso saavutetaan</v>
          </cell>
          <cell r="AE191" t="str">
            <v>Το υψηλότερο επίπεδο έχει επιτευχθεί</v>
          </cell>
          <cell r="AF191" t="str">
            <v>הרמה הגבוהה ביותר תושג</v>
          </cell>
          <cell r="AG191" t="str">
            <v>A legmagasabb szint elérését</v>
          </cell>
          <cell r="AH191" t="str">
            <v>Tahap tertinggi dicapai</v>
          </cell>
          <cell r="AI191" t="str">
            <v>Najwyższy poziom zostanie osiągnięty</v>
          </cell>
          <cell r="AJ191" t="str">
            <v>Cel mai înalt nivel este atins</v>
          </cell>
          <cell r="AK191" t="str">
            <v>je dosiahnutá najvyššia úroveň</v>
          </cell>
          <cell r="AL191" t="str">
            <v>Den högsta nivån är nådd</v>
          </cell>
          <cell r="AM191" t="str">
            <v>En yüksek seviyesine ulaşıldığında</v>
          </cell>
          <cell r="AN191" t="str">
            <v>Найвищий рівень досягається</v>
          </cell>
        </row>
        <row r="192">
          <cell r="A192" t="str">
            <v>GameUI_PowerLevelUp</v>
          </cell>
          <cell r="B192">
            <v>1</v>
          </cell>
          <cell r="C192" t="str">
            <v>파워레벨업</v>
          </cell>
          <cell r="D192"/>
          <cell r="E192" t="str">
            <v>파워레벨업</v>
          </cell>
          <cell r="F192"/>
          <cell r="G192" t="str">
            <v>Power levels up</v>
          </cell>
          <cell r="H192" t="str">
            <v>POWER LEVEL UP</v>
          </cell>
          <cell r="I192">
            <v>1</v>
          </cell>
          <cell r="K192">
            <v>1</v>
          </cell>
          <cell r="M192" t="str">
            <v>パワーレベルアップ</v>
          </cell>
          <cell r="N192" t="str">
            <v>功率高达</v>
          </cell>
          <cell r="O192" t="str">
            <v>功率高達</v>
          </cell>
          <cell r="P192" t="str">
            <v>Les niveaux de puissance vers le haut</v>
          </cell>
          <cell r="Q192" t="str">
            <v>Leistungsstufen nach oben</v>
          </cell>
          <cell r="R192" t="str">
            <v>tingkat daya up</v>
          </cell>
          <cell r="S192" t="str">
            <v>Livelli di potenza fino</v>
          </cell>
          <cell r="T192" t="str">
            <v>Уровни мощности до</v>
          </cell>
          <cell r="U192" t="str">
            <v>niveles de potencia hasta</v>
          </cell>
          <cell r="V192" t="str">
            <v>ระดับพลังงานขึ้น</v>
          </cell>
          <cell r="W192" t="str">
            <v>mức công suất lên</v>
          </cell>
          <cell r="X192" t="str">
            <v>níveis de potência até</v>
          </cell>
          <cell r="Y192" t="str">
            <v>مستويات السلطة حتى</v>
          </cell>
          <cell r="Z192" t="str">
            <v>Ўзроўні магутнасці да</v>
          </cell>
          <cell r="AA192" t="str">
            <v>Силови нива нагоре</v>
          </cell>
          <cell r="AB192" t="str">
            <v>Úrovně Power Up</v>
          </cell>
          <cell r="AC192" t="str">
            <v>Vermogen niveaus up</v>
          </cell>
          <cell r="AD192" t="str">
            <v>Teho huipussaan</v>
          </cell>
          <cell r="AE192" t="str">
            <v>επίπεδα ισχύος μέχρι</v>
          </cell>
          <cell r="AF192" t="str">
            <v>רמות כוח למעלה</v>
          </cell>
          <cell r="AG192" t="str">
            <v>Teljesítmény szintek</v>
          </cell>
          <cell r="AH192" t="str">
            <v>tahap kuasa sehingga</v>
          </cell>
          <cell r="AI192" t="str">
            <v>poziomy z władzy</v>
          </cell>
          <cell r="AJ192" t="str">
            <v>niveluri de putere până</v>
          </cell>
          <cell r="AK192" t="str">
            <v>Úrovne Power Up</v>
          </cell>
          <cell r="AL192" t="str">
            <v>Effektnivåer upp</v>
          </cell>
          <cell r="AM192" t="str">
            <v>Güç seviyeleri yukarı</v>
          </cell>
          <cell r="AN192" t="str">
            <v>Рівні потужності до</v>
          </cell>
        </row>
        <row r="193">
          <cell r="A193" t="str">
            <v>GameUI_LimitBreak</v>
          </cell>
          <cell r="B193">
            <v>1</v>
          </cell>
          <cell r="C193" t="str">
            <v>한계돌파</v>
          </cell>
          <cell r="D193"/>
          <cell r="E193" t="str">
            <v>한계돌파</v>
          </cell>
          <cell r="F193"/>
          <cell r="G193" t="str">
            <v>Breakthrough</v>
          </cell>
          <cell r="H193" t="str">
            <v>LIMIT BREAK</v>
          </cell>
          <cell r="I193">
            <v>1</v>
          </cell>
          <cell r="K193">
            <v>1</v>
          </cell>
          <cell r="M193" t="str">
            <v>限界突破</v>
          </cell>
          <cell r="N193" t="str">
            <v>突破</v>
          </cell>
          <cell r="O193" t="str">
            <v>突破</v>
          </cell>
          <cell r="P193" t="str">
            <v>percée</v>
          </cell>
          <cell r="Q193" t="str">
            <v>Durchbruch</v>
          </cell>
          <cell r="R193" t="str">
            <v>penerobosan</v>
          </cell>
          <cell r="S193" t="str">
            <v>sfondamento</v>
          </cell>
          <cell r="T193" t="str">
            <v>прорыв</v>
          </cell>
          <cell r="U193" t="str">
            <v>ruptura</v>
          </cell>
          <cell r="V193" t="str">
            <v>ความก้าวหน้า</v>
          </cell>
          <cell r="W193" t="str">
            <v>Đột phá</v>
          </cell>
          <cell r="X193" t="str">
            <v>Breakthrough</v>
          </cell>
          <cell r="Y193" t="str">
            <v>اختراق</v>
          </cell>
          <cell r="Z193" t="str">
            <v>прарыў</v>
          </cell>
          <cell r="AA193" t="str">
            <v>пробив</v>
          </cell>
          <cell r="AB193" t="str">
            <v>průlom</v>
          </cell>
          <cell r="AC193" t="str">
            <v>doorbraak</v>
          </cell>
          <cell r="AD193" t="str">
            <v>läpimurto</v>
          </cell>
          <cell r="AE193" t="str">
            <v>Θεαματική</v>
          </cell>
          <cell r="AF193" t="str">
            <v>פריצת דרך</v>
          </cell>
          <cell r="AG193" t="str">
            <v>Áttörés</v>
          </cell>
          <cell r="AH193" t="str">
            <v>Breakthrough</v>
          </cell>
          <cell r="AI193" t="str">
            <v>wyłom</v>
          </cell>
          <cell r="AJ193" t="str">
            <v>Breakthrough</v>
          </cell>
          <cell r="AK193" t="str">
            <v>prielom</v>
          </cell>
          <cell r="AL193" t="str">
            <v>genombrott</v>
          </cell>
          <cell r="AM193" t="str">
            <v>buluş</v>
          </cell>
          <cell r="AN193" t="str">
            <v>прорив</v>
          </cell>
        </row>
        <row r="194">
          <cell r="A194" t="str">
            <v>GameUI_PowerLevelUpMore</v>
          </cell>
          <cell r="B194">
            <v>1</v>
          </cell>
          <cell r="C194" t="str">
            <v>캐릭터가 더욱 강해집니다.
험난한 아포칼립스에서 살아남으려면 파워레벨업은 필수입니다!</v>
          </cell>
          <cell r="D194"/>
          <cell r="E194" t="str">
            <v>캐릭터가 더욱 강해집니다.
험난한 아포칼립스에서 살아남으려면 파워레벨업은 필수입니다!</v>
          </cell>
          <cell r="F194"/>
          <cell r="H194" t="str">
            <v>In progress of translating…(194)</v>
          </cell>
          <cell r="M194" t="str">
            <v>In progress of translating…(194)</v>
          </cell>
          <cell r="N194" t="str">
            <v>In progress of translating…(194)</v>
          </cell>
          <cell r="O194" t="str">
            <v>In progress of translating…(194)</v>
          </cell>
          <cell r="P194" t="str">
            <v>In progress of translating…(194)</v>
          </cell>
          <cell r="Q194" t="str">
            <v>In progress of translating…(194)</v>
          </cell>
          <cell r="R194" t="str">
            <v>In progress of translating…(194)</v>
          </cell>
          <cell r="S194" t="str">
            <v>In progress of translating…(194)</v>
          </cell>
          <cell r="T194" t="str">
            <v>In progress of translating…(194)</v>
          </cell>
          <cell r="U194" t="str">
            <v>In progress of translating…(194)</v>
          </cell>
          <cell r="V194" t="str">
            <v>In progress of translating…(194)</v>
          </cell>
          <cell r="W194" t="str">
            <v>In progress of translating…(194)</v>
          </cell>
          <cell r="X194" t="str">
            <v>In progress of translating…(194)</v>
          </cell>
          <cell r="Y194" t="str">
            <v>In progress of translating…(194)</v>
          </cell>
          <cell r="Z194" t="str">
            <v>In progress of translating…(194)</v>
          </cell>
          <cell r="AA194" t="str">
            <v>In progress of translating…(194)</v>
          </cell>
          <cell r="AB194" t="str">
            <v>In progress of translating…(194)</v>
          </cell>
          <cell r="AC194" t="str">
            <v>In progress of translating…(194)</v>
          </cell>
          <cell r="AD194" t="str">
            <v>In progress of translating…(194)</v>
          </cell>
          <cell r="AE194" t="str">
            <v>In progress of translating…(194)</v>
          </cell>
          <cell r="AF194" t="str">
            <v>In progress of translating…(194)</v>
          </cell>
          <cell r="AG194" t="str">
            <v>In progress of translating…(194)</v>
          </cell>
          <cell r="AH194" t="str">
            <v>In progress of translating…(194)</v>
          </cell>
          <cell r="AI194" t="str">
            <v>In progress of translating…(194)</v>
          </cell>
          <cell r="AJ194" t="str">
            <v>In progress of translating…(194)</v>
          </cell>
          <cell r="AK194" t="str">
            <v>In progress of translating…(194)</v>
          </cell>
          <cell r="AL194" t="str">
            <v>In progress of translating…(194)</v>
          </cell>
          <cell r="AM194" t="str">
            <v>In progress of translating…(194)</v>
          </cell>
          <cell r="AN194" t="str">
            <v>In progress of translating…(194)</v>
          </cell>
        </row>
        <row r="195">
          <cell r="A195" t="str">
            <v>GameUI_LimitBreakMore</v>
          </cell>
          <cell r="B195">
            <v>1</v>
          </cell>
          <cell r="C195" t="str">
            <v>파워레벨의 한계를 돌파하여 더 높이 성장할 수 있게 합니다.
매 한계돌파마다 특별한 능력을 깨닫게 됩니다.</v>
          </cell>
          <cell r="D195"/>
          <cell r="E195" t="str">
            <v>파워레벨의 한계를 돌파하여 더 높이 성장할 수 있게 합니다.
매 한계돌파마다 특별한 능력을 깨닫게 됩니다.</v>
          </cell>
          <cell r="F195"/>
          <cell r="H195" t="str">
            <v>In progress of translating…(195)</v>
          </cell>
          <cell r="M195" t="str">
            <v>In progress of translating…(195)</v>
          </cell>
          <cell r="N195" t="str">
            <v>In progress of translating…(195)</v>
          </cell>
          <cell r="O195" t="str">
            <v>In progress of translating…(195)</v>
          </cell>
          <cell r="P195" t="str">
            <v>In progress of translating…(195)</v>
          </cell>
          <cell r="Q195" t="str">
            <v>In progress of translating…(195)</v>
          </cell>
          <cell r="R195" t="str">
            <v>In progress of translating…(195)</v>
          </cell>
          <cell r="S195" t="str">
            <v>In progress of translating…(195)</v>
          </cell>
          <cell r="T195" t="str">
            <v>In progress of translating…(195)</v>
          </cell>
          <cell r="U195" t="str">
            <v>In progress of translating…(195)</v>
          </cell>
          <cell r="V195" t="str">
            <v>In progress of translating…(195)</v>
          </cell>
          <cell r="W195" t="str">
            <v>In progress of translating…(195)</v>
          </cell>
          <cell r="X195" t="str">
            <v>In progress of translating…(195)</v>
          </cell>
          <cell r="Y195" t="str">
            <v>In progress of translating…(195)</v>
          </cell>
          <cell r="Z195" t="str">
            <v>In progress of translating…(195)</v>
          </cell>
          <cell r="AA195" t="str">
            <v>In progress of translating…(195)</v>
          </cell>
          <cell r="AB195" t="str">
            <v>In progress of translating…(195)</v>
          </cell>
          <cell r="AC195" t="str">
            <v>In progress of translating…(195)</v>
          </cell>
          <cell r="AD195" t="str">
            <v>In progress of translating…(195)</v>
          </cell>
          <cell r="AE195" t="str">
            <v>In progress of translating…(195)</v>
          </cell>
          <cell r="AF195" t="str">
            <v>In progress of translating…(195)</v>
          </cell>
          <cell r="AG195" t="str">
            <v>In progress of translating…(195)</v>
          </cell>
          <cell r="AH195" t="str">
            <v>In progress of translating…(195)</v>
          </cell>
          <cell r="AI195" t="str">
            <v>In progress of translating…(195)</v>
          </cell>
          <cell r="AJ195" t="str">
            <v>In progress of translating…(195)</v>
          </cell>
          <cell r="AK195" t="str">
            <v>In progress of translating…(195)</v>
          </cell>
          <cell r="AL195" t="str">
            <v>In progress of translating…(195)</v>
          </cell>
          <cell r="AM195" t="str">
            <v>In progress of translating…(195)</v>
          </cell>
          <cell r="AN195" t="str">
            <v>In progress of translating…(195)</v>
          </cell>
        </row>
        <row r="196">
          <cell r="A196" t="str">
            <v>EquipUI_EmptyRandomOption</v>
          </cell>
          <cell r="B196">
            <v>1</v>
          </cell>
          <cell r="C196" t="str">
            <v>랜덤 옵션 없음</v>
          </cell>
          <cell r="D196"/>
          <cell r="E196" t="str">
            <v>랜덤 옵션 없음</v>
          </cell>
          <cell r="F196"/>
          <cell r="G196" t="str">
            <v>No random options</v>
          </cell>
          <cell r="H196" t="str">
            <v>No Random Properties</v>
          </cell>
          <cell r="I196">
            <v>1</v>
          </cell>
          <cell r="K196">
            <v>1</v>
          </cell>
          <cell r="M196" t="str">
            <v>ランダムオプションなし</v>
          </cell>
          <cell r="N196" t="str">
            <v>没有随机选择</v>
          </cell>
          <cell r="O196" t="str">
            <v>沒有隨機選擇</v>
          </cell>
          <cell r="P196" t="str">
            <v>Aucune option au hasard</v>
          </cell>
          <cell r="Q196" t="str">
            <v>Keine zufälligen Optionen</v>
          </cell>
          <cell r="R196" t="str">
            <v>Tidak ada pilihan random</v>
          </cell>
          <cell r="S196" t="str">
            <v>Nessuna opzione casuali</v>
          </cell>
          <cell r="T196" t="str">
            <v>Нет случайных вариантов</v>
          </cell>
          <cell r="U196" t="str">
            <v>No hay opciones aleatorias</v>
          </cell>
          <cell r="V196" t="str">
            <v>ไม่มีตัวเลือกแบบสุ่ม</v>
          </cell>
          <cell r="W196" t="str">
            <v>Không có tùy chọn ngẫu nhiên</v>
          </cell>
          <cell r="X196" t="str">
            <v>Sem opções aleatórias</v>
          </cell>
          <cell r="Y196" t="str">
            <v>لا توجد خيارات عشوائية</v>
          </cell>
          <cell r="Z196" t="str">
            <v>Няма выпадковых варыянтаў</v>
          </cell>
          <cell r="AA196" t="str">
            <v>Не са случайни опции</v>
          </cell>
          <cell r="AB196" t="str">
            <v>Žádné náhodné volby</v>
          </cell>
          <cell r="AC196" t="str">
            <v>Geen willekeurige opties</v>
          </cell>
          <cell r="AD196" t="str">
            <v>Ei satunnainen vaihtoehtoja</v>
          </cell>
          <cell r="AE196" t="str">
            <v>Δεν υπάρχουν τυχαίες επιλογές</v>
          </cell>
          <cell r="AF196" t="str">
            <v>אין אפשרויות אקראיות</v>
          </cell>
          <cell r="AG196" t="str">
            <v>Nem véletlen lehetőségek</v>
          </cell>
          <cell r="AH196" t="str">
            <v>Tiada opsyen rawak</v>
          </cell>
          <cell r="AI196" t="str">
            <v>Bez losowych opcje</v>
          </cell>
          <cell r="AJ196" t="str">
            <v>Nu există opțiuni aleatoare</v>
          </cell>
          <cell r="AK196" t="str">
            <v>Žiadne náhodné voľby</v>
          </cell>
          <cell r="AL196" t="str">
            <v>Inga slumpmässiga alternativ</v>
          </cell>
          <cell r="AM196" t="str">
            <v>Hiçbir rastgele seçenekleri</v>
          </cell>
          <cell r="AN196" t="str">
            <v>Немає випадкових варіантів</v>
          </cell>
        </row>
        <row r="197">
          <cell r="A197" t="str">
            <v>EquipUI_Equip</v>
          </cell>
          <cell r="B197">
            <v>1</v>
          </cell>
          <cell r="C197" t="str">
            <v>장착</v>
          </cell>
          <cell r="D197"/>
          <cell r="E197" t="str">
            <v>장착</v>
          </cell>
          <cell r="F197"/>
          <cell r="G197" t="str">
            <v>mounting</v>
          </cell>
          <cell r="H197" t="str">
            <v>EQUIP</v>
          </cell>
          <cell r="I197">
            <v>1</v>
          </cell>
          <cell r="K197">
            <v>1</v>
          </cell>
          <cell r="M197" t="str">
            <v>装着</v>
          </cell>
          <cell r="N197" t="str">
            <v>安装</v>
          </cell>
          <cell r="O197" t="str">
            <v>安裝</v>
          </cell>
          <cell r="P197" t="str">
            <v>montage</v>
          </cell>
          <cell r="Q197" t="str">
            <v>Montage</v>
          </cell>
          <cell r="R197" t="str">
            <v>Mounting</v>
          </cell>
          <cell r="S197" t="str">
            <v>montaggio</v>
          </cell>
          <cell r="T197" t="str">
            <v>монтаж</v>
          </cell>
          <cell r="U197" t="str">
            <v>montaje</v>
          </cell>
          <cell r="V197" t="str">
            <v>การติด</v>
          </cell>
          <cell r="W197" t="str">
            <v>gắn</v>
          </cell>
          <cell r="X197" t="str">
            <v>montagem</v>
          </cell>
          <cell r="Y197" t="str">
            <v>متزايد</v>
          </cell>
          <cell r="Z197" t="str">
            <v>мантаж</v>
          </cell>
          <cell r="AA197" t="str">
            <v>монтиране</v>
          </cell>
          <cell r="AB197" t="str">
            <v>montážní</v>
          </cell>
          <cell r="AC197" t="str">
            <v>montage</v>
          </cell>
          <cell r="AD197" t="str">
            <v>asennus</v>
          </cell>
          <cell r="AE197" t="str">
            <v>βάση</v>
          </cell>
          <cell r="AF197" t="str">
            <v>הרכבה</v>
          </cell>
          <cell r="AG197" t="str">
            <v>felszerelés</v>
          </cell>
          <cell r="AH197" t="str">
            <v>pemasangan</v>
          </cell>
          <cell r="AI197" t="str">
            <v>montowanie</v>
          </cell>
          <cell r="AJ197" t="str">
            <v>montare</v>
          </cell>
          <cell r="AK197" t="str">
            <v>montážne</v>
          </cell>
          <cell r="AL197" t="str">
            <v>montering</v>
          </cell>
          <cell r="AM197" t="str">
            <v>montaj</v>
          </cell>
          <cell r="AN197" t="str">
            <v>монтаж</v>
          </cell>
        </row>
        <row r="198">
          <cell r="A198" t="str">
            <v>EquipUI_Unequip</v>
          </cell>
          <cell r="B198">
            <v>1</v>
          </cell>
          <cell r="C198" t="str">
            <v>해제</v>
          </cell>
          <cell r="D198"/>
          <cell r="E198" t="str">
            <v>해제</v>
          </cell>
          <cell r="F198"/>
          <cell r="G198" t="str">
            <v>release</v>
          </cell>
          <cell r="H198" t="str">
            <v>UNEQUIP</v>
          </cell>
          <cell r="I198">
            <v>1</v>
          </cell>
          <cell r="K198">
            <v>1</v>
          </cell>
          <cell r="M198" t="str">
            <v>オフ</v>
          </cell>
          <cell r="N198" t="str">
            <v>发布</v>
          </cell>
          <cell r="O198" t="str">
            <v>發布</v>
          </cell>
          <cell r="P198" t="str">
            <v>sortie</v>
          </cell>
          <cell r="Q198" t="str">
            <v>Veröffentlichung</v>
          </cell>
          <cell r="R198" t="str">
            <v>pelepasan</v>
          </cell>
          <cell r="S198" t="str">
            <v>rilascio</v>
          </cell>
          <cell r="T198" t="str">
            <v>релиз</v>
          </cell>
          <cell r="U198" t="str">
            <v>liberación</v>
          </cell>
          <cell r="V198" t="str">
            <v>ปล่อย</v>
          </cell>
          <cell r="W198" t="str">
            <v>phóng thích</v>
          </cell>
          <cell r="X198" t="str">
            <v>lançamento</v>
          </cell>
          <cell r="Y198" t="str">
            <v>إطلاق</v>
          </cell>
          <cell r="Z198" t="str">
            <v>рэліз</v>
          </cell>
          <cell r="AA198" t="str">
            <v>пускане</v>
          </cell>
          <cell r="AB198" t="str">
            <v>uvolnění</v>
          </cell>
          <cell r="AC198" t="str">
            <v>vrijlating</v>
          </cell>
          <cell r="AD198" t="str">
            <v>julkaisu</v>
          </cell>
          <cell r="AE198" t="str">
            <v>ελευθέρωση</v>
          </cell>
          <cell r="AF198" t="str">
            <v>שחרור</v>
          </cell>
          <cell r="AG198" t="str">
            <v>kioldó</v>
          </cell>
          <cell r="AH198" t="str">
            <v>Akhbar</v>
          </cell>
          <cell r="AI198" t="str">
            <v>uwolnienie</v>
          </cell>
          <cell r="AJ198" t="str">
            <v>eliberare</v>
          </cell>
          <cell r="AK198" t="str">
            <v>uvoľnenie</v>
          </cell>
          <cell r="AL198" t="str">
            <v>Släpp</v>
          </cell>
          <cell r="AM198" t="str">
            <v>salıverme</v>
          </cell>
          <cell r="AN198" t="str">
            <v>реліз</v>
          </cell>
        </row>
        <row r="199">
          <cell r="A199" t="str">
            <v>EquipUI_Enhance</v>
          </cell>
          <cell r="B199">
            <v>1</v>
          </cell>
          <cell r="C199" t="str">
            <v>강화</v>
          </cell>
          <cell r="D199"/>
          <cell r="E199" t="str">
            <v>강화</v>
          </cell>
          <cell r="F199"/>
          <cell r="G199" t="str">
            <v>reinforce</v>
          </cell>
          <cell r="H199" t="str">
            <v>UPGRADE</v>
          </cell>
          <cell r="I199">
            <v>1</v>
          </cell>
          <cell r="K199">
            <v>1</v>
          </cell>
          <cell r="M199" t="str">
            <v>強化</v>
          </cell>
          <cell r="N199" t="str">
            <v>合并</v>
          </cell>
          <cell r="O199" t="str">
            <v>合併</v>
          </cell>
          <cell r="P199" t="str">
            <v>consolidation</v>
          </cell>
          <cell r="Q199" t="str">
            <v>Festigung</v>
          </cell>
          <cell r="R199" t="str">
            <v>konsolidasi</v>
          </cell>
          <cell r="S199" t="str">
            <v>consolidamento</v>
          </cell>
          <cell r="T199" t="str">
            <v>консолидация</v>
          </cell>
          <cell r="U199" t="str">
            <v>consolidación</v>
          </cell>
          <cell r="V199" t="str">
            <v>การรวบรวม</v>
          </cell>
          <cell r="W199" t="str">
            <v>củng cố</v>
          </cell>
          <cell r="X199" t="str">
            <v>consolidação</v>
          </cell>
          <cell r="Y199" t="str">
            <v>توحيد</v>
          </cell>
          <cell r="Z199" t="str">
            <v>кансалідацыя</v>
          </cell>
          <cell r="AA199" t="str">
            <v>консолидация</v>
          </cell>
          <cell r="AB199" t="str">
            <v>konsolidace</v>
          </cell>
          <cell r="AC199" t="str">
            <v>consolidering</v>
          </cell>
          <cell r="AD199" t="str">
            <v>vakauttaminen</v>
          </cell>
          <cell r="AE199" t="str">
            <v>ενοποίηση</v>
          </cell>
          <cell r="AF199" t="str">
            <v>איחוד</v>
          </cell>
          <cell r="AG199" t="str">
            <v>konszolidáció</v>
          </cell>
          <cell r="AH199" t="str">
            <v>penyatuan</v>
          </cell>
          <cell r="AI199" t="str">
            <v>konsolidacja</v>
          </cell>
          <cell r="AJ199" t="str">
            <v>consolidare</v>
          </cell>
          <cell r="AK199" t="str">
            <v>konsolidácia</v>
          </cell>
          <cell r="AL199" t="str">
            <v>konsolidering</v>
          </cell>
          <cell r="AM199" t="str">
            <v>sağlamlaştırma</v>
          </cell>
          <cell r="AN199" t="str">
            <v>консолідація</v>
          </cell>
        </row>
        <row r="200">
          <cell r="A200" t="str">
            <v>EquipUI_Option</v>
          </cell>
          <cell r="B200">
            <v>1</v>
          </cell>
          <cell r="C200" t="str">
            <v>옵션</v>
          </cell>
          <cell r="D200"/>
          <cell r="E200" t="str">
            <v>옵션</v>
          </cell>
          <cell r="F200"/>
          <cell r="G200" t="str">
            <v>option</v>
          </cell>
          <cell r="H200" t="str">
            <v>PROPERTIES</v>
          </cell>
          <cell r="I200">
            <v>1</v>
          </cell>
          <cell r="K200">
            <v>1</v>
          </cell>
          <cell r="M200" t="str">
            <v>オプション</v>
          </cell>
          <cell r="N200" t="str">
            <v>选项</v>
          </cell>
          <cell r="O200" t="str">
            <v>選項</v>
          </cell>
          <cell r="P200" t="str">
            <v>options</v>
          </cell>
          <cell r="Q200" t="str">
            <v>Optionen</v>
          </cell>
          <cell r="R200" t="str">
            <v>pilihan</v>
          </cell>
          <cell r="S200" t="str">
            <v>opzioni</v>
          </cell>
          <cell r="T200" t="str">
            <v>опции</v>
          </cell>
          <cell r="U200" t="str">
            <v>opciones</v>
          </cell>
          <cell r="V200" t="str">
            <v>ตัวเลือก</v>
          </cell>
          <cell r="W200" t="str">
            <v>tùy chọn</v>
          </cell>
          <cell r="X200" t="str">
            <v>opções</v>
          </cell>
          <cell r="Y200" t="str">
            <v>خيارات</v>
          </cell>
          <cell r="Z200" t="str">
            <v>опцыі</v>
          </cell>
          <cell r="AA200" t="str">
            <v>Опции</v>
          </cell>
          <cell r="AB200" t="str">
            <v>možnosti</v>
          </cell>
          <cell r="AC200" t="str">
            <v>opties</v>
          </cell>
          <cell r="AD200" t="str">
            <v>vaihtoehdot</v>
          </cell>
          <cell r="AE200" t="str">
            <v>επιλογές</v>
          </cell>
          <cell r="AF200" t="str">
            <v>אפשרויות</v>
          </cell>
          <cell r="AG200" t="str">
            <v>Options</v>
          </cell>
          <cell r="AH200" t="str">
            <v>pilihan</v>
          </cell>
          <cell r="AI200" t="str">
            <v>Opcje</v>
          </cell>
          <cell r="AJ200" t="str">
            <v>Opțiuni</v>
          </cell>
          <cell r="AK200" t="str">
            <v>možnosti</v>
          </cell>
          <cell r="AL200" t="str">
            <v>alternativ</v>
          </cell>
          <cell r="AM200" t="str">
            <v>Seçenekler</v>
          </cell>
          <cell r="AN200" t="str">
            <v>опції</v>
          </cell>
        </row>
        <row r="201">
          <cell r="A201" t="str">
            <v>EquipUI_Locked</v>
          </cell>
          <cell r="B201">
            <v>1</v>
          </cell>
          <cell r="C201" t="str">
            <v>장비가 잠금되었습니다</v>
          </cell>
          <cell r="D201"/>
          <cell r="E201" t="str">
            <v>장비가 잠금되었습니다</v>
          </cell>
          <cell r="F201"/>
          <cell r="G201" t="str">
            <v>Equipment has been locked</v>
          </cell>
          <cell r="H201" t="str">
            <v>Equipment has been locked</v>
          </cell>
          <cell r="K201">
            <v>1</v>
          </cell>
          <cell r="M201" t="str">
            <v>装置がロックされてい</v>
          </cell>
          <cell r="N201" t="str">
            <v>设备已被锁定</v>
          </cell>
          <cell r="O201" t="str">
            <v>設備已被鎖定</v>
          </cell>
          <cell r="P201" t="str">
            <v>L'équipement a été verrouillé</v>
          </cell>
          <cell r="Q201" t="str">
            <v>Gerät wurde gesperrt</v>
          </cell>
          <cell r="R201" t="str">
            <v>Peralatan telah dikunci</v>
          </cell>
          <cell r="S201" t="str">
            <v>Attrezzatura è stato bloccato</v>
          </cell>
          <cell r="T201" t="str">
            <v>Оборудование заблокировано</v>
          </cell>
          <cell r="U201" t="str">
            <v>Equipo ha sido bloqueado</v>
          </cell>
          <cell r="V201" t="str">
            <v>อุปกรณ์ถูกล็อก</v>
          </cell>
          <cell r="W201" t="str">
            <v>Thiết bị đã bị khóa</v>
          </cell>
          <cell r="X201" t="str">
            <v>Equipamento foi bloqueado</v>
          </cell>
          <cell r="Y201" t="str">
            <v>تم تأمين المعدات</v>
          </cell>
          <cell r="Z201" t="str">
            <v>абсталяванне заблакавана</v>
          </cell>
          <cell r="AA201" t="str">
            <v>Оборудване е заключен</v>
          </cell>
          <cell r="AB201" t="str">
            <v>Zařízení bylo uzamčeno</v>
          </cell>
          <cell r="AC201" t="str">
            <v>Equipment is vergrendeld</v>
          </cell>
          <cell r="AD201" t="str">
            <v>Laite on lukittu</v>
          </cell>
          <cell r="AE201" t="str">
            <v>Εξοπλισμός έχει κλειδωθεί</v>
          </cell>
          <cell r="AF201" t="str">
            <v>ציוד ננעל</v>
          </cell>
          <cell r="AG201" t="str">
            <v>Felszerelés van zárva</v>
          </cell>
          <cell r="AH201" t="str">
            <v>Peralatan telah dikunci</v>
          </cell>
          <cell r="AI201" t="str">
            <v>Urządzenie zostało zablokowane</v>
          </cell>
          <cell r="AJ201" t="str">
            <v>Echipamentul a fost blocat</v>
          </cell>
          <cell r="AK201" t="str">
            <v>Zariadenie bolo uzamknuté</v>
          </cell>
          <cell r="AL201" t="str">
            <v>Utrustning har låsts</v>
          </cell>
          <cell r="AM201" t="str">
            <v>Ekipman kilitlendi</v>
          </cell>
          <cell r="AN201" t="str">
            <v>устаткування заблоковано</v>
          </cell>
        </row>
        <row r="202">
          <cell r="A202" t="str">
            <v>EquipUI_Unlocked</v>
          </cell>
          <cell r="B202">
            <v>1</v>
          </cell>
          <cell r="C202" t="str">
            <v>장비가 잠금 해제되었습니다</v>
          </cell>
          <cell r="D202"/>
          <cell r="E202" t="str">
            <v>장비가 잠금 해제되었습니다</v>
          </cell>
          <cell r="F202"/>
          <cell r="G202" t="str">
            <v>Equipment is now unlocked</v>
          </cell>
          <cell r="H202" t="str">
            <v>Equipment is now unlocked</v>
          </cell>
          <cell r="K202">
            <v>1</v>
          </cell>
          <cell r="M202" t="str">
            <v>装置がロック解除されました</v>
          </cell>
          <cell r="N202" t="str">
            <v>设备已解锁</v>
          </cell>
          <cell r="O202" t="str">
            <v>設備已解鎖</v>
          </cell>
          <cell r="P202" t="str">
            <v>L'équipement est maintenant déverrouillé</v>
          </cell>
          <cell r="Q202" t="str">
            <v>Die Ausrüstung ist jetzt freigeschaltet</v>
          </cell>
          <cell r="R202" t="str">
            <v>Peralatan sekarang dibuka</v>
          </cell>
          <cell r="S202" t="str">
            <v>L'apparecchiatura è ora sbloccato</v>
          </cell>
          <cell r="T202" t="str">
            <v>Оборудование разблокирован</v>
          </cell>
          <cell r="U202" t="str">
            <v>Equipo está desbloqueado</v>
          </cell>
          <cell r="V202" t="str">
            <v>อุปกรณ์จะถูกปลดล็อกในขณะนี้</v>
          </cell>
          <cell r="W202" t="str">
            <v>Thiết bị hiện đang mở khóa</v>
          </cell>
          <cell r="X202" t="str">
            <v>Equipamento está agora desbloqueado</v>
          </cell>
          <cell r="Y202" t="str">
            <v>الآن مقفلة المعدات</v>
          </cell>
          <cell r="Z202" t="str">
            <v>абсталяванне разблакаваны</v>
          </cell>
          <cell r="AA202" t="str">
            <v>Оборудване сега се отключва</v>
          </cell>
          <cell r="AB202" t="str">
            <v>Zařízení je nyní odemčena</v>
          </cell>
          <cell r="AC202" t="str">
            <v>Equipment is nu ontgrendeld</v>
          </cell>
          <cell r="AD202" t="str">
            <v>Laitteet on nyt avattu</v>
          </cell>
          <cell r="AE202" t="str">
            <v>Εξοπλισμός τώρα ξεκλειδωθεί</v>
          </cell>
          <cell r="AF202" t="str">
            <v>הציוד אינו נעול כעת</v>
          </cell>
          <cell r="AG202" t="str">
            <v>Felszerelés most nyitva</v>
          </cell>
          <cell r="AH202" t="str">
            <v>Equipment kini dibuka</v>
          </cell>
          <cell r="AI202" t="str">
            <v>Urządzenie jest teraz odblokowany</v>
          </cell>
          <cell r="AJ202" t="str">
            <v>Echipamentul este acum deblocat</v>
          </cell>
          <cell r="AK202" t="str">
            <v>Zariadenie je teraz odomknutá</v>
          </cell>
          <cell r="AL202" t="str">
            <v>Inventarier nu upplåst</v>
          </cell>
          <cell r="AM202" t="str">
            <v>Ekipman şimdi kilitsiz</v>
          </cell>
          <cell r="AN202" t="str">
            <v>устаткування розблоковано</v>
          </cell>
        </row>
        <row r="203">
          <cell r="A203" t="str">
            <v>EquipUI_RequiredResearch</v>
          </cell>
          <cell r="B203">
            <v>1</v>
          </cell>
          <cell r="C203" t="str">
            <v>연구 메뉴에서 팀레벨을 9 레벨 달성 후 가능합니다</v>
          </cell>
          <cell r="D203" t="str">
            <v>연구 메뉴에서 팀레벨 9 달성 후 가능합니다</v>
          </cell>
          <cell r="E203" t="str">
            <v>연구 메뉴에서 팀레벨 9 달성 후 가능합니다</v>
          </cell>
          <cell r="F203"/>
          <cell r="G203" t="str">
            <v>We can then study the menu at the team level to achieve Level 9</v>
          </cell>
          <cell r="H203" t="str">
            <v>We can then study the menu at the team level to achieve Level 9</v>
          </cell>
          <cell r="K203">
            <v>1</v>
          </cell>
          <cell r="M203" t="str">
            <v>研究メニューからチームレベルを9レベル達成した後可能です</v>
          </cell>
          <cell r="N203" t="str">
            <v>然后，我们可以研究菜单，队伍等级达到9级</v>
          </cell>
          <cell r="O203" t="str">
            <v>然後，我們可以研究菜單，隊伍等級達到9級</v>
          </cell>
          <cell r="P203" t="str">
            <v>On peut alors étudier le menu au niveau de l'équipe pour atteindre le niveau 9</v>
          </cell>
          <cell r="Q203" t="str">
            <v>Wir können dann das Menü auf Teamebene studieren Ebene 9 zu erreichen</v>
          </cell>
          <cell r="R203" t="str">
            <v>Kita kemudian dapat mempelajari menu di tingkat tim untuk mencapai Tingkat 9</v>
          </cell>
          <cell r="S203" t="str">
            <v>Possiamo quindi studiare il menu a livello di squadra per raggiungere Livello 9</v>
          </cell>
          <cell r="T203" t="str">
            <v>Затем мы можем изучать меню на уровне команды, чтобы достичь уровня 9</v>
          </cell>
          <cell r="U203" t="str">
            <v>entonces podemos estudiar el menú en el nivel de equipo para alcanzar el nivel 9</v>
          </cell>
          <cell r="V203" t="str">
            <v>จากนั้นเราสามารถศึกษาเมนูที่ระดับทีมเพื่อให้บรรลุระดับ 9</v>
          </cell>
          <cell r="W203" t="str">
            <v>Sau đó chúng tôi có thể nghiên cứu thực đơn ở cấp đội để đạt được Cấp 9</v>
          </cell>
          <cell r="X203" t="str">
            <v>Podemos, então, estudar o menu no nível da equipe para alcançar nível 9</v>
          </cell>
          <cell r="Y203" t="str">
            <v>يمكننا ثم دراسة القائمة على مستوى الفريق لتحقيق مستوى 9</v>
          </cell>
          <cell r="Z203" t="str">
            <v>Затым мы можам вывучаць меню на ўзроўні каманды, каб дасягнуць узроўню 9</v>
          </cell>
          <cell r="AA203" t="str">
            <v>След това можем да учат в менюто на ниво екип за постигане на ниво 9</v>
          </cell>
          <cell r="AB203" t="str">
            <v>Pak můžeme studovat nabídku na úrovni týmu, aby se dosáhlo úrovně 9</v>
          </cell>
          <cell r="AC203" t="str">
            <v>We kunnen dan de studie van de menu op het team niveau naar niveau 9 bereiken</v>
          </cell>
          <cell r="AD203" t="str">
            <v>Sen jälkeen voimme tutkia valikosta tiimitasolla saavuttaa tason 9</v>
          </cell>
          <cell r="AE203" t="str">
            <v>Στη συνέχεια μπορούμε να μελετήσουμε το μενού στο επίπεδο της ομάδας για την επίτευξη Επίπεδο 9</v>
          </cell>
          <cell r="AF203" t="str">
            <v>אז אנו יכולים ללמוד את התפריט ברמת צוות להשיג 9 Level</v>
          </cell>
          <cell r="AG203" t="str">
            <v>Tudjuk majd tanulmányozni a menüt a csapat szinten elérni 9. szint</v>
          </cell>
          <cell r="AH203" t="str">
            <v>Kita boleh belajar menu di peringkat pasukan untuk mencapai Level 9</v>
          </cell>
          <cell r="AI203" t="str">
            <v>Możemy wtedy studiować menu na poziomie zespołu, aby osiągnąć poziom 9</v>
          </cell>
          <cell r="AJ203" t="str">
            <v>Putem studia apoi meniul de la nivelul echipei pentru a atinge nivelul 9</v>
          </cell>
          <cell r="AK203" t="str">
            <v>Potom môžeme študovať ponuku na úrovni tímu, aby sa dosiahla úroveň 9</v>
          </cell>
          <cell r="AL203" t="str">
            <v>Vi kan sedan studera menyn på laget nivå för att uppnå nivå 9</v>
          </cell>
          <cell r="AM203" t="str">
            <v>Sonra Seviye 9 ulaşmak için takım seviyesinde menüyü çalışabilirsiniz</v>
          </cell>
          <cell r="AN203" t="str">
            <v>Потім ми можемо вивчати меню на рівні команди, щоб досягти рівня 9</v>
          </cell>
        </row>
        <row r="204">
          <cell r="A204" t="str">
            <v>EquipUI_CallInfoAgain</v>
          </cell>
          <cell r="B204">
            <v>1</v>
          </cell>
          <cell r="C204" t="str">
            <v>장비를 탭하면 정보창이 다시 나타납니다</v>
          </cell>
          <cell r="D204"/>
          <cell r="E204" t="str">
            <v>장비를 탭하면 정보창이 다시 나타납니다</v>
          </cell>
          <cell r="F204"/>
          <cell r="G204" t="str">
            <v>When you tap the device information window is displayed again</v>
          </cell>
          <cell r="H204" t="str">
            <v>When you tap the device information window is displayed again</v>
          </cell>
          <cell r="K204">
            <v>1</v>
          </cell>
          <cell r="M204" t="str">
            <v>機器をタップすると、情報ウィンドウが再び表示されます</v>
          </cell>
          <cell r="N204" t="str">
            <v>当您点击再次显示设备信息窗口</v>
          </cell>
          <cell r="O204" t="str">
            <v>當您點擊再次顯示設備信息窗口</v>
          </cell>
          <cell r="P204" t="str">
            <v>Lorsque vous appuyez sur la fenêtre d'information de l'appareil s'affiche à nouveau</v>
          </cell>
          <cell r="Q204" t="str">
            <v>Wenn Sie das Gerät Informationsfenster tippen wird wieder angezeigt</v>
          </cell>
          <cell r="R204" t="str">
            <v>Ketika Anda menekan jendela informasi perangkat ditampilkan lagi</v>
          </cell>
          <cell r="S204" t="str">
            <v>Quando si tocca viene visualizzata nuovamente la finestra di informazioni sul dispositivo</v>
          </cell>
          <cell r="T204" t="str">
            <v>При нажатии информации устройства отображается окно снова</v>
          </cell>
          <cell r="U204" t="str">
            <v>Al puntear en la ventana de información del dispositivo se muestra de nuevo</v>
          </cell>
          <cell r="V204" t="str">
            <v>เมื่อคุณแตะหน้าต่างข้อมูลของอุปกรณ์จะปรากฏขึ้นอีกครั้ง</v>
          </cell>
          <cell r="W204" t="str">
            <v>Khi bạn chạm vào cửa sổ thông tin thiết bị sẽ được hiển thị một lần nữa</v>
          </cell>
          <cell r="X204" t="str">
            <v>Quando toca a janela de informações do dispositivo é exibida novamente</v>
          </cell>
          <cell r="Y204" t="str">
            <v>عند النقر يتم عرض نافذة معلومات الجهاز مرة أخرى</v>
          </cell>
          <cell r="Z204" t="str">
            <v>Пры націску інфармацыі прылады адлюстроўваецца акно зноў</v>
          </cell>
          <cell r="AA204" t="str">
            <v>Когато докоснете прозореца с информация за устройството ще се появи пак</v>
          </cell>
          <cell r="AB204" t="str">
            <v>Když klepnete na tlačítko se znovu zobrazí okno s informacemi o zařízení</v>
          </cell>
          <cell r="AC204" t="str">
            <v>Wanneer u op het apparaat informatie venster verschijnt weer</v>
          </cell>
          <cell r="AD204" t="str">
            <v>Kun kosketat laitteen tiedot ikkuna avautuu jälleen</v>
          </cell>
          <cell r="AE204" t="str">
            <v>Όταν πατάτε εμφανιστεί ξανά το παράθυρο πληροφοριών συσκευής</v>
          </cell>
          <cell r="AF204" t="str">
            <v>כאשר אתה מקיש על חלון המידע המכשיר הוצג שוב</v>
          </cell>
          <cell r="AG204" t="str">
            <v>Ha megérinti a készülék információs ablak jelenik meg ismét</v>
          </cell>
          <cell r="AH204" t="str">
            <v>Apabila anda mengetuk tetingkap maklumat peranti dipaparkan sekali lagi</v>
          </cell>
          <cell r="AI204" t="str">
            <v>Po dotknięciu okno informacyjne urządzenie jest ponownie wyświetlany</v>
          </cell>
          <cell r="AJ204" t="str">
            <v>Când atingeți fereastra de informații despre dispozitiv este afișat din nou</v>
          </cell>
          <cell r="AK204" t="str">
            <v>Keď kliknete na tlačidlo sa znova zobrazí okno s informáciami o zariadení</v>
          </cell>
          <cell r="AL204" t="str">
            <v>När du trycker på enhetsinformation fönstret visas igen</v>
          </cell>
          <cell r="AM204" t="str">
            <v>Eğer dokunduğunuzda aygıt bilgi penceresi tekrar görüntülenir</v>
          </cell>
          <cell r="AN204" t="str">
            <v>При натисканні інформації пристрою можна побачити вікно знову</v>
          </cell>
        </row>
        <row r="205">
          <cell r="A205" t="str">
            <v>EquipUI_Material</v>
          </cell>
          <cell r="B205">
            <v>1</v>
          </cell>
          <cell r="C205" t="str">
            <v>&lt;color=#FF8080&gt;재료&lt;/color&gt;</v>
          </cell>
          <cell r="D205"/>
          <cell r="E205" t="str">
            <v>&lt;color=#FF8080&gt;재료&lt;/color&gt;</v>
          </cell>
          <cell r="F205"/>
          <cell r="G205" t="str">
            <v>&lt;Color = # FF8080&gt; materials &lt;/ color&gt;</v>
          </cell>
          <cell r="H205" t="str">
            <v>&lt;Color = # FF8080&gt; materials &lt;/ color&gt;</v>
          </cell>
          <cell r="K205">
            <v>1</v>
          </cell>
          <cell r="M205" t="str">
            <v>&lt;color =＃FF8080&gt;材料&lt;/ color&gt;</v>
          </cell>
          <cell r="N205" t="str">
            <v>&lt;颜色=＃FF8080&gt;材料&lt;/颜色&gt;</v>
          </cell>
          <cell r="O205" t="str">
            <v>&lt;顏色=＃FF8080&gt;材料&lt;/顏色&gt;</v>
          </cell>
          <cell r="P205" t="str">
            <v>&lt;Color = # FF8080&gt; matériaux &lt;/ couleur&gt;</v>
          </cell>
          <cell r="Q205" t="str">
            <v>&lt;Color = # FF8080&gt; Materialien &lt;/ color&gt;</v>
          </cell>
          <cell r="R205" t="str">
            <v>&lt;Warna = # FF8080&gt; bahan &lt;/ warna&gt;</v>
          </cell>
          <cell r="S205" t="str">
            <v>&lt;Color = # FF8080&gt; Materiali &lt;/ color&gt;</v>
          </cell>
          <cell r="T205" t="str">
            <v>&lt;Цвет = # FF8080&gt; материалы &lt;/ цвет&gt;</v>
          </cell>
          <cell r="U205" t="str">
            <v>&lt;Color = # FF8080&gt; materiales &lt;/ Color&gt;</v>
          </cell>
          <cell r="V205" t="str">
            <v>&lt;สี = # FF8080&gt; วัสดุ &lt;/ สี&gt;</v>
          </cell>
          <cell r="W205" t="str">
            <v>&lt;Color = # FF8080&gt; vật liệu &lt;/ color&gt;</v>
          </cell>
          <cell r="X205" t="str">
            <v>&lt;Color = # FF8080&gt; materiais &lt;/ color&gt;</v>
          </cell>
          <cell r="Y205" t="str">
            <v>&lt;اللون = # FF8080&gt; المواد &lt;/ لون&gt;</v>
          </cell>
          <cell r="Z205" t="str">
            <v>&lt;Колер = # FF8080&gt; матэрыялы &lt;/ колер&gt;</v>
          </cell>
          <cell r="AA205" t="str">
            <v>&lt;Цвят = # FF8080&gt; материали &lt;/ цвят&gt;</v>
          </cell>
          <cell r="AB205" t="str">
            <v>&lt;Color = # FF8080&gt; materiály &lt;/ color&gt;</v>
          </cell>
          <cell r="AC205" t="str">
            <v>&lt;Kleur = # FF8080&gt; materialen &lt;/ color&gt;</v>
          </cell>
          <cell r="AD205" t="str">
            <v>&lt;Color = # FF8080&gt; materiaalit &lt;/ color&gt;</v>
          </cell>
          <cell r="AE205" t="str">
            <v>&lt;Color = # FF8080&gt; υλικά &lt;/ χρώμα&gt;</v>
          </cell>
          <cell r="AF205" t="str">
            <v>&lt;Color = # FF8080&gt; חומר &lt;/ צבע&gt;</v>
          </cell>
          <cell r="AG205" t="str">
            <v>&lt;Color = # FF8080&gt; anyagok &lt;/ color&gt;</v>
          </cell>
          <cell r="AH205" t="str">
            <v>bahan &lt;Warna = # FF8080&gt; &lt;/ warna&gt;</v>
          </cell>
          <cell r="AI205" t="str">
            <v>Materiały &lt;color = # FF8080&gt; &lt;/ color&gt;</v>
          </cell>
          <cell r="AJ205" t="str">
            <v>&lt;Color = # FF8080&gt; Materiale &lt;/ color&gt;</v>
          </cell>
          <cell r="AK205" t="str">
            <v>&lt;Color = # FF8080&gt; materiály &lt;/ color&gt;</v>
          </cell>
          <cell r="AL205" t="str">
            <v>&lt;Färg = # FF8080&gt; material &lt;/ färg&gt;</v>
          </cell>
          <cell r="AM205" t="str">
            <v>&lt;Renk = # FF8080&gt; malzemeler &lt;/ renk&gt;</v>
          </cell>
          <cell r="AN205" t="str">
            <v>&lt;Колір = # FF8080&gt; матеріали &lt;/ колір&gt;</v>
          </cell>
        </row>
        <row r="206">
          <cell r="A206" t="str">
            <v>EquipUI_NoMaterialForEnhance</v>
          </cell>
          <cell r="B206">
            <v>1</v>
          </cell>
          <cell r="C206" t="str">
            <v>강화 재료가 없습니다</v>
          </cell>
          <cell r="D206"/>
          <cell r="E206" t="str">
            <v>강화 재료가 없습니다</v>
          </cell>
          <cell r="F206"/>
          <cell r="G206" t="str">
            <v>No reinforcement material</v>
          </cell>
          <cell r="H206" t="str">
            <v>No reinforcement material</v>
          </cell>
          <cell r="K206">
            <v>1</v>
          </cell>
          <cell r="M206" t="str">
            <v>補強材がありません</v>
          </cell>
          <cell r="N206" t="str">
            <v>没有加固材料</v>
          </cell>
          <cell r="O206" t="str">
            <v>沒有加固材料</v>
          </cell>
          <cell r="P206" t="str">
            <v>Pas de renfort</v>
          </cell>
          <cell r="Q206" t="str">
            <v>Kein Verstärkungsmaterial</v>
          </cell>
          <cell r="R206" t="str">
            <v>Tidak ada bahan penguat</v>
          </cell>
          <cell r="S206" t="str">
            <v>Nessun materiale di rinforzo</v>
          </cell>
          <cell r="T206" t="str">
            <v>Нет армирующего материала</v>
          </cell>
          <cell r="U206" t="str">
            <v>No material de refuerzo</v>
          </cell>
          <cell r="V206" t="str">
            <v>ไม่มีวัสดุเสริมแรง</v>
          </cell>
          <cell r="W206" t="str">
            <v>Không có vật liệu gia cố</v>
          </cell>
          <cell r="X206" t="str">
            <v>Nenhum material de reforço</v>
          </cell>
          <cell r="Y206" t="str">
            <v>أية مواد التسليح</v>
          </cell>
          <cell r="Z206" t="str">
            <v>Няма армавальнага матэрыялу</v>
          </cell>
          <cell r="AA206" t="str">
            <v>Не армировка материал</v>
          </cell>
          <cell r="AB206" t="str">
            <v>Žádná výztuž materiál</v>
          </cell>
          <cell r="AC206" t="str">
            <v>Geen versterkingsmateriaal</v>
          </cell>
          <cell r="AD206" t="str">
            <v>Ei Vahvistus materiaali</v>
          </cell>
          <cell r="AE206" t="str">
            <v>Δεν ενισχυτικό υλικό</v>
          </cell>
          <cell r="AF206" t="str">
            <v>אין חומר חיזוק</v>
          </cell>
          <cell r="AG206" t="str">
            <v>Nem megerősítő anyag</v>
          </cell>
          <cell r="AH206" t="str">
            <v>Tiada bahan tetulang</v>
          </cell>
          <cell r="AI206" t="str">
            <v>Żaden materiał wzmacniający</v>
          </cell>
          <cell r="AJ206" t="str">
            <v>Nici un material de armare</v>
          </cell>
          <cell r="AK206" t="str">
            <v>Žiadna výstuž materiál</v>
          </cell>
          <cell r="AL206" t="str">
            <v>Ingen armeringsmaterial</v>
          </cell>
          <cell r="AM206" t="str">
            <v>Hiçbir takviye malzemesi</v>
          </cell>
          <cell r="AN206" t="str">
            <v>Немає армуючого матеріалу</v>
          </cell>
        </row>
        <row r="207">
          <cell r="A207" t="str">
            <v>EquipUI_MaterialForEnhance</v>
          </cell>
          <cell r="B207">
            <v>1</v>
          </cell>
          <cell r="C207" t="str">
            <v>강화 재료 선택</v>
          </cell>
          <cell r="D207"/>
          <cell r="E207" t="str">
            <v>강화 재료 선택</v>
          </cell>
          <cell r="F207"/>
          <cell r="G207" t="str">
            <v>Enhanced material selection</v>
          </cell>
          <cell r="H207" t="str">
            <v>Pick Materials for Upgrade</v>
          </cell>
          <cell r="I207">
            <v>1</v>
          </cell>
          <cell r="K207">
            <v>1</v>
          </cell>
          <cell r="M207" t="str">
            <v>補強材の選択</v>
          </cell>
          <cell r="N207" t="str">
            <v>增强材料的选择</v>
          </cell>
          <cell r="O207" t="str">
            <v>增強材料的選擇</v>
          </cell>
          <cell r="P207" t="str">
            <v>le choix des matériaux amélioré</v>
          </cell>
          <cell r="Q207" t="str">
            <v>Verbesserte Materialauswahl</v>
          </cell>
          <cell r="R207" t="str">
            <v>Peningkatan bahan seleksi</v>
          </cell>
          <cell r="S207" t="str">
            <v>selezione dei materiali migliorata</v>
          </cell>
          <cell r="T207" t="str">
            <v>Усовершенствованный выбор материала</v>
          </cell>
          <cell r="U207" t="str">
            <v>la selección del material mejorada</v>
          </cell>
          <cell r="V207" t="str">
            <v>ปรับปรุงการเลือกใช้วัสดุ</v>
          </cell>
          <cell r="W207" t="str">
            <v>Tăng cường các nguyên vật liệu</v>
          </cell>
          <cell r="X207" t="str">
            <v>seleção de materiais reforçada</v>
          </cell>
          <cell r="Y207" t="str">
            <v>تعزيز اختيار المواد</v>
          </cell>
          <cell r="Z207" t="str">
            <v>Удасканалены выбар матэрыялу</v>
          </cell>
          <cell r="AA207" t="str">
            <v>Засилено избора на материали</v>
          </cell>
          <cell r="AB207" t="str">
            <v>Užší volba materiálu</v>
          </cell>
          <cell r="AC207" t="str">
            <v>Verbeterde materiaalkeuze</v>
          </cell>
          <cell r="AD207" t="str">
            <v>Tehostettu materiaalin valinta</v>
          </cell>
          <cell r="AE207" t="str">
            <v>Ενισχυμένη υλικό επιλογής</v>
          </cell>
          <cell r="AF207" t="str">
            <v>בחירת חומרים משופרת</v>
          </cell>
          <cell r="AG207" t="str">
            <v>Továbbfejlesztett anyagválasztás</v>
          </cell>
          <cell r="AH207" t="str">
            <v>pemilihan bahan dipertingkatkan</v>
          </cell>
          <cell r="AI207" t="str">
            <v>Ulepszony dobór materiałów</v>
          </cell>
          <cell r="AJ207" t="str">
            <v>selecția materialului îmbunătățit</v>
          </cell>
          <cell r="AK207" t="str">
            <v>Užšie voľba materiálu</v>
          </cell>
          <cell r="AL207" t="str">
            <v>Förbättrad materialval</v>
          </cell>
          <cell r="AM207" t="str">
            <v>Geliştirilmiş malzeme seçimi</v>
          </cell>
          <cell r="AN207" t="str">
            <v>Вдосконалений вибір матеріалу</v>
          </cell>
        </row>
        <row r="208">
          <cell r="A208" t="str">
            <v>EquipUI_SelectMaterial</v>
          </cell>
          <cell r="B208">
            <v>1</v>
          </cell>
          <cell r="C208" t="str">
            <v>재료를 선택하여 주세요</v>
          </cell>
          <cell r="D208"/>
          <cell r="E208" t="str">
            <v>재료를 선택하여 주세요</v>
          </cell>
          <cell r="F208"/>
          <cell r="G208" t="str">
            <v>Please select the material</v>
          </cell>
          <cell r="H208" t="str">
            <v>Select Materials</v>
          </cell>
          <cell r="K208">
            <v>1</v>
          </cell>
          <cell r="M208" t="str">
            <v>材料を選択してください。</v>
          </cell>
          <cell r="N208" t="str">
            <v>请选择材质</v>
          </cell>
          <cell r="O208" t="str">
            <v>請選擇材質</v>
          </cell>
          <cell r="P208" t="str">
            <v>S'il vous plaît sélectionner le matériel</v>
          </cell>
          <cell r="Q208" t="str">
            <v>Bitte wählen Sie das Material</v>
          </cell>
          <cell r="R208" t="str">
            <v>Silakan pilih materi</v>
          </cell>
          <cell r="S208" t="str">
            <v>Si prega di selezionare il materiale</v>
          </cell>
          <cell r="T208" t="str">
            <v>Пожалуйста, выберите материал</v>
          </cell>
          <cell r="U208" t="str">
            <v>Por favor, seleccione el material</v>
          </cell>
          <cell r="V208" t="str">
            <v>กรุณาเลือกวัสดุ</v>
          </cell>
          <cell r="W208" t="str">
            <v>Vui lòng chọn nguyên liệu</v>
          </cell>
          <cell r="X208" t="str">
            <v>Por favor, selecione o material</v>
          </cell>
          <cell r="Y208" t="str">
            <v>يرجى اختيار المواد</v>
          </cell>
          <cell r="Z208" t="str">
            <v>Калі ласка, абярыце матэрыял</v>
          </cell>
          <cell r="AA208" t="str">
            <v>Моля, изберете материала</v>
          </cell>
          <cell r="AB208" t="str">
            <v>Prosím, vyberte materiál</v>
          </cell>
          <cell r="AC208" t="str">
            <v>Selecteer het materiaal</v>
          </cell>
          <cell r="AD208" t="str">
            <v>Valitse materiaali</v>
          </cell>
          <cell r="AE208" t="str">
            <v>Παρακαλώ επιλέξτε το υλικό</v>
          </cell>
          <cell r="AF208" t="str">
            <v>אנא בחר את החומר</v>
          </cell>
          <cell r="AG208" t="str">
            <v>Kérjük, válassza ki az anyagot</v>
          </cell>
          <cell r="AH208" t="str">
            <v>Sila pilih bahan</v>
          </cell>
          <cell r="AI208" t="str">
            <v>Proszę wybrać materiał</v>
          </cell>
          <cell r="AJ208" t="str">
            <v>Vă rugăm să selectați materialul</v>
          </cell>
          <cell r="AK208" t="str">
            <v>Prosím, vyberte materiál</v>
          </cell>
          <cell r="AL208" t="str">
            <v>Välj materialet</v>
          </cell>
          <cell r="AM208" t="str">
            <v>malzemeyi seçiniz</v>
          </cell>
          <cell r="AN208" t="str">
            <v>Будь ласка, виберіть матеріал</v>
          </cell>
        </row>
        <row r="209">
          <cell r="A209" t="str">
            <v>EquipUI_CannotSelectMore</v>
          </cell>
          <cell r="B209">
            <v>1</v>
          </cell>
          <cell r="C209" t="str">
            <v>더 이상 선택할 수 없습니다</v>
          </cell>
          <cell r="D209"/>
          <cell r="E209" t="str">
            <v>더 이상 선택할 수 없습니다</v>
          </cell>
          <cell r="F209"/>
          <cell r="H209" t="str">
            <v>In progress of translating…(209)</v>
          </cell>
          <cell r="M209" t="str">
            <v>In progress of translating…(209)</v>
          </cell>
          <cell r="N209" t="str">
            <v>In progress of translating…(209)</v>
          </cell>
          <cell r="O209" t="str">
            <v>In progress of translating…(209)</v>
          </cell>
          <cell r="P209" t="str">
            <v>In progress of translating…(209)</v>
          </cell>
          <cell r="Q209" t="str">
            <v>In progress of translating…(209)</v>
          </cell>
          <cell r="R209" t="str">
            <v>In progress of translating…(209)</v>
          </cell>
          <cell r="S209" t="str">
            <v>In progress of translating…(209)</v>
          </cell>
          <cell r="T209" t="str">
            <v>In progress of translating…(209)</v>
          </cell>
          <cell r="U209" t="str">
            <v>In progress of translating…(209)</v>
          </cell>
          <cell r="V209" t="str">
            <v>In progress of translating…(209)</v>
          </cell>
          <cell r="W209" t="str">
            <v>In progress of translating…(209)</v>
          </cell>
          <cell r="X209" t="str">
            <v>In progress of translating…(209)</v>
          </cell>
          <cell r="Y209" t="str">
            <v>In progress of translating…(209)</v>
          </cell>
          <cell r="Z209" t="str">
            <v>In progress of translating…(209)</v>
          </cell>
          <cell r="AA209" t="str">
            <v>In progress of translating…(209)</v>
          </cell>
          <cell r="AB209" t="str">
            <v>In progress of translating…(209)</v>
          </cell>
          <cell r="AC209" t="str">
            <v>In progress of translating…(209)</v>
          </cell>
          <cell r="AD209" t="str">
            <v>In progress of translating…(209)</v>
          </cell>
          <cell r="AE209" t="str">
            <v>In progress of translating…(209)</v>
          </cell>
          <cell r="AF209" t="str">
            <v>In progress of translating…(209)</v>
          </cell>
          <cell r="AG209" t="str">
            <v>In progress of translating…(209)</v>
          </cell>
          <cell r="AH209" t="str">
            <v>In progress of translating…(209)</v>
          </cell>
          <cell r="AI209" t="str">
            <v>In progress of translating…(209)</v>
          </cell>
          <cell r="AJ209" t="str">
            <v>In progress of translating…(209)</v>
          </cell>
          <cell r="AK209" t="str">
            <v>In progress of translating…(209)</v>
          </cell>
          <cell r="AL209" t="str">
            <v>In progress of translating…(209)</v>
          </cell>
          <cell r="AM209" t="str">
            <v>In progress of translating…(209)</v>
          </cell>
          <cell r="AN209" t="str">
            <v>In progress of translating…(209)</v>
          </cell>
        </row>
        <row r="210">
          <cell r="A210" t="str">
            <v>EquipUI_MaxReachEnhanceToast</v>
          </cell>
          <cell r="B210">
            <v>1</v>
          </cell>
          <cell r="C210" t="str">
            <v>최고 강화 상태입니다!</v>
          </cell>
          <cell r="D210"/>
          <cell r="E210" t="str">
            <v>최고 강화 상태입니다!</v>
          </cell>
          <cell r="F210"/>
          <cell r="G210" t="str">
            <v>The best strengthen the state!</v>
          </cell>
          <cell r="H210" t="str">
            <v>The best strengthen the state!</v>
          </cell>
          <cell r="K210">
            <v>1</v>
          </cell>
          <cell r="M210" t="str">
            <v>最高強化状態です！</v>
          </cell>
          <cell r="N210" t="str">
            <v>最好的强化状态！</v>
          </cell>
          <cell r="O210" t="str">
            <v>最好的強化狀態！</v>
          </cell>
          <cell r="P210" t="str">
            <v>Le meilleur renforcement de l'État!</v>
          </cell>
          <cell r="Q210" t="str">
            <v>Die beste stärken den Staat!</v>
          </cell>
          <cell r="R210" t="str">
            <v>Yang terbaik memperkuat negara!</v>
          </cell>
          <cell r="S210" t="str">
            <v>Il miglior rafforzare lo Stato!</v>
          </cell>
          <cell r="T210" t="str">
            <v>Лучше укрепить государство!</v>
          </cell>
          <cell r="U210" t="str">
            <v>La mejor fortalecer el estado!</v>
          </cell>
          <cell r="V210" t="str">
            <v>ที่ดีที่สุดของเสริมสร้างความเข้มแข็งของรัฐ!</v>
          </cell>
          <cell r="W210" t="str">
            <v>Điều tốt nhất tăng cường nhà nước!</v>
          </cell>
          <cell r="X210" t="str">
            <v>A melhor fortalecer o Estado!</v>
          </cell>
          <cell r="Y210" t="str">
            <v>أفضل تقوية الدولة!</v>
          </cell>
          <cell r="Z210" t="str">
            <v>Лепш умацаваць дзяржава!</v>
          </cell>
          <cell r="AA210" t="str">
            <v>Най-доброто укрепване на държавата!</v>
          </cell>
          <cell r="AB210" t="str">
            <v>Nejlepší posílení státu!</v>
          </cell>
          <cell r="AC210" t="str">
            <v>De beste versterking van de staat!</v>
          </cell>
          <cell r="AD210" t="str">
            <v>Paras vahvistaa valtion!</v>
          </cell>
          <cell r="AE210" t="str">
            <v>Η καλύτερη ενδυνάμωση του κράτους!</v>
          </cell>
          <cell r="AF210" t="str">
            <v>מיטב לחזק את המדינה!</v>
          </cell>
          <cell r="AG210" t="str">
            <v>A legjobb erősíteni az állam!</v>
          </cell>
          <cell r="AH210" t="str">
            <v>Terbaik mengukuhkan kerajaan!</v>
          </cell>
          <cell r="AI210" t="str">
            <v>Najlepszym wzmocnić stan!</v>
          </cell>
          <cell r="AJ210" t="str">
            <v>Cele mai bune consolidarea statului!</v>
          </cell>
          <cell r="AK210" t="str">
            <v>Najlepšie posilnenie štátu!</v>
          </cell>
          <cell r="AL210" t="str">
            <v>Det bästa stärka staten!</v>
          </cell>
          <cell r="AM210" t="str">
            <v>En iyi devlet güçlendirmek!</v>
          </cell>
          <cell r="AN210" t="str">
            <v>Краще зміцнити державу!</v>
          </cell>
        </row>
        <row r="211">
          <cell r="A211" t="str">
            <v>EquipUI_MaxReachAmplifyToast</v>
          </cell>
          <cell r="B211">
            <v>1</v>
          </cell>
          <cell r="C211" t="str">
            <v>최고 연마 상태입니다!</v>
          </cell>
          <cell r="D211"/>
          <cell r="E211" t="str">
            <v>최고 연마 상태입니다!</v>
          </cell>
          <cell r="F211"/>
          <cell r="G211" t="str">
            <v>The best grinding conditions!</v>
          </cell>
          <cell r="H211" t="str">
            <v>The best grinding conditions!</v>
          </cell>
          <cell r="K211">
            <v>1</v>
          </cell>
          <cell r="M211" t="str">
            <v>最高研磨状態です！</v>
          </cell>
          <cell r="N211" t="str">
            <v>最好的磨削条件！</v>
          </cell>
          <cell r="O211" t="str">
            <v>最好的磨削條件！</v>
          </cell>
          <cell r="P211" t="str">
            <v>Les meilleures conditions de broyage!</v>
          </cell>
          <cell r="Q211" t="str">
            <v>Die besten Mahlbedingungen!</v>
          </cell>
          <cell r="R211" t="str">
            <v>Yang terbaik grinding kondisi!</v>
          </cell>
          <cell r="S211" t="str">
            <v>Le migliori condizioni di rettifica!</v>
          </cell>
          <cell r="T211" t="str">
            <v>Наилучшие условия шлифования!</v>
          </cell>
          <cell r="U211" t="str">
            <v>Las mejores condiciones de molienda!</v>
          </cell>
          <cell r="V211" t="str">
            <v>เงื่อนไขที่ดีที่สุดบด!</v>
          </cell>
          <cell r="W211" t="str">
            <v>Các điều kiện mài tốt nhất!</v>
          </cell>
          <cell r="X211" t="str">
            <v>As melhores condições de moagem!</v>
          </cell>
          <cell r="Y211" t="str">
            <v>أفضل الظروف طحن!</v>
          </cell>
          <cell r="Z211" t="str">
            <v>Найлепшыя ўмовы шліфавання!</v>
          </cell>
          <cell r="AA211" t="str">
            <v>Най-добрите условия за смилане!</v>
          </cell>
          <cell r="AB211" t="str">
            <v>Nejlepší brusné podmínky!</v>
          </cell>
          <cell r="AC211" t="str">
            <v>De beste slijpen voorwaarden!</v>
          </cell>
          <cell r="AD211" t="str">
            <v>Paras hiomaolosuhteet!</v>
          </cell>
          <cell r="AE211" t="str">
            <v>Οι καλύτερες συνθήκες άλεσης!</v>
          </cell>
          <cell r="AF211" t="str">
            <v>תנאי שחיקה הטובים ביותר!</v>
          </cell>
          <cell r="AG211" t="str">
            <v>A legjobb csiszolási körülmények!</v>
          </cell>
          <cell r="AH211" t="str">
            <v>Syarat-syarat pengisaran terbaik!</v>
          </cell>
          <cell r="AI211" t="str">
            <v>Najlepsze warunki do szlifowania!</v>
          </cell>
          <cell r="AJ211" t="str">
            <v>Cele mai bune condiții de măcinare!</v>
          </cell>
          <cell r="AK211" t="str">
            <v>Najlepšie brúsne podmienky!</v>
          </cell>
          <cell r="AL211" t="str">
            <v>De bästa slip förhållanden!</v>
          </cell>
          <cell r="AM211" t="str">
            <v>En iyi öğütme koşulları!</v>
          </cell>
          <cell r="AN211" t="str">
            <v>Найкращі умови шліфування!</v>
          </cell>
        </row>
        <row r="212">
          <cell r="A212" t="str">
            <v>EquipUI_NoMaterialForTransfer</v>
          </cell>
          <cell r="B212">
            <v>1</v>
          </cell>
          <cell r="C212" t="str">
            <v>강화 이전에 사용할 재료가 없습니다
같은 타입의 강화된 장비가 필요합니다</v>
          </cell>
          <cell r="D212"/>
          <cell r="E212" t="str">
            <v>강화 이전에 사용할 재료가 없습니다
같은 타입의 강화된 장비가 필요합니다</v>
          </cell>
          <cell r="F212"/>
          <cell r="G212" t="str">
            <v>There is no material available to strengthen prior_x000D_
We need enhanced equipment of the same type</v>
          </cell>
          <cell r="H212" t="str">
            <v>There is no material available to strengthen prior_x000D_
We need enhanced equipment of the same type</v>
          </cell>
          <cell r="K212">
            <v>1</v>
          </cell>
          <cell r="M212" t="str">
            <v>強化前に使用材料はありません_x000D_
同じタイプの強化された機器が必要です</v>
          </cell>
          <cell r="N212" t="str">
            <v>没有材料可用之前加强_x000D_
我们需要加强同类型的设备</v>
          </cell>
          <cell r="O212" t="str">
            <v>沒有材料可用之前加強_x000D_
我們需要加強同類型的設備</v>
          </cell>
          <cell r="P212" t="str">
            <v>Il est disponible sans matériel pour renforcer avant_x000D_
Nous avons besoin du matériel amélioré du même type</v>
          </cell>
          <cell r="Q212" t="str">
            <v>Es gibt kein Material zur Verfügung vor zu stärken_x000D_
Wir brauchen Geräte des gleichen Typs verbessert</v>
          </cell>
          <cell r="R212" t="str">
            <v>Tidak ada materi yang tersedia untuk memperkuat sebelum_x000D_
Kita perlu peralatan dari jenis yang sama ditingkatkan</v>
          </cell>
          <cell r="S212" t="str">
            <v>Non v'è alcun materiale a disposizione per rafforzare la prima_x000D_
apparecchi dello stesso tipo abbiamo bisogno migliorato</v>
          </cell>
          <cell r="T212" t="str">
            <v>Там нет имеющегося материала для укрепления до_x000D_
Нам необходимо повысить оборудование одного и того же типа</v>
          </cell>
          <cell r="U212" t="str">
            <v>No hay material disponible para fortalecer antes_x000D_
Necesitamos equipos del mismo tipo mejorado</v>
          </cell>
          <cell r="V212" t="str">
            <v>ไม่มีวัสดุที่มีอยู่เพื่อสร้างความเข้มแข็งก่อน_x000D_
เราจำเป็นต้องมีอุปกรณ์ชนิดเดียวกันที่เพิ่มขึ้น</v>
          </cell>
          <cell r="W212" t="str">
            <v>Không có tài liệu có sẵn để tăng cường trước_x000D_
Chúng ta không cần thiết bị cùng loại tăng cường</v>
          </cell>
          <cell r="X212" t="str">
            <v>Não há material disponível para fortalecer antes_x000D_
Precisamos de equipamentos do mesmo tipo reforçada</v>
          </cell>
          <cell r="Y212" t="str">
            <v>لا يوجد المادية المتاحة لتعزيز قبل_x000D_
نحن بحاجة إلى معدات من نفس النوع المحسن</v>
          </cell>
          <cell r="Z212" t="str">
            <v>Там няма наяўнага матэрыялу для ўмацавання да_x000D_
Нам неабходна павысіць абсталяванне аднаго і таго ж тыпу</v>
          </cell>
          <cell r="AA212" t="str">
            <v>Не е наличен материал, да се засили преди_x000D_
Достатъчно е засилено оборудване от същия тип</v>
          </cell>
          <cell r="AB212" t="str">
            <v>Není k dispozici materiál, který má posílit před_x000D_
Potřebujeme lepší vybavení stejného typu</v>
          </cell>
          <cell r="AC212" t="str">
            <v>Er is geen materiaal ter beschikking voorafgaand aan de versterking_x000D_
We hoeven verbeterde apparatuur van hetzelfde type</v>
          </cell>
          <cell r="AD212" t="str">
            <v>Ei ole aineiston vahvistaa ennen_x000D_
Tarvitsemme parannettu laitteiden samantyyppisiä</v>
          </cell>
          <cell r="AE212" t="str">
            <v>Δεν υπάρχει διαθέσιμο υλικό για την ενίσχυση της προηγούμενης_x000D_
Χρειαζόμαστε ενισχυμένη εξοπλισμό του ίδιου τύπου</v>
          </cell>
          <cell r="AF212" t="str">
            <v>אין חומר זמין לחזק קודם_x000D_
אנחנו צריכים משופרים ציוד מאותו הסוג</v>
          </cell>
          <cell r="AG212" t="str">
            <v>Nincs anyag áll rendelkezésre, hogy erősítse előzetes_x000D_
Mi kell a fokozott berendezések az azonos típusú</v>
          </cell>
          <cell r="AH212" t="str">
            <v>Tidak ada bahan yang disediakan untuk mengukuhkan sebelum_x000D_
Kita perlu peralatan dari jenis yang sama dipertingkatkan</v>
          </cell>
          <cell r="AI212" t="str">
            <v>Nie ma materiały dostępne w celu wzmocnienia przed_x000D_
Potrzebujemy wzmocnione urządzeń tego samego typu</v>
          </cell>
          <cell r="AJ212" t="str">
            <v>Nu există nici un material disponibil pentru a consolida înainte_x000D_
Avem nevoie de echipamente de același tip îmbunătățit</v>
          </cell>
          <cell r="AK212" t="str">
            <v>Nie je k dispozícii materiál, ktorý má posilniť pred_x000D_
Potrebujeme lepšie vybavenie rovnakého typu</v>
          </cell>
          <cell r="AL212" t="str">
            <v>Det finns ingen material tillgängligt för att stärka tidigare_x000D_
Vi behöver ökad utrustning av samma typ</v>
          </cell>
          <cell r="AM212" t="str">
            <v>önceki güçlendirmek için kullanılabilir bir malzeme yoktur_x000D_
Biz aynı tipte ekipman gelişmiş gerek</v>
          </cell>
          <cell r="AN212" t="str">
            <v>Там немає наявного матеріалу для зміцнення до_x000D_
Нам необхідно підвищити обладнання одного і того ж типу</v>
          </cell>
        </row>
        <row r="213">
          <cell r="A213" t="str">
            <v>EquipUI_MaterialForTransfer</v>
          </cell>
          <cell r="B213">
            <v>1</v>
          </cell>
          <cell r="C213" t="str">
            <v>&lt;color=#00FFC0&gt;강화 이전&lt;/color&gt; 재료 선택</v>
          </cell>
          <cell r="D213"/>
          <cell r="E213" t="str">
            <v>&lt;color=#00FFC0&gt;강화 이전&lt;/color&gt; 재료 선택</v>
          </cell>
          <cell r="F213"/>
          <cell r="G213" t="str">
            <v>&lt;Color = # 00FFC0&gt; strengthened before &lt;/ color&gt; material selection</v>
          </cell>
          <cell r="H213" t="str">
            <v>Pick a Material for &lt;color=#00FFC0&gt;Transferring Upgrade&lt;/color&gt;</v>
          </cell>
          <cell r="I213">
            <v>1</v>
          </cell>
          <cell r="K213">
            <v>1</v>
          </cell>
          <cell r="M213" t="str">
            <v>&lt;color =＃00FFC0&gt;強化前の&lt;/ color&gt;材料の選択</v>
          </cell>
          <cell r="N213" t="str">
            <v>&lt;颜色=＃00FFC0&gt; &lt;/彩色&gt;材料选择之前加强</v>
          </cell>
          <cell r="O213" t="str">
            <v>&lt;顏色=＃00FFC0&gt; &lt;/彩色&gt;材料選擇之前加強</v>
          </cell>
          <cell r="P213" t="str">
            <v>&lt;Color = # 00FFC0&gt; renforcés avant &lt;/ couleur&gt; sélection des matériaux</v>
          </cell>
          <cell r="Q213" t="str">
            <v>&lt;Color = # 00FFC0&gt; gestärkt, bevor &lt;/ color&gt; Materialauswahl</v>
          </cell>
          <cell r="R213" t="str">
            <v>&lt;Warna = # 00FFC0&gt; diperkuat sebelum &lt;/ warna&gt; pemilihan material</v>
          </cell>
          <cell r="S213" t="str">
            <v>&lt;Colore = # 00FFC0&gt; rafforzata prima &lt;/ color&gt; selezione dei materiali</v>
          </cell>
          <cell r="T213" t="str">
            <v>&lt;Color = # 00FFC0&gt; укреплен перед &lt;/ цвета&gt; выбора материала</v>
          </cell>
          <cell r="U213" t="str">
            <v>&lt;Color = # 00FFC0&gt; reforzarse antes de &lt;/ Color&gt; selección de materiales</v>
          </cell>
          <cell r="V213" t="str">
            <v>&lt;สี = # 00FFC0&gt; ความเข้มแข็งก่อน &lt;/ สี&gt; การเลือกใช้วัสดุ</v>
          </cell>
          <cell r="W213" t="str">
            <v>&lt;Color = # 00FFC0&gt; củng cố trước khi &lt;/ color&gt; lựa chọn nguyên liệu</v>
          </cell>
          <cell r="X213" t="str">
            <v>&lt;Color = # 00FFC0&gt; reforçada antes &lt;/ color&gt; seleção de materiais</v>
          </cell>
          <cell r="Y213" t="str">
            <v>&lt;اللون = # 00FFC0&gt; عززت قبل &lt;/ لون&gt; اختيار المواد</v>
          </cell>
          <cell r="Z213" t="str">
            <v>&lt;Color = # 00FFC0&gt; ўмацаваны перад &lt;/ колеру&gt; выбару матэрыялу</v>
          </cell>
          <cell r="AA213" t="str">
            <v>&lt;Color = 00FFC0 #&gt; засилен преди &lt;/ цвят&gt; избора на материали</v>
          </cell>
          <cell r="AB213" t="str">
            <v>&lt;Color = # 00FFC0&gt; posílil před &lt;/ color&gt; výběru materiálu</v>
          </cell>
          <cell r="AC213" t="str">
            <v>&lt;Kleur = # 00FFC0&gt; versterkt voordat &lt;/ color&gt; materiaalkeuze</v>
          </cell>
          <cell r="AD213" t="str">
            <v>&lt;Color = # 00FFC0&gt; lujittaa ennen &lt;/ color&gt; materiaalin valinta</v>
          </cell>
          <cell r="AE213" t="str">
            <v>&lt;Color = # 00FFC0&gt; ενισχυθεί πριν &lt;/ χρώμα&gt; επιλογή υλικών</v>
          </cell>
          <cell r="AF213" t="str">
            <v>&lt;Color = # 00FFC0&gt; התחזק לפני &lt;/ צבע&gt; בחירת חומרים</v>
          </cell>
          <cell r="AG213" t="str">
            <v>&lt;Color = # 00FFC0&gt; erősödött előtt &lt;/ color&gt; anyagválasztás</v>
          </cell>
          <cell r="AH213" t="str">
            <v>&lt;Warna = # 00FFC0&gt; diperkukuhkan sebelum &lt;/ warna&gt; pemilihan bahan</v>
          </cell>
          <cell r="AI213" t="str">
            <v>&lt;Kolor = # 00FFC0&gt; wzmocniona przed &lt;/ color&gt; doboru materiałów</v>
          </cell>
          <cell r="AJ213" t="str">
            <v>&lt;Color = 00FFC0 #&gt; consolidată, înainte &lt;/ color&gt; selecția materialului</v>
          </cell>
          <cell r="AK213" t="str">
            <v>&lt;Color = # 00FFC0&gt; posilnil pred &lt;/ color&gt; výbere materiálu</v>
          </cell>
          <cell r="AL213" t="str">
            <v>&lt;Color = # 00FFC0&gt; stärkas innan &lt;/ färg&gt; materialval</v>
          </cell>
          <cell r="AM213" t="str">
            <v>&lt;Renk = # 00FFC0&gt; &lt;/ renk&gt; malzeme seçimi öncesinde güçlendirdi</v>
          </cell>
          <cell r="AN213" t="str">
            <v>&lt;Color = # 00FFC0&gt; укріплений перед &lt;/ кольору&gt; вибору матеріалу</v>
          </cell>
        </row>
        <row r="214">
          <cell r="A214" t="str">
            <v>EquipUI_NoMaterialForTransmute</v>
          </cell>
          <cell r="B214">
            <v>1</v>
          </cell>
          <cell r="C214" t="str">
            <v>옵션 변경 재료가 없습니다
같은 등급의 장비가 필요합니다</v>
          </cell>
          <cell r="D214"/>
          <cell r="E214" t="str">
            <v>옵션 변경 재료가 없습니다
같은 등급의 장비가 필요합니다</v>
          </cell>
          <cell r="F214"/>
          <cell r="G214" t="str">
            <v>There is no option to change the material_x000D_
The need of the same grade equipment</v>
          </cell>
          <cell r="H214" t="str">
            <v>There is no option to change the material_x000D_
The need of the same grade equipment</v>
          </cell>
          <cell r="K214">
            <v>1</v>
          </cell>
          <cell r="M214" t="str">
            <v>オプションの変更材料がありません_x000D_
同じ等級の機器が必要です</v>
          </cell>
          <cell r="N214" t="str">
            <v>没有任何选项来改变材料_x000D_
同等级装备的必要性</v>
          </cell>
          <cell r="O214" t="str">
            <v>沒有任何選項來改變材料_x000D_
同等級裝備的必要性</v>
          </cell>
          <cell r="P214" t="str">
            <v>Il n'y a pas possibilité de changer le matériel_x000D_
Le besoin du même équipement de qualité</v>
          </cell>
          <cell r="Q214" t="str">
            <v>Es gibt keine Möglichkeit, das Material zu ändern_x000D_
Die Notwendigkeit der gleichen Klasse Ausrüstung</v>
          </cell>
          <cell r="R214" t="str">
            <v>Tidak ada pilihan untuk mengubah materi_x000D_
Kebutuhan peralatan kelas yang sama</v>
          </cell>
          <cell r="S214" t="str">
            <v>Non v'è alcuna possibilità di cambiare il materiale_x000D_
La necessità della stessa apparecchiatura grado</v>
          </cell>
          <cell r="T214" t="str">
            <v>Там нет возможности изменить материал_x000D_
Необходимость такого же класса оборудования</v>
          </cell>
          <cell r="U214" t="str">
            <v>No hay ninguna opción para cambiar el material_x000D_
La necesidad del mismo equipo de grado</v>
          </cell>
          <cell r="V214" t="str">
            <v>มีตัวเลือกที่จะเปลี่ยนวัสดุที่ไม่เป็น_x000D_
ความจำเป็นของอุปกรณ์เกรดเดียว</v>
          </cell>
          <cell r="W214" t="str">
            <v>Không có tùy chọn để thay đổi vật liệu_x000D_
Nhu cầu của các thiết bị cùng loại</v>
          </cell>
          <cell r="X214" t="str">
            <v>Não há nenhuma opção para mudar o material_x000D_
A necessidade do mesmo equipamento da classe</v>
          </cell>
          <cell r="Y214" t="str">
            <v>لا يوجد أي خيار لتغيير المواد_x000D_
الحاجة للمعدات الصف نفسه</v>
          </cell>
          <cell r="Z214" t="str">
            <v>Там няма магчымасці змяніць матэрыял_x000D_
Неабходнасць такога ж класа абсталявання</v>
          </cell>
          <cell r="AA214" t="str">
            <v>Не съществува възможност за промяна на материала_x000D_
Необходимостта от същия клас оборудване</v>
          </cell>
          <cell r="AB214" t="str">
            <v>Neexistuje žádná možnost změnit materiál_x000D_
Potřeba stejného stupně zařízení</v>
          </cell>
          <cell r="AC214" t="str">
            <v>Er is geen optie om het materiaal te veranderen_x000D_
De noodzaak van dezelfde rang apparatuur</v>
          </cell>
          <cell r="AD214" t="str">
            <v>Ei ole mahdollisuutta muuttaa materiaalin_x000D_
Tarve saman luokan laitteiden</v>
          </cell>
          <cell r="AE214" t="str">
            <v>Δεν υπάρχει επιλογή για να αλλάξετε το υλικό_x000D_
Η ανάγκη του ίδιου του εξοπλισμού Βαθμός</v>
          </cell>
          <cell r="AF214" t="str">
            <v>אין אפשרות לשנות את החומר_x000D_
הצורך של אותו ציוד הכיתה</v>
          </cell>
          <cell r="AG214" t="str">
            <v>Nincs lehetőség változtatni az anyag_x000D_
Az igény az azonos minőségű berendezések</v>
          </cell>
          <cell r="AH214" t="str">
            <v>Tidak ada pilihan untuk menukar bahan_x000D_
Keperluan peralatan gred yang sama</v>
          </cell>
          <cell r="AI214" t="str">
            <v>Nie ma opcji, aby zmienić materiał_x000D_
Potrzeba tego samego sprzętu klasy</v>
          </cell>
          <cell r="AJ214" t="str">
            <v>Nu există nici o opțiune pentru a schimba materialul_x000D_
Nevoia de același echipament de grad</v>
          </cell>
          <cell r="AK214" t="str">
            <v>Neexistuje žiadna možnosť zmeniť materiál_x000D_
Potreba rovnakého stupňa zariadení</v>
          </cell>
          <cell r="AL214" t="str">
            <v>Det finns ingen möjlighet att ändra materialet_x000D_
Behovet av samma kvalitet utrustning</v>
          </cell>
          <cell r="AM214" t="str">
            <v>malzemeyi değiştirmek için seçeneği yoktur_x000D_
Aynı dereceli ekipman ihtiyacı</v>
          </cell>
          <cell r="AN214" t="str">
            <v>Там немає можливості змінити матеріал_x000D_
Необхідність такого ж класу обладнання</v>
          </cell>
        </row>
        <row r="215">
          <cell r="A215" t="str">
            <v>EquipUI_MaterialForTransmute</v>
          </cell>
          <cell r="B215">
            <v>1</v>
          </cell>
          <cell r="C215" t="str">
            <v>&lt;color=#00FFC0&gt;옵션 변경&lt;/color&gt; 재료 선택</v>
          </cell>
          <cell r="D215"/>
          <cell r="E215" t="str">
            <v>&lt;color=#00FFC0&gt;옵션 변경&lt;/color&gt; 재료 선택</v>
          </cell>
          <cell r="F215"/>
          <cell r="G215" t="str">
            <v>&lt;Color = # 00FFC0&gt; Options Change &lt;/ color&gt; material selection</v>
          </cell>
          <cell r="H215" t="str">
            <v>Pick a Material for &lt;color=#00FFC0&gt;Changing a Property&lt;/color&gt;</v>
          </cell>
          <cell r="I215">
            <v>1</v>
          </cell>
          <cell r="K215">
            <v>1</v>
          </cell>
          <cell r="M215" t="str">
            <v>&lt;color =＃00FFC0&gt;オプションの変更&lt;/ color&gt;材料の選択</v>
          </cell>
          <cell r="N215" t="str">
            <v>&lt;颜色=＃00FFC0&gt;选项更改&lt;/彩色&gt;材料选择</v>
          </cell>
          <cell r="O215" t="str">
            <v>&lt;顏色=＃00FFC0&gt;選項更改&lt;/彩色&gt;材料選擇</v>
          </cell>
          <cell r="P215" t="str">
            <v>&lt;Color = # 00FFC0&gt; Options Modifier &lt;/ couleur&gt; sélection des matériaux</v>
          </cell>
          <cell r="Q215" t="str">
            <v>&lt;Color = # 00FFC0&gt; Optionen ändern &lt;/ color&gt; Materialauswahl</v>
          </cell>
          <cell r="R215" t="str">
            <v>&lt;Warna = # 00FFC0&gt; Options Ubah &lt;/ warna&gt; bahan seleksi</v>
          </cell>
          <cell r="S215" t="str">
            <v>&lt;Colore = # 00FFC0&gt; Opzioni Cambia &lt;/ color&gt; selezione dei materiali</v>
          </cell>
          <cell r="T215" t="str">
            <v>&lt;Color = # 00FFC0&gt; Изменение параметров &lt;/ цвет&gt; Выбор материала</v>
          </cell>
          <cell r="U215" t="str">
            <v>&lt;Color = # 00FFC0&gt; Opciones de Cambio &lt;/ Color&gt; selección de materiales</v>
          </cell>
          <cell r="V215" t="str">
            <v>&lt;สี = # 00FFC0&gt; ตัวเลือกเปลี่ยน &lt;/ สี&gt; การเลือกใช้วัสดุ</v>
          </cell>
          <cell r="W215" t="str">
            <v>&lt;Color = # 00FFC0&gt; Options Thay đổi &lt;/ color&gt; lựa chọn nguyên liệu</v>
          </cell>
          <cell r="X215" t="str">
            <v>&lt;Color = # 00FFC0&gt; Opções de Mudança &lt;/ color&gt; seleção de materiais</v>
          </cell>
          <cell r="Y215" t="str">
            <v>&lt;اللون = # 00FFC0&gt; خيارات تغيير &lt;/ لون&gt; اختيار المواد</v>
          </cell>
          <cell r="Z215" t="str">
            <v>&lt;Color = # 00FFC0&gt; Змена параметраў &lt;/ колер&gt; Выбар матэрыялу</v>
          </cell>
          <cell r="AA215" t="str">
            <v>&lt;Color = # 00FFC0&gt; Опции Промяна &lt;/ цвят&gt; избора на материали</v>
          </cell>
          <cell r="AB215" t="str">
            <v>&lt;Color = # 00FFC0&gt; Možnosti Změnit &lt;/ color&gt; volba materiálu</v>
          </cell>
          <cell r="AC215" t="str">
            <v>&lt;Kleur = # 00FFC0&gt; Opties Change &lt;/ color&gt; materiaalkeuze</v>
          </cell>
          <cell r="AD215" t="str">
            <v>&lt;Color = # 00FFC0&gt; Asetukset Muuta &lt;/ ​​color&gt; materiaalin valinta</v>
          </cell>
          <cell r="AE215" t="str">
            <v>&lt;Color = # 00FFC0&gt; Επιλογές Αλλαγή &lt;/ χρώμα&gt; επιλογή των υλικών</v>
          </cell>
          <cell r="AF215" t="str">
            <v>&lt;Color = # 00FFC0&gt; אפשרויות שינוי &lt;/ צבע&gt; בחירת חומרים</v>
          </cell>
          <cell r="AG215" t="str">
            <v>&lt;Color = # 00FFC0&gt; Options Change &lt;/ color&gt; anyagválasztás</v>
          </cell>
          <cell r="AH215" t="str">
            <v>&lt;Warna = # 00FFC0&gt; Pilihan Tukar &lt;/ warna&gt; pemilihan bahan</v>
          </cell>
          <cell r="AI215" t="str">
            <v>&lt;Kolor = # 00FFC0&gt; Opcje Zmień &lt;/ color&gt; Wybór materiału</v>
          </cell>
          <cell r="AJ215" t="str">
            <v>&lt;Color = # 00FFC0&gt; Opțiuni Schimbare &lt;/ color&gt; selecția materialului</v>
          </cell>
          <cell r="AK215" t="str">
            <v>&lt;Color = # 00FFC0&gt; Možnosti Zmeniť &lt;/ color&gt; voľba materiálu</v>
          </cell>
          <cell r="AL215" t="str">
            <v>&lt;Color = # 00FFC0&gt; Alternativ Ändra &lt;/ färg&gt; materialval</v>
          </cell>
          <cell r="AM215" t="str">
            <v>&lt;Renk = # 00FFC0&gt; Seçenekler Değiştir &lt;/ renk&gt; malzeme seçimi</v>
          </cell>
          <cell r="AN215" t="str">
            <v>&lt;Color = # 00FFC0&gt; Зміна параметрів &lt;/ колір&gt; Вибір матеріалу</v>
          </cell>
        </row>
        <row r="216">
          <cell r="A216" t="str">
            <v>EquipUI_NoMaterialForAmplifyMain</v>
          </cell>
          <cell r="B216">
            <v>1</v>
          </cell>
          <cell r="C216" t="str">
            <v>메인 옵션의 연마 재료가 없습니다
동일한 장비가 필요합니다</v>
          </cell>
          <cell r="D216"/>
          <cell r="E216" t="str">
            <v>메인 옵션의 연마 재료가 없습니다
동일한 장비가 필요합니다</v>
          </cell>
          <cell r="F216"/>
          <cell r="G216" t="str">
            <v>No abrasive material of the main options_x000D_
We need the same equipment</v>
          </cell>
          <cell r="H216" t="str">
            <v>No abrasive material of the main options_x000D_
We need the same equipment</v>
          </cell>
          <cell r="K216">
            <v>1</v>
          </cell>
          <cell r="M216" t="str">
            <v>メインオプションの研磨材がありません_x000D_
同じ装置が必要になります</v>
          </cell>
          <cell r="N216" t="str">
            <v>主要选项无研磨材料_x000D_
我们需要同样的设备</v>
          </cell>
          <cell r="O216" t="str">
            <v>主要選項無研磨材料_x000D_
我們需要同樣的設備</v>
          </cell>
          <cell r="P216" t="str">
            <v>Aucun matériau abrasif des principales options_x000D_
Nous avons besoin du même équipement</v>
          </cell>
          <cell r="Q216" t="str">
            <v>Kein Schleifmaterial der wichtigsten Optionen_x000D_
Wir brauchen die gleiche Ausrüstung</v>
          </cell>
          <cell r="R216" t="str">
            <v>Tidak ada bahan abrasif dari pilihan utama_x000D_
Kita perlu peralatan yang sama</v>
          </cell>
          <cell r="S216" t="str">
            <v>Nessun materiale abrasivo delle opzioni principali_x000D_
Abbiamo bisogno della stessa attrezzatura</v>
          </cell>
          <cell r="T216" t="str">
            <v>Не абразивный материал из основных вариантов_x000D_
Нам нужно такое же оборудование</v>
          </cell>
          <cell r="U216" t="str">
            <v>Ningún material abrasivo de las principales opciones_x000D_
Necesitamos el mismo equipo</v>
          </cell>
          <cell r="V216" t="str">
            <v>ไม่มีวัสดุขัดตัวเลือกหลัก_x000D_
เราจำเป็นต้องมีอุปกรณ์เดียวกัน</v>
          </cell>
          <cell r="W216" t="str">
            <v>Không có vật liệu mài mòn trong những lựa chọn chính_x000D_
Chúng ta cần các thiết bị tương tự</v>
          </cell>
          <cell r="X216" t="str">
            <v>Nenhum material abrasivo das principais opções_x000D_
Precisamos do mesmo equipamento</v>
          </cell>
          <cell r="Y216" t="str">
            <v>لا المواد الكاشطة الخيارات الرئيسية_x000D_
نحن في حاجة إلى نفس المعدات</v>
          </cell>
          <cell r="Z216" t="str">
            <v>Ня абразіўны матэрыял з асноўных варыянтаў_x000D_
Нам трэба такое ж абсталяванне</v>
          </cell>
          <cell r="AA216" t="str">
            <v>Не абразивен материал от основните опции_x000D_
Ние се нуждаем от едно и също оборудване</v>
          </cell>
          <cell r="AB216" t="str">
            <v>No abrazivní materiál z hlavních možností_x000D_
Musíme stejné vybavení</v>
          </cell>
          <cell r="AC216" t="str">
            <v>Geen schurend materiaal van de belangrijkste opties_x000D_
We moeten dezelfde apparatuur</v>
          </cell>
          <cell r="AD216" t="str">
            <v>Ei hankausmateriaalia tärkeimmistä vaihtoehdoista_x000D_
Tarvitsemme samalla laitteistolla</v>
          </cell>
          <cell r="AE216" t="str">
            <v>Δεν λειαντικό υλικό από τις βασικές επιλογές_x000D_
Χρειαζόμαστε τον ίδιο εξοπλισμό</v>
          </cell>
          <cell r="AF216" t="str">
            <v>אין לחומרים שוחקים של האפשרויות העיקריות_x000D_
אנחנו צריכים אותו הציוד</v>
          </cell>
          <cell r="AG216" t="str">
            <v>Nem csiszolóanyag a főbb lehetőségek_x000D_
Meg kell ugyanazzal a berendezéssel</v>
          </cell>
          <cell r="AH216" t="str">
            <v>Tiada bahan pelelas pilihan utama_x000D_
Kita perlu peralatan yang sama</v>
          </cell>
          <cell r="AI216" t="str">
            <v>Żaden materiał ścierny z głównych opcji_x000D_
Potrzebujemy tego samego sprzętu</v>
          </cell>
          <cell r="AJ216" t="str">
            <v>Nici un material abraziv al principalelor opțiuni_x000D_
Avem nevoie de același echipament</v>
          </cell>
          <cell r="AK216" t="str">
            <v>No abrazívny materiál z hlavných možností_x000D_
Musíme rovnaké vybavenie</v>
          </cell>
          <cell r="AL216" t="str">
            <v>Ingen slipmaterial av huvudalternativ_x000D_
Vi behöver samma utrustning</v>
          </cell>
          <cell r="AM216" t="str">
            <v>Ana seçenekler yok aşındırıcı malzeme_x000D_
Biz aynı donanıma ihtiyaç</v>
          </cell>
          <cell r="AN216" t="str">
            <v>Чи не абразивний матеріал з основних варіантів_x000D_
Нам потрібна така ж обладнання</v>
          </cell>
        </row>
        <row r="217">
          <cell r="A217" t="str">
            <v>EquipUI_NoMaterialForAmplifyRandom</v>
          </cell>
          <cell r="B217">
            <v>1</v>
          </cell>
          <cell r="C217" t="str">
            <v>랜덤 옵션의 연마 재료가 없습니다
같은 등급, 같은 타입의 장비가 필요합니다</v>
          </cell>
          <cell r="D217"/>
          <cell r="E217" t="str">
            <v>랜덤 옵션의 연마 재료가 없습니다
같은 등급, 같은 타입의 장비가 필요합니다</v>
          </cell>
          <cell r="F217"/>
          <cell r="G217" t="str">
            <v>No abrasive material of the random option_x000D_
We need the equipment of the same class, the same type</v>
          </cell>
          <cell r="H217" t="str">
            <v>No abrasive material of the random option_x000D_
We need the equipment of the same class, the same type</v>
          </cell>
          <cell r="K217">
            <v>1</v>
          </cell>
          <cell r="M217" t="str">
            <v>ランダムオプションの研磨材がありません_x000D_
同じ評価、同じタイプの装置が必要になります</v>
          </cell>
          <cell r="N217" t="str">
            <v>随机选择的无研磨材料_x000D_
我们需要在同一类的设备，同样的类型</v>
          </cell>
          <cell r="O217" t="str">
            <v>隨機選擇的無研磨材料_x000D_
我們需要在同一類的設備，同樣的類型</v>
          </cell>
          <cell r="P217" t="str">
            <v>Aucun matériau abrasif de l'option aléatoire_x000D_
Nous avons besoin de l'équipement de la même classe, le même type</v>
          </cell>
          <cell r="Q217" t="str">
            <v>Kein Schleifmaterial der Zufall Option_x000D_
Wir müssen die Geräte der gleichen Klasse, die gleiche Art</v>
          </cell>
          <cell r="R217" t="str">
            <v>Tidak ada bahan abrasif dari pilihan acak_x000D_
Kita perlu peralatan dari kelas yang sama, jenis yang sama</v>
          </cell>
          <cell r="S217" t="str">
            <v>Nessun materiale abrasivo dell'opzione casuale_x000D_
Abbiamo bisogno l'attrezzatura della stessa classe, dello stesso tipo</v>
          </cell>
          <cell r="T217" t="str">
            <v>Не абразивный материал случайного варианта_x000D_
Нам нужно оборудование одного и того же класса, тот же тип</v>
          </cell>
          <cell r="U217" t="str">
            <v>Sin material abrasivo de la opción al azar_x000D_
Necesitamos el equipo de la misma clase, el mismo tipo</v>
          </cell>
          <cell r="V217" t="str">
            <v>ไม่มีวัสดุขัดตัวเลือกแบบสุ่ม_x000D_
เราจำเป็นต้องมีอุปกรณ์ของชั้นเรียนเดียวกันชนิดเดียวกัน</v>
          </cell>
          <cell r="W217" t="str">
            <v>Không có vật liệu mài mòn của các tùy chọn ngẫu nhiên_x000D_
Chúng ta cần các thiết bị cùng loại, cùng loại</v>
          </cell>
          <cell r="X217" t="str">
            <v>Nenhum material abrasivo da opção aleatória_x000D_
Nós precisamos o equipamento da mesma classe, o mesmo tipo</v>
          </cell>
          <cell r="Y217" t="str">
            <v>لا المواد الكاشطة من خيار عشوائي_x000D_
نحن بحاجة إلى أجهزة من نفس الفئة، من نفس النوع</v>
          </cell>
          <cell r="Z217" t="str">
            <v>Ня абразіўны матэрыял выпадковага варыянту_x000D_
Нам трэба абсталяванне аднаго і таго ж класа, той жа тып</v>
          </cell>
          <cell r="AA217" t="str">
            <v>Не абразивен материал на случаен избор_x000D_
Ние се нуждаем от оборудването на един и същи клас, от същия тип</v>
          </cell>
          <cell r="AB217" t="str">
            <v>No abrazivní materiál náhodné volby_x000D_
Potřebujeme zařízení stejné třídy, stejný typ</v>
          </cell>
          <cell r="AC217" t="str">
            <v>Geen schurend materiaal van de willekeurige optie_x000D_
We hebben de apparatuur van dezelfde klasse, van hetzelfde type</v>
          </cell>
          <cell r="AD217" t="str">
            <v>Ei hankausmateriaalia satunnaisen vaihtoehto_x000D_
Tarvitsemme laitteita saman luokan, samantyyppistä</v>
          </cell>
          <cell r="AE217" t="str">
            <v>Δεν λειαντικά υλικά της τυχαίας επιλογής_x000D_
Χρειαζόμαστε τον εξοπλισμό της ίδιας κατηγορίας, του ίδιου τύπου</v>
          </cell>
          <cell r="AF217" t="str">
            <v>אין לחומרים שוחקים של האופציה האקראית_x000D_
אנחנו צריכים את הציוד מאותו הסוג, מאותו הסוג</v>
          </cell>
          <cell r="AG217" t="str">
            <v>Nem csiszolóanyag a véletlen lehetőség_x000D_
Meg kell a berendezés az azonos osztályba tartozó, azonos típusú</v>
          </cell>
          <cell r="AH217" t="str">
            <v>Tiada bahan pelelas pilihan rawak_x000D_
Kita memerlukan peralatan daripada kelas yang sama, jenis yang sama</v>
          </cell>
          <cell r="AI217" t="str">
            <v>Żaden materiał ścierny z opcją losowego_x000D_
Musimy sprzęt tej samej klasy, tego samego rodzaju</v>
          </cell>
          <cell r="AJ217" t="str">
            <v>Nici un material abraziv al opțiunii aleatoare_x000D_
Avem nevoie de echipament de aceeași clasă, același tip</v>
          </cell>
          <cell r="AK217" t="str">
            <v>No abrazívny materiál náhodné voľby_x000D_
Potrebujeme zariadenie rovnakej triedy, rovnaký typ</v>
          </cell>
          <cell r="AL217" t="str">
            <v>Ingen slipmaterial av den slumpmässiga alternativ_x000D_
Vi behöver utrustning av samma klass, samma typ</v>
          </cell>
          <cell r="AM217" t="str">
            <v>rastgele seçenekte aşındırıcı malzeme_x000D_
Biz aynı sınıfın ekipmanı, aynı tip ihtiyaç</v>
          </cell>
          <cell r="AN217" t="str">
            <v>Чи не абразивний матеріал випадкового варіанту_x000D_
Нам потрібно обладнання одного і того ж класу, той же тип</v>
          </cell>
        </row>
        <row r="218">
          <cell r="A218" t="str">
            <v>EquipUI_MaterialForAmplifyMain</v>
          </cell>
          <cell r="B218">
            <v>1</v>
          </cell>
          <cell r="C218" t="str">
            <v>&lt;color=#00FFC0&gt;메인&lt;/color&gt; 옵션 연마 재료 선택</v>
          </cell>
          <cell r="D218"/>
          <cell r="E218" t="str">
            <v>&lt;color=#00FFC0&gt;메인&lt;/color&gt; 옵션 연마 재료 선택</v>
          </cell>
          <cell r="F218"/>
          <cell r="G218" t="str">
            <v>&lt;Color = # 00FFC0&gt; Main &lt;/ color&gt; Options abrasive material selection</v>
          </cell>
          <cell r="H218" t="str">
            <v>Pick Materials for Polishing a &lt;color=#00FFC0&gt;Main&lt;/color&gt; Property</v>
          </cell>
          <cell r="I218">
            <v>1</v>
          </cell>
          <cell r="K218">
            <v>1</v>
          </cell>
          <cell r="M218" t="str">
            <v>&lt;color =＃00FFC0&gt;メイン&lt;/ color&gt;オプション研磨材料の選択</v>
          </cell>
          <cell r="N218" t="str">
            <v>&lt;颜色=＃00FFC0&gt;主&lt;/颜色&gt;选项研磨材料的选择</v>
          </cell>
          <cell r="O218" t="str">
            <v>&lt;顏色=＃00FFC0&gt;主&lt;/顏色&gt;選項研磨材料的選擇</v>
          </cell>
          <cell r="P218" t="str">
            <v>&lt;Color = # 00FFC0&gt; principal &lt;/ couleur&gt; sélection des matériaux abrasifs options</v>
          </cell>
          <cell r="Q218" t="str">
            <v>&lt;Color = # 00FFC0&gt; Haupt &lt;/ color&gt; Optionen Schleifmaterial Auswahl</v>
          </cell>
          <cell r="R218" t="str">
            <v>&lt;Warna = # 00FFC0&gt; Utama &lt;/ warna&gt; Options abrasif pemilihan material</v>
          </cell>
          <cell r="S218" t="str">
            <v>&lt;Colore = # 00FFC0&gt; principale &lt;/ color&gt; Opzioni abrasivi selezione dei materiali</v>
          </cell>
          <cell r="T218" t="str">
            <v>&lt;Color = # 00FFC0&gt; Main &lt;/ цвет&gt; Параметры абразивного материала выбор</v>
          </cell>
          <cell r="U218" t="str">
            <v>&lt;Color = # 00FFC0&gt; principal &lt;/ Color&gt; Opciones de selección de materiales abrasivos</v>
          </cell>
          <cell r="V218" t="str">
            <v>&lt;สี = # 00FFC0&gt; หลัก &lt;/ สี&gt; ตัวเลือกการเลือกใช้วัสดุที่มีฤทธิ์กัดกร่อน</v>
          </cell>
          <cell r="W218" t="str">
            <v>&lt;Color = # 00FFC0&gt; Main &lt;/ color&gt; Options mài mòn các nguyên vật liệu</v>
          </cell>
          <cell r="X218" t="str">
            <v>&lt;Color = # 00FFC0&gt; Principal &lt;/ color&gt; Opções abrasivo seleção de materiais</v>
          </cell>
          <cell r="Y218" t="str">
            <v>&lt;اللون = # 00FFC0&gt; الرئيسية &lt;/ لون&gt; خيارات جلخ اختيار المواد</v>
          </cell>
          <cell r="Z218" t="str">
            <v>&lt;Color = # 00FFC0&gt; Main &lt;/ колер&gt; Параметры абразіўнага матэрыялу выбар</v>
          </cell>
          <cell r="AA218" t="str">
            <v>&lt;Color = # 00FFC0&gt; Главна &lt;/ цвят&gt; Опции абразивен материал селекция</v>
          </cell>
          <cell r="AB218" t="str">
            <v>&lt;Color = # 00FFC0&gt; Main &lt;/ color&gt; Options abrazivní materiál výběr</v>
          </cell>
          <cell r="AC218" t="str">
            <v>&lt;Kleur = # 00FFC0&gt; Hoofd &lt;/ color&gt; Opties schurend materiaal selectie</v>
          </cell>
          <cell r="AD218" t="str">
            <v>&lt;Color = # 00FFC0&gt; Main &lt;/ color&gt; Asetukset hankausmateriaalin valinta</v>
          </cell>
          <cell r="AE218" t="str">
            <v>&lt;Color = # 00FFC0&gt; Κύρια &lt;/ χρώμα&gt; Επιλογές λειαντικά υλικά επιλογής</v>
          </cell>
          <cell r="AF218" t="str">
            <v>&lt;Color = # 00FFC0&gt; ראשי &lt;/ צבע&gt; אפשרויות שיוף הבחירה בחומר</v>
          </cell>
          <cell r="AG218" t="str">
            <v>&lt;Color = # 00FFC0&gt; Fő &lt;/ color&gt; Options abrazív anyagok kiválasztása</v>
          </cell>
          <cell r="AH218" t="str">
            <v>&lt;Warna = # 00FFC0&gt; Main &lt;/ warna&gt; Pilihan Abrasive pemilihan bahan</v>
          </cell>
          <cell r="AI218" t="str">
            <v>&lt;Kolor = # 00FFC0&gt; Główny &lt;/ color&gt; Opcje Materiał ścierny wybór</v>
          </cell>
          <cell r="AJ218" t="str">
            <v>&lt;Color = # 00FFC0&gt; Principal &lt;/ culoare&gt; Opțiuni abrazive selecția materialului</v>
          </cell>
          <cell r="AK218" t="str">
            <v>&lt;Color = # 00FFC0&gt; Main &lt;/ color&gt; Options abrazívny materiál výber</v>
          </cell>
          <cell r="AL218" t="str">
            <v>&lt;Color = # 00FFC0&gt; Huvud &lt;/ färg&gt; Alternativ slipmaterialvalet</v>
          </cell>
          <cell r="AM218" t="str">
            <v>&lt;Renk = # 00FFC0&gt; Ana &lt;/ renk&gt; Seçenekler malzeme seçimi aşındırıcı</v>
          </cell>
          <cell r="AN218" t="str">
            <v>&lt;Color = # 00FFC0&gt; Main &lt;/ колір&gt; Параметри абразивного матеріалу вибір</v>
          </cell>
        </row>
        <row r="219">
          <cell r="A219" t="str">
            <v>EquipUI_MaterialForAmplifyRandom</v>
          </cell>
          <cell r="B219">
            <v>1</v>
          </cell>
          <cell r="C219" t="str">
            <v>랜덤 옵션 연마 재료 선택</v>
          </cell>
          <cell r="D219"/>
          <cell r="E219" t="str">
            <v>랜덤 옵션 연마 재료 선택</v>
          </cell>
          <cell r="F219"/>
          <cell r="G219" t="str">
            <v>Random selection options abrasive material</v>
          </cell>
          <cell r="H219" t="str">
            <v>Pick Materials for Polishing a Random Property</v>
          </cell>
          <cell r="I219">
            <v>1</v>
          </cell>
          <cell r="K219">
            <v>1</v>
          </cell>
          <cell r="M219" t="str">
            <v>ランダムオプション研磨材料の選択</v>
          </cell>
          <cell r="N219" t="str">
            <v>随机选择选项研磨材料</v>
          </cell>
          <cell r="O219" t="str">
            <v>隨機選擇選項研磨材料</v>
          </cell>
          <cell r="P219" t="str">
            <v>options de sélection aléatoire de matériau abrasif</v>
          </cell>
          <cell r="Q219" t="str">
            <v>Zufallsauswahl Optionen Schleifmaterial</v>
          </cell>
          <cell r="R219" t="str">
            <v>Pilihan pilihan acak bahan abrasif</v>
          </cell>
          <cell r="S219" t="str">
            <v>opzioni di selezione a caso materiale abrasivo</v>
          </cell>
          <cell r="T219" t="str">
            <v>варианты выбора случайного абразивный материал</v>
          </cell>
          <cell r="U219" t="str">
            <v>opciones de selección al azar de material abrasivo</v>
          </cell>
          <cell r="V219" t="str">
            <v>ตัวเลือกสุ่มเลือกวัสดุที่มีฤทธิ์กัดกร่อน</v>
          </cell>
          <cell r="W219" t="str">
            <v>tùy chọn lựa chọn ngẫu nhiên vật liệu mài mòn</v>
          </cell>
          <cell r="X219" t="str">
            <v>opções de seleção aleatória de material abrasivo</v>
          </cell>
          <cell r="Y219" t="str">
            <v>خيارات اختيار عشوائي المواد الكاشطة</v>
          </cell>
          <cell r="Z219" t="str">
            <v>варыянты выбару выпадковага абразіўны матэрыял</v>
          </cell>
          <cell r="AA219" t="str">
            <v>опции случаен подбор абразивен материал</v>
          </cell>
          <cell r="AB219" t="str">
            <v>možnosti výběru Random abrazivní materiál</v>
          </cell>
          <cell r="AC219" t="str">
            <v>Random selectiemogelijkheden schurend materiaal</v>
          </cell>
          <cell r="AD219" t="str">
            <v>Satunnainen valintamahdollisuudet hankausmateriaalin</v>
          </cell>
          <cell r="AE219" t="str">
            <v>δυνατότητες επιλογής Τυχαία λειαντικό υλικό</v>
          </cell>
          <cell r="AF219" t="str">
            <v>בחירה אקראית אפשרויות לחומרים שוחקים</v>
          </cell>
          <cell r="AG219" t="str">
            <v>Véletlenszerű kiválasztás lehetőségek csiszolóanyag</v>
          </cell>
          <cell r="AH219" t="str">
            <v>pilihan pemilihan rawak bahan pelelas</v>
          </cell>
          <cell r="AI219" t="str">
            <v>Opcje wyboru losowo materiału ściernego</v>
          </cell>
          <cell r="AJ219" t="str">
            <v>Opțiuni de selecție aleatorie de materiale abrazive</v>
          </cell>
          <cell r="AK219" t="str">
            <v>možnosti výberu Random abrazívny materiál</v>
          </cell>
          <cell r="AL219" t="str">
            <v>Random valmöjligheter slipmaterial</v>
          </cell>
          <cell r="AM219" t="str">
            <v>Rasgele seçim seçenekleri aşındırıcı materyal</v>
          </cell>
          <cell r="AN219" t="str">
            <v>варіанти вибору випадкового абразивний матеріал</v>
          </cell>
        </row>
        <row r="220">
          <cell r="A220" t="str">
            <v>EquipUI_TransferEnhanceOn</v>
          </cell>
          <cell r="B220">
            <v>1</v>
          </cell>
          <cell r="C220" t="str">
            <v>&lt;color=#00FFC0&gt;강화 이전&lt;/color&gt;</v>
          </cell>
          <cell r="D220"/>
          <cell r="E220" t="str">
            <v>&lt;color=#00FFC0&gt;강화 이전&lt;/color&gt;</v>
          </cell>
          <cell r="F220"/>
          <cell r="G220" t="str">
            <v>&lt;Color = # 00FFC0&gt; strengthened before &lt;/ color&gt;</v>
          </cell>
          <cell r="H220" t="str">
            <v>&lt;Color = # 00FFC0&gt; strengthened before &lt;/ color&gt;</v>
          </cell>
          <cell r="I220">
            <v>1</v>
          </cell>
          <cell r="K220">
            <v>1</v>
          </cell>
          <cell r="M220" t="str">
            <v>&lt;color =＃00FFC0&gt;強化前の&lt;/ color&gt;</v>
          </cell>
          <cell r="N220" t="str">
            <v>&lt;颜色=＃00FFC0&gt;前加强&lt;/颜色&gt;</v>
          </cell>
          <cell r="O220" t="str">
            <v>&lt;顏色=＃00FFC0&gt;前加強&lt;/顏色&gt;</v>
          </cell>
          <cell r="P220" t="str">
            <v>&lt;Color = # 00FFC0&gt; renforcée avant &lt;/ couleur&gt;</v>
          </cell>
          <cell r="Q220" t="str">
            <v>&lt;Color = # 00FFC0&gt; gestärkt, bevor &lt;/ color&gt;</v>
          </cell>
          <cell r="R220" t="str">
            <v>&lt;Warna = # 00FFC0&gt; diperkuat sebelum &lt;/ warna&gt;</v>
          </cell>
          <cell r="S220" t="str">
            <v>&lt;Colore = # 00FFC0&gt; rafforzato prima &lt;/ color&gt;</v>
          </cell>
          <cell r="T220" t="str">
            <v>&lt;Color = # 00FFC0&gt; укреплена перед &lt;/ цвет&gt;</v>
          </cell>
          <cell r="U220" t="str">
            <v>&lt;Color = # 00FFC0&gt; fortalecido antes &lt;/ Color&gt;</v>
          </cell>
          <cell r="V220" t="str">
            <v>&lt;สี = # 00FFC0&gt; ความเข้มแข็งก่อน &lt;/ สี&gt;</v>
          </cell>
          <cell r="W220" t="str">
            <v>&lt;Color = # 00FFC0&gt; củng cố trước khi &lt;/ color&gt;</v>
          </cell>
          <cell r="X220" t="str">
            <v>&lt;Color = # 00FFC0&gt; reforçada antes &lt;/ color&gt;</v>
          </cell>
          <cell r="Y220" t="str">
            <v>&lt;اللون = # 00FFC0&gt; عززت قبل &lt;/ لون&gt;</v>
          </cell>
          <cell r="Z220" t="str">
            <v>&lt;Color = # 00FFC0&gt; ўмацавана перад &lt;/ колер&gt;</v>
          </cell>
          <cell r="AA220" t="str">
            <v>&lt;Color = # 00FFC0&gt; засилен преди &lt;/ цвят&gt;</v>
          </cell>
          <cell r="AB220" t="str">
            <v>&lt;Color = # 00FFC0&gt; posílil před &lt;/ color&gt;</v>
          </cell>
          <cell r="AC220" t="str">
            <v>&lt;Kleur = # 00FFC0&gt; versterkt voordat &lt;/ color&gt;</v>
          </cell>
          <cell r="AD220" t="str">
            <v>&lt;Color = # 00FFC0&gt; lujittaa ennen &lt;/ color&gt;</v>
          </cell>
          <cell r="AE220" t="str">
            <v>&lt;Color = # 00FFC0&gt; ενισχυθεί πριν &lt;/ χρώμα&gt;</v>
          </cell>
          <cell r="AF220" t="str">
            <v>&lt;Color = # 00FFC0&gt; התחזק לפני &lt;/ צבע&gt;</v>
          </cell>
          <cell r="AG220" t="str">
            <v>&lt;Color = # 00FFC0&gt; erősödött előtt &lt;/ color&gt;</v>
          </cell>
          <cell r="AH220" t="str">
            <v>&lt;Warna = # 00FFC0&gt; diperkukuhkan sebelum &lt;/ warna&gt;</v>
          </cell>
          <cell r="AI220" t="str">
            <v>&lt;Kolor = # 00FFC0&gt; wzmocniona przed &lt;/ color&gt;</v>
          </cell>
          <cell r="AJ220" t="str">
            <v>&lt;Color = # 00FFC0&gt; consolidată înainte de &lt;/ culoare&gt;</v>
          </cell>
          <cell r="AK220" t="str">
            <v>&lt;Color = # 00FFC0&gt; posilnil pred &lt;/ color&gt;</v>
          </cell>
          <cell r="AL220" t="str">
            <v>&lt;Color = # 00FFC0&gt; stärkas innan &lt;/ färg&gt;</v>
          </cell>
          <cell r="AM220" t="str">
            <v>önce güçlendirdi &lt;Renk = # 00FFC0&gt; &lt;/ renk&gt;</v>
          </cell>
          <cell r="AN220" t="str">
            <v>&lt;Color = # 00FFC0&gt; укріплена перед &lt;/ колір&gt;</v>
          </cell>
        </row>
        <row r="221">
          <cell r="A221" t="str">
            <v>EquipUI_TransferEnhanceOff</v>
          </cell>
          <cell r="B221">
            <v>1</v>
          </cell>
          <cell r="C221" t="str">
            <v>&lt;color=#808080&gt;강화 이전&lt;/color&gt;</v>
          </cell>
          <cell r="D221"/>
          <cell r="E221" t="str">
            <v>&lt;color=#808080&gt;강화 이전&lt;/color&gt;</v>
          </cell>
          <cell r="F221"/>
          <cell r="G221" t="str">
            <v>&lt;Color = # 808080&gt; strengthened before &lt;/ color&gt;</v>
          </cell>
          <cell r="H221" t="str">
            <v>&lt;Color = # 808080&gt; strengthened before &lt;/ color&gt;</v>
          </cell>
          <cell r="I221">
            <v>1</v>
          </cell>
          <cell r="K221">
            <v>1</v>
          </cell>
          <cell r="M221" t="str">
            <v>&lt;color =＃808080&gt;強化前の&lt;/ color&gt;</v>
          </cell>
          <cell r="N221" t="str">
            <v>&lt;颜色=＃808080&gt;前加强&lt;/颜色&gt;</v>
          </cell>
          <cell r="O221" t="str">
            <v>&lt;顏色=＃808080&gt;前加強&lt;/顏色&gt;</v>
          </cell>
          <cell r="P221" t="str">
            <v>&lt;Color = # 808080&gt; renforcée avant &lt;/ couleur&gt;</v>
          </cell>
          <cell r="Q221" t="str">
            <v>&lt;Color = # 808080&gt; gestärkt, bevor &lt;/ color&gt;</v>
          </cell>
          <cell r="R221" t="str">
            <v>&lt;Warna = # 808080&gt; diperkuat sebelum &lt;/ warna&gt;</v>
          </cell>
          <cell r="S221" t="str">
            <v>&lt;Colore = # 808080&gt; rafforzato prima &lt;/ color&gt;</v>
          </cell>
          <cell r="T221" t="str">
            <v>&lt;Color = # 808080&gt; укреплена перед &lt;/ цвет&gt;</v>
          </cell>
          <cell r="U221" t="str">
            <v>&lt;Color = # 808080&gt; fortalecido antes &lt;/ Color&gt;</v>
          </cell>
          <cell r="V221" t="str">
            <v>&lt;สี = # 808080&gt; ความเข้มแข็งก่อน &lt;/ สี&gt;</v>
          </cell>
          <cell r="W221" t="str">
            <v>&lt;Color = # 808080&gt; củng cố trước khi &lt;/ color&gt;</v>
          </cell>
          <cell r="X221" t="str">
            <v>&lt;Color = # 808080&gt; reforçada antes &lt;/ color&gt;</v>
          </cell>
          <cell r="Y221" t="str">
            <v>&lt;اللون = # 808080&gt; عززت قبل &lt;/ لون&gt;</v>
          </cell>
          <cell r="Z221" t="str">
            <v>&lt;Color = # 808080&gt; ўмацавана перад &lt;/ колер&gt;</v>
          </cell>
          <cell r="AA221" t="str">
            <v>&lt;Color = # 808080&gt; засилен преди &lt;/ цвят&gt;</v>
          </cell>
          <cell r="AB221" t="str">
            <v>&lt;Color = # 808080&gt; posílil před &lt;/ color&gt;</v>
          </cell>
          <cell r="AC221" t="str">
            <v>&lt;Kleur = # 808080&gt; versterkt voordat &lt;/ color&gt;</v>
          </cell>
          <cell r="AD221" t="str">
            <v>&lt;Color = # 808080&gt; lujittaa ennen &lt;/ color&gt;</v>
          </cell>
          <cell r="AE221" t="str">
            <v>&lt;Color = # 808080&gt; ενισχυθεί πριν &lt;/ χρώμα&gt;</v>
          </cell>
          <cell r="AF221" t="str">
            <v>&lt;Color = # 808080&gt; התחזק לפני &lt;/ צבע&gt;</v>
          </cell>
          <cell r="AG221" t="str">
            <v>&lt;Color = # 808080&gt; erősödött előtt &lt;/ color&gt;</v>
          </cell>
          <cell r="AH221" t="str">
            <v>&lt;Warna = # 808.080&gt; diperkukuhkan sebelum &lt;/ warna&gt;</v>
          </cell>
          <cell r="AI221" t="str">
            <v>&lt;Kolor = # 808080&gt; wzmocniona przed &lt;/ color&gt;</v>
          </cell>
          <cell r="AJ221" t="str">
            <v>&lt;Color = # 808080&gt; consolidată înainte de &lt;/ culoare&gt;</v>
          </cell>
          <cell r="AK221" t="str">
            <v>&lt;Color = # 808080&gt; posilnil pred &lt;/ color&gt;</v>
          </cell>
          <cell r="AL221" t="str">
            <v>&lt;Color = # 808080&gt; stärkas innan &lt;/ färg&gt;</v>
          </cell>
          <cell r="AM221" t="str">
            <v>önce güçlendirdi &lt;Renk = # 808080&gt; &lt;/ renk&gt;</v>
          </cell>
          <cell r="AN221" t="str">
            <v>&lt;Color = # 808080&gt; укріплена перед &lt;/ колір&gt;</v>
          </cell>
        </row>
        <row r="222">
          <cell r="A222" t="str">
            <v>EquipUI_TransmuteOptionOn</v>
          </cell>
          <cell r="B222">
            <v>1</v>
          </cell>
          <cell r="C222" t="str">
            <v>&lt;color=#00FFC0&gt;옵션 변경&lt;/color&gt;</v>
          </cell>
          <cell r="D222"/>
          <cell r="E222" t="str">
            <v>&lt;color=#00FFC0&gt;옵션 변경&lt;/color&gt;</v>
          </cell>
          <cell r="F222"/>
          <cell r="G222" t="str">
            <v>&lt;Color = # 00FFC0&gt; Options Change &lt;/ color&gt;</v>
          </cell>
          <cell r="H222" t="str">
            <v>&lt;Color = # 00FFC0&gt; Options Change &lt;/ color&gt;</v>
          </cell>
          <cell r="I222">
            <v>1</v>
          </cell>
          <cell r="K222">
            <v>1</v>
          </cell>
          <cell r="M222" t="str">
            <v>&lt;color =＃00FFC0&gt;オプションの変更&lt;/ color&gt;</v>
          </cell>
          <cell r="N222" t="str">
            <v>&lt;颜色=＃00FFC0&gt;选项更改&lt;/颜色&gt;</v>
          </cell>
          <cell r="O222" t="str">
            <v>&lt;顏色=＃00FFC0&gt;選項更改&lt;/顏色&gt;</v>
          </cell>
          <cell r="P222" t="str">
            <v>&lt;Color = # 00FFC0&gt; Options Modifier &lt;/ color&gt;</v>
          </cell>
          <cell r="Q222" t="str">
            <v>&lt;Color = # 00FFC0&gt; Optionen ändern &lt;/ color&gt;</v>
          </cell>
          <cell r="R222" t="str">
            <v>&lt;Warna = # 00FFC0&gt; Options Ubah &lt;/ warna&gt;</v>
          </cell>
          <cell r="S222" t="str">
            <v>&lt;Colore = # 00FFC0&gt; Opzioni Cambia &lt;/ color&gt;</v>
          </cell>
          <cell r="T222" t="str">
            <v>&lt;Color = # 00FFC0&gt; Изменение параметров &lt;/ цвет&gt;</v>
          </cell>
          <cell r="U222" t="str">
            <v>&lt;Color = # 00FFC0&gt; Opciones de Cambio &lt;/ Color&gt;</v>
          </cell>
          <cell r="V222" t="str">
            <v>&lt;สี = # 00FFC0&gt; ตัวเลือกเปลี่ยน &lt;/ สี&gt;</v>
          </cell>
          <cell r="W222" t="str">
            <v>&lt;Color = # 00FFC0&gt; Options Thay đổi &lt;/ color&gt;</v>
          </cell>
          <cell r="X222" t="str">
            <v>&lt;Color = # 00FFC0&gt; Opções de Mudança &lt;/ color&gt;</v>
          </cell>
          <cell r="Y222" t="str">
            <v>&lt;اللون = # 00FFC0&gt; خيارات تغيير &lt;/ لون&gt;</v>
          </cell>
          <cell r="Z222" t="str">
            <v>&lt;Color = # 00FFC0&gt; Змена параметраў &lt;/ колер&gt;</v>
          </cell>
          <cell r="AA222" t="str">
            <v>&lt;Color = # 00FFC0&gt; Опции Промяна &lt;/ цвят&gt;</v>
          </cell>
          <cell r="AB222" t="str">
            <v>&lt;Color = # 00FFC0&gt; Možnosti Změnit &lt;/ color&gt;</v>
          </cell>
          <cell r="AC222" t="str">
            <v>&lt;Kleur = # 00FFC0&gt; Opties Change &lt;/ color&gt;</v>
          </cell>
          <cell r="AD222" t="str">
            <v>&lt;Color = # 00FFC0&gt; Asetukset Muuta &lt;/ ​​color&gt;</v>
          </cell>
          <cell r="AE222" t="str">
            <v>&lt;Color = # 00FFC0&gt; Επιλογές Αλλαγή &lt;/ χρώμα&gt;</v>
          </cell>
          <cell r="AF222" t="str">
            <v>&lt;Color = # 00FFC0&gt; אפשרויות שינוי &lt;/ צבע&gt;</v>
          </cell>
          <cell r="AG222" t="str">
            <v>&lt;Color = # 00FFC0&gt; Options Change &lt;/ color&gt;</v>
          </cell>
          <cell r="AH222" t="str">
            <v>&lt;Warna = # 00FFC0&gt; Pilihan Tukar &lt;/ warna&gt;</v>
          </cell>
          <cell r="AI222" t="str">
            <v>&lt;Kolor = # 00FFC0&gt; Opcje Zmień &lt;/ color&gt;</v>
          </cell>
          <cell r="AJ222" t="str">
            <v>&lt;Color = # 00FFC0&gt; Opțiuni Schimbare &lt;/ culoare&gt;</v>
          </cell>
          <cell r="AK222" t="str">
            <v>&lt;Color = # 00FFC0&gt; Možnosti Zmeniť &lt;/ color&gt;</v>
          </cell>
          <cell r="AL222" t="str">
            <v>&lt;Color = # 00FFC0&gt; Alternativ Ändra &lt;/ färg&gt;</v>
          </cell>
          <cell r="AM222" t="str">
            <v>&lt;Renk = # 00FFC0&gt; Seçenekler Değiştir &lt;/ renk&gt;</v>
          </cell>
          <cell r="AN222" t="str">
            <v>&lt;Color = # 00FFC0&gt; Зміна параметрів &lt;/ колір&gt;</v>
          </cell>
        </row>
        <row r="223">
          <cell r="A223" t="str">
            <v>EquipUI_TransmuteOptionOff</v>
          </cell>
          <cell r="B223">
            <v>1</v>
          </cell>
          <cell r="C223" t="str">
            <v>&lt;color=#808080&gt;옵션 변경&lt;/color&gt;</v>
          </cell>
          <cell r="D223"/>
          <cell r="E223" t="str">
            <v>&lt;color=#808080&gt;옵션 변경&lt;/color&gt;</v>
          </cell>
          <cell r="F223"/>
          <cell r="G223" t="str">
            <v>&lt;Color = # 808080&gt; Options Change &lt;/ color&gt;</v>
          </cell>
          <cell r="H223" t="str">
            <v>&lt;Color = # 808080&gt; Options Change &lt;/ color&gt;</v>
          </cell>
          <cell r="I223">
            <v>1</v>
          </cell>
          <cell r="K223">
            <v>1</v>
          </cell>
          <cell r="M223" t="str">
            <v>&lt;color =＃808080&gt;オプションの変更&lt;/ color&gt;</v>
          </cell>
          <cell r="N223" t="str">
            <v>&lt;颜色=＃808080&gt;选项更改&lt;/颜色&gt;</v>
          </cell>
          <cell r="O223" t="str">
            <v>&lt;顏色=＃808080&gt;選項更改&lt;/顏色&gt;</v>
          </cell>
          <cell r="P223" t="str">
            <v>&lt;Color = # 808080&gt; Options Modifier &lt;/ color&gt;</v>
          </cell>
          <cell r="Q223" t="str">
            <v>&lt;Color = # 808080&gt; Optionen ändern &lt;/ color&gt;</v>
          </cell>
          <cell r="R223" t="str">
            <v>&lt;Warna = # 808080&gt; Options Ubah &lt;/ warna&gt;</v>
          </cell>
          <cell r="S223" t="str">
            <v>&lt;Colore = # 808080&gt; Opzioni Cambia &lt;/ color&gt;</v>
          </cell>
          <cell r="T223" t="str">
            <v>&lt;Color = # 808080&gt; Изменение параметров &lt;/ цвет&gt;</v>
          </cell>
          <cell r="U223" t="str">
            <v>&lt;Color = # 808080&gt; Opciones de Cambio &lt;/ Color&gt;</v>
          </cell>
          <cell r="V223" t="str">
            <v>&lt;สี = # 808080&gt; ตัวเลือกเปลี่ยน &lt;/ สี&gt;</v>
          </cell>
          <cell r="W223" t="str">
            <v>&lt;Color = # 808080&gt; Options Thay đổi &lt;/ color&gt;</v>
          </cell>
          <cell r="X223" t="str">
            <v>&lt;Color = # 808080&gt; Opções de Mudança &lt;/ color&gt;</v>
          </cell>
          <cell r="Y223" t="str">
            <v>&lt;اللون = # 808080&gt; خيارات تغيير &lt;/ لون&gt;</v>
          </cell>
          <cell r="Z223" t="str">
            <v>&lt;Color = # 808080&gt; Змена параметраў &lt;/ колер&gt;</v>
          </cell>
          <cell r="AA223" t="str">
            <v>&lt;Color = # 808080&gt; Опции Промяна &lt;/ цвят&gt;</v>
          </cell>
          <cell r="AB223" t="str">
            <v>&lt;Color = # 808080&gt; Možnosti Změnit &lt;/ color&gt;</v>
          </cell>
          <cell r="AC223" t="str">
            <v>&lt;Kleur = # 808080&gt; Opties Change &lt;/ color&gt;</v>
          </cell>
          <cell r="AD223" t="str">
            <v>&lt;Color = # 808080&gt; Asetukset Muuta &lt;/ ​​color&gt;</v>
          </cell>
          <cell r="AE223" t="str">
            <v>&lt;Color = # 808080&gt; Επιλογές Αλλαγή &lt;/ χρώμα&gt;</v>
          </cell>
          <cell r="AF223" t="str">
            <v>&lt;Color = # 808080&gt; אפשרויות שינוי &lt;/ צבע&gt;</v>
          </cell>
          <cell r="AG223" t="str">
            <v>&lt;Color = # 808080&gt; Options Change &lt;/ color&gt;</v>
          </cell>
          <cell r="AH223" t="str">
            <v>&lt;Warna = # 808.080&gt; Pilihan Tukar &lt;/ warna&gt;</v>
          </cell>
          <cell r="AI223" t="str">
            <v>&lt;Kolor = # 808080&gt; Opcje Zmień &lt;/ color&gt;</v>
          </cell>
          <cell r="AJ223" t="str">
            <v>&lt;Color = # 808080&gt; Opțiuni Schimbare &lt;/ culoare&gt;</v>
          </cell>
          <cell r="AK223" t="str">
            <v>&lt;Color = # 808080&gt; Možnosti Zmeniť &lt;/ color&gt;</v>
          </cell>
          <cell r="AL223" t="str">
            <v>&lt;Color = # 808080&gt; Alternativ Ändra &lt;/ färg&gt;</v>
          </cell>
          <cell r="AM223" t="str">
            <v>&lt;Renk = # 808080&gt; Seçenekler Değiştir &lt;/ renk&gt;</v>
          </cell>
          <cell r="AN223" t="str">
            <v>&lt;Color = # 808080&gt; Зміна параметрів &lt;/ колір&gt;</v>
          </cell>
        </row>
        <row r="224">
          <cell r="A224" t="str">
            <v>EquipUI_LeftCountOn</v>
          </cell>
          <cell r="B224">
            <v>1</v>
          </cell>
          <cell r="C224" t="str">
            <v>남은 횟수 :</v>
          </cell>
          <cell r="D224"/>
          <cell r="E224" t="str">
            <v>남은 횟수 :</v>
          </cell>
          <cell r="F224"/>
          <cell r="G224" t="str">
            <v>The remaining number :</v>
          </cell>
          <cell r="H224" t="str">
            <v>Left Count:</v>
          </cell>
          <cell r="I224">
            <v>1</v>
          </cell>
          <cell r="K224">
            <v>1</v>
          </cell>
          <cell r="M224" t="str">
            <v>残り回数：</v>
          </cell>
          <cell r="N224" t="str">
            <v>剩余计数：</v>
          </cell>
          <cell r="O224" t="str">
            <v>剩餘計數：</v>
          </cell>
          <cell r="P224" t="str">
            <v>nombre restant:</v>
          </cell>
          <cell r="Q224" t="str">
            <v>Verbleib.Rate:</v>
          </cell>
          <cell r="R224" t="str">
            <v>Sisa count:</v>
          </cell>
          <cell r="S224" t="str">
            <v>Numero restante:</v>
          </cell>
          <cell r="T224" t="str">
            <v>Оставшееся количество:</v>
          </cell>
          <cell r="U224" t="str">
            <v>Restante cuenta:</v>
          </cell>
          <cell r="V224" t="str">
            <v>ที่เหลือนับ:</v>
          </cell>
          <cell r="W224" t="str">
            <v>Còn lại đếm:</v>
          </cell>
          <cell r="X224" t="str">
            <v>Restante contagem:</v>
          </cell>
          <cell r="Y224" t="str">
            <v>تبقى العد:</v>
          </cell>
          <cell r="Z224" t="str">
            <v>Што застаўся колькасць:</v>
          </cell>
          <cell r="AA224" t="str">
            <v>Брой оставащи:</v>
          </cell>
          <cell r="AB224" t="str">
            <v>Zbývající počet:</v>
          </cell>
          <cell r="AC224" t="str">
            <v>Resterende count:</v>
          </cell>
          <cell r="AD224" t="str">
            <v>Loput määrä:</v>
          </cell>
          <cell r="AE224" t="str">
            <v>Απομένουν:</v>
          </cell>
          <cell r="AF224" t="str">
            <v>נותר ספירה:</v>
          </cell>
          <cell r="AG224" t="str">
            <v>Hátralévő száma:</v>
          </cell>
          <cell r="AH224" t="str">
            <v>Baki kiraan:</v>
          </cell>
          <cell r="AI224" t="str">
            <v>count pozostały:</v>
          </cell>
          <cell r="AJ224" t="str">
            <v>Rămas count:</v>
          </cell>
          <cell r="AK224" t="str">
            <v>Zostávajúci počet:</v>
          </cell>
          <cell r="AL224" t="str">
            <v>Återstående räkna:</v>
          </cell>
          <cell r="AM224" t="str">
            <v>Kalan Sayı:</v>
          </cell>
          <cell r="AN224" t="str">
            <v>Залишок:</v>
          </cell>
        </row>
        <row r="225">
          <cell r="A225" t="str">
            <v>EquipUI_LeftCountOff</v>
          </cell>
          <cell r="B225">
            <v>1</v>
          </cell>
          <cell r="C225" t="str">
            <v>&lt;color=#808080&gt;남은 횟수 :&lt;/color&gt;</v>
          </cell>
          <cell r="D225"/>
          <cell r="E225" t="str">
            <v>&lt;color=#808080&gt;남은 횟수 :&lt;/color&gt;</v>
          </cell>
          <cell r="F225"/>
          <cell r="G225" t="str">
            <v>&lt;Color = # 808080&gt; Remaining number: &lt;/ color&gt;</v>
          </cell>
          <cell r="H225" t="str">
            <v>&lt;color=#808080&gt;Left Count:&lt;/color&gt;</v>
          </cell>
          <cell r="I225">
            <v>1</v>
          </cell>
          <cell r="K225">
            <v>1</v>
          </cell>
          <cell r="M225" t="str">
            <v>&lt;color =＃808080&gt;残り回数：&lt;/ color&gt;</v>
          </cell>
          <cell r="N225" t="str">
            <v>&lt;颜色=＃808080&gt;剩余数：&lt;/彩色&gt;</v>
          </cell>
          <cell r="O225" t="str">
            <v>&lt;顏色=＃808080&gt;剩餘數：&lt;/彩色&gt;</v>
          </cell>
          <cell r="P225" t="str">
            <v>&lt;Color = # 808080&gt; Nombre restant: &lt;/ color&gt;</v>
          </cell>
          <cell r="Q225" t="str">
            <v>&lt;Color = # 808080&gt; Verbleibende Anzahl: &lt;/ color&gt;</v>
          </cell>
          <cell r="R225" t="str">
            <v>&lt;Warna = # 808080&gt; Sisa jumlah: &lt;/ warna&gt;</v>
          </cell>
          <cell r="S225" t="str">
            <v>&lt;Colore = # 808080&gt; Numero residuo: &lt;/ color&gt;</v>
          </cell>
          <cell r="T225" t="str">
            <v>&lt;Color = # 808080&gt; Оставшееся количество: &lt;/ цвет&gt;</v>
          </cell>
          <cell r="U225" t="str">
            <v>&lt;Color = # 808080&gt; número restante: &lt;/ Color&gt;</v>
          </cell>
          <cell r="V225" t="str">
            <v>&lt;สี = # 808080&gt; จำนวนที่เหลือ: &lt;/ สี&gt;</v>
          </cell>
          <cell r="W225" t="str">
            <v>&lt;Color = # 808080&gt; Còn số: &lt;/ color&gt;</v>
          </cell>
          <cell r="X225" t="str">
            <v>&lt;Color = # 808080&gt; Número restante: &lt;/ color&gt;</v>
          </cell>
          <cell r="Y225" t="str">
            <v>&lt;اللون = # 808080&gt; عدد المتبقي: &lt;/ لون&gt;</v>
          </cell>
          <cell r="Z225" t="str">
            <v>&lt;Color = # 808080&gt; Пакінутае колькасць: &lt;/ колер&gt;</v>
          </cell>
          <cell r="AA225" t="str">
            <v>&lt;Color = # 808080&gt; Оставащ брой: &lt;/ цвят&gt;</v>
          </cell>
          <cell r="AB225" t="str">
            <v>&lt;Color = # 808080&gt; Zbývající počet: &lt;/ color&gt;</v>
          </cell>
          <cell r="AC225" t="str">
            <v>&lt;Kleur = # 808080&gt; Rest nummer: &lt;/ color&gt;</v>
          </cell>
          <cell r="AD225" t="str">
            <v>&lt;Color = # 808080&gt; Jäljellä numero: &lt;/ color&gt;</v>
          </cell>
          <cell r="AE225" t="str">
            <v>&lt;Color = # 808080&gt; αριθμός που απομένει: &lt;/ χρώμα&gt;</v>
          </cell>
          <cell r="AF225" t="str">
            <v>&lt;Color = # 808080&gt; מספר נותר: &lt;/ צבע&gt;</v>
          </cell>
          <cell r="AG225" t="str">
            <v>&lt;Color = # 808080&gt; Maradék száma: &lt;/ color&gt;</v>
          </cell>
          <cell r="AH225" t="str">
            <v>&lt;Warna = # 808.080&gt; Nombor Tinggal: &lt;/ warna&gt;</v>
          </cell>
          <cell r="AI225" t="str">
            <v>&lt;Kolor = # 808080&gt; Pozostałe Numer: &lt;/ color&gt;</v>
          </cell>
          <cell r="AJ225" t="str">
            <v>&lt;Color = # 808080&gt; Număr rămas: &lt;/ color&gt;</v>
          </cell>
          <cell r="AK225" t="str">
            <v>&lt;Color = # 808080&gt; Zostávajúci počet: &lt;/ color&gt;</v>
          </cell>
          <cell r="AL225" t="str">
            <v>&lt;Color = # 808080&gt; Återstående antal: &lt;/ färg&gt;</v>
          </cell>
          <cell r="AM225" t="str">
            <v>&lt;Renk = # 808080&gt; Kalan sayı: &lt;/ renk&gt;</v>
          </cell>
          <cell r="AN225" t="str">
            <v>&lt;Color = # 808080&gt; Залишок: &lt;/ колір&gt;</v>
          </cell>
        </row>
        <row r="226">
          <cell r="A226" t="str">
            <v>EquipUI_LeftCountValueOn</v>
          </cell>
          <cell r="B226">
            <v>1</v>
          </cell>
          <cell r="C226" t="str">
            <v>{0}</v>
          </cell>
          <cell r="D226"/>
          <cell r="E226" t="str">
            <v>{0}</v>
          </cell>
          <cell r="F226"/>
          <cell r="G226" t="str">
            <v>{0}</v>
          </cell>
          <cell r="H226" t="str">
            <v>{0}</v>
          </cell>
          <cell r="K226">
            <v>1</v>
          </cell>
          <cell r="M226" t="str">
            <v>{0}</v>
          </cell>
          <cell r="N226" t="str">
            <v>{0}</v>
          </cell>
          <cell r="O226" t="str">
            <v>{0}</v>
          </cell>
          <cell r="P226" t="str">
            <v>{0}</v>
          </cell>
          <cell r="Q226" t="str">
            <v>{0}</v>
          </cell>
          <cell r="R226" t="str">
            <v>{0}</v>
          </cell>
          <cell r="S226" t="str">
            <v>{0}</v>
          </cell>
          <cell r="T226" t="str">
            <v>{0}</v>
          </cell>
          <cell r="U226" t="str">
            <v>{0}</v>
          </cell>
          <cell r="V226" t="str">
            <v>{0}</v>
          </cell>
          <cell r="W226" t="str">
            <v>{0}</v>
          </cell>
          <cell r="X226" t="str">
            <v>{0}</v>
          </cell>
          <cell r="Y226" t="str">
            <v>{0}</v>
          </cell>
          <cell r="Z226" t="str">
            <v>{0}</v>
          </cell>
          <cell r="AA226" t="str">
            <v>{0}</v>
          </cell>
          <cell r="AB226" t="str">
            <v>{0}</v>
          </cell>
          <cell r="AC226" t="str">
            <v>{0}</v>
          </cell>
          <cell r="AD226" t="str">
            <v>{0}</v>
          </cell>
          <cell r="AE226" t="str">
            <v>{0}</v>
          </cell>
          <cell r="AF226" t="str">
            <v>{0}</v>
          </cell>
          <cell r="AG226" t="str">
            <v>{0}</v>
          </cell>
          <cell r="AH226" t="str">
            <v>{0}</v>
          </cell>
          <cell r="AI226" t="str">
            <v>{0}</v>
          </cell>
          <cell r="AJ226" t="str">
            <v>{0}</v>
          </cell>
          <cell r="AK226" t="str">
            <v>{0}</v>
          </cell>
          <cell r="AL226" t="str">
            <v>{0}</v>
          </cell>
          <cell r="AM226" t="str">
            <v>{0}</v>
          </cell>
          <cell r="AN226" t="str">
            <v>{0}</v>
          </cell>
        </row>
        <row r="227">
          <cell r="A227" t="str">
            <v>EquipUI_LeftCountValueOff</v>
          </cell>
          <cell r="B227">
            <v>1</v>
          </cell>
          <cell r="C227" t="str">
            <v>&lt;color=#808080&gt;{0}&lt;/color&gt;</v>
          </cell>
          <cell r="D227"/>
          <cell r="E227" t="str">
            <v>&lt;color=#808080&gt;{0}&lt;/color&gt;</v>
          </cell>
          <cell r="F227"/>
          <cell r="G227" t="str">
            <v>&lt;Color = # 808080&gt; {0} &lt;/ color&gt;</v>
          </cell>
          <cell r="H227" t="str">
            <v>&lt;color=#808080&gt;{0}&lt;/color&gt;</v>
          </cell>
          <cell r="K227">
            <v>1</v>
          </cell>
          <cell r="M227" t="str">
            <v>&lt;color =＃808080&gt; {0} &lt;/ color&gt;</v>
          </cell>
          <cell r="N227" t="str">
            <v>&lt;颜色=＃808080&gt; {0} &lt;/颜色&gt;</v>
          </cell>
          <cell r="O227" t="str">
            <v>&lt;顏色=＃808080&gt; {0} &lt;/顏色&gt;</v>
          </cell>
          <cell r="P227" t="str">
            <v>&lt;Color = # 808080&gt; {0} &lt;/ color&gt;</v>
          </cell>
          <cell r="Q227" t="str">
            <v>&lt;Color = # 808080&gt; {0} &lt;/ color&gt;</v>
          </cell>
          <cell r="R227" t="str">
            <v>&lt;Warna = # 808080&gt; {0} &lt;/ warna&gt;</v>
          </cell>
          <cell r="S227" t="str">
            <v>&lt;Colore = # 808080&gt; {0} &lt;/ color&gt;</v>
          </cell>
          <cell r="T227" t="str">
            <v>&lt;Цвет = # 808080&gt; {0} &lt;/ цвет&gt;</v>
          </cell>
          <cell r="U227" t="str">
            <v>&lt;Color = # 808080&gt; {0} &lt;/ Color&gt;</v>
          </cell>
          <cell r="V227" t="str">
            <v>&lt;สี = # 808080&gt; {0} &lt;/ สี&gt;</v>
          </cell>
          <cell r="W227" t="str">
            <v>&lt;Color = # 808080&gt; {0} &lt;/ color&gt;</v>
          </cell>
          <cell r="X227" t="str">
            <v>&lt;Color = # 808080&gt; {0} &lt;/ color&gt;</v>
          </cell>
          <cell r="Y227" t="str">
            <v>&lt;اللون = # 808080&gt; {0} &lt;/ لون&gt;</v>
          </cell>
          <cell r="Z227" t="str">
            <v>&lt;Колер = # 808080&gt; {0} &lt;/ колер&gt;</v>
          </cell>
          <cell r="AA227" t="str">
            <v>&lt;Цвят = # 808080&gt; {0} &lt;/ цвят&gt;</v>
          </cell>
          <cell r="AB227" t="str">
            <v>&lt;Barva = # 808080&gt; {0} &lt;/ barva&gt;</v>
          </cell>
          <cell r="AC227" t="str">
            <v>&lt;Kleur = # 808080&gt; {0} &lt;/ color&gt;</v>
          </cell>
          <cell r="AD227" t="str">
            <v>&lt;Värin = # 808080&gt; {0} &lt;/ väri&gt;</v>
          </cell>
          <cell r="AE227" t="str">
            <v>&lt;Χρώμα = # 808080&gt; {0} &lt;/ χρώμα&gt;</v>
          </cell>
          <cell r="AF227" t="str">
            <v>&lt;Color = # 808080&gt; {0} &lt;/ צבע&gt;</v>
          </cell>
          <cell r="AG227" t="str">
            <v>&lt;Color = # 808080&gt; {0} &lt;/ color&gt;</v>
          </cell>
          <cell r="AH227" t="str">
            <v>&lt;Warna = # 808.080&gt; {0} &lt;/ warna&gt;</v>
          </cell>
          <cell r="AI227" t="str">
            <v>&lt;Kolor = # 808080&gt; {0} &lt;/ color&gt;</v>
          </cell>
          <cell r="AJ227" t="str">
            <v>&lt;Color = # 808080&gt; {0} &lt;/ color&gt;</v>
          </cell>
          <cell r="AK227" t="str">
            <v>&lt;Farba = # 808080&gt; {0} &lt;/ farba&gt;</v>
          </cell>
          <cell r="AL227" t="str">
            <v>&lt;Färg = # 808080&gt; {0} &lt;/ färg&gt;</v>
          </cell>
          <cell r="AM227" t="str">
            <v>&lt;Renk = # 808080&gt; {0} &lt;/ renk&gt;</v>
          </cell>
          <cell r="AN227" t="str">
            <v>&lt;Колір = # 808080&gt; {0} &lt;/ колір&gt;</v>
          </cell>
        </row>
        <row r="228">
          <cell r="A228" t="str">
            <v>EquipUI_LeftCountZero</v>
          </cell>
          <cell r="B228">
            <v>1</v>
          </cell>
          <cell r="C228" t="str">
            <v>남은 횟수가 없습니다</v>
          </cell>
          <cell r="D228" t="str">
            <v>남은 횟수가 0 입니다</v>
          </cell>
          <cell r="E228" t="str">
            <v>남은 횟수가 0 입니다</v>
          </cell>
          <cell r="F228"/>
          <cell r="G228" t="str">
            <v>There is no remaining number of times</v>
          </cell>
          <cell r="H228" t="str">
            <v>There is no remaining number of times</v>
          </cell>
          <cell r="K228">
            <v>1</v>
          </cell>
          <cell r="M228" t="str">
            <v>残り回数がありません</v>
          </cell>
          <cell r="N228" t="str">
            <v>有次没有剩余数量</v>
          </cell>
          <cell r="O228" t="str">
            <v>有次沒有剩餘數量</v>
          </cell>
          <cell r="P228" t="str">
            <v>Il n'y a pas de nombre restant de fois</v>
          </cell>
          <cell r="Q228" t="str">
            <v>Es gibt keine verbleibenden Anzahl der Male</v>
          </cell>
          <cell r="R228" t="str">
            <v>Tidak ada jumlah sisa kali</v>
          </cell>
          <cell r="S228" t="str">
            <v>Non v'è alcun numero rimanente di volte</v>
          </cell>
          <cell r="T228" t="str">
            <v>Там не осталось количество раз</v>
          </cell>
          <cell r="U228" t="str">
            <v>No hay un número restante de veces</v>
          </cell>
          <cell r="V228" t="str">
            <v>ไม่มีจำนวนที่เหลืออยู่ของครั้ง</v>
          </cell>
          <cell r="W228" t="str">
            <v>Không có số còn lại lần</v>
          </cell>
          <cell r="X228" t="str">
            <v>Não há número restante de vezes</v>
          </cell>
          <cell r="Y228" t="str">
            <v>لا يوجد العدد المتبقي من المرات</v>
          </cell>
          <cell r="Z228" t="str">
            <v>Там не засталося колькасць разоў</v>
          </cell>
          <cell r="AA228" t="str">
            <v>Не е оставащия брой пъти</v>
          </cell>
          <cell r="AB228" t="str">
            <v>Neexistuje žádný zbývající počet opakování</v>
          </cell>
          <cell r="AC228" t="str">
            <v>Er is geen resterende aantal keren</v>
          </cell>
          <cell r="AD228" t="str">
            <v>Ei ole jäljellä monta kertaa</v>
          </cell>
          <cell r="AE228" t="str">
            <v>Δεν υπάρχει υπόλοιπο αριθμό των φορών</v>
          </cell>
          <cell r="AF228" t="str">
            <v>אין מספר הנותרים של פעמים</v>
          </cell>
          <cell r="AG228" t="str">
            <v>Nem maradt több alkalommal</v>
          </cell>
          <cell r="AH228" t="str">
            <v>Tidak ada nombor baki kali</v>
          </cell>
          <cell r="AI228" t="str">
            <v>Nie ma pozostałą ilość razy</v>
          </cell>
          <cell r="AJ228" t="str">
            <v>Nu există nici un număr rămas de ori</v>
          </cell>
          <cell r="AK228" t="str">
            <v>Neexistuje žiadny zostávajúci počet opakovaní</v>
          </cell>
          <cell r="AL228" t="str">
            <v>Det finns ingen återstående antalet gånger</v>
          </cell>
          <cell r="AM228" t="str">
            <v>kez hiçbir kalan sayı yoktur</v>
          </cell>
          <cell r="AN228" t="str">
            <v>Там не залишилося кількість разів</v>
          </cell>
        </row>
        <row r="229">
          <cell r="A229" t="str">
            <v>EquipUI_AutoSelect</v>
          </cell>
          <cell r="B229">
            <v>1</v>
          </cell>
          <cell r="C229" t="str">
            <v>일괄
선택</v>
          </cell>
          <cell r="D229"/>
          <cell r="E229" t="str">
            <v>일괄
선택</v>
          </cell>
          <cell r="F229"/>
          <cell r="G229" t="str">
            <v>batch_x000D_
Select</v>
          </cell>
          <cell r="H229" t="str">
            <v>BATCH
SELECT</v>
          </cell>
          <cell r="I229">
            <v>1</v>
          </cell>
          <cell r="K229">
            <v>1</v>
          </cell>
          <cell r="M229" t="str">
            <v>一括_x000D_
選択</v>
          </cell>
          <cell r="N229" t="str">
            <v>批量_x000D_
选择</v>
          </cell>
          <cell r="O229" t="str">
            <v>批量_x000D_
選擇</v>
          </cell>
          <cell r="P229" t="str">
            <v>lot_x000D_
sélection</v>
          </cell>
          <cell r="Q229" t="str">
            <v>Stapel_x000D_
Auswahl</v>
          </cell>
          <cell r="R229" t="str">
            <v>setumpuk_x000D_
seleksi</v>
          </cell>
          <cell r="S229" t="str">
            <v>partita_x000D_
selezione</v>
          </cell>
          <cell r="T229" t="str">
            <v>партия_x000D_
выбор</v>
          </cell>
          <cell r="U229" t="str">
            <v>lote_x000D_
selección</v>
          </cell>
          <cell r="V229" t="str">
            <v>ชุด_x000D_
การเลือก</v>
          </cell>
          <cell r="W229" t="str">
            <v>hàng loạt_x000D_
sự lựa chọn</v>
          </cell>
          <cell r="X229" t="str">
            <v>fornada_x000D_
seleção</v>
          </cell>
          <cell r="Y229" t="str">
            <v>دفعة_x000D_
اختيار</v>
          </cell>
          <cell r="Z229" t="str">
            <v>партыя_x000D_
выбар</v>
          </cell>
          <cell r="AA229" t="str">
            <v>партида_x000D_
селекция</v>
          </cell>
          <cell r="AB229" t="str">
            <v>várka_x000D_
výběr</v>
          </cell>
          <cell r="AC229" t="str">
            <v>partij_x000D_
selectie</v>
          </cell>
          <cell r="AD229" t="str">
            <v>erä_x000D_
valinta</v>
          </cell>
          <cell r="AE229" t="str">
            <v>παρτίδα_x000D_
επιλογή</v>
          </cell>
          <cell r="AF229" t="str">
            <v>תצווה_x000D_
בחירת</v>
          </cell>
          <cell r="AG229" t="str">
            <v>batch_x000D_
kiválasztás</v>
          </cell>
          <cell r="AH229" t="str">
            <v>Batch_x000D_
pemilihan</v>
          </cell>
          <cell r="AI229" t="str">
            <v>partia_x000D_
wybór</v>
          </cell>
          <cell r="AJ229" t="str">
            <v>lot_x000D_
selecție</v>
          </cell>
          <cell r="AK229" t="str">
            <v>várka_x000D_
výber</v>
          </cell>
          <cell r="AL229" t="str">
            <v>batch_x000D_
val</v>
          </cell>
          <cell r="AM229" t="str">
            <v>yığın_x000D_
seçim</v>
          </cell>
          <cell r="AN229" t="str">
            <v>партія_x000D_
вибір</v>
          </cell>
        </row>
        <row r="230">
          <cell r="A230" t="str">
            <v>EquipUI_SelectBig</v>
          </cell>
          <cell r="B230">
            <v>1</v>
          </cell>
          <cell r="C230" t="str">
            <v>선택</v>
          </cell>
          <cell r="D230"/>
          <cell r="E230" t="str">
            <v>선택</v>
          </cell>
          <cell r="F230"/>
          <cell r="G230" t="str">
            <v>Select</v>
          </cell>
          <cell r="H230" t="str">
            <v>SELECT</v>
          </cell>
          <cell r="I230">
            <v>1</v>
          </cell>
          <cell r="K230">
            <v>1</v>
          </cell>
          <cell r="M230" t="str">
            <v>選択</v>
          </cell>
          <cell r="N230" t="str">
            <v>选择</v>
          </cell>
          <cell r="O230" t="str">
            <v>選擇</v>
          </cell>
          <cell r="P230" t="str">
            <v>sélection</v>
          </cell>
          <cell r="Q230" t="str">
            <v>Auswahl</v>
          </cell>
          <cell r="R230" t="str">
            <v>seleksi</v>
          </cell>
          <cell r="S230" t="str">
            <v>selezione</v>
          </cell>
          <cell r="T230" t="str">
            <v>выбор</v>
          </cell>
          <cell r="U230" t="str">
            <v>selección</v>
          </cell>
          <cell r="V230" t="str">
            <v>การเลือก</v>
          </cell>
          <cell r="W230" t="str">
            <v>sự lựa chọn</v>
          </cell>
          <cell r="X230" t="str">
            <v>seleção</v>
          </cell>
          <cell r="Y230" t="str">
            <v>اختيار</v>
          </cell>
          <cell r="Z230" t="str">
            <v>выбар</v>
          </cell>
          <cell r="AA230" t="str">
            <v>селекция</v>
          </cell>
          <cell r="AB230" t="str">
            <v>výběr</v>
          </cell>
          <cell r="AC230" t="str">
            <v>selectie</v>
          </cell>
          <cell r="AD230" t="str">
            <v>valinta</v>
          </cell>
          <cell r="AE230" t="str">
            <v>επιλογή</v>
          </cell>
          <cell r="AF230" t="str">
            <v>בחירת</v>
          </cell>
          <cell r="AG230" t="str">
            <v>kiválasztás</v>
          </cell>
          <cell r="AH230" t="str">
            <v>pemilihan</v>
          </cell>
          <cell r="AI230" t="str">
            <v>wybór</v>
          </cell>
          <cell r="AJ230" t="str">
            <v>selecție</v>
          </cell>
          <cell r="AK230" t="str">
            <v>výber</v>
          </cell>
          <cell r="AL230" t="str">
            <v>val</v>
          </cell>
          <cell r="AM230" t="str">
            <v>seçim</v>
          </cell>
          <cell r="AN230" t="str">
            <v>вибір</v>
          </cell>
        </row>
        <row r="231">
          <cell r="A231" t="str">
            <v>EquipUI_ChooseGradeForAutoSelect</v>
          </cell>
          <cell r="B231">
            <v>1</v>
          </cell>
          <cell r="C231" t="str">
            <v>일괄 선택할 등급을 고르세요</v>
          </cell>
          <cell r="D231"/>
          <cell r="E231" t="str">
            <v>일괄 선택할 등급을 고르세요</v>
          </cell>
          <cell r="F231"/>
          <cell r="G231" t="str">
            <v>Choose the batch selected ratings</v>
          </cell>
          <cell r="H231" t="str">
            <v>Choose the batch selected ratings</v>
          </cell>
          <cell r="K231">
            <v>1</v>
          </cell>
          <cell r="M231" t="str">
            <v>一括選択の評価を選択してください</v>
          </cell>
          <cell r="N231" t="str">
            <v>选择一批选定评级</v>
          </cell>
          <cell r="O231" t="str">
            <v>選擇一批選定評級</v>
          </cell>
          <cell r="P231" t="str">
            <v>Choisissez le lot sélectionné évaluations</v>
          </cell>
          <cell r="Q231" t="str">
            <v>Wählen Sie die Charge ausgewählt Bewertungen</v>
          </cell>
          <cell r="R231" t="str">
            <v>Pilih peringkat batch yang dipilih</v>
          </cell>
          <cell r="S231" t="str">
            <v>Scegli batch selezionato feedback</v>
          </cell>
          <cell r="T231" t="str">
            <v>Выберите партии выбран рейтинг</v>
          </cell>
          <cell r="U231" t="str">
            <v>Elija las votaciones lote seleccionado</v>
          </cell>
          <cell r="V231" t="str">
            <v>เลือกชุดที่เลือกการจัดอันดับ</v>
          </cell>
          <cell r="W231" t="str">
            <v>Chọn xếp hạng hàng loạt lựa chọn</v>
          </cell>
          <cell r="X231" t="str">
            <v>Escolha o lote selecionado classificações</v>
          </cell>
          <cell r="Y231" t="str">
            <v>اختيار الدفعة اختيار تصنيفات</v>
          </cell>
          <cell r="Z231" t="str">
            <v>Выберыце партыі абраны рэйтынг</v>
          </cell>
          <cell r="AA231" t="str">
            <v>Изберете партида избран рейтинги</v>
          </cell>
          <cell r="AB231" t="str">
            <v>Vyberte si dávkové zvolen hodnocení</v>
          </cell>
          <cell r="AC231" t="str">
            <v>Kies de partij gekozen ratings</v>
          </cell>
          <cell r="AD231" t="str">
            <v>Valitse valitun erän luokitukset</v>
          </cell>
          <cell r="AE231" t="str">
            <v>Επιλέξτε τις παρτίδες που επιλέγονται αξιολογήσεις</v>
          </cell>
          <cell r="AF231" t="str">
            <v>בחר את הדירוגים נבחרים יצוו</v>
          </cell>
          <cell r="AG231" t="str">
            <v>Válassza ki a tételt választott értékelés</v>
          </cell>
          <cell r="AH231" t="str">
            <v>Pilih penilaian kumpulan dipilih</v>
          </cell>
          <cell r="AI231" t="str">
            <v>Wybierz wsadowych wybrane ocen</v>
          </cell>
          <cell r="AJ231" t="str">
            <v>Alegeți lotul selectat evaluări</v>
          </cell>
          <cell r="AK231" t="str">
            <v>Vyberte si dávkové zvolený hodnotenie</v>
          </cell>
          <cell r="AL231" t="str">
            <v>Välj sats utvalda betyg</v>
          </cell>
          <cell r="AM231" t="str">
            <v>Toplu seçilen derecelendirme seçin</v>
          </cell>
          <cell r="AN231" t="str">
            <v>Виберіть партії обраний рейтинг</v>
          </cell>
        </row>
        <row r="232">
          <cell r="A232" t="str">
            <v>EquipUI_Grade</v>
          </cell>
          <cell r="B232">
            <v>1</v>
          </cell>
          <cell r="C232" t="str">
            <v>등급</v>
          </cell>
          <cell r="D232"/>
          <cell r="E232" t="str">
            <v>등급</v>
          </cell>
          <cell r="F232"/>
          <cell r="G232" t="str">
            <v>ranking</v>
          </cell>
          <cell r="H232" t="str">
            <v>Grade</v>
          </cell>
          <cell r="K232">
            <v>1</v>
          </cell>
          <cell r="M232" t="str">
            <v>評価</v>
          </cell>
          <cell r="N232" t="str">
            <v>等级</v>
          </cell>
          <cell r="O232" t="str">
            <v>等級</v>
          </cell>
          <cell r="P232" t="str">
            <v>évaluation</v>
          </cell>
          <cell r="Q232" t="str">
            <v>Wertung</v>
          </cell>
          <cell r="R232" t="str">
            <v>penilaian</v>
          </cell>
          <cell r="S232" t="str">
            <v>valutazione</v>
          </cell>
          <cell r="T232" t="str">
            <v>рейтинг</v>
          </cell>
          <cell r="U232" t="str">
            <v>clasificación</v>
          </cell>
          <cell r="V232" t="str">
            <v>อันดับ</v>
          </cell>
          <cell r="W232" t="str">
            <v>Đánh giá</v>
          </cell>
          <cell r="X232" t="str">
            <v>classificação</v>
          </cell>
          <cell r="Y232" t="str">
            <v>تصنيف</v>
          </cell>
          <cell r="Z232" t="str">
            <v>рэйтынг</v>
          </cell>
          <cell r="AA232" t="str">
            <v>оценка</v>
          </cell>
          <cell r="AB232" t="str">
            <v>Rating</v>
          </cell>
          <cell r="AC232" t="str">
            <v>Rating</v>
          </cell>
          <cell r="AD232" t="str">
            <v>luokitus</v>
          </cell>
          <cell r="AE232" t="str">
            <v>εκτίμηση</v>
          </cell>
          <cell r="AF232" t="str">
            <v>דירוג</v>
          </cell>
          <cell r="AG232" t="str">
            <v>értékelés</v>
          </cell>
          <cell r="AH232" t="str">
            <v>Kedudukan</v>
          </cell>
          <cell r="AI232" t="str">
            <v>ocena</v>
          </cell>
          <cell r="AJ232" t="str">
            <v>evaluare</v>
          </cell>
          <cell r="AK232" t="str">
            <v>Rating</v>
          </cell>
          <cell r="AL232" t="str">
            <v>rating</v>
          </cell>
          <cell r="AM232" t="str">
            <v>değerlendirme</v>
          </cell>
          <cell r="AN232" t="str">
            <v>рейтинг</v>
          </cell>
        </row>
        <row r="233">
          <cell r="A233" t="str">
            <v>EquipUI_IncludeEnhanced</v>
          </cell>
          <cell r="B233">
            <v>1</v>
          </cell>
          <cell r="C233" t="str">
            <v>강화된 장비 포함</v>
          </cell>
          <cell r="D233"/>
          <cell r="E233" t="str">
            <v>강화된 장비 포함</v>
          </cell>
          <cell r="F233"/>
          <cell r="G233" t="str">
            <v>Including enhanced equipment</v>
          </cell>
          <cell r="H233" t="str">
            <v>Including enhanced equipment</v>
          </cell>
          <cell r="K233">
            <v>1</v>
          </cell>
          <cell r="M233" t="str">
            <v>強化された機器を含む</v>
          </cell>
          <cell r="N233" t="str">
            <v>包括强化装备</v>
          </cell>
          <cell r="O233" t="str">
            <v>包括強化裝備</v>
          </cell>
          <cell r="P233" t="str">
            <v>Y compris le matériel amélioré</v>
          </cell>
          <cell r="Q233" t="str">
            <v>Einschließlich einer verbesserten Ausrüstung</v>
          </cell>
          <cell r="R233" t="str">
            <v>Termasuk peralatan ditingkatkan</v>
          </cell>
          <cell r="S233" t="str">
            <v>Comprese le apparecchiature migliorata</v>
          </cell>
          <cell r="T233" t="str">
            <v>В том числе оборудования повышенной</v>
          </cell>
          <cell r="U233" t="str">
            <v>Incluyendo el equipo mejorado</v>
          </cell>
          <cell r="V233" t="str">
            <v>รวมทั้งอุปกรณ์ที่เพิ่มขึ้น</v>
          </cell>
          <cell r="W233" t="str">
            <v>Bao gồm cả thiết bị nâng</v>
          </cell>
          <cell r="X233" t="str">
            <v>Incluindo equipamentos reforçada</v>
          </cell>
          <cell r="Y233" t="str">
            <v>بما في ذلك المعدات المحسنة</v>
          </cell>
          <cell r="Z233" t="str">
            <v>У тым ліку абсталявання падвышанай</v>
          </cell>
          <cell r="AA233" t="str">
            <v>Включително засилено оборудване</v>
          </cell>
          <cell r="AB233" t="str">
            <v>Včetně vybavení pro podporu</v>
          </cell>
          <cell r="AC233" t="str">
            <v>Waaronder verbeterde apparatuur</v>
          </cell>
          <cell r="AD233" t="str">
            <v>Mukaan lukien parannettu laitteet</v>
          </cell>
          <cell r="AE233" t="str">
            <v>Συμπεριλαμβανομένης της ενισχυμένης εξοπλισμός</v>
          </cell>
          <cell r="AF233" t="str">
            <v>כולל ציוד משופר</v>
          </cell>
          <cell r="AG233" t="str">
            <v>Beleértve a továbbfejlesztett berendezések</v>
          </cell>
          <cell r="AH233" t="str">
            <v>Termasuk peralatan dipertingkatkan</v>
          </cell>
          <cell r="AI233" t="str">
            <v>W tym sprzęt polepszający</v>
          </cell>
          <cell r="AJ233" t="str">
            <v>Inclusiv echipamente îmbunătățite</v>
          </cell>
          <cell r="AK233" t="str">
            <v>Vrátane vybavenia pre podporu</v>
          </cell>
          <cell r="AL233" t="str">
            <v>Inklusive förbättrad utrustning</v>
          </cell>
          <cell r="AM233" t="str">
            <v>Geliştirilmiş ekipman dahil</v>
          </cell>
          <cell r="AN233" t="str">
            <v>В тому числі устаткування підвищеної</v>
          </cell>
        </row>
        <row r="234">
          <cell r="A234" t="str">
            <v>EquipUI_SelectGrade</v>
          </cell>
          <cell r="B234">
            <v>1</v>
          </cell>
          <cell r="C234" t="str">
            <v>등급을 선택하여주세요</v>
          </cell>
          <cell r="D234"/>
          <cell r="E234" t="str">
            <v>등급을 선택하여주세요</v>
          </cell>
          <cell r="F234"/>
          <cell r="G234" t="str">
            <v>Please select a rating</v>
          </cell>
          <cell r="H234" t="str">
            <v>Pick Grades</v>
          </cell>
          <cell r="K234">
            <v>1</v>
          </cell>
          <cell r="M234" t="str">
            <v>評価を選択してください。</v>
          </cell>
          <cell r="N234" t="str">
            <v>请选择评分</v>
          </cell>
          <cell r="O234" t="str">
            <v>請選擇評分</v>
          </cell>
          <cell r="P234" t="str">
            <v>S'il vous plaît choisir une note</v>
          </cell>
          <cell r="Q234" t="str">
            <v>Bitte wählen Sie eine Bewertung</v>
          </cell>
          <cell r="R234" t="str">
            <v>Silakan pilih rating</v>
          </cell>
          <cell r="S234" t="str">
            <v>Si prega di selezionare un rating</v>
          </cell>
          <cell r="T234" t="str">
            <v>Пожалуйста, выберите оценку</v>
          </cell>
          <cell r="U234" t="str">
            <v>Por favor, seleccione una calificación</v>
          </cell>
          <cell r="V234" t="str">
            <v>กรุณาเลือกคะแนน</v>
          </cell>
          <cell r="W234" t="str">
            <v>Vui lòng chọn một đánh giá</v>
          </cell>
          <cell r="X234" t="str">
            <v>Por favor selecione uma classificação</v>
          </cell>
          <cell r="Y234" t="str">
            <v>الرجاء اختيار تصنيف</v>
          </cell>
          <cell r="Z234" t="str">
            <v>Калі ласка, абярыце ацэнку</v>
          </cell>
          <cell r="AA234" t="str">
            <v>Моля, дайте оценка</v>
          </cell>
          <cell r="AB234" t="str">
            <v>Prosím, vyberte rating</v>
          </cell>
          <cell r="AC234" t="str">
            <v>Selecteer een rating</v>
          </cell>
          <cell r="AD234" t="str">
            <v>Valitse arvio</v>
          </cell>
          <cell r="AE234" t="str">
            <v>Επιλέξτε βαθμολογία</v>
          </cell>
          <cell r="AF234" t="str">
            <v>בחר דירוג</v>
          </cell>
          <cell r="AG234" t="str">
            <v>Válasszon egy értéket</v>
          </cell>
          <cell r="AH234" t="str">
            <v>Sila pilih penilaian</v>
          </cell>
          <cell r="AI234" t="str">
            <v>Wybierz ocenę</v>
          </cell>
          <cell r="AJ234" t="str">
            <v>Vă rugăm să selectați un rating</v>
          </cell>
          <cell r="AK234" t="str">
            <v>Prosím, vyberte rating</v>
          </cell>
          <cell r="AL234" t="str">
            <v>Välj ett betyg</v>
          </cell>
          <cell r="AM234" t="str">
            <v>Lütfen bir derecelendirme seçin</v>
          </cell>
          <cell r="AN234" t="str">
            <v>Будь ласка, виберіть оцінку</v>
          </cell>
        </row>
        <row r="235">
          <cell r="A235" t="str">
            <v>EquipUI_Equipped</v>
          </cell>
          <cell r="B235">
            <v>1</v>
          </cell>
          <cell r="C235" t="str">
            <v>장착 중</v>
          </cell>
          <cell r="D235"/>
          <cell r="E235" t="str">
            <v>장착 중</v>
          </cell>
          <cell r="F235"/>
          <cell r="G235" t="str">
            <v>Of mounting</v>
          </cell>
          <cell r="H235" t="str">
            <v>EQUIPPED</v>
          </cell>
          <cell r="I235">
            <v>1</v>
          </cell>
          <cell r="K235">
            <v>1</v>
          </cell>
          <cell r="M235" t="str">
            <v>装着中</v>
          </cell>
          <cell r="N235" t="str">
            <v>安装</v>
          </cell>
          <cell r="O235" t="str">
            <v>安裝</v>
          </cell>
          <cell r="P235" t="str">
            <v>de montage</v>
          </cell>
          <cell r="Q235" t="str">
            <v>Befestigungsart</v>
          </cell>
          <cell r="R235" t="str">
            <v>mounting</v>
          </cell>
          <cell r="S235" t="str">
            <v>di montaggio</v>
          </cell>
          <cell r="T235" t="str">
            <v>монтажа</v>
          </cell>
          <cell r="U235" t="str">
            <v>de montar</v>
          </cell>
          <cell r="V235" t="str">
            <v>ของการติดตั้ง</v>
          </cell>
          <cell r="W235" t="str">
            <v>gắn kết</v>
          </cell>
          <cell r="X235" t="str">
            <v>de montagem</v>
          </cell>
          <cell r="Y235" t="str">
            <v>تصاعد</v>
          </cell>
          <cell r="Z235" t="str">
            <v>мантажу</v>
          </cell>
          <cell r="AA235" t="str">
            <v>От монтиране</v>
          </cell>
          <cell r="AB235" t="str">
            <v>montáže</v>
          </cell>
          <cell r="AC235" t="str">
            <v>montage</v>
          </cell>
          <cell r="AD235" t="str">
            <v>kiinnitys-</v>
          </cell>
          <cell r="AE235" t="str">
            <v>από την τοποθέτηση</v>
          </cell>
          <cell r="AF235" t="str">
            <v>הרכבה</v>
          </cell>
          <cell r="AG235" t="str">
            <v>a szerelési</v>
          </cell>
          <cell r="AH235" t="str">
            <v>pemasangan</v>
          </cell>
          <cell r="AI235" t="str">
            <v>montażu</v>
          </cell>
          <cell r="AJ235" t="str">
            <v>de montare</v>
          </cell>
          <cell r="AK235" t="str">
            <v>montáže</v>
          </cell>
          <cell r="AL235" t="str">
            <v>monterings</v>
          </cell>
          <cell r="AM235" t="str">
            <v>montaj Of</v>
          </cell>
          <cell r="AN235" t="str">
            <v>монтажу</v>
          </cell>
        </row>
        <row r="236">
          <cell r="A236" t="str">
            <v>EquipUI_LimitTransferReceive</v>
          </cell>
          <cell r="B236">
            <v>1</v>
          </cell>
          <cell r="C236" t="str">
            <v>{0} 강 이하의 장비만 이전받을 수 있습니다.</v>
          </cell>
          <cell r="D236" t="str">
            <v>강화 레벨 {0} 까지만 이전 받을 수 있습니다</v>
          </cell>
          <cell r="E236" t="str">
            <v>강화 레벨 {0} 까지만 이전 받을 수 있습니다</v>
          </cell>
          <cell r="F236"/>
          <cell r="G236" t="str">
            <v>{0} you can only get older equipment than steel.</v>
          </cell>
          <cell r="H236" t="str">
            <v>{0} you can only get older equipment than steel.</v>
          </cell>
          <cell r="K236">
            <v>1</v>
          </cell>
          <cell r="M236" t="str">
            <v>{0}川以下の機器のみ前受けることができます。</v>
          </cell>
          <cell r="N236" t="str">
            <v>{0}你只能比钢变老设备。</v>
          </cell>
          <cell r="O236" t="str">
            <v>{0}你只能比鋼變老設備。</v>
          </cell>
          <cell r="P236" t="str">
            <v>{0} vous ne pouvez obtenir de l'équipement plus que l'acier.</v>
          </cell>
          <cell r="Q236" t="str">
            <v>{0} Sie können nur ältere Geräte als Stahl erhalten.</v>
          </cell>
          <cell r="R236" t="str">
            <v>{0} Anda hanya bisa mendapatkan peralatan yang lebih tua dari baja.</v>
          </cell>
          <cell r="S236" t="str">
            <v>{0} si può ottenere solo attrezzature più vecchio di acciaio.</v>
          </cell>
          <cell r="T236" t="str">
            <v>{0} вы можете получить только старое оборудование, чем сталь.</v>
          </cell>
          <cell r="U236" t="str">
            <v>{0} sólo se puede conseguir un equipo más viejo que el acero.</v>
          </cell>
          <cell r="V236" t="str">
            <v>{0} คุณสามารถได้รับอุปกรณ์ที่เก่ากว่าเหล็ก</v>
          </cell>
          <cell r="W236" t="str">
            <v>{0} bạn chỉ có thể nhận được thiết bị cũ hơn thép.</v>
          </cell>
          <cell r="X236" t="str">
            <v>{0} você só pode obter equipamentos mais antigos do que o aço.</v>
          </cell>
          <cell r="Y236" t="str">
            <v>{0} يمكنك فقط الحصول على المعدات القديمة من الصلب.</v>
          </cell>
          <cell r="Z236" t="str">
            <v>{0} вы можаце атрымаць толькі старое абсталяванне, чым сталь.</v>
          </cell>
          <cell r="AA236" t="str">
            <v>{0} можете да получите само старото оборудване от стомана.</v>
          </cell>
          <cell r="AB236" t="str">
            <v>{0} můžete získat starší zařízení jen než ocel.</v>
          </cell>
          <cell r="AC236" t="str">
            <v>{0} kunt u alleen maar oudere apparatuur dan staal.</v>
          </cell>
          <cell r="AD236" t="str">
            <v>{0} saa vain vanhemmissa laitteissa kuin teräs.</v>
          </cell>
          <cell r="AE236" t="str">
            <v>{0} μπορείτε να πάρετε μόνο τα μεγαλύτερα εξοπλισμό από το ατσάλι.</v>
          </cell>
          <cell r="AF236" t="str">
            <v>{0} אתה יכול רק לקבל ציוד מבוגר פלדה.</v>
          </cell>
          <cell r="AG236" t="str">
            <v>{0} csak akkor kap régebbi berendezések, mint az acél.</v>
          </cell>
          <cell r="AH236" t="str">
            <v>{0} anda hanya boleh mendapatkan peralatan yang lebih tua daripada besi.</v>
          </cell>
          <cell r="AI236" t="str">
            <v>{0} można uzyskać tylko starszego sprzętu niż stal.</v>
          </cell>
          <cell r="AJ236" t="str">
            <v>{0} puteți obține doar echipamente mai vechi decât oțelul.</v>
          </cell>
          <cell r="AK236" t="str">
            <v>{0} môžete získať staršie zariadenia len ako oceľ.</v>
          </cell>
          <cell r="AL236" t="str">
            <v>{0} kan du bara få äldre utrustning än stål.</v>
          </cell>
          <cell r="AM236" t="str">
            <v>{0} sadece çelikten daha yaşlı ekipman alabilirsiniz.</v>
          </cell>
          <cell r="AN236" t="str">
            <v>{0} ви можете отримати тільки старе обладнання, ніж сталь.</v>
          </cell>
        </row>
        <row r="237">
          <cell r="A237" t="str">
            <v>EquipUI_MaxReachedEnhance</v>
          </cell>
          <cell r="B237">
            <v>1</v>
          </cell>
          <cell r="C237" t="str">
            <v>최고 강화 도달</v>
          </cell>
          <cell r="D237"/>
          <cell r="E237" t="str">
            <v>최고 강화 도달</v>
          </cell>
          <cell r="F237"/>
          <cell r="G237" t="str">
            <v>Best strengthen reached</v>
          </cell>
          <cell r="H237" t="str">
            <v>Max Enhanced</v>
          </cell>
          <cell r="I237">
            <v>1</v>
          </cell>
          <cell r="K237">
            <v>1</v>
          </cell>
          <cell r="M237" t="str">
            <v>最高の強化に達する</v>
          </cell>
          <cell r="N237" t="str">
            <v>最佳强化达到</v>
          </cell>
          <cell r="O237" t="str">
            <v>最佳強化達到</v>
          </cell>
          <cell r="P237" t="str">
            <v>Meilleur atteint renforcer</v>
          </cell>
          <cell r="Q237" t="str">
            <v>Beste strengthen erreicht</v>
          </cell>
          <cell r="R237" t="str">
            <v>Terbaik memperkuat mencapai</v>
          </cell>
          <cell r="S237" t="str">
            <v>Miglior rafforzare raggiunto</v>
          </cell>
          <cell r="T237" t="str">
            <v>Лучший укрепляются, достиг</v>
          </cell>
          <cell r="U237" t="str">
            <v>Mejor fortalecer la alcanzaron</v>
          </cell>
          <cell r="V237" t="str">
            <v>ที่ดีที่สุดถึงเสริมสร้าง</v>
          </cell>
          <cell r="W237" t="str">
            <v>Tốt nhất đạt tăng cường</v>
          </cell>
          <cell r="X237" t="str">
            <v>Melhor fortalecem alcançado</v>
          </cell>
          <cell r="Y237" t="str">
            <v>أفضل تقوي صلت</v>
          </cell>
          <cell r="Z237" t="str">
            <v>Лепшы умацоўваюцца, дасягнуў</v>
          </cell>
          <cell r="AA237" t="str">
            <v>Най-добър до засилване, достигнал</v>
          </cell>
          <cell r="AB237" t="str">
            <v>Nejlepší posílit dosáhl</v>
          </cell>
          <cell r="AC237" t="str">
            <v>Best versterken bereikte</v>
          </cell>
          <cell r="AD237" t="str">
            <v>Paras voimistuvan saavutettu</v>
          </cell>
          <cell r="AE237" t="str">
            <v>Best ενισχύσουμε έφτασε</v>
          </cell>
          <cell r="AF237" t="str">
            <v>Best ההתחזקות הגיע</v>
          </cell>
          <cell r="AG237" t="str">
            <v>Legjobb Erősíteni elérte</v>
          </cell>
          <cell r="AH237" t="str">
            <v>Best kukuh berikutan mencapai</v>
          </cell>
          <cell r="AI237" t="str">
            <v>Najlepiej wzmocnią osiągnął</v>
          </cell>
          <cell r="AJ237" t="str">
            <v>Cel mai bun a ajuns la întăresc</v>
          </cell>
          <cell r="AK237" t="str">
            <v>Najlepší posilniť dosiahol</v>
          </cell>
          <cell r="AL237" t="str">
            <v>Bästa stärka nått</v>
          </cell>
          <cell r="AM237" t="str">
            <v>En ulaştı güçlendiren</v>
          </cell>
          <cell r="AN237" t="str">
            <v>Кращий зміцнюються, досяг</v>
          </cell>
        </row>
        <row r="238">
          <cell r="A238" t="str">
            <v>EquipUI_MaxReachedAmplify</v>
          </cell>
          <cell r="B238">
            <v>1</v>
          </cell>
          <cell r="C238" t="str">
            <v>최고 연마 도달</v>
          </cell>
          <cell r="D238"/>
          <cell r="E238" t="str">
            <v>최고 연마 도달</v>
          </cell>
          <cell r="F238"/>
          <cell r="G238" t="str">
            <v>Top polishing reach</v>
          </cell>
          <cell r="H238" t="str">
            <v>Max Polished</v>
          </cell>
          <cell r="I238">
            <v>1</v>
          </cell>
          <cell r="K238">
            <v>1</v>
          </cell>
          <cell r="M238" t="str">
            <v>最高研磨到達</v>
          </cell>
          <cell r="N238" t="str">
            <v>顶部抛光范围</v>
          </cell>
          <cell r="O238" t="str">
            <v>頂部拋光範圍</v>
          </cell>
          <cell r="P238" t="str">
            <v>Top portée de polissage</v>
          </cell>
          <cell r="Q238" t="str">
            <v>Top Polier Reichweite</v>
          </cell>
          <cell r="R238" t="str">
            <v>polishing jangkauan atas</v>
          </cell>
          <cell r="S238" t="str">
            <v>Top portata lucidatura</v>
          </cell>
          <cell r="T238" t="str">
            <v>Топ полировка досягаемость</v>
          </cell>
          <cell r="U238" t="str">
            <v>Top alcance de pulido</v>
          </cell>
          <cell r="V238" t="str">
            <v>เข้าถึงขัดสูงสุด</v>
          </cell>
          <cell r="W238" t="str">
            <v>Lên trên tầm đánh bóng</v>
          </cell>
          <cell r="X238" t="str">
            <v>alcance polimento topo</v>
          </cell>
          <cell r="Y238" t="str">
            <v>كبار متناول تلميع</v>
          </cell>
          <cell r="Z238" t="str">
            <v>Топ паліроўка дасяжнасці</v>
          </cell>
          <cell r="AA238" t="str">
            <v>Топ обсега полиране</v>
          </cell>
          <cell r="AB238" t="str">
            <v>Top leštění dosah</v>
          </cell>
          <cell r="AC238" t="str">
            <v>Top polijsten bereik</v>
          </cell>
          <cell r="AD238" t="str">
            <v>Top kiillotus ulottuvilla</v>
          </cell>
          <cell r="AE238" t="str">
            <v>Top μακριά στίλβωση</v>
          </cell>
          <cell r="AF238" t="str">
            <v>ידם ליטוש למעלה</v>
          </cell>
          <cell r="AG238" t="str">
            <v>Top polírozás funkciókkal</v>
          </cell>
          <cell r="AH238" t="str">
            <v>jangkauan menggilap Top</v>
          </cell>
          <cell r="AI238" t="str">
            <v>Top polerowanie zasięg</v>
          </cell>
          <cell r="AJ238" t="str">
            <v>rază de lustruire de top</v>
          </cell>
          <cell r="AK238" t="str">
            <v>Top leštenie dosah</v>
          </cell>
          <cell r="AL238" t="str">
            <v>Top polering räckvidd</v>
          </cell>
          <cell r="AM238" t="str">
            <v>En cilalama reach</v>
          </cell>
          <cell r="AN238" t="str">
            <v>Топ полірування досяжність</v>
          </cell>
        </row>
        <row r="239">
          <cell r="A239" t="str">
            <v>EquipUI_WarningSameMaterial</v>
          </cell>
          <cell r="B239">
            <v>1</v>
          </cell>
          <cell r="C239" t="str">
            <v>&lt;color=#FF8080&gt;동일한 장비&lt;/color&gt;가 재료로 선택되었습니다.
계속하시겠습니까?</v>
          </cell>
          <cell r="D239"/>
          <cell r="E239" t="str">
            <v>&lt;color=#FF8080&gt;동일한 장비&lt;/color&gt;가 재료로 선택되었습니다.
계속하시겠습니까?</v>
          </cell>
          <cell r="F239"/>
          <cell r="G239" t="str">
            <v>&lt;Color = # FF8080&gt; same equipment &lt;/ color&gt; has been selected as the material._x000D_
_x000D_
Do you want to continue?</v>
          </cell>
          <cell r="H239" t="str">
            <v>&lt;Color = # FF8080&gt; same equipment &lt;/ color&gt; has been selected as the material._x000D_
_x000D_
Do you want to continue?</v>
          </cell>
          <cell r="K239">
            <v>1</v>
          </cell>
          <cell r="M239" t="str">
            <v>&lt;color =＃FF8080&gt;同じ機器&lt;/ color&gt;が材料として選択されました。_x000D_
_x000D_
続行しますか？</v>
          </cell>
          <cell r="N239" t="str">
            <v>&lt;颜色=＃FF8080&gt;相同的设备&lt;/颜色&gt;已被选择作为该材料。_x000D_
_x000D_
你确定要继续吗？</v>
          </cell>
          <cell r="O239" t="str">
            <v>&lt;顏色=＃FF8080&gt;相同的設備&lt;/顏色&gt;已被選擇作為該材料。_x000D_
_x000D_
你確定要繼續嗎？</v>
          </cell>
          <cell r="P239" t="str">
            <v>&lt;Color = # FF8080&gt; même équipement &lt;/ couleur&gt; a été sélectionné comme matériau._x000D_
_x000D_
Etes-vous sûr de vouloir continuer?</v>
          </cell>
          <cell r="Q239" t="str">
            <v>&lt;Color = # FF8080&gt; gleiche Ausrüstung &lt;/ color&gt; wurde als Material ausgewählt._x000D_
_x000D_
Sind Sie sicher, dass Sie fortfahren möchten?</v>
          </cell>
          <cell r="R239" t="str">
            <v>&lt;Warna = # FF8080&gt; peralatan yang sama &lt;/ warna&gt; telah dipilih sebagai materi._x000D_
_x000D_
Apakah Anda yakin Anda ingin melanjutkan?</v>
          </cell>
          <cell r="S239" t="str">
            <v>&lt;Colore = # FF8080&gt; stessa attrezzatura &lt;/ color&gt; è stato selezionato come il materiale._x000D_
_x000D_
Sei sicuro di voler continuare?</v>
          </cell>
          <cell r="T239" t="str">
            <v>&lt;Цвет = # FF8080&gt; такое же оборудование &lt;/ цвет&gt; был выбран в качестве материала._x000D_
_x000D_
Вы уверены, что хотите продолжить?</v>
          </cell>
          <cell r="U239" t="str">
            <v>&lt;Color = # FF8080&gt; mismo equipo &lt;/ Color&gt; ha sido seleccionado como el material._x000D_
_x000D_
¿Seguro que desea continuar?</v>
          </cell>
          <cell r="V239" t="str">
            <v>&lt;สี = # FF8080&gt; เครื่องจักรเดียวกัน &lt;/ สี&gt; ได้รับเลือกเป็นวัสดุ_x000D_
_x000D_
คุณแน่ใจว่าคุณต้องการที่จะต่อหรือไม่?</v>
          </cell>
          <cell r="W239" t="str">
            <v>&lt;Color = # FF8080&gt; cùng thiết bị &lt;/ color&gt; đã được chọn là vật liệu._x000D_
_x000D_
bạn có chắc bạn muốn tiếp tục không?</v>
          </cell>
          <cell r="X239" t="str">
            <v>&lt;Color = # FF8080&gt; mesmo equipamento &lt;/ color&gt; foi selecionado como o material._x000D_
_x000D_
Tem certeza de que deseja continuar?</v>
          </cell>
          <cell r="Y239" t="str">
            <v>&lt;اللون = # FF8080&gt; المعدات نفسها &lt;/ لون&gt; وقد تم اختيار المواد._x000D_
_x000D_
هل أنت متأكد أنك تريد المتابعة؟</v>
          </cell>
          <cell r="Z239" t="str">
            <v>&lt;Колер = # FF8080&gt; такое ж абсталяванне &lt;/ колер&gt; быў выбраны ў якасці матэрыялу._x000D_
_x000D_
Вы ўпэўненыя, што жадаеце працягнуць?</v>
          </cell>
          <cell r="AA239" t="str">
            <v>&lt;Color = # FF8080&gt; същото оборудване &lt;/ цвят&gt; бе избрана за материала._x000D_
_x000D_
Сигурни ли сте, че искате да продължите?</v>
          </cell>
          <cell r="AB239" t="str">
            <v>&lt;Color = # FF8080&gt; Stejné zařízení &lt;/ color&gt; byl vybrán jako materiál._x000D_
_x000D_
Jste si jisti, že chcete pokračovat?</v>
          </cell>
          <cell r="AC239" t="str">
            <v>&lt;Kleur = # FF8080&gt; dezelfde apparatuur &lt;/ color&gt; is geselecteerd als het materiaal._x000D_
_x000D_
Weet u zeker dat u wilt doorgaan?</v>
          </cell>
          <cell r="AD239" t="str">
            <v>&lt;Color = # FF8080&gt; samoja laitteita &lt;/ ​​väri&gt; on valittu materiaalin._x000D_
_x000D_
Oletko varma, että haluat jatkaa?</v>
          </cell>
          <cell r="AE239" t="str">
            <v>&lt;Color = # FF8080&gt; ίδιο εξοπλισμό &lt;/ χρώμα&gt; έχει επιλεγεί ως το υλικό._x000D_
_x000D_
Είστε σίγουροι ότι θέλετε να συνεχίσετε;</v>
          </cell>
          <cell r="AF239" t="str">
            <v>&lt;Color = # FF8080&gt; ציוד אותו &lt;/ צבע&gt; נבחר כחומר._x000D_
_x000D_
האם אתה בטוח שאתה רוצה להמשיך?</v>
          </cell>
          <cell r="AG239" t="str">
            <v>&lt;Color = # FF8080&gt; ugyanaz a berendezés &lt;/ color&gt; lett kiválasztva, mint az anyag._x000D_
_x000D_
Biztos benne, hogy folytatja?</v>
          </cell>
          <cell r="AH239" t="str">
            <v>&lt;Warna = # FF8080&gt; Jentera sama &lt;/ warna&gt; telah dipilih sebagai bahan._x000D_
_x000D_
Adakah anda pasti anda mahu teruskan?</v>
          </cell>
          <cell r="AI239" t="str">
            <v>&lt;Kolor = # FF8080&gt; same urządzenia &lt;/ color&gt; została wybrana jako materiału._x000D_
_x000D_
Czy na pewno chcesz kontynuować?</v>
          </cell>
          <cell r="AJ239" t="str">
            <v>&lt;Color = # FF8080&gt; același echipament &lt;/ color&gt; a fost selectat ca material._x000D_
_x000D_
Sunteți sigur că doriți să continuați?</v>
          </cell>
          <cell r="AK239" t="str">
            <v>&lt;Color = # FF8080&gt; Rovnaké zariadenie &lt;/ color&gt; bol vybraný ako materiál._x000D_
_x000D_
Ste si istí, že chcete pokračovať?</v>
          </cell>
          <cell r="AL239" t="str">
            <v>&lt;Färg = # FF8080&gt; samma utrustning &lt;/ färg&gt; har valts som material._x000D_
_x000D_
Är du säker på att du vill fortsätta?</v>
          </cell>
          <cell r="AM239" t="str">
            <v>&lt;Renk = # FF8080&gt; Aynı ekipman &lt;/ renk&gt; malzemesi olarak seçilmiştir._x000D_
_x000D_
Devam etmek istediğinizden emin misiniz?</v>
          </cell>
          <cell r="AN239" t="str">
            <v>&lt;Колір = # FF8080&gt; таке ж обладнання &lt;/ колір&gt; був обраний в якості матеріалу._x000D_
_x000D_
Ви впевнені, що хочете продовжити?</v>
          </cell>
        </row>
        <row r="240">
          <cell r="A240" t="str">
            <v>EquipUI_WarningSameType</v>
          </cell>
          <cell r="B240">
            <v>1</v>
          </cell>
          <cell r="C240" t="str">
            <v>&lt;color=#FF8080&gt;동급의 같은 타입 장비&lt;/color&gt;가 재료로 선택되었습니다.
계속하시겠습니까?</v>
          </cell>
          <cell r="D240"/>
          <cell r="E240" t="str">
            <v>&lt;color=#FF8080&gt;동급의 같은 타입 장비&lt;/color&gt;가 재료로 선택되었습니다.
계속하시겠습니까?</v>
          </cell>
          <cell r="F240"/>
          <cell r="G240" t="str">
            <v>&lt;Color = # FF8080&gt; types of equipment, such as class &lt;/ color&gt; has been selected as the material._x000D_
_x000D_
Do you want to continue?</v>
          </cell>
          <cell r="H240" t="str">
            <v>&lt;Color = # FF8080&gt; types of equipment, such as class &lt;/ color&gt; has been selected as the material._x000D_
_x000D_
Do you want to continue?</v>
          </cell>
          <cell r="K240">
            <v>1</v>
          </cell>
          <cell r="M240" t="str">
            <v>&lt;color =＃FF8080&gt;クラスのようなタイプの装置&lt;/ color&gt;が材料として選択されました。_x000D_
_x000D_
続行しますか？</v>
          </cell>
          <cell r="N240" t="str">
            <v>&lt;颜色=＃FF8080&gt;类型的设备，如类&lt;/颜色&gt;已被选择作为该材料。_x000D_
_x000D_
你确定要继续吗？</v>
          </cell>
          <cell r="O240" t="str">
            <v>&lt;顏色=＃FF8080&gt;類型的設備，如類&lt;/顏色&gt;已被選擇作為該材料。_x000D_
_x000D_
你確定要繼續嗎？</v>
          </cell>
          <cell r="P240" t="str">
            <v>&lt;Color = # FF8080&gt; types d'équipements, tels que la classe &lt;/ couleur&gt; a été sélectionné comme matériau._x000D_
_x000D_
Etes-vous sûr de vouloir continuer?</v>
          </cell>
          <cell r="Q240" t="str">
            <v>&lt;Color = # FF8080&gt; Arten von Geräten, wie zum Beispiel Klasse &lt;/ color&gt; wurden als Material ausgewählt._x000D_
_x000D_
Sind Sie sicher, dass Sie fortfahren möchten?</v>
          </cell>
          <cell r="R240" t="str">
            <v>&lt;Warna = # FF8080&gt; jenis peralatan, seperti kelas &lt;/ warna&gt; telah dipilih sebagai materi._x000D_
_x000D_
Apakah Anda yakin Anda ingin melanjutkan?</v>
          </cell>
          <cell r="S240" t="str">
            <v>&lt;Colore = # FF8080&gt; tipi di apparecchiature, come la classe &lt;/ color&gt; è stato selezionato come il materiale._x000D_
_x000D_
Sei sicuro di voler continuare?</v>
          </cell>
          <cell r="T240" t="str">
            <v>&lt;Color = # FF8080&gt; виды оборудования, такие как класс &lt;/ цвет&gt; был выбран в качестве материала._x000D_
_x000D_
Вы уверены, что хотите продолжить?</v>
          </cell>
          <cell r="U240" t="str">
            <v>&lt;Color = # FF8080&gt; tipos de equipos, tales como la clase &lt;/ Color&gt; ha sido seleccionado como el material._x000D_
_x000D_
¿Seguro que desea continuar?</v>
          </cell>
          <cell r="V240" t="str">
            <v>&lt;สี = # FF8080&gt; ประเภทของอุปกรณ์เช่นระดับ &lt;/ สี&gt; ได้รับเลือกเป็นวัสดุ_x000D_
_x000D_
คุณแน่ใจว่าคุณต้องการที่จะต่อหรือไม่?</v>
          </cell>
          <cell r="W240" t="str">
            <v>&lt;Color = # FF8080&gt; loại thiết bị, chẳng hạn như lớp &lt;/ color&gt; đã được chọn là vật liệu._x000D_
_x000D_
bạn có chắc bạn muốn tiếp tục không?</v>
          </cell>
          <cell r="X240" t="str">
            <v>&lt;Color = # FF8080&gt; tipos de equipamentos, tais como classe &lt;/ color&gt; foi selecionado como o material._x000D_
_x000D_
Tem certeza de que deseja continuar?</v>
          </cell>
          <cell r="Y240" t="str">
            <v>&lt;اللون = # FF8080&gt; أنواع المعدات، مثل الطبقة &lt;/ لون&gt; وقد تم اختيار المواد._x000D_
_x000D_
هل أنت متأكد أنك تريد المتابعة؟</v>
          </cell>
          <cell r="Z240" t="str">
            <v>&lt;Color = # FF8080&gt; віды абсталявання, такія як клас &lt;/ колер&gt; быў выбраны ў якасці матэрыялу._x000D_
_x000D_
Вы ўпэўненыя, што жадаеце працягнуць?</v>
          </cell>
          <cell r="AA240" t="str">
            <v>&lt;Color = # FF8080&gt; видове оборудване, като например клас &lt;/ цвят&gt; е била избрана като материала._x000D_
_x000D_
Сигурни ли сте, че искате да продължите?</v>
          </cell>
          <cell r="AB240" t="str">
            <v>&lt;Color = # FF8080&gt; typy zařízení, jako jsou třídy &lt;/ barva&gt; byl vybrán jako materiál._x000D_
_x000D_
Jste si jisti, že chcete pokračovat?</v>
          </cell>
          <cell r="AC240" t="str">
            <v>&lt;Kleur = # FF8080&gt; soorten apparatuur, zoals klasse &lt;/ color&gt; is geselecteerd als het materiaal._x000D_
_x000D_
Weet u zeker dat u wilt doorgaan?</v>
          </cell>
          <cell r="AD240" t="str">
            <v>&lt;Color = # FF8080&gt; tyyppisiä laitteita, kuten luokan &lt;/ väri&gt; on valittu materiaalin._x000D_
_x000D_
Oletko varma, että haluat jatkaa?</v>
          </cell>
          <cell r="AE240" t="str">
            <v>&lt;Color = # FF8080&gt; είδη εξοπλισμού, όπως τάξης &lt;/ χρώμα&gt; έχει επιλεγεί ως το υλικό._x000D_
_x000D_
Είστε σίγουροι ότι θέλετε να συνεχίσετε;</v>
          </cell>
          <cell r="AF240" t="str">
            <v>&lt;Color = # FF8080&gt; סוגים של ציוד, כגון מעמד &lt;/ צבע&gt; נבחר כחומר._x000D_
_x000D_
האם אתה בטוח שאתה רוצה להמשיך?</v>
          </cell>
          <cell r="AG240" t="str">
            <v>&lt;Color = # FF8080&gt; típusú berendezések, mint például a class &lt;/ color&gt; lett kiválasztva, mint az anyag._x000D_
_x000D_
Biztos benne, hogy folytatja?</v>
          </cell>
          <cell r="AH240" t="str">
            <v>&lt;Warna = # FF8080&gt; jenis peralatan, seperti kelas &lt;/ warna&gt; telah dipilih sebagai bahan._x000D_
_x000D_
Adakah anda pasti anda mahu teruskan?</v>
          </cell>
          <cell r="AI240" t="str">
            <v>&lt;Kolor = # FF8080&gt; rodzaje urządzeń, takich jak klasy &lt;/ color&gt; została wybrana jako materiału._x000D_
_x000D_
Czy na pewno chcesz kontynuować?</v>
          </cell>
          <cell r="AJ240" t="str">
            <v>&lt;Color = # FF8080&gt; tipuri de echipamente, cum ar fi clasa &lt;/ color&gt; a fost selectat ca material._x000D_
_x000D_
Sunteți sigur că doriți să continuați?</v>
          </cell>
          <cell r="AK240" t="str">
            <v>&lt;Color = # FF8080&gt; typy zariadení, ako sú triedy &lt;/ farba&gt; bol vybraný ako materiál._x000D_
_x000D_
Ste si istí, že chcete pokračovať?</v>
          </cell>
          <cell r="AL240" t="str">
            <v>&lt;Färg = # FF8080&gt; typer av utrustning, såsom klass &lt;/ färg&gt; har valts som material._x000D_
_x000D_
Är du säker på att du vill fortsätta?</v>
          </cell>
          <cell r="AM240" t="str">
            <v>&lt;Renk = # FF8080&gt; böyle sınıf &lt;/ renk&gt; olarak ekipmanın tipleri, malzeme olarak seçilmiştir._x000D_
_x000D_
Devam etmek istediğinizden emin misiniz?</v>
          </cell>
          <cell r="AN240" t="str">
            <v>&lt;Color = # FF8080&gt; види обладнання, такі як клас &lt;/ колір&gt; був обраний в якості матеріалу._x000D_
_x000D_
Ви впевнені, що хочете продовжити?</v>
          </cell>
        </row>
        <row r="241">
          <cell r="A241" t="str">
            <v>EquipUI_WarningSameGrade</v>
          </cell>
          <cell r="B241">
            <v>1</v>
          </cell>
          <cell r="C241" t="str">
            <v>&lt;color=#FF8080&gt;동급의 장비&lt;/color&gt;가 재료로 선택되었습니다.
계속하시겠습니까?</v>
          </cell>
          <cell r="D241"/>
          <cell r="E241" t="str">
            <v>&lt;color=#FF8080&gt;동급의 장비&lt;/color&gt;가 재료로 선택되었습니다.
계속하시겠습니까?</v>
          </cell>
          <cell r="F241"/>
          <cell r="G241" t="str">
            <v>&lt;Color = # FF8080&gt; Equipment of class &lt;/ color&gt; has been selected as the material._x000D_
_x000D_
Do you want to continue?</v>
          </cell>
          <cell r="H241" t="str">
            <v>&lt;Color = # FF8080&gt; Equipment of class &lt;/ color&gt; has been selected as the material._x000D_
_x000D_
Do you want to continue?</v>
          </cell>
          <cell r="K241">
            <v>1</v>
          </cell>
          <cell r="M241" t="str">
            <v>&lt;color =＃FF8080&gt;クラスの機器&lt;/ color&gt;が材料として選択されました。_x000D_
_x000D_
続行しますか？</v>
          </cell>
          <cell r="N241" t="str">
            <v>&lt;颜色=＃FF8080&gt;类的设备&lt;/颜色&gt;已被选择作为该材料。_x000D_
_x000D_
你确定要继续吗？</v>
          </cell>
          <cell r="O241" t="str">
            <v>&lt;顏色=＃FF8080&gt;類的設備&lt;/顏色&gt;已被選擇作為該材料。_x000D_
_x000D_
你確定要繼續嗎？</v>
          </cell>
          <cell r="P241" t="str">
            <v>&lt;Color = # FF8080&gt; Équipement de la classe &lt;/ couleur&gt; a été sélectionné comme matériau._x000D_
_x000D_
Etes-vous sûr de vouloir continuer?</v>
          </cell>
          <cell r="Q241" t="str">
            <v>&lt;Color = # FF8080&gt; Ausrüstung der Klasse &lt;/ color&gt; wurde als Material ausgewählt._x000D_
_x000D_
Sind Sie sicher, dass Sie fortfahren möchten?</v>
          </cell>
          <cell r="R241" t="str">
            <v>&lt;Warna = # FF8080&gt; Peralatan kelas &lt;/ warna&gt; telah dipilih sebagai materi._x000D_
_x000D_
Apakah Anda yakin Anda ingin melanjutkan?</v>
          </cell>
          <cell r="S241" t="str">
            <v>&lt;Colore = # FF8080&gt; Apparecchiatura di classe &lt;/ color&gt; è stato selezionato come il materiale._x000D_
_x000D_
Sei sicuro di voler continuare?</v>
          </cell>
          <cell r="T241" t="str">
            <v>&lt;Color = # FF8080&gt; Оборудование класса &lt;/ цвет&gt; был выбран в качестве материала._x000D_
_x000D_
Вы уверены, что хотите продолжить?</v>
          </cell>
          <cell r="U241" t="str">
            <v>&lt;Color = # FF8080&gt; Equipo de clase &lt;/ Color&gt; ha sido seleccionado como el material._x000D_
_x000D_
¿Seguro que desea continuar?</v>
          </cell>
          <cell r="V241" t="str">
            <v>&lt;สี = # FF8080&gt; อุปกรณ์ของชั้น &lt;/ สี&gt; ได้รับเลือกเป็นวัสดุ_x000D_
_x000D_
คุณแน่ใจว่าคุณต้องการที่จะต่อหรือไม่?</v>
          </cell>
          <cell r="W241" t="str">
            <v>&lt;Color = # FF8080&gt; Thiết bị của lớp &lt;/ color&gt; đã được chọn là vật liệu._x000D_
_x000D_
bạn có chắc bạn muốn tiếp tục không?</v>
          </cell>
          <cell r="X241" t="str">
            <v>&lt;Color = # FF8080&gt; Equipamento de classe &lt;/ color&gt; foi selecionado como o material._x000D_
_x000D_
Tem certeza de que deseja continuar?</v>
          </cell>
          <cell r="Y241" t="str">
            <v>&lt;اللون = # FF8080&gt; معدات الدرجة &lt;/ لون&gt; وقد تم اختيار المواد._x000D_
_x000D_
هل أنت متأكد أنك تريد المتابعة؟</v>
          </cell>
          <cell r="Z241" t="str">
            <v>&lt;Color = # FF8080&gt; Абсталяванне класа &lt;/ колер&gt; быў выбраны ў якасці матэрыялу._x000D_
_x000D_
Вы ўпэўненыя, што жадаеце працягнуць?</v>
          </cell>
          <cell r="AA241" t="str">
            <v>&lt;Color = # FF8080&gt; Оборудване на клас &lt;/ цвят&gt; бе избрана за материала._x000D_
_x000D_
Сигурни ли сте, че искате да продължите?</v>
          </cell>
          <cell r="AB241" t="str">
            <v>&lt;Color = # FF8080&gt; Zařízení třídy &lt;/ color&gt; byl vybrán jako materiál._x000D_
_x000D_
Jste si jisti, že chcete pokračovat?</v>
          </cell>
          <cell r="AC241" t="str">
            <v>&lt;Kleur = # FF8080&gt; Voorzieningen in de klasse &lt;/ color&gt; is geselecteerd als het materiaal._x000D_
_x000D_
Weet u zeker dat u wilt doorgaan?</v>
          </cell>
          <cell r="AD241" t="str">
            <v>&lt;Color = # FF8080&gt; Laitteet luokan &lt;/ väri&gt; on valittu materiaalin._x000D_
_x000D_
Oletko varma, että haluat jatkaa?</v>
          </cell>
          <cell r="AE241" t="str">
            <v>&lt;Color = # FF8080&gt; Εξοπλισμός της τάξης &lt;/ χρώμα&gt; έχει επιλεγεί ως το υλικό._x000D_
_x000D_
Είστε σίγουροι ότι θέλετε να συνεχίσετε;</v>
          </cell>
          <cell r="AF241" t="str">
            <v>&lt;Color = # FF8080&gt; ציוד של כיתה &lt;/ צבע&gt; נבחר כחומר._x000D_
_x000D_
האם אתה בטוח שאתה רוצה להמשיך?</v>
          </cell>
          <cell r="AG241" t="str">
            <v>&lt;Color = # FF8080&gt; Felszerelés osztály &lt;/ color&gt; lett kiválasztva, mint az anyag._x000D_
_x000D_
Biztos benne, hogy folytatja?</v>
          </cell>
          <cell r="AH241" t="str">
            <v>&lt;Warna = # FF8080&gt; Equipment kelas &lt;/ warna&gt; telah dipilih sebagai bahan._x000D_
_x000D_
Adakah anda pasti anda mahu teruskan?</v>
          </cell>
          <cell r="AI241" t="str">
            <v>&lt;Kolor = # FF8080&gt; Sprzęt klasy &lt;/ color&gt; została wybrana jako materiału._x000D_
_x000D_
Czy na pewno chcesz kontynuować?</v>
          </cell>
          <cell r="AJ241" t="str">
            <v>&lt;Color = # FF8080&gt; Echipamente de clasă &lt;/ color&gt; a fost selectat ca material._x000D_
_x000D_
Sunteți sigur că doriți să continuați?</v>
          </cell>
          <cell r="AK241" t="str">
            <v>&lt;Color = # FF8080&gt; Zariadenie triedy &lt;/ color&gt; bol vybraný ako materiál._x000D_
_x000D_
Ste si istí, že chcete pokračovať?</v>
          </cell>
          <cell r="AL241" t="str">
            <v>&lt;Färg = # FF8080&gt; Utrustning av klass &lt;/ färg&gt; har valts som material._x000D_
_x000D_
Är du säker på att du vill fortsätta?</v>
          </cell>
          <cell r="AM241" t="str">
            <v>&lt;Renk = # FF8080&gt; sınıfının Ekipman &lt;/ renk&gt; malzemesi olarak seçilmiştir._x000D_
_x000D_
Devam etmek istediğinizden emin misiniz?</v>
          </cell>
          <cell r="AN241" t="str">
            <v>&lt;Color = # FF8080&gt; Обладнання класу &lt;/ колір&gt; був обраний в якості матеріалу._x000D_
_x000D_
Ви впевнені, що хочете продовжити?</v>
          </cell>
        </row>
        <row r="242">
          <cell r="A242" t="str">
            <v>EquipUI_WarningHighGrade</v>
          </cell>
          <cell r="B242">
            <v>1</v>
          </cell>
          <cell r="C242" t="str">
            <v>&lt;color=#FF8080&gt;더 높은 등급의 장비&lt;/color&gt;가 재료로 선택되었습니다.
계속하시겠습니까?</v>
          </cell>
          <cell r="D242"/>
          <cell r="E242" t="str">
            <v>&lt;color=#FF8080&gt;더 높은 등급의 장비&lt;/color&gt;가 재료로 선택되었습니다.
계속하시겠습니까?</v>
          </cell>
          <cell r="F242"/>
          <cell r="G242" t="str">
            <v>&lt;Color = # FF8080&gt; Equipment of higher grade &lt;/ color&gt; has been selected as the material._x000D_
_x000D_
Do you want to continue?</v>
          </cell>
          <cell r="H242" t="str">
            <v>&lt;Color = # FF8080&gt; Equipment of higher grade &lt;/ color&gt; has been selected as the material._x000D_
_x000D_
Do you want to continue?</v>
          </cell>
          <cell r="K242">
            <v>1</v>
          </cell>
          <cell r="M242" t="str">
            <v>&lt;color =＃FF8080&gt;より高い等級の装備&lt;/ color&gt;が材料として選択されました。_x000D_
_x000D_
続行しますか？</v>
          </cell>
          <cell r="N242" t="str">
            <v>&lt;颜色=＃FF8080&gt;更高等级的设备&lt;/颜色&gt;已被选择作为该材料。_x000D_
_x000D_
你确定要继续吗？</v>
          </cell>
          <cell r="O242" t="str">
            <v>&lt;顏色=＃FF8080&gt;更高等級的設備&lt;/顏色&gt;已被選擇作為該材料。_x000D_
_x000D_
你確定要繼續嗎？</v>
          </cell>
          <cell r="P242" t="str">
            <v>&lt;Color = # FF8080&gt; Équipement de grade supérieur &lt;/ couleur&gt; a été sélectionné en tant que matériau._x000D_
_x000D_
Etes-vous sûr de vouloir continuer?</v>
          </cell>
          <cell r="Q242" t="str">
            <v>&lt;Color = # FF8080&gt; Ausrüstung von höhergradigen &lt;/ color&gt; wurde als Material ausgewählt._x000D_
_x000D_
Sind Sie sicher, dass Sie fortfahren möchten?</v>
          </cell>
          <cell r="R242" t="str">
            <v>&lt;Warna = # FF8080&gt; Peralatan dari kelas yang lebih tinggi &lt;/ warna&gt; telah dipilih sebagai materi._x000D_
_x000D_
Apakah Anda yakin Anda ingin melanjutkan?</v>
          </cell>
          <cell r="S242" t="str">
            <v>&lt;Colore = # FF8080&gt; Attrezzatura di grado superiore &lt;/ color&gt; è stato selezionato come il materiale._x000D_
_x000D_
Sei sicuro di voler continuare?</v>
          </cell>
          <cell r="T242" t="str">
            <v>&lt;Color = # FF8080&gt; Оборудование высшего класса &lt;/ цвет&gt; был выбран в качестве материала._x000D_
_x000D_
Вы уверены, что хотите продолжить?</v>
          </cell>
          <cell r="U242" t="str">
            <v>&lt;Color = # FF8080&gt; Equipo de grado superior &lt;/ Color&gt; ha sido seleccionado como el material._x000D_
_x000D_
¿Seguro que desea continuar?</v>
          </cell>
          <cell r="V242" t="str">
            <v>&lt;สี = # FF8080&gt; อุปกรณ์ของเกรดสูง &lt;/ สี&gt; ได้รับเลือกเป็นวัสดุ_x000D_
_x000D_
คุณแน่ใจว่าคุณต้องการที่จะต่อหรือไม่?</v>
          </cell>
          <cell r="W242" t="str">
            <v>&lt;Color = # FF8080&gt; Thiết bị cấp cao hơn &lt;/ color&gt; đã được chọn là vật liệu._x000D_
_x000D_
bạn có chắc bạn muốn tiếp tục không?</v>
          </cell>
          <cell r="X242" t="str">
            <v>&lt;Color = # FF8080&gt; Equipamento de grau superior &lt;/ color&gt; foi selecionado como o material._x000D_
_x000D_
Tem certeza de que deseja continuar?</v>
          </cell>
          <cell r="Y242" t="str">
            <v>&lt;اللون = # FF8080&gt; معدات أعلى درجة &lt;/ لون&gt; وقد تم اختيار المواد._x000D_
_x000D_
هل أنت متأكد أنك تريد المتابعة؟</v>
          </cell>
          <cell r="Z242" t="str">
            <v>&lt;Color = # FF8080&gt; Абсталяванне вышэйшага класа &lt;/ колер&gt; быў выбраны ў якасці матэрыялу._x000D_
_x000D_
Вы ўпэўненыя, што жадаеце працягнуць?</v>
          </cell>
          <cell r="AA242" t="str">
            <v>&lt;= Цвят # FF8080&gt; Оборудване на по-висока степен &lt;/ цвят&gt; е била избрана като материала._x000D_
_x000D_
Сигурни ли сте, че искате да продължите?</v>
          </cell>
          <cell r="AB242" t="str">
            <v>&lt;Color = # FF8080&gt; Zařízení vyšší třídy &lt;/ color&gt; byl vybrán jako materiál._x000D_
_x000D_
Jste si jisti, že chcete pokračovat?</v>
          </cell>
          <cell r="AC242" t="str">
            <v>&lt;Kleur = # FF8080&gt; Equipment van hogere rang &lt;/ color&gt; is geselecteerd als het materiaal._x000D_
_x000D_
Weet u zeker dat u wilt doorgaan?</v>
          </cell>
          <cell r="AD242" t="str">
            <v>&lt;Color = # FF8080&gt; Laitteet korkeampiluokkaisiin &lt;/ väri&gt; on valittu materiaalin._x000D_
_x000D_
Oletko varma, että haluat jatkaa?</v>
          </cell>
          <cell r="AE242" t="str">
            <v>&lt;Color = # FF8080&gt; Εξοπλισμός της υψηλότερης ποιότητας &lt;/ χρώμα&gt; έχει επιλεγεί ως το υλικό._x000D_
_x000D_
Είστε σίγουροι ότι θέλετε να συνεχίσετε;</v>
          </cell>
          <cell r="AF242" t="str">
            <v>&lt;Color = # FF8080&gt; ציוד של כיתה גבוהה &lt;/ צבע&gt; נבחר כחומר._x000D_
_x000D_
האם אתה בטוח שאתה רוצה להמשיך?</v>
          </cell>
          <cell r="AG242" t="str">
            <v>&lt;Color = # FF8080&gt; Felszerelés magasabb fokozatú &lt;/ color&gt; lett kiválasztva, mint az anyag._x000D_
_x000D_
Biztos benne, hogy folytatja?</v>
          </cell>
          <cell r="AH242" t="str">
            <v>&lt;Warna = # FF8080&gt; Equipment gred yang lebih tinggi &lt;/ warna&gt; telah dipilih sebagai bahan._x000D_
_x000D_
Adakah anda pasti anda mahu teruskan?</v>
          </cell>
          <cell r="AI242" t="str">
            <v>&lt;Kolor = # FF8080&gt; Sprzęt wyższej klasy &lt;/ color&gt; została wybrana jako materiału._x000D_
_x000D_
Czy na pewno chcesz kontynuować?</v>
          </cell>
          <cell r="AJ242" t="str">
            <v>&lt;Color = # FF8080&gt; Echipament de grad superior &lt;/ color&gt; a fost selectat ca material._x000D_
_x000D_
Sunteți sigur că doriți să continuați?</v>
          </cell>
          <cell r="AK242" t="str">
            <v>&lt;Color = # FF8080&gt; Zariadenie vyššej triedy &lt;/ color&gt; bol vybraný ako materiál._x000D_
_x000D_
Ste si istí, že chcete pokračovať?</v>
          </cell>
          <cell r="AL242" t="str">
            <v>&lt;Färg = # FF8080&gt; Utrustning av högre betyg &lt;/ färg&gt; har valts som material._x000D_
_x000D_
Är du säker på att du vill fortsätta?</v>
          </cell>
          <cell r="AM242" t="str">
            <v>&lt;Renk = # FF8080&gt; yüksek kalite Ekipman &lt;/ renk&gt; malzemesi olarak seçilmiştir._x000D_
_x000D_
Devam etmek istediğinizden emin misiniz?</v>
          </cell>
          <cell r="AN242" t="str">
            <v>&lt;Color = # FF8080&gt; Устаткування вищого класу &lt;/ колір&gt; був обраний в якості матеріалу._x000D_
_x000D_
Ви впевнені, що хочете продовжити?</v>
          </cell>
        </row>
        <row r="243">
          <cell r="A243" t="str">
            <v>EquipUI_InsufficientMaterial</v>
          </cell>
          <cell r="B243">
            <v>1</v>
          </cell>
          <cell r="C243" t="str">
            <v>강화 이전을 하기에 강화량이 부족합니다</v>
          </cell>
          <cell r="D243"/>
          <cell r="E243" t="str">
            <v>강화 이전을 하기에 강화량이 부족합니다</v>
          </cell>
          <cell r="F243"/>
          <cell r="G243" t="str">
            <v>Insufficient amount of reinforcement to strengthen the previous</v>
          </cell>
          <cell r="H243" t="str">
            <v>Insufficient amount of reinforcement to strengthen the previous</v>
          </cell>
          <cell r="K243">
            <v>1</v>
          </cell>
          <cell r="M243" t="str">
            <v>強化前のことに強化量が不足して</v>
          </cell>
          <cell r="N243" t="str">
            <v>钢筋数量不足，加强以前</v>
          </cell>
          <cell r="O243" t="str">
            <v>鋼筋數量不足，加強以前</v>
          </cell>
          <cell r="P243" t="str">
            <v>Une quantité insuffisante de renforcement pour renforcer la précédente</v>
          </cell>
          <cell r="Q243" t="str">
            <v>Zu wenig Verstärkung zur Stärkung des vorherigen</v>
          </cell>
          <cell r="R243" t="str">
            <v>jumlah cukup tulangan untuk memperkuat sebelumnya</v>
          </cell>
          <cell r="S243" t="str">
            <v>quantità insufficiente di rinforzo per rafforzare il precedente</v>
          </cell>
          <cell r="T243" t="str">
            <v>Недостаточное количество арматуры для усиления предыдущего</v>
          </cell>
          <cell r="U243" t="str">
            <v>Una cantidad insuficiente de refuerzo para reforzar la anterior</v>
          </cell>
          <cell r="V243" t="str">
            <v>จำนวนไม่เพียงพอของการเสริมแรงเพื่อเสริมสร้างก่อนหน้านี้</v>
          </cell>
          <cell r="W243" t="str">
            <v>số lượng không đủ cốt thép để tăng cường trước</v>
          </cell>
          <cell r="X243" t="str">
            <v>quantidade insuficiente de reforço para fortalecer o anterior</v>
          </cell>
          <cell r="Y243" t="str">
            <v>كمية كافية من التعزيز لتعزيز سابقة</v>
          </cell>
          <cell r="Z243" t="str">
            <v>Недастатковая колькасць арматуры для ўзмацнення папярэдняга</v>
          </cell>
          <cell r="AA243" t="str">
            <v>Недостатъчно количество армировка за укрепване на предишното</v>
          </cell>
          <cell r="AB243" t="str">
            <v>Nedostatečné množství výztuže k posílení předchozí</v>
          </cell>
          <cell r="AC243" t="str">
            <v>Onvoldoende hoeveelheid wapening met de vorige te versterken</v>
          </cell>
          <cell r="AD243" t="str">
            <v>Riittämätön määrä vahvistaminen vahvistaa edellisen</v>
          </cell>
          <cell r="AE243" t="str">
            <v>Η ανεπαρκής ποσότητα του οπλισμού για την ενίσχυση της προηγούμενης</v>
          </cell>
          <cell r="AF243" t="str">
            <v>כמות החיזוק מספיקה כדי לחזק את הקודם</v>
          </cell>
          <cell r="AG243" t="str">
            <v>Elégtelen mennyiségű megerősítése, hogy megerősítse a korábbi</v>
          </cell>
          <cell r="AH243" t="str">
            <v>jumlah yang tidak mencukupi tetulang untuk mengukuhkan sebelumnya</v>
          </cell>
          <cell r="AI243" t="str">
            <v>Niewystarczająca ilość zbrojenia w celu wzmocnienia poprzedni</v>
          </cell>
          <cell r="AJ243" t="str">
            <v>cantitate insuficientă de consolidare pentru a consolida anterior</v>
          </cell>
          <cell r="AK243" t="str">
            <v>Nedostatočné množstvo výstuže k posilneniu predchádzajúcej</v>
          </cell>
          <cell r="AL243" t="str">
            <v>Otillräcklig mängd förstärkning för att stärka tidigare</v>
          </cell>
          <cell r="AM243" t="str">
            <v>donatı Yetersiz miktarda önceki güçlendirmek için</v>
          </cell>
          <cell r="AN243" t="str">
            <v>Недостатня кількість арматури для посилення попереднього</v>
          </cell>
        </row>
        <row r="244">
          <cell r="A244" t="str">
            <v>EquipUI_TransferEnhance</v>
          </cell>
          <cell r="B244">
            <v>1</v>
          </cell>
          <cell r="C244" t="str">
            <v>강화 이전</v>
          </cell>
          <cell r="D244"/>
          <cell r="E244" t="str">
            <v>강화 이전</v>
          </cell>
          <cell r="F244"/>
          <cell r="G244" t="str">
            <v>Strengthen old</v>
          </cell>
          <cell r="H244" t="str">
            <v>TRANSFER UPGRADE</v>
          </cell>
          <cell r="K244">
            <v>1</v>
          </cell>
          <cell r="M244" t="str">
            <v>強化前の</v>
          </cell>
          <cell r="N244" t="str">
            <v>加强老</v>
          </cell>
          <cell r="O244" t="str">
            <v>加強老</v>
          </cell>
          <cell r="P244" t="str">
            <v>renforcer vieux</v>
          </cell>
          <cell r="Q244" t="str">
            <v>Stärkung alt</v>
          </cell>
          <cell r="R244" t="str">
            <v>memperkuat tua</v>
          </cell>
          <cell r="S244" t="str">
            <v>rafforzare vecchio</v>
          </cell>
          <cell r="T244" t="str">
            <v>Укрепление старых</v>
          </cell>
          <cell r="U244" t="str">
            <v>fortalecer edad</v>
          </cell>
          <cell r="V244" t="str">
            <v>สร้างความเข้มแข็งเก่า</v>
          </cell>
          <cell r="W244" t="str">
            <v>Tăng cường công tác cũ</v>
          </cell>
          <cell r="X244" t="str">
            <v>fortalecer velho</v>
          </cell>
          <cell r="Y244" t="str">
            <v>تعزيز القديم</v>
          </cell>
          <cell r="Z244" t="str">
            <v>ўмацаванне старых</v>
          </cell>
          <cell r="AA244" t="str">
            <v>Укрепване на стари</v>
          </cell>
          <cell r="AB244" t="str">
            <v>posilovat old</v>
          </cell>
          <cell r="AC244" t="str">
            <v>versterken oud</v>
          </cell>
          <cell r="AD244" t="str">
            <v>vahvistaa vanhoja</v>
          </cell>
          <cell r="AE244" t="str">
            <v>Ενίσχυση παλιά</v>
          </cell>
          <cell r="AF244" t="str">
            <v>לחזק ישן</v>
          </cell>
          <cell r="AG244" t="str">
            <v>Meg kell erősíteni a régi</v>
          </cell>
          <cell r="AH244" t="str">
            <v>mengukuhkan lama</v>
          </cell>
          <cell r="AI244" t="str">
            <v>wzmocnić stary</v>
          </cell>
          <cell r="AJ244" t="str">
            <v>Consolidarea vechi</v>
          </cell>
          <cell r="AK244" t="str">
            <v>posilňovať old</v>
          </cell>
          <cell r="AL244" t="str">
            <v>stärka gammal</v>
          </cell>
          <cell r="AM244" t="str">
            <v>eski Güçlendirme</v>
          </cell>
          <cell r="AN244" t="str">
            <v>зміцнення старих</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cell r="E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F245"/>
          <cell r="G245" t="str">
            <v>Extracting the enhanced amounts in the equipment in which the reinforcement passes in to the device. Strengthening amount is the amount of losses the existing equipment will disappear.</v>
          </cell>
          <cell r="H245" t="str">
            <v>Extracting the enhanced amounts in the equipment in which the reinforcement passes in to the device. Strengthening amount is the amount of losses the existing equipment will disappear.</v>
          </cell>
          <cell r="M245" t="str">
            <v>強化がされている機器で強化量を抽出して、他の機器に渡します。一定量の強化量は失われ、既存の機器は消えます。</v>
          </cell>
          <cell r="N245" t="str">
            <v>提取在其中加强传递到设备的设备的增强的量。强化量的损失，现有设备将消失量。</v>
          </cell>
          <cell r="O245" t="str">
            <v>提取在其中加強傳遞到設備的設備的增強的量。強化量的損失，現有設備將消失量。</v>
          </cell>
          <cell r="P245" t="str">
            <v>L'extraction des quantités accrues de l'équipement dans lequel le renfort passe dans l'appareil. Le renforcement est le montant des pertes de l'équipement existant disparaîtra.</v>
          </cell>
          <cell r="Q245" t="str">
            <v>Extrahieren der erhöhten Mengen in dem Gerät, in dem die Verstärkung in das Gerät gelangt zu. Menge Stärkung ist die Höhe der Verluste der bestehenden Anlagen verschwinden.</v>
          </cell>
          <cell r="R245" t="str">
            <v>Mengekstraksi jumlah ditingkatkan dalam peralatan yang penguatan lewat di ke perangkat. Penguatan jumlah adalah jumlah kerugian peralatan yang ada akan hilang.</v>
          </cell>
          <cell r="S245" t="str">
            <v>Estrarre le somme maggiorate in apparecchiature in cui il rinforzo passa al dispositivo. Il rafforzamento è l'ammontare delle perdite attrezzature esistenti scomparirà.</v>
          </cell>
          <cell r="T245" t="str">
            <v>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v>
          </cell>
          <cell r="U245" t="str">
            <v>La extracción de las cantidades mejoradas en el equipo en el que el refuerzo pasa en el dispositivo. Fortalecimiento cantidad es la cantidad de pérdidas de los equipos existentes desaparecerán.</v>
          </cell>
          <cell r="V245" t="str">
            <v>สกัดในปริมาณที่เพิ่มขึ้นในอุปกรณ์ในการเสริมแรงที่ผ่านเข้าใช้อุปกรณ์ การสร้างความเข้มแข็งจำนวนเงินเป็นจำนวนเงินของการสูญเสียอุปกรณ์ที่มีอยู่จะหายไป</v>
          </cell>
          <cell r="W245" t="str">
            <v>Chiết xuất một lượng tăng cường trong các thiết bị, trong đó tăng cường đi vào thiết bị. Tăng cường số lượng là số tiền thiệt hại các thiết bị hiện tại sẽ biến mất.</v>
          </cell>
          <cell r="X245" t="str">
            <v>Extrair as quantidades acrescidas no equipamento em que o reforço em passa para o dispositivo. Fortalecimento montante é o montante das perdas nos equipamentos existentes desaparecerão.</v>
          </cell>
          <cell r="Y245" t="str">
            <v>استخراج كميات أكبر في المعدات التي تعزيز يمر في الجهاز. تعزيز كمية هو مقدار خسائر المعدات الموجودة وسوف تختفي.</v>
          </cell>
          <cell r="Z245" t="str">
            <v>Выманне пашыраных сум у абсталяванні, у якім арматура праходзіць ў прыладу. Ўмацаванне сумы з'яўляецца сума страт існуючага абсталявання адпадзе.</v>
          </cell>
          <cell r="AA245" t="str">
            <v>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v>
          </cell>
          <cell r="AB245" t="str">
            <v>Extrahování zvýšené množství v zařízení, ve kterém prochází výztuž k zařízení. Posílení hodnota je částka ztrát stávajících zařízení zmizí.</v>
          </cell>
          <cell r="AC245" t="str">
            <v>Het halen van de verbeterde bedragen in de apparatuur waarin de wapening gaat in op het apparaat. Versterking is het bedrag van de verliezen van de bestaande apparatuur zal verdwijnen.</v>
          </cell>
          <cell r="AD245" t="str">
            <v>Uutetaan parannettu määriä laitteistosta, jossa vahvike kulkee laitteeseen. Vahvistaminen on summa tappioiden olemassa olevien laitteiden katoaa.</v>
          </cell>
          <cell r="AE245" t="str">
            <v>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v>
          </cell>
          <cell r="AF245" t="str">
            <v>חילוץ הסכומים המשופרים ב הציוד שבו החיזוק עובר למכשיר. חיזוק הסכום הוא סכום ההפסדים הציוד הקיים יעלם.</v>
          </cell>
          <cell r="AG245" t="str">
            <v>Kibontása a fokozott mennyiségben a berendezésnek, amelyben az megerősítés halad a készüléket. Erősítése az összeg a veszteségek a meglévő berendezések eltűnik.</v>
          </cell>
          <cell r="AH245" t="str">
            <v>Mengekstrak jumlah yang dipertingkatkan dalam peralatan di mana tetulang pas masuk ke peranti. jumlah pengukuhan adalah jumlah kerugian peralatan sedia ada akan hilang.</v>
          </cell>
          <cell r="AI245" t="str">
            <v>Wyodrębnianie zwiększone ilości w urządzenia, w których wzmocnienie przekazuje się do urządzenia. Wzmocnienie ilość to ilość strat istniejące urządzenia zniknie.</v>
          </cell>
          <cell r="AJ245" t="str">
            <v>Extracting cantitățile sporite în echipamentul în care armătura trece la dispozitiv. Valoarea Consolidarea este valoarea pierderilor echipamentelor existente vor dispărea.</v>
          </cell>
          <cell r="AK245" t="str">
            <v>Extrahovania zvýšené množstvo v zariadení, v ktorom prechádza výstuž k zariadeniu. Posilnenie hodnota je suma strát existujúcich zariadení zmizne.</v>
          </cell>
          <cell r="AL245" t="str">
            <v>Extrahera de förbättrade mängder i den utrustning i vilken armeringen passerar in på enheten. Förstärkning belopp är förlusterna den befintliga utrustningen kommer att försvinna.</v>
          </cell>
          <cell r="AM245" t="str">
            <v>Takviye cihazda geçtiği ekipmanda arttırılmış miktarlarda ayıklama. miktar güçlendirilmesi, mevcut ekipman kaybolur kayıpların miktarıdır.</v>
          </cell>
          <cell r="AN245" t="str">
            <v>Витяг розширених сум в обладнанні, в якому арматура проходить в пристрій. Зміцнення суми є сума втрат існуючого обладнання відпаде.</v>
          </cell>
        </row>
        <row r="246">
          <cell r="A246" t="str">
            <v>EquipUI_TransferComplete</v>
          </cell>
          <cell r="B246">
            <v>1</v>
          </cell>
          <cell r="C246" t="str">
            <v>강화 이전 완료</v>
          </cell>
          <cell r="D246"/>
          <cell r="E246" t="str">
            <v>강화 이전 완료</v>
          </cell>
          <cell r="F246"/>
          <cell r="G246" t="str">
            <v>Enhanced previously completed</v>
          </cell>
          <cell r="H246" t="str">
            <v>TRANSFER UPGRADE COMPLETE</v>
          </cell>
          <cell r="K246">
            <v>1</v>
          </cell>
          <cell r="M246" t="str">
            <v>強化前の完了</v>
          </cell>
          <cell r="N246" t="str">
            <v>增强先前完成</v>
          </cell>
          <cell r="O246" t="str">
            <v>增強先前完成</v>
          </cell>
          <cell r="P246" t="str">
            <v>Amélioré précédemment complété</v>
          </cell>
          <cell r="Q246" t="str">
            <v>Verbesserte zuvor abgeschlossen</v>
          </cell>
          <cell r="R246" t="str">
            <v>Ditingkatkan sebelumnya selesai</v>
          </cell>
          <cell r="S246" t="str">
            <v>Avanzato precedentemente completato</v>
          </cell>
          <cell r="T246" t="str">
            <v>Enhanced ранее завершен</v>
          </cell>
          <cell r="U246" t="str">
            <v>Enhanced completado previamente</v>
          </cell>
          <cell r="V246" t="str">
            <v>ปรับปรุงเสร็จสิ้นก่อนหน้านี้</v>
          </cell>
          <cell r="W246" t="str">
            <v>Tăng cường hoàn thành trước</v>
          </cell>
          <cell r="X246" t="str">
            <v>Reforçada previamente concluído</v>
          </cell>
          <cell r="Y246" t="str">
            <v>تعزيز أنجزت سابقا</v>
          </cell>
          <cell r="Z246" t="str">
            <v>Enhanced раней завершаны</v>
          </cell>
          <cell r="AA246" t="str">
            <v>Засилено завършени преди това,</v>
          </cell>
          <cell r="AB246" t="str">
            <v>Vylepšená dříve nedokončil</v>
          </cell>
          <cell r="AC246" t="str">
            <v>Enhanced vooraf ingevulde</v>
          </cell>
          <cell r="AD246" t="str">
            <v>Parannettu aiemmin suorittanut</v>
          </cell>
          <cell r="AE246" t="str">
            <v>Ενισχυμένη προηγουμένως ολοκληρωθεί</v>
          </cell>
          <cell r="AF246" t="str">
            <v>Enhanced השלימה בעבר</v>
          </cell>
          <cell r="AG246" t="str">
            <v>Továbbfejlesztett korábban befejezett</v>
          </cell>
          <cell r="AH246" t="str">
            <v>Dipertingkatkan sebelum ini selesai</v>
          </cell>
          <cell r="AI246" t="str">
            <v>Ulepszony poprzednio zakończone</v>
          </cell>
          <cell r="AJ246" t="str">
            <v>Consolidată realizate anterior</v>
          </cell>
          <cell r="AK246" t="str">
            <v>Vylepšená ešte neabsolvoval</v>
          </cell>
          <cell r="AL246" t="str">
            <v>Förbättrad tidigare genomförda</v>
          </cell>
          <cell r="AM246" t="str">
            <v>Geliştirilmiş önce tamamlanan</v>
          </cell>
          <cell r="AN246" t="str">
            <v>Enhanced раніше завершено</v>
          </cell>
        </row>
        <row r="247">
          <cell r="A247" t="str">
            <v>EquipUI_TransferOff</v>
          </cell>
          <cell r="B247">
            <v>1</v>
          </cell>
          <cell r="C247" t="str">
            <v>강화 이전 모드가 해제되었습니다</v>
          </cell>
          <cell r="D247"/>
          <cell r="E247" t="str">
            <v>강화 이전 모드가 해제되었습니다</v>
          </cell>
          <cell r="F247"/>
          <cell r="H247" t="str">
            <v>In progress of translating…(247)</v>
          </cell>
          <cell r="M247" t="str">
            <v>In progress of translating…(247)</v>
          </cell>
          <cell r="N247" t="str">
            <v>In progress of translating…(247)</v>
          </cell>
          <cell r="O247" t="str">
            <v>In progress of translating…(247)</v>
          </cell>
          <cell r="P247" t="str">
            <v>In progress of translating…(247)</v>
          </cell>
          <cell r="Q247" t="str">
            <v>In progress of translating…(247)</v>
          </cell>
          <cell r="R247" t="str">
            <v>In progress of translating…(247)</v>
          </cell>
          <cell r="S247" t="str">
            <v>In progress of translating…(247)</v>
          </cell>
          <cell r="T247" t="str">
            <v>In progress of translating…(247)</v>
          </cell>
          <cell r="U247" t="str">
            <v>In progress of translating…(247)</v>
          </cell>
          <cell r="V247" t="str">
            <v>In progress of translating…(247)</v>
          </cell>
          <cell r="W247" t="str">
            <v>In progress of translating…(247)</v>
          </cell>
          <cell r="X247" t="str">
            <v>In progress of translating…(247)</v>
          </cell>
          <cell r="Y247" t="str">
            <v>In progress of translating…(247)</v>
          </cell>
          <cell r="Z247" t="str">
            <v>In progress of translating…(247)</v>
          </cell>
          <cell r="AA247" t="str">
            <v>In progress of translating…(247)</v>
          </cell>
          <cell r="AB247" t="str">
            <v>In progress of translating…(247)</v>
          </cell>
          <cell r="AC247" t="str">
            <v>In progress of translating…(247)</v>
          </cell>
          <cell r="AD247" t="str">
            <v>In progress of translating…(247)</v>
          </cell>
          <cell r="AE247" t="str">
            <v>In progress of translating…(247)</v>
          </cell>
          <cell r="AF247" t="str">
            <v>In progress of translating…(247)</v>
          </cell>
          <cell r="AG247" t="str">
            <v>In progress of translating…(247)</v>
          </cell>
          <cell r="AH247" t="str">
            <v>In progress of translating…(247)</v>
          </cell>
          <cell r="AI247" t="str">
            <v>In progress of translating…(247)</v>
          </cell>
          <cell r="AJ247" t="str">
            <v>In progress of translating…(247)</v>
          </cell>
          <cell r="AK247" t="str">
            <v>In progress of translating…(247)</v>
          </cell>
          <cell r="AL247" t="str">
            <v>In progress of translating…(247)</v>
          </cell>
          <cell r="AM247" t="str">
            <v>In progress of translating…(247)</v>
          </cell>
          <cell r="AN247" t="str">
            <v>In progress of translating…(247)</v>
          </cell>
        </row>
        <row r="248">
          <cell r="A248" t="str">
            <v>EquipUI_EquipmentEnhance</v>
          </cell>
          <cell r="B248">
            <v>1</v>
          </cell>
          <cell r="C248" t="str">
            <v>장비 강화</v>
          </cell>
          <cell r="D248"/>
          <cell r="E248" t="str">
            <v>장비 강화</v>
          </cell>
          <cell r="F248"/>
          <cell r="G248" t="str">
            <v>Enhanced Equipment</v>
          </cell>
          <cell r="H248" t="str">
            <v>UPGRADE EQUIPMENT</v>
          </cell>
          <cell r="K248">
            <v>1</v>
          </cell>
          <cell r="M248" t="str">
            <v>装備強化</v>
          </cell>
          <cell r="N248" t="str">
            <v>强化装备</v>
          </cell>
          <cell r="O248" t="str">
            <v>強化裝備</v>
          </cell>
          <cell r="P248" t="str">
            <v>équipements améliorés</v>
          </cell>
          <cell r="Q248" t="str">
            <v>verbesserte Ausrüstung</v>
          </cell>
          <cell r="R248" t="str">
            <v>peningkatan Peralatan</v>
          </cell>
          <cell r="S248" t="str">
            <v>Attrezzatura avanzata</v>
          </cell>
          <cell r="T248" t="str">
            <v>Enhanced оборудование</v>
          </cell>
          <cell r="U248" t="str">
            <v>Equipo mejorada</v>
          </cell>
          <cell r="V248" t="str">
            <v>อุปกรณ์ที่เพิ่มขึ้น</v>
          </cell>
          <cell r="W248" t="str">
            <v>Thiết bị nâng</v>
          </cell>
          <cell r="X248" t="str">
            <v>Equipamento reforçada</v>
          </cell>
          <cell r="Y248" t="str">
            <v>معدات المحسن</v>
          </cell>
          <cell r="Z248" t="str">
            <v>Enhanced абсталяванне</v>
          </cell>
          <cell r="AA248" t="str">
            <v>Засилено техника</v>
          </cell>
          <cell r="AB248" t="str">
            <v>Enhanced zařízení</v>
          </cell>
          <cell r="AC248" t="str">
            <v>verbeterde Equipment</v>
          </cell>
          <cell r="AD248" t="str">
            <v>parannettu laitteet</v>
          </cell>
          <cell r="AE248" t="str">
            <v>ενισχυμένη Εξοπλισμός</v>
          </cell>
          <cell r="AF248" t="str">
            <v>ציוד משופר</v>
          </cell>
          <cell r="AG248" t="str">
            <v>Továbbfejlesztett berendezések</v>
          </cell>
          <cell r="AH248" t="str">
            <v>dipertingkatkan Equipment</v>
          </cell>
          <cell r="AI248" t="str">
            <v>Ulepszony Wyposażenie</v>
          </cell>
          <cell r="AJ248" t="str">
            <v>Echipament îmbunătățită</v>
          </cell>
          <cell r="AK248" t="str">
            <v>enhanced zariadenie</v>
          </cell>
          <cell r="AL248" t="str">
            <v>förbättrad Equipment</v>
          </cell>
          <cell r="AM248" t="str">
            <v>Geliştirilmiş Ekipmanları</v>
          </cell>
          <cell r="AN248" t="str">
            <v>Enhanced обладнання</v>
          </cell>
        </row>
        <row r="249">
          <cell r="A249" t="str">
            <v>EquipUI_EquipmentEnhanceMore</v>
          </cell>
          <cell r="B249">
            <v>1</v>
          </cell>
          <cell r="C249" t="str">
            <v>선택한 재료당 1회씩 강화를 시도하며 성공한 만큼 강화량이 오르게 됩니다. 더 높은 등급의 재료를 소모할수록 성공 확률이 증가합니다.
강화 실패 시 무기가 파괴되거나 강화단계가 떨어지지 않습니다.</v>
          </cell>
          <cell r="D249"/>
          <cell r="E249" t="str">
            <v>선택한 재료당 1회씩 강화를 시도하며 성공한 만큼 강화량이 오르게 됩니다. 더 높은 등급의 재료를 소모할수록 성공 확률이 증가합니다.
강화 실패 시 무기가 파괴되거나 강화단계가 떨어지지 않습니다.</v>
          </cell>
          <cell r="F249"/>
          <cell r="G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H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K249">
            <v>1</v>
          </cell>
          <cell r="M249" t="str">
            <v>選択された材料ごとに1回ずつ強化をしようとして成功しただけ強化量が上がるします。より高い等級の材料を消費すればするほど成功確率が増加します。_x000D_
_x000D_
強化失敗時の武器が破壊されたり強化段階が落ちません。</v>
          </cell>
          <cell r="N249" t="str">
            <v>尝试每一次选择的材料，并通过成功攀登量增强加强。更多的消费增加了高档材料的成功率。_x000D_
_x000D_
加强武器破坏或不属于强化失败的。</v>
          </cell>
          <cell r="O249" t="str">
            <v>嘗試每一次選擇的材料，並通過成功攀登量增強加強。更多的消費增加了高檔材料的成功率。_x000D_
_x000D_
加強武器破壞或不屬於強化失敗的。</v>
          </cell>
          <cell r="P249" t="str">
            <v>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v>
          </cell>
          <cell r="Q249" t="str">
            <v>Der Versuch, zu stärken einmal pro Material ausgewählt und wird von einem erfolgreichen Aufstieg Betrag verstärkt. Mehr Verbrauch erhöht die Erfolgsrate von hochwertigen Materialien._x000D_
_x000D_
Die Stärkung der Waffe zerstört oder nicht die Stärkung des Scheiterns fallen.</v>
          </cell>
          <cell r="R249" t="str">
            <v>Mencoba untuk memperkuat sekali per dipilih material dan diperkuat dengan jumlah yang berhasil mendaki. Lebih konsumsi meningkatkan tingkat keberhasilan bahan bermutu tinggi._x000D_
_x000D_
Penguatan senjata hancur atau tidak jatuh penguatan kegagalan.</v>
          </cell>
          <cell r="S249" t="str">
            <v>Cercando di rafforzare volta per selezionato materiale ed è rinforzato da una quantità salita successo. Più il consumo aumenta il tasso di successo di materiali di alta qualità._x000D_
_x000D_
Rafforzare l'arma distrutta o non rientra il rafforzamento del fallimento.</v>
          </cell>
          <cell r="T249" t="str">
            <v>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v>
          </cell>
          <cell r="U249" t="str">
            <v>Tratando de reforzar una vez por seleccionada material y es reforzado por una cantidad subida éxito. Más consumo aumenta la tasa de éxito de materiales de alta calidad._x000D_
_x000D_
El fortalecimiento del arma destruido o no se caiga el fortalecimiento de fracaso.</v>
          </cell>
          <cell r="V249" t="str">
            <v>พยายามที่จะสร้างความเข้มแข็งครั้งเดียวต่อวัสดุที่เลือกและจะเสริมด้วยจำนวนปีนที่ประสบความสำเร็จ 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v>
          </cell>
          <cell r="W249" t="str">
            <v>Đang cố gắng để củng cố một lần cho mỗi lựa chọn vật liệu và được củng cố bởi một lượng leo lên thành công. Hơn tiêu thụ tăng tỷ lệ thành công của các vật liệu cao cấp._x000D_
_x000D_
Tăng cường vũ khí phá hủy hoặc không thuộc việc tăng cường các thất bại.</v>
          </cell>
          <cell r="X249" t="str">
            <v>Tentando reforçar uma vez por seleccionado o material e é reforçada por uma quantidade subida bem sucedida. Mais consumo aumenta a taxa de sucesso de materiais de alta qualidade._x000D_
_x000D_
Reforçar a arma destruída ou não cai o fortalecimento do fracasso.</v>
          </cell>
          <cell r="Y249" t="str">
            <v>في محاولة لتعزيز مرة واحدة في اختيار المواد ويتعزز بمقدار تسلق ناجحة. مزيد من الاستهلاك يزيد من نسبة نجاح مواد عالية الجودة._x000D_
_x000D_
تعزيز السلاح دمر أو لا تقع تعزيز الفشل.</v>
          </cell>
          <cell r="Z249" t="str">
            <v>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v>
          </cell>
          <cell r="AA249" t="str">
            <v>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v>
          </cell>
          <cell r="AB249" t="str">
            <v>Snaží se posílit jednou za vybraný materiál a je posíleno úspěšnou množstvím stoupání. Více spotřeba zvyšuje úspěšnost ušlechtilých materiálů._x000D_
_x000D_
Posílení zbraň zničena nebo nespadá posilování selhání.</v>
          </cell>
          <cell r="AC249" t="str">
            <v>Proberen te versterken eenmaal per materiaal geselecteerd en wordt versterkt door een succesvolle klim bedrag. Meer consumptie verhoogt de kans op succes van hoogwaardige materialen._x000D_
_x000D_
Versterking van het wapen vernietigd of niet de versterking van mislukking vallen.</v>
          </cell>
          <cell r="AD249" t="str">
            <v>Pyrkivät vahvistamaan kerran valittu materiaali ja sitä vahvistaa onnistunut kiivetä määrä. Enemmän kulutus kasvaa onnistumisprosentti laadukkaat materiaalit._x000D_
_x000D_
Vahvistaminen aseen tuhoutunut tai jääviin vahvistamista epäonnistumisen.</v>
          </cell>
          <cell r="AE249" t="str">
            <v>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v>
          </cell>
          <cell r="AF249" t="str">
            <v>מנסה לחזק פעם אחת לכל שנבחר חומר והוא מחוזק על ידי כמות טיפוס מוצלחת. צריכה נוספת מגדילה את שיעור ההצלחה של חומרים בדרגה גבוהה._x000D_
_x000D_
חיזוק הנשק נהרס או לא נופל התחזקות כישלון.</v>
          </cell>
          <cell r="AG249" t="str">
            <v>Igyekszik erősíteni egyszer kiválasztott anyag és erősíti a sikeres mászás összeget. További fogyasztás növeli a siker mértéke a kiváló minőségű anyagok._x000D_
_x000D_
Erősítése a fegyver megsemmisült vagy nem esik a megerősítése hiba.</v>
          </cell>
          <cell r="AH249" t="str">
            <v>Cuba untuk mengukuhkan sekali setiap dipilih bahan dan diperkukuh oleh jumlah pendakian yang berjaya. Lebih penggunaan meningkatkan kadar kejayaan bahan yang bermutu tinggi._x000D_
_x000D_
Mengukuhkan senjata yang musnah atau tidak jatuh pengukuhan kegagalan.</v>
          </cell>
          <cell r="AI249" t="str">
            <v>Próbując wzmocnić raz na wybrany materiał jest wzmocniona skutecznej ilości wznoszenia. Więcej konsumpcja zwiększa wskaźnik sukcesu materiałów wysokiej jakości._x000D_
_x000D_
Wzmocnienie broń zniszczone lub nie wchodzi wzmocnienie awarii.</v>
          </cell>
          <cell r="AJ249" t="str">
            <v>Încercarea de a consolida o dată pe materialul selectat și este întărită cu o sumă de succes urcare. Mai mult consumul crește rata de succes de materiale de înaltă calitate._x000D_
_x000D_
Consolidarea arma distruse sau nu se încadrează întărirea eșecului.</v>
          </cell>
          <cell r="AK249" t="str">
            <v>Snažia sa posilniť raz za vybraný materiál a je posilnené úspešnú množstvom stúpaní. Viac spotreba zvyšuje úspešnosť ušľachtilých materiálov._x000D_
_x000D_
Posilnenie zbraň zničená alebo nespadá posilňovanie zlyhania.</v>
          </cell>
          <cell r="AL249" t="str">
            <v>Försöker stärka gång per valda material och är förstärkt av en framgångsrik klättra belopp. Mer konsumtion ökar andelen framgångsrika högvärdiga material._x000D_
_x000D_
Förstärkning vapnet förstörs eller inte faller förstärkningen av misslyckande.</v>
          </cell>
          <cell r="AM249" t="str">
            <v>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v>
          </cell>
          <cell r="AN249" t="str">
            <v>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v>
          </cell>
        </row>
        <row r="250">
          <cell r="A250" t="str">
            <v>EquipUI_IncreaseInSuccess</v>
          </cell>
          <cell r="B250">
            <v>1</v>
          </cell>
          <cell r="C250" t="str">
            <v>성공 시 증가량</v>
          </cell>
          <cell r="D250"/>
          <cell r="E250" t="str">
            <v>성공 시 증가량</v>
          </cell>
          <cell r="F250"/>
          <cell r="G250" t="str">
            <v>Increase on success</v>
          </cell>
          <cell r="H250" t="str">
            <v>Increase in Success</v>
          </cell>
          <cell r="K250">
            <v>1</v>
          </cell>
          <cell r="M250" t="str">
            <v>成功時の増加量</v>
          </cell>
          <cell r="N250" t="str">
            <v>加大对成功</v>
          </cell>
          <cell r="O250" t="str">
            <v>加大對成功</v>
          </cell>
          <cell r="P250" t="str">
            <v>Augmenter le succès</v>
          </cell>
          <cell r="Q250" t="str">
            <v>Erhöhen Sie auf Erfolg</v>
          </cell>
          <cell r="R250" t="str">
            <v>Meningkatkan keberhasilan</v>
          </cell>
          <cell r="S250" t="str">
            <v>Aumentare il successo</v>
          </cell>
          <cell r="T250" t="str">
            <v>Увеличение на успех</v>
          </cell>
          <cell r="U250" t="str">
            <v>Aumentar el éxito</v>
          </cell>
          <cell r="V250" t="str">
            <v>เพิ่มความสำเร็จ</v>
          </cell>
          <cell r="W250" t="str">
            <v>Tăng trên thành công</v>
          </cell>
          <cell r="X250" t="str">
            <v>Aumentar em caso de sucesso</v>
          </cell>
          <cell r="Y250" t="str">
            <v>زيادة على النجاح</v>
          </cell>
          <cell r="Z250" t="str">
            <v>Павелічэнне на поспех</v>
          </cell>
          <cell r="AA250" t="str">
            <v>Увеличаване на успеха</v>
          </cell>
          <cell r="AB250" t="str">
            <v>Zvýšit o úspěchu</v>
          </cell>
          <cell r="AC250" t="str">
            <v>Verhoog op succes</v>
          </cell>
          <cell r="AD250" t="str">
            <v>Lisätä menestykseen</v>
          </cell>
          <cell r="AE250" t="str">
            <v>Αυξήστε την επιτυχία</v>
          </cell>
          <cell r="AF250" t="str">
            <v>הגדל על הצלחה</v>
          </cell>
          <cell r="AG250" t="str">
            <v>Növeli a siker</v>
          </cell>
          <cell r="AH250" t="str">
            <v>Meningkatkan kejayaan</v>
          </cell>
          <cell r="AI250" t="str">
            <v>Podnieś na sukces</v>
          </cell>
          <cell r="AJ250" t="str">
            <v>Creșterea pe succes</v>
          </cell>
          <cell r="AK250" t="str">
            <v>Zvýšiť o úspechu</v>
          </cell>
          <cell r="AL250" t="str">
            <v>Ökning på framgång</v>
          </cell>
          <cell r="AM250" t="str">
            <v>başarısına Artış</v>
          </cell>
          <cell r="AN250" t="str">
            <v>Збільшення на успіх</v>
          </cell>
        </row>
        <row r="251">
          <cell r="A251" t="str">
            <v>EquipUI_MaterialCount</v>
          </cell>
          <cell r="B251">
            <v>1</v>
          </cell>
          <cell r="C251" t="str">
            <v>재료 개수 :</v>
          </cell>
          <cell r="D251"/>
          <cell r="E251" t="str">
            <v>재료 개수 :</v>
          </cell>
          <cell r="F251"/>
          <cell r="G251" t="str">
            <v>Material number:</v>
          </cell>
          <cell r="H251" t="str">
            <v>Number of Materials:</v>
          </cell>
          <cell r="K251">
            <v>1</v>
          </cell>
          <cell r="M251" t="str">
            <v>材料数：</v>
          </cell>
          <cell r="N251" t="str">
            <v>材料号：</v>
          </cell>
          <cell r="O251" t="str">
            <v>材料號：</v>
          </cell>
          <cell r="P251" t="str">
            <v>Numéro d'article:</v>
          </cell>
          <cell r="Q251" t="str">
            <v>Materialnummer:</v>
          </cell>
          <cell r="R251" t="str">
            <v>Nomor bahan:</v>
          </cell>
          <cell r="S251" t="str">
            <v>Numero del materiale:</v>
          </cell>
          <cell r="T251" t="str">
            <v>Номер материала:</v>
          </cell>
          <cell r="U251" t="str">
            <v>Número de material:</v>
          </cell>
          <cell r="V251" t="str">
            <v>จำนวนวัสดุ:</v>
          </cell>
          <cell r="W251" t="str">
            <v>số vật liệu:</v>
          </cell>
          <cell r="X251" t="str">
            <v>Número de material:</v>
          </cell>
          <cell r="Y251" t="str">
            <v>عدد المواد:</v>
          </cell>
          <cell r="Z251" t="str">
            <v>Нумар матэрыялу:</v>
          </cell>
          <cell r="AA251" t="str">
            <v>Номер на материала:</v>
          </cell>
          <cell r="AB251" t="str">
            <v>Materiál číslo:</v>
          </cell>
          <cell r="AC251" t="str">
            <v>Materiaal nummer:</v>
          </cell>
          <cell r="AD251" t="str">
            <v>Materiaali numero:</v>
          </cell>
          <cell r="AE251" t="str">
            <v>Αριθμός υλικού:</v>
          </cell>
          <cell r="AF251" t="str">
            <v>מספר חומר:</v>
          </cell>
          <cell r="AG251" t="str">
            <v>Anyag száma:</v>
          </cell>
          <cell r="AH251" t="str">
            <v>jumlah bahan:</v>
          </cell>
          <cell r="AI251" t="str">
            <v>Numer materiału:</v>
          </cell>
          <cell r="AJ251" t="str">
            <v>Număr Material:</v>
          </cell>
          <cell r="AK251" t="str">
            <v>Materiál číslo:</v>
          </cell>
          <cell r="AL251" t="str">
            <v>Materialnummer:</v>
          </cell>
          <cell r="AM251" t="str">
            <v>Malzeme numarası:</v>
          </cell>
          <cell r="AN251" t="str">
            <v>Номер матеріалу:</v>
          </cell>
        </row>
        <row r="252">
          <cell r="A252" t="str">
            <v>EquipUI_SuccessCount</v>
          </cell>
          <cell r="B252">
            <v>1</v>
          </cell>
          <cell r="C252" t="str">
            <v>성공 횟수 :</v>
          </cell>
          <cell r="D252"/>
          <cell r="E252" t="str">
            <v>성공 횟수 :</v>
          </cell>
          <cell r="F252"/>
          <cell r="G252" t="str">
            <v>Number of successes:</v>
          </cell>
          <cell r="H252" t="str">
            <v>Number of Successes:</v>
          </cell>
          <cell r="K252">
            <v>1</v>
          </cell>
          <cell r="M252" t="str">
            <v>成功回数：</v>
          </cell>
          <cell r="N252" t="str">
            <v>成功次数：</v>
          </cell>
          <cell r="O252" t="str">
            <v>成功次數：</v>
          </cell>
          <cell r="P252" t="str">
            <v>Nombre de succès:</v>
          </cell>
          <cell r="Q252" t="str">
            <v>Anzahl der Erfolge:</v>
          </cell>
          <cell r="R252" t="str">
            <v>Jumlah keberhasilan:</v>
          </cell>
          <cell r="S252" t="str">
            <v>Numero di successi:</v>
          </cell>
          <cell r="T252" t="str">
            <v>Количество успехов:</v>
          </cell>
          <cell r="U252" t="str">
            <v>Número de éxitos:</v>
          </cell>
          <cell r="V252" t="str">
            <v>จำนวนความสำเร็จ:</v>
          </cell>
          <cell r="W252" t="str">
            <v>Số thành công:</v>
          </cell>
          <cell r="X252" t="str">
            <v>Número de sucessos:</v>
          </cell>
          <cell r="Y252" t="str">
            <v>عدد من النجاحات:</v>
          </cell>
          <cell r="Z252" t="str">
            <v>Колькасць поспехаў:</v>
          </cell>
          <cell r="AA252" t="str">
            <v>Брой на успехи:</v>
          </cell>
          <cell r="AB252" t="str">
            <v>Počet úspěchů:</v>
          </cell>
          <cell r="AC252" t="str">
            <v>Aantal successen:</v>
          </cell>
          <cell r="AD252" t="str">
            <v>Onnistumisten määrän:</v>
          </cell>
          <cell r="AE252" t="str">
            <v>Αριθμός επιτυχίες:</v>
          </cell>
          <cell r="AF252" t="str">
            <v>מספר ההצלחות:</v>
          </cell>
          <cell r="AG252" t="str">
            <v>Sikerek száma:</v>
          </cell>
          <cell r="AH252" t="str">
            <v>Bilangan kejayaan:</v>
          </cell>
          <cell r="AI252" t="str">
            <v>Liczba sukcesów:</v>
          </cell>
          <cell r="AJ252" t="str">
            <v>Numărul de succese:</v>
          </cell>
          <cell r="AK252" t="str">
            <v>Počet úspechov:</v>
          </cell>
          <cell r="AL252" t="str">
            <v>Antal framgångar:</v>
          </cell>
          <cell r="AM252" t="str">
            <v>başarıların sayısı:</v>
          </cell>
          <cell r="AN252" t="str">
            <v>Кількість успіхів:</v>
          </cell>
        </row>
        <row r="253">
          <cell r="A253" t="str">
            <v>EquipUI_Failure</v>
          </cell>
          <cell r="B253">
            <v>1</v>
          </cell>
          <cell r="C253" t="str">
            <v>실패</v>
          </cell>
          <cell r="D253"/>
          <cell r="E253" t="str">
            <v>실패</v>
          </cell>
          <cell r="F253"/>
          <cell r="G253" t="str">
            <v>failure</v>
          </cell>
          <cell r="H253" t="str">
            <v>Failure</v>
          </cell>
          <cell r="K253">
            <v>1</v>
          </cell>
          <cell r="M253" t="str">
            <v>失敗</v>
          </cell>
          <cell r="N253" t="str">
            <v>失败</v>
          </cell>
          <cell r="O253" t="str">
            <v>失敗</v>
          </cell>
          <cell r="P253" t="str">
            <v>échec</v>
          </cell>
          <cell r="Q253" t="str">
            <v>Scheitern</v>
          </cell>
          <cell r="R253" t="str">
            <v>kegagalan</v>
          </cell>
          <cell r="S253" t="str">
            <v>fallimento</v>
          </cell>
          <cell r="T253" t="str">
            <v>недостаточность</v>
          </cell>
          <cell r="U253" t="str">
            <v>fracaso</v>
          </cell>
          <cell r="V253" t="str">
            <v>ความล้มเหลว</v>
          </cell>
          <cell r="W253" t="str">
            <v>thất bại</v>
          </cell>
          <cell r="X253" t="str">
            <v>falha</v>
          </cell>
          <cell r="Y253" t="str">
            <v>فشل</v>
          </cell>
          <cell r="Z253" t="str">
            <v>недастатковасць</v>
          </cell>
          <cell r="AA253" t="str">
            <v>неуспех</v>
          </cell>
          <cell r="AB253" t="str">
            <v>selhání</v>
          </cell>
          <cell r="AC253" t="str">
            <v>mislukking</v>
          </cell>
          <cell r="AD253" t="str">
            <v>vika</v>
          </cell>
          <cell r="AE253" t="str">
            <v>αποτυχία</v>
          </cell>
          <cell r="AF253" t="str">
            <v>אי</v>
          </cell>
          <cell r="AG253" t="str">
            <v>kudarc</v>
          </cell>
          <cell r="AH253" t="str">
            <v>kegagalan</v>
          </cell>
          <cell r="AI253" t="str">
            <v>niepowodzenie</v>
          </cell>
          <cell r="AJ253" t="str">
            <v>eșec</v>
          </cell>
          <cell r="AK253" t="str">
            <v>zlyhanie</v>
          </cell>
          <cell r="AL253" t="str">
            <v>misslyckande</v>
          </cell>
          <cell r="AM253" t="str">
            <v>başarısızlık</v>
          </cell>
          <cell r="AN253" t="str">
            <v>недостатність</v>
          </cell>
        </row>
        <row r="254">
          <cell r="A254" t="str">
            <v>EquipUI_ReturnForMax</v>
          </cell>
          <cell r="B254">
            <v>1</v>
          </cell>
          <cell r="C254" t="str">
            <v>최대 강화에 도달하여 남은 장비와 골드는 반환됩니다</v>
          </cell>
          <cell r="D254"/>
          <cell r="E254" t="str">
            <v>최대 강화에 도달하여 남은 장비와 골드는 반환됩니다</v>
          </cell>
          <cell r="F254"/>
          <cell r="G254" t="str">
            <v>The remaining equipment will be returned with gold to reach the maximum strengthening</v>
          </cell>
          <cell r="H254" t="str">
            <v>The remaining equipment will be returned with gold to reach the maximum strengthening</v>
          </cell>
          <cell r="K254">
            <v>1</v>
          </cell>
          <cell r="M254" t="str">
            <v>最大強化に到達して、残りの機器とゴールドが返されます</v>
          </cell>
          <cell r="N254" t="str">
            <v>其余设备将与金返还达到最大强化</v>
          </cell>
          <cell r="O254" t="str">
            <v>其餘設備將與金返還達到最大強化</v>
          </cell>
          <cell r="P254" t="str">
            <v>Le reste du matériel sera retourné avec l'or pour atteindre le renforcement maximum</v>
          </cell>
          <cell r="Q254" t="str">
            <v>Die übrige Ausstattung mit Gold zurück werden, um die maximale Verstärkung zu erreichen</v>
          </cell>
          <cell r="R254" t="str">
            <v>Peralatan yang tersisa akan dikembalikan dengan emas untuk mencapai penguatan maksimum</v>
          </cell>
          <cell r="S254" t="str">
            <v>L'apparecchiatura rimanente verrà restituito con oro per raggiungere la massima rafforzamento</v>
          </cell>
          <cell r="T254" t="str">
            <v>Остальное оборудование будет возвращено с золотом, чтобы достичь максимального усиления</v>
          </cell>
          <cell r="U254" t="str">
            <v>El equipo restante será devuelto con oro para alcanzar el máximo fortalecimiento</v>
          </cell>
          <cell r="V254" t="str">
            <v>อุปกรณ์ที่เหลือจะกลับมาพร้อมกับทองที่จะไปถึงการสร้างความเข้มแข็งสูงสุด</v>
          </cell>
          <cell r="W254" t="str">
            <v>Các thiết bị còn lại sẽ được trả lại bằng vàng để đạt được tăng cường tối đa</v>
          </cell>
          <cell r="X254" t="str">
            <v>O equipamento restante será devolvido com ouro para alcançar o máximo de fortalecimento</v>
          </cell>
          <cell r="Y254" t="str">
            <v>سيتم إرجاع المعدات المتبقية مع الذهب لتصل إلى أقصى تعزيز</v>
          </cell>
          <cell r="Z254" t="str">
            <v>Астатняе абсталяванне будзе вернута з золатам, каб дасягнуць максімальнага ўзмацнення</v>
          </cell>
          <cell r="AA254" t="str">
            <v>Останалите съоръжения ще бъдат върнати с злато да достигне максимална укрепването</v>
          </cell>
          <cell r="AB254" t="str">
            <v>Zbývající zařízení bude vráceno zlatem pro dosažení maximální posílení</v>
          </cell>
          <cell r="AC254" t="str">
            <v>De overige apparatuur zal worden teruggegeven met goud aan de maximale versterking te bereiken</v>
          </cell>
          <cell r="AD254" t="str">
            <v>Jäljellä olevat laitteet palautetaan kultaa päästä mahdollisimman vahvistaminen</v>
          </cell>
          <cell r="AE254" t="str">
            <v>Ο υπόλοιπος εξοπλισμός θα επιστραφεί με χρυσό για να επιτευχθεί η μέγιστη ενίσχυση</v>
          </cell>
          <cell r="AF254" t="str">
            <v>הציוד הנותר יוחזר עם זהב כדי להגיע ההתחזקות המרבית</v>
          </cell>
          <cell r="AG254" t="str">
            <v>A fennmaradó berendezést visszaküldi az arany, hogy elérjük a maximális erősítése</v>
          </cell>
          <cell r="AH254" t="str">
            <v>Peralatan baki akan dikembalikan dengan emas untuk mencapai pengukuhan maksimum</v>
          </cell>
          <cell r="AI254" t="str">
            <v>Pozostałe urządzenia będą zwracane ze złota, aby osiągnąć maksymalne wzmocnienie</v>
          </cell>
          <cell r="AJ254" t="str">
            <v>Echipamentul rămas va fi returnat cu aur pentru a ajunge la maxim consolidarea</v>
          </cell>
          <cell r="AK254" t="str">
            <v>Zvyšné zariadenia bude vrátený zlatom pre dosiahnutie maximálnej posilnenie</v>
          </cell>
          <cell r="AL254" t="str">
            <v>Resterande utrustning kommer att returneras med guld för att nå maximal förstärkning</v>
          </cell>
          <cell r="AM254" t="str">
            <v>Kalan ekipman maksimum güçlendirilmesi ulaşmak için altın ile iade edilecektir</v>
          </cell>
          <cell r="AN254" t="str">
            <v>Решту обладнання буде повернуто з золотом, щоб досягти максимального посилення</v>
          </cell>
        </row>
        <row r="255">
          <cell r="A255" t="str">
            <v>EquipUI_MainOptionAmplify</v>
          </cell>
          <cell r="B255">
            <v>1</v>
          </cell>
          <cell r="C255" t="str">
            <v>메인 옵션 연마</v>
          </cell>
          <cell r="D255"/>
          <cell r="E255" t="str">
            <v>메인 옵션 연마</v>
          </cell>
          <cell r="F255"/>
          <cell r="H255" t="str">
            <v>In progress of translating…(255)</v>
          </cell>
          <cell r="M255" t="str">
            <v>In progress of translating…(255)</v>
          </cell>
          <cell r="N255" t="str">
            <v>In progress of translating…(255)</v>
          </cell>
          <cell r="O255" t="str">
            <v>In progress of translating…(255)</v>
          </cell>
          <cell r="P255" t="str">
            <v>In progress of translating…(255)</v>
          </cell>
          <cell r="Q255" t="str">
            <v>In progress of translating…(255)</v>
          </cell>
          <cell r="R255" t="str">
            <v>In progress of translating…(255)</v>
          </cell>
          <cell r="S255" t="str">
            <v>In progress of translating…(255)</v>
          </cell>
          <cell r="T255" t="str">
            <v>In progress of translating…(255)</v>
          </cell>
          <cell r="U255" t="str">
            <v>In progress of translating…(255)</v>
          </cell>
          <cell r="V255" t="str">
            <v>In progress of translating…(255)</v>
          </cell>
          <cell r="W255" t="str">
            <v>In progress of translating…(255)</v>
          </cell>
          <cell r="X255" t="str">
            <v>In progress of translating…(255)</v>
          </cell>
          <cell r="Y255" t="str">
            <v>In progress of translating…(255)</v>
          </cell>
          <cell r="Z255" t="str">
            <v>In progress of translating…(255)</v>
          </cell>
          <cell r="AA255" t="str">
            <v>In progress of translating…(255)</v>
          </cell>
          <cell r="AB255" t="str">
            <v>In progress of translating…(255)</v>
          </cell>
          <cell r="AC255" t="str">
            <v>In progress of translating…(255)</v>
          </cell>
          <cell r="AD255" t="str">
            <v>In progress of translating…(255)</v>
          </cell>
          <cell r="AE255" t="str">
            <v>In progress of translating…(255)</v>
          </cell>
          <cell r="AF255" t="str">
            <v>In progress of translating…(255)</v>
          </cell>
          <cell r="AG255" t="str">
            <v>In progress of translating…(255)</v>
          </cell>
          <cell r="AH255" t="str">
            <v>In progress of translating…(255)</v>
          </cell>
          <cell r="AI255" t="str">
            <v>In progress of translating…(255)</v>
          </cell>
          <cell r="AJ255" t="str">
            <v>In progress of translating…(255)</v>
          </cell>
          <cell r="AK255" t="str">
            <v>In progress of translating…(255)</v>
          </cell>
          <cell r="AL255" t="str">
            <v>In progress of translating…(255)</v>
          </cell>
          <cell r="AM255" t="str">
            <v>In progress of translating…(255)</v>
          </cell>
          <cell r="AN255" t="str">
            <v>In progress of translating…(255)</v>
          </cell>
        </row>
        <row r="256">
          <cell r="A256" t="str">
            <v>EquipUI_MainOptionComplete</v>
          </cell>
          <cell r="B256">
            <v>1</v>
          </cell>
          <cell r="C256" t="str">
            <v>메인 옵션 연마 완료</v>
          </cell>
          <cell r="E256" t="str">
            <v>메인 옵션 연마 완료</v>
          </cell>
          <cell r="H256" t="str">
            <v>In progress of translating…(256)</v>
          </cell>
          <cell r="M256" t="str">
            <v>In progress of translating…(256)</v>
          </cell>
          <cell r="N256" t="str">
            <v>In progress of translating…(256)</v>
          </cell>
          <cell r="O256" t="str">
            <v>In progress of translating…(256)</v>
          </cell>
          <cell r="P256" t="str">
            <v>In progress of translating…(256)</v>
          </cell>
          <cell r="Q256" t="str">
            <v>In progress of translating…(256)</v>
          </cell>
          <cell r="R256" t="str">
            <v>In progress of translating…(256)</v>
          </cell>
          <cell r="S256" t="str">
            <v>In progress of translating…(256)</v>
          </cell>
          <cell r="T256" t="str">
            <v>In progress of translating…(256)</v>
          </cell>
          <cell r="U256" t="str">
            <v>In progress of translating…(256)</v>
          </cell>
          <cell r="V256" t="str">
            <v>In progress of translating…(256)</v>
          </cell>
          <cell r="W256" t="str">
            <v>In progress of translating…(256)</v>
          </cell>
          <cell r="X256" t="str">
            <v>In progress of translating…(256)</v>
          </cell>
          <cell r="Y256" t="str">
            <v>In progress of translating…(256)</v>
          </cell>
          <cell r="Z256" t="str">
            <v>In progress of translating…(256)</v>
          </cell>
          <cell r="AA256" t="str">
            <v>In progress of translating…(256)</v>
          </cell>
          <cell r="AB256" t="str">
            <v>In progress of translating…(256)</v>
          </cell>
          <cell r="AC256" t="str">
            <v>In progress of translating…(256)</v>
          </cell>
          <cell r="AD256" t="str">
            <v>In progress of translating…(256)</v>
          </cell>
          <cell r="AE256" t="str">
            <v>In progress of translating…(256)</v>
          </cell>
          <cell r="AF256" t="str">
            <v>In progress of translating…(256)</v>
          </cell>
          <cell r="AG256" t="str">
            <v>In progress of translating…(256)</v>
          </cell>
          <cell r="AH256" t="str">
            <v>In progress of translating…(256)</v>
          </cell>
          <cell r="AI256" t="str">
            <v>In progress of translating…(256)</v>
          </cell>
          <cell r="AJ256" t="str">
            <v>In progress of translating…(256)</v>
          </cell>
          <cell r="AK256" t="str">
            <v>In progress of translating…(256)</v>
          </cell>
          <cell r="AL256" t="str">
            <v>In progress of translating…(256)</v>
          </cell>
          <cell r="AM256" t="str">
            <v>In progress of translating…(256)</v>
          </cell>
          <cell r="AN256" t="str">
            <v>In progress of translating…(256)</v>
          </cell>
        </row>
        <row r="257">
          <cell r="A257" t="str">
            <v>EquipUI_RandomOptionAmplify</v>
          </cell>
          <cell r="B257">
            <v>1</v>
          </cell>
          <cell r="C257" t="str">
            <v>랜덤 옵션 연마</v>
          </cell>
          <cell r="D257"/>
          <cell r="E257" t="str">
            <v>랜덤 옵션 연마</v>
          </cell>
          <cell r="F257"/>
          <cell r="H257" t="str">
            <v>In progress of translating…(257)</v>
          </cell>
          <cell r="M257" t="str">
            <v>In progress of translating…(257)</v>
          </cell>
          <cell r="N257" t="str">
            <v>In progress of translating…(257)</v>
          </cell>
          <cell r="O257" t="str">
            <v>In progress of translating…(257)</v>
          </cell>
          <cell r="P257" t="str">
            <v>In progress of translating…(257)</v>
          </cell>
          <cell r="Q257" t="str">
            <v>In progress of translating…(257)</v>
          </cell>
          <cell r="R257" t="str">
            <v>In progress of translating…(257)</v>
          </cell>
          <cell r="S257" t="str">
            <v>In progress of translating…(257)</v>
          </cell>
          <cell r="T257" t="str">
            <v>In progress of translating…(257)</v>
          </cell>
          <cell r="U257" t="str">
            <v>In progress of translating…(257)</v>
          </cell>
          <cell r="V257" t="str">
            <v>In progress of translating…(257)</v>
          </cell>
          <cell r="W257" t="str">
            <v>In progress of translating…(257)</v>
          </cell>
          <cell r="X257" t="str">
            <v>In progress of translating…(257)</v>
          </cell>
          <cell r="Y257" t="str">
            <v>In progress of translating…(257)</v>
          </cell>
          <cell r="Z257" t="str">
            <v>In progress of translating…(257)</v>
          </cell>
          <cell r="AA257" t="str">
            <v>In progress of translating…(257)</v>
          </cell>
          <cell r="AB257" t="str">
            <v>In progress of translating…(257)</v>
          </cell>
          <cell r="AC257" t="str">
            <v>In progress of translating…(257)</v>
          </cell>
          <cell r="AD257" t="str">
            <v>In progress of translating…(257)</v>
          </cell>
          <cell r="AE257" t="str">
            <v>In progress of translating…(257)</v>
          </cell>
          <cell r="AF257" t="str">
            <v>In progress of translating…(257)</v>
          </cell>
          <cell r="AG257" t="str">
            <v>In progress of translating…(257)</v>
          </cell>
          <cell r="AH257" t="str">
            <v>In progress of translating…(257)</v>
          </cell>
          <cell r="AI257" t="str">
            <v>In progress of translating…(257)</v>
          </cell>
          <cell r="AJ257" t="str">
            <v>In progress of translating…(257)</v>
          </cell>
          <cell r="AK257" t="str">
            <v>In progress of translating…(257)</v>
          </cell>
          <cell r="AL257" t="str">
            <v>In progress of translating…(257)</v>
          </cell>
          <cell r="AM257" t="str">
            <v>In progress of translating…(257)</v>
          </cell>
          <cell r="AN257" t="str">
            <v>In progress of translating…(257)</v>
          </cell>
        </row>
        <row r="258">
          <cell r="A258" t="str">
            <v>EquipUI_RandomOptionComplete</v>
          </cell>
          <cell r="B258">
            <v>1</v>
          </cell>
          <cell r="C258" t="str">
            <v>랜덤 옵션 연마 완료</v>
          </cell>
          <cell r="E258" t="str">
            <v>랜덤 옵션 연마 완료</v>
          </cell>
          <cell r="H258" t="str">
            <v>In progress of translating…(258)</v>
          </cell>
          <cell r="M258" t="str">
            <v>In progress of translating…(258)</v>
          </cell>
          <cell r="N258" t="str">
            <v>In progress of translating…(258)</v>
          </cell>
          <cell r="O258" t="str">
            <v>In progress of translating…(258)</v>
          </cell>
          <cell r="P258" t="str">
            <v>In progress of translating…(258)</v>
          </cell>
          <cell r="Q258" t="str">
            <v>In progress of translating…(258)</v>
          </cell>
          <cell r="R258" t="str">
            <v>In progress of translating…(258)</v>
          </cell>
          <cell r="S258" t="str">
            <v>In progress of translating…(258)</v>
          </cell>
          <cell r="T258" t="str">
            <v>In progress of translating…(258)</v>
          </cell>
          <cell r="U258" t="str">
            <v>In progress of translating…(258)</v>
          </cell>
          <cell r="V258" t="str">
            <v>In progress of translating…(258)</v>
          </cell>
          <cell r="W258" t="str">
            <v>In progress of translating…(258)</v>
          </cell>
          <cell r="X258" t="str">
            <v>In progress of translating…(258)</v>
          </cell>
          <cell r="Y258" t="str">
            <v>In progress of translating…(258)</v>
          </cell>
          <cell r="Z258" t="str">
            <v>In progress of translating…(258)</v>
          </cell>
          <cell r="AA258" t="str">
            <v>In progress of translating…(258)</v>
          </cell>
          <cell r="AB258" t="str">
            <v>In progress of translating…(258)</v>
          </cell>
          <cell r="AC258" t="str">
            <v>In progress of translating…(258)</v>
          </cell>
          <cell r="AD258" t="str">
            <v>In progress of translating…(258)</v>
          </cell>
          <cell r="AE258" t="str">
            <v>In progress of translating…(258)</v>
          </cell>
          <cell r="AF258" t="str">
            <v>In progress of translating…(258)</v>
          </cell>
          <cell r="AG258" t="str">
            <v>In progress of translating…(258)</v>
          </cell>
          <cell r="AH258" t="str">
            <v>In progress of translating…(258)</v>
          </cell>
          <cell r="AI258" t="str">
            <v>In progress of translating…(258)</v>
          </cell>
          <cell r="AJ258" t="str">
            <v>In progress of translating…(258)</v>
          </cell>
          <cell r="AK258" t="str">
            <v>In progress of translating…(258)</v>
          </cell>
          <cell r="AL258" t="str">
            <v>In progress of translating…(258)</v>
          </cell>
          <cell r="AM258" t="str">
            <v>In progress of translating…(258)</v>
          </cell>
          <cell r="AN258" t="str">
            <v>In progress of translating…(258)</v>
          </cell>
        </row>
        <row r="259">
          <cell r="A259" t="str">
            <v>EquipUI_OptionAmplifyMore</v>
          </cell>
          <cell r="B259">
            <v>1</v>
          </cell>
          <cell r="C259" t="str">
            <v>장비를 다듬어 최고의 상태가 되도록 합니다.
선택한 재료당 1회씩 연마를 하며 각 재료 당 연마의 범위는 동일합니다.</v>
          </cell>
          <cell r="D259"/>
          <cell r="E259" t="str">
            <v>장비를 다듬어 최고의 상태가 되도록 합니다.
선택한 재료당 1회씩 연마를 하며 각 재료 당 연마의 범위는 동일합니다.</v>
          </cell>
          <cell r="F259"/>
          <cell r="H259" t="str">
            <v>In progress of translating…(259)</v>
          </cell>
          <cell r="M259" t="str">
            <v>In progress of translating…(259)</v>
          </cell>
          <cell r="N259" t="str">
            <v>In progress of translating…(259)</v>
          </cell>
          <cell r="O259" t="str">
            <v>In progress of translating…(259)</v>
          </cell>
          <cell r="P259" t="str">
            <v>In progress of translating…(259)</v>
          </cell>
          <cell r="Q259" t="str">
            <v>In progress of translating…(259)</v>
          </cell>
          <cell r="R259" t="str">
            <v>In progress of translating…(259)</v>
          </cell>
          <cell r="S259" t="str">
            <v>In progress of translating…(259)</v>
          </cell>
          <cell r="T259" t="str">
            <v>In progress of translating…(259)</v>
          </cell>
          <cell r="U259" t="str">
            <v>In progress of translating…(259)</v>
          </cell>
          <cell r="V259" t="str">
            <v>In progress of translating…(259)</v>
          </cell>
          <cell r="W259" t="str">
            <v>In progress of translating…(259)</v>
          </cell>
          <cell r="X259" t="str">
            <v>In progress of translating…(259)</v>
          </cell>
          <cell r="Y259" t="str">
            <v>In progress of translating…(259)</v>
          </cell>
          <cell r="Z259" t="str">
            <v>In progress of translating…(259)</v>
          </cell>
          <cell r="AA259" t="str">
            <v>In progress of translating…(259)</v>
          </cell>
          <cell r="AB259" t="str">
            <v>In progress of translating…(259)</v>
          </cell>
          <cell r="AC259" t="str">
            <v>In progress of translating…(259)</v>
          </cell>
          <cell r="AD259" t="str">
            <v>In progress of translating…(259)</v>
          </cell>
          <cell r="AE259" t="str">
            <v>In progress of translating…(259)</v>
          </cell>
          <cell r="AF259" t="str">
            <v>In progress of translating…(259)</v>
          </cell>
          <cell r="AG259" t="str">
            <v>In progress of translating…(259)</v>
          </cell>
          <cell r="AH259" t="str">
            <v>In progress of translating…(259)</v>
          </cell>
          <cell r="AI259" t="str">
            <v>In progress of translating…(259)</v>
          </cell>
          <cell r="AJ259" t="str">
            <v>In progress of translating…(259)</v>
          </cell>
          <cell r="AK259" t="str">
            <v>In progress of translating…(259)</v>
          </cell>
          <cell r="AL259" t="str">
            <v>In progress of translating…(259)</v>
          </cell>
          <cell r="AM259" t="str">
            <v>In progress of translating…(259)</v>
          </cell>
          <cell r="AN259" t="str">
            <v>In progress of translating…(259)</v>
          </cell>
        </row>
        <row r="260">
          <cell r="A260" t="str">
            <v>EquipUI_ReturnForMaxAmplify</v>
          </cell>
          <cell r="B260">
            <v>1</v>
          </cell>
          <cell r="C260" t="str">
            <v>최대 연마에 도달하여 남은 장비와 골드는 반환됩니다</v>
          </cell>
          <cell r="E260" t="str">
            <v>최대 연마에 도달하여 남은 장비와 골드는 반환됩니다</v>
          </cell>
          <cell r="H260" t="str">
            <v>In progress of translating…(260)</v>
          </cell>
          <cell r="M260" t="str">
            <v>In progress of translating…(260)</v>
          </cell>
          <cell r="N260" t="str">
            <v>In progress of translating…(260)</v>
          </cell>
          <cell r="O260" t="str">
            <v>In progress of translating…(260)</v>
          </cell>
          <cell r="P260" t="str">
            <v>In progress of translating…(260)</v>
          </cell>
          <cell r="Q260" t="str">
            <v>In progress of translating…(260)</v>
          </cell>
          <cell r="R260" t="str">
            <v>In progress of translating…(260)</v>
          </cell>
          <cell r="S260" t="str">
            <v>In progress of translating…(260)</v>
          </cell>
          <cell r="T260" t="str">
            <v>In progress of translating…(260)</v>
          </cell>
          <cell r="U260" t="str">
            <v>In progress of translating…(260)</v>
          </cell>
          <cell r="V260" t="str">
            <v>In progress of translating…(260)</v>
          </cell>
          <cell r="W260" t="str">
            <v>In progress of translating…(260)</v>
          </cell>
          <cell r="X260" t="str">
            <v>In progress of translating…(260)</v>
          </cell>
          <cell r="Y260" t="str">
            <v>In progress of translating…(260)</v>
          </cell>
          <cell r="Z260" t="str">
            <v>In progress of translating…(260)</v>
          </cell>
          <cell r="AA260" t="str">
            <v>In progress of translating…(260)</v>
          </cell>
          <cell r="AB260" t="str">
            <v>In progress of translating…(260)</v>
          </cell>
          <cell r="AC260" t="str">
            <v>In progress of translating…(260)</v>
          </cell>
          <cell r="AD260" t="str">
            <v>In progress of translating…(260)</v>
          </cell>
          <cell r="AE260" t="str">
            <v>In progress of translating…(260)</v>
          </cell>
          <cell r="AF260" t="str">
            <v>In progress of translating…(260)</v>
          </cell>
          <cell r="AG260" t="str">
            <v>In progress of translating…(260)</v>
          </cell>
          <cell r="AH260" t="str">
            <v>In progress of translating…(260)</v>
          </cell>
          <cell r="AI260" t="str">
            <v>In progress of translating…(260)</v>
          </cell>
          <cell r="AJ260" t="str">
            <v>In progress of translating…(260)</v>
          </cell>
          <cell r="AK260" t="str">
            <v>In progress of translating…(260)</v>
          </cell>
          <cell r="AL260" t="str">
            <v>In progress of translating…(260)</v>
          </cell>
          <cell r="AM260" t="str">
            <v>In progress of translating…(260)</v>
          </cell>
          <cell r="AN260" t="str">
            <v>In progress of translating…(260)</v>
          </cell>
        </row>
        <row r="261">
          <cell r="A261" t="str">
            <v>EquipUI_OptionTransmute</v>
          </cell>
          <cell r="B261">
            <v>1</v>
          </cell>
          <cell r="C261" t="str">
            <v>옵션 변경</v>
          </cell>
          <cell r="D261"/>
          <cell r="E261" t="str">
            <v>옵션 변경</v>
          </cell>
          <cell r="F261"/>
          <cell r="H261" t="str">
            <v>In progress of translating…(261)</v>
          </cell>
          <cell r="M261" t="str">
            <v>In progress of translating…(261)</v>
          </cell>
          <cell r="N261" t="str">
            <v>In progress of translating…(261)</v>
          </cell>
          <cell r="O261" t="str">
            <v>In progress of translating…(261)</v>
          </cell>
          <cell r="P261" t="str">
            <v>In progress of translating…(261)</v>
          </cell>
          <cell r="Q261" t="str">
            <v>In progress of translating…(261)</v>
          </cell>
          <cell r="R261" t="str">
            <v>In progress of translating…(261)</v>
          </cell>
          <cell r="S261" t="str">
            <v>In progress of translating…(261)</v>
          </cell>
          <cell r="T261" t="str">
            <v>In progress of translating…(261)</v>
          </cell>
          <cell r="U261" t="str">
            <v>In progress of translating…(261)</v>
          </cell>
          <cell r="V261" t="str">
            <v>In progress of translating…(261)</v>
          </cell>
          <cell r="W261" t="str">
            <v>In progress of translating…(261)</v>
          </cell>
          <cell r="X261" t="str">
            <v>In progress of translating…(261)</v>
          </cell>
          <cell r="Y261" t="str">
            <v>In progress of translating…(261)</v>
          </cell>
          <cell r="Z261" t="str">
            <v>In progress of translating…(261)</v>
          </cell>
          <cell r="AA261" t="str">
            <v>In progress of translating…(261)</v>
          </cell>
          <cell r="AB261" t="str">
            <v>In progress of translating…(261)</v>
          </cell>
          <cell r="AC261" t="str">
            <v>In progress of translating…(261)</v>
          </cell>
          <cell r="AD261" t="str">
            <v>In progress of translating…(261)</v>
          </cell>
          <cell r="AE261" t="str">
            <v>In progress of translating…(261)</v>
          </cell>
          <cell r="AF261" t="str">
            <v>In progress of translating…(261)</v>
          </cell>
          <cell r="AG261" t="str">
            <v>In progress of translating…(261)</v>
          </cell>
          <cell r="AH261" t="str">
            <v>In progress of translating…(261)</v>
          </cell>
          <cell r="AI261" t="str">
            <v>In progress of translating…(261)</v>
          </cell>
          <cell r="AJ261" t="str">
            <v>In progress of translating…(261)</v>
          </cell>
          <cell r="AK261" t="str">
            <v>In progress of translating…(261)</v>
          </cell>
          <cell r="AL261" t="str">
            <v>In progress of translating…(261)</v>
          </cell>
          <cell r="AM261" t="str">
            <v>In progress of translating…(261)</v>
          </cell>
          <cell r="AN261" t="str">
            <v>In progress of translating…(261)</v>
          </cell>
        </row>
        <row r="262">
          <cell r="A262" t="str">
            <v>EquipUI_OptionTransmuteComplete</v>
          </cell>
          <cell r="B262">
            <v>1</v>
          </cell>
          <cell r="C262" t="str">
            <v>옵션 변경 완료</v>
          </cell>
          <cell r="D262"/>
          <cell r="E262" t="str">
            <v>옵션 변경 완료</v>
          </cell>
          <cell r="F262"/>
          <cell r="H262" t="str">
            <v>In progress of translating…(262)</v>
          </cell>
          <cell r="M262" t="str">
            <v>In progress of translating…(262)</v>
          </cell>
          <cell r="N262" t="str">
            <v>In progress of translating…(262)</v>
          </cell>
          <cell r="O262" t="str">
            <v>In progress of translating…(262)</v>
          </cell>
          <cell r="P262" t="str">
            <v>In progress of translating…(262)</v>
          </cell>
          <cell r="Q262" t="str">
            <v>In progress of translating…(262)</v>
          </cell>
          <cell r="R262" t="str">
            <v>In progress of translating…(262)</v>
          </cell>
          <cell r="S262" t="str">
            <v>In progress of translating…(262)</v>
          </cell>
          <cell r="T262" t="str">
            <v>In progress of translating…(262)</v>
          </cell>
          <cell r="U262" t="str">
            <v>In progress of translating…(262)</v>
          </cell>
          <cell r="V262" t="str">
            <v>In progress of translating…(262)</v>
          </cell>
          <cell r="W262" t="str">
            <v>In progress of translating…(262)</v>
          </cell>
          <cell r="X262" t="str">
            <v>In progress of translating…(262)</v>
          </cell>
          <cell r="Y262" t="str">
            <v>In progress of translating…(262)</v>
          </cell>
          <cell r="Z262" t="str">
            <v>In progress of translating…(262)</v>
          </cell>
          <cell r="AA262" t="str">
            <v>In progress of translating…(262)</v>
          </cell>
          <cell r="AB262" t="str">
            <v>In progress of translating…(262)</v>
          </cell>
          <cell r="AC262" t="str">
            <v>In progress of translating…(262)</v>
          </cell>
          <cell r="AD262" t="str">
            <v>In progress of translating…(262)</v>
          </cell>
          <cell r="AE262" t="str">
            <v>In progress of translating…(262)</v>
          </cell>
          <cell r="AF262" t="str">
            <v>In progress of translating…(262)</v>
          </cell>
          <cell r="AG262" t="str">
            <v>In progress of translating…(262)</v>
          </cell>
          <cell r="AH262" t="str">
            <v>In progress of translating…(262)</v>
          </cell>
          <cell r="AI262" t="str">
            <v>In progress of translating…(262)</v>
          </cell>
          <cell r="AJ262" t="str">
            <v>In progress of translating…(262)</v>
          </cell>
          <cell r="AK262" t="str">
            <v>In progress of translating…(262)</v>
          </cell>
          <cell r="AL262" t="str">
            <v>In progress of translating…(262)</v>
          </cell>
          <cell r="AM262" t="str">
            <v>In progress of translating…(262)</v>
          </cell>
          <cell r="AN262" t="str">
            <v>In progress of translating…(262)</v>
          </cell>
        </row>
        <row r="263">
          <cell r="A263" t="str">
            <v>EquipUI_TransmuteOff</v>
          </cell>
          <cell r="B263">
            <v>1</v>
          </cell>
          <cell r="C263" t="str">
            <v>옵션 변경 모드가 해제되었습니다</v>
          </cell>
          <cell r="D263"/>
          <cell r="E263" t="str">
            <v>옵션 변경 모드가 해제되었습니다</v>
          </cell>
          <cell r="F263"/>
          <cell r="H263" t="str">
            <v>In progress of translating…(263)</v>
          </cell>
          <cell r="M263" t="str">
            <v>In progress of translating…(263)</v>
          </cell>
          <cell r="N263" t="str">
            <v>In progress of translating…(263)</v>
          </cell>
          <cell r="O263" t="str">
            <v>In progress of translating…(263)</v>
          </cell>
          <cell r="P263" t="str">
            <v>In progress of translating…(263)</v>
          </cell>
          <cell r="Q263" t="str">
            <v>In progress of translating…(263)</v>
          </cell>
          <cell r="R263" t="str">
            <v>In progress of translating…(263)</v>
          </cell>
          <cell r="S263" t="str">
            <v>In progress of translating…(263)</v>
          </cell>
          <cell r="T263" t="str">
            <v>In progress of translating…(263)</v>
          </cell>
          <cell r="U263" t="str">
            <v>In progress of translating…(263)</v>
          </cell>
          <cell r="V263" t="str">
            <v>In progress of translating…(263)</v>
          </cell>
          <cell r="W263" t="str">
            <v>In progress of translating…(263)</v>
          </cell>
          <cell r="X263" t="str">
            <v>In progress of translating…(263)</v>
          </cell>
          <cell r="Y263" t="str">
            <v>In progress of translating…(263)</v>
          </cell>
          <cell r="Z263" t="str">
            <v>In progress of translating…(263)</v>
          </cell>
          <cell r="AA263" t="str">
            <v>In progress of translating…(263)</v>
          </cell>
          <cell r="AB263" t="str">
            <v>In progress of translating…(263)</v>
          </cell>
          <cell r="AC263" t="str">
            <v>In progress of translating…(263)</v>
          </cell>
          <cell r="AD263" t="str">
            <v>In progress of translating…(263)</v>
          </cell>
          <cell r="AE263" t="str">
            <v>In progress of translating…(263)</v>
          </cell>
          <cell r="AF263" t="str">
            <v>In progress of translating…(263)</v>
          </cell>
          <cell r="AG263" t="str">
            <v>In progress of translating…(263)</v>
          </cell>
          <cell r="AH263" t="str">
            <v>In progress of translating…(263)</v>
          </cell>
          <cell r="AI263" t="str">
            <v>In progress of translating…(263)</v>
          </cell>
          <cell r="AJ263" t="str">
            <v>In progress of translating…(263)</v>
          </cell>
          <cell r="AK263" t="str">
            <v>In progress of translating…(263)</v>
          </cell>
          <cell r="AL263" t="str">
            <v>In progress of translating…(263)</v>
          </cell>
          <cell r="AM263" t="str">
            <v>In progress of translating…(263)</v>
          </cell>
          <cell r="AN263" t="str">
            <v>In progress of translating…(263)</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cell r="E264" t="str">
            <v>옵션 변경 횟수를 소모하여 랜덤 옵션 하나를 무작위로 변경합니다.
현재의 옵션이 제외된 다른 옵션 중 하나를 얻을 수 있습니다.</v>
          </cell>
          <cell r="F264"/>
          <cell r="H264" t="str">
            <v>In progress of translating…(264)</v>
          </cell>
          <cell r="M264" t="str">
            <v>In progress of translating…(264)</v>
          </cell>
          <cell r="N264" t="str">
            <v>In progress of translating…(264)</v>
          </cell>
          <cell r="O264" t="str">
            <v>In progress of translating…(264)</v>
          </cell>
          <cell r="P264" t="str">
            <v>In progress of translating…(264)</v>
          </cell>
          <cell r="Q264" t="str">
            <v>In progress of translating…(264)</v>
          </cell>
          <cell r="R264" t="str">
            <v>In progress of translating…(264)</v>
          </cell>
          <cell r="S264" t="str">
            <v>In progress of translating…(264)</v>
          </cell>
          <cell r="T264" t="str">
            <v>In progress of translating…(264)</v>
          </cell>
          <cell r="U264" t="str">
            <v>In progress of translating…(264)</v>
          </cell>
          <cell r="V264" t="str">
            <v>In progress of translating…(264)</v>
          </cell>
          <cell r="W264" t="str">
            <v>In progress of translating…(264)</v>
          </cell>
          <cell r="X264" t="str">
            <v>In progress of translating…(264)</v>
          </cell>
          <cell r="Y264" t="str">
            <v>In progress of translating…(264)</v>
          </cell>
          <cell r="Z264" t="str">
            <v>In progress of translating…(264)</v>
          </cell>
          <cell r="AA264" t="str">
            <v>In progress of translating…(264)</v>
          </cell>
          <cell r="AB264" t="str">
            <v>In progress of translating…(264)</v>
          </cell>
          <cell r="AC264" t="str">
            <v>In progress of translating…(264)</v>
          </cell>
          <cell r="AD264" t="str">
            <v>In progress of translating…(264)</v>
          </cell>
          <cell r="AE264" t="str">
            <v>In progress of translating…(264)</v>
          </cell>
          <cell r="AF264" t="str">
            <v>In progress of translating…(264)</v>
          </cell>
          <cell r="AG264" t="str">
            <v>In progress of translating…(264)</v>
          </cell>
          <cell r="AH264" t="str">
            <v>In progress of translating…(264)</v>
          </cell>
          <cell r="AI264" t="str">
            <v>In progress of translating…(264)</v>
          </cell>
          <cell r="AJ264" t="str">
            <v>In progress of translating…(264)</v>
          </cell>
          <cell r="AK264" t="str">
            <v>In progress of translating…(264)</v>
          </cell>
          <cell r="AL264" t="str">
            <v>In progress of translating…(264)</v>
          </cell>
          <cell r="AM264" t="str">
            <v>In progress of translating…(264)</v>
          </cell>
          <cell r="AN264" t="str">
            <v>In progress of translating…(264)</v>
          </cell>
        </row>
        <row r="265">
          <cell r="A265" t="str">
            <v>GameUI_Invincible</v>
          </cell>
          <cell r="B265">
            <v>1</v>
          </cell>
          <cell r="C265" t="str">
            <v>무적!</v>
          </cell>
          <cell r="E265" t="str">
            <v>무적!</v>
          </cell>
          <cell r="G265" t="str">
            <v>invincibility!</v>
          </cell>
          <cell r="H265" t="str">
            <v>INVINCIBLE!</v>
          </cell>
          <cell r="K265">
            <v>1</v>
          </cell>
          <cell r="M265" t="str">
            <v>無敵！</v>
          </cell>
          <cell r="N265" t="str">
            <v>无与伦比！</v>
          </cell>
          <cell r="O265" t="str">
            <v>無與倫比！</v>
          </cell>
          <cell r="P265" t="str">
            <v>! imbattable</v>
          </cell>
          <cell r="Q265" t="str">
            <v>Unschlagbar!</v>
          </cell>
          <cell r="R265" t="str">
            <v>Duanya!</v>
          </cell>
          <cell r="S265" t="str">
            <v>! imbattibile</v>
          </cell>
          <cell r="T265" t="str">
            <v>Непобедимый!</v>
          </cell>
          <cell r="U265" t="str">
            <v>! inmejorable</v>
          </cell>
          <cell r="V265" t="str">
            <v>เอาชนะ!</v>
          </cell>
          <cell r="W265" t="str">
            <v>! Unbeatable</v>
          </cell>
          <cell r="X265" t="str">
            <v>! imbatível</v>
          </cell>
          <cell r="Y265" t="str">
            <v>! لا يهزم</v>
          </cell>
          <cell r="Z265" t="str">
            <v>Непераможны!</v>
          </cell>
          <cell r="AA265" t="str">
            <v>Неповторим!</v>
          </cell>
          <cell r="AB265" t="str">
            <v>Nepřekonatelný!</v>
          </cell>
          <cell r="AC265" t="str">
            <v>Onovertroffen!</v>
          </cell>
          <cell r="AD265" t="str">
            <v>Lyömätön!</v>
          </cell>
          <cell r="AE265" t="str">
            <v>Ασυναγώνιστη!</v>
          </cell>
          <cell r="AF265" t="str">
            <v>! ללא תחרות</v>
          </cell>
          <cell r="AG265" t="str">
            <v>Verhetetlen!</v>
          </cell>
          <cell r="AH265" t="str">
            <v>! Unbeatable</v>
          </cell>
          <cell r="AI265" t="str">
            <v>Nie do pobicia!</v>
          </cell>
          <cell r="AJ265" t="str">
            <v>! imbatabilă</v>
          </cell>
          <cell r="AK265" t="str">
            <v>Neprekonateľný!</v>
          </cell>
          <cell r="AL265" t="str">
            <v>Oslagbar!</v>
          </cell>
          <cell r="AM265" t="str">
            <v>Rakipsiz!</v>
          </cell>
          <cell r="AN265" t="str">
            <v>Непереможний!</v>
          </cell>
        </row>
        <row r="266">
          <cell r="A266" t="str">
            <v>GameUI_Miss</v>
          </cell>
          <cell r="B266">
            <v>1</v>
          </cell>
          <cell r="C266" t="str">
            <v>빗맞음</v>
          </cell>
          <cell r="E266" t="str">
            <v>빗맞음</v>
          </cell>
          <cell r="G266" t="str">
            <v>Combs fit</v>
          </cell>
          <cell r="H266" t="str">
            <v>MISS</v>
          </cell>
          <cell r="K266">
            <v>1</v>
          </cell>
          <cell r="M266" t="str">
            <v>櫛フィット</v>
          </cell>
          <cell r="N266" t="str">
            <v>库姆斯契合</v>
          </cell>
          <cell r="O266" t="str">
            <v>庫姆斯契合</v>
          </cell>
          <cell r="P266" t="str">
            <v>Combs forme</v>
          </cell>
          <cell r="Q266" t="str">
            <v>Combs fit</v>
          </cell>
          <cell r="R266" t="str">
            <v>Combs fit</v>
          </cell>
          <cell r="S266" t="str">
            <v>Combs fit</v>
          </cell>
          <cell r="T266" t="str">
            <v>Гребешки подходят</v>
          </cell>
          <cell r="U266" t="str">
            <v>peines ajuste</v>
          </cell>
          <cell r="V266" t="str">
            <v>รวงผึ้งพอดี</v>
          </cell>
          <cell r="W266" t="str">
            <v>Combs phù hợp</v>
          </cell>
          <cell r="X266" t="str">
            <v>ajuste Combs</v>
          </cell>
          <cell r="Y266" t="str">
            <v>أمشاط صالح</v>
          </cell>
          <cell r="Z266" t="str">
            <v>грабеньчыкі падыходзяць</v>
          </cell>
          <cell r="AA266" t="str">
            <v>Combs годни</v>
          </cell>
          <cell r="AB266" t="str">
            <v>Combs fit</v>
          </cell>
          <cell r="AC266" t="str">
            <v>Combs fit</v>
          </cell>
          <cell r="AD266" t="str">
            <v>kammat fit</v>
          </cell>
          <cell r="AE266" t="str">
            <v>Combs ταιριάζει</v>
          </cell>
          <cell r="AF266" t="str">
            <v>בכושר קומבס</v>
          </cell>
          <cell r="AG266" t="str">
            <v>Combs fit</v>
          </cell>
          <cell r="AH266" t="str">
            <v>Combs patut</v>
          </cell>
          <cell r="AI266" t="str">
            <v>Combs dopasowanie</v>
          </cell>
          <cell r="AJ266" t="str">
            <v>fit Combs</v>
          </cell>
          <cell r="AK266" t="str">
            <v>Combs fit</v>
          </cell>
          <cell r="AL266" t="str">
            <v>Combs fit</v>
          </cell>
          <cell r="AM266" t="str">
            <v>Combs fit</v>
          </cell>
          <cell r="AN266" t="str">
            <v>гребінці підходять</v>
          </cell>
        </row>
        <row r="267">
          <cell r="A267" t="str">
            <v>GameUI_Headshot</v>
          </cell>
          <cell r="B267">
            <v>1</v>
          </cell>
          <cell r="C267" t="str">
            <v>즉사!</v>
          </cell>
          <cell r="E267" t="str">
            <v>즉사!</v>
          </cell>
          <cell r="G267" t="str">
            <v>Instant death!</v>
          </cell>
          <cell r="H267" t="str">
            <v>DEATH!</v>
          </cell>
          <cell r="K267">
            <v>1</v>
          </cell>
          <cell r="M267" t="str">
            <v>即死！</v>
          </cell>
          <cell r="N267" t="str">
            <v>当场死亡！</v>
          </cell>
          <cell r="O267" t="str">
            <v>當場死亡！</v>
          </cell>
          <cell r="P267" t="str">
            <v>la mort instantanée!</v>
          </cell>
          <cell r="Q267" t="str">
            <v>Sofortiger Tod!</v>
          </cell>
          <cell r="R267" t="str">
            <v>kematian instan!</v>
          </cell>
          <cell r="S267" t="str">
            <v>la morte istantanea!</v>
          </cell>
          <cell r="T267" t="str">
            <v>Мгновенная смерть!</v>
          </cell>
          <cell r="U267" t="str">
            <v>la muerte instantánea!</v>
          </cell>
          <cell r="V267" t="str">
            <v>ตายทันที!</v>
          </cell>
          <cell r="W267" t="str">
            <v>cái chết tức thì!</v>
          </cell>
          <cell r="X267" t="str">
            <v>morte instantânea!</v>
          </cell>
          <cell r="Y267" t="str">
            <v>الموت الفوري!</v>
          </cell>
          <cell r="Z267" t="str">
            <v>Імгненная смерць!</v>
          </cell>
          <cell r="AA267" t="str">
            <v>Instant смърт!</v>
          </cell>
          <cell r="AB267" t="str">
            <v>Okamžitou smrt!</v>
          </cell>
          <cell r="AC267" t="str">
            <v>Instant dood!</v>
          </cell>
          <cell r="AD267" t="str">
            <v>Välitön kuolema!</v>
          </cell>
          <cell r="AE267" t="str">
            <v>Ακαριαίο θάνατο!</v>
          </cell>
          <cell r="AF267" t="str">
            <v>מוות מיידי!</v>
          </cell>
          <cell r="AG267" t="str">
            <v>Azonnali halál!</v>
          </cell>
          <cell r="AH267" t="str">
            <v>kematian segera!</v>
          </cell>
          <cell r="AI267" t="str">
            <v>Natychmiastowa śmierć!</v>
          </cell>
          <cell r="AJ267" t="str">
            <v>moarte instantanee!</v>
          </cell>
          <cell r="AK267" t="str">
            <v>Okamžitú smrť!</v>
          </cell>
          <cell r="AL267" t="str">
            <v>Omedelbar död!</v>
          </cell>
          <cell r="AM267" t="str">
            <v>Anında ölüm!</v>
          </cell>
          <cell r="AN267" t="str">
            <v>Миттєва смерть!</v>
          </cell>
        </row>
        <row r="268">
          <cell r="A268" t="str">
            <v>GameUI_ImmortalWill</v>
          </cell>
          <cell r="B268">
            <v>1</v>
          </cell>
          <cell r="C268" t="str">
            <v>불사!</v>
          </cell>
          <cell r="E268" t="str">
            <v>불사!</v>
          </cell>
          <cell r="G268" t="str">
            <v>immortality!</v>
          </cell>
          <cell r="H268" t="str">
            <v>IMMORTAL!</v>
          </cell>
          <cell r="K268">
            <v>1</v>
          </cell>
          <cell r="M268" t="str">
            <v>不死！</v>
          </cell>
          <cell r="N268" t="str">
            <v>不朽！</v>
          </cell>
          <cell r="O268" t="str">
            <v>不朽！</v>
          </cell>
          <cell r="P268" t="str">
            <v>Immortel!</v>
          </cell>
          <cell r="Q268" t="str">
            <v>Unsterblich!</v>
          </cell>
          <cell r="R268" t="str">
            <v>Immortal!</v>
          </cell>
          <cell r="S268" t="str">
            <v>Immortale!</v>
          </cell>
          <cell r="T268" t="str">
            <v>Бессмертный!</v>
          </cell>
          <cell r="U268" t="str">
            <v>Inmortal!</v>
          </cell>
          <cell r="V268" t="str">
            <v>อมตะ!</v>
          </cell>
          <cell r="W268" t="str">
            <v>Immortal!</v>
          </cell>
          <cell r="X268" t="str">
            <v>Imortal!</v>
          </cell>
          <cell r="Y268" t="str">
            <v>الخالد!</v>
          </cell>
          <cell r="Z268" t="str">
            <v>Несмяротны!</v>
          </cell>
          <cell r="AA268" t="str">
            <v>Immortal!</v>
          </cell>
          <cell r="AB268" t="str">
            <v>Nesmrtelný!</v>
          </cell>
          <cell r="AC268" t="str">
            <v>Onsterfelijk!</v>
          </cell>
          <cell r="AD268" t="str">
            <v>Kuolematon!</v>
          </cell>
          <cell r="AE268" t="str">
            <v>Αθάνατος!</v>
          </cell>
          <cell r="AF268" t="str">
            <v>Immortal!</v>
          </cell>
          <cell r="AG268" t="str">
            <v>Immortal!</v>
          </cell>
          <cell r="AH268" t="str">
            <v>Abadi!</v>
          </cell>
          <cell r="AI268" t="str">
            <v>Nieśmiertelna!</v>
          </cell>
          <cell r="AJ268" t="str">
            <v>Immortal!</v>
          </cell>
          <cell r="AK268" t="str">
            <v>Nesmrteľný!</v>
          </cell>
          <cell r="AL268" t="str">
            <v>Immortal!</v>
          </cell>
          <cell r="AM268" t="str">
            <v>Ölümsüz!</v>
          </cell>
          <cell r="AN268" t="str">
            <v>Безсмертний!</v>
          </cell>
        </row>
        <row r="269">
          <cell r="A269" t="str">
            <v>GameUI_ReduceContinuousDmg</v>
          </cell>
          <cell r="B269">
            <v>1</v>
          </cell>
          <cell r="C269" t="str">
            <v>연타 저항!</v>
          </cell>
          <cell r="E269" t="str">
            <v>연타 저항!</v>
          </cell>
          <cell r="G269" t="str">
            <v>Roll resistance!</v>
          </cell>
          <cell r="H269" t="str">
            <v>RESIST REPEAT!</v>
          </cell>
          <cell r="K269">
            <v>1</v>
          </cell>
          <cell r="M269" t="str">
            <v>連打抵抗！</v>
          </cell>
          <cell r="N269" t="str">
            <v>滚动阻力！</v>
          </cell>
          <cell r="O269" t="str">
            <v>滾動阻力！</v>
          </cell>
          <cell r="P269" t="str">
            <v>Résistance au roulement!</v>
          </cell>
          <cell r="Q269" t="str">
            <v>Rollwiderstand!</v>
          </cell>
          <cell r="R269" t="str">
            <v>resistensi gulungan!</v>
          </cell>
          <cell r="S269" t="str">
            <v>resistenza al rotolamento!</v>
          </cell>
          <cell r="T269" t="str">
            <v>Сопротивление качению!</v>
          </cell>
          <cell r="U269" t="str">
            <v>resistencia a la rodadura!</v>
          </cell>
          <cell r="V269" t="str">
            <v>ต้านทานม้วน!</v>
          </cell>
          <cell r="W269" t="str">
            <v>kháng cuộn!</v>
          </cell>
          <cell r="X269" t="str">
            <v>resistência ao rolamento!</v>
          </cell>
          <cell r="Y269" t="str">
            <v>المقاومة لفة!</v>
          </cell>
          <cell r="Z269" t="str">
            <v>Супраціў качэння!</v>
          </cell>
          <cell r="AA269" t="str">
            <v>Съпротивление при завъртане!</v>
          </cell>
          <cell r="AB269" t="str">
            <v>Roll odpor!</v>
          </cell>
          <cell r="AC269" t="str">
            <v>Rolweerstand!</v>
          </cell>
          <cell r="AD269" t="str">
            <v>Vierintävastus!</v>
          </cell>
          <cell r="AE269" t="str">
            <v>αντίσταση κύλισης!</v>
          </cell>
          <cell r="AF269" t="str">
            <v>רול התנגדות!</v>
          </cell>
          <cell r="AG269" t="str">
            <v>Roll ellenállás!</v>
          </cell>
          <cell r="AH269" t="str">
            <v>rintangan Roll!</v>
          </cell>
          <cell r="AI269" t="str">
            <v>Odporność na rolki!</v>
          </cell>
          <cell r="AJ269" t="str">
            <v>Rezistență la rulare!</v>
          </cell>
          <cell r="AK269" t="str">
            <v>Roll odpor!</v>
          </cell>
          <cell r="AL269" t="str">
            <v>Rullmotstånd!</v>
          </cell>
          <cell r="AM269" t="str">
            <v>Rulo direniş!</v>
          </cell>
          <cell r="AN269" t="str">
            <v>Опір коченню!</v>
          </cell>
        </row>
        <row r="270">
          <cell r="A270" t="str">
            <v>GameUI_DefenseStrongDmg</v>
          </cell>
          <cell r="B270">
            <v>1</v>
          </cell>
          <cell r="C270" t="str">
            <v>강공격 방어!</v>
          </cell>
          <cell r="E270" t="str">
            <v>강공격 방어!</v>
          </cell>
          <cell r="G270" t="str">
            <v>Ganggonggyeok defense!</v>
          </cell>
          <cell r="H270" t="str">
            <v>RESIST STRONG!</v>
          </cell>
          <cell r="K270">
            <v>1</v>
          </cell>
          <cell r="M270" t="str">
            <v>強攻撃防御！</v>
          </cell>
          <cell r="N270" t="str">
            <v>Ganggonggyeok防守！</v>
          </cell>
          <cell r="O270" t="str">
            <v>Ganggonggyeok防守！</v>
          </cell>
          <cell r="P270" t="str">
            <v>défense Ganggonggyeok!</v>
          </cell>
          <cell r="Q270" t="str">
            <v>Ganggonggyeok Verteidigung!</v>
          </cell>
          <cell r="R270" t="str">
            <v>pertahanan Ganggonggyeok!</v>
          </cell>
          <cell r="S270" t="str">
            <v>difesa Ganggonggyeok!</v>
          </cell>
          <cell r="T270" t="str">
            <v>Ganggonggyeok обороны!</v>
          </cell>
          <cell r="U270" t="str">
            <v>defensa Ganggonggyeok!</v>
          </cell>
          <cell r="V270" t="str">
            <v>ป้องกัน Ganggonggyeok!</v>
          </cell>
          <cell r="W270" t="str">
            <v>quốc phòng Ganggonggyeok!</v>
          </cell>
          <cell r="X270" t="str">
            <v>defesa Ganggonggyeok!</v>
          </cell>
          <cell r="Y270" t="str">
            <v>الدفاع Ganggonggyeok!</v>
          </cell>
          <cell r="Z270" t="str">
            <v>Ganggonggyeok абароны!</v>
          </cell>
          <cell r="AA270" t="str">
            <v>Ganggonggyeok отбрана!</v>
          </cell>
          <cell r="AB270" t="str">
            <v>Ganggonggyeok obrana!</v>
          </cell>
          <cell r="AC270" t="str">
            <v>Ganggonggyeok verdediging!</v>
          </cell>
          <cell r="AD270" t="str">
            <v>Ganggonggyeok puolustus!</v>
          </cell>
          <cell r="AE270" t="str">
            <v>Ganggonggyeok άμυνα!</v>
          </cell>
          <cell r="AF270" t="str">
            <v>הגנת Ganggonggyeok!</v>
          </cell>
          <cell r="AG270" t="str">
            <v>Ganggonggyeok védelmi!</v>
          </cell>
          <cell r="AH270" t="str">
            <v>pertahanan Ganggonggyeok!</v>
          </cell>
          <cell r="AI270" t="str">
            <v>Ganggonggyeok obrony!</v>
          </cell>
          <cell r="AJ270" t="str">
            <v>apărare Ganggonggyeok!</v>
          </cell>
          <cell r="AK270" t="str">
            <v>Ganggonggyeok obrana!</v>
          </cell>
          <cell r="AL270" t="str">
            <v>Ganggonggyeok försvar!</v>
          </cell>
          <cell r="AM270" t="str">
            <v>Ganggonggyeok savunma!</v>
          </cell>
          <cell r="AN270" t="str">
            <v>Ganggonggyeok оборони!</v>
          </cell>
        </row>
        <row r="271">
          <cell r="A271" t="str">
            <v>GameUI_HealSp</v>
          </cell>
          <cell r="B271">
            <v>1</v>
          </cell>
          <cell r="C271" t="str">
            <v>SP 회복!</v>
          </cell>
          <cell r="E271" t="str">
            <v>SP 회복!</v>
          </cell>
          <cell r="G271" t="str">
            <v>SP recovery!</v>
          </cell>
          <cell r="H271" t="str">
            <v>Got SP!</v>
          </cell>
          <cell r="K271">
            <v>1</v>
          </cell>
          <cell r="M271" t="str">
            <v>SP回復！</v>
          </cell>
          <cell r="N271" t="str">
            <v>SP恢复！</v>
          </cell>
          <cell r="O271" t="str">
            <v>SP恢復！</v>
          </cell>
          <cell r="P271" t="str">
            <v>récupération SP!</v>
          </cell>
          <cell r="Q271" t="str">
            <v>SP Genesung!</v>
          </cell>
          <cell r="R271" t="str">
            <v>pemulihan SP!</v>
          </cell>
          <cell r="S271" t="str">
            <v>recupero SP!</v>
          </cell>
          <cell r="T271" t="str">
            <v>SP восстановление!</v>
          </cell>
          <cell r="U271" t="str">
            <v>recuperación de SP!</v>
          </cell>
          <cell r="V271" t="str">
            <v>การกู้คืน SP!</v>
          </cell>
          <cell r="W271" t="str">
            <v>phục hồi SP!</v>
          </cell>
          <cell r="X271" t="str">
            <v>recuperação de SP!</v>
          </cell>
          <cell r="Y271" t="str">
            <v>انتعاش SP!</v>
          </cell>
          <cell r="Z271" t="str">
            <v>SP аднаўленне!</v>
          </cell>
          <cell r="AA271" t="str">
            <v>SP възстановяване!</v>
          </cell>
          <cell r="AB271" t="str">
            <v>SP zotavení!</v>
          </cell>
          <cell r="AC271" t="str">
            <v>SP herstel!</v>
          </cell>
          <cell r="AD271" t="str">
            <v>SP paranemista!</v>
          </cell>
          <cell r="AE271" t="str">
            <v>SP ανάκαμψη!</v>
          </cell>
          <cell r="AF271" t="str">
            <v>התאוששות SP!</v>
          </cell>
          <cell r="AG271" t="str">
            <v>SP helyreállítási!</v>
          </cell>
          <cell r="AH271" t="str">
            <v>pemulihan SP!</v>
          </cell>
          <cell r="AI271" t="str">
            <v>SP odzysku!</v>
          </cell>
          <cell r="AJ271" t="str">
            <v>de recuperare SP!</v>
          </cell>
          <cell r="AK271" t="str">
            <v>SP zotavenie!</v>
          </cell>
          <cell r="AL271" t="str">
            <v>SP återhämtning!</v>
          </cell>
          <cell r="AM271" t="str">
            <v>SP kurtarma!</v>
          </cell>
          <cell r="AN271" t="str">
            <v>SP відновлення!</v>
          </cell>
        </row>
        <row r="272">
          <cell r="A272" t="str">
            <v>GameUI_PaybackSp</v>
          </cell>
          <cell r="B272">
            <v>1</v>
          </cell>
          <cell r="C272" t="str">
            <v>페이백!</v>
          </cell>
          <cell r="E272" t="str">
            <v>페이백!</v>
          </cell>
          <cell r="G272" t="str">
            <v>Pay back!</v>
          </cell>
          <cell r="H272" t="str">
            <v>PAYBACK!</v>
          </cell>
          <cell r="K272">
            <v>1</v>
          </cell>
          <cell r="M272" t="str">
            <v>ペイバック！</v>
          </cell>
          <cell r="N272" t="str">
            <v>回报！</v>
          </cell>
          <cell r="O272" t="str">
            <v>回報！</v>
          </cell>
          <cell r="P272" t="str">
            <v>Pay back!</v>
          </cell>
          <cell r="Q272" t="str">
            <v>Pay zurück!</v>
          </cell>
          <cell r="R272" t="str">
            <v>Bayar kembali!</v>
          </cell>
          <cell r="S272" t="str">
            <v>Pay Back!</v>
          </cell>
          <cell r="T272" t="str">
            <v>Обратите обратно!</v>
          </cell>
          <cell r="U272" t="str">
            <v>el pago retroactivo!</v>
          </cell>
          <cell r="V272" t="str">
            <v>กลับจ่าย!</v>
          </cell>
          <cell r="W272" t="str">
            <v>Pay trở lại!</v>
          </cell>
          <cell r="X272" t="str">
            <v>Pagamento de volta!</v>
          </cell>
          <cell r="Y272" t="str">
            <v>دفع مرة أخرى!</v>
          </cell>
          <cell r="Z272" t="str">
            <v>Звярніце назад!</v>
          </cell>
          <cell r="AA272" t="str">
            <v>Pay върна!</v>
          </cell>
          <cell r="AB272" t="str">
            <v>Pay back!</v>
          </cell>
          <cell r="AC272" t="str">
            <v>Pay back!</v>
          </cell>
          <cell r="AD272" t="str">
            <v>Takaisinmaksuaika!</v>
          </cell>
          <cell r="AE272" t="str">
            <v>Pay πίσω!</v>
          </cell>
          <cell r="AF272" t="str">
            <v>בחזרה Pay!</v>
          </cell>
          <cell r="AG272" t="str">
            <v>Pay vissza!</v>
          </cell>
          <cell r="AH272" t="str">
            <v>kembali Pay!</v>
          </cell>
          <cell r="AI272" t="str">
            <v>Pay back!</v>
          </cell>
          <cell r="AJ272" t="str">
            <v>Plăti înapoi!</v>
          </cell>
          <cell r="AK272" t="str">
            <v>Pay back!</v>
          </cell>
          <cell r="AL272" t="str">
            <v>Pay back!</v>
          </cell>
          <cell r="AM272" t="str">
            <v>Ödemeli döndü!</v>
          </cell>
          <cell r="AN272" t="str">
            <v>Зверніть назад!</v>
          </cell>
        </row>
        <row r="273">
          <cell r="A273" t="str">
            <v>GameUI_Critical</v>
          </cell>
          <cell r="B273">
            <v>1</v>
          </cell>
          <cell r="C273" t="str">
            <v>치명타!</v>
          </cell>
          <cell r="E273" t="str">
            <v>치명타!</v>
          </cell>
          <cell r="G273" t="str">
            <v>Critical Hit!</v>
          </cell>
          <cell r="H273" t="str">
            <v>CRITICAL!</v>
          </cell>
          <cell r="K273">
            <v>1</v>
          </cell>
          <cell r="M273" t="str">
            <v>クリティカル！</v>
          </cell>
          <cell r="N273" t="str">
            <v>危急！</v>
          </cell>
          <cell r="O273" t="str">
            <v>危急！</v>
          </cell>
          <cell r="P273" t="str">
            <v>! critique</v>
          </cell>
          <cell r="Q273" t="str">
            <v>Kritisch!</v>
          </cell>
          <cell r="R273" t="str">
            <v>! kritis</v>
          </cell>
          <cell r="S273" t="str">
            <v>! critical</v>
          </cell>
          <cell r="T273" t="str">
            <v>Критическое!</v>
          </cell>
          <cell r="U273" t="str">
            <v>! crítico</v>
          </cell>
          <cell r="V273" t="str">
            <v>Critical!</v>
          </cell>
          <cell r="W273" t="str">
            <v>! Critical</v>
          </cell>
          <cell r="X273" t="str">
            <v>! Critical</v>
          </cell>
          <cell r="Y273" t="str">
            <v>! حرجة</v>
          </cell>
          <cell r="Z273" t="str">
            <v>Крытычнае!</v>
          </cell>
          <cell r="AA273" t="str">
            <v>Критична!</v>
          </cell>
          <cell r="AB273" t="str">
            <v>Kritická!</v>
          </cell>
          <cell r="AC273" t="str">
            <v>Kritische!</v>
          </cell>
          <cell r="AD273" t="str">
            <v>Kriittiset!</v>
          </cell>
          <cell r="AE273" t="str">
            <v>Κρίσιμη!</v>
          </cell>
          <cell r="AF273" t="str">
            <v>! קריטי</v>
          </cell>
          <cell r="AG273" t="str">
            <v>Kritikus!</v>
          </cell>
          <cell r="AH273" t="str">
            <v>! kritikal</v>
          </cell>
          <cell r="AI273" t="str">
            <v>Krytyczny!</v>
          </cell>
          <cell r="AJ273" t="str">
            <v>! critice</v>
          </cell>
          <cell r="AK273" t="str">
            <v>Kritická!</v>
          </cell>
          <cell r="AL273" t="str">
            <v>Kritisk!</v>
          </cell>
          <cell r="AM273" t="str">
            <v>Kritik!</v>
          </cell>
          <cell r="AN273" t="str">
            <v>Критичне!</v>
          </cell>
        </row>
        <row r="274">
          <cell r="A274" t="str">
            <v>PowerSourceUI_ComeHere</v>
          </cell>
          <cell r="B274">
            <v>1</v>
          </cell>
          <cell r="C274" t="str">
            <v>가까이 다가가 힘의 원천으로부터 축복을 받으세요</v>
          </cell>
          <cell r="E274" t="str">
            <v>가까이 다가가 힘의 원천으로부터 축복을 받으세요</v>
          </cell>
          <cell r="G274" t="str">
            <v>Up close and get a blessing from the source of power</v>
          </cell>
          <cell r="H274" t="str">
            <v>Get close to be blessed from Power Source</v>
          </cell>
          <cell r="K274">
            <v>1</v>
          </cell>
          <cell r="M274" t="str">
            <v>近づいて力の源泉からの祝福を取得</v>
          </cell>
          <cell r="N274" t="str">
            <v>近距离和动力之源得到祝福</v>
          </cell>
          <cell r="O274" t="str">
            <v>近距離和動力之源得到祝福</v>
          </cell>
          <cell r="P274" t="str">
            <v>Près et obtenir une bénédiction de la source d'énergie</v>
          </cell>
          <cell r="Q274" t="str">
            <v>Aus der Nähe und einen Segen von der Quelle der Macht erhält</v>
          </cell>
          <cell r="R274" t="str">
            <v>Dekat dan mendapatkan berkah dari sumber daya</v>
          </cell>
          <cell r="S274" t="str">
            <v>Da vicino e ottenere una benedizione dalla fonte di energia</v>
          </cell>
          <cell r="T274" t="str">
            <v>Вверх закрыть и получить благословение от источника энергии</v>
          </cell>
          <cell r="U274" t="str">
            <v>De cerca y obtener una bendición de la fuente de poder</v>
          </cell>
          <cell r="V274" t="str">
            <v>ใกล้ชิดและได้รับพรจากแหล่งที่มาของอำนาจ</v>
          </cell>
          <cell r="W274" t="str">
            <v>Đến gần và nhận được những lời chúc từ các nguồn năng lượng</v>
          </cell>
          <cell r="X274" t="str">
            <v>De perto e obter uma bênção da fonte de energia</v>
          </cell>
          <cell r="Y274" t="str">
            <v>عن قرب والحصول على مباركة من مصدر القوة</v>
          </cell>
          <cell r="Z274" t="str">
            <v>Уверх зачыніць і атрымаць благаславенне ад крыніцы энергіі</v>
          </cell>
          <cell r="AA274" t="str">
            <v>По-отблизо и да получите благословение от източника на захранване</v>
          </cell>
          <cell r="AB274" t="str">
            <v>Zblízka a získat požehnání od zdroje energie</v>
          </cell>
          <cell r="AC274" t="str">
            <v>Van dichtbij en krijgen een zegen van de bron van de macht</v>
          </cell>
          <cell r="AD274" t="str">
            <v>Lähietäisyydeltä ja saada siunauksen voimanlähde</v>
          </cell>
          <cell r="AE274" t="str">
            <v>Από κοντά και να πάρετε μια ευλογία από την πηγή της εξουσίας</v>
          </cell>
          <cell r="AF274" t="str">
            <v>מקרוב ולקבל ברכה ממקור הכוח</v>
          </cell>
          <cell r="AG274" t="str">
            <v>Közelről és kap egy áldás az erő forrása</v>
          </cell>
          <cell r="AH274" t="str">
            <v>Dekat dan mendapat berkat dari sumber kuasa</v>
          </cell>
          <cell r="AI274" t="str">
            <v>Z bliska i otrzymać błogosławieństwo od źródła zasilania</v>
          </cell>
          <cell r="AJ274" t="str">
            <v>Aproape și a obține o binecuvântare de la sursa de putere</v>
          </cell>
          <cell r="AK274" t="str">
            <v>Zblízka a získať požehnanie od zdroja energie</v>
          </cell>
          <cell r="AL274" t="str">
            <v>På nära håll och få en välsignelse från kraftkällan</v>
          </cell>
          <cell r="AM274" t="str">
            <v>Yakından ve güç kaynağından bir nimet olsun</v>
          </cell>
          <cell r="AN274" t="str">
            <v>Вгору закрити і отримати благословення від джерела енергії</v>
          </cell>
        </row>
        <row r="275">
          <cell r="A275" t="str">
            <v>PowerSourceUI_Heal</v>
          </cell>
          <cell r="B275">
            <v>1</v>
          </cell>
          <cell r="C275" t="str">
            <v>힘의 원천으로부터 눈부신 빛이 흘러나옵니다</v>
          </cell>
          <cell r="E275" t="str">
            <v>힘의 원천으로부터 눈부신 빛이 흘러나옵니다</v>
          </cell>
          <cell r="G275" t="str">
            <v>This bright light comes flowing from a source of strength</v>
          </cell>
          <cell r="H275" t="str">
            <v>The bright light flows from Power Source</v>
          </cell>
          <cell r="K275">
            <v>1</v>
          </cell>
          <cell r="M275" t="str">
            <v>力の源泉からまばゆい光が流れます</v>
          </cell>
          <cell r="N275" t="str">
            <v>这间明亮的光线来自力量的源泉流动</v>
          </cell>
          <cell r="O275" t="str">
            <v>這間明亮的光線來自力量的源泉流動</v>
          </cell>
          <cell r="P275" t="str">
            <v>Cette lumière vient d'une source qui coule de force</v>
          </cell>
          <cell r="Q275" t="str">
            <v>Das helle Licht kommt aus einer Quelle der Kraft fließt</v>
          </cell>
          <cell r="R275" t="str">
            <v>cahaya terang ini datang mengalir dari sumber kekuatan</v>
          </cell>
          <cell r="S275" t="str">
            <v>Questa luce viene che scorre da una fonte di forza</v>
          </cell>
          <cell r="T275" t="str">
            <v>Этот яркий свет приходит течет из источника силы</v>
          </cell>
          <cell r="U275" t="str">
            <v>Esta luz brillante viene fluye de una fuente de fortaleza</v>
          </cell>
          <cell r="V275" t="str">
            <v>ไฟสว่างนี้มาไหลจากแหล่งที่มาของความแข็งแรง</v>
          </cell>
          <cell r="W275" t="str">
            <v>ánh sáng này đi kèm chảy từ một nguồn sức mạnh</v>
          </cell>
          <cell r="X275" t="str">
            <v>Esta luz brilhante vem fluindo de uma fonte de força</v>
          </cell>
          <cell r="Y275" t="str">
            <v>هذا الضوء الساطع تأتي تتدفق من مصدر قوة</v>
          </cell>
          <cell r="Z275" t="str">
            <v>Гэты яркі святло прыходзіць цячэ з крыніцы сілы</v>
          </cell>
          <cell r="AA275" t="str">
            <v>Тази ярка светлина идва, произтичащи от източник на сила</v>
          </cell>
          <cell r="AB275" t="str">
            <v>Toto jasné světlo přichází teče ze zdroje síly</v>
          </cell>
          <cell r="AC275" t="str">
            <v>Deze fel licht komt stroomt uit een bron van kracht</v>
          </cell>
          <cell r="AD275" t="str">
            <v>Tämä kirkas valo tulee virtaa voimanlähde</v>
          </cell>
          <cell r="AE275" t="str">
            <v>Αυτό το φωτεινό φως έρχεται ρέει από μια πηγή δύναμης</v>
          </cell>
          <cell r="AF275" t="str">
            <v>אור בהיר זה כולל זורם ממקור של כוח</v>
          </cell>
          <cell r="AG275" t="str">
            <v>Ez erős fény jön eredő forrása az erő</v>
          </cell>
          <cell r="AH275" t="str">
            <v>cahaya yang terang ini datang mengalir dari sumber kekuatan</v>
          </cell>
          <cell r="AI275" t="str">
            <v>To jasne światło pochodzi płynący ze źródła siły</v>
          </cell>
          <cell r="AJ275" t="str">
            <v>Această lumină strălucitoare vine curge dintr-o sursă de putere</v>
          </cell>
          <cell r="AK275" t="str">
            <v>Toto jasné svetlo prichádza tečie zo zdroja sily</v>
          </cell>
          <cell r="AL275" t="str">
            <v>Detta ljus kommer rinner från en källa till styrka</v>
          </cell>
          <cell r="AM275" t="str">
            <v>Bu parlak ışık kuvvetinin bir kaynaktan akan gelir</v>
          </cell>
          <cell r="AN275" t="str">
            <v>Цей яскравий світ приходить тече з джерела сили</v>
          </cell>
        </row>
        <row r="276">
          <cell r="A276" t="str">
            <v>AfterSwapUI_Heal</v>
          </cell>
          <cell r="B276">
            <v>1</v>
          </cell>
          <cell r="C276" t="str">
            <v>출전 보너스로 일정량 HP와 SP를 회복합니다</v>
          </cell>
          <cell r="E276" t="str">
            <v>출전 보너스로 일정량 HP와 SP를 회복합니다</v>
          </cell>
          <cell r="G276" t="str">
            <v>Restores HP and SP to a certain amount exhibition award</v>
          </cell>
          <cell r="H276" t="str">
            <v>Recovers a certain amount of HP and SP as an entry bonus</v>
          </cell>
          <cell r="K276">
            <v>1</v>
          </cell>
          <cell r="M276" t="str">
            <v>出場ボーナスとして、一定量HPとSPを回復します</v>
          </cell>
          <cell r="N276" t="str">
            <v>恢复HP和SP到一定量的展览奖</v>
          </cell>
          <cell r="O276" t="str">
            <v>恢復HP和SP到一定量的展覽獎</v>
          </cell>
          <cell r="P276" t="str">
            <v>Restaure HP et SP à un certain prix d'exposition montant</v>
          </cell>
          <cell r="Q276" t="str">
            <v>Restores HP und SP zu einer bestimmten Betrag Ausstellung Auszeichnung</v>
          </cell>
          <cell r="R276" t="str">
            <v>Mengembalikan HP dan SP untuk penghargaan jumlah pameran tertentu</v>
          </cell>
          <cell r="S276" t="str">
            <v>Ripristina HP e SP fino a un certo importo premio mostra</v>
          </cell>
          <cell r="T276" t="str">
            <v>Восстанавливает HP и SP до определенной суммы выставочной премии</v>
          </cell>
          <cell r="U276" t="str">
            <v>Restaura HP y SP a una cierta cantidad de exposiciones premio</v>
          </cell>
          <cell r="V276" t="str">
            <v>ฟื้นฟู HP และ SP ที่จะได้รับรางวัลจำนวนนิทรรศการบางอย่าง</v>
          </cell>
          <cell r="W276" t="str">
            <v>Phục hồi HP và SP một giải thưởng lượng triển lãm nào đó</v>
          </cell>
          <cell r="X276" t="str">
            <v>Restaura HP e SP a um determinado prêmio montante exposição</v>
          </cell>
          <cell r="Y276" t="str">
            <v>يعيد HP وSP على جائزة معرض كمية معينة</v>
          </cell>
          <cell r="Z276" t="str">
            <v>Аднаўляе HP і SP да пэўнай сумы выставачнай прэміі</v>
          </cell>
          <cell r="AA276" t="str">
            <v>Възстановява HP и SP до определена сума изложба награда</v>
          </cell>
          <cell r="AB276" t="str">
            <v>Obnoví HP a SP na určitou částku výstavní ocenění</v>
          </cell>
          <cell r="AC276" t="str">
            <v>Herstelt HP en SP om een ​​bepaalde hoeveelheid tentoonstelling award</v>
          </cell>
          <cell r="AD276" t="str">
            <v>Palauttaa HP ja SP tietyn määrän näyttely palkinnon</v>
          </cell>
          <cell r="AE276" t="str">
            <v>Επαναφέρει την HP και SP σε ένα συγκεκριμένο βραβείο έκθεση ποσότητα</v>
          </cell>
          <cell r="AF276" t="str">
            <v>HP משחזר ו SP כדי בפרס בתערוכת סכום מסוים</v>
          </cell>
          <cell r="AG276" t="str">
            <v>Visszaállítja a HP és SP egy bizonyos összeget kiállítás díjának</v>
          </cell>
          <cell r="AH276" t="str">
            <v>Mengembalikan HP dan SP untuk memberikan jumlah pameran tertentu</v>
          </cell>
          <cell r="AI276" t="str">
            <v>Odnawia HP i SP do pewnej kwoty nagrody wystawienniczej</v>
          </cell>
          <cell r="AJ276" t="str">
            <v>Restaureaza HP și SP la o anumită sumă de atribuire expoziție</v>
          </cell>
          <cell r="AK276" t="str">
            <v>Obnoví HP a SP na určitú sumu výstavné ocenenie</v>
          </cell>
          <cell r="AL276" t="str">
            <v>Åter HP och SP till ett visst belopp utställning award</v>
          </cell>
          <cell r="AM276" t="str">
            <v>belirli bir miktar sergi ödül Geri Yükler HP ve SP</v>
          </cell>
          <cell r="AN276" t="str">
            <v>Відновлює HP і SP до певної суми виставкової премії</v>
          </cell>
        </row>
        <row r="277">
          <cell r="A277" t="str">
            <v>MindTextUI_FarAtkFallenAngel</v>
          </cell>
          <cell r="B277">
            <v>1</v>
          </cell>
          <cell r="C277" t="str">
            <v>거리가 멀어지면 돌진 공격을 사용하는 듯 하다!</v>
          </cell>
          <cell r="E277" t="str">
            <v>거리가 멀어지면 돌진 공격을 사용하는 듯 하다!</v>
          </cell>
          <cell r="G277" t="str">
            <v>It seems that distance increases when using the rushing attack!</v>
          </cell>
          <cell r="H277" t="str">
            <v>It looks like Fallen Angel uses Charge Attack when being far!</v>
          </cell>
          <cell r="K277">
            <v>1</v>
          </cell>
          <cell r="M277" t="str">
            <v>距離が離れると突進攻撃を使用しているようだ！</v>
          </cell>
          <cell r="N277" t="str">
            <v>它采用奔腾的攻击时，似乎距离增加！</v>
          </cell>
          <cell r="O277" t="str">
            <v>它採用奔騰的攻擊時，似乎距離增加！</v>
          </cell>
          <cell r="P277" t="str">
            <v>Il semble que la distance augmente lorsque vous utilisez l'attaque se précipiter!</v>
          </cell>
          <cell r="Q277" t="str">
            <v>Es scheint, dass mit zunehmender Entfernung, wenn das Rauschen Angriff mit!</v>
          </cell>
          <cell r="R277" t="str">
            <v>Tampaknya bahwa kenaikan jarak saat menggunakan serangan bergegas!</v>
          </cell>
          <cell r="S277" t="str">
            <v>Sembra che aumentare della distanza quando si usa l'attacco di correre!</v>
          </cell>
          <cell r="T277" t="str">
            <v>Кажется, что расстояние увеличивается при использовании бросаясь атаки!</v>
          </cell>
          <cell r="U277" t="str">
            <v>Parece que la distancia aumenta cuando se utiliza el ataque por tierra!</v>
          </cell>
          <cell r="V277" t="str">
            <v>ดูเหมือนว่าระยะทางที่เพิ่มขึ้นเมื่อใช้การโจมตีวิ่ง!</v>
          </cell>
          <cell r="W277" t="str">
            <v>Dường như khoảng cách tăng lên khi sử dụng các cuộc tấn công ào ạt!</v>
          </cell>
          <cell r="X277" t="str">
            <v>Parece que distância aumenta quando se usa o ataque correndo!</v>
          </cell>
          <cell r="Y277" t="str">
            <v>ويبدو أن الزيادات مسافة عند استخدام يستعجل هجوم!</v>
          </cell>
          <cell r="Z277" t="str">
            <v>Здаецца, што адлегласць павялічваецца пры выкарыстанні кідаючыся атакі!</v>
          </cell>
          <cell r="AA277" t="str">
            <v>Изглежда, че дистанционно увеличава, когато се използва бързам атака!</v>
          </cell>
          <cell r="AB277" t="str">
            <v>Zdá se, že tato vzdálenost se zvyšuje při použití řítí útok!</v>
          </cell>
          <cell r="AC277" t="str">
            <v>Het lijkt erop dat de afstand groter wordt bij gebruik van de haasten aanval!</v>
          </cell>
          <cell r="AD277" t="str">
            <v>Näyttää siltä, ​​että etäisyys kasvaa käytettäessä kiirehtivät hyökkäys!</v>
          </cell>
          <cell r="AE277" t="str">
            <v>Φαίνεται ότι αυξάνεται η απόσταση κατά τη χρήση του ορμήξει επίθεση!</v>
          </cell>
          <cell r="AF277" t="str">
            <v>נראה כי עליות מרחק בעת השימוש בפיגוע הממהר!</v>
          </cell>
          <cell r="AG277" t="str">
            <v>Úgy tűnik, hogy a távolság növekszik, ha a rohanó támadás!</v>
          </cell>
          <cell r="AH277" t="str">
            <v>Ia seolah-olah bahawa kenaikan jarak apabila menggunakan serangan bergegas!</v>
          </cell>
          <cell r="AI277" t="str">
            <v>Wydaje się, że zwiększa dystans przy użyciu gwałtowny atak!</v>
          </cell>
          <cell r="AJ277" t="str">
            <v>Se pare că distanța crește atunci când se utilizează atacul graba!</v>
          </cell>
          <cell r="AK277" t="str">
            <v>Zdá sa, že táto vzdialenosť sa zvyšuje pri použití rúti útok!</v>
          </cell>
          <cell r="AL277" t="str">
            <v>Det verkar som avståndet ökar när du använder rusar attack!</v>
          </cell>
          <cell r="AM277" t="str">
            <v>acele saldırı kullanırken O mesafe artar görünüyor!</v>
          </cell>
          <cell r="AN277" t="str">
            <v>Здається, що відстань збільшується при використанні кидаючись атаки!</v>
          </cell>
        </row>
        <row r="278">
          <cell r="A278" t="str">
            <v>MindTextUI_OneAngelStatue_Big</v>
          </cell>
          <cell r="B278">
            <v>1</v>
          </cell>
          <cell r="C278" t="str">
            <v>천사 석상이 문지기를 잃어 분노의 공격을 퍼붓기 시작합니다!</v>
          </cell>
          <cell r="E278" t="str">
            <v>천사 석상이 문지기를 잃어 분노의 공격을 퍼붓기 시작합니다!</v>
          </cell>
          <cell r="G278" t="str">
            <v>Start the angel statue peobutgi the fury of the attack lost the gatekeepers!</v>
          </cell>
          <cell r="H278" t="str">
            <v>Start the angel statue peobutgi the fury of the attack lost the gatekeepers!</v>
          </cell>
          <cell r="K278">
            <v>1</v>
          </cell>
          <cell r="M278" t="str">
            <v>天使石像が門番を失っ怒りの攻撃を降り注ぎ始めます！</v>
          </cell>
          <cell r="N278" t="str">
            <v>启动天使雕像peobutgi攻击的愤怒失去了看门人！</v>
          </cell>
          <cell r="O278" t="str">
            <v>啟動天使雕像peobutgi攻擊的憤怒失去了看門人！</v>
          </cell>
          <cell r="P278" t="str">
            <v>Commencez la statue d'ange peobutgi la fureur de l'attaque a perdu les gardiens!</v>
          </cell>
          <cell r="Q278" t="str">
            <v>Starten Sie die Engel-Statue peobutgi die Wut des Angriffs die Torwächter verloren!</v>
          </cell>
          <cell r="R278" t="str">
            <v>Mulai peobutgi malaikat patung kemarahan serangan kehilangan penjaga gerbang!</v>
          </cell>
          <cell r="S278" t="str">
            <v>Avviare i peobutgi Angelo statua la furia dell'attacco perso i portieri!</v>
          </cell>
          <cell r="T278" t="str">
            <v>Запуск ангел статуя peobutgi ярость атаки потеряла привратник!</v>
          </cell>
          <cell r="U278" t="str">
            <v>Iniciar las peobutgi columna del Ángel de la furia del ataque perdieron los porteros!</v>
          </cell>
          <cell r="V278" t="str">
            <v>เริ่ม peobutgi ทูตสวรรค์รูปปั้นโกรธของการโจมตีที่หายไปเฝ้าประตู!</v>
          </cell>
          <cell r="W278" t="str">
            <v>Bắt đầu peobutgi bức tượng thiên thần cơn giận dữ của cuộc tấn công bị mất người gác cổng!</v>
          </cell>
          <cell r="X278" t="str">
            <v>Comece a estátua anjo peobutgi a fúria do ataque perderam os porteiros!</v>
          </cell>
          <cell r="Y278" t="str">
            <v>بدء peobutgi ملاك تمثال غضب الهجوم فقد حراس!</v>
          </cell>
          <cell r="Z278" t="str">
            <v>Запуск анёл статуя peobutgi лютасьць атакі страціла брамнік!</v>
          </cell>
          <cell r="AA278" t="str">
            <v>Започнете ангел статуя peobutgi на яростта на атаката загубиха вратарите!</v>
          </cell>
          <cell r="AB278" t="str">
            <v>Spustit anděl socha peobutgi zuřivost útoku ztratil vrátné!</v>
          </cell>
          <cell r="AC278" t="str">
            <v>Start de engelenstandbeeld peobutgi de woede van de aanval verloor de poortwachters!</v>
          </cell>
          <cell r="AD278" t="str">
            <v>Aloita enkeli patsas peobutgi raivo hyökkäys menetti portinvartijat!</v>
          </cell>
          <cell r="AE278" t="str">
            <v>Ξεκινήστε τις peobutgi άγαλμα αγγέλου η μανία της επίθεσης έχασαν τα φύλακες!</v>
          </cell>
          <cell r="AF278" t="str">
            <v>התחילו את peobutgi פסל מלאך הזעם של התקפה איבד שומרי הסף!</v>
          </cell>
          <cell r="AG278" t="str">
            <v>Indítsuk el a angyal szobor peobutgi a düh a támadás elvesztette a kapuőrök!</v>
          </cell>
          <cell r="AH278" t="str">
            <v>Memulakan peobutgi malaikat patung kemarahan serangan yang hilang para penunggu pintu itu!</v>
          </cell>
          <cell r="AI278" t="str">
            <v>Uruchom peobutgi posąg anioła wściekłość ataku stracił strażników!</v>
          </cell>
          <cell r="AJ278" t="str">
            <v>Porniți peobutgi înger statuie furia atacului pierdut portari!</v>
          </cell>
          <cell r="AK278" t="str">
            <v>Spustiť anjel socha peobutgi zúrivosť útoku stratil vrátnikov!</v>
          </cell>
          <cell r="AL278" t="str">
            <v>Starta ängel staty peobutgi raseri attacken förlorat portvakter!</v>
          </cell>
          <cell r="AM278" t="str">
            <v>saldırının öfke ağ kapı sorumlularına kaybetti melek heykeli peobutgi başlayın!</v>
          </cell>
          <cell r="AN278" t="str">
            <v>Запуск ангел статуя peobutgi лють атаки втратила воротар!</v>
          </cell>
        </row>
        <row r="279">
          <cell r="A279" t="str">
            <v>TimeSpaceUI_CantAttack</v>
          </cell>
          <cell r="B279">
            <v>1</v>
          </cell>
          <cell r="C279" t="str">
            <v>시공간의 방에서는 파워소스가 느껴지지 않는다</v>
          </cell>
          <cell r="E279" t="str">
            <v>시공간의 방에서는 파워소스가 느껴지지 않는다</v>
          </cell>
          <cell r="G279" t="str">
            <v>In the space of the room it does not feel the power source</v>
          </cell>
          <cell r="H279" t="str">
            <v>In the space of the room it does not feel the power source</v>
          </cell>
          <cell r="K279">
            <v>1</v>
          </cell>
          <cell r="M279" t="str">
            <v>時空の部屋では、パワーソースが感じられない</v>
          </cell>
          <cell r="N279" t="str">
            <v>在房间的空间也不会感觉到动力源</v>
          </cell>
          <cell r="O279" t="str">
            <v>在房間的空間也不會感覺到動力源</v>
          </cell>
          <cell r="P279" t="str">
            <v>Dans l'espace de la pièce, il ne se sent pas la source d'alimentation</v>
          </cell>
          <cell r="Q279" t="str">
            <v>Im Raum des Zimmers fühlt es sich nicht die Energiequelle</v>
          </cell>
          <cell r="R279" t="str">
            <v>Di ruang ruangan itu tidak merasa sumber daya</v>
          </cell>
          <cell r="S279" t="str">
            <v>Nello spazio della sala non si sente la sorgente di alimentazione</v>
          </cell>
          <cell r="T279" t="str">
            <v>В пространстве комнаты он не чувствует себя источник питания</v>
          </cell>
          <cell r="U279" t="str">
            <v>En el espacio de la habitación no se siente la fuente de alimentación</v>
          </cell>
          <cell r="V279" t="str">
            <v>ในพื้นที่ของห้องพักที่มันไม่ได้รู้สึกแหล่งพลังงาน</v>
          </cell>
          <cell r="W279" t="str">
            <v>Trong không gian của căn phòng nó không cảm nhận được nguồn năng lượng</v>
          </cell>
          <cell r="X279" t="str">
            <v>No espaço da sala não se sente a fonte de energia</v>
          </cell>
          <cell r="Y279" t="str">
            <v>في فضاء الغرفة أنه لا يشعر مصدر الطاقة</v>
          </cell>
          <cell r="Z279" t="str">
            <v>У прасторы пакоя ён не адчувае сябе крыніца харчавання</v>
          </cell>
          <cell r="AA279" t="str">
            <v>В пространството на стаята, че не се чувства източника на захранване</v>
          </cell>
          <cell r="AB279" t="str">
            <v>V prostoru místnosti necítí zdroj napájení</v>
          </cell>
          <cell r="AC279" t="str">
            <v>In de ruimte van de kamer, het voelt niet de stroombron</v>
          </cell>
          <cell r="AD279" t="str">
            <v>Avaruudessa huoneeseen se ei tunnu virtalähdettä</v>
          </cell>
          <cell r="AE279" t="str">
            <v>Στο χώρο του δωματίου δεν αισθάνεται την πηγή τροφοδοσίας</v>
          </cell>
          <cell r="AF279" t="str">
            <v>בחלל החדר הוא אינו מרגיש את מקור הכוח</v>
          </cell>
          <cell r="AG279" t="str">
            <v>A helyet a szoba nem érzi az áramforrás</v>
          </cell>
          <cell r="AH279" t="str">
            <v>Dalam ruang bilik yang ia tidak merasa sumber kuasa</v>
          </cell>
          <cell r="AI279" t="str">
            <v>W przestrzeni pokoju nie czuć źródło zasilania</v>
          </cell>
          <cell r="AJ279" t="str">
            <v>În spațiul din cameră nu se simte sursa de alimentare</v>
          </cell>
          <cell r="AK279" t="str">
            <v>V priestore miestnosti necíti zdroj napájania</v>
          </cell>
          <cell r="AL279" t="str">
            <v>Inom loppet av rummet det känns inte strömkällan</v>
          </cell>
          <cell r="AM279" t="str">
            <v>Odanın uzayda güç kaynağını hissetmez</v>
          </cell>
          <cell r="AN279" t="str">
            <v>У просторі кімнати він не відчуває себе джерело живлення</v>
          </cell>
        </row>
        <row r="280">
          <cell r="A280" t="str">
            <v>GameUI_Exclusive</v>
          </cell>
          <cell r="B280">
            <v>1</v>
          </cell>
          <cell r="C280" t="str">
            <v>전용</v>
          </cell>
          <cell r="E280" t="str">
            <v>전용</v>
          </cell>
          <cell r="G280" t="str">
            <v>private</v>
          </cell>
          <cell r="H280" t="str">
            <v>Exclusive</v>
          </cell>
          <cell r="I280">
            <v>1</v>
          </cell>
          <cell r="K280">
            <v>1</v>
          </cell>
          <cell r="M280" t="str">
            <v>専用</v>
          </cell>
          <cell r="N280" t="str">
            <v>专用</v>
          </cell>
          <cell r="O280" t="str">
            <v>專用</v>
          </cell>
          <cell r="P280" t="str">
            <v>dévoué</v>
          </cell>
          <cell r="Q280" t="str">
            <v>engagiert</v>
          </cell>
          <cell r="R280" t="str">
            <v>Dedicated</v>
          </cell>
          <cell r="S280" t="str">
            <v>dedito</v>
          </cell>
          <cell r="T280" t="str">
            <v>Выделенные</v>
          </cell>
          <cell r="U280" t="str">
            <v>dedicado</v>
          </cell>
          <cell r="V280" t="str">
            <v>ทุ่มเท</v>
          </cell>
          <cell r="W280" t="str">
            <v>dành riêng</v>
          </cell>
          <cell r="X280" t="str">
            <v>dedicado</v>
          </cell>
          <cell r="Y280" t="str">
            <v>كرس</v>
          </cell>
          <cell r="Z280" t="str">
            <v>выдзеленыя</v>
          </cell>
          <cell r="AA280" t="str">
            <v>Посветен</v>
          </cell>
          <cell r="AB280" t="str">
            <v>věnovaná</v>
          </cell>
          <cell r="AC280" t="str">
            <v>Dedicated</v>
          </cell>
          <cell r="AD280" t="str">
            <v>omistettu</v>
          </cell>
          <cell r="AE280" t="str">
            <v>αφιερωμένο</v>
          </cell>
          <cell r="AF280" t="str">
            <v>מוקדש</v>
          </cell>
          <cell r="AG280" t="str">
            <v>Dedikált</v>
          </cell>
          <cell r="AH280" t="str">
            <v>berdedikasi</v>
          </cell>
          <cell r="AI280" t="str">
            <v>dedykowane</v>
          </cell>
          <cell r="AJ280" t="str">
            <v>dedicat</v>
          </cell>
          <cell r="AK280" t="str">
            <v>venovaná</v>
          </cell>
          <cell r="AL280" t="str">
            <v>dedikerad</v>
          </cell>
          <cell r="AM280" t="str">
            <v>Adanmış</v>
          </cell>
          <cell r="AN280" t="str">
            <v>виділені</v>
          </cell>
        </row>
        <row r="281">
          <cell r="A281" t="str">
            <v>GameUI_SelectLevelPack</v>
          </cell>
          <cell r="B281">
            <v>1</v>
          </cell>
          <cell r="C281" t="str">
            <v>전투팩을 선택하세요</v>
          </cell>
          <cell r="E281" t="str">
            <v>전투팩을 선택하세요</v>
          </cell>
          <cell r="G281" t="str">
            <v>Choose the Battle Pack</v>
          </cell>
          <cell r="H281" t="str">
            <v>Choose a Battle Pack</v>
          </cell>
          <cell r="K281">
            <v>1</v>
          </cell>
          <cell r="M281" t="str">
            <v>戦闘パックを選択してください</v>
          </cell>
          <cell r="N281" t="str">
            <v>选择战役包</v>
          </cell>
          <cell r="O281" t="str">
            <v>選擇戰役包</v>
          </cell>
          <cell r="P281" t="str">
            <v>Choisissez le Paquet de Bataille</v>
          </cell>
          <cell r="Q281" t="str">
            <v>Wählen Sie das Battle Pack</v>
          </cell>
          <cell r="R281" t="str">
            <v>Pilih Pertempuran Pack</v>
          </cell>
          <cell r="S281" t="str">
            <v>Scegliere il Battle Pack</v>
          </cell>
          <cell r="T281" t="str">
            <v>Выберите Battle пакет</v>
          </cell>
          <cell r="U281" t="str">
            <v>Elija el Paquete de Batalla</v>
          </cell>
          <cell r="V281" t="str">
            <v>เลือกรบแพ็ค</v>
          </cell>
          <cell r="W281" t="str">
            <v>Chọn Trận Gói</v>
          </cell>
          <cell r="X281" t="str">
            <v>Escolha o Pacote de Batalha</v>
          </cell>
          <cell r="Y281" t="str">
            <v>اختيار حزمة معركة</v>
          </cell>
          <cell r="Z281" t="str">
            <v>Выберыце Battle пакет</v>
          </cell>
          <cell r="AA281" t="str">
            <v>Изберете Battle Pack</v>
          </cell>
          <cell r="AB281" t="str">
            <v>Zvolit Battle balíček</v>
          </cell>
          <cell r="AC281" t="str">
            <v>Kies de Battle Pack</v>
          </cell>
          <cell r="AD281" t="str">
            <v>Valitse Battle Pack</v>
          </cell>
          <cell r="AE281" t="str">
            <v>Επιλέξτε το πακέτο μάχη</v>
          </cell>
          <cell r="AF281" t="str">
            <v>בחר את ערכת הקרב</v>
          </cell>
          <cell r="AG281" t="str">
            <v>Válassza ki a Battle Pack</v>
          </cell>
          <cell r="AH281" t="str">
            <v>Pilih Pack Battle</v>
          </cell>
          <cell r="AI281" t="str">
            <v>Wybierz pakiet bitwy</v>
          </cell>
          <cell r="AJ281" t="str">
            <v>Alege Battle Pack</v>
          </cell>
          <cell r="AK281" t="str">
            <v>Zvoliť Battle balíček</v>
          </cell>
          <cell r="AL281" t="str">
            <v>Välj slaget Pack</v>
          </cell>
          <cell r="AM281" t="str">
            <v>Savaş Paketi Seçimi</v>
          </cell>
          <cell r="AN281" t="str">
            <v>Виберіть Battle пакет</v>
          </cell>
        </row>
        <row r="282">
          <cell r="A282" t="str">
            <v>GameUI_BossClearReward</v>
          </cell>
          <cell r="B282">
            <v>1</v>
          </cell>
          <cell r="C282" t="str">
            <v>보스 클리어 보상</v>
          </cell>
          <cell r="E282" t="str">
            <v>보스 클리어 보상</v>
          </cell>
          <cell r="G282" t="str">
            <v>Boss clear compensation</v>
          </cell>
          <cell r="H282" t="str">
            <v>Boss Clear Reward</v>
          </cell>
          <cell r="K282">
            <v>1</v>
          </cell>
          <cell r="M282" t="str">
            <v>ボスクリア報酬</v>
          </cell>
          <cell r="N282" t="str">
            <v>老板明确补偿</v>
          </cell>
          <cell r="O282" t="str">
            <v>老闆明確補償</v>
          </cell>
          <cell r="P282" t="str">
            <v>rémunération claire patron</v>
          </cell>
          <cell r="Q282" t="str">
            <v>Boss klar Entschädigung</v>
          </cell>
          <cell r="R282" t="str">
            <v>Bos kompensasi yang jelas</v>
          </cell>
          <cell r="S282" t="str">
            <v>Boss compensazione chiara</v>
          </cell>
          <cell r="T282" t="str">
            <v>Boss ясно компенсация</v>
          </cell>
          <cell r="U282" t="str">
            <v>Jefe de compensación clara</v>
          </cell>
          <cell r="V282" t="str">
            <v>บอสค่าตอบแทนที่ชัดเจน</v>
          </cell>
          <cell r="W282" t="str">
            <v>Boss bồi thường rõ ràng</v>
          </cell>
          <cell r="X282" t="str">
            <v>compensação clara patrão</v>
          </cell>
          <cell r="Y282" t="str">
            <v>تعويض مدرب اضح</v>
          </cell>
          <cell r="Z282" t="str">
            <v>Boss ясна кампенсацыя</v>
          </cell>
          <cell r="AA282" t="str">
            <v>Boss ясно обезщетение</v>
          </cell>
          <cell r="AB282" t="str">
            <v>Boss jasné vyrovnání</v>
          </cell>
          <cell r="AC282" t="str">
            <v>Boss duidelijke compensatie</v>
          </cell>
          <cell r="AD282" t="str">
            <v>Boss selvä korvaus</v>
          </cell>
          <cell r="AE282" t="str">
            <v>Boss σαφές αποζημίωση</v>
          </cell>
          <cell r="AF282" t="str">
            <v>פיצוי הבוס ברור</v>
          </cell>
          <cell r="AG282" t="str">
            <v>Boss világos kompenzációs</v>
          </cell>
          <cell r="AH282" t="str">
            <v>pampasan jelas Boss</v>
          </cell>
          <cell r="AI282" t="str">
            <v>Boss jasne kompensacja</v>
          </cell>
          <cell r="AJ282" t="str">
            <v>Boss de compensare clare</v>
          </cell>
          <cell r="AK282" t="str">
            <v>Boss jasné vyrovnanie</v>
          </cell>
          <cell r="AL282" t="str">
            <v>Boss tydlig kompensation</v>
          </cell>
          <cell r="AM282" t="str">
            <v>Patron net tazminat</v>
          </cell>
          <cell r="AN282" t="str">
            <v>Boss ясно компенсація</v>
          </cell>
        </row>
        <row r="283">
          <cell r="A283" t="str">
            <v>GameUI_NoHitClearReward</v>
          </cell>
          <cell r="B283">
            <v>1</v>
          </cell>
          <cell r="C283" t="str">
            <v>&lt;color=#FFC080&gt;노히트&lt;/color&gt; 클리어 보상</v>
          </cell>
          <cell r="E283" t="str">
            <v>&lt;color=#FFC080&gt;노히트&lt;/color&gt; 클리어 보상</v>
          </cell>
          <cell r="G283" t="str">
            <v>&lt;Color = # FFC080&gt; nohiteu &lt;/ color&gt; Clear reward</v>
          </cell>
          <cell r="H283" t="str">
            <v>&lt;color=#FFC080&gt;No Hit&lt;/color&gt; Clear Reward</v>
          </cell>
          <cell r="K283">
            <v>1</v>
          </cell>
          <cell r="M283" t="str">
            <v>&lt;color =＃FFC080&gt;ノー&lt;/ color&gt;クリア報酬</v>
          </cell>
          <cell r="N283" t="str">
            <v>&lt;颜色=＃FFC080&gt; nohiteu &lt;/彩色&gt;清除奖励</v>
          </cell>
          <cell r="O283" t="str">
            <v>&lt;顏色=＃FFC080&gt; nohiteu &lt;/彩色&gt;清除獎勵</v>
          </cell>
          <cell r="P283" t="str">
            <v>&lt;Color = # FFC080&gt; nohiteu &lt;/ color&gt; Effacer récompense</v>
          </cell>
          <cell r="Q283" t="str">
            <v>&lt;Farbe = FFC080 #&gt; nohiteu &lt;/ color&gt; Klar Belohnung</v>
          </cell>
          <cell r="R283" t="str">
            <v>&lt;Warna = # FFC080&gt; nohiteu &lt;/ warna&gt; Clear reward</v>
          </cell>
          <cell r="S283" t="str">
            <v>&lt;Colore = # FFC080&gt; nohiteu &lt;/ color&gt; Cancella ricompensa</v>
          </cell>
          <cell r="T283" t="str">
            <v>&lt;Color = # FFC080&gt; nohiteu &lt;/ цвет&gt; награда Очистить</v>
          </cell>
          <cell r="U283" t="str">
            <v>&lt;= # FFC080 Color&gt; nohiteu &lt;/ Color&gt; Borrar recompensa</v>
          </cell>
          <cell r="V283" t="str">
            <v>&lt;สี = # FFC080&gt; nohiteu &lt;/ สี&gt; ล้างรางวัล</v>
          </cell>
          <cell r="W283" t="str">
            <v>&lt;Color = # FFC080&gt; nohiteu &lt;/ color&gt; Clear thưởng</v>
          </cell>
          <cell r="X283" t="str">
            <v>&lt;Color = # FFC080&gt; nohiteu &lt;/ color&gt; Limpar recompensa</v>
          </cell>
          <cell r="Y283" t="str">
            <v>&lt;اللون = # FFC080&gt; nohiteu &lt;/ لون&gt; محو مكافأة</v>
          </cell>
          <cell r="Z283" t="str">
            <v>&lt;Color = # FFC080&gt; nohiteu &lt;/ колер&gt; ўзнагарода Ачысціць</v>
          </cell>
          <cell r="AA283" t="str">
            <v>&lt;Color = # FFC080&gt; nohiteu &lt;/ цвят&gt; Изчистване на награда</v>
          </cell>
          <cell r="AB283" t="str">
            <v>&lt;Color = # FFC080&gt; nohiteu &lt;/ color&gt; Clear odměna</v>
          </cell>
          <cell r="AC283" t="str">
            <v>&lt;Kleur = # FFC080&gt; nohiteu &lt;/ color&gt; Clear beloning</v>
          </cell>
          <cell r="AD283" t="str">
            <v>&lt;Color = # FFC080&gt; nohiteu &lt;/ color&gt; Tyhjennä palkita</v>
          </cell>
          <cell r="AE283" t="str">
            <v>&lt;Color = # FFC080&gt; nohiteu &lt;/ χρώμα&gt; ανταμοιβή Clear</v>
          </cell>
          <cell r="AF283" t="str">
            <v>&lt;Color = # FFC080&gt; nohiteu &lt;/ צבע&gt; גמול נקה</v>
          </cell>
          <cell r="AG283" t="str">
            <v>&lt;Color = # FFC080&gt; nohiteu &lt;/ color&gt; Clear jutalom</v>
          </cell>
          <cell r="AH283" t="str">
            <v>&lt;Warna = # FFC080&gt; nohiteu &lt;/ warna&gt; ganjaran Clear</v>
          </cell>
          <cell r="AI283" t="str">
            <v>&lt;Kolor = # FFC080&gt; nohiteu &lt;/ color&gt; Wyczyść nagroda</v>
          </cell>
          <cell r="AJ283" t="str">
            <v>&lt;Color = # FFC080&gt; nohiteu &lt;/ culoare&gt; Clear recompensa</v>
          </cell>
          <cell r="AK283" t="str">
            <v>&lt;Color = # FFC080&gt; nohiteu &lt;/ color&gt; Clear odmena</v>
          </cell>
          <cell r="AL283" t="str">
            <v>&lt;Color = # FFC080&gt; nohiteu &lt;/ color&gt; Rensa belöning</v>
          </cell>
          <cell r="AM283" t="str">
            <v>&lt;Renk = # FFC080&gt; nohiteu &lt;/ renk&gt; Temizle ödül</v>
          </cell>
          <cell r="AN283" t="str">
            <v>&lt;Color = # FFC080&gt; nohiteu &lt;/ колір&gt; нагорода Очистити</v>
          </cell>
        </row>
        <row r="284">
          <cell r="A284" t="str">
            <v>GameUI_GetExclusiveLevelPack</v>
          </cell>
          <cell r="B284">
            <v>1</v>
          </cell>
          <cell r="C284" t="str">
            <v>{0} 레벨 달성! 전용 전투팩 지급</v>
          </cell>
          <cell r="E284" t="str">
            <v>{0} 레벨 달성! 전용 전투팩 지급</v>
          </cell>
          <cell r="G284" t="str">
            <v>{0} levels achieved! Battle Pack only payment</v>
          </cell>
          <cell r="H284" t="str">
            <v>Reached level {0}! Got an exclusive Battle Pack</v>
          </cell>
          <cell r="K284">
            <v>1</v>
          </cell>
          <cell r="M284" t="str">
            <v>{0}レベルを達成！専用の戦闘パック支給</v>
          </cell>
          <cell r="N284" t="str">
            <v>{0}水平实现了！战役包仅支付</v>
          </cell>
          <cell r="O284" t="str">
            <v>{0}水平實現了！戰役包僅支付</v>
          </cell>
          <cell r="P284" t="str">
            <v>niveaux {0} atteint! Battle Pack seulement le paiement</v>
          </cell>
          <cell r="Q284" t="str">
            <v>{0} Ebene erreicht! Battle Pack nur Zahlung</v>
          </cell>
          <cell r="R284" t="str">
            <v>{0} tingkat yang dicapai! Pertempuran Pack hanya pembayaran</v>
          </cell>
          <cell r="S284" t="str">
            <v>{0} livelli raggiunti! Battle Pack pagamento solo</v>
          </cell>
          <cell r="T284" t="str">
            <v>{0} уровни достигнуты! Battle пакет только оплата</v>
          </cell>
          <cell r="U284" t="str">
            <v>{0} niveles alcanzados! Battle Pack único pago</v>
          </cell>
          <cell r="V284" t="str">
            <v>{0} ระดับประสบความสำเร็จ! รบแพ็คการชำระเงินเท่านั้น</v>
          </cell>
          <cell r="W284" t="str">
            <v>{0} mức đạt được! Trận Gói chỉ thanh toán</v>
          </cell>
          <cell r="X284" t="str">
            <v>{0} níveis atingidos! única Battle Pack pagamento</v>
          </cell>
          <cell r="Y284" t="str">
            <v>{0} المستويات التي تحققت! معركة حزمة دفع فقط</v>
          </cell>
          <cell r="Z284" t="str">
            <v>{0} ўзроўні дасягнуты! Battle пакет толькі аплата</v>
          </cell>
          <cell r="AA284" t="str">
            <v>{0} нива, постигнати! Battle Pack само плащане</v>
          </cell>
          <cell r="AB284" t="str">
            <v>dosaženo {0} úrovní! Bitva balíček pouze platební</v>
          </cell>
          <cell r="AC284" t="str">
            <v>{0} levels bereikt! Battle Pack alleen betaling</v>
          </cell>
          <cell r="AD284" t="str">
            <v>{0} saavutetut! Battle Pack vain maksun</v>
          </cell>
          <cell r="AE284" t="str">
            <v>{0} επίπεδα επιτυγχάνονται! Μάχη Pack μόνο την πληρωμή</v>
          </cell>
          <cell r="AF284" t="str">
            <v>{0} רמות הושגו! תשלום קרב חבילה בלבד</v>
          </cell>
          <cell r="AG284" t="str">
            <v>{0} szintet elért! Battle Pack csak fizetés</v>
          </cell>
          <cell r="AH284" t="str">
            <v>{0} tahap dicapai! Battle Pack hanya pembayaran</v>
          </cell>
          <cell r="AI284" t="str">
            <v>{0} poziom osiągnięty! Pakiet płatność tylko walka</v>
          </cell>
          <cell r="AJ284" t="str">
            <v>{0} nivelurile atinse! Battle Pack numai de plată</v>
          </cell>
          <cell r="AK284" t="str">
            <v>dosiahnuté {0} úrovní! Bitka balíček iba platobné</v>
          </cell>
          <cell r="AL284" t="str">
            <v>{0} nivåer som uppnåtts! Slaget Pack endast betalning</v>
          </cell>
          <cell r="AM284" t="str">
            <v>{0} seviyeleri elde! Savaş Paketi sadece ödeme</v>
          </cell>
          <cell r="AN284" t="str">
            <v>{0} рівні досягнуті! Battle пакет тільки оплата</v>
          </cell>
        </row>
        <row r="285">
          <cell r="A285" t="str">
            <v>GameUI_LevelPack</v>
          </cell>
          <cell r="B285">
            <v>1</v>
          </cell>
          <cell r="C285" t="str">
            <v>전투팩</v>
          </cell>
          <cell r="E285" t="str">
            <v>전투팩</v>
          </cell>
          <cell r="G285" t="str">
            <v>Battle Pack</v>
          </cell>
          <cell r="H285" t="str">
            <v>Battle Pack</v>
          </cell>
          <cell r="K285">
            <v>1</v>
          </cell>
          <cell r="M285" t="str">
            <v>戦闘パック</v>
          </cell>
          <cell r="N285" t="str">
            <v>战役包</v>
          </cell>
          <cell r="O285" t="str">
            <v>戰役包</v>
          </cell>
          <cell r="P285" t="str">
            <v>Battle pack</v>
          </cell>
          <cell r="Q285" t="str">
            <v>Battle Pack</v>
          </cell>
          <cell r="R285" t="str">
            <v>pertempuran Pack</v>
          </cell>
          <cell r="S285" t="str">
            <v>Battle pack</v>
          </cell>
          <cell r="T285" t="str">
            <v>Битва обновления</v>
          </cell>
          <cell r="U285" t="str">
            <v>Battle pack</v>
          </cell>
          <cell r="V285" t="str">
            <v>รบแพ็ค</v>
          </cell>
          <cell r="W285" t="str">
            <v>Trận Gói</v>
          </cell>
          <cell r="X285" t="str">
            <v>Battle pack</v>
          </cell>
          <cell r="Y285" t="str">
            <v>حزمة المعركة</v>
          </cell>
          <cell r="Z285" t="str">
            <v>бітва абнаўлення</v>
          </cell>
          <cell r="AA285" t="str">
            <v>Battle Pack</v>
          </cell>
          <cell r="AB285" t="str">
            <v>bitva balení</v>
          </cell>
          <cell r="AC285" t="str">
            <v>Battle Pack</v>
          </cell>
          <cell r="AD285" t="str">
            <v>Battle Pack</v>
          </cell>
          <cell r="AE285" t="str">
            <v>μάχη Pack</v>
          </cell>
          <cell r="AF285" t="str">
            <v>חבילת קרב</v>
          </cell>
          <cell r="AG285" t="str">
            <v>Battle Pack</v>
          </cell>
          <cell r="AH285" t="str">
            <v>Pack pertempuran</v>
          </cell>
          <cell r="AI285" t="str">
            <v>pakiet bitwa</v>
          </cell>
          <cell r="AJ285" t="str">
            <v>Battle Pack</v>
          </cell>
          <cell r="AK285" t="str">
            <v>bitka balenie</v>
          </cell>
          <cell r="AL285" t="str">
            <v>Slaget Pack</v>
          </cell>
          <cell r="AM285" t="str">
            <v>Savaş Paketi</v>
          </cell>
          <cell r="AN285" t="str">
            <v>Битва поновлення</v>
          </cell>
        </row>
        <row r="286">
          <cell r="A286" t="str">
            <v>GameUI_LevelPacks</v>
          </cell>
          <cell r="B286">
            <v>1</v>
          </cell>
          <cell r="C286" t="str">
            <v>전투팩</v>
          </cell>
          <cell r="E286" t="str">
            <v>전투팩</v>
          </cell>
          <cell r="G286" t="str">
            <v>Battle Pack</v>
          </cell>
          <cell r="H286" t="str">
            <v>Battle Packs</v>
          </cell>
          <cell r="K286">
            <v>1</v>
          </cell>
          <cell r="M286" t="str">
            <v>戦闘パック</v>
          </cell>
          <cell r="N286" t="str">
            <v>战役包</v>
          </cell>
          <cell r="O286" t="str">
            <v>戰役包</v>
          </cell>
          <cell r="P286" t="str">
            <v>Battle pack</v>
          </cell>
          <cell r="Q286" t="str">
            <v>Battle Pack</v>
          </cell>
          <cell r="R286" t="str">
            <v>pertempuran Pack</v>
          </cell>
          <cell r="S286" t="str">
            <v>Battle pack</v>
          </cell>
          <cell r="T286" t="str">
            <v>Битва обновления</v>
          </cell>
          <cell r="U286" t="str">
            <v>Battle pack</v>
          </cell>
          <cell r="V286" t="str">
            <v>รบแพ็ค</v>
          </cell>
          <cell r="W286" t="str">
            <v>Trận Gói</v>
          </cell>
          <cell r="X286" t="str">
            <v>Battle pack</v>
          </cell>
          <cell r="Y286" t="str">
            <v>حزمة المعركة</v>
          </cell>
          <cell r="Z286" t="str">
            <v>бітва абнаўлення</v>
          </cell>
          <cell r="AA286" t="str">
            <v>Battle Pack</v>
          </cell>
          <cell r="AB286" t="str">
            <v>bitva balení</v>
          </cell>
          <cell r="AC286" t="str">
            <v>Battle Pack</v>
          </cell>
          <cell r="AD286" t="str">
            <v>Battle Pack</v>
          </cell>
          <cell r="AE286" t="str">
            <v>μάχη Pack</v>
          </cell>
          <cell r="AF286" t="str">
            <v>חבילת קרב</v>
          </cell>
          <cell r="AG286" t="str">
            <v>Battle Pack</v>
          </cell>
          <cell r="AH286" t="str">
            <v>Pack pertempuran</v>
          </cell>
          <cell r="AI286" t="str">
            <v>pakiet bitwa</v>
          </cell>
          <cell r="AJ286" t="str">
            <v>Battle Pack</v>
          </cell>
          <cell r="AK286" t="str">
            <v>bitka balenie</v>
          </cell>
          <cell r="AL286" t="str">
            <v>Slaget Pack</v>
          </cell>
          <cell r="AM286" t="str">
            <v>Savaş Paketi</v>
          </cell>
          <cell r="AN286" t="str">
            <v>Битва поновлення</v>
          </cell>
        </row>
        <row r="287">
          <cell r="A287" t="str">
            <v>GameUI_Seal</v>
          </cell>
          <cell r="B287">
            <v>1</v>
          </cell>
          <cell r="C287" t="str">
            <v>인장</v>
          </cell>
          <cell r="E287" t="str">
            <v>인장</v>
          </cell>
          <cell r="G287" t="str">
            <v>Seal</v>
          </cell>
          <cell r="H287" t="str">
            <v>Seal</v>
          </cell>
          <cell r="K287">
            <v>1</v>
          </cell>
          <cell r="M287" t="str">
            <v>引張</v>
          </cell>
          <cell r="N287" t="str">
            <v>密封</v>
          </cell>
          <cell r="O287" t="str">
            <v>密封</v>
          </cell>
          <cell r="P287" t="str">
            <v>sceau</v>
          </cell>
          <cell r="Q287" t="str">
            <v>Dichtung</v>
          </cell>
          <cell r="R287" t="str">
            <v>segel</v>
          </cell>
          <cell r="S287" t="str">
            <v>sigillo</v>
          </cell>
          <cell r="T287" t="str">
            <v>печать</v>
          </cell>
          <cell r="U287" t="str">
            <v>sello</v>
          </cell>
          <cell r="V287" t="str">
            <v>ตราประทับ</v>
          </cell>
          <cell r="W287" t="str">
            <v>niêm phong</v>
          </cell>
          <cell r="X287" t="str">
            <v>selo</v>
          </cell>
          <cell r="Y287" t="str">
            <v>ختم</v>
          </cell>
          <cell r="Z287" t="str">
            <v>друк</v>
          </cell>
          <cell r="AA287" t="str">
            <v>уплътнение</v>
          </cell>
          <cell r="AB287" t="str">
            <v>těsnění</v>
          </cell>
          <cell r="AC287" t="str">
            <v>zegel</v>
          </cell>
          <cell r="AD287" t="str">
            <v>sinetti</v>
          </cell>
          <cell r="AE287" t="str">
            <v>σφραγίδα</v>
          </cell>
          <cell r="AF287" t="str">
            <v>Seal</v>
          </cell>
          <cell r="AG287" t="str">
            <v>pecsét</v>
          </cell>
          <cell r="AH287" t="str">
            <v>Seal</v>
          </cell>
          <cell r="AI287" t="str">
            <v>uszczelka</v>
          </cell>
          <cell r="AJ287" t="str">
            <v>sigiliu</v>
          </cell>
          <cell r="AK287" t="str">
            <v>tesnenie</v>
          </cell>
          <cell r="AL287" t="str">
            <v>Seal</v>
          </cell>
          <cell r="AM287" t="str">
            <v>mühür</v>
          </cell>
          <cell r="AN287" t="str">
            <v>друк</v>
          </cell>
        </row>
        <row r="288">
          <cell r="A288" t="str">
            <v>GameUI_CharacterOrigin</v>
          </cell>
          <cell r="B288">
            <v>1</v>
          </cell>
          <cell r="C288" t="str">
            <v>오리진</v>
          </cell>
          <cell r="E288" t="str">
            <v>오리진</v>
          </cell>
          <cell r="G288" t="str">
            <v>Origin</v>
          </cell>
          <cell r="H288" t="str">
            <v>Origin</v>
          </cell>
          <cell r="K288">
            <v>1</v>
          </cell>
          <cell r="M288" t="str">
            <v>オリジン</v>
          </cell>
          <cell r="N288" t="str">
            <v>起源</v>
          </cell>
          <cell r="O288" t="str">
            <v>起源</v>
          </cell>
          <cell r="P288" t="str">
            <v>origine</v>
          </cell>
          <cell r="Q288" t="str">
            <v>Herkunft</v>
          </cell>
          <cell r="R288" t="str">
            <v>asal</v>
          </cell>
          <cell r="S288" t="str">
            <v>origine</v>
          </cell>
          <cell r="T288" t="str">
            <v>происхождения</v>
          </cell>
          <cell r="U288" t="str">
            <v>origen</v>
          </cell>
          <cell r="V288" t="str">
            <v>ที่มา</v>
          </cell>
          <cell r="W288" t="str">
            <v>gốc</v>
          </cell>
          <cell r="X288" t="str">
            <v>origem</v>
          </cell>
          <cell r="Y288" t="str">
            <v>الأصل</v>
          </cell>
          <cell r="Z288" t="str">
            <v>паходжання</v>
          </cell>
          <cell r="AA288" t="str">
            <v>произход</v>
          </cell>
          <cell r="AB288" t="str">
            <v>původ</v>
          </cell>
          <cell r="AC288" t="str">
            <v>oorsprong</v>
          </cell>
          <cell r="AD288" t="str">
            <v>alkuperä</v>
          </cell>
          <cell r="AE288" t="str">
            <v>καταγωγή</v>
          </cell>
          <cell r="AF288" t="str">
            <v>מוצא</v>
          </cell>
          <cell r="AG288" t="str">
            <v>származás</v>
          </cell>
          <cell r="AH288" t="str">
            <v>asal</v>
          </cell>
          <cell r="AI288" t="str">
            <v>pochodzenie</v>
          </cell>
          <cell r="AJ288" t="str">
            <v>origine</v>
          </cell>
          <cell r="AK288" t="str">
            <v>pôvod</v>
          </cell>
          <cell r="AL288" t="str">
            <v>härkomst</v>
          </cell>
          <cell r="AM288" t="str">
            <v>köken</v>
          </cell>
          <cell r="AN288" t="str">
            <v>походження</v>
          </cell>
        </row>
        <row r="289">
          <cell r="A289" t="str">
            <v>GameUI_CharacterPowerPoint</v>
          </cell>
          <cell r="B289">
            <v>1</v>
          </cell>
          <cell r="C289" t="str">
            <v>PP</v>
          </cell>
          <cell r="E289" t="str">
            <v>PP</v>
          </cell>
          <cell r="G289" t="str">
            <v>PP</v>
          </cell>
          <cell r="H289" t="str">
            <v>Power Points</v>
          </cell>
          <cell r="K289">
            <v>1</v>
          </cell>
          <cell r="M289" t="str">
            <v>PP</v>
          </cell>
          <cell r="N289" t="str">
            <v>PP</v>
          </cell>
          <cell r="O289" t="str">
            <v>PP</v>
          </cell>
          <cell r="P289" t="str">
            <v>PP</v>
          </cell>
          <cell r="Q289" t="str">
            <v>PP</v>
          </cell>
          <cell r="R289" t="str">
            <v>PP</v>
          </cell>
          <cell r="S289" t="str">
            <v>PP</v>
          </cell>
          <cell r="T289" t="str">
            <v>PP</v>
          </cell>
          <cell r="U289" t="str">
            <v>PP</v>
          </cell>
          <cell r="V289" t="str">
            <v>PP</v>
          </cell>
          <cell r="W289" t="str">
            <v>PP</v>
          </cell>
          <cell r="X289" t="str">
            <v>PP</v>
          </cell>
          <cell r="Y289" t="str">
            <v>PP</v>
          </cell>
          <cell r="Z289" t="str">
            <v>PP</v>
          </cell>
          <cell r="AA289" t="str">
            <v>PP</v>
          </cell>
          <cell r="AB289" t="str">
            <v>PP</v>
          </cell>
          <cell r="AC289" t="str">
            <v>PP</v>
          </cell>
          <cell r="AD289" t="str">
            <v>PP</v>
          </cell>
          <cell r="AE289" t="str">
            <v>PP</v>
          </cell>
          <cell r="AF289" t="str">
            <v>עמ '</v>
          </cell>
          <cell r="AG289" t="str">
            <v>PP</v>
          </cell>
          <cell r="AH289" t="str">
            <v>PP</v>
          </cell>
          <cell r="AI289" t="str">
            <v>PP</v>
          </cell>
          <cell r="AJ289" t="str">
            <v>PP</v>
          </cell>
          <cell r="AK289" t="str">
            <v>PP</v>
          </cell>
          <cell r="AL289" t="str">
            <v>PP</v>
          </cell>
          <cell r="AM289" t="str">
            <v>PP</v>
          </cell>
          <cell r="AN289" t="str">
            <v>PP</v>
          </cell>
        </row>
        <row r="290">
          <cell r="A290" t="str">
            <v>GameUI_NoHitLevelPack</v>
          </cell>
          <cell r="B290">
            <v>1</v>
          </cell>
          <cell r="C290" t="str">
            <v>&lt;color=#FFC080&gt;노히트&lt;/color&gt; 전투팩</v>
          </cell>
          <cell r="E290" t="str">
            <v>&lt;color=#FFC080&gt;노히트&lt;/color&gt; 전투팩</v>
          </cell>
          <cell r="G290" t="str">
            <v>&lt;Color = # FFC080&gt; nohiteu &lt;/ color&gt; Battle Pack</v>
          </cell>
          <cell r="H290" t="str">
            <v>&lt;color=#FFC080&gt;No Hit&lt;/color&gt; Battle Pack</v>
          </cell>
          <cell r="K290">
            <v>1</v>
          </cell>
          <cell r="M290" t="str">
            <v>&lt;color =＃FFC080&gt;ノー&lt;/ color&gt;戦闘パック</v>
          </cell>
          <cell r="N290" t="str">
            <v>&lt;颜色=＃FFC080&gt; nohiteu &lt;/彩色&gt;战包</v>
          </cell>
          <cell r="O290" t="str">
            <v>&lt;顏色=＃FFC080&gt; nohiteu &lt;/彩色&gt;戰包</v>
          </cell>
          <cell r="P290" t="str">
            <v>&lt;Color = # FFC080&gt; nohiteu &lt;/ color&gt; Battle Pack</v>
          </cell>
          <cell r="Q290" t="str">
            <v>&lt;Color = # FFC080&gt; nohiteu &lt;/ color&gt; Battle Pack</v>
          </cell>
          <cell r="R290" t="str">
            <v>&lt;Warna = # FFC080&gt; nohiteu &lt;/ warna&gt; Pertempuran Pack</v>
          </cell>
          <cell r="S290" t="str">
            <v>&lt;Colore = # FFC080&gt; nohiteu &lt;/ color&gt; Battle Pack</v>
          </cell>
          <cell r="T290" t="str">
            <v>&lt;Color = # FFC080&gt; nohiteu &lt;/ цвет&gt; Battle обновления</v>
          </cell>
          <cell r="U290" t="str">
            <v>&lt;Color = # FFC080&gt; nohiteu &lt;/ Color&gt; Battle Pack</v>
          </cell>
          <cell r="V290" t="str">
            <v>&lt;สี = # FFC080&gt; nohiteu &lt;/ สี&gt; รบแพ็ค</v>
          </cell>
          <cell r="W290" t="str">
            <v>&lt;Color = # FFC080&gt; nohiteu &lt;/ color&gt; Trận Gói</v>
          </cell>
          <cell r="X290" t="str">
            <v>&lt;Color = # FFC080&gt; nohiteu &lt;/ color&gt; Battle Pack</v>
          </cell>
          <cell r="Y290" t="str">
            <v>&lt;اللون = # FFC080&gt; nohiteu &lt;/ لون&gt; حزمة معركة</v>
          </cell>
          <cell r="Z290" t="str">
            <v>&lt;Color = # FFC080&gt; nohiteu &lt;/ колер&gt; Battle абнаўлення</v>
          </cell>
          <cell r="AA290" t="str">
            <v>&lt;Color = # FFC080&gt; nohiteu &lt;/ цвят&gt; Battle Pack</v>
          </cell>
          <cell r="AB290" t="str">
            <v>&lt;Color = # FFC080&gt; nohiteu &lt;/ color&gt; Bitva balení</v>
          </cell>
          <cell r="AC290" t="str">
            <v>&lt;Kleur = # FFC080&gt; nohiteu &lt;/ color&gt; Battle Pack</v>
          </cell>
          <cell r="AD290" t="str">
            <v>&lt;Color = # FFC080&gt; nohiteu &lt;/ color&gt; Battle Pack</v>
          </cell>
          <cell r="AE290" t="str">
            <v>&lt;Color = # FFC080&gt; nohiteu &lt;/ χρώμα&gt; Battle Pack</v>
          </cell>
          <cell r="AF290" t="str">
            <v>&lt;Color = # FFC080&gt; nohiteu &lt;/ צבע&gt; חבילת קרב</v>
          </cell>
          <cell r="AG290" t="str">
            <v>&lt;Color = # FFC080&gt; nohiteu &lt;/ color&gt; Battle Pack</v>
          </cell>
          <cell r="AH290" t="str">
            <v>&lt;Warna = # FFC080&gt; nohiteu &lt;/ warna&gt; Pack Battle</v>
          </cell>
          <cell r="AI290" t="str">
            <v>&lt;Kolor = # FFC080&gt; nohiteu &lt;/ color&gt; Battle pack</v>
          </cell>
          <cell r="AJ290" t="str">
            <v>&lt;Color = # FFC080&gt; nohiteu &lt;/ culoare&gt; Battle Pack</v>
          </cell>
          <cell r="AK290" t="str">
            <v>&lt;Color = # FFC080&gt; nohiteu &lt;/ color&gt; Bitka balení</v>
          </cell>
          <cell r="AL290" t="str">
            <v>&lt;Color = # FFC080&gt; nohiteu &lt;/ color&gt; Battle Pack</v>
          </cell>
          <cell r="AM290" t="str">
            <v>&lt;Renk = # FFC080&gt; nohiteu &lt;/ renk&gt; Savaş Paketi</v>
          </cell>
          <cell r="AN290" t="str">
            <v>&lt;Color = # FFC080&gt; nohiteu &lt;/ колір&gt; Battle поновлення</v>
          </cell>
        </row>
        <row r="291">
          <cell r="A291" t="str">
            <v>LevelPackUIName_Atk</v>
          </cell>
          <cell r="B291">
            <v>1</v>
          </cell>
          <cell r="C291" t="str">
            <v>공격력</v>
          </cell>
          <cell r="D291"/>
          <cell r="E291" t="str">
            <v>공격력</v>
          </cell>
          <cell r="F291"/>
          <cell r="G291" t="str">
            <v>offense power</v>
          </cell>
          <cell r="H291" t="str">
            <v>Attack Boost</v>
          </cell>
          <cell r="K291">
            <v>1</v>
          </cell>
          <cell r="M291" t="str">
            <v>攻撃力</v>
          </cell>
          <cell r="N291" t="str">
            <v>ATK</v>
          </cell>
          <cell r="O291" t="str">
            <v>ATK</v>
          </cell>
          <cell r="P291" t="str">
            <v>ATK</v>
          </cell>
          <cell r="Q291" t="str">
            <v>ATK</v>
          </cell>
          <cell r="R291" t="str">
            <v>ATK</v>
          </cell>
          <cell r="S291" t="str">
            <v>ATK</v>
          </cell>
          <cell r="T291" t="str">
            <v>ATK</v>
          </cell>
          <cell r="U291" t="str">
            <v>ATK</v>
          </cell>
          <cell r="V291" t="str">
            <v>พลังโจมตี</v>
          </cell>
          <cell r="W291" t="str">
            <v>ATK</v>
          </cell>
          <cell r="X291" t="str">
            <v>ATK</v>
          </cell>
          <cell r="Y291" t="str">
            <v>ATK</v>
          </cell>
          <cell r="Z291" t="str">
            <v>ATK</v>
          </cell>
          <cell r="AA291" t="str">
            <v>ATK</v>
          </cell>
          <cell r="AB291" t="str">
            <v>ATK</v>
          </cell>
          <cell r="AC291" t="str">
            <v>ATK</v>
          </cell>
          <cell r="AD291" t="str">
            <v>ATK</v>
          </cell>
          <cell r="AE291" t="str">
            <v>ATK</v>
          </cell>
          <cell r="AF291" t="str">
            <v>ATK</v>
          </cell>
          <cell r="AG291" t="str">
            <v>páncéltörő</v>
          </cell>
          <cell r="AH291" t="str">
            <v>ATK</v>
          </cell>
          <cell r="AI291" t="str">
            <v>ATK</v>
          </cell>
          <cell r="AJ291" t="str">
            <v>ATK</v>
          </cell>
          <cell r="AK291" t="str">
            <v>ATK</v>
          </cell>
          <cell r="AL291" t="str">
            <v>ATK</v>
          </cell>
          <cell r="AM291" t="str">
            <v>ATK</v>
          </cell>
          <cell r="AN291" t="str">
            <v>ATK</v>
          </cell>
        </row>
        <row r="292">
          <cell r="A292" t="str">
            <v>LevelPackUIName_AtkBetter</v>
          </cell>
          <cell r="B292">
            <v>1</v>
          </cell>
          <cell r="C292" t="str">
            <v>&lt;color=#FFC080&gt;상급&lt;/color&gt; 공격력</v>
          </cell>
          <cell r="E292" t="str">
            <v>&lt;color=#FFC080&gt;상급&lt;/color&gt; 공격력</v>
          </cell>
          <cell r="G292" t="str">
            <v>&lt;Color = # FFC080&gt; Advanced &lt;/ color&gt; Attack</v>
          </cell>
          <cell r="H292" t="str">
            <v>&lt;color=#FFC080&gt;Better&lt;/color&gt; Attack Boost</v>
          </cell>
          <cell r="K292">
            <v>1</v>
          </cell>
          <cell r="M292" t="str">
            <v>&lt;color =＃FFC080&gt;上級&lt;/ color&gt;攻撃力</v>
          </cell>
          <cell r="N292" t="str">
            <v>&lt;颜色=＃FFC080&gt;高级&lt;/颜色&gt;攻击</v>
          </cell>
          <cell r="O292" t="str">
            <v>&lt;顏色=＃FFC080&gt;高級&lt;/顏色&gt;攻擊</v>
          </cell>
          <cell r="P292" t="str">
            <v>&lt;Color = # FFC080&gt; Avancé &lt;/ couleur&gt; Attaque</v>
          </cell>
          <cell r="Q292" t="str">
            <v>&lt;Color = # FFC080&gt; Erweitert &lt;/ color&gt; Attack</v>
          </cell>
          <cell r="R292" t="str">
            <v>&lt;Warna = # FFC080&gt; Lanjutan &lt;/ warna&gt; Serangan</v>
          </cell>
          <cell r="S292" t="str">
            <v>&lt;Colore = # FFC080&gt; Avanzate &lt;/ color&gt; Attacco</v>
          </cell>
          <cell r="T292" t="str">
            <v>&lt;Color = # FFC080&gt; Дополнительно &lt;/ цвет&gt; Attack</v>
          </cell>
          <cell r="U292" t="str">
            <v>&lt;Color = # FFC080&gt; Avanzado &lt;/ Color&gt; Ataque</v>
          </cell>
          <cell r="V292" t="str">
            <v>&lt;สี = # FFC080&gt; ขั้นสูง &lt;/ สี&gt; โจมตี</v>
          </cell>
          <cell r="W292" t="str">
            <v>&lt;Color = # FFC080&gt; Nâng cao &lt;/ color&gt; Attack</v>
          </cell>
          <cell r="X292" t="str">
            <v>&lt;Color = # FFC080&gt; Avançado &lt;/ color&gt; Ataque</v>
          </cell>
          <cell r="Y292" t="str">
            <v>&lt;اللون = # FFC080&gt; خيارات متقدمة &lt;/ لون&gt; هجوم</v>
          </cell>
          <cell r="Z292" t="str">
            <v>&lt;Color = # FFC080&gt; Дадаткова &lt;/ колер&gt; Attack</v>
          </cell>
          <cell r="AA292" t="str">
            <v>&lt;Color = # FFC080&gt; Разширени &lt;/ цвят&gt; Attack</v>
          </cell>
          <cell r="AB292" t="str">
            <v>&lt;Color = # FFC080&gt; Pokročilé &lt;/ color&gt; útok</v>
          </cell>
          <cell r="AC292" t="str">
            <v>&lt;Kleur = # FFC080&gt; Geavanceerd &lt;/ color&gt; Attack</v>
          </cell>
          <cell r="AD292" t="str">
            <v>&lt;Color = # FFC080&gt; Lisäasetukset &lt;/ color&gt; Attack</v>
          </cell>
          <cell r="AE292" t="str">
            <v>&lt;Color = # FFC080&gt; Για προχωρημένους &lt;/ χρώμα&gt; επίθεση</v>
          </cell>
          <cell r="AF292" t="str">
            <v>&lt;Color = # FFC080&gt; מתקדם &lt;/ צבע&gt; Attack</v>
          </cell>
          <cell r="AG292" t="str">
            <v>&lt;Color = # FFC080&gt; Speciális &lt;/ color&gt; Attack</v>
          </cell>
          <cell r="AH292" t="str">
            <v>&lt;Warna = # FFC080&gt; Advanced &lt;/ warna&gt; Serangan</v>
          </cell>
          <cell r="AI292" t="str">
            <v>&lt;Kolor = # FFC080&gt; Zaawansowane &lt;/ color&gt; Atak</v>
          </cell>
          <cell r="AJ292" t="str">
            <v>&lt;Color = # FFC080&gt; Avansat &lt;/ culoare&gt; Atac</v>
          </cell>
          <cell r="AK292" t="str">
            <v>&lt;Color = # FFC080&gt; Pokročilé &lt;/ color&gt; útok</v>
          </cell>
          <cell r="AL292" t="str">
            <v>&lt;Color = # FFC080&gt; Avancerat &lt;/ färg&gt; Attack</v>
          </cell>
          <cell r="AM292" t="str">
            <v>&lt;Renk = # FFC080&gt; Gelişmiş &lt;/ renk&gt; Saldırı</v>
          </cell>
          <cell r="AN292" t="str">
            <v>&lt;Color = # FFC080&gt; Додатково &lt;/ колір&gt; Attack</v>
          </cell>
        </row>
        <row r="293">
          <cell r="A293" t="str">
            <v>LevelPackUIName_AtkBetterForGanfaul</v>
          </cell>
          <cell r="B293">
            <v>1</v>
          </cell>
          <cell r="C293" t="str">
            <v>&lt;color=#FFC080&gt;구원자의 힘&lt;/color&gt;</v>
          </cell>
          <cell r="E293" t="str">
            <v>&lt;color=#FFC080&gt;구원자의 힘&lt;/color&gt;</v>
          </cell>
          <cell r="G293" t="str">
            <v>&lt;Color = # FFC080&gt; The power of the Savior &lt;/ color&gt;</v>
          </cell>
          <cell r="H293" t="str">
            <v>&lt;Color = # FFC080&gt; The power of the Savior &lt;/ color&gt;</v>
          </cell>
          <cell r="K293">
            <v>1</v>
          </cell>
          <cell r="M293" t="str">
            <v>&lt;color =＃FFC080&gt;救助者の力&lt;/ color&gt;</v>
          </cell>
          <cell r="N293" t="str">
            <v>&lt;颜色=＃FFC080&gt;救主的功率&lt;/颜色&gt;</v>
          </cell>
          <cell r="O293" t="str">
            <v>&lt;顏色=＃FFC080&gt;救主的功率&lt;/顏色&gt;</v>
          </cell>
          <cell r="P293" t="str">
            <v>&lt;Color = # FFC080&gt; La puissance du Sauveur &lt;/ couleur&gt;</v>
          </cell>
          <cell r="Q293" t="str">
            <v>&lt;Color = # FFC080&gt; Die Macht des Erlösers &lt;/ color&gt;</v>
          </cell>
          <cell r="R293" t="str">
            <v>&lt;Warna = # FFC080&gt; Kekuatan Juruselamat &lt;/ warna&gt;</v>
          </cell>
          <cell r="S293" t="str">
            <v>&lt;Colore = # FFC080&gt; Il potere del Salvatore &lt;/ color&gt;</v>
          </cell>
          <cell r="T293" t="str">
            <v>&lt;Color = # FFC080&gt; Сила Спасителя &lt;/ цвет&gt;</v>
          </cell>
          <cell r="U293" t="str">
            <v>&lt;Color = # FFC080&gt; El poder del Salvador &lt;/ Color&gt;</v>
          </cell>
          <cell r="V293" t="str">
            <v>&lt;สี = # FFC080&gt; อำนาจของผู้ช่วยให้รอด &lt;/ สี&gt;</v>
          </cell>
          <cell r="W293" t="str">
            <v>&lt;Color = # FFC080&gt; Sức mạnh của Đấng Cứu &lt;/ color&gt;</v>
          </cell>
          <cell r="X293" t="str">
            <v>&lt;Color = # FFC080&gt; O poder do Salvador &lt;/ color&gt;</v>
          </cell>
          <cell r="Y293" t="str">
            <v>&lt;اللون = # FFC080&gt; قوة المخلص &lt;/ لون&gt;</v>
          </cell>
          <cell r="Z293" t="str">
            <v>&lt;Color = # FFC080&gt; Моц Збавіцеля &lt;/ колер&gt;</v>
          </cell>
          <cell r="AA293" t="str">
            <v>&lt;Color = # FFC080&gt; Силата на Спасителя &lt;/ цвят&gt;</v>
          </cell>
          <cell r="AB293" t="str">
            <v>&lt;Color = # FFC080&gt; Síla Spasitele &lt;/ color&gt;</v>
          </cell>
          <cell r="AC293" t="str">
            <v>&lt;Kleur = # FFC080&gt; De kracht van de Verlosser &lt;/ color&gt;</v>
          </cell>
          <cell r="AD293" t="str">
            <v>&lt;Color = # FFC080&gt; voima Vapahtajan &lt;/ color&gt;</v>
          </cell>
          <cell r="AE293" t="str">
            <v>&lt;Color = # FFC080&gt; Η δύναμη του Σωτήρος &lt;/ χρώμα&gt;</v>
          </cell>
          <cell r="AF293" t="str">
            <v>&lt;Color = # FFC080&gt; כוחה של המושיע &lt;/ צבע&gt;</v>
          </cell>
          <cell r="AG293" t="str">
            <v>&lt;Color = # FFC080&gt; A teljesítmény az Üdvözítő &lt;/ color&gt;</v>
          </cell>
          <cell r="AH293" t="str">
            <v>&lt;Warna = # FFC080&gt; Kuasa Juruselamat &lt;/ warna&gt;</v>
          </cell>
          <cell r="AI293" t="str">
            <v>&lt;Kolor = # FFC080&gt; Moc Zbawiciela &lt;/ color&gt;</v>
          </cell>
          <cell r="AJ293" t="str">
            <v>&lt;Color = # FFC080&gt; Puterea Mântuitorului &lt;/ color&gt;</v>
          </cell>
          <cell r="AK293" t="str">
            <v>&lt;Color = # FFC080&gt; Sila Spasiteľa &lt;/ color&gt;</v>
          </cell>
          <cell r="AL293" t="str">
            <v>&lt;Färg = # FFC080&gt; Kraften av Frälsaren &lt;/ färg&gt;</v>
          </cell>
          <cell r="AM293" t="str">
            <v>&lt;Renk = # FFC080&gt; Kurtarıcı gücü &lt;/ renk&gt;</v>
          </cell>
          <cell r="AN293" t="str">
            <v>&lt;Color = # FFC080&gt; Сила Спасителя &lt;/ колір&gt;</v>
          </cell>
        </row>
        <row r="294">
          <cell r="A294" t="str">
            <v>LevelPackUIName_AtkBetterForBei</v>
          </cell>
          <cell r="B294">
            <v>1</v>
          </cell>
          <cell r="C294" t="str">
            <v>&lt;color=#FFC080&gt;불꽃의 노래&lt;/color&gt;</v>
          </cell>
          <cell r="E294" t="str">
            <v>&lt;color=#FFC080&gt;불꽃의 노래&lt;/color&gt;</v>
          </cell>
          <cell r="G294" t="str">
            <v>&lt;Color = # FFC080&gt; Song of the Flame &lt;/ color&gt;</v>
          </cell>
          <cell r="H294" t="str">
            <v>&lt;Color = # FFC080&gt; Song of the Flame &lt;/ color&gt;</v>
          </cell>
          <cell r="K294">
            <v>1</v>
          </cell>
          <cell r="M294" t="str">
            <v>&lt;color =＃FFC080&gt;炎の歌&lt;/ color&gt;</v>
          </cell>
          <cell r="N294" t="str">
            <v>&lt;颜色=＃FFC080&gt;火焰的歌&lt;/颜色&gt;</v>
          </cell>
          <cell r="O294" t="str">
            <v>&lt;顏色=＃FFC080&gt;火焰的歌&lt;/顏色&gt;</v>
          </cell>
          <cell r="P294" t="str">
            <v>&lt;Color = # FFC080&gt; Chanson de la flamme &lt;/ couleur&gt;</v>
          </cell>
          <cell r="Q294" t="str">
            <v>&lt;Color = # FFC080&gt; Lied von der Flamme &lt;/ color&gt;</v>
          </cell>
          <cell r="R294" t="str">
            <v>&lt;Warna = # FFC080&gt; Song of Flame &lt;/ warna&gt;</v>
          </cell>
          <cell r="S294" t="str">
            <v>&lt;Colore = # FFC080&gt; Song of the Flame &lt;/ color&gt;</v>
          </cell>
          <cell r="T294" t="str">
            <v>&lt;Цвет = # FFC080&gt; Песня пламени &lt;/ цвет&gt;</v>
          </cell>
          <cell r="U294" t="str">
            <v>&lt;Color = # FFC080&gt; Canción de la Llama &lt;/ Color&gt;</v>
          </cell>
          <cell r="V294" t="str">
            <v>&lt;สี = # FFC080&gt; เพลงของเปลวไฟ &lt;/ สี&gt;</v>
          </cell>
          <cell r="W294" t="str">
            <v>&lt;Color = # FFC080&gt; Song of Flame &lt;/ color&gt;</v>
          </cell>
          <cell r="X294" t="str">
            <v>&lt;Color = # FFC080&gt; Song of the Flame &lt;/ color&gt;</v>
          </cell>
          <cell r="Y294" t="str">
            <v>&lt;اللون = # FFC080&gt; أغنية من لهب &lt;/ لون&gt;</v>
          </cell>
          <cell r="Z294" t="str">
            <v>&lt;Колер = # FFC080&gt; Песня полымя &lt;/ колер&gt;</v>
          </cell>
          <cell r="AA294" t="str">
            <v>&lt;Color = # FFC080&gt; Песен на Пламъка &lt;/ цвят&gt;</v>
          </cell>
          <cell r="AB294" t="str">
            <v>&lt;Color = # FFC080&gt; Song of the Flame &lt;/ color&gt;</v>
          </cell>
          <cell r="AC294" t="str">
            <v>&lt;Kleur = # FFC080&gt; Song of the Flame &lt;/ color&gt;</v>
          </cell>
          <cell r="AD294" t="str">
            <v>&lt;Color = # FFC080&gt; laulu Flame &lt;/ color&gt;</v>
          </cell>
          <cell r="AE294" t="str">
            <v>&lt;Color = # FFC080&gt; Τραγούδι της Φλόγας &lt;/ χρώμα&gt;</v>
          </cell>
          <cell r="AF294" t="str">
            <v>&lt;Color = # FFC080&gt; שיר הלהבה &lt;/ צבע&gt;</v>
          </cell>
          <cell r="AG294" t="str">
            <v>&lt;Color = # FFC080&gt; Song of the Flame &lt;/ color&gt;</v>
          </cell>
          <cell r="AH294" t="str">
            <v>&lt;Warna = # FFC080&gt; Song of the Flame &lt;/ warna&gt;</v>
          </cell>
          <cell r="AI294" t="str">
            <v>&lt;Kolor = # FFC080&gt; Song of the Flame &lt;/ color&gt;</v>
          </cell>
          <cell r="AJ294" t="str">
            <v>&lt;Color = # FFC080&gt; Song of Flame &lt;/ culoare&gt;</v>
          </cell>
          <cell r="AK294" t="str">
            <v>&lt;Color = # FFC080&gt; Song of the Flame &lt;/ color&gt;</v>
          </cell>
          <cell r="AL294" t="str">
            <v>&lt;Color = # FFC080&gt; Song of the Flame &lt;/ färg&gt;</v>
          </cell>
          <cell r="AM294" t="str">
            <v>&lt;Renk = # FFC080&gt; Alev Şarkı &lt;/ renk&gt;</v>
          </cell>
          <cell r="AN294" t="str">
            <v>&lt;Колір = # FFC080&gt; Пісня полум'я &lt;/ колір&gt;</v>
          </cell>
        </row>
        <row r="295">
          <cell r="A295" t="str">
            <v>LevelPackUIName_AtkBest</v>
          </cell>
          <cell r="B295">
            <v>1</v>
          </cell>
          <cell r="C295" t="str">
            <v>&lt;color=#FFC080&gt;최상급&lt;/color&gt; 공격력</v>
          </cell>
          <cell r="D295"/>
          <cell r="E295" t="str">
            <v>&lt;color=#FFC080&gt;최상급&lt;/color&gt; 공격력</v>
          </cell>
          <cell r="F295"/>
          <cell r="G295" t="str">
            <v>&lt;Color = # FFC080&gt; premium &lt;/ color&gt; Attack</v>
          </cell>
          <cell r="H295" t="str">
            <v>&lt;color=#FFC080&gt;Best&lt;/color&gt; Attack Boost</v>
          </cell>
          <cell r="K295">
            <v>1</v>
          </cell>
          <cell r="M295" t="str">
            <v>&lt;color =＃FFC080&gt;最上級&lt;/ color&gt;攻撃力</v>
          </cell>
          <cell r="N295" t="str">
            <v>&lt;颜色=＃FFC080&gt;溢价&lt;/颜色&gt;攻击</v>
          </cell>
          <cell r="O295" t="str">
            <v>&lt;顏色=＃FFC080&gt;溢價&lt;/顏色&gt;攻擊</v>
          </cell>
          <cell r="P295" t="str">
            <v>&lt;Color = # FFC080&gt; prime &lt;/ couleur&gt; Attaque</v>
          </cell>
          <cell r="Q295" t="str">
            <v>&lt;Color = # FFC080&gt; Premium &lt;/ color&gt; Attack</v>
          </cell>
          <cell r="R295" t="str">
            <v>&lt;Warna = # FFC080&gt; premium &lt;/ warna&gt; Serangan</v>
          </cell>
          <cell r="S295" t="str">
            <v>&lt;Colore = # FFC080&gt; premio &lt;/ color&gt; Attacco</v>
          </cell>
          <cell r="T295" t="str">
            <v>&lt;Color = # FFC080&gt; премиум &lt;/ цвет&gt; Attack</v>
          </cell>
          <cell r="U295" t="str">
            <v>&lt;Color = # FFC080&gt; prima &lt;/ Color&gt; Ataque</v>
          </cell>
          <cell r="V295" t="str">
            <v>&lt;สี = # FFC080&gt; พรีเมี่ยม &lt;/ สี&gt; โจมตี</v>
          </cell>
          <cell r="W295" t="str">
            <v>&lt;Color = # FFC080&gt; cao cấp &lt;/ color&gt; Attack</v>
          </cell>
          <cell r="X295" t="str">
            <v>&lt;Color = # FFC080&gt; prémio &lt;/ color&gt; Ataque</v>
          </cell>
          <cell r="Y295" t="str">
            <v>&lt;اللون = # FFC080&gt; قسط &lt;/ لون&gt; هجوم</v>
          </cell>
          <cell r="Z295" t="str">
            <v>&lt;Color = # FFC080&gt; прэміум &lt;/ колер&gt; Attack</v>
          </cell>
          <cell r="AA295" t="str">
            <v>&lt;Color = # FFC080&gt; премия &lt;/ цвят&gt; Attack</v>
          </cell>
          <cell r="AB295" t="str">
            <v>&lt;Color = # FFC080&gt; premium &lt;/ color&gt; útok</v>
          </cell>
          <cell r="AC295" t="str">
            <v>&lt;Kleur = # FFC080&gt; premium &lt;/ color&gt; Attack</v>
          </cell>
          <cell r="AD295" t="str">
            <v>&lt;Color = # FFC080&gt; palkkio &lt;/ color&gt; Attack</v>
          </cell>
          <cell r="AE295" t="str">
            <v>&lt;Color = # FFC080&gt; premium &lt;/ χρώμα&gt; επίθεση</v>
          </cell>
          <cell r="AF295" t="str">
            <v>&lt;Color = # FFC080&gt; פרמיה &lt;/ צבע&gt; Attack</v>
          </cell>
          <cell r="AG295" t="str">
            <v>&lt;Color = # FFC080&gt; prémium &lt;/ color&gt; Attack</v>
          </cell>
          <cell r="AH295" t="str">
            <v>&lt;Warna = # FFC080&gt; premium &lt;/ warna&gt; Serangan</v>
          </cell>
          <cell r="AI295" t="str">
            <v>&lt;Kolor = # FFC080&gt; Premium &lt;/ color&gt; Atak</v>
          </cell>
          <cell r="AJ295" t="str">
            <v>&lt;Color = # FFC080&gt; premium &lt;/ culoare&gt; Atac</v>
          </cell>
          <cell r="AK295" t="str">
            <v>&lt;Color = # FFC080&gt; premium &lt;/ color&gt; útok</v>
          </cell>
          <cell r="AL295" t="str">
            <v>&lt;Color = # FFC080&gt; premium &lt;/ färg&gt; Attack</v>
          </cell>
          <cell r="AM295" t="str">
            <v>&lt;Renk = # FFC080&gt; prim &lt;/ renk&gt; Saldırı</v>
          </cell>
          <cell r="AN295" t="str">
            <v>&lt;Color = # FFC080&gt; преміум &lt;/ колір&gt; Attack</v>
          </cell>
        </row>
        <row r="296">
          <cell r="A296" t="str">
            <v>LevelPackUIName_AtkSpeed</v>
          </cell>
          <cell r="B296">
            <v>1</v>
          </cell>
          <cell r="C296" t="str">
            <v>공격 속도</v>
          </cell>
          <cell r="D296"/>
          <cell r="E296" t="str">
            <v>공격 속도</v>
          </cell>
          <cell r="F296"/>
          <cell r="G296" t="str">
            <v>speed of attack</v>
          </cell>
          <cell r="H296" t="str">
            <v>Attack Speed Boost</v>
          </cell>
          <cell r="K296">
            <v>1</v>
          </cell>
          <cell r="M296" t="str">
            <v>攻撃速度</v>
          </cell>
          <cell r="N296" t="str">
            <v>攻击速度</v>
          </cell>
          <cell r="O296" t="str">
            <v>攻擊速度</v>
          </cell>
          <cell r="P296" t="str">
            <v>Vitesse d'attaque</v>
          </cell>
          <cell r="Q296" t="str">
            <v>Angriffsgeschwindigkeit</v>
          </cell>
          <cell r="R296" t="str">
            <v>serangan Kecepatan</v>
          </cell>
          <cell r="S296" t="str">
            <v>Velocità d'attacco</v>
          </cell>
          <cell r="T296" t="str">
            <v>Скорость атаки</v>
          </cell>
          <cell r="U296" t="str">
            <v>velocidad de ataque</v>
          </cell>
          <cell r="V296" t="str">
            <v>ความเร็วในการโจมตี</v>
          </cell>
          <cell r="W296" t="str">
            <v>tốc độ tấn công</v>
          </cell>
          <cell r="X296" t="str">
            <v>velocidade de ataque</v>
          </cell>
          <cell r="Y296" t="str">
            <v>سرعة الهجوم</v>
          </cell>
          <cell r="Z296" t="str">
            <v>хуткасць атакі</v>
          </cell>
          <cell r="AA296" t="str">
            <v>Attack Speed</v>
          </cell>
          <cell r="AB296" t="str">
            <v>rychlosti útoku</v>
          </cell>
          <cell r="AC296" t="str">
            <v>Attack Speed</v>
          </cell>
          <cell r="AD296" t="str">
            <v>Attack Speed</v>
          </cell>
          <cell r="AE296" t="str">
            <v>Ταχύτητα επίθεσης</v>
          </cell>
          <cell r="AF296" t="str">
            <v>מהירות התקפה</v>
          </cell>
          <cell r="AG296" t="str">
            <v>Attack Speed</v>
          </cell>
          <cell r="AH296" t="str">
            <v>serangan Speed</v>
          </cell>
          <cell r="AI296" t="str">
            <v>Szybkość ataku</v>
          </cell>
          <cell r="AJ296" t="str">
            <v>Viteza de atac</v>
          </cell>
          <cell r="AK296" t="str">
            <v>rýchlosti útoku</v>
          </cell>
          <cell r="AL296" t="str">
            <v>attack hastighet</v>
          </cell>
          <cell r="AM296" t="str">
            <v>Saldırı Hız</v>
          </cell>
          <cell r="AN296" t="str">
            <v>швидкість атаки</v>
          </cell>
        </row>
        <row r="297">
          <cell r="A297" t="str">
            <v>LevelPackUIName_AtkSpeedBetter</v>
          </cell>
          <cell r="B297">
            <v>1</v>
          </cell>
          <cell r="C297" t="str">
            <v>&lt;color=#FFC080&gt;상급&lt;/color&gt; 공격 속도</v>
          </cell>
          <cell r="E297" t="str">
            <v>&lt;color=#FFC080&gt;상급&lt;/color&gt; 공격 속도</v>
          </cell>
          <cell r="G297" t="str">
            <v>&lt;Color = # FFC080&gt; Advanced &lt;/ color&gt; Attack Speed</v>
          </cell>
          <cell r="H297" t="str">
            <v>&lt;Color = # FFC080&gt; Advanced &lt;/ color&gt; Attack Speed</v>
          </cell>
          <cell r="K297">
            <v>1</v>
          </cell>
          <cell r="M297" t="str">
            <v>&lt;color =＃FFC080&gt;上級&lt;/ color&gt;攻撃速度</v>
          </cell>
          <cell r="N297" t="str">
            <v>&lt;颜色=＃FFC080&gt;高级&lt;/彩色&gt;攻击速度</v>
          </cell>
          <cell r="O297" t="str">
            <v>&lt;顏色=＃FFC080&gt;高級&lt;/彩色&gt;攻擊速度</v>
          </cell>
          <cell r="P297" t="str">
            <v>&lt;Color = # FFC080&gt; Avancé &lt;/ couleur&gt; Vitesse d'attaque</v>
          </cell>
          <cell r="Q297" t="str">
            <v>&lt;Color = # FFC080&gt; Erweitert &lt;/ color&gt; Angriffsgeschwindigkeit</v>
          </cell>
          <cell r="R297" t="str">
            <v>&lt;Warna = # FFC080&gt; Lanjutan &lt;/ warna&gt; Attack Speed</v>
          </cell>
          <cell r="S297" t="str">
            <v>&lt;Colore = # FFC080&gt; Avanzate &lt;/ color&gt; velocità di attacco</v>
          </cell>
          <cell r="T297" t="str">
            <v>&lt;Color = # FFC080&gt; Дополнительно &lt;/ цвет&gt; Скорость атаки</v>
          </cell>
          <cell r="U297" t="str">
            <v>&lt;Color = # FFC080&gt; Avanzado &lt;/ Color&gt; Velocidad de ataque</v>
          </cell>
          <cell r="V297" t="str">
            <v>&lt;สี = # FFC080&gt; ขั้นสูง &lt;/ สี&gt; ความเร็วในการโจมตี</v>
          </cell>
          <cell r="W297" t="str">
            <v>&lt;Color = # FFC080&gt; Nâng cao &lt;/ color&gt; Tốc độ tấn công</v>
          </cell>
          <cell r="X297" t="str">
            <v>&lt;Color = # FFC080&gt; Avançado &lt;/ color&gt; Velocidade de Ataque</v>
          </cell>
          <cell r="Y297" t="str">
            <v>&lt;اللون = # FFC080&gt; خيارات متقدمة &lt;/ لون&gt; سرعة الهجوم</v>
          </cell>
          <cell r="Z297" t="str">
            <v>&lt;Color = # FFC080&gt; Дадаткова &lt;/ колер&gt; Хуткасць атакі</v>
          </cell>
          <cell r="AA297" t="str">
            <v>&lt;Color = # FFC080&gt; Разширени &lt;/ цвят&gt; Attack Speed</v>
          </cell>
          <cell r="AB297" t="str">
            <v>&lt;Color = # FFC080&gt; Pokročilé &lt;/ color&gt; rychlosti útoku</v>
          </cell>
          <cell r="AC297" t="str">
            <v>&lt;Kleur = # FFC080&gt; Geavanceerd &lt;/ color&gt; Attack Speed</v>
          </cell>
          <cell r="AD297" t="str">
            <v>&lt;Color = # FFC080&gt; Lisäasetukset &lt;/ color&gt; hyökkäys nopeutta</v>
          </cell>
          <cell r="AE297" t="str">
            <v>&lt;Color = # FFC080&gt; Για προχωρημένους &lt;/ χρώμα&gt; Ταχύτητα Επίθεσης</v>
          </cell>
          <cell r="AF297" t="str">
            <v>&lt;Color = # FFC080&gt; מתקדם &lt;/ צבע&gt; Attack Speed</v>
          </cell>
          <cell r="AG297" t="str">
            <v>&lt;Color = # FFC080&gt; Speciális &lt;/ color&gt; Attack Speed</v>
          </cell>
          <cell r="AH297" t="str">
            <v>&lt;Warna = # FFC080&gt; Advanced &lt;/ warna&gt; Serangan Speed</v>
          </cell>
          <cell r="AI297" t="str">
            <v>&lt;Kolor = # FFC080&gt; Zaawansowane &lt;/ color&gt; Szybkość Ataku</v>
          </cell>
          <cell r="AJ297" t="str">
            <v>&lt;Color = # FFC080&gt; Avansat &lt;/ culoare&gt; Atac de viteză</v>
          </cell>
          <cell r="AK297" t="str">
            <v>&lt;Color = # FFC080&gt; Pokročilé &lt;/ color&gt; rýchlosti útoku</v>
          </cell>
          <cell r="AL297" t="str">
            <v>&lt;Color = # FFC080&gt; Avancerat &lt;/ färg&gt; attack hastighet</v>
          </cell>
          <cell r="AM297" t="str">
            <v>&lt;Renk = # FFC080&gt; Gelişmiş &lt;/ renk&gt; Saldırı Hızı</v>
          </cell>
          <cell r="AN297" t="str">
            <v>&lt;Color = # FFC080&gt; Додатково &lt;/ колір&gt; Швидкість атаки</v>
          </cell>
        </row>
        <row r="298">
          <cell r="A298" t="str">
            <v>LevelPackUIName_AtkSpeedBetterForBigBatSuccubus</v>
          </cell>
          <cell r="B298">
            <v>1</v>
          </cell>
          <cell r="C298" t="str">
            <v>&lt;color=#FFC080&gt;야수의 민첩함&lt;/color&gt;</v>
          </cell>
          <cell r="E298" t="str">
            <v>&lt;color=#FFC080&gt;야수의 민첩함&lt;/color&gt;</v>
          </cell>
          <cell r="G298" t="str">
            <v>&lt;Color = # FFC080&gt; agility Beast &lt;/ color&gt;</v>
          </cell>
          <cell r="H298" t="str">
            <v>&lt;Color = # FFC080&gt; agility Beast &lt;/ color&gt;</v>
          </cell>
          <cell r="K298">
            <v>1</v>
          </cell>
          <cell r="M298" t="str">
            <v>&lt;color =＃FFC080&gt;獣の素早さ&lt;/ color&gt;</v>
          </cell>
          <cell r="N298" t="str">
            <v>&lt;颜色=＃FFC080&gt;敏捷野兽&lt;/颜色&gt;</v>
          </cell>
          <cell r="O298" t="str">
            <v>&lt;顏色=＃FFC080&gt;敏捷野獸&lt;/顏色&gt;</v>
          </cell>
          <cell r="P298" t="str">
            <v>&lt;Color = # FFC080&gt; agilité Beast &lt;/ color&gt;</v>
          </cell>
          <cell r="Q298" t="str">
            <v>&lt;Color = # FFC080&gt; Agilität Beast &lt;/ color&gt;</v>
          </cell>
          <cell r="R298" t="str">
            <v>&lt;Warna = # FFC080&gt; kelincahan Binatang &lt;/ warna&gt;</v>
          </cell>
          <cell r="S298" t="str">
            <v>&lt;Colore = # FFC080&gt; agilità Beast &lt;/ color&gt;</v>
          </cell>
          <cell r="T298" t="str">
            <v>&lt;Color = # FFC080&gt; маневренности Beast &lt;/ цвет&gt;</v>
          </cell>
          <cell r="U298" t="str">
            <v>&lt;Color = # FFC080&gt; agilidad bestia &lt;/ Color&gt;</v>
          </cell>
          <cell r="V298" t="str">
            <v>&lt;สี = # FFC080&gt; ความคล่องตัวสัตว์ &lt;/ สี&gt;</v>
          </cell>
          <cell r="W298" t="str">
            <v>&lt;Color = # FFC080&gt; nhanh nhẹn thú &lt;/ color&gt;</v>
          </cell>
          <cell r="X298" t="str">
            <v>&lt;Color = # FFC080&gt; agilidade Besta &lt;/ ​​color&gt;</v>
          </cell>
          <cell r="Y298" t="str">
            <v>&lt;اللون = # FFC080&gt; رشاقة الوحش &lt;/ لون&gt;</v>
          </cell>
          <cell r="Z298" t="str">
            <v>&lt;Color = # FFC080&gt; манеўранасці Beast &lt;/ колер&gt;</v>
          </cell>
          <cell r="AA298" t="str">
            <v>&lt;Color = # FFC080&gt; ловкост Beast &lt;/ цвят&gt;</v>
          </cell>
          <cell r="AB298" t="str">
            <v>&lt;Color = # FFC080&gt; agility Beast &lt;/ color&gt;</v>
          </cell>
          <cell r="AC298" t="str">
            <v>&lt;Kleur = # FFC080&gt; agility Beast &lt;/ color&gt;</v>
          </cell>
          <cell r="AD298" t="str">
            <v>&lt;Color = # FFC080&gt; ketteryyttä Beast &lt;/ color&gt;</v>
          </cell>
          <cell r="AE298" t="str">
            <v>&lt;Color = # FFC080&gt; ευκινησία Τέρας &lt;/ χρώμα&gt;</v>
          </cell>
          <cell r="AF298" t="str">
            <v>&lt;Color = # FFC080&gt; וזריזות החיה &lt;/ צבע&gt;</v>
          </cell>
          <cell r="AG298" t="str">
            <v>&lt;Color = # FFC080&gt; agility Beast &lt;/ color&gt;</v>
          </cell>
          <cell r="AH298" t="str">
            <v>&lt;Warna = # FFC080&gt; ketangkasan Beast &lt;/ warna&gt;</v>
          </cell>
          <cell r="AI298" t="str">
            <v>&lt;Kolor = # FFC080&gt; zwinność Beast &lt;/ color&gt;</v>
          </cell>
          <cell r="AJ298" t="str">
            <v>&lt;Color = # FFC080&gt; agilității Beast &lt;/ culoare&gt;</v>
          </cell>
          <cell r="AK298" t="str">
            <v>&lt;Color = # FFC080&gt; agility Beast &lt;/ color&gt;</v>
          </cell>
          <cell r="AL298" t="str">
            <v>&lt;Color = # FFC080&gt; agility Beast &lt;/ färg&gt;</v>
          </cell>
          <cell r="AM298" t="str">
            <v>&lt;Renk = # FFC080&gt; çeviklik Beast &lt;/ renk&gt;</v>
          </cell>
          <cell r="AN298" t="str">
            <v>&lt;Color = # FFC080&gt; маневреності Beast &lt;/ колір&gt;</v>
          </cell>
        </row>
        <row r="299">
          <cell r="A299" t="str">
            <v>LevelPackUIName_AtkSpeedBest</v>
          </cell>
          <cell r="B299">
            <v>1</v>
          </cell>
          <cell r="C299" t="str">
            <v>&lt;color=#FFC080&gt;최상급&lt;/color&gt; 공격 속도</v>
          </cell>
          <cell r="D299"/>
          <cell r="E299" t="str">
            <v>&lt;color=#FFC080&gt;최상급&lt;/color&gt; 공격 속도</v>
          </cell>
          <cell r="F299"/>
          <cell r="G299" t="str">
            <v>&lt;Color = # FFC080&gt; premium &lt;/ color&gt; Attack Speed</v>
          </cell>
          <cell r="H299" t="str">
            <v>&lt;Color = # FFC080&gt; premium &lt;/ color&gt; Attack Speed</v>
          </cell>
          <cell r="K299">
            <v>1</v>
          </cell>
          <cell r="M299" t="str">
            <v>&lt;color =＃FFC080&gt;最上級&lt;/ color&gt;攻撃速度</v>
          </cell>
          <cell r="N299" t="str">
            <v>&lt;颜色=＃FFC080&gt;溢价&lt;/彩色&gt;攻击速度</v>
          </cell>
          <cell r="O299" t="str">
            <v>&lt;顏色=＃FFC080&gt;溢價&lt;/彩色&gt;攻擊速度</v>
          </cell>
          <cell r="P299" t="str">
            <v>&lt;Color = # FFC080&gt; prime &lt;/ couleur&gt; Vitesse d'attaque</v>
          </cell>
          <cell r="Q299" t="str">
            <v>&lt;Color = # FFC080&gt; Premium &lt;/ color&gt; Angriffsgeschwindigkeit</v>
          </cell>
          <cell r="R299" t="str">
            <v>&lt;Warna = # FFC080&gt; premium &lt;/ warna&gt; Attack Speed</v>
          </cell>
          <cell r="S299" t="str">
            <v>&lt;Colore = # FFC080&gt; premio &lt;/ color&gt; velocità di attacco</v>
          </cell>
          <cell r="T299" t="str">
            <v>&lt;Color = # FFC080&gt; премиум &lt;/ цвет&gt; Скорость атаки</v>
          </cell>
          <cell r="U299" t="str">
            <v>&lt;Color = # FFC080&gt; prima &lt;/ Color&gt; Velocidad de ataque</v>
          </cell>
          <cell r="V299" t="str">
            <v>&lt;สี = # FFC080&gt; พรีเมี่ยม &lt;/ สี&gt; ความเร็วในการโจมตี</v>
          </cell>
          <cell r="W299" t="str">
            <v>&lt;Color = # FFC080&gt; cao cấp &lt;/ color&gt; Tốc độ tấn công</v>
          </cell>
          <cell r="X299" t="str">
            <v>&lt;Color = # FFC080&gt; prémio &lt;/ color&gt; Velocidade de Ataque</v>
          </cell>
          <cell r="Y299" t="str">
            <v>&lt;اللون = # FFC080&gt; قسط &lt;/ لون&gt; سرعة الهجوم</v>
          </cell>
          <cell r="Z299" t="str">
            <v>&lt;Color = # FFC080&gt; прэміум &lt;/ колер&gt; Хуткасць атакі</v>
          </cell>
          <cell r="AA299" t="str">
            <v>&lt;Color = # FFC080&gt; премия &lt;/ цвят&gt; Attack Speed</v>
          </cell>
          <cell r="AB299" t="str">
            <v>&lt;Color = # FFC080&gt; premium &lt;/ color&gt; rychlosti útoku</v>
          </cell>
          <cell r="AC299" t="str">
            <v>&lt;Kleur = # FFC080&gt; premium &lt;/ color&gt; Attack Speed</v>
          </cell>
          <cell r="AD299" t="str">
            <v>&lt;Color = # FFC080&gt; palkkio &lt;/ color&gt; hyökkäys nopeutta</v>
          </cell>
          <cell r="AE299" t="str">
            <v>&lt;Color = # FFC080&gt; premium &lt;/ χρώμα&gt; Ταχύτητα Επίθεσης</v>
          </cell>
          <cell r="AF299" t="str">
            <v>&lt;Color = # FFC080&gt; פרמיה &lt;/ צבע&gt; Attack Speed</v>
          </cell>
          <cell r="AG299" t="str">
            <v>&lt;Color = # FFC080&gt; prémium &lt;/ color&gt; Attack Speed</v>
          </cell>
          <cell r="AH299" t="str">
            <v>&lt;Warna = # FFC080&gt; premium &lt;/ warna&gt; Serangan Speed</v>
          </cell>
          <cell r="AI299" t="str">
            <v>&lt;Kolor = # FFC080&gt; Premium &lt;/ color&gt; Szybkość Ataku</v>
          </cell>
          <cell r="AJ299" t="str">
            <v>&lt;Color = # FFC080&gt; premium &lt;/ culoare&gt; atac de viteză</v>
          </cell>
          <cell r="AK299" t="str">
            <v>&lt;Color = # FFC080&gt; premium &lt;/ color&gt; rýchlosti útoku</v>
          </cell>
          <cell r="AL299" t="str">
            <v>&lt;Color = # FFC080&gt; premium &lt;/ färg&gt; attack hastighet</v>
          </cell>
          <cell r="AM299" t="str">
            <v>&lt;Renk = # FFC080&gt; prim &lt;/ renk&gt; Saldırı Hızı</v>
          </cell>
          <cell r="AN299" t="str">
            <v>&lt;Color = # FFC080&gt; преміум &lt;/ колір&gt; Швидкість атаки</v>
          </cell>
        </row>
        <row r="300">
          <cell r="A300" t="str">
            <v>LevelPackUIName_Crit</v>
          </cell>
          <cell r="B300">
            <v>1</v>
          </cell>
          <cell r="C300" t="str">
            <v>치명타 공격</v>
          </cell>
          <cell r="D300"/>
          <cell r="E300" t="str">
            <v>치명타 공격</v>
          </cell>
          <cell r="F300"/>
          <cell r="G300" t="str">
            <v>Critical attack</v>
          </cell>
          <cell r="H300" t="str">
            <v>Critical attack</v>
          </cell>
          <cell r="K300">
            <v>1</v>
          </cell>
          <cell r="M300" t="str">
            <v>クリティカル攻撃</v>
          </cell>
          <cell r="N300" t="str">
            <v>致命攻击</v>
          </cell>
          <cell r="O300" t="str">
            <v>致命攻擊</v>
          </cell>
          <cell r="P300" t="str">
            <v>attaque critique</v>
          </cell>
          <cell r="Q300" t="str">
            <v>kritischer Angriff</v>
          </cell>
          <cell r="R300" t="str">
            <v>serangan kritis</v>
          </cell>
          <cell r="S300" t="str">
            <v>attacco critical</v>
          </cell>
          <cell r="T300" t="str">
            <v>Критическая атака</v>
          </cell>
          <cell r="U300" t="str">
            <v>ataque crítico</v>
          </cell>
          <cell r="V300" t="str">
            <v>การโจมตีที่สำคัญ</v>
          </cell>
          <cell r="W300" t="str">
            <v>cơn nguy kịch</v>
          </cell>
          <cell r="X300" t="str">
            <v>ataque crítico</v>
          </cell>
          <cell r="Y300" t="str">
            <v>هجوم حاسم</v>
          </cell>
          <cell r="Z300" t="str">
            <v>крытычная атака</v>
          </cell>
          <cell r="AA300" t="str">
            <v>Критично нападение</v>
          </cell>
          <cell r="AB300" t="str">
            <v>kritický útok</v>
          </cell>
          <cell r="AC300" t="str">
            <v>kritische aanval</v>
          </cell>
          <cell r="AD300" t="str">
            <v>kriittiset hyökkäys</v>
          </cell>
          <cell r="AE300" t="str">
            <v>κρίσιμη επίθεση</v>
          </cell>
          <cell r="AF300" t="str">
            <v>התקפה קריטית</v>
          </cell>
          <cell r="AG300" t="str">
            <v>kritikus támadás</v>
          </cell>
          <cell r="AH300" t="str">
            <v>serangan kritikal</v>
          </cell>
          <cell r="AI300" t="str">
            <v>krytyczny atak</v>
          </cell>
          <cell r="AJ300" t="str">
            <v>atac critic</v>
          </cell>
          <cell r="AK300" t="str">
            <v>kritický útok</v>
          </cell>
          <cell r="AL300" t="str">
            <v>kritisk attack</v>
          </cell>
          <cell r="AM300" t="str">
            <v>Kritik saldırı</v>
          </cell>
          <cell r="AN300" t="str">
            <v>критична атака</v>
          </cell>
        </row>
        <row r="301">
          <cell r="A301" t="str">
            <v>LevelPackUIName_CritBetter</v>
          </cell>
          <cell r="B301">
            <v>1</v>
          </cell>
          <cell r="C301" t="str">
            <v>&lt;color=#FFC080&gt;상급&lt;/color&gt; 치명타 공격</v>
          </cell>
          <cell r="E301" t="str">
            <v>&lt;color=#FFC080&gt;상급&lt;/color&gt; 치명타 공격</v>
          </cell>
          <cell r="G301" t="str">
            <v>&lt;Color = # FFC080&gt; Advanced &lt;/ color&gt; Critical Attack</v>
          </cell>
          <cell r="H301" t="str">
            <v>&lt;Color = # FFC080&gt; Advanced &lt;/ color&gt; Critical Attack</v>
          </cell>
          <cell r="K301">
            <v>1</v>
          </cell>
          <cell r="M301" t="str">
            <v>&lt;color =＃FFC080&gt;上級&lt;/ color&gt;クリティカル攻撃</v>
          </cell>
          <cell r="N301" t="str">
            <v>&lt;颜色=＃FFC080&gt;高级&lt;/彩色&gt;致命攻击</v>
          </cell>
          <cell r="O301" t="str">
            <v>&lt;顏色=＃FFC080&gt;高級&lt;/彩色&gt;致命攻擊</v>
          </cell>
          <cell r="P301" t="str">
            <v>&lt;Color = # FFC080&gt; Avancé &lt;/ couleur&gt; Critical Attack</v>
          </cell>
          <cell r="Q301" t="str">
            <v>&lt;Color = # FFC080&gt; Erweitert &lt;/ color&gt; Critical Angriff</v>
          </cell>
          <cell r="R301" t="str">
            <v>&lt;Warna = # FFC080&gt; Lanjutan &lt;/ warna&gt; Serangan Kritis</v>
          </cell>
          <cell r="S301" t="str">
            <v>&lt;Colore = # FFC080&gt; Avanzate &lt;/ color&gt; Attacco critico</v>
          </cell>
          <cell r="T301" t="str">
            <v>&lt;Color = # FFC080&gt; Дополнительно &lt;/ цвет&gt; Атака Critical</v>
          </cell>
          <cell r="U301" t="str">
            <v>&lt;Color = # FFC080&gt; Avanzado &lt;/ Color&gt; ataque crítico</v>
          </cell>
          <cell r="V301" t="str">
            <v>&lt;สี = # FFC080&gt; ขั้นสูง &lt;/ สี&gt; Critical โจมตี</v>
          </cell>
          <cell r="W301" t="str">
            <v>&lt;Color = # FFC080&gt; Nâng cao &lt;/ color&gt; Critical Tấn</v>
          </cell>
          <cell r="X301" t="str">
            <v>&lt;Color = # FFC080&gt; Avançado &lt;/ color&gt; Ataque Crítico</v>
          </cell>
          <cell r="Y301" t="str">
            <v>&lt;اللون = # FFC080&gt; خيارات متقدمة &lt;/ لون&gt; الحرجة هجوم</v>
          </cell>
          <cell r="Z301" t="str">
            <v>&lt;Color = # FFC080&gt; Дадаткова &lt;/ колер&gt; Атака Critical</v>
          </cell>
          <cell r="AA301" t="str">
            <v>&lt;Color = # FFC080&gt; Разширени &lt;/ цвят&gt; Критична Атака</v>
          </cell>
          <cell r="AB301" t="str">
            <v>&lt;Color = # FFC080&gt; Pokročilé &lt;/ color&gt; Kritický útok</v>
          </cell>
          <cell r="AC301" t="str">
            <v>&lt;Kleur = # FFC080&gt; Geavanceerd &lt;/ color&gt; Critical Attack</v>
          </cell>
          <cell r="AD301" t="str">
            <v>&lt;Color = # FFC080&gt; Lisäasetukset &lt;/ color&gt; Kriittinen hyökkäys</v>
          </cell>
          <cell r="AE301" t="str">
            <v>&lt;Color = # FFC080&gt; Για προχωρημένους &lt;/ χρώμα&gt; Κρίσιμη επίθεση</v>
          </cell>
          <cell r="AF301" t="str">
            <v>&lt;Color = # FFC080&gt; מתקדם &lt;/ צבע&gt; התקפה קריטית</v>
          </cell>
          <cell r="AG301" t="str">
            <v>&lt;Color = # FFC080&gt; Speciális &lt;/ color&gt; Kritikus Attack</v>
          </cell>
          <cell r="AH301" t="str">
            <v>&lt;Warna = # FFC080&gt; Advanced &lt;/ warna&gt; Serangan kritikal</v>
          </cell>
          <cell r="AI301" t="str">
            <v>&lt;Kolor = # FFC080&gt; Zaawansowane &lt;/ color&gt; Krytycznego</v>
          </cell>
          <cell r="AJ301" t="str">
            <v>&lt;Color = # FFC080&gt; Avansat &lt;/ culoare&gt; Critic Atac</v>
          </cell>
          <cell r="AK301" t="str">
            <v>&lt;Color = # FFC080&gt; Pokročilé &lt;/ color&gt; Kritický útok</v>
          </cell>
          <cell r="AL301" t="str">
            <v>&lt;Color = # FFC080&gt; Avancerat &lt;/ färg&gt; Critical Attack</v>
          </cell>
          <cell r="AM301" t="str">
            <v>&lt;Renk = # FFC080&gt; Gelişmiş &lt;/ renk&gt; Kritik Saldırı</v>
          </cell>
          <cell r="AN301" t="str">
            <v>&lt;Color = # FFC080&gt; Додатково &lt;/ колір&gt; Атака Critical</v>
          </cell>
        </row>
        <row r="302">
          <cell r="A302" t="str">
            <v>LevelPackUIName_CritBest</v>
          </cell>
          <cell r="B302">
            <v>1</v>
          </cell>
          <cell r="C302" t="str">
            <v>&lt;color=#FFC080&gt;최상급&lt;/color&gt; 치명타 공격</v>
          </cell>
          <cell r="D302"/>
          <cell r="E302" t="str">
            <v>&lt;color=#FFC080&gt;최상급&lt;/color&gt; 치명타 공격</v>
          </cell>
          <cell r="F302"/>
          <cell r="G302" t="str">
            <v>&lt;Color = # FFC080&gt; premium &lt;/ color&gt; Critical Attack</v>
          </cell>
          <cell r="H302" t="str">
            <v>&lt;Color = # FFC080&gt; premium &lt;/ color&gt; Critical Attack</v>
          </cell>
          <cell r="K302">
            <v>1</v>
          </cell>
          <cell r="M302" t="str">
            <v>&lt;color =＃FFC080&gt;最上級&lt;/ color&gt;クリティカル攻撃</v>
          </cell>
          <cell r="N302" t="str">
            <v>&lt;颜色=＃FFC080&gt;溢价&lt;/彩色&gt;致命攻击</v>
          </cell>
          <cell r="O302" t="str">
            <v>&lt;顏色=＃FFC080&gt;溢價&lt;/彩色&gt;致命攻擊</v>
          </cell>
          <cell r="P302" t="str">
            <v>&lt;Color = # FFC080&gt; prime &lt;/ color&gt; Critical Attack</v>
          </cell>
          <cell r="Q302" t="str">
            <v>&lt;Color = # FFC080&gt; Premium &lt;/ color&gt; Critical Angriff</v>
          </cell>
          <cell r="R302" t="str">
            <v>&lt;Warna = # FFC080&gt; premium &lt;/ warna&gt; Serangan Kritis</v>
          </cell>
          <cell r="S302" t="str">
            <v>&lt;Colore = # FFC080&gt; premio &lt;/ color&gt; Attacco critico</v>
          </cell>
          <cell r="T302" t="str">
            <v>&lt;Color = # FFC080&gt; премиум &lt;/ цвет&gt; Атака Critical</v>
          </cell>
          <cell r="U302" t="str">
            <v>&lt;Color = # FFC080&gt; prima &lt;/ Color&gt; ataque crítico</v>
          </cell>
          <cell r="V302" t="str">
            <v>&lt;สี = # FFC080&gt; พรีเมี่ยม &lt;/ สี&gt; Critical โจมตี</v>
          </cell>
          <cell r="W302" t="str">
            <v>&lt;Color = # FFC080&gt; cao cấp &lt;/ color&gt; Critical Tấn</v>
          </cell>
          <cell r="X302" t="str">
            <v>&lt;Color = # FFC080&gt; prémio &lt;/ color&gt; Ataque Crítico</v>
          </cell>
          <cell r="Y302" t="str">
            <v>&lt;اللون = # FFC080&gt; قسط &lt;/ لون&gt; الحرجة هجوم</v>
          </cell>
          <cell r="Z302" t="str">
            <v>&lt;Color = # FFC080&gt; прэміум &lt;/ колер&gt; Атака Critical</v>
          </cell>
          <cell r="AA302" t="str">
            <v>&lt;Color = # FFC080&gt; премия &lt;/ цвят&gt; Критична Атака</v>
          </cell>
          <cell r="AB302" t="str">
            <v>&lt;Color = # FFC080&gt; premium &lt;/ color&gt; Kritický útok</v>
          </cell>
          <cell r="AC302" t="str">
            <v>&lt;Kleur = # FFC080&gt; premium &lt;/ color&gt; Critical Attack</v>
          </cell>
          <cell r="AD302" t="str">
            <v>&lt;Color = # FFC080&gt; palkkio &lt;/ color&gt; Kriittinen hyökkäys</v>
          </cell>
          <cell r="AE302" t="str">
            <v>&lt;Color = # FFC080&gt; premium &lt;/ χρώμα&gt; Κρίσιμη επίθεση</v>
          </cell>
          <cell r="AF302" t="str">
            <v>&lt;Color = # FFC080&gt; פרמיה &lt;/ צבע&gt; התקפה קריטית</v>
          </cell>
          <cell r="AG302" t="str">
            <v>&lt;Color = # FFC080&gt; prémium &lt;/ color&gt; Kritikus Attack</v>
          </cell>
          <cell r="AH302" t="str">
            <v>&lt;Warna = # FFC080&gt; premium &lt;/ warna&gt; Serangan kritikal</v>
          </cell>
          <cell r="AI302" t="str">
            <v>&lt;Kolor = # FFC080&gt; Premium &lt;/ color&gt; Krytycznego</v>
          </cell>
          <cell r="AJ302" t="str">
            <v>&lt;Color = # FFC080&gt; premium &lt;/ culoare&gt; Critice atac</v>
          </cell>
          <cell r="AK302" t="str">
            <v>&lt;Color = # FFC080&gt; premium &lt;/ color&gt; Kritický útok</v>
          </cell>
          <cell r="AL302" t="str">
            <v>&lt;Color = # FFC080&gt; premium &lt;/ färg&gt; Critical Attack</v>
          </cell>
          <cell r="AM302" t="str">
            <v>&lt;Renk = # FFC080&gt; prim &lt;/ renk&gt; Kritik Saldırı</v>
          </cell>
          <cell r="AN302" t="str">
            <v>&lt;Color = # FFC080&gt; преміум &lt;/ колір&gt; Атака Critical</v>
          </cell>
        </row>
        <row r="303">
          <cell r="A303" t="str">
            <v>LevelPackUIName_MaxHp</v>
          </cell>
          <cell r="B303">
            <v>1</v>
          </cell>
          <cell r="C303" t="str">
            <v>최대 체력</v>
          </cell>
          <cell r="D303"/>
          <cell r="E303" t="str">
            <v>최대 체력</v>
          </cell>
          <cell r="F303"/>
          <cell r="G303" t="str">
            <v>Max Stamina</v>
          </cell>
          <cell r="H303" t="str">
            <v>Max Stamina</v>
          </cell>
          <cell r="K303">
            <v>1</v>
          </cell>
          <cell r="M303" t="str">
            <v>最大体力</v>
          </cell>
          <cell r="N303" t="str">
            <v>最大体力</v>
          </cell>
          <cell r="O303" t="str">
            <v>最大體力</v>
          </cell>
          <cell r="P303" t="str">
            <v>max Endurance</v>
          </cell>
          <cell r="Q303" t="str">
            <v>Max Stamina</v>
          </cell>
          <cell r="R303" t="str">
            <v>Max Stamina</v>
          </cell>
          <cell r="S303" t="str">
            <v>Max Stamina</v>
          </cell>
          <cell r="T303" t="str">
            <v>Max Stamina</v>
          </cell>
          <cell r="U303" t="str">
            <v>Max Stamina</v>
          </cell>
          <cell r="V303" t="str">
            <v>Stamina สูงสุด</v>
          </cell>
          <cell r="W303" t="str">
            <v>Max Stamina</v>
          </cell>
          <cell r="X303" t="str">
            <v>Max Stamina</v>
          </cell>
          <cell r="Y303" t="str">
            <v>ماكس القدرة على التحمل</v>
          </cell>
          <cell r="Z303" t="str">
            <v>Max Stamina</v>
          </cell>
          <cell r="AA303" t="str">
            <v>Max Stamina</v>
          </cell>
          <cell r="AB303" t="str">
            <v>Max Stamina</v>
          </cell>
          <cell r="AC303" t="str">
            <v>Max Stamina</v>
          </cell>
          <cell r="AD303" t="str">
            <v>max Stamina</v>
          </cell>
          <cell r="AE303" t="str">
            <v>Μέγιστη Αντοχή</v>
          </cell>
          <cell r="AF303" t="str">
            <v>מקס סיבולת</v>
          </cell>
          <cell r="AG303" t="str">
            <v>Max Stamina</v>
          </cell>
          <cell r="AH303" t="str">
            <v>Max Stamina</v>
          </cell>
          <cell r="AI303" t="str">
            <v>max Stamina</v>
          </cell>
          <cell r="AJ303" t="str">
            <v>Max Stamina</v>
          </cell>
          <cell r="AK303" t="str">
            <v>Max Stamina</v>
          </cell>
          <cell r="AL303" t="str">
            <v>Max Stamina</v>
          </cell>
          <cell r="AM303" t="str">
            <v>Maksimum Dayanıklılık</v>
          </cell>
          <cell r="AN303" t="str">
            <v>Max Stamina</v>
          </cell>
        </row>
        <row r="304">
          <cell r="A304" t="str">
            <v>LevelPackUIName_MaxHpBetter</v>
          </cell>
          <cell r="B304">
            <v>1</v>
          </cell>
          <cell r="C304" t="str">
            <v>&lt;color=#FFC080&gt;상급&lt;/color&gt; 최대 체력</v>
          </cell>
          <cell r="E304" t="str">
            <v>&lt;color=#FFC080&gt;상급&lt;/color&gt; 최대 체력</v>
          </cell>
          <cell r="G304" t="str">
            <v>&lt;Color = # FFC080&gt; Advanced &lt;/ color&gt; maximum health</v>
          </cell>
          <cell r="H304" t="str">
            <v>&lt;Color = # FFC080&gt; Advanced &lt;/ color&gt; maximum health</v>
          </cell>
          <cell r="K304">
            <v>1</v>
          </cell>
          <cell r="M304" t="str">
            <v>&lt;color =＃FFC080&gt;上級&lt;/ color&gt;最大体力</v>
          </cell>
          <cell r="N304" t="str">
            <v>&lt;颜色=＃FFC080&gt;高级&lt;/彩色&gt;最大健康</v>
          </cell>
          <cell r="O304" t="str">
            <v>&lt;顏色=＃FFC080&gt;高級&lt;/彩色&gt;最大健康</v>
          </cell>
          <cell r="P304" t="str">
            <v>&lt;Color = # FFC080&gt; Avancé &lt;/ couleur&gt; santé maximale</v>
          </cell>
          <cell r="Q304" t="str">
            <v>&lt;Color = # FFC080&gt; Erweitert &lt;/ color&gt; maximale Gesundheit</v>
          </cell>
          <cell r="R304" t="str">
            <v>&lt;Warna = # FFC080&gt; Lanjutan &lt;/ warna&gt; kesehatan maksimal</v>
          </cell>
          <cell r="S304" t="str">
            <v>&lt;Colore = # FFC080&gt; Avanzate &lt;/ color&gt; salute massima</v>
          </cell>
          <cell r="T304" t="str">
            <v>&lt;Color = # FFC080&gt; Дополнительно &lt;/ цвет&gt; максимальный запас здоровья</v>
          </cell>
          <cell r="U304" t="str">
            <v>&lt;Color = # FFC080&gt; Avanzado &lt;/ Color&gt; salud máxima</v>
          </cell>
          <cell r="V304" t="str">
            <v>&lt;สี = # FFC080&gt; ขั้นสูง &lt;/ สี&gt; สุขภาพสูงสุด</v>
          </cell>
          <cell r="W304" t="str">
            <v>&lt;Color = # FFC080&gt; Nâng cao &lt;/ color&gt; sức khỏe tối đa</v>
          </cell>
          <cell r="X304" t="str">
            <v>&lt;Color = # FFC080&gt; Avançado &lt;/ color&gt; máximo de saúde</v>
          </cell>
          <cell r="Y304" t="str">
            <v>&lt;اللون = # FFC080&gt; خيارات متقدمة &lt;/ لون&gt; القصوى الصحة</v>
          </cell>
          <cell r="Z304" t="str">
            <v>&lt;Color = # FFC080&gt; Дадаткова &lt;/ колер&gt; максімальны запас здароўя</v>
          </cell>
          <cell r="AA304" t="str">
            <v>&lt;Color = # FFC080&gt; Разширени &lt;/ цвят&gt; максимално здраве</v>
          </cell>
          <cell r="AB304" t="str">
            <v>&lt;Color = # FFC080&gt; Pokročilé &lt;/ color&gt; maximum zdraví</v>
          </cell>
          <cell r="AC304" t="str">
            <v>&lt;Kleur = # FFC080&gt; Geavanceerd &lt;/ color&gt; maximum gezondheid</v>
          </cell>
          <cell r="AD304" t="str">
            <v>&lt;Color = # FFC080&gt; Lisäasetukset &lt;/ color&gt; maksimi terveyttä</v>
          </cell>
          <cell r="AE304" t="str">
            <v>&lt;Color = # FFC080&gt; Για προχωρημένους &lt;/ χρώμα&gt; κατ 'ανώτατο όριο για την υγεία</v>
          </cell>
          <cell r="AF304" t="str">
            <v>&lt;Color = # FFC080&gt; מתקדם &lt;/ צבע&gt; בריאות מקסימלית</v>
          </cell>
          <cell r="AG304" t="str">
            <v>&lt;Color = # FFC080&gt; Speciális &lt;/ color&gt; maximális egészség</v>
          </cell>
          <cell r="AH304" t="str">
            <v>&lt;Warna = # FFC080&gt; Advanced &lt;/ warna&gt; kesihatan yang maksimum</v>
          </cell>
          <cell r="AI304" t="str">
            <v>&lt;Kolor = # FFC080&gt; Zaawansowane &lt;/ color&gt; maksymalna zdrowie</v>
          </cell>
          <cell r="AJ304" t="str">
            <v>&lt;Color = # FFC080&gt; Avansat &lt;/ culoare&gt; sănătate maximă</v>
          </cell>
          <cell r="AK304" t="str">
            <v>&lt;Color = # FFC080&gt; Pokročilé &lt;/ color&gt; maximum zdravie</v>
          </cell>
          <cell r="AL304" t="str">
            <v>&lt;Color = # FFC080&gt; Avancerat &lt;/ färg&gt; maximal hälsa</v>
          </cell>
          <cell r="AM304" t="str">
            <v>&lt;Renk = # FFC080&gt; Gelişmiş &lt;/ renk&gt; maksimum sağlık</v>
          </cell>
          <cell r="AN304" t="str">
            <v>&lt;Color = # FFC080&gt; Додатково &lt;/ колір&gt; максимальний запас здоров'я</v>
          </cell>
        </row>
        <row r="305">
          <cell r="A305" t="str">
            <v>LevelPackUIName_MaxHpBest</v>
          </cell>
          <cell r="B305">
            <v>1</v>
          </cell>
          <cell r="C305" t="str">
            <v>&lt;color=#FFC080&gt;최상급&lt;/color&gt; 최대 체력</v>
          </cell>
          <cell r="D305"/>
          <cell r="E305" t="str">
            <v>&lt;color=#FFC080&gt;최상급&lt;/color&gt; 최대 체력</v>
          </cell>
          <cell r="F305"/>
          <cell r="G305" t="str">
            <v>&lt;Color = # FFC080&gt; premium &lt;/ color&gt; maximum health</v>
          </cell>
          <cell r="H305" t="str">
            <v>&lt;Color = # FFC080&gt; premium &lt;/ color&gt; maximum health</v>
          </cell>
          <cell r="K305">
            <v>1</v>
          </cell>
          <cell r="M305" t="str">
            <v>&lt;color =＃FFC080&gt;最上級&lt;/ color&gt;最大体力</v>
          </cell>
          <cell r="N305" t="str">
            <v>&lt;颜色=＃FFC080&gt;溢价&lt;/彩色&gt;最大健康</v>
          </cell>
          <cell r="O305" t="str">
            <v>&lt;顏色=＃FFC080&gt;溢價&lt;/彩色&gt;最大健康</v>
          </cell>
          <cell r="P305" t="str">
            <v>&lt;Color = # FFC080&gt; prime &lt;/ couleur&gt; santé maximale</v>
          </cell>
          <cell r="Q305" t="str">
            <v>&lt;Color = # FFC080&gt; Premium &lt;/ color&gt; maximale Gesundheit</v>
          </cell>
          <cell r="R305" t="str">
            <v>&lt;Warna = # FFC080&gt; premium &lt;/ warna&gt; kesehatan maksimal</v>
          </cell>
          <cell r="S305" t="str">
            <v>&lt;Colore = # FFC080&gt; premio &lt;/ color&gt; salute massima</v>
          </cell>
          <cell r="T305" t="str">
            <v>&lt;Color = # FFC080&gt; премиум &lt;/ цвет&gt; максимальный запас здоровья</v>
          </cell>
          <cell r="U305" t="str">
            <v>&lt;Color = # FFC080&gt; prima &lt;/ Color&gt; salud máxima</v>
          </cell>
          <cell r="V305" t="str">
            <v>&lt;สี = # FFC080&gt; พรีเมี่ยม &lt;/ สี&gt; สุขภาพสูงสุด</v>
          </cell>
          <cell r="W305" t="str">
            <v>&lt;Color = # FFC080&gt; cao cấp &lt;/ color&gt; sức khỏe tối đa</v>
          </cell>
          <cell r="X305" t="str">
            <v>&lt;Color = # FFC080&gt; prémio &lt;/ color&gt; máximo de saúde</v>
          </cell>
          <cell r="Y305" t="str">
            <v>&lt;اللون = # FFC080&gt; قسط &lt;/ لون&gt; القصوى الصحة</v>
          </cell>
          <cell r="Z305" t="str">
            <v>&lt;Color = # FFC080&gt; прэміум &lt;/ колер&gt; максімальны запас здароўя</v>
          </cell>
          <cell r="AA305" t="str">
            <v>&lt;Color = # FFC080&gt; премия &lt;/ цвят&gt; максимално здраве</v>
          </cell>
          <cell r="AB305" t="str">
            <v>&lt;Color = # FFC080&gt; premium &lt;/ color&gt; maximum zdraví</v>
          </cell>
          <cell r="AC305" t="str">
            <v>&lt;Kleur = # FFC080&gt; premium &lt;/ color&gt; maximum gezondheid</v>
          </cell>
          <cell r="AD305" t="str">
            <v>&lt;Color = # FFC080&gt; palkkio &lt;/ color&gt; maksimi terveyttä</v>
          </cell>
          <cell r="AE305" t="str">
            <v>&lt;Color = # FFC080&gt; premium &lt;/ χρώμα&gt; κατ 'ανώτατο όριο για την υγεία</v>
          </cell>
          <cell r="AF305" t="str">
            <v>&lt;Color = # FFC080&gt; פרמיה &lt;/ צבע&gt; בריאות מקסימלית</v>
          </cell>
          <cell r="AG305" t="str">
            <v>&lt;Color = # FFC080&gt; prémium &lt;/ color&gt; maximális egészség</v>
          </cell>
          <cell r="AH305" t="str">
            <v>&lt;Warna = # FFC080&gt; premium &lt;/ warna&gt; kesihatan yang maksimum</v>
          </cell>
          <cell r="AI305" t="str">
            <v>&lt;Kolor = # FFC080&gt; Premium &lt;/ color&gt; maksymalna zdrowie</v>
          </cell>
          <cell r="AJ305" t="str">
            <v>&lt;Color = # FFC080&gt; premium &lt;/ culoare&gt; sănătate maximă</v>
          </cell>
          <cell r="AK305" t="str">
            <v>&lt;Color = # FFC080&gt; premium &lt;/ color&gt; maximum zdravie</v>
          </cell>
          <cell r="AL305" t="str">
            <v>&lt;Color = # FFC080&gt; premium &lt;/ färg&gt; maximal hälsa</v>
          </cell>
          <cell r="AM305" t="str">
            <v>&lt;Renk = # FFC080&gt; prim &lt;/ renk&gt; maksimum sağlık</v>
          </cell>
          <cell r="AN305" t="str">
            <v>&lt;Color = # FFC080&gt; преміум &lt;/ колір&gt; максимальний запас здоров'я</v>
          </cell>
        </row>
        <row r="306">
          <cell r="A306" t="str">
            <v>LevelPackUIName_ReduceDmgProjectile</v>
          </cell>
          <cell r="B306">
            <v>1</v>
          </cell>
          <cell r="C306" t="str">
            <v>발사체 대미지 감소</v>
          </cell>
          <cell r="D306"/>
          <cell r="E306" t="str">
            <v>발사체 대미지 감소</v>
          </cell>
          <cell r="F306"/>
          <cell r="G306" t="str">
            <v>Projectile Damage Reduction</v>
          </cell>
          <cell r="H306" t="str">
            <v>Projectile Damage Reduction</v>
          </cell>
          <cell r="K306">
            <v>1</v>
          </cell>
          <cell r="M306" t="str">
            <v>発射体ダメージ減少</v>
          </cell>
          <cell r="N306" t="str">
            <v>弹伤害减免</v>
          </cell>
          <cell r="O306" t="str">
            <v>彈傷害減免</v>
          </cell>
          <cell r="P306" t="str">
            <v>Projectile Réduction des dégâts</v>
          </cell>
          <cell r="Q306" t="str">
            <v>Reduktion Projektil Schaden</v>
          </cell>
          <cell r="R306" t="str">
            <v>Pengurangan Kerusakan Proyektil</v>
          </cell>
          <cell r="S306" t="str">
            <v>Riduzione del danno Proiettile</v>
          </cell>
          <cell r="T306" t="str">
            <v>Уменьшение урона Снаряд</v>
          </cell>
          <cell r="U306" t="str">
            <v>Reducción de daño proyectil</v>
          </cell>
          <cell r="V306" t="str">
            <v>ลดความเสียหายกระสุนปืน</v>
          </cell>
          <cell r="W306" t="str">
            <v>Giảm Thiệt hại projectile</v>
          </cell>
          <cell r="X306" t="str">
            <v>Redução de Dano projétil</v>
          </cell>
          <cell r="Y306" t="str">
            <v>الحد من الأضرار قذيفة</v>
          </cell>
          <cell r="Z306" t="str">
            <v>Памяншэнне страт Снарад</v>
          </cell>
          <cell r="AA306" t="str">
            <v>Снаряд Намаляване щети</v>
          </cell>
          <cell r="AB306" t="str">
            <v>Projektil Reduction Damage</v>
          </cell>
          <cell r="AC306" t="str">
            <v>Projectiel Schade Reductie</v>
          </cell>
          <cell r="AD306" t="str">
            <v>Ammuksen Vahinko vähentäminen</v>
          </cell>
          <cell r="AE306" t="str">
            <v>Βλήματα Μείωση Ζημιών</v>
          </cell>
          <cell r="AF306" t="str">
            <v>הפחתת נזק קליע</v>
          </cell>
          <cell r="AG306" t="str">
            <v>Lövedék Damage Reduction</v>
          </cell>
          <cell r="AH306" t="str">
            <v>Pengurangan Kerosakan projektil</v>
          </cell>
          <cell r="AI306" t="str">
            <v>Pocisk Damage Reduction</v>
          </cell>
          <cell r="AJ306" t="str">
            <v>Reducerea daune proiectilului</v>
          </cell>
          <cell r="AK306" t="str">
            <v>Projektil Reduction Damage</v>
          </cell>
          <cell r="AL306" t="str">
            <v>Projektil Damage Reduktion</v>
          </cell>
          <cell r="AM306" t="str">
            <v>Mermi Hasar Azaltma</v>
          </cell>
          <cell r="AN306" t="str">
            <v>Зменшення шкоди Снаряд</v>
          </cell>
        </row>
        <row r="307">
          <cell r="A307" t="str">
            <v>LevelPackUIName_ReduceDmgProjectileBetter</v>
          </cell>
          <cell r="B307">
            <v>1</v>
          </cell>
          <cell r="C307" t="str">
            <v>&lt;color=#FFC080&gt;상급&lt;/color&gt; 발사체 대미지 감소</v>
          </cell>
          <cell r="D307"/>
          <cell r="E307" t="str">
            <v>&lt;color=#FFC080&gt;상급&lt;/color&gt; 발사체 대미지 감소</v>
          </cell>
          <cell r="F307"/>
          <cell r="G307" t="str">
            <v>&lt;Color = # FFC080&gt; Advanced &lt;/ color&gt; Projectile Damage Reduction</v>
          </cell>
          <cell r="H307" t="str">
            <v>&lt;Color = # FFC080&gt; Advanced &lt;/ color&gt; Projectile Damage Reduction</v>
          </cell>
          <cell r="K307">
            <v>1</v>
          </cell>
          <cell r="M307" t="str">
            <v>&lt;color =＃FFC080&gt;上級&lt;/ color&gt;発射体ダメージ減少</v>
          </cell>
          <cell r="N307" t="str">
            <v>&lt;颜色=＃FFC080&gt;高级&lt;/彩色&gt;弹伤害减免</v>
          </cell>
          <cell r="O307" t="str">
            <v>&lt;顏色=＃FFC080&gt;高級&lt;/彩色&gt;彈傷害減免</v>
          </cell>
          <cell r="P307" t="str">
            <v>&lt;Color = # FFC080&gt; Avancé &lt;/ couleur&gt; Projectile Réduction des dégâts</v>
          </cell>
          <cell r="Q307" t="str">
            <v>&lt;Color = # FFC080&gt; Erweitert &lt;/ color&gt; Reduzierung Projektil Schaden</v>
          </cell>
          <cell r="R307" t="str">
            <v>&lt;Warna = # FFC080&gt; Lanjutan &lt;/ warna&gt; Proyektil Pengurangan Kerusakan</v>
          </cell>
          <cell r="S307" t="str">
            <v>&lt;Colore = # FFC080&gt; Avanzate &lt;/ color&gt; Riduzione del danno proiettile</v>
          </cell>
          <cell r="T307" t="str">
            <v>&lt;Color = # FFC080&gt; Дополнительно &lt;/ цвет&gt; Уменьшение урона Снаряд</v>
          </cell>
          <cell r="U307" t="str">
            <v>&lt;Color = # FFC080&gt; Avanzado &lt;/ Color&gt; Reducción de daño de proyectil</v>
          </cell>
          <cell r="V307" t="str">
            <v>&lt;สี = # FFC080&gt; ขั้นสูง &lt;/ สี&gt; กระสุนลดความเสียหาย</v>
          </cell>
          <cell r="W307" t="str">
            <v>&lt;Color = # FFC080&gt; Nâng cao &lt;/ color&gt; Giảm Thiệt hại Projectile</v>
          </cell>
          <cell r="X307" t="str">
            <v>&lt;Color = # FFC080&gt; Avançado &lt;/ color&gt; Redução de Dano Projétil</v>
          </cell>
          <cell r="Y307" t="str">
            <v>&lt;اللون = # FFC080&gt; خيارات متقدمة &lt;/ لون&gt; الحد من الأضرار المقذوفات</v>
          </cell>
          <cell r="Z307" t="str">
            <v>&lt;Color = # FFC080&gt; Дадаткова &lt;/ колер&gt; Памяншэнне страт Снарад</v>
          </cell>
          <cell r="AA307" t="str">
            <v>&lt;Color = # FFC080&gt; Разширени &lt;/ цвят&gt; Снаряд Намаляване щети</v>
          </cell>
          <cell r="AB307" t="str">
            <v>&lt;Color = # FFC080&gt; Pokročilé &lt;/ color&gt; Projektil Reduction Damage</v>
          </cell>
          <cell r="AC307" t="str">
            <v>&lt;Kleur = # FFC080&gt; Geavanceerd &lt;/ color&gt; Projectiel Schade Reduction</v>
          </cell>
          <cell r="AD307" t="str">
            <v>&lt;Color = # FFC080&gt; Lisäasetukset &lt;/ color&gt; Ammuksen Vahinko Reduction</v>
          </cell>
          <cell r="AE307" t="str">
            <v>&lt;Color = # FFC080&gt; Για προχωρημένους &lt;/ χρώμα&gt; βλήματα Μείωση Ζημιών</v>
          </cell>
          <cell r="AF307" t="str">
            <v>&lt;Color = # FFC080&gt; מתקדם &lt;/ צבע&gt; הפחתת נזקי קליע</v>
          </cell>
          <cell r="AG307" t="str">
            <v>&lt;Color = # FFC080&gt; Speciális &lt;/ color&gt; lövedék Damage Reduction</v>
          </cell>
          <cell r="AH307" t="str">
            <v>&lt;Warna = # FFC080&gt; Advanced &lt;/ warna&gt; Peluru Pengurangan Kerosakan</v>
          </cell>
          <cell r="AI307" t="str">
            <v>&lt;Kolor = # FFC080&gt; Zaawansowane &lt;/ color&gt; Pocisk Damage Reduction</v>
          </cell>
          <cell r="AJ307" t="str">
            <v>&lt;Color = # FFC080&gt; Avansat &lt;/ culoare&gt; Reducerea daune proiectilului</v>
          </cell>
          <cell r="AK307" t="str">
            <v>&lt;Color = # FFC080&gt; Pokročilé &lt;/ color&gt; Projektil Reduction Damage</v>
          </cell>
          <cell r="AL307" t="str">
            <v>&lt;Color = # FFC080&gt; Avancerat &lt;/ färg&gt; Projektil Skada Reduction</v>
          </cell>
          <cell r="AM307" t="str">
            <v>&lt;Renk = # FFC080&gt; Gelişmiş &lt;/ renk&gt; Mermi Hasar Azaltma</v>
          </cell>
          <cell r="AN307" t="str">
            <v>&lt;Color = # FFC080&gt; Додатково &lt;/ колір&gt; Зменшення шкоди Снаряд</v>
          </cell>
        </row>
        <row r="308">
          <cell r="A308" t="str">
            <v>LevelPackUIName_ReduceDmgMelee</v>
          </cell>
          <cell r="B308">
            <v>1</v>
          </cell>
          <cell r="C308" t="str">
            <v>근접공격 대미지 감소</v>
          </cell>
          <cell r="D308"/>
          <cell r="E308" t="str">
            <v>근접공격 대미지 감소</v>
          </cell>
          <cell r="F308"/>
          <cell r="G308" t="str">
            <v>Melee damage reduced</v>
          </cell>
          <cell r="H308" t="str">
            <v>Melee damage reduced</v>
          </cell>
          <cell r="K308">
            <v>1</v>
          </cell>
          <cell r="M308" t="str">
            <v>近接攻撃ダメージ減少</v>
          </cell>
          <cell r="N308" t="str">
            <v>混战伤害降低</v>
          </cell>
          <cell r="O308" t="str">
            <v>混戰傷害降低</v>
          </cell>
          <cell r="P308" t="str">
            <v>Melee Damage réduite</v>
          </cell>
          <cell r="Q308" t="str">
            <v>Nahkampfschaden reduziert</v>
          </cell>
          <cell r="R308" t="str">
            <v>kerusakan Melee berkurang</v>
          </cell>
          <cell r="S308" t="str">
            <v>danni da mischia ridotto</v>
          </cell>
          <cell r="T308" t="str">
            <v>Melee урон снижен</v>
          </cell>
          <cell r="U308" t="str">
            <v>daño cuerpo a cuerpo reducida</v>
          </cell>
          <cell r="V308" t="str">
            <v>ชุลมุนเกิดความเสียหายลดลง</v>
          </cell>
          <cell r="W308" t="str">
            <v>Melee thiệt hại giảm</v>
          </cell>
          <cell r="X308" t="str">
            <v>danos Refrega reduzida</v>
          </cell>
          <cell r="Y308" t="str">
            <v>تخفيض الضرر المشاجرة</v>
          </cell>
          <cell r="Z308" t="str">
            <v>Melee страты зніжаны</v>
          </cell>
          <cell r="AA308" t="str">
            <v>меле щети намалява</v>
          </cell>
          <cell r="AB308" t="str">
            <v>Melee poškození sníží</v>
          </cell>
          <cell r="AC308" t="str">
            <v>Melee schade verminderd</v>
          </cell>
          <cell r="AD308" t="str">
            <v>Nujakka vahinko pienenee</v>
          </cell>
          <cell r="AE308" t="str">
            <v>Melee βλάβη μειώνεται</v>
          </cell>
          <cell r="AF308" t="str">
            <v>תגרה נזק מופחת</v>
          </cell>
          <cell r="AG308" t="str">
            <v>Közelharc károsodás csökkentett</v>
          </cell>
          <cell r="AH308" t="str">
            <v>kerosakan huru-hara dikurangkan</v>
          </cell>
          <cell r="AI308" t="str">
            <v>obrażenia wręcz zredukowane</v>
          </cell>
          <cell r="AJ308" t="str">
            <v>daune Melee redus</v>
          </cell>
          <cell r="AK308" t="str">
            <v>Melee poškodenia zníži</v>
          </cell>
          <cell r="AL308" t="str">
            <v>Melee skador reduceras</v>
          </cell>
          <cell r="AM308" t="str">
            <v>Soğuk hasar azaltılır</v>
          </cell>
          <cell r="AN308" t="str">
            <v>Melee шкоди знижений</v>
          </cell>
        </row>
        <row r="309">
          <cell r="A309" t="str">
            <v>LevelPackUIName_ReduceDmgMeleeBetter</v>
          </cell>
          <cell r="B309">
            <v>1</v>
          </cell>
          <cell r="C309" t="str">
            <v>&lt;color=#FFC080&gt;상급&lt;/color&gt; 근접공격 대미지 감소</v>
          </cell>
          <cell r="D309"/>
          <cell r="E309" t="str">
            <v>&lt;color=#FFC080&gt;상급&lt;/color&gt; 근접공격 대미지 감소</v>
          </cell>
          <cell r="F309"/>
          <cell r="G309" t="str">
            <v>&lt;Color = # FFC080&gt; Advanced &lt;/ color&gt; melee damage reduced</v>
          </cell>
          <cell r="H309" t="str">
            <v>&lt;Color = # FFC080&gt; Advanced &lt;/ color&gt; melee damage reduced</v>
          </cell>
          <cell r="K309">
            <v>1</v>
          </cell>
          <cell r="M309" t="str">
            <v>&lt;color =＃FFC080&gt;上級&lt;/ color&gt;近接攻撃ダメージ減少</v>
          </cell>
          <cell r="N309" t="str">
            <v>&lt;颜色=＃FFC080&gt;高级&lt;/彩色&gt;混战伤害降低</v>
          </cell>
          <cell r="O309" t="str">
            <v>&lt;顏色=＃FFC080&gt;高級&lt;/彩色&gt;混戰傷害降低</v>
          </cell>
          <cell r="P309" t="str">
            <v>&lt;Color = # FFC080&gt; Avancé &lt;/ couleur&gt; dégâts de mêlée réduite</v>
          </cell>
          <cell r="Q309" t="str">
            <v>&lt;Color = # FFC080&gt; Erweitert &lt;/ color&gt; Nahkampfschaden reduziert</v>
          </cell>
          <cell r="R309" t="str">
            <v>&lt;Warna = # FFC080&gt; Lanjutan &lt;/ warna&gt; kerusakan jarak dekat dikurangi</v>
          </cell>
          <cell r="S309" t="str">
            <v>&lt;Colore = # FFC080&gt; Avanzate &lt;/ color&gt; danni da mischia ridotto</v>
          </cell>
          <cell r="T309" t="str">
            <v>&lt;Color = # FFC080&gt; Дополнительно &lt;/ цвет&gt; урон в ближнем бою уменьшается</v>
          </cell>
          <cell r="U309" t="str">
            <v>&lt;Color = # FFC080&gt; Avanzado &lt;/ Color&gt; daño cuerpo a cuerpo reducida</v>
          </cell>
          <cell r="V309" t="str">
            <v>&lt;สี = # FFC080&gt; ขั้นสูง &lt;/ สี&gt; ความเสียหายลดลงระยะประชิด</v>
          </cell>
          <cell r="W309" t="str">
            <v>&lt;Color = # FFC080&gt; Nâng cao &lt;/ color&gt; melee thiệt hại giảm</v>
          </cell>
          <cell r="X309" t="str">
            <v>&lt;Color = # FFC080&gt; Avançado &lt;/ color&gt; danos corpo a corpo reduzido</v>
          </cell>
          <cell r="Y309" t="str">
            <v>&lt;اللون = # FFC080&gt; خيارات متقدمة &lt;/ لون&gt; الضرر المشاجرة تخفيض</v>
          </cell>
          <cell r="Z309" t="str">
            <v>&lt;Color = # FFC080&gt; Дадаткова &lt;/ колер&gt; страты ў блізкім бою памяншаецца</v>
          </cell>
          <cell r="AA309" t="str">
            <v>&lt;Color = # FFC080&gt; Разширени &lt;/ цвят&gt; меле щети намалява</v>
          </cell>
          <cell r="AB309" t="str">
            <v>&lt;Color = # FFC080&gt; Pokročilé &lt;/ color&gt; poškození rvačka snížena</v>
          </cell>
          <cell r="AC309" t="str">
            <v>&lt;Kleur = # FFC080&gt; Geavanceerd &lt;/ color&gt; melee schade verminderd</v>
          </cell>
          <cell r="AD309" t="str">
            <v>&lt;Color = # FFC080&gt; Lisäasetukset &lt;/ color&gt; nujakka vahinko pienenee</v>
          </cell>
          <cell r="AE309" t="str">
            <v>&lt;Color = # FFC080&gt; Για προχωρημένους &lt;/ χρώμα&gt; ζημιές melee μειωθεί</v>
          </cell>
          <cell r="AF309" t="str">
            <v>&lt;Color = # FFC080&gt; מתקדם &lt;/ צבע&gt; נזק תגרה מופחת</v>
          </cell>
          <cell r="AG309" t="str">
            <v>&lt;Color = # FFC080&gt; Speciális &lt;/ color&gt; közelharci kár csökkenthető</v>
          </cell>
          <cell r="AH309" t="str">
            <v>&lt;Warna = # FFC080&gt; Advanced &lt;/ warna&gt; kerosakan huru-hara dikurangkan</v>
          </cell>
          <cell r="AI309" t="str">
            <v>&lt;Kolor = # FFC080&gt; Zaawansowane &lt;/ color&gt; obrażenia melee zmniejszona</v>
          </cell>
          <cell r="AJ309" t="str">
            <v>&lt;Color = # FFC080&gt; Avansat &lt;/ culoare&gt; daune corp la corp redus</v>
          </cell>
          <cell r="AK309" t="str">
            <v>&lt;Color = # FFC080&gt; Pokročilé &lt;/ color&gt; poškodenia bitka znížená</v>
          </cell>
          <cell r="AL309" t="str">
            <v>&lt;Color = # FFC080&gt; Avancerat &lt;/ färg&gt; melee skada minskas</v>
          </cell>
          <cell r="AM309" t="str">
            <v>&lt;Renk = # FFC080&gt; Gelişmiş &lt;/ renk&gt; melee hasar azaltılmış</v>
          </cell>
          <cell r="AN309" t="str">
            <v>&lt;Color = # FFC080&gt; Додатково &lt;/ колір&gt; шкоди в ближньому бою зменшується</v>
          </cell>
        </row>
        <row r="310">
          <cell r="A310" t="str">
            <v>LevelPackUIName_ReduceDmgClose</v>
          </cell>
          <cell r="B310">
            <v>1</v>
          </cell>
          <cell r="C310" t="str">
            <v>충돌 대미지 감소</v>
          </cell>
          <cell r="D310"/>
          <cell r="E310" t="str">
            <v>충돌 대미지 감소</v>
          </cell>
          <cell r="F310"/>
          <cell r="G310" t="str">
            <v>Collision Damage Reduction</v>
          </cell>
          <cell r="H310" t="str">
            <v>Collision Damage Reduction</v>
          </cell>
          <cell r="K310">
            <v>1</v>
          </cell>
          <cell r="M310" t="str">
            <v>衝突ダメージ減少</v>
          </cell>
          <cell r="N310" t="str">
            <v>碰撞减损</v>
          </cell>
          <cell r="O310" t="str">
            <v>碰撞減損</v>
          </cell>
          <cell r="P310" t="str">
            <v>Réduction des dégâts de collision</v>
          </cell>
          <cell r="Q310" t="str">
            <v>Reduzierung Collision Damage</v>
          </cell>
          <cell r="R310" t="str">
            <v>Pengurangan Kerusakan Tabrakan</v>
          </cell>
          <cell r="S310" t="str">
            <v>Riduzione del danno Collision</v>
          </cell>
          <cell r="T310" t="str">
            <v>Уменьшение урона Collision</v>
          </cell>
          <cell r="U310" t="str">
            <v>Reducción de daños por colisión</v>
          </cell>
          <cell r="V310" t="str">
            <v>ลดความเสียหายชน</v>
          </cell>
          <cell r="W310" t="str">
            <v>Giảm thiệt hại va chạm</v>
          </cell>
          <cell r="X310" t="str">
            <v>Redução de danos de colisão</v>
          </cell>
          <cell r="Y310" t="str">
            <v>الحد من الأضرار الاصطدام</v>
          </cell>
          <cell r="Z310" t="str">
            <v>Памяншэнне страт Collision</v>
          </cell>
          <cell r="AA310" t="str">
            <v>Сблъсък Намаляване щети</v>
          </cell>
          <cell r="AB310" t="str">
            <v>Collision Damage Reduction</v>
          </cell>
          <cell r="AC310" t="str">
            <v>Collision Damage Reduction</v>
          </cell>
          <cell r="AD310" t="str">
            <v>Törmäyksen vahingon vähentäminen</v>
          </cell>
          <cell r="AE310" t="str">
            <v>Σύγκρουση Μείωση Ζημιών</v>
          </cell>
          <cell r="AF310" t="str">
            <v>הפחתת נזקי התנגשות</v>
          </cell>
          <cell r="AG310" t="str">
            <v>Collision Damage Reduction</v>
          </cell>
          <cell r="AH310" t="str">
            <v>Pengurangan Kerosakan perlanggaran</v>
          </cell>
          <cell r="AI310" t="str">
            <v>Collision Damage Reduction</v>
          </cell>
          <cell r="AJ310" t="str">
            <v>Reducerea unei avarii prin coliziune</v>
          </cell>
          <cell r="AK310" t="str">
            <v>Collision Damage Reduction</v>
          </cell>
          <cell r="AL310" t="str">
            <v>Kollisionsskademinskning</v>
          </cell>
          <cell r="AM310" t="str">
            <v>Çarpışma Hasar Azaltma</v>
          </cell>
          <cell r="AN310" t="str">
            <v>Зменшення шкоди Collision</v>
          </cell>
        </row>
        <row r="311">
          <cell r="A311" t="str">
            <v>LevelPackUIName_ReduceDmgCloseBetter</v>
          </cell>
          <cell r="B311">
            <v>1</v>
          </cell>
          <cell r="C311" t="str">
            <v>&lt;color=#FFC080&gt;상급&lt;/color&gt; 충돌 대미지 감소</v>
          </cell>
          <cell r="D311"/>
          <cell r="E311" t="str">
            <v>&lt;color=#FFC080&gt;상급&lt;/color&gt; 충돌 대미지 감소</v>
          </cell>
          <cell r="F311"/>
          <cell r="G311" t="str">
            <v>&lt;Color = # FFC080&gt; Advanced &lt;/ color&gt; Collision Damage Reduction</v>
          </cell>
          <cell r="H311" t="str">
            <v>&lt;Color = # FFC080&gt; Advanced &lt;/ color&gt; Collision Damage Reduction</v>
          </cell>
          <cell r="K311">
            <v>1</v>
          </cell>
          <cell r="M311" t="str">
            <v>&lt;color =＃FFC080&gt;上級&lt;/ color&gt;衝突ダメージ減少</v>
          </cell>
          <cell r="N311" t="str">
            <v>&lt;颜色=＃FFC080&gt;高级&lt;/彩色&gt;碰撞减损</v>
          </cell>
          <cell r="O311" t="str">
            <v>&lt;顏色=＃FFC080&gt;高級&lt;/彩色&gt;碰撞減損</v>
          </cell>
          <cell r="P311" t="str">
            <v>&lt;Color = # FFC080&gt; Avancé &lt;/ couleur&gt; Collision Réduction des dégâts</v>
          </cell>
          <cell r="Q311" t="str">
            <v>&lt;Color = # FFC080&gt; Erweitert &lt;/ color&gt; Kollisionsschadensreduzierung</v>
          </cell>
          <cell r="R311" t="str">
            <v>&lt;Warna = # FFC080&gt; Lanjutan &lt;/ warna&gt; Tabrakan Pengurangan Kerusakan</v>
          </cell>
          <cell r="S311" t="str">
            <v>&lt;Colore = # FFC080&gt; Avanzate &lt;/ color&gt; Riduzione del danno Collision</v>
          </cell>
          <cell r="T311" t="str">
            <v>&lt;Color = # FFC080&gt; Дополнительно &lt;/ цвет&gt; Уменьшение урона Collision</v>
          </cell>
          <cell r="U311" t="str">
            <v>&lt;Color = # FFC080&gt; Avanzado &lt;/ Color&gt; Reducción de Daños Colisión</v>
          </cell>
          <cell r="V311" t="str">
            <v>&lt;สี = # FFC080&gt; ขั้นสูง &lt;/ สี&gt; การปะทะกันลดความเสียหาย</v>
          </cell>
          <cell r="W311" t="str">
            <v>&lt;Color = # FFC080&gt; Nâng cao &lt;/ color&gt; Giảm Thiệt hại Collision</v>
          </cell>
          <cell r="X311" t="str">
            <v>&lt;Color = # FFC080&gt; Avançado &lt;/ color&gt; Redução de danos de colisão</v>
          </cell>
          <cell r="Y311" t="str">
            <v>&lt;اللون = # FFC080&gt; خيارات متقدمة &lt;/ لون&gt; الحد من الأضرار الاصطدام</v>
          </cell>
          <cell r="Z311" t="str">
            <v>&lt;Color = # FFC080&gt; Дадаткова &lt;/ колер&gt; Памяншэнне страт Collision</v>
          </cell>
          <cell r="AA311" t="str">
            <v>&lt;Color = # FFC080&gt; Разширени &lt;/ цвят&gt; Сблъсък Намаляване щети</v>
          </cell>
          <cell r="AB311" t="str">
            <v>&lt;Color = # FFC080&gt; Pokročilé &lt;/ color&gt; Collision Damage Reduction</v>
          </cell>
          <cell r="AC311" t="str">
            <v>&lt;Kleur = # FFC080&gt; Geavanceerd &lt;/ color&gt; Collision Damage Reduction</v>
          </cell>
          <cell r="AD311" t="str">
            <v>&lt;Color = # FFC080&gt; Lisäasetukset &lt;/ color&gt; törmäyksen vahingon vähentäminen</v>
          </cell>
          <cell r="AE311" t="str">
            <v>&lt;Color = # FFC080&gt; Για προχωρημένους &lt;/ χρώμα&gt; Σύγκρουση Μείωση Ζημιών</v>
          </cell>
          <cell r="AF311" t="str">
            <v>&lt;Color = # FFC080&gt; מתקדם &lt;/ צבע&gt; הפחתת נזקי התנגשות</v>
          </cell>
          <cell r="AG311" t="str">
            <v>&lt;Color = # FFC080&gt; Speciális &lt;/ color&gt; Collision Damage Reduction</v>
          </cell>
          <cell r="AH311" t="str">
            <v>&lt;Warna = # FFC080&gt; Advanced &lt;/ warna&gt; Collision Pengurangan Kerosakan</v>
          </cell>
          <cell r="AI311" t="str">
            <v>&lt;Kolor = # FFC080&gt; Zaawansowane &lt;/ color&gt; Collision Damage Reduction</v>
          </cell>
          <cell r="AJ311" t="str">
            <v>&lt;Color = # FFC080&gt; Avansat &lt;/ culoare&gt; Reducerea unei avarii prin coliziune</v>
          </cell>
          <cell r="AK311" t="str">
            <v>&lt;Color = # FFC080&gt; Pokročilé &lt;/ color&gt; Collision Damage Reduction</v>
          </cell>
          <cell r="AL311" t="str">
            <v>&lt;Färg = # FFC080&gt; högre &lt;/ färg&gt; Collision Damage Reduction</v>
          </cell>
          <cell r="AM311" t="str">
            <v>&lt;Renk = # FFC080&gt; Gelişmiş &lt;/ renk&gt; Hasar Azaltma</v>
          </cell>
          <cell r="AN311" t="str">
            <v>&lt;Color = # FFC080&gt; Додатково &lt;/ колір&gt; Зменшення шкоди Collision</v>
          </cell>
        </row>
        <row r="312">
          <cell r="A312" t="str">
            <v>LevelPackUIName_ReduceDmgTrap</v>
          </cell>
          <cell r="B312">
            <v>1</v>
          </cell>
          <cell r="C312" t="str">
            <v>트랩 대미지 감소</v>
          </cell>
          <cell r="D312"/>
          <cell r="E312" t="str">
            <v>트랩 대미지 감소</v>
          </cell>
          <cell r="F312"/>
          <cell r="G312" t="str">
            <v>Trap Damage Reduction</v>
          </cell>
          <cell r="H312" t="str">
            <v>Trap Damage Reduction</v>
          </cell>
          <cell r="K312">
            <v>1</v>
          </cell>
          <cell r="M312" t="str">
            <v>トラップダメージ減少</v>
          </cell>
          <cell r="N312" t="str">
            <v>陷阱伤害减免</v>
          </cell>
          <cell r="O312" t="str">
            <v>陷阱傷害減免</v>
          </cell>
          <cell r="P312" t="str">
            <v>Réduction Trap Damage</v>
          </cell>
          <cell r="Q312" t="str">
            <v>Trap-Schadensreduzierung</v>
          </cell>
          <cell r="R312" t="str">
            <v>Pengurangan Kerusakan perangkap</v>
          </cell>
          <cell r="S312" t="str">
            <v>Riduzione del danno Trappola</v>
          </cell>
          <cell r="T312" t="str">
            <v>Уменьшение урона Trap</v>
          </cell>
          <cell r="U312" t="str">
            <v>Reducción de daño trampa</v>
          </cell>
          <cell r="V312" t="str">
            <v>ลดความเสียหายกับดัก</v>
          </cell>
          <cell r="W312" t="str">
            <v>Giảm Thiệt hại Trap</v>
          </cell>
          <cell r="X312" t="str">
            <v>Redução de Dano armadilha</v>
          </cell>
          <cell r="Y312" t="str">
            <v>الحد من الأضرار فخ</v>
          </cell>
          <cell r="Z312" t="str">
            <v>Памяншэнне страт Trap</v>
          </cell>
          <cell r="AA312" t="str">
            <v>Капан за намаляване на щети</v>
          </cell>
          <cell r="AB312" t="str">
            <v>Trap Snížení Damage</v>
          </cell>
          <cell r="AC312" t="str">
            <v>Trap Damage Reduction</v>
          </cell>
          <cell r="AD312" t="str">
            <v>Ansa Vahinko vähentäminen</v>
          </cell>
          <cell r="AE312" t="str">
            <v>Παγίδα Μείωση Ζημιών</v>
          </cell>
          <cell r="AF312" t="str">
            <v>הפחתת נזק מלכודת</v>
          </cell>
          <cell r="AG312" t="str">
            <v>Trap Damage Reduction</v>
          </cell>
          <cell r="AH312" t="str">
            <v>Pengurangan Kerosakan perangkap</v>
          </cell>
          <cell r="AI312" t="str">
            <v>Pułapka Damage Reduction</v>
          </cell>
          <cell r="AJ312" t="str">
            <v>Reducerea de distrugere Trap</v>
          </cell>
          <cell r="AK312" t="str">
            <v>Trap Zníženie Damage</v>
          </cell>
          <cell r="AL312" t="str">
            <v>Fälla Skador Reduktion</v>
          </cell>
          <cell r="AM312" t="str">
            <v>Tuzak Hasar Azaltma</v>
          </cell>
          <cell r="AN312" t="str">
            <v>Зменшення шкоди Trap</v>
          </cell>
        </row>
        <row r="313">
          <cell r="A313" t="str">
            <v>LevelPackUIName_ReduceDmgTrapBetter</v>
          </cell>
          <cell r="B313">
            <v>1</v>
          </cell>
          <cell r="C313" t="str">
            <v>&lt;color=#FFC080&gt;상급&lt;/color&gt; 트랩 대미지 감소</v>
          </cell>
          <cell r="D313"/>
          <cell r="E313" t="str">
            <v>&lt;color=#FFC080&gt;상급&lt;/color&gt; 트랩 대미지 감소</v>
          </cell>
          <cell r="F313"/>
          <cell r="G313" t="str">
            <v>&lt;Color = # FFC080&gt; Advanced &lt;/ color&gt; Trap Damage Reduction</v>
          </cell>
          <cell r="H313" t="str">
            <v>&lt;Color = # FFC080&gt; Advanced &lt;/ color&gt; Trap Damage Reduction</v>
          </cell>
          <cell r="K313">
            <v>1</v>
          </cell>
          <cell r="M313" t="str">
            <v>&lt;color =＃FFC080&gt;上級&lt;/ color&gt;トラップダメージ減少</v>
          </cell>
          <cell r="N313" t="str">
            <v>&lt;颜色=＃FFC080&gt;高级&lt;/彩色&gt;陷阱损伤减少</v>
          </cell>
          <cell r="O313" t="str">
            <v>&lt;顏色=＃FFC080&gt;高級&lt;/彩色&gt;陷阱損傷減少</v>
          </cell>
          <cell r="P313" t="str">
            <v>&lt;Color = # FFC080&gt; Avancé &lt;/ couleur&gt; Piège Réduction des dégâts</v>
          </cell>
          <cell r="Q313" t="str">
            <v>&lt;Color = # FFC080&gt; Erweitert &lt;/ color&gt; Trap-Schadensreduzierung</v>
          </cell>
          <cell r="R313" t="str">
            <v>&lt;Warna = # FFC080&gt; Lanjutan &lt;/ warna&gt; Perangkap Kerusakan Pengurangan</v>
          </cell>
          <cell r="S313" t="str">
            <v>&lt;Colore = # FFC080&gt; Avanzate &lt;/ color&gt; Trappola Riduzione del danno</v>
          </cell>
          <cell r="T313" t="str">
            <v>&lt;Color = # FFC080&gt; Дополнительно &lt;/ цвет&gt; Trap повреждения Уменьшение</v>
          </cell>
          <cell r="U313" t="str">
            <v>&lt;Color = # FFC080&gt; Avanzado &lt;/ Color&gt; Reducción de daño Trampa</v>
          </cell>
          <cell r="V313" t="str">
            <v>&lt;สี = # FFC080&gt; ขั้นสูง &lt;/ สี&gt; กับดักความเสียหายลดลง</v>
          </cell>
          <cell r="W313" t="str">
            <v>&lt;Color = # FFC080&gt; Nâng cao &lt;/ color&gt; Giảm Trap Thiệt hại</v>
          </cell>
          <cell r="X313" t="str">
            <v>&lt;Color = # FFC080&gt; Avançado &lt;/ color&gt; Redução Armadilha danos</v>
          </cell>
          <cell r="Y313" t="str">
            <v>&lt;اللون = # FFC080&gt; خيارات متقدمة &lt;/ لون&gt; الحد من الأضرار فخ</v>
          </cell>
          <cell r="Z313" t="str">
            <v>&lt;Color = # FFC080&gt; Дадаткова &lt;/ колер&gt; Trap пашкоджанні Памяншэнне</v>
          </cell>
          <cell r="AA313" t="str">
            <v>&lt;Color = # FFC080&gt; Разширени &lt;/ цвят&gt; Trap Damage Reduction</v>
          </cell>
          <cell r="AB313" t="str">
            <v>&lt;Color = # FFC080&gt; Pokročilé &lt;/ color&gt; Trap Damage Reduction</v>
          </cell>
          <cell r="AC313" t="str">
            <v>&lt;Kleur = # FFC080&gt; Geavanceerd &lt;/ color&gt; Trap Damage Reduction</v>
          </cell>
          <cell r="AD313" t="str">
            <v>&lt;Color = # FFC080&gt; Lisäasetukset &lt;/ color&gt; Trap Vahinko Reduction</v>
          </cell>
          <cell r="AE313" t="str">
            <v>&lt;Color = # FFC080&gt; Για προχωρημένους &lt;/ χρώμα&gt; παγίδα Βλάβη Μείωση</v>
          </cell>
          <cell r="AF313" t="str">
            <v>&lt;Color = # FFC080&gt; מתקדם &lt;/ צבע&gt; נזק מלכודת הפחתת</v>
          </cell>
          <cell r="AG313" t="str">
            <v>&lt;Color = # FFC080&gt; Speciális &lt;/ color&gt; Trap Damage Reduction</v>
          </cell>
          <cell r="AH313" t="str">
            <v>&lt;Warna = # FFC080&gt; Advanced &lt;/ warna&gt; Trap Kerosakan Pengurangan</v>
          </cell>
          <cell r="AI313" t="str">
            <v>&lt;Kolor = # FFC080&gt; Zaawansowane &lt;/ color&gt; Pułapka Damage Reduction</v>
          </cell>
          <cell r="AJ313" t="str">
            <v>&lt;Color = # FFC080&gt; Avansat &lt;/ culoare&gt; Trap Damage Reducere</v>
          </cell>
          <cell r="AK313" t="str">
            <v>&lt;Color = # FFC080&gt; Pokročilé &lt;/ color&gt; Trap Damage Reduction</v>
          </cell>
          <cell r="AL313" t="str">
            <v>&lt;Color = # FFC080&gt; Avancerat &lt;/ färg&gt; Trap Damage Reduction</v>
          </cell>
          <cell r="AM313" t="str">
            <v>&lt;Renk = # FFC080&gt; Gelişmiş &lt;/ renk&gt; Tuzak Hasar Azaltma</v>
          </cell>
          <cell r="AN313" t="str">
            <v>&lt;Color = # FFC080&gt; Додатково &lt;/ колір&gt; Trap пошкодження Зменшення</v>
          </cell>
        </row>
        <row r="314">
          <cell r="A314" t="str">
            <v>LevelPackUIName_ReduceContinuousDmg</v>
          </cell>
          <cell r="B314">
            <v>1</v>
          </cell>
          <cell r="C314" t="str">
            <v>&lt;color=#FFC080&gt;연타 저항&lt;/color&gt;</v>
          </cell>
          <cell r="D314"/>
          <cell r="E314" t="str">
            <v>&lt;color=#FFC080&gt;연타 저항&lt;/color&gt;</v>
          </cell>
          <cell r="F314"/>
          <cell r="G314" t="str">
            <v>&lt;Color = # FFC080&gt; battered Resistance &lt;/ color&gt;</v>
          </cell>
          <cell r="H314" t="str">
            <v>&lt;Color = # FFC080&gt; battered Resistance &lt;/ color&gt;</v>
          </cell>
          <cell r="K314">
            <v>1</v>
          </cell>
          <cell r="M314" t="str">
            <v>&lt;color =＃FFC080&gt;連打抵抗&lt;/ color&gt;</v>
          </cell>
          <cell r="N314" t="str">
            <v>&lt;颜色=＃FFC080&gt;殴打电阻&lt;/颜色&gt;</v>
          </cell>
          <cell r="O314" t="str">
            <v>&lt;顏色=＃FFC080&gt;毆打電阻&lt;/顏色&gt;</v>
          </cell>
          <cell r="P314" t="str">
            <v>&lt;Color = # FFC080&gt; Résistance meurtris &lt;/ couleur&gt;</v>
          </cell>
          <cell r="Q314" t="str">
            <v>&lt;Color = # FFC080&gt; schlagenen Widerstand &lt;/ color&gt;</v>
          </cell>
          <cell r="R314" t="str">
            <v>&lt;Warna = # FFC080&gt; belur Perlawanan &lt;/ warna&gt;</v>
          </cell>
          <cell r="S314" t="str">
            <v>&lt;Colore = # FFC080&gt; malconci Resistenza &lt;/ color&gt;</v>
          </cell>
          <cell r="T314" t="str">
            <v>&lt;Color = # FFC080&gt; побои сопротивления &lt;/ цвет&gt;</v>
          </cell>
          <cell r="U314" t="str">
            <v>&lt;Color = # FFC080&gt; maltratadas Resistencia &lt;/ Color&gt;</v>
          </cell>
          <cell r="V314" t="str">
            <v>&lt;สี = # FFC080&gt; ซึ้งต้านทาน &lt;/ สี&gt;</v>
          </cell>
          <cell r="W314" t="str">
            <v>&lt;Color = # FFC080&gt; đập Kháng &lt;/ color&gt;</v>
          </cell>
          <cell r="X314" t="str">
            <v>&lt;Color = # FFC080&gt; golpeado Resistência &lt;/ color&gt;</v>
          </cell>
          <cell r="Y314" t="str">
            <v>&lt;اللون = # FFC080&gt; ضرب المقاومة &lt;/ لون&gt;</v>
          </cell>
          <cell r="Z314" t="str">
            <v>&lt;Color = # FFC080&gt; пабоі супраціву &lt;/ колер&gt;</v>
          </cell>
          <cell r="AA314" t="str">
            <v>&lt;Color = # FFC080&gt; очукан Resistance &lt;/ цвят&gt;</v>
          </cell>
          <cell r="AB314" t="str">
            <v>&lt;Color = # FFC080&gt; zbitý odpor &lt;/ color&gt;</v>
          </cell>
          <cell r="AC314" t="str">
            <v>&lt;Kleur = # FFC080&gt; gehavend Resistance &lt;/ color&gt;</v>
          </cell>
          <cell r="AD314" t="str">
            <v>&lt;Color = # FFC080&gt; kolhiintunut Resistance &lt;/ color&gt;</v>
          </cell>
          <cell r="AE314" t="str">
            <v>&lt;Color = # FFC080&gt; κακοποιημένες Αντίσταση &lt;/ χρώμα&gt;</v>
          </cell>
          <cell r="AF314" t="str">
            <v>&lt;Color = # FFC080&gt; מוכה ההתנגדות &lt;/ צבע&gt;</v>
          </cell>
          <cell r="AG314" t="str">
            <v>&lt;Color = # FFC080&gt; kopott Ellenállás &lt;/ color&gt;</v>
          </cell>
          <cell r="AH314" t="str">
            <v>&lt;Warna = # FFC080&gt; didera Rintangan &lt;/ warna&gt;</v>
          </cell>
          <cell r="AI314" t="str">
            <v>&lt;Kolor = # FFC080&gt; poobijany Resistance &lt;/ color&gt;</v>
          </cell>
          <cell r="AJ314" t="str">
            <v>&lt;Color = # FFC080&gt; ponosita Rezistență &lt;/ culoare&gt;</v>
          </cell>
          <cell r="AK314" t="str">
            <v>&lt;Color = # FFC080&gt; zbitý odpor &lt;/ color&gt;</v>
          </cell>
          <cell r="AL314" t="str">
            <v>&lt;Color = # FFC080&gt; misshandlade Resistance &lt;/ färg&gt;</v>
          </cell>
          <cell r="AM314" t="str">
            <v>&lt;Renk = # FFC080&gt; Direniş hırpalanmış &lt;/ renk&gt;</v>
          </cell>
          <cell r="AN314" t="str">
            <v>&lt;Color = # FFC080&gt; побої опору &lt;/ колір&gt;</v>
          </cell>
        </row>
        <row r="315">
          <cell r="A315" t="str">
            <v>LevelPackUIName_DefenseStrongDmg</v>
          </cell>
          <cell r="B315">
            <v>1</v>
          </cell>
          <cell r="C315" t="str">
            <v>&lt;color=#FFC080&gt;강공격 방어&lt;/color&gt;</v>
          </cell>
          <cell r="D315"/>
          <cell r="E315" t="str">
            <v>&lt;color=#FFC080&gt;강공격 방어&lt;/color&gt;</v>
          </cell>
          <cell r="F315"/>
          <cell r="G315" t="str">
            <v>&lt;Color = # FFC080&gt; ganggonggyeok defense &lt;/ color&gt;</v>
          </cell>
          <cell r="H315" t="str">
            <v>&lt;Color = # FFC080&gt; ganggonggyeok defense &lt;/ color&gt;</v>
          </cell>
          <cell r="K315">
            <v>1</v>
          </cell>
          <cell r="M315" t="str">
            <v>&lt;color =＃FFC080&gt;強攻撃防御&lt;/ color&gt;</v>
          </cell>
          <cell r="N315" t="str">
            <v>&lt;颜色=＃FFC080&gt; ganggonggyeok防御&lt;/颜色&gt;</v>
          </cell>
          <cell r="O315" t="str">
            <v>&lt;顏色=＃FFC080&gt; ganggonggyeok防禦&lt;/顏色&gt;</v>
          </cell>
          <cell r="P315" t="str">
            <v>&lt;Color = # FFC080&gt; défense ganggonggyeok &lt;/ color&gt;</v>
          </cell>
          <cell r="Q315" t="str">
            <v>&lt;Color = # FFC080&gt; ganggonggyeok Verteidigung &lt;/ color&gt;</v>
          </cell>
          <cell r="R315" t="str">
            <v>&lt;Warna = # FFC080&gt; ganggonggyeok pertahanan &lt;/ warna&gt;</v>
          </cell>
          <cell r="S315" t="str">
            <v>&lt;Colore = # FFC080&gt; ganggonggyeok difesa &lt;/ color&gt;</v>
          </cell>
          <cell r="T315" t="str">
            <v>&lt;Color = # FFC080&gt; ganggonggyeok защита &lt;/ цвет&gt;</v>
          </cell>
          <cell r="U315" t="str">
            <v>&lt;Color = # FFC080&gt; defensa ganggonggyeok &lt;/ Color&gt;</v>
          </cell>
          <cell r="V315" t="str">
            <v>&lt;สี = # FFC080&gt; ป้องกัน ganggonggyeok &lt;/ สี&gt;</v>
          </cell>
          <cell r="W315" t="str">
            <v>&lt;Color = # FFC080&gt; ganggonggyeok vệ &lt;/ color&gt;</v>
          </cell>
          <cell r="X315" t="str">
            <v>&lt;Color = # FFC080&gt; defesa ganggonggyeok &lt;/ color&gt;</v>
          </cell>
          <cell r="Y315" t="str">
            <v>&lt;اللون = # FFC080&gt; الدفاع ganggonggyeok &lt;/ لون&gt;</v>
          </cell>
          <cell r="Z315" t="str">
            <v>&lt;Color = # FFC080&gt; ganggonggyeok абарона &lt;/ колер&gt;</v>
          </cell>
          <cell r="AA315" t="str">
            <v>&lt;Color = # FFC080&gt; ganggonggyeok отбраната &lt;/ цвят&gt;</v>
          </cell>
          <cell r="AB315" t="str">
            <v>&lt;Color = # FFC080&gt; ganggonggyeok obrany &lt;/ color&gt;</v>
          </cell>
          <cell r="AC315" t="str">
            <v>&lt;Kleur = # FFC080&gt; ganggonggyeok verdediging &lt;/ color&gt;</v>
          </cell>
          <cell r="AD315" t="str">
            <v>&lt;Color = # FFC080&gt; ganggonggyeok puolustus &lt;/ color&gt;</v>
          </cell>
          <cell r="AE315" t="str">
            <v>&lt;Color = # FFC080&gt; ganggonggyeok άμυνα &lt;/ χρώμα&gt;</v>
          </cell>
          <cell r="AF315" t="str">
            <v>&lt;Color = # FFC080&gt; ההגנה ganggonggyeok &lt;/ צבע&gt;</v>
          </cell>
          <cell r="AG315" t="str">
            <v>&lt;Color = # FFC080&gt; ganggonggyeok védelmi &lt;/ color&gt;</v>
          </cell>
          <cell r="AH315" t="str">
            <v>&lt;Warna = # FFC080&gt; ganggonggyeok pertahanan &lt;/ warna&gt;</v>
          </cell>
          <cell r="AI315" t="str">
            <v>&lt;Kolor = # FFC080&gt; ganggonggyeok obrony &lt;/ color&gt;</v>
          </cell>
          <cell r="AJ315" t="str">
            <v>&lt;Color = # FFC080&gt; ganggonggyeok apărare &lt;/ culoare&gt;</v>
          </cell>
          <cell r="AK315" t="str">
            <v>&lt;Color = # FFC080&gt; ganggonggyeok obrany &lt;/ color&gt;</v>
          </cell>
          <cell r="AL315" t="str">
            <v>&lt;Color = # FFC080&gt; ganggonggyeok försvar &lt;/ färg&gt;</v>
          </cell>
          <cell r="AM315" t="str">
            <v>&lt;Renk = # FFC080&gt; ganggonggyeok savunma &lt;/ renk&gt;</v>
          </cell>
          <cell r="AN315" t="str">
            <v>&lt;Color = # FFC080&gt; ganggonggyeok захист &lt;/ колір&gt;</v>
          </cell>
        </row>
        <row r="316">
          <cell r="A316" t="str">
            <v>LevelPackUIName_ExtraGold</v>
          </cell>
          <cell r="B316">
            <v>1</v>
          </cell>
          <cell r="C316" t="str">
            <v>골드 획득량 증가</v>
          </cell>
          <cell r="D316"/>
          <cell r="E316" t="str">
            <v>골드 획득량 증가</v>
          </cell>
          <cell r="F316"/>
          <cell r="G316" t="str">
            <v>Increase the amount of gold acquired</v>
          </cell>
          <cell r="H316" t="str">
            <v>Increase the amount of gold acquired</v>
          </cell>
          <cell r="K316">
            <v>1</v>
          </cell>
          <cell r="M316" t="str">
            <v>ゴールド獲得量増加</v>
          </cell>
          <cell r="N316" t="str">
            <v>增加取得的金量</v>
          </cell>
          <cell r="O316" t="str">
            <v>增加取得的金量</v>
          </cell>
          <cell r="P316" t="str">
            <v>Augmenter la quantité d'or acquise</v>
          </cell>
          <cell r="Q316" t="str">
            <v>Erhöhen Sie die Menge an Gold erworben</v>
          </cell>
          <cell r="R316" t="str">
            <v>Meningkatkan jumlah emas yang diperoleh</v>
          </cell>
          <cell r="S316" t="str">
            <v>Aumentare la quantità di oro acquistato</v>
          </cell>
          <cell r="T316" t="str">
            <v>Увеличение количества золота приобретенного</v>
          </cell>
          <cell r="U316" t="str">
            <v>Aumentar la cantidad de oro adquirida</v>
          </cell>
          <cell r="V316" t="str">
            <v>เพิ่มปริมาณของทองคำที่ได้มา</v>
          </cell>
          <cell r="W316" t="str">
            <v>Tăng số lượng vàng mua</v>
          </cell>
          <cell r="X316" t="str">
            <v>Aumentar a quantidade de ouro adquiridas</v>
          </cell>
          <cell r="Y316" t="str">
            <v>زيادة كمية الذهب المكتسبة</v>
          </cell>
          <cell r="Z316" t="str">
            <v>Павелічэнне колькасці золата набытага</v>
          </cell>
          <cell r="AA316" t="str">
            <v>Увеличете количеството на златото, придобито</v>
          </cell>
          <cell r="AB316" t="str">
            <v>Zvýšit množství zlata získané</v>
          </cell>
          <cell r="AC316" t="str">
            <v>Verhoog de hoeveelheid goud verworven</v>
          </cell>
          <cell r="AD316" t="str">
            <v>Lisätä määrää kullan hankitun</v>
          </cell>
          <cell r="AE316" t="str">
            <v>Αυξήστε την ποσότητα του χρυσού που αποκτήθηκαν</v>
          </cell>
          <cell r="AF316" t="str">
            <v>הגדל את כמות הזהב רכשה</v>
          </cell>
          <cell r="AG316" t="str">
            <v>Növeli a mennyiségű aranyat szerzett</v>
          </cell>
          <cell r="AH316" t="str">
            <v>Meningkatkan jumlah emas yang diperoleh</v>
          </cell>
          <cell r="AI316" t="str">
            <v>Zwiększ ilość złota zdobytą</v>
          </cell>
          <cell r="AJ316" t="str">
            <v>Creșterea cantității de aur dobândite</v>
          </cell>
          <cell r="AK316" t="str">
            <v>Zvýšiť množstvo zlata získané</v>
          </cell>
          <cell r="AL316" t="str">
            <v>Öka mängden guld förvärvat</v>
          </cell>
          <cell r="AM316" t="str">
            <v>edinilen altın miktarını arttırın</v>
          </cell>
          <cell r="AN316" t="str">
            <v>Збільшення кількості золота придбаного</v>
          </cell>
        </row>
        <row r="317">
          <cell r="A317" t="str">
            <v>LevelPackUIName_ExtraGoldBetter</v>
          </cell>
          <cell r="B317">
            <v>1</v>
          </cell>
          <cell r="C317" t="str">
            <v>&lt;color=#FFC080&gt;상급&lt;/color&gt; 골드 획득량 증가</v>
          </cell>
          <cell r="D317"/>
          <cell r="E317" t="str">
            <v>&lt;color=#FFC080&gt;상급&lt;/color&gt; 골드 획득량 증가</v>
          </cell>
          <cell r="F317"/>
          <cell r="G317" t="str">
            <v>&lt;Color = # FFC080&gt; Advanced &lt;/ color&gt; gold increased acquisition capacity</v>
          </cell>
          <cell r="H317" t="str">
            <v>&lt;Color = # FFC080&gt; Advanced &lt;/ color&gt; gold increased acquisition capacity</v>
          </cell>
          <cell r="K317">
            <v>1</v>
          </cell>
          <cell r="M317" t="str">
            <v>&lt;color =＃FFC080&gt;上級&lt;/ color&gt;ゴールド獲得量増加</v>
          </cell>
          <cell r="N317" t="str">
            <v>&lt;颜色=＃FFC080&gt;高级&lt;/彩色&gt;金增加获取能力</v>
          </cell>
          <cell r="O317" t="str">
            <v>&lt;顏色=＃FFC080&gt;高級&lt;/彩色&gt;金增加獲取能力</v>
          </cell>
          <cell r="P317" t="str">
            <v>&lt;Color = # FFC080&gt; Avancé &lt;/ couleur&gt; or une plus grande capacité d'acquisition</v>
          </cell>
          <cell r="Q317" t="str">
            <v>&lt;Color = # FFC080&gt; Erweitert &lt;/ color&gt; Gold erhöhte Aufnahmefähigkeit</v>
          </cell>
          <cell r="R317" t="str">
            <v>&lt;Warna = # FFC080&gt; Lanjutan &lt;/ warna&gt; emas meningkat kapasitas akuisisi</v>
          </cell>
          <cell r="S317" t="str">
            <v>&lt;Colore = # FFC080&gt; Avanzate &lt;/ color&gt; oro maggiore capacità di acquisizione</v>
          </cell>
          <cell r="T317" t="str">
            <v>&lt;Color = # FFC080&gt; Дополнительно &lt;/ цвет&gt; золото увеличена емкость сбора</v>
          </cell>
          <cell r="U317" t="str">
            <v>&lt;Color = # FFC080&gt; Avanzado &lt;/ Color&gt; oro aumentaron la capacidad de adquisición</v>
          </cell>
          <cell r="V317" t="str">
            <v>&lt;สี = # FFC080&gt; ขั้นสูง &lt;/ สี&gt; ทองเพิ่มกำลังการซื้อกิจการ</v>
          </cell>
          <cell r="W317" t="str">
            <v>&lt;Color = # FFC080&gt; Nâng cao &lt;/ color&gt; vàng tăng khả năng mua lại</v>
          </cell>
          <cell r="X317" t="str">
            <v>&lt;Color = # FFC080&gt; Avançado &lt;/ color&gt; ouro aumento da capacidade de aquisição</v>
          </cell>
          <cell r="Y317" t="str">
            <v>&lt;اللون = # FFC080&gt; خيارات متقدمة &lt;/ لون&gt; الذهب زادت قدرة اكتساب</v>
          </cell>
          <cell r="Z317" t="str">
            <v>&lt;Color = # FFC080&gt; Дадаткова &lt;/ колер&gt; золата павялічана ёмістасць збору</v>
          </cell>
          <cell r="AA317" t="str">
            <v>&lt;Color = # FFC080&gt; Разширени &lt;/ цвят&gt; злато увеличен капацитет придобиване</v>
          </cell>
          <cell r="AB317" t="str">
            <v>&lt;Color = # FFC080&gt; Pokročilé &lt;/ color&gt; gold zvýšila pořizovací kapacitu</v>
          </cell>
          <cell r="AC317" t="str">
            <v>&lt;Kleur = # FFC080&gt; Geavanceerd &lt;/ color&gt; gold toegenomen overname capaciteit</v>
          </cell>
          <cell r="AD317" t="str">
            <v>&lt;Color = # FFC080&gt; Lisäasetukset &lt;/ color&gt; kulta lisääntynyt hankinta kapasiteettia</v>
          </cell>
          <cell r="AE317" t="str">
            <v>&lt;Color = # FFC080&gt; Για προχωρημένους &lt;/ χρώμα&gt; χρυσό αυξημένη ικανότητα απόκτησης</v>
          </cell>
          <cell r="AF317" t="str">
            <v>&lt;Color = # FFC080&gt; מתקדם &lt;/ צבע&gt; זהב הגדילה קיבולת הרכישה</v>
          </cell>
          <cell r="AG317" t="str">
            <v>&lt;Color = # FFC080&gt; Speciális &lt;/ color&gt; arany emelkedett gyűjtőkapacitás</v>
          </cell>
          <cell r="AH317" t="str">
            <v>&lt;Warna = # FFC080&gt; Advanced &lt;/ warna&gt; emas meningkat kapasiti pemerolehan</v>
          </cell>
          <cell r="AI317" t="str">
            <v>&lt;Kolor = # FFC080&gt; Zaawansowane &lt;/ color&gt; złota wzrosła zdolność pozyskiwania</v>
          </cell>
          <cell r="AJ317" t="str">
            <v>&lt;Color = # FFC080&gt; Avansat &lt;/ culoare&gt; aur a crescut capacitatea de achiziție</v>
          </cell>
          <cell r="AK317" t="str">
            <v>&lt;Color = # FFC080&gt; Pokročilé &lt;/ color&gt; gold zvýšila obstarávacie kapacitu</v>
          </cell>
          <cell r="AL317" t="str">
            <v>&lt;Color = # FFC080&gt; Avancerat &lt;/ färg&gt; guld ökad förvärvskapacitet</v>
          </cell>
          <cell r="AM317" t="str">
            <v>&lt;Renk = # FFC080&gt; Gelişmiş &lt;/ renk&gt; altın toplama kapasitesi artmış</v>
          </cell>
          <cell r="AN317" t="str">
            <v>&lt;Color = # FFC080&gt; Додатково &lt;/ колір&gt; золото збільшена ємність збору</v>
          </cell>
        </row>
        <row r="318">
          <cell r="A318" t="str">
            <v>LevelPackUIName_ItemChanceBoost</v>
          </cell>
          <cell r="B318">
            <v>1</v>
          </cell>
          <cell r="C318" t="str">
            <v>아이템 확률 증가</v>
          </cell>
          <cell r="D318"/>
          <cell r="E318" t="str">
            <v>아이템 확률 증가</v>
          </cell>
          <cell r="F318"/>
          <cell r="G318" t="str">
            <v>Increasing the probability items</v>
          </cell>
          <cell r="H318" t="str">
            <v>Increasing the probability items</v>
          </cell>
          <cell r="K318">
            <v>1</v>
          </cell>
          <cell r="M318" t="str">
            <v>アイテム確率増加</v>
          </cell>
          <cell r="N318" t="str">
            <v>增加的概率项目</v>
          </cell>
          <cell r="O318" t="str">
            <v>增加的概率項目</v>
          </cell>
          <cell r="P318" t="str">
            <v>L'augmentation des éléments de probabilité</v>
          </cell>
          <cell r="Q318" t="str">
            <v>Eine Erhöhung der Wahrscheinlichkeit Artikel</v>
          </cell>
          <cell r="R318" t="str">
            <v>Meningkatkan item probabilitas</v>
          </cell>
          <cell r="S318" t="str">
            <v>Aumentando le voci di probabilità</v>
          </cell>
          <cell r="T318" t="str">
            <v>Увеличение вероятности элементов</v>
          </cell>
          <cell r="U318" t="str">
            <v>El aumento de los elementos de probabilidad</v>
          </cell>
          <cell r="V318" t="str">
            <v>การเพิ่มรายการที่น่าจะเป็น</v>
          </cell>
          <cell r="W318" t="str">
            <v>Tăng khả năng mục</v>
          </cell>
          <cell r="X318" t="str">
            <v>Aumentar os itens de probabilidade</v>
          </cell>
          <cell r="Y318" t="str">
            <v>زيادة احتمال البنود</v>
          </cell>
          <cell r="Z318" t="str">
            <v>Павелічэнне верагоднасці элементаў</v>
          </cell>
          <cell r="AA318" t="str">
            <v>Увеличаването на елементите на вероятностите</v>
          </cell>
          <cell r="AB318" t="str">
            <v>Zvýšení položky pravděpodobnosti</v>
          </cell>
          <cell r="AC318" t="str">
            <v>Het verhogen van de waarschijnlijkheid artikelen</v>
          </cell>
          <cell r="AD318" t="str">
            <v>Lisää todennäköisyyttä kohdetta</v>
          </cell>
          <cell r="AE318" t="str">
            <v>Η αύξηση των στοιχείων πιθανοτήτων</v>
          </cell>
          <cell r="AF318" t="str">
            <v>הגדלת פריטי ההסתברות</v>
          </cell>
          <cell r="AG318" t="str">
            <v>Valószínűségének növelésére tételek</v>
          </cell>
          <cell r="AH318" t="str">
            <v>Meningkatkan barangan kebarangkalian</v>
          </cell>
          <cell r="AI318" t="str">
            <v>Zwiększenie elementy prawdopodobieństwa</v>
          </cell>
          <cell r="AJ318" t="str">
            <v>Creșterea elementelor de probabilitate</v>
          </cell>
          <cell r="AK318" t="str">
            <v>Zvýšenie položky pravdepodobnosti</v>
          </cell>
          <cell r="AL318" t="str">
            <v>Ökar sannolikheten objekt</v>
          </cell>
          <cell r="AM318" t="str">
            <v>olasılık öğeleri artırılması</v>
          </cell>
          <cell r="AN318" t="str">
            <v>Збільшення ймовірності елементів</v>
          </cell>
        </row>
        <row r="319">
          <cell r="A319" t="str">
            <v>LevelPackUIName_ItemChanceBoostBetter</v>
          </cell>
          <cell r="B319">
            <v>1</v>
          </cell>
          <cell r="C319" t="str">
            <v>&lt;color=#FFC080&gt;상급&lt;/color&gt; 아이템 확률 증가</v>
          </cell>
          <cell r="D319"/>
          <cell r="E319" t="str">
            <v>&lt;color=#FFC080&gt;상급&lt;/color&gt; 아이템 확률 증가</v>
          </cell>
          <cell r="F319"/>
          <cell r="G319" t="str">
            <v>&lt;Color = # FFC080&gt; Advanced &lt;/ color&gt; increases the probability items</v>
          </cell>
          <cell r="H319" t="str">
            <v>&lt;Color = # FFC080&gt; Advanced &lt;/ color&gt; increases the probability items</v>
          </cell>
          <cell r="K319">
            <v>1</v>
          </cell>
          <cell r="M319" t="str">
            <v>&lt;color =＃FFC080&gt;上級&lt;/ color&gt;アイテム確率増加</v>
          </cell>
          <cell r="N319" t="str">
            <v>&lt;颜色=＃FFC080&gt;高级&lt;/颜色&gt;增加的概率项</v>
          </cell>
          <cell r="O319" t="str">
            <v>&lt;顏色=＃FFC080&gt;高級&lt;/顏色&gt;增加的概率項</v>
          </cell>
          <cell r="P319" t="str">
            <v>&lt;Color = # FFC080&gt; Avancé &lt;/ couleur&gt; augmente les éléments de probabilité</v>
          </cell>
          <cell r="Q319" t="str">
            <v>&lt;Color = # FFC080&gt; Erweitert &lt;/ color&gt; erhöht die Wahrscheinlichkeit Artikel</v>
          </cell>
          <cell r="R319" t="str">
            <v>&lt;Warna = # FFC080&gt; Lanjutan &lt;/ warna&gt; meningkatkan item probabilitas</v>
          </cell>
          <cell r="S319" t="str">
            <v>&lt;Colore = # FFC080&gt; Avanzate &lt;/ color&gt; aumenta le voci di probabilità</v>
          </cell>
          <cell r="T319" t="str">
            <v>&lt;Color = # FFC080&gt; Дополнительно &lt;/ цвет&gt; увеличивает элементы вероятности</v>
          </cell>
          <cell r="U319" t="str">
            <v>&lt;Color = # FFC080&gt; Avanzado &lt;/ Color&gt; aumenta los elementos de probabilidad</v>
          </cell>
          <cell r="V319" t="str">
            <v>&lt;สี = # FFC080&gt; ขั้นสูง &lt;/ สี&gt; เพิ่มรายการที่น่าจะเป็น</v>
          </cell>
          <cell r="W319" t="str">
            <v>&lt;Color = # FFC080&gt; Nâng cao &lt;/ color&gt; làm tăng khả năng các mặt hàng</v>
          </cell>
          <cell r="X319" t="str">
            <v>&lt;Color = # FFC080&gt; Avançado &lt;/ color&gt; aumenta os itens de probabilidade</v>
          </cell>
          <cell r="Y319" t="str">
            <v>&lt;اللون = # FFC080&gt; خيارات متقدمة &lt;/ لون&gt; يزيد من احتمال البنود</v>
          </cell>
          <cell r="Z319" t="str">
            <v>&lt;Color = # FFC080&gt; Дадаткова &lt;/ колер&gt; павялічвае элементы верагоднасці</v>
          </cell>
          <cell r="AA319" t="str">
            <v>&lt;Color = # FFC080&gt; Разширени &lt;/ цвят&gt; увеличава позициите на вероятностите</v>
          </cell>
          <cell r="AB319" t="str">
            <v>&lt;Color = # FFC080&gt; Pokročilé &lt;/ color&gt; zvyšuje položky pravděpodobnosti</v>
          </cell>
          <cell r="AC319" t="str">
            <v>&lt;Kleur = # FFC080&gt; Geavanceerd &lt;/ color&gt; verhoogt de kans op artikelen</v>
          </cell>
          <cell r="AD319" t="str">
            <v>&lt;Color = # FFC080&gt; Lisäasetukset &lt;/ color&gt; lisää todennäköisyyttä kohdetta</v>
          </cell>
          <cell r="AE319" t="str">
            <v>&lt;Color = # FFC080&gt; Για προχωρημένους &lt;/ χρώμα&gt; αυξάνει τα στοιχεία πιθανοτήτων</v>
          </cell>
          <cell r="AF319" t="str">
            <v>&lt;Color = # FFC080&gt; מתקדם &lt;/ צבע&gt; מגדיל את ההסתברות פריטים</v>
          </cell>
          <cell r="AG319" t="str">
            <v>&lt;Color = # FFC080&gt; Speciális &lt;/ color&gt; növeli a valószínűségét tételek</v>
          </cell>
          <cell r="AH319" t="str">
            <v>&lt;Warna = # FFC080&gt; Advanced &lt;/ warna&gt; meningkatkan barangan kebarangkalian</v>
          </cell>
          <cell r="AI319" t="str">
            <v>&lt;Kolor = # FFC080&gt; Zaawansowane &lt;/ color&gt; zwiększa elementy prawdopodobieństwa</v>
          </cell>
          <cell r="AJ319" t="str">
            <v>&lt;Color = # FFC080&gt; Avansat &lt;/ culoare&gt; mărește elementele de probabilitate</v>
          </cell>
          <cell r="AK319" t="str">
            <v>&lt;Color = # FFC080&gt; Pokročilé &lt;/ color&gt; zvyšuje položky pravdepodobnosti</v>
          </cell>
          <cell r="AL319" t="str">
            <v>&lt;Color = # FFC080&gt; Avancerat &lt;/ färg&gt; ökar sannolikheten objekt</v>
          </cell>
          <cell r="AM319" t="str">
            <v>&lt;Renk = # FFC080&gt; Gelişmiş &lt;/ renk&gt; olasılık öğeleri artırır</v>
          </cell>
          <cell r="AN319" t="str">
            <v>&lt;Color = # FFC080&gt; Додатково &lt;/ колір&gt; збільшує елементи ймовірності</v>
          </cell>
        </row>
        <row r="320">
          <cell r="A320" t="str">
            <v>LevelPackUIName_HealChanceBoost</v>
          </cell>
          <cell r="B320">
            <v>1</v>
          </cell>
          <cell r="C320" t="str">
            <v>회복구슬 확률 증가</v>
          </cell>
          <cell r="D320"/>
          <cell r="E320" t="str">
            <v>회복구슬 확률 증가</v>
          </cell>
          <cell r="F320"/>
          <cell r="G320" t="str">
            <v>Increased probability of recovering beads</v>
          </cell>
          <cell r="H320" t="str">
            <v>Increased probability of recovering beads</v>
          </cell>
          <cell r="K320">
            <v>1</v>
          </cell>
          <cell r="M320" t="str">
            <v>回復ビーズ確率増加</v>
          </cell>
          <cell r="N320" t="str">
            <v>的回收珠概率增加</v>
          </cell>
          <cell r="O320" t="str">
            <v>的回收珠概率增加</v>
          </cell>
          <cell r="P320" t="str">
            <v>Une probabilité accrue de billes de recouvrement</v>
          </cell>
          <cell r="Q320" t="str">
            <v>Erhöhte Wahrscheinlichkeit der Wiederherstellung Perlen</v>
          </cell>
          <cell r="R320" t="str">
            <v>Peningkatan probabilitas pulih manik-manik</v>
          </cell>
          <cell r="S320" t="str">
            <v>Maggiore probabilità di perline recupero</v>
          </cell>
          <cell r="T320" t="str">
            <v>Повышена вероятность выздоравливающих бусинок</v>
          </cell>
          <cell r="U320" t="str">
            <v>Aumento de la probabilidad de recuperación de perlas</v>
          </cell>
          <cell r="V320" t="str">
            <v>ที่เพิ่มขึ้นน่าจะเป็นของลูกปัดฟื้นตัว</v>
          </cell>
          <cell r="W320" t="str">
            <v>Tăng khả năng hạt hồi phục</v>
          </cell>
          <cell r="X320" t="str">
            <v>Aumento da probabilidade de contas de recuperação</v>
          </cell>
          <cell r="Y320" t="str">
            <v>زيادة احتمال الخرز يتعافى</v>
          </cell>
          <cell r="Z320" t="str">
            <v>Павышана верагоднасць здаравеюць пацер</v>
          </cell>
          <cell r="AA320" t="str">
            <v>Повишена вероятност за възстановяване перли</v>
          </cell>
          <cell r="AB320" t="str">
            <v>Zvýšená pravděpodobnost znovuzískávání korálků</v>
          </cell>
          <cell r="AC320" t="str">
            <v>Verhoogde kans op het herstellen van kralen</v>
          </cell>
          <cell r="AD320" t="str">
            <v>Korkeampi todennäköisyys talteen helmiä</v>
          </cell>
          <cell r="AE320" t="str">
            <v>Αυξημένη πιθανότητα ανάκτησης σφαιριδίων</v>
          </cell>
          <cell r="AF320" t="str">
            <v>הסתברות מוגברת של חרוזים מתאוששים</v>
          </cell>
          <cell r="AG320" t="str">
            <v>Fokozott kinyerésének valószínűségét gyöngyök</v>
          </cell>
          <cell r="AH320" t="str">
            <v>Meningkat kebarangkalian manik pulih</v>
          </cell>
          <cell r="AI320" t="str">
            <v>Zwiększone prawdopodobieństwo kulek odzysku</v>
          </cell>
          <cell r="AJ320" t="str">
            <v>Creșterea probabilitate de mărgele de recuperare</v>
          </cell>
          <cell r="AK320" t="str">
            <v>Zvýšená pravdepodobnosť zhodnotenie korálikov</v>
          </cell>
          <cell r="AL320" t="str">
            <v>Ökad sannolikhet för tillfrisknande pärlor</v>
          </cell>
          <cell r="AM320" t="str">
            <v>kazanılması boncuk artışı ihtimali</v>
          </cell>
          <cell r="AN320" t="str">
            <v>Підвищена ймовірність видужуючих намистин</v>
          </cell>
        </row>
        <row r="321">
          <cell r="A321" t="str">
            <v>LevelPackUIName_HealChanceBoostBetter</v>
          </cell>
          <cell r="B321">
            <v>1</v>
          </cell>
          <cell r="C321" t="str">
            <v>&lt;color=#FFC080&gt;상급&lt;/color&gt; 회복구슬 확률 증가</v>
          </cell>
          <cell r="D321"/>
          <cell r="E321" t="str">
            <v>&lt;color=#FFC080&gt;상급&lt;/color&gt; 회복구슬 확률 증가</v>
          </cell>
          <cell r="F321"/>
          <cell r="G321" t="str">
            <v>&lt;Color = # FFC080&gt; Advanced &lt;/ color&gt; recovered beads Chance</v>
          </cell>
          <cell r="H321" t="str">
            <v>&lt;Color = # FFC080&gt; Advanced &lt;/ color&gt; recovered beads Chance</v>
          </cell>
          <cell r="K321">
            <v>1</v>
          </cell>
          <cell r="M321" t="str">
            <v>&lt;color =＃FFC080&gt;上級&lt;/ color&gt;回復ビーズ確率増加</v>
          </cell>
          <cell r="N321" t="str">
            <v>&lt;颜色=＃FFC080&gt;高级&lt;/彩色&gt;回收珠可能有</v>
          </cell>
          <cell r="O321" t="str">
            <v>&lt;顏色=＃FFC080&gt;高級&lt;/彩色&gt;回收珠可能有</v>
          </cell>
          <cell r="P321" t="str">
            <v>&lt;Color = # FFC080&gt; Avancé &lt;/ couleur&gt; récupéré perles Chance</v>
          </cell>
          <cell r="Q321" t="str">
            <v>&lt;Color = # FFC080&gt; Erweitert &lt;/ color&gt; erholte Perlen Chance</v>
          </cell>
          <cell r="R321" t="str">
            <v>&lt;Warna = # FFC080&gt; Lanjutan &lt;/ warna&gt; pulih manik-manik Kesempatan</v>
          </cell>
          <cell r="S321" t="str">
            <v>&lt;Colore = # FFC080&gt; Avanzate &lt;/ color&gt; recuperato perline Chance</v>
          </cell>
          <cell r="T321" t="str">
            <v>&lt;Color = # FFC080&gt; Дополнительно &lt;/ цвет&gt; выздоровел бусинки Chance</v>
          </cell>
          <cell r="U321" t="str">
            <v>&lt;Color = # FFC080&gt; Avanzado &lt;/ Color&gt; recuperado cuentas Probabilidad</v>
          </cell>
          <cell r="V321" t="str">
            <v>&lt;สี = # FFC080&gt; ขั้นสูง &lt;/ สี&gt; กู้คืนลูกปัดโอกาส</v>
          </cell>
          <cell r="W321" t="str">
            <v>&lt;Color = # FFC080&gt; Nâng cao &lt;/ color&gt; phục hồi hạt Chance</v>
          </cell>
          <cell r="X321" t="str">
            <v>&lt;Color = # FFC080&gt; Avançado &lt;/ color&gt; recuperado contas possibilidade</v>
          </cell>
          <cell r="Y321" t="str">
            <v>&lt;اللون = # FFC080&gt; خيارات متقدمة &lt;/ لون&gt; تعافى الخرز فرصة</v>
          </cell>
          <cell r="Z321" t="str">
            <v>&lt;Color = # FFC080&gt; Дадаткова &lt;/ колер&gt; ачуняў пацеркі Chance</v>
          </cell>
          <cell r="AA321" t="str">
            <v>&lt;Color = # FFC080&gt; Разширени &lt;/ цвят&gt; възстановени мъниста Chance</v>
          </cell>
          <cell r="AB321" t="str">
            <v>&lt;Color = # FFC080&gt; Pokročilé &lt;/ color&gt; zotavil korálky Chance</v>
          </cell>
          <cell r="AC321" t="str">
            <v>&lt;Kleur = # FFC080&gt; Geavanceerd &lt;/ color&gt; hersteld kralen Chance</v>
          </cell>
          <cell r="AD321" t="str">
            <v>&lt;Color = # FFC080&gt; Lisäasetukset &lt;/ color&gt; talteen helmet Mahdollisesti</v>
          </cell>
          <cell r="AE321" t="str">
            <v>&lt;Color = # FFC080&gt; Για προχωρημένους &lt;/ χρώμα&gt; ανακτηθεί χάντρες Ευκαιρία</v>
          </cell>
          <cell r="AF321" t="str">
            <v>&lt;Color = # FFC080&gt; מתקדם &lt;/ צבע&gt; התאושש חרוזים צ'אנס</v>
          </cell>
          <cell r="AG321" t="str">
            <v>&lt;Color = # FFC080&gt; Speciális &lt;/ color&gt; visszanyert gyöngyök Chance</v>
          </cell>
          <cell r="AH321" t="str">
            <v>&lt;Warna = # FFC080&gt; Advanced &lt;/ warna&gt; pulih manik Chance</v>
          </cell>
          <cell r="AI321" t="str">
            <v>&lt;Kolor = # FFC080&gt; Zaawansowane &lt;/ color&gt; odzyskane koraliki Chance</v>
          </cell>
          <cell r="AJ321" t="str">
            <v>&lt;Color = # FFC080&gt; Avansat &lt;/ culoare&gt; recuperat margele Chance</v>
          </cell>
          <cell r="AK321" t="str">
            <v>&lt;Color = # FFC080&gt; Pokročilé &lt;/ color&gt; zotavil korálky Chance</v>
          </cell>
          <cell r="AL321" t="str">
            <v>&lt;Färg = # FFC080&gt; Advanced &lt;/ färg&gt; utvunna pärlorna Chance</v>
          </cell>
          <cell r="AM321" t="str">
            <v>&lt;Renk = # FFC080&gt; Gelişmiş &lt;/ renk&gt; boncuklar Şans kurtarıldı</v>
          </cell>
          <cell r="AN321" t="str">
            <v>&lt;Color = # FFC080&gt; Додатково &lt;/ колір&gt; видужав намистинки Chance</v>
          </cell>
        </row>
        <row r="322">
          <cell r="A322" t="str">
            <v>LevelPackUIName_MonsterThrough</v>
          </cell>
          <cell r="B322">
            <v>1</v>
          </cell>
          <cell r="C322" t="str">
            <v>&lt;color=#FFC080&gt;몬스터 관통샷&lt;/color&gt;</v>
          </cell>
          <cell r="D322"/>
          <cell r="E322" t="str">
            <v>&lt;color=#FFC080&gt;몬스터 관통샷&lt;/color&gt;</v>
          </cell>
          <cell r="F322"/>
          <cell r="G322" t="str">
            <v>&lt;Color = # FFC080&gt; Monsters penetrating shots &lt;/ color&gt;</v>
          </cell>
          <cell r="H322" t="str">
            <v>&lt;Color = # FFC080&gt; Monsters penetrating shots &lt;/ color&gt;</v>
          </cell>
          <cell r="K322">
            <v>1</v>
          </cell>
          <cell r="M322" t="str">
            <v>&lt;color =＃FFC080&gt;モンスター貫通ショット&lt;/ color&gt;</v>
          </cell>
          <cell r="N322" t="str">
            <v>&lt;颜色=＃FFC080&gt;妖怪穿透射击&lt;/颜色&gt;</v>
          </cell>
          <cell r="O322" t="str">
            <v>&lt;顏色=＃FFC080&gt;妖怪穿透射擊&lt;/顏色&gt;</v>
          </cell>
          <cell r="P322" t="str">
            <v>&lt;Color = # FFC080&gt; Monstres pénétrant coups &lt;/ couleur&gt;</v>
          </cell>
          <cell r="Q322" t="str">
            <v>&lt;Color = # FFC080&gt; Monsters eindringende Schüsse &lt;/ color&gt;</v>
          </cell>
          <cell r="R322" t="str">
            <v>&lt;Warna = # FFC080&gt; Monsters menembus tembakan &lt;/ warna&gt;</v>
          </cell>
          <cell r="S322" t="str">
            <v>&lt;Colore = # FFC080&gt; Mostri penetranti scatti &lt;/ color&gt;</v>
          </cell>
          <cell r="T322" t="str">
            <v>&lt;Color = # FFC080&gt; Монстры проникая выстрелы &lt;/ цвет&gt;</v>
          </cell>
          <cell r="U322" t="str">
            <v>&lt;Color = # FFC080&gt; Monstruos penetrar tiros &lt;/ Color&gt;</v>
          </cell>
          <cell r="V322" t="str">
            <v>&lt;สี = # FFC080&gt; มอนสเตอร์ทะลุภาพ &lt;/ สี&gt;</v>
          </cell>
          <cell r="W322" t="str">
            <v>&lt;Color = # FFC080&gt; Monsters thâm nhập bức ảnh &lt;/ color&gt;</v>
          </cell>
          <cell r="X322" t="str">
            <v>&lt;Color = # FFC080&gt; Monstro penetrante tiros &lt;/ color&gt;</v>
          </cell>
          <cell r="Y322" t="str">
            <v>&lt;اللون = # FFC080&gt; حوش اختراق الطلقات &lt;/ لون&gt;</v>
          </cell>
          <cell r="Z322" t="str">
            <v>&lt;Color = # FFC080&gt; Монстры пранікаючы стрэлы &lt;/ колер&gt;</v>
          </cell>
          <cell r="AA322" t="str">
            <v>&lt;Color = # FFC080&gt; Monsters проникващи снимки &lt;/ цвят&gt;</v>
          </cell>
          <cell r="AB322" t="str">
            <v>&lt;Color = # FFC080&gt; Monsters proniká záběry &lt;/ color&gt;</v>
          </cell>
          <cell r="AC322" t="str">
            <v>&lt;Kleur = # FFC080&gt; Monsters doordringende shots &lt;/ color&gt;</v>
          </cell>
          <cell r="AD322" t="str">
            <v>&lt;Color = # FFC080&gt; Monsters tunkeutuva laukausta &lt;/ ​​color&gt;</v>
          </cell>
          <cell r="AE322" t="str">
            <v>&lt;Color = # FFC080&gt; Monsters διεισδυτική πλάνα &lt;/ χρώμα&gt;</v>
          </cell>
          <cell r="AF322" t="str">
            <v>&lt;Color = # FFC080&gt; מפלצות חודר יריות &lt;/ צבע&gt;</v>
          </cell>
          <cell r="AG322" t="str">
            <v>&lt;Color = # FFC080&gt; Szörnyek áthatoló lövés &lt;/ color&gt;</v>
          </cell>
          <cell r="AH322" t="str">
            <v>&lt;Warna = # FFC080&gt; Monsters menembusi tembakan &lt;/ warna&gt;</v>
          </cell>
          <cell r="AI322" t="str">
            <v>&lt;Kolor = # FFC080&gt; Potwory penetracji strzały &lt;/ color&gt;</v>
          </cell>
          <cell r="AJ322" t="str">
            <v>&lt;Color = # FFC080&gt; Monsters penetrant fotografii &lt;/ color&gt;</v>
          </cell>
          <cell r="AK322" t="str">
            <v>&lt;Color = # FFC080&gt; Monsters preniká zábermi &lt;/ color&gt;</v>
          </cell>
          <cell r="AL322" t="str">
            <v>&lt;Color = # FFC080&gt; Monster penetrerande skott &lt;/ färg&gt;</v>
          </cell>
          <cell r="AM322" t="str">
            <v>&lt;Renkli = # FFC080&gt; Canavarlar çekim delici &lt;/ renk&gt;</v>
          </cell>
          <cell r="AN322" t="str">
            <v>&lt;Color = # FFC080&gt; Монстри проникаючи постріли &lt;/ колір&gt;</v>
          </cell>
        </row>
        <row r="323">
          <cell r="A323" t="str">
            <v>LevelPackUIName_Ricochet</v>
          </cell>
          <cell r="B323">
            <v>1</v>
          </cell>
          <cell r="C323" t="str">
            <v>&lt;color=#FFC080&gt;체인샷&lt;/color&gt;</v>
          </cell>
          <cell r="D323"/>
          <cell r="E323" t="str">
            <v>&lt;color=#FFC080&gt;체인샷&lt;/color&gt;</v>
          </cell>
          <cell r="F323"/>
          <cell r="G323" t="str">
            <v>&lt;Color = # FFC080&gt; Chain Shot &lt;/ color&gt;</v>
          </cell>
          <cell r="H323" t="str">
            <v>&lt;Color = # FFC080&gt; Chain Shot &lt;/ color&gt;</v>
          </cell>
          <cell r="K323">
            <v>1</v>
          </cell>
          <cell r="M323" t="str">
            <v>&lt;color =＃FFC080&gt;チェーンショット&lt;/ color&gt;</v>
          </cell>
          <cell r="N323" t="str">
            <v>&lt;颜色=＃FFC080&gt;链条射击&lt;/颜色&gt;</v>
          </cell>
          <cell r="O323" t="str">
            <v>&lt;顏色=＃FFC080&gt;鏈條射擊&lt;/顏色&gt;</v>
          </cell>
          <cell r="P323" t="str">
            <v>&lt;Color = # FFC080&gt; Prise de vue de la chaîne &lt;/ couleur&gt;</v>
          </cell>
          <cell r="Q323" t="str">
            <v>&lt;Color = # FFC080&gt; Kettenaufnahme &lt;/ color&gt;</v>
          </cell>
          <cell r="R323" t="str">
            <v>&lt;Warna = # FFC080&gt; Rantai Ditembak &lt;/ warna&gt;</v>
          </cell>
          <cell r="S323" t="str">
            <v>&lt;Colore = # FFC080&gt; Catena colpo &lt;/ color&gt;</v>
          </cell>
          <cell r="T323" t="str">
            <v>&lt;Color = # FFC080&gt; Цепной Выстрел &lt;/ цвет&gt;</v>
          </cell>
          <cell r="U323" t="str">
            <v>&lt;Color = # FFC080&gt; Chain Shot &lt;/ Color&gt;</v>
          </cell>
          <cell r="V323" t="str">
            <v>&lt;สี = # FFC080&gt; โซ่ยิง &lt;/ สี&gt;</v>
          </cell>
          <cell r="W323" t="str">
            <v>&lt;Color = # FFC080&gt; Chain Shot &lt;/ color&gt;</v>
          </cell>
          <cell r="X323" t="str">
            <v>&lt;Color = # FFC080&gt; Cadeia tiro &lt;/ color&gt;</v>
          </cell>
          <cell r="Y323" t="str">
            <v>&lt;اللون = # FFC080&gt; سلسلة طلقة &lt;/ لون&gt;</v>
          </cell>
          <cell r="Z323" t="str">
            <v>&lt;Color = # FFC080&gt; Ланцужны Стрэл &lt;/ колер&gt;</v>
          </cell>
          <cell r="AA323" t="str">
            <v>&lt;Color = # FFC080&gt; Chain Shot &lt;/ цвят&gt;</v>
          </cell>
          <cell r="AB323" t="str">
            <v>&lt;Color = # FFC080&gt; Řetězy Shot &lt;/ color&gt;</v>
          </cell>
          <cell r="AC323" t="str">
            <v>&lt;Kleur = # FFC080&gt; Chain Shot &lt;/ color&gt;</v>
          </cell>
          <cell r="AD323" t="str">
            <v>&lt;Color = # FFC080&gt; Chain Shot &lt;/ color&gt;</v>
          </cell>
          <cell r="AE323" t="str">
            <v>&lt;Color = # FFC080&gt; Αλυσίδα Shot &lt;/ χρώμα&gt;</v>
          </cell>
          <cell r="AF323" t="str">
            <v>&lt;Color = # FFC080&gt; קלע שרשרת &lt;/ צבע&gt;</v>
          </cell>
          <cell r="AG323" t="str">
            <v>&lt;Color = # FFC080&gt; Chain Shot &lt;/ color&gt;</v>
          </cell>
          <cell r="AH323" t="str">
            <v>&lt;Warna = # FFC080&gt; Chain Shot &lt;/ warna&gt;</v>
          </cell>
          <cell r="AI323" t="str">
            <v>&lt;Kolor = # FFC080&gt; Sieć Strzał &lt;/ color&gt;</v>
          </cell>
          <cell r="AJ323" t="str">
            <v>&lt;Color = # FFC080&gt; Chain Shot &lt;/ culoare&gt;</v>
          </cell>
          <cell r="AK323" t="str">
            <v>&lt;Color = # FFC080&gt; Chain Shot &lt;/ color&gt;</v>
          </cell>
          <cell r="AL323" t="str">
            <v>&lt;Color = # FFC080&gt; kedjeskott &lt;/ färg&gt;</v>
          </cell>
          <cell r="AM323" t="str">
            <v>&lt;Renk = # FFC080&gt; Zincir Shot &lt;/ renk&gt;</v>
          </cell>
          <cell r="AN323" t="str">
            <v>&lt;Color = # FFC080&gt; Ланцюговий Постріл &lt;/ колір&gt;</v>
          </cell>
        </row>
        <row r="324">
          <cell r="A324" t="str">
            <v>LevelPackUIName_BounceWallQuad</v>
          </cell>
          <cell r="B324">
            <v>1</v>
          </cell>
          <cell r="C324" t="str">
            <v>&lt;color=#FFC080&gt;벽 반사샷&lt;/color&gt;</v>
          </cell>
          <cell r="D324"/>
          <cell r="E324" t="str">
            <v>&lt;color=#FFC080&gt;벽 반사샷&lt;/color&gt;</v>
          </cell>
          <cell r="F324"/>
          <cell r="G324" t="str">
            <v>&lt;Color = # FFC080&gt; wall reflections Shot &lt;/ color&gt;</v>
          </cell>
          <cell r="H324" t="str">
            <v>&lt;Color = # FFC080&gt; wall reflections Shot &lt;/ color&gt;</v>
          </cell>
          <cell r="K324">
            <v>1</v>
          </cell>
          <cell r="M324" t="str">
            <v>&lt;color =＃FFC080&gt;壁の反射ショット&lt;/ color&gt;</v>
          </cell>
          <cell r="N324" t="str">
            <v>&lt;颜色=＃FFC080&gt;墙壁反射拍摄&lt;/颜色&gt;</v>
          </cell>
          <cell r="O324" t="str">
            <v>&lt;顏色=＃FFC080&gt;牆壁反射拍攝&lt;/顏色&gt;</v>
          </cell>
          <cell r="P324" t="str">
            <v>&lt;Color = # FFC080&gt; réflexions mur Tourné &lt;/ couleur&gt;</v>
          </cell>
          <cell r="Q324" t="str">
            <v>&lt;Color = # FFC080&gt; Wandreflexionen Aufnahme &lt;/ color&gt;</v>
          </cell>
          <cell r="R324" t="str">
            <v>&lt;Warna = # FFC080&gt; dinding refleksi Ditembak &lt;/ warna&gt;</v>
          </cell>
          <cell r="S324" t="str">
            <v>&lt;Colore = # FFC080&gt; riflessioni delle pareti colpo &lt;/ color&gt;</v>
          </cell>
          <cell r="T324" t="str">
            <v>&lt;Color = # FFC080&gt; стена отражений выстрел &lt;/ цвет&gt;</v>
          </cell>
          <cell r="U324" t="str">
            <v>&lt;Color = # FFC080&gt; reflexiones de las paredes del tiro &lt;/ Color&gt;</v>
          </cell>
          <cell r="V324" t="str">
            <v>&lt;สี = # FFC080&gt; สะท้อนผนังยิง &lt;/ สี&gt;</v>
          </cell>
          <cell r="W324" t="str">
            <v>&lt;Color = # FFC080&gt; phản xạ tường Shot &lt;/ color&gt;</v>
          </cell>
          <cell r="X324" t="str">
            <v>&lt;Color = # FFC080&gt; reflexões Wall Shot &lt;/ color&gt;</v>
          </cell>
          <cell r="Y324" t="str">
            <v>&lt;اللون = # FFC080&gt; انعكاسات الجدار اطلاق النار &lt;/ لون&gt;</v>
          </cell>
          <cell r="Z324" t="str">
            <v>&lt;Color = # FFC080&gt; сцяна адлюстраванняў стрэл &lt;/ колер&gt;</v>
          </cell>
          <cell r="AA324" t="str">
            <v>&lt;Color = # FFC080&gt; стенни отражения Shot &lt;/ цвят&gt;</v>
          </cell>
          <cell r="AB324" t="str">
            <v>&lt;Color = # FFC080&gt; stěnové odrazy Shot &lt;/ color&gt;</v>
          </cell>
          <cell r="AC324" t="str">
            <v>&lt;Kleur = # FFC080&gt; muur reflecties Shot &lt;/ color&gt;</v>
          </cell>
          <cell r="AD324" t="str">
            <v>&lt;Color = # FFC080&gt; seinistä heijastuvan Shot &lt;/ color&gt;</v>
          </cell>
          <cell r="AE324" t="str">
            <v>&lt;Color = # FFC080&gt; αντανακλάσεις τοίχο Shot &lt;/ χρώμα&gt;</v>
          </cell>
          <cell r="AF324" t="str">
            <v>&lt;Color = # FFC080&gt; השתקפויות קיר Shot &lt;/ צבע&gt;</v>
          </cell>
          <cell r="AG324" t="str">
            <v>&lt;Color = # FFC080&gt; falról visszaverődő Shot &lt;/ color&gt;</v>
          </cell>
          <cell r="AH324" t="str">
            <v>&lt;Warna = # FFC080&gt; pantulan dinding Shot &lt;/ warna&gt;</v>
          </cell>
          <cell r="AI324" t="str">
            <v>&lt;Kolor = # FFC080&gt; odbić strzał &lt;/ color&gt;</v>
          </cell>
          <cell r="AJ324" t="str">
            <v>&lt;Color = # FFC080&gt; reflecții perete shot &lt;/ culoare&gt;</v>
          </cell>
          <cell r="AK324" t="str">
            <v>&lt;Color = # FFC080&gt; stenové odrazy Shot &lt;/ color&gt;</v>
          </cell>
          <cell r="AL324" t="str">
            <v>&lt;Färg = # FFC080&gt; väggreflektioner Shot &lt;/ färg&gt;</v>
          </cell>
          <cell r="AM324" t="str">
            <v>&lt;Renk = # FFC080&gt; duvar yansımaları Shot &lt;/ renk&gt;</v>
          </cell>
          <cell r="AN324" t="str">
            <v>&lt;Color = # FFC080&gt; стіна відображень постріл &lt;/ колір&gt;</v>
          </cell>
        </row>
        <row r="325">
          <cell r="A325" t="str">
            <v>LevelPackUIName_Parallel</v>
          </cell>
          <cell r="B325">
            <v>1</v>
          </cell>
          <cell r="C325" t="str">
            <v>&lt;color=#FFC080&gt;전방샷&lt;/color&gt;</v>
          </cell>
          <cell r="D325"/>
          <cell r="E325" t="str">
            <v>&lt;color=#FFC080&gt;전방샷&lt;/color&gt;</v>
          </cell>
          <cell r="F325"/>
          <cell r="G325" t="str">
            <v>&lt;Color = # FFC080&gt; Front Shot &lt;/ color&gt;</v>
          </cell>
          <cell r="H325" t="str">
            <v>&lt;Color = # FFC080&gt; Front Shot &lt;/ color&gt;</v>
          </cell>
          <cell r="K325">
            <v>1</v>
          </cell>
          <cell r="M325" t="str">
            <v>&lt;color =＃FFC080&gt;前方ショット&lt;/ color&gt;</v>
          </cell>
          <cell r="N325" t="str">
            <v>&lt;颜色=＃FFC080&gt;正面拍摄&lt;/颜色&gt;</v>
          </cell>
          <cell r="O325" t="str">
            <v>&lt;顏色=＃FFC080&gt;正面拍攝&lt;/顏色&gt;</v>
          </cell>
          <cell r="P325" t="str">
            <v>&lt;Color = # FFC080&gt; Plan avant &lt;/ couleur&gt;</v>
          </cell>
          <cell r="Q325" t="str">
            <v>&lt;Color = # FFC080&gt; Frontaufnahme &lt;/ color&gt;</v>
          </cell>
          <cell r="R325" t="str">
            <v>&lt;Warna = # FFC080&gt; depan Ditembak &lt;/ warna&gt;</v>
          </cell>
          <cell r="S325" t="str">
            <v>&lt;Colore = # FFC080&gt; Fronte colpo &lt;/ color&gt;</v>
          </cell>
          <cell r="T325" t="str">
            <v>&lt;Color = # FFC080&gt; передний выстрел &lt;/ цвет&gt;</v>
          </cell>
          <cell r="U325" t="str">
            <v>&lt;Color = # FFC080&gt; Tiro delantero &lt;/ Color&gt;</v>
          </cell>
          <cell r="V325" t="str">
            <v>&lt;สี = # FFC080&gt; ยิงหน้า &lt;/ สี&gt;</v>
          </cell>
          <cell r="W325" t="str">
            <v>&lt;Color = # FFC080&gt; Giao diện Shot &lt;/ color&gt;</v>
          </cell>
          <cell r="X325" t="str">
            <v>&lt;Color = # FFC080&gt; Front tiro &lt;/ color&gt;</v>
          </cell>
          <cell r="Y325" t="str">
            <v>&lt;اللون = # FFC080&gt; جبهة أطلق عليه الرصاص &lt;/ لون&gt;</v>
          </cell>
          <cell r="Z325" t="str">
            <v>&lt;Color = # FFC080&gt; пярэдні стрэл &lt;/ колер&gt;</v>
          </cell>
          <cell r="AA325" t="str">
            <v>&lt;Color = # FFC080&gt; Front Shot &lt;/ цвят&gt;</v>
          </cell>
          <cell r="AB325" t="str">
            <v>&lt;Color = # FFC080&gt; Přední Shot &lt;/ color&gt;</v>
          </cell>
          <cell r="AC325" t="str">
            <v>&lt;Kleur = # FFC080&gt; Voor schot &lt;/ color&gt;</v>
          </cell>
          <cell r="AD325" t="str">
            <v>&lt;Color = # FFC080&gt; Etu Shot &lt;/ color&gt;</v>
          </cell>
          <cell r="AE325" t="str">
            <v>&lt;Color = # FFC080&gt; Μπροστά Shot &lt;/ χρώμα&gt;</v>
          </cell>
          <cell r="AF325" t="str">
            <v>&lt;Color = # FFC080&gt; Shot הקדמי &lt;/ צבע&gt;</v>
          </cell>
          <cell r="AG325" t="str">
            <v>&lt;Color = # FFC080&gt; Első Shot &lt;/ color&gt;</v>
          </cell>
          <cell r="AH325" t="str">
            <v>&lt;Warna = # FFC080&gt; Shot depan &lt;/ warna&gt;</v>
          </cell>
          <cell r="AI325" t="str">
            <v>&lt;Kolor = # FFC080&gt; frontowe kute &lt;/ color&gt;</v>
          </cell>
          <cell r="AJ325" t="str">
            <v>&lt;Color = # FFC080&gt; Shot Față &lt;/ culoare&gt;</v>
          </cell>
          <cell r="AK325" t="str">
            <v>&lt;Color = # FFC080&gt; Predné Shot &lt;/ color&gt;</v>
          </cell>
          <cell r="AL325" t="str">
            <v>&lt;Color = # FFC080&gt; Front Shot &lt;/ färg&gt;</v>
          </cell>
          <cell r="AM325" t="str">
            <v>&lt;Renk = # FFC080&gt; Ön Shot &lt;/ renk&gt;</v>
          </cell>
          <cell r="AN325" t="str">
            <v>&lt;Color = # FFC080&gt; передній постріл &lt;/ колір&gt;</v>
          </cell>
        </row>
        <row r="326">
          <cell r="A326" t="str">
            <v>LevelPackUIName_DiagonalNwayGenerator</v>
          </cell>
          <cell r="B326">
            <v>1</v>
          </cell>
          <cell r="C326" t="str">
            <v>&lt;color=#FFC080&gt;대각샷&lt;/color&gt;</v>
          </cell>
          <cell r="D326"/>
          <cell r="E326" t="str">
            <v>&lt;color=#FFC080&gt;대각샷&lt;/color&gt;</v>
          </cell>
          <cell r="F326"/>
          <cell r="G326" t="str">
            <v>&lt;Color = # FFC080&gt; diagonal shot &lt;/ color&gt;</v>
          </cell>
          <cell r="H326" t="str">
            <v>&lt;Color = # FFC080&gt; diagonal shot &lt;/ color&gt;</v>
          </cell>
          <cell r="K326">
            <v>1</v>
          </cell>
          <cell r="M326" t="str">
            <v>&lt;color =＃FFC080&gt;対角ショット&lt;/ color&gt;</v>
          </cell>
          <cell r="N326" t="str">
            <v>&lt;颜色=＃FFC080&gt;对角线镜头&lt;/颜色&gt;</v>
          </cell>
          <cell r="O326" t="str">
            <v>&lt;顏色=＃FFC080&gt;對角線鏡頭&lt;/顏色&gt;</v>
          </cell>
          <cell r="P326" t="str">
            <v>&lt;Color = # FFC080&gt; tir en diagonale &lt;/ color&gt;</v>
          </cell>
          <cell r="Q326" t="str">
            <v>&lt;Color = # FFC080&gt; diagonal Schuss &lt;/ color&gt;</v>
          </cell>
          <cell r="R326" t="str">
            <v>&lt;Warna = # FFC080&gt; diagonal ditembak &lt;/ warna&gt;</v>
          </cell>
          <cell r="S326" t="str">
            <v>&lt;Colore = # FFC080&gt; diagonale &lt;/ color&gt;</v>
          </cell>
          <cell r="T326" t="str">
            <v>&lt;Color = # FFC080&gt; диагональный выстрел &lt;/ цвет&gt;</v>
          </cell>
          <cell r="U326" t="str">
            <v>&lt;Color = # FFC080&gt; remate cruzado &lt;/ Color&gt;</v>
          </cell>
          <cell r="V326" t="str">
            <v>&lt;สี = # FFC080&gt; ยิงในแนวทแยง &lt;/ สี&gt;</v>
          </cell>
          <cell r="W326" t="str">
            <v>&lt;Color = # FFC080&gt; chéo bắn &lt;/ color&gt;</v>
          </cell>
          <cell r="X326" t="str">
            <v>&lt;Color = # FFC080&gt; tiro diagonal &lt;/ color&gt;</v>
          </cell>
          <cell r="Y326" t="str">
            <v>&lt;اللون = # FFC080&gt; النار قطري &lt;/ لون&gt;</v>
          </cell>
          <cell r="Z326" t="str">
            <v>&lt;Color = # FFC080&gt; Дыяганальны стрэл &lt;/ колер&gt;</v>
          </cell>
          <cell r="AA326" t="str">
            <v>&lt;Color = # FFC080&gt; диагонал изстрел &lt;/ цвят&gt;</v>
          </cell>
          <cell r="AB326" t="str">
            <v>&lt;Color = # FFC080&gt; diagonální střela &lt;/ color&gt;</v>
          </cell>
          <cell r="AC326" t="str">
            <v>&lt;Kleur = # FFC080&gt; diagonaal schot &lt;/ color&gt;</v>
          </cell>
          <cell r="AD326" t="str">
            <v>&lt;Color = # FFC080&gt; lävistäjä laukaus &lt;/ color&gt;</v>
          </cell>
          <cell r="AE326" t="str">
            <v>&lt;Color = # FFC080&gt; διαγώνιο σουτ &lt;/ χρώμα&gt;</v>
          </cell>
          <cell r="AF326" t="str">
            <v>&lt;Color = # FFC080&gt; זריקה אלכסונית &lt;/ צבע&gt;</v>
          </cell>
          <cell r="AG326" t="str">
            <v>&lt;Color = # FFC080&gt; diagonális lövés &lt;/ color&gt;</v>
          </cell>
          <cell r="AH326" t="str">
            <v>&lt;Warna = # FFC080&gt; pukulan pepenjuru &lt;/ warna&gt;</v>
          </cell>
          <cell r="AI326" t="str">
            <v>&lt;Kolor = # FFC080&gt; przekątnej strzał &lt;/ color&gt;</v>
          </cell>
          <cell r="AJ326" t="str">
            <v>&lt;Color = # FFC080&gt; împușcat diagonală &lt;/ color&gt;</v>
          </cell>
          <cell r="AK326" t="str">
            <v>&lt;Color = # FFC080&gt; diagonálny strela &lt;/ color&gt;</v>
          </cell>
          <cell r="AL326" t="str">
            <v>&lt;Färg = # FFC080&gt; diagonala skott &lt;/ färg&gt;</v>
          </cell>
          <cell r="AM326" t="str">
            <v>&lt;Renk = # FFC080&gt; diyagonal atış &lt;/ renk&gt;</v>
          </cell>
          <cell r="AN326" t="str">
            <v>&lt;Color = # FFC080&gt; діагональний постріл &lt;/ колір&gt;</v>
          </cell>
        </row>
        <row r="327">
          <cell r="A327" t="str">
            <v>LevelPackUIName_LeftRightNwayGenerator</v>
          </cell>
          <cell r="B327">
            <v>1</v>
          </cell>
          <cell r="C327" t="str">
            <v>&lt;color=#FFC080&gt;좌우샷&lt;/color&gt;</v>
          </cell>
          <cell r="D327"/>
          <cell r="E327" t="str">
            <v>&lt;color=#FFC080&gt;좌우샷&lt;/color&gt;</v>
          </cell>
          <cell r="F327"/>
          <cell r="G327" t="str">
            <v>&lt;Color = # FFC080&gt; left and right shots &lt;/ color&gt;</v>
          </cell>
          <cell r="H327" t="str">
            <v>&lt;Color = # FFC080&gt; left and right shots &lt;/ color&gt;</v>
          </cell>
          <cell r="K327">
            <v>1</v>
          </cell>
          <cell r="M327" t="str">
            <v>&lt;color =＃FFC080&gt;左右ショット&lt;/ color&gt;</v>
          </cell>
          <cell r="N327" t="str">
            <v>&lt;颜色=＃FFC080&gt;左和右镜头&lt;/颜色&gt;</v>
          </cell>
          <cell r="O327" t="str">
            <v>&lt;顏色=＃FFC080&gt;左和右鏡頭&lt;/顏色&gt;</v>
          </cell>
          <cell r="P327" t="str">
            <v>&lt;Color = # FFC080&gt; coups à gauche et à droite &lt;/ color&gt;</v>
          </cell>
          <cell r="Q327" t="str">
            <v>&lt;Color = # FFC080&gt; links und rechts Schüsse &lt;/ color&gt;</v>
          </cell>
          <cell r="R327" t="str">
            <v>&lt;Warna = # FFC080&gt; kiri dan tembakan kanan &lt;/ warna&gt;</v>
          </cell>
          <cell r="S327" t="str">
            <v>&lt;Colore = # FFC080&gt; a sinistra e colpi a destra &lt;/ color&gt;</v>
          </cell>
          <cell r="T327" t="str">
            <v>&lt;Color = # FFC080&gt; левый и правый кадры &lt;/ цвет&gt;</v>
          </cell>
          <cell r="U327" t="str">
            <v>&lt;Color = # FFC080&gt; izquierda y derecha tiros &lt;/ Color&gt;</v>
          </cell>
          <cell r="V327" t="str">
            <v>&lt;สี = # FFC080&gt; ซ้ายและขวาภาพ &lt;/ สี&gt;</v>
          </cell>
          <cell r="W327" t="str">
            <v>&lt;Color = # FFC080&gt; trái và mũi chích ngừa ngay &lt;/ color&gt;</v>
          </cell>
          <cell r="X327" t="str">
            <v>&lt;Color = # FFC080&gt; esquerda e tiros direitos &lt;/ color&gt;</v>
          </cell>
          <cell r="Y327" t="str">
            <v>&lt;اللون = # FFC080&gt; اليسار واليمين طلقات &lt;/ لون&gt;</v>
          </cell>
          <cell r="Z327" t="str">
            <v>&lt;Color = # FFC080&gt; левы і правы кадры &lt;/ колер&gt;</v>
          </cell>
          <cell r="AA327" t="str">
            <v>&lt;Color = # FFC080&gt; лява и дясна снимки &lt;/ цвят&gt;</v>
          </cell>
          <cell r="AB327" t="str">
            <v>&lt;Color = # FFC080&gt; doleva a doprava záběry &lt;/ color&gt;</v>
          </cell>
          <cell r="AC327" t="str">
            <v>&lt;Kleur = # FFC080&gt; links en rechts schoten &lt;/ color&gt;</v>
          </cell>
          <cell r="AD327" t="str">
            <v>&lt;Color = # FFC080&gt; vasemmalle ja oikealle laukausta &lt;/ ​​color&gt;</v>
          </cell>
          <cell r="AE327" t="str">
            <v>&lt;Color = # FFC080&gt; αριστερά και δεξιά πυροβολισμούς &lt;/ χρώμα&gt;</v>
          </cell>
          <cell r="AF327" t="str">
            <v>&lt;Color = # FFC080&gt; שמאלה יריות תקינות &lt;/ צבע&gt;</v>
          </cell>
          <cell r="AG327" t="str">
            <v>&lt;Color = # FFC080&gt; bal és jobb felvételek &lt;/ color&gt;</v>
          </cell>
          <cell r="AH327" t="str">
            <v>&lt;Warna = # FFC080&gt; yang tinggal dan tembakan kanan &lt;/ warna&gt;</v>
          </cell>
          <cell r="AI327" t="str">
            <v>&lt;Kolor = # FFC080&gt; lewy i prawy strzały &lt;/ color&gt;</v>
          </cell>
          <cell r="AJ327" t="str">
            <v>&lt;Color = # FFC080&gt; stânga și fotografii la dreapta &lt;/ ​​culoare&gt;</v>
          </cell>
          <cell r="AK327" t="str">
            <v>&lt;Color = # FFC080&gt; doľava a doprava zábery &lt;/ color&gt;</v>
          </cell>
          <cell r="AL327" t="str">
            <v>&lt;Color = # FFC080&gt; vänster och höger skott &lt;/ färg&gt;</v>
          </cell>
          <cell r="AM327" t="str">
            <v>&lt;Renk = # FFC080&gt; sol ve sağ çekim &lt;/ renk&gt;</v>
          </cell>
          <cell r="AN327" t="str">
            <v>&lt;Color = # FFC080&gt; лівий і правий кадри &lt;/ колір&gt;</v>
          </cell>
        </row>
        <row r="328">
          <cell r="A328" t="str">
            <v>LevelPackUIName_BackNwayGenerator</v>
          </cell>
          <cell r="B328">
            <v>1</v>
          </cell>
          <cell r="C328" t="str">
            <v>&lt;color=#FFC080&gt;후방샷&lt;/color&gt;</v>
          </cell>
          <cell r="D328"/>
          <cell r="E328" t="str">
            <v>&lt;color=#FFC080&gt;후방샷&lt;/color&gt;</v>
          </cell>
          <cell r="F328"/>
          <cell r="G328" t="str">
            <v>&lt;Color = # FFC080&gt; Rear Shot &lt;/ color&gt;</v>
          </cell>
          <cell r="H328" t="str">
            <v>&lt;Color = # FFC080&gt; Rear Shot &lt;/ color&gt;</v>
          </cell>
          <cell r="K328">
            <v>1</v>
          </cell>
          <cell r="M328" t="str">
            <v>&lt;color =＃FFC080&gt;リアショット&lt;/ color&gt;</v>
          </cell>
          <cell r="N328" t="str">
            <v>&lt;颜色=＃FFC080&gt;背击&lt;/颜色&gt;</v>
          </cell>
          <cell r="O328" t="str">
            <v>&lt;顏色=＃FFC080&gt;背擊&lt;/顏色&gt;</v>
          </cell>
          <cell r="P328" t="str">
            <v>&lt;Color = # FFC080&gt; Plan arrière &lt;/ couleur&gt;</v>
          </cell>
          <cell r="Q328" t="str">
            <v>&lt;Color = # FFC080&gt; Heckaufnahme &lt;/ color&gt;</v>
          </cell>
          <cell r="R328" t="str">
            <v>&lt;Warna = # FFC080&gt; Rear Ditembak &lt;/ warna&gt;</v>
          </cell>
          <cell r="S328" t="str">
            <v>&lt;Colore = # FFC080&gt; Posteriore colpo &lt;/ color&gt;</v>
          </cell>
          <cell r="T328" t="str">
            <v>&lt;Color = # FFC080&gt; Задний выстрел &lt;/ цвет&gt;</v>
          </cell>
          <cell r="U328" t="str">
            <v>&lt;Color = # FFC080&gt; posterior disparo &lt;/ Color&gt;</v>
          </cell>
          <cell r="V328" t="str">
            <v>&lt;สี = # FFC080&gt; ยิงด้านหลัง &lt;/ สี&gt;</v>
          </cell>
          <cell r="W328" t="str">
            <v>&lt;Color = # FFC080&gt; Shot phía sau &lt;/ color&gt;</v>
          </cell>
          <cell r="X328" t="str">
            <v>&lt;Color = # FFC080&gt; tiro traseiro &lt;/ color&gt;</v>
          </cell>
          <cell r="Y328" t="str">
            <v>&lt;اللون = # FFC080&gt; أطلق عليه الرصاص الخلفي &lt;/ لون&gt;</v>
          </cell>
          <cell r="Z328" t="str">
            <v>&lt;Color = # FFC080&gt; Задні стрэл &lt;/ колер&gt;</v>
          </cell>
          <cell r="AA328" t="str">
            <v>&lt;Color = # FFC080&gt; Задна Shot &lt;/ цвят&gt;</v>
          </cell>
          <cell r="AB328" t="str">
            <v>&lt;Color = # FFC080&gt; Zadní Shot &lt;/ color&gt;</v>
          </cell>
          <cell r="AC328" t="str">
            <v>&lt;Kleur = # FFC080&gt; Rear Shot &lt;/ color&gt;</v>
          </cell>
          <cell r="AD328" t="str">
            <v>&lt;Color = # FFC080&gt; Taka Shot &lt;/ color&gt;</v>
          </cell>
          <cell r="AE328" t="str">
            <v>&lt;Color = # FFC080&gt; Πίσω Shot &lt;/ χρώμα&gt;</v>
          </cell>
          <cell r="AF328" t="str">
            <v>&lt;Color = # FFC080&gt; אחורי Shot &lt;/ צבע&gt;</v>
          </cell>
          <cell r="AG328" t="str">
            <v>&lt;Color = # FFC080&gt; Hátsó Shot &lt;/ color&gt;</v>
          </cell>
          <cell r="AH328" t="str">
            <v>&lt;Warna = # FFC080&gt; Shot belakang &lt;/ warna&gt;</v>
          </cell>
          <cell r="AI328" t="str">
            <v>&lt;Kolor = # FFC080&gt; Tylny Strzał &lt;/ color&gt;</v>
          </cell>
          <cell r="AJ328" t="str">
            <v>&lt;Color = # FFC080&gt; Shot spate &lt;/ culoare&gt;</v>
          </cell>
          <cell r="AK328" t="str">
            <v>&lt;Color = # FFC080&gt; Zadné Shot &lt;/ color&gt;</v>
          </cell>
          <cell r="AL328" t="str">
            <v>&lt;Color = # FFC080&gt; Rear Shot &lt;/ färg&gt;</v>
          </cell>
          <cell r="AM328" t="str">
            <v>&lt;Renk = # FFC080&gt; Arka Shot &lt;/ renk&gt;</v>
          </cell>
          <cell r="AN328" t="str">
            <v>&lt;Color = # FFC080&gt; Задній постріл &lt;/ колір&gt;</v>
          </cell>
        </row>
        <row r="329">
          <cell r="A329" t="str">
            <v>LevelPackUIName_Repeat</v>
          </cell>
          <cell r="B329">
            <v>1</v>
          </cell>
          <cell r="C329" t="str">
            <v>&lt;color=#FFC080&gt;반복 공격&lt;/color&gt;</v>
          </cell>
          <cell r="D329"/>
          <cell r="E329" t="str">
            <v>&lt;color=#FFC080&gt;반복 공격&lt;/color&gt;</v>
          </cell>
          <cell r="F329"/>
          <cell r="G329" t="str">
            <v>&lt;Color = # FFC080&gt; repeated attacks &lt;/ color&gt;</v>
          </cell>
          <cell r="H329" t="str">
            <v>&lt;Color = # FFC080&gt; repeated attacks &lt;/ color&gt;</v>
          </cell>
          <cell r="K329">
            <v>1</v>
          </cell>
          <cell r="M329" t="str">
            <v>&lt;color =＃FFC080&gt;繰り返し攻撃&lt;/ color&gt;</v>
          </cell>
          <cell r="N329" t="str">
            <v>&lt;颜色=＃FFC080&gt;反复发作&lt;/颜色&gt;</v>
          </cell>
          <cell r="O329" t="str">
            <v>&lt;顏色=＃FFC080&gt;反复發作&lt;/顏色&gt;</v>
          </cell>
          <cell r="P329" t="str">
            <v>&lt;Color = # FFC080&gt; attaques répétées &lt;/ couleur&gt;</v>
          </cell>
          <cell r="Q329" t="str">
            <v>&lt;Color = # FFC080&gt; wiederholte Angriffe &lt;/ color&gt;</v>
          </cell>
          <cell r="R329" t="str">
            <v>&lt;Warna = # FFC080&gt; serangan berulang-ulang &lt;/ warna&gt;</v>
          </cell>
          <cell r="S329" t="str">
            <v>&lt;Colore = # FFC080&gt; ripetuti attacchi &lt;/ color&gt;</v>
          </cell>
          <cell r="T329" t="str">
            <v>&lt;Color = # FFC080&gt; повторяющиеся атаки &lt;/ цвет&gt;</v>
          </cell>
          <cell r="U329" t="str">
            <v>&lt;Color = # FFC080&gt; repetidos ataques &lt;/ Color&gt;</v>
          </cell>
          <cell r="V329" t="str">
            <v>&lt;สี = # FFC080&gt; โจมตีซ้ำ &lt;/ สี&gt;</v>
          </cell>
          <cell r="W329" t="str">
            <v>&lt;Color = # FFC080&gt; tấn công lặp đi lặp lại &lt;/ color&gt;</v>
          </cell>
          <cell r="X329" t="str">
            <v>&lt;Color = # FFC080&gt; ataques repetidos &lt;/ color&gt;</v>
          </cell>
          <cell r="Y329" t="str">
            <v>&lt;اللون = # FFC080&gt; الاعتداءات المتكررة &lt;/ لون&gt;</v>
          </cell>
          <cell r="Z329" t="str">
            <v>&lt;Color = # FFC080&gt; паўтараюцца атакі &lt;/ колер&gt;</v>
          </cell>
          <cell r="AA329" t="str">
            <v>&lt;Color = # FFC080&gt; повтарящи се пристъпи &lt;/ цвят&gt;</v>
          </cell>
          <cell r="AB329" t="str">
            <v>&lt;Color = # FFC080&gt; opakované útoky &lt;/ color&gt;</v>
          </cell>
          <cell r="AC329" t="str">
            <v>&lt;Kleur = # FFC080&gt; herhaalde aanvallen &lt;/ color&gt;</v>
          </cell>
          <cell r="AD329" t="str">
            <v>&lt;Color = # FFC080&gt; toistuvien hyökkäysten &lt;/ color&gt;</v>
          </cell>
          <cell r="AE329" t="str">
            <v>&lt;Color = # FFC080&gt; επανειλημμένες επιθέσεις &lt;/ χρώμα&gt;</v>
          </cell>
          <cell r="AF329" t="str">
            <v>&lt;Color = # FFC080&gt; התקפות חוזרות ונשנות &lt;/ צבע&gt;</v>
          </cell>
          <cell r="AG329" t="str">
            <v>&lt;Color = # FFC080&gt; ismételt támadások &lt;/ color&gt;</v>
          </cell>
          <cell r="AH329" t="str">
            <v>&lt;Warna = # FFC080&gt; serangan berulang &lt;/ warna&gt;</v>
          </cell>
          <cell r="AI329" t="str">
            <v>&lt;Kolor = # FFC080&gt; powtarzające się ataki &lt;/ color&gt;</v>
          </cell>
          <cell r="AJ329" t="str">
            <v>&lt;Color = # FFC080&gt; atacuri repetate &lt;/ color&gt;</v>
          </cell>
          <cell r="AK329" t="str">
            <v>&lt;Color = # FFC080&gt; opakované útoky &lt;/ color&gt;</v>
          </cell>
          <cell r="AL329" t="str">
            <v>&lt;Color = # FFC080&gt; upprepade attacker &lt;/ färg&gt;</v>
          </cell>
          <cell r="AM329" t="str">
            <v>&lt;Renk = # FFC080&gt; tekrarlanan saldırılar &lt;/ renk&gt;</v>
          </cell>
          <cell r="AN329" t="str">
            <v>&lt;Color = # FFC080&gt; повторювані атаки &lt;/ колір&gt;</v>
          </cell>
        </row>
        <row r="330">
          <cell r="A330" t="str">
            <v>LevelPackUIName_HealOnKill</v>
          </cell>
          <cell r="B330">
            <v>1</v>
          </cell>
          <cell r="C330" t="str">
            <v>몬스터 킬 시 회복</v>
          </cell>
          <cell r="D330"/>
          <cell r="E330" t="str">
            <v>몬스터 킬 시 회복</v>
          </cell>
          <cell r="F330"/>
          <cell r="G330" t="str">
            <v>Kill monsters in the recovery</v>
          </cell>
          <cell r="H330" t="str">
            <v>Kill monsters in the recovery</v>
          </cell>
          <cell r="K330">
            <v>1</v>
          </cell>
          <cell r="M330" t="str">
            <v>モンスターキル時回復</v>
          </cell>
          <cell r="N330" t="str">
            <v>在恢复击杀怪物</v>
          </cell>
          <cell r="O330" t="str">
            <v>在恢復擊殺怪物</v>
          </cell>
          <cell r="P330" t="str">
            <v>monstres Tuer dans la récupération</v>
          </cell>
          <cell r="Q330" t="str">
            <v>Kill-Monster in der Erholung</v>
          </cell>
          <cell r="R330" t="str">
            <v>monster membunuh dalam pemulihan</v>
          </cell>
          <cell r="S330" t="str">
            <v>mostri uccidere in recupero</v>
          </cell>
          <cell r="T330" t="str">
            <v>Убить монстров в восстановлении</v>
          </cell>
          <cell r="U330" t="str">
            <v>monstruos matar en la recuperación</v>
          </cell>
          <cell r="V330" t="str">
            <v>มอนสเตอร์ฆ่าในการกู้คืน</v>
          </cell>
          <cell r="W330" t="str">
            <v>quái vật giết trong việc thu hồi</v>
          </cell>
          <cell r="X330" t="str">
            <v>monstro matar em recuperação</v>
          </cell>
          <cell r="Y330" t="str">
            <v>وحوش قتل في الانتعاش</v>
          </cell>
          <cell r="Z330" t="str">
            <v>Забіць монстраў ў аднаўленні</v>
          </cell>
          <cell r="AA330" t="str">
            <v>Убиват чудовища в събирането</v>
          </cell>
          <cell r="AB330" t="str">
            <v>Zabít příšery v oživení</v>
          </cell>
          <cell r="AC330" t="str">
            <v>Kill monsters in het herstel</v>
          </cell>
          <cell r="AD330" t="str">
            <v>Tapa hirviöitä elpyminen</v>
          </cell>
          <cell r="AE330" t="str">
            <v>τέρατα σκοτώσει την ανάκαμψη</v>
          </cell>
          <cell r="AF330" t="str">
            <v>מפלצות להרוג את ההתאוששות</v>
          </cell>
          <cell r="AG330" t="str">
            <v>Öld meg a szörnyeket a helyreállítási</v>
          </cell>
          <cell r="AH330" t="str">
            <v>raksasa membunuh dalam pemulihan</v>
          </cell>
          <cell r="AI330" t="str">
            <v>Zabij potwory w odzyskiwaniu</v>
          </cell>
          <cell r="AJ330" t="str">
            <v>monștri ucide în recuperarea</v>
          </cell>
          <cell r="AK330" t="str">
            <v>Zabiť príšery v oživenie</v>
          </cell>
          <cell r="AL330" t="str">
            <v>Döda monster i återhämtningen</v>
          </cell>
          <cell r="AM330" t="str">
            <v>kurtarma öldür canavarlar</v>
          </cell>
          <cell r="AN330" t="str">
            <v>Вбити монстрів у відновленні</v>
          </cell>
        </row>
        <row r="331">
          <cell r="A331" t="str">
            <v>LevelPackUIName_HealOnKillBetter</v>
          </cell>
          <cell r="B331">
            <v>1</v>
          </cell>
          <cell r="C331" t="str">
            <v>&lt;color=#FFC080&gt;상급&lt;/color&gt; 몬스터 킬 시 회복</v>
          </cell>
          <cell r="D331"/>
          <cell r="E331" t="str">
            <v>&lt;color=#FFC080&gt;상급&lt;/color&gt; 몬스터 킬 시 회복</v>
          </cell>
          <cell r="F331"/>
          <cell r="G331" t="str">
            <v>&lt;Color = # FFC080&gt; Advanced &lt;/ color&gt; Monster kill the recovery</v>
          </cell>
          <cell r="H331" t="str">
            <v>&lt;Color = # FFC080&gt; Advanced &lt;/ color&gt; Monster kill the recovery</v>
          </cell>
          <cell r="K331">
            <v>1</v>
          </cell>
          <cell r="M331" t="str">
            <v>&lt;color =＃FFC080&gt;上級&lt;/ color&gt;モンスターキル時回復</v>
          </cell>
          <cell r="N331" t="str">
            <v>&lt;颜色=＃FFC080&gt;高级&lt;/彩色&gt;怪物杀恢复</v>
          </cell>
          <cell r="O331" t="str">
            <v>&lt;顏色=＃FFC080&gt;高級&lt;/彩色&gt;怪物殺恢復</v>
          </cell>
          <cell r="P331" t="str">
            <v>&lt;Color = # FFC080&gt; Avancé &lt;/ couleur&gt; monstre tuer la reprise</v>
          </cell>
          <cell r="Q331" t="str">
            <v>&lt;Color = # FFC080&gt; Erweitert &lt;/ color&gt; Monster töten, um die Erholung</v>
          </cell>
          <cell r="R331" t="str">
            <v>&lt;Warna = # FFC080&gt; Lanjutan &lt;/ warna&gt; Rakasa membunuh pemulihan</v>
          </cell>
          <cell r="S331" t="str">
            <v>&lt;Colore = # FFC080&gt; Avanzate &lt;/ color&gt; Mostro uccidono il recupero</v>
          </cell>
          <cell r="T331" t="str">
            <v>&lt;Color = # FFC080&gt; Дополнительно &lt;/ цвет&gt; монстр убить восстановление</v>
          </cell>
          <cell r="U331" t="str">
            <v>&lt;Color = # FFC080&gt; Avanzado &lt;/ Color&gt; Monster matan a la recuperación</v>
          </cell>
          <cell r="V331" t="str">
            <v>&lt;สี = # FFC080&gt; ขั้นสูง &lt;/ สี&gt; มอนสเตอร์ฆ่ากู้คืน</v>
          </cell>
          <cell r="W331" t="str">
            <v>&lt;Color = # FFC080&gt; Nâng cao &lt;/ color&gt; quái vật giết phục hồi</v>
          </cell>
          <cell r="X331" t="str">
            <v>&lt;Color = # FFC080&gt; Avançado &lt;/ color&gt; Monster matar a recuperação</v>
          </cell>
          <cell r="Y331" t="str">
            <v>&lt;اللون = # FFC080&gt; خيارات متقدمة &lt;/ لون&gt; الوحش يقتل الانتعاش</v>
          </cell>
          <cell r="Z331" t="str">
            <v>&lt;Color = # FFC080&gt; Дадаткова &lt;/ колер&gt; монстар забіць аднаўленне</v>
          </cell>
          <cell r="AA331" t="str">
            <v>&lt;Color = # FFC080&gt; Разширени &lt;/ цвят&gt; Monster убие възстановяването</v>
          </cell>
          <cell r="AB331" t="str">
            <v>&lt;Color = # FFC080&gt; Pokročilé &lt;/ color&gt; monstrum zabít oživení</v>
          </cell>
          <cell r="AC331" t="str">
            <v>&lt;Kleur = # FFC080&gt; Geavanceerd &lt;/ color&gt; Monster doden het herstel</v>
          </cell>
          <cell r="AD331" t="str">
            <v>&lt;Color = # FFC080&gt; Lisäasetukset &lt;/ color&gt; Monster tappo elpyminen</v>
          </cell>
          <cell r="AE331" t="str">
            <v>&lt;Color = # FFC080&gt; Για προχωρημένους &lt;/ χρώμα&gt; Monster σκοτώσει την ανάκαμψη</v>
          </cell>
          <cell r="AF331" t="str">
            <v>&lt;Color = # FFC080&gt; מתקדם &lt;/ צבע&gt; מפלצת להרוג את ההתאוששות</v>
          </cell>
          <cell r="AG331" t="str">
            <v>&lt;Color = # FFC080&gt; Speciális &lt;/ color&gt; Monster megölni a helyreállítási</v>
          </cell>
          <cell r="AH331" t="str">
            <v>&lt;Warna = # FFC080&gt; Advanced &lt;/ warna&gt; Monster membunuh pemulihan</v>
          </cell>
          <cell r="AI331" t="str">
            <v>&lt;Kolor = # FFC080&gt; Zaawansowane &lt;/ color&gt; Potwór zabić odzysku</v>
          </cell>
          <cell r="AJ331" t="str">
            <v>&lt;Color = # FFC080&gt; Avansat &lt;/ culoare&gt; Monster ucide recuperarea</v>
          </cell>
          <cell r="AK331" t="str">
            <v>&lt;Color = # FFC080&gt; Pokročilé &lt;/ color&gt; monštrum zabiť oživenie</v>
          </cell>
          <cell r="AL331" t="str">
            <v>&lt;Color = # FFC080&gt; Avancerat &lt;/ färg&gt; Monster döda återhämtning</v>
          </cell>
          <cell r="AM331" t="str">
            <v>&lt;Renk = # FFC080&gt; Gelişmiş &lt;/ renk&gt; Canavar kurtarma öldürmek</v>
          </cell>
          <cell r="AN331" t="str">
            <v>&lt;Color = # FFC080&gt; Додатково &lt;/ колір&gt; монстр вбити відновлення</v>
          </cell>
        </row>
        <row r="332">
          <cell r="A332" t="str">
            <v>LevelPackUIName_AtkSpeedUpOnEncounter</v>
          </cell>
          <cell r="B332">
            <v>1</v>
          </cell>
          <cell r="C332" t="str">
            <v>적 조우 시
공격 속도 증가</v>
          </cell>
          <cell r="D332"/>
          <cell r="E332" t="str">
            <v>적 조우 시
공격 속도 증가</v>
          </cell>
          <cell r="F332"/>
          <cell r="G332" t="str">
            <v>When ever encountered_x000D_
Increased Attack Speed</v>
          </cell>
          <cell r="H332" t="str">
            <v>When ever encountered_x000D_
Increased Attack Speed</v>
          </cell>
          <cell r="K332">
            <v>1</v>
          </cell>
          <cell r="M332" t="str">
            <v>敵遭遇時_x000D_
攻撃速度増加</v>
          </cell>
          <cell r="N332" t="str">
            <v>当遇到过_x000D_
攻击速度增加</v>
          </cell>
          <cell r="O332" t="str">
            <v>當遇到過_x000D_
攻擊速度增加</v>
          </cell>
          <cell r="P332" t="str">
            <v>Lorsque jamais rencontré_x000D_
Augmentation de la vitesse d'attaque</v>
          </cell>
          <cell r="Q332" t="str">
            <v>Wenn je begegnet_x000D_
Erhöhte Angriffsgeschwindigkeit</v>
          </cell>
          <cell r="R332" t="str">
            <v>Ketika pernah mengalami_x000D_
Peningkatan Attack Speed</v>
          </cell>
          <cell r="S332" t="str">
            <v>Quando mai incontrato_x000D_
Aumento della velocità d'attacco</v>
          </cell>
          <cell r="T332" t="str">
            <v>Когда-либо сталкивался_x000D_
Увеличение скорости атаки</v>
          </cell>
          <cell r="U332" t="str">
            <v>Cuando alguna vez encontrado_x000D_
El aumento de la velocidad de ataque</v>
          </cell>
          <cell r="V332" t="str">
            <v>เมื่อเคยพบ_x000D_
เพิ่มขึ้นความเร็วในการโจมตี</v>
          </cell>
          <cell r="W332" t="str">
            <v>Khi bao giờ gặp phải_x000D_
Tăng tốc độ tấn công</v>
          </cell>
          <cell r="X332" t="str">
            <v>Quando já encontrou_x000D_
O aumento da velocidade de ataque</v>
          </cell>
          <cell r="Y332" t="str">
            <v>عندما واجه من أي وقت مضى_x000D_
زيادة سرعة الهجوم</v>
          </cell>
          <cell r="Z332" t="str">
            <v>Калі-небудзь сутыкаўся_x000D_
Павелічэнне хуткасці атакі</v>
          </cell>
          <cell r="AA332" t="str">
            <v>Когато се сблъсквали_x000D_
Повишена Attack Speed</v>
          </cell>
          <cell r="AB332" t="str">
            <v>Když se někdy setkal_x000D_
Zvýšená rychlost útoku</v>
          </cell>
          <cell r="AC332" t="str">
            <v>Wanneer ooit ben tegengekomen_x000D_
Verhoogde Attack Speed</v>
          </cell>
          <cell r="AD332" t="str">
            <v>Kun koskaan kohdannut_x000D_
Lisääntynyt hyökkäys nopeutta</v>
          </cell>
          <cell r="AE332" t="str">
            <v>Όταν συνάντησε ποτέ_x000D_
Η αυξημένη Ταχύτητα Επίθεσης</v>
          </cell>
          <cell r="AF332" t="str">
            <v>מתי אי פעם נתקל_x000D_
גברת מהירות התקפה</v>
          </cell>
          <cell r="AG332" t="str">
            <v>Ha valaha is találkozott_x000D_
Fokozott Attack Speed</v>
          </cell>
          <cell r="AH332" t="str">
            <v>Apabila pernah dihadapi_x000D_
Peningkatan kelajuan serangan</v>
          </cell>
          <cell r="AI332" t="str">
            <v>Gdy kiedykolwiek spotkałem_x000D_
Zwiększona szybkość ataku</v>
          </cell>
          <cell r="AJ332" t="str">
            <v>Când a întâlnit vreodată_x000D_
Creșterea atac de viteză</v>
          </cell>
          <cell r="AK332" t="str">
            <v>Keď sa niekedy stretol_x000D_
Zvýšená rýchlosť útoku</v>
          </cell>
          <cell r="AL332" t="str">
            <v>När någonsin stött_x000D_
Ökad attack hastighet</v>
          </cell>
          <cell r="AM332" t="str">
            <v>Şimdiye kadar karşılaşılan zaman_x000D_
Artan Saldırı Hız</v>
          </cell>
          <cell r="AN332" t="str">
            <v>Коли-небудь стикався_x000D_
Збільшення швидкості атаки</v>
          </cell>
        </row>
        <row r="333">
          <cell r="A333" t="str">
            <v>LevelPackUIName_AtkSpeedUpOnEncounterBetter</v>
          </cell>
          <cell r="B333">
            <v>1</v>
          </cell>
          <cell r="C333" t="str">
            <v>&lt;color=#FFC080&gt;상급&lt;/color&gt; 적 조우 시
공격 속도 증가</v>
          </cell>
          <cell r="D333"/>
          <cell r="E333" t="str">
            <v>&lt;color=#FFC080&gt;상급&lt;/color&gt; 적 조우 시
공격 속도 증가</v>
          </cell>
          <cell r="F333"/>
          <cell r="G333" t="str">
            <v>&lt;Color = # FFC080&gt; Advanced &lt;/ color&gt; ever encountered during_x000D_
Increased Attack Speed</v>
          </cell>
          <cell r="H333" t="str">
            <v>&lt;Color = # FFC080&gt; Advanced &lt;/ color&gt; ever encountered during_x000D_
Increased Attack Speed</v>
          </cell>
          <cell r="K333">
            <v>1</v>
          </cell>
          <cell r="M333" t="str">
            <v>&lt;color =＃FFC080&gt;上級&lt;/ color&gt;的遭遇時_x000D_
攻撃速度増加</v>
          </cell>
          <cell r="N333" t="str">
            <v>&lt;颜色=＃FFC080&gt;高级&lt;/彩色&gt;过过程中遇到的_x000D_
攻击速度增加</v>
          </cell>
          <cell r="O333" t="str">
            <v>&lt;顏色=＃FFC080&gt;高級&lt;/彩色&gt;過過程中遇到的_x000D_
攻擊速度增加</v>
          </cell>
          <cell r="P333" t="str">
            <v>&lt;Color = # FFC080&gt; Avancé &lt;/ couleur&gt; jamais rencontré au cours_x000D_
Augmentation de la vitesse d'attaque</v>
          </cell>
          <cell r="Q333" t="str">
            <v>&lt;Color = # FFC080&gt; Erweitert &lt;/ color&gt; je begegnet während_x000D_
Erhöhte Angriffsgeschwindigkeit</v>
          </cell>
          <cell r="R333" t="str">
            <v>&lt;Warna = # FFC080&gt; Lanjutan &lt;/ warna&gt; pernah ditemui selama_x000D_
Peningkatan Attack Speed</v>
          </cell>
          <cell r="S333" t="str">
            <v>&lt;Colore = # FFC080&gt; Avanzate &lt;/ color&gt; mai incontrato durante_x000D_
Aumento della velocità d'attacco</v>
          </cell>
          <cell r="T333" t="str">
            <v>&lt;Color = # FFC080&gt; Дополнительно &lt;/ цвет&gt; когда-либо сталкивался во время_x000D_
Увеличение скорости атаки</v>
          </cell>
          <cell r="U333" t="str">
            <v>&lt;Color = # FFC080&gt; Avanzado &lt;/ Color&gt; jamás encontrado durante_x000D_
El aumento de la velocidad de ataque</v>
          </cell>
          <cell r="V333" t="str">
            <v>&lt;สี = # FFC080&gt; ขั้นสูง &lt;/ สี&gt; ที่เคยพบในระหว่างการ_x000D_
เพิ่มขึ้นความเร็วในการโจมตี</v>
          </cell>
          <cell r="W333" t="str">
            <v>&lt;Color = # FFC080&gt; Nâng cao &lt;/ color&gt; bao giờ gặp phải trong_x000D_
Tăng tốc độ tấn công</v>
          </cell>
          <cell r="X333" t="str">
            <v>&lt;Color = # FFC080&gt; Avançado &lt;/ color&gt; já encontrei durante_x000D_
O aumento da velocidade de ataque</v>
          </cell>
          <cell r="Y333" t="str">
            <v>&lt;اللون = # FFC080&gt; خيارات متقدمة &lt;/ لون&gt; اجهت أي وقت مضى خلال_x000D_
زيادة سرعة الهجوم</v>
          </cell>
          <cell r="Z333" t="str">
            <v>&lt;Color = # FFC080&gt; Дадаткова &lt;/ колер&gt; калі-небудзь сутыкаўся падчас_x000D_
Павелічэнне хуткасці атакі</v>
          </cell>
          <cell r="AA333" t="str">
            <v>&lt;Color = # FFC080&gt; Разширени &lt;/ цвят&gt; срещнал по време на_x000D_
Повишена Attack Speed</v>
          </cell>
          <cell r="AB333" t="str">
            <v>&lt;Color = # FFC080&gt; Pokročilé &lt;/ color&gt; kdy setkal během_x000D_
Zvýšená rychlost útoku</v>
          </cell>
          <cell r="AC333" t="str">
            <v>&lt;Kleur = # FFC080&gt; Geavanceerd &lt;/ color&gt; ooit ben tegengekomen tijdens_x000D_
Verhoogde Attack Speed</v>
          </cell>
          <cell r="AD333" t="str">
            <v>&lt;Color = # FFC080&gt; Lisäasetukset &lt;/ color&gt; koskaan kohdannut aikana_x000D_
Lisääntynyt hyökkäys nopeutta</v>
          </cell>
          <cell r="AE333" t="str">
            <v>&lt;Color = # FFC080&gt; Για προχωρημένους &lt;/ χρώμα&gt; ποτέ συναντήσει κατά τη διάρκεια της_x000D_
Η αυξημένη Ταχύτητα Επίθεσης</v>
          </cell>
          <cell r="AF333" t="str">
            <v>&lt;Color = # FFC080&gt; מתקדם &lt;/ צבע&gt; אי פעם נתקלו במהלך_x000D_
גברת מהירות התקפה</v>
          </cell>
          <cell r="AG333" t="str">
            <v>&lt;Color = # FFC080&gt; Speciális &lt;/ color&gt; elveszett során felmerült_x000D_
Fokozott Attack Speed</v>
          </cell>
          <cell r="AH333" t="str">
            <v>&lt;Warna = # FFC080&gt; Advanced &lt;/ warna&gt; pernah dihadapi semasa_x000D_
Peningkatan kelajuan serangan</v>
          </cell>
          <cell r="AI333" t="str">
            <v>&lt;Kolor = # FFC080&gt; Zaawansowane &lt;/ color&gt; kiedykolwiek napotkał podczas_x000D_
Zwiększona szybkość ataku</v>
          </cell>
          <cell r="AJ333" t="str">
            <v>&lt;Color = # FFC080&gt; Avansat &lt;/ culoare&gt; întâlnite vreodată în timpul_x000D_
Creșterea atac de viteză</v>
          </cell>
          <cell r="AK333" t="str">
            <v>&lt;Color = # FFC080&gt; Pokročilé &lt;/ color&gt; kedy stretol počas_x000D_
Zvýšená rýchlosť útoku</v>
          </cell>
          <cell r="AL333" t="str">
            <v>&lt;Color = # FFC080&gt; Avancerat &lt;/ färg&gt; någonsin stött under_x000D_
Ökad attack hastighet</v>
          </cell>
          <cell r="AM333" t="str">
            <v>&lt;Renk = # FFC080&gt; Gelişmiş &lt;/ renk&gt; hiç sırasında karşılaşılan_x000D_
Artan Saldırı Hız</v>
          </cell>
          <cell r="AN333" t="str">
            <v>&lt;Color = # FFC080&gt; Додатково &lt;/ колір&gt; коли-небудь стикався під час_x000D_
Збільшення швидкості атаки</v>
          </cell>
        </row>
        <row r="334">
          <cell r="A334" t="str">
            <v>LevelPackUIName_VampireOnAttack</v>
          </cell>
          <cell r="B334">
            <v>1</v>
          </cell>
          <cell r="C334" t="str">
            <v>공격 시 흡혈</v>
          </cell>
          <cell r="D334"/>
          <cell r="E334" t="str">
            <v>공격 시 흡혈</v>
          </cell>
          <cell r="F334"/>
          <cell r="G334" t="str">
            <v>Vampire attack</v>
          </cell>
          <cell r="H334" t="str">
            <v>Vampire attack</v>
          </cell>
          <cell r="K334">
            <v>1</v>
          </cell>
          <cell r="M334" t="str">
            <v>攻撃時吸血</v>
          </cell>
          <cell r="N334" t="str">
            <v>吸血鬼攻击</v>
          </cell>
          <cell r="O334" t="str">
            <v>吸血鬼攻擊</v>
          </cell>
          <cell r="P334" t="str">
            <v>attaque vampire</v>
          </cell>
          <cell r="Q334" t="str">
            <v>Vampir Angriff</v>
          </cell>
          <cell r="R334" t="str">
            <v>serangan vampir</v>
          </cell>
          <cell r="S334" t="str">
            <v>attacco Vampire</v>
          </cell>
          <cell r="T334" t="str">
            <v>нападение вампира</v>
          </cell>
          <cell r="U334" t="str">
            <v>ataque de un vampiro</v>
          </cell>
          <cell r="V334" t="str">
            <v>โจมตีแวมไพร์</v>
          </cell>
          <cell r="W334" t="str">
            <v>ma cà rồng tấn công</v>
          </cell>
          <cell r="X334" t="str">
            <v>ataque de vampiros</v>
          </cell>
          <cell r="Y334" t="str">
            <v>هجوم مصاصي الدماء</v>
          </cell>
          <cell r="Z334" t="str">
            <v>напад вампіра</v>
          </cell>
          <cell r="AA334" t="str">
            <v>Vampire атака</v>
          </cell>
          <cell r="AB334" t="str">
            <v>upír útok</v>
          </cell>
          <cell r="AC334" t="str">
            <v>vampieraanval</v>
          </cell>
          <cell r="AD334" t="str">
            <v>vampyyri hyökkäys</v>
          </cell>
          <cell r="AE334" t="str">
            <v>Vampire επίθεση</v>
          </cell>
          <cell r="AF334" t="str">
            <v>התקפת ערפדים</v>
          </cell>
          <cell r="AG334" t="str">
            <v>Vampire támadás</v>
          </cell>
          <cell r="AH334" t="str">
            <v>serangan Vampire</v>
          </cell>
          <cell r="AI334" t="str">
            <v>atak wampira</v>
          </cell>
          <cell r="AJ334" t="str">
            <v>atac Vampire</v>
          </cell>
          <cell r="AK334" t="str">
            <v>upír útok</v>
          </cell>
          <cell r="AL334" t="str">
            <v>Vampire attack</v>
          </cell>
          <cell r="AM334" t="str">
            <v>Vampir saldırısı</v>
          </cell>
          <cell r="AN334" t="str">
            <v>напад вампіра</v>
          </cell>
        </row>
        <row r="335">
          <cell r="A335" t="str">
            <v>LevelPackUIName_VampireOnAttackBetter</v>
          </cell>
          <cell r="B335">
            <v>1</v>
          </cell>
          <cell r="C335" t="str">
            <v>&lt;color=#FFC080&gt;상급&lt;/color&gt; 공격 시 흡혈</v>
          </cell>
          <cell r="D335"/>
          <cell r="E335" t="str">
            <v>&lt;color=#FFC080&gt;상급&lt;/color&gt; 공격 시 흡혈</v>
          </cell>
          <cell r="F335"/>
          <cell r="G335" t="str">
            <v>&lt;Color = # FFC080&gt; Advanced &lt;/ color&gt; vampire attack</v>
          </cell>
          <cell r="H335" t="str">
            <v>&lt;Color = # FFC080&gt; Advanced &lt;/ color&gt; vampire attack</v>
          </cell>
          <cell r="K335">
            <v>1</v>
          </cell>
          <cell r="M335" t="str">
            <v>&lt;color =＃FFC080&gt;上級&lt;/ color&gt;攻撃時吸血</v>
          </cell>
          <cell r="N335" t="str">
            <v>&lt;颜色=＃FFC080&gt;高级&lt;/彩色&gt;吸血鬼攻击</v>
          </cell>
          <cell r="O335" t="str">
            <v>&lt;顏色=＃FFC080&gt;高級&lt;/彩色&gt;吸血鬼攻擊</v>
          </cell>
          <cell r="P335" t="str">
            <v>&lt;Color = # FFC080&gt; Avancé &lt;/ color&gt; attaque de vampire</v>
          </cell>
          <cell r="Q335" t="str">
            <v>&lt;Color = # FFC080&gt; Erweitert &lt;/ color&gt; Vampir Angriff</v>
          </cell>
          <cell r="R335" t="str">
            <v>&lt;Warna = # FFC080&gt; Lanjutan &lt;/ warna&gt; serangan vampir</v>
          </cell>
          <cell r="S335" t="str">
            <v>&lt;Colore = # FFC080&gt; Avanzate &lt;/ color&gt; attacco vampiro</v>
          </cell>
          <cell r="T335" t="str">
            <v>&lt;Color = # FFC080&gt; Дополнительно &lt;/ цвет&gt; вампир атаки</v>
          </cell>
          <cell r="U335" t="str">
            <v>&lt;Color = # FFC080&gt; Avanzado &lt;/ Color&gt; ataque de un vampiro</v>
          </cell>
          <cell r="V335" t="str">
            <v>&lt;สี = # FFC080&gt; ขั้นสูง &lt;/ สี&gt; โจมตีแวมไพร์</v>
          </cell>
          <cell r="W335" t="str">
            <v>&lt;Color = # FFC080&gt; Nâng cao &lt;/ color&gt; tấn công ma cà rồng</v>
          </cell>
          <cell r="X335" t="str">
            <v>&lt;Color = # FFC080&gt; Avançado &lt;/ color&gt; ataque de vampiros</v>
          </cell>
          <cell r="Y335" t="str">
            <v>&lt;اللون = # FFC080&gt; خيارات متقدمة &lt;/ لون&gt; هجوم مصاصي الدماء</v>
          </cell>
          <cell r="Z335" t="str">
            <v>&lt;Color = # FFC080&gt; Дадаткова &lt;/ колер&gt; вампір атакі</v>
          </cell>
          <cell r="AA335" t="str">
            <v>&lt;Цвят = # FFC080&gt; Advanced &lt;/ цвят&gt; вампир атака</v>
          </cell>
          <cell r="AB335" t="str">
            <v>&lt;Color = # FFC080&gt; Pokročilé &lt;/ color&gt; upír útok</v>
          </cell>
          <cell r="AC335" t="str">
            <v>&lt;Kleur = # FFC080&gt; Geavanceerd &lt;/ color&gt; vampieraanval</v>
          </cell>
          <cell r="AD335" t="str">
            <v>&lt;Color = # FFC080&gt; Lisäasetukset &lt;/ color&gt; vampyyri hyökkäys</v>
          </cell>
          <cell r="AE335" t="str">
            <v>&lt;Color = # FFC080&gt; Για προχωρημένους &lt;/ χρώμα&gt; επίθεση βαμπίρ</v>
          </cell>
          <cell r="AF335" t="str">
            <v>&lt;Color = # FFC080&gt; מתקדם &lt;/ צבע&gt; התקפת ערפד</v>
          </cell>
          <cell r="AG335" t="str">
            <v>&lt;Color = # FFC080&gt; Speciális &lt;/ color&gt; vámpír támadás</v>
          </cell>
          <cell r="AH335" t="str">
            <v>&lt;Warna = # FFC080&gt; Advanced &lt;/ warna&gt; serangan vampire</v>
          </cell>
          <cell r="AI335" t="str">
            <v>&lt;Kolor = # FFC080&gt; Zaawansowane &lt;/ color&gt; atak wampira</v>
          </cell>
          <cell r="AJ335" t="str">
            <v>&lt;Color = # FFC080&gt; Avansat &lt;/ culoare&gt; atac vampir</v>
          </cell>
          <cell r="AK335" t="str">
            <v>&lt;Color = # FFC080&gt; Pokročilé &lt;/ color&gt; upír útok</v>
          </cell>
          <cell r="AL335" t="str">
            <v>&lt;Color = # FFC080&gt; Avancerat &lt;/ färg&gt; vampyr attack</v>
          </cell>
          <cell r="AM335" t="str">
            <v>&lt;Renk = # FFC080&gt; Gelişmiş &lt;/ renk&gt; vampir saldırısı</v>
          </cell>
          <cell r="AN335" t="str">
            <v>&lt;Color = # FFC080&gt; Додатково &lt;/ колір&gt; вампір атаки</v>
          </cell>
        </row>
        <row r="336">
          <cell r="A336" t="str">
            <v>LevelPackUIName_RecoverOnAttacked</v>
          </cell>
          <cell r="B336">
            <v>1</v>
          </cell>
          <cell r="C336" t="str">
            <v>&lt;color=#FFC080&gt;피격 시 HP 리젠&lt;/color&gt;</v>
          </cell>
          <cell r="D336"/>
          <cell r="E336" t="str">
            <v>&lt;color=#FFC080&gt;피격 시 HP 리젠&lt;/color&gt;</v>
          </cell>
          <cell r="F336"/>
          <cell r="G336" t="str">
            <v>&lt;Color = # FFC080&gt; hit when HP regen &lt;/ color&gt;</v>
          </cell>
          <cell r="H336" t="str">
            <v>&lt;Color = # FFC080&gt; hit when HP regen &lt;/ color&gt;</v>
          </cell>
          <cell r="K336">
            <v>1</v>
          </cell>
          <cell r="M336" t="str">
            <v>&lt;color =＃FFC080&gt;襲撃時HP出現&lt;/ color&gt;</v>
          </cell>
          <cell r="N336" t="str">
            <v>&lt;颜色=＃FFC080&gt;击打时HP REGEN &lt;/颜色&gt;</v>
          </cell>
          <cell r="O336" t="str">
            <v>&lt;顏色=＃FFC080&gt;擊打時HP REGEN &lt;/顏色&gt;</v>
          </cell>
          <cell r="P336" t="str">
            <v>&lt;Color = # FFC080&gt; frapper quand HP regen &lt;/ color&gt;</v>
          </cell>
          <cell r="Q336" t="str">
            <v>&lt;Color = # FFC080&gt; schlagen, wenn HP regen &lt;/ color&gt;</v>
          </cell>
          <cell r="R336" t="str">
            <v>&lt;Warna = # FFC080&gt; memukul saat HP regen &lt;/ warna&gt;</v>
          </cell>
          <cell r="S336" t="str">
            <v>&lt;Colore = # FFC080&gt; colpito quando HP rigenerazione &lt;/ color&gt;</v>
          </cell>
          <cell r="T336" t="str">
            <v>&lt;Color = # FFC080&gt; удар, когда HP реген &lt;/ цвет&gt;</v>
          </cell>
          <cell r="U336" t="str">
            <v>&lt;Color = # FFC080&gt; golpean cuando regeneración de HP &lt;/ Color&gt;</v>
          </cell>
          <cell r="V336" t="str">
            <v>&lt;สี = # FFC080&gt; ตีเมื่อ HP Regen &lt;/ สี&gt;</v>
          </cell>
          <cell r="W336" t="str">
            <v>&lt;Color = # FFC080&gt; nhấn khi HP regen &lt;/ color&gt;</v>
          </cell>
          <cell r="X336" t="str">
            <v>&lt;Color = # FFC080&gt; atingido quando HP regen &lt;/ color&gt;</v>
          </cell>
          <cell r="Y336" t="str">
            <v>&lt;اللون = # FFC080&gt; ضرب عندما HP مغذي &lt;/ لون&gt;</v>
          </cell>
          <cell r="Z336" t="str">
            <v>&lt;Color = # FFC080&gt; ўдар, калі HP Реген &lt;/ колер&gt;</v>
          </cell>
          <cell r="AA336" t="str">
            <v>&lt;Color = # FFC080&gt; удари, когато HP Regen &lt;/ цвят&gt;</v>
          </cell>
          <cell r="AB336" t="str">
            <v>&lt;Color = # FFC080&gt; hit, když HP regenerace &lt;/ color&gt;</v>
          </cell>
          <cell r="AC336" t="str">
            <v>&lt;Kleur = # FFC080&gt; geraakt toen HP regen &lt;/ color&gt;</v>
          </cell>
          <cell r="AD336" t="str">
            <v>&lt;Color = # FFC080&gt; osuma, kun HP elv &lt;/ color&gt;</v>
          </cell>
          <cell r="AE336" t="str">
            <v>&lt;Color = # FFC080&gt; χτυπήσει όταν HP regen &lt;/ χρώμα&gt;</v>
          </cell>
          <cell r="AF336" t="str">
            <v>&lt;Color = # FFC080&gt; פגע כאשר HP Regen &lt;/ צבע&gt;</v>
          </cell>
          <cell r="AG336" t="str">
            <v>&lt;Color = # FFC080&gt; hit, ha a HP regen &lt;/ color&gt;</v>
          </cell>
          <cell r="AH336" t="str">
            <v>&lt;Warna = # FFC080&gt; melanda apabila HP regen &lt;/ warna&gt;</v>
          </cell>
          <cell r="AI336" t="str">
            <v>&lt;Kolor = # FFC080&gt; hit kiedy HP regen &lt;/ color&gt;</v>
          </cell>
          <cell r="AJ336" t="str">
            <v>&lt;Color = # FFC080&gt; lovit atunci când HP Regen &lt;/ culoare&gt;</v>
          </cell>
          <cell r="AK336" t="str">
            <v>&lt;Color = # FFC080&gt; hit, keď HP regenerácia &lt;/ color&gt;</v>
          </cell>
          <cell r="AL336" t="str">
            <v>&lt;Color = # FFC080&gt; slog när HP regen &lt;/ färg&gt;</v>
          </cell>
          <cell r="AM336" t="str">
            <v>&lt;Renk = # FFC080&gt; vurduğunda HP Regen &lt;/ color&gt;</v>
          </cell>
          <cell r="AN336" t="str">
            <v>&lt;Color = # FFC080&gt; удар, коли HP кр &lt;/ колір&gt;</v>
          </cell>
        </row>
        <row r="337">
          <cell r="A337" t="str">
            <v>LevelPackUIName_ReflectOnAttacked</v>
          </cell>
          <cell r="B337">
            <v>1</v>
          </cell>
          <cell r="C337" t="str">
            <v>피격 시 반사</v>
          </cell>
          <cell r="D337"/>
          <cell r="E337" t="str">
            <v>피격 시 반사</v>
          </cell>
          <cell r="F337"/>
          <cell r="G337" t="str">
            <v>Hit upon reflection</v>
          </cell>
          <cell r="H337" t="str">
            <v>Hit upon reflection</v>
          </cell>
          <cell r="K337">
            <v>1</v>
          </cell>
          <cell r="M337" t="str">
            <v>襲撃時の反射</v>
          </cell>
          <cell r="N337" t="str">
            <v>在反射命中</v>
          </cell>
          <cell r="O337" t="str">
            <v>在反射命中</v>
          </cell>
          <cell r="P337" t="str">
            <v>Hit à la réflexion</v>
          </cell>
          <cell r="Q337" t="str">
            <v>Hit bei Reflexion</v>
          </cell>
          <cell r="R337" t="str">
            <v>Memukul atas refleksi</v>
          </cell>
          <cell r="S337" t="str">
            <v>Hit riflettendoci</v>
          </cell>
          <cell r="T337" t="str">
            <v>Нажмите на отражение</v>
          </cell>
          <cell r="U337" t="str">
            <v>Dado con la reflexión</v>
          </cell>
          <cell r="V337" t="str">
            <v>ตีเมื่อสะท้อน</v>
          </cell>
          <cell r="W337" t="str">
            <v>Hit sau khi phản ánh</v>
          </cell>
          <cell r="X337" t="str">
            <v>Bateu em cima de reflexão</v>
          </cell>
          <cell r="Y337" t="str">
            <v>ضرب على التفكير</v>
          </cell>
          <cell r="Z337" t="str">
            <v>Націсніце на адлюстраванне</v>
          </cell>
          <cell r="AA337" t="str">
            <v>Хит на размисъл</v>
          </cell>
          <cell r="AB337" t="str">
            <v>Narazil na reflexi</v>
          </cell>
          <cell r="AC337" t="str">
            <v>Hit bij nader inzien</v>
          </cell>
          <cell r="AD337" t="str">
            <v>Osuma, kun heijastus</v>
          </cell>
          <cell r="AE337" t="str">
            <v>Hit κατά την ανάκλαση</v>
          </cell>
          <cell r="AF337" t="str">
            <v>הכה על השתקפות</v>
          </cell>
          <cell r="AG337" t="str">
            <v>Támadt visszaverődés</v>
          </cell>
          <cell r="AH337" t="str">
            <v>Hit atas refleksi</v>
          </cell>
          <cell r="AI337" t="str">
            <v>Hit na refleksję</v>
          </cell>
          <cell r="AJ337" t="str">
            <v>Hit la reflecție</v>
          </cell>
          <cell r="AK337" t="str">
            <v>Narazil na reflexiu</v>
          </cell>
          <cell r="AL337" t="str">
            <v>Hittat på reflektion</v>
          </cell>
          <cell r="AM337" t="str">
            <v>yansıması üzerine Hit</v>
          </cell>
          <cell r="AN337" t="str">
            <v>Натисніть на відображення</v>
          </cell>
        </row>
        <row r="338">
          <cell r="A338" t="str">
            <v>LevelPackUIName_ReflectOnAttackedBetter</v>
          </cell>
          <cell r="B338">
            <v>1</v>
          </cell>
          <cell r="C338" t="str">
            <v>&lt;color=#FFC080&gt;상급&lt;/color&gt; 피격 시 반사</v>
          </cell>
          <cell r="D338"/>
          <cell r="E338" t="str">
            <v>&lt;color=#FFC080&gt;상급&lt;/color&gt; 피격 시 반사</v>
          </cell>
          <cell r="F338"/>
          <cell r="G338" t="str">
            <v>&lt;Color = # FFC080&gt; Advanced &lt;/ color&gt; hit upon reflection</v>
          </cell>
          <cell r="H338" t="str">
            <v>&lt;Color = # FFC080&gt; Advanced &lt;/ color&gt; hit upon reflection</v>
          </cell>
          <cell r="K338">
            <v>1</v>
          </cell>
          <cell r="M338" t="str">
            <v>&lt;color =＃FFC080&gt;上級&lt;/ color&gt;襲撃時の反射</v>
          </cell>
          <cell r="N338" t="str">
            <v>&lt;颜色=＃FFC080&gt;高级&lt;/颜色&gt;在反射时击</v>
          </cell>
          <cell r="O338" t="str">
            <v>&lt;顏色=＃FFC080&gt;高級&lt;/顏色&gt;在反射時擊</v>
          </cell>
          <cell r="P338" t="str">
            <v>&lt;Color = # FFC080&gt; Avancé &lt;/ couleur&gt; hit à la réflexion</v>
          </cell>
          <cell r="Q338" t="str">
            <v>&lt;Color = # FFC080&gt; Erweitert &lt;/ color&gt; Hit bei Reflexion</v>
          </cell>
          <cell r="R338" t="str">
            <v>&lt;Warna = # FFC080&gt; Lanjutan &lt;/ warna&gt; hit pada refleksi</v>
          </cell>
          <cell r="S338" t="str">
            <v>&lt;Colore = # FFC080&gt; Avanzate &lt;/ color&gt; colpo su di riflessione</v>
          </cell>
          <cell r="T338" t="str">
            <v>&lt;Color = # FFC080&gt; Дополнительно &lt;/ цвет&gt; хит при отражении</v>
          </cell>
          <cell r="U338" t="str">
            <v>&lt;Color = # FFC080&gt; Avanzado &lt;/ Color&gt; golpe en la reflexión</v>
          </cell>
          <cell r="V338" t="str">
            <v>&lt;สี = # FFC080&gt; ขั้นสูง &lt;/ สี&gt; ตีเมื่อสะท้อน</v>
          </cell>
          <cell r="W338" t="str">
            <v>&lt;Color = # FFC080&gt; Nâng cao &lt;/ color&gt; hit sau khi phản ánh</v>
          </cell>
          <cell r="X338" t="str">
            <v>&lt;Color = # FFC080&gt; Avançado &lt;/ color&gt; hit após reflexão</v>
          </cell>
          <cell r="Y338" t="str">
            <v>&lt;اللون = # FFC080&gt; خيارات متقدمة &lt;/ لون&gt; ضرب على التفكير</v>
          </cell>
          <cell r="Z338" t="str">
            <v>&lt;Color = # FFC080&gt; Дадаткова &lt;/ колер&gt; хіт пры адбіцці</v>
          </cell>
          <cell r="AA338" t="str">
            <v>&lt;Color = # FFC080&gt; Разширени &lt;/ цвят&gt; хит след размисли</v>
          </cell>
          <cell r="AB338" t="str">
            <v>&lt;Color = # FFC080&gt; Pokročilé &lt;/ color&gt; hit po odrazu</v>
          </cell>
          <cell r="AC338" t="str">
            <v>&lt;Kleur = # FFC080&gt; Geavanceerd &lt;/ color&gt; hit bij nader inzien</v>
          </cell>
          <cell r="AD338" t="str">
            <v>&lt;Color = # FFC080&gt; Lisäasetukset &lt;/ color&gt; osui heijastus</v>
          </cell>
          <cell r="AE338" t="str">
            <v>&lt;Color = # FFC080&gt; Για προχωρημένους &lt;/ χρώμα&gt; χτύπημα κατά αντανάκλαση</v>
          </cell>
          <cell r="AF338" t="str">
            <v>&lt;Color = # FFC080&gt; מתקדם &lt;/ צבע&gt; להיט על השתקפות</v>
          </cell>
          <cell r="AG338" t="str">
            <v>&lt;Color = # FFC080&gt; Speciális &lt;/ color&gt; hit upon reflexió</v>
          </cell>
          <cell r="AH338" t="str">
            <v>&lt;Warna = # FFC080&gt; Advanced &lt;/ warna&gt; hit apabila refleksi</v>
          </cell>
          <cell r="AI338" t="str">
            <v>&lt;Kolor = # FFC080&gt; Zaawansowane &lt;/ color&gt; hitem na refleksję</v>
          </cell>
          <cell r="AJ338" t="str">
            <v>&lt;Color = # FFC080&gt; Avansat &lt;/ culoare&gt; lovit la reflecție</v>
          </cell>
          <cell r="AK338" t="str">
            <v>&lt;Color = # FFC080&gt; Pokročilé &lt;/ color&gt; hit po odraze</v>
          </cell>
          <cell r="AL338" t="str">
            <v>&lt;Color = # FFC080&gt; Avancerat &lt;/ färg&gt; hit på eftertanke</v>
          </cell>
          <cell r="AM338" t="str">
            <v>yansıması üzerine &lt;Renk = # FFC080&gt; Gelişmiş &lt;/ renk&gt; isabet</v>
          </cell>
          <cell r="AN338" t="str">
            <v>&lt;Color = # FFC080&gt; Додатково &lt;/ колір&gt; хіт при відображенні</v>
          </cell>
        </row>
        <row r="339">
          <cell r="A339" t="str">
            <v>LevelPackUIName_AtkUpOnLowerHp</v>
          </cell>
          <cell r="B339">
            <v>1</v>
          </cell>
          <cell r="C339" t="str">
            <v>HP 낮을수록
공격력 증가</v>
          </cell>
          <cell r="D339"/>
          <cell r="E339" t="str">
            <v>HP 낮을수록
공격력 증가</v>
          </cell>
          <cell r="F339"/>
          <cell r="G339" t="str">
            <v>The lower HP_x000D_
Damage Increase</v>
          </cell>
          <cell r="H339" t="str">
            <v>The lower HP_x000D_
Damage Increase</v>
          </cell>
          <cell r="K339">
            <v>1</v>
          </cell>
          <cell r="M339" t="str">
            <v>HP低いほど_x000D_
攻撃力増加</v>
          </cell>
          <cell r="N339" t="str">
            <v>较低的HP_x000D_
伤害增加</v>
          </cell>
          <cell r="O339" t="str">
            <v>較低的HP_x000D_
傷害增加</v>
          </cell>
          <cell r="P339" t="str">
            <v>Le HP inférieur_x000D_
Augmentation des dégâts</v>
          </cell>
          <cell r="Q339" t="str">
            <v>Die untere HP_x000D_
Schadenserhöhung</v>
          </cell>
          <cell r="R339" t="str">
            <v>Semakin rendah HP_x000D_
Meningkatkan kerusakan</v>
          </cell>
          <cell r="S339" t="str">
            <v>Più basso HP_x000D_
danni Aumento</v>
          </cell>
          <cell r="T339" t="str">
            <v>Чем меньше HP_x000D_
Увеличение урона</v>
          </cell>
          <cell r="U339" t="str">
            <v>El HP menor_x000D_
Aumentar daño</v>
          </cell>
          <cell r="V339" t="str">
            <v>ที่ต่ำกว่า HP_x000D_
เพิ่มความเสียหาย</v>
          </cell>
          <cell r="W339" t="str">
            <v>HP thấp_x000D_
damage Increase</v>
          </cell>
          <cell r="X339" t="str">
            <v>A HP inferior_x000D_
Aumento danos</v>
          </cell>
          <cell r="Y339" t="str">
            <v>انخفاض HP_x000D_
الضرر زيادة</v>
          </cell>
          <cell r="Z339" t="str">
            <v>Чым менш HP_x000D_
павелічэнне страт</v>
          </cell>
          <cell r="AA339" t="str">
            <v>Долната HP_x000D_
щети Увеличение</v>
          </cell>
          <cell r="AB339" t="str">
            <v>Spodní HP_x000D_
poškození Zvýšení</v>
          </cell>
          <cell r="AC339" t="str">
            <v>De lagere HP_x000D_
schade Toename</v>
          </cell>
          <cell r="AD339" t="str">
            <v>Alemmalla HP_x000D_
vahinko lisäys</v>
          </cell>
          <cell r="AE339" t="str">
            <v>Η χαμηλότερη HP_x000D_
Ζημιές Αύξηση</v>
          </cell>
          <cell r="AF339" t="str">
            <v>התחתון של HP_x000D_
מגדיל את הנזק</v>
          </cell>
          <cell r="AG339" t="str">
            <v>Az alsó HP_x000D_
Damage növelése</v>
          </cell>
          <cell r="AH339" t="str">
            <v>Yang lebih rendah HP_x000D_
kerosakan Peningkatan</v>
          </cell>
          <cell r="AI339" t="str">
            <v>Niższa HP_x000D_
Szkody Zwiększenie</v>
          </cell>
          <cell r="AJ339" t="str">
            <v>Mai mici HP_x000D_
Damage Creșterea</v>
          </cell>
          <cell r="AK339" t="str">
            <v>Spodná HP_x000D_
poškodenie Zvýšenie</v>
          </cell>
          <cell r="AL339" t="str">
            <v>Den nedre HP_x000D_
skador Ökning</v>
          </cell>
          <cell r="AM339" t="str">
            <v>alt HP_x000D_
Hasar Artışı</v>
          </cell>
          <cell r="AN339" t="str">
            <v>Чим менше HP_x000D_
збільшення шкоди</v>
          </cell>
        </row>
        <row r="340">
          <cell r="A340" t="str">
            <v>LevelPackUIName_AtkUpOnLowerHpBetter</v>
          </cell>
          <cell r="B340">
            <v>1</v>
          </cell>
          <cell r="C340" t="str">
            <v>&lt;color=#FFC080&gt;상급&lt;/color&gt; HP 낮을수록
공격력 증가</v>
          </cell>
          <cell r="D340"/>
          <cell r="E340" t="str">
            <v>&lt;color=#FFC080&gt;상급&lt;/color&gt; HP 낮을수록
공격력 증가</v>
          </cell>
          <cell r="F340"/>
          <cell r="G340" t="str">
            <v>&lt;Color = # FFC080&gt; Advanced &lt;/ color&gt; HP lower_x000D_
Damage Increase</v>
          </cell>
          <cell r="H340" t="str">
            <v>&lt;Color = # FFC080&gt; Advanced &lt;/ color&gt; HP lower_x000D_
Damage Increase</v>
          </cell>
          <cell r="K340">
            <v>1</v>
          </cell>
          <cell r="M340" t="str">
            <v>&lt;color =＃FFC080&gt;上級&lt;/ color&gt; HP低いほど_x000D_
攻撃力増加</v>
          </cell>
          <cell r="N340" t="str">
            <v>&lt;颜色=＃FFC080&gt;高级&lt;/颜色&gt; HP下_x000D_
伤害增加</v>
          </cell>
          <cell r="O340" t="str">
            <v>&lt;顏色=＃FFC080&gt;高級&lt;/顏色&gt; HP下_x000D_
傷害增加</v>
          </cell>
          <cell r="P340" t="str">
            <v>&lt;Color = # FFC080&gt; Avancé &lt;/ couleur&gt; HP inférieure_x000D_
Augmentation des dégâts</v>
          </cell>
          <cell r="Q340" t="str">
            <v>&lt;Color = # FFC080&gt; Erweitert &lt;/ color&gt; HP niedriger_x000D_
Schadenserhöhung</v>
          </cell>
          <cell r="R340" t="str">
            <v>&lt;Warna = # FFC080&gt; Lanjutan &lt;/ warna&gt; HP ​​lebih rendah_x000D_
Meningkatkan kerusakan</v>
          </cell>
          <cell r="S340" t="str">
            <v>&lt;Colore = # FFC080&gt; Avanzate &lt;/ color&gt; HP inferiore_x000D_
danni Aumento</v>
          </cell>
          <cell r="T340" t="str">
            <v>&lt;Color = # FFC080&gt; Дополнительно &lt;/ цвет&gt; HP ниже_x000D_
Увеличение урона</v>
          </cell>
          <cell r="U340" t="str">
            <v>&lt;Color = # FFC080&gt; Avanzado &lt;/ Color&gt; HP menor_x000D_
Aumentar daño</v>
          </cell>
          <cell r="V340" t="str">
            <v>&lt;สี = # FFC080&gt; ขั้นสูง &lt;/ สี&gt; HP ต่ำ_x000D_
เพิ่มความเสียหาย</v>
          </cell>
          <cell r="W340" t="str">
            <v>&lt;Color = # FFC080&gt; Nâng cao &lt;/ color&gt; HP thấp_x000D_
damage Increase</v>
          </cell>
          <cell r="X340" t="str">
            <v>&lt;Color = # FFC080&gt; Avançado &lt;/ color&gt; HP menor_x000D_
Aumento danos</v>
          </cell>
          <cell r="Y340" t="str">
            <v>&lt;اللون = # FFC080&gt; خيارات متقدمة &lt;/ لون&gt; HP أقل_x000D_
الضرر زيادة</v>
          </cell>
          <cell r="Z340" t="str">
            <v>&lt;Color = # FFC080&gt; Дадаткова &lt;/ колер&gt; HP ніжэй_x000D_
павелічэнне страт</v>
          </cell>
          <cell r="AA340" t="str">
            <v>&lt;Color = # FFC080&gt; Разширени &lt;/ цвят&gt; HP-ниска_x000D_
щети Увеличение</v>
          </cell>
          <cell r="AB340" t="str">
            <v>&lt;Color = # FFC080&gt; Pokročilé &lt;/ color&gt; HP nižší_x000D_
poškození Zvýšení</v>
          </cell>
          <cell r="AC340" t="str">
            <v>&lt;Kleur = # FFC080&gt; Geavanceerd &lt;/ color&gt; HP lager_x000D_
schade Toename</v>
          </cell>
          <cell r="AD340" t="str">
            <v>&lt;Color = # FFC080&gt; Lisäasetukset &lt;/ color&gt; HP alempi_x000D_
vahinko lisäys</v>
          </cell>
          <cell r="AE340" t="str">
            <v>&lt;Color = # FFC080&gt; Για προχωρημένους &lt;/ χρώμα&gt; HP χαμηλότερο_x000D_
Ζημιές Αύξηση</v>
          </cell>
          <cell r="AF340" t="str">
            <v>&lt;Color = # FFC080&gt; מתקדם &lt;/ צבע&gt; HP נמוך_x000D_
מגדיל את הנזק</v>
          </cell>
          <cell r="AG340" t="str">
            <v>&lt;Color = # FFC080&gt; Speciális &lt;/ color&gt; HP alacsonyabb_x000D_
Damage növelése</v>
          </cell>
          <cell r="AH340" t="str">
            <v>&lt;Warna = # FFC080&gt; Advanced &lt;/ warna&gt; HP ​​lebih rendah_x000D_
kerosakan Peningkatan</v>
          </cell>
          <cell r="AI340" t="str">
            <v>&lt;Kolor = # FFC080&gt; Zaawansowane &lt;/ color&gt; HP niższy_x000D_
Szkody Zwiększenie</v>
          </cell>
          <cell r="AJ340" t="str">
            <v>&lt;Color = # FFC080&gt; Avansat &lt;/ color&gt; HP inferioară_x000D_
Damage Creșterea</v>
          </cell>
          <cell r="AK340" t="str">
            <v>&lt;Color = # FFC080&gt; Pokročilé &lt;/ color&gt; HP nižšia_x000D_
poškodenie Zvýšenie</v>
          </cell>
          <cell r="AL340" t="str">
            <v>&lt;Color = # FFC080&gt; Avancerat &lt;/ färg&gt; HP lägre_x000D_
skador Ökning</v>
          </cell>
          <cell r="AM340" t="str">
            <v>&lt;Renk = # FFC080&gt; Gelişmiş &lt;/ renk&gt; HP düşük_x000D_
Hasar Artışı</v>
          </cell>
          <cell r="AN340" t="str">
            <v>&lt;Color = # FFC080&gt; Додатково &lt;/ колір&gt; HP нижче_x000D_
збільшення шкоди</v>
          </cell>
        </row>
        <row r="341">
          <cell r="A341" t="str">
            <v>LevelPackUIName_CritDmgUpOnLowerHp</v>
          </cell>
          <cell r="B341">
            <v>1</v>
          </cell>
          <cell r="C341" t="str">
            <v>적 HP 낮을수록
치명타 대미지 증가</v>
          </cell>
          <cell r="D341"/>
          <cell r="E341" t="str">
            <v>적 HP 낮을수록
치명타 대미지 증가</v>
          </cell>
          <cell r="F341"/>
          <cell r="G341" t="str">
            <v>The lower the enemy HP_x000D_
Increases critical strike damage</v>
          </cell>
          <cell r="H341" t="str">
            <v>The lower the enemy HP_x000D_
Increases critical strike damage</v>
          </cell>
          <cell r="K341">
            <v>1</v>
          </cell>
          <cell r="M341" t="str">
            <v>敵HP低いほど_x000D_
クリティカルダメージ増加</v>
          </cell>
          <cell r="N341" t="str">
            <v>该降低敌人HP_x000D_
提高暴击伤害</v>
          </cell>
          <cell r="O341" t="str">
            <v>該降低敵人HP_x000D_
提高暴擊傷害</v>
          </cell>
          <cell r="P341" t="str">
            <v>Plus le HP ennemi_x000D_
Augmente les dégâts de coup critique</v>
          </cell>
          <cell r="Q341" t="str">
            <v>Je niedriger der Feind HP_x000D_
Erhöht kritische Trefferschaden</v>
          </cell>
          <cell r="R341" t="str">
            <v>The menurunkan HP musuh_x000D_
Meningkatkan kerusakan pemogokan kritis</v>
          </cell>
          <cell r="S341" t="str">
            <v>Più basso è il nemico HP_x000D_
Aumenta il danno critico</v>
          </cell>
          <cell r="T341" t="str">
            <v>Чем меньше HP противника_x000D_
Увеличивает критический урон от удара</v>
          </cell>
          <cell r="U341" t="str">
            <v>Cuanto menor sea el enemigo HP_x000D_
Aumenta el daño de golpe crítico</v>
          </cell>
          <cell r="V341" t="str">
            <v>ที่ต่ำกว่า HP ศัตรู_x000D_
เพิ่มความเสียหายการนัดหยุดงานที่สำคัญ</v>
          </cell>
          <cell r="W341" t="str">
            <v>Càng thấp HP kẻ thù_x000D_
Tăng sát thương tấn công quan trọng</v>
          </cell>
          <cell r="X341" t="str">
            <v>Quanto menor o HP inimigo_x000D_
Aumenta o dano de ataque crítico</v>
          </cell>
          <cell r="Y341" t="str">
            <v>وخفض HP العدو_x000D_
يزيد الضرر ضربة حاسمة</v>
          </cell>
          <cell r="Z341" t="str">
            <v>Чым менш HP суперніка_x000D_
Павялічвае крытычны страты ад удару</v>
          </cell>
          <cell r="AA341" t="str">
            <v>По-ниска е враг HP_x000D_
Увеличава критична щета стачка</v>
          </cell>
          <cell r="AB341" t="str">
            <v>Čím nižší je nepřátelské HP_x000D_
Zvyšuje kritické poškození strike</v>
          </cell>
          <cell r="AC341" t="str">
            <v>Hoe lager de vijand HP_x000D_
Verhoogt kritische staking schade</v>
          </cell>
          <cell r="AD341" t="str">
            <v>Mitä alhaisempi vihollinen HP_x000D_
Lisäykset kriittinen lakko vahinkoa</v>
          </cell>
          <cell r="AE341" t="str">
            <v>Η μείωση του εχθρού HP_x000D_
Αυξάνει κρίσιμο χτύπημα απεργία</v>
          </cell>
          <cell r="AF341" t="str">
            <v>נמוך יותר HP האויב_x000D_
מגביר את הנזק שביתה קריטי</v>
          </cell>
          <cell r="AG341" t="str">
            <v>Minél alacsonyabb az ellenség HP_x000D_
Növeli crit kár</v>
          </cell>
          <cell r="AH341" t="str">
            <v>Yang lebih rendah HP musuh_x000D_
Meningkatkan kerosakan mogok kritikal</v>
          </cell>
          <cell r="AI341" t="str">
            <v>Im niższa HP wroga_x000D_
Zwiększa obrażenia krytyczne uderzenie</v>
          </cell>
          <cell r="AJ341" t="str">
            <v>Este mai scăzut inamic HP_x000D_
Crește daune critice grevă</v>
          </cell>
          <cell r="AK341" t="str">
            <v>Čím nižšia je nepriateľské HP_x000D_
Zvyšuje kritické poškodenie strike</v>
          </cell>
          <cell r="AL341" t="str">
            <v>Ju lägre fienden HP_x000D_
Ökar kritiska strejk skada</v>
          </cell>
          <cell r="AM341" t="str">
            <v>Düşman HP düşürmek_x000D_
kritik vuruş hasarını arttırır</v>
          </cell>
          <cell r="AN341" t="str">
            <v>Чим менше HP противника_x000D_
Збільшує критичний шкоди від удару</v>
          </cell>
        </row>
        <row r="342">
          <cell r="A342" t="str">
            <v>LevelPackUIName_CritDmgUpOnLowerHpBetter</v>
          </cell>
          <cell r="B342">
            <v>1</v>
          </cell>
          <cell r="C342" t="str">
            <v>&lt;color=#FFC080&gt;상급&lt;/color&gt; 적 HP 낮을수록
치명타 대미지 증가</v>
          </cell>
          <cell r="D342"/>
          <cell r="E342" t="str">
            <v>&lt;color=#FFC080&gt;상급&lt;/color&gt; 적 HP 낮을수록
치명타 대미지 증가</v>
          </cell>
          <cell r="F342"/>
          <cell r="G342" t="str">
            <v>&lt;Color = # FFC080&gt; Advanced &lt;/ color&gt; HP ever lower_x000D_
Increases critical strike damage</v>
          </cell>
          <cell r="H342" t="str">
            <v>&lt;Color = # FFC080&gt; Advanced &lt;/ color&gt; HP ever lower_x000D_
Increases critical strike damage</v>
          </cell>
          <cell r="K342">
            <v>1</v>
          </cell>
          <cell r="M342" t="str">
            <v>&lt;color =＃FFC080&gt;上級&lt;/ color&gt;的HP低いほど_x000D_
クリティカルダメージ増加</v>
          </cell>
          <cell r="N342" t="str">
            <v>&lt;颜色=＃FFC080&gt;高级&lt;/颜色&gt; HP越来越低_x000D_
提高暴击伤害</v>
          </cell>
          <cell r="O342" t="str">
            <v>&lt;顏色=＃FFC080&gt;高級&lt;/顏色&gt; HP越來越低_x000D_
提高暴擊傷害</v>
          </cell>
          <cell r="P342" t="str">
            <v>&lt;Color = # FFC080&gt; Avancé &lt;/ couleur&gt; HP toujours plus bas_x000D_
Augmente les dégâts de coup critique</v>
          </cell>
          <cell r="Q342" t="str">
            <v>&lt;Color = # FFC080&gt; Erweitert &lt;/ color&gt; HP je niedriger_x000D_
Erhöht kritische Trefferschaden</v>
          </cell>
          <cell r="R342" t="str">
            <v>&lt;Warna = # FFC080&gt; Lanjutan &lt;/ warna&gt; HP ​​pernah lebih rendah_x000D_
Meningkatkan kerusakan pemogokan kritis</v>
          </cell>
          <cell r="S342" t="str">
            <v>&lt;Colore = # FFC080&gt; Avanzate &lt;/ color&gt; HP sempre più in basso_x000D_
Aumenta il danno critico</v>
          </cell>
          <cell r="T342" t="str">
            <v>&lt;Color = # FFC080&gt; Дополнительно &lt;/ цвет&gt; HP все ниже_x000D_
Увеличивает критический урон от удара</v>
          </cell>
          <cell r="U342" t="str">
            <v>&lt;Color = # FFC080&gt; Avanzado &lt;/ Color&gt; HP cada vez más bajos_x000D_
Aumenta el daño de golpe crítico</v>
          </cell>
          <cell r="V342" t="str">
            <v>&lt;สี = # FFC080&gt; ขั้นสูง &lt;/ สี&gt; HP ต่ำกว่าที่เคย_x000D_
เพิ่มความเสียหายการนัดหยุดงานที่สำคัญ</v>
          </cell>
          <cell r="W342" t="str">
            <v>&lt;Color = # FFC080&gt; Nâng cao &lt;/ color&gt; HP bao giờ thấp hơn_x000D_
Tăng sát thương tấn công quan trọng</v>
          </cell>
          <cell r="X342" t="str">
            <v>&lt;Color = # FFC080&gt; Avançado &lt;/ color&gt; HP cada vez mais baixo_x000D_
Aumenta o dano de ataque crítico</v>
          </cell>
          <cell r="Y342" t="str">
            <v>&lt;اللون = # FFC080&gt; خيارات متقدمة &lt;/ لون&gt; HP أقل من أي وقت مضى_x000D_
يزيد الضرر ضربة حاسمة</v>
          </cell>
          <cell r="Z342" t="str">
            <v>&lt;Color = # FFC080&gt; Дадаткова &lt;/ колер&gt; HP ўсё ніжэй_x000D_
Павялічвае крытычны страты ад удару</v>
          </cell>
          <cell r="AA342" t="str">
            <v>&lt;Color = # FFC080&gt; Разширени &lt;/ цвят&gt; HP все по-ниска_x000D_
Увеличава критична щета стачка</v>
          </cell>
          <cell r="AB342" t="str">
            <v>&lt;Color = # FFC080&gt; Pokročilé &lt;/ color&gt; HP stále nižší_x000D_
Zvyšuje kritické poškození strike</v>
          </cell>
          <cell r="AC342" t="str">
            <v>&lt;Kleur = # FFC080&gt; Geavanceerd &lt;/ color&gt; HP steeds lagere_x000D_
Verhoogt kritische staking schade</v>
          </cell>
          <cell r="AD342" t="str">
            <v>&lt;Color = # FFC080&gt; Lisäasetukset &lt;/ color&gt; HP yhä pienempiä_x000D_
Lisäykset kriittinen lakko vahinkoa</v>
          </cell>
          <cell r="AE342" t="str">
            <v>&lt;Color = # FFC080&gt; Για προχωρημένους &lt;/ χρώμα&gt; HP ποτέ κάτω_x000D_
Αυξάνει κρίσιμο χτύπημα απεργία</v>
          </cell>
          <cell r="AF342" t="str">
            <v>&lt;Color = # FFC080&gt; מתקדם &lt;/ צבע&gt; HP ויותר נמוך_x000D_
מגביר את הנזק שביתה קריטי</v>
          </cell>
          <cell r="AG342" t="str">
            <v>&lt;Color = # FFC080&gt; Speciális &lt;/ color&gt; HP egyre alacsonyabb_x000D_
Növeli crit kár</v>
          </cell>
          <cell r="AH342" t="str">
            <v>&lt;Warna = # FFC080&gt; Advanced &lt;/ warna&gt; HP ​​pernah lebih rendah_x000D_
Meningkatkan kerosakan mogok kritikal</v>
          </cell>
          <cell r="AI342" t="str">
            <v>&lt;Kolor = # FFC080&gt; Zaawansowane &lt;/ color&gt; HP coraz niższe_x000D_
Zwiększa obrażenia krytyczne uderzenie</v>
          </cell>
          <cell r="AJ342" t="str">
            <v>&lt;Color = # FFC080&gt; Avansat &lt;/ culoare&gt; HP vreodată mai mici_x000D_
Crește daune critice grevă</v>
          </cell>
          <cell r="AK342" t="str">
            <v>&lt;Color = # FFC080&gt; Pokročilé &lt;/ color&gt; HP stále nižšie_x000D_
Zvyšuje kritické poškodenie strike</v>
          </cell>
          <cell r="AL342" t="str">
            <v>&lt;Color = # FFC080&gt; Avancerat &lt;/ färg&gt; HP allt lägre_x000D_
Ökar kritiska strejk skada</v>
          </cell>
          <cell r="AM342" t="str">
            <v>&lt;Renk = # FFC080&gt; Gelişmiş &lt;/ renk&gt; HP zamankinden daha düşük_x000D_
kritik vuruş hasarını arttırır</v>
          </cell>
          <cell r="AN342" t="str">
            <v>&lt;Color = # FFC080&gt; Додатково &lt;/ колір&gt; HP все нижче_x000D_
Збільшує критичний шкоди від удару</v>
          </cell>
        </row>
        <row r="343">
          <cell r="A343" t="str">
            <v>LevelPackUIName_InstantKill</v>
          </cell>
          <cell r="B343">
            <v>1</v>
          </cell>
          <cell r="C343" t="str">
            <v>일정확률로 즉사</v>
          </cell>
          <cell r="D343"/>
          <cell r="E343" t="str">
            <v>일정확률로 즉사</v>
          </cell>
          <cell r="F343"/>
          <cell r="G343" t="str">
            <v>Instant death chance</v>
          </cell>
          <cell r="H343" t="str">
            <v>Instant death chance</v>
          </cell>
          <cell r="K343">
            <v>1</v>
          </cell>
          <cell r="M343" t="str">
            <v>一定の確率で即死</v>
          </cell>
          <cell r="N343" t="str">
            <v>即时死亡几率</v>
          </cell>
          <cell r="O343" t="str">
            <v>即時死亡機率</v>
          </cell>
          <cell r="P343" t="str">
            <v>la chance de mort instantanée</v>
          </cell>
          <cell r="Q343" t="str">
            <v>Sofortiger Tod Chance</v>
          </cell>
          <cell r="R343" t="str">
            <v>kesempatan kematian instan</v>
          </cell>
          <cell r="S343" t="str">
            <v>possibilità morte istantanea</v>
          </cell>
          <cell r="T343" t="str">
            <v>Мгновенная смерть шанс</v>
          </cell>
          <cell r="U343" t="str">
            <v>oportunidad muerte instantánea</v>
          </cell>
          <cell r="V343" t="str">
            <v>โอกาสตายทันที</v>
          </cell>
          <cell r="W343" t="str">
            <v>cơ hội tức thì chết</v>
          </cell>
          <cell r="X343" t="str">
            <v>oportunidade morte instantânea</v>
          </cell>
          <cell r="Y343" t="str">
            <v>فرصة الموت حظة</v>
          </cell>
          <cell r="Z343" t="str">
            <v>Імгненная смерць шанец</v>
          </cell>
          <cell r="AA343" t="str">
            <v>Instant смърт шанс</v>
          </cell>
          <cell r="AB343" t="str">
            <v>Okamžitou smrt šance</v>
          </cell>
          <cell r="AC343" t="str">
            <v>Instant dood kans</v>
          </cell>
          <cell r="AD343" t="str">
            <v>Välitön kuolema mahdollisuus</v>
          </cell>
          <cell r="AE343" t="str">
            <v>ευκαιρία ακαριαίο θάνατο</v>
          </cell>
          <cell r="AF343" t="str">
            <v>מידיים מות סיכוי</v>
          </cell>
          <cell r="AG343" t="str">
            <v>Azonnali halál esélye</v>
          </cell>
          <cell r="AH343" t="str">
            <v>peluang segera kematian</v>
          </cell>
          <cell r="AI343" t="str">
            <v>Natychmiastowa śmierć szansa</v>
          </cell>
          <cell r="AJ343" t="str">
            <v>șansă moarte instantanee</v>
          </cell>
          <cell r="AK343" t="str">
            <v>To okamžite zomrel Chance</v>
          </cell>
          <cell r="AL343" t="str">
            <v>Omedelbar död chans</v>
          </cell>
          <cell r="AM343" t="str">
            <v>Anında ölüm şans</v>
          </cell>
          <cell r="AN343" t="str">
            <v>Миттєва смерть шанс</v>
          </cell>
        </row>
        <row r="344">
          <cell r="A344" t="str">
            <v>LevelPackUIName_InstantKillBetter</v>
          </cell>
          <cell r="B344">
            <v>1</v>
          </cell>
          <cell r="C344" t="str">
            <v>&lt;color=#FFC080&gt;상급&lt;/color&gt; 일정확률로 즉사</v>
          </cell>
          <cell r="D344"/>
          <cell r="E344" t="str">
            <v>&lt;color=#FFC080&gt;상급&lt;/color&gt; 일정확률로 즉사</v>
          </cell>
          <cell r="F344"/>
          <cell r="G344" t="str">
            <v>&lt;Color = # FFC080&gt; instant death to reward &lt;/ color&gt; chance</v>
          </cell>
          <cell r="H344" t="str">
            <v>&lt;Color = # FFC080&gt; instant death to reward &lt;/ color&gt; chance</v>
          </cell>
          <cell r="K344">
            <v>1</v>
          </cell>
          <cell r="M344" t="str">
            <v>&lt;color =＃FFC080&gt;上級&lt;/ color&gt;一定の確率で即死</v>
          </cell>
          <cell r="N344" t="str">
            <v>&lt;颜色=＃FFC080&gt;即时死亡奖励&lt;/颜色&gt;机会</v>
          </cell>
          <cell r="O344" t="str">
            <v>&lt;顏色=＃FFC080&gt;即時死亡獎勵&lt;/顏色&gt;機會</v>
          </cell>
          <cell r="P344" t="str">
            <v>&lt;Color = # FFC080&gt; mort instantanée Récompenser &lt;/ color&gt; occasion</v>
          </cell>
          <cell r="Q344" t="str">
            <v>&lt;Color = # FFC080&gt; sofortigen Tod zur Belohnung &lt;/ color&gt; Chance</v>
          </cell>
          <cell r="R344" t="str">
            <v>&lt;Warna = # FFC080&gt; instan kematian reward &lt;/ warna&gt; kesempatan</v>
          </cell>
          <cell r="S344" t="str">
            <v>&lt;Colore = # FFC080&gt; istante la morte di premiare &lt;/ color&gt; chance</v>
          </cell>
          <cell r="T344" t="str">
            <v>&lt;Color = # FFC080&gt; мгновенная смерть награду &lt;/ цвет&gt; шанс</v>
          </cell>
          <cell r="U344" t="str">
            <v>&lt;Color = # FFC080&gt; muerte instantánea a la recompensa &lt;/ Color&gt; oportunidad</v>
          </cell>
          <cell r="V344" t="str">
            <v>&lt;สี = # FFC080&gt; ตายทันทีเพื่อรางวัล &lt;/ สี&gt; โอกาส</v>
          </cell>
          <cell r="W344" t="str">
            <v>&lt;Color = # FFC080&gt; chết ngay lập tức để thưởng &lt;/ color&gt; cơ hội</v>
          </cell>
          <cell r="X344" t="str">
            <v>&lt;Color = # FFC080&gt; instantânea morte de recompensa &lt;/ color&gt; oportunidade</v>
          </cell>
          <cell r="Y344" t="str">
            <v>&lt;اللون = # FFC080&gt; وفاة فورية إلى مكافأة &lt;/ لون&gt; فرصة</v>
          </cell>
          <cell r="Z344" t="str">
            <v>&lt;Color = # FFC080&gt; імгненная смерць ўзнагароду &lt;/ колер&gt; шанец</v>
          </cell>
          <cell r="AA344" t="str">
            <v>&lt;Color = # FFC080&gt; моментална смърт за награда &lt;/ цвят&gt; шанс</v>
          </cell>
          <cell r="AB344" t="str">
            <v>&lt;Color = # FFC080&gt; okamžitou smrt na odměnu &lt;/ color&gt; šance</v>
          </cell>
          <cell r="AC344" t="str">
            <v>&lt;Kleur = # FFC080&gt; onmiddellijke dood te belonen &lt;/ color&gt; kans</v>
          </cell>
          <cell r="AD344" t="str">
            <v>&lt;Color = # FFC080&gt; välittömän kuoleman palkita &lt;/ ​​color&gt; mahdollisuus</v>
          </cell>
          <cell r="AE344" t="str">
            <v>&lt;Color = # FFC080&gt; ακαριαίο θάνατο στην ανταμοιβή &lt;/ χρώμα&gt; ευκαιρία</v>
          </cell>
          <cell r="AF344" t="str">
            <v>&lt;Color = # FFC080&gt; מוות מיידי גמול &lt;/ צבע&gt; סיכוי</v>
          </cell>
          <cell r="AG344" t="str">
            <v>&lt;Color = # FFC080&gt; instant halál jutalom &lt;/ color&gt; esélye</v>
          </cell>
          <cell r="AH344" t="str">
            <v>&lt;Warna = # FFC080&gt; segera kematian kepada ganjaran &lt;/ warna&gt; peluang</v>
          </cell>
          <cell r="AI344" t="str">
            <v>&lt;Kolor = # FFC080&gt; natychmiastowy zgon nagradzać &lt;/ color&gt; szansa</v>
          </cell>
          <cell r="AJ344" t="str">
            <v>&lt;Color = # FFC080&gt; moarte instantanee pentru a recompensa &lt;/ culoare&gt; șansă</v>
          </cell>
          <cell r="AK344" t="str">
            <v>&lt;Color = # FFC080&gt; okamžitú smrť na odmenu &lt;/ color&gt; šanca</v>
          </cell>
          <cell r="AL344" t="str">
            <v>&lt;Color = # FFC080&gt; omedelbar död till belöning &lt;/ färg&gt; chans</v>
          </cell>
          <cell r="AM344" t="str">
            <v>&lt;Renk = # FFC080&gt; ödül anında ölüm &lt;/ renk&gt; şans</v>
          </cell>
          <cell r="AN344" t="str">
            <v>&lt;Color = # FFC080&gt; миттєва смерть нагороду &lt;/ колір&gt; шанс</v>
          </cell>
        </row>
        <row r="345">
          <cell r="A345" t="str">
            <v>LevelPackUIName_ImmortalWill</v>
          </cell>
          <cell r="B345">
            <v>1</v>
          </cell>
          <cell r="C345" t="str">
            <v>불사의 의지</v>
          </cell>
          <cell r="D345"/>
          <cell r="E345" t="str">
            <v>불사의 의지</v>
          </cell>
          <cell r="F345"/>
          <cell r="G345" t="str">
            <v>Will the immortal</v>
          </cell>
          <cell r="H345" t="str">
            <v>Will the immortal</v>
          </cell>
          <cell r="K345">
            <v>1</v>
          </cell>
          <cell r="M345" t="str">
            <v>不死の意志</v>
          </cell>
          <cell r="N345" t="str">
            <v>请问不朽</v>
          </cell>
          <cell r="O345" t="str">
            <v>請問不朽</v>
          </cell>
          <cell r="P345" t="str">
            <v>Est-ce que l'immortel</v>
          </cell>
          <cell r="Q345" t="str">
            <v>Wird die unsterblichen</v>
          </cell>
          <cell r="R345" t="str">
            <v>Akan abadi yang</v>
          </cell>
          <cell r="S345" t="str">
            <v>Sarà l'immortale</v>
          </cell>
          <cell r="T345" t="str">
            <v>Будет ли бессмертна</v>
          </cell>
          <cell r="U345" t="str">
            <v>Será el inmortal</v>
          </cell>
          <cell r="V345" t="str">
            <v>จะเป็นอมตะ</v>
          </cell>
          <cell r="W345" t="str">
            <v>Sẽ bất tử</v>
          </cell>
          <cell r="X345" t="str">
            <v>Será que o imortal</v>
          </cell>
          <cell r="Y345" t="str">
            <v>سوف الخالد</v>
          </cell>
          <cell r="Z345" t="str">
            <v>Ці будзе несмяротная</v>
          </cell>
          <cell r="AA345" t="str">
            <v>Ще безсмъртното</v>
          </cell>
          <cell r="AB345" t="str">
            <v>Bude nesmrtelná</v>
          </cell>
          <cell r="AC345" t="str">
            <v>Zal de onsterfelijke</v>
          </cell>
          <cell r="AD345" t="str">
            <v>Tulee kuolematon</v>
          </cell>
          <cell r="AE345" t="str">
            <v>Θα το αθάνατο</v>
          </cell>
          <cell r="AF345" t="str">
            <v>וויל אלמוות</v>
          </cell>
          <cell r="AG345" t="str">
            <v>Majd a halhatatlan</v>
          </cell>
          <cell r="AH345" t="str">
            <v>Akan abadi</v>
          </cell>
          <cell r="AI345" t="str">
            <v>Będzie nieśmiertelny</v>
          </cell>
          <cell r="AJ345" t="str">
            <v>Va nemuritor</v>
          </cell>
          <cell r="AK345" t="str">
            <v>bude nesmrteľná</v>
          </cell>
          <cell r="AL345" t="str">
            <v>Kommer den odödliga</v>
          </cell>
          <cell r="AM345" t="str">
            <v>ölümsüz Will</v>
          </cell>
          <cell r="AN345" t="str">
            <v>Чи буде безсмертна</v>
          </cell>
        </row>
        <row r="346">
          <cell r="A346" t="str">
            <v>LevelPackUIName_ImmortalWillBetter</v>
          </cell>
          <cell r="B346">
            <v>1</v>
          </cell>
          <cell r="C346" t="str">
            <v>&lt;color=#FFC080&gt;상급&lt;/color&gt; 불사의 의지</v>
          </cell>
          <cell r="D346"/>
          <cell r="E346" t="str">
            <v>&lt;color=#FFC080&gt;상급&lt;/color&gt; 불사의 의지</v>
          </cell>
          <cell r="F346"/>
          <cell r="G346" t="str">
            <v>&lt;Color = # FFC080&gt; Advanced &lt;/ color&gt; will of the Immortal</v>
          </cell>
          <cell r="H346" t="str">
            <v>&lt;Color = # FFC080&gt; Advanced &lt;/ color&gt; will of the Immortal</v>
          </cell>
          <cell r="K346">
            <v>1</v>
          </cell>
          <cell r="M346" t="str">
            <v>&lt;color =＃FFC080&gt;上級&lt;/ color&gt;不死の意志</v>
          </cell>
          <cell r="N346" t="str">
            <v>&lt;颜色=＃FFC080&gt;高级&lt;/颜色&gt;不朽的将</v>
          </cell>
          <cell r="O346" t="str">
            <v>&lt;顏色=＃FFC080&gt;高級&lt;/顏色&gt;不朽的將</v>
          </cell>
          <cell r="P346" t="str">
            <v>&lt;Color = # FFC080&gt; Avancé &lt;/ couleur&gt; sera de l'Immortel</v>
          </cell>
          <cell r="Q346" t="str">
            <v>&lt;Color = # FFC080&gt; Erweitert &lt;/ color&gt; wird der Unsterbliche</v>
          </cell>
          <cell r="R346" t="str">
            <v>&lt;Warna = # FFC080&gt; Lanjutan &lt;/ warna&gt; akan dari Immortal</v>
          </cell>
          <cell r="S346" t="str">
            <v>&lt;Colore = # FFC080&gt; Avanzate &lt;/ color&gt; volontà del Immortal</v>
          </cell>
          <cell r="T346" t="str">
            <v>&lt;Color = # FFC080&gt; Дополнительно &lt;/ цвет&gt; будет Бессмертного</v>
          </cell>
          <cell r="U346" t="str">
            <v>&lt;Color = # FFC080&gt; Avanzado &lt;/ Color&gt; voluntad del inmortal</v>
          </cell>
          <cell r="V346" t="str">
            <v>&lt;สี = # FFC080&gt; ขั้นสูง &lt;/ สี&gt; ประสงค์ของอมตะ</v>
          </cell>
          <cell r="W346" t="str">
            <v>&lt;Color = # FFC080&gt; Nâng cao &lt;/ color&gt; sẽ của Immortal</v>
          </cell>
          <cell r="X346" t="str">
            <v>&lt;Color = # FFC080&gt; Avançado &lt;/ color&gt; vontade do Immortal</v>
          </cell>
          <cell r="Y346" t="str">
            <v>&lt;اللون = # FFC080&gt; خيارات متقدمة &lt;/ اللون&gt; سوف الخالد</v>
          </cell>
          <cell r="Z346" t="str">
            <v>&lt;Color = # FFC080&gt; Дадаткова &lt;/ колер&gt; будзе Бяссмертнага</v>
          </cell>
          <cell r="AA346" t="str">
            <v>&lt;Color = # FFC080&gt; Разширени &lt;/ цвят&gt; ще на Immortal</v>
          </cell>
          <cell r="AB346" t="str">
            <v>&lt;Color = # FFC080&gt; Pokročilé &lt;/ barva&gt; bude nesmrtelných</v>
          </cell>
          <cell r="AC346" t="str">
            <v>&lt;Kleur = # FFC080&gt; Geavanceerd &lt;/ color&gt; wil van de Immortal</v>
          </cell>
          <cell r="AD346" t="str">
            <v>&lt;Color = # FFC080&gt; Lisäasetukset &lt;/ color&gt; tahtoa Immortal</v>
          </cell>
          <cell r="AE346" t="str">
            <v>&lt;Color = # FFC080&gt; Για προχωρημένους &lt;/ χρώμα&gt; θα του Αθάνατου</v>
          </cell>
          <cell r="AF346" t="str">
            <v>&lt;Color = # FFC080&gt; מתקדם &lt;/ צבע&gt; רצון Immortal</v>
          </cell>
          <cell r="AG346" t="str">
            <v>&lt;Color = # FFC080&gt; Speciális &lt;/ color&gt; lesz a halhatatlan</v>
          </cell>
          <cell r="AH346" t="str">
            <v>&lt;Warna = # FFC080&gt; Advanced &lt;/ warna&gt; kehendaki di antara Abadi</v>
          </cell>
          <cell r="AI346" t="str">
            <v>&lt;Kolor = # FFC080&gt; Zaawansowane &lt;/ color&gt; wola nieśmiertelnego</v>
          </cell>
          <cell r="AJ346" t="str">
            <v>&lt;Color = # FFC080&gt; Avansat &lt;/ culoare&gt; va Nemuritor</v>
          </cell>
          <cell r="AK346" t="str">
            <v>&lt;Color = # FFC080&gt; Pokročilé &lt;/ farba&gt; bude nesmrteľných</v>
          </cell>
          <cell r="AL346" t="str">
            <v>&lt;Color = # FFC080&gt; Avancerat &lt;/ färg&gt; kommer den odödliga</v>
          </cell>
          <cell r="AM346" t="str">
            <v>Immortal olacak &lt;Renk = # FFC080&gt; Gelişmiş &lt;/ renk&gt;</v>
          </cell>
          <cell r="AN346" t="str">
            <v>&lt;Color = # FFC080&gt; Додатково &lt;/ колір&gt; буде Безсмертного</v>
          </cell>
        </row>
        <row r="347">
          <cell r="A347" t="str">
            <v>LevelPackUIName_HealAreaOnEncounter</v>
          </cell>
          <cell r="B347">
            <v>1</v>
          </cell>
          <cell r="C347" t="str">
            <v>&lt;color=#FFC080&gt;적 조우 시 회복지대&lt;/color&gt;</v>
          </cell>
          <cell r="D347"/>
          <cell r="E347" t="str">
            <v>&lt;color=#FFC080&gt;적 조우 시 회복지대&lt;/color&gt;</v>
          </cell>
          <cell r="F347"/>
          <cell r="G347" t="str">
            <v>&lt;Color = # FFC080&gt; ever encountered during restoration zone &lt;/ color&gt;</v>
          </cell>
          <cell r="H347" t="str">
            <v>&lt;Color = # FFC080&gt; ever encountered during restoration zone &lt;/ color&gt;</v>
          </cell>
          <cell r="K347">
            <v>1</v>
          </cell>
          <cell r="M347" t="str">
            <v>&lt;color =＃FFC080&gt;的遭遇時回復地帯&lt;/ color&gt;</v>
          </cell>
          <cell r="N347" t="str">
            <v>&lt;颜色=＃FFC080&gt;恢复区期间曾遇到&lt;/颜色&gt;</v>
          </cell>
          <cell r="O347" t="str">
            <v>&lt;顏色=＃FFC080&gt;恢復區期間曾遇到&lt;/顏色&gt;</v>
          </cell>
          <cell r="P347" t="str">
            <v>&lt;Color = # FFC080&gt; jamais rencontré au cours de la zone de restauration &lt;/ couleur&gt;</v>
          </cell>
          <cell r="Q347" t="str">
            <v>&lt;Color = # FFC080&gt; jemals während Wiederherstellungszone angetroffen &lt;/ color&gt;</v>
          </cell>
          <cell r="R347" t="str">
            <v>&lt;Warna = # FFC080&gt; pernah ditemui selama zona restorasi &lt;/ warna&gt;</v>
          </cell>
          <cell r="S347" t="str">
            <v>&lt;Colore = # FFC080&gt; mai incontrato durante la zona di restauro &lt;/ color&gt;</v>
          </cell>
          <cell r="T347" t="str">
            <v>&lt;Color = # FFC080&gt; когда-либо сталкивался во время восстановления зоны &lt;/ цвет&gt;</v>
          </cell>
          <cell r="U347" t="str">
            <v>&lt;Color = # FFC080&gt; Alguna vez ha encontrado durante la restauración de la zona &lt;/ Color&gt;</v>
          </cell>
          <cell r="V347" t="str">
            <v>&lt;สี = # FFC080&gt; ที่เคยพบในระหว่างการฟื้นฟูโซน &lt;/ สี&gt;</v>
          </cell>
          <cell r="W347" t="str">
            <v>&lt;Color = # FFC080&gt; bao giờ gặp phải trong phân khu phục hồi &lt;/ color&gt;</v>
          </cell>
          <cell r="X347" t="str">
            <v>&lt;Color = # FFC080&gt; já encontrei durante a zona de restauração &lt;/ color&gt;</v>
          </cell>
          <cell r="Y347" t="str">
            <v>&lt;اللون = # FFC080&gt; اجهت أي وقت مضى خلال منطقة استعادة &lt;/ لون&gt;</v>
          </cell>
          <cell r="Z347" t="str">
            <v>&lt;Color = # FFC080&gt; калі-небудзь сутыкаўся падчас аднаўлення зоны &lt;/ колер&gt;</v>
          </cell>
          <cell r="AA347" t="str">
            <v>&lt;Color = # FFC080&gt; срещнал по време на възстановяване зона &lt;/ цвят&gt;</v>
          </cell>
          <cell r="AB347" t="str">
            <v>&lt;Color = # FFC080&gt; kdy setkal během obnovy zóny &lt;/ color&gt;</v>
          </cell>
          <cell r="AC347" t="str">
            <v>&lt;Kleur = # FFC080&gt; ooit ben tegengekomen tijdens de restauratie zone &lt;/ color&gt;</v>
          </cell>
          <cell r="AD347" t="str">
            <v>&lt;Color = # FFC080&gt; koskaan kohdannut aikana ennalleen vyöhyke &lt;/ color&gt;</v>
          </cell>
          <cell r="AE347" t="str">
            <v>&lt;Color = # FFC080&gt; ποτέ συναντήσει κατά τη διάρκεια ζώνη αποκατάστασης &lt;/ χρώμα&gt;</v>
          </cell>
          <cell r="AF347" t="str">
            <v>&lt;Color = # FFC080&gt; אי פעם נתקלו במהלך אזור שיקום &lt;/ צבע&gt;</v>
          </cell>
          <cell r="AG347" t="str">
            <v>&lt;Color = # FFC080&gt; elveszett során felmerült helyreállítási terület &lt;/ color&gt;</v>
          </cell>
          <cell r="AH347" t="str">
            <v>&lt;Warna = # FFC080&gt; pernah dihadapi semasa zon pemulihan &lt;/ warna&gt;</v>
          </cell>
          <cell r="AI347" t="str">
            <v>&lt;Kolor = # FFC080&gt; kiedykolwiek napotkał podczas strefie konserwatorskich &lt;/ color&gt;</v>
          </cell>
          <cell r="AJ347" t="str">
            <v>&lt;Color = # FFC080&gt; întâlnit vreodată în timpul zonei de restaurare &lt;/ culoare&gt;</v>
          </cell>
          <cell r="AK347" t="str">
            <v>&lt;Color = # FFC080&gt; kedy stretol počas obnovy zóny &lt;/ color&gt;</v>
          </cell>
          <cell r="AL347" t="str">
            <v>&lt;Color = # FFC080&gt; någonsin stött under restaurering zon &lt;/ färg&gt;</v>
          </cell>
          <cell r="AM347" t="str">
            <v>&lt;Renk = # FFC080&gt; hiç restorasyon bölgesi sırasında karşılaşılan &lt;/ renk&gt;</v>
          </cell>
          <cell r="AN347" t="str">
            <v>&lt;Color = # FFC080&gt; коли-небудь стикався під час відновлення зони &lt;/ колір&gt;</v>
          </cell>
        </row>
        <row r="348">
          <cell r="A348" t="str">
            <v>LevelPackUIName_MoveSpeedUpOnAttacked</v>
          </cell>
          <cell r="B348">
            <v>1</v>
          </cell>
          <cell r="C348" t="str">
            <v>&lt;color=#FFC080&gt;피격 시
이동 속도 증가&lt;/color&gt;</v>
          </cell>
          <cell r="D348"/>
          <cell r="E348" t="str">
            <v>&lt;color=#FFC080&gt;피격 시
이동 속도 증가&lt;/color&gt;</v>
          </cell>
          <cell r="F348"/>
          <cell r="G348" t="str">
            <v>&lt;Color = # FFC080&gt; hit upon_x000D_
Increase the moving speed &lt;/ color&gt;</v>
          </cell>
          <cell r="H348" t="str">
            <v>&lt;Color = # FFC080&gt; hit upon_x000D_
Increase the moving speed &lt;/ color&gt;</v>
          </cell>
          <cell r="K348">
            <v>1</v>
          </cell>
          <cell r="M348" t="str">
            <v>&lt;color =＃FFC080&gt;被撃時_x000D_
移動速度の増加&lt;/ color&gt;</v>
          </cell>
          <cell r="N348" t="str">
            <v>&lt;颜色=＃FFC080&gt;在命中_x000D_
增加移动速度&lt;/颜色&gt;</v>
          </cell>
          <cell r="O348" t="str">
            <v>&lt;顏色=＃FFC080&gt;在命中_x000D_
增加移動速度&lt;/顏色&gt;</v>
          </cell>
          <cell r="P348" t="str">
            <v>&lt;Color = # FFC080&gt; hit sur_x000D_
Augmenter la vitesse de déplacement &lt;/ couleur&gt;</v>
          </cell>
          <cell r="Q348" t="str">
            <v>&lt;Color = # FFC080&gt; Hit auf_x000D_
Erhöhen Sie die Bewegungsgeschwindigkeit &lt;/ color&gt;</v>
          </cell>
          <cell r="R348" t="str">
            <v>&lt;Warna = # FFC080&gt; hit pada_x000D_
Meningkatkan kecepatan bergerak &lt;/ warna&gt;</v>
          </cell>
          <cell r="S348" t="str">
            <v>&lt;Colore = # FFC080&gt; escogitato_x000D_
Aumentare la velocità di movimento &lt;/ color&gt;</v>
          </cell>
          <cell r="T348" t="str">
            <v>&lt;Color = # FFC080&gt; додумались_x000D_
Увеличьте скорость перемещения &lt;/ цвет&gt;</v>
          </cell>
          <cell r="U348" t="str">
            <v>&lt;Color = # FFC080&gt; atinó_x000D_
Aumentar la velocidad de movimiento &lt;/ Color&gt;</v>
          </cell>
          <cell r="V348" t="str">
            <v>&lt;สี = # FFC080&gt; ตีเมื่อ_x000D_
เพิ่มความเร็วในการเคลื่อนย้าย &lt;/ สี&gt;</v>
          </cell>
          <cell r="W348" t="str">
            <v>&lt;Color = # FFC080&gt; hit trên_x000D_
Tăng tốc độ di chuyển &lt;/ color&gt;</v>
          </cell>
          <cell r="X348" t="str">
            <v>&lt;Color = # FFC080&gt; bater em cima_x000D_
Aumentar a velocidade de movimento &lt;/ color&gt;</v>
          </cell>
          <cell r="Y348" t="str">
            <v>&lt;اللون = # FFC080&gt; ضرب على_x000D_
زيادة سرعة التحرك &lt;/ لون&gt;</v>
          </cell>
          <cell r="Z348" t="str">
            <v>&lt;Color = # FFC080&gt; дадумаліся_x000D_
Павялічце хуткасць перамяшчэння &lt;/ колер&gt;</v>
          </cell>
          <cell r="AA348" t="str">
            <v>&lt;Color = # FFC080&gt; хит при_x000D_
Увеличете скоростта на преместване &lt;/ цвят&gt;</v>
          </cell>
          <cell r="AB348" t="str">
            <v>&lt;Color = # FFC080&gt; hit upon_x000D_
Zvýšit rychlost pohybu &lt;/ barev&gt;</v>
          </cell>
          <cell r="AC348" t="str">
            <v>&lt;Kleur = # FFC080&gt; hit op_x000D_
Verhoog de bewegingssnelheid &lt;/ color&gt;</v>
          </cell>
          <cell r="AD348" t="str">
            <v>&lt;Color = # FFC080&gt; osui_x000D_
Kasvata liikkumanopeuden &lt;/ color&gt;</v>
          </cell>
          <cell r="AE348" t="str">
            <v>&lt;Color = # FFC080&gt; χτύπημα κατά_x000D_
Αυξήστε την ταχύτητα κίνησης &lt;/ χρώμα&gt;</v>
          </cell>
          <cell r="AF348" t="str">
            <v>&lt;Color = # FFC080&gt; להיט על_x000D_
מגביר את המהירות נעה &lt;/ צבע&gt;</v>
          </cell>
          <cell r="AG348" t="str">
            <v>&lt;Color = # FFC080&gt; hit upon_x000D_
Növelje a haladási sebességét &lt;/ color&gt;</v>
          </cell>
          <cell r="AH348" t="str">
            <v>&lt;Warna = # FFC080&gt; hit upon_x000D_
Meningkatkan kelajuan bergerak &lt;/ warna&gt;</v>
          </cell>
          <cell r="AI348" t="str">
            <v>&lt;Kolor = # FFC080&gt; hitem na_x000D_
Zwiększyć prędkość poruszającego &lt;/ color&gt;</v>
          </cell>
          <cell r="AJ348" t="str">
            <v>&lt;Color = # FFC080&gt; lovit pe_x000D_
Creșterea vitezei de deplasare &lt;/ culoare&gt;</v>
          </cell>
          <cell r="AK348" t="str">
            <v>&lt;Color = # FFC080&gt; hit upon_x000D_
Zvýšiť rýchlosť pohybu &lt;/ farieb&gt;</v>
          </cell>
          <cell r="AL348" t="str">
            <v>&lt;Color = # FFC080&gt; hit på_x000D_
Öka rörelsehastighet &lt;/ färg&gt;</v>
          </cell>
          <cell r="AM348" t="str">
            <v>üzerine &lt;Renk = # FFC080&gt; isabet_x000D_
hareket hızı &lt;/ renk&gt; arttırın</v>
          </cell>
          <cell r="AN348" t="str">
            <v>&lt;Color = # FFC080&gt; додумалися_x000D_
Збільште швидкість переміщення &lt;/ колір&gt;</v>
          </cell>
        </row>
        <row r="349">
          <cell r="A349" t="str">
            <v>LevelPackUIName_MoveSpeedUpOnKill</v>
          </cell>
          <cell r="B349">
            <v>1</v>
          </cell>
          <cell r="C349" t="str">
            <v>&lt;color=#FFC080&gt;킬 시
이동 속도 증가&lt;/color&gt;</v>
          </cell>
          <cell r="D349"/>
          <cell r="E349" t="str">
            <v>&lt;color=#FFC080&gt;킬 시
이동 속도 증가&lt;/color&gt;</v>
          </cell>
          <cell r="F349"/>
          <cell r="G349" t="str">
            <v>&lt;Color = # FFC080&gt; Kill City_x000D_
Increase the moving speed &lt;/ color&gt;</v>
          </cell>
          <cell r="H349" t="str">
            <v>&lt;Color = # FFC080&gt; Kill City_x000D_
Increase the moving speed &lt;/ color&gt;</v>
          </cell>
          <cell r="K349">
            <v>1</v>
          </cell>
          <cell r="M349" t="str">
            <v>&lt;color =＃FFC080&gt;キル時_x000D_
移動速度の増加&lt;/ color&gt;</v>
          </cell>
          <cell r="N349" t="str">
            <v>&lt;颜色=＃FFC080&gt;杀死市_x000D_
增加移动速度&lt;/颜色&gt;</v>
          </cell>
          <cell r="O349" t="str">
            <v>&lt;顏色=＃FFC080&gt;殺死市_x000D_
增加移動速度&lt;/顏色&gt;</v>
          </cell>
          <cell r="P349" t="str">
            <v>&lt;Color = # FFC080&gt; Kill City_x000D_
Augmenter la vitesse de déplacement &lt;/ couleur&gt;</v>
          </cell>
          <cell r="Q349" t="str">
            <v>&lt;Color = # FFC080&gt; Kill-Stadt_x000D_
Erhöhen Sie die Bewegungsgeschwindigkeit &lt;/ color&gt;</v>
          </cell>
          <cell r="R349" t="str">
            <v>&lt;Warna = # FFC080&gt; Bunuh Kota_x000D_
Meningkatkan kecepatan bergerak &lt;/ warna&gt;</v>
          </cell>
          <cell r="S349" t="str">
            <v>&lt;Colore = # FFC080&gt; Kill City_x000D_
Aumentare la velocità di movimento &lt;/ color&gt;</v>
          </cell>
          <cell r="T349" t="str">
            <v>&lt;Color = # FFC080&gt; Убить города_x000D_
Увеличьте скорость перемещения &lt;/ цвет&gt;</v>
          </cell>
          <cell r="U349" t="str">
            <v>&lt;Color = # FFC080&gt; Ciudad de muertes_x000D_
Aumentar la velocidad de movimiento &lt;/ Color&gt;</v>
          </cell>
          <cell r="V349" t="str">
            <v>&lt;สี = # FFC080&gt; เมืองคิ_x000D_
เพิ่มความเร็วในการเคลื่อนย้าย &lt;/ สี&gt;</v>
          </cell>
          <cell r="W349" t="str">
            <v>&lt;Color = # FFC080&gt; Kill Thành phố_x000D_
Tăng tốc độ di chuyển &lt;/ color&gt;</v>
          </cell>
          <cell r="X349" t="str">
            <v>&lt;Color = # FFC080&gt; Kill Cidade_x000D_
Aumentar a velocidade de movimento &lt;/ color&gt;</v>
          </cell>
          <cell r="Y349" t="str">
            <v>&lt;اللون = # FFC080&gt; قتل مدينة_x000D_
زيادة سرعة التحرك &lt;/ لون&gt;</v>
          </cell>
          <cell r="Z349" t="str">
            <v>&lt;Color = # FFC080&gt; Забіць горада_x000D_
Павялічце хуткасць перамяшчэння &lt;/ колер&gt;</v>
          </cell>
          <cell r="AA349" t="str">
            <v>&lt;Color = # FFC080&gt; Kill City_x000D_
Увеличете скоростта на преместване &lt;/ цвят&gt;</v>
          </cell>
          <cell r="AB349" t="str">
            <v>&lt;Color = # FFC080&gt; zabít City_x000D_
Zvýšit rychlost pohybu &lt;/ barev&gt;</v>
          </cell>
          <cell r="AC349" t="str">
            <v>&lt;Kleur = # FFC080&gt; Kill Stad_x000D_
Verhoog de bewegingssnelheid &lt;/ color&gt;</v>
          </cell>
          <cell r="AD349" t="str">
            <v>&lt;Color = # FFC080&gt; Tapa kaupunki_x000D_
Kasvata liikkumanopeuden &lt;/ color&gt;</v>
          </cell>
          <cell r="AE349" t="str">
            <v>&lt;Color = # FFC080&gt; Kill Πόλη_x000D_
Αυξήστε την ταχύτητα κίνησης &lt;/ χρώμα&gt;</v>
          </cell>
          <cell r="AF349" t="str">
            <v>&lt;Color = # FFC080&gt; Kill סיטי_x000D_
מגביר את המהירות נעה &lt;/ צבע&gt;</v>
          </cell>
          <cell r="AG349" t="str">
            <v>&lt;Color = # FFC080&gt; Kill City_x000D_
Növelje a haladási sebességét &lt;/ color&gt;</v>
          </cell>
          <cell r="AH349" t="str">
            <v>&lt;Warna = # FFC080&gt; Kill City_x000D_
Meningkatkan kelajuan bergerak &lt;/ warna&gt;</v>
          </cell>
          <cell r="AI349" t="str">
            <v>&lt;Kolor = # FFC080&gt; Zabij Miasto_x000D_
Zwiększyć prędkość poruszającego &lt;/ color&gt;</v>
          </cell>
          <cell r="AJ349" t="str">
            <v>&lt;Color = # FFC080&gt; Kill oraș_x000D_
Creșterea vitezei de deplasare &lt;/ culoare&gt;</v>
          </cell>
          <cell r="AK349" t="str">
            <v>&lt;Color = # FFC080&gt; zabiť City_x000D_
Zvýšiť rýchlosť pohybu &lt;/ farieb&gt;</v>
          </cell>
          <cell r="AL349" t="str">
            <v>&lt;Color = # FFC080&gt; Kill Stad_x000D_
Öka rörelsehastighet &lt;/ färg&gt;</v>
          </cell>
          <cell r="AM349" t="str">
            <v>&lt;Renk = # FFC080&gt; öldür İl_x000D_
hareket hızı &lt;/ renk&gt; arttırın</v>
          </cell>
          <cell r="AN349" t="str">
            <v>&lt;Color = # FFC080&gt; Вбити міста_x000D_
Збільште швидкість переміщення &lt;/ колір&gt;</v>
          </cell>
        </row>
        <row r="350">
          <cell r="A350" t="str">
            <v>LevelPackUIName_MineOnMove</v>
          </cell>
          <cell r="B350">
            <v>1</v>
          </cell>
          <cell r="C350" t="str">
            <v>&lt;color=#FFC080&gt;이동 중 오브 설치&lt;/color&gt;</v>
          </cell>
          <cell r="D350"/>
          <cell r="E350" t="str">
            <v>&lt;color=#FFC080&gt;이동 중 오브 설치&lt;/color&gt;</v>
          </cell>
          <cell r="F350"/>
          <cell r="G350" t="str">
            <v>&lt;Color = # FFC080&gt; moved during installation of &lt;/ color&gt;</v>
          </cell>
          <cell r="H350" t="str">
            <v>&lt;Color = # FFC080&gt; moved during installation of &lt;/ color&gt;</v>
          </cell>
          <cell r="K350">
            <v>1</v>
          </cell>
          <cell r="M350" t="str">
            <v>&lt;color =＃FFC080&gt;移動中・オブ・インストール&lt;/ color&gt;</v>
          </cell>
          <cell r="N350" t="str">
            <v>&lt;颜色=＃FFC080&gt;安装的过程中移动&lt;/颜色&gt;</v>
          </cell>
          <cell r="O350" t="str">
            <v>&lt;顏色=＃FFC080&gt;安裝的過程中移動&lt;/顏色&gt;</v>
          </cell>
          <cell r="P350" t="str">
            <v>&lt;Color = # FFC080&gt; déplacé lors de l'installation de &lt;/ couleur&gt;</v>
          </cell>
          <cell r="Q350" t="str">
            <v>&lt;Color = # FFC080&gt; bewegt bei der Installation von &lt;/ color&gt;</v>
          </cell>
          <cell r="R350" t="str">
            <v>&lt;Warna = # FFC080&gt; dipindahkan selama instalasi &lt;/ warna&gt;</v>
          </cell>
          <cell r="S350" t="str">
            <v>&lt;Colore = # FFC080&gt; spostati durante l'installazione di &lt;/ color&gt;</v>
          </cell>
          <cell r="T350" t="str">
            <v>&lt;Color = # FFC080&gt; перемещается во время установки &lt;/ цвет&gt;</v>
          </cell>
          <cell r="U350" t="str">
            <v>&lt;Color = # FFC080&gt; movido durante la instalación de &lt;/ Color&gt;</v>
          </cell>
          <cell r="V350" t="str">
            <v>&lt;สี = # FFC080&gt; ย้ายระหว่างการติดตั้ง &lt;/ สี&gt;</v>
          </cell>
          <cell r="W350" t="str">
            <v>&lt;Color = # FFC080&gt; di chuyển trong khi cài đặt của &lt;/ color&gt;</v>
          </cell>
          <cell r="X350" t="str">
            <v>&lt;Color = # FFC080&gt; foi movida durante a instalação do &lt;/ color&gt;</v>
          </cell>
          <cell r="Y350" t="str">
            <v>&lt;اللون = # FFC080&gt; انتقلت أثناء تثبيت &lt;/ لون&gt;</v>
          </cell>
          <cell r="Z350" t="str">
            <v>&lt;Color = # FFC080&gt; перамяшчаецца падчас ўстаноўкі &lt;/ колер&gt;</v>
          </cell>
          <cell r="AA350" t="str">
            <v>&lt;Color = # FFC080&gt; премества по време на инсталацията на &lt;/ цвят&gt;</v>
          </cell>
          <cell r="AB350" t="str">
            <v>&lt;Color = # FFC080&gt; pohyboval během instalace &lt;/ color&gt;</v>
          </cell>
          <cell r="AC350" t="str">
            <v>&lt;Kleur = # FFC080&gt; verplaatst tijdens de installatie van &lt;/ color&gt;</v>
          </cell>
          <cell r="AD350" t="str">
            <v>&lt;Color = # FFC080&gt; siirretään asennuksen aikana &lt;/ color&gt;</v>
          </cell>
          <cell r="AE350" t="str">
            <v>&lt;Color = # FFC080&gt; μετακινηθεί κατά την εγκατάσταση του &lt;/ χρώμα&gt;</v>
          </cell>
          <cell r="AF350" t="str">
            <v>&lt;Color = # FFC080&gt; עבר במהלך ההתקנה של &lt;/ צבע&gt;</v>
          </cell>
          <cell r="AG350" t="str">
            <v>&lt;Color = # FFC080&gt; mozgott a telepítés során &lt;/ color&gt;</v>
          </cell>
          <cell r="AH350" t="str">
            <v>&lt;Warna = # FFC080&gt; berpindah semasa pemasangan &lt;/ warna&gt;</v>
          </cell>
          <cell r="AI350" t="str">
            <v>&lt;Kolor = # FFC080&gt; przeniesiony podczas instalacji &lt;/ color&gt;</v>
          </cell>
          <cell r="AJ350" t="str">
            <v>&lt;Color = # FFC080&gt; mutat în timpul instalării &lt;/ color&gt;</v>
          </cell>
          <cell r="AK350" t="str">
            <v>&lt;Color = # FFC080&gt; pohyboval počas inštalácie &lt;/ color&gt;</v>
          </cell>
          <cell r="AL350" t="str">
            <v>&lt;Color = # FFC080&gt; flyttas under installationen av &lt;/ färg&gt;</v>
          </cell>
          <cell r="AM350" t="str">
            <v>&lt;Renk = # FFC080&gt; yüklenmesi sırasında taşınır &lt;/ renk&gt;</v>
          </cell>
          <cell r="AN350" t="str">
            <v>&lt;Color = # FFC080&gt; переміщається під час установки &lt;/ колір&gt;</v>
          </cell>
        </row>
        <row r="351">
          <cell r="A351" t="str">
            <v>LevelPackUIName_SlowHitObject</v>
          </cell>
          <cell r="B351">
            <v>1</v>
          </cell>
          <cell r="C351" t="str">
            <v>발사체 속도 감소</v>
          </cell>
          <cell r="D351"/>
          <cell r="E351" t="str">
            <v>발사체 속도 감소</v>
          </cell>
          <cell r="F351"/>
          <cell r="G351" t="str">
            <v>Projectile speed reduction</v>
          </cell>
          <cell r="H351" t="str">
            <v>Projectile speed reduction</v>
          </cell>
          <cell r="K351">
            <v>1</v>
          </cell>
          <cell r="M351" t="str">
            <v>発射体速度減少</v>
          </cell>
          <cell r="N351" t="str">
            <v>弹丸速度降低</v>
          </cell>
          <cell r="O351" t="str">
            <v>彈丸速度降低</v>
          </cell>
          <cell r="P351" t="str">
            <v>Projectile réduction de la vitesse</v>
          </cell>
          <cell r="Q351" t="str">
            <v>Projektil Geschwindigkeitsreduzierung</v>
          </cell>
          <cell r="R351" t="str">
            <v>pengurangan kecepatan proyektil</v>
          </cell>
          <cell r="S351" t="str">
            <v>riduzione della velocità del proiettile</v>
          </cell>
          <cell r="T351" t="str">
            <v>Снижение скорости Снаряд</v>
          </cell>
          <cell r="U351" t="str">
            <v>reducción de la velocidad del proyectil</v>
          </cell>
          <cell r="V351" t="str">
            <v>การลดความเร็วในโปรเจค</v>
          </cell>
          <cell r="W351" t="str">
            <v>giảm tốc độ đạn</v>
          </cell>
          <cell r="X351" t="str">
            <v>redução da velocidade projéctil</v>
          </cell>
          <cell r="Y351" t="str">
            <v>تخفيض سرعة المقذوف</v>
          </cell>
          <cell r="Z351" t="str">
            <v>Зніжэнне хуткасці Снарад</v>
          </cell>
          <cell r="AA351" t="str">
            <v>намаляване на скоростта Снаряд</v>
          </cell>
          <cell r="AB351" t="str">
            <v>snížení rychlosti projektilu</v>
          </cell>
          <cell r="AC351" t="str">
            <v>Projectiel snelheidsreductie</v>
          </cell>
          <cell r="AD351" t="str">
            <v>Ammuksen nopeuden pudotus</v>
          </cell>
          <cell r="AE351" t="str">
            <v>μείωση της ταχύτητας του βλήματος</v>
          </cell>
          <cell r="AF351" t="str">
            <v>הפחתת מהירות הקליע</v>
          </cell>
          <cell r="AG351" t="str">
            <v>Lövedék sebesség csökkentése</v>
          </cell>
          <cell r="AH351" t="str">
            <v>pengurangan kelajuan peluru</v>
          </cell>
          <cell r="AI351" t="str">
            <v>Zmniejszenie prędkości pocisku</v>
          </cell>
          <cell r="AJ351" t="str">
            <v>Reducerea vitezei proiectilului</v>
          </cell>
          <cell r="AK351" t="str">
            <v>zníženie rýchlosti projektilu</v>
          </cell>
          <cell r="AL351" t="str">
            <v>Projektilhastighetsreduktion</v>
          </cell>
          <cell r="AM351" t="str">
            <v>Mermi hızı azaltma</v>
          </cell>
          <cell r="AN351" t="str">
            <v>Зниження швидкості Снаряд</v>
          </cell>
        </row>
        <row r="352">
          <cell r="A352" t="str">
            <v>LevelPackUIName_SlowHitObjectBetter</v>
          </cell>
          <cell r="B352">
            <v>1</v>
          </cell>
          <cell r="C352" t="str">
            <v>&lt;color=#FFC080&gt;상급&lt;/color&gt; 발사체 속도 감소</v>
          </cell>
          <cell r="D352"/>
          <cell r="E352" t="str">
            <v>&lt;color=#FFC080&gt;상급&lt;/color&gt; 발사체 속도 감소</v>
          </cell>
          <cell r="F352"/>
          <cell r="G352" t="str">
            <v>&lt;Color = # FFC080&gt; Advanced &lt;/ color&gt; reduced speed projectile</v>
          </cell>
          <cell r="H352" t="str">
            <v>&lt;Color = # FFC080&gt; Advanced &lt;/ color&gt; reduced speed projectile</v>
          </cell>
          <cell r="K352">
            <v>1</v>
          </cell>
          <cell r="M352" t="str">
            <v>&lt;color =＃FFC080&gt;上級&lt;/ color&gt;発射体速度減少</v>
          </cell>
          <cell r="N352" t="str">
            <v>&lt;颜色=＃FFC080&gt;高级&lt;/彩色&gt;减小的速度弹</v>
          </cell>
          <cell r="O352" t="str">
            <v>&lt;顏色=＃FFC080&gt;高級&lt;/彩色&gt;減小的速度彈</v>
          </cell>
          <cell r="P352" t="str">
            <v>&lt;Color = # FFC080&gt; Avancé &lt;/ couleur&gt; réduit projectile de vitesse</v>
          </cell>
          <cell r="Q352" t="str">
            <v>&lt;Color = # FFC080&gt; Erweitert &lt;/ color&gt; reduzierte Geschwindigkeit Projektil</v>
          </cell>
          <cell r="R352" t="str">
            <v>&lt;Warna = # FFC080&gt; Lanjutan &lt;/ warna&gt; mengurangi kecepatan proyektil</v>
          </cell>
          <cell r="S352" t="str">
            <v>&lt;Colore = # FFC080&gt; Avanzate &lt;/ color&gt; velocità ridotta del proiettile</v>
          </cell>
          <cell r="T352" t="str">
            <v>&lt;Color = # FFC080&gt; Дополнительно &lt;/ цвет&gt; пониженная скорость снаряда</v>
          </cell>
          <cell r="U352" t="str">
            <v>&lt;Color = # FFC080&gt; Avanzado &lt;/ Color&gt; reducción de la velocidad del proyectil</v>
          </cell>
          <cell r="V352" t="str">
            <v>&lt;สี = # FFC080&gt; ขั้นสูง &lt;/ สี&gt; ลดความเร็วกระสุน</v>
          </cell>
          <cell r="W352" t="str">
            <v>&lt;Color = # FFC080&gt; Nâng cao &lt;/ color&gt; giảm tốc độ đạn</v>
          </cell>
          <cell r="X352" t="str">
            <v>&lt;Color = # FFC080&gt; Avançado &lt;/ color&gt; velocidade reduzida projétil</v>
          </cell>
          <cell r="Y352" t="str">
            <v>&lt;اللون = # FFC080&gt; خيارات متقدمة &lt;/ لون&gt; انخفاض سرعة المقذوف</v>
          </cell>
          <cell r="Z352" t="str">
            <v>&lt;Color = # FFC080&gt; Дадаткова &lt;/ колер&gt; паніжаная хуткасць снарада</v>
          </cell>
          <cell r="AA352" t="str">
            <v>&lt;Color = # FFC080&gt; Разширени &lt;/ цвят&gt; намалена скорост на снаряда</v>
          </cell>
          <cell r="AB352" t="str">
            <v>&lt;Color = # FFC080&gt; Pokročilé &lt;/ color&gt; sníženou rychlostí projektilu</v>
          </cell>
          <cell r="AC352" t="str">
            <v>&lt;Kleur = # FFC080&gt; Geavanceerd &lt;/ color&gt; gereduceerde snelheid projectiel</v>
          </cell>
          <cell r="AD352" t="str">
            <v>&lt;Color = # FFC080&gt; Lisäasetukset &lt;/ color&gt; alennetulla nopeudella ammuksen</v>
          </cell>
          <cell r="AE352" t="str">
            <v>&lt;Color = # FFC080&gt; Για προχωρημένους &lt;/ χρώμα&gt; μειωμένη ταχύτητα βλήματος</v>
          </cell>
          <cell r="AF352" t="str">
            <v>&lt;Color = # FFC080&gt; מתקדם &lt;/ צבע&gt; מהירות מופחת קלע</v>
          </cell>
          <cell r="AG352" t="str">
            <v>&lt;Color = # FFC080&gt; Speciális &lt;/ color&gt; csökkentett sebesség lövedék</v>
          </cell>
          <cell r="AH352" t="str">
            <v>&lt;Warna = # FFC080&gt; Advanced &lt;/ warna&gt; peluru kelajuan dikurangkan</v>
          </cell>
          <cell r="AI352" t="str">
            <v>&lt;Kolor = # FFC080&gt; Zaawansowane &lt;/ color&gt; zmniejszona prędkość pocisku</v>
          </cell>
          <cell r="AJ352" t="str">
            <v>&lt;Color = # FFC080&gt; Avansat &lt;/ culoare&gt; viteză redusă proiectil</v>
          </cell>
          <cell r="AK352" t="str">
            <v>&lt;Color = # FFC080&gt; Pokročilé &lt;/ color&gt; zníženou rýchlosťou projektilu</v>
          </cell>
          <cell r="AL352" t="str">
            <v>&lt;Färg = # FFC080&gt; Advanced &lt;/ färg&gt; reducerad hastighet projektil</v>
          </cell>
          <cell r="AM352" t="str">
            <v>&lt;Renk = # FFC080&gt; Gelişmiş &lt;/ renk&gt; azaltılmış hız mermi</v>
          </cell>
          <cell r="AN352" t="str">
            <v>&lt;Color = # FFC080&gt; Додатково &lt;/ колір&gt; знижена швидкість снаряда</v>
          </cell>
        </row>
        <row r="353">
          <cell r="A353" t="str">
            <v>LevelPackUIName_Paralyze</v>
          </cell>
          <cell r="B353">
            <v>1</v>
          </cell>
          <cell r="C353" t="str">
            <v>&lt;color=#FFC080&gt;마비 효과&lt;/color&gt;</v>
          </cell>
          <cell r="D353"/>
          <cell r="E353" t="str">
            <v>&lt;color=#FFC080&gt;마비 효과&lt;/color&gt;</v>
          </cell>
          <cell r="F353"/>
          <cell r="G353" t="str">
            <v>&lt;Color = # FFC080&gt; paralysis effect &lt;/ color&gt;</v>
          </cell>
          <cell r="H353" t="str">
            <v>&lt;Color = # FFC080&gt; paralysis effect &lt;/ color&gt;</v>
          </cell>
          <cell r="K353">
            <v>1</v>
          </cell>
          <cell r="M353" t="str">
            <v>&lt;color =＃FFC080&gt;麻痺効果&lt;/ color&gt;</v>
          </cell>
          <cell r="N353" t="str">
            <v>&lt;颜色=＃FFC080&gt;麻痹效果&lt;/颜色&gt;</v>
          </cell>
          <cell r="O353" t="str">
            <v>&lt;顏色=＃FFC080&gt;麻痺效果&lt;/顏色&gt;</v>
          </cell>
          <cell r="P353" t="str">
            <v>&lt;Color = # FFC080&gt; Effet paralysie &lt;/ couleur&gt;</v>
          </cell>
          <cell r="Q353" t="str">
            <v>&lt;Color = # FFC080&gt; Lähmung Effekt &lt;/ color&gt;</v>
          </cell>
          <cell r="R353" t="str">
            <v>&lt;Warna = # FFC080&gt; kelumpuhan efek &lt;/ warna&gt;</v>
          </cell>
          <cell r="S353" t="str">
            <v>&lt;Colore = # FFC080&gt; paralisi effetto &lt;/ color&gt;</v>
          </cell>
          <cell r="T353" t="str">
            <v>&lt;Color = # FFC080&gt; паралич эффект &lt;/ цвет&gt;</v>
          </cell>
          <cell r="U353" t="str">
            <v>&lt;Color = # FFC080&gt; parálisis efecto &lt;/ Color&gt;</v>
          </cell>
          <cell r="V353" t="str">
            <v>&lt;สี = # FFC080&gt; อัมพาตผล &lt;/ สี&gt;</v>
          </cell>
          <cell r="W353" t="str">
            <v>&lt;Color = # FFC080&gt; tê liệt hiệu quả &lt;/ color&gt;</v>
          </cell>
          <cell r="X353" t="str">
            <v>&lt;Color = # FFC080&gt; paralisia efeito &lt;/ color&gt;</v>
          </cell>
          <cell r="Y353" t="str">
            <v>&lt;اللون = # FFC080&gt; الشلل تأثير &lt;/ لون&gt;</v>
          </cell>
          <cell r="Z353" t="str">
            <v>&lt;Color = # FFC080&gt; параліч эфект &lt;/ колер&gt;</v>
          </cell>
          <cell r="AA353" t="str">
            <v>&lt;Цвят = # FFC080&gt; парализа ефект &lt;/ цвят&gt;</v>
          </cell>
          <cell r="AB353" t="str">
            <v>&lt;Color = # FFC080&gt; paralýza efekt &lt;/ color&gt;</v>
          </cell>
          <cell r="AC353" t="str">
            <v>&lt;Kleur = # FFC080&gt; verlamming effect &lt;/ color&gt;</v>
          </cell>
          <cell r="AD353" t="str">
            <v>&lt;Color = # FFC080&gt; halvaus vaikutus &lt;/ color&gt;</v>
          </cell>
          <cell r="AE353" t="str">
            <v>&lt;Color = # FFC080&gt; παράλυση αποτέλεσμα &lt;/ χρώμα&gt;</v>
          </cell>
          <cell r="AF353" t="str">
            <v>&lt;Color = # FFC080&gt; שיתוק אפקט &lt;/ צבע&gt;</v>
          </cell>
          <cell r="AG353" t="str">
            <v>&lt;Color = # FFC080&gt; bénulás hatása &lt;/ color&gt;</v>
          </cell>
          <cell r="AH353" t="str">
            <v>&lt;Warna = # FFC080&gt; lumpuh kesan &lt;/ warna&gt;</v>
          </cell>
          <cell r="AI353" t="str">
            <v>&lt;Kolor = # FFC080&gt; paraliż efekt &lt;/ color&gt;</v>
          </cell>
          <cell r="AJ353" t="str">
            <v>&lt;Color = # FFC080&gt; paralizie efect &lt;/ culoare&gt;</v>
          </cell>
          <cell r="AK353" t="str">
            <v>&lt;Color = # FFC080&gt; paralýza efekt &lt;/ color&gt;</v>
          </cell>
          <cell r="AL353" t="str">
            <v>&lt;Color = # FFC080&gt; förlamning effekt &lt;/ färg&gt;</v>
          </cell>
          <cell r="AM353" t="str">
            <v>&lt;Renk = # FFC080&gt; felç etkisi &lt;/ renk&gt;</v>
          </cell>
          <cell r="AN353" t="str">
            <v>&lt;Color = # FFC080&gt; параліч ефект &lt;/ колір&gt;</v>
          </cell>
        </row>
        <row r="354">
          <cell r="A354" t="str">
            <v>LevelPackUIName_Hold</v>
          </cell>
          <cell r="B354">
            <v>1</v>
          </cell>
          <cell r="C354" t="str">
            <v>&lt;color=#FFC080&gt;이동 불가 효과&lt;/color&gt;</v>
          </cell>
          <cell r="D354"/>
          <cell r="E354" t="str">
            <v>&lt;color=#FFC080&gt;이동 불가 효과&lt;/color&gt;</v>
          </cell>
          <cell r="F354"/>
          <cell r="G354" t="str">
            <v>&lt;Color = # FFC080&gt; Move No effect &lt;/ color&gt;</v>
          </cell>
          <cell r="H354" t="str">
            <v>&lt;Color = # FFC080&gt; Move No effect &lt;/ color&gt;</v>
          </cell>
          <cell r="K354">
            <v>1</v>
          </cell>
          <cell r="M354" t="str">
            <v>&lt;color =＃FFC080&gt;移動不可効果&lt;/ color&gt;</v>
          </cell>
          <cell r="N354" t="str">
            <v>&lt;颜色=＃FFC080&gt;移动没有影响&lt;/颜色&gt;</v>
          </cell>
          <cell r="O354" t="str">
            <v>&lt;顏色=＃FFC080&gt;移動沒有影響&lt;/顏色&gt;</v>
          </cell>
          <cell r="P354" t="str">
            <v>&lt;Color = # FFC080&gt; Déplacer Aucun effet &lt;/ color&gt;</v>
          </cell>
          <cell r="Q354" t="str">
            <v>&lt;Color = # FFC080&gt; Verschieben Keine Auswirkung &lt;/ color&gt;</v>
          </cell>
          <cell r="R354" t="str">
            <v>&lt;Warna = # FFC080&gt; Move Tidak ada efek &lt;/ warna&gt;</v>
          </cell>
          <cell r="S354" t="str">
            <v>&lt;Colore = # FFC080&gt; Sposta Nessun effetto &lt;/ color&gt;</v>
          </cell>
          <cell r="T354" t="str">
            <v>&lt;Нет Цвет = # FFC080&gt; Move Нет эффекта &lt;/ цвет&gt;</v>
          </cell>
          <cell r="U354" t="str">
            <v>&lt;Color = # FFC080&gt; Mover Sin efecto &lt;/ Color&gt;</v>
          </cell>
          <cell r="V354" t="str">
            <v>&lt;สี = # FFC080&gt; ย้ายไม่มีผล &lt;/ สี&gt;</v>
          </cell>
          <cell r="W354" t="str">
            <v>&lt;Color = # FFC080&gt; Move Không có tác dụng &lt;/ color&gt;</v>
          </cell>
          <cell r="X354" t="str">
            <v>&lt;Color = # FFC080&gt; Mover Nenhum efeito &lt;/ color&gt;</v>
          </cell>
          <cell r="Y354" t="str">
            <v>&lt;اللون = # FFC080&gt; نقل أي تأثير &lt;/ لون&gt;</v>
          </cell>
          <cell r="Z354" t="str">
            <v>&lt;Няма Колер = # FFC080&gt; Move Няма эфекту &lt;/ колер&gt;</v>
          </cell>
          <cell r="AA354" t="str">
            <v>&lt;Color = # FFC080&gt; Преместване Без ефект &lt;/ цвят&gt;</v>
          </cell>
          <cell r="AB354" t="str">
            <v>&lt;Color = # FFC080&gt; Move Žádný vliv &lt;/ color&gt;</v>
          </cell>
          <cell r="AC354" t="str">
            <v>&lt;Kleur = # FFC080&gt; Move Geen effect &lt;/ color&gt;</v>
          </cell>
          <cell r="AD354" t="str">
            <v>&lt;Color = # FFC080&gt; Siirrä Ei vaikutusta &lt;/ ​​color&gt;</v>
          </cell>
          <cell r="AE354" t="str">
            <v>&lt;Color = # FFC080&gt; Μετακίνηση Καμία επίδραση &lt;/ χρώμα&gt;</v>
          </cell>
          <cell r="AF354" t="str">
            <v>&lt;Color = # FFC080&gt; העבר אין השפעה &lt;/ צבע&gt;</v>
          </cell>
          <cell r="AG354" t="str">
            <v>&lt;Color = # FFC080&gt; Move Nincs hatás &lt;/ color&gt;</v>
          </cell>
          <cell r="AH354" t="str">
            <v>&lt;Warna = # FFC080&gt; Pindah Tiada kesan &lt;/ warna&gt;</v>
          </cell>
          <cell r="AI354" t="str">
            <v>&lt;Kolor = # FFC080&gt; Przenieś Brak efektu &lt;/ color&gt;</v>
          </cell>
          <cell r="AJ354" t="str">
            <v>&lt;Color = # FFC080&gt; Mutare Nici un efect &lt;/ culoare&gt;</v>
          </cell>
          <cell r="AK354" t="str">
            <v>&lt;Color = # FFC080&gt; Move Žiadny vplyv &lt;/ color&gt;</v>
          </cell>
          <cell r="AL354" t="str">
            <v>&lt;Color = # FFC080&gt; Flytta Ingen effekt &lt;/ färg&gt;</v>
          </cell>
          <cell r="AM354" t="str">
            <v>&lt;Renk = # FFC080&gt; Taşı Etkisiz &lt;/ renk&gt;</v>
          </cell>
          <cell r="AN354" t="str">
            <v>&lt;Ні Колір = # FFC080&gt; Move Немає ефекту &lt;/ колір&gt;</v>
          </cell>
        </row>
        <row r="355">
          <cell r="A355" t="str">
            <v>LevelPackUIName_Transport</v>
          </cell>
          <cell r="B355">
            <v>1</v>
          </cell>
          <cell r="C355" t="str">
            <v>&lt;color=#FFC080&gt;몬스터 전이 효과&lt;/color&gt;</v>
          </cell>
          <cell r="D355"/>
          <cell r="E355" t="str">
            <v>&lt;color=#FFC080&gt;몬스터 전이 효과&lt;/color&gt;</v>
          </cell>
          <cell r="F355"/>
          <cell r="G355" t="str">
            <v>&lt;Color = # FFC080&gt; Monsters transition effects &lt;/ color&gt;</v>
          </cell>
          <cell r="H355" t="str">
            <v>&lt;Color = # FFC080&gt; Monsters transition effects &lt;/ color&gt;</v>
          </cell>
          <cell r="K355">
            <v>1</v>
          </cell>
          <cell r="M355" t="str">
            <v>&lt;color =＃FFC080&gt;モンスター転移効果&lt;/ color&gt;</v>
          </cell>
          <cell r="N355" t="str">
            <v>&lt;颜色=＃FFC080&gt;妖怪过渡效果&lt;/颜色&gt;</v>
          </cell>
          <cell r="O355" t="str">
            <v>&lt;顏色=＃FFC080&gt;妖怪過渡效果&lt;/顏色&gt;</v>
          </cell>
          <cell r="P355" t="str">
            <v>&lt;Color = # FFC080&gt; Monstres effets de transition &lt;/ couleur&gt;</v>
          </cell>
          <cell r="Q355" t="str">
            <v>&lt;Color = # FFC080&gt; Monsters Übergangseffekte &lt;/ color&gt;</v>
          </cell>
          <cell r="R355" t="str">
            <v>&lt;Warna = # FFC080&gt; Monsters efek transisi &lt;/ warna&gt;</v>
          </cell>
          <cell r="S355" t="str">
            <v>&lt;Colore = # FFC080&gt; Mostri effetti di transizione &lt;/ color&gt;</v>
          </cell>
          <cell r="T355" t="str">
            <v>&lt;Color = # FFC080&gt; Монстры эффектов перехода &lt;/ цвет&gt;</v>
          </cell>
          <cell r="U355" t="str">
            <v>&lt;Color = # FFC080&gt; Monstruos efectos de transición &lt;/ Color&gt;</v>
          </cell>
          <cell r="V355" t="str">
            <v>&lt;สี = # FFC080&gt; มอนสเตอร์ผลการเปลี่ยนแปลง &lt;/ สี&gt;</v>
          </cell>
          <cell r="W355" t="str">
            <v>&lt;Color = # FFC080&gt; Monsters hiệu ứng chuyển tiếp &lt;/ color&gt;</v>
          </cell>
          <cell r="X355" t="str">
            <v>&lt;Color = # FFC080&gt; Monstro efeitos de transição &lt;/ color&gt;</v>
          </cell>
          <cell r="Y355" t="str">
            <v>&lt;اللون = # FFC080&gt; حوش الانتقال من آثار &lt;/ لون&gt;</v>
          </cell>
          <cell r="Z355" t="str">
            <v>&lt;Color = # FFC080&gt; Монстры эфектаў пераходу &lt;/ колер&gt;</v>
          </cell>
          <cell r="AA355" t="str">
            <v>&lt;Цвят = # FFC080&gt; Monsters преходни ефекти &lt;/ цвят&gt;</v>
          </cell>
          <cell r="AB355" t="str">
            <v>&lt;Color = # FFC080&gt; Monsters přechodových efektů &lt;/ color&gt;</v>
          </cell>
          <cell r="AC355" t="str">
            <v>&lt;Kleur = # FFC080&gt; Monsters overgangseffecten &lt;/ color&gt;</v>
          </cell>
          <cell r="AD355" t="str">
            <v>&lt;Color = # FFC080&gt; Monsters siirtymisen vaikutukset &lt;/ color&gt;</v>
          </cell>
          <cell r="AE355" t="str">
            <v>&lt;Color = # FFC080&gt; Monsters εφέ μετάβασης &lt;/ χρώμα&gt;</v>
          </cell>
          <cell r="AF355" t="str">
            <v>&lt;Color = # FFC080&gt; מפלצות שפעות מעבר &lt;/ צבע&gt;</v>
          </cell>
          <cell r="AG355" t="str">
            <v>&lt;Color = # FFC080&gt; Szörnyek átmeneti hatások &lt;/ color&gt;</v>
          </cell>
          <cell r="AH355" t="str">
            <v>&lt;Warna = # FFC080&gt; Monsters kesan peralihan &lt;/ warna&gt;</v>
          </cell>
          <cell r="AI355" t="str">
            <v>&lt;Kolor = # FFC080&gt; Potwory efekty przejścia &lt;/ color&gt;</v>
          </cell>
          <cell r="AJ355" t="str">
            <v>&lt;Color = # FFC080&gt; Monsters efecte de tranziție &lt;/ culoare&gt;</v>
          </cell>
          <cell r="AK355" t="str">
            <v>&lt;Color = # FFC080&gt; Monsters prechodových efektov &lt;/ color&gt;</v>
          </cell>
          <cell r="AL355" t="str">
            <v>&lt;Färg = # FFC080&gt; Monster övergångseffekter &lt;/ färg&gt;</v>
          </cell>
          <cell r="AM355" t="str">
            <v>&lt;Renk = # FFC080&gt; Canavarlar geçiş efektleri &lt;/ renk&gt;</v>
          </cell>
          <cell r="AN355" t="str">
            <v>&lt;Color = # FFC080&gt; Монстри ефектів переходу &lt;/ колір&gt;</v>
          </cell>
        </row>
        <row r="356">
          <cell r="A356" t="str">
            <v>LevelPackUIName_SummonShield</v>
          </cell>
          <cell r="B356">
            <v>1</v>
          </cell>
          <cell r="C356" t="str">
            <v>&lt;color=#FFC080&gt;쉴드 소환&lt;/color&gt;</v>
          </cell>
          <cell r="D356"/>
          <cell r="E356" t="str">
            <v>&lt;color=#FFC080&gt;쉴드 소환&lt;/color&gt;</v>
          </cell>
          <cell r="F356"/>
          <cell r="G356" t="str">
            <v>&lt;Color = # FFC080&gt; Shield summoned &lt;/ color&gt;</v>
          </cell>
          <cell r="H356" t="str">
            <v>&lt;Color = # FFC080&gt; Shield summoned &lt;/ color&gt;</v>
          </cell>
          <cell r="K356">
            <v>1</v>
          </cell>
          <cell r="M356" t="str">
            <v>&lt;color =＃FFC080&gt;シールド召喚&lt;/ color&gt;</v>
          </cell>
          <cell r="N356" t="str">
            <v>&lt;颜色=＃FFC080&gt;盾召唤&lt;/颜色&gt;</v>
          </cell>
          <cell r="O356" t="str">
            <v>&lt;顏色=＃FFC080&gt;盾召喚&lt;/顏色&gt;</v>
          </cell>
          <cell r="P356" t="str">
            <v>&lt;Color = # FFC080&gt; Bouclier appelé &lt;/ couleur&gt;</v>
          </cell>
          <cell r="Q356" t="str">
            <v>&lt;Color = # FFC080&gt; Schild gerufen &lt;/ color&gt;</v>
          </cell>
          <cell r="R356" t="str">
            <v>&lt;Warna = # FFC080&gt; Perisai dipanggil &lt;/ warna&gt;</v>
          </cell>
          <cell r="S356" t="str">
            <v>&lt;Colore = # FFC080&gt; Scudo convocato &lt;/ color&gt;</v>
          </cell>
          <cell r="T356" t="str">
            <v>&lt;Color = # FFC080&gt; Щит вызвал &lt;/ цвет&gt;</v>
          </cell>
          <cell r="U356" t="str">
            <v>&lt;Color = # FFC080&gt; Escudo convocó &lt;/ Color&gt;</v>
          </cell>
          <cell r="V356" t="str">
            <v>&lt;สี = # FFC080&gt; โล่เรียก &lt;/ สี&gt;</v>
          </cell>
          <cell r="W356" t="str">
            <v>&lt;Color = # FFC080&gt; Shield triệu tập &lt;/ color&gt;</v>
          </cell>
          <cell r="X356" t="str">
            <v>&lt;Color = # FFC080&gt; Escudo convocado &lt;/ color&gt;</v>
          </cell>
          <cell r="Y356" t="str">
            <v>&lt;اللون = # FFC080&gt; درع استدعى &lt;/ لون&gt;</v>
          </cell>
          <cell r="Z356" t="str">
            <v>&lt;Color = # FFC080&gt; Шчыт выклікаў &lt;/ колер&gt;</v>
          </cell>
          <cell r="AA356" t="str">
            <v>&lt;Color = # FFC080&gt; Shield призован &lt;/ цвят&gt;</v>
          </cell>
          <cell r="AB356" t="str">
            <v>&lt;Color = # FFC080&gt; Shield povolán &lt;/ color&gt;</v>
          </cell>
          <cell r="AC356" t="str">
            <v>&lt;Kleur = # FFC080&gt; Shield opgeroepen &lt;/ color&gt;</v>
          </cell>
          <cell r="AD356" t="str">
            <v>&lt;Color = # FFC080&gt; Shield kutsui &lt;/ color&gt;</v>
          </cell>
          <cell r="AE356" t="str">
            <v>&lt;Color = # FFC080&gt; Ασπίδα κάλεσε &lt;/ χρώμα&gt;</v>
          </cell>
          <cell r="AF356" t="str">
            <v>&lt;Color = # FFC080&gt; מגן זימן &lt;/ צבע&gt;</v>
          </cell>
          <cell r="AG356" t="str">
            <v>&lt;Color = # FFC080&gt; Shield idézték &lt;/ color&gt;</v>
          </cell>
          <cell r="AH356" t="str">
            <v>&lt;Warna = # FFC080&gt; Shield memanggil &lt;/ warna&gt;</v>
          </cell>
          <cell r="AI356" t="str">
            <v>&lt;Kolor = # FFC080&gt; Tarcza wezwany &lt;/ color&gt;</v>
          </cell>
          <cell r="AJ356" t="str">
            <v>&lt;Color = # FFC080&gt; Shield citat &lt;/ culoare&gt;</v>
          </cell>
          <cell r="AK356" t="str">
            <v>&lt;Color = # FFC080&gt; Shield povolaný &lt;/ color&gt;</v>
          </cell>
          <cell r="AL356" t="str">
            <v>&lt;Color = # FFC080&gt; Shield kallade &lt;/ färg&gt;</v>
          </cell>
          <cell r="AM356" t="str">
            <v>&lt;Renk = # FFC080&gt; kalkan çağırdı &lt;/ renk&gt;</v>
          </cell>
          <cell r="AN356" t="str">
            <v>&lt;Color = # FFC080&gt; Щит викликав &lt;/ колір&gt;</v>
          </cell>
        </row>
        <row r="357">
          <cell r="A357" t="str">
            <v>LevelPackUIName_HealSpOnAttack</v>
          </cell>
          <cell r="B357">
            <v>1</v>
          </cell>
          <cell r="C357" t="str">
            <v>공격 시 궁게이지 획득</v>
          </cell>
          <cell r="D357"/>
          <cell r="E357" t="str">
            <v>공격 시 궁게이지 획득</v>
          </cell>
          <cell r="F357"/>
          <cell r="G357" t="str">
            <v>Bind attacks Palace gauge</v>
          </cell>
          <cell r="H357" t="str">
            <v>Bind attacks Palace gauge</v>
          </cell>
          <cell r="K357">
            <v>1</v>
          </cell>
          <cell r="M357" t="str">
            <v>攻撃時宮ゲージ獲得</v>
          </cell>
          <cell r="N357" t="str">
            <v>绑定攻击宫规</v>
          </cell>
          <cell r="O357" t="str">
            <v>綁定攻擊宮規</v>
          </cell>
          <cell r="P357" t="str">
            <v>attaques Bind jauge Palais</v>
          </cell>
          <cell r="Q357" t="str">
            <v>Bind Angriffe Palace Messer</v>
          </cell>
          <cell r="R357" t="str">
            <v>serangan Bind Istana pengukur</v>
          </cell>
          <cell r="S357" t="str">
            <v>attacchi Bind calibro Palazzo</v>
          </cell>
          <cell r="T357" t="str">
            <v>Bind нападения дворец калибр</v>
          </cell>
          <cell r="U357" t="str">
            <v>ataques se unen calibre Palace</v>
          </cell>
          <cell r="V357" t="str">
            <v>การโจมตีผูกพระราชวังวัด</v>
          </cell>
          <cell r="W357" t="str">
            <v>tấn công Bind Palace gauge</v>
          </cell>
          <cell r="X357" t="str">
            <v>ataques Bind calibre Palace</v>
          </cell>
          <cell r="Y357" t="str">
            <v>هجمات ربط قصر قياس</v>
          </cell>
          <cell r="Z357" t="str">
            <v>Bind нападу палац калібр</v>
          </cell>
          <cell r="AA357" t="str">
            <v>Bind атаки габарит Палас</v>
          </cell>
          <cell r="AB357" t="str">
            <v>Bind útoky Palace rozchod</v>
          </cell>
          <cell r="AC357" t="str">
            <v>Bind aanvallen Palace gauge</v>
          </cell>
          <cell r="AD357" t="str">
            <v>Sitoa hyökkäyksiä Palace mittari</v>
          </cell>
          <cell r="AE357" t="str">
            <v>Bind επιθέσεις μετρητή Palace</v>
          </cell>
          <cell r="AF357" t="str">
            <v>התקפות לאגד מד פאלאס</v>
          </cell>
          <cell r="AG357" t="str">
            <v>Bind támadások Palace nyomtáv</v>
          </cell>
          <cell r="AH357" t="str">
            <v>serangan Bind Palace tolok</v>
          </cell>
          <cell r="AI357" t="str">
            <v>Ataki wiążą Pałac miernik</v>
          </cell>
          <cell r="AJ357" t="str">
            <v>Atacurile bind ecartament Palace</v>
          </cell>
          <cell r="AK357" t="str">
            <v>Bind útoky Palace rozchod</v>
          </cell>
          <cell r="AL357" t="str">
            <v>Bind attacker Palace mätare</v>
          </cell>
          <cell r="AM357" t="str">
            <v>Bind saldırılar Sarayı göstergesi</v>
          </cell>
          <cell r="AN357" t="str">
            <v>Bind нападу палац калібр</v>
          </cell>
        </row>
        <row r="358">
          <cell r="A358" t="str">
            <v>LevelPackUIName_HealSpOnAttackBetter</v>
          </cell>
          <cell r="B358">
            <v>1</v>
          </cell>
          <cell r="C358" t="str">
            <v>&lt;color=#FFC080&gt;상급&lt;/color&gt; 공격 시 궁게이지 획득</v>
          </cell>
          <cell r="D358"/>
          <cell r="E358" t="str">
            <v>&lt;color=#FFC080&gt;상급&lt;/color&gt; 공격 시 궁게이지 획득</v>
          </cell>
          <cell r="F358"/>
          <cell r="G358" t="str">
            <v>Acquisition &lt;color = # FFC080&gt; Advanced &lt;/ color&gt; attacks Palace gauge</v>
          </cell>
          <cell r="H358" t="str">
            <v>Acquisition &lt;color = # FFC080&gt; Advanced &lt;/ color&gt; attacks Palace gauge</v>
          </cell>
          <cell r="K358">
            <v>1</v>
          </cell>
          <cell r="M358" t="str">
            <v>&lt;color =＃FFC080&gt;上級&lt;/ color&gt;攻撃時宮ゲージ獲得</v>
          </cell>
          <cell r="N358" t="str">
            <v>采集&lt;颜色=＃FFC080&gt;高级&lt;/彩色&gt;攻击宫规</v>
          </cell>
          <cell r="O358" t="str">
            <v>採集&lt;顏色=＃FFC080&gt;高級&lt;/彩色&gt;攻擊宮規</v>
          </cell>
          <cell r="P358" t="str">
            <v>Acquisition &lt;color = # FFC080&gt; Avancé &lt;/ couleur&gt; Palais des attaques de calibre</v>
          </cell>
          <cell r="Q358" t="str">
            <v>Acquisition &lt;color = # FFC080&gt; Erweitert &lt;/ color&gt; Angriffe Palace Messer</v>
          </cell>
          <cell r="R358" t="str">
            <v>Akuisisi &lt;color = # FFC080&gt; Lanjutan &lt;/ warna&gt; serangan Istana pengukur</v>
          </cell>
          <cell r="S358" t="str">
            <v>Acquisizione &lt;color = # FFC080&gt; Avanzate &lt;/ color&gt; attacchi manometro Palazzo</v>
          </cell>
          <cell r="T358" t="str">
            <v>Приобретение &lt;цвет = # FFC080&gt; Дополнительно &lt;/ цвет&gt; Нападения дворец калибр</v>
          </cell>
          <cell r="U358" t="str">
            <v>Adquisición &lt;color = # FFC080&gt; Avanzado &lt;/ color&gt; ataques de calibre Palace</v>
          </cell>
          <cell r="V358" t="str">
            <v>การเข้าซื้อกิจการ &lt;color = # FFC080&gt; ขั้นสูง &lt;/ สี&gt; โจมตีวัดพระราชวัง</v>
          </cell>
          <cell r="W358" t="str">
            <v>Mua &lt;color = # FFC080&gt; Nâng cao &lt;/ color&gt; tấn công gauge Palace</v>
          </cell>
          <cell r="X358" t="str">
            <v>Aquisição &lt;color = # FFC080&gt; Avançado &lt;/ cor&gt; ataques calibre Palace</v>
          </cell>
          <cell r="Y358" t="str">
            <v>اكتساب &lt;اللون = # FFC080&gt; خيارات متقدمة &lt;/ لون&gt; هجمات مقياس قصر</v>
          </cell>
          <cell r="Z358" t="str">
            <v>Набыццё &lt;колер = # FFC080&gt; Дадаткова &lt;/ колер&gt; Напады палац калібр</v>
          </cell>
          <cell r="AA358" t="str">
            <v>Придобиване &lt;цвят = # FFC080&gt; Разширени&gt; &lt;/ цветни атаки габарит Палас</v>
          </cell>
          <cell r="AB358" t="str">
            <v>Akvizice &lt;color = # FFC080&gt; Pokročilé &lt;/ barva&gt; útoky Palace rozchod</v>
          </cell>
          <cell r="AC358" t="str">
            <v>Overname &lt;color = # FFC080&gt; Geavanceerd &lt;/ color&gt; aanvallen Palace gauge</v>
          </cell>
          <cell r="AD358" t="str">
            <v>Hankinta &lt;color = # FFC080&gt; Lisäasetukset &lt;/ color&gt; hyökkäyksiä Palace mittari</v>
          </cell>
          <cell r="AE358" t="str">
            <v>Απόκτηση &lt;color = # FFC080&gt; Για προχωρημένους &lt;/ χρώμα&gt; επιθέσεις μετρητή Palace</v>
          </cell>
          <cell r="AF358" t="str">
            <v>רכישת &lt;color = # FFC080&gt; מתקדם &lt;/ צבע&gt; התקפות ארמון מד</v>
          </cell>
          <cell r="AG358" t="str">
            <v>Beszerzési &lt;color = # FFC080&gt; Speciális &lt;/ color&gt; támadások Palace nyomtáv</v>
          </cell>
          <cell r="AH358" t="str">
            <v>Pengambilalihan &lt;color = # FFC080&gt; Advanced &lt;/ warna&gt; serangan tolok Palace</v>
          </cell>
          <cell r="AI358" t="str">
            <v>Nabycie &lt;color = # FFC080&gt; Zaawansowane &lt;/ color&gt; Ataki Pałac miernik</v>
          </cell>
          <cell r="AJ358" t="str">
            <v>Achiziția &lt;color = # FFC080&gt; avansate &lt;/ color&gt; atacuri gabaritului Palace</v>
          </cell>
          <cell r="AK358" t="str">
            <v>Akvizícia &lt;color = # FFC080&gt; Pokročilé &lt;/ farba&gt; útoky Palace rozchod</v>
          </cell>
          <cell r="AL358" t="str">
            <v>Förvärv &lt;color = # FFC080&gt; Avancerat &lt;/ färg&gt; attacker Palace mätare</v>
          </cell>
          <cell r="AM358" t="str">
            <v>Toplama &lt;color = # FFC080&gt; Gelişmiş &lt;/ renk&gt; saldırılar Saray göstergesi</v>
          </cell>
          <cell r="AN358" t="str">
            <v>Придбання &lt;колір = # FFC080&gt; Додатково &lt;/ колір&gt; Напади палац калібр</v>
          </cell>
        </row>
        <row r="359">
          <cell r="A359" t="str">
            <v>LevelPackUIName_PaybackSp</v>
          </cell>
          <cell r="B359">
            <v>1</v>
          </cell>
          <cell r="C359" t="str">
            <v>&lt;color=#FFC080&gt;궁게이지 페이백&lt;/color&gt;</v>
          </cell>
          <cell r="D359"/>
          <cell r="E359" t="str">
            <v>&lt;color=#FFC080&gt;궁게이지 페이백&lt;/color&gt;</v>
          </cell>
          <cell r="F359"/>
          <cell r="G359" t="str">
            <v>&lt;Color = # FFC080&gt; Palace gauge paybacks &lt;/ color&gt;</v>
          </cell>
          <cell r="H359" t="str">
            <v>&lt;Color = # FFC080&gt; Palace gauge paybacks &lt;/ color&gt;</v>
          </cell>
          <cell r="K359">
            <v>1</v>
          </cell>
          <cell r="M359" t="str">
            <v>&lt;color =＃FFC080&gt;宮ゲージペイバック&lt;/ color&gt;</v>
          </cell>
          <cell r="N359" t="str">
            <v>&lt;颜色=＃FFC080&gt;宫计的回报&lt;/颜色&gt;</v>
          </cell>
          <cell r="O359" t="str">
            <v>&lt;顏色=＃FFC080&gt;宮計的回報&lt;/顏色&gt;</v>
          </cell>
          <cell r="P359" t="str">
            <v>&lt;Color = # FFC080&gt; Palais de jauge de récupération des coûts &lt;/ couleur&gt;</v>
          </cell>
          <cell r="Q359" t="str">
            <v>&lt;Color = # FFC080&gt; Palace Messer paybacks &lt;/ color&gt;</v>
          </cell>
          <cell r="R359" t="str">
            <v>&lt;Warna = # FFC080&gt; Istana ukur paybacks &lt;/ warna&gt;</v>
          </cell>
          <cell r="S359" t="str">
            <v>&lt;Colore = # FFC080&gt; Palazzo rimborsi calibro &lt;/ color&gt;</v>
          </cell>
          <cell r="T359" t="str">
            <v>&lt;Цвет = # FFC080&gt; Дворцовой калибровочная окупаемость &lt;/ цвет&gt;</v>
          </cell>
          <cell r="U359" t="str">
            <v>&lt;Color = # FFC080&gt; Palace reembolsos calibre &lt;/ Color&gt;</v>
          </cell>
          <cell r="V359" t="str">
            <v>&lt;สี = # FFC080&gt; พระราชวัง paybacks วัด &lt;/ สี&gt;</v>
          </cell>
          <cell r="W359" t="str">
            <v>&lt;Color = # FFC080&gt; Palace paybacks gauge &lt;/ color&gt;</v>
          </cell>
          <cell r="X359" t="str">
            <v>&lt;Color = # FFC080&gt; paybacks calibre Palace &lt;/ color&gt;</v>
          </cell>
          <cell r="Y359" t="str">
            <v>&lt;اللون = # FFC080&gt; قصر مردودها مقياس &lt;/ لون&gt;</v>
          </cell>
          <cell r="Z359" t="str">
            <v>&lt;Колер = # FFC080&gt; Палацавай калібравальная акупнасць &lt;/ колер&gt;</v>
          </cell>
          <cell r="AA359" t="str">
            <v>&lt;Color = # FFC080&gt; периодът на изплащане Палас междурелсие &lt;/ цвят&gt;</v>
          </cell>
          <cell r="AB359" t="str">
            <v>&lt;Color = # FFC080&gt; Palace rozchodem návratnosti &lt;/ color&gt;</v>
          </cell>
          <cell r="AC359" t="str">
            <v>&lt;Kleur = # FFC080&gt; Palace gauge paybacks &lt;/ color&gt;</v>
          </cell>
          <cell r="AD359" t="str">
            <v>&lt;Color = # FFC080&gt; Palace mittari paybacks &lt;/ color&gt;</v>
          </cell>
          <cell r="AE359" t="str">
            <v>&lt;Color = # FFC080&gt; απόσβεση μετρητή Palace &lt;/ χρώμα&gt;</v>
          </cell>
          <cell r="AF359" t="str">
            <v>&lt;Color = # FFC080&gt; paybacks מד ארמון &lt;/ צבע&gt;</v>
          </cell>
          <cell r="AG359" t="str">
            <v>&lt;Color = # FFC080&gt; Palace nyomtáv paybacks &lt;/ color&gt;</v>
          </cell>
          <cell r="AH359" t="str">
            <v>&lt;Warna = # FFC080&gt; Palace tolok paybacks &lt;/ warna&gt;</v>
          </cell>
          <cell r="AI359" t="str">
            <v>&lt;Kolor = # FFC080&gt; Pałac cechowania Spłaty &lt;/ color&gt;</v>
          </cell>
          <cell r="AJ359" t="str">
            <v>&lt;Color = # FFC080&gt; Palace ecartament amortizare &lt;/ culoare&gt;</v>
          </cell>
          <cell r="AK359" t="str">
            <v>&lt;Color = # FFC080&gt; Palace rozchodom návratnosti &lt;/ color&gt;</v>
          </cell>
          <cell r="AL359" t="str">
            <v>&lt;Color = # FFC080&gt; Palace gauge utval &lt;/ färg&gt;</v>
          </cell>
          <cell r="AM359" t="str">
            <v>&lt;Renk = # FFC080&gt; Saray göstergesi paybacks &lt;/ renk&gt;</v>
          </cell>
          <cell r="AN359" t="str">
            <v>&lt;Колір = # FFC080&gt; Двірцевій калібрувальна окупність &lt;/ колір&gt;</v>
          </cell>
        </row>
        <row r="360">
          <cell r="A360" t="str">
            <v>LevelPackUIDesc_Atk</v>
          </cell>
          <cell r="B360">
            <v>1</v>
          </cell>
          <cell r="C360" t="str">
            <v>공격력이 증가합니다</v>
          </cell>
          <cell r="E360" t="str">
            <v>공격력이 증가합니다</v>
          </cell>
          <cell r="G360" t="str">
            <v>The damage has increased</v>
          </cell>
          <cell r="H360" t="str">
            <v>The damage has increased</v>
          </cell>
          <cell r="K360">
            <v>1</v>
          </cell>
          <cell r="M360" t="str">
            <v>攻撃力が増加します</v>
          </cell>
          <cell r="N360" t="str">
            <v>所造成的伤害增加</v>
          </cell>
          <cell r="O360" t="str">
            <v>所造成的傷害增加</v>
          </cell>
          <cell r="P360" t="str">
            <v>Les dégâts ont augmenté</v>
          </cell>
          <cell r="Q360" t="str">
            <v>Der Schaden wird erhöht</v>
          </cell>
          <cell r="R360" t="str">
            <v>Kerusakan telah meningkat</v>
          </cell>
          <cell r="S360" t="str">
            <v>Il danno è aumentato</v>
          </cell>
          <cell r="T360" t="str">
            <v>Ущерб увеличился</v>
          </cell>
          <cell r="U360" t="str">
            <v>El daño se ha incrementado</v>
          </cell>
          <cell r="V360" t="str">
            <v>ความเสียหายที่ได้เพิ่มขึ้น</v>
          </cell>
          <cell r="W360" t="str">
            <v>Thiệt hại đã tăng lên</v>
          </cell>
          <cell r="X360" t="str">
            <v>O dano aumentou</v>
          </cell>
          <cell r="Y360" t="str">
            <v>وزاد الضرر</v>
          </cell>
          <cell r="Z360" t="str">
            <v>шкода павялічыўся</v>
          </cell>
          <cell r="AA360" t="str">
            <v>Щетите се е увеличил</v>
          </cell>
          <cell r="AB360" t="str">
            <v>Poškození se zvýšila</v>
          </cell>
          <cell r="AC360" t="str">
            <v>De schade is toegenomen</v>
          </cell>
          <cell r="AD360" t="str">
            <v>Vahinko on lisääntynyt</v>
          </cell>
          <cell r="AE360" t="str">
            <v>Η ζημιά έχει αυξηθεί</v>
          </cell>
          <cell r="AF360" t="str">
            <v>הנזק גדל</v>
          </cell>
          <cell r="AG360" t="str">
            <v>A kár nőtt</v>
          </cell>
          <cell r="AH360" t="str">
            <v>kerosakan telah meningkat</v>
          </cell>
          <cell r="AI360" t="str">
            <v>Szkoda wzrosła</v>
          </cell>
          <cell r="AJ360" t="str">
            <v>Daunele a crescut</v>
          </cell>
          <cell r="AK360" t="str">
            <v>Poškodenie sa zvýšila</v>
          </cell>
          <cell r="AL360" t="str">
            <v>Skadan har ökat</v>
          </cell>
          <cell r="AM360" t="str">
            <v>hasar artmıştır</v>
          </cell>
          <cell r="AN360" t="str">
            <v>збиток збільшився</v>
          </cell>
        </row>
        <row r="361">
          <cell r="A361" t="str">
            <v>LevelPackUIDesc_AtkBetter</v>
          </cell>
          <cell r="B361">
            <v>1</v>
          </cell>
          <cell r="C361" t="str">
            <v>공격력이 많이 증가합니다</v>
          </cell>
          <cell r="E361" t="str">
            <v>공격력이 많이 증가합니다</v>
          </cell>
          <cell r="G361" t="str">
            <v>The damage has increased a lot</v>
          </cell>
          <cell r="H361" t="str">
            <v>The damage has increased a lot</v>
          </cell>
          <cell r="K361">
            <v>1</v>
          </cell>
          <cell r="M361" t="str">
            <v>攻撃力がたくさん増加し</v>
          </cell>
          <cell r="N361" t="str">
            <v>所造成的伤害提高了不少</v>
          </cell>
          <cell r="O361" t="str">
            <v>所造成的傷害提高了不少</v>
          </cell>
          <cell r="P361" t="str">
            <v>Les dégâts ont beaucoup augmenté</v>
          </cell>
          <cell r="Q361" t="str">
            <v>Der Schaden hat eine Menge erhöht</v>
          </cell>
          <cell r="R361" t="str">
            <v>Kerusakan telah meningkat banyak</v>
          </cell>
          <cell r="S361" t="str">
            <v>Il danno è aumentato molto</v>
          </cell>
          <cell r="T361" t="str">
            <v>Ущерб увеличился много</v>
          </cell>
          <cell r="U361" t="str">
            <v>El daño ha aumentado mucho</v>
          </cell>
          <cell r="V361" t="str">
            <v>ความเสียหายที่ได้เพิ่มขึ้นเป็นจำนวนมาก</v>
          </cell>
          <cell r="W361" t="str">
            <v>Thiệt hại đã tăng lên rất nhiều</v>
          </cell>
          <cell r="X361" t="str">
            <v>O dano aumentou muito</v>
          </cell>
          <cell r="Y361" t="str">
            <v>وزاد الضرر الكثير</v>
          </cell>
          <cell r="Z361" t="str">
            <v>Шкода павялічыўся шмат</v>
          </cell>
          <cell r="AA361" t="str">
            <v>Щетите се е увеличил много</v>
          </cell>
          <cell r="AB361" t="str">
            <v>Škody zvýšil hodně</v>
          </cell>
          <cell r="AC361" t="str">
            <v>De schade is sterk toegenomen</v>
          </cell>
          <cell r="AD361" t="str">
            <v>Vahinko on lisääntynyt paljon</v>
          </cell>
          <cell r="AE361" t="str">
            <v>Η ζημιά έχει αυξηθεί πολύ</v>
          </cell>
          <cell r="AF361" t="str">
            <v>הנזק גדל הרבה</v>
          </cell>
          <cell r="AG361" t="str">
            <v>A kár nőtt sokat</v>
          </cell>
          <cell r="AH361" t="str">
            <v>kerosakan telah meningkat banyak</v>
          </cell>
          <cell r="AI361" t="str">
            <v>Szkoda wzrosła dużo</v>
          </cell>
          <cell r="AJ361" t="str">
            <v>Daunele a crescut foarte mult</v>
          </cell>
          <cell r="AK361" t="str">
            <v>Škody zvýšil veľa</v>
          </cell>
          <cell r="AL361" t="str">
            <v>Skadorna har ökat en hel del</v>
          </cell>
          <cell r="AM361" t="str">
            <v>Hasar çok arttı</v>
          </cell>
          <cell r="AN361" t="str">
            <v>Збиток збільшився багато</v>
          </cell>
        </row>
        <row r="362">
          <cell r="A362" t="str">
            <v>LevelPackUIDesc_AtkBest</v>
          </cell>
          <cell r="B362">
            <v>1</v>
          </cell>
          <cell r="C362" t="str">
            <v>공격력이 매우 많이 증가합니다</v>
          </cell>
          <cell r="E362" t="str">
            <v>공격력이 매우 많이 증가합니다</v>
          </cell>
          <cell r="G362" t="str">
            <v>The damage has increased very much</v>
          </cell>
          <cell r="H362" t="str">
            <v>The damage has increased very much</v>
          </cell>
          <cell r="K362">
            <v>1</v>
          </cell>
          <cell r="M362" t="str">
            <v>攻撃力が非常に多く増加し</v>
          </cell>
          <cell r="N362" t="str">
            <v>所造成的伤害增加非常多</v>
          </cell>
          <cell r="O362" t="str">
            <v>所造成的傷害增加非常多</v>
          </cell>
          <cell r="P362" t="str">
            <v>Les dégâts ont beaucoup augmenté</v>
          </cell>
          <cell r="Q362" t="str">
            <v>Der Schaden ist sehr stark erhöht</v>
          </cell>
          <cell r="R362" t="str">
            <v>Kerusakan telah meningkat sangat banyak</v>
          </cell>
          <cell r="S362" t="str">
            <v>Il danno è aumentato moltissimo</v>
          </cell>
          <cell r="T362" t="str">
            <v>Ущерб увеличился очень</v>
          </cell>
          <cell r="U362" t="str">
            <v>El daño ha aumentado mucho</v>
          </cell>
          <cell r="V362" t="str">
            <v>ความเสียหายที่ได้เพิ่มขึ้นอย่างมาก</v>
          </cell>
          <cell r="W362" t="str">
            <v>Thiệt hại đã tăng lên rất nhiều</v>
          </cell>
          <cell r="X362" t="str">
            <v>O dano aumentou muito</v>
          </cell>
          <cell r="Y362" t="str">
            <v>وزاد الضرر كثيرا</v>
          </cell>
          <cell r="Z362" t="str">
            <v>Шкода павялічыўся вельмі</v>
          </cell>
          <cell r="AA362" t="str">
            <v>Щетите се е увеличил много</v>
          </cell>
          <cell r="AB362" t="str">
            <v>Škody zvýšil moc</v>
          </cell>
          <cell r="AC362" t="str">
            <v>De schade is sterk toegenomen</v>
          </cell>
          <cell r="AD362" t="str">
            <v>Vahinko on lisääntynyt hyvin paljon</v>
          </cell>
          <cell r="AE362" t="str">
            <v>Η ζημιά έχει αυξηθεί πάρα πολύ</v>
          </cell>
          <cell r="AF362" t="str">
            <v>הנזק גדל מאוד</v>
          </cell>
          <cell r="AG362" t="str">
            <v>A kár nőtt szépen</v>
          </cell>
          <cell r="AH362" t="str">
            <v>kerosakan telah meningkat sangat banyak</v>
          </cell>
          <cell r="AI362" t="str">
            <v>Szkoda wzrosła bardzo</v>
          </cell>
          <cell r="AJ362" t="str">
            <v>Daunele a crescut foarte mult</v>
          </cell>
          <cell r="AK362" t="str">
            <v>Škody zvýšil moc</v>
          </cell>
          <cell r="AL362" t="str">
            <v>Skadorna har ökat mycket</v>
          </cell>
          <cell r="AM362" t="str">
            <v>Hasar çok arttı</v>
          </cell>
          <cell r="AN362" t="str">
            <v>Збиток збільшився дуже</v>
          </cell>
        </row>
        <row r="363">
          <cell r="A363" t="str">
            <v>LevelPackUIDesc_AtkSpeed</v>
          </cell>
          <cell r="B363">
            <v>1</v>
          </cell>
          <cell r="C363" t="str">
            <v>공격 속도가 증가합니다</v>
          </cell>
          <cell r="E363" t="str">
            <v>공격 속도가 증가합니다</v>
          </cell>
          <cell r="G363" t="str">
            <v>The attack speed increase</v>
          </cell>
          <cell r="H363" t="str">
            <v>The attack speed increase</v>
          </cell>
          <cell r="K363">
            <v>1</v>
          </cell>
          <cell r="M363" t="str">
            <v>攻撃速度が増加します</v>
          </cell>
          <cell r="N363" t="str">
            <v>攻击速度增加</v>
          </cell>
          <cell r="O363" t="str">
            <v>攻擊速度增加</v>
          </cell>
          <cell r="P363" t="str">
            <v>L'augmentation de la vitesse d'attaque</v>
          </cell>
          <cell r="Q363" t="str">
            <v>Die Angriffsgeschwindigkeit erhöhen</v>
          </cell>
          <cell r="R363" t="str">
            <v>Kecepatan serangan meningkat</v>
          </cell>
          <cell r="S363" t="str">
            <v>L'aumento di velocità di attacco</v>
          </cell>
          <cell r="T363" t="str">
            <v>Увеличение скорости атаки</v>
          </cell>
          <cell r="U363" t="str">
            <v>El aumento de la velocidad de ataque</v>
          </cell>
          <cell r="V363" t="str">
            <v>การเพิ่มความเร็วในการโจมตี</v>
          </cell>
          <cell r="W363" t="str">
            <v>Sự gia tăng tốc độ tấn công</v>
          </cell>
          <cell r="X363" t="str">
            <v>O aumento de velocidade de ataque</v>
          </cell>
          <cell r="Y363" t="str">
            <v>الزيادة سرعة الهجوم</v>
          </cell>
          <cell r="Z363" t="str">
            <v>Павелічэнне хуткасці атакі</v>
          </cell>
          <cell r="AA363" t="str">
            <v>Увеличаването на скоростта на атака</v>
          </cell>
          <cell r="AB363" t="str">
            <v>Zvýšení rychlosti útoku</v>
          </cell>
          <cell r="AC363" t="str">
            <v>De aanval snelheidsverhoging</v>
          </cell>
          <cell r="AD363" t="str">
            <v>Hyökkäys nopeus kasvaa</v>
          </cell>
          <cell r="AE363" t="str">
            <v>Η αύξηση της ταχύτητας επίθεση</v>
          </cell>
          <cell r="AF363" t="str">
            <v>הגידול המהיר התקפה</v>
          </cell>
          <cell r="AG363" t="str">
            <v>A támadás sebesség növelése</v>
          </cell>
          <cell r="AH363" t="str">
            <v>Peningkatan kelajuan serangan</v>
          </cell>
          <cell r="AI363" t="str">
            <v>Wzrost prędkości ataku</v>
          </cell>
          <cell r="AJ363" t="str">
            <v>Creșterea vitezei de atac</v>
          </cell>
          <cell r="AK363" t="str">
            <v>Zvýšenie rýchlosti útoku</v>
          </cell>
          <cell r="AL363" t="str">
            <v>Ökningen attack hastighet</v>
          </cell>
          <cell r="AM363" t="str">
            <v>Atak hızı artışı</v>
          </cell>
          <cell r="AN363" t="str">
            <v>Збільшення швидкості атаки</v>
          </cell>
        </row>
        <row r="364">
          <cell r="A364" t="str">
            <v>LevelPackUIDesc_AtkSpeedBetter</v>
          </cell>
          <cell r="B364">
            <v>1</v>
          </cell>
          <cell r="C364" t="str">
            <v>공격 속도가 많이 증가합니다</v>
          </cell>
          <cell r="E364" t="str">
            <v>공격 속도가 많이 증가합니다</v>
          </cell>
          <cell r="G364" t="str">
            <v>The attack rate increased a lot</v>
          </cell>
          <cell r="H364" t="str">
            <v>The attack rate increased a lot</v>
          </cell>
          <cell r="K364">
            <v>1</v>
          </cell>
          <cell r="M364" t="str">
            <v>攻撃速度が多く増加し</v>
          </cell>
          <cell r="N364" t="str">
            <v>攻击速度提高了不少</v>
          </cell>
          <cell r="O364" t="str">
            <v>攻擊速度提高了不少</v>
          </cell>
          <cell r="P364" t="str">
            <v>Le taux d'attaque a augmenté beaucoup</v>
          </cell>
          <cell r="Q364" t="str">
            <v>Die Befallsrate erhöht eine Menge</v>
          </cell>
          <cell r="R364" t="str">
            <v>Tingkat serangan meningkat banyak</v>
          </cell>
          <cell r="S364" t="str">
            <v>Il tasso di attacco è aumentato molto</v>
          </cell>
          <cell r="T364" t="str">
            <v>Скорость атаки увеличена много</v>
          </cell>
          <cell r="U364" t="str">
            <v>La tasa de ataque aumentado mucho</v>
          </cell>
          <cell r="V364" t="str">
            <v>อัตราการโจมตีเพิ่มขึ้นมาก</v>
          </cell>
          <cell r="W364" t="str">
            <v>Tỷ lệ tấn công tăng lên rất nhiều</v>
          </cell>
          <cell r="X364" t="str">
            <v>A taxa de ataque aumentou muito</v>
          </cell>
          <cell r="Y364" t="str">
            <v>ارتفع معدل الهجوم الكثير</v>
          </cell>
          <cell r="Z364" t="str">
            <v>Хуткасць атакі павялічана шмат</v>
          </cell>
          <cell r="AA364" t="str">
            <v>Скоростта на атака увеличи много</v>
          </cell>
          <cell r="AB364" t="str">
            <v>Míra útok značně zvýšily</v>
          </cell>
          <cell r="AC364" t="str">
            <v>De attack rate enorm toegenomen</v>
          </cell>
          <cell r="AD364" t="str">
            <v>Hyökkäys nousi paljon</v>
          </cell>
          <cell r="AE364" t="str">
            <v>Το ποσοστό προσβολής αυξηθεί πολύ</v>
          </cell>
          <cell r="AF364" t="str">
            <v>שיעור ההתקפה גדל הרבה</v>
          </cell>
          <cell r="AG364" t="str">
            <v>A támadás mértéke nőtt sokat</v>
          </cell>
          <cell r="AH364" t="str">
            <v>Kadar serangan meningkat banyak</v>
          </cell>
          <cell r="AI364" t="str">
            <v>Szybkość ataku zwiększona dużo</v>
          </cell>
          <cell r="AJ364" t="str">
            <v>Rata de atac a crescut foarte mult</v>
          </cell>
          <cell r="AK364" t="str">
            <v>Miera útok značne zvýšili</v>
          </cell>
          <cell r="AL364" t="str">
            <v>Attacken takten ökat mycket</v>
          </cell>
          <cell r="AM364" t="str">
            <v>Nöbet oranı çok arttı</v>
          </cell>
          <cell r="AN364" t="str">
            <v>Швидкість атаки збільшена багато</v>
          </cell>
        </row>
        <row r="365">
          <cell r="A365" t="str">
            <v>LevelPackUIDesc_AtkSpeedBest</v>
          </cell>
          <cell r="B365">
            <v>1</v>
          </cell>
          <cell r="C365" t="str">
            <v>공격 속도가 매우 많이 증가합니다</v>
          </cell>
          <cell r="E365" t="str">
            <v>공격 속도가 매우 많이 증가합니다</v>
          </cell>
          <cell r="G365" t="str">
            <v>The attack speed is increased very much</v>
          </cell>
          <cell r="H365" t="str">
            <v>The attack speed is increased very much</v>
          </cell>
          <cell r="K365">
            <v>1</v>
          </cell>
          <cell r="M365" t="str">
            <v>攻撃速度が非常に多く増加し</v>
          </cell>
          <cell r="N365" t="str">
            <v>攻击速度提高很多</v>
          </cell>
          <cell r="O365" t="str">
            <v>攻擊速度提高很多</v>
          </cell>
          <cell r="P365" t="str">
            <v>La vitesse d'attaque est augmentée très</v>
          </cell>
          <cell r="Q365" t="str">
            <v>Die Angriffsgeschwindigkeit ist sehr stark erhöht</v>
          </cell>
          <cell r="R365" t="str">
            <v>Kecepatan serangan meningkat sangat banyak</v>
          </cell>
          <cell r="S365" t="str">
            <v>La velocità di attacco è aumentato molto</v>
          </cell>
          <cell r="T365" t="str">
            <v>Скорость атаки увеличивается очень</v>
          </cell>
          <cell r="U365" t="str">
            <v>La velocidad de ataque se incrementa mucho</v>
          </cell>
          <cell r="V365" t="str">
            <v>ความเร็วในการโจมตีจะเพิ่มขึ้นอย่างมาก</v>
          </cell>
          <cell r="W365" t="str">
            <v>Tốc độ tấn công được tăng lên rất nhiều</v>
          </cell>
          <cell r="X365" t="str">
            <v>A velocidade de ataque é aumentado muito</v>
          </cell>
          <cell r="Y365" t="str">
            <v>يتم زيادة سرعة الهجوم كثيرا</v>
          </cell>
          <cell r="Z365" t="str">
            <v>Хуткасць атакі павялічваецца вельмі</v>
          </cell>
          <cell r="AA365" t="str">
            <v>Скоростта на атака се увеличава много</v>
          </cell>
          <cell r="AB365" t="str">
            <v>Rychlost útoku se zvyšuje moc</v>
          </cell>
          <cell r="AC365" t="str">
            <v>De aanval snelheid is zeer verhoogd</v>
          </cell>
          <cell r="AD365" t="str">
            <v>Hyökkäys nopeus kasvaa hyvin paljon</v>
          </cell>
          <cell r="AE365" t="str">
            <v>Η ταχύτητα επίθεσης αυξάνεται πολύ</v>
          </cell>
          <cell r="AF365" t="str">
            <v>מהירות ההתקפה גדלה מאוד</v>
          </cell>
          <cell r="AG365" t="str">
            <v>A támadás sebessége növekszik szépen</v>
          </cell>
          <cell r="AH365" t="str">
            <v>Kelajuan serangan bertambah banyak</v>
          </cell>
          <cell r="AI365" t="str">
            <v>Szybkość ataku zwiększona jest bardzo</v>
          </cell>
          <cell r="AJ365" t="str">
            <v>Viteza de atac este crescut foarte mult</v>
          </cell>
          <cell r="AK365" t="str">
            <v>Rýchlosť útoku sa zvyšuje moc</v>
          </cell>
          <cell r="AL365" t="str">
            <v>Attacken hastigheten ökas mycket</v>
          </cell>
          <cell r="AM365" t="str">
            <v>Atak hızı çok artar</v>
          </cell>
          <cell r="AN365" t="str">
            <v>Швидкість атаки збільшується дуже</v>
          </cell>
        </row>
        <row r="366">
          <cell r="A366" t="str">
            <v>LevelPackUIDesc_Crit</v>
          </cell>
          <cell r="B366">
            <v>1</v>
          </cell>
          <cell r="C366" t="str">
            <v>치명타 확률과 치명타 대미지가 증가합니다</v>
          </cell>
          <cell r="E366" t="str">
            <v>치명타 확률과 치명타 대미지가 증가합니다</v>
          </cell>
          <cell r="G366" t="str">
            <v>The critical damage and critical strike chance increases</v>
          </cell>
          <cell r="H366" t="str">
            <v>The critical damage and critical strike chance increases</v>
          </cell>
          <cell r="K366">
            <v>1</v>
          </cell>
          <cell r="M366" t="str">
            <v>クリティカル確率とクリティカルダメージが増加します</v>
          </cell>
          <cell r="N366" t="str">
            <v>爆击伤害和爆击几率增加</v>
          </cell>
          <cell r="O366" t="str">
            <v>爆擊傷害和爆擊機率增加</v>
          </cell>
          <cell r="P366" t="str">
            <v>Les dégâts critique et critique augmente chances de coup</v>
          </cell>
          <cell r="Q366" t="str">
            <v>Der kritische Schaden und kritische Trefferchance erhöht</v>
          </cell>
          <cell r="R366" t="str">
            <v>Kerusakan kritis dan kesempatan mogok kritis meningkat</v>
          </cell>
          <cell r="S366" t="str">
            <v>Il danno critico e aumenta sciopero probabilità critica</v>
          </cell>
          <cell r="T366" t="str">
            <v>Критический урон и вероятность нанесения критического удара увеличивается</v>
          </cell>
          <cell r="U366" t="str">
            <v>El daño crítico y aumenta la probabilidad de golpe crítico</v>
          </cell>
          <cell r="V366" t="str">
            <v>ความเสียหายที่สำคัญและที่สำคัญโอกาสที่นัดหยุดงานเพิ่มขึ้น</v>
          </cell>
          <cell r="W366" t="str">
            <v>Thiệt hại quan trọng và quan trọng tấn công cơ hội tăng</v>
          </cell>
          <cell r="X366" t="str">
            <v>O dano crítico e aumenta a greve chance de crítico</v>
          </cell>
          <cell r="Y366" t="str">
            <v>الضرر النقدي وزيادة الإضراب فرصة حاسمة</v>
          </cell>
          <cell r="Z366" t="str">
            <v>Крытычны страты і верагоднасць нанясення крытычнага ўдару павялічваецца</v>
          </cell>
          <cell r="AA366" t="str">
            <v>Най-критични повреди и критични стачка случайни увеличава</v>
          </cell>
          <cell r="AB366" t="str">
            <v>Kritická škoda a kritické zvyšuje stávka šance</v>
          </cell>
          <cell r="AC366" t="str">
            <v>De kritische schade en kritische staking kans toeneemt</v>
          </cell>
          <cell r="AD366" t="str">
            <v>Kriittisen vaurion ja kriittinen lakko mahdollisuus kasvaa</v>
          </cell>
          <cell r="AE366" t="str">
            <v>Το κρίσιμο χτύπημα και κρίσιμη ευκαιρία απεργία αυξήσεις</v>
          </cell>
          <cell r="AF366" t="str">
            <v>הניזק הקריטי ולהגדיל סיכוי שביתה קריטי</v>
          </cell>
          <cell r="AG366" t="str">
            <v>A sérülésnek és crit esélyét növeli</v>
          </cell>
          <cell r="AH366" t="str">
            <v>Kerosakan kritikal dan kritikal kenaikan mogok peluang</v>
          </cell>
          <cell r="AI366" t="str">
            <v>Krytyczne obrażenia i szansę na uderzenie krytyczne zwiększa</v>
          </cell>
          <cell r="AJ366" t="str">
            <v>Daunele critice și crește critice grevă șansă</v>
          </cell>
          <cell r="AK366" t="str">
            <v>Kritická škoda a kritické zvyšuje štrajk šanca</v>
          </cell>
          <cell r="AL366" t="str">
            <v>Den kritiska skador och kritiska strejk chans ökar</v>
          </cell>
          <cell r="AM366" t="str">
            <v>kritik hasar ve kritik vuruş şansı artar</v>
          </cell>
          <cell r="AN366" t="str">
            <v>Критичний шкоди і ймовірність нанесення критичного удару збільшується</v>
          </cell>
        </row>
        <row r="367">
          <cell r="A367" t="str">
            <v>LevelPackUIDesc_CritBetter</v>
          </cell>
          <cell r="B367">
            <v>1</v>
          </cell>
          <cell r="C367" t="str">
            <v>치명타 확률과 치명타 대미지가 많이 증가합니다</v>
          </cell>
          <cell r="E367" t="str">
            <v>치명타 확률과 치명타 대미지가 많이 증가합니다</v>
          </cell>
          <cell r="G367" t="str">
            <v>The critical damage and critical strike chance increased a lot</v>
          </cell>
          <cell r="H367" t="str">
            <v>The critical damage and critical strike chance increased a lot</v>
          </cell>
          <cell r="K367">
            <v>1</v>
          </cell>
          <cell r="M367" t="str">
            <v>クリティカル確率とクリティカルダメージが多く増加し</v>
          </cell>
          <cell r="N367" t="str">
            <v>关键的伤害和暴击的几率提高了很多</v>
          </cell>
          <cell r="O367" t="str">
            <v>關鍵的傷害和暴擊的機率提高了很多</v>
          </cell>
          <cell r="P367" t="str">
            <v>Les dégâts critiques et les chances de coup critique a beaucoup augmenté</v>
          </cell>
          <cell r="Q367" t="str">
            <v>Der kritische Schaden und kritische Trefferchance erhöht viel</v>
          </cell>
          <cell r="R367" t="str">
            <v>Kerusakan kritis dan kesempatan mogok kritis meningkat banyak</v>
          </cell>
          <cell r="S367" t="str">
            <v>Il danno critico e possibilità di critico aumentati molto</v>
          </cell>
          <cell r="T367" t="str">
            <v>Критический урон и шанс критического удара сильно увеличились</v>
          </cell>
          <cell r="U367" t="str">
            <v>El daño crítico y probabilidad de golpe crítico aumentado mucho</v>
          </cell>
          <cell r="V367" t="str">
            <v>ความเสียหายที่สำคัญและโอกาสการนัดหยุดงานที่สำคัญเพิ่มขึ้นมาก</v>
          </cell>
          <cell r="W367" t="str">
            <v>Thiệt hại quan trọng và cơ hội tấn công quan trọng tăng lên rất nhiều</v>
          </cell>
          <cell r="X367" t="str">
            <v>O dano crítico e chance de crítico aumentou muito</v>
          </cell>
          <cell r="Y367" t="str">
            <v>الضرر النقدي وفرصة الضربة الحاسمة زادت كثيرا</v>
          </cell>
          <cell r="Z367" t="str">
            <v>Крытычны страты і шанец крытычнага ўдару моцна павялічыліся</v>
          </cell>
          <cell r="AA367" t="str">
            <v>Най-критични повреди и критичен удар шансът се увеличава много</v>
          </cell>
          <cell r="AB367" t="str">
            <v>Kritická poškození a šanci na critical značně zvýšily</v>
          </cell>
          <cell r="AC367" t="str">
            <v>De kritische schade en kritische staking kans enorm toegenomen</v>
          </cell>
          <cell r="AD367" t="str">
            <v>Kriittisen vaurion ja kriittinen lakko mahdollisuus lisääntynyt huomattavasti</v>
          </cell>
          <cell r="AE367" t="str">
            <v>Το κρίσιμο χτύπημα και κρίσιμη ευκαιρία απεργία αυξηθεί πολύ</v>
          </cell>
          <cell r="AF367" t="str">
            <v>הניזק הקריטי הסיכוי שביתה קריטי גדלו הרבה</v>
          </cell>
          <cell r="AG367" t="str">
            <v>A sérülésnek és kritikus esélyét nőtt sokat</v>
          </cell>
          <cell r="AH367" t="str">
            <v>Kerosakan kritikal dan peluang mogok kritikal meningkat banyak</v>
          </cell>
          <cell r="AI367" t="str">
            <v>Krytyczne obrażenia i szansę na trafienie krytyczne zwiększona dużo</v>
          </cell>
          <cell r="AJ367" t="str">
            <v>Daunele critice și șansa de grevă critice a crescut foarte mult</v>
          </cell>
          <cell r="AK367" t="str">
            <v>Kritická poškodenie a šancu na critical značne zvýšili</v>
          </cell>
          <cell r="AL367" t="str">
            <v>Den kritiska skador och kritiska strejk chans ökat mycket</v>
          </cell>
          <cell r="AM367" t="str">
            <v>kritik hasar ve kritik vuruş şansı çok arttı</v>
          </cell>
          <cell r="AN367" t="str">
            <v>Критичний шкоди і шанс критичного удару сильно збільшилися</v>
          </cell>
        </row>
        <row r="368">
          <cell r="A368" t="str">
            <v>LevelPackUIDesc_CritBest</v>
          </cell>
          <cell r="B368">
            <v>1</v>
          </cell>
          <cell r="C368" t="str">
            <v>치명타 확률과 치명타 대미지가 매우 많이 증가합니다</v>
          </cell>
          <cell r="E368" t="str">
            <v>치명타 확률과 치명타 대미지가 매우 많이 증가합니다</v>
          </cell>
          <cell r="G368" t="str">
            <v>The critical chance and critical strike damage increased quite a lot</v>
          </cell>
          <cell r="H368" t="str">
            <v>The critical chance and critical strike damage increased quite a lot</v>
          </cell>
          <cell r="K368">
            <v>1</v>
          </cell>
          <cell r="M368" t="str">
            <v>クリティカル確率とクリティカルダメージが非常に多く増加し</v>
          </cell>
          <cell r="N368" t="str">
            <v>关键的机会和暴击伤害增加了不少</v>
          </cell>
          <cell r="O368" t="str">
            <v>關鍵的機會和暴擊傷害增加了不少</v>
          </cell>
          <cell r="P368" t="str">
            <v>La chance critique et dégâts des coups critiques ont augmenté beaucoup</v>
          </cell>
          <cell r="Q368" t="str">
            <v>Die kritische Trefferchance und die kritische Trefferschaden erhöht ziemlich viel</v>
          </cell>
          <cell r="R368" t="str">
            <v>Kesempatan kritis dan kritis mogok kerusakan meningkat cukup banyak</v>
          </cell>
          <cell r="S368" t="str">
            <v>La possibilità di critica e danni critico aumentato un bel po '</v>
          </cell>
          <cell r="T368" t="str">
            <v>Шанс критического удара и урон при критическом ударе увеличен довольно много</v>
          </cell>
          <cell r="U368" t="str">
            <v>La probabilidad de golpe crítico y el daño de golpe crítico aumentaron mucho</v>
          </cell>
          <cell r="V368" t="str">
            <v>โอกาสสำคัญและความเสียหายของการนัดหยุดงานที่สำคัญเพิ่มขึ้นค่อนข้างมาก</v>
          </cell>
          <cell r="W368" t="str">
            <v>Cơ hội quan trọng và thiệt hại tấn công quan trọng tăng khá nhiều</v>
          </cell>
          <cell r="X368" t="str">
            <v>A chance de crítico e danos de ataque crítico aumentou bastante</v>
          </cell>
          <cell r="Y368" t="str">
            <v>فرصة حرجة والضرر ضربة حاسمة زادت الكثير جدا</v>
          </cell>
          <cell r="Z368" t="str">
            <v>Шанец крытычнага ўдару і страты пры крытычным ўдары павялічаны даволі шмат</v>
          </cell>
          <cell r="AA368" t="str">
            <v>Критичната шанса и критични повреди стачка увеличи доста</v>
          </cell>
          <cell r="AB368" t="str">
            <v>Kritická šance a kritické poškození strike vzrostl poměrně hodně</v>
          </cell>
          <cell r="AC368" t="str">
            <v>De kritische kans en kritische staking schade toegenomen heel veel</v>
          </cell>
          <cell r="AD368" t="str">
            <v>Kriittisen mahdollisuus ja kriittinen lakko vahinkoa lisääntynyt melkoisesti</v>
          </cell>
          <cell r="AE368" t="str">
            <v>Η κρίσιμη ευκαιρία και κρίσιμο χτύπημα απεργία αυξήθηκε αρκετά</v>
          </cell>
          <cell r="AF368" t="str">
            <v>הסיכוי קריטי ונזק שביתה קריטי גדל די הרבה</v>
          </cell>
          <cell r="AG368" t="str">
            <v>A kritikus esélyét és crit sebzését növelték elég sokat</v>
          </cell>
          <cell r="AH368" t="str">
            <v>Peluang kritikal dan kerosakan mogok kritikal meningkat agak banyak</v>
          </cell>
          <cell r="AI368" t="str">
            <v>Krytycznym szansa i obrażenia krytyczne uderzenie wzrosła sporo</v>
          </cell>
          <cell r="AJ368" t="str">
            <v>Șansa critică și daune critice grevă a crescut destul de mult</v>
          </cell>
          <cell r="AK368" t="str">
            <v>Kritická šance a kritické poškodenie strike vzrástol pomerne veľa</v>
          </cell>
          <cell r="AL368" t="str">
            <v>Den kritiska chans och kritiska strejk skador ökat en hel del</v>
          </cell>
          <cell r="AM368" t="str">
            <v>kritik şans ve kritik vuruş hasarı oldukça fazla arttı</v>
          </cell>
          <cell r="AN368" t="str">
            <v>Шанс критичного удару і шкоди при критичному ударі збільшений досить багато</v>
          </cell>
        </row>
        <row r="369">
          <cell r="A369" t="str">
            <v>LevelPackUIDesc_MaxHp</v>
          </cell>
          <cell r="B369">
            <v>1</v>
          </cell>
          <cell r="C369" t="str">
            <v>최대 체력이 증가합니다</v>
          </cell>
          <cell r="E369" t="str">
            <v>최대 체력이 증가합니다</v>
          </cell>
          <cell r="G369" t="str">
            <v>The maximum health increase</v>
          </cell>
          <cell r="H369" t="str">
            <v>The maximum health increase</v>
          </cell>
          <cell r="K369">
            <v>1</v>
          </cell>
          <cell r="M369" t="str">
            <v>最大体力が増加します</v>
          </cell>
          <cell r="N369" t="str">
            <v>生命值上限增加</v>
          </cell>
          <cell r="O369" t="str">
            <v>生命值上限增加</v>
          </cell>
          <cell r="P369" t="str">
            <v>L'augmentation de la santé maximale</v>
          </cell>
          <cell r="Q369" t="str">
            <v>Die maximale Gesundheit Erhöhung</v>
          </cell>
          <cell r="R369" t="str">
            <v>Peningkatan kesehatan maksimal</v>
          </cell>
          <cell r="S369" t="str">
            <v>L'aumento massimo della salute</v>
          </cell>
          <cell r="T369" t="str">
            <v>Увеличение здоровья максимума</v>
          </cell>
          <cell r="U369" t="str">
            <v>El aumento máximo de salud</v>
          </cell>
          <cell r="V369" t="str">
            <v>การเพิ่มขึ้นของสุขภาพสูงสุด</v>
          </cell>
          <cell r="W369" t="str">
            <v>Sự gia tăng sức khỏe tối đa</v>
          </cell>
          <cell r="X369" t="str">
            <v>O aumento máximo de saúde</v>
          </cell>
          <cell r="Y369" t="str">
            <v>الحد الأقصى زيادة الصحة</v>
          </cell>
          <cell r="Z369" t="str">
            <v>Павелічэнне здароўя максімуму</v>
          </cell>
          <cell r="AA369" t="str">
            <v>Увеличението на максималната здраве</v>
          </cell>
          <cell r="AB369" t="str">
            <v>Nárůst zdraví maximum</v>
          </cell>
          <cell r="AC369" t="str">
            <v>De maximale gezondheid stijging</v>
          </cell>
          <cell r="AD369" t="str">
            <v>Suurin terveys lisäys</v>
          </cell>
          <cell r="AE369" t="str">
            <v>Η μέγιστη αύξηση της υγείας</v>
          </cell>
          <cell r="AF369" t="str">
            <v>הגידול בריאות מקסימלית</v>
          </cell>
          <cell r="AG369" t="str">
            <v>A maximális egészségügyi növekedés</v>
          </cell>
          <cell r="AH369" t="str">
            <v>Peningkatan kesihatan yang maksimum</v>
          </cell>
          <cell r="AI369" t="str">
            <v>Maksymalny wzrost zdrowie</v>
          </cell>
          <cell r="AJ369" t="str">
            <v>Creșterea maximă de sănătate</v>
          </cell>
          <cell r="AK369" t="str">
            <v>Nárast zdravie maximum</v>
          </cell>
          <cell r="AL369" t="str">
            <v>Den maximala ökningen hälsa</v>
          </cell>
          <cell r="AM369" t="str">
            <v>Maksimum sağlık artış</v>
          </cell>
          <cell r="AN369" t="str">
            <v>Збільшення здоров'я максимуму</v>
          </cell>
        </row>
        <row r="370">
          <cell r="A370" t="str">
            <v>LevelPackUIDesc_MaxHpBetter</v>
          </cell>
          <cell r="B370">
            <v>1</v>
          </cell>
          <cell r="C370" t="str">
            <v>최대 체력이 많이 증가합니다</v>
          </cell>
          <cell r="E370" t="str">
            <v>최대 체력이 많이 증가합니다</v>
          </cell>
          <cell r="G370" t="str">
            <v>The maximum strength is greatly increased</v>
          </cell>
          <cell r="H370" t="str">
            <v>The maximum strength is greatly increased</v>
          </cell>
          <cell r="K370">
            <v>1</v>
          </cell>
          <cell r="M370" t="str">
            <v>最大体力が多く増加し</v>
          </cell>
          <cell r="N370" t="str">
            <v>最大强度大大增加</v>
          </cell>
          <cell r="O370" t="str">
            <v>最大強度大大增加</v>
          </cell>
          <cell r="P370" t="str">
            <v>La force maximale est fortement augmentée</v>
          </cell>
          <cell r="Q370" t="str">
            <v>Die maximale Festigkeit stark erhöht</v>
          </cell>
          <cell r="R370" t="str">
            <v>Kekuatan maksimum sangat meningkat</v>
          </cell>
          <cell r="S370" t="str">
            <v>La forza massima è notevolmente aumentata</v>
          </cell>
          <cell r="T370" t="str">
            <v>Максимальная сила значительно увеличивается</v>
          </cell>
          <cell r="U370" t="str">
            <v>La fuerza máxima se aumenta grandemente</v>
          </cell>
          <cell r="V370" t="str">
            <v>ความแข็งแรงสูงสุดที่มีการเพิ่มขึ้นอย่างมาก</v>
          </cell>
          <cell r="W370" t="str">
            <v>Sức mạnh tối đa được tăng lên rất nhiều</v>
          </cell>
          <cell r="X370" t="str">
            <v>A resistência máxima é grandemente aumentada</v>
          </cell>
          <cell r="Y370" t="str">
            <v>وتزداد قوة أقصاها إلى حد كبير</v>
          </cell>
          <cell r="Z370" t="str">
            <v>Максімальная сіла значна павялічваецца</v>
          </cell>
          <cell r="AA370" t="str">
            <v>Силата на максимално се увеличава значително</v>
          </cell>
          <cell r="AB370" t="str">
            <v>Maximální pevnost je značně zvýšena</v>
          </cell>
          <cell r="AC370" t="str">
            <v>De maximale is sterk toegenomen</v>
          </cell>
          <cell r="AD370" t="str">
            <v>Maksimilujuuden kasvaa suuresti</v>
          </cell>
          <cell r="AE370" t="str">
            <v>Η μέγιστη αντοχή αυξάνεται σημαντικά</v>
          </cell>
          <cell r="AF370" t="str">
            <v>כוחו המרבי הוא גדל מאוד</v>
          </cell>
          <cell r="AG370" t="str">
            <v>A legnagyobb erőssége jelentősen megnő</v>
          </cell>
          <cell r="AH370" t="str">
            <v>Kekuatan maksimum amat meningkat</v>
          </cell>
          <cell r="AI370" t="str">
            <v>Siła maksymalna jest znacznie wzrosła</v>
          </cell>
          <cell r="AJ370" t="str">
            <v>Puterea maximă este mult crescută</v>
          </cell>
          <cell r="AK370" t="str">
            <v>Maximálna pevnosť je značne zvýšená</v>
          </cell>
          <cell r="AL370" t="str">
            <v>Den maximala styrkan är kraftigt förhöjd</v>
          </cell>
          <cell r="AM370" t="str">
            <v>Maksimum kuvveti büyük ölçüde artar</v>
          </cell>
          <cell r="AN370" t="str">
            <v>Максимальна сила значно збільшується</v>
          </cell>
        </row>
        <row r="371">
          <cell r="A371" t="str">
            <v>LevelPackUIDesc_MaxHpBest</v>
          </cell>
          <cell r="B371">
            <v>1</v>
          </cell>
          <cell r="C371" t="str">
            <v>최대 체력이 매우 많이 증가합니다</v>
          </cell>
          <cell r="E371" t="str">
            <v>최대 체력이 매우 많이 증가합니다</v>
          </cell>
          <cell r="G371" t="str">
            <v>The maximum strength is increased very much</v>
          </cell>
          <cell r="H371" t="str">
            <v>The maximum strength is increased very much</v>
          </cell>
          <cell r="K371">
            <v>1</v>
          </cell>
          <cell r="M371" t="str">
            <v>最大体力が非常に多く増加し</v>
          </cell>
          <cell r="N371" t="str">
            <v>最大强度的增加非常多</v>
          </cell>
          <cell r="O371" t="str">
            <v>最大強度的增加非常多</v>
          </cell>
          <cell r="P371" t="str">
            <v>La force maximale est augmentée très</v>
          </cell>
          <cell r="Q371" t="str">
            <v>Die maximale Stärke ist sehr stark erhöht</v>
          </cell>
          <cell r="R371" t="str">
            <v>Kekuatan maksimum meningkat sangat banyak</v>
          </cell>
          <cell r="S371" t="str">
            <v>La forza massima è aumentata molto</v>
          </cell>
          <cell r="T371" t="str">
            <v>Максимальная сила увеличивается очень</v>
          </cell>
          <cell r="U371" t="str">
            <v>La fuerza máxima se aumenta mucho</v>
          </cell>
          <cell r="V371" t="str">
            <v>ความแข็งแรงสูงสุดจะเพิ่มขึ้นอย่างมาก</v>
          </cell>
          <cell r="W371" t="str">
            <v>Sức mạnh tối đa được tăng lên rất nhiều</v>
          </cell>
          <cell r="X371" t="str">
            <v>A resistência máxima é aumentada muito</v>
          </cell>
          <cell r="Y371" t="str">
            <v>يتم زيادة الحد الأقصى لقوة بكثير جدا</v>
          </cell>
          <cell r="Z371" t="str">
            <v>Максімальная сіла павялічваецца вельмі</v>
          </cell>
          <cell r="AA371" t="str">
            <v>Максималната сила се увеличава много</v>
          </cell>
          <cell r="AB371" t="str">
            <v>Maximální síla se zvyšuje moc</v>
          </cell>
          <cell r="AC371" t="str">
            <v>De maximale sterkte is zeer sterk verhoogde</v>
          </cell>
          <cell r="AD371" t="str">
            <v>Maksimilujuuden kasvaa hyvin paljon</v>
          </cell>
          <cell r="AE371" t="str">
            <v>Η μέγιστη ισχύς αυξάνεται πολύ</v>
          </cell>
          <cell r="AF371" t="str">
            <v>כוחו המרבי גדל מאוד</v>
          </cell>
          <cell r="AG371" t="str">
            <v>A legnagyobb erőssége megnő nagyon</v>
          </cell>
          <cell r="AH371" t="str">
            <v>Kekuatan maksimum bertambah banyak</v>
          </cell>
          <cell r="AI371" t="str">
            <v>Maksymalna siła wzrasta bardzo</v>
          </cell>
          <cell r="AJ371" t="str">
            <v>Puterea maximă este crescut foarte mult</v>
          </cell>
          <cell r="AK371" t="str">
            <v>Maximálna sila sa zvyšuje moc</v>
          </cell>
          <cell r="AL371" t="str">
            <v>Den maximala styrka ökar mycket</v>
          </cell>
          <cell r="AM371" t="str">
            <v>Maksimum gücü çok artar</v>
          </cell>
          <cell r="AN371" t="str">
            <v>Максимальна сила збільшується дуже</v>
          </cell>
        </row>
        <row r="372">
          <cell r="A372" t="str">
            <v>LevelPackUIDesc_ReduceDmgProjectile</v>
          </cell>
          <cell r="B372">
            <v>1</v>
          </cell>
          <cell r="C372" t="str">
            <v>발사체의 대미지가 감소합니다</v>
          </cell>
          <cell r="E372" t="str">
            <v>발사체의 대미지가 감소합니다</v>
          </cell>
          <cell r="G372" t="str">
            <v>It reduces the damage of the projectile</v>
          </cell>
          <cell r="H372" t="str">
            <v>It reduces the damage of the projectile</v>
          </cell>
          <cell r="K372">
            <v>1</v>
          </cell>
          <cell r="M372" t="str">
            <v>発射体のダメージが減少します</v>
          </cell>
          <cell r="N372" t="str">
            <v>它减少了弹丸的损坏</v>
          </cell>
          <cell r="O372" t="str">
            <v>它減少了彈丸的損壞</v>
          </cell>
          <cell r="P372" t="str">
            <v>Il réduit les dégâts du projectile</v>
          </cell>
          <cell r="Q372" t="str">
            <v>Es reduziert den Schaden des Projektils</v>
          </cell>
          <cell r="R372" t="str">
            <v>Ini mengurangi kerusakan proyektil</v>
          </cell>
          <cell r="S372" t="str">
            <v>Riduce il danno del proiettile</v>
          </cell>
          <cell r="T372" t="str">
            <v>Это уменьшает повреждение снаряда</v>
          </cell>
          <cell r="U372" t="str">
            <v>Se reduce el daño del proyectil</v>
          </cell>
          <cell r="V372" t="str">
            <v>จะช่วยลดความเสียหายของกระสุนปืน</v>
          </cell>
          <cell r="W372" t="str">
            <v>Nó làm giảm thiệt hại của đạn</v>
          </cell>
          <cell r="X372" t="str">
            <v>Ele reduz o dano do projéctil</v>
          </cell>
          <cell r="Y372" t="str">
            <v>فهو يقلل من ضرر من قذيفة</v>
          </cell>
          <cell r="Z372" t="str">
            <v>Гэта памяншае пашкоджанне снарада</v>
          </cell>
          <cell r="AA372" t="str">
            <v>Това намалява вредите на снаряда</v>
          </cell>
          <cell r="AB372" t="str">
            <v>Snižuje poškození projektilem</v>
          </cell>
          <cell r="AC372" t="str">
            <v>Het vermindert de schade van het projectiel</v>
          </cell>
          <cell r="AD372" t="str">
            <v>Se vähentää vaurioita ammuksen</v>
          </cell>
          <cell r="AE372" t="str">
            <v>Μειώνει τη ζημιά του βλήματος</v>
          </cell>
          <cell r="AF372" t="str">
            <v>זה מקטין את הנזק של קליע</v>
          </cell>
          <cell r="AG372" t="str">
            <v>Ez csökkenti a kár a lövedék</v>
          </cell>
          <cell r="AH372" t="str">
            <v>Ia mengurangkan kerosakan peluru</v>
          </cell>
          <cell r="AI372" t="str">
            <v>Zmniejsza obrażenia od pocisku</v>
          </cell>
          <cell r="AJ372" t="str">
            <v>Reduce deteriorarea proiectilului</v>
          </cell>
          <cell r="AK372" t="str">
            <v>Znižuje poškodenie projektilom</v>
          </cell>
          <cell r="AL372" t="str">
            <v>Det minskar skador på projektilen</v>
          </cell>
          <cell r="AM372" t="str">
            <v>Bu merminin hasarı azaltır</v>
          </cell>
          <cell r="AN372" t="str">
            <v>Це зменшує пошкодження снаряда</v>
          </cell>
        </row>
        <row r="373">
          <cell r="A373" t="str">
            <v>LevelPackUIDesc_ReduceDmgProjectileBetter</v>
          </cell>
          <cell r="B373">
            <v>1</v>
          </cell>
          <cell r="C373" t="str">
            <v>발사체의 대미지가 더 많이 감소합니다</v>
          </cell>
          <cell r="E373" t="str">
            <v>발사체의 대미지가 더 많이 감소합니다</v>
          </cell>
          <cell r="G373" t="str">
            <v>The further reduce a lot of damage projectile</v>
          </cell>
          <cell r="H373" t="str">
            <v>The further reduce a lot of damage projectile</v>
          </cell>
          <cell r="K373">
            <v>1</v>
          </cell>
          <cell r="M373" t="str">
            <v>発射体のダメージがより大きく減少し</v>
          </cell>
          <cell r="N373" t="str">
            <v>进一步减少很多伤害弹丸</v>
          </cell>
          <cell r="O373" t="str">
            <v>進一步減少很多傷害彈丸</v>
          </cell>
          <cell r="P373" t="str">
            <v>La réduire encore beaucoup de projectile dégâts</v>
          </cell>
          <cell r="Q373" t="str">
            <v>Die Verringerung des Weiteren eine Menge Schaden Projektil</v>
          </cell>
          <cell r="R373" t="str">
            <v>The mengurangi banyak kerusakan proyektil</v>
          </cell>
          <cell r="S373" t="str">
            <v>Il ridurre ulteriormente un sacco di danni proiettile</v>
          </cell>
          <cell r="T373" t="str">
            <v>Дополнительно уменьшить массу повреждений снаряда</v>
          </cell>
          <cell r="U373" t="str">
            <v>La reducir aún más una gran cantidad de proyectiles daños</v>
          </cell>
          <cell r="V373" t="str">
            <v>ต่อไปลดความเสียหายจำนวนมากกระสุนปืน</v>
          </cell>
          <cell r="W373" t="str">
            <v>Các tiếp tục giảm rất nhiều thiệt hại projectile</v>
          </cell>
          <cell r="X373" t="str">
            <v>O reduzir ainda mais um monte de projétil danos</v>
          </cell>
          <cell r="Y373" t="str">
            <v>لمزيد من خفض الكثير من الضرر قذيفة</v>
          </cell>
          <cell r="Z373" t="str">
            <v>Дадаткова паменшыць масу пашкоджанняў снарада</v>
          </cell>
          <cell r="AA373" t="str">
            <v>Най-нататъшно намаляване на много щети снаряд</v>
          </cell>
          <cell r="AB373" t="str">
            <v>Čím dále snížit množství poškození projektilem</v>
          </cell>
          <cell r="AC373" t="str">
            <v>De verdere vermindering van veel schade projectiel</v>
          </cell>
          <cell r="AD373" t="str">
            <v>Mitä pidemmälle vähentää paljon vahinkoa ammuksen</v>
          </cell>
          <cell r="AE373" t="str">
            <v>Η περαιτέρω μείωση των πολύ βλήματος ζημιών</v>
          </cell>
          <cell r="AF373" t="str">
            <v>את עוד להפחית הרבה קלע נזק</v>
          </cell>
          <cell r="AG373" t="str">
            <v>A további csökkentésére sok kárt lövedék</v>
          </cell>
          <cell r="AH373" t="str">
            <v>Yang mengurangkan lagi banyak kerosakan peluru</v>
          </cell>
          <cell r="AI373" t="str">
            <v>Im dalej zmniejszyć wiele szkód pocisku</v>
          </cell>
          <cell r="AJ373" t="str">
            <v>REDUCE în continuare o mulțime de proiectil daune</v>
          </cell>
          <cell r="AK373" t="str">
            <v>Čím ďalej znížiť množstvo poškodenie projektilom</v>
          </cell>
          <cell r="AL373" t="str">
            <v>Den ytterligare minska en hel del skada projektil</v>
          </cell>
          <cell r="AM373" t="str">
            <v>daha fazla zarar veren merminin bir çok azaltır</v>
          </cell>
          <cell r="AN373" t="str">
            <v>Додатково зменшити масу ушкоджень снаряда</v>
          </cell>
        </row>
        <row r="374">
          <cell r="A374" t="str">
            <v>LevelPackUIDesc_ReduceDmgMelee</v>
          </cell>
          <cell r="B374">
            <v>1</v>
          </cell>
          <cell r="C374" t="str">
            <v>근접공격의 대미지가 감소합니다</v>
          </cell>
          <cell r="E374" t="str">
            <v>근접공격의 대미지가 감소합니다</v>
          </cell>
          <cell r="G374" t="str">
            <v>It reduces the damage of melee</v>
          </cell>
          <cell r="H374" t="str">
            <v>It reduces the damage of melee</v>
          </cell>
          <cell r="K374">
            <v>1</v>
          </cell>
          <cell r="M374" t="str">
            <v>近接攻撃のダメージが減少します</v>
          </cell>
          <cell r="N374" t="str">
            <v>它减少混战损伤</v>
          </cell>
          <cell r="O374" t="str">
            <v>它減少混戰損傷</v>
          </cell>
          <cell r="P374" t="str">
            <v>Il réduit les dégâts de mêlée</v>
          </cell>
          <cell r="Q374" t="str">
            <v>Es reduziert den Schaden von Nahkampf</v>
          </cell>
          <cell r="R374" t="str">
            <v>Ini mengurangi kerusakan jarak dekat</v>
          </cell>
          <cell r="S374" t="str">
            <v>Riduce i danni di mischia</v>
          </cell>
          <cell r="T374" t="str">
            <v>Это уменьшает повреждение ближнего боя</v>
          </cell>
          <cell r="U374" t="str">
            <v>Reduce el daño de cuerpo a cuerpo</v>
          </cell>
          <cell r="V374" t="str">
            <v>จะช่วยลดความเสียหายของระยะประชิด</v>
          </cell>
          <cell r="W374" t="str">
            <v>Nó làm giảm thiệt hại của melee</v>
          </cell>
          <cell r="X374" t="str">
            <v>Ele reduz o dano de confusão</v>
          </cell>
          <cell r="Y374" t="str">
            <v>فهو يقلل من ضرر من المشاجرة</v>
          </cell>
          <cell r="Z374" t="str">
            <v>Гэта памяншае пашкоджанне блізкага бою</v>
          </cell>
          <cell r="AA374" t="str">
            <v>Това намалява вредите от меле</v>
          </cell>
          <cell r="AB374" t="str">
            <v>Snižuje poškození rvačky</v>
          </cell>
          <cell r="AC374" t="str">
            <v>Het vermindert de schade van melee</v>
          </cell>
          <cell r="AD374" t="str">
            <v>Se vähentää vahinkoja nujakka</v>
          </cell>
          <cell r="AE374" t="str">
            <v>Μειώνει τη ζημιά του σώμα με σώμα</v>
          </cell>
          <cell r="AF374" t="str">
            <v>זה מקטין את הנזק של תגרה</v>
          </cell>
          <cell r="AG374" t="str">
            <v>Ez csökkenti a kár közelharci</v>
          </cell>
          <cell r="AH374" t="str">
            <v>Ia mengurangkan kerosakan huru-hara</v>
          </cell>
          <cell r="AI374" t="str">
            <v>Zmniejsza obrażenia melee</v>
          </cell>
          <cell r="AJ374" t="str">
            <v>Acesta reduce daunele de corp la corp</v>
          </cell>
          <cell r="AK374" t="str">
            <v>Znižuje poškodenie bitky</v>
          </cell>
          <cell r="AL374" t="str">
            <v>Det minskar skador på närstrid</v>
          </cell>
          <cell r="AM374" t="str">
            <v>Bu melee hasarı azaltır</v>
          </cell>
          <cell r="AN374" t="str">
            <v>Це зменшує пошкодження ближнього бою</v>
          </cell>
        </row>
        <row r="375">
          <cell r="A375" t="str">
            <v>LevelPackUIDesc_ReduceDmgMeleeBetter</v>
          </cell>
          <cell r="B375">
            <v>1</v>
          </cell>
          <cell r="C375" t="str">
            <v>근접공격의 대미지가 더 많이 감소합니다</v>
          </cell>
          <cell r="E375" t="str">
            <v>근접공격의 대미지가 더 많이 감소합니다</v>
          </cell>
          <cell r="G375" t="str">
            <v>The melee damage of more greatly reduced</v>
          </cell>
          <cell r="H375" t="str">
            <v>The melee damage of more greatly reduced</v>
          </cell>
          <cell r="K375">
            <v>1</v>
          </cell>
          <cell r="M375" t="str">
            <v>近接攻撃のダメージがより大きく減少し</v>
          </cell>
          <cell r="N375" t="str">
            <v>的更混战损伤大大降低</v>
          </cell>
          <cell r="O375" t="str">
            <v>的更混戰損傷大大降低</v>
          </cell>
          <cell r="P375" t="str">
            <v>Les dégâts de mêlée de plus considérablement réduit</v>
          </cell>
          <cell r="Q375" t="str">
            <v>Der Nahkampfschaden von mehr stark reduziert</v>
          </cell>
          <cell r="R375" t="str">
            <v>Kerusakan jarak dekat lebih sangat berkurang</v>
          </cell>
          <cell r="S375" t="str">
            <v>Il danno mischia più notevolmente ridotto</v>
          </cell>
          <cell r="T375" t="str">
            <v>Урон в ближнем бою более значительно снижается</v>
          </cell>
          <cell r="U375" t="str">
            <v>El daño cuerpo a cuerpo de más reducido en gran medida</v>
          </cell>
          <cell r="V375" t="str">
            <v>ความเสียหายระยะประชิดมากขึ้นลดลงอย่างมาก</v>
          </cell>
          <cell r="W375" t="str">
            <v>Thiệt hại melee nhiều sẽ giảm đáng kể</v>
          </cell>
          <cell r="X375" t="str">
            <v>O dano de confusão mais fortemente reduzida</v>
          </cell>
          <cell r="Y375" t="str">
            <v>الضرر المشاجرة أكثر تقلص إلى حد كبير</v>
          </cell>
          <cell r="Z375" t="str">
            <v>Страты ў блізкім бою больш значна зніжаецца</v>
          </cell>
          <cell r="AA375" t="str">
            <v>щети меле на по-силно намалена</v>
          </cell>
          <cell r="AB375" t="str">
            <v>Poškození melee více značně snížena</v>
          </cell>
          <cell r="AC375" t="str">
            <v>De schade in meer sterk verminderd</v>
          </cell>
          <cell r="AD375" t="str">
            <v>Nujakka vahinko on enemmän vähentynyt huomattavasti</v>
          </cell>
          <cell r="AE375" t="str">
            <v>Η ζημία melee περισσότερων μειωθεί σημαντικά</v>
          </cell>
          <cell r="AF375" t="str">
            <v>ניזק התגרה של יותר פחות בהרבה</v>
          </cell>
          <cell r="AG375" t="str">
            <v>A közelharci kár több jelentősen csökken</v>
          </cell>
          <cell r="AH375" t="str">
            <v>Kerosakan huru-hara lebih dikurangkan</v>
          </cell>
          <cell r="AI375" t="str">
            <v>Szkody wręcz bardziej znacznie zmniejszona</v>
          </cell>
          <cell r="AJ375" t="str">
            <v>Daunele corp la corp mai redus foarte mult</v>
          </cell>
          <cell r="AK375" t="str">
            <v>Poškodenie melee viac značne znížená</v>
          </cell>
          <cell r="AL375" t="str">
            <v>Närstrid skada mer minskat kraftigt</v>
          </cell>
          <cell r="AM375" t="str">
            <v>daha melee hasar büyük ölçüde azalır</v>
          </cell>
          <cell r="AN375" t="str">
            <v>Втрати в ближньому бою більш значно знижується</v>
          </cell>
        </row>
        <row r="376">
          <cell r="A376" t="str">
            <v>LevelPackUIDesc_ReduceDmgClose</v>
          </cell>
          <cell r="B376">
            <v>1</v>
          </cell>
          <cell r="C376" t="str">
            <v>몬스터와 충돌 시 대미지가 감소합니다</v>
          </cell>
          <cell r="E376" t="str">
            <v>몬스터와 충돌 시 대미지가 감소합니다</v>
          </cell>
          <cell r="G376" t="str">
            <v>It decreases damage during collisions with monsters</v>
          </cell>
          <cell r="H376" t="str">
            <v>It decreases damage during collisions with monsters</v>
          </cell>
          <cell r="K376">
            <v>1</v>
          </cell>
          <cell r="M376" t="str">
            <v>モンスターとの衝突時のダメージが減少します</v>
          </cell>
          <cell r="N376" t="str">
            <v>其与怪物碰撞过程中减小损伤</v>
          </cell>
          <cell r="O376" t="str">
            <v>其與怪物碰撞過程中減小損傷</v>
          </cell>
          <cell r="P376" t="str">
            <v>Il réduit les dégâts lors des collisions avec des monstres</v>
          </cell>
          <cell r="Q376" t="str">
            <v>Es verringert Schäden bei Kollisionen mit Monstern</v>
          </cell>
          <cell r="R376" t="str">
            <v>Ini mengurangi kerusakan selama tabrakan dengan monster</v>
          </cell>
          <cell r="S376" t="str">
            <v>Si riduce i danni durante le collisioni con i mostri</v>
          </cell>
          <cell r="T376" t="str">
            <v>Это уменьшает повреждения при столкновении с монстрами</v>
          </cell>
          <cell r="U376" t="str">
            <v>Se disminuye el daño durante las colisiones con los monstruos</v>
          </cell>
          <cell r="V376" t="str">
            <v>มันลดความเสียหายระหว่างการชนกับมอนสเตอร์</v>
          </cell>
          <cell r="W376" t="str">
            <v>Nó làm giảm thiệt hại trong vụ va chạm với quái vật</v>
          </cell>
          <cell r="X376" t="str">
            <v>Ele diminui o dano durante colisões com monstro</v>
          </cell>
          <cell r="Y376" t="str">
            <v>أنه يقلل الضرر أثناء التصادم مع الوحوش</v>
          </cell>
          <cell r="Z376" t="str">
            <v>Гэта памяншае пашкоджанні пры сутыкненні з монстрамі</v>
          </cell>
          <cell r="AA376" t="str">
            <v>Това намалява повреди по време на сблъсъци с чудовища</v>
          </cell>
          <cell r="AB376" t="str">
            <v>To snižuje poškození při kolizích s monster</v>
          </cell>
          <cell r="AC376" t="str">
            <v>Het vermindert schade tijdens botsingen met monsters</v>
          </cell>
          <cell r="AD376" t="str">
            <v>Se vähentää aiheuttamien vaurioiden hirviöitä</v>
          </cell>
          <cell r="AE376" t="str">
            <v>Μειώνει ζημία κατά τη διάρκεια συγκρούσεων με τέρατα</v>
          </cell>
          <cell r="AF376" t="str">
            <v>זה מקטין נזק במהלך התנגשויות עם מפלצות</v>
          </cell>
          <cell r="AG376" t="str">
            <v>Csökkenti kár ütközések során szörnyek</v>
          </cell>
          <cell r="AH376" t="str">
            <v>Ia mengurangkan kerosakan semasa perlanggaran dengan raksasa</v>
          </cell>
          <cell r="AI376" t="str">
            <v>Zmniejsza obrażenia podczas zderzenia z potworami</v>
          </cell>
          <cell r="AJ376" t="str">
            <v>Reduce deteriorarea în timpul coliziunilor cu monștri</v>
          </cell>
          <cell r="AK376" t="str">
            <v>To znižuje poškodenie pri kolíziách s monštier</v>
          </cell>
          <cell r="AL376" t="str">
            <v>Det minskar skador vid kollisioner med monster</v>
          </cell>
          <cell r="AM376" t="str">
            <v>Bu canavar ile çarpışmaları sırasında hasarı azaltan</v>
          </cell>
          <cell r="AN376" t="str">
            <v>Це зменшує пошкодження при зіткненні з монстрами</v>
          </cell>
        </row>
        <row r="377">
          <cell r="A377" t="str">
            <v>LevelPackUIDesc_ReduceDmgCloseBetter</v>
          </cell>
          <cell r="B377">
            <v>1</v>
          </cell>
          <cell r="C377" t="str">
            <v>몬스터와 충돌 시 대미지가 더 많이 감소합니다</v>
          </cell>
          <cell r="E377" t="str">
            <v>몬스터와 충돌 시 대미지가 더 많이 감소합니다</v>
          </cell>
          <cell r="G377" t="str">
            <v>The damage upon collision with the monsters much more reduced</v>
          </cell>
          <cell r="H377" t="str">
            <v>The damage upon collision with the monsters much more reduced</v>
          </cell>
          <cell r="K377">
            <v>1</v>
          </cell>
          <cell r="M377" t="str">
            <v>モンスターとの衝突時のダメージがより大きく減少し</v>
          </cell>
          <cell r="N377" t="str">
            <v>与怪物发生碰撞时的伤害更加降低</v>
          </cell>
          <cell r="O377" t="str">
            <v>與怪物發生碰撞時的傷害更加降低</v>
          </cell>
          <cell r="P377" t="str">
            <v>Les dégâts en cas de collision avec les monstres beaucoup plus réduit</v>
          </cell>
          <cell r="Q377" t="str">
            <v>Der Schaden bei einer Kollision mit den Monstern viel mehr reduziert</v>
          </cell>
          <cell r="R377" t="str">
            <v>Kerusakan pada tabrakan dengan monster jauh lebih berkurang</v>
          </cell>
          <cell r="S377" t="str">
            <v>Il danno in caso di collisione con i mostri molto più ridotto</v>
          </cell>
          <cell r="T377" t="str">
            <v>Повреждения при столкновении с монстрами гораздо более снижается</v>
          </cell>
          <cell r="U377" t="str">
            <v>El daño a la colisión con los monstruos mucho más reducido</v>
          </cell>
          <cell r="V377" t="str">
            <v>ความเสียหายเมื่อชนกับมอนสเตอร์มากขึ้นลดลง</v>
          </cell>
          <cell r="W377" t="str">
            <v>Thiệt hại khi va chạm với những con quái vật nhiều hơn nữa giảm</v>
          </cell>
          <cell r="X377" t="str">
            <v>O dano em cima de colisão com os monstros muito mais reduzida</v>
          </cell>
          <cell r="Y377" t="str">
            <v>الضرر عند الاصطدام مع الوحوش انخفاض أكثر من ذلك بكثير</v>
          </cell>
          <cell r="Z377" t="str">
            <v>Пашкоджанні пры сутыкненні з монстрамі значна больш зніжаецца</v>
          </cell>
          <cell r="AA377" t="str">
            <v>Щетите при сблъсък с чудовищата много по-намален</v>
          </cell>
          <cell r="AB377" t="str">
            <v>Škody po srážce s monstry mnohem sníženy</v>
          </cell>
          <cell r="AC377" t="str">
            <v>De schade bij botsing met de monsters veel meer verlaagd</v>
          </cell>
          <cell r="AD377" t="str">
            <v>Vahinko törmätessään hirviöitä paljon vähennetty</v>
          </cell>
          <cell r="AE377" t="str">
            <v>Η βλάβη κατά την σύγκρουση με τα τέρατα πολύ πιο μειωμένη</v>
          </cell>
          <cell r="AF377" t="str">
            <v>הנזק על התנגשות עם מפלצות הרבה יותר מופחת</v>
          </cell>
          <cell r="AG377" t="str">
            <v>A kár után ütközés a szörnyek sokkal nagyobb mértékben csökkent</v>
          </cell>
          <cell r="AH377" t="str">
            <v>Kerosakan kepada perlanggaran dengan raksasa lebih dikurangkan</v>
          </cell>
          <cell r="AI377" t="str">
            <v>Zniszczenia po zderzeniu z potworami znacznie bardziej zmniejszone</v>
          </cell>
          <cell r="AJ377" t="str">
            <v>Daunele asupra coliziune cu monstrii mult mai redusă</v>
          </cell>
          <cell r="AK377" t="str">
            <v>Škody po zrážke s monštrami oveľa znížené</v>
          </cell>
          <cell r="AL377" t="str">
            <v>Skadan på kollision med monster mycket mer reducerad</v>
          </cell>
          <cell r="AM377" t="str">
            <v>canavarlarla çarpışma üzerine hasar çok daha azaltılmış</v>
          </cell>
          <cell r="AN377" t="str">
            <v>Пошкодження при зіткненні з монстрами набагато більш знижується</v>
          </cell>
        </row>
        <row r="378">
          <cell r="A378" t="str">
            <v>LevelPackUIDesc_ReduceDmgTrap</v>
          </cell>
          <cell r="B378">
            <v>1</v>
          </cell>
          <cell r="C378" t="str">
            <v>트랩의 대미지가 감소합니다</v>
          </cell>
          <cell r="E378" t="str">
            <v>트랩의 대미지가 감소합니다</v>
          </cell>
          <cell r="G378" t="str">
            <v>It reduces the damage of the trap</v>
          </cell>
          <cell r="H378" t="str">
            <v>It reduces the damage of the trap</v>
          </cell>
          <cell r="K378">
            <v>1</v>
          </cell>
          <cell r="M378" t="str">
            <v>トラップのダメージが減少します</v>
          </cell>
          <cell r="N378" t="str">
            <v>它降低了捕集器的损坏</v>
          </cell>
          <cell r="O378" t="str">
            <v>它降低了捕集器的損壞</v>
          </cell>
          <cell r="P378" t="str">
            <v>Il réduit les dégâts du piège</v>
          </cell>
          <cell r="Q378" t="str">
            <v>Es reduziert den Schaden der Falle</v>
          </cell>
          <cell r="R378" t="str">
            <v>Ini mengurangi kerusakan dari jebakan</v>
          </cell>
          <cell r="S378" t="str">
            <v>Riduce i danni della trappola</v>
          </cell>
          <cell r="T378" t="str">
            <v>Это уменьшает повреждение ловушки</v>
          </cell>
          <cell r="U378" t="str">
            <v>Reduce el daño de la trampa</v>
          </cell>
          <cell r="V378" t="str">
            <v>จะช่วยลดความเสียหายของกับดัก</v>
          </cell>
          <cell r="W378" t="str">
            <v>Nó làm giảm thiệt hại của cái bẫy</v>
          </cell>
          <cell r="X378" t="str">
            <v>Ele reduz o dano da armadilha</v>
          </cell>
          <cell r="Y378" t="str">
            <v>فهو يقلل من ضرر من فخ</v>
          </cell>
          <cell r="Z378" t="str">
            <v>Гэта памяншае пашкоджанне пасткі</v>
          </cell>
          <cell r="AA378" t="str">
            <v>Той намалява щетите от капана</v>
          </cell>
          <cell r="AB378" t="str">
            <v>Snižuje poškození pasti</v>
          </cell>
          <cell r="AC378" t="str">
            <v>Het vermindert de schade van de val</v>
          </cell>
          <cell r="AD378" t="str">
            <v>Se vähentää vahinkoja ansa</v>
          </cell>
          <cell r="AE378" t="str">
            <v>Μειώνει τη ζημιά της παγίδας</v>
          </cell>
          <cell r="AF378" t="str">
            <v>זה מקטין את הנזק של מלכודת</v>
          </cell>
          <cell r="AG378" t="str">
            <v>Ez csökkenti a kár a csapda</v>
          </cell>
          <cell r="AH378" t="str">
            <v>Ia mengurangkan kerosakan perangkap</v>
          </cell>
          <cell r="AI378" t="str">
            <v>Zmniejsza obrażenia od pułapki</v>
          </cell>
          <cell r="AJ378" t="str">
            <v>Reduce deteriorarea capcanei</v>
          </cell>
          <cell r="AK378" t="str">
            <v>Znižuje poškodenie pasce</v>
          </cell>
          <cell r="AL378" t="str">
            <v>Det minskar skador på fällan</v>
          </cell>
          <cell r="AM378" t="str">
            <v>Bu tuzağın zararı azaltır</v>
          </cell>
          <cell r="AN378" t="str">
            <v>Це зменшує пошкодження пастки</v>
          </cell>
        </row>
        <row r="379">
          <cell r="A379" t="str">
            <v>LevelPackUIDesc_ReduceDmgTrapBetter</v>
          </cell>
          <cell r="B379">
            <v>1</v>
          </cell>
          <cell r="C379" t="str">
            <v>트랩의 대미지가 더 많이 감소합니다</v>
          </cell>
          <cell r="E379" t="str">
            <v>트랩의 대미지가 더 많이 감소합니다</v>
          </cell>
          <cell r="G379" t="str">
            <v>The damage has been reduced a lot more traps</v>
          </cell>
          <cell r="H379" t="str">
            <v>The damage has been reduced a lot more traps</v>
          </cell>
          <cell r="K379">
            <v>1</v>
          </cell>
          <cell r="M379" t="str">
            <v>トラップのダメージがより大きく減少し</v>
          </cell>
          <cell r="N379" t="str">
            <v>伤害已经减少了很多陷阱</v>
          </cell>
          <cell r="O379" t="str">
            <v>傷害已經減少了很多陷阱</v>
          </cell>
          <cell r="P379" t="str">
            <v>Les dégâts a été réduit beaucoup plus de pièges</v>
          </cell>
          <cell r="Q379" t="str">
            <v>Der Schaden wurde viel mehr Fallen reduziert</v>
          </cell>
          <cell r="R379" t="str">
            <v>kerusakan telah berkurang lebih banyak perangkap</v>
          </cell>
          <cell r="S379" t="str">
            <v>Il danno è stato ridotto molte più trappole</v>
          </cell>
          <cell r="T379" t="str">
            <v>Ущерб был уменьшен намного больше ловушек</v>
          </cell>
          <cell r="U379" t="str">
            <v>El daño se ha reducido mucho más trampas</v>
          </cell>
          <cell r="V379" t="str">
            <v>ความเสียหายที่ได้รับการลดดักมากขึ้น</v>
          </cell>
          <cell r="W379" t="str">
            <v>Thiệt hại đã được giảm rất nhiều bẫy</v>
          </cell>
          <cell r="X379" t="str">
            <v>O dano foi reduzido muito mais armadilhas</v>
          </cell>
          <cell r="Y379" t="str">
            <v>تم تخفيض الضرر الكثير من الفخاخ</v>
          </cell>
          <cell r="Z379" t="str">
            <v>Шкода быў паменшаны нашмат больш пастак</v>
          </cell>
          <cell r="AA379" t="str">
            <v>Щетите са намалени много повече капани</v>
          </cell>
          <cell r="AB379" t="str">
            <v>Škoda byla snížena mnohem více pastí</v>
          </cell>
          <cell r="AC379" t="str">
            <v>De schade is teruggebracht veel meer vallen</v>
          </cell>
          <cell r="AD379" t="str">
            <v>Vahinko on vähennetty paljon enemmän ansat</v>
          </cell>
          <cell r="AE379" t="str">
            <v>Η ζημιά έχει μειωθεί πολύ περισσότερο παγίδες</v>
          </cell>
          <cell r="AF379" t="str">
            <v>הנזק צומצם הרבה יותר מלכודות</v>
          </cell>
          <cell r="AG379" t="str">
            <v>A kár csökkent sokkal több csapdák</v>
          </cell>
          <cell r="AH379" t="str">
            <v>kerosakan telah dikurangkan lebih banyak perangkap</v>
          </cell>
          <cell r="AI379" t="str">
            <v>Szkoda została zmniejszona o wiele więcej pułapek</v>
          </cell>
          <cell r="AJ379" t="str">
            <v>Prejudiciul a fost redus mult mai multe capcane</v>
          </cell>
          <cell r="AK379" t="str">
            <v>Škoda bola znížená oveľa viac pascí</v>
          </cell>
          <cell r="AL379" t="str">
            <v>Skadan har minskat mycket mer fällor</v>
          </cell>
          <cell r="AM379" t="str">
            <v>Hasar çok daha fazla tuzaklar düşürüldü</v>
          </cell>
          <cell r="AN379" t="str">
            <v>Збиток був зменшений набагато більше пасток</v>
          </cell>
        </row>
        <row r="380">
          <cell r="A380" t="str">
            <v>LevelPackUIDesc_ReduceContinuousDmg</v>
          </cell>
          <cell r="B380">
            <v>1</v>
          </cell>
          <cell r="C380" t="str">
            <v>몬스터에게 피격 시 짧은 시간 동안 대미지가 감소합니다</v>
          </cell>
          <cell r="E380" t="str">
            <v>몬스터에게 피격 시 짧은 시간 동안 대미지가 감소합니다</v>
          </cell>
          <cell r="G380" t="str">
            <v>Monster reduced to the damage for a short time during the shot</v>
          </cell>
          <cell r="H380" t="str">
            <v>Monster reduced to the damage for a short time during the shot</v>
          </cell>
          <cell r="K380">
            <v>1</v>
          </cell>
          <cell r="M380" t="str">
            <v>モンスターに襲撃時の短い時間の間にダメージが減少します</v>
          </cell>
          <cell r="N380" t="str">
            <v>怪物拍摄期间降低到伤害，持续时间短</v>
          </cell>
          <cell r="O380" t="str">
            <v>怪物拍攝期間降低到傷害，持續時間短</v>
          </cell>
          <cell r="P380" t="str">
            <v>Monstre réduit les dégâts pendant une courte période pendant la prise de vue</v>
          </cell>
          <cell r="Q380" t="str">
            <v>Monster reduziert, um den Schaden für kurze Zeit während des Schusses</v>
          </cell>
          <cell r="R380" t="str">
            <v>Rakasa mengurangi kerusakan untuk waktu yang singkat selama tembakan</v>
          </cell>
          <cell r="S380" t="str">
            <v>Mostro ridotta al danno per un breve periodo durante il tiro</v>
          </cell>
          <cell r="T380" t="str">
            <v>Монстр сводится к повреждению в течение короткого промежутка времени во время выстрела</v>
          </cell>
          <cell r="U380" t="str">
            <v>Monster reducida al daño por un corto tiempo durante el disparo</v>
          </cell>
          <cell r="V380" t="str">
            <v>มอนสเตอร์ลดลงถึงความเสียหายที่เป็นเวลาสั้น ๆ ในระหว่างการยิง</v>
          </cell>
          <cell r="W380" t="str">
            <v>Quái vật giảm xuống còn những thiệt hại trong một thời gian ngắn trong bắn</v>
          </cell>
          <cell r="X380" t="str">
            <v>Monstro reduzido para o dano por um curto período de tempo durante o tiro</v>
          </cell>
          <cell r="Y380" t="str">
            <v>الوحش خفضت إلى الضرر لفترة قصيرة خلال اطلاق النار</v>
          </cell>
          <cell r="Z380" t="str">
            <v>Монстар зводзіцца да пашкоджання на працягу кароткага прамежку часу падчас стрэлу</v>
          </cell>
          <cell r="AA380" t="str">
            <v>Monster намалена с щетите, за кратко време, по време на удара</v>
          </cell>
          <cell r="AB380" t="str">
            <v>Monstrum snížena na škody na krátkou dobu při výstřelu</v>
          </cell>
          <cell r="AC380" t="str">
            <v>Monster gereduceerd tot de schade voor een korte tijd tijdens de opname</v>
          </cell>
          <cell r="AD380" t="str">
            <v>Hirviö alennettu vahingon lyhyen aikaa aikana ammuttu</v>
          </cell>
          <cell r="AE380" t="str">
            <v>Monster μειωθεί στο ζημιά για μικρό χρονικό διάστημα κατά τη διάρκεια της βολής</v>
          </cell>
          <cell r="AF380" t="str">
            <v>מפלצת מופחתת הניזק לזמן קצר במהלך הזריקה</v>
          </cell>
          <cell r="AG380" t="str">
            <v>Monster csökkenteni a károkat egy rövid ideig a lövés alatt</v>
          </cell>
          <cell r="AH380" t="str">
            <v>Monster dikurangkan kepada kerosakan untuk jangka masa yang pendek semasa pukulan</v>
          </cell>
          <cell r="AI380" t="str">
            <v>Potwór zredukowane do uszkodzenia przez krótki czas podczas wystrzału</v>
          </cell>
          <cell r="AJ380" t="str">
            <v>Monster redus la prejudiciul pentru o perioadă scurtă de timp în timpul împușcat</v>
          </cell>
          <cell r="AK380" t="str">
            <v>Monštrum znížená na škody na krátku dobu pri výstrele</v>
          </cell>
          <cell r="AL380" t="str">
            <v>Monster reduceras till skada för en kort tid under skottet</v>
          </cell>
          <cell r="AM380" t="str">
            <v>atış sırasında kısa bir süre için hasar düşürüldü Canavar</v>
          </cell>
          <cell r="AN380" t="str">
            <v>Монстр зводиться до пошкодження протягом короткого проміжку часу під час пострілу</v>
          </cell>
        </row>
        <row r="381">
          <cell r="A381" t="str">
            <v>LevelPackUIDesc_DefenseStrongDmg</v>
          </cell>
          <cell r="B381">
            <v>1</v>
          </cell>
          <cell r="C381" t="str">
            <v>대미지가 최대 체력의 일정량을 넘지 않습니다</v>
          </cell>
          <cell r="E381" t="str">
            <v>대미지가 최대 체력의 일정량을 넘지 않습니다</v>
          </cell>
          <cell r="G381" t="str">
            <v>The damage does not exceed the maximum amount of stamina</v>
          </cell>
          <cell r="H381" t="str">
            <v>The damage does not exceed the maximum amount of stamina</v>
          </cell>
          <cell r="K381">
            <v>1</v>
          </cell>
          <cell r="M381" t="str">
            <v>ダメージが最大HPの一定量を超えない</v>
          </cell>
          <cell r="N381" t="str">
            <v>损害不超过耐力的最高金额</v>
          </cell>
          <cell r="O381" t="str">
            <v>損害不超過耐力的最高金額</v>
          </cell>
          <cell r="P381" t="str">
            <v>Les dommages ne dépasse pas le montant maximum de l'endurance</v>
          </cell>
          <cell r="Q381" t="str">
            <v>Der Schaden nicht überschreitet die maximale Menge an Ausdauer</v>
          </cell>
          <cell r="R381" t="str">
            <v>kerusakan tidak melebihi jumlah maksimum stamina</v>
          </cell>
          <cell r="S381" t="str">
            <v>Il danno non supera l'importo massimo di resistenza</v>
          </cell>
          <cell r="T381" t="str">
            <v>Ущерб не превышает максимальную сумму выносливости</v>
          </cell>
          <cell r="U381" t="str">
            <v>El daño no exceda de la cantidad máxima de energía</v>
          </cell>
          <cell r="V381" t="str">
            <v>ความเสียหายไม่เกินจำนวนเงินสูงสุดของความแข็งแกร่ง</v>
          </cell>
          <cell r="W381" t="str">
            <v>Thiệt hại không vượt quá số tiền tối đa khả năng chịu đựng</v>
          </cell>
          <cell r="X381" t="str">
            <v>O dano não exceda o valor máximo de resistência</v>
          </cell>
          <cell r="Y381" t="str">
            <v>لا يتجاوز الضرر أكبر قدر ممكن من القدرة على التحمل</v>
          </cell>
          <cell r="Z381" t="str">
            <v>Ўрон не перавышае максімальную суму вынослівасці</v>
          </cell>
          <cell r="AA381" t="str">
            <v>Щетите не надвишава максималния размер на издръжливост</v>
          </cell>
          <cell r="AB381" t="str">
            <v>Poškození nepřesahuje maximální částku výdrž</v>
          </cell>
          <cell r="AC381" t="str">
            <v>De schade niet groter is dan het maximale bedrag van uithoudingsvermogen</v>
          </cell>
          <cell r="AD381" t="str">
            <v>Vahinko ei ylitä enimmäismäärää kestävyys</v>
          </cell>
          <cell r="AE381" t="str">
            <v>Η ζημία δεν υπερβαίνει το ανώτατο ποσό της αντοχής</v>
          </cell>
          <cell r="AF381" t="str">
            <v>הנזק אינו עולה על הסכום המרבי של סיבולת</v>
          </cell>
          <cell r="AG381" t="str">
            <v>A kár nem haladja meg a maximális állóképesség</v>
          </cell>
          <cell r="AH381" t="str">
            <v>kerosakan tidak melebihi jumlah maksimum stamina</v>
          </cell>
          <cell r="AI381" t="str">
            <v>Szkoda nie przekracza maksymalną ilość wytrzymałości</v>
          </cell>
          <cell r="AJ381" t="str">
            <v>Daunele nu depășește suma maximă de rezistență</v>
          </cell>
          <cell r="AK381" t="str">
            <v>Poškodenie nepresahuje maximálnu sumu výdrž</v>
          </cell>
          <cell r="AL381" t="str">
            <v>Skadan inte överstiger den maximala mängden uthållighet</v>
          </cell>
          <cell r="AM381" t="str">
            <v>hasar dayanıklılık maksimum miktarını aşmayan</v>
          </cell>
          <cell r="AN381" t="str">
            <v>Збиток не перевищує максимальну суму витривалості</v>
          </cell>
        </row>
        <row r="382">
          <cell r="A382" t="str">
            <v>LevelPackUIDesc_ExtraGold</v>
          </cell>
          <cell r="B382">
            <v>1</v>
          </cell>
          <cell r="C382" t="str">
            <v>골드 획득량이 증가합니다</v>
          </cell>
          <cell r="E382" t="str">
            <v>골드 획득량이 증가합니다</v>
          </cell>
          <cell r="G382" t="str">
            <v>To increase the amount of gold acquired</v>
          </cell>
          <cell r="H382" t="str">
            <v>To increase the amount of gold acquired</v>
          </cell>
          <cell r="K382">
            <v>1</v>
          </cell>
          <cell r="M382" t="str">
            <v>ゴールド獲得量が増加します</v>
          </cell>
          <cell r="N382" t="str">
            <v>为了提高所获得的黄金量</v>
          </cell>
          <cell r="O382" t="str">
            <v>為了提高所獲得的黃金量</v>
          </cell>
          <cell r="P382" t="str">
            <v>Pour augmenter la quantité d'or acquise</v>
          </cell>
          <cell r="Q382" t="str">
            <v>Zur Erhöhung der Menge an Gold erworben</v>
          </cell>
          <cell r="R382" t="str">
            <v>Untuk meningkatkan jumlah emas yang diperoleh</v>
          </cell>
          <cell r="S382" t="str">
            <v>Per aumentare la quantità di oro acquistato</v>
          </cell>
          <cell r="T382" t="str">
            <v>Для того, чтобы увеличить количество золота приобретенного</v>
          </cell>
          <cell r="U382" t="str">
            <v>Para aumentar la cantidad de oro adquirida</v>
          </cell>
          <cell r="V382" t="str">
            <v>เพื่อเพิ่มปริมาณของทองที่ได้มา</v>
          </cell>
          <cell r="W382" t="str">
            <v>Để tăng lượng vàng mua</v>
          </cell>
          <cell r="X382" t="str">
            <v>Para aumentar a quantidade de ouro adquiridas</v>
          </cell>
          <cell r="Y382" t="str">
            <v>لزيادة كمية الذهب المكتسبة</v>
          </cell>
          <cell r="Z382" t="str">
            <v>Для таго, каб павялічыць колькасць золата набытага</v>
          </cell>
          <cell r="AA382" t="str">
            <v>За да се увеличи количеството на златото, придобито</v>
          </cell>
          <cell r="AB382" t="str">
            <v>Chcete-li zvýšit množství zlata získané</v>
          </cell>
          <cell r="AC382" t="str">
            <v>Om de hoeveelheid goud verworven verhogen</v>
          </cell>
          <cell r="AD382" t="str">
            <v>Lisätä määrä kultaa hankitun</v>
          </cell>
          <cell r="AE382" t="str">
            <v>Για να αυξήσετε την ποσότητα του χρυσού που αποκτήθηκαν</v>
          </cell>
          <cell r="AF382" t="str">
            <v>כדי להגדיל את כמות הזהב שנרכשה</v>
          </cell>
          <cell r="AG382" t="str">
            <v>Hogy növelje a mennyiségű aranyat szerzett</v>
          </cell>
          <cell r="AH382" t="str">
            <v>Untuk meningkatkan jumlah emas yang diperoleh</v>
          </cell>
          <cell r="AI382" t="str">
            <v>Aby zwiększyć ilość złota zdobytą</v>
          </cell>
          <cell r="AJ382" t="str">
            <v>Pentru a crește cantitatea de aur dobândite</v>
          </cell>
          <cell r="AK382" t="str">
            <v>Ak chcete zvýšiť množstvo zlata získané</v>
          </cell>
          <cell r="AL382" t="str">
            <v>För att öka mängden guld förvärvat</v>
          </cell>
          <cell r="AM382" t="str">
            <v>edinilen altın miktarını artırmak için</v>
          </cell>
          <cell r="AN382" t="str">
            <v>Для того, щоб збільшити кількість золота придбаного</v>
          </cell>
        </row>
        <row r="383">
          <cell r="A383" t="str">
            <v>LevelPackUIDesc_ExtraGoldBetter</v>
          </cell>
          <cell r="B383">
            <v>1</v>
          </cell>
          <cell r="C383" t="str">
            <v>골드 획득량이 더 많이 증가합니다</v>
          </cell>
          <cell r="E383" t="str">
            <v>골드 획득량이 더 많이 증가합니다</v>
          </cell>
          <cell r="G383" t="str">
            <v>The increased amount of gold acquired much</v>
          </cell>
          <cell r="H383" t="str">
            <v>The increased amount of gold acquired much</v>
          </cell>
          <cell r="K383">
            <v>1</v>
          </cell>
          <cell r="M383" t="str">
            <v>ゴールド獲得量が多く増加し</v>
          </cell>
          <cell r="N383" t="str">
            <v>收购黄金的增加量多</v>
          </cell>
          <cell r="O383" t="str">
            <v>收購黃金的增加量多</v>
          </cell>
          <cell r="P383" t="str">
            <v>La plus grande quantité d'or a acquis beaucoup</v>
          </cell>
          <cell r="Q383" t="str">
            <v>Die erhöhte Menge an Gold erworben viel</v>
          </cell>
          <cell r="R383" t="str">
            <v>Jumlah tersebut meningkat dari emas diperoleh banyak</v>
          </cell>
          <cell r="S383" t="str">
            <v>La maggiore quantità di oro acquistato molto</v>
          </cell>
          <cell r="T383" t="str">
            <v>Повышенное количество золота приобрела много</v>
          </cell>
          <cell r="U383" t="str">
            <v>El aumento de la cantidad de oro adquirió mucho</v>
          </cell>
          <cell r="V383" t="str">
            <v>จำนวนเงินที่เพิ่มขึ้นของทองที่ได้มามาก</v>
          </cell>
          <cell r="W383" t="str">
            <v>Tăng lượng vàng mua nhiều</v>
          </cell>
          <cell r="X383" t="str">
            <v>O aumento da quantidade de ouro adquiridas tanto</v>
          </cell>
          <cell r="Y383" t="str">
            <v>زيادة كمية الذهب اكتسب كثيرا</v>
          </cell>
          <cell r="Z383" t="str">
            <v>Падвышаная колькасць золата набыла шмат</v>
          </cell>
          <cell r="AA383" t="str">
            <v>Увеличеното количество на златото, придобито много</v>
          </cell>
          <cell r="AB383" t="str">
            <v>Zvýšené množství zlata získal hodně</v>
          </cell>
          <cell r="AC383" t="str">
            <v>De toegenomen hoeveelheid goud veel verworven</v>
          </cell>
          <cell r="AD383" t="str">
            <v>Lisääntynyt määrä kultaa osti paljon</v>
          </cell>
          <cell r="AE383" t="str">
            <v>Η αυξημένη ποσότητα του χρυσού που αποκτήθηκαν πολύ</v>
          </cell>
          <cell r="AF383" t="str">
            <v>כמות הזהב עלו רכשה הרבה</v>
          </cell>
          <cell r="AG383" t="str">
            <v>A megnövekedett mennyiségű aranyat szerzett sok</v>
          </cell>
          <cell r="AH383" t="str">
            <v>Jumlah peningkatan emas memperoleh banyak</v>
          </cell>
          <cell r="AI383" t="str">
            <v>Zwiększona ilość złota nabyte znacznie</v>
          </cell>
          <cell r="AJ383" t="str">
            <v>Cantitatea crescută de aur dobândite mult</v>
          </cell>
          <cell r="AK383" t="str">
            <v>Zvýšené množstvo zlata získal veľa</v>
          </cell>
          <cell r="AL383" t="str">
            <v>Den ökade mängden guld fått mycket</v>
          </cell>
          <cell r="AM383" t="str">
            <v>Altının artan miktar kadar edinilmiş</v>
          </cell>
          <cell r="AN383" t="str">
            <v>Підвищена кількість золота придбала багато</v>
          </cell>
        </row>
        <row r="384">
          <cell r="A384" t="str">
            <v>LevelPackUIDesc_ItemChanceBoost</v>
          </cell>
          <cell r="B384">
            <v>1</v>
          </cell>
          <cell r="C384" t="str">
            <v>아이템 획득 확률이 증가합니다</v>
          </cell>
          <cell r="E384" t="str">
            <v>아이템 획득 확률이 증가합니다</v>
          </cell>
          <cell r="G384" t="str">
            <v>The item drop probability increases</v>
          </cell>
          <cell r="H384" t="str">
            <v>The item drop probability increases</v>
          </cell>
          <cell r="K384">
            <v>1</v>
          </cell>
          <cell r="M384" t="str">
            <v>アイテム獲得確率が増加します</v>
          </cell>
          <cell r="N384" t="str">
            <v>该物品掉落概率增大</v>
          </cell>
          <cell r="O384" t="str">
            <v>該物品掉落概率增大</v>
          </cell>
          <cell r="P384" t="str">
            <v>La probabilité chute de l'article augmente</v>
          </cell>
          <cell r="Q384" t="str">
            <v>Die Position Verwerfungswahrscheinlichkeit erhöht</v>
          </cell>
          <cell r="R384" t="str">
            <v>Penurunan Item probabilitas meningkat</v>
          </cell>
          <cell r="S384" t="str">
            <v>Gli aumenti di probabilità di rilascio oggetti</v>
          </cell>
          <cell r="T384" t="str">
            <v>Увеличивается вероятность падения пункта</v>
          </cell>
          <cell r="U384" t="str">
            <v>Los aumentos probabilidad de descarte elemento</v>
          </cell>
          <cell r="V384" t="str">
            <v>รายการที่ลดลงเพิ่มขึ้นน่าจะเป็น</v>
          </cell>
          <cell r="W384" t="str">
            <v>Mục thả khả năng tăng</v>
          </cell>
          <cell r="X384" t="str">
            <v>A probabilidade aumenta de drop</v>
          </cell>
          <cell r="Y384" t="str">
            <v>يزيد احتمال انخفاض البند</v>
          </cell>
          <cell r="Z384" t="str">
            <v>Павялічваецца верагоднасць падзення пункта</v>
          </cell>
          <cell r="AA384" t="str">
            <v>вероятностни увеличава капка точка</v>
          </cell>
          <cell r="AB384" t="str">
            <v>Zvýšení pokles položka pravděpodobnost</v>
          </cell>
          <cell r="AC384" t="str">
            <v>Het item daling waarschijnlijkheid toe,</v>
          </cell>
          <cell r="AD384" t="str">
            <v>Esineiden todennäköisyys lisääntyy</v>
          </cell>
          <cell r="AE384" t="str">
            <v>Οι στοιχείου σταγόνα αυξήσεις πιθανότητα</v>
          </cell>
          <cell r="AF384" t="str">
            <v>עליות הסתברות טיפת הפריט</v>
          </cell>
          <cell r="AG384" t="str">
            <v>Az elem csepp valószínűsége növekszik</v>
          </cell>
          <cell r="AH384" t="str">
            <v>Penurunan item kebarangkalian kenaikan</v>
          </cell>
          <cell r="AI384" t="str">
            <v>Element drop zwiększa prawdopodobieństwo</v>
          </cell>
          <cell r="AJ384" t="str">
            <v>Picătura element de probabilitate crește</v>
          </cell>
          <cell r="AK384" t="str">
            <v>Zvýšenie pokles položka pravdepodobnosť</v>
          </cell>
          <cell r="AL384" t="str">
            <v>De objekt drop ökar sannolikheten</v>
          </cell>
          <cell r="AM384" t="str">
            <v>eşya düşme olasılığı artar</v>
          </cell>
          <cell r="AN384" t="str">
            <v>Збільшується ймовірність падіння пункту</v>
          </cell>
        </row>
        <row r="385">
          <cell r="A385" t="str">
            <v>LevelPackUIDesc_ItemChanceBoostBetter</v>
          </cell>
          <cell r="B385">
            <v>1</v>
          </cell>
          <cell r="C385" t="str">
            <v>아이템 획득 확률이 더 많이 증가합니다</v>
          </cell>
          <cell r="E385" t="str">
            <v>아이템 획득 확률이 더 많이 증가합니다</v>
          </cell>
          <cell r="G385" t="str">
            <v>The item drop probability increases much more</v>
          </cell>
          <cell r="H385" t="str">
            <v>The item drop probability increases much more</v>
          </cell>
          <cell r="K385">
            <v>1</v>
          </cell>
          <cell r="M385" t="str">
            <v>アイテム獲得確率がより多く増加し</v>
          </cell>
          <cell r="N385" t="str">
            <v>该物品掉落几率增加更多</v>
          </cell>
          <cell r="O385" t="str">
            <v>該物品掉落機率增加更多</v>
          </cell>
          <cell r="P385" t="str">
            <v>La probabilité de chute de l'article augmente beaucoup plus</v>
          </cell>
          <cell r="Q385" t="str">
            <v>Die Artikel Verwerfungswahrscheinlichkeit erhöht viel mehr</v>
          </cell>
          <cell r="R385" t="str">
            <v>Penurunan Item probabilitas meningkatkan lebih</v>
          </cell>
          <cell r="S385" t="str">
            <v>La probabilità di rilascio oggetti aumenta molto di più</v>
          </cell>
          <cell r="T385" t="str">
            <v>Вероятность падения элемента увеличивается гораздо больше</v>
          </cell>
          <cell r="U385" t="str">
            <v>La probabilidad de caída elemento aumenta mucho más</v>
          </cell>
          <cell r="V385" t="str">
            <v>ความน่าจะเป็นรายการที่ลดลงเพิ่มมากขึ้น</v>
          </cell>
          <cell r="W385" t="str">
            <v>Xác suất mục thả tăng nhiều hơn nữa</v>
          </cell>
          <cell r="X385" t="str">
            <v>A probabilidade de obtenção de itens aumenta muito mais</v>
          </cell>
          <cell r="Y385" t="str">
            <v>انخفاض بند احتمال يزيد أكثر من ذلك بكثير</v>
          </cell>
          <cell r="Z385" t="str">
            <v>Верагоднасць падзення элемента павялічваецца значна больш</v>
          </cell>
          <cell r="AA385" t="str">
            <v>Вероятността за спад т увеличава много по-</v>
          </cell>
          <cell r="AB385" t="str">
            <v>Pokles položka pravděpodobnost se zvyšuje mnohem více</v>
          </cell>
          <cell r="AC385" t="str">
            <v>Het item daling kans verhoogt veel meer</v>
          </cell>
          <cell r="AD385" t="str">
            <v>Esineiden todennäköisyys kasvaa paljon enemmän</v>
          </cell>
          <cell r="AE385" t="str">
            <v>Η πιθανότητα στοιχείο πτώση αυξάνει πολύ πιο</v>
          </cell>
          <cell r="AF385" t="str">
            <v>הסתברות טיפת הפריט מגביר הרבה יותר</v>
          </cell>
          <cell r="AG385" t="str">
            <v>Az elem csepp valószínűsége növekszik sokkal</v>
          </cell>
          <cell r="AH385" t="str">
            <v>Penurunan item kebarangkalian meningkatkan lebih</v>
          </cell>
          <cell r="AI385" t="str">
            <v>Prawdopodobieństwo poz spadek zwiększa znacznie więcej</v>
          </cell>
          <cell r="AJ385" t="str">
            <v>Probabilitatea cădere produs crește mult mai mult</v>
          </cell>
          <cell r="AK385" t="str">
            <v>Pokles položka pravdepodobnosť sa zvyšuje oveľa viac</v>
          </cell>
          <cell r="AL385" t="str">
            <v>Objektet awisningssannolikheten ökar mycket mer</v>
          </cell>
          <cell r="AM385" t="str">
            <v>eşya düşme olasılığı çok daha artar</v>
          </cell>
          <cell r="AN385" t="str">
            <v>Імовірність падіння елемента збільшується набагато більше</v>
          </cell>
        </row>
        <row r="386">
          <cell r="A386" t="str">
            <v>LevelPackUIDesc_HealChanceBoost</v>
          </cell>
          <cell r="B386">
            <v>1</v>
          </cell>
          <cell r="C386" t="str">
            <v>회복구슬 획득 확률이 증가합니다</v>
          </cell>
          <cell r="E386" t="str">
            <v>회복구슬 획득 확률이 증가합니다</v>
          </cell>
          <cell r="G386" t="str">
            <v>The recovered beads obtained probability increases</v>
          </cell>
          <cell r="H386" t="str">
            <v>The recovered beads obtained probability increases</v>
          </cell>
          <cell r="K386">
            <v>1</v>
          </cell>
          <cell r="M386" t="str">
            <v>回復ビーズ獲得確率が増加します</v>
          </cell>
          <cell r="N386" t="str">
            <v>将回收得到的珠粒概率增大</v>
          </cell>
          <cell r="O386" t="str">
            <v>將回收得到的珠粒概率增大</v>
          </cell>
          <cell r="P386" t="str">
            <v>Les billes récupérées obtenues probabilité augmente</v>
          </cell>
          <cell r="Q386" t="str">
            <v>Die gewonnenen Perlen Wahrscheinlichkeit erhöht, erhalten</v>
          </cell>
          <cell r="R386" t="str">
            <v>manik-manik pulih diperoleh probabilitas meningkat</v>
          </cell>
          <cell r="S386" t="str">
            <v>Le perle recuperati ottenuti probabilità aumenta</v>
          </cell>
          <cell r="T386" t="str">
            <v>Восстановленные шарики, полученная вероятность возрастает</v>
          </cell>
          <cell r="U386" t="str">
            <v>Las perlas recuperadas obtuvieron aumentos de probabilidad</v>
          </cell>
          <cell r="V386" t="str">
            <v>ลูกปัดหายได้น่าจะเพิ่มขึ้น</v>
          </cell>
          <cell r="W386" t="str">
            <v>Các hạt phục hồi được khả năng tăng</v>
          </cell>
          <cell r="X386" t="str">
            <v>O aumento da probabilidade de adquirir recuperação grânulo</v>
          </cell>
          <cell r="Y386" t="str">
            <v>حبات تعافى حصلت زيادة احتمال</v>
          </cell>
          <cell r="Z386" t="str">
            <v>Адноўленыя шарыкі, атрыманая верагоднасць ўзрастае</v>
          </cell>
          <cell r="AA386" t="str">
            <v>Възстановените гранулите, получени вероятностни увеличава</v>
          </cell>
          <cell r="AB386" t="str">
            <v>Získané kuličky získané zvýšení pravděpodobnosti</v>
          </cell>
          <cell r="AC386" t="str">
            <v>Het teruggewonnen parels verkregen waarschijnlijkheid toeneemt</v>
          </cell>
          <cell r="AD386" t="str">
            <v>Talteen saadut helmet todennäköisyys kasvaa</v>
          </cell>
          <cell r="AE386" t="str">
            <v>Τα ανακτηθέντα σφαιρία που λαμβάνονται αυξήσεις πιθανοτήτων</v>
          </cell>
          <cell r="AF386" t="str">
            <v>החרוזים התאוששו מתקבל עולה הסתברות</v>
          </cell>
          <cell r="AG386" t="str">
            <v>A kinyert kapott gyöngyök valószínűsége növekszik</v>
          </cell>
          <cell r="AH386" t="str">
            <v>Manik pulih diperolehi peningkatan kebarangkalian</v>
          </cell>
          <cell r="AI386" t="str">
            <v>Odzyskane Kulki uzyskane wzrost prawdopodobieństwa</v>
          </cell>
          <cell r="AJ386" t="str">
            <v>Granulele recuperate obținute creșteri de probabilitate</v>
          </cell>
          <cell r="AK386" t="str">
            <v>Získané guľôčky získané zvýšenie pravdepodobnosti</v>
          </cell>
          <cell r="AL386" t="str">
            <v>De utvunna pärlorna erhållna sannolikheten ökar</v>
          </cell>
          <cell r="AM386" t="str">
            <v>geri kazanılan taneler, ihtimali de artar elde</v>
          </cell>
          <cell r="AN386" t="str">
            <v>Відновлені кульки, отримана ймовірність зростає</v>
          </cell>
        </row>
        <row r="387">
          <cell r="A387" t="str">
            <v>LevelPackUIDesc_HealChanceBoostBetter</v>
          </cell>
          <cell r="B387">
            <v>1</v>
          </cell>
          <cell r="C387" t="str">
            <v>회복구슬 획득 확률이 더 많이 증가합니다</v>
          </cell>
          <cell r="E387" t="str">
            <v>회복구슬 획득 확률이 더 많이 증가합니다</v>
          </cell>
          <cell r="G387" t="str">
            <v>The probability of acquiring bead recovery to increase more</v>
          </cell>
          <cell r="H387" t="str">
            <v>The probability of acquiring bead recovery to increase more</v>
          </cell>
          <cell r="K387">
            <v>1</v>
          </cell>
          <cell r="M387" t="str">
            <v>回復ビーズ獲得確率がもっとたくさん増加し</v>
          </cell>
          <cell r="N387" t="str">
            <v>获取珠恢复的概率，以增加更多的</v>
          </cell>
          <cell r="O387" t="str">
            <v>獲取珠恢復的概率，以增加更多的</v>
          </cell>
          <cell r="P387" t="str">
            <v>La probabilité d'acquisition de recouvrement de talon pour augmenter plus</v>
          </cell>
          <cell r="Q387" t="str">
            <v>Die Wahrscheinlichkeit für den Erwerb bead Erholung mehr zu erhöhen</v>
          </cell>
          <cell r="R387" t="str">
            <v>Probabilitas memperoleh pemulihan manik-manik untuk meningkatkan lebih</v>
          </cell>
          <cell r="S387" t="str">
            <v>La probabilità di acquisizione di recupero tallone per aumentare di più</v>
          </cell>
          <cell r="T387" t="str">
            <v>Вероятность восстановления приобретающего шарика, чтобы увеличить более</v>
          </cell>
          <cell r="U387" t="str">
            <v>La probabilidad de recuperación de talón adquirir para aumentar más</v>
          </cell>
          <cell r="V387" t="str">
            <v>ความน่าจะเป็นของการแสวงหาการกู้คืนลูกปัดที่จะเพิ่มมากขึ้น</v>
          </cell>
          <cell r="W387" t="str">
            <v>Xác suất của việc mua phục hồi hạt tăng hơn</v>
          </cell>
          <cell r="X387" t="str">
            <v>A probabilidade de adquirir recuperação talão de aumentar mais</v>
          </cell>
          <cell r="Y387" t="str">
            <v>احتمال الحصول على الانتعاش حبة لزيادة أكثر</v>
          </cell>
          <cell r="Z387" t="str">
            <v>Верагоднасць аднаўлення які набывае шарыка, каб павялічыць больш</v>
          </cell>
          <cell r="AA387" t="str">
            <v>Вероятността за придобиване на възстановяване топчета да се увеличи още</v>
          </cell>
          <cell r="AB387" t="str">
            <v>Pravděpodobnost nabývající zotavení patky, který zvýší více</v>
          </cell>
          <cell r="AC387" t="str">
            <v>De kans op het verwerven van kraal herstel te verhogen meer</v>
          </cell>
          <cell r="AD387" t="str">
            <v>Todennäköisyys hankkia helmi hyödyntämisen lisäämiseksi lisää</v>
          </cell>
          <cell r="AE387" t="str">
            <v>Η πιθανότητα απόκτησης ανάκτησης χάντρα να αυξηθούν περισσότερο</v>
          </cell>
          <cell r="AF387" t="str">
            <v>ההסתברות של התאוששות חרוז רכישה להגדיל יותר</v>
          </cell>
          <cell r="AG387" t="str">
            <v>Annak a valószínűsége, megszerzésének gyöngy hasznosítás növelése több</v>
          </cell>
          <cell r="AH387" t="str">
            <v>Kebarangkalian memperolehi pemulihan manik untuk meningkatkan lebih</v>
          </cell>
          <cell r="AI387" t="str">
            <v>Prawdopodobieństwo przejmującej odzyskiwania zwiększenie kulkowy więcej</v>
          </cell>
          <cell r="AJ387" t="str">
            <v>Probabilitatea de a obține de recuperare șirag de mărgele pentru a crește mai mult</v>
          </cell>
          <cell r="AK387" t="str">
            <v>Pravdepodobnosť získavajúci zotavenie pätky, ktorý zvýši viac</v>
          </cell>
          <cell r="AL387" t="str">
            <v>Sannolikheten att förvärva pärla återhämtning att öka mer</v>
          </cell>
          <cell r="AM387" t="str">
            <v>edinme boncuk iyileşme olasılığı artırmak için daha fazla</v>
          </cell>
          <cell r="AN387" t="str">
            <v>Імовірність відновлення здобуває кульки, щоб збільшити більш</v>
          </cell>
        </row>
        <row r="388">
          <cell r="A388" t="str">
            <v>LevelPackUIDesc_MonsterThrough</v>
          </cell>
          <cell r="B388">
            <v>1</v>
          </cell>
          <cell r="C388" t="str">
            <v>평타 공격이 몬스터를 더 많이 관통합니다</v>
          </cell>
          <cell r="E388" t="str">
            <v>평타 공격이 몬스터를 더 많이 관통합니다</v>
          </cell>
          <cell r="G388" t="str">
            <v>The pyeongta more penetrating attacks a monster</v>
          </cell>
          <cell r="H388" t="str">
            <v>The pyeongta more penetrating attacks a monster</v>
          </cell>
          <cell r="K388">
            <v>1</v>
          </cell>
          <cell r="M388" t="str">
            <v>通常攻撃がモンスターを多く貫通し</v>
          </cell>
          <cell r="N388" t="str">
            <v>该pyeongta更具穿透攻击一个怪物</v>
          </cell>
          <cell r="O388" t="str">
            <v>該pyeongta更具穿透攻擊一個怪物</v>
          </cell>
          <cell r="P388" t="str">
            <v>Le pyeongta plus pénétrant attaques un monstre</v>
          </cell>
          <cell r="Q388" t="str">
            <v>Die pyeongta Durchdringungsenergie Angriffe ein Monster</v>
          </cell>
          <cell r="R388" t="str">
            <v>pyeongta semakin menembus serangan sebuah rakasa</v>
          </cell>
          <cell r="S388" t="str">
            <v>Il pyeongta più penetrante attacchi un mostro</v>
          </cell>
          <cell r="T388" t="str">
            <v>Pyeongta более проникающие атакует монстр</v>
          </cell>
          <cell r="U388" t="str">
            <v>El pyeongta más penetrante ataques de un monstruo</v>
          </cell>
          <cell r="V388" t="str">
            <v>pyeongta เพิ่มเติมเจาะโจมตีมอนสเตอร์</v>
          </cell>
          <cell r="W388" t="str">
            <v>Các pyeongta thâm nhập hơn tấn công một con quái vật</v>
          </cell>
          <cell r="X388" t="str">
            <v>O pyeongta mais penetrante ataques um monstro</v>
          </cell>
          <cell r="Y388" t="str">
            <v>وpyeongta أكثر اختراق هجمات وحش</v>
          </cell>
          <cell r="Z388" t="str">
            <v>Pyeongta больш пранікальныя атакуе монстар</v>
          </cell>
          <cell r="AA388" t="str">
            <v>В pyeongta повече проникваща атаки чудовище</v>
          </cell>
          <cell r="AB388" t="str">
            <v>Pyeongta více proniká útoky monstrum</v>
          </cell>
          <cell r="AC388" t="str">
            <v>De pyeongta meer indringende aanvallen een monster</v>
          </cell>
          <cell r="AD388" t="str">
            <v>Pyeongta enemmän läpitunkeva hyökkäyksiä hirviö</v>
          </cell>
          <cell r="AE388" t="str">
            <v>Η pyeongta πιο διεισδυτική επιθέσεις ένα τέρας</v>
          </cell>
          <cell r="AF388" t="str">
            <v>Pyeongta יותר חודר התקפות מפלצת</v>
          </cell>
          <cell r="AG388" t="str">
            <v>A pyeongta több behatoló támadások egy szörnyeteg</v>
          </cell>
          <cell r="AH388" t="str">
            <v>pyeongta lebih menembusi serangan raksasa</v>
          </cell>
          <cell r="AI388" t="str">
            <v>Pyeongta bardziej przenikliwy atakuje potwora</v>
          </cell>
          <cell r="AJ388" t="str">
            <v>Pyeongta mai penetrante atacuri de un monstru</v>
          </cell>
          <cell r="AK388" t="str">
            <v>Pyeongta viac preniká útoky monštrum</v>
          </cell>
          <cell r="AL388" t="str">
            <v>Den pyeongta mer genomträngande angrepp ett monster</v>
          </cell>
          <cell r="AM388" t="str">
            <v>pyeongta daha atak bir canavar nüfuz</v>
          </cell>
          <cell r="AN388" t="str">
            <v>Pyeongta більш проникаючі атакує монстр</v>
          </cell>
        </row>
        <row r="389">
          <cell r="A389" t="str">
            <v>LevelPackUIDesc_Ricochet</v>
          </cell>
          <cell r="B389">
            <v>1</v>
          </cell>
          <cell r="C389" t="str">
            <v>평타 공격이 더 많이 몬스터 명중 후 다른 몬스터로 향해갑니다</v>
          </cell>
          <cell r="E389" t="str">
            <v>평타 공격이 더 많이 몬스터 명중 후 다른 몬스터로 향해갑니다</v>
          </cell>
          <cell r="G389" t="str">
            <v>After pyeongta attack hit a lot more monsters to go toward other monsters</v>
          </cell>
          <cell r="H389" t="str">
            <v>After pyeongta attack hit a lot more monsters to go toward other monsters</v>
          </cell>
          <cell r="K389">
            <v>1</v>
          </cell>
          <cell r="M389" t="str">
            <v>通常攻撃が多くのモンスターの衝突後、他のモンスターに向かって行きます</v>
          </cell>
          <cell r="N389" t="str">
            <v>之后pyeongta攻击命中了很多的怪物去对其他怪物</v>
          </cell>
          <cell r="O389" t="str">
            <v>之後pyeongta攻擊命中了很多的怪物去對其他怪物</v>
          </cell>
          <cell r="P389" t="str">
            <v>Après l'attaque de pyeongta a frappé beaucoup plus de monstres pour aller vers d'autres monstres</v>
          </cell>
          <cell r="Q389" t="str">
            <v>Nach pyeongta Angriff traf viel mehr Monster zu anderen Monstern gehen</v>
          </cell>
          <cell r="R389" t="str">
            <v>Setelah serangan pyeongta memukul lebih banyak monster untuk pergi ke arah monster lainnya</v>
          </cell>
          <cell r="S389" t="str">
            <v>Dopo l'attacco pyeongta ha colpito molto di più mostri per andare verso altri mostri</v>
          </cell>
          <cell r="T389" t="str">
            <v>После pyeongta атака ударила намного больше монстров, чтобы перейти к другим монстрам</v>
          </cell>
          <cell r="U389" t="str">
            <v>Después del ataque pyeongta pegaba mucho más monstruos para ir hacia otros monstruos</v>
          </cell>
          <cell r="V389" t="str">
            <v>หลังจากการโจมตี pyeongta ตีมอนสเตอร์มากขึ้นเพื่อไปต่อมอนสเตอร์อื่น ๆ</v>
          </cell>
          <cell r="W389" t="str">
            <v>Sau khi tấn công pyeongta nhấn rất nhiều quái vật để đi về phía quái vật khác</v>
          </cell>
          <cell r="X389" t="str">
            <v>Após ataque pyeongta bater muito mais monstros para ir em direção a outros monstros</v>
          </cell>
          <cell r="Y389" t="str">
            <v>بعد أن ضرب هجوم pyeongta الكثير من الوحوش للذهاب نحو الوحوش الأخرى</v>
          </cell>
          <cell r="Z389" t="str">
            <v>Пасля pyeongta атака ўдарыла нашмат больш монстраў, каб перайсці да іншых монстрам</v>
          </cell>
          <cell r="AA389" t="str">
            <v>След pyeongta атака удари много повече чудовища, за да отидат за други чудовища</v>
          </cell>
          <cell r="AB389" t="str">
            <v>Po pyeongta útok zasáhl mnohem více monstra jít k jiným monstra</v>
          </cell>
          <cell r="AC389" t="str">
            <v>Na pyeongta aanval raakte een veel meer monsters te gaan in de richting van andere monsters</v>
          </cell>
          <cell r="AD389" t="str">
            <v>Jälkeen pyeongta hyökkäyslyöntiä paljon hirviöitä mennä kohti muita hirviöitä</v>
          </cell>
          <cell r="AE389" t="str">
            <v>Μετά pyeongta επίθεση έπληξε πολύ περισσότερο τέρατα για να πάει προς άλλα τέρατα</v>
          </cell>
          <cell r="AF389" t="str">
            <v>לאחר התקפת pyeongta פגעה הרבה יותר מפלצות ללכת לכיוון מפלצת אחרת</v>
          </cell>
          <cell r="AG389" t="str">
            <v>Miután pyeongta támadás hit sokkal több szörnyek felé megy más szörnyek</v>
          </cell>
          <cell r="AH389" t="str">
            <v>Selepas serangan pyeongta melanda banyak raksasa untuk pergi ke arah raksasa yang lain</v>
          </cell>
          <cell r="AI389" t="str">
            <v>Po ataku pyeongta hit wiele więcej potworów iść w kierunku innych potworów</v>
          </cell>
          <cell r="AJ389" t="str">
            <v>După atac pyeongta a lovit mult mai mulți monștri pentru a merge spre alți monștri</v>
          </cell>
          <cell r="AK389" t="str">
            <v>Po pyeongta útok zasiahol oveľa viac monštrá ísť k iným monštrá</v>
          </cell>
          <cell r="AL389" t="str">
            <v>Efter pyeongta attack drabbade många fler monster att gå mot andra monster</v>
          </cell>
          <cell r="AM389" t="str">
            <v>pyeongta saldırı diğer canavarlarla karşı gitmek için çok daha fazla canavarlar vurmak sonra</v>
          </cell>
          <cell r="AN389" t="str">
            <v>Після pyeongta атака вдарила набагато більше монстрів, щоб перейти до інших монстрам</v>
          </cell>
        </row>
        <row r="390">
          <cell r="A390" t="str">
            <v>LevelPackUIDesc_BounceWallQuad</v>
          </cell>
          <cell r="B390">
            <v>1</v>
          </cell>
          <cell r="C390" t="str">
            <v>평타 공격이 더 많이 벽에 튕겨 날아갑니다</v>
          </cell>
          <cell r="E390" t="str">
            <v>평타 공격이 더 많이 벽에 튕겨 날아갑니다</v>
          </cell>
          <cell r="G390" t="str">
            <v>Pyeongta attack will bounce a lot more flies on the wall</v>
          </cell>
          <cell r="H390" t="str">
            <v>Pyeongta attack will bounce a lot more flies on the wall</v>
          </cell>
          <cell r="K390">
            <v>1</v>
          </cell>
          <cell r="M390" t="str">
            <v>通常攻撃がより多くの壁にバウンス飛ぶ</v>
          </cell>
          <cell r="N390" t="str">
            <v>Pyeongta攻击会反弹在墙壁上多了很多苍蝇</v>
          </cell>
          <cell r="O390" t="str">
            <v>Pyeongta攻擊會反彈在牆壁上多了很多蒼蠅</v>
          </cell>
          <cell r="P390" t="str">
            <v>attaque Pyeongta va rebondir beaucoup plus de mouches sur le mur</v>
          </cell>
          <cell r="Q390" t="str">
            <v>Pyeongta Angriff wird viel mehr Fliegen an der Wand abprallen</v>
          </cell>
          <cell r="R390" t="str">
            <v>Serangan Pyeongta akan bangkit lebih banyak lalat di dinding</v>
          </cell>
          <cell r="S390" t="str">
            <v>attacco Pyeongta rimbalza molto più mosche sul muro</v>
          </cell>
          <cell r="T390" t="str">
            <v>Pyeongta атака будет отскакивать намного больше мух на стене</v>
          </cell>
          <cell r="U390" t="str">
            <v>Pyeongta ataque se recuperará mucho más moscas en la pared</v>
          </cell>
          <cell r="V390" t="str">
            <v>Pyeongta โจมตีจะเด้งแมลงวันมากขึ้นบนผนัง</v>
          </cell>
          <cell r="W390" t="str">
            <v>Pyeongta tấn công sẽ bị trả rất nhiều ruồi trên tường</v>
          </cell>
          <cell r="X390" t="str">
            <v>Pyeongta ataque vai saltar muito mais moscas na parede</v>
          </cell>
          <cell r="Y390" t="str">
            <v>سوف الهجوم Pyeongta ترتد الكثير من الذباب على الحائط</v>
          </cell>
          <cell r="Z390" t="str">
            <v>Pyeongta атака будзе адскокваць нашмат больш мух на сцяне</v>
          </cell>
          <cell r="AA390" t="str">
            <v>Pyeongta атака ще скача много повече мухи на стената</v>
          </cell>
          <cell r="AB390" t="str">
            <v>Pyeongta útok odrazí mnohem více mouchy na zdi</v>
          </cell>
          <cell r="AC390" t="str">
            <v>Pyeongta aanval zal stuiteren veel meer vliegen op de muur</v>
          </cell>
          <cell r="AD390" t="str">
            <v>Pyeongta hyökkäys kimpoaa paljon kärpäsiä seinällä</v>
          </cell>
          <cell r="AE390" t="str">
            <v>Pyeongta επίθεση θα αναπηδήσει πολύ περισσότερο μύγες στον τοίχο</v>
          </cell>
          <cell r="AF390" t="str">
            <v>התקפת Pyeongta תתאושש זבובים הרבה יותר על הקיר</v>
          </cell>
          <cell r="AG390" t="str">
            <v>Pyeongta támadás rugózik sokkal több legyek a falon</v>
          </cell>
          <cell r="AH390" t="str">
            <v>Pyeongta serangan akan melantun lebih banyak lalat di dinding</v>
          </cell>
          <cell r="AI390" t="str">
            <v>Atak Pyeongta odbije dużo więcej muchy na ścianie</v>
          </cell>
          <cell r="AJ390" t="str">
            <v>Pyeongta atac va sări mult mai multe muște pe perete</v>
          </cell>
          <cell r="AK390" t="str">
            <v>Pyeongta útok odrazí oveľa viac muchy na stene</v>
          </cell>
          <cell r="AL390" t="str">
            <v>Pyeongta attack kommer att studsa mycket mer flugor på väggen</v>
          </cell>
          <cell r="AM390" t="str">
            <v>Pyeongta saldırı duvarda çok daha fazla sinekler sıçrama olacak</v>
          </cell>
          <cell r="AN390" t="str">
            <v>Pyeongta атака буде відскакувати набагато більше мух на стіні</v>
          </cell>
        </row>
        <row r="391">
          <cell r="A391" t="str">
            <v>LevelPackUIDesc_Parallel</v>
          </cell>
          <cell r="B391">
            <v>1</v>
          </cell>
          <cell r="C391" t="str">
            <v>평타 공격이 전방으로 더 발사됩니다</v>
          </cell>
          <cell r="E391" t="str">
            <v>평타 공격이 전방으로 더 발사됩니다</v>
          </cell>
          <cell r="G391" t="str">
            <v>This attack is more pyeongta launch forward</v>
          </cell>
          <cell r="H391" t="str">
            <v>This attack is more pyeongta launch forward</v>
          </cell>
          <cell r="K391">
            <v>1</v>
          </cell>
          <cell r="M391" t="str">
            <v>通常攻撃が前方により発射されます</v>
          </cell>
          <cell r="N391" t="str">
            <v>这种攻击更pyeongta向前推出</v>
          </cell>
          <cell r="O391" t="str">
            <v>這種攻擊更pyeongta向前推出</v>
          </cell>
          <cell r="P391" t="str">
            <v>Cette attaque est plus pyeongta avant de lancement</v>
          </cell>
          <cell r="Q391" t="str">
            <v>Dieser Angriff ist pyeongta Start vorwärts</v>
          </cell>
          <cell r="R391" t="str">
            <v>Serangan ini lebih pyeongta peluncuran maju</v>
          </cell>
          <cell r="S391" t="str">
            <v>Questo attacco è più avanti pyeongta lancio</v>
          </cell>
          <cell r="T391" t="str">
            <v>Эта атака является более pyeongta запуск вперед</v>
          </cell>
          <cell r="U391" t="str">
            <v>Este ataque es más pyeongta hacia delante lanzamiento</v>
          </cell>
          <cell r="V391" t="str">
            <v>การโจมตีครั้งนี้เป็น pyeongta มากขึ้นการเปิดตัวไปข้างหน้า</v>
          </cell>
          <cell r="W391" t="str">
            <v>Cuộc tấn công này là pyeongta nhiều phóng về phía trước</v>
          </cell>
          <cell r="X391" t="str">
            <v>Este ataque é mais pyeongta frente lançamento</v>
          </cell>
          <cell r="Y391" t="str">
            <v>وهذا الهجوم هو أكثر pyeongta إطلاق الأمام</v>
          </cell>
          <cell r="Z391" t="str">
            <v>Гэтая атака з'яўляецца больш pyeongta запуск наперад</v>
          </cell>
          <cell r="AA391" t="str">
            <v>Тази атака е по-pyeongta старта напред</v>
          </cell>
          <cell r="AB391" t="str">
            <v>Tento útok je více pyeongta start vpřed</v>
          </cell>
          <cell r="AC391" t="str">
            <v>Deze aanval is meer pyeongta lancering naar voren</v>
          </cell>
          <cell r="AD391" t="str">
            <v>Tämä hyökkäys on enemmän pyeongta käynnistää eteenpäin</v>
          </cell>
          <cell r="AE391" t="str">
            <v>Αυτή η επίθεση είναι πιο pyeongta προς τα εμπρός έναρξη</v>
          </cell>
          <cell r="AF391" t="str">
            <v>התקפה זו קדימה השקת pyeongta יותר</v>
          </cell>
          <cell r="AG391" t="str">
            <v>Ez a támadás több pyeongta dob előre</v>
          </cell>
          <cell r="AH391" t="str">
            <v>Serangan ini adalah lebih pyeongta pelancaran ke hadapan</v>
          </cell>
          <cell r="AI391" t="str">
            <v>Ten atak jest bardziej pyeongta uruchomienie naprzód</v>
          </cell>
          <cell r="AJ391" t="str">
            <v>Acest atac este mai pyeongta înainte de lansare</v>
          </cell>
          <cell r="AK391" t="str">
            <v>Tento útok je viac pyeongta štart vpred</v>
          </cell>
          <cell r="AL391" t="str">
            <v>Denna attack är mer pyeongta lanseringen framåt</v>
          </cell>
          <cell r="AM391" t="str">
            <v>Bu saldırı daha pyeongta fırlatma ileriye doğru</v>
          </cell>
          <cell r="AN391" t="str">
            <v>Ця атака є більш pyeongta запуск вперед</v>
          </cell>
        </row>
        <row r="392">
          <cell r="A392" t="str">
            <v>LevelPackUIDesc_DiagonalNwayGenerator</v>
          </cell>
          <cell r="B392">
            <v>1</v>
          </cell>
          <cell r="C392" t="str">
            <v>평타 공격이 대각으로 더 발사됩니다</v>
          </cell>
          <cell r="E392" t="str">
            <v>평타 공격이 대각으로 더 발사됩니다</v>
          </cell>
          <cell r="G392" t="str">
            <v>Pyeongta attacks are more fired diagonally</v>
          </cell>
          <cell r="H392" t="str">
            <v>Pyeongta attacks are more fired diagonally</v>
          </cell>
          <cell r="K392">
            <v>1</v>
          </cell>
          <cell r="M392" t="str">
            <v>通常攻撃が対角的に発射されます</v>
          </cell>
          <cell r="N392" t="str">
            <v>Pyeongta攻击多个发射角</v>
          </cell>
          <cell r="O392" t="str">
            <v>Pyeongta攻擊多個發射角</v>
          </cell>
          <cell r="P392" t="str">
            <v>attaques Pyeongta sont plus tiré en diagonale</v>
          </cell>
          <cell r="Q392" t="str">
            <v>Pyeongta Angriffe mehr diagonal gefeuert</v>
          </cell>
          <cell r="R392" t="str">
            <v>serangan Pyeongta lebih dipecat secara diagonal</v>
          </cell>
          <cell r="S392" t="str">
            <v>attacchi Pyeongta sono più sparati in diagonale</v>
          </cell>
          <cell r="T392" t="str">
            <v>Pyeongta атаки более выстрелил по диагонали</v>
          </cell>
          <cell r="U392" t="str">
            <v>Pyeongta ataques son más dispararon en diagonal</v>
          </cell>
          <cell r="V392" t="str">
            <v>การโจมตี Pyeongta ถูกยิงมากขึ้นในแนวทแยงมุม</v>
          </cell>
          <cell r="W392" t="str">
            <v>tấn công Pyeongta được hơn bị sa thải theo đường chéo</v>
          </cell>
          <cell r="X392" t="str">
            <v>ataques Pyeongta são mais despediu diagonalmente</v>
          </cell>
          <cell r="Y392" t="str">
            <v>وأكثر أطلقت هجمات Pyeongta قطريا</v>
          </cell>
          <cell r="Z392" t="str">
            <v>Pyeongta атакі больш стрэліў па дыяганалі</v>
          </cell>
          <cell r="AA392" t="str">
            <v>Pyeongta атаки са по-изстреляни по диагонал</v>
          </cell>
          <cell r="AB392" t="str">
            <v>Pyeongta útoky jsou více vypálil diagonálně</v>
          </cell>
          <cell r="AC392" t="str">
            <v>Pyeongta aanvallen zijn meer ontslagen diagonaal</v>
          </cell>
          <cell r="AD392" t="str">
            <v>Pyeongta iskut ovat enemmän potkut viistosti</v>
          </cell>
          <cell r="AE392" t="str">
            <v>Pyeongta επιθέσεις είναι πιο καύση διαγώνια</v>
          </cell>
          <cell r="AF392" t="str">
            <v>התקפות Pyeongta מפוטרות יותר באלכסון</v>
          </cell>
          <cell r="AG392" t="str">
            <v>Pyeongta támadások több kiégetett átlósan</v>
          </cell>
          <cell r="AH392" t="str">
            <v>serangan Pyeongta adalah lebih bersemangat menyerong</v>
          </cell>
          <cell r="AI392" t="str">
            <v>Ataki Pyeongta są bardziej zwolniony po przekątnej</v>
          </cell>
          <cell r="AJ392" t="str">
            <v>Atacurile Pyeongta sunt mai tras în diagonală</v>
          </cell>
          <cell r="AK392" t="str">
            <v>Pyeongta útoky sú viac vypálil diagonálne</v>
          </cell>
          <cell r="AL392" t="str">
            <v>Pyeongta attacker mer sparken diagonalt</v>
          </cell>
          <cell r="AM392" t="str">
            <v>Pyeongta saldırıları daha çapraz ateş edilir</v>
          </cell>
          <cell r="AN392" t="str">
            <v>Pyeongta атаки більш вистрілив по діагоналі</v>
          </cell>
        </row>
        <row r="393">
          <cell r="A393" t="str">
            <v>LevelPackUIDesc_LeftRightNwayGenerator</v>
          </cell>
          <cell r="B393">
            <v>1</v>
          </cell>
          <cell r="C393" t="str">
            <v>평타 공격이 좌우로 더 발사됩니다</v>
          </cell>
          <cell r="E393" t="str">
            <v>평타 공격이 좌우로 더 발사됩니다</v>
          </cell>
          <cell r="G393" t="str">
            <v>Pyeongta attacks are launched further to the left or right</v>
          </cell>
          <cell r="H393" t="str">
            <v>Pyeongta attacks are launched further to the left or right</v>
          </cell>
          <cell r="K393">
            <v>1</v>
          </cell>
          <cell r="M393" t="str">
            <v>通常攻撃が左右により発射されます</v>
          </cell>
          <cell r="N393" t="str">
            <v>Pyeongta攻击进一步推出向左或向右</v>
          </cell>
          <cell r="O393" t="str">
            <v>Pyeongta攻擊進一步推出向左或向右</v>
          </cell>
          <cell r="P393" t="str">
            <v>attaques Pyeongta sont lancées plus à gauche ou à droite</v>
          </cell>
          <cell r="Q393" t="str">
            <v>Pyeongta Angriff wird von der Seite ins Leben gerufen werden, um mehr zur Seite</v>
          </cell>
          <cell r="R393" t="str">
            <v>serangan Pyeongta yang diluncurkan lebih jauh ke kiri atau kanan</v>
          </cell>
          <cell r="S393" t="str">
            <v>attacchi Pyeongta vengono lanciati più a sinistra oa destra</v>
          </cell>
          <cell r="T393" t="str">
            <v>Pyeongta атаки запускаются дальше влево или вправо</v>
          </cell>
          <cell r="U393" t="str">
            <v>Pyeongta ataques son lanzados hacia la izquierda o hacia la derecha</v>
          </cell>
          <cell r="V393" t="str">
            <v>การโจมตี Pyeongta จะเปิดตัวต่อไปทางซ้ายหรือขวา</v>
          </cell>
          <cell r="W393" t="str">
            <v>tấn công Pyeongta được đưa ra tiếp tục ở bên trái hoặc phải</v>
          </cell>
          <cell r="X393" t="str">
            <v>ataques Pyeongta são lançados mais para a esquerda ou para a direita</v>
          </cell>
          <cell r="Y393" t="str">
            <v>وكذلك شن هجمات Pyeongta إلى اليسار أو اليمين</v>
          </cell>
          <cell r="Z393" t="str">
            <v>Pyeongta атакі запускаюцца далей налева або направа</v>
          </cell>
          <cell r="AA393" t="str">
            <v>Pyeongta атаки са започнали по-нататък да се наляво или надясно</v>
          </cell>
          <cell r="AB393" t="str">
            <v>Pyeongta útoky jsou dále spustila doleva nebo doprava</v>
          </cell>
          <cell r="AC393" t="str">
            <v>Pyeongta aanvallen worden verder gelanceerd om links of rechts</v>
          </cell>
          <cell r="AD393" t="str">
            <v>Pyeongta hyökkäyksiä käynnistetään enemmän vasemmalle tai oikealle</v>
          </cell>
          <cell r="AE393" t="str">
            <v>Οι Pyeongta επιθέσεις ξεκίνησαν περαιτέρω προς τα αριστερά ή προς τα δεξιά</v>
          </cell>
          <cell r="AF393" t="str">
            <v>התקפות Pyeongta משוגרות עוד יותר שמאלה או ימינה</v>
          </cell>
          <cell r="AG393" t="str">
            <v>Pyeongta támadásoknak tovább balra vagy jobbra</v>
          </cell>
          <cell r="AH393" t="str">
            <v>serangan Pyeongta dilancarkan lagi di sebelah kiri atau kanan</v>
          </cell>
          <cell r="AI393" t="str">
            <v>Ataki Pyeongta uruchamiane są dalej w lewo lub w prawo</v>
          </cell>
          <cell r="AJ393" t="str">
            <v>Atacurile Pyeongta sunt lansate în continuare la stânga sau la dreapta</v>
          </cell>
          <cell r="AK393" t="str">
            <v>Pyeongta útoky sú ďalej spustila doľava alebo doprava</v>
          </cell>
          <cell r="AL393" t="str">
            <v>Pyeongta attacker lanseras längre åt vänster eller höger</v>
          </cell>
          <cell r="AM393" t="str">
            <v>Pyeongta saldırıları sola veya sağa ileri sürüldü</v>
          </cell>
          <cell r="AN393" t="str">
            <v>Pyeongta атаки запускаються далі вліво або вправо</v>
          </cell>
        </row>
        <row r="394">
          <cell r="A394" t="str">
            <v>LevelPackUIDesc_BackNwayGenerator</v>
          </cell>
          <cell r="B394">
            <v>1</v>
          </cell>
          <cell r="C394" t="str">
            <v>평타 공격이 후방으로 더 발사됩니다</v>
          </cell>
          <cell r="E394" t="str">
            <v>평타 공격이 후방으로 더 발사됩니다</v>
          </cell>
          <cell r="G394" t="str">
            <v>This attack is more pyeongta launched back</v>
          </cell>
          <cell r="H394" t="str">
            <v>This attack is more pyeongta launched back</v>
          </cell>
          <cell r="K394">
            <v>1</v>
          </cell>
          <cell r="M394" t="str">
            <v>通常攻撃が後方にさらに発射されます</v>
          </cell>
          <cell r="N394" t="str">
            <v>这种攻击更pyeongta推出回来</v>
          </cell>
          <cell r="O394" t="str">
            <v>這種攻擊更pyeongta推出回來</v>
          </cell>
          <cell r="P394" t="str">
            <v>Cette attaque est plus en arrière lancée de pyeongta</v>
          </cell>
          <cell r="Q394" t="str">
            <v>Dieser Angriff ist pyeongta ins Leben gerufen</v>
          </cell>
          <cell r="R394" t="str">
            <v>Serangan ini lebih pyeongta diluncurkan kembali</v>
          </cell>
          <cell r="S394" t="str">
            <v>Questo attacco è più pyeongta lanciato indietro</v>
          </cell>
          <cell r="T394" t="str">
            <v>Эта атака является более pyeongta запущен назад</v>
          </cell>
          <cell r="U394" t="str">
            <v>Este ataque es más pyeongta lanzado de vuelta</v>
          </cell>
          <cell r="V394" t="str">
            <v>การโจมตีครั้งนี้เป็นมากกว่า pyeongta เปิดตัวกลับ</v>
          </cell>
          <cell r="W394" t="str">
            <v>Cuộc tấn công này là hơn pyeongta phát động trở lại</v>
          </cell>
          <cell r="X394" t="str">
            <v>Este ataque é mais pyeongta lançado de volta</v>
          </cell>
          <cell r="Y394" t="str">
            <v>وهذا الهجوم هو أكثر pyeongta أطلقت الظهر</v>
          </cell>
          <cell r="Z394" t="str">
            <v>Гэтая атака з'яўляецца больш pyeongta запушчаны назад</v>
          </cell>
          <cell r="AA394" t="str">
            <v>Тази атака е по-pyeongta стартира обратно</v>
          </cell>
          <cell r="AB394" t="str">
            <v>Tento útok je více pyeongta zahájen zpět</v>
          </cell>
          <cell r="AC394" t="str">
            <v>Deze aanval is meer pyeongta gelanceerd terug</v>
          </cell>
          <cell r="AD394" t="str">
            <v>Tämä hyökkäys on enemmän pyeongta käynnistettiin jo</v>
          </cell>
          <cell r="AE394" t="str">
            <v>Αυτή η επίθεση είναι πιο pyeongta ξεκίνησε πίσω</v>
          </cell>
          <cell r="AF394" t="str">
            <v>מתקפה זו היא חזרה יותר השיקה pyeongta</v>
          </cell>
          <cell r="AG394" t="str">
            <v>Ez a támadás több pyeongta indult vissza</v>
          </cell>
          <cell r="AH394" t="str">
            <v>Serangan ini adalah lebih pyeongta melancarkan kembali</v>
          </cell>
          <cell r="AI394" t="str">
            <v>Ten atak jest bardziej pyeongta rozpoczęła powrót</v>
          </cell>
          <cell r="AJ394" t="str">
            <v>Acest atac este mai pyeongta lansat înapoi</v>
          </cell>
          <cell r="AK394" t="str">
            <v>Tento útok je viac pyeongta zahájený späť</v>
          </cell>
          <cell r="AL394" t="str">
            <v>Denna attack är mer pyeongta lanserades redan</v>
          </cell>
          <cell r="AM394" t="str">
            <v>Bu saldırı daha pyeongta başlattı geri döndü</v>
          </cell>
          <cell r="AN394" t="str">
            <v>Ця атака є більш pyeongta запущений назад</v>
          </cell>
        </row>
        <row r="395">
          <cell r="A395" t="str">
            <v>LevelPackUIDesc_Repeat</v>
          </cell>
          <cell r="B395">
            <v>1</v>
          </cell>
          <cell r="C395" t="str">
            <v>평타 공격이 한 번 더 반복됩니다</v>
          </cell>
          <cell r="E395" t="str">
            <v>평타 공격이 한 번 더 반복됩니다</v>
          </cell>
          <cell r="G395" t="str">
            <v>This will be repeated once the attack was pyeongta</v>
          </cell>
          <cell r="H395" t="str">
            <v>This will be repeated once the attack was pyeongta</v>
          </cell>
          <cell r="K395">
            <v>1</v>
          </cell>
          <cell r="M395" t="str">
            <v>通常攻撃が一回繰り返します</v>
          </cell>
          <cell r="N395" t="str">
            <v>这将重复一次攻击是pyeongta</v>
          </cell>
          <cell r="O395" t="str">
            <v>這將重複一次攻擊是pyeongta</v>
          </cell>
          <cell r="P395" t="str">
            <v>Ce sera répété une fois que l'attaque était pyeongta</v>
          </cell>
          <cell r="Q395" t="str">
            <v>Dies wird wiederholt, sobald der Angriff war pyeongta</v>
          </cell>
          <cell r="R395" t="str">
            <v>Ini akan diulang sekali serangan itu pyeongta</v>
          </cell>
          <cell r="S395" t="str">
            <v>Questo verrà ripetuto una volta l'attacco è stato pyeongta</v>
          </cell>
          <cell r="T395" t="str">
            <v>Это будет повторяться после того, как нападение было pyeongta</v>
          </cell>
          <cell r="U395" t="str">
            <v>Esto se repetirá una vez que el ataque fue pyeongta</v>
          </cell>
          <cell r="V395" t="str">
            <v>นี้จะต้องทำซ้ำครั้งเดียวโจมตี pyeongta</v>
          </cell>
          <cell r="W395" t="str">
            <v>Điều này sẽ được lặp lại một lần tấn công là pyeongta</v>
          </cell>
          <cell r="X395" t="str">
            <v>Isto irá ser repetido uma vez que o ataque foi pyeongta</v>
          </cell>
          <cell r="Y395" t="str">
            <v>سوف تتكرر هذه المرة كان الهجوم pyeongta</v>
          </cell>
          <cell r="Z395" t="str">
            <v>Гэта будзе паўтарацца пасля таго, як напад быў pyeongta</v>
          </cell>
          <cell r="AA395" t="str">
            <v>Това ще се повтаря веднъж на нападението беше pyeongta</v>
          </cell>
          <cell r="AB395" t="str">
            <v>To se bude opakovat jednou útok byl pyeongta</v>
          </cell>
          <cell r="AC395" t="str">
            <v>Dit zal worden herhaald nadat de aanval was pyeongta</v>
          </cell>
          <cell r="AD395" t="str">
            <v>Tämä toistetaan kerran hyökkäys oli pyeongta</v>
          </cell>
          <cell r="AE395" t="str">
            <v>Αυτό θα επαναλαμβάνεται μία φορά η επίθεση ήταν pyeongta</v>
          </cell>
          <cell r="AF395" t="str">
            <v>זה יחזור על עצמו פעם ההתקפה הייתה pyeongta</v>
          </cell>
          <cell r="AG395" t="str">
            <v>Ezt meg kell ismételni, ha a támadás pyeongta</v>
          </cell>
          <cell r="AH395" t="str">
            <v>Ini akan berulang apabila serangan itu adalah pyeongta</v>
          </cell>
          <cell r="AI395" t="str">
            <v>Cel ten zostanie powtórzony raz atak był pyeongta</v>
          </cell>
          <cell r="AJ395" t="str">
            <v>Acest lucru va fi repetată o dată atacul a fost pyeongta</v>
          </cell>
          <cell r="AK395" t="str">
            <v>To sa bude opakovať raz útok bol pyeongta</v>
          </cell>
          <cell r="AL395" t="str">
            <v>Detta kommer att upprepas en gång attacken var pyeongta</v>
          </cell>
          <cell r="AM395" t="str">
            <v>Saldırı pyeongta zamanlar bu tekrarlanacaktır</v>
          </cell>
          <cell r="AN395" t="str">
            <v>Це буде повторюватися після того, як напад було pyeongta</v>
          </cell>
        </row>
        <row r="396">
          <cell r="A396" t="str">
            <v>LevelPackUIDesc_HealOnKill</v>
          </cell>
          <cell r="B396">
            <v>1</v>
          </cell>
          <cell r="C396" t="str">
            <v>몬스터를 죽일 때 회복합니다</v>
          </cell>
          <cell r="E396" t="str">
            <v>몬스터를 죽일 때 회복합니다</v>
          </cell>
          <cell r="G396" t="str">
            <v>The recovery time you kill a monster</v>
          </cell>
          <cell r="H396" t="str">
            <v>The recovery time you kill a monster</v>
          </cell>
          <cell r="K396">
            <v>1</v>
          </cell>
          <cell r="M396" t="str">
            <v>モンスターを殺す時回復します</v>
          </cell>
          <cell r="N396" t="str">
            <v>恢复时间你杀死一个怪物</v>
          </cell>
          <cell r="O396" t="str">
            <v>恢復時間你殺死一個怪物</v>
          </cell>
          <cell r="P396" t="str">
            <v>Le temps de récupération que vous tuez un monstre</v>
          </cell>
          <cell r="Q396" t="str">
            <v>Die Erholzeit du ein Monster töten</v>
          </cell>
          <cell r="R396" t="str">
            <v>Waktu pemulihan Anda membunuh rakasa</v>
          </cell>
          <cell r="S396" t="str">
            <v>Il tempo di recupero si uccide un mostro</v>
          </cell>
          <cell r="T396" t="str">
            <v>Время восстановления вы убиваете монстра</v>
          </cell>
          <cell r="U396" t="str">
            <v>El tiempo de recuperación se mata a un monstruo</v>
          </cell>
          <cell r="V396" t="str">
            <v>เวลาการกู้คืนที่คุณฆ่ามอนสเตอร์</v>
          </cell>
          <cell r="W396" t="str">
            <v>Thời gian phục hồi bạn giết một con quái vật</v>
          </cell>
          <cell r="X396" t="str">
            <v>O tempo de recuperação que você matar um monstro</v>
          </cell>
          <cell r="Y396" t="str">
            <v>الانتعاش مرة تقتل وحش</v>
          </cell>
          <cell r="Z396" t="str">
            <v>Час аднаўлення вы забіваеце монстра</v>
          </cell>
          <cell r="AA396" t="str">
            <v>Времето за възстановяване ви убие чудовище</v>
          </cell>
          <cell r="AB396" t="str">
            <v>Doba zotavení zabijete monstrum</v>
          </cell>
          <cell r="AC396" t="str">
            <v>Het herstel keer dat je een monster te doden</v>
          </cell>
          <cell r="AD396" t="str">
            <v>Toipumisaika tapat hirviö</v>
          </cell>
          <cell r="AE396" t="str">
            <v>Ο χρόνος αποκατάστασης θα σκοτώσει ένα τέρας</v>
          </cell>
          <cell r="AF396" t="str">
            <v>זמן ההחלמה לך להרוג מפלצת</v>
          </cell>
          <cell r="AG396" t="str">
            <v>A gyógyulási idő megölsz egy szörnyet</v>
          </cell>
          <cell r="AH396" t="str">
            <v>Masa pemulihan anda membunuh raksasa</v>
          </cell>
          <cell r="AI396" t="str">
            <v>Czas odzyskiwania zabiciu potwora</v>
          </cell>
          <cell r="AJ396" t="str">
            <v>Timpul de recuperare a te ucide un monstru</v>
          </cell>
          <cell r="AK396" t="str">
            <v>Doba zotavenia zabijete monštrum</v>
          </cell>
          <cell r="AL396" t="str">
            <v>Återhämtningstiden du dödar ett monster</v>
          </cell>
          <cell r="AM396" t="str">
            <v>Bir canavar öldürmek toparlanma süresi</v>
          </cell>
          <cell r="AN396" t="str">
            <v>Час відновлення ви вбиваєте монстра</v>
          </cell>
        </row>
        <row r="397">
          <cell r="A397" t="str">
            <v>LevelPackUIDesc_HealOnKillBetter</v>
          </cell>
          <cell r="B397">
            <v>1</v>
          </cell>
          <cell r="C397" t="str">
            <v>몬스터를 죽일 때 더 많이 회복합니다</v>
          </cell>
          <cell r="E397" t="str">
            <v>몬스터를 죽일 때 더 많이 회복합니다</v>
          </cell>
          <cell r="G397" t="str">
            <v>A lot more recovery time you kill a monster</v>
          </cell>
          <cell r="H397" t="str">
            <v>A lot more recovery time you kill a monster</v>
          </cell>
          <cell r="K397">
            <v>1</v>
          </cell>
          <cell r="M397" t="str">
            <v>モンスターを殺す時に多く回復します</v>
          </cell>
          <cell r="N397" t="str">
            <v>很多更多的恢复时间你杀死一个怪物</v>
          </cell>
          <cell r="O397" t="str">
            <v>很多更多的恢復時間你殺死一個怪物</v>
          </cell>
          <cell r="P397" t="str">
            <v>Beaucoup plus de temps de récupération que vous tuez un monstre</v>
          </cell>
          <cell r="Q397" t="str">
            <v>Viel mehr Erholzeit du ein Monster töten</v>
          </cell>
          <cell r="R397" t="str">
            <v>Sebuah waktu pemulihan lebih banyak Anda membunuh rakasa</v>
          </cell>
          <cell r="S397" t="str">
            <v>Molto più tempo di recupero si uccide un mostro</v>
          </cell>
          <cell r="T397" t="str">
            <v>Намного больше времени восстановления вы убиваете монстра</v>
          </cell>
          <cell r="U397" t="str">
            <v>Mucho más tiempo de recuperación se mata a un monstruo</v>
          </cell>
          <cell r="V397" t="str">
            <v>เวลาการกู้คืนมากขึ้นคุณฆ่ามอนสเตอร์</v>
          </cell>
          <cell r="W397" t="str">
            <v>Một thời gian phục hồi rất nhiều bạn giết một con quái vật</v>
          </cell>
          <cell r="X397" t="str">
            <v>Muito mais tempo de recuperação que você matar um monstro</v>
          </cell>
          <cell r="Y397" t="str">
            <v>A المزيد من الكثير الانتعاش مرة تقتل وحش</v>
          </cell>
          <cell r="Z397" t="str">
            <v>Нашмат больш часу аднаўлення вы забіваеце монстра</v>
          </cell>
          <cell r="AA397" t="str">
            <v>Много повече време за възстановяване ви убие чудовище</v>
          </cell>
          <cell r="AB397" t="str">
            <v>Mnohem více času zotavení zabijete monstrum</v>
          </cell>
          <cell r="AC397" t="str">
            <v>Veel meer hersteltijd je een monster te doden</v>
          </cell>
          <cell r="AD397" t="str">
            <v>Paljon enemmän toipumisaikaa tapat hirviö</v>
          </cell>
          <cell r="AE397" t="str">
            <v>Πολύ περισσότερο χρόνο αποκατάστασης που μπορείτε να σκοτώσει ένα τέρας</v>
          </cell>
          <cell r="AF397" t="str">
            <v>הרבה יותר זמן התאוששות לך להרוג מפלצת</v>
          </cell>
          <cell r="AG397" t="str">
            <v>Sokkal több gyógyulási idő megölsz egy szörnyet</v>
          </cell>
          <cell r="AH397" t="str">
            <v>Banyak lebih banyak masa pemulihan anda membunuh raksasa</v>
          </cell>
          <cell r="AI397" t="str">
            <v>Dużo więcej czasu odzyskania zabiciu potwora</v>
          </cell>
          <cell r="AJ397" t="str">
            <v>Mult mai mult timp de recuperare te omoare un monstru</v>
          </cell>
          <cell r="AK397" t="str">
            <v>Oveľa viac času zotavenie zabijete monštrum</v>
          </cell>
          <cell r="AL397" t="str">
            <v>Mycket mer återhämtningstid du dödar ett monster</v>
          </cell>
          <cell r="AM397" t="str">
            <v>Bir canavar öldürmek çok daha fazla iyileşme süresi</v>
          </cell>
          <cell r="AN397" t="str">
            <v>Набагато більше часу відновлення ви вбиваєте монстра</v>
          </cell>
        </row>
        <row r="398">
          <cell r="A398" t="str">
            <v>LevelPackUIDesc_AtkSpeedUpOnEncounter</v>
          </cell>
          <cell r="B398">
            <v>1</v>
          </cell>
          <cell r="C398" t="str">
            <v>몬스터 조우 시 공격 속도가 증가합니다</v>
          </cell>
          <cell r="E398" t="str">
            <v>몬스터 조우 시 공격 속도가 증가합니다</v>
          </cell>
          <cell r="G398" t="str">
            <v>Monster encounters attack speed is increased</v>
          </cell>
          <cell r="H398" t="str">
            <v>Monster encounters attack speed is increased</v>
          </cell>
          <cell r="K398">
            <v>1</v>
          </cell>
          <cell r="M398" t="str">
            <v>モンスター遭遇時攻撃速度が増加します</v>
          </cell>
          <cell r="N398" t="str">
            <v>怪物遭遇攻击速度提高</v>
          </cell>
          <cell r="O398" t="str">
            <v>怪物遭遇攻擊速度提高</v>
          </cell>
          <cell r="P398" t="str">
            <v>Monster la vitesse d'attaque est augmentée</v>
          </cell>
          <cell r="Q398" t="str">
            <v>Monster Begegnungen Angriffsgeschwindigkeit erhöht</v>
          </cell>
          <cell r="R398" t="str">
            <v>Rakasa pertemuan kecepatan serangan meningkat</v>
          </cell>
          <cell r="S398" t="str">
            <v>Mostro incontri velocità di attacco è aumentato</v>
          </cell>
          <cell r="T398" t="str">
            <v>Монстра наталкивается скорость атаки увеличивается</v>
          </cell>
          <cell r="U398" t="str">
            <v>Monster encuentros velocidad de ataque se incrementa</v>
          </cell>
          <cell r="V398" t="str">
            <v>มอนสเตอร์เผชิญหน้าความเร็วในการโจมตีจะเพิ่มขึ้น</v>
          </cell>
          <cell r="W398" t="str">
            <v>tốc độ tấn công quái vật cuộc gặp gỡ được tăng lên</v>
          </cell>
          <cell r="X398" t="str">
            <v>Monstro encontros velocidade de ataque é aumentada</v>
          </cell>
          <cell r="Y398" t="str">
            <v>يتم زيادة الوحش لقاءات سرعة الهجوم</v>
          </cell>
          <cell r="Z398" t="str">
            <v>Монстра натыкаецца хуткасць атакі павялічваецца</v>
          </cell>
          <cell r="AA398" t="str">
            <v>скорост атака чудовище връзка се увеличава</v>
          </cell>
          <cell r="AB398" t="str">
            <v>Monstra narazí rychlost útoku se zvyšuje</v>
          </cell>
          <cell r="AC398" t="str">
            <v>Monster ontmoetingen aanval snelheid wordt verhoogd</v>
          </cell>
          <cell r="AD398" t="str">
            <v>Hirviö kohtaaminen hyökkäys nopeutta lisätään</v>
          </cell>
          <cell r="AE398" t="str">
            <v>ταχύτητα επίθεση τέρας συναντήσεις αυξάνεται</v>
          </cell>
          <cell r="AF398" t="str">
            <v>מפלצת מפגשים מהירות התקפה גדל</v>
          </cell>
          <cell r="AG398" t="str">
            <v>Monster találkozások támadási sebességét növeljük</v>
          </cell>
          <cell r="AH398" t="str">
            <v>kelajuan serangan Monster pertemuan meningkat</v>
          </cell>
          <cell r="AI398" t="str">
            <v>Potwora napotyka szybkość ataku jest zwiększona</v>
          </cell>
          <cell r="AJ398" t="str">
            <v>viteza de atac monstru întâlniri este crescut</v>
          </cell>
          <cell r="AK398" t="str">
            <v>Monštrá narazí rýchlosť útoku sa zvyšuje</v>
          </cell>
          <cell r="AL398" t="str">
            <v>Monster möten attack hastighet ökar</v>
          </cell>
          <cell r="AM398" t="str">
            <v>Monster'ın karşılaştığı saldırı hızı artar</v>
          </cell>
          <cell r="AN398" t="str">
            <v>Монстра наштовхується швидкість атаки збільшується</v>
          </cell>
        </row>
        <row r="399">
          <cell r="A399" t="str">
            <v>LevelPackUIDesc_AtkSpeedUpOnEncounterBetter</v>
          </cell>
          <cell r="B399">
            <v>1</v>
          </cell>
          <cell r="C399" t="str">
            <v>몬스터 조우 시 공격 속도가 더 많이 증가합니다</v>
          </cell>
          <cell r="E399" t="str">
            <v>몬스터 조우 시 공격 속도가 더 많이 증가합니다</v>
          </cell>
          <cell r="G399" t="str">
            <v>Monster encounters attack speed is increased a lot</v>
          </cell>
          <cell r="H399" t="str">
            <v>Monster encounters attack speed is increased a lot</v>
          </cell>
          <cell r="K399">
            <v>1</v>
          </cell>
          <cell r="M399" t="str">
            <v>モンスター遭遇時の攻撃速度がもっと増加します</v>
          </cell>
          <cell r="N399" t="str">
            <v>怪物遭遇攻击速度提高了不少</v>
          </cell>
          <cell r="O399" t="str">
            <v>怪物遭遇攻擊速度提高了不少</v>
          </cell>
          <cell r="P399" t="str">
            <v>Monster la vitesse d'attaque est augmentée beaucoup</v>
          </cell>
          <cell r="Q399" t="str">
            <v>Monster Begegnungen Angriffsgeschwindigkeit ist viel erhöht</v>
          </cell>
          <cell r="R399" t="str">
            <v>Rakasa pertemuan kecepatan serangan meningkat banyak</v>
          </cell>
          <cell r="S399" t="str">
            <v>Mostro incontri velocità di attacco è aumentato molto</v>
          </cell>
          <cell r="T399" t="str">
            <v>Монстра наталкивается скорость атаки увеличивается много</v>
          </cell>
          <cell r="U399" t="str">
            <v>Monster encuentros velocidad de ataque se incrementa mucho</v>
          </cell>
          <cell r="V399" t="str">
            <v>มอนสเตอร์เผชิญหน้าความเร็วในการโจมตีจะเพิ่มขึ้นเป็นจำนวนมาก</v>
          </cell>
          <cell r="W399" t="str">
            <v>tốc độ tấn công quái vật cuộc gặp gỡ được tăng lên rất nhiều</v>
          </cell>
          <cell r="X399" t="str">
            <v>Monstro encontros velocidade de ataque é aumentado muito</v>
          </cell>
          <cell r="Y399" t="str">
            <v>يتم زيادة الوحش لقاءات سرعة الهجوم الكثير</v>
          </cell>
          <cell r="Z399" t="str">
            <v>Монстра натыкаецца хуткасць атакі павялічваецца шмат</v>
          </cell>
          <cell r="AA399" t="str">
            <v>скорост атака чудовище срещи се увеличава много</v>
          </cell>
          <cell r="AB399" t="str">
            <v>Monstra narazí rychlost útoku se zvyšuje hodně</v>
          </cell>
          <cell r="AC399" t="str">
            <v>Monster ontmoetingen aanval snelheid wordt verhoogd veel</v>
          </cell>
          <cell r="AD399" t="str">
            <v>Hirviö kohtaamisia hyökkäys nopeus kasvaa paljon</v>
          </cell>
          <cell r="AE399" t="str">
            <v>ταχύτητα επίθεση τέρας συναντήσεις αυξάνεται πολύ</v>
          </cell>
          <cell r="AF399" t="str">
            <v>מפלצת מפגשים מהירות התקפה גדל הרבה</v>
          </cell>
          <cell r="AG399" t="str">
            <v>Monster találkozások támadási sebesség nőtt sokat</v>
          </cell>
          <cell r="AH399" t="str">
            <v>kelajuan serangan Monster pertemuan bertambah banyak</v>
          </cell>
          <cell r="AI399" t="str">
            <v>Potwora spotyka prędkość ataku zwiększa się dużo</v>
          </cell>
          <cell r="AJ399" t="str">
            <v>viteza de atac monstru întâlniri este crescut foarte mult</v>
          </cell>
          <cell r="AK399" t="str">
            <v>Monštrá narazí rýchlosť útoku sa zvyšuje veľa</v>
          </cell>
          <cell r="AL399" t="str">
            <v>Monster möten attack hastighet ökar en hel del</v>
          </cell>
          <cell r="AM399" t="str">
            <v>Monster'ın karşılaştığı saldırı hızı çok artar</v>
          </cell>
          <cell r="AN399" t="str">
            <v>Монстра наштовхується швидкість атаки збільшується багато</v>
          </cell>
        </row>
        <row r="400">
          <cell r="A400" t="str">
            <v>LevelPackUIDesc_VampireOnAttack</v>
          </cell>
          <cell r="B400">
            <v>1</v>
          </cell>
          <cell r="C400" t="str">
            <v>몬스터 공격 시 대미지의 일부를 흡수합니다</v>
          </cell>
          <cell r="E400" t="str">
            <v>몬스터 공격 시 대미지의 일부를 흡수합니다</v>
          </cell>
          <cell r="G400" t="str">
            <v>Will absorb some of the damage when a monster attacks</v>
          </cell>
          <cell r="H400" t="str">
            <v>Will absorb some of the damage when a monster attacks</v>
          </cell>
          <cell r="K400">
            <v>1</v>
          </cell>
          <cell r="M400" t="str">
            <v>モンスター攻撃時ダメージの一部を吸収します</v>
          </cell>
          <cell r="N400" t="str">
            <v>会吸收一些损害时，怪物的攻击</v>
          </cell>
          <cell r="O400" t="str">
            <v>會吸收一些損害時，怪物的攻擊</v>
          </cell>
          <cell r="P400" t="str">
            <v>Absorbera une partie des dégâts quand un monstre attaque</v>
          </cell>
          <cell r="Q400" t="str">
            <v>Werden einige der Schäden absorbieren, wenn ein Monster angreift</v>
          </cell>
          <cell r="R400" t="str">
            <v>Akan menyerap sebagian dari kerusakan ketika serangan rakasa</v>
          </cell>
          <cell r="S400" t="str">
            <v>In grado di assorbire alcuni dei danni Quando un mostro attacca</v>
          </cell>
          <cell r="T400" t="str">
            <v>Будет поглощать часть урона, когда монстр атаки</v>
          </cell>
          <cell r="U400" t="str">
            <v>Absorberá algo del daño cuando un monstruo ataca</v>
          </cell>
          <cell r="V400" t="str">
            <v>จะดูดซับความเสียหายบางส่วนเมื่อมีการโจมตีมอนสเตอร์</v>
          </cell>
          <cell r="W400" t="str">
            <v>Sẽ hấp thụ một số thiệt hại khi một cuộc tấn công con quái vật</v>
          </cell>
          <cell r="X400" t="str">
            <v>Irá absorver alguns dos danos quando um monstro ataca</v>
          </cell>
          <cell r="Y400" t="str">
            <v>سوف تمتص بعض الضرر عندما هجمات الوحش</v>
          </cell>
          <cell r="Z400" t="str">
            <v>Будзе паглынаць частку страт, калі монстар атакі</v>
          </cell>
          <cell r="AA400" t="str">
            <v>Ще поеме част от щетите, когато един чудовище атаки</v>
          </cell>
          <cell r="AB400" t="str">
            <v>Bude absorbovat některé škody, když netvor útoky</v>
          </cell>
          <cell r="AC400" t="str">
            <v>Zal een deel van de schade bij een monster aanvallen te absorberen</v>
          </cell>
          <cell r="AD400" t="str">
            <v>Imee joitakin vaurioita, kun hirviö hyökkäyksiä</v>
          </cell>
          <cell r="AE400" t="str">
            <v>Θα απορροφήσει μέρος της ζημιάς όταν ένα τέρας επιθέσεις</v>
          </cell>
          <cell r="AF400" t="str">
            <v>יספוג חלק מהנזק כאשר התקפות מפלצת</v>
          </cell>
          <cell r="AG400" t="str">
            <v>Felszívja a kár, ha egy szörny ellen</v>
          </cell>
          <cell r="AH400" t="str">
            <v>Akan menyerap beberapa kerosakan apabila serangan raksasa</v>
          </cell>
          <cell r="AI400" t="str">
            <v>Absorbuje niektóre szkody, gdy atakuje potwora</v>
          </cell>
          <cell r="AJ400" t="str">
            <v>Va absorbi o parte din daune atunci când un monstru atacuri</v>
          </cell>
          <cell r="AK400" t="str">
            <v>Bude absorbovať niektoré škody, keď netvor útoky</v>
          </cell>
          <cell r="AL400" t="str">
            <v>Kommer att absorbera en del av den skada när en monster attacker</v>
          </cell>
          <cell r="AM400" t="str">
            <v>ne zaman bir canavar saldırıları hasarın bir kısmını absorbe edecek</v>
          </cell>
          <cell r="AN400" t="str">
            <v>Поглинатиме частину пошкоджень, коли монстр атаки</v>
          </cell>
        </row>
        <row r="401">
          <cell r="A401" t="str">
            <v>LevelPackUIDesc_VampireOnAttackBetter</v>
          </cell>
          <cell r="B401">
            <v>1</v>
          </cell>
          <cell r="C401" t="str">
            <v>몬스터 공격 시 대미지의 일부를 더 많이 흡수합니다</v>
          </cell>
          <cell r="E401" t="str">
            <v>몬스터 공격 시 대미지의 일부를 더 많이 흡수합니다</v>
          </cell>
          <cell r="G401" t="str">
            <v>More absorbs some of the damage when a monster attacks</v>
          </cell>
          <cell r="H401" t="str">
            <v>More absorbs some of the damage when a monster attacks</v>
          </cell>
          <cell r="K401">
            <v>1</v>
          </cell>
          <cell r="M401" t="str">
            <v>モンスター攻撃時ダメージの一部を、より多くを吸収します</v>
          </cell>
          <cell r="N401" t="str">
            <v>更多吸收一些损害时，怪物的攻击</v>
          </cell>
          <cell r="O401" t="str">
            <v>更多吸收一些損害時，怪物的攻擊</v>
          </cell>
          <cell r="P401" t="str">
            <v>Plus absorbe une partie des dégâts quand un monstre attaque</v>
          </cell>
          <cell r="Q401" t="str">
            <v>Mehr absorbiert den Schaden einige, wenn ein Monster angreift</v>
          </cell>
          <cell r="R401" t="str">
            <v>Lebih menyerap beberapa kerusakan ketika serangan rakasa</v>
          </cell>
          <cell r="S401" t="str">
            <v>Più assorbe alcuni dei danni quando un mostro attacca</v>
          </cell>
          <cell r="T401" t="str">
            <v>Более поглощает часть урона когда монстр атаки</v>
          </cell>
          <cell r="U401" t="str">
            <v>Más absorbe parte de los daños cuando un monstruo ataca</v>
          </cell>
          <cell r="V401" t="str">
            <v>เพิ่มเติมดูดซับบางส่วนของความเสียหายเมื่อโจมตีมอนสเตอร์</v>
          </cell>
          <cell r="W401" t="str">
            <v>Hơn hấp thụ một số thiệt hại khi một cuộc tấn công con quái vật</v>
          </cell>
          <cell r="X401" t="str">
            <v>Mais absorve alguns dos danos quando um monstro ataca</v>
          </cell>
          <cell r="Y401" t="str">
            <v>أكثر يمتص بعض الضرر عندما هجمات الوحش</v>
          </cell>
          <cell r="Z401" t="str">
            <v>Больш паглынае частка страт калі монстар атакі</v>
          </cell>
          <cell r="AA401" t="str">
            <v>Повече поглъща някои от щетите, когато един чудовище атаки</v>
          </cell>
          <cell r="AB401" t="str">
            <v>Více absorbuje nějaké škody když netvor útoky</v>
          </cell>
          <cell r="AC401" t="str">
            <v>Meer absorbeert een deel van de schade bij een monster aanvallen</v>
          </cell>
          <cell r="AD401" t="str">
            <v>Enemmän imee joitakin vaurioita, kun hirviö hyökkäyksiä</v>
          </cell>
          <cell r="AE401" t="str">
            <v>Περισσότερα απορροφά μέρος της ζημιάς, όταν ένα τέρας επιθέσεις</v>
          </cell>
          <cell r="AF401" t="str">
            <v>נוסף סופג חלק מהנזק כאשר התקפות מפלצת</v>
          </cell>
          <cell r="AG401" t="str">
            <v>Több elnyeli a kár, ha egy szörny ellen</v>
          </cell>
          <cell r="AH401" t="str">
            <v>Lebih menyerap beberapa kerosakan apabila serangan raksasa</v>
          </cell>
          <cell r="AI401" t="str">
            <v>Bardziej absorbuje niektóre szkody, gdy ataki potworów</v>
          </cell>
          <cell r="AJ401" t="str">
            <v>Mai absoarbe o parte din daune atunci când un atac monstru</v>
          </cell>
          <cell r="AK401" t="str">
            <v>Viac absorbuje nejaké škody keď netvor útoky</v>
          </cell>
          <cell r="AL401" t="str">
            <v>Mer absorberar en del av skadan när en monster attacker</v>
          </cell>
          <cell r="AM401" t="str">
            <v>Daha zararın bir kısmını zaman bir canavar saldırıları emer</v>
          </cell>
          <cell r="AN401" t="str">
            <v>Більш поглинає частину утрати коли монстр атаки</v>
          </cell>
        </row>
        <row r="402">
          <cell r="A402" t="str">
            <v>LevelPackUIDesc_RecoverOnAttacked</v>
          </cell>
          <cell r="B402">
            <v>1</v>
          </cell>
          <cell r="C402" t="str">
            <v>HP를 잃을 때 대미지의 일부를 서서히 회복합니다</v>
          </cell>
          <cell r="E402" t="str">
            <v>HP를 잃을 때 대미지의 일부를 서서히 회복합니다</v>
          </cell>
          <cell r="G402" t="str">
            <v>The gradual recovery of some damage when you lose your HP</v>
          </cell>
          <cell r="H402" t="str">
            <v>The gradual recovery of some damage when you lose your HP</v>
          </cell>
          <cell r="K402">
            <v>1</v>
          </cell>
          <cell r="M402" t="str">
            <v>HPを失うときダメージの一部を徐々に回復し</v>
          </cell>
          <cell r="N402" t="str">
            <v>一些损坏的逐渐复苏，当你失去你的HP</v>
          </cell>
          <cell r="O402" t="str">
            <v>一些損壞的逐漸復甦，當你失去你的HP</v>
          </cell>
          <cell r="P402" t="str">
            <v>Lorsque vous perdez votre HP la récupération progressive de certains dommages</v>
          </cell>
          <cell r="Q402" t="str">
            <v>Die allmähliche Erholung von einigen Schaden, wenn Sie verlieren Ihre HP</v>
          </cell>
          <cell r="R402" t="str">
            <v>Pemulihan bertahap beberapa kerusakan ketika Anda kehilangan HP Anda</v>
          </cell>
          <cell r="S402" t="str">
            <v>La graduale ripresa di alcuni danni quando si perde la HP</v>
          </cell>
          <cell r="T402" t="str">
            <v>Постепенное восстановление некоторых повреждений, когда вы теряете HP</v>
          </cell>
          <cell r="U402" t="str">
            <v>La recuperación gradual de algunos daños cuando se pierde su HP</v>
          </cell>
          <cell r="V402" t="str">
            <v>การฟื้นตัวอย่างค่อยเป็นค่อยไปของความเสียหายบางส่วนเมื่อคุณสูญเสีย HP ของคุณ</v>
          </cell>
          <cell r="W402" t="str">
            <v>Việc thu hồi dần dần của một số thiệt hại khi bạn bị mất HP</v>
          </cell>
          <cell r="X402" t="str">
            <v>A recuperação gradual de alguns danos quando você perde o seu HP</v>
          </cell>
          <cell r="Y402" t="str">
            <v>انتعاش تدريجي لبعض الضرر عندما تفقد HP الخاص بك</v>
          </cell>
          <cell r="Z402" t="str">
            <v>Паступовае аднаўленне некаторых пашкоджанняў, калі вы губляеце HP</v>
          </cell>
          <cell r="AA402" t="str">
            <v>Постепенното възстановяване на някои щети, когато загубите си HP</v>
          </cell>
          <cell r="AB402" t="str">
            <v>Postupné oživení nějakou škodu, když ztratíte HP</v>
          </cell>
          <cell r="AC402" t="str">
            <v>Het geleidelijke herstel van wat schade als je verliest uw HP</v>
          </cell>
          <cell r="AD402" t="str">
            <v>Asteittainen elpyminen joitakin vaurioita, kun menettää HP</v>
          </cell>
          <cell r="AE402" t="str">
            <v>Η σταδιακή ανάκαμψη της κάποια ζημιά όταν χάνεις τη συσκευή HP</v>
          </cell>
          <cell r="AF402" t="str">
            <v>ההתאוששות ההדרגתית של כמה נזק כאשר אתה מאבד HP שלך</v>
          </cell>
          <cell r="AG402" t="str">
            <v>A fokozatos helyreállítását némi kárt, ha elveszíti a HP</v>
          </cell>
          <cell r="AH402" t="str">
            <v>Pemulihan secara beransur-ansur beberapa kerosakan apabila anda kehilangan HP anda</v>
          </cell>
          <cell r="AI402" t="str">
            <v>Stopniowe odzyskiwanie niektórych szkód kiedy tracisz HP</v>
          </cell>
          <cell r="AJ402" t="str">
            <v>Recuperarea treptată a unor daune atunci când pierzi HP</v>
          </cell>
          <cell r="AK402" t="str">
            <v>Postupné oživenie nejakú škodu, keď stratíte HP</v>
          </cell>
          <cell r="AL402" t="str">
            <v>Den gradvisa återhämtningen av vissa skador när du förlorar din HP</v>
          </cell>
          <cell r="AM402" t="str">
            <v>Bazı hasar kademeli toparlanma yalnızca, HP kaybettiğinizde</v>
          </cell>
          <cell r="AN402" t="str">
            <v>Поступове відновлення деяких пошкоджень, коли ви втрачаєте HP</v>
          </cell>
        </row>
        <row r="403">
          <cell r="A403" t="str">
            <v>LevelPackUIDesc_ReflectOnAttacked</v>
          </cell>
          <cell r="B403">
            <v>1</v>
          </cell>
          <cell r="C403" t="str">
            <v>몬스터에게 피격 시 대미지의 일부를 반사합니다</v>
          </cell>
          <cell r="E403" t="str">
            <v>몬스터에게 피격 시 대미지의 일부를 반사합니다</v>
          </cell>
          <cell r="G403" t="str">
            <v>Monsters will now reflects some of the damage when shot</v>
          </cell>
          <cell r="H403" t="str">
            <v>Monsters will now reflects some of the damage when shot</v>
          </cell>
          <cell r="K403">
            <v>1</v>
          </cell>
          <cell r="M403" t="str">
            <v>モンスターに襲撃時のダメージの一部を反射し</v>
          </cell>
          <cell r="N403" t="str">
            <v>怪兽现在反映一些损害时出手</v>
          </cell>
          <cell r="O403" t="str">
            <v>怪獸現在反映一些損害時出手</v>
          </cell>
          <cell r="P403" t="str">
            <v>Les monstres reflète désormais une partie des dégâts quand le tir</v>
          </cell>
          <cell r="Q403" t="str">
            <v>Monster werden reflektiert nun einen Teil des Schadens, wenn Schuss</v>
          </cell>
          <cell r="R403" t="str">
            <v>Monster sekarang akan mencerminkan beberapa kerusakan ketika tembakan</v>
          </cell>
          <cell r="S403" t="str">
            <v>I mostri ora riflette alcuni dei danni quando il tiro</v>
          </cell>
          <cell r="T403" t="str">
            <v>Теперь монстры будут отражены некоторые повреждения, когда выстрел</v>
          </cell>
          <cell r="U403" t="str">
            <v>Los monstruos se refleja algunos de los daños cuando el tiro</v>
          </cell>
          <cell r="V403" t="str">
            <v>มอนสเตอร์ตอนนี้จะสะท้อนให้เห็นถึงบางส่วนของความเสียหายเมื่อยิง</v>
          </cell>
          <cell r="W403" t="str">
            <v>Monsters bây giờ sẽ phản ánh một số thiệt hại khi bắn</v>
          </cell>
          <cell r="X403" t="str">
            <v>Monstros agora reflete alguns dos danos quando tiro</v>
          </cell>
          <cell r="Y403" t="str">
            <v>وحوش يعكس الآن بعض الضرر عندما أطلقت عليه النار</v>
          </cell>
          <cell r="Z403" t="str">
            <v>Цяпер монстры будуць адлюстраваны некаторыя пашкоджанні, калі стрэл</v>
          </cell>
          <cell r="AA403" t="str">
            <v>Чудовища сега ще отразява някои от щетите, когато изстрел</v>
          </cell>
          <cell r="AB403" t="str">
            <v>Monsters bude nyní odráží některé škody, když střela</v>
          </cell>
          <cell r="AC403" t="str">
            <v>Monsters zal nu weerspiegelt een deel van de schade bij schot</v>
          </cell>
          <cell r="AD403" t="str">
            <v>Hirviöt nyt heijastaa joitakin vaurioita, kun laukaus</v>
          </cell>
          <cell r="AE403" t="str">
            <v>Τέρατα θα αντανακλά τώρα ορισμένες από τις ζημίες όταν πυροβόλησε</v>
          </cell>
          <cell r="AF403" t="str">
            <v>מפלצות יהיה עכשיו משקף חלק מהנזק כאשר ירה</v>
          </cell>
          <cell r="AG403" t="str">
            <v>Monsters most tükrözi néhány a kár, amikor lelőtték</v>
          </cell>
          <cell r="AH403" t="str">
            <v>Monsters kini akan mencerminkan beberapa kerosakan apabila pukulan</v>
          </cell>
          <cell r="AI403" t="str">
            <v>Potwory będą teraz odzwierciedla niektóre szkody, gdy strzał</v>
          </cell>
          <cell r="AJ403" t="str">
            <v>Monștri va reflecta acum o parte din daune atunci când împușcat</v>
          </cell>
          <cell r="AK403" t="str">
            <v>Monsters bude teraz odráža niektoré škody, keď strela</v>
          </cell>
          <cell r="AL403" t="str">
            <v>Monsters kommer nu reflekterar en del av skadan när skottet</v>
          </cell>
          <cell r="AM403" t="str">
            <v>Canavarlar şimdi zaman atış hasar bazı yansıtır olacak</v>
          </cell>
          <cell r="AN403" t="str">
            <v>Тепер монстри будуть відображені деякі пошкодження, коли постріл</v>
          </cell>
        </row>
        <row r="404">
          <cell r="A404" t="str">
            <v>LevelPackUIDesc_ReflectOnAttackedBetter</v>
          </cell>
          <cell r="B404">
            <v>1</v>
          </cell>
          <cell r="C404" t="str">
            <v>몬스터에게 피격 시 대미지의 일부를 더 많이 반사합니다</v>
          </cell>
          <cell r="E404" t="str">
            <v>몬스터에게 피격 시 대미지의 일부를 더 많이 반사합니다</v>
          </cell>
          <cell r="G404" t="str">
            <v>More reflected some of the damage when a monster shot</v>
          </cell>
          <cell r="H404" t="str">
            <v>More reflected some of the damage when a monster shot</v>
          </cell>
          <cell r="K404">
            <v>1</v>
          </cell>
          <cell r="M404" t="str">
            <v>モンスターに襲撃時のダメージの一部を、より多くの反射ます</v>
          </cell>
          <cell r="N404" t="str">
            <v>更反映了一些损害的时候怪物出手</v>
          </cell>
          <cell r="O404" t="str">
            <v>更反映了一些損害的時候怪物出手</v>
          </cell>
          <cell r="P404" t="str">
            <v>Plus reflète une partie des dégâts quand un coup de monstre</v>
          </cell>
          <cell r="Q404" t="str">
            <v>Mehr Teil des Schadens, wenn ein Monster Schuss reflektierte</v>
          </cell>
          <cell r="R404" t="str">
            <v>Lebih tercermin beberapa kerusakan ketika tembakan rakasa</v>
          </cell>
          <cell r="S404" t="str">
            <v>Più riflette alcuni dei danni quando un colpo mostro</v>
          </cell>
          <cell r="T404" t="str">
            <v>Более отражены некоторые повреждения, когда выстрел монстра</v>
          </cell>
          <cell r="U404" t="str">
            <v>Más refleja algunos de los daños cuando un tiro monstruo</v>
          </cell>
          <cell r="V404" t="str">
            <v>สะท้อนให้เห็นมากขึ้นบางส่วนของความเสียหายเมื่อยิงมอนสเตอร์</v>
          </cell>
          <cell r="W404" t="str">
            <v>Nhiều phản ánh một số thiệt hại khi một shot quái vật</v>
          </cell>
          <cell r="X404" t="str">
            <v>Mais reflete alguns dos danos quando um tiro monstro</v>
          </cell>
          <cell r="Y404" t="str">
            <v>أكثر ينعكس بعض الضرر عندما تسديدة الوحش</v>
          </cell>
          <cell r="Z404" t="str">
            <v>Больш адлюстраваны некаторыя пашкоджанні, калі стрэл монстра</v>
          </cell>
          <cell r="AA404" t="str">
            <v>Повече отразени някои от щетите, когато изстрел чудовище</v>
          </cell>
          <cell r="AB404" t="str">
            <v>Více odráží některé škody, když monstrum výstřel</v>
          </cell>
          <cell r="AC404" t="str">
            <v>Meer weerspiegelt een deel van de schade bij een monster schot</v>
          </cell>
          <cell r="AD404" t="str">
            <v>Enemmän heijastuu joitakin vaurioita, kun hirviö ammuttu</v>
          </cell>
          <cell r="AE404" t="str">
            <v>Περισσότερα αντανακλάται ορισμένες από τις ζημίες, όταν ένας πυροβολισμός τέρας</v>
          </cell>
          <cell r="AF404" t="str">
            <v>עוד שיקף חלק מהנזק כאשר ירה מפלצת</v>
          </cell>
          <cell r="AG404" t="str">
            <v>Több tükröződik néhány a kár, ha egy szörny lövés</v>
          </cell>
          <cell r="AH404" t="str">
            <v>Lebih mencerminkan beberapa kerosakan apabila rembatan raksasa</v>
          </cell>
          <cell r="AI404" t="str">
            <v>Bardziej widoczne niektóre szkody, gdy potwór strzał</v>
          </cell>
          <cell r="AJ404" t="str">
            <v>Mai mult reflectă o parte din daune atunci când un monstru împușcat</v>
          </cell>
          <cell r="AK404" t="str">
            <v>Viac odráža niektoré škody, keď monštrum výstrel</v>
          </cell>
          <cell r="AL404" t="str">
            <v>Mer återspeglas en del av skadan när ett monster skott</v>
          </cell>
          <cell r="AM404" t="str">
            <v>Daha bazı hasar yansıtıldığında canavar atış</v>
          </cell>
          <cell r="AN404" t="str">
            <v>Більш відображені деякі пошкодження, коли постріл монстра</v>
          </cell>
        </row>
        <row r="405">
          <cell r="A405" t="str">
            <v>LevelPackUIDesc_AtkUpOnLowerHp</v>
          </cell>
          <cell r="B405">
            <v>1</v>
          </cell>
          <cell r="C405" t="str">
            <v>HP가 낮을수록 공격력이 증가합니다</v>
          </cell>
          <cell r="E405" t="str">
            <v>HP가 낮을수록 공격력이 증가합니다</v>
          </cell>
          <cell r="G405" t="str">
            <v>HP will lower the increase in the damage</v>
          </cell>
          <cell r="H405" t="str">
            <v>HP will lower the increase in the damage</v>
          </cell>
          <cell r="K405">
            <v>1</v>
          </cell>
          <cell r="M405" t="str">
            <v>HPが低いほど攻撃力が増加します</v>
          </cell>
          <cell r="N405" t="str">
            <v>惠普将降低伤害增加</v>
          </cell>
          <cell r="O405" t="str">
            <v>惠普將降低傷害增加</v>
          </cell>
          <cell r="P405" t="str">
            <v>HP réduira l'augmentation des dégâts</v>
          </cell>
          <cell r="Q405" t="str">
            <v>HP wird die Erhöhung der Schaden senken</v>
          </cell>
          <cell r="R405" t="str">
            <v>HP akan menurunkan peningkatan kerusakan</v>
          </cell>
          <cell r="S405" t="str">
            <v>HP ridurrà l'aumento del danno</v>
          </cell>
          <cell r="T405" t="str">
            <v>HP понизит увеличение ущерба</v>
          </cell>
          <cell r="U405" t="str">
            <v>HP reducirá el aumento de los daños</v>
          </cell>
          <cell r="V405" t="str">
            <v>HP จะลดการเพิ่มขึ้นของความเสียหาย</v>
          </cell>
          <cell r="W405" t="str">
            <v>HP sẽ làm giảm sự gia tăng thiệt hại</v>
          </cell>
          <cell r="X405" t="str">
            <v>HP irá diminuir o aumento do dano</v>
          </cell>
          <cell r="Y405" t="str">
            <v>سوف HP خفض الزيادة في الضرر</v>
          </cell>
          <cell r="Z405" t="str">
            <v>HP панізіць павелічэнне шкоды</v>
          </cell>
          <cell r="AA405" t="str">
            <v>HP ще намали увеличението на щетите</v>
          </cell>
          <cell r="AB405" t="str">
            <v>HP sníží nárůst škod</v>
          </cell>
          <cell r="AC405" t="str">
            <v>HP zal de toename van de schade te verlagen</v>
          </cell>
          <cell r="AD405" t="str">
            <v>HP laskee kasvu vahinko</v>
          </cell>
          <cell r="AE405" t="str">
            <v>Η HP θα μειώσει την αύξηση των ζημιών</v>
          </cell>
          <cell r="AF405" t="str">
            <v>HP תפחית את הגידול הנזק</v>
          </cell>
          <cell r="AG405" t="str">
            <v>HP csökkenti a növekedést a kár</v>
          </cell>
          <cell r="AH405" t="str">
            <v>HP akan menurunkan peningkatan kerosakan</v>
          </cell>
          <cell r="AI405" t="str">
            <v>HP obniży wzrost szkód</v>
          </cell>
          <cell r="AJ405" t="str">
            <v>HP va reduce creșterea prejudiciului</v>
          </cell>
          <cell r="AK405" t="str">
            <v>HP zníži nárast škôd</v>
          </cell>
          <cell r="AL405" t="str">
            <v>HP kommer att sänka ökningen av skadorna</v>
          </cell>
          <cell r="AM405" t="str">
            <v>HP hasar artışı düşürür</v>
          </cell>
          <cell r="AN405" t="str">
            <v>HP понизить збільшення збитку</v>
          </cell>
        </row>
        <row r="406">
          <cell r="A406" t="str">
            <v>LevelPackUIDesc_AtkUpOnLowerHpBetter</v>
          </cell>
          <cell r="B406">
            <v>1</v>
          </cell>
          <cell r="C406" t="str">
            <v>HP가 낮을수록 공격력이 더 많이 증가합니다</v>
          </cell>
          <cell r="E406" t="str">
            <v>HP가 낮을수록 공격력이 더 많이 증가합니다</v>
          </cell>
          <cell r="G406" t="str">
            <v>HP will lower the attack power increased a lot</v>
          </cell>
          <cell r="H406" t="str">
            <v>HP will lower the attack power increased a lot</v>
          </cell>
          <cell r="K406">
            <v>1</v>
          </cell>
          <cell r="M406" t="str">
            <v>HPが低いほど攻撃力がもっとたくさん増加し</v>
          </cell>
          <cell r="N406" t="str">
            <v>惠普将降低攻击力提高了很多</v>
          </cell>
          <cell r="O406" t="str">
            <v>惠普將降低攻擊力提高了很多</v>
          </cell>
          <cell r="P406" t="str">
            <v>HP réduira la puissance d'attaque a augmenté beaucoup</v>
          </cell>
          <cell r="Q406" t="str">
            <v>HP wird die Angriffskraft senken viel erhöht</v>
          </cell>
          <cell r="R406" t="str">
            <v>HP akan menurunkan kekuatan serangan meningkat banyak</v>
          </cell>
          <cell r="S406" t="str">
            <v>HP abbasserà la potenza di attacco è aumentato molto</v>
          </cell>
          <cell r="T406" t="str">
            <v>HP будет снизить мощность атаки многократно увеличена</v>
          </cell>
          <cell r="U406" t="str">
            <v>HP reducirá el poder de ataque aumentado mucho</v>
          </cell>
          <cell r="V406" t="str">
            <v>HP จะลดพลังโจมตีเพิ่มขึ้นเป็นจำนวนมาก</v>
          </cell>
          <cell r="W406" t="str">
            <v>HP sẽ làm giảm sức tấn công tăng lên rất nhiều</v>
          </cell>
          <cell r="X406" t="str">
            <v>HP irá diminuir o poder de ataque aumentou muito</v>
          </cell>
          <cell r="Y406" t="str">
            <v>سوف HP خفض قوة الهجوم زادت كثيرا</v>
          </cell>
          <cell r="Z406" t="str">
            <v>HP будзе знізіць магутнасць атакі шматкроць павялічана</v>
          </cell>
          <cell r="AA406" t="str">
            <v>HP ще намали силата на атака увеличи много</v>
          </cell>
          <cell r="AB406" t="str">
            <v>HP sníží útok síla značně zvýšily</v>
          </cell>
          <cell r="AC406" t="str">
            <v>HP zal lager de aanval macht enorm toegenomen</v>
          </cell>
          <cell r="AD406" t="str">
            <v>HP laskee hyökkäyksen teho kasvoi paljon</v>
          </cell>
          <cell r="AE406" t="str">
            <v>Η HP θα μειώσει τη δύναμη επίθεσης αυξήθηκε πολύ</v>
          </cell>
          <cell r="AF406" t="str">
            <v>HP יקטין את כוח ההתקפה גדל הרבה</v>
          </cell>
          <cell r="AG406" t="str">
            <v>HP csökkenti a támadási erő nőtt sokat</v>
          </cell>
          <cell r="AH406" t="str">
            <v>HP akan menurunkan kuasa serangan meningkat banyak</v>
          </cell>
          <cell r="AI406" t="str">
            <v>HP obniży moc ataku wzrosła dużo</v>
          </cell>
          <cell r="AJ406" t="str">
            <v>HP va reduce puterea de atac a crescut foarte mult</v>
          </cell>
          <cell r="AK406" t="str">
            <v>HP zníži útok sila značne zvýšili</v>
          </cell>
          <cell r="AL406" t="str">
            <v>HP sänker attack makt ökat mycket</v>
          </cell>
          <cell r="AM406" t="str">
            <v>HP saldırı gücü çok arttı düşürür</v>
          </cell>
          <cell r="AN406" t="str">
            <v>HP буде знизити потужність атаки багаторазово збільшена</v>
          </cell>
        </row>
        <row r="407">
          <cell r="A407" t="str">
            <v>LevelPackUIDesc_CritDmgUpOnLowerHp</v>
          </cell>
          <cell r="B407">
            <v>1</v>
          </cell>
          <cell r="C407" t="str">
            <v>상대의 HP가 낮을수록 치명타 대미지가 증가합니다</v>
          </cell>
          <cell r="E407" t="str">
            <v>상대의 HP가 낮을수록 치명타 대미지가 증가합니다</v>
          </cell>
          <cell r="G407" t="str">
            <v>As a partner of HP is low, the increased critical strike damage</v>
          </cell>
          <cell r="H407" t="str">
            <v>As a partner of HP is low, the increased critical strike damage</v>
          </cell>
          <cell r="K407">
            <v>1</v>
          </cell>
          <cell r="M407" t="str">
            <v>相手のHPが低いほどクリティカルダメージが増加します</v>
          </cell>
          <cell r="N407" t="str">
            <v>作为惠普的合作伙伴是低，增加暴击伤害</v>
          </cell>
          <cell r="O407" t="str">
            <v>作為惠普的合作夥伴是低，增加暴擊傷害</v>
          </cell>
          <cell r="P407" t="str">
            <v>En tant que partenaire de HP est faible, la augmentation des dégâts de coup critique</v>
          </cell>
          <cell r="Q407" t="str">
            <v>Als Partner von HP niedrig ist, der kritischen Schaden erhöht</v>
          </cell>
          <cell r="R407" t="str">
            <v>Sebagai mitra dari HP rendah, peningkatan kerusakan pemogokan kritis</v>
          </cell>
          <cell r="S407" t="str">
            <v>In qualità di partner di HP è basso, il danno critico aumentato</v>
          </cell>
          <cell r="T407" t="str">
            <v>Как партнер HP низкий, повышенный критический урон от удара</v>
          </cell>
          <cell r="U407" t="str">
            <v>Como socio de HP es bajo, el daño de golpe crítico aumentó</v>
          </cell>
          <cell r="V407" t="str">
            <v>ในฐานะพันธมิตรของ HP ต่ำเพิ่มขึ้นความเสียหายการนัดหยุดงานที่สำคัญ</v>
          </cell>
          <cell r="W407" t="str">
            <v>Là một đối tác của HP thấp, tăng sát thương tấn công quan trọng</v>
          </cell>
          <cell r="X407" t="str">
            <v>Como parceiro da HP é baixo, o dano de ataque crítico aumentada</v>
          </cell>
          <cell r="Y407" t="str">
            <v>كشريك من HP منخفض، وزيادة الضرر ضربة حاسمة</v>
          </cell>
          <cell r="Z407" t="str">
            <v>Як партнёр HP нізкі, павышаны крытычны страты ад удару</v>
          </cell>
          <cell r="AA407" t="str">
            <v>Като партньор на HP е ниска, увеличаването на критична щета стачка</v>
          </cell>
          <cell r="AB407" t="str">
            <v>Jako partner HP je nízká, zvýšená kritické poškození strike</v>
          </cell>
          <cell r="AC407" t="str">
            <v>Als partner van HP is laag, de toegenomen kritische staking schade</v>
          </cell>
          <cell r="AD407" t="str">
            <v>Kumppanina HP on alhainen, lisääntynyt kriittinen lakko vahinkoa</v>
          </cell>
          <cell r="AE407" t="str">
            <v>Ως συνεργάτης της HP είναι χαμηλή, η αυξημένη κρίσιμο χτύπημα απεργία</v>
          </cell>
          <cell r="AF407" t="str">
            <v>כשותף של HP נמוך, גדל הנזק שביתה קריטי</v>
          </cell>
          <cell r="AG407" t="str">
            <v>Partnereként HP alacsony, a megnövekedett crit kár</v>
          </cell>
          <cell r="AH407" t="str">
            <v>Sebagai rakan kongsi HP adalah rendah, kerosakan meningkat mogok kritikal</v>
          </cell>
          <cell r="AI407" t="str">
            <v>Jako partner HP jest niska, zwiększone obrażenia krytyczne uderzenie</v>
          </cell>
          <cell r="AJ407" t="str">
            <v>Ca partener al HP este scăzut, creșterea daune critice grevă</v>
          </cell>
          <cell r="AK407" t="str">
            <v>Ako partner HP je nízka, zvýšená kritické poškodenie strike</v>
          </cell>
          <cell r="AL407" t="str">
            <v>Som en partner till HP är låg, den ökade kritiska strejk skada</v>
          </cell>
          <cell r="AM407" t="str">
            <v>HP ortağı düşük olduğu için, kritik vuruş hasarı arttı</v>
          </cell>
          <cell r="AN407" t="str">
            <v>Як партнер HP низький, підвищений критичний шкоди від удару</v>
          </cell>
        </row>
        <row r="408">
          <cell r="A408" t="str">
            <v>LevelPackUIDesc_CritDmgUpOnLowerHpBetter</v>
          </cell>
          <cell r="B408">
            <v>1</v>
          </cell>
          <cell r="C408" t="str">
            <v>상대의 HP가 낮을수록 치명타 대미지가 더 많이 증가합니다</v>
          </cell>
          <cell r="E408" t="str">
            <v>상대의 HP가 낮을수록 치명타 대미지가 더 많이 증가합니다</v>
          </cell>
          <cell r="G408" t="str">
            <v>As a partner of HP, the lower critical strike damage increased a lot</v>
          </cell>
          <cell r="H408" t="str">
            <v>As a partner of HP, the lower critical strike damage increased a lot</v>
          </cell>
          <cell r="K408">
            <v>1</v>
          </cell>
          <cell r="M408" t="str">
            <v>相手のHPが低いほどクリティカルダメージが多く増加し</v>
          </cell>
          <cell r="N408" t="str">
            <v>作为惠普的合作伙伴，下暴击伤害提高了不少</v>
          </cell>
          <cell r="O408" t="str">
            <v>作為惠普的合作夥伴，下暴擊傷害提高了不少</v>
          </cell>
          <cell r="P408" t="str">
            <v>En tant que partenaire de HP, les dégâts de coup critique inférieure a beaucoup augmenté</v>
          </cell>
          <cell r="Q408" t="str">
            <v>Als Partner von HP, erhöht die unteren kritischen Schaden viel</v>
          </cell>
          <cell r="R408" t="str">
            <v>Sebagai mitra dari HP, lebih rendah kritis mogok kerusakan meningkat banyak</v>
          </cell>
          <cell r="S408" t="str">
            <v>In qualità di partner di HP, il danno critico inferiore aumentato molto</v>
          </cell>
          <cell r="T408" t="str">
            <v>Как партнер HP, нижний критический урон удара сильно увеличился</v>
          </cell>
          <cell r="U408" t="str">
            <v>Como socio de HP, el daño de golpe crítico inferior aumentado mucho</v>
          </cell>
          <cell r="V408" t="str">
            <v>ในฐานะพันธมิตรของเอชพีได้รับความเสียหายการนัดหยุดงานที่สำคัญที่ลดลงเพิ่มขึ้นมาก</v>
          </cell>
          <cell r="W408" t="str">
            <v>Là một đối tác của HP, những thiệt hại tấn công quan trọng thấp hơn tăng lên rất nhiều</v>
          </cell>
          <cell r="X408" t="str">
            <v>Como parceiro da HP, o dano crítico greve menor aumentou muito</v>
          </cell>
          <cell r="Y408" t="str">
            <v>كشريك من HP، وانخفاض الضرر ضربة حاسمة زادت كثيرا</v>
          </cell>
          <cell r="Z408" t="str">
            <v>Як партнёр HP, ніжні крытычны страты ўдару моцна павялічыўся</v>
          </cell>
          <cell r="AA408" t="str">
            <v>Като партньор на HP, долната критична щета стачка увеличи много</v>
          </cell>
          <cell r="AB408" t="str">
            <v>Jako partner HP, spodní kritické poškození strike značně zvýšily</v>
          </cell>
          <cell r="AC408" t="str">
            <v>Als partner van HP, de onderste kritische staking schade enorm toegenomen</v>
          </cell>
          <cell r="AD408" t="str">
            <v>Kumppanina HP, alempi kriittinen lakko vahinkoa lisääntynyt huomattavasti</v>
          </cell>
          <cell r="AE408" t="str">
            <v>Ως συνεργάτης της HP, το χαμηλότερο κρίσιμο χτύπημα απεργία αυξήθηκε πολύ</v>
          </cell>
          <cell r="AF408" t="str">
            <v>כשותף של HP, הנזק שביתה קריטי התחתון גדל הרבה</v>
          </cell>
          <cell r="AG408" t="str">
            <v>A partner a HP, az alsó crit kár nőtt sokat</v>
          </cell>
          <cell r="AH408" t="str">
            <v>Sebagai rakan kongsi HP, kerosakan mogok kritikal yang lebih rendah meningkat banyak</v>
          </cell>
          <cell r="AI408" t="str">
            <v>Jako partner HP, dolna obrażenia uderzenie krytyczne zwiększona dużo</v>
          </cell>
          <cell r="AJ408" t="str">
            <v>Ca partener al HP, inferior daune critice grevă a crescut foarte mult</v>
          </cell>
          <cell r="AK408" t="str">
            <v>Ako partner HP, spodné kritické poškodenie strike značne zvýšili</v>
          </cell>
          <cell r="AL408" t="str">
            <v>Som en partner till HP ökade lägre kritiska strejk skada en hel del</v>
          </cell>
          <cell r="AM408" t="str">
            <v>HP ortağı olarak, alt kritik vuruş hasarı çok arttı</v>
          </cell>
          <cell r="AN408" t="str">
            <v>Як партнер HP, нижній критичний шкоди удару сильно збільшився</v>
          </cell>
        </row>
        <row r="409">
          <cell r="A409" t="str">
            <v>LevelPackUIDesc_InstantKill</v>
          </cell>
          <cell r="B409">
            <v>1</v>
          </cell>
          <cell r="C409" t="str">
            <v>몬스터를 확률로 한 방에 죽입니다</v>
          </cell>
          <cell r="E409" t="str">
            <v>몬스터를 확률로 한 방에 죽입니다</v>
          </cell>
          <cell r="G409" t="str">
            <v>Kill monsters in a room with a probability</v>
          </cell>
          <cell r="H409" t="str">
            <v>Kill monsters in a room with a probability</v>
          </cell>
          <cell r="K409">
            <v>1</v>
          </cell>
          <cell r="M409" t="str">
            <v>モンスターを確率とした部屋にお粥です</v>
          </cell>
          <cell r="N409" t="str">
            <v>击杀怪物与概率的房间</v>
          </cell>
          <cell r="O409" t="str">
            <v>擊殺怪物與概率的房間</v>
          </cell>
          <cell r="P409" t="str">
            <v>Tuer des monstres dans une pièce avec une probabilité</v>
          </cell>
          <cell r="Q409" t="str">
            <v>Monster töten in einem Raum mit einer Wahrscheinlichkeit</v>
          </cell>
          <cell r="R409" t="str">
            <v>Membunuh monster di sebuah ruangan dengan probabilitas</v>
          </cell>
          <cell r="S409" t="str">
            <v>Uccidere i mostri in una stanza con una probabilità</v>
          </cell>
          <cell r="T409" t="str">
            <v>Убить монстров в комнате с вероятностью</v>
          </cell>
          <cell r="U409" t="str">
            <v>Matar monstruos en una habitación con una probabilidad</v>
          </cell>
          <cell r="V409" t="str">
            <v>ฆ่ามอนสเตอร์ในห้องที่มีความน่าจะเป็น</v>
          </cell>
          <cell r="W409" t="str">
            <v>Giết quái vật trong một căn phòng với một xác suất</v>
          </cell>
          <cell r="X409" t="str">
            <v>Matar monstro numa sala com uma probabilidade</v>
          </cell>
          <cell r="Y409" t="str">
            <v>قتل الوحوش في غرفة مع احتمال</v>
          </cell>
          <cell r="Z409" t="str">
            <v>Забіць монстраў ў пакоі з верагоднасцю</v>
          </cell>
          <cell r="AA409" t="str">
            <v>Убийте чудовища в една стая с вероятност</v>
          </cell>
          <cell r="AB409" t="str">
            <v>Zabít příšery v místnosti s pravděpodobností</v>
          </cell>
          <cell r="AC409" t="str">
            <v>Dood monsters in een kamer met een waarschijnlijkheid</v>
          </cell>
          <cell r="AD409" t="str">
            <v>Tappaa hirviöt huoneen todennäköisyydellä</v>
          </cell>
          <cell r="AE409" t="str">
            <v>Σκότωσε τέρατα σε ένα δωμάτιο με μια πιθανότητα</v>
          </cell>
          <cell r="AF409" t="str">
            <v>להרוג מפלצות בחדר עם הסתברות</v>
          </cell>
          <cell r="AG409" t="str">
            <v>Ölj szörnyeket egy szobában egy valószínűségi</v>
          </cell>
          <cell r="AH409" t="str">
            <v>Membunuh raksasa di dalam bilik dengan kebarangkalian yang</v>
          </cell>
          <cell r="AI409" t="str">
            <v>Zabijać potwory w pokoju z prawdopodobieństwem</v>
          </cell>
          <cell r="AJ409" t="str">
            <v>Ucide monștri într-o cameră cu o probabilitate</v>
          </cell>
          <cell r="AK409" t="str">
            <v>Zabiť príšery v miestnosti s pravdepodobnosťou</v>
          </cell>
          <cell r="AL409" t="str">
            <v>Döda monster i ett rum med en sannolikhet</v>
          </cell>
          <cell r="AM409" t="str">
            <v>Bir olasılık olan bir odada canavarları öldür</v>
          </cell>
          <cell r="AN409" t="str">
            <v>Вбити монстрів в кімнаті з ймовірністю</v>
          </cell>
        </row>
        <row r="410">
          <cell r="A410" t="str">
            <v>LevelPackUIDesc_InstantKillBetter</v>
          </cell>
          <cell r="B410">
            <v>1</v>
          </cell>
          <cell r="C410" t="str">
            <v>몬스터를 더 높은 확률로 한 방에 죽입니다</v>
          </cell>
          <cell r="E410" t="str">
            <v>몬스터를 더 높은 확률로 한 방에 죽입니다</v>
          </cell>
          <cell r="G410" t="str">
            <v>Kill monsters in a room with a higher probability</v>
          </cell>
          <cell r="H410" t="str">
            <v>Kill monsters in a room with a higher probability</v>
          </cell>
          <cell r="K410">
            <v>1</v>
          </cell>
          <cell r="M410" t="str">
            <v>モンスターをより高い確率で部屋にお粥です</v>
          </cell>
          <cell r="N410" t="str">
            <v>击杀怪物中有较高可能性的房间</v>
          </cell>
          <cell r="O410" t="str">
            <v>擊殺怪物中有較高可能性的房間</v>
          </cell>
          <cell r="P410" t="str">
            <v>Tuer des monstres dans une chambre avec une probabilité plus élevée</v>
          </cell>
          <cell r="Q410" t="str">
            <v>Monster töten in einem Raum mit einer höheren Wahrscheinlichkeit</v>
          </cell>
          <cell r="R410" t="str">
            <v>Membunuh monster di sebuah ruangan dengan probabilitas yang lebih tinggi</v>
          </cell>
          <cell r="S410" t="str">
            <v>Uccidere i mostri in una stanza con una maggiore probabilità</v>
          </cell>
          <cell r="T410" t="str">
            <v>Убить монстров в комнате с более высокой вероятностью</v>
          </cell>
          <cell r="U410" t="str">
            <v>Matar monstruos en una habitación con una mayor probabilidad</v>
          </cell>
          <cell r="V410" t="str">
            <v>ฆ่ามอนสเตอร์ในห้องที่มีโอกาสสูง</v>
          </cell>
          <cell r="W410" t="str">
            <v>Giết quái vật trong một căn phòng với một xác suất cao hơn</v>
          </cell>
          <cell r="X410" t="str">
            <v>Matar monstro numa sala com uma probabilidade mais elevada</v>
          </cell>
          <cell r="Y410" t="str">
            <v>قتل الوحوش في غرفة مع احتمال أكبر</v>
          </cell>
          <cell r="Z410" t="str">
            <v>Забіць монстраў ў пакоі з больш высокай верагоднасцю</v>
          </cell>
          <cell r="AA410" t="str">
            <v>Убийте чудовища в стая с по-голяма вероятност</v>
          </cell>
          <cell r="AB410" t="str">
            <v>Zabít příšery v místnosti s vyšší pravděpodobností</v>
          </cell>
          <cell r="AC410" t="str">
            <v>Dood monsters in een kamer met een grotere kans</v>
          </cell>
          <cell r="AD410" t="str">
            <v>Tappaa hirviöitä huoneessa, jossa on suurempi todennäköisyys</v>
          </cell>
          <cell r="AE410" t="str">
            <v>Σκότωσε τέρατα σε ένα δωμάτιο με μια υψηλότερη πιθανότητα</v>
          </cell>
          <cell r="AF410" t="str">
            <v>להרוג מפלצות בחדר עם הסתברות גבוהה יותר</v>
          </cell>
          <cell r="AG410" t="str">
            <v>Ölj szörnyeket egy szobában nagyobb a valószínűsége</v>
          </cell>
          <cell r="AH410" t="str">
            <v>Membunuh raksasa di dalam bilik dengan kebarangkalian yang lebih tinggi</v>
          </cell>
          <cell r="AI410" t="str">
            <v>Zabijać potwory w pokoju o wyższym prawdopodobieństwie</v>
          </cell>
          <cell r="AJ410" t="str">
            <v>Ucide monștri într-o cameră cu o probabilitate mai mare</v>
          </cell>
          <cell r="AK410" t="str">
            <v>Zabiť príšery v miestnosti s vyššou pravdepodobnosťou</v>
          </cell>
          <cell r="AL410" t="str">
            <v>Döda monster i ett rum med en högre sannolikhet</v>
          </cell>
          <cell r="AM410" t="str">
            <v>Daha yüksek olasılık olan bir odada canavarları öldür</v>
          </cell>
          <cell r="AN410" t="str">
            <v>Вбити монстрів в кімнаті з більш високою ймовірністю</v>
          </cell>
        </row>
        <row r="411">
          <cell r="A411" t="str">
            <v>LevelPackUIDesc_ImmortalWill</v>
          </cell>
          <cell r="B411">
            <v>1</v>
          </cell>
          <cell r="C411" t="str">
            <v>HP가 0 이 될 때 확률로 살아납니다</v>
          </cell>
          <cell r="E411" t="str">
            <v>HP가 0 이 될 때 확률로 살아납니다</v>
          </cell>
          <cell r="G411" t="str">
            <v>HP comes alive when the probability is zero</v>
          </cell>
          <cell r="H411" t="str">
            <v>HP comes alive when the probability is zero</v>
          </cell>
          <cell r="K411">
            <v>1</v>
          </cell>
          <cell r="M411" t="str">
            <v>HPが0になる確率で生きてます</v>
          </cell>
          <cell r="N411" t="str">
            <v>HP开始活跃时的概率为零</v>
          </cell>
          <cell r="O411" t="str">
            <v>HP開始活躍時的概率為零</v>
          </cell>
          <cell r="P411" t="str">
            <v>HP prend vie lorsque la probabilité est nulle</v>
          </cell>
          <cell r="Q411" t="str">
            <v>HP wird lebendig, wenn die Wahrscheinlichkeit gleich Null ist</v>
          </cell>
          <cell r="R411" t="str">
            <v>HP datang hidup ketika probabilitas adalah nol</v>
          </cell>
          <cell r="S411" t="str">
            <v>HP si anima quando la probabilità è zero</v>
          </cell>
          <cell r="T411" t="str">
            <v>HP оживает, когда вероятность равна нулю</v>
          </cell>
          <cell r="U411" t="str">
            <v>HP se llena de vida cuando la probabilidad es cero</v>
          </cell>
          <cell r="V411" t="str">
            <v>HP มามีชีวิตอยู่เมื่อความน่าจะเป็นศูนย์</v>
          </cell>
          <cell r="W411" t="str">
            <v>HP trở nên sống động khi xác suất là zero</v>
          </cell>
          <cell r="X411" t="str">
            <v>HP ganha vida quando a probabilidade é zero</v>
          </cell>
          <cell r="Y411" t="str">
            <v>HP يأتي على قيد الحياة عندما يكون الاحتمال هو الصفر</v>
          </cell>
          <cell r="Z411" t="str">
            <v>HP ажывае, калі верагоднасць роўная нуля</v>
          </cell>
          <cell r="AA411" t="str">
            <v>HP оживява, когато вероятността е нула</v>
          </cell>
          <cell r="AB411" t="str">
            <v>HP ožije, když je pravděpodobnost nulová</v>
          </cell>
          <cell r="AC411" t="str">
            <v>HP komt tot leven als de kans is nul</v>
          </cell>
          <cell r="AD411" t="str">
            <v>HP herää eloon, kun todennäköisyys on nolla</v>
          </cell>
          <cell r="AE411" t="str">
            <v>HP ζωντανεύει όταν η πιθανότητα είναι μηδέν</v>
          </cell>
          <cell r="AF411" t="str">
            <v>HP מתעוררת לחיים כאשר ההסתברות היא אפס</v>
          </cell>
          <cell r="AG411" t="str">
            <v>HP megelevenedik, amikor a valószínűsége nulla</v>
          </cell>
          <cell r="AH411" t="str">
            <v>HP menjadi hidup apabila kebarangkalian adalah sifar</v>
          </cell>
          <cell r="AI411" t="str">
            <v>HP ożywa, gdy prawdopodobieństwo wynosi zero</v>
          </cell>
          <cell r="AJ411" t="str">
            <v>HP vine în viață atunci când probabilitatea este zero</v>
          </cell>
          <cell r="AK411" t="str">
            <v>HP ožije, keď je pravdepodobnosť nulová</v>
          </cell>
          <cell r="AL411" t="str">
            <v>HP kommer levande när sannolikheten är noll</v>
          </cell>
          <cell r="AM411" t="str">
            <v>olasılık sıfır olduğunda, HP canlanır</v>
          </cell>
          <cell r="AN411" t="str">
            <v>HP оживає, коли ймовірність дорівнює нулю</v>
          </cell>
        </row>
        <row r="412">
          <cell r="A412" t="str">
            <v>LevelPackUIDesc_ImmortalWillBetter</v>
          </cell>
          <cell r="B412">
            <v>1</v>
          </cell>
          <cell r="C412" t="str">
            <v>HP가 0 이 될 때 더 높은 확률로 살아납니다</v>
          </cell>
          <cell r="E412" t="str">
            <v>HP가 0 이 될 때 더 높은 확률로 살아납니다</v>
          </cell>
          <cell r="G412" t="str">
            <v>When HP is zero is raised to a higher probability</v>
          </cell>
          <cell r="H412" t="str">
            <v>When HP is zero is raised to a higher probability</v>
          </cell>
          <cell r="K412">
            <v>1</v>
          </cell>
          <cell r="M412" t="str">
            <v>HPが0になるとき、より高い確率で生きてます</v>
          </cell>
          <cell r="N412" t="str">
            <v>当HP为零上升到一个更高的概率</v>
          </cell>
          <cell r="O412" t="str">
            <v>當HP為零上升到一個更高的概率</v>
          </cell>
          <cell r="P412" t="str">
            <v>Lorsque HP est égal à zéro est élevé à une probabilité plus élevée</v>
          </cell>
          <cell r="Q412" t="str">
            <v>Wenn HP Null auf eine höhere Wahrscheinlichkeit erhöht</v>
          </cell>
          <cell r="R412" t="str">
            <v>Ketika HP adalah nol dinaikkan ke probabilitas yang lebih tinggi</v>
          </cell>
          <cell r="S412" t="str">
            <v>Quando HP è pari a zero è aumentato al una maggiore probabilità</v>
          </cell>
          <cell r="T412" t="str">
            <v>Когда HP равен нулю, поднимается на более высокую вероятность</v>
          </cell>
          <cell r="U412" t="str">
            <v>Cuando HP es cero se eleva a una mayor probabilidad</v>
          </cell>
          <cell r="V412" t="str">
            <v>เมื่อ HP เป็นศูนย์จะเพิ่มขึ้นถึงความน่าจะเป็นสูง</v>
          </cell>
          <cell r="W412" t="str">
            <v>Khi HP là không được nâng lên một xác suất cao hơn</v>
          </cell>
          <cell r="X412" t="str">
            <v>Quando a HP é zero é levantada a uma maior probabilidade</v>
          </cell>
          <cell r="Y412" t="str">
            <v>عندما HP صفرا يتم رفع إلى احتمال أكبر</v>
          </cell>
          <cell r="Z412" t="str">
            <v>Калі HP роўны нулю, падымаецца на больш высокую верагоднасць</v>
          </cell>
          <cell r="AA412" t="str">
            <v>Когато HP е нула се повишава до по-голяма вероятност</v>
          </cell>
          <cell r="AB412" t="str">
            <v>Když HP je nula se zvýší na vyšší pravděpodobnost</v>
          </cell>
          <cell r="AC412" t="str">
            <v>Wanneer HP nul wordt verhoogd tot een grotere kans</v>
          </cell>
          <cell r="AD412" t="str">
            <v>Kun HP on nolla nostetaan suurempi todennäköisyys</v>
          </cell>
          <cell r="AE412" t="str">
            <v>Όταν η HP είναι μηδέν αυξάνεται σε μια μεγαλύτερη πιθανότητα</v>
          </cell>
          <cell r="AF412" t="str">
            <v>כאשר HP היא אפס מועלת הסתברות גבוהה יותר</v>
          </cell>
          <cell r="AG412" t="str">
            <v>Amikor a HP nulla emeljük nagyobb a valószínűsége</v>
          </cell>
          <cell r="AH412" t="str">
            <v>Apabila HP adalah sifar dinaikkan kepada kebarangkalian yang lebih tinggi</v>
          </cell>
          <cell r="AI412" t="str">
            <v>Kiedy HP jest zero podniesione do wyższej prawdopodobieństwa</v>
          </cell>
          <cell r="AJ412" t="str">
            <v>Când HP este zero este ridicată la o probabilitate mai mare</v>
          </cell>
          <cell r="AK412" t="str">
            <v>Keď HP je nula sa zvýši na vyššiu pravdepodobnosť</v>
          </cell>
          <cell r="AL412" t="str">
            <v>När HP är noll höjs till en högre sannolikhet</v>
          </cell>
          <cell r="AM412" t="str">
            <v>HP olduğunda sıfır daha yüksek bir olasılık yükseltilir</v>
          </cell>
          <cell r="AN412" t="str">
            <v>Коли HP дорівнює нулю, піднімається на більш високу ймовірність</v>
          </cell>
        </row>
        <row r="413">
          <cell r="A413" t="str">
            <v>LevelPackUIDesc_HealAreaOnEncounter</v>
          </cell>
          <cell r="B413">
            <v>1</v>
          </cell>
          <cell r="C413" t="str">
            <v>몬스터 조우 시 회복지대가 생성됩니다</v>
          </cell>
          <cell r="E413" t="str">
            <v>몬스터 조우 시 회복지대가 생성됩니다</v>
          </cell>
          <cell r="G413" t="str">
            <v>Monster recovery zone is created when you encounter</v>
          </cell>
          <cell r="H413" t="str">
            <v>Monster recovery zone is created when you encounter</v>
          </cell>
          <cell r="K413">
            <v>1</v>
          </cell>
          <cell r="M413" t="str">
            <v>モンスター遭遇時回復地帯が生成されます</v>
          </cell>
          <cell r="N413" t="str">
            <v>当你遇到创建怪物恢复区</v>
          </cell>
          <cell r="O413" t="str">
            <v>當你遇到創建怪物恢復區</v>
          </cell>
          <cell r="P413" t="str">
            <v>zone de récupération Monster est créé lorsque vous rencontrez</v>
          </cell>
          <cell r="Q413" t="str">
            <v>Monster-Rückgewinnungszone wird erstellt, wenn Sie begegnen</v>
          </cell>
          <cell r="R413" t="str">
            <v>zona pemulihan rakasa dibuat ketika Anda temui</v>
          </cell>
          <cell r="S413" t="str">
            <v>zona di ricupero mostro si crea quando si incontrano</v>
          </cell>
          <cell r="T413" t="str">
            <v>зона восстановления монстра создаются, когда вы сталкиваетесь с</v>
          </cell>
          <cell r="U413" t="str">
            <v>zona de recuperación del monstruo se crea cuando se encuentra</v>
          </cell>
          <cell r="V413" t="str">
            <v>โซนการกู้คืนมอนสเตอร์จะถูกสร้างขึ้นเมื่อคุณพบ</v>
          </cell>
          <cell r="W413" t="str">
            <v>Khu quái vật phục hồi được tạo ra khi bạn gặp</v>
          </cell>
          <cell r="X413" t="str">
            <v>zona de recuperação monstro é criado quando se deparar</v>
          </cell>
          <cell r="Y413" t="str">
            <v>يتم إنشاء منطقة الانتعاش الوحش عندما واجهت</v>
          </cell>
          <cell r="Z413" t="str">
            <v>зона аднаўлення монстра ствараюцца, калі вы сутыкаецеся з</v>
          </cell>
          <cell r="AA413" t="str">
            <v>зона за възстановяване на Monster се създава, когато се сблъскате</v>
          </cell>
          <cell r="AB413" t="str">
            <v>zotavení monstrum zóna se vytvoří, když narazíte</v>
          </cell>
          <cell r="AC413" t="str">
            <v>Monster herstel zone wordt gemaakt wanneer je tegenkomt</v>
          </cell>
          <cell r="AD413" t="str">
            <v>Monster talteenottoalueella syntyy, kun kohtaat</v>
          </cell>
          <cell r="AE413" t="str">
            <v>ζώνη ανάκτησης Monster δημιουργείται όταν αντιμετωπίζετε</v>
          </cell>
          <cell r="AF413" t="str">
            <v>אזור מפלצת התאוששות נוצר כשתיתקל</v>
          </cell>
          <cell r="AG413" t="str">
            <v>Monster helyreállítási terület jön létre, amikor találkozik</v>
          </cell>
          <cell r="AH413" t="str">
            <v>zon pemulihan Monster dicipta apabila anda menghadapi</v>
          </cell>
          <cell r="AI413" t="str">
            <v>strefa odzyskiwania potwór jest tworzony, gdy napotkasz</v>
          </cell>
          <cell r="AJ413" t="str">
            <v>Zona de recuperare Monster este creat atunci când vă confruntați</v>
          </cell>
          <cell r="AK413" t="str">
            <v>zotavenie monštrum zóna sa vytvorí, keď narazíte</v>
          </cell>
          <cell r="AL413" t="str">
            <v>Monster återhämtning zon skapas när du stöter</v>
          </cell>
          <cell r="AM413" t="str">
            <v>Eğer karşılaştıklarında Canavar kurtarma bölge oluşturulduktan</v>
          </cell>
          <cell r="AN413" t="str">
            <v>зона відновлення монстра створюються, коли ви стикаєтеся з</v>
          </cell>
        </row>
        <row r="414">
          <cell r="A414" t="str">
            <v>LevelPackUIDesc_MoveSpeedUpOnAttacked</v>
          </cell>
          <cell r="B414">
            <v>1</v>
          </cell>
          <cell r="C414" t="str">
            <v>HP를 잃을 때 이동 속도가 증가합니다</v>
          </cell>
          <cell r="E414" t="str">
            <v>HP를 잃을 때 이동 속도가 증가합니다</v>
          </cell>
          <cell r="G414" t="str">
            <v>When you lose your HP Increases your movement speed</v>
          </cell>
          <cell r="H414" t="str">
            <v>When you lose your HP Increases your movement speed</v>
          </cell>
          <cell r="K414">
            <v>1</v>
          </cell>
          <cell r="M414" t="str">
            <v>HPを失うときの移動速度が増加します</v>
          </cell>
          <cell r="N414" t="str">
            <v>当你失去你的HP使你的移动速度</v>
          </cell>
          <cell r="O414" t="str">
            <v>當你失去你的HP使你的移動速度</v>
          </cell>
          <cell r="P414" t="str">
            <v>Lorsque vous perdez votre HP Augmente votre vitesse de déplacement</v>
          </cell>
          <cell r="Q414" t="str">
            <v>Wenn Sie verlieren Ihre HP Erhöht die Bewegungsgeschwindigkeit</v>
          </cell>
          <cell r="R414" t="str">
            <v>Ketika Anda kehilangan HP Anda Meningkatkan kecepatan gerakan Anda</v>
          </cell>
          <cell r="S414" t="str">
            <v>Quando si perde il tuo HP Aumenta la velocità di movimento</v>
          </cell>
          <cell r="T414" t="str">
            <v>Когда вы потеряете HP Увеличивает скорость передвижения</v>
          </cell>
          <cell r="U414" t="str">
            <v>Cuando se pierde su HP Aumenta la velocidad de movimiento</v>
          </cell>
          <cell r="V414" t="str">
            <v>เมื่อคุณสูญเสียของ HP เพิ่มความเร็วในการเคลื่อนที่ของคุณ</v>
          </cell>
          <cell r="W414" t="str">
            <v>Khi bạn bị mất HP Tăng tốc độ di chuyển của bạn</v>
          </cell>
          <cell r="X414" t="str">
            <v>Quando você perde o seu HP aumenta sua velocidade de movimento</v>
          </cell>
          <cell r="Y414" t="str">
            <v>عندما تخسر HP الخاص بك يزيد من سرعة حركتك</v>
          </cell>
          <cell r="Z414" t="str">
            <v>Калі вы страціце HP Павялічвае хуткасць перамяшчэння</v>
          </cell>
          <cell r="AA414" t="str">
            <v>Когато загубиш HP увеличава скоростта си движение</v>
          </cell>
          <cell r="AB414" t="str">
            <v>Když ztratíte HP zvyšuje rychlost pohybu</v>
          </cell>
          <cell r="AC414" t="str">
            <v>Als je verliest je HP Vergroot uw bewegingssnelheid</v>
          </cell>
          <cell r="AD414" t="str">
            <v>Kun menetät HP Kasvattaa liikenopeus</v>
          </cell>
          <cell r="AE414" t="str">
            <v>Όταν χάνεις το HP αυξάνει την ταχύτητα της κίνησής σας</v>
          </cell>
          <cell r="AF414" t="str">
            <v>כשאתה מאבד HP שלך מגביר מהירות התנועה שלך</v>
          </cell>
          <cell r="AG414" t="str">
            <v>Ha elveszíti a HP Megnöveli a mozgási sebességét</v>
          </cell>
          <cell r="AH414" t="str">
            <v>Apabila anda kehilangan HP anda Meningkatkan kelajuan pergerakan anda</v>
          </cell>
          <cell r="AI414" t="str">
            <v>Kiedy tracisz HP Zwiększa szybkość poruszania</v>
          </cell>
          <cell r="AJ414" t="str">
            <v>Când pierzi HP Crește viteza de circulație</v>
          </cell>
          <cell r="AK414" t="str">
            <v>Keď stratíte HP zvyšuje rýchlosť pohybu</v>
          </cell>
          <cell r="AL414" t="str">
            <v>När du förlorar din HP Ökar din rörelsehastighet</v>
          </cell>
          <cell r="AM414" t="str">
            <v>Eğer kaybettiğinde HP hareket hızını artırır</v>
          </cell>
          <cell r="AN414" t="str">
            <v>Коли ви втратите HP Збільшує швидкість пересування</v>
          </cell>
        </row>
        <row r="415">
          <cell r="A415" t="str">
            <v>LevelPackUIDesc_MoveSpeedUpOnKill</v>
          </cell>
          <cell r="B415">
            <v>1</v>
          </cell>
          <cell r="C415" t="str">
            <v>몬스터를 죽일 때 이동 속도가 증가합니다</v>
          </cell>
          <cell r="E415" t="str">
            <v>몬스터를 죽일 때 이동 속도가 증가합니다</v>
          </cell>
          <cell r="G415" t="str">
            <v>Move speed increases when killing a monster</v>
          </cell>
          <cell r="H415" t="str">
            <v>Move speed increases when killing a monster</v>
          </cell>
          <cell r="K415">
            <v>1</v>
          </cell>
          <cell r="M415" t="str">
            <v>モンスターを殺す時に移動速度が増加します</v>
          </cell>
          <cell r="N415" t="str">
            <v>杀死怪物时，移动速度增加</v>
          </cell>
          <cell r="O415" t="str">
            <v>殺死怪物時，移動速度增加</v>
          </cell>
          <cell r="P415" t="str">
            <v>Déplacer la vitesse augmente en tuant un monstre</v>
          </cell>
          <cell r="Q415" t="str">
            <v>Bewegungsgeschwindigkeit erhöht sich, wenn ein Monster zu töten</v>
          </cell>
          <cell r="R415" t="str">
            <v>Pindahkan kecepatan meningkat ketika membunuh sebuah rakasa</v>
          </cell>
          <cell r="S415" t="str">
            <v>Spostare velocità aumenta quando uccide un mostro</v>
          </cell>
          <cell r="T415" t="str">
            <v>Переместить скорость увеличивается, когда убийство монстра</v>
          </cell>
          <cell r="U415" t="str">
            <v>Mueva la velocidad aumenta cuando matar a un monstruo</v>
          </cell>
          <cell r="V415" t="str">
            <v>ย้ายความเร็วเพิ่มขึ้นเมื่อฆ่ามอนสเตอร์</v>
          </cell>
          <cell r="W415" t="str">
            <v>Di chuyển tốc độ tăng khi giết chết một con quái vật</v>
          </cell>
          <cell r="X415" t="str">
            <v>Mova a velocidade aumenta quando matar um monstro</v>
          </cell>
          <cell r="Y415" t="str">
            <v>التحرك يزيد من سرعة عندما قتل الوحش</v>
          </cell>
          <cell r="Z415" t="str">
            <v>Перамясціць хуткасць павялічваецца, калі забойства монстра</v>
          </cell>
          <cell r="AA415" t="str">
            <v>Преместете увеличаване на скоростта, когато убива чудовище</v>
          </cell>
          <cell r="AB415" t="str">
            <v>Přesunout zvýšení rychlosti při zabíjení monstrum</v>
          </cell>
          <cell r="AC415" t="str">
            <v>Verplaats de snelheid toeneemt wanneer het doden van een monster</v>
          </cell>
          <cell r="AD415" t="str">
            <v>Siirrä nopeus kasvaa, kun tappaa hirviön</v>
          </cell>
          <cell r="AE415" t="str">
            <v>Μετακίνηση αυξάνεται η ταχύτητα όταν δολοφονία ενός τέρατος</v>
          </cell>
          <cell r="AF415" t="str">
            <v>זוז עליות מהירות כאשר הורג מפלצת</v>
          </cell>
          <cell r="AG415" t="str">
            <v>Mozgás sebesség növekszik, ha megöl egy szörnyet</v>
          </cell>
          <cell r="AH415" t="str">
            <v>Bergerak kelajuan bertambah apabila membunuh raksasa</v>
          </cell>
          <cell r="AI415" t="str">
            <v>Przenieś wzrost prędkości przy zabiciu potwora</v>
          </cell>
          <cell r="AJ415" t="str">
            <v>Mutare crește viteza atunci când uciderea unui monstru</v>
          </cell>
          <cell r="AK415" t="str">
            <v>Presunúť zvýšenie rýchlosti pri zabíjaní monštrum</v>
          </cell>
          <cell r="AL415" t="str">
            <v>Flytta Hastigheten ökar när döda ett monster</v>
          </cell>
          <cell r="AM415" t="str">
            <v>Bir canavar öldürme zaman hız artar Taşı</v>
          </cell>
          <cell r="AN415" t="str">
            <v>Перемістити швидкість збільшується, коли вбивство монстра</v>
          </cell>
        </row>
        <row r="416">
          <cell r="A416" t="str">
            <v>LevelPackUIDesc_MineOnMove</v>
          </cell>
          <cell r="B416">
            <v>1</v>
          </cell>
          <cell r="C416" t="str">
            <v>이동 시 공격구체를 설치합니다</v>
          </cell>
          <cell r="E416" t="str">
            <v>이동 시 공격구체를 설치합니다</v>
          </cell>
          <cell r="G416" t="str">
            <v>Install the mobile sphere during the attack</v>
          </cell>
          <cell r="H416" t="str">
            <v>Install the mobile sphere during the attack</v>
          </cell>
          <cell r="K416">
            <v>1</v>
          </cell>
          <cell r="M416" t="str">
            <v>移動時の攻撃球をインストールします</v>
          </cell>
          <cell r="N416" t="str">
            <v>在攻击期间安装在移动领域</v>
          </cell>
          <cell r="O416" t="str">
            <v>在攻擊期間安裝在移動領域</v>
          </cell>
          <cell r="P416" t="str">
            <v>Installer la sphère mobile lors de l'attaque</v>
          </cell>
          <cell r="Q416" t="str">
            <v>Installieren Sie den mobilen Bereich während des Angriffs</v>
          </cell>
          <cell r="R416" t="str">
            <v>Instal lingkup mobile selama serangan</v>
          </cell>
          <cell r="S416" t="str">
            <v>Installare la sfera cellulare durante l'attacco</v>
          </cell>
          <cell r="T416" t="str">
            <v>Установите мобильную сферу во время нападения</v>
          </cell>
          <cell r="U416" t="str">
            <v>Instalar la esfera móvil durante el ataque</v>
          </cell>
          <cell r="V416" t="str">
            <v>ติดตั้งวงโทรศัพท์มือถือในระหว่างการโจมตี</v>
          </cell>
          <cell r="W416" t="str">
            <v>Cài đặt lĩnh vực điện thoại di động trong các cuộc tấn công</v>
          </cell>
          <cell r="X416" t="str">
            <v>Instalar a esfera móvel durante o ataque</v>
          </cell>
          <cell r="Y416" t="str">
            <v>تثبيت مجال المحمول خلال الهجوم</v>
          </cell>
          <cell r="Z416" t="str">
            <v>Усталюйце мабільную сферу падчас нападу</v>
          </cell>
          <cell r="AA416" t="str">
            <v>Инсталиране на мобилен областта по време на атаката</v>
          </cell>
          <cell r="AB416" t="str">
            <v>Nainstalovat mobilní sféry během útoku</v>
          </cell>
          <cell r="AC416" t="str">
            <v>Installeer de mobiele sfeer tijdens de aanval</v>
          </cell>
          <cell r="AD416" t="str">
            <v>Asenna mobiili pallo hyökkäyksen aikana</v>
          </cell>
          <cell r="AE416" t="str">
            <v>Τοποθετήστε το κινητό σφαίρα κατά τη διάρκεια της επίθεσης</v>
          </cell>
          <cell r="AF416" t="str">
            <v>התקן בתחום הנייד במהלך התקיפה</v>
          </cell>
          <cell r="AG416" t="str">
            <v>Telepítse a mobil szférában a támadás alatt</v>
          </cell>
          <cell r="AH416" t="str">
            <v>Pasang bidang mudah alih semasa serangan</v>
          </cell>
          <cell r="AI416" t="str">
            <v>Zainstalować sfery mobilnej podczas ataku</v>
          </cell>
          <cell r="AJ416" t="str">
            <v>Instalați domeniul mobil în timpul atacului</v>
          </cell>
          <cell r="AK416" t="str">
            <v>Nainštalovať mobilný sféry počas útoku</v>
          </cell>
          <cell r="AL416" t="str">
            <v>Installera den mobila sfären under attack</v>
          </cell>
          <cell r="AM416" t="str">
            <v>Saldırı sırasında mobil küre yükleyin</v>
          </cell>
          <cell r="AN416" t="str">
            <v>Встановіть мобільний сферу під час нападу</v>
          </cell>
        </row>
        <row r="417">
          <cell r="A417" t="str">
            <v>LevelPackUIDesc_SlowHitObject</v>
          </cell>
          <cell r="B417">
            <v>1</v>
          </cell>
          <cell r="C417" t="str">
            <v>몬스터의 발사체 속도가 줄어듭니다</v>
          </cell>
          <cell r="E417" t="str">
            <v>몬스터의 발사체 속도가 줄어듭니다</v>
          </cell>
          <cell r="G417" t="str">
            <v>It reduces the velocity of the projectile monsters reduced</v>
          </cell>
          <cell r="H417" t="str">
            <v>It reduces the velocity of the projectile monsters reduced</v>
          </cell>
          <cell r="K417">
            <v>1</v>
          </cell>
          <cell r="M417" t="str">
            <v>モンスターの発射体速度が低下します</v>
          </cell>
          <cell r="N417" t="str">
            <v>它减少降低了射弹怪物的速度</v>
          </cell>
          <cell r="O417" t="str">
            <v>它減少降低了射彈怪物的速度</v>
          </cell>
          <cell r="P417" t="str">
            <v>Il réduit la vitesse des monstres de projectile réduit</v>
          </cell>
          <cell r="Q417" t="str">
            <v>Es reduziert die Geschwindigkeit des Projektils Monster reduziert</v>
          </cell>
          <cell r="R417" t="str">
            <v>Ini mengurangi kecepatan monster proyektil berkurang</v>
          </cell>
          <cell r="S417" t="str">
            <v>Riduce la velocità dei mostri proiettile ridotto</v>
          </cell>
          <cell r="T417" t="str">
            <v>Это уменьшает скорость снаряда монстров уменьшается</v>
          </cell>
          <cell r="U417" t="str">
            <v>Se reduce la velocidad de los monstruos de proyectil reducida</v>
          </cell>
          <cell r="V417" t="str">
            <v>จะช่วยลดความเร็วของมอนสเตอร์กระสุนลดลง</v>
          </cell>
          <cell r="W417" t="str">
            <v>Nó làm giảm vận tốc của những con quái vật projectile giảm</v>
          </cell>
          <cell r="X417" t="str">
            <v>Ele reduz a velocidade dos projécteis monstro reduzida</v>
          </cell>
          <cell r="Y417" t="str">
            <v>فهو يقلل من سرعة وحوش قذيفة انخفاض</v>
          </cell>
          <cell r="Z417" t="str">
            <v>Гэта памяншае хуткасць снарада монстраў памяншаецца</v>
          </cell>
          <cell r="AA417" t="str">
            <v>Това намалява скоростта на снаряд чудовища понижено</v>
          </cell>
          <cell r="AB417" t="str">
            <v>Snižuje rychlost projektilu monster sníženou</v>
          </cell>
          <cell r="AC417" t="str">
            <v>Het vermindert de snelheid van het projectiel monsters verlaagde</v>
          </cell>
          <cell r="AD417" t="str">
            <v>Se vähentää ammuksen nopeus hirviöitä alennetaan</v>
          </cell>
          <cell r="AE417" t="str">
            <v>Μειώνει την ταχύτητα των τεράτων βλήματος μειώνεται</v>
          </cell>
          <cell r="AF417" t="str">
            <v>זה מקטין את המהירות של מפלצות הקלע מופחתת</v>
          </cell>
          <cell r="AG417" t="str">
            <v>Csökkenti a lövedék sebessége szörnyek csökken</v>
          </cell>
          <cell r="AH417" t="str">
            <v>Ia mengurangkan halaju raksasa peluru dikurangkan</v>
          </cell>
          <cell r="AI417" t="str">
            <v>Zmniejsza to prędkość pocisku potworów zmniejszoną</v>
          </cell>
          <cell r="AJ417" t="str">
            <v>Acesta reduce viteza monstrii proiectil redus</v>
          </cell>
          <cell r="AK417" t="str">
            <v>Znižuje rýchlosť projektilu monštier zníženú</v>
          </cell>
          <cell r="AL417" t="str">
            <v>Det minskar hastigheten hos projektilen monster reducerat</v>
          </cell>
          <cell r="AM417" t="str">
            <v>Bu düşük mermi canavar hızını azaltır</v>
          </cell>
          <cell r="AN417" t="str">
            <v>Це зменшує швидкість снаряда монстрів зменшується</v>
          </cell>
        </row>
        <row r="418">
          <cell r="A418" t="str">
            <v>LevelPackUIDesc_SlowHitObjectBetter</v>
          </cell>
          <cell r="B418">
            <v>1</v>
          </cell>
          <cell r="C418" t="str">
            <v>몬스터의 발사체 속도가 더 많이 줄어듭니다</v>
          </cell>
          <cell r="E418" t="str">
            <v>몬스터의 발사체 속도가 더 많이 줄어듭니다</v>
          </cell>
          <cell r="G418" t="str">
            <v>The speed of the projectile monsters the less much</v>
          </cell>
          <cell r="H418" t="str">
            <v>The speed of the projectile monsters the less much</v>
          </cell>
          <cell r="K418">
            <v>1</v>
          </cell>
          <cell r="M418" t="str">
            <v>モンスターの発射体速度がもっと少なくなります</v>
          </cell>
          <cell r="N418" t="str">
            <v>弹丸怪物少得多的速度</v>
          </cell>
          <cell r="O418" t="str">
            <v>彈丸怪物少得多的速度</v>
          </cell>
          <cell r="P418" t="str">
            <v>La vitesse des monstres projectile moins beaucoup</v>
          </cell>
          <cell r="Q418" t="str">
            <v>Die Geschwindigkeit des Projektils Monster die viel weniger</v>
          </cell>
          <cell r="R418" t="str">
            <v>Kecepatan monster proyektil kurang banyak</v>
          </cell>
          <cell r="S418" t="str">
            <v>La velocità dei mostri proiettile meno tanto</v>
          </cell>
          <cell r="T418" t="str">
            <v>Скорость снаряда монстров менее многое</v>
          </cell>
          <cell r="U418" t="str">
            <v>La velocidad de los monstruos de proyectil menos mucho</v>
          </cell>
          <cell r="V418" t="str">
            <v>ความเร็วของมอนสเตอร์กระสุนปืนมากน้อย</v>
          </cell>
          <cell r="W418" t="str">
            <v>Tốc độ của những con quái vật phóng ít nhiều</v>
          </cell>
          <cell r="X418" t="str">
            <v>A velocidade dos monstros projétil menos tanto</v>
          </cell>
          <cell r="Y418" t="str">
            <v>سرعة وحوش قذيفة أقل بكثير</v>
          </cell>
          <cell r="Z418" t="str">
            <v>Хуткасць снарада монстраў менш многае</v>
          </cell>
          <cell r="AA418" t="str">
            <v>Скоростта на снаряда чудовища по-малко много</v>
          </cell>
          <cell r="AB418" t="str">
            <v>Rychlost projektilu monster méně mnoho</v>
          </cell>
          <cell r="AC418" t="str">
            <v>De snelheid van het projectiel monsters minder veel</v>
          </cell>
          <cell r="AD418" t="str">
            <v>Nopeus ammuksen hirviöitä vähemmän paljon</v>
          </cell>
          <cell r="AE418" t="str">
            <v>Η ταχύτητα των βλημάτων τέρατα το λιγότερο πολύ</v>
          </cell>
          <cell r="AF418" t="str">
            <v>המהירות של מפלצות קלע פחות בהרבה</v>
          </cell>
          <cell r="AG418" t="str">
            <v>A sebesség a lövedék szörnyek a kevésbé jóval</v>
          </cell>
          <cell r="AH418" t="str">
            <v>Kelajuan raksasa peluru kurang lebih</v>
          </cell>
          <cell r="AI418" t="str">
            <v>Prędkość pocisku potworów znacznie mniej</v>
          </cell>
          <cell r="AJ418" t="str">
            <v>Viteza monștrii proiectil mai puțin de mult</v>
          </cell>
          <cell r="AK418" t="str">
            <v>Rýchlosť projektilu monštier menej mnoho</v>
          </cell>
          <cell r="AL418" t="str">
            <v>Hastigheten på projektilen monster desto mindre mycket</v>
          </cell>
          <cell r="AM418" t="str">
            <v>Mermi canavarlar az çok hızı</v>
          </cell>
          <cell r="AN418" t="str">
            <v>Швидкість снаряда монстрів менш багато</v>
          </cell>
        </row>
        <row r="419">
          <cell r="A419" t="str">
            <v>LevelPackUIDesc_Paralyze</v>
          </cell>
          <cell r="B419">
            <v>1</v>
          </cell>
          <cell r="C419" t="str">
            <v>공격에 마비 효과를 부여합니다</v>
          </cell>
          <cell r="E419" t="str">
            <v>공격에 마비 효과를 부여합니다</v>
          </cell>
          <cell r="G419" t="str">
            <v>Gives effect to the paralysis attacks</v>
          </cell>
          <cell r="H419" t="str">
            <v>Gives effect to the paralysis attacks</v>
          </cell>
          <cell r="K419">
            <v>1</v>
          </cell>
          <cell r="M419" t="str">
            <v>攻撃麻痺効果を付与します</v>
          </cell>
          <cell r="N419" t="str">
            <v>旨在实施攻击瘫痪</v>
          </cell>
          <cell r="O419" t="str">
            <v>旨在實施攻擊癱瘓</v>
          </cell>
          <cell r="P419" t="str">
            <v>Donne effet aux attaques de paralysie</v>
          </cell>
          <cell r="Q419" t="str">
            <v>Gibt Wirkung auf die Lähmung Angriffe</v>
          </cell>
          <cell r="R419" t="str">
            <v>Memberikan efek serangan kelumpuhan</v>
          </cell>
          <cell r="S419" t="str">
            <v>Dà attuazione agli attacchi paralisi</v>
          </cell>
          <cell r="T419" t="str">
            <v>Дает эффект к парализующим атакам</v>
          </cell>
          <cell r="U419" t="str">
            <v>Da efecto a los ataques de parálisis</v>
          </cell>
          <cell r="V419" t="str">
            <v>ให้มีผลกระทบต่อการโจมตีอัมพาต</v>
          </cell>
          <cell r="W419" t="str">
            <v>Cung cấp cho hiệu lực thi hành đến các cuộc tấn công tê liệt</v>
          </cell>
          <cell r="X419" t="str">
            <v>Dá efeito aos ataques de paralisia</v>
          </cell>
          <cell r="Y419" t="str">
            <v>يعطي تأثير على الهجمات الشلل</v>
          </cell>
          <cell r="Z419" t="str">
            <v>Дае эфект да паралізуючым нападам</v>
          </cell>
          <cell r="AA419" t="str">
            <v>Дава сила на атентатите от парализа</v>
          </cell>
          <cell r="AB419" t="str">
            <v>Uvádí v platnost k ochrnutí útoky</v>
          </cell>
          <cell r="AC419" t="str">
            <v>Geeft uitvoering aan de verlamming aanslagen</v>
          </cell>
          <cell r="AD419" t="str">
            <v>Pannaan halvaantuminen iskujen</v>
          </cell>
          <cell r="AE419" t="str">
            <v>Θέτει σε εφαρμογή τις επιθέσεις παράλυση</v>
          </cell>
          <cell r="AF419" t="str">
            <v>נותן תוקף התקפות השיתוק</v>
          </cell>
          <cell r="AG419" t="str">
            <v>Végrehajtja a bénulás támadások</v>
          </cell>
          <cell r="AH419" t="str">
            <v>Memberi kesan kepada serangan lumpuh</v>
          </cell>
          <cell r="AI419" t="str">
            <v>Daje efekt na ataki paraliżu</v>
          </cell>
          <cell r="AJ419" t="str">
            <v>Oferă un efect la atacurile paralizie</v>
          </cell>
          <cell r="AK419" t="str">
            <v>Uvádza platnosť k ochrnutiu útoky</v>
          </cell>
          <cell r="AL419" t="str">
            <v>Ger effekt förlamningen attacker</v>
          </cell>
          <cell r="AM419" t="str">
            <v>felç saldırılara etkisi verir</v>
          </cell>
          <cell r="AN419" t="str">
            <v>Дає ефект до паралізуючим атакам</v>
          </cell>
        </row>
        <row r="420">
          <cell r="A420" t="str">
            <v>LevelPackUIDesc_Hold</v>
          </cell>
          <cell r="B420">
            <v>1</v>
          </cell>
          <cell r="C420" t="str">
            <v>공격에 이동 불가 효과를 부여합니다</v>
          </cell>
          <cell r="E420" t="str">
            <v>공격에 이동 불가 효과를 부여합니다</v>
          </cell>
          <cell r="G420" t="str">
            <v>It gives effect to the non-moving attacks</v>
          </cell>
          <cell r="H420" t="str">
            <v>It gives effect to the non-moving attacks</v>
          </cell>
          <cell r="K420">
            <v>1</v>
          </cell>
          <cell r="M420" t="str">
            <v>攻撃への移動不可効果を付与します</v>
          </cell>
          <cell r="N420" t="str">
            <v>它给人以不动的攻击效果</v>
          </cell>
          <cell r="O420" t="str">
            <v>它給人以不動的攻擊效果</v>
          </cell>
          <cell r="P420" t="str">
            <v>Il donne effet aux attaques non mobiles</v>
          </cell>
          <cell r="Q420" t="str">
            <v>Es gibt Effekt auf die unbewegten Angriffe</v>
          </cell>
          <cell r="R420" t="str">
            <v>Ini memberikan efek serangan non-bergerak</v>
          </cell>
          <cell r="S420" t="str">
            <v>Si dà attuazione agli attacchi non si muove</v>
          </cell>
          <cell r="T420" t="str">
            <v>Это дает эффект в неподвижных атаки</v>
          </cell>
          <cell r="U420" t="str">
            <v>Se da cumplimiento a los ataques que no se mueven</v>
          </cell>
          <cell r="V420" t="str">
            <v>มันทำให้มีผลกระทบต่อการโจมตีไม่เคลื่อนไหว</v>
          </cell>
          <cell r="W420" t="str">
            <v>Nó cung cấp cho hiệu lực thi hành đến các cuộc tấn công không di chuyển</v>
          </cell>
          <cell r="X420" t="str">
            <v>Ele dá efeito aos ataques não movendo</v>
          </cell>
          <cell r="Y420" t="str">
            <v>أنه يعطي تأثير على هجمات الحركة غير</v>
          </cell>
          <cell r="Z420" t="str">
            <v>Гэта дае эфект у нерухомых атакі</v>
          </cell>
          <cell r="AA420" t="str">
            <v>Тя дава сила да атакува без движещи</v>
          </cell>
          <cell r="AB420" t="str">
            <v>Dává efekt útoků bezobrátkovým</v>
          </cell>
          <cell r="AC420" t="str">
            <v>Het geeft uitvoering aan de niet bewegende aanvallen</v>
          </cell>
          <cell r="AD420" t="str">
            <v>Se pannaan ei-liikkuva iskujen</v>
          </cell>
          <cell r="AE420" t="str">
            <v>Δίνει αποτέλεσμα να μη κινείται επιθέσεις</v>
          </cell>
          <cell r="AF420" t="str">
            <v>זה נותן תוקף ההתקפות נעים-אי</v>
          </cell>
          <cell r="AG420" t="str">
            <v>Ez ad hatás a nem mozgó támadások</v>
          </cell>
          <cell r="AH420" t="str">
            <v>Ia memberi kesan kepada serangan tidak bergerak</v>
          </cell>
          <cell r="AI420" t="str">
            <v>Daje efekt na ataki spoza ruchu</v>
          </cell>
          <cell r="AJ420" t="str">
            <v>Acesta oferă un efect la atacurile non-mișcare</v>
          </cell>
          <cell r="AK420" t="str">
            <v>Dáva efekt útokov bezobrátkovým</v>
          </cell>
          <cell r="AL420" t="str">
            <v>Det ger effekt till de icke-rörliga attacker</v>
          </cell>
          <cell r="AM420" t="str">
            <v>Bu hareket etmeyen saldırılara etkisi verir</v>
          </cell>
          <cell r="AN420" t="str">
            <v>Це дає ефект в нерухомих атаки</v>
          </cell>
        </row>
        <row r="421">
          <cell r="A421" t="str">
            <v>LevelPackUIDesc_Transport</v>
          </cell>
          <cell r="B421">
            <v>1</v>
          </cell>
          <cell r="C421" t="str">
            <v>공격에 몬스터 전이 효과를 부여합니다</v>
          </cell>
          <cell r="E421" t="str">
            <v>공격에 몬스터 전이 효과를 부여합니다</v>
          </cell>
          <cell r="G421" t="str">
            <v>Grant spillover effects monster attacks</v>
          </cell>
          <cell r="H421" t="str">
            <v>Grant spillover effects monster attacks</v>
          </cell>
          <cell r="K421">
            <v>1</v>
          </cell>
          <cell r="M421" t="str">
            <v>攻撃モンスター転移効果を付与します</v>
          </cell>
          <cell r="N421" t="str">
            <v>格兰特溢出效应怪物的攻击</v>
          </cell>
          <cell r="O421" t="str">
            <v>格蘭特溢出效應怪物的攻擊</v>
          </cell>
          <cell r="P421" t="str">
            <v>Grant effets de contagion monstre attaque</v>
          </cell>
          <cell r="Q421" t="str">
            <v>Grant-Ansteckungseffekte Monster angreift</v>
          </cell>
          <cell r="R421" t="str">
            <v>Serangan efek spillover rakasa hibah</v>
          </cell>
          <cell r="S421" t="str">
            <v>Concedere attacchi effetti di ricaduta dei mostri</v>
          </cell>
          <cell r="T421" t="str">
            <v>Нападения сопутствующих эффектов монстра Grant</v>
          </cell>
          <cell r="U421" t="str">
            <v>Grant ataques de monstruos efectos secundarios</v>
          </cell>
          <cell r="V421" t="str">
            <v>แกรนท์โจมตีมอนสเตอร์เอฟเฟ็ spillover</v>
          </cell>
          <cell r="W421" t="str">
            <v>Grant tấn công hiệu ứng lan tỏa quái vật</v>
          </cell>
          <cell r="X421" t="str">
            <v>Grant ataques efeitos colaterais monstro</v>
          </cell>
          <cell r="Y421" t="str">
            <v>منحة الهجمات الآثار الجانبية الوحش</v>
          </cell>
          <cell r="Z421" t="str">
            <v>Нападу спадарожных эфектаў монстра Grant</v>
          </cell>
          <cell r="AA421" t="str">
            <v>Грант странични ефекти чудовище атаки</v>
          </cell>
          <cell r="AB421" t="str">
            <v>Grant efekty přelévání monster útoky</v>
          </cell>
          <cell r="AC421" t="str">
            <v>Grant spillover effecten monster aanvallen</v>
          </cell>
          <cell r="AD421" t="str">
            <v>Grant heijastusvaikutuksia hirviö hyökkäykset</v>
          </cell>
          <cell r="AE421" t="str">
            <v>Grant επιθέσεις δευτερογενείς επιπτώσεις τέρας</v>
          </cell>
          <cell r="AF421" t="str">
            <v>התקפות מפלצת שפעות זליגת גרנט</v>
          </cell>
          <cell r="AG421" t="str">
            <v>Grant továbbgyűrűző hatások szörny ellen</v>
          </cell>
          <cell r="AH421" t="str">
            <v>Grant serangan kesan limpahan raksasa</v>
          </cell>
          <cell r="AI421" t="str">
            <v>Grant ataki potworów skutki uboczne</v>
          </cell>
          <cell r="AJ421" t="str">
            <v>Grant atacuri de efecte de contagiune monstru</v>
          </cell>
          <cell r="AK421" t="str">
            <v>Grant efekty prelievania monštier útoky</v>
          </cell>
          <cell r="AL421" t="str">
            <v>Grant spridningseffekter monster attacker</v>
          </cell>
          <cell r="AM421" t="str">
            <v>Grant yayılma etkileri canavar saldırıları</v>
          </cell>
          <cell r="AN421" t="str">
            <v>Напади супутніх ефектів монстра Grant</v>
          </cell>
        </row>
        <row r="422">
          <cell r="A422" t="str">
            <v>LevelPackUIDesc_SummonShield</v>
          </cell>
          <cell r="B422">
            <v>1</v>
          </cell>
          <cell r="C422" t="str">
            <v>주기적으로 발사체를 막는 쉴드를 소환합니다</v>
          </cell>
          <cell r="E422" t="str">
            <v>주기적으로 발사체를 막는 쉴드를 소환합니다</v>
          </cell>
          <cell r="G422" t="str">
            <v>Summons a shield to prevent the periodic projectile</v>
          </cell>
          <cell r="H422" t="str">
            <v>Summons a shield to prevent the periodic projectile</v>
          </cell>
          <cell r="K422">
            <v>1</v>
          </cell>
          <cell r="M422" t="str">
            <v>定期的に発射体を防ぐシールドを召喚します</v>
          </cell>
          <cell r="N422" t="str">
            <v>召唤一个防护罩，以防止周期性弹</v>
          </cell>
          <cell r="O422" t="str">
            <v>召喚一個防護罩，以防止週期性彈</v>
          </cell>
          <cell r="P422" t="str">
            <v>Invoque un bouclier pour empêcher le projectile périodique</v>
          </cell>
          <cell r="Q422" t="str">
            <v>Vorladung eine Abschirmung des periodischen Projektils zu verhindern,</v>
          </cell>
          <cell r="R422" t="str">
            <v>Panggilan perisai untuk mencegah proyektil periodik</v>
          </cell>
          <cell r="S422" t="str">
            <v>Evoca uno scudo per evitare che il proiettile periodica</v>
          </cell>
          <cell r="T422" t="str">
            <v>Создает щит для предотвращения периодического снаряда</v>
          </cell>
          <cell r="U422" t="str">
            <v>Invoca un escudo para evitar que el proyectil periódica</v>
          </cell>
          <cell r="V422" t="str">
            <v>หมายเรียกโล่เพื่อป้องกันไม่ให้กระสุนระยะ</v>
          </cell>
          <cell r="W422" t="str">
            <v>Gọi một lá chắn để ngăn chặn sự projectile định kỳ</v>
          </cell>
          <cell r="X422" t="str">
            <v>Intimação um escudo para impedir que o projéctil periódica</v>
          </cell>
          <cell r="Y422" t="str">
            <v>استدعاء درع لمنع قذيفة الدورية</v>
          </cell>
          <cell r="Z422" t="str">
            <v>Стварае шчыт для прадухілення перыядычнага снарада</v>
          </cell>
          <cell r="AA422" t="str">
            <v>Призовка щит за предотвратяване на периодичната снаряд</v>
          </cell>
          <cell r="AB422" t="str">
            <v>Vyvolá štít, aby se zabránilo pravidelné projektil</v>
          </cell>
          <cell r="AC422" t="str">
            <v>Oproeping een schild om de periodieke projectiel voorkomen</v>
          </cell>
          <cell r="AD422" t="str">
            <v>Kutsu kilpi estää määräajoin ammuksen</v>
          </cell>
          <cell r="AE422" t="str">
            <v>Κλήτευση μια ασπίδα για να αποτρέψει την περιοδική βλήμα</v>
          </cell>
          <cell r="AF422" t="str">
            <v>זימון מגן כדי למנוע את הקליע התקופתי</v>
          </cell>
          <cell r="AG422" t="str">
            <v>Megidéz egy pajzsot, hogy megakadályozzák a periodikus lövedék</v>
          </cell>
          <cell r="AH422" t="str">
            <v>Saman perisai untuk mengelakkan peluru berkala</v>
          </cell>
          <cell r="AI422" t="str">
            <v>Przywołuje tarcza, aby zapobiec okresowe pocisk</v>
          </cell>
          <cell r="AJ422" t="str">
            <v>Citația un scut pentru a preveni proiectilul periodice</v>
          </cell>
          <cell r="AK422" t="str">
            <v>Vyvolá štít, aby sa zabránilo pravidelné projektil</v>
          </cell>
          <cell r="AL422" t="str">
            <v>Kallar en sköld för att förhindra den periodiska projektilen</v>
          </cell>
          <cell r="AM422" t="str">
            <v>Celp bir kalkan periyodik mermi önlemek için</v>
          </cell>
          <cell r="AN422" t="str">
            <v>Створює щит для запобігання періодичного снаряда</v>
          </cell>
        </row>
        <row r="423">
          <cell r="A423" t="str">
            <v>LevelPackUIDesc_HealSpOnAttack</v>
          </cell>
          <cell r="B423">
            <v>1</v>
          </cell>
          <cell r="C423" t="str">
            <v>몬스터 공격 시 확률로 궁극기 게이지를 획득합니다</v>
          </cell>
          <cell r="E423" t="str">
            <v>몬스터 공격 시 확률로 궁극기 게이지를 획득합니다</v>
          </cell>
          <cell r="G423" t="str">
            <v>Obtain the gunggeukgi gauge Monster Attack Probability</v>
          </cell>
          <cell r="H423" t="str">
            <v>Obtain the gunggeukgi gauge Monster Attack Probability</v>
          </cell>
          <cell r="K423">
            <v>1</v>
          </cell>
          <cell r="M423" t="str">
            <v>モンスター攻撃時確率で極め期ゲージを取得します</v>
          </cell>
          <cell r="N423" t="str">
            <v>获取gunggeukgi计怪物的攻击概率</v>
          </cell>
          <cell r="O423" t="str">
            <v>獲取gunggeukgi計怪物的攻擊概率</v>
          </cell>
          <cell r="P423" t="str">
            <v>Obtenir la jauge de gunggeukgi probabilité monstre d'attaque</v>
          </cell>
          <cell r="Q423" t="str">
            <v>Besorgen Sie sich die gunggeukgi Lehre Monster Attack Probability</v>
          </cell>
          <cell r="R423" t="str">
            <v>Mendapatkan gunggeukgi pengukur Rakasa Serangan Probabilitas</v>
          </cell>
          <cell r="S423" t="str">
            <v>Ottenere il Monster Attack calibro gunggeukgi Probabilità</v>
          </cell>
          <cell r="T423" t="str">
            <v>Получить gunggeukgi калибровочной монстр атаки Вероятности</v>
          </cell>
          <cell r="U423" t="str">
            <v>Obtener el Monster Attack calibre gunggeukgi Probabilidad</v>
          </cell>
          <cell r="V423" t="str">
            <v>ขอรับวัด gunggeukgi ความน่าจะเป็นมอนสเตอร์โจมตี</v>
          </cell>
          <cell r="W423" t="str">
            <v>Lấy gauge gunggeukgi quái vật tấn công xác suất</v>
          </cell>
          <cell r="X423" t="str">
            <v>Obter o calibre gunggeukgi Probabilidade Monstro Ataque</v>
          </cell>
          <cell r="Y423" t="str">
            <v>الحصول على مقياس gunggeukgi الوحش هجوم الاحتمالات</v>
          </cell>
          <cell r="Z423" t="str">
            <v>Атрымаць gunggeukgi калібровачнае монстар атакі Верагоднасці</v>
          </cell>
          <cell r="AA423" t="str">
            <v>Снабдете gunggeukgi габарит Monster Attack вероятност</v>
          </cell>
          <cell r="AB423" t="str">
            <v>Získat gunggeukgi rozchod monster útok Pravděpodobnost</v>
          </cell>
          <cell r="AC423" t="str">
            <v>Het verkrijgen van de gunggeukgi gauge Monster Attack Waarschijnlijkheid</v>
          </cell>
          <cell r="AD423" t="str">
            <v>Hankkiminen gunggeukgi mittari Monster Attack Todennäköisyys</v>
          </cell>
          <cell r="AE423" t="str">
            <v>Αποκτήστε το μετρητή gunggeukgi τέρας επίθεση Πιθανότητα</v>
          </cell>
          <cell r="AF423" t="str">
            <v>השג את הסתברות התקפת מפלצת gunggeukgi מד</v>
          </cell>
          <cell r="AG423" t="str">
            <v>Szerezze be a gunggeukgi nyomtávú Monster Attack valószínűség</v>
          </cell>
          <cell r="AH423" t="str">
            <v>Mendapatkan tolok gunggeukgi Monster Attack Kebarangkalian</v>
          </cell>
          <cell r="AI423" t="str">
            <v>Uzyskania skrajni gunggeukgi Potwór atak Prawdopodobieństwo</v>
          </cell>
          <cell r="AJ423" t="str">
            <v>Obține gabaritul gunggeukgi monstru atac Probabilitatea</v>
          </cell>
          <cell r="AK423" t="str">
            <v>Získať gunggeukgi rozchod monštier útok Pravdepodobnosť</v>
          </cell>
          <cell r="AL423" t="str">
            <v>Skaffa gunggeukgi mätaren Monster Attack Sannolikhet</v>
          </cell>
          <cell r="AM423" t="str">
            <v>gunggeukgi göstergesi Canavar Saldırı Olasılık Edinme</v>
          </cell>
          <cell r="AN423" t="str">
            <v>Отримати gunggeukgi калібрувальної монстр атаки Вірогідність</v>
          </cell>
        </row>
        <row r="424">
          <cell r="A424" t="str">
            <v>LevelPackUIDesc_HealSpOnAttackBetter</v>
          </cell>
          <cell r="B424">
            <v>1</v>
          </cell>
          <cell r="C424" t="str">
            <v>몬스터 공격 시 더 높은 확률로 궁극기 게이지를 획득합니다</v>
          </cell>
          <cell r="E424" t="str">
            <v>몬스터 공격 시 더 높은 확률로 궁극기 게이지를 획득합니다</v>
          </cell>
          <cell r="G424" t="str">
            <v>When monsters attack to gain a higher probability gunggeukgi gauge</v>
          </cell>
          <cell r="H424" t="str">
            <v>When monsters attack to gain a higher probability gunggeukgi gauge</v>
          </cell>
          <cell r="K424">
            <v>1</v>
          </cell>
          <cell r="M424" t="str">
            <v>モンスター攻撃時より高い確率で極め期ゲージを取得します</v>
          </cell>
          <cell r="N424" t="str">
            <v>当怪物攻击，以获得更高的概率gunggeukgi计</v>
          </cell>
          <cell r="O424" t="str">
            <v>當怪物攻擊，以獲得更高的概率gunggeukgi計</v>
          </cell>
          <cell r="P424" t="str">
            <v>Lorsque les monstres attaquent pour obtenir une plus grande probabilité de jauge gunggeukgi</v>
          </cell>
          <cell r="Q424" t="str">
            <v>Wenn Monster angreifen eine höhere Wahrscheinlichkeit gunggeukgi Lehre zu gewinnen</v>
          </cell>
          <cell r="R424" t="str">
            <v>Ketika monster menyerang untuk mendapatkan lebih tinggi probabilitas gunggeukgi pengukur</v>
          </cell>
          <cell r="S424" t="str">
            <v>Quando i mostri attaccano per ottenere una probabilità del calibro gunggeukgi superiore</v>
          </cell>
          <cell r="T424" t="str">
            <v>Когда монстры нападают, чтобы получить более высокую вероятность gunggeukgi датчик</v>
          </cell>
          <cell r="U424" t="str">
            <v>Cuando los monstruos atacan a ganar un calibre mayor probabilidad gunggeukgi</v>
          </cell>
          <cell r="V424" t="str">
            <v>เมื่อมอนสเตอร์โจมตีที่จะได้รับความน่าจะเป็นวัด gunggeukgi สูง</v>
          </cell>
          <cell r="W424" t="str">
            <v>Khi quái vật tấn công để đạt được một thước đo gunggeukgi xác suất cao hơn</v>
          </cell>
          <cell r="X424" t="str">
            <v>Quando monstro atacar a ganhar uma maior probabilidade de calibre gunggeukgi</v>
          </cell>
          <cell r="Y424" t="str">
            <v>عندما تهاجم الوحوش للحصول على أعلى احتمال مقياس gunggeukgi</v>
          </cell>
          <cell r="Z424" t="str">
            <v>Калі монстры нападаюць, каб атрымаць больш высокую верагоднасць gunggeukgi датчык</v>
          </cell>
          <cell r="AA424" t="str">
            <v>Когато чудовища атакуват, за да получат по-голям калибър вероятност gunggeukgi</v>
          </cell>
          <cell r="AB424" t="str">
            <v>Když monstra zaútočí získat vyšší pravděpodobnost gunggeukgi měřidlo</v>
          </cell>
          <cell r="AC424" t="str">
            <v>Wanneer monsters aan te vallen om een ​​grotere kans gunggeukgi gauge te krijgen</v>
          </cell>
          <cell r="AD424" t="str">
            <v>Kun hirviöt hyökkäävät saada suurempi todennäköisyys gunggeukgi mittari</v>
          </cell>
          <cell r="AE424" t="str">
            <v>Όταν τέρατα επιτίθενται να αποκτήσουν μια υψηλότερη μετρητή gunggeukgi πιθανότητα</v>
          </cell>
          <cell r="AF424" t="str">
            <v>כאשר מפלצות לתקוף כדי להשיג מד gunggeukgi הסתברות גבוהה יותר</v>
          </cell>
          <cell r="AG424" t="str">
            <v>Amikor szörnyek támadni, hogy szert nagyobb a valószínűsége gunggeukgi gauge</v>
          </cell>
          <cell r="AH424" t="str">
            <v>Apabila raksasa menyerang untuk mendapatkan kebarangkalian gunggeukgi tolok yang lebih tinggi</v>
          </cell>
          <cell r="AI424" t="str">
            <v>Kiedy potwory atakują, aby uzyskać wyższy wskaźnik prawdopodobieństwa gunggeukgi</v>
          </cell>
          <cell r="AJ424" t="str">
            <v>Cand monstrii ataca pentru a obține o probabilitate mai mare ecartament gunggeukgi</v>
          </cell>
          <cell r="AK424" t="str">
            <v>Keď monštrá zaútočí získať vyššiu pravdepodobnosť gunggeukgi meradlo</v>
          </cell>
          <cell r="AL424" t="str">
            <v>När monster attackerar att få en högre sannolikhet gunggeukgi mätare</v>
          </cell>
          <cell r="AM424" t="str">
            <v>canavarlar daha yüksek bir olasılık gunggeukgi göstergesi kazanmak için saldırdıklarında</v>
          </cell>
          <cell r="AN424" t="str">
            <v>Коли монстри нападають, щоб отримати більш високу ймовірність gunggeukgi датчик</v>
          </cell>
        </row>
        <row r="425">
          <cell r="A425" t="str">
            <v>LevelPackUIDesc_PaybackSp</v>
          </cell>
          <cell r="B425">
            <v>1</v>
          </cell>
          <cell r="C425" t="str">
            <v>궁극기 사용 시 일부 궁극기 게이지를 돌려받습니다</v>
          </cell>
          <cell r="E425" t="str">
            <v>궁극기 사용 시 일부 궁극기 게이지를 돌려받습니다</v>
          </cell>
          <cell r="G425" t="str">
            <v>Receive return some gunggeukgi gauge when using gunggeukgi</v>
          </cell>
          <cell r="H425" t="str">
            <v>Receive return some gunggeukgi gauge when using gunggeukgi</v>
          </cell>
          <cell r="K425">
            <v>1</v>
          </cell>
          <cell r="M425" t="str">
            <v>極め期使用時、一部の極め期ゲージを返して頂きます</v>
          </cell>
          <cell r="N425" t="str">
            <v>使用gunggeukgi当收到返回一些gunggeukgi计</v>
          </cell>
          <cell r="O425" t="str">
            <v>使用gunggeukgi當收到返回一些gunggeukgi計</v>
          </cell>
          <cell r="P425" t="str">
            <v>Receive retourner une jauge de gunggeukgi lors de l'utilisation gunggeukgi</v>
          </cell>
          <cell r="Q425" t="str">
            <v>Erhalten einige gunggeukgi Messer zurück, wenn gunggeukgi mit</v>
          </cell>
          <cell r="R425" t="str">
            <v>Menerima kembali beberapa gunggeukgi pengukur ketika menggunakan gunggeukgi</v>
          </cell>
          <cell r="S425" t="str">
            <v>Ricezione tornare un indicatore gunggeukgi quando si utilizza gunggeukgi</v>
          </cell>
          <cell r="T425" t="str">
            <v>Receive вернуть некоторые gunggeukgi калибр при использовании gunggeukgi</v>
          </cell>
          <cell r="U425" t="str">
            <v>Reciben devolver parte de calibre gunggeukgi cuando se utiliza gunggeukgi</v>
          </cell>
          <cell r="V425" t="str">
            <v>ได้รับผลตอบแทนวัด gunggeukgi เมื่อใช้ gunggeukgi</v>
          </cell>
          <cell r="W425" t="str">
            <v>Nhận trở lại một số đo gunggeukgi khi sử dụng gunggeukgi</v>
          </cell>
          <cell r="X425" t="str">
            <v>Receber retornar algum calibre gunggeukgi ao usar gunggeukgi</v>
          </cell>
          <cell r="Y425" t="str">
            <v>تلقي عودة بعض مقياس gunggeukgi عند استخدام gunggeukgi</v>
          </cell>
          <cell r="Z425" t="str">
            <v>Receive вярнуць некаторыя gunggeukgi калібр пры выкарыстанні gunggeukgi</v>
          </cell>
          <cell r="AA425" t="str">
            <v>Получи се върне някои габарит gunggeukgi при използване gunggeukgi</v>
          </cell>
          <cell r="AB425" t="str">
            <v>Příjem vrátit nějaké gunggeukgi měřidlo při použití gunggeukgi</v>
          </cell>
          <cell r="AC425" t="str">
            <v>Retourneren te ontvangen sommige gunggeukgi meter bij het gebruik van gunggeukgi</v>
          </cell>
          <cell r="AD425" t="str">
            <v>Palautusohjeet jotkut gunggeukgi mittari käytettäessä gunggeukgi</v>
          </cell>
          <cell r="AE425" t="str">
            <v>Λαμβάνουν επιστρέψει κάποια μετρητή gunggeukgi όταν χρησιμοποιούν το gunggeukgi</v>
          </cell>
          <cell r="AF425" t="str">
            <v>Receive לחזור כמה מד gunggeukgi בעת שימוש gunggeukgi</v>
          </cell>
          <cell r="AG425" t="str">
            <v>Kaphat visszatér némi gunggeukgi szelvény használata gunggeukgi</v>
          </cell>
          <cell r="AH425" t="str">
            <v>Menerima kembali beberapa tolok gunggeukgi apabila menggunakan gunggeukgi</v>
          </cell>
          <cell r="AI425" t="str">
            <v>Odbierz powrócić jakiś miernik gunggeukgi podczas korzystania gunggeukgi</v>
          </cell>
          <cell r="AJ425" t="str">
            <v>Receive a reveni unele ecartament gunggeukgi atunci când se utilizează gunggeukgi</v>
          </cell>
          <cell r="AK425" t="str">
            <v>Príjem vrátiť nejaké gunggeukgi meradlo pri použití gunggeukgi</v>
          </cell>
          <cell r="AL425" t="str">
            <v>Ta emot återvända en gunggeukgi mätare när gunggeukgi</v>
          </cell>
          <cell r="AM425" t="str">
            <v>gunggeukgi kullanırken bazı gunggeukgi göstergesi dönmek Alma</v>
          </cell>
          <cell r="AN425" t="str">
            <v>Receive повернути деякі gunggeukgi калібр при використанні gunggeukgi</v>
          </cell>
        </row>
        <row r="426">
          <cell r="A426" t="str">
            <v>Chapter0Name</v>
          </cell>
          <cell r="B426">
            <v>1</v>
          </cell>
          <cell r="C426" t="str">
            <v>훈련 챕터</v>
          </cell>
          <cell r="E426" t="str">
            <v>훈련 챕터</v>
          </cell>
          <cell r="G426" t="str">
            <v>Training chapter</v>
          </cell>
          <cell r="H426" t="str">
            <v>Training chapter</v>
          </cell>
          <cell r="K426">
            <v>1</v>
          </cell>
          <cell r="M426" t="str">
            <v>訓練の章</v>
          </cell>
          <cell r="N426" t="str">
            <v>培训篇</v>
          </cell>
          <cell r="O426" t="str">
            <v>培訓篇</v>
          </cell>
          <cell r="P426" t="str">
            <v>chapitre de la formation</v>
          </cell>
          <cell r="Q426" t="str">
            <v>Training Kapitel</v>
          </cell>
          <cell r="R426" t="str">
            <v>bab pelatihan</v>
          </cell>
          <cell r="S426" t="str">
            <v>capitolo formazione</v>
          </cell>
          <cell r="T426" t="str">
            <v>Обучение глава</v>
          </cell>
          <cell r="U426" t="str">
            <v>capítulo de entrenamiento</v>
          </cell>
          <cell r="V426" t="str">
            <v>บทการฝึกอบรม</v>
          </cell>
          <cell r="W426" t="str">
            <v>chương đào tạo</v>
          </cell>
          <cell r="X426" t="str">
            <v>capítulo formação</v>
          </cell>
          <cell r="Y426" t="str">
            <v>الفصل التدريب</v>
          </cell>
          <cell r="Z426" t="str">
            <v>навучанне кіраўнік</v>
          </cell>
          <cell r="AA426" t="str">
            <v>глава за обучение</v>
          </cell>
          <cell r="AB426" t="str">
            <v>výcvik kapitola</v>
          </cell>
          <cell r="AC426" t="str">
            <v>training hoofdstuk</v>
          </cell>
          <cell r="AD426" t="str">
            <v>koulutus luku</v>
          </cell>
          <cell r="AE426" t="str">
            <v>κεφάλαιο Εκπαίδευση</v>
          </cell>
          <cell r="AF426" t="str">
            <v>פרק הדרכה</v>
          </cell>
          <cell r="AG426" t="str">
            <v>képzési fejezet</v>
          </cell>
          <cell r="AH426" t="str">
            <v>bab latihan</v>
          </cell>
          <cell r="AI426" t="str">
            <v>rozdział trening</v>
          </cell>
          <cell r="AJ426" t="str">
            <v>Capitolul de formare</v>
          </cell>
          <cell r="AK426" t="str">
            <v>výcvik kapitola</v>
          </cell>
          <cell r="AL426" t="str">
            <v>kapitel utbildning</v>
          </cell>
          <cell r="AM426" t="str">
            <v>Eğitim bölüm</v>
          </cell>
          <cell r="AN426" t="str">
            <v>навчання глава</v>
          </cell>
        </row>
        <row r="427">
          <cell r="A427" t="str">
            <v>Chapter1Name</v>
          </cell>
          <cell r="B427">
            <v>1</v>
          </cell>
          <cell r="C427" t="str">
            <v>여정의 시작</v>
          </cell>
          <cell r="E427" t="str">
            <v>여정의 시작</v>
          </cell>
          <cell r="G427" t="str">
            <v>The start of the journey</v>
          </cell>
          <cell r="H427" t="str">
            <v>The start of the journey</v>
          </cell>
          <cell r="K427">
            <v>1</v>
          </cell>
          <cell r="M427" t="str">
            <v>旅の開始</v>
          </cell>
          <cell r="N427" t="str">
            <v>旅程的开始</v>
          </cell>
          <cell r="O427" t="str">
            <v>旅程的開始</v>
          </cell>
          <cell r="P427" t="str">
            <v>Le début du voyage</v>
          </cell>
          <cell r="Q427" t="str">
            <v>Der Beginn der Reise</v>
          </cell>
          <cell r="R427" t="str">
            <v>Awal perjalanan</v>
          </cell>
          <cell r="S427" t="str">
            <v>L'inizio del viaggio</v>
          </cell>
          <cell r="T427" t="str">
            <v>Начало путешествия</v>
          </cell>
          <cell r="U427" t="str">
            <v>El inicio del viaje</v>
          </cell>
          <cell r="V427" t="str">
            <v>จุดเริ่มต้นของการเดินทาง</v>
          </cell>
          <cell r="W427" t="str">
            <v>Khi bắt đầu cuộc hành trình</v>
          </cell>
          <cell r="X427" t="str">
            <v>O início da viagem</v>
          </cell>
          <cell r="Y427" t="str">
            <v>بداية الرحلة</v>
          </cell>
          <cell r="Z427" t="str">
            <v>Пачатак падарожжа</v>
          </cell>
          <cell r="AA427" t="str">
            <v>В началото на пътуването</v>
          </cell>
          <cell r="AB427" t="str">
            <v>Začátek cesty</v>
          </cell>
          <cell r="AC427" t="str">
            <v>Het begin van de reis</v>
          </cell>
          <cell r="AD427" t="str">
            <v>Alkamista matkan</v>
          </cell>
          <cell r="AE427" t="str">
            <v>Η έναρξη του ταξιδιού</v>
          </cell>
          <cell r="AF427" t="str">
            <v>תחילת המסע</v>
          </cell>
          <cell r="AG427" t="str">
            <v>Az induláskor</v>
          </cell>
          <cell r="AH427" t="str">
            <v>Permulaan perjalanan</v>
          </cell>
          <cell r="AI427" t="str">
            <v>Początek podróży</v>
          </cell>
          <cell r="AJ427" t="str">
            <v>Începutul călătoriei</v>
          </cell>
          <cell r="AK427" t="str">
            <v>Začiatok cesty</v>
          </cell>
          <cell r="AL427" t="str">
            <v>Starten av resan</v>
          </cell>
          <cell r="AM427" t="str">
            <v>yolculuğun başlangıcı</v>
          </cell>
          <cell r="AN427" t="str">
            <v>початок подорожі</v>
          </cell>
        </row>
        <row r="428">
          <cell r="A428" t="str">
            <v>Chapter2Name</v>
          </cell>
          <cell r="B428">
            <v>1</v>
          </cell>
          <cell r="C428" t="str">
            <v>또 다른 생존자</v>
          </cell>
          <cell r="E428" t="str">
            <v>또 다른 생존자</v>
          </cell>
          <cell r="G428" t="str">
            <v>Another survivor</v>
          </cell>
          <cell r="H428" t="str">
            <v>Another survivor</v>
          </cell>
          <cell r="K428">
            <v>1</v>
          </cell>
          <cell r="M428" t="str">
            <v>別の生存者</v>
          </cell>
          <cell r="N428" t="str">
            <v>另一位幸存者</v>
          </cell>
          <cell r="O428" t="str">
            <v>另一位倖存者</v>
          </cell>
          <cell r="P428" t="str">
            <v>un autre survivant</v>
          </cell>
          <cell r="Q428" t="str">
            <v>Ein weiterer Überlebender</v>
          </cell>
          <cell r="R428" t="str">
            <v>selamat lain</v>
          </cell>
          <cell r="S428" t="str">
            <v>Un altro sopravvissuto</v>
          </cell>
          <cell r="T428" t="str">
            <v>Другой выживший</v>
          </cell>
          <cell r="U428" t="str">
            <v>otro sobreviviente</v>
          </cell>
          <cell r="V428" t="str">
            <v>ผู้รอดชีวิตอีก</v>
          </cell>
          <cell r="W428" t="str">
            <v>người sống sót khác</v>
          </cell>
          <cell r="X428" t="str">
            <v>outro sobrevivente</v>
          </cell>
          <cell r="Y428" t="str">
            <v>ناج آخر</v>
          </cell>
          <cell r="Z428" t="str">
            <v>іншы выжыў</v>
          </cell>
          <cell r="AA428" t="str">
            <v>Друг оцелял</v>
          </cell>
          <cell r="AB428" t="str">
            <v>Další přeživší</v>
          </cell>
          <cell r="AC428" t="str">
            <v>Een andere overlevende</v>
          </cell>
          <cell r="AD428" t="str">
            <v>toinen perhe</v>
          </cell>
          <cell r="AE428" t="str">
            <v>Ένας άλλος επιζών</v>
          </cell>
          <cell r="AF428" t="str">
            <v>ניצול נוסף</v>
          </cell>
          <cell r="AG428" t="str">
            <v>Egy másik túlélő</v>
          </cell>
          <cell r="AH428" t="str">
            <v>masih hidup lain</v>
          </cell>
          <cell r="AI428" t="str">
            <v>Innym przeżył</v>
          </cell>
          <cell r="AJ428" t="str">
            <v>Un alt supraviețuitor</v>
          </cell>
          <cell r="AK428" t="str">
            <v>Ďalší preživší</v>
          </cell>
          <cell r="AL428" t="str">
            <v>annan överlevande</v>
          </cell>
          <cell r="AM428" t="str">
            <v>Başka kurtulan</v>
          </cell>
          <cell r="AN428" t="str">
            <v>інший вижив</v>
          </cell>
        </row>
        <row r="429">
          <cell r="A429" t="str">
            <v>Chapter3Name</v>
          </cell>
          <cell r="B429">
            <v>1</v>
          </cell>
          <cell r="C429" t="str">
            <v>오염된 땅</v>
          </cell>
          <cell r="E429" t="str">
            <v>오염된 땅</v>
          </cell>
          <cell r="G429" t="str">
            <v>Contaminated land</v>
          </cell>
          <cell r="H429" t="str">
            <v>Contaminated land</v>
          </cell>
          <cell r="K429">
            <v>1</v>
          </cell>
          <cell r="M429" t="str">
            <v>汚染された土地</v>
          </cell>
          <cell r="N429" t="str">
            <v>污染土地</v>
          </cell>
          <cell r="O429" t="str">
            <v>污染土地</v>
          </cell>
          <cell r="P429" t="str">
            <v>terrains contaminés</v>
          </cell>
          <cell r="Q429" t="str">
            <v>kontaminiertes Land</v>
          </cell>
          <cell r="R429" t="str">
            <v>tanah terkontaminasi</v>
          </cell>
          <cell r="S429" t="str">
            <v>terreni contaminati</v>
          </cell>
          <cell r="T429" t="str">
            <v>Загрязненные земли</v>
          </cell>
          <cell r="U429" t="str">
            <v>tierras contaminadas</v>
          </cell>
          <cell r="V429" t="str">
            <v>ที่ดินที่ปนเปื้อน</v>
          </cell>
          <cell r="W429" t="str">
            <v>đất bị ô nhiễm</v>
          </cell>
          <cell r="X429" t="str">
            <v>terrenos contaminados</v>
          </cell>
          <cell r="Y429" t="str">
            <v>الأراضي الملوثة</v>
          </cell>
          <cell r="Z429" t="str">
            <v>забруджаныя землі</v>
          </cell>
          <cell r="AA429" t="str">
            <v>замърсени земи</v>
          </cell>
          <cell r="AB429" t="str">
            <v>kontaminovaná půda</v>
          </cell>
          <cell r="AC429" t="str">
            <v>verontreinigde grond</v>
          </cell>
          <cell r="AD429" t="str">
            <v>Saastunut maa</v>
          </cell>
          <cell r="AE429" t="str">
            <v>μολυσμένης γης</v>
          </cell>
          <cell r="AF429" t="str">
            <v>קרקעות מזוהמות</v>
          </cell>
          <cell r="AG429" t="str">
            <v>szennyezett földterület</v>
          </cell>
          <cell r="AH429" t="str">
            <v>tanah yang tercemar</v>
          </cell>
          <cell r="AI429" t="str">
            <v>zanieczyszczona ziemia</v>
          </cell>
          <cell r="AJ429" t="str">
            <v>teren contaminat</v>
          </cell>
          <cell r="AK429" t="str">
            <v>kontaminovaná pôda</v>
          </cell>
          <cell r="AL429" t="str">
            <v>förorenad mark</v>
          </cell>
          <cell r="AM429" t="str">
            <v>Kirletilmiş toprak</v>
          </cell>
          <cell r="AN429" t="str">
            <v>забруднені землі</v>
          </cell>
        </row>
        <row r="430">
          <cell r="A430" t="str">
            <v>Chapter4Name</v>
          </cell>
          <cell r="B430">
            <v>1</v>
          </cell>
          <cell r="C430" t="str">
            <v>살아있는 돌</v>
          </cell>
          <cell r="E430" t="str">
            <v>살아있는 돌</v>
          </cell>
          <cell r="G430" t="str">
            <v>Living Stone</v>
          </cell>
          <cell r="H430" t="str">
            <v>Living Stone</v>
          </cell>
          <cell r="K430">
            <v>1</v>
          </cell>
          <cell r="M430" t="str">
            <v>生きている石</v>
          </cell>
          <cell r="N430" t="str">
            <v>活石</v>
          </cell>
          <cell r="O430" t="str">
            <v>活石</v>
          </cell>
          <cell r="P430" t="str">
            <v>Living Stone</v>
          </cell>
          <cell r="Q430" t="str">
            <v>lebende Gestein</v>
          </cell>
          <cell r="R430" t="str">
            <v>hidup Batu</v>
          </cell>
          <cell r="S430" t="str">
            <v>Living Stone</v>
          </cell>
          <cell r="T430" t="str">
            <v>Живущий Камень</v>
          </cell>
          <cell r="U430" t="str">
            <v>Piedra Viva</v>
          </cell>
          <cell r="V430" t="str">
            <v>ลิฟวิ่งสโตน</v>
          </cell>
          <cell r="W430" t="str">
            <v>Living đá</v>
          </cell>
          <cell r="X430" t="str">
            <v>pedra viva</v>
          </cell>
          <cell r="Y430" t="str">
            <v>المعيشة ستون</v>
          </cell>
          <cell r="Z430" t="str">
            <v>які жыве Камень</v>
          </cell>
          <cell r="AA430" t="str">
            <v>Living Stone</v>
          </cell>
          <cell r="AB430" t="str">
            <v>Living kámen</v>
          </cell>
          <cell r="AC430" t="str">
            <v>Living Stone</v>
          </cell>
          <cell r="AD430" t="str">
            <v>Living Stone</v>
          </cell>
          <cell r="AE430" t="str">
            <v>Living Stone</v>
          </cell>
          <cell r="AF430" t="str">
            <v>חיים אבן</v>
          </cell>
          <cell r="AG430" t="str">
            <v>élő kő</v>
          </cell>
          <cell r="AH430" t="str">
            <v>Stone hidup</v>
          </cell>
          <cell r="AI430" t="str">
            <v>żywym kamieniem</v>
          </cell>
          <cell r="AJ430" t="str">
            <v>Living Piatra</v>
          </cell>
          <cell r="AK430" t="str">
            <v>Living kameň</v>
          </cell>
          <cell r="AL430" t="str">
            <v>Living sten</v>
          </cell>
          <cell r="AM430" t="str">
            <v>Yaşayan Taş</v>
          </cell>
          <cell r="AN430" t="str">
            <v>Що живе Камінь</v>
          </cell>
        </row>
        <row r="431">
          <cell r="A431" t="str">
            <v>Chapter5Name</v>
          </cell>
          <cell r="B431">
            <v>1</v>
          </cell>
          <cell r="C431" t="str">
            <v>희망은 다시 절망으로</v>
          </cell>
          <cell r="E431" t="str">
            <v>희망은 다시 절망으로</v>
          </cell>
          <cell r="G431" t="str">
            <v>Hope to despair again</v>
          </cell>
          <cell r="H431" t="str">
            <v>Hope to despair again</v>
          </cell>
          <cell r="K431">
            <v>1</v>
          </cell>
          <cell r="M431" t="str">
            <v>希望は再び絶望的に</v>
          </cell>
          <cell r="N431" t="str">
            <v>希望到绝望再次</v>
          </cell>
          <cell r="O431" t="str">
            <v>希望到絕望再次</v>
          </cell>
          <cell r="P431" t="str">
            <v>L'espoir au désespoir à nouveau</v>
          </cell>
          <cell r="Q431" t="str">
            <v>Hoffnung zur Verzweiflung wieder</v>
          </cell>
          <cell r="R431" t="str">
            <v>Harapan putus asa lagi</v>
          </cell>
          <cell r="S431" t="str">
            <v>Speranza alla disperazione di nuovo</v>
          </cell>
          <cell r="T431" t="str">
            <v>Надежда до отчаяния снова</v>
          </cell>
          <cell r="U431" t="str">
            <v>Esperanza a la desesperación de nuevo</v>
          </cell>
          <cell r="V431" t="str">
            <v>หวังว่าจะสิ้นหวังอีกครั้ง</v>
          </cell>
          <cell r="W431" t="str">
            <v>Hy vọng đến tuyệt vọng một lần nữa</v>
          </cell>
          <cell r="X431" t="str">
            <v>Esperança ao desespero novamente</v>
          </cell>
          <cell r="Y431" t="str">
            <v>الأمل إلى اليأس مرة أخرى</v>
          </cell>
          <cell r="Z431" t="str">
            <v>Надзея да роспачы зноў</v>
          </cell>
          <cell r="AA431" t="str">
            <v>Надявам се да отчаяние отново</v>
          </cell>
          <cell r="AB431" t="str">
            <v>Naděje k zoufalství znovu</v>
          </cell>
          <cell r="AC431" t="str">
            <v>Hope tot wanhoop weer</v>
          </cell>
          <cell r="AD431" t="str">
            <v>Toivoa epätoivon jälleen</v>
          </cell>
          <cell r="AE431" t="str">
            <v>Ελπίδα για την απελπισία και πάλι</v>
          </cell>
          <cell r="AF431" t="str">
            <v>תקווה לייאוש שוב</v>
          </cell>
          <cell r="AG431" t="str">
            <v>Remélem, hogy a kétségbeesés ismét</v>
          </cell>
          <cell r="AH431" t="str">
            <v>Harapan kepada putus asa lagi</v>
          </cell>
          <cell r="AI431" t="str">
            <v>Nadziei do rozpaczy znowu</v>
          </cell>
          <cell r="AJ431" t="str">
            <v>Speranța la disperare din nou</v>
          </cell>
          <cell r="AK431" t="str">
            <v>Nádej k zúfalstva znova</v>
          </cell>
          <cell r="AL431" t="str">
            <v>Hoppas att förtvivlan igen</v>
          </cell>
          <cell r="AM431" t="str">
            <v>umutsuzluğa Umut tekrar</v>
          </cell>
          <cell r="AN431" t="str">
            <v>Надія до відчаю знову</v>
          </cell>
        </row>
        <row r="432">
          <cell r="A432" t="str">
            <v>Chapter6Name</v>
          </cell>
          <cell r="B432">
            <v>1</v>
          </cell>
          <cell r="C432" t="str">
            <v>인간금지구역</v>
          </cell>
          <cell r="E432" t="str">
            <v>인간금지구역</v>
          </cell>
          <cell r="G432" t="str">
            <v>Human prohibited area</v>
          </cell>
          <cell r="H432" t="str">
            <v>Human prohibited area</v>
          </cell>
          <cell r="K432">
            <v>1</v>
          </cell>
          <cell r="M432" t="str">
            <v>人間禁止区域</v>
          </cell>
          <cell r="N432" t="str">
            <v>人类禁区</v>
          </cell>
          <cell r="O432" t="str">
            <v>人類禁區</v>
          </cell>
          <cell r="P432" t="str">
            <v>zone interdite humaine</v>
          </cell>
          <cell r="Q432" t="str">
            <v>Menschliches Sperrgebiet</v>
          </cell>
          <cell r="R432" t="str">
            <v>daerah terlarang manusia</v>
          </cell>
          <cell r="S432" t="str">
            <v>zona vietata umana</v>
          </cell>
          <cell r="T432" t="str">
            <v>Человек запретная зона</v>
          </cell>
          <cell r="U432" t="str">
            <v>zona prohibida humana</v>
          </cell>
          <cell r="V432" t="str">
            <v>มนุษยชนในพื้นที่ต้องห้าม</v>
          </cell>
          <cell r="W432" t="str">
            <v>khu vực cấm con người</v>
          </cell>
          <cell r="X432" t="str">
            <v>Human área proibida</v>
          </cell>
          <cell r="Y432" t="str">
            <v>منطقة محظورة الإنسان</v>
          </cell>
          <cell r="Z432" t="str">
            <v>Чалавек забароненая зона</v>
          </cell>
          <cell r="AA432" t="str">
            <v>Human забранена зона</v>
          </cell>
          <cell r="AB432" t="str">
            <v>zakázané oblasti lidského</v>
          </cell>
          <cell r="AC432" t="str">
            <v>Human verboden gebied</v>
          </cell>
          <cell r="AD432" t="str">
            <v>Ihmisen kielletty alue</v>
          </cell>
          <cell r="AE432" t="str">
            <v>Απαγορεύεται η περιοχή του Ανθρώπου</v>
          </cell>
          <cell r="AF432" t="str">
            <v>אזור האדם האסור</v>
          </cell>
          <cell r="AG432" t="str">
            <v>Emberi tiltott terület</v>
          </cell>
          <cell r="AH432" t="str">
            <v>kawasan larangan manusia</v>
          </cell>
          <cell r="AI432" t="str">
            <v>zakazane terytorium człowiek</v>
          </cell>
          <cell r="AJ432" t="str">
            <v>Zona interzisă uman</v>
          </cell>
          <cell r="AK432" t="str">
            <v>zakázanej oblasti ľudského</v>
          </cell>
          <cell r="AL432" t="str">
            <v>Human förbjudet område</v>
          </cell>
          <cell r="AM432" t="str">
            <v>İnsan yasak bölge</v>
          </cell>
          <cell r="AN432" t="str">
            <v>Людина заборонена зона</v>
          </cell>
        </row>
        <row r="433">
          <cell r="A433" t="str">
            <v>Chapter7Name</v>
          </cell>
          <cell r="B433">
            <v>1</v>
          </cell>
          <cell r="C433" t="str">
            <v>미지의 영역</v>
          </cell>
          <cell r="E433" t="str">
            <v>미지의 영역</v>
          </cell>
          <cell r="G433" t="str">
            <v>The unknown</v>
          </cell>
          <cell r="H433" t="str">
            <v>The unknown</v>
          </cell>
          <cell r="K433">
            <v>1</v>
          </cell>
          <cell r="M433" t="str">
            <v>未知の領域</v>
          </cell>
          <cell r="N433" t="str">
            <v>未知</v>
          </cell>
          <cell r="O433" t="str">
            <v>未知</v>
          </cell>
          <cell r="P433" t="str">
            <v>l'inconnu</v>
          </cell>
          <cell r="Q433" t="str">
            <v>der unbekannte</v>
          </cell>
          <cell r="R433" t="str">
            <v>tidak diketahui</v>
          </cell>
          <cell r="S433" t="str">
            <v>l'ignoto</v>
          </cell>
          <cell r="T433" t="str">
            <v>неизвестное</v>
          </cell>
          <cell r="U433" t="str">
            <v>la desconocida</v>
          </cell>
          <cell r="V433" t="str">
            <v>ไม่ทราบ</v>
          </cell>
          <cell r="W433" t="str">
            <v>chưa biết</v>
          </cell>
          <cell r="X433" t="str">
            <v>o desconhecido</v>
          </cell>
          <cell r="Y433" t="str">
            <v>المجهول</v>
          </cell>
          <cell r="Z433" t="str">
            <v>невядомае</v>
          </cell>
          <cell r="AA433" t="str">
            <v>неизвестното</v>
          </cell>
          <cell r="AB433" t="str">
            <v>neznámo</v>
          </cell>
          <cell r="AC433" t="str">
            <v>de onbekende</v>
          </cell>
          <cell r="AD433" t="str">
            <v>tuntematonta</v>
          </cell>
          <cell r="AE433" t="str">
            <v>ο άγνωστος</v>
          </cell>
          <cell r="AF433" t="str">
            <v>הנעלם</v>
          </cell>
          <cell r="AG433" t="str">
            <v>az ismeretlen</v>
          </cell>
          <cell r="AH433" t="str">
            <v>tidak diketahui</v>
          </cell>
          <cell r="AI433" t="str">
            <v>nieznane</v>
          </cell>
          <cell r="AJ433" t="str">
            <v>necunoscut</v>
          </cell>
          <cell r="AK433" t="str">
            <v>nevedno</v>
          </cell>
          <cell r="AL433" t="str">
            <v>det okända</v>
          </cell>
          <cell r="AM433" t="str">
            <v>bilinmeyen</v>
          </cell>
          <cell r="AN433" t="str">
            <v>невідоме</v>
          </cell>
        </row>
        <row r="434">
          <cell r="A434" t="str">
            <v>Chapter8Name</v>
          </cell>
          <cell r="B434">
            <v>1</v>
          </cell>
          <cell r="C434" t="str">
            <v>드넓은 평야8</v>
          </cell>
          <cell r="E434" t="str">
            <v>드넓은 평야8</v>
          </cell>
          <cell r="G434" t="str">
            <v>The vast plains of 8</v>
          </cell>
          <cell r="H434" t="str">
            <v>The vast plains of 8</v>
          </cell>
          <cell r="K434">
            <v>1</v>
          </cell>
          <cell r="M434" t="str">
            <v>広い平野8</v>
          </cell>
          <cell r="N434" t="str">
            <v>8辽阔的平原</v>
          </cell>
          <cell r="O434" t="str">
            <v>8遼闊的平原</v>
          </cell>
          <cell r="P434" t="str">
            <v>Les vastes plaines de 8</v>
          </cell>
          <cell r="Q434" t="str">
            <v>Die weiten Ebenen von 8</v>
          </cell>
          <cell r="R434" t="str">
            <v>Dataran yang luas dari 8</v>
          </cell>
          <cell r="S434" t="str">
            <v>Le vaste pianure di 8</v>
          </cell>
          <cell r="T434" t="str">
            <v>Обширные равнины 8</v>
          </cell>
          <cell r="U434" t="str">
            <v>Las vastas llanuras de 8</v>
          </cell>
          <cell r="V434" t="str">
            <v>ที่ราบกว้างใหญ่ของ 8</v>
          </cell>
          <cell r="W434" t="str">
            <v>Vùng đồng bằng rộng lớn của 8</v>
          </cell>
          <cell r="X434" t="str">
            <v>As vastas planícies de 8</v>
          </cell>
          <cell r="Y434" t="str">
            <v>السهول العظمى من 8</v>
          </cell>
          <cell r="Z434" t="str">
            <v>Шырокія раўніны 8</v>
          </cell>
          <cell r="AA434" t="str">
            <v>Обширните равнини на 8</v>
          </cell>
          <cell r="AB434" t="str">
            <v>Obrovské pláně 8</v>
          </cell>
          <cell r="AC434" t="str">
            <v>De uitgestrekte vlakte 8</v>
          </cell>
          <cell r="AD434" t="str">
            <v>Laajojen tasankojen 8</v>
          </cell>
          <cell r="AE434" t="str">
            <v>Οι απέραντες πεδιάδες των 8</v>
          </cell>
          <cell r="AF434" t="str">
            <v>המישורים העצומים של 8</v>
          </cell>
          <cell r="AG434" t="str">
            <v>A hatalmas síkság 8</v>
          </cell>
          <cell r="AH434" t="str">
            <v>Dataran luas 8</v>
          </cell>
          <cell r="AI434" t="str">
            <v>Rozległe równiny 8</v>
          </cell>
          <cell r="AJ434" t="str">
            <v>Campiile de 8</v>
          </cell>
          <cell r="AK434" t="str">
            <v>Obrovské pláne 8</v>
          </cell>
          <cell r="AL434" t="str">
            <v>Den stora slätter 8</v>
          </cell>
          <cell r="AM434" t="str">
            <v>8 büyük düzlükler</v>
          </cell>
          <cell r="AN434" t="str">
            <v>Великі рівнини 8</v>
          </cell>
        </row>
        <row r="435">
          <cell r="A435" t="str">
            <v>Chapter9Name</v>
          </cell>
          <cell r="B435">
            <v>1</v>
          </cell>
          <cell r="C435" t="str">
            <v>드넓은 평야9</v>
          </cell>
          <cell r="E435" t="str">
            <v>드넓은 평야9</v>
          </cell>
          <cell r="G435" t="str">
            <v>The vast plains of 9</v>
          </cell>
          <cell r="H435" t="str">
            <v>The vast plains of 9</v>
          </cell>
          <cell r="K435">
            <v>1</v>
          </cell>
          <cell r="M435" t="str">
            <v>広い平野9</v>
          </cell>
          <cell r="N435" t="str">
            <v>9辽阔的平原</v>
          </cell>
          <cell r="O435" t="str">
            <v>9遼闊的平原</v>
          </cell>
          <cell r="P435" t="str">
            <v>Les vastes plaines de 9</v>
          </cell>
          <cell r="Q435" t="str">
            <v>Die weiten Ebenen von 9</v>
          </cell>
          <cell r="R435" t="str">
            <v>Dataran yang luas dari 9</v>
          </cell>
          <cell r="S435" t="str">
            <v>Le vaste pianure di 9</v>
          </cell>
          <cell r="T435" t="str">
            <v>Обширные равнины 9</v>
          </cell>
          <cell r="U435" t="str">
            <v>Las vastas llanuras de 9</v>
          </cell>
          <cell r="V435" t="str">
            <v>ที่ราบกว้างใหญ่ของ 9</v>
          </cell>
          <cell r="W435" t="str">
            <v>Vùng đồng bằng rộng lớn của 9</v>
          </cell>
          <cell r="X435" t="str">
            <v>As vastas planícies de 9</v>
          </cell>
          <cell r="Y435" t="str">
            <v>السهول العظمى من 9</v>
          </cell>
          <cell r="Z435" t="str">
            <v>Шырокія раўніны 9</v>
          </cell>
          <cell r="AA435" t="str">
            <v>По-голямата равнините на 9</v>
          </cell>
          <cell r="AB435" t="str">
            <v>Obrovské pláně 9</v>
          </cell>
          <cell r="AC435" t="str">
            <v>De uitgestrekte vlakte 9</v>
          </cell>
          <cell r="AD435" t="str">
            <v>Suurin tasangoilla 9</v>
          </cell>
          <cell r="AE435" t="str">
            <v>Οι απέραντες πεδιάδες του 9</v>
          </cell>
          <cell r="AF435" t="str">
            <v>המישורים העצומים של 9</v>
          </cell>
          <cell r="AG435" t="str">
            <v>A hatalmas síkság 9</v>
          </cell>
          <cell r="AH435" t="str">
            <v>Dataran luas 9</v>
          </cell>
          <cell r="AI435" t="str">
            <v>Rozległe Plains z 9</v>
          </cell>
          <cell r="AJ435" t="str">
            <v>Campiile din 9</v>
          </cell>
          <cell r="AK435" t="str">
            <v>Obrovské pláne 9</v>
          </cell>
          <cell r="AL435" t="str">
            <v>De vidsträckta slätter 9</v>
          </cell>
          <cell r="AM435" t="str">
            <v>9 büyük düzlükler</v>
          </cell>
          <cell r="AN435" t="str">
            <v>Великі рівнини 9</v>
          </cell>
        </row>
        <row r="436">
          <cell r="A436" t="str">
            <v>Chapter10Name</v>
          </cell>
          <cell r="B436">
            <v>1</v>
          </cell>
          <cell r="C436" t="str">
            <v>드넓은 평야10</v>
          </cell>
          <cell r="E436" t="str">
            <v>드넓은 평야10</v>
          </cell>
          <cell r="G436" t="str">
            <v>Vast plains 10</v>
          </cell>
          <cell r="H436" t="str">
            <v>Vast plains 10</v>
          </cell>
          <cell r="K436">
            <v>1</v>
          </cell>
          <cell r="M436" t="str">
            <v>広い平野10</v>
          </cell>
          <cell r="N436" t="str">
            <v>辽阔的平原10</v>
          </cell>
          <cell r="O436" t="str">
            <v>遼闊的平原10</v>
          </cell>
          <cell r="P436" t="str">
            <v>De vastes plaines 10</v>
          </cell>
          <cell r="Q436" t="str">
            <v>Weite Ebene 10</v>
          </cell>
          <cell r="R436" t="str">
            <v>dataran luas 10</v>
          </cell>
          <cell r="S436" t="str">
            <v>pianure Vaste 10</v>
          </cell>
          <cell r="T436" t="str">
            <v>Обширные равнины 10</v>
          </cell>
          <cell r="U436" t="str">
            <v>llanuras vastas 10</v>
          </cell>
          <cell r="V436" t="str">
            <v>ที่ราบกว้างใหญ่ 10</v>
          </cell>
          <cell r="W436" t="str">
            <v>vùng đồng bằng rộng lớn 10</v>
          </cell>
          <cell r="X436" t="str">
            <v>planícies vastas 10</v>
          </cell>
          <cell r="Y436" t="str">
            <v>السهول العظمى 10</v>
          </cell>
          <cell r="Z436" t="str">
            <v>Шырокія раўніны 10</v>
          </cell>
          <cell r="AA436" t="str">
            <v>Огромни равнини 10</v>
          </cell>
          <cell r="AB436" t="str">
            <v>Rozlehlé pláně 10</v>
          </cell>
          <cell r="AC436" t="str">
            <v>Uitgestrekte vlakten 10</v>
          </cell>
          <cell r="AD436" t="str">
            <v>Suuri tasangoilla 10</v>
          </cell>
          <cell r="AE436" t="str">
            <v>Απέραντες πεδιάδες 10</v>
          </cell>
          <cell r="AF436" t="str">
            <v>מישורים נרחבים 10</v>
          </cell>
          <cell r="AG436" t="str">
            <v>Hatalmas síkság 10</v>
          </cell>
          <cell r="AH436" t="str">
            <v>dataran yang luas 10</v>
          </cell>
          <cell r="AI436" t="str">
            <v>Rozległe równiny 10</v>
          </cell>
          <cell r="AJ436" t="str">
            <v>campii Vaste 10</v>
          </cell>
          <cell r="AK436" t="str">
            <v>Rozľahlé pláne 10</v>
          </cell>
          <cell r="AL436" t="str">
            <v>Vidsträckta slätter 10</v>
          </cell>
          <cell r="AM436" t="str">
            <v>Geniş düzlükler 10</v>
          </cell>
          <cell r="AN436" t="str">
            <v>Великі рівнини 10</v>
          </cell>
        </row>
        <row r="437">
          <cell r="A437" t="str">
            <v>Chapter11Name</v>
          </cell>
          <cell r="B437">
            <v>1</v>
          </cell>
          <cell r="C437" t="str">
            <v>드넓은 평야11</v>
          </cell>
          <cell r="E437" t="str">
            <v>드넓은 평야11</v>
          </cell>
          <cell r="G437" t="str">
            <v>Vast plains 11</v>
          </cell>
          <cell r="H437" t="str">
            <v>Vast plains 11</v>
          </cell>
          <cell r="K437">
            <v>1</v>
          </cell>
          <cell r="M437" t="str">
            <v>広い平野11</v>
          </cell>
          <cell r="N437" t="str">
            <v>辽阔的平原11</v>
          </cell>
          <cell r="O437" t="str">
            <v>遼闊的平原11</v>
          </cell>
          <cell r="P437" t="str">
            <v>De vastes plaines 11</v>
          </cell>
          <cell r="Q437" t="str">
            <v>Weite Ebene 11</v>
          </cell>
          <cell r="R437" t="str">
            <v>dataran luas 11</v>
          </cell>
          <cell r="S437" t="str">
            <v>pianure Vaste 11</v>
          </cell>
          <cell r="T437" t="str">
            <v>Обширные равнины 11</v>
          </cell>
          <cell r="U437" t="str">
            <v>llanuras vastas 11</v>
          </cell>
          <cell r="V437" t="str">
            <v>ที่ราบกว้างใหญ่ 11</v>
          </cell>
          <cell r="W437" t="str">
            <v>vùng đồng bằng rộng lớn 11</v>
          </cell>
          <cell r="X437" t="str">
            <v>planícies vastas 11</v>
          </cell>
          <cell r="Y437" t="str">
            <v>السهول العظمى 11</v>
          </cell>
          <cell r="Z437" t="str">
            <v>Шырокія раўніны 11</v>
          </cell>
          <cell r="AA437" t="str">
            <v>Огромни равнини 11</v>
          </cell>
          <cell r="AB437" t="str">
            <v>Rozlehlé pláně 11</v>
          </cell>
          <cell r="AC437" t="str">
            <v>Uitgestrekte vlakten 11</v>
          </cell>
          <cell r="AD437" t="str">
            <v>Suuri tasangoilla 11</v>
          </cell>
          <cell r="AE437" t="str">
            <v>Απέραντες πεδιάδες 11</v>
          </cell>
          <cell r="AF437" t="str">
            <v>מישורים נרחבים 11</v>
          </cell>
          <cell r="AG437" t="str">
            <v>Hatalmas síkság 11</v>
          </cell>
          <cell r="AH437" t="str">
            <v>dataran yang luas 11</v>
          </cell>
          <cell r="AI437" t="str">
            <v>Rozległe równiny 11</v>
          </cell>
          <cell r="AJ437" t="str">
            <v>campii vaste 11</v>
          </cell>
          <cell r="AK437" t="str">
            <v>Rozľahlé pláne 11</v>
          </cell>
          <cell r="AL437" t="str">
            <v>Vidsträckta slätter 11</v>
          </cell>
          <cell r="AM437" t="str">
            <v>Geniş düzlükler 11</v>
          </cell>
          <cell r="AN437" t="str">
            <v>Великі рівнини 11</v>
          </cell>
        </row>
        <row r="438">
          <cell r="A438" t="str">
            <v>Chapter12Name</v>
          </cell>
          <cell r="B438">
            <v>1</v>
          </cell>
          <cell r="C438" t="str">
            <v>드넓은 평야12</v>
          </cell>
          <cell r="E438" t="str">
            <v>드넓은 평야12</v>
          </cell>
          <cell r="G438" t="str">
            <v>Vast plains 12</v>
          </cell>
          <cell r="H438" t="str">
            <v>Vast plains 12</v>
          </cell>
          <cell r="K438">
            <v>1</v>
          </cell>
          <cell r="M438" t="str">
            <v>広い平野12</v>
          </cell>
          <cell r="N438" t="str">
            <v>辽阔的平原12</v>
          </cell>
          <cell r="O438" t="str">
            <v>遼闊的平原12</v>
          </cell>
          <cell r="P438" t="str">
            <v>De vastes plaines 12</v>
          </cell>
          <cell r="Q438" t="str">
            <v>Weite Ebene 12</v>
          </cell>
          <cell r="R438" t="str">
            <v>dataran luas 12</v>
          </cell>
          <cell r="S438" t="str">
            <v>pianure Vaste 12</v>
          </cell>
          <cell r="T438" t="str">
            <v>Обширные равнины 12</v>
          </cell>
          <cell r="U438" t="str">
            <v>llanuras vastas 12</v>
          </cell>
          <cell r="V438" t="str">
            <v>ที่ราบกว้างใหญ่ 12</v>
          </cell>
          <cell r="W438" t="str">
            <v>vùng đồng bằng rộng lớn 12</v>
          </cell>
          <cell r="X438" t="str">
            <v>planícies vastas 12</v>
          </cell>
          <cell r="Y438" t="str">
            <v>السهول العظمى 12</v>
          </cell>
          <cell r="Z438" t="str">
            <v>Шырокія раўніны 12</v>
          </cell>
          <cell r="AA438" t="str">
            <v>Огромни равнини 12</v>
          </cell>
          <cell r="AB438" t="str">
            <v>Rozlehlé pláně 12</v>
          </cell>
          <cell r="AC438" t="str">
            <v>Uitgestrekte vlakten 12</v>
          </cell>
          <cell r="AD438" t="str">
            <v>Suuri tasangoilla 12</v>
          </cell>
          <cell r="AE438" t="str">
            <v>Απέραντες πεδιάδες 12</v>
          </cell>
          <cell r="AF438" t="str">
            <v>מישורים נרחבים 12</v>
          </cell>
          <cell r="AG438" t="str">
            <v>Hatalmas síkság 12</v>
          </cell>
          <cell r="AH438" t="str">
            <v>dataran yang luas 12</v>
          </cell>
          <cell r="AI438" t="str">
            <v>Rozległe równiny 12</v>
          </cell>
          <cell r="AJ438" t="str">
            <v>campii Vaste 12</v>
          </cell>
          <cell r="AK438" t="str">
            <v>Rozľahlé pláne 12</v>
          </cell>
          <cell r="AL438" t="str">
            <v>Vidsträckta slätter 12</v>
          </cell>
          <cell r="AM438" t="str">
            <v>Geniş düzlükler 12</v>
          </cell>
          <cell r="AN438" t="str">
            <v>Великі рівнини 12</v>
          </cell>
        </row>
        <row r="439">
          <cell r="A439" t="str">
            <v>Chapter13Name</v>
          </cell>
          <cell r="B439">
            <v>1</v>
          </cell>
          <cell r="C439" t="str">
            <v>드넓은 평야13</v>
          </cell>
          <cell r="E439" t="str">
            <v>드넓은 평야13</v>
          </cell>
          <cell r="G439" t="str">
            <v>Vast plains 13</v>
          </cell>
          <cell r="H439" t="str">
            <v>Vast plains 13</v>
          </cell>
          <cell r="K439">
            <v>1</v>
          </cell>
          <cell r="M439" t="str">
            <v>広い平野13</v>
          </cell>
          <cell r="N439" t="str">
            <v>辽阔的平原13</v>
          </cell>
          <cell r="O439" t="str">
            <v>遼闊的平原13</v>
          </cell>
          <cell r="P439" t="str">
            <v>De vastes plaines 13</v>
          </cell>
          <cell r="Q439" t="str">
            <v>Weite Ebene 13</v>
          </cell>
          <cell r="R439" t="str">
            <v>dataran luas 13</v>
          </cell>
          <cell r="S439" t="str">
            <v>pianure Vaste 13</v>
          </cell>
          <cell r="T439" t="str">
            <v>Обширные равнины 13</v>
          </cell>
          <cell r="U439" t="str">
            <v>llanuras vastas 13</v>
          </cell>
          <cell r="V439" t="str">
            <v>ที่ราบกว้างใหญ่ 13</v>
          </cell>
          <cell r="W439" t="str">
            <v>vùng đồng bằng rộng lớn 13</v>
          </cell>
          <cell r="X439" t="str">
            <v>planícies vastas 13</v>
          </cell>
          <cell r="Y439" t="str">
            <v>السهول العظمى 13</v>
          </cell>
          <cell r="Z439" t="str">
            <v>Шырокія раўніны 13</v>
          </cell>
          <cell r="AA439" t="str">
            <v>Огромни равнини 13</v>
          </cell>
          <cell r="AB439" t="str">
            <v>Rozlehlé pláně 13</v>
          </cell>
          <cell r="AC439" t="str">
            <v>Uitgestrekte vlakten 13</v>
          </cell>
          <cell r="AD439" t="str">
            <v>Suuri tasangoilla 13</v>
          </cell>
          <cell r="AE439" t="str">
            <v>Απέραντες πεδιάδες 13</v>
          </cell>
          <cell r="AF439" t="str">
            <v>מישורים נרחבים 13</v>
          </cell>
          <cell r="AG439" t="str">
            <v>Hatalmas síkság 13</v>
          </cell>
          <cell r="AH439" t="str">
            <v>dataran yang luas 13</v>
          </cell>
          <cell r="AI439" t="str">
            <v>Rozległe równiny 13</v>
          </cell>
          <cell r="AJ439" t="str">
            <v>campii Vaste 13</v>
          </cell>
          <cell r="AK439" t="str">
            <v>Rozľahlé pláne 13</v>
          </cell>
          <cell r="AL439" t="str">
            <v>Vidsträckta slätter 13</v>
          </cell>
          <cell r="AM439" t="str">
            <v>Geniş düzlükler 13</v>
          </cell>
          <cell r="AN439" t="str">
            <v>Великі рівнини 13</v>
          </cell>
        </row>
        <row r="440">
          <cell r="A440" t="str">
            <v>Chapter14Name</v>
          </cell>
          <cell r="B440">
            <v>1</v>
          </cell>
          <cell r="C440" t="str">
            <v>드넓은 평야14</v>
          </cell>
          <cell r="E440" t="str">
            <v>드넓은 평야14</v>
          </cell>
          <cell r="G440" t="str">
            <v>Vast plains 14</v>
          </cell>
          <cell r="H440" t="str">
            <v>Vast plains 14</v>
          </cell>
          <cell r="K440">
            <v>1</v>
          </cell>
          <cell r="M440" t="str">
            <v>広い平野14</v>
          </cell>
          <cell r="N440" t="str">
            <v>辽阔的平原14</v>
          </cell>
          <cell r="O440" t="str">
            <v>遼闊的平原14</v>
          </cell>
          <cell r="P440" t="str">
            <v>De vastes plaines 14</v>
          </cell>
          <cell r="Q440" t="str">
            <v>Weite Ebene 14</v>
          </cell>
          <cell r="R440" t="str">
            <v>dataran luas 14</v>
          </cell>
          <cell r="S440" t="str">
            <v>pianure Vaste 14</v>
          </cell>
          <cell r="T440" t="str">
            <v>Обширные равнины 14</v>
          </cell>
          <cell r="U440" t="str">
            <v>llanuras vastas 14</v>
          </cell>
          <cell r="V440" t="str">
            <v>ที่ราบกว้างใหญ่ 14</v>
          </cell>
          <cell r="W440" t="str">
            <v>vùng đồng bằng rộng lớn 14</v>
          </cell>
          <cell r="X440" t="str">
            <v>planícies vastas 14</v>
          </cell>
          <cell r="Y440" t="str">
            <v>السهول العظمى 14</v>
          </cell>
          <cell r="Z440" t="str">
            <v>Шырокія раўніны 14</v>
          </cell>
          <cell r="AA440" t="str">
            <v>Огромни равнини 14</v>
          </cell>
          <cell r="AB440" t="str">
            <v>Rozlehlé pláně 14</v>
          </cell>
          <cell r="AC440" t="str">
            <v>Uitgestrekte vlakten 14</v>
          </cell>
          <cell r="AD440" t="str">
            <v>Suuri tasangoilla 14</v>
          </cell>
          <cell r="AE440" t="str">
            <v>Απέραντες πεδιάδες 14</v>
          </cell>
          <cell r="AF440" t="str">
            <v>מישורים נרחבים 14</v>
          </cell>
          <cell r="AG440" t="str">
            <v>Hatalmas síkság 14</v>
          </cell>
          <cell r="AH440" t="str">
            <v>dataran yang luas 14</v>
          </cell>
          <cell r="AI440" t="str">
            <v>Rozległe równiny 14</v>
          </cell>
          <cell r="AJ440" t="str">
            <v>campii vaste 14</v>
          </cell>
          <cell r="AK440" t="str">
            <v>Rozľahlé pláne 14</v>
          </cell>
          <cell r="AL440" t="str">
            <v>Vidsträckta slätter 14</v>
          </cell>
          <cell r="AM440" t="str">
            <v>Geniş düzlükler 14</v>
          </cell>
          <cell r="AN440" t="str">
            <v>Великі рівнини 14</v>
          </cell>
        </row>
        <row r="441">
          <cell r="A441" t="str">
            <v>Chapter15Name</v>
          </cell>
          <cell r="B441">
            <v>1</v>
          </cell>
          <cell r="C441" t="str">
            <v>드넓은 평야15</v>
          </cell>
          <cell r="E441" t="str">
            <v>드넓은 평야15</v>
          </cell>
          <cell r="G441" t="str">
            <v>Vast plains 15</v>
          </cell>
          <cell r="H441" t="str">
            <v>Vast plains 15</v>
          </cell>
          <cell r="K441">
            <v>1</v>
          </cell>
          <cell r="M441" t="str">
            <v>広い平野15</v>
          </cell>
          <cell r="N441" t="str">
            <v>辽阔的平原15</v>
          </cell>
          <cell r="O441" t="str">
            <v>遼闊的平原15</v>
          </cell>
          <cell r="P441" t="str">
            <v>De vastes plaines 15</v>
          </cell>
          <cell r="Q441" t="str">
            <v>Weite Ebene 15</v>
          </cell>
          <cell r="R441" t="str">
            <v>dataran luas 15</v>
          </cell>
          <cell r="S441" t="str">
            <v>pianure Vaste 15</v>
          </cell>
          <cell r="T441" t="str">
            <v>Обширные равнины 15</v>
          </cell>
          <cell r="U441" t="str">
            <v>llanuras vastas 15</v>
          </cell>
          <cell r="V441" t="str">
            <v>ที่ราบกว้างใหญ่ 15</v>
          </cell>
          <cell r="W441" t="str">
            <v>vùng đồng bằng rộng lớn 15</v>
          </cell>
          <cell r="X441" t="str">
            <v>planícies vastas 15</v>
          </cell>
          <cell r="Y441" t="str">
            <v>السهول العظمى 15</v>
          </cell>
          <cell r="Z441" t="str">
            <v>Шырокія раўніны 15</v>
          </cell>
          <cell r="AA441" t="str">
            <v>Огромни равнини 15</v>
          </cell>
          <cell r="AB441" t="str">
            <v>Rozlehlé pláně 15</v>
          </cell>
          <cell r="AC441" t="str">
            <v>Uitgestrekte vlakten 15</v>
          </cell>
          <cell r="AD441" t="str">
            <v>Suuri tasangoilla 15</v>
          </cell>
          <cell r="AE441" t="str">
            <v>Απέραντες πεδιάδες 15</v>
          </cell>
          <cell r="AF441" t="str">
            <v>מישורים נרחבים 15</v>
          </cell>
          <cell r="AG441" t="str">
            <v>Hatalmas síkság 15</v>
          </cell>
          <cell r="AH441" t="str">
            <v>dataran yang luas 15</v>
          </cell>
          <cell r="AI441" t="str">
            <v>Rozległe równiny 15</v>
          </cell>
          <cell r="AJ441" t="str">
            <v>campii Vaste 15</v>
          </cell>
          <cell r="AK441" t="str">
            <v>Rozľahlé pláne 15</v>
          </cell>
          <cell r="AL441" t="str">
            <v>Vidsträckta slätter 15</v>
          </cell>
          <cell r="AM441" t="str">
            <v>Geniş düzlükler 15</v>
          </cell>
          <cell r="AN441" t="str">
            <v>Великі рівнини 15</v>
          </cell>
        </row>
        <row r="442">
          <cell r="A442" t="str">
            <v>Chapter16Name</v>
          </cell>
          <cell r="B442">
            <v>1</v>
          </cell>
          <cell r="C442" t="str">
            <v>드넓은 평야16</v>
          </cell>
          <cell r="E442" t="str">
            <v>드넓은 평야16</v>
          </cell>
          <cell r="G442" t="str">
            <v>Spacious plain 16</v>
          </cell>
          <cell r="H442" t="str">
            <v>Spacious plain 16</v>
          </cell>
          <cell r="K442">
            <v>1</v>
          </cell>
          <cell r="M442" t="str">
            <v>広い平野16</v>
          </cell>
          <cell r="N442" t="str">
            <v>宽敞的平原16</v>
          </cell>
          <cell r="O442" t="str">
            <v>寬敞的平原16</v>
          </cell>
          <cell r="P442" t="str">
            <v>plaine spacieuse 16</v>
          </cell>
          <cell r="Q442" t="str">
            <v>Geräumige Ebene 16</v>
          </cell>
          <cell r="R442" t="str">
            <v>polos luas 16</v>
          </cell>
          <cell r="S442" t="str">
            <v>Ampio plain 16</v>
          </cell>
          <cell r="T442" t="str">
            <v>Просторная равнину 16</v>
          </cell>
          <cell r="U442" t="str">
            <v>Espaciosa llanura 16</v>
          </cell>
          <cell r="V442" t="str">
            <v>ธรรมดากว้างขวาง 16</v>
          </cell>
          <cell r="W442" t="str">
            <v>đồng bằng rộng rãi 16</v>
          </cell>
          <cell r="X442" t="str">
            <v>plain espaçoso 16</v>
          </cell>
          <cell r="Y442" t="str">
            <v>سهل فسيح 16</v>
          </cell>
          <cell r="Z442" t="str">
            <v>Прасторная раўніну 16</v>
          </cell>
          <cell r="AA442" t="str">
            <v>Просторен обикновен 16</v>
          </cell>
          <cell r="AB442" t="str">
            <v>Prostorný prostý 16</v>
          </cell>
          <cell r="AC442" t="str">
            <v>Ruime vlakte 16</v>
          </cell>
          <cell r="AD442" t="str">
            <v>Tilava tavallinen 16</v>
          </cell>
          <cell r="AE442" t="str">
            <v>Ευρύχωρο πεδιάδα 16</v>
          </cell>
          <cell r="AF442" t="str">
            <v>מישור מרווח 16</v>
          </cell>
          <cell r="AG442" t="str">
            <v>Tágas sima 16</v>
          </cell>
          <cell r="AH442" t="str">
            <v>dataran luas 16</v>
          </cell>
          <cell r="AI442" t="str">
            <v>Przestronny zwykły 16</v>
          </cell>
          <cell r="AJ442" t="str">
            <v>plain spațioasă 16</v>
          </cell>
          <cell r="AK442" t="str">
            <v>Priestranný prostý 16</v>
          </cell>
          <cell r="AL442" t="str">
            <v>Rymliga vanligt 16</v>
          </cell>
          <cell r="AM442" t="str">
            <v>Geniş düz 16</v>
          </cell>
          <cell r="AN442" t="str">
            <v>Простора рівнину 16</v>
          </cell>
        </row>
        <row r="443">
          <cell r="A443" t="str">
            <v>Chapter17Name</v>
          </cell>
          <cell r="B443">
            <v>1</v>
          </cell>
          <cell r="C443" t="str">
            <v>드넓은 평야17</v>
          </cell>
          <cell r="E443" t="str">
            <v>드넓은 평야17</v>
          </cell>
          <cell r="G443" t="str">
            <v>Vast plains 17</v>
          </cell>
          <cell r="H443" t="str">
            <v>Vast plains 17</v>
          </cell>
          <cell r="K443">
            <v>1</v>
          </cell>
          <cell r="M443" t="str">
            <v>広い平野17</v>
          </cell>
          <cell r="N443" t="str">
            <v>辽阔的平原17</v>
          </cell>
          <cell r="O443" t="str">
            <v>遼闊的平原17</v>
          </cell>
          <cell r="P443" t="str">
            <v>De vastes plaines 17</v>
          </cell>
          <cell r="Q443" t="str">
            <v>Weite Ebene 17</v>
          </cell>
          <cell r="R443" t="str">
            <v>dataran luas 17</v>
          </cell>
          <cell r="S443" t="str">
            <v>pianure Vaste 17</v>
          </cell>
          <cell r="T443" t="str">
            <v>Обширные равнины 17</v>
          </cell>
          <cell r="U443" t="str">
            <v>llanuras vastas 17</v>
          </cell>
          <cell r="V443" t="str">
            <v>ที่ราบกว้างใหญ่ 17</v>
          </cell>
          <cell r="W443" t="str">
            <v>vùng đồng bằng rộng lớn 17</v>
          </cell>
          <cell r="X443" t="str">
            <v>planícies vastas 17</v>
          </cell>
          <cell r="Y443" t="str">
            <v>السهول العظمى 17</v>
          </cell>
          <cell r="Z443" t="str">
            <v>Шырокія раўніны 17</v>
          </cell>
          <cell r="AA443" t="str">
            <v>Огромни равнини 17</v>
          </cell>
          <cell r="AB443" t="str">
            <v>Rozlehlé pláně 17</v>
          </cell>
          <cell r="AC443" t="str">
            <v>Uitgestrekte vlakten 17</v>
          </cell>
          <cell r="AD443" t="str">
            <v>Suuri tasangoilla 17</v>
          </cell>
          <cell r="AE443" t="str">
            <v>Απέραντες πεδιάδες 17</v>
          </cell>
          <cell r="AF443" t="str">
            <v>מישורים נרחבים 17</v>
          </cell>
          <cell r="AG443" t="str">
            <v>Hatalmas síkság 17</v>
          </cell>
          <cell r="AH443" t="str">
            <v>dataran yang luas 17</v>
          </cell>
          <cell r="AI443" t="str">
            <v>Rozległe równiny 17</v>
          </cell>
          <cell r="AJ443" t="str">
            <v>campii Vaste 17</v>
          </cell>
          <cell r="AK443" t="str">
            <v>Rozľahlé pláne 17</v>
          </cell>
          <cell r="AL443" t="str">
            <v>Vidsträckta slätter 17</v>
          </cell>
          <cell r="AM443" t="str">
            <v>Geniş düzlükler 17</v>
          </cell>
          <cell r="AN443" t="str">
            <v>Великі рівнини 17</v>
          </cell>
        </row>
        <row r="444">
          <cell r="A444" t="str">
            <v>Chapter18Name</v>
          </cell>
          <cell r="B444">
            <v>1</v>
          </cell>
          <cell r="C444" t="str">
            <v>드넓은 평야18</v>
          </cell>
          <cell r="E444" t="str">
            <v>드넓은 평야18</v>
          </cell>
          <cell r="G444" t="str">
            <v>Vast plains 18</v>
          </cell>
          <cell r="H444" t="str">
            <v>Vast plains 18</v>
          </cell>
          <cell r="K444">
            <v>1</v>
          </cell>
          <cell r="M444" t="str">
            <v>広い平野18</v>
          </cell>
          <cell r="N444" t="str">
            <v>辽阔的平原18</v>
          </cell>
          <cell r="O444" t="str">
            <v>遼闊的平原18</v>
          </cell>
          <cell r="P444" t="str">
            <v>De vastes plaines 18</v>
          </cell>
          <cell r="Q444" t="str">
            <v>Weite Ebene 18</v>
          </cell>
          <cell r="R444" t="str">
            <v>dataran luas 18</v>
          </cell>
          <cell r="S444" t="str">
            <v>pianure Vaste 18</v>
          </cell>
          <cell r="T444" t="str">
            <v>Обширные равнины 18</v>
          </cell>
          <cell r="U444" t="str">
            <v>llanuras vastas 18</v>
          </cell>
          <cell r="V444" t="str">
            <v>ที่ราบกว้างใหญ่ 18</v>
          </cell>
          <cell r="W444" t="str">
            <v>vùng đồng bằng rộng lớn 18</v>
          </cell>
          <cell r="X444" t="str">
            <v>planícies vastas 18</v>
          </cell>
          <cell r="Y444" t="str">
            <v>السهول العظمى 18</v>
          </cell>
          <cell r="Z444" t="str">
            <v>Шырокія раўніны 18</v>
          </cell>
          <cell r="AA444" t="str">
            <v>Огромни равнини 18</v>
          </cell>
          <cell r="AB444" t="str">
            <v>Rozlehlé pláně 18</v>
          </cell>
          <cell r="AC444" t="str">
            <v>Uitgestrekte vlakten 18</v>
          </cell>
          <cell r="AD444" t="str">
            <v>Suuri tasangoilla 18</v>
          </cell>
          <cell r="AE444" t="str">
            <v>Απέραντες πεδιάδες 18</v>
          </cell>
          <cell r="AF444" t="str">
            <v>מישורים נרחבים 18</v>
          </cell>
          <cell r="AG444" t="str">
            <v>Hatalmas síkság 18</v>
          </cell>
          <cell r="AH444" t="str">
            <v>dataran yang luas 18</v>
          </cell>
          <cell r="AI444" t="str">
            <v>Rozległe równiny 18</v>
          </cell>
          <cell r="AJ444" t="str">
            <v>campii Vaste 18</v>
          </cell>
          <cell r="AK444" t="str">
            <v>Rozľahlé pláne 18</v>
          </cell>
          <cell r="AL444" t="str">
            <v>Vidsträckta slätter 18</v>
          </cell>
          <cell r="AM444" t="str">
            <v>Geniş düzlükler 18</v>
          </cell>
          <cell r="AN444" t="str">
            <v>Великі рівнини 18</v>
          </cell>
        </row>
        <row r="445">
          <cell r="A445" t="str">
            <v>Chapter19Name</v>
          </cell>
          <cell r="B445">
            <v>1</v>
          </cell>
          <cell r="C445" t="str">
            <v>드넓은 평야19</v>
          </cell>
          <cell r="E445" t="str">
            <v>드넓은 평야19</v>
          </cell>
          <cell r="G445" t="str">
            <v>Vast plains 19</v>
          </cell>
          <cell r="H445" t="str">
            <v>Vast plains 19</v>
          </cell>
          <cell r="K445">
            <v>1</v>
          </cell>
          <cell r="M445" t="str">
            <v>広い平野19</v>
          </cell>
          <cell r="N445" t="str">
            <v>辽阔的平原19</v>
          </cell>
          <cell r="O445" t="str">
            <v>遼闊的平原19</v>
          </cell>
          <cell r="P445" t="str">
            <v>De vastes plaines 19</v>
          </cell>
          <cell r="Q445" t="str">
            <v>Weite Ebene 19</v>
          </cell>
          <cell r="R445" t="str">
            <v>dataran luas 19</v>
          </cell>
          <cell r="S445" t="str">
            <v>pianure Vaste 19</v>
          </cell>
          <cell r="T445" t="str">
            <v>Обширные равнины 19</v>
          </cell>
          <cell r="U445" t="str">
            <v>llanuras vastas 19</v>
          </cell>
          <cell r="V445" t="str">
            <v>ที่ราบกว้างใหญ่ 19</v>
          </cell>
          <cell r="W445" t="str">
            <v>vùng đồng bằng rộng lớn 19</v>
          </cell>
          <cell r="X445" t="str">
            <v>planícies vastas 19</v>
          </cell>
          <cell r="Y445" t="str">
            <v>السهول العظمى 19</v>
          </cell>
          <cell r="Z445" t="str">
            <v>Шырокія раўніны 19</v>
          </cell>
          <cell r="AA445" t="str">
            <v>Огромни равнини 19</v>
          </cell>
          <cell r="AB445" t="str">
            <v>Rozlehlé pláně 19</v>
          </cell>
          <cell r="AC445" t="str">
            <v>Uitgestrekte vlakten 19</v>
          </cell>
          <cell r="AD445" t="str">
            <v>Suuri tasangoilla 19</v>
          </cell>
          <cell r="AE445" t="str">
            <v>Τεράστιες πεδιάδες 19</v>
          </cell>
          <cell r="AF445" t="str">
            <v>מישורים נרחבים 19</v>
          </cell>
          <cell r="AG445" t="str">
            <v>Hatalmas síkság 19</v>
          </cell>
          <cell r="AH445" t="str">
            <v>dataran yang luas 19</v>
          </cell>
          <cell r="AI445" t="str">
            <v>Rozległe równiny 19</v>
          </cell>
          <cell r="AJ445" t="str">
            <v>campii Vaste 19</v>
          </cell>
          <cell r="AK445" t="str">
            <v>Rozľahlé pláne 19</v>
          </cell>
          <cell r="AL445" t="str">
            <v>Vidsträckta slätter 19</v>
          </cell>
          <cell r="AM445" t="str">
            <v>Geniş düzlükler 19</v>
          </cell>
          <cell r="AN445" t="str">
            <v>Великі рівнини 19</v>
          </cell>
        </row>
        <row r="446">
          <cell r="A446" t="str">
            <v>Chapter20Name</v>
          </cell>
          <cell r="B446">
            <v>1</v>
          </cell>
          <cell r="C446" t="str">
            <v>드넓은 평야20</v>
          </cell>
          <cell r="E446" t="str">
            <v>드넓은 평야20</v>
          </cell>
          <cell r="G446" t="str">
            <v>Vast plains 20</v>
          </cell>
          <cell r="H446" t="str">
            <v>Vast plains 20</v>
          </cell>
          <cell r="K446">
            <v>1</v>
          </cell>
          <cell r="M446" t="str">
            <v>広い平野20</v>
          </cell>
          <cell r="N446" t="str">
            <v>辽阔的平原20</v>
          </cell>
          <cell r="O446" t="str">
            <v>遼闊的平原20</v>
          </cell>
          <cell r="P446" t="str">
            <v>De vastes plaines 20</v>
          </cell>
          <cell r="Q446" t="str">
            <v>Weite Ebene 20</v>
          </cell>
          <cell r="R446" t="str">
            <v>dataran luas 20</v>
          </cell>
          <cell r="S446" t="str">
            <v>pianure Vaste 20</v>
          </cell>
          <cell r="T446" t="str">
            <v>Обширные равнины 20</v>
          </cell>
          <cell r="U446" t="str">
            <v>llanuras vastas 20</v>
          </cell>
          <cell r="V446" t="str">
            <v>ที่ราบกว้างใหญ่ 20</v>
          </cell>
          <cell r="W446" t="str">
            <v>vùng đồng bằng rộng lớn 20</v>
          </cell>
          <cell r="X446" t="str">
            <v>planícies vastas 20</v>
          </cell>
          <cell r="Y446" t="str">
            <v>السهول العظمى 20</v>
          </cell>
          <cell r="Z446" t="str">
            <v>Шырокія раўніны 20</v>
          </cell>
          <cell r="AA446" t="str">
            <v>Огромни равнини 20</v>
          </cell>
          <cell r="AB446" t="str">
            <v>Rozlehlé pláně 20</v>
          </cell>
          <cell r="AC446" t="str">
            <v>Uitgestrekte vlakten 20</v>
          </cell>
          <cell r="AD446" t="str">
            <v>Suuri tasangoilla 20</v>
          </cell>
          <cell r="AE446" t="str">
            <v>Απέραντες πεδιάδες 20</v>
          </cell>
          <cell r="AF446" t="str">
            <v>מישורים נרחבים 20</v>
          </cell>
          <cell r="AG446" t="str">
            <v>Hatalmas síkság 20</v>
          </cell>
          <cell r="AH446" t="str">
            <v>dataran yang luas 20</v>
          </cell>
          <cell r="AI446" t="str">
            <v>Rozległe równiny 20</v>
          </cell>
          <cell r="AJ446" t="str">
            <v>campii Vaste 20</v>
          </cell>
          <cell r="AK446" t="str">
            <v>Rozľahlé pláne 20</v>
          </cell>
          <cell r="AL446" t="str">
            <v>Vidsträckta slätter 20</v>
          </cell>
          <cell r="AM446" t="str">
            <v>Geniş düzlükler 20</v>
          </cell>
          <cell r="AN446" t="str">
            <v>Великі рівнини 20</v>
          </cell>
        </row>
        <row r="447">
          <cell r="A447" t="str">
            <v>Chapter21Name</v>
          </cell>
          <cell r="B447">
            <v>1</v>
          </cell>
          <cell r="C447" t="str">
            <v>드넓은 평야21</v>
          </cell>
          <cell r="E447" t="str">
            <v>드넓은 평야21</v>
          </cell>
          <cell r="G447" t="str">
            <v>Vast plains 21</v>
          </cell>
          <cell r="H447" t="str">
            <v>Vast plains 21</v>
          </cell>
          <cell r="K447">
            <v>1</v>
          </cell>
          <cell r="M447" t="str">
            <v>広い平野21</v>
          </cell>
          <cell r="N447" t="str">
            <v>辽阔的平原21</v>
          </cell>
          <cell r="O447" t="str">
            <v>遼闊的平原21</v>
          </cell>
          <cell r="P447" t="str">
            <v>De vastes plaines 21</v>
          </cell>
          <cell r="Q447" t="str">
            <v>Weite Ebene 21</v>
          </cell>
          <cell r="R447" t="str">
            <v>dataran luas 21</v>
          </cell>
          <cell r="S447" t="str">
            <v>pianura vaste 21</v>
          </cell>
          <cell r="T447" t="str">
            <v>Обширные равнины 21</v>
          </cell>
          <cell r="U447" t="str">
            <v>llanuras vastas 21</v>
          </cell>
          <cell r="V447" t="str">
            <v>ที่ราบกว้างใหญ่ 21</v>
          </cell>
          <cell r="W447" t="str">
            <v>vùng đồng bằng rộng lớn 21</v>
          </cell>
          <cell r="X447" t="str">
            <v>planícies vastas 21</v>
          </cell>
          <cell r="Y447" t="str">
            <v>السهول العظمى 21</v>
          </cell>
          <cell r="Z447" t="str">
            <v>Шырокія раўніны 21</v>
          </cell>
          <cell r="AA447" t="str">
            <v>Огромни равнини 21</v>
          </cell>
          <cell r="AB447" t="str">
            <v>Rozlehlé pláně 21</v>
          </cell>
          <cell r="AC447" t="str">
            <v>Uitgestrekte vlakten 21</v>
          </cell>
          <cell r="AD447" t="str">
            <v>Suuri tasangoilla 21</v>
          </cell>
          <cell r="AE447" t="str">
            <v>Απέραντες πεδιάδες 21</v>
          </cell>
          <cell r="AF447" t="str">
            <v>מישורים נרחבים 21</v>
          </cell>
          <cell r="AG447" t="str">
            <v>Hatalmas síkság 21</v>
          </cell>
          <cell r="AH447" t="str">
            <v>dataran yang luas 21</v>
          </cell>
          <cell r="AI447" t="str">
            <v>Rozległe równiny 21</v>
          </cell>
          <cell r="AJ447" t="str">
            <v>campii Vaste 21</v>
          </cell>
          <cell r="AK447" t="str">
            <v>Rozľahlé pláne 21</v>
          </cell>
          <cell r="AL447" t="str">
            <v>Vidsträckta slätter 21</v>
          </cell>
          <cell r="AM447" t="str">
            <v>Geniş düzlükler 21</v>
          </cell>
          <cell r="AN447" t="str">
            <v>Великі рівнини 21</v>
          </cell>
        </row>
        <row r="448">
          <cell r="A448" t="str">
            <v>Chapter22Name</v>
          </cell>
          <cell r="B448">
            <v>1</v>
          </cell>
          <cell r="C448" t="str">
            <v>드넓은 평야22</v>
          </cell>
          <cell r="E448" t="str">
            <v>드넓은 평야22</v>
          </cell>
          <cell r="G448" t="str">
            <v>Vast plains 22</v>
          </cell>
          <cell r="H448" t="str">
            <v>Vast plains 22</v>
          </cell>
          <cell r="K448">
            <v>1</v>
          </cell>
          <cell r="M448" t="str">
            <v>広い平野22</v>
          </cell>
          <cell r="N448" t="str">
            <v>辽阔的平原22</v>
          </cell>
          <cell r="O448" t="str">
            <v>遼闊的平原22</v>
          </cell>
          <cell r="P448" t="str">
            <v>De vastes plaines 22</v>
          </cell>
          <cell r="Q448" t="str">
            <v>Weite Ebene 22</v>
          </cell>
          <cell r="R448" t="str">
            <v>dataran luas 22</v>
          </cell>
          <cell r="S448" t="str">
            <v>pianure Vaste 22</v>
          </cell>
          <cell r="T448" t="str">
            <v>Обширные равнины 22</v>
          </cell>
          <cell r="U448" t="str">
            <v>llanuras vastas 22</v>
          </cell>
          <cell r="V448" t="str">
            <v>ที่ราบกว้างใหญ่ 22</v>
          </cell>
          <cell r="W448" t="str">
            <v>vùng đồng bằng rộng lớn 22</v>
          </cell>
          <cell r="X448" t="str">
            <v>planícies vastas 22</v>
          </cell>
          <cell r="Y448" t="str">
            <v>السهول العظمى 22</v>
          </cell>
          <cell r="Z448" t="str">
            <v>Шырокія раўніны 22</v>
          </cell>
          <cell r="AA448" t="str">
            <v>Огромни равнини 22</v>
          </cell>
          <cell r="AB448" t="str">
            <v>Rozlehlé pláně 22</v>
          </cell>
          <cell r="AC448" t="str">
            <v>Uitgestrekte vlakten 22</v>
          </cell>
          <cell r="AD448" t="str">
            <v>Suuri tasangoilla 22</v>
          </cell>
          <cell r="AE448" t="str">
            <v>Απέραντες πεδιάδες 22</v>
          </cell>
          <cell r="AF448" t="str">
            <v>מישורים נרחבים 22</v>
          </cell>
          <cell r="AG448" t="str">
            <v>Hatalmas síkság 22</v>
          </cell>
          <cell r="AH448" t="str">
            <v>dataran yang luas 22</v>
          </cell>
          <cell r="AI448" t="str">
            <v>Rozległe równiny 22</v>
          </cell>
          <cell r="AJ448" t="str">
            <v>campii Vaste 22</v>
          </cell>
          <cell r="AK448" t="str">
            <v>Rozľahlé pláne 22</v>
          </cell>
          <cell r="AL448" t="str">
            <v>Vidsträckta slätter 22</v>
          </cell>
          <cell r="AM448" t="str">
            <v>Geniş düzlükler 22</v>
          </cell>
          <cell r="AN448" t="str">
            <v>Великі рівнини 22</v>
          </cell>
        </row>
        <row r="449">
          <cell r="A449" t="str">
            <v>Chapter23Name</v>
          </cell>
          <cell r="B449">
            <v>1</v>
          </cell>
          <cell r="C449" t="str">
            <v>드넓은 평야23</v>
          </cell>
          <cell r="E449" t="str">
            <v>드넓은 평야23</v>
          </cell>
          <cell r="G449" t="str">
            <v>Vast plains 23</v>
          </cell>
          <cell r="H449" t="str">
            <v>Vast plains 23</v>
          </cell>
          <cell r="K449">
            <v>1</v>
          </cell>
          <cell r="M449" t="str">
            <v>広い平野23</v>
          </cell>
          <cell r="N449" t="str">
            <v>辽阔的平原23</v>
          </cell>
          <cell r="O449" t="str">
            <v>遼闊的平原23</v>
          </cell>
          <cell r="P449" t="str">
            <v>De vastes plaines 23</v>
          </cell>
          <cell r="Q449" t="str">
            <v>Weite Ebene 23</v>
          </cell>
          <cell r="R449" t="str">
            <v>dataran luas 23</v>
          </cell>
          <cell r="S449" t="str">
            <v>pianure Vaste 23</v>
          </cell>
          <cell r="T449" t="str">
            <v>Обширные равнины 23</v>
          </cell>
          <cell r="U449" t="str">
            <v>llanuras vastas 23</v>
          </cell>
          <cell r="V449" t="str">
            <v>ที่ราบกว้างใหญ่ 23</v>
          </cell>
          <cell r="W449" t="str">
            <v>vùng đồng bằng rộng lớn 23</v>
          </cell>
          <cell r="X449" t="str">
            <v>planícies vastas 23</v>
          </cell>
          <cell r="Y449" t="str">
            <v>السهول العظمى 23</v>
          </cell>
          <cell r="Z449" t="str">
            <v>Шырокія раўніны 23</v>
          </cell>
          <cell r="AA449" t="str">
            <v>Огромни равнини 23</v>
          </cell>
          <cell r="AB449" t="str">
            <v>Rozlehlé pláně 23</v>
          </cell>
          <cell r="AC449" t="str">
            <v>Uitgestrekte vlakten 23</v>
          </cell>
          <cell r="AD449" t="str">
            <v>Suuri tasangoilla 23</v>
          </cell>
          <cell r="AE449" t="str">
            <v>Απέραντες πεδιάδες 23</v>
          </cell>
          <cell r="AF449" t="str">
            <v>מישורים נרחבים 23</v>
          </cell>
          <cell r="AG449" t="str">
            <v>Hatalmas síkság 23</v>
          </cell>
          <cell r="AH449" t="str">
            <v>dataran yang luas 23</v>
          </cell>
          <cell r="AI449" t="str">
            <v>Rozległe równiny 23</v>
          </cell>
          <cell r="AJ449" t="str">
            <v>campii Vaste 23</v>
          </cell>
          <cell r="AK449" t="str">
            <v>Rozľahlé pláne 23</v>
          </cell>
          <cell r="AL449" t="str">
            <v>Vidsträckta slätter 23</v>
          </cell>
          <cell r="AM449" t="str">
            <v>Geniş düzlükler 23</v>
          </cell>
          <cell r="AN449" t="str">
            <v>Великі рівнини 23</v>
          </cell>
        </row>
        <row r="450">
          <cell r="A450" t="str">
            <v>Chapter24Name</v>
          </cell>
          <cell r="B450">
            <v>1</v>
          </cell>
          <cell r="C450" t="str">
            <v>드넓은 평야24</v>
          </cell>
          <cell r="E450" t="str">
            <v>드넓은 평야24</v>
          </cell>
          <cell r="G450" t="str">
            <v>Vast plains 24</v>
          </cell>
          <cell r="H450" t="str">
            <v>Vast plains 24</v>
          </cell>
          <cell r="K450">
            <v>1</v>
          </cell>
          <cell r="M450" t="str">
            <v>広い平野24</v>
          </cell>
          <cell r="N450" t="str">
            <v>辽阔的平原24</v>
          </cell>
          <cell r="O450" t="str">
            <v>遼闊的平原24</v>
          </cell>
          <cell r="P450" t="str">
            <v>De vastes plaines 24</v>
          </cell>
          <cell r="Q450" t="str">
            <v>Weite Ebene 24</v>
          </cell>
          <cell r="R450" t="str">
            <v>dataran luas 24</v>
          </cell>
          <cell r="S450" t="str">
            <v>pianure Vaste 24</v>
          </cell>
          <cell r="T450" t="str">
            <v>Обширные равнины 24</v>
          </cell>
          <cell r="U450" t="str">
            <v>llanuras vastas 24</v>
          </cell>
          <cell r="V450" t="str">
            <v>ที่ราบกว้างใหญ่ 24</v>
          </cell>
          <cell r="W450" t="str">
            <v>vùng đồng bằng rộng lớn 24</v>
          </cell>
          <cell r="X450" t="str">
            <v>planícies vastas 24</v>
          </cell>
          <cell r="Y450" t="str">
            <v>السهول العظمى 24</v>
          </cell>
          <cell r="Z450" t="str">
            <v>Шырокія раўніны 24</v>
          </cell>
          <cell r="AA450" t="str">
            <v>Огромни равнини 24</v>
          </cell>
          <cell r="AB450" t="str">
            <v>Rozlehlé pláně 24</v>
          </cell>
          <cell r="AC450" t="str">
            <v>Uitgestrekte vlakten 24</v>
          </cell>
          <cell r="AD450" t="str">
            <v>Suuri tasangoilla 24</v>
          </cell>
          <cell r="AE450" t="str">
            <v>Απέραντες πεδιάδες 24</v>
          </cell>
          <cell r="AF450" t="str">
            <v>מישורים נרחבים 24</v>
          </cell>
          <cell r="AG450" t="str">
            <v>Hatalmas síkság 24</v>
          </cell>
          <cell r="AH450" t="str">
            <v>dataran yang luas 24</v>
          </cell>
          <cell r="AI450" t="str">
            <v>Rozległe równiny 24</v>
          </cell>
          <cell r="AJ450" t="str">
            <v>campii vaste 24</v>
          </cell>
          <cell r="AK450" t="str">
            <v>Rozľahlé pláne 24</v>
          </cell>
          <cell r="AL450" t="str">
            <v>Vidsträckta slätter 24</v>
          </cell>
          <cell r="AM450" t="str">
            <v>Geniş düzlükler 24</v>
          </cell>
          <cell r="AN450" t="str">
            <v>Великі рівнини 24</v>
          </cell>
        </row>
        <row r="451">
          <cell r="A451" t="str">
            <v>Chapter25Name</v>
          </cell>
          <cell r="B451">
            <v>1</v>
          </cell>
          <cell r="C451" t="str">
            <v>드넓은 평야25</v>
          </cell>
          <cell r="E451" t="str">
            <v>드넓은 평야25</v>
          </cell>
          <cell r="G451" t="str">
            <v>Vast plains 25</v>
          </cell>
          <cell r="H451" t="str">
            <v>Vast plains 25</v>
          </cell>
          <cell r="K451">
            <v>1</v>
          </cell>
          <cell r="M451" t="str">
            <v>広い平野25</v>
          </cell>
          <cell r="N451" t="str">
            <v>辽阔的平原25</v>
          </cell>
          <cell r="O451" t="str">
            <v>遼闊的平原25</v>
          </cell>
          <cell r="P451" t="str">
            <v>De vastes plaines 25</v>
          </cell>
          <cell r="Q451" t="str">
            <v>Weite Ebene 25</v>
          </cell>
          <cell r="R451" t="str">
            <v>dataran luas 25</v>
          </cell>
          <cell r="S451" t="str">
            <v>pianure Vaste 25</v>
          </cell>
          <cell r="T451" t="str">
            <v>Обширные равнины 25</v>
          </cell>
          <cell r="U451" t="str">
            <v>llanuras vastas 25</v>
          </cell>
          <cell r="V451" t="str">
            <v>ที่ราบกว้างใหญ่ 25</v>
          </cell>
          <cell r="W451" t="str">
            <v>vùng đồng bằng rộng lớn 25</v>
          </cell>
          <cell r="X451" t="str">
            <v>planícies vastas 25</v>
          </cell>
          <cell r="Y451" t="str">
            <v>السهول العظمى 25</v>
          </cell>
          <cell r="Z451" t="str">
            <v>Шырокія раўніны 25</v>
          </cell>
          <cell r="AA451" t="str">
            <v>Огромни равнини 25</v>
          </cell>
          <cell r="AB451" t="str">
            <v>Rozlehlé pláně 25</v>
          </cell>
          <cell r="AC451" t="str">
            <v>Uitgestrekte vlakten 25</v>
          </cell>
          <cell r="AD451" t="str">
            <v>Suuri tasangoilla 25</v>
          </cell>
          <cell r="AE451" t="str">
            <v>Απέραντες πεδιάδες 25</v>
          </cell>
          <cell r="AF451" t="str">
            <v>מישורים נרחבים 25</v>
          </cell>
          <cell r="AG451" t="str">
            <v>Hatalmas síkság 25</v>
          </cell>
          <cell r="AH451" t="str">
            <v>dataran yang luas 25</v>
          </cell>
          <cell r="AI451" t="str">
            <v>Rozległe równiny 25</v>
          </cell>
          <cell r="AJ451" t="str">
            <v>campii Vaste 25</v>
          </cell>
          <cell r="AK451" t="str">
            <v>Rozľahlé pláne 25</v>
          </cell>
          <cell r="AL451" t="str">
            <v>Vidsträckta slätter 25</v>
          </cell>
          <cell r="AM451" t="str">
            <v>Geniş düzlükler 25</v>
          </cell>
          <cell r="AN451" t="str">
            <v>Великі рівнини 25</v>
          </cell>
        </row>
        <row r="452">
          <cell r="A452" t="str">
            <v>Chapter26Name</v>
          </cell>
          <cell r="B452">
            <v>1</v>
          </cell>
          <cell r="C452" t="str">
            <v>드넓은 평야26</v>
          </cell>
          <cell r="E452" t="str">
            <v>드넓은 평야26</v>
          </cell>
          <cell r="G452" t="str">
            <v>Vast plains 26</v>
          </cell>
          <cell r="H452" t="str">
            <v>Vast plains 26</v>
          </cell>
          <cell r="K452">
            <v>1</v>
          </cell>
          <cell r="M452" t="str">
            <v>広い平野26</v>
          </cell>
          <cell r="N452" t="str">
            <v>辽阔的平原26</v>
          </cell>
          <cell r="O452" t="str">
            <v>遼闊的平原26</v>
          </cell>
          <cell r="P452" t="str">
            <v>De vastes plaines 26</v>
          </cell>
          <cell r="Q452" t="str">
            <v>Weite Ebene 26</v>
          </cell>
          <cell r="R452" t="str">
            <v>dataran luas 26</v>
          </cell>
          <cell r="S452" t="str">
            <v>pianure Vaste 26</v>
          </cell>
          <cell r="T452" t="str">
            <v>Обширные равнины 26</v>
          </cell>
          <cell r="U452" t="str">
            <v>llanuras vastas 26</v>
          </cell>
          <cell r="V452" t="str">
            <v>ที่ราบกว้างใหญ่ 26</v>
          </cell>
          <cell r="W452" t="str">
            <v>vùng đồng bằng rộng lớn 26</v>
          </cell>
          <cell r="X452" t="str">
            <v>planícies vastas 26</v>
          </cell>
          <cell r="Y452" t="str">
            <v>السهول العظمى 26</v>
          </cell>
          <cell r="Z452" t="str">
            <v>Шырокія раўніны 26</v>
          </cell>
          <cell r="AA452" t="str">
            <v>Огромни равнини 26</v>
          </cell>
          <cell r="AB452" t="str">
            <v>Rozlehlé pláně 26</v>
          </cell>
          <cell r="AC452" t="str">
            <v>Uitgestrekte vlakten 26</v>
          </cell>
          <cell r="AD452" t="str">
            <v>Suuri tasangoilla 26</v>
          </cell>
          <cell r="AE452" t="str">
            <v>Απέραντες πεδιάδες 26</v>
          </cell>
          <cell r="AF452" t="str">
            <v>מישורים נרחבים 26</v>
          </cell>
          <cell r="AG452" t="str">
            <v>Hatalmas síkság 26</v>
          </cell>
          <cell r="AH452" t="str">
            <v>dataran yang luas 26</v>
          </cell>
          <cell r="AI452" t="str">
            <v>Rozległe równiny 26</v>
          </cell>
          <cell r="AJ452" t="str">
            <v>campii Vaste 26</v>
          </cell>
          <cell r="AK452" t="str">
            <v>Rozľahlé pláne 26</v>
          </cell>
          <cell r="AL452" t="str">
            <v>Vidsträckta slätter 26</v>
          </cell>
          <cell r="AM452" t="str">
            <v>Geniş düzlükler 26</v>
          </cell>
          <cell r="AN452" t="str">
            <v>Великі рівнини 26</v>
          </cell>
        </row>
        <row r="453">
          <cell r="A453" t="str">
            <v>Chapter27Name</v>
          </cell>
          <cell r="B453">
            <v>1</v>
          </cell>
          <cell r="C453" t="str">
            <v>드넓은 평야27</v>
          </cell>
          <cell r="E453" t="str">
            <v>드넓은 평야27</v>
          </cell>
          <cell r="G453" t="str">
            <v>Vast plains 27</v>
          </cell>
          <cell r="H453" t="str">
            <v>Vast plains 27</v>
          </cell>
          <cell r="K453">
            <v>1</v>
          </cell>
          <cell r="M453" t="str">
            <v>広い平野27</v>
          </cell>
          <cell r="N453" t="str">
            <v>辽阔的平原27</v>
          </cell>
          <cell r="O453" t="str">
            <v>遼闊的平原27</v>
          </cell>
          <cell r="P453" t="str">
            <v>De vastes plaines 27</v>
          </cell>
          <cell r="Q453" t="str">
            <v>Weite Ebene 27</v>
          </cell>
          <cell r="R453" t="str">
            <v>dataran luas 27</v>
          </cell>
          <cell r="S453" t="str">
            <v>pianure Vaste 27</v>
          </cell>
          <cell r="T453" t="str">
            <v>Обширные равнины 27</v>
          </cell>
          <cell r="U453" t="str">
            <v>llanuras vastas 27</v>
          </cell>
          <cell r="V453" t="str">
            <v>ที่ราบกว้างใหญ่ 27</v>
          </cell>
          <cell r="W453" t="str">
            <v>vùng đồng bằng rộng lớn 27</v>
          </cell>
          <cell r="X453" t="str">
            <v>planícies vastas 27</v>
          </cell>
          <cell r="Y453" t="str">
            <v>السهول العظمى 27</v>
          </cell>
          <cell r="Z453" t="str">
            <v>Шырокія раўніны 27</v>
          </cell>
          <cell r="AA453" t="str">
            <v>Огромни равнини 27</v>
          </cell>
          <cell r="AB453" t="str">
            <v>Rozlehlé pláně 27</v>
          </cell>
          <cell r="AC453" t="str">
            <v>Uitgestrekte vlakten 27</v>
          </cell>
          <cell r="AD453" t="str">
            <v>Suuri tasangoilla 27</v>
          </cell>
          <cell r="AE453" t="str">
            <v>Απέραντες πεδιάδες 27</v>
          </cell>
          <cell r="AF453" t="str">
            <v>מישורים נרחבים 27</v>
          </cell>
          <cell r="AG453" t="str">
            <v>Hatalmas síkság 27</v>
          </cell>
          <cell r="AH453" t="str">
            <v>dataran yang luas 27</v>
          </cell>
          <cell r="AI453" t="str">
            <v>Rozległe równiny 27</v>
          </cell>
          <cell r="AJ453" t="str">
            <v>campii vaste 27</v>
          </cell>
          <cell r="AK453" t="str">
            <v>Rozľahlé pláne 27</v>
          </cell>
          <cell r="AL453" t="str">
            <v>Vidsträckta slätter 27</v>
          </cell>
          <cell r="AM453" t="str">
            <v>Geniş düzlükler 27</v>
          </cell>
          <cell r="AN453" t="str">
            <v>Великі рівнини 27</v>
          </cell>
        </row>
        <row r="454">
          <cell r="A454" t="str">
            <v>Chapter28Name</v>
          </cell>
          <cell r="B454">
            <v>1</v>
          </cell>
          <cell r="C454" t="str">
            <v>드넓은 평야28</v>
          </cell>
          <cell r="E454" t="str">
            <v>드넓은 평야28</v>
          </cell>
          <cell r="G454" t="str">
            <v>Vast plains 28</v>
          </cell>
          <cell r="H454" t="str">
            <v>Vast plains 28</v>
          </cell>
          <cell r="K454">
            <v>1</v>
          </cell>
          <cell r="M454" t="str">
            <v>広い平野28</v>
          </cell>
          <cell r="N454" t="str">
            <v>辽阔的平原28</v>
          </cell>
          <cell r="O454" t="str">
            <v>遼闊的平原28</v>
          </cell>
          <cell r="P454" t="str">
            <v>De vastes plaines 28</v>
          </cell>
          <cell r="Q454" t="str">
            <v>Weite Ebene 28</v>
          </cell>
          <cell r="R454" t="str">
            <v>dataran luas 28</v>
          </cell>
          <cell r="S454" t="str">
            <v>pianure Vaste 28</v>
          </cell>
          <cell r="T454" t="str">
            <v>Обширные равнины 28</v>
          </cell>
          <cell r="U454" t="str">
            <v>llanuras vastas 28</v>
          </cell>
          <cell r="V454" t="str">
            <v>ที่ราบกว้างใหญ่ 28</v>
          </cell>
          <cell r="W454" t="str">
            <v>vùng đồng bằng rộng lớn 28</v>
          </cell>
          <cell r="X454" t="str">
            <v>planícies vastas 28</v>
          </cell>
          <cell r="Y454" t="str">
            <v>السهول العظمى 28</v>
          </cell>
          <cell r="Z454" t="str">
            <v>Шырокія раўніны 28</v>
          </cell>
          <cell r="AA454" t="str">
            <v>Огромни равнини 28</v>
          </cell>
          <cell r="AB454" t="str">
            <v>Rozlehlé pláně 28</v>
          </cell>
          <cell r="AC454" t="str">
            <v>Uitgestrekte vlakten 28</v>
          </cell>
          <cell r="AD454" t="str">
            <v>Suuri tasangoilla 28</v>
          </cell>
          <cell r="AE454" t="str">
            <v>Απέραντες πεδιάδες 28</v>
          </cell>
          <cell r="AF454" t="str">
            <v>מישורים נרחבים 28</v>
          </cell>
          <cell r="AG454" t="str">
            <v>Hatalmas síkság 28</v>
          </cell>
          <cell r="AH454" t="str">
            <v>dataran yang luas 28</v>
          </cell>
          <cell r="AI454" t="str">
            <v>Rozległe równiny 28</v>
          </cell>
          <cell r="AJ454" t="str">
            <v>campii Vaste 28</v>
          </cell>
          <cell r="AK454" t="str">
            <v>Rozľahlé pláne 28</v>
          </cell>
          <cell r="AL454" t="str">
            <v>Vidsträckta slätter 28</v>
          </cell>
          <cell r="AM454" t="str">
            <v>Geniş düzlükler 28</v>
          </cell>
          <cell r="AN454" t="str">
            <v>Великі рівнини 28</v>
          </cell>
        </row>
        <row r="455">
          <cell r="A455" t="str">
            <v>Chapter29Name</v>
          </cell>
          <cell r="B455">
            <v>1</v>
          </cell>
          <cell r="C455" t="str">
            <v>드넓은 평야29</v>
          </cell>
          <cell r="E455" t="str">
            <v>드넓은 평야29</v>
          </cell>
          <cell r="G455" t="str">
            <v>Vast plains 29</v>
          </cell>
          <cell r="H455" t="str">
            <v>Vast plains 29</v>
          </cell>
          <cell r="K455">
            <v>1</v>
          </cell>
          <cell r="M455" t="str">
            <v>広い平野29</v>
          </cell>
          <cell r="N455" t="str">
            <v>辽阔的平原29</v>
          </cell>
          <cell r="O455" t="str">
            <v>遼闊的平原29</v>
          </cell>
          <cell r="P455" t="str">
            <v>De vastes plaines 29</v>
          </cell>
          <cell r="Q455" t="str">
            <v>Weite Ebene 29</v>
          </cell>
          <cell r="R455" t="str">
            <v>dataran luas 29</v>
          </cell>
          <cell r="S455" t="str">
            <v>pianure Vaste 29</v>
          </cell>
          <cell r="T455" t="str">
            <v>Обширные равнины 29</v>
          </cell>
          <cell r="U455" t="str">
            <v>llanuras vastas 29</v>
          </cell>
          <cell r="V455" t="str">
            <v>ที่ราบกว้างใหญ่ 29</v>
          </cell>
          <cell r="W455" t="str">
            <v>vùng đồng bằng rộng lớn 29</v>
          </cell>
          <cell r="X455" t="str">
            <v>planícies vastas 29</v>
          </cell>
          <cell r="Y455" t="str">
            <v>السهول العظمى 29</v>
          </cell>
          <cell r="Z455" t="str">
            <v>Шырокія раўніны 29</v>
          </cell>
          <cell r="AA455" t="str">
            <v>Огромни равнини 29</v>
          </cell>
          <cell r="AB455" t="str">
            <v>Rozlehlé pláně 29</v>
          </cell>
          <cell r="AC455" t="str">
            <v>Uitgestrekte vlakten 29</v>
          </cell>
          <cell r="AD455" t="str">
            <v>Suuri tasangoilla 29</v>
          </cell>
          <cell r="AE455" t="str">
            <v>Απέραντες πεδιάδες 29</v>
          </cell>
          <cell r="AF455" t="str">
            <v>מישורים נרחבים 29</v>
          </cell>
          <cell r="AG455" t="str">
            <v>Hatalmas síkság 29</v>
          </cell>
          <cell r="AH455" t="str">
            <v>dataran yang luas 29</v>
          </cell>
          <cell r="AI455" t="str">
            <v>Rozległe równiny 29</v>
          </cell>
          <cell r="AJ455" t="str">
            <v>campii Vaste 29</v>
          </cell>
          <cell r="AK455" t="str">
            <v>Rozľahlé pláne 29</v>
          </cell>
          <cell r="AL455" t="str">
            <v>Vidsträckta slätter 29</v>
          </cell>
          <cell r="AM455" t="str">
            <v>Geniş düzlükler 29</v>
          </cell>
          <cell r="AN455" t="str">
            <v>Великі рівнини 29</v>
          </cell>
        </row>
        <row r="456">
          <cell r="A456" t="str">
            <v>Chapter0Desc</v>
          </cell>
          <cell r="B456">
            <v>1</v>
          </cell>
          <cell r="C456" t="str">
            <v>그 일로 인해 온 세상이 혼돈스러워졌다.
먼저 구조부터 해야 한다. 저 멀리 마물화된 허수아비들 너머에 여자아이가 보이는 거 같다.</v>
          </cell>
          <cell r="D456"/>
          <cell r="E456" t="str">
            <v>그 일로 인해 온 세상이 혼돈스러워졌다.
먼저 구조부터 해야 한다. 저 멀리 마물화된 허수아비들 너머에 여자아이가 보이는 거 같다.</v>
          </cell>
          <cell r="F456"/>
          <cell r="G456" t="str">
            <v>That day the whole world was lovable because of the chaos._x000D_
_x000D_
You must first from the structure. The girl is going to look like beyond that of the screen away evil scarecrow.</v>
          </cell>
          <cell r="H456" t="str">
            <v>That day the whole world was lovable because of the chaos._x000D_
_x000D_
You must first from the structure. The girl is going to look like beyond that of the screen away evil scarecrow.</v>
          </cell>
          <cell r="K456">
            <v>1</v>
          </cell>
          <cell r="M456" t="str">
            <v>その事により、全世界が混沌に思った。_x000D_
_x000D_
まず構造からしなければならない。遠く魔物化されたかかしの向こうに女の子が見えるようだ。</v>
          </cell>
          <cell r="N456" t="str">
            <v>那一天，整个世界，因为混乱的是可爱的。_x000D_
_x000D_
您首先从结构必须。这个女孩是要看起来像超出了离开屏幕邪恶稻草人的。</v>
          </cell>
          <cell r="O456" t="str">
            <v>那一天，整個世界，因為混亂的是可愛的。_x000D_
_x000D_
您首先從結構必須。這個女孩是要看起來像超出了離開屏幕邪惡稻草人的。</v>
          </cell>
          <cell r="P456" t="str">
            <v>Ce jour-là tout le monde était très sympathique à cause du chaos._x000D_
_x000D_
Vous devez tout d'abord de la structure. La jeune fille va ressembler au-delà de l'écran pour le méchant épouvantail.</v>
          </cell>
          <cell r="Q456" t="str">
            <v>An diesem Tag die ganze Welt war liebenswert wegen des Chaos._x000D_
_x000D_
Sie müssen zuerst von der Struktur. Das Mädchen wird wie über die der Bildschirm schauen böse Vogelscheuche.</v>
          </cell>
          <cell r="R456" t="str">
            <v>Hari itu seluruh dunia adalah dicintai karena kekacauan._x000D_
_x000D_
Anda harus pertama dari struktur. Gadis itu akan terlihat seperti di luar itu dari layar jauh-orangan sawah yang jahat.</v>
          </cell>
          <cell r="S456" t="str">
            <v>Quel giorno il mondo intero era amabile a causa del caos._x000D_
_x000D_
Si deve prima dalla struttura. La ragazza sta andando a guardare come al di là dello schermo via il male spaventapasseri.</v>
          </cell>
          <cell r="T456" t="str">
            <v>В этот день весь мир был милым из-за хаоса._x000D_
_x000D_
Вы должны сначала из структуры. Девочка будет выглядеть дальше от экрана злых пугал.</v>
          </cell>
          <cell r="U456" t="str">
            <v>Ese día todo el mundo era amable debido al caos._x000D_
_x000D_
Primero hay que partir de la estructura. La chica se va a parecer más allá de la pantalla para el malo espantapájaros.</v>
          </cell>
          <cell r="V456"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W456" t="str">
            <v>Ngày hôm đó cả thế giới là đáng yêu vì sự hỗn loạn._x000D_
_x000D_
Trước tiên bạn phải từ cấu trúc. Các cô gái sẽ trông như vượt ra ngoài đó của màn hình đi ác bù nhìn.</v>
          </cell>
          <cell r="X456" t="str">
            <v>Naquele dia, o mundo inteiro estava amável por causa do caos._x000D_
_x000D_
Você deve primeiro da estrutura. A menina está indo olhar como, além disso da tela o mal espantalho.</v>
          </cell>
          <cell r="Y456"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Z456" t="str">
            <v>У гэты дзень увесь свет быў мілым з-за хаосу._x000D_
_x000D_
Вы павінны спачатку з структуры. Дзяўчынка будзе выглядаць далей ад экрана злых палохаў.</v>
          </cell>
          <cell r="AA456" t="str">
            <v>Този ден целият свят беше мил заради хаоса._x000D_
_x000D_
Трябва първо да от структурата. Момичето ще изглежда като след това на екрана злото плашило.</v>
          </cell>
          <cell r="AB456" t="str">
            <v>Toho dne se celý svět byl milý kvůli chaosu._x000D_
_x000D_
Musíte nejprve ze struktury. Ta dívka se bude vypadat za tím obrazovky pryč zlo strašák.</v>
          </cell>
          <cell r="AC456" t="str">
            <v>Die dag was de hele wereld lief als gevolg van de chaos._x000D_
_x000D_
Je moet eerst uit de structuur. Het meisje gaat uitzien dan die van het scherm weg te kwaad vogelverschrikker.</v>
          </cell>
          <cell r="AD456" t="str">
            <v>Sinä päivänä koko maailma oli rakastettava koska kaaos._x000D_
_x000D_
Sinun täytyy ensin rakenteesta. Tyttö on menossa näyttämään pidemmälle näytön pois pahat variksenpelätin.</v>
          </cell>
          <cell r="AE456"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AF456" t="str">
            <v>באותו היום כל העולם היה חביב בגלל הכאוס._x000D_
_x000D_
תחילה עליך מהמבנה. הילדה הולכת להיראות כמו מעבר לזה של המסך במרחק דחליל מרושע.</v>
          </cell>
          <cell r="AG456" t="str">
            <v>Azon a napon az egész világ szerethető, mert a káosz._x000D_
_x000D_
Akkor először a szerkezetet. A lány fog kinézni azon túl, hogy a képernyőn a gonoszt madárijesztő.</v>
          </cell>
          <cell r="AH456" t="str">
            <v>hari itu seluruh dunia adalah dicintai kerana huru-hara._x000D_
_x000D_
Anda mesti pertama daripada struktur. Gadis itu akan kelihatan seperti lebih dari itu daripada skrin berpakaian buruk sekali jahat.</v>
          </cell>
          <cell r="AI456" t="str">
            <v>Tego dnia cały świat był sympatyczny ze względu na chaos._x000D_
_x000D_
Należy najpierw ze struktury. Dziewczynka będzie wyglądać poza tym ekranu dala zło wróble.</v>
          </cell>
          <cell r="AJ456" t="str">
            <v>În acea zi toată lumea a fost simpatic, din cauza haosului._x000D_
_x000D_
Trebuie mai întâi din structura. Fata va arata ca dincolo de cea a ecranului departe Scarecrow rău.</v>
          </cell>
          <cell r="AK456" t="str">
            <v>Toho dňa sa celý svet bol milý kvôli chaosu._x000D_
_x000D_
Musíte najprv zo štruktúry. Ta dievča sa bude vyzerať za tým obrazovky preč zlo strašiak.</v>
          </cell>
          <cell r="AL456" t="str">
            <v>Den dagen hela världen var älskvärd på grund av kaos._x000D_
_x000D_
Du måste först från strukturen. Flickan kommer att se ut utöver det på skärmen bort onda fågelskrämma.</v>
          </cell>
          <cell r="AM456" t="str">
            <v>O gün bütün dünya çünkü kaos sevimli idi._x000D_
_x000D_
Önce yapıdan gerekir. kız uzakta ekranın Zalim Korkuluk çok ötesinde benzemeye gidiyor.</v>
          </cell>
          <cell r="AN456" t="str">
            <v>У цей день весь світ був милим через хаос._x000D_
_x000D_
Ви повинні спочатку зі структури. Дівчинка буде виглядати далі від екрану злих лякав.</v>
          </cell>
        </row>
        <row r="457">
          <cell r="A457" t="str">
            <v>Chapter1Desc</v>
          </cell>
          <cell r="B457">
            <v>1</v>
          </cell>
          <cell r="C45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57"/>
          <cell r="E45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F457"/>
          <cell r="G457" t="str">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ell>
          <cell r="H457" t="str">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ell>
          <cell r="K457">
            <v>1</v>
          </cell>
          <cell r="M4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N4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O4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P457" t="str">
            <v>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v>
          </cell>
          <cell r="Q457" t="str">
            <v>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v>
          </cell>
          <cell r="R457" t="str">
            <v>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v>
          </cell>
          <cell r="S457" t="str">
            <v>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v>
          </cell>
          <cell r="T457" t="str">
            <v>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U457" t="str">
            <v>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v>
          </cell>
          <cell r="V457" t="str">
            <v>ฟาวล์ระหว่างมนุษย์ซ้ายถนนรีบร้อนพร้อมสัญญาณความทุกข์ได้ กีบชุด แต่ยินดีที่จะพักพิงจนกว่าจะถึงเวลาลุงแอบ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W457" t="str">
            <v>Hôi giữa con người trái đường vội vã cùng một tín hiệu cấp cứu. Kip Series, nhưng sẵn sàng che chở cho đến thời điểm này đến Bác lẻn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X457" t="str">
            <v>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v>
          </cell>
          <cell r="Y457" t="str">
            <v>خطأ بين الرجل ترك الطريق في عجلة من امرنا على طول اشارة استغاثة. كيب السلسلة، ولكن على استعداد لتوفير المأوى حتى اللحظة يأتي العم التسلل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Z457" t="str">
            <v>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AA457" t="str">
            <v>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AB457" t="str">
            <v>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v>
          </cell>
          <cell r="AC457" t="str">
            <v>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v>
          </cell>
          <cell r="AD457" t="str">
            <v>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v>
          </cell>
          <cell r="AE457" t="str">
            <v>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AF457" t="str">
            <v>עבירה בין אדם עזבו את הכביש ממהר יחד אות מצוקה. קיפ סדרה, אבל מוכן מחסה עד שמגיע הרגע הדוד מתגנבים אל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AG457" t="str">
            <v>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v>
          </cell>
          <cell r="AH457" t="str">
            <v>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v>
          </cell>
          <cell r="AI457" t="str">
            <v>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v>
          </cell>
          <cell r="AJ457" t="str">
            <v>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v>
          </cell>
          <cell r="AK457" t="str">
            <v>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v>
          </cell>
          <cell r="AL457" t="str">
            <v>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v>
          </cell>
          <cell r="AM457" t="str">
            <v>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v>
          </cell>
          <cell r="AN457" t="str">
            <v>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458">
          <cell r="A458" t="str">
            <v>Chapter2Desc</v>
          </cell>
          <cell r="B458">
            <v>1</v>
          </cell>
          <cell r="C4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58"/>
          <cell r="E4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F458"/>
          <cell r="G458"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H458"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K458">
            <v>1</v>
          </cell>
          <cell r="M4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N4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O4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P458"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Q458"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R458"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S458"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T458"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U458"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V458"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W458"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X458"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Y458"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Z458"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AA458"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AB458"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AC458"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AD458"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AE458"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AF458"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AG458"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AH458"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AI458"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AJ458"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AK458"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AL458"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AM458"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AN458"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459">
          <cell r="A459" t="str">
            <v>Chapter3Desc</v>
          </cell>
          <cell r="B459">
            <v>1</v>
          </cell>
          <cell r="C4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59"/>
          <cell r="E4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F459"/>
          <cell r="G459"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H459"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K459">
            <v>1</v>
          </cell>
          <cell r="M4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N459" t="str">
            <v>犯规叔叔肝脏研究机构都被教导重新放大功率的原则，所有你的人与神奇，机器，自然力量，毛孔聚集部队在一起。_x000D_
_x000D_
首先，寻找更多的幸存者。按照幸存者的求救信号刚进入同一区域，你可以不买人。</v>
          </cell>
          <cell r="O459" t="str">
            <v>犯規叔叔肝臟研究機構都被教導重新放大功率的原則，所有你的人與神奇，機器，自然力量，毛孔聚集部隊在一起。_x000D_
_x000D_
首先，尋找更多的倖存者。按照倖存者的求救信號剛進入同一區域，你可以不買人。</v>
          </cell>
          <cell r="P459"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Q459"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R459"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S459"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T459" t="str">
            <v>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U459"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V459"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W459"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X459"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Y459"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Z459"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AA459"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AB459"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AC459"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AD459"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AE459"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AF459"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AG459"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AH459"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AI459"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AJ459"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AK459"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AL459"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AM459"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AN459"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460">
          <cell r="A460" t="str">
            <v>Chapter4Desc</v>
          </cell>
          <cell r="B460">
            <v>1</v>
          </cell>
          <cell r="C4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60"/>
          <cell r="E4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F460"/>
          <cell r="G460"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H460"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K460">
            <v>1</v>
          </cell>
          <cell r="M4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N4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O4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P460"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Q460"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R460"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S460"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T460"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U460"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V460"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W460"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X460"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Y460"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Z460"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AA460"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AB460"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AC460"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AD460"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AE460"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AF460"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AG460"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AH460"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AI460"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AJ460"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AK460"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AL460"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AM460"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AN460"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461">
          <cell r="A461" t="str">
            <v>Chapter5Desc</v>
          </cell>
          <cell r="B461">
            <v>1</v>
          </cell>
          <cell r="C461" t="str">
            <v>챕터5 디스크립션 {0} 등을 이용해서 저지하세요.</v>
          </cell>
          <cell r="E461" t="str">
            <v>챕터5 디스크립션 {0} 등을 이용해서 저지하세요.</v>
          </cell>
          <cell r="G461" t="str">
            <v>Please stop using the description chapter 5 {0} or the like.</v>
          </cell>
          <cell r="H461" t="str">
            <v>Please stop using the description chapter 5 {0} or the like.</v>
          </cell>
          <cell r="K461">
            <v>1</v>
          </cell>
          <cell r="M461" t="str">
            <v>第5章記述{0}などを利用して阻止します。</v>
          </cell>
          <cell r="N461" t="str">
            <v>请停止使用说明第5章{0}等。</v>
          </cell>
          <cell r="O461" t="str">
            <v>請停止使用說明第5章{0}等。</v>
          </cell>
          <cell r="P461" t="str">
            <v>S'il vous plaît cesser d'utiliser le chapitre 5 de description {0} ou similaires.</v>
          </cell>
          <cell r="Q461" t="str">
            <v>Bitte beenden Sie die Beschreibung Kapitel 5 {0} oder dergleichen verwendet wird.</v>
          </cell>
          <cell r="R461" t="str">
            <v>Silakan berhenti menggunakan deskripsi bab 5 {0} atau seperti.</v>
          </cell>
          <cell r="S461" t="str">
            <v>Si prega di smettere di usare la descrizione capitolo 5 {0} o simili.</v>
          </cell>
          <cell r="T461" t="str">
            <v>Пожалуйста, прекратите использовать описание главу 5 {0} или тому подобные.</v>
          </cell>
          <cell r="U461" t="str">
            <v>Por favor, deje de usar la descripción del capítulo 5 {0} o similares.</v>
          </cell>
          <cell r="V461" t="str">
            <v>กรุณาหยุดใช้คำอธิบายบทที่ 5 {0} หรือเหมือน</v>
          </cell>
          <cell r="W461" t="str">
            <v>Hãy ngừng sử dụng chương mô tả 5 {0} hoặc tương tự.</v>
          </cell>
          <cell r="X461" t="str">
            <v>Por favor, pare de usar a descrição capítulo 5 {0} ou similar.</v>
          </cell>
          <cell r="Y461" t="str">
            <v>يرجى التوقف عن استخدام وصف الفصل 5 {0} أو ما شابه ذلك.</v>
          </cell>
          <cell r="Z461" t="str">
            <v>Калі ласка, спыніце выкарыстоўваць апісанне главу 5 {0} або таму падобныя.</v>
          </cell>
          <cell r="AA461" t="str">
            <v>Моля спре да използва главата описание 5 {0} или други подобни.</v>
          </cell>
          <cell r="AB461" t="str">
            <v>Prosím, přestaňte používat Popis Kapitola 5 {0} nebo podobně.</v>
          </cell>
          <cell r="AC461" t="str">
            <v>Stop het gebruik van de beschrijving hoofdstuk 5 {0} of iets dergelijks.</v>
          </cell>
          <cell r="AD461" t="str">
            <v>Lopeta kuvausta luvussa 5 {0} tai vastaavaa.</v>
          </cell>
          <cell r="AE461" t="str">
            <v>Παρακαλούμε να σταματήσουν να χρησιμοποιούν την περιγραφή κεφάλαιο 5 {0} ή παρόμοια.</v>
          </cell>
          <cell r="AF461" t="str">
            <v>אנו מבקשים שתפסיק להשתמש בפרק תיאור 5 {0} או משהו דומה.</v>
          </cell>
          <cell r="AG461" t="str">
            <v>Kérjük, ne használja a leírás 5. fejezetében {0}, vagy hasonlók.</v>
          </cell>
          <cell r="AH461" t="str">
            <v>Sila berhenti menggunakan huraian bab 5 {0} atau seperti.</v>
          </cell>
          <cell r="AI461" t="str">
            <v>Proszę przestać używać opis rozdział 5 {0} lub podobne.</v>
          </cell>
          <cell r="AJ461" t="str">
            <v>Vă rugăm să nu mai folosiți descrierea capitolului 5 {0} sau altele asemenea.</v>
          </cell>
          <cell r="AK461" t="str">
            <v>Prosím, prestaňte používať Opis Kapitola 5 {0} alebo podobne.</v>
          </cell>
          <cell r="AL461" t="str">
            <v>Vänligen sluta använda beskrivningen kapitel 5 {0} eller liknande.</v>
          </cell>
          <cell r="AM461" t="str">
            <v>açıklama bölüm 5 {0} veya benzeri kullanılarak Lütfen dur.</v>
          </cell>
          <cell r="AN461" t="str">
            <v>Будь ласка, припиніть використовувати опис главу 5 {0} або тому подібні.</v>
          </cell>
        </row>
        <row r="462">
          <cell r="A462" t="str">
            <v>Chapter6Desc</v>
          </cell>
          <cell r="B462">
            <v>1</v>
          </cell>
          <cell r="C462" t="str">
            <v>챕터6 디스크립션 {0} 등을 이용해서 저지하세요.</v>
          </cell>
          <cell r="E462" t="str">
            <v>챕터6 디스크립션 {0} 등을 이용해서 저지하세요.</v>
          </cell>
          <cell r="G462" t="str">
            <v>Please stop using the Chapter 6 description {0} or the like.</v>
          </cell>
          <cell r="H462" t="str">
            <v>Please stop using the Chapter 6 description {0} or the like.</v>
          </cell>
          <cell r="K462">
            <v>1</v>
          </cell>
          <cell r="M462" t="str">
            <v>第6章記述{0}などを利用して阻止します。</v>
          </cell>
          <cell r="N462" t="str">
            <v>请停止使用第6章描述{0}等。</v>
          </cell>
          <cell r="O462" t="str">
            <v>請停止使用第6章描述{0}等。</v>
          </cell>
          <cell r="P462" t="str">
            <v>S'il vous plaît cesser d'utiliser la description Chapitre 6 {0} ou similaires.</v>
          </cell>
          <cell r="Q462" t="str">
            <v>Bitte beenden Sie die Kapitel 6 Beschreibung mit {0} oder dergleichen.</v>
          </cell>
          <cell r="R462" t="str">
            <v>Silakan berhenti menggunakan Bab 6 deskripsi {0} atau sejenisnya.</v>
          </cell>
          <cell r="S462" t="str">
            <v>Si prega di smettere di usare la descrizione Capitolo 6 {0} o simili.</v>
          </cell>
          <cell r="T462" t="str">
            <v>Пожалуйста, прекратите использовать описание Главу 6 {0} или тому подобные.</v>
          </cell>
          <cell r="U462" t="str">
            <v>Por favor, deje de usar la descripción Capítulo 6 {0} o similares.</v>
          </cell>
          <cell r="V462" t="str">
            <v>กรุณาหยุดการใช้บทที่ 6 คำอธิบาย {0} หรือชอบ</v>
          </cell>
          <cell r="W462" t="str">
            <v>Hãy ngừng sử dụng các mô tả Chương 6 {0} hoặc tương tự.</v>
          </cell>
          <cell r="X462" t="str">
            <v>Por favor, pare de usar a descrição Capítulo 6 {0} ou similar.</v>
          </cell>
          <cell r="Y462" t="str">
            <v>يرجى التوقف عن استخدام الفصل 6 الوصف {0} أو ما شابه ذلك.</v>
          </cell>
          <cell r="Z462" t="str">
            <v>Калі ласка, спыніце выкарыстоўваць апісанне Кіраўніка 6 {0} або таму падобныя.</v>
          </cell>
          <cell r="AA462" t="str">
            <v>Моля спре да използва описанието на глава 6 {0} или други подобни.</v>
          </cell>
          <cell r="AB462" t="str">
            <v>Prosím, přestaňte používat popis Kapitola 6 {0} nebo podobně.</v>
          </cell>
          <cell r="AC462" t="str">
            <v>Gelieve stoppen met het gebruik Hoofdstuk 6 beschrijving {0} of iets dergelijks.</v>
          </cell>
          <cell r="AD462" t="str">
            <v>Lopeta luvun 6 kuvaus {0} tai vastaavaa.</v>
          </cell>
          <cell r="AE462" t="str">
            <v>Παρακαλούμε να σταματήσουν να χρησιμοποιούν την περιγραφή Κεφάλαιο 6 {0} ή παρόμοια.</v>
          </cell>
          <cell r="AF462" t="str">
            <v>אנא להפסיק את השימוש בתיאור 6 פרק {0} או משהו דומה.</v>
          </cell>
          <cell r="AG462" t="str">
            <v>Kérjük, ne használja a 6. fejezet leírása {0}, vagy hasonlók.</v>
          </cell>
          <cell r="AH462" t="str">
            <v>Sila berhenti menggunakan penerangan Bab 6 {0} atau sebagainya.</v>
          </cell>
          <cell r="AI462" t="str">
            <v>Należy zaprzestać korzystania z opisem Rozdział 6 {0} lub tym podobne.</v>
          </cell>
          <cell r="AJ462" t="str">
            <v>Vă rugăm să opriți folosind descrierea Capitolul 6 {0} sau altele asemenea.</v>
          </cell>
          <cell r="AK462" t="str">
            <v>Prosím, prestaňte používať opis Kapitola 6 {0} alebo podobne.</v>
          </cell>
          <cell r="AL462" t="str">
            <v>Vänligen sluta använda kapitel 6 beskrivningen {0} eller liknande.</v>
          </cell>
          <cell r="AM462" t="str">
            <v>Bölüm 6 açıklamasına {0} veya benzeri kullanarak durdurun.</v>
          </cell>
          <cell r="AN462" t="str">
            <v>Будь ласка, припиніть використовувати опис Главу 6 {0} або тому подібні.</v>
          </cell>
        </row>
        <row r="463">
          <cell r="A463" t="str">
            <v>Chapter7Desc</v>
          </cell>
          <cell r="B463">
            <v>1</v>
          </cell>
          <cell r="C463" t="str">
            <v>6개의 관문을 통과해야 합니다 래빗 무리가 몰려오고 있으니 {0} 등을 이용해서 저지하세요.</v>
          </cell>
          <cell r="E463" t="str">
            <v>6개의 관문을 통과해야 합니다 래빗 무리가 몰려오고 있으니 {0} 등을 이용해서 저지하세요.</v>
          </cell>
          <cell r="G463" t="str">
            <v>Must pass six gates rabbit, so the crowd came flocking, please stop using, such as {0}.</v>
          </cell>
          <cell r="H463" t="str">
            <v>Must pass six gates rabbit, so the crowd came flocking, please stop using, such as {0}.</v>
          </cell>
          <cell r="K463">
            <v>1</v>
          </cell>
          <cell r="M463" t="str">
            <v>6つの関門を通過する必要がありますラビット無理が寄せられているので、{0}などを利用して阻止します。</v>
          </cell>
          <cell r="N463" t="str">
            <v>必须通过六个门兔，所以人群中传来植绒，请停止使用，如{0}。</v>
          </cell>
          <cell r="O463" t="str">
            <v>必須通過六個門兔，所以人群中傳來植絨，請停止使用，如{0}。</v>
          </cell>
          <cell r="P463" t="str">
            <v>Lapin doit passer six portes, de sorte que la foule accourut, s'il vous plaît cesser d'utiliser, comme {0}.</v>
          </cell>
          <cell r="Q463" t="str">
            <v>Muss sechs Tore Kaninchen passieren, so dass die Menge Beflockung kam, bitte nicht mehr verwenden, wie zum Beispiel {0}.</v>
          </cell>
          <cell r="R463" t="str">
            <v>Harus melewati enam gerbang kelinci, sehingga datanglah orang banyak berbondong-bondong, silakan berhenti menggunakan, seperti {0}.</v>
          </cell>
          <cell r="S463" t="str">
            <v>Devono passare sei porte coniglio, così la folla è venuto affollano, si prega di smettere di usare, ad esempio {0}.</v>
          </cell>
          <cell r="T463" t="str">
            <v>Должно пройти шесть ворот кролика, так что толпа пришла стекаются, пожалуйста, прекратите использование, например, {0}.</v>
          </cell>
          <cell r="U463" t="str">
            <v>Debe pasar conejo seis puertas, por lo que la multitud se flocado, por favor, deje de usar, tales como {0}.</v>
          </cell>
          <cell r="V463" t="str">
            <v>จะต้องผ่านการหกประตูกระต่ายเพื่อให้ฝูงชนที่มา flocking โปรดหยุดใช้เช่น {0}</v>
          </cell>
          <cell r="W463" t="str">
            <v>Phải vượt qua sáu cửa thỏ, vì vậy đám đông đã đổ xô, xin vui lòng ngừng sử dụng, chẳng hạn như {0}.</v>
          </cell>
          <cell r="X463" t="str">
            <v>Deve passar por seis portas coelho, então a multidão veio reunindo-se, por favor, pare de usar, como {0}.</v>
          </cell>
          <cell r="Y463" t="str">
            <v>يجب أن تمر ستة أبواب الأرنب، لذلك جاء الحشد يتدفقون، يرجى التوقف عن استخدام، مثل {0}.</v>
          </cell>
          <cell r="Z463" t="str">
            <v>Павінна прайсці шэсць варот труса, так што натоўп прыйшла сцякаюцца, калі ласка, спыніце выкарыстанне, напрыклад, {0}.</v>
          </cell>
          <cell r="AA463" t="str">
            <v>Трябва да премине шест врати заек, така публиката дойде стичат, моля спре да използва, като {0}.</v>
          </cell>
          <cell r="AB463" t="str">
            <v>Musí projít šesti branami králíka, takže dav přišel hrnou, prosím přestat používat, jako je {0}.</v>
          </cell>
          <cell r="AC463" t="str">
            <v>Moet passeren zes poorten konijn, zodat het publiek kwam massaal, niet meer worden gebruikt, zoals {0}.</v>
          </cell>
          <cell r="AD463" t="str">
            <v>On läpäistävä kuusi porttien kani, joten yleisö tuli paikalle täyttämään, lopeta, kuten {0}.</v>
          </cell>
          <cell r="AE463" t="str">
            <v>Πρέπει να περάσει έξι πύλες κουνέλι, έτσι ώστε το πλήθος ήρθε συρρέουν, παρακαλούμε να σταματήσουν να χρησιμοποιούν, όπως {0}.</v>
          </cell>
          <cell r="AF463" t="str">
            <v>חייב לעבור ארנב שישה שערים, כך הקהל באו בהמוניהם, בבקשה להפסיק את השימוש, כגון {0}.</v>
          </cell>
          <cell r="AG463" t="str">
            <v>Át kell mennie hat kapuk nyúl, így a tömeg jött pelyhesítő, kérjük ne használja, mint például a {0}.</v>
          </cell>
          <cell r="AH463" t="str">
            <v>Mesti lulus enam pintu arnab, jadi orang ramai datang tertarik, sila berhenti menggunakan, seperti {0}.</v>
          </cell>
          <cell r="AI463" t="str">
            <v>Musi przejść sześcioma bramami królika, więc tłum przyszedł uciekają, należy zaprzestać używania, takie jak {0}.</v>
          </cell>
          <cell r="AJ463" t="str">
            <v>Trebuie să treacă șase porți de iepure, astfel încât mulțimea a venit flocking, vă rugăm să nu mai utilizați, cum ar fi {0}.</v>
          </cell>
          <cell r="AK463" t="str">
            <v>Musí prejsť šiestimi bránami králika, takže dav prišiel hrnú, prosím prestať používať, ako je {0}.</v>
          </cell>
          <cell r="AL463" t="str">
            <v>Måste passera sex grindar kanin, så publiken kom flockas, vänligen sluta använda, till exempel {0}.</v>
          </cell>
          <cell r="AM463" t="str">
            <v>kalabalık akın geldi bu yüzden altı kapıları tavşan geçmelidir, bu tür {0} olarak, kullanmayı bırakın lütfen.</v>
          </cell>
          <cell r="AN463" t="str">
            <v>Повинно пройти шість воріт кролика, так що натовп прийшла стікаються, будь ласка, припиніть використання, наприклад, {0}.</v>
          </cell>
        </row>
        <row r="464">
          <cell r="A464" t="str">
            <v>Chapter8Desc</v>
          </cell>
          <cell r="B464">
            <v>1</v>
          </cell>
          <cell r="C464" t="str">
            <v>챕터8 디스크립션 {0} 등을 이용해서 저지하세요.</v>
          </cell>
          <cell r="E464" t="str">
            <v>챕터8 디스크립션 {0} 등을 이용해서 저지하세요.</v>
          </cell>
          <cell r="G464" t="str">
            <v>Please stop using the description chapter 8 {0} or the like.</v>
          </cell>
          <cell r="H464" t="str">
            <v>Please stop using the description chapter 8 {0} or the like.</v>
          </cell>
          <cell r="K464">
            <v>1</v>
          </cell>
          <cell r="M464" t="str">
            <v>第8章記述{0}などを利用して阻止します。</v>
          </cell>
          <cell r="N464" t="str">
            <v>请停止使用说明第8 {0}等。</v>
          </cell>
          <cell r="O464" t="str">
            <v>請停止使用說明第8 {0}等。</v>
          </cell>
          <cell r="P464" t="str">
            <v>S'il vous plaît cesser d'utiliser le chapitre 8 de description {0} ou similaires.</v>
          </cell>
          <cell r="Q464" t="str">
            <v>Bitte beenden Sie die Beschreibung Kapitel 8 {0} oder dergleichen verwendet wird.</v>
          </cell>
          <cell r="R464" t="str">
            <v>Silakan berhenti menggunakan deskripsi bab 8 {0} atau seperti.</v>
          </cell>
          <cell r="S464" t="str">
            <v>Si prega di smettere di usare la descrizione capitolo 8 {0} o simili.</v>
          </cell>
          <cell r="T464" t="str">
            <v>Пожалуйста, прекратите использовать описание главу 8 {0} или тому подобные.</v>
          </cell>
          <cell r="U464" t="str">
            <v>Por favor, deje de usar la descripción del capítulo 8 {0} o similares.</v>
          </cell>
          <cell r="V464" t="str">
            <v>กรุณาหยุดใช้คำอธิบายบทที่ 8 {0} หรือเหมือน</v>
          </cell>
          <cell r="W464" t="str">
            <v>Hãy ngừng sử dụng chương mô tả 8 {0} hoặc tương tự.</v>
          </cell>
          <cell r="X464" t="str">
            <v>Por favor, pare de usar a descrição capítulo 8 {0} ou similar.</v>
          </cell>
          <cell r="Y464" t="str">
            <v>يرجى التوقف عن استخدام وصف الفصل 8 {0} أو ما شابه ذلك.</v>
          </cell>
          <cell r="Z464" t="str">
            <v>Калі ласка, спыніце выкарыстоўваць апісанне главу 8 {0} або таму падобныя.</v>
          </cell>
          <cell r="AA464" t="str">
            <v>Моля спре да използва главата описание 8 {0} или други подобни.</v>
          </cell>
          <cell r="AB464" t="str">
            <v>Prosím, přestaňte používat Popis Kapitola 8 {0} nebo podobně.</v>
          </cell>
          <cell r="AC464" t="str">
            <v>Stop het gebruik van de beschrijving hoofdstuk 8 {0} of iets dergelijks.</v>
          </cell>
          <cell r="AD464" t="str">
            <v>Lopeta kuvausta luvussa 8 {0} tai vastaavaa.</v>
          </cell>
          <cell r="AE464" t="str">
            <v>Παρακαλούμε να σταματήσουν να χρησιμοποιούν την περιγραφή κεφάλαιο 8 {0} ή παρόμοια.</v>
          </cell>
          <cell r="AF464" t="str">
            <v>אנו מבקשים שתפסיק להשתמש בפרק תיאור 8 {0} או משהו דומה.</v>
          </cell>
          <cell r="AG464" t="str">
            <v>Kérjük, ne használja a leírás 8. fejezet {0}, vagy hasonlók.</v>
          </cell>
          <cell r="AH464" t="str">
            <v>Sila berhenti menggunakan huraian bab 8 {0} atau seperti.</v>
          </cell>
          <cell r="AI464" t="str">
            <v>Proszę przestać używać opis rozdział 8 {0} lub podobne.</v>
          </cell>
          <cell r="AJ464" t="str">
            <v>Vă rugăm să nu mai folosiți descrierea capitolul 8 {0} sau altele asemenea.</v>
          </cell>
          <cell r="AK464" t="str">
            <v>Prosím, prestaňte používať Opis Kapitola 8 {0} alebo podobne.</v>
          </cell>
          <cell r="AL464" t="str">
            <v>Vänligen sluta använda beskrivningen kapitel 8 {0} eller liknande.</v>
          </cell>
          <cell r="AM464" t="str">
            <v>açıklama bölüm 8 {0} veya benzeri kullanılarak Lütfen dur.</v>
          </cell>
          <cell r="AN464" t="str">
            <v>Будь ласка, припиніть використовувати опис главу 8 {0} або тому подібні.</v>
          </cell>
        </row>
        <row r="465">
          <cell r="A465" t="str">
            <v>Chapter9Desc</v>
          </cell>
          <cell r="B465">
            <v>1</v>
          </cell>
          <cell r="C465" t="str">
            <v>챕터9 디스크립션 {0} 등을 이용해서 저지하세요.</v>
          </cell>
          <cell r="E465" t="str">
            <v>챕터9 디스크립션 {0} 등을 이용해서 저지하세요.</v>
          </cell>
          <cell r="G465" t="str">
            <v>Please stop using the description chapter 9 {0} or the like.</v>
          </cell>
          <cell r="H465" t="str">
            <v>Please stop using the description chapter 9 {0} or the like.</v>
          </cell>
          <cell r="K465">
            <v>1</v>
          </cell>
          <cell r="M465" t="str">
            <v>第9章記述{0}などを利用して阻止します。</v>
          </cell>
          <cell r="N465" t="str">
            <v>请停止使用说明第9章{0}等。</v>
          </cell>
          <cell r="O465" t="str">
            <v>請停止使用說明第9章{0}等。</v>
          </cell>
          <cell r="P465" t="str">
            <v>S'il vous plaît cesser d'utiliser le chapitre 9 de description {0} ou similaires.</v>
          </cell>
          <cell r="Q465" t="str">
            <v>Bitte beenden Sie die Beschreibung Kapitel 9 {0} oder dergleichen verwendet wird.</v>
          </cell>
          <cell r="R465" t="str">
            <v>Silakan berhenti menggunakan deskripsi pasal 9 {0} atau seperti.</v>
          </cell>
          <cell r="S465" t="str">
            <v>Si prega di smettere di usare la descrizione capitolo 9 {0} o simili.</v>
          </cell>
          <cell r="T465" t="str">
            <v>Пожалуйста, прекратите использовать описание главу 9 {0} или тому подобные.</v>
          </cell>
          <cell r="U465" t="str">
            <v>Por favor, deje de usar la descripción del capítulo 9 {0} o similares.</v>
          </cell>
          <cell r="V465" t="str">
            <v>กรุณาหยุดใช้คำอธิบายบทที่ 9 {0} หรือเหมือน</v>
          </cell>
          <cell r="W465" t="str">
            <v>Hãy ngừng sử dụng chương mô tả 9 {0} hoặc tương tự.</v>
          </cell>
          <cell r="X465" t="str">
            <v>Por favor, pare de usar a descrição capítulo 9 {0} ou similar.</v>
          </cell>
          <cell r="Y465" t="str">
            <v>يرجى التوقف عن استخدام وصف الفصل 9 {0} أو ما شابه ذلك.</v>
          </cell>
          <cell r="Z465" t="str">
            <v>Калі ласка, спыніце выкарыстоўваць апісанне главу 9 {0} або таму падобныя.</v>
          </cell>
          <cell r="AA465" t="str">
            <v>Моля спре да използва главата описание 9 {0} или други подобни.</v>
          </cell>
          <cell r="AB465" t="str">
            <v>Prosím, přestaňte používat Popis Kapitola 9 {0} nebo podobně.</v>
          </cell>
          <cell r="AC465" t="str">
            <v>Stop het gebruik van de beschrijving hoofdstuk 9 {0} of iets dergelijks.</v>
          </cell>
          <cell r="AD465" t="str">
            <v>Lopeta kuvausta luvussa 9 {0} tai vastaavaa.</v>
          </cell>
          <cell r="AE465" t="str">
            <v>Παρακαλούμε να σταματήσουν να χρησιμοποιούν την περιγραφή κεφάλαιο 9 {0} ή παρόμοια.</v>
          </cell>
          <cell r="AF465" t="str">
            <v>אנו מבקשים שתפסיק להשתמש בפרק תיאור 9 {0} או משהו דומה.</v>
          </cell>
          <cell r="AG465" t="str">
            <v>Kérjük, ne használja a leírás 9. fejezet {0}, vagy hasonlók.</v>
          </cell>
          <cell r="AH465" t="str">
            <v>Sila berhenti menggunakan huraian bab 9 {0} atau seperti.</v>
          </cell>
          <cell r="AI465" t="str">
            <v>Proszę przestać używać opis rozdział 9 {0} lub podobne.</v>
          </cell>
          <cell r="AJ465" t="str">
            <v>Vă rugăm să nu mai folosiți descrierea capitolului 9 {0} sau altele asemenea.</v>
          </cell>
          <cell r="AK465" t="str">
            <v>Prosím, prestaňte používať Opis Kapitola 9 {0} alebo podobne.</v>
          </cell>
          <cell r="AL465" t="str">
            <v>Vänligen sluta använda beskrivningen kapitel 9 {0} eller liknande.</v>
          </cell>
          <cell r="AM465" t="str">
            <v>açıklama bölüm 9 {0} veya benzeri kullanılarak Lütfen dur.</v>
          </cell>
          <cell r="AN465" t="str">
            <v>Будь ласка, припиніть використовувати опис главу 9 {0} або тому подібні.</v>
          </cell>
        </row>
        <row r="466">
          <cell r="A466" t="str">
            <v>Chapter10Desc</v>
          </cell>
          <cell r="B466">
            <v>1</v>
          </cell>
          <cell r="C466" t="str">
            <v>챕터10 디스크립션 {0} 등을 이용해서 저지하세요.</v>
          </cell>
          <cell r="E466" t="str">
            <v>챕터10 디스크립션 {0} 등을 이용해서 저지하세요.</v>
          </cell>
          <cell r="G466" t="str">
            <v>Please stop using the description chapter 10 {0} or the like.</v>
          </cell>
          <cell r="H466" t="str">
            <v>Please stop using the description chapter 10 {0} or the like.</v>
          </cell>
          <cell r="K466">
            <v>1</v>
          </cell>
          <cell r="M466" t="str">
            <v>第10章ディスクリプション{0}などを利用して阻止します。</v>
          </cell>
          <cell r="N466" t="str">
            <v>请停止使用说明书第10章{0}等。</v>
          </cell>
          <cell r="O466" t="str">
            <v>請停止使用說明書第10章{0}等。</v>
          </cell>
          <cell r="P466" t="str">
            <v>S'il vous plaît cesser d'utiliser le chapitre 10 de description {0} ou similaires.</v>
          </cell>
          <cell r="Q466" t="str">
            <v>Bitte beenden Sie die Beschreibung Kapitel mit 10 {0} oder dergleichen.</v>
          </cell>
          <cell r="R466" t="str">
            <v>Silakan berhenti menggunakan deskripsi pasal 10 {0} atau sejenisnya.</v>
          </cell>
          <cell r="S466" t="str">
            <v>Si prega di smettere di usare la descrizione capitolo 10 {0} o simili.</v>
          </cell>
          <cell r="T466" t="str">
            <v>Пожалуйста, прекратите использовать описание главы 10 {0} или тому подобные.</v>
          </cell>
          <cell r="U466" t="str">
            <v>Por favor, deje de usar la descripción del capítulo 10 {0} o similares.</v>
          </cell>
          <cell r="V466" t="str">
            <v>กรุณาหยุดใช้คำอธิบายบทที่ 10 {0} หรือเหมือน</v>
          </cell>
          <cell r="W466" t="str">
            <v>Hãy ngừng sử dụng chương mô tả 10 {0} hoặc tương tự.</v>
          </cell>
          <cell r="X466" t="str">
            <v>Por favor, pare de usar a descrição capítulo 10 {0} ou similar.</v>
          </cell>
          <cell r="Y466" t="str">
            <v>يرجى التوقف عن استخدام وصف الفصل 10 {0} أو ما شابه ذلك.</v>
          </cell>
          <cell r="Z466" t="str">
            <v>Калі ласка, спыніце выкарыстоўваць апісанне кіраўніка 10 {0} або таму падобныя.</v>
          </cell>
          <cell r="AA466" t="str">
            <v>Моля спре да използва главата описание 10 {0} или други подобни.</v>
          </cell>
          <cell r="AB466" t="str">
            <v>Prosím, přestaňte používat Popis Kapitola 10 {0} nebo podobně.</v>
          </cell>
          <cell r="AC466" t="str">
            <v>Stop het gebruik van de beschrijving hoofdstuk 10 {0} of iets dergelijks.</v>
          </cell>
          <cell r="AD466" t="str">
            <v>Lopeta kuvausta luvussa 10 {0} tai vastaavaa.</v>
          </cell>
          <cell r="AE466" t="str">
            <v>Παρακαλούμε να σταματήσουν να χρησιμοποιούν την περιγραφή κεφάλαιο 10 {0} ή παρόμοια.</v>
          </cell>
          <cell r="AF466" t="str">
            <v>אנו מבקשים שתפסיק להשתמש בפרק תיאור 10 {0} או משהו דומה.</v>
          </cell>
          <cell r="AG466" t="str">
            <v>Kérjük, ne használja a leírás 10. fejezet {0}, vagy hasonlók.</v>
          </cell>
          <cell r="AH466" t="str">
            <v>Sila berhenti menggunakan huraian bab 10 {0} atau sebagainya.</v>
          </cell>
          <cell r="AI466" t="str">
            <v>Proszę przestać używać opis rozdział 10 {0} lub tym podobne.</v>
          </cell>
          <cell r="AJ466" t="str">
            <v>Vă rugăm să nu mai folosiți descrierea capitolului 10 {0} sau altele asemenea.</v>
          </cell>
          <cell r="AK466" t="str">
            <v>Prosím, prestaňte používať Opis Kapitola 10 {0} alebo podobne.</v>
          </cell>
          <cell r="AL466" t="str">
            <v>Vänligen sluta använda beskrivningen kapitel 10 {0} eller liknande.</v>
          </cell>
          <cell r="AM466" t="str">
            <v>açıklama bölüm 10 {0} veya benzeri kullanarak durdurun.</v>
          </cell>
          <cell r="AN466" t="str">
            <v>Будь ласка, припиніть використовувати опис глави 10 {0} або тому подібні.</v>
          </cell>
        </row>
        <row r="467">
          <cell r="A467" t="str">
            <v>Chapter11Desc</v>
          </cell>
          <cell r="B467">
            <v>1</v>
          </cell>
          <cell r="C467" t="str">
            <v>챕터11 디스크립션 {0} 등을 이용해서 저지하세요.</v>
          </cell>
          <cell r="E467" t="str">
            <v>챕터11 디스크립션 {0} 등을 이용해서 저지하세요.</v>
          </cell>
          <cell r="G467" t="str">
            <v>Please stop using the description chapter 11 {0} or the like.</v>
          </cell>
          <cell r="H467" t="str">
            <v>Please stop using the description chapter 11 {0} or the like.</v>
          </cell>
          <cell r="K467">
            <v>1</v>
          </cell>
          <cell r="M467" t="str">
            <v>チャプター11記述{0}などを利用して阻止します。</v>
          </cell>
          <cell r="N467" t="str">
            <v>请停止使用说明书第11章{0}等。</v>
          </cell>
          <cell r="O467" t="str">
            <v>請停止使用說明書第11章{0}等。</v>
          </cell>
          <cell r="P467" t="str">
            <v>S'il vous plaît cesser d'utiliser le chapitre 11 de la description {0} ou similaires.</v>
          </cell>
          <cell r="Q467" t="str">
            <v>Bitte beenden Sie die Beschreibung Kapitel mit 11 {0} oder dergleichen.</v>
          </cell>
          <cell r="R467" t="str">
            <v>Silakan berhenti menggunakan deskripsi pasal 11 {0} atau sejenisnya.</v>
          </cell>
          <cell r="S467" t="str">
            <v>Si prega di smettere di usare la descrizione capitolo 11 {0} o simili.</v>
          </cell>
          <cell r="T467" t="str">
            <v>Пожалуйста, прекратите использовать описание главы 11 {0} или тому подобные.</v>
          </cell>
          <cell r="U467" t="str">
            <v>Por favor, deje de usar la descripción del capítulo 11 {0} o similares.</v>
          </cell>
          <cell r="V467" t="str">
            <v>กรุณาหยุดใช้คำอธิบายบทที่ 11 {0} หรือเหมือน</v>
          </cell>
          <cell r="W467" t="str">
            <v>Hãy ngừng sử dụng chương mô tả 11 {0} hoặc tương tự.</v>
          </cell>
          <cell r="X467" t="str">
            <v>Por favor, pare de usar a descrição capítulo 11 {0} ou similar.</v>
          </cell>
          <cell r="Y467" t="str">
            <v>يرجى التوقف عن استخدام وصف الفصل 11 {0} أو ما شابه ذلك.</v>
          </cell>
          <cell r="Z467" t="str">
            <v>Калі ласка, спыніце выкарыстоўваць апісанне кіраўніка 11 {0} або таму падобныя.</v>
          </cell>
          <cell r="AA467" t="str">
            <v>Моля спре да използва главата описание 11 {0} или други подобни.</v>
          </cell>
          <cell r="AB467" t="str">
            <v>Prosím, přestaňte používat Popis Kapitola 11 {0} nebo podobně.</v>
          </cell>
          <cell r="AC467" t="str">
            <v>Stop het gebruik van de beschrijving hoofdstuk 11 {0} of iets dergelijks.</v>
          </cell>
          <cell r="AD467" t="str">
            <v>Lopeta kuvausta luvussa 11 {0} tai vastaavaa.</v>
          </cell>
          <cell r="AE467" t="str">
            <v>Παρακαλούμε να σταματήσουν να χρησιμοποιούν την περιγραφή κεφάλαιο 11 {0} ή παρόμοια.</v>
          </cell>
          <cell r="AF467" t="str">
            <v>אנו מבקשים שתפסיק להשתמש בפרק תיאור 11 {0} או משהו דומה.</v>
          </cell>
          <cell r="AG467" t="str">
            <v>Kérjük, ne használja a leírás 11. fejezet {0}, vagy hasonlók.</v>
          </cell>
          <cell r="AH467" t="str">
            <v>Sila berhenti menggunakan huraian bab 11 {0} atau sebagainya.</v>
          </cell>
          <cell r="AI467" t="str">
            <v>Proszę przestać używać opis rozdział 11 {0} lub tym podobne.</v>
          </cell>
          <cell r="AJ467" t="str">
            <v>Vă rugăm să nu mai folosiți descrierea capitolul 11 ​​{0} sau altele asemenea.</v>
          </cell>
          <cell r="AK467" t="str">
            <v>Prosím, prestaňte používať Opis Kapitola 11 {0} alebo podobne.</v>
          </cell>
          <cell r="AL467" t="str">
            <v>Vänligen sluta använda beskrivningen kapitel 11 {0} eller liknande.</v>
          </cell>
          <cell r="AM467" t="str">
            <v>açıklama bölüm 11 {0} veya benzeri kullanarak durdurun.</v>
          </cell>
          <cell r="AN467" t="str">
            <v>Будь ласка, припиніть використовувати опис глави 11 {0} або тому подібні.</v>
          </cell>
        </row>
        <row r="468">
          <cell r="A468" t="str">
            <v>Chapter12Desc</v>
          </cell>
          <cell r="B468">
            <v>1</v>
          </cell>
          <cell r="C468" t="str">
            <v>챕터12 디스크립션 {0} 등을 이용해서 저지하세요.</v>
          </cell>
          <cell r="E468" t="str">
            <v>챕터12 디스크립션 {0} 등을 이용해서 저지하세요.</v>
          </cell>
          <cell r="G468" t="str">
            <v>Please stop using the description chapter 12 {0} or the like.</v>
          </cell>
          <cell r="H468" t="str">
            <v>Please stop using the description chapter 12 {0} or the like.</v>
          </cell>
          <cell r="K468">
            <v>1</v>
          </cell>
          <cell r="M468" t="str">
            <v>第12章ディスクリプション{0}などを利用して阻止します。</v>
          </cell>
          <cell r="N468" t="str">
            <v>请停止使用说明书第12章{0}等。</v>
          </cell>
          <cell r="O468" t="str">
            <v>請停止使用說明書第12章{0}等。</v>
          </cell>
          <cell r="P468" t="str">
            <v>S'il vous plaît cesser d'utiliser le chapitre 12 de description {0} ou similaires.</v>
          </cell>
          <cell r="Q468" t="str">
            <v>Bitte beenden Sie die Beschreibung Kapitel mit 12 {0} oder dergleichen.</v>
          </cell>
          <cell r="R468" t="str">
            <v>Silakan berhenti menggunakan deskripsi pasal 12 {0} atau sejenisnya.</v>
          </cell>
          <cell r="S468" t="str">
            <v>Si prega di smettere di usare la descrizione capitolo 12 {0} o simili.</v>
          </cell>
          <cell r="T468" t="str">
            <v>Пожалуйста, прекратите использовать описание главы 12 {0} или тому подобные.</v>
          </cell>
          <cell r="U468" t="str">
            <v>Por favor, deje de usar la descripción del capítulo 12 {0} o similares.</v>
          </cell>
          <cell r="V468" t="str">
            <v>กรุณาหยุดใช้คำอธิบายบทที่ 12 {0} หรือเหมือน</v>
          </cell>
          <cell r="W468" t="str">
            <v>Hãy ngừng sử dụng chương mô tả 12 {0} hoặc tương tự.</v>
          </cell>
          <cell r="X468" t="str">
            <v>Por favor, pare de usar a descrição capítulo 12 {0} ou similar.</v>
          </cell>
          <cell r="Y468" t="str">
            <v>يرجى التوقف عن استخدام وصف الفصل 12 {0} أو ما شابه ذلك.</v>
          </cell>
          <cell r="Z468" t="str">
            <v>Калі ласка, спыніце выкарыстоўваць апісанне главы 12 {0} або таму падобныя.</v>
          </cell>
          <cell r="AA468" t="str">
            <v>Моля спре да използва главата описание 12 {0} или други подобни.</v>
          </cell>
          <cell r="AB468" t="str">
            <v>Prosím, přestaňte používat Popis Kapitola 12 {0} nebo podobně.</v>
          </cell>
          <cell r="AC468" t="str">
            <v>Stop het gebruik van de beschrijving hoofdstuk 12 {0} of iets dergelijks.</v>
          </cell>
          <cell r="AD468" t="str">
            <v>Lopeta kuvausta luku 12 {0} tai vastaavaa.</v>
          </cell>
          <cell r="AE468" t="str">
            <v>Παρακαλούμε να σταματήσουν να χρησιμοποιούν την περιγραφή κεφάλαιο 12 {0} ή παρόμοια.</v>
          </cell>
          <cell r="AF468" t="str">
            <v>אנו מבקשים שתפסיק להשתמש בפרק תיאור 12 {0} או משהו דומה.</v>
          </cell>
          <cell r="AG468" t="str">
            <v>Kérjük, ne használja a leírás 12. fejezet {0}, vagy hasonlók.</v>
          </cell>
          <cell r="AH468" t="str">
            <v>Sila berhenti menggunakan huraian bab 12 {0} atau sebagainya.</v>
          </cell>
          <cell r="AI468" t="str">
            <v>Proszę przestać używać opis rozdział 12 {0} lub tym podobne.</v>
          </cell>
          <cell r="AJ468" t="str">
            <v>Vă rugăm să nu mai folosiți descrierea capitolul 12 {0} sau altele asemenea.</v>
          </cell>
          <cell r="AK468" t="str">
            <v>Prosím, prestaňte používať Opis Kapitola 12 {0} alebo podobne.</v>
          </cell>
          <cell r="AL468" t="str">
            <v>Vänligen sluta använda beskrivningen kapitel 12 {0} eller liknande.</v>
          </cell>
          <cell r="AM468" t="str">
            <v>açıklama bölüm 12 {0} veya benzeri kullanarak durdurun.</v>
          </cell>
          <cell r="AN468" t="str">
            <v>Будь ласка, припиніть використовувати опис глави 12 {0} або тому подібні.</v>
          </cell>
        </row>
        <row r="469">
          <cell r="A469" t="str">
            <v>Chapter13Desc</v>
          </cell>
          <cell r="B469">
            <v>1</v>
          </cell>
          <cell r="C469" t="str">
            <v>챕터13 디스크립션 {0} 등을 이용해서 저지하세요.</v>
          </cell>
          <cell r="E469" t="str">
            <v>챕터13 디스크립션 {0} 등을 이용해서 저지하세요.</v>
          </cell>
          <cell r="G469" t="str">
            <v>Please stop using the description chapter 13 {0} or the like.</v>
          </cell>
          <cell r="H469" t="str">
            <v>Please stop using the description chapter 13 {0} or the like.</v>
          </cell>
          <cell r="K469">
            <v>1</v>
          </cell>
          <cell r="M469" t="str">
            <v>第13章ディスクリプション{0}などを利用して阻止します。</v>
          </cell>
          <cell r="N469" t="str">
            <v>请停止使用说明书第13章{0}等。</v>
          </cell>
          <cell r="O469" t="str">
            <v>請停止使用說明書第13章{0}等。</v>
          </cell>
          <cell r="P469" t="str">
            <v>S'il vous plaît cesser d'utiliser le chapitre Description 13 {0} ou similaires.</v>
          </cell>
          <cell r="Q469" t="str">
            <v>Bitte beenden Sie die Beschreibung Kapitel mit 13 {0} oder dergleichen.</v>
          </cell>
          <cell r="R469" t="str">
            <v>Silakan berhenti menggunakan deskripsi pasal 13 {0} atau sejenisnya.</v>
          </cell>
          <cell r="S469" t="str">
            <v>Si prega di smettere di usare la descrizione capitolo 13 {0} o simili.</v>
          </cell>
          <cell r="T469" t="str">
            <v>Пожалуйста, прекратите использовать описание главы 13 {0} или тому подобные.</v>
          </cell>
          <cell r="U469" t="str">
            <v>Por favor, deje de usar la descripción del capítulo 13 {0} o similares.</v>
          </cell>
          <cell r="V469" t="str">
            <v>กรุณาหยุดใช้คำอธิบายบทที่ 13 {0} หรือเหมือน</v>
          </cell>
          <cell r="W469" t="str">
            <v>Hãy ngừng sử dụng chương mô tả 13 {0} hoặc tương tự.</v>
          </cell>
          <cell r="X469" t="str">
            <v>Por favor, pare de usar a descrição do capítulo 13 {0} ou similar.</v>
          </cell>
          <cell r="Y469" t="str">
            <v>يرجى التوقف عن استخدام وصف الفصل 13 {0} أو ما شابه ذلك.</v>
          </cell>
          <cell r="Z469" t="str">
            <v>Калі ласка, спыніце выкарыстоўваць апісанне главы 13 {0} або таму падобныя.</v>
          </cell>
          <cell r="AA469" t="str">
            <v>Моля спре да използва главата описание 13 {0} или други подобни.</v>
          </cell>
          <cell r="AB469" t="str">
            <v>Prosím, přestaňte používat Popis Kapitola 13 {0} nebo podobně.</v>
          </cell>
          <cell r="AC469" t="str">
            <v>Stop het gebruik van de beschrijving hoofdstuk 13 {0} of iets dergelijks.</v>
          </cell>
          <cell r="AD469" t="str">
            <v>Lopeta kuvausta luvussa 13 {0} tai vastaavaa.</v>
          </cell>
          <cell r="AE469" t="str">
            <v>Παρακαλούμε να σταματήσουν να χρησιμοποιούν την περιγραφή κεφάλαιο 13 {0} ή παρόμοια.</v>
          </cell>
          <cell r="AF469" t="str">
            <v>אנו מבקשים שתפסיק להשתמש בפרק תיאור 13 {0} או משהו דומה.</v>
          </cell>
          <cell r="AG469" t="str">
            <v>Kérjük, ne használja a leírás 13. fejezet {0}, vagy hasonlók.</v>
          </cell>
          <cell r="AH469" t="str">
            <v>Sila berhenti menggunakan huraian bab 13 {0} atau sebagainya.</v>
          </cell>
          <cell r="AI469" t="str">
            <v>Proszę przestać używać opis rozdział 13 {0} lub tym podobne.</v>
          </cell>
          <cell r="AJ469" t="str">
            <v>Vă rugăm să nu mai folosiți descrierea capitolul 13 {0} sau altele asemenea.</v>
          </cell>
          <cell r="AK469" t="str">
            <v>Prosím, prestaňte používať Opis Kapitola 13 {0} alebo podobne.</v>
          </cell>
          <cell r="AL469" t="str">
            <v>Vänligen sluta använda beskrivningen kapitel 13 {0} eller liknande.</v>
          </cell>
          <cell r="AM469" t="str">
            <v>açıklama bölüm 13 {0} veya benzeri kullanarak durdurun.</v>
          </cell>
          <cell r="AN469" t="str">
            <v>Будь ласка, припиніть використовувати опис глави 13 {0} або тому подібні.</v>
          </cell>
        </row>
        <row r="470">
          <cell r="A470" t="str">
            <v>Chapter14Desc</v>
          </cell>
          <cell r="B470">
            <v>1</v>
          </cell>
          <cell r="C470" t="str">
            <v>챕터14 디스크립션 {0} 등을 이용해서 저지하세요.</v>
          </cell>
          <cell r="E470" t="str">
            <v>챕터14 디스크립션 {0} 등을 이용해서 저지하세요.</v>
          </cell>
          <cell r="G470" t="str">
            <v>Please stop using the description chapter 14 {0} or the like.</v>
          </cell>
          <cell r="H470" t="str">
            <v>Please stop using the description chapter 14 {0} or the like.</v>
          </cell>
          <cell r="K470">
            <v>1</v>
          </cell>
          <cell r="M470" t="str">
            <v>第14章ディスクリプション{0}などを利用して阻止します。</v>
          </cell>
          <cell r="N470" t="str">
            <v>请停止使用说明书第14章{0}等。</v>
          </cell>
          <cell r="O470" t="str">
            <v>請停止使用說明書第14章{0}等。</v>
          </cell>
          <cell r="P470" t="str">
            <v>S'il vous plaît cesser d'utiliser le chapitre Description 14 {0} ou similaires.</v>
          </cell>
          <cell r="Q470" t="str">
            <v>Bitte beenden Sie die Beschreibung Kapitel mit 14 {0} oder dergleichen.</v>
          </cell>
          <cell r="R470" t="str">
            <v>Silakan berhenti menggunakan deskripsi pasal 14 {0} atau sejenisnya.</v>
          </cell>
          <cell r="S470" t="str">
            <v>Si prega di smettere di usare la descrizione capitolo 14 {0} o simili.</v>
          </cell>
          <cell r="T470" t="str">
            <v>Пожалуйста, прекратите использовать описание главы 14 {0} или тому подобные.</v>
          </cell>
          <cell r="U470" t="str">
            <v>Por favor, deje de usar la descripción del capítulo 14 {0} o similares.</v>
          </cell>
          <cell r="V470" t="str">
            <v>กรุณาหยุดใช้คำอธิบายบทที่ 14 {0} หรือเหมือน</v>
          </cell>
          <cell r="W470" t="str">
            <v>Hãy ngừng sử dụng chương mô tả 14 {0} hoặc tương tự.</v>
          </cell>
          <cell r="X470" t="str">
            <v>Por favor, pare de usar a descrição capítulo 14 {0} ou similar.</v>
          </cell>
          <cell r="Y470" t="str">
            <v>يرجى التوقف عن استخدام وصف الفصل 14 {0} أو ما شابه ذلك.</v>
          </cell>
          <cell r="Z470" t="str">
            <v>Калі ласка, спыніце выкарыстоўваць апісанне кіраўніка 14 {0} або таму падобныя.</v>
          </cell>
          <cell r="AA470" t="str">
            <v>Моля спре да използва главата описание 14 {0} или други подобни.</v>
          </cell>
          <cell r="AB470" t="str">
            <v>Prosím, přestaňte používat Popis Kapitola 14 {0} nebo podobně.</v>
          </cell>
          <cell r="AC470" t="str">
            <v>Stop het gebruik van de beschrijving hoofdstuk 14 {0} of iets dergelijks.</v>
          </cell>
          <cell r="AD470" t="str">
            <v>Lopeta kuvausta luvussa 14 {0} tai vastaavaa.</v>
          </cell>
          <cell r="AE470" t="str">
            <v>Παρακαλούμε να σταματήσετε να χρησιμοποιείτε την περιγραφή κεφάλαιο 14 {0} ή κάτι παρόμοιο.</v>
          </cell>
          <cell r="AF470" t="str">
            <v>אנו מבקשים שתפסיק להשתמש בפרק תיאור 14 {0} או משהו דומה.</v>
          </cell>
          <cell r="AG470" t="str">
            <v>Kérjük, ne használja a leírás 14. fejezet {0}, vagy hasonlók.</v>
          </cell>
          <cell r="AH470" t="str">
            <v>Sila berhenti menggunakan huraian bab 14 {0} atau sebagainya.</v>
          </cell>
          <cell r="AI470" t="str">
            <v>Proszę przestać używać opis rozdział 14 {0} lub tym podobne.</v>
          </cell>
          <cell r="AJ470" t="str">
            <v>Vă rugăm să nu mai folosiți descrierea capitolul 14 {0} sau altele asemenea.</v>
          </cell>
          <cell r="AK470" t="str">
            <v>Prosím, prestaňte používať Opis Kapitola 14 {0} alebo podobne.</v>
          </cell>
          <cell r="AL470" t="str">
            <v>Vänligen sluta använda beskrivningen kapitel 14 {0} eller liknande.</v>
          </cell>
          <cell r="AM470" t="str">
            <v>açıklama bölüm 14 {0} veya benzeri kullanarak durdurun.</v>
          </cell>
          <cell r="AN470" t="str">
            <v>Будь ласка, припиніть використовувати опис глави 14 {0} або тому подібні.</v>
          </cell>
        </row>
        <row r="471">
          <cell r="A471" t="str">
            <v>Chapter15Desc</v>
          </cell>
          <cell r="B471">
            <v>1</v>
          </cell>
          <cell r="C471" t="str">
            <v>챕터15 디스크립션 {0} 등을 이용해서 저지하세요.</v>
          </cell>
          <cell r="E471" t="str">
            <v>챕터15 디스크립션 {0} 등을 이용해서 저지하세요.</v>
          </cell>
          <cell r="G471" t="str">
            <v>Please stop using the description chapter 15 {0} or the like.</v>
          </cell>
          <cell r="H471" t="str">
            <v>Please stop using the description chapter 15 {0} or the like.</v>
          </cell>
          <cell r="K471">
            <v>1</v>
          </cell>
          <cell r="M471" t="str">
            <v>チャプター15記述{0}などを利用して阻止します。</v>
          </cell>
          <cell r="N471" t="str">
            <v>请停止使用说明书第15章{0}等。</v>
          </cell>
          <cell r="O471" t="str">
            <v>請停止使用說明書第15章{0}等。</v>
          </cell>
          <cell r="P471" t="str">
            <v>S'il vous plaît cesser d'utiliser le chapitre Description 15 {0} ou similaires.</v>
          </cell>
          <cell r="Q471" t="str">
            <v>Bitte beenden Sie die Beschreibung Kapitel mit 15 {0} oder dergleichen.</v>
          </cell>
          <cell r="R471" t="str">
            <v>Silakan berhenti menggunakan deskripsi pasal 15 {0} atau sejenisnya.</v>
          </cell>
          <cell r="S471" t="str">
            <v>Si prega di smettere di usare la descrizione capitolo 15 {0} o simili.</v>
          </cell>
          <cell r="T471" t="str">
            <v>Пожалуйста, прекратите использовать описание главы 15 {0} или тому подобные.</v>
          </cell>
          <cell r="U471" t="str">
            <v>Por favor, deje de usar la descripción del capítulo 15 {0} o similares.</v>
          </cell>
          <cell r="V471" t="str">
            <v>กรุณาหยุดใช้คำอธิบายบทที่ 15 {0} หรือเหมือน</v>
          </cell>
          <cell r="W471" t="str">
            <v>Hãy ngừng sử dụng chương mô tả 15 {0} hoặc tương tự.</v>
          </cell>
          <cell r="X471" t="str">
            <v>Por favor, pare de usar a descrição capítulo 15 {0} ou similar.</v>
          </cell>
          <cell r="Y471" t="str">
            <v>يرجى التوقف عن استخدام وصف الفصل 15 {0} أو ما شابه ذلك.</v>
          </cell>
          <cell r="Z471" t="str">
            <v>Калі ласка, спыніце выкарыстоўваць апісанне кіраўніка 15 {0} або таму падобныя.</v>
          </cell>
          <cell r="AA471" t="str">
            <v>Моля спре да използва главата описание 15 {0} или други подобни.</v>
          </cell>
          <cell r="AB471" t="str">
            <v>Prosím, přestaňte používat Popis Kapitola 15 {0} nebo podobně.</v>
          </cell>
          <cell r="AC471" t="str">
            <v>Stop het gebruik van de beschrijving hoofdstuk 15 {0} of iets dergelijks.</v>
          </cell>
          <cell r="AD471" t="str">
            <v>Lopeta kuvausta lukuun 15 {0} tai vastaavaa.</v>
          </cell>
          <cell r="AE471" t="str">
            <v>Παρακαλούμε να σταματήσουν να χρησιμοποιούν την περιγραφή κεφάλαιο 15 {0} ή παρόμοια.</v>
          </cell>
          <cell r="AF471" t="str">
            <v>אנו מבקשים שתפסיק להשתמש בפרק תיאור 15 {0} או משהו דומה.</v>
          </cell>
          <cell r="AG471" t="str">
            <v>Kérjük, ne használja a leírás 15. fejezet {0}, vagy hasonlók.</v>
          </cell>
          <cell r="AH471" t="str">
            <v>Sila berhenti menggunakan huraian bab 15 {0} atau sebagainya.</v>
          </cell>
          <cell r="AI471" t="str">
            <v>Proszę przestać używać opis rozdział 15 {0} lub tym podobne.</v>
          </cell>
          <cell r="AJ471" t="str">
            <v>Vă rugăm să nu mai folosiți descrierea capitolul 15 {0} sau altele asemenea.</v>
          </cell>
          <cell r="AK471" t="str">
            <v>Prosím, prestaňte používať Opis Kapitola 15 {0} alebo podobne.</v>
          </cell>
          <cell r="AL471" t="str">
            <v>Vänligen sluta använda beskrivningen kapitel 15 {0} eller liknande.</v>
          </cell>
          <cell r="AM471" t="str">
            <v>açıklama bölüm 15 {0} veya benzeri kullanarak durdurun.</v>
          </cell>
          <cell r="AN471" t="str">
            <v>Будь ласка, припиніть використовувати опис глави 15 {0} або тому подібні.</v>
          </cell>
        </row>
        <row r="472">
          <cell r="A472" t="str">
            <v>Chapter16Desc</v>
          </cell>
          <cell r="B472">
            <v>1</v>
          </cell>
          <cell r="C472" t="str">
            <v>챕터16 디스크립션 {0} 등을 이용해서 저지하세요.</v>
          </cell>
          <cell r="E472" t="str">
            <v>챕터16 디스크립션 {0} 등을 이용해서 저지하세요.</v>
          </cell>
          <cell r="G472" t="str">
            <v>Please stop using the description chapter 16 {0} or the like.</v>
          </cell>
          <cell r="H472" t="str">
            <v>Please stop using the description chapter 16 {0} or the like.</v>
          </cell>
          <cell r="K472">
            <v>1</v>
          </cell>
          <cell r="M472" t="str">
            <v>チャプター16記述{0}などを利用して阻止します。</v>
          </cell>
          <cell r="N472" t="str">
            <v>请停止使用说明书第16章{0}等。</v>
          </cell>
          <cell r="O472" t="str">
            <v>請停止使用說明書第16章{0}等。</v>
          </cell>
          <cell r="P472" t="str">
            <v>S'il vous plaît cesser d'utiliser le chapitre Description 16 {0} ou similaires.</v>
          </cell>
          <cell r="Q472" t="str">
            <v>Bitte beenden Sie die Beschreibung Kapitel mit 16 {0} oder dergleichen.</v>
          </cell>
          <cell r="R472" t="str">
            <v>Silakan berhenti menggunakan deskripsi pasal 16 {0} atau sejenisnya.</v>
          </cell>
          <cell r="S472" t="str">
            <v>Si prega di smettere di usare la descrizione capitolo 16 {0} o simili.</v>
          </cell>
          <cell r="T472" t="str">
            <v>Пожалуйста, прекратите использовать описание главы 16 {0} или тому подобные.</v>
          </cell>
          <cell r="U472" t="str">
            <v>Por favor, deje de usar la descripción del capítulo 16 {0} o similares.</v>
          </cell>
          <cell r="V472" t="str">
            <v>กรุณาหยุดใช้คำอธิบายบทที่ 16 {0} หรือเหมือน</v>
          </cell>
          <cell r="W472" t="str">
            <v>Hãy ngừng sử dụng chương mô tả 16 {0} hoặc tương tự.</v>
          </cell>
          <cell r="X472" t="str">
            <v>Por favor, pare de usar a descrição capítulo 16 {0} ou similar.</v>
          </cell>
          <cell r="Y472" t="str">
            <v>يرجى التوقف عن استخدام وصف الفصل 16 {0} أو ما شابه ذلك.</v>
          </cell>
          <cell r="Z472" t="str">
            <v>Калі ласка, спыніце выкарыстоўваць апісанне кіраўніка 16 {0} або таму падобныя.</v>
          </cell>
          <cell r="AA472" t="str">
            <v>Моля спре да използва главата описание 16 {0} или други подобни.</v>
          </cell>
          <cell r="AB472" t="str">
            <v>Prosím, přestaňte používat Popis Kapitola 16 {0} nebo podobně.</v>
          </cell>
          <cell r="AC472" t="str">
            <v>Stop het gebruik van de beschrijving hoofdstuk 16 {0} of iets dergelijks.</v>
          </cell>
          <cell r="AD472" t="str">
            <v>Lopeta kuvaus luku 16 {0} tai vastaavaa.</v>
          </cell>
          <cell r="AE472" t="str">
            <v>Παρακαλούμε να σταματήσουν να χρησιμοποιούν την περιγραφή κεφάλαιο 16 {0} ή παρόμοια.</v>
          </cell>
          <cell r="AF472" t="str">
            <v>אנו מבקשים שתפסיק להשתמש בפרק תיאור 16 {0} או משהו דומה.</v>
          </cell>
          <cell r="AG472" t="str">
            <v>Kérjük, ne használja a leírás 16. fejezet {0}, vagy hasonlók.</v>
          </cell>
          <cell r="AH472" t="str">
            <v>Sila berhenti menggunakan huraian bab 16 {0} atau sebagainya.</v>
          </cell>
          <cell r="AI472" t="str">
            <v>Proszę przestać używać opis rozdział 16 {0} lub tym podobne.</v>
          </cell>
          <cell r="AJ472" t="str">
            <v>Vă rugăm să nu mai folosiți descrierea capitolul 16 {0} sau altele asemenea.</v>
          </cell>
          <cell r="AK472" t="str">
            <v>Prosím, prestaňte používať Opis Kapitola 16 {0} alebo podobne.</v>
          </cell>
          <cell r="AL472" t="str">
            <v>Vänligen sluta använda beskrivningen kapitel 16 {0} eller liknande.</v>
          </cell>
          <cell r="AM472" t="str">
            <v>açıklama bölüm 16 {0} veya benzeri kullanarak durdurun.</v>
          </cell>
          <cell r="AN472" t="str">
            <v>Будь ласка, припиніть використовувати опис глави 16 {0} або тому подібні.</v>
          </cell>
        </row>
        <row r="473">
          <cell r="A473" t="str">
            <v>Chapter17Desc</v>
          </cell>
          <cell r="B473">
            <v>1</v>
          </cell>
          <cell r="C473" t="str">
            <v>챕터17 디스크립션 {0} 등을 이용해서 저지하세요.</v>
          </cell>
          <cell r="E473" t="str">
            <v>챕터17 디스크립션 {0} 등을 이용해서 저지하세요.</v>
          </cell>
          <cell r="G473" t="str">
            <v>Please stop using the description chapter 17 {0} or the like.</v>
          </cell>
          <cell r="H473" t="str">
            <v>Please stop using the description chapter 17 {0} or the like.</v>
          </cell>
          <cell r="K473">
            <v>1</v>
          </cell>
          <cell r="M473" t="str">
            <v>チャプター17記述{0}などを利用して阻止します。</v>
          </cell>
          <cell r="N473" t="str">
            <v>请停止使用说明书第17章{0}等。</v>
          </cell>
          <cell r="O473" t="str">
            <v>請停止使用說明書第17章{0}等。</v>
          </cell>
          <cell r="P473" t="str">
            <v>S'il vous plaît cesser d'utiliser le chapitre 17 de la description {0} ou similaires.</v>
          </cell>
          <cell r="Q473" t="str">
            <v>Bitte beenden Sie die Beschreibung Kapitel mit 17 {0} oder dergleichen.</v>
          </cell>
          <cell r="R473" t="str">
            <v>Silakan berhenti menggunakan deskripsi pasal 17 {0} atau sejenisnya.</v>
          </cell>
          <cell r="S473" t="str">
            <v>Si prega di smettere di usare la descrizione capitolo 17 {0} o simili.</v>
          </cell>
          <cell r="T473" t="str">
            <v>Пожалуйста, прекратите использовать описание главы 17 {0} или тому подобные.</v>
          </cell>
          <cell r="U473" t="str">
            <v>Por favor, deje de usar la descripción del capítulo 17 {0} o similares.</v>
          </cell>
          <cell r="V473" t="str">
            <v>กรุณาหยุดใช้คำอธิบายบทที่ 17 {0} หรือเหมือน</v>
          </cell>
          <cell r="W473" t="str">
            <v>Hãy ngừng sử dụng chương mô tả 17 {0} hoặc tương tự.</v>
          </cell>
          <cell r="X473" t="str">
            <v>Por favor, pare de usar a descrição capítulo 17 {0} ou similar.</v>
          </cell>
          <cell r="Y473" t="str">
            <v>يرجى التوقف عن استخدام وصف الفصل 17 {0} أو ما شابه ذلك.</v>
          </cell>
          <cell r="Z473" t="str">
            <v>Калі ласка, спыніце выкарыстоўваць апісанне кіраўніка 17 {0} або таму падобныя.</v>
          </cell>
          <cell r="AA473" t="str">
            <v>Моля спре да използва главата описание 17 {0} или други подобни.</v>
          </cell>
          <cell r="AB473" t="str">
            <v>Prosím, přestaňte používat Popis Kapitola 17 {0} nebo podobně.</v>
          </cell>
          <cell r="AC473" t="str">
            <v>Stop het gebruik van de beschrijving hoofdstuk 17 {0} of iets dergelijks.</v>
          </cell>
          <cell r="AD473" t="str">
            <v>Lopeta kuvausta luvussa 17 {0} tai vastaavaa.</v>
          </cell>
          <cell r="AE473" t="str">
            <v>Παρακαλούμε να σταματήσουν να χρησιμοποιούν την περιγραφή κεφάλαιο 17 {0} ή παρόμοια.</v>
          </cell>
          <cell r="AF473" t="str">
            <v>אנו מבקשים שתפסיק להשתמש בפרק תיאור 17 {0} או משהו דומה.</v>
          </cell>
          <cell r="AG473" t="str">
            <v>Kérjük, ne használja a leírás 17. fejezet {0}, vagy hasonlók.</v>
          </cell>
          <cell r="AH473" t="str">
            <v>Sila berhenti menggunakan huraian bab 17 {0} atau sebagainya.</v>
          </cell>
          <cell r="AI473" t="str">
            <v>Proszę przestać używać opis rozdział 17 {0} lub tym podobne.</v>
          </cell>
          <cell r="AJ473" t="str">
            <v>Vă rugăm să nu mai folosiți descrierea capitolul 17 {0} sau altele asemenea.</v>
          </cell>
          <cell r="AK473" t="str">
            <v>Prosím, prestaňte používať Opis Kapitola 17 {0} alebo podobne.</v>
          </cell>
          <cell r="AL473" t="str">
            <v>Vänligen sluta använda beskrivningen kapitel 17 {0} eller liknande.</v>
          </cell>
          <cell r="AM473" t="str">
            <v>açıklama bölüm 17 {0} veya benzeri kullanarak durdurun.</v>
          </cell>
          <cell r="AN473" t="str">
            <v>Будь ласка, припиніть використовувати опис глави 17 {0} або тому подібні.</v>
          </cell>
        </row>
        <row r="474">
          <cell r="A474" t="str">
            <v>Chapter18Desc</v>
          </cell>
          <cell r="B474">
            <v>1</v>
          </cell>
          <cell r="C474" t="str">
            <v>챕터18 디스크립션 {0} 등을 이용해서 저지하세요.</v>
          </cell>
          <cell r="E474" t="str">
            <v>챕터18 디스크립션 {0} 등을 이용해서 저지하세요.</v>
          </cell>
          <cell r="G474" t="str">
            <v>Please stop using the description chapter 18 {0} or the like.</v>
          </cell>
          <cell r="H474" t="str">
            <v>Please stop using the description chapter 18 {0} or the like.</v>
          </cell>
          <cell r="K474">
            <v>1</v>
          </cell>
          <cell r="M474" t="str">
            <v>チャプター18記述{0}などを利用して阻止します。</v>
          </cell>
          <cell r="N474" t="str">
            <v>请停止使用说明书第18章{0}等。</v>
          </cell>
          <cell r="O474" t="str">
            <v>請停止使用說明書第18章{0}等。</v>
          </cell>
          <cell r="P474" t="str">
            <v>S'il vous plaît cesser d'utiliser le chapitre Description 18 {0} ou similaires.</v>
          </cell>
          <cell r="Q474" t="str">
            <v>Bitte beenden Sie die Beschreibung Kapitel mit 18 {0} oder dergleichen.</v>
          </cell>
          <cell r="R474" t="str">
            <v>Silakan berhenti menggunakan deskripsi bab 18 {0} atau sejenisnya.</v>
          </cell>
          <cell r="S474" t="str">
            <v>Si prega di smettere di usare la descrizione capitolo 18 {0} o simili.</v>
          </cell>
          <cell r="T474" t="str">
            <v>Пожалуйста, прекратите использовать описание главы 18 {0} или тому подобные.</v>
          </cell>
          <cell r="U474" t="str">
            <v>Por favor, deje de usar la descripción del capítulo 18 {0} o similares.</v>
          </cell>
          <cell r="V474" t="str">
            <v>กรุณาหยุดใช้คำอธิบายบทที่ 18 {0} หรือเหมือน</v>
          </cell>
          <cell r="W474" t="str">
            <v>Hãy ngừng sử dụng chương mô tả 18 {0} hoặc tương tự.</v>
          </cell>
          <cell r="X474" t="str">
            <v>Por favor, pare de usar a descrição capítulo 18 {0} ou similar.</v>
          </cell>
          <cell r="Y474" t="str">
            <v>يرجى التوقف عن استخدام وصف الفصل 18 {0} أو ما شابه ذلك.</v>
          </cell>
          <cell r="Z474" t="str">
            <v>Калі ласка, спыніце выкарыстоўваць апісанне кіраўніка 18 {0} або таму падобныя.</v>
          </cell>
          <cell r="AA474" t="str">
            <v>Моля спре да използва главата описание 18 {0} или други подобни.</v>
          </cell>
          <cell r="AB474" t="str">
            <v>Prosím, přestaňte používat Popis Kapitola 18 {0} nebo podobně.</v>
          </cell>
          <cell r="AC474" t="str">
            <v>Stop het gebruik van de beschrijving hoofdstuk 18 {0} of iets dergelijks.</v>
          </cell>
          <cell r="AD474" t="str">
            <v>Lopeta kuvausta luvussa 18 {0} tai vastaavaa.</v>
          </cell>
          <cell r="AE474" t="str">
            <v>Παρακαλούμε να σταματήσουν να χρησιμοποιούν την περιγραφή κεφάλαιο 18 {0} ή παρόμοια.</v>
          </cell>
          <cell r="AF474" t="str">
            <v>אנו מבקשים שתפסיק להשתמש בפרק תיאור 18 {0} או משהו דומה.</v>
          </cell>
          <cell r="AG474" t="str">
            <v>Kérjük, ne használja a leírás 18. fejezet {0}, vagy hasonlók.</v>
          </cell>
          <cell r="AH474" t="str">
            <v>Sila berhenti menggunakan huraian bab 18 {0} atau sebagainya.</v>
          </cell>
          <cell r="AI474" t="str">
            <v>Proszę przestać używać opis rozdział 18 {0} lub tym podobne.</v>
          </cell>
          <cell r="AJ474" t="str">
            <v>Vă rugăm să nu mai folosiți descrierea capitolul 18 {0} sau altele asemenea.</v>
          </cell>
          <cell r="AK474" t="str">
            <v>Prosím, prestaňte používať Opis Kapitola 18 {0} alebo podobne.</v>
          </cell>
          <cell r="AL474" t="str">
            <v>Vänligen sluta använda beskrivningen kapitel 18 {0} eller liknande.</v>
          </cell>
          <cell r="AM474" t="str">
            <v>açıklama bölüm 18 {0} veya benzeri kullanarak durdurun.</v>
          </cell>
          <cell r="AN474" t="str">
            <v>Будь ласка, припиніть використовувати опис глави 18 {0} або тому подібні.</v>
          </cell>
        </row>
        <row r="475">
          <cell r="A475" t="str">
            <v>Chapter19Desc</v>
          </cell>
          <cell r="B475">
            <v>1</v>
          </cell>
          <cell r="C475" t="str">
            <v>챕터19 디스크립션 {0} 등을 이용해서 저지하세요.</v>
          </cell>
          <cell r="E475" t="str">
            <v>챕터19 디스크립션 {0} 등을 이용해서 저지하세요.</v>
          </cell>
          <cell r="G475" t="str">
            <v>Please stop using the description chapter 19 {0} or the like.</v>
          </cell>
          <cell r="H475" t="str">
            <v>Please stop using the description chapter 19 {0} or the like.</v>
          </cell>
          <cell r="K475">
            <v>1</v>
          </cell>
          <cell r="M475" t="str">
            <v>第19章ディスクリプション{0}などを利用して阻止します。</v>
          </cell>
          <cell r="N475" t="str">
            <v>请停止使用说明书第19章{0}等。</v>
          </cell>
          <cell r="O475" t="str">
            <v>請停止使用說明書第19章{0}等。</v>
          </cell>
          <cell r="P475" t="str">
            <v>S'il vous plaît cesser d'utiliser le chapitre Description 19 {0} ou similaires.</v>
          </cell>
          <cell r="Q475" t="str">
            <v>Bitte beenden Sie die Beschreibung Kapitel mit 19 {0} oder dergleichen.</v>
          </cell>
          <cell r="R475" t="str">
            <v>Silakan berhenti menggunakan deskripsi pasal 19 {0} atau sejenisnya.</v>
          </cell>
          <cell r="S475" t="str">
            <v>Si prega di smettere di usare la descrizione capitolo 19 {0} o simili.</v>
          </cell>
          <cell r="T475" t="str">
            <v>Пожалуйста, прекратите использование описания главы 19 {0} или тому подобные.</v>
          </cell>
          <cell r="U475" t="str">
            <v>Por favor, deje de usar la descripción del capítulo 19 {0} o similares.</v>
          </cell>
          <cell r="V475" t="str">
            <v>กรุณาหยุดใช้คำอธิบายบทที่ 19 {0} หรือเหมือน</v>
          </cell>
          <cell r="W475" t="str">
            <v>Hãy ngừng sử dụng chương mô tả 19 {0} hoặc tương tự.</v>
          </cell>
          <cell r="X475" t="str">
            <v>Por favor, pare de usar a descrição capítulo 19 {0} ou similar.</v>
          </cell>
          <cell r="Y475" t="str">
            <v>يرجى التوقف عن استخدام وصف الفصل 19 {0} أو ما شابه ذلك.</v>
          </cell>
          <cell r="Z475" t="str">
            <v>Калі ласка, спыніце выкарыстанне апісання кіраўніка 19 {0} або таму падобныя.</v>
          </cell>
          <cell r="AA475" t="str">
            <v>Моля спре да използва главата описание 19 {0} или други подобни.</v>
          </cell>
          <cell r="AB475" t="str">
            <v>Prosím, přestaňte používat Popis Kapitola 19 {0} nebo podobně.</v>
          </cell>
          <cell r="AC475" t="str">
            <v>Stop het gebruik van de beschrijving hoofdstuk 19 {0} of iets dergelijks.</v>
          </cell>
          <cell r="AD475" t="str">
            <v>Lopeta kuvausta luvussa 19 {0} tai vastaavaa.</v>
          </cell>
          <cell r="AE475" t="str">
            <v>Παρακαλούμε να σταματήσουν να χρησιμοποιούν την περιγραφή κεφάλαιο 19 {0} ή παρόμοια.</v>
          </cell>
          <cell r="AF475" t="str">
            <v>אנו מבקשים שתפסיק להשתמש בפרק תיאור 19 {0} או משהו דומה.</v>
          </cell>
          <cell r="AG475" t="str">
            <v>Kérjük, ne használja a leírás 19. fejezet {0}, vagy hasonlók.</v>
          </cell>
          <cell r="AH475" t="str">
            <v>Sila berhenti menggunakan huraian bab 19 {0} atau sebagainya.</v>
          </cell>
          <cell r="AI475" t="str">
            <v>Proszę przestać używać opis rozdział 19 {0} lub tym podobne.</v>
          </cell>
          <cell r="AJ475" t="str">
            <v>Vă rugăm să nu mai folosiți descrierea capitolului 19 {0} sau altele asemenea.</v>
          </cell>
          <cell r="AK475" t="str">
            <v>Prosím, prestaňte používať Opis Kapitola 19 {0} alebo podobne.</v>
          </cell>
          <cell r="AL475" t="str">
            <v>Vänligen sluta använda beskrivningen kapitel 19 {0} eller liknande.</v>
          </cell>
          <cell r="AM475" t="str">
            <v>açıklama bölüm 19 {0} veya benzeri kullanarak durdurun.</v>
          </cell>
          <cell r="AN475" t="str">
            <v>Будь ласка, припиніть використання опису глави 19 {0} або тому подібні.</v>
          </cell>
        </row>
        <row r="476">
          <cell r="A476" t="str">
            <v>Chapter20Desc</v>
          </cell>
          <cell r="B476">
            <v>1</v>
          </cell>
          <cell r="C476" t="str">
            <v>챕터20 디스크립션 {0} 등을 이용해서 저지하세요.</v>
          </cell>
          <cell r="E476" t="str">
            <v>챕터20 디스크립션 {0} 등을 이용해서 저지하세요.</v>
          </cell>
          <cell r="G476" t="str">
            <v>Please stop using the description chapter 20 {0} or the like.</v>
          </cell>
          <cell r="H476" t="str">
            <v>Please stop using the description chapter 20 {0} or the like.</v>
          </cell>
          <cell r="K476">
            <v>1</v>
          </cell>
          <cell r="M476" t="str">
            <v>チャプター20記述{0}などを利用して阻止します。</v>
          </cell>
          <cell r="N476" t="str">
            <v>请停止使用说明书第20章{0}等。</v>
          </cell>
          <cell r="O476" t="str">
            <v>請停止使用說明書第20章{0}等。</v>
          </cell>
          <cell r="P476" t="str">
            <v>S'il vous plaît cesser d'utiliser le chapitre 20 de description {0} ou similaires.</v>
          </cell>
          <cell r="Q476" t="str">
            <v>Bitte beenden Sie die Beschreibung Kapitel mit 20 {0} oder dergleichen.</v>
          </cell>
          <cell r="R476" t="str">
            <v>Silakan berhenti menggunakan deskripsi pasal 20 {0} atau sejenisnya.</v>
          </cell>
          <cell r="S476" t="str">
            <v>Si prega di smettere di usare la descrizione capitolo 20 {0} o simili.</v>
          </cell>
          <cell r="T476" t="str">
            <v>Пожалуйста, прекратите использовать описание главы 20 {0} или тому подобные.</v>
          </cell>
          <cell r="U476" t="str">
            <v>Por favor, deje de usar la descripción del capítulo 20 {0} o similares.</v>
          </cell>
          <cell r="V476" t="str">
            <v>กรุณาหยุดใช้คำอธิบายบทที่ 20 {0} หรือเหมือน</v>
          </cell>
          <cell r="W476" t="str">
            <v>Hãy ngừng sử dụng chương mô tả 20 {0} hoặc tương tự.</v>
          </cell>
          <cell r="X476" t="str">
            <v>Por favor, pare de usar a descrição capítulo 20 {0} ou similar.</v>
          </cell>
          <cell r="Y476" t="str">
            <v>يرجى التوقف عن استخدام وصف الفصل 20 {0} أو ما شابه ذلك.</v>
          </cell>
          <cell r="Z476" t="str">
            <v>Калі ласка, спыніце выкарыстоўваць апісанне кіраўніка 20 {0} або таму падобныя.</v>
          </cell>
          <cell r="AA476" t="str">
            <v>Моля спре да използва главата описание 20 {0} или други подобни.</v>
          </cell>
          <cell r="AB476" t="str">
            <v>Prosím, přestaňte používat Popis Kapitola 20 {0} nebo podobně.</v>
          </cell>
          <cell r="AC476" t="str">
            <v>Stop het gebruik van de beschrijving hoofdstuk 20 {0} of iets dergelijks.</v>
          </cell>
          <cell r="AD476" t="str">
            <v>Lopeta kuvausta luvussa 20 {0} tai vastaavaa.</v>
          </cell>
          <cell r="AE476" t="str">
            <v>Παρακαλούμε να σταματήσουν να χρησιμοποιούν την περιγραφή κεφάλαιο 20 {0} ή παρόμοια.</v>
          </cell>
          <cell r="AF476" t="str">
            <v>אנו מבקשים שתפסיק להשתמש בפרק תיאור 20 {0} או משהו דומה.</v>
          </cell>
          <cell r="AG476" t="str">
            <v>Kérjük, ne használja a leírás 20. fejezet {0}, vagy hasonlók.</v>
          </cell>
          <cell r="AH476" t="str">
            <v>Sila berhenti menggunakan huraian bab 20 {0} atau sebagainya.</v>
          </cell>
          <cell r="AI476" t="str">
            <v>Proszę przestać używać opis rozdział 20 {0} lub tym podobne.</v>
          </cell>
          <cell r="AJ476" t="str">
            <v>Vă rugăm să nu mai folosiți descrierea capitolul 20 {0} sau altele asemenea.</v>
          </cell>
          <cell r="AK476" t="str">
            <v>Prosím, prestaňte používať Opis Kapitola 20 {0} alebo podobne.</v>
          </cell>
          <cell r="AL476" t="str">
            <v>Vänligen sluta använda beskrivningen kapitel 20 {0} eller liknande.</v>
          </cell>
          <cell r="AM476" t="str">
            <v>açıklama bölüm 20 {0} veya benzeri kullanarak durdurun.</v>
          </cell>
          <cell r="AN476" t="str">
            <v>Будь ласка, припиніть використовувати опис глави 20 {0} або тому подібні.</v>
          </cell>
        </row>
        <row r="477">
          <cell r="A477" t="str">
            <v>Chapter21Desc</v>
          </cell>
          <cell r="B477">
            <v>1</v>
          </cell>
          <cell r="C477" t="str">
            <v>챕터21 디스크립션 {0} 등을 이용해서 저지하세요.</v>
          </cell>
          <cell r="E477" t="str">
            <v>챕터21 디스크립션 {0} 등을 이용해서 저지하세요.</v>
          </cell>
          <cell r="G477" t="str">
            <v>Please stop using the description chapter 21 {0} or the like.</v>
          </cell>
          <cell r="H477" t="str">
            <v>Please stop using the description chapter 21 {0} or the like.</v>
          </cell>
          <cell r="K477">
            <v>1</v>
          </cell>
          <cell r="M477" t="str">
            <v>チャプター21記述{0}などを利用して阻止します。</v>
          </cell>
          <cell r="N477" t="str">
            <v>请停止使用说明书第21章{0}等。</v>
          </cell>
          <cell r="O477" t="str">
            <v>請停止使用說明書第21章{0}等。</v>
          </cell>
          <cell r="P477" t="str">
            <v>S'il vous plaît cesser d'utiliser le chapitre Description 21 {0} ou similaires.</v>
          </cell>
          <cell r="Q477" t="str">
            <v>Bitte beenden Sie die Beschreibung Kapitel mit 21 {0} oder dergleichen.</v>
          </cell>
          <cell r="R477" t="str">
            <v>Silakan berhenti menggunakan deskripsi bab 21 {0} atau sejenisnya.</v>
          </cell>
          <cell r="S477" t="str">
            <v>Si prega di smettere di usare la descrizione capitolo 21 {0} o simili.</v>
          </cell>
          <cell r="T477" t="str">
            <v>Пожалуйста, прекратите использовать описание главы 21 {0} или тому подобные.</v>
          </cell>
          <cell r="U477" t="str">
            <v>Por favor, deje de usar la descripción del capítulo 21 {0} o similares.</v>
          </cell>
          <cell r="V477" t="str">
            <v>กรุณาหยุดใช้คำอธิบายบทที่ 21 {0} หรือเหมือน</v>
          </cell>
          <cell r="W477" t="str">
            <v>Hãy ngừng sử dụng chương mô tả 21 {0} hoặc tương tự.</v>
          </cell>
          <cell r="X477" t="str">
            <v>Por favor, pare de usar a descrição capítulo 21 {0} ou similar.</v>
          </cell>
          <cell r="Y477" t="str">
            <v>يرجى التوقف عن استخدام وصف الفصل 21 {0} أو ما شابه ذلك.</v>
          </cell>
          <cell r="Z477" t="str">
            <v>Калі ласка, спыніце выкарыстоўваць апісанне кіраўніка 21 {0} або таму падобныя.</v>
          </cell>
          <cell r="AA477" t="str">
            <v>Моля спре да използва главата описание 21 {0} или други подобни.</v>
          </cell>
          <cell r="AB477" t="str">
            <v>Prosím, přestaňte používat Popis Kapitola 21 {0} nebo podobně.</v>
          </cell>
          <cell r="AC477" t="str">
            <v>Stop het gebruik van de beschrijving hoofdstuk 21 {0} of iets dergelijks.</v>
          </cell>
          <cell r="AD477" t="str">
            <v>Lopeta kuvausta luvussa 21 {0} tai vastaavaa.</v>
          </cell>
          <cell r="AE477" t="str">
            <v>Παρακαλούμε να σταματήσουν να χρησιμοποιούν την περιγραφή κεφάλαιο 21 {0} ή παρόμοια.</v>
          </cell>
          <cell r="AF477" t="str">
            <v>אנו מבקשים שתפסיק להשתמש בפרק תיאור 21 {0} או משהו דומה.</v>
          </cell>
          <cell r="AG477" t="str">
            <v>Kérjük, ne használja a leírás 21. fejezet {0}, vagy hasonlók.</v>
          </cell>
          <cell r="AH477" t="str">
            <v>Sila berhenti menggunakan huraian bab 21 {0} atau sebagainya.</v>
          </cell>
          <cell r="AI477" t="str">
            <v>Proszę przestać używać opis rozdział 21 {0} lub tym podobne.</v>
          </cell>
          <cell r="AJ477" t="str">
            <v>Vă rugăm să nu mai folosiți descrierea capitolul 21 {0} sau altele asemenea.</v>
          </cell>
          <cell r="AK477" t="str">
            <v>Prosím, prestaňte používať Opis Kapitola 21 {0} alebo podobne.</v>
          </cell>
          <cell r="AL477" t="str">
            <v>Vänligen sluta använda beskrivningen kapitel 21 {0} eller liknande.</v>
          </cell>
          <cell r="AM477" t="str">
            <v>açıklama bölüm 21 {0} veya benzeri kullanarak durdurun.</v>
          </cell>
          <cell r="AN477" t="str">
            <v>Будь ласка, припиніть використовувати опис глави 21 {0} або тому подібні.</v>
          </cell>
        </row>
        <row r="478">
          <cell r="A478" t="str">
            <v>Chapter22Desc</v>
          </cell>
          <cell r="B478">
            <v>1</v>
          </cell>
          <cell r="C478" t="str">
            <v>챕터22 디스크립션 {0} 등을 이용해서 저지하세요.</v>
          </cell>
          <cell r="E478" t="str">
            <v>챕터22 디스크립션 {0} 등을 이용해서 저지하세요.</v>
          </cell>
          <cell r="G478" t="str">
            <v>Please stop using the description chapter 22 {0} or the like.</v>
          </cell>
          <cell r="H478" t="str">
            <v>Please stop using the description chapter 22 {0} or the like.</v>
          </cell>
          <cell r="K478">
            <v>1</v>
          </cell>
          <cell r="M478" t="str">
            <v>チャプター22記述{0}などを利用して阻止します。</v>
          </cell>
          <cell r="N478" t="str">
            <v>请停止使用说明书第22章{0}等。</v>
          </cell>
          <cell r="O478" t="str">
            <v>請停止使用說明書第22章{0}等。</v>
          </cell>
          <cell r="P478" t="str">
            <v>S'il vous plaît cesser d'utiliser le chapitre Description 22 {0} ou similaires.</v>
          </cell>
          <cell r="Q478" t="str">
            <v>Bitte beenden Sie die Beschreibung Kapitel mit 22 {0} oder dergleichen.</v>
          </cell>
          <cell r="R478" t="str">
            <v>Silakan berhenti menggunakan deskripsi bab 22 {0} atau sejenisnya.</v>
          </cell>
          <cell r="S478" t="str">
            <v>Si prega di smettere di usare la descrizione capitolo 22 {0} o simili.</v>
          </cell>
          <cell r="T478" t="str">
            <v>Пожалуйста, прекратите использовать описание главы 22 {0} или тому подобные.</v>
          </cell>
          <cell r="U478" t="str">
            <v>Por favor, deje de usar la descripción del capítulo 22 {0} o similares.</v>
          </cell>
          <cell r="V478" t="str">
            <v>กรุณาหยุดใช้คำอธิบายบทที่ 22 {0} หรือเหมือน</v>
          </cell>
          <cell r="W478" t="str">
            <v>Hãy ngừng sử dụng chương mô tả 22 {0} hoặc tương tự.</v>
          </cell>
          <cell r="X478" t="str">
            <v>Por favor, pare de usar a descrição capítulo 22 {0} ou similar.</v>
          </cell>
          <cell r="Y478" t="str">
            <v>يرجى التوقف عن استخدام وصف الفصل 22 {0} أو ما شابه ذلك.</v>
          </cell>
          <cell r="Z478" t="str">
            <v>Калі ласка, спыніце выкарыстоўваць апісанне кіраўніка 22 {0} або таму падобныя.</v>
          </cell>
          <cell r="AA478" t="str">
            <v>Моля спре да използва главата описание 22 {0} или други подобни.</v>
          </cell>
          <cell r="AB478" t="str">
            <v>Prosím, přestaňte používat Popis Kapitola 22 {0} nebo podobně.</v>
          </cell>
          <cell r="AC478" t="str">
            <v>Stop het gebruik van de beschrijving hoofdstuk 22 {0} of iets dergelijks.</v>
          </cell>
          <cell r="AD478" t="str">
            <v>Lopeta kuvausta luvussa 22 {0} tai vastaavaa.</v>
          </cell>
          <cell r="AE478" t="str">
            <v>Παρακαλούμε να σταματήσουν να χρησιμοποιούν την περιγραφή κεφάλαιο 22 {0} ή παρόμοια.</v>
          </cell>
          <cell r="AF478" t="str">
            <v>אנו מבקשים שתפסיק להשתמש בפרק תיאור 22 {0} או משהו דומה.</v>
          </cell>
          <cell r="AG478" t="str">
            <v>Kérjük, ne használja a leírás 22. fejezet {0}, vagy hasonlók.</v>
          </cell>
          <cell r="AH478" t="str">
            <v>Sila berhenti menggunakan huraian bab 22 {0} atau sebagainya.</v>
          </cell>
          <cell r="AI478" t="str">
            <v>Proszę przestać używać opis rozdział 22 {0} lub tym podobne.</v>
          </cell>
          <cell r="AJ478" t="str">
            <v>Vă rugăm să nu mai folosiți descrierea capitolul 22 {0} sau altele asemenea.</v>
          </cell>
          <cell r="AK478" t="str">
            <v>Prosím, prestaňte používať Opis Kapitola 22 {0} alebo podobne.</v>
          </cell>
          <cell r="AL478" t="str">
            <v>Vänligen sluta använda beskrivningen kapitel 22 {0} eller liknande.</v>
          </cell>
          <cell r="AM478" t="str">
            <v>açıklama bölüm 22 {0} veya benzeri kullanarak durdurun.</v>
          </cell>
          <cell r="AN478" t="str">
            <v>Будь ласка, припиніть використовувати опис глави 22 {0} або тому подібні.</v>
          </cell>
        </row>
        <row r="479">
          <cell r="A479" t="str">
            <v>Chapter23Desc</v>
          </cell>
          <cell r="B479">
            <v>1</v>
          </cell>
          <cell r="C479" t="str">
            <v>챕터23 디스크립션 {0} 등을 이용해서 저지하세요.</v>
          </cell>
          <cell r="E479" t="str">
            <v>챕터23 디스크립션 {0} 등을 이용해서 저지하세요.</v>
          </cell>
          <cell r="G479" t="str">
            <v>Please stop using the description chapter 23 {0} or the like.</v>
          </cell>
          <cell r="H479" t="str">
            <v>Please stop using the description chapter 23 {0} or the like.</v>
          </cell>
          <cell r="K479">
            <v>1</v>
          </cell>
          <cell r="M479" t="str">
            <v>チャプター23記述{0}などを利用して阻止します。</v>
          </cell>
          <cell r="N479" t="str">
            <v>请停止使用说明书第23章第{0}等。</v>
          </cell>
          <cell r="O479" t="str">
            <v>請停止使用說明書第23章第{0}等。</v>
          </cell>
          <cell r="P479" t="str">
            <v>S'il vous plaît cesser d'utiliser le chapitre Description 23 {0} ou similaires.</v>
          </cell>
          <cell r="Q479" t="str">
            <v>Bitte beenden Sie die Beschreibung Kapitel mit 23 {0} oder dergleichen.</v>
          </cell>
          <cell r="R479" t="str">
            <v>Silakan berhenti menggunakan deskripsi bab 23 {0} atau sejenisnya.</v>
          </cell>
          <cell r="S479" t="str">
            <v>Si prega di smettere di usare la descrizione capitolo 23 {0} o simili.</v>
          </cell>
          <cell r="T479" t="str">
            <v>Пожалуйста, прекратите использовать описание главы 23 {0} или тому подобные.</v>
          </cell>
          <cell r="U479" t="str">
            <v>Por favor, deje de usar la descripción del capítulo 23 {0} o similares.</v>
          </cell>
          <cell r="V479" t="str">
            <v>กรุณาหยุดใช้คำอธิบายบทที่ 23 {0} หรือเหมือน</v>
          </cell>
          <cell r="W479" t="str">
            <v>Hãy ngừng sử dụng chương mô tả 23 {0} hoặc tương tự.</v>
          </cell>
          <cell r="X479" t="str">
            <v>Por favor, pare de usar a descrição capítulo 23 {0} ou similar.</v>
          </cell>
          <cell r="Y479" t="str">
            <v>يرجى التوقف عن استخدام وصف الفصل 23 {0} أو ما شابه ذلك.</v>
          </cell>
          <cell r="Z479" t="str">
            <v>Калі ласка, спыніце выкарыстоўваць апісанне кіраўніка 23 {0} або таму падобныя.</v>
          </cell>
          <cell r="AA479" t="str">
            <v>Моля спре да използва главата описание 23 {0} или други подобни.</v>
          </cell>
          <cell r="AB479" t="str">
            <v>Prosím, přestaňte používat Popis Kapitola 23 {0} nebo podobně.</v>
          </cell>
          <cell r="AC479" t="str">
            <v>Stop het gebruik van de beschrijving hoofdstuk 23 {0} of iets dergelijks.</v>
          </cell>
          <cell r="AD479" t="str">
            <v>Lopeta kuvausta luvussa 23 {0} tai vastaavaa.</v>
          </cell>
          <cell r="AE479" t="str">
            <v>Παρακαλούμε να σταματήσουν να χρησιμοποιούν την περιγραφή κεφάλαιο 23 {0} ή παρόμοια.</v>
          </cell>
          <cell r="AF479" t="str">
            <v>אנו מבקשים שתפסיק להשתמש בפרק תיאור 23 {0} או משהו דומה.</v>
          </cell>
          <cell r="AG479" t="str">
            <v>Kérjük, ne használja a leírás 23. fejezet {0}, vagy hasonlók.</v>
          </cell>
          <cell r="AH479" t="str">
            <v>Sila berhenti menggunakan huraian bab 23 {0} atau sebagainya.</v>
          </cell>
          <cell r="AI479" t="str">
            <v>Proszę przestać używać opis rozdział 23 {0} lub tym podobne.</v>
          </cell>
          <cell r="AJ479" t="str">
            <v>Vă rugăm să nu mai folosiți descrierea capitolul 23 {0} sau altele asemenea.</v>
          </cell>
          <cell r="AK479" t="str">
            <v>Prosím, prestaňte používať Opis Kapitola 23 {0} alebo podobne.</v>
          </cell>
          <cell r="AL479" t="str">
            <v>Vänligen sluta använda beskrivningen kapitel 23 {0} eller liknande.</v>
          </cell>
          <cell r="AM479" t="str">
            <v>açıklama bölüm 23 {0} veya benzeri kullanarak durdurun.</v>
          </cell>
          <cell r="AN479" t="str">
            <v>Будь ласка, припиніть використовувати опис глави 23 {0} або тому подібні.</v>
          </cell>
        </row>
        <row r="480">
          <cell r="A480" t="str">
            <v>Chapter24Desc</v>
          </cell>
          <cell r="B480">
            <v>1</v>
          </cell>
          <cell r="C480" t="str">
            <v>챕터24 디스크립션 {0} 등을 이용해서 저지하세요.</v>
          </cell>
          <cell r="E480" t="str">
            <v>챕터24 디스크립션 {0} 등을 이용해서 저지하세요.</v>
          </cell>
          <cell r="G480" t="str">
            <v>Please stop using the description chapter 24 {0} or the like.</v>
          </cell>
          <cell r="H480" t="str">
            <v>Please stop using the description chapter 24 {0} or the like.</v>
          </cell>
          <cell r="K480">
            <v>1</v>
          </cell>
          <cell r="M480" t="str">
            <v>チャプター24記述{0}などを利用して阻止します。</v>
          </cell>
          <cell r="N480" t="str">
            <v>请停止使用说明书第24章{0}等。</v>
          </cell>
          <cell r="O480" t="str">
            <v>請停止使用說明書第24章{0}等。</v>
          </cell>
          <cell r="P480" t="str">
            <v>S'il vous plaît cesser d'utiliser le chapitre 24 Description {0} ou similaires.</v>
          </cell>
          <cell r="Q480" t="str">
            <v>Bitte beenden Sie die Beschreibung Kapitel mit 24 {0} oder dergleichen.</v>
          </cell>
          <cell r="R480" t="str">
            <v>Silakan berhenti menggunakan deskripsi bab 24 {0} atau sejenisnya.</v>
          </cell>
          <cell r="S480" t="str">
            <v>Si prega di smettere di usare la descrizione capitolo 24 {0} o simili.</v>
          </cell>
          <cell r="T480" t="str">
            <v>Пожалуйста, прекратите использовать описание главы 24 {0} или тому подобные.</v>
          </cell>
          <cell r="U480" t="str">
            <v>Por favor, deje de usar la descripción del capítulo 24 {0} o similares.</v>
          </cell>
          <cell r="V480" t="str">
            <v>กรุณาหยุดใช้คำอธิบายบทที่ 24 {0} หรือเหมือน</v>
          </cell>
          <cell r="W480" t="str">
            <v>Hãy ngừng sử dụng chương mô tả 24 {0} hoặc tương tự.</v>
          </cell>
          <cell r="X480" t="str">
            <v>Por favor, pare de usar a descrição capítulo 24 {0} ou similar.</v>
          </cell>
          <cell r="Y480" t="str">
            <v>يرجى التوقف عن استخدام وصف الفصل 24 {0} أو ما شابه ذلك.</v>
          </cell>
          <cell r="Z480" t="str">
            <v>Калі ласка, спыніце выкарыстоўваць апісанне главы 24 {0} або таму падобныя.</v>
          </cell>
          <cell r="AA480" t="str">
            <v>Моля спре да използва главата описание 24 {0} или други подобни.</v>
          </cell>
          <cell r="AB480" t="str">
            <v>Prosím, přestaňte používat Popis Kapitola 24 {0} nebo podobně.</v>
          </cell>
          <cell r="AC480" t="str">
            <v>Stop het gebruik van de beschrijving hoofdstuk 24 {0} of iets dergelijks.</v>
          </cell>
          <cell r="AD480" t="str">
            <v>Lopeta kuvausta luvussa 24 {0} tai vastaavaa.</v>
          </cell>
          <cell r="AE480" t="str">
            <v>Παρακαλούμε να σταματήσουν να χρησιμοποιούν την περιγραφή κεφάλαιο 24 {0} ή παρόμοια.</v>
          </cell>
          <cell r="AF480" t="str">
            <v>אנו מבקשים שתפסיק להשתמש בפרק תיאור 24 {0} או משהו דומה.</v>
          </cell>
          <cell r="AG480" t="str">
            <v>Kérjük, ne használja a leírás 24. fejezet {0}, vagy hasonlók.</v>
          </cell>
          <cell r="AH480" t="str">
            <v>Sila berhenti menggunakan huraian bab 24 {0} atau sebagainya.</v>
          </cell>
          <cell r="AI480" t="str">
            <v>Proszę przestać używać opis rozdział 24 {0} lub tym podobne.</v>
          </cell>
          <cell r="AJ480" t="str">
            <v>Vă rugăm să nu mai folosiți descrierea capitolul 24 {0} sau altele asemenea.</v>
          </cell>
          <cell r="AK480" t="str">
            <v>Prosím, prestaňte používať Opis Kapitola 24 {0} alebo podobne.</v>
          </cell>
          <cell r="AL480" t="str">
            <v>Vänligen sluta använda beskrivningen kapitel 24 {0} eller liknande.</v>
          </cell>
          <cell r="AM480" t="str">
            <v>açıklama bölüm 24 {0} veya benzeri kullanarak durdurun.</v>
          </cell>
          <cell r="AN480" t="str">
            <v>Будь ласка, припиніть використовувати опис глави 24 {0} або тому подібні.</v>
          </cell>
        </row>
        <row r="481">
          <cell r="A481" t="str">
            <v>Chapter25Desc</v>
          </cell>
          <cell r="B481">
            <v>1</v>
          </cell>
          <cell r="C481" t="str">
            <v>챕터25 디스크립션 {0} 등을 이용해서 저지하세요.</v>
          </cell>
          <cell r="E481" t="str">
            <v>챕터25 디스크립션 {0} 등을 이용해서 저지하세요.</v>
          </cell>
          <cell r="G481" t="str">
            <v>Please stop using the description chapter 25 {0} or the like.</v>
          </cell>
          <cell r="H481" t="str">
            <v>Please stop using the description chapter 25 {0} or the like.</v>
          </cell>
          <cell r="K481">
            <v>1</v>
          </cell>
          <cell r="M481" t="str">
            <v>チャプター25記述{0}などを利用して阻止します。</v>
          </cell>
          <cell r="N481" t="str">
            <v>请停止使用说明书第25章{0}等。</v>
          </cell>
          <cell r="O481" t="str">
            <v>請停止使用說明書第25章{0}等。</v>
          </cell>
          <cell r="P481" t="str">
            <v>S'il vous plaît cesser d'utiliser le chapitre Description 25 {0} ou similaires.</v>
          </cell>
          <cell r="Q481" t="str">
            <v>Bitte beenden Sie die Beschreibung Kapitel mit 25 {0} oder dergleichen.</v>
          </cell>
          <cell r="R481" t="str">
            <v>Silakan berhenti menggunakan deskripsi bab 25 {0} atau sejenisnya.</v>
          </cell>
          <cell r="S481" t="str">
            <v>Si prega di smettere di usare la descrizione capitolo 25 {0} o simili.</v>
          </cell>
          <cell r="T481" t="str">
            <v>Пожалуйста, прекратите использовать описание главы 25 {0} или тому подобные.</v>
          </cell>
          <cell r="U481" t="str">
            <v>Por favor, deje de usar la descripción del capítulo 25 {0} o similares.</v>
          </cell>
          <cell r="V481" t="str">
            <v>กรุณาหยุดใช้คำอธิบายบทที่ 25 {0} หรือเหมือน</v>
          </cell>
          <cell r="W481" t="str">
            <v>Hãy ngừng sử dụng chương mô tả 25 {0} hoặc tương tự.</v>
          </cell>
          <cell r="X481" t="str">
            <v>Por favor, pare de usar a descrição capítulo 25 {0} ou similar.</v>
          </cell>
          <cell r="Y481" t="str">
            <v>يرجى التوقف عن استخدام وصف الفصل 25 {0} أو ما شابه ذلك.</v>
          </cell>
          <cell r="Z481" t="str">
            <v>Калі ласка, спыніце выкарыстоўваць апісанне главы 25 {0} або таму падобныя.</v>
          </cell>
          <cell r="AA481" t="str">
            <v>Моля спре да използва главата описание 25 {0} или други подобни.</v>
          </cell>
          <cell r="AB481" t="str">
            <v>Prosím, přestaňte používat Popis Kapitola 25 {0} nebo podobně.</v>
          </cell>
          <cell r="AC481" t="str">
            <v>Stop het gebruik van de beschrijving hoofdstuk 25 {0} of iets dergelijks.</v>
          </cell>
          <cell r="AD481" t="str">
            <v>Lopeta kuvausta luvussa 25 {0} tai vastaavaa.</v>
          </cell>
          <cell r="AE481" t="str">
            <v>Παρακαλούμε να σταματήσουν να χρησιμοποιούν την περιγραφή κεφάλαιο 25 {0} ή παρόμοια.</v>
          </cell>
          <cell r="AF481" t="str">
            <v>אנו מבקשים שתפסיק להשתמש בפרק תיאור 25 {0} או משהו דומה.</v>
          </cell>
          <cell r="AG481" t="str">
            <v>Kérjük, ne használja a leírás 25. fejezet {0}, vagy hasonlók.</v>
          </cell>
          <cell r="AH481" t="str">
            <v>Sila berhenti menggunakan huraian bab 25 {0} atau sebagainya.</v>
          </cell>
          <cell r="AI481" t="str">
            <v>Proszę przestać używać opis rozdział 25 {0} lub tym podobne.</v>
          </cell>
          <cell r="AJ481" t="str">
            <v>Vă rugăm să nu mai folosiți descrierea capitolului 25 {0} sau altele asemenea.</v>
          </cell>
          <cell r="AK481" t="str">
            <v>Prosím, prestaňte používať Opis Kapitola 25 {0} alebo podobne.</v>
          </cell>
          <cell r="AL481" t="str">
            <v>Vänligen sluta använda beskrivningen kapitel 25 {0} eller liknande.</v>
          </cell>
          <cell r="AM481" t="str">
            <v>açıklama bölüm 25 {0} veya benzeri kullanarak durdurun.</v>
          </cell>
          <cell r="AN481" t="str">
            <v>Будь ласка, припиніть використовувати опис глави 25 {0} або тому подібні.</v>
          </cell>
        </row>
        <row r="482">
          <cell r="A482" t="str">
            <v>Chapter26Desc</v>
          </cell>
          <cell r="B482">
            <v>1</v>
          </cell>
          <cell r="C482" t="str">
            <v>챕터26 디스크립션 {0} 등을 이용해서 저지하세요.</v>
          </cell>
          <cell r="E482" t="str">
            <v>챕터26 디스크립션 {0} 등을 이용해서 저지하세요.</v>
          </cell>
          <cell r="G482" t="str">
            <v>Please stop using the description chapter 26 {0} or the like.</v>
          </cell>
          <cell r="H482" t="str">
            <v>Please stop using the description chapter 26 {0} or the like.</v>
          </cell>
          <cell r="K482">
            <v>1</v>
          </cell>
          <cell r="M482" t="str">
            <v>チャプター26記述{0}などを利用して阻止します。</v>
          </cell>
          <cell r="N482" t="str">
            <v>请停止使用说明书第26章{0}等。</v>
          </cell>
          <cell r="O482" t="str">
            <v>請停止使用說明書第26章{0}等。</v>
          </cell>
          <cell r="P482" t="str">
            <v>S'il vous plaît cesser d'utiliser le chapitre 26 Description {0} ou similaires.</v>
          </cell>
          <cell r="Q482" t="str">
            <v>Bitte beenden Sie die Beschreibung Kapitel mit 26 {0} oder dergleichen.</v>
          </cell>
          <cell r="R482" t="str">
            <v>Silakan berhenti menggunakan deskripsi bab 26 {0} atau sejenisnya.</v>
          </cell>
          <cell r="S482" t="str">
            <v>Si prega di smettere di usare la descrizione capitolo 26 {0} o simili.</v>
          </cell>
          <cell r="T482" t="str">
            <v>Пожалуйста, прекратите использовать описание главы 26 {0} или тому подобные.</v>
          </cell>
          <cell r="U482" t="str">
            <v>Por favor, deje de usar la descripción del capítulo 26 {0} o similares.</v>
          </cell>
          <cell r="V482" t="str">
            <v>กรุณาหยุดใช้คำอธิบายบทที่ 26 {0} หรือเหมือน</v>
          </cell>
          <cell r="W482" t="str">
            <v>Hãy ngừng sử dụng chương mô tả 26 {0} hoặc tương tự.</v>
          </cell>
          <cell r="X482" t="str">
            <v>Por favor, pare de usar a descrição capítulo 26 {0} ou similar.</v>
          </cell>
          <cell r="Y482" t="str">
            <v>يرجى التوقف عن استخدام وصف الفصل 26 {0} أو ما شابه ذلك.</v>
          </cell>
          <cell r="Z482" t="str">
            <v>Калі ласка, спыніце выкарыстоўваць апісанне кіраўніка 26 {0} або таму падобныя.</v>
          </cell>
          <cell r="AA482" t="str">
            <v>Моля спре да използва главата описание 26 {0} или други подобни.</v>
          </cell>
          <cell r="AB482" t="str">
            <v>Prosím, přestaňte používat Popis Kapitola 26 {0} nebo podobně.</v>
          </cell>
          <cell r="AC482" t="str">
            <v>Stop het gebruik van de beschrijving hoofdstuk 26 {0} of iets dergelijks.</v>
          </cell>
          <cell r="AD482" t="str">
            <v>Lopeta kuvausta luvussa 26 {0} tai vastaavaa.</v>
          </cell>
          <cell r="AE482" t="str">
            <v>Παρακαλούμε να σταματήσουν να χρησιμοποιούν την περιγραφή κεφάλαιο 26 {0} ή παρόμοια.</v>
          </cell>
          <cell r="AF482" t="str">
            <v>אנו מבקשים שתפסיק להשתמש בפרק תיאור 26 {0} או משהו דומה.</v>
          </cell>
          <cell r="AG482" t="str">
            <v>Kérjük, ne használja a leírás 26. fejezet {0}, vagy hasonlók.</v>
          </cell>
          <cell r="AH482" t="str">
            <v>Sila berhenti menggunakan huraian bab 26 {0} atau sebagainya.</v>
          </cell>
          <cell r="AI482" t="str">
            <v>Proszę przestać używać opis rozdział 26 {0} lub tym podobne.</v>
          </cell>
          <cell r="AJ482" t="str">
            <v>Vă rugăm să nu mai folosiți descrierea capitolului 26 {0} sau altele asemenea.</v>
          </cell>
          <cell r="AK482" t="str">
            <v>Prosím, prestaňte používať Opis Kapitola 26 {0} alebo podobne.</v>
          </cell>
          <cell r="AL482" t="str">
            <v>Vänligen sluta använda beskrivningen kapitel 26 {0} eller liknande.</v>
          </cell>
          <cell r="AM482" t="str">
            <v>açıklama bölüm 26 {0} veya benzeri kullanarak durdurun.</v>
          </cell>
          <cell r="AN482" t="str">
            <v>Будь ласка, припиніть використовувати опис глави 26 {0} або тому подібні.</v>
          </cell>
        </row>
        <row r="483">
          <cell r="A483" t="str">
            <v>Chapter27Desc</v>
          </cell>
          <cell r="B483">
            <v>1</v>
          </cell>
          <cell r="C483" t="str">
            <v>챕터27 디스크립션 {0} 등을 이용해서 저지하세요.</v>
          </cell>
          <cell r="E483" t="str">
            <v>챕터27 디스크립션 {0} 등을 이용해서 저지하세요.</v>
          </cell>
          <cell r="G483" t="str">
            <v>Please stop using the description chapter 27 {0} or the like.</v>
          </cell>
          <cell r="H483" t="str">
            <v>Please stop using the description chapter 27 {0} or the like.</v>
          </cell>
          <cell r="K483">
            <v>1</v>
          </cell>
          <cell r="M483" t="str">
            <v>チャプター27記述{0}などを利用して阻止します。</v>
          </cell>
          <cell r="N483" t="str">
            <v>请停止使用说明书第27章{0}等。</v>
          </cell>
          <cell r="O483" t="str">
            <v>請停止使用說明書第27章{0}等。</v>
          </cell>
          <cell r="P483" t="str">
            <v>S'il vous plaît cesser d'utiliser le chapitre Description 27 {0} ou similaires.</v>
          </cell>
          <cell r="Q483" t="str">
            <v>Bitte beenden Sie die Beschreibung Kapitel mit 27 {0} oder dergleichen.</v>
          </cell>
          <cell r="R483" t="str">
            <v>Silakan berhenti menggunakan deskripsi bab 27 {0} atau sejenisnya.</v>
          </cell>
          <cell r="S483" t="str">
            <v>Si prega di smettere di usare la descrizione capitolo 27 {0} o simili.</v>
          </cell>
          <cell r="T483" t="str">
            <v>Пожалуйста, прекратите использовать описание главы 27 {0} или тому подобные.</v>
          </cell>
          <cell r="U483" t="str">
            <v>Por favor, deje de usar la descripción del capítulo 27 {0} o similares.</v>
          </cell>
          <cell r="V483" t="str">
            <v>กรุณาหยุดใช้คำอธิบายบทที่ 27 {0} หรือเหมือน</v>
          </cell>
          <cell r="W483" t="str">
            <v>Hãy ngừng sử dụng chương mô tả 27 {0} hoặc tương tự.</v>
          </cell>
          <cell r="X483" t="str">
            <v>Por favor, pare de usar a descrição capítulo 27 {0} ou similar.</v>
          </cell>
          <cell r="Y483" t="str">
            <v>يرجى التوقف عن استخدام وصف الفصل 27 {0} أو ما شابه ذلك.</v>
          </cell>
          <cell r="Z483" t="str">
            <v>Калі ласка, спыніце выкарыстоўваць апісанне кіраўнікі 27 {0} або таму падобныя.</v>
          </cell>
          <cell r="AA483" t="str">
            <v>Моля спре да използва главата описание 27 {0} или други подобни.</v>
          </cell>
          <cell r="AB483" t="str">
            <v>Prosím, přestaňte používat Popis Kapitola 27 {0} nebo podobně.</v>
          </cell>
          <cell r="AC483" t="str">
            <v>Stop het gebruik van de beschrijving hoofdstuk 27 {0} of iets dergelijks.</v>
          </cell>
          <cell r="AD483" t="str">
            <v>Lopeta kuvausta luvussa 27 {0} tai vastaavaa.</v>
          </cell>
          <cell r="AE483" t="str">
            <v>Παρακαλούμε να σταματήσετε να χρησιμοποιείτε την περιγραφή κεφάλαιο 27 {0} ή κάτι παρόμοιο.</v>
          </cell>
          <cell r="AF483" t="str">
            <v>אנו מבקשים שתפסיק להשתמש בפרק תיאור 27 {0} או משהו דומה.</v>
          </cell>
          <cell r="AG483" t="str">
            <v>Kérjük, ne használja a leírás 27. fejezet {0}, vagy hasonlók.</v>
          </cell>
          <cell r="AH483" t="str">
            <v>Sila berhenti menggunakan huraian bab 27 {0} atau sebagainya.</v>
          </cell>
          <cell r="AI483" t="str">
            <v>Proszę przestać używać opis rozdział 27 {0} lub tym podobne.</v>
          </cell>
          <cell r="AJ483" t="str">
            <v>Vă rugăm să nu mai folosiți descrierea capitolul 27 {0} sau altele asemenea.</v>
          </cell>
          <cell r="AK483" t="str">
            <v>Prosím, prestaňte používať Opis Kapitola 27 {0} alebo podobne.</v>
          </cell>
          <cell r="AL483" t="str">
            <v>Vänligen sluta använda beskrivningen kapitel 27 {0} eller liknande.</v>
          </cell>
          <cell r="AM483" t="str">
            <v>açıklama bölüm 27 {0} veya benzeri kullanarak durdurun.</v>
          </cell>
          <cell r="AN483" t="str">
            <v>Будь ласка, припиніть використовувати опис глави 27 {0} або тому подібні.</v>
          </cell>
        </row>
        <row r="484">
          <cell r="A484" t="str">
            <v>Chapter28Desc</v>
          </cell>
          <cell r="B484">
            <v>1</v>
          </cell>
          <cell r="C484" t="str">
            <v>챕터28 디스크립션 {0} 등을 이용해서 저지하세요.</v>
          </cell>
          <cell r="E484" t="str">
            <v>챕터28 디스크립션 {0} 등을 이용해서 저지하세요.</v>
          </cell>
          <cell r="G484" t="str">
            <v>Please stop using the description chapter 28 {0} or the like.</v>
          </cell>
          <cell r="H484" t="str">
            <v>Please stop using the description chapter 28 {0} or the like.</v>
          </cell>
          <cell r="K484">
            <v>1</v>
          </cell>
          <cell r="M484" t="str">
            <v>チャプター28記述{0}などを利用して阻止します。</v>
          </cell>
          <cell r="N484" t="str">
            <v>请停止使用说明书第28章{0}等。</v>
          </cell>
          <cell r="O484" t="str">
            <v>請停止使用說明書第28章{0}等。</v>
          </cell>
          <cell r="P484" t="str">
            <v>S'il vous plaît cesser d'utiliser le chapitre Description 28 {0} ou similaires.</v>
          </cell>
          <cell r="Q484" t="str">
            <v>Bitte beenden Sie die Beschreibung Kapitel mit 28 {0} oder dergleichen.</v>
          </cell>
          <cell r="R484" t="str">
            <v>Silakan berhenti menggunakan deskripsi bab 28 {0} atau sejenisnya.</v>
          </cell>
          <cell r="S484" t="str">
            <v>Si prega di smettere di usare la descrizione capitolo 28 {0} o simili.</v>
          </cell>
          <cell r="T484" t="str">
            <v>Пожалуйста, прекратите использовать описание главы 28 {0} или тому подобные.</v>
          </cell>
          <cell r="U484" t="str">
            <v>Por favor, deje de usar la descripción del capítulo 28 {0} o similares.</v>
          </cell>
          <cell r="V484" t="str">
            <v>กรุณาหยุดใช้คำอธิบายบทที่ 28 {0} หรือเหมือน</v>
          </cell>
          <cell r="W484" t="str">
            <v>Hãy ngừng sử dụng chương mô tả 28 {0} hoặc tương tự.</v>
          </cell>
          <cell r="X484" t="str">
            <v>Por favor, pare de usar a descrição capítulo 28 {0} ou similar.</v>
          </cell>
          <cell r="Y484" t="str">
            <v>يرجى التوقف عن استخدام وصف الفصل 28 {0} أو ما شابه ذلك.</v>
          </cell>
          <cell r="Z484" t="str">
            <v>Калі ласка, спыніце выкарыстоўваць апісанне кіраўніка 28 {0} або таму падобныя.</v>
          </cell>
          <cell r="AA484" t="str">
            <v>Моля спре да използва главата описание 28 {0} или други подобни.</v>
          </cell>
          <cell r="AB484" t="str">
            <v>Prosím, přestaňte používat Popis Kapitola 28 {0} nebo podobně.</v>
          </cell>
          <cell r="AC484" t="str">
            <v>Stop het gebruik van de beschrijving hoofdstuk 28 {0} of iets dergelijks.</v>
          </cell>
          <cell r="AD484" t="str">
            <v>Lopeta kuvausta luvussa 28 {0} tai vastaavaa.</v>
          </cell>
          <cell r="AE484" t="str">
            <v>Παρακαλούμε να σταματήσετε να χρησιμοποιείτε την περιγραφή κεφάλαιο 28 {0} ή κάτι παρόμοιο.</v>
          </cell>
          <cell r="AF484" t="str">
            <v>אנו מבקשים שתפסיק להשתמש בפרק תיאור 28 {0} או משהו דומה.</v>
          </cell>
          <cell r="AG484" t="str">
            <v>Kérjük, ne használja a leírás 28. fejezet {0}, vagy hasonlók.</v>
          </cell>
          <cell r="AH484" t="str">
            <v>Sila berhenti menggunakan huraian bab 28 {0} atau sebagainya.</v>
          </cell>
          <cell r="AI484" t="str">
            <v>Proszę przestać używać opis rozdział 28 {0} lub tym podobne.</v>
          </cell>
          <cell r="AJ484" t="str">
            <v>Vă rugăm să nu mai folosiți descrierea capitolul 28 {0} sau altele asemenea.</v>
          </cell>
          <cell r="AK484" t="str">
            <v>Prosím, prestaňte používať Opis Kapitola 28 {0} alebo podobne.</v>
          </cell>
          <cell r="AL484" t="str">
            <v>Vänligen sluta använda beskrivningen kapitel 28 {0} eller liknande.</v>
          </cell>
          <cell r="AM484" t="str">
            <v>açıklama bölüm 28 {0} veya benzeri kullanarak durdurun.</v>
          </cell>
          <cell r="AN484" t="str">
            <v>Будь ласка, припиніть використовувати опис глави 28 {0} або тому подібні.</v>
          </cell>
        </row>
        <row r="485">
          <cell r="A485" t="str">
            <v>Chapter29Desc</v>
          </cell>
          <cell r="B485">
            <v>1</v>
          </cell>
          <cell r="C485" t="str">
            <v>챕터29 디스크립션 {0} 등을 이용해서 저지하세요.</v>
          </cell>
          <cell r="E485" t="str">
            <v>챕터29 디스크립션 {0} 등을 이용해서 저지하세요.</v>
          </cell>
          <cell r="G485" t="str">
            <v>Please stop using the description chapter 29 {0} or the like.</v>
          </cell>
          <cell r="H485" t="str">
            <v>Please stop using the description chapter 29 {0} or the like.</v>
          </cell>
          <cell r="K485">
            <v>1</v>
          </cell>
          <cell r="M485" t="str">
            <v>チャプター29記述{0}などを利用して阻止します。</v>
          </cell>
          <cell r="N485" t="str">
            <v>请停止使用说明书第29章{0}等。</v>
          </cell>
          <cell r="O485" t="str">
            <v>請停止使用說明書第29章{0}等。</v>
          </cell>
          <cell r="P485" t="str">
            <v>S'il vous plaît cesser d'utiliser le chapitre 29 Description {0} ou similaires.</v>
          </cell>
          <cell r="Q485" t="str">
            <v>Bitte beenden Sie die Beschreibung Kapitel mit 29 {0} oder dergleichen.</v>
          </cell>
          <cell r="R485" t="str">
            <v>Silakan berhenti menggunakan deskripsi bab 29 {0} atau sejenisnya.</v>
          </cell>
          <cell r="S485" t="str">
            <v>Si prega di smettere di usare la descrizione capitolo 29 {0} o simili.</v>
          </cell>
          <cell r="T485" t="str">
            <v>Пожалуйста, прекратите использовать описание главы 29 {0} или тому подобные.</v>
          </cell>
          <cell r="U485" t="str">
            <v>Por favor, deje de usar la descripción del capítulo 29 {0} o similares.</v>
          </cell>
          <cell r="V485" t="str">
            <v>กรุณาหยุดใช้คำอธิบายบทที่ 29 {0} หรือเหมือน</v>
          </cell>
          <cell r="W485" t="str">
            <v>Hãy ngừng sử dụng chương mô tả 29 {0} hoặc tương tự.</v>
          </cell>
          <cell r="X485" t="str">
            <v>Por favor, pare de usar a descrição capítulo 29 {0} ou similar.</v>
          </cell>
          <cell r="Y485" t="str">
            <v>يرجى التوقف عن استخدام وصف الفصل 29 {0} أو ما شابه ذلك.</v>
          </cell>
          <cell r="Z485" t="str">
            <v>Калі ласка, спыніце выкарыстоўваць апісанне главы 29 {0} або таму падобныя.</v>
          </cell>
          <cell r="AA485" t="str">
            <v>Моля спре да използва главата описание 29 {0} или други подобни.</v>
          </cell>
          <cell r="AB485" t="str">
            <v>Prosím, přestaňte používat Popis Kapitola 29 {0} nebo podobně.</v>
          </cell>
          <cell r="AC485" t="str">
            <v>Stop het gebruik van de beschrijving hoofdstuk 29 {0} of iets dergelijks.</v>
          </cell>
          <cell r="AD485" t="str">
            <v>Lopeta kuvausta luvussa 29 {0} tai vastaavaa.</v>
          </cell>
          <cell r="AE485" t="str">
            <v>Παρακαλούμε να σταματήσετε να χρησιμοποιείτε την περιγραφή κεφάλαιο 29 {0} ή κάτι παρόμοιο.</v>
          </cell>
          <cell r="AF485" t="str">
            <v>אנו מבקשים שתפסיק להשתמש בפרק תיאור 29 {0} או משהו דומה.</v>
          </cell>
          <cell r="AG485" t="str">
            <v>Kérjük, ne használja a leírás 29. fejezet {0}, vagy hasonlók.</v>
          </cell>
          <cell r="AH485" t="str">
            <v>Sila berhenti menggunakan huraian bab 29 {0} atau sebagainya.</v>
          </cell>
          <cell r="AI485" t="str">
            <v>Proszę przestać używać opis rozdział 29 {0} lub tym podobne.</v>
          </cell>
          <cell r="AJ485" t="str">
            <v>Vă rugăm să nu mai folosiți descrierea capitolul 29 {0} sau altele asemenea.</v>
          </cell>
          <cell r="AK485" t="str">
            <v>Prosím, prestaňte používať Opis Kapitola 29 {0} alebo podobne.</v>
          </cell>
          <cell r="AL485" t="str">
            <v>Vänligen sluta använda beskrivningen kapitel 29 {0} eller liknande.</v>
          </cell>
          <cell r="AM485" t="str">
            <v>açıklama bölüm 29 {0} veya benzeri kullanarak durdurun.</v>
          </cell>
          <cell r="AN485" t="str">
            <v>Будь ласка, припиніть використовувати опис глави 29 {0} або тому подібні.</v>
          </cell>
        </row>
        <row r="486">
          <cell r="A486" t="str">
            <v>CharName_Ganfaul</v>
          </cell>
          <cell r="B486">
            <v>1</v>
          </cell>
          <cell r="C486" t="str">
            <v>간파울</v>
          </cell>
          <cell r="E486" t="str">
            <v>간파울</v>
          </cell>
          <cell r="G486" t="str">
            <v>Foul between</v>
          </cell>
          <cell r="H486" t="str">
            <v>GANFAUL</v>
          </cell>
          <cell r="I486">
            <v>1</v>
          </cell>
          <cell r="K486">
            <v>1</v>
          </cell>
          <cell r="M486" t="str">
            <v>間ファウル</v>
          </cell>
          <cell r="N486" t="str">
            <v>之间犯规</v>
          </cell>
          <cell r="O486" t="str">
            <v>犯規之間</v>
          </cell>
          <cell r="P486" t="str">
            <v>faute entre</v>
          </cell>
          <cell r="Q486" t="str">
            <v>Foul zwischen</v>
          </cell>
          <cell r="R486" t="str">
            <v>Foul antara</v>
          </cell>
          <cell r="S486" t="str">
            <v>fallo tra</v>
          </cell>
          <cell r="T486" t="str">
            <v>Фол между</v>
          </cell>
          <cell r="U486" t="str">
            <v>falta entre</v>
          </cell>
          <cell r="V486" t="str">
            <v>ฟาวล์ระหว่าง</v>
          </cell>
          <cell r="W486" t="str">
            <v>hôi giữa</v>
          </cell>
          <cell r="X486" t="str">
            <v>foul entre</v>
          </cell>
          <cell r="Y486" t="str">
            <v>خطأ بين</v>
          </cell>
          <cell r="Z486" t="str">
            <v>фол паміж</v>
          </cell>
          <cell r="AA486" t="str">
            <v>Фал между</v>
          </cell>
          <cell r="AB486" t="str">
            <v>faul mezi</v>
          </cell>
          <cell r="AC486" t="str">
            <v>Foul tussen</v>
          </cell>
          <cell r="AD486" t="str">
            <v>virhe välillä</v>
          </cell>
          <cell r="AE486" t="str">
            <v>φάουλ μεταξύ</v>
          </cell>
          <cell r="AF486" t="str">
            <v>עבירה בין</v>
          </cell>
          <cell r="AG486" t="str">
            <v>szabálytalanság között</v>
          </cell>
          <cell r="AH486" t="str">
            <v>busuk antara</v>
          </cell>
          <cell r="AI486" t="str">
            <v>faul pomiędzy</v>
          </cell>
          <cell r="AJ486" t="str">
            <v>Foul între</v>
          </cell>
          <cell r="AK486" t="str">
            <v>faul medzi</v>
          </cell>
          <cell r="AL486" t="str">
            <v>foul mellan</v>
          </cell>
          <cell r="AM486" t="str">
            <v>faul arasında</v>
          </cell>
          <cell r="AN486" t="str">
            <v>фол між</v>
          </cell>
        </row>
        <row r="487">
          <cell r="A487" t="str">
            <v>CharName_KeepSeries</v>
          </cell>
          <cell r="B487">
            <v>1</v>
          </cell>
          <cell r="C487" t="str">
            <v>킵시리즈</v>
          </cell>
          <cell r="E487" t="str">
            <v>킵시리즈</v>
          </cell>
          <cell r="G487" t="str">
            <v>Kip Series</v>
          </cell>
          <cell r="H487" t="str">
            <v>KEEPSERIES</v>
          </cell>
          <cell r="I487">
            <v>1</v>
          </cell>
          <cell r="K487">
            <v>1</v>
          </cell>
          <cell r="M487" t="str">
            <v>キープシリーズ</v>
          </cell>
          <cell r="N487" t="str">
            <v>硖系列</v>
          </cell>
          <cell r="O487" t="str">
            <v>硤系列</v>
          </cell>
          <cell r="P487" t="str">
            <v>Série Kip</v>
          </cell>
          <cell r="Q487" t="str">
            <v>Kip Series</v>
          </cell>
          <cell r="R487" t="str">
            <v>Kip Seri</v>
          </cell>
          <cell r="S487" t="str">
            <v>Serie Kip</v>
          </cell>
          <cell r="T487" t="str">
            <v>Кип Series</v>
          </cell>
          <cell r="U487" t="str">
            <v>Serie Kip</v>
          </cell>
          <cell r="V487" t="str">
            <v>กีบซีรีส์</v>
          </cell>
          <cell r="W487" t="str">
            <v>Kip Dòng</v>
          </cell>
          <cell r="X487" t="str">
            <v>Série Kip</v>
          </cell>
          <cell r="Y487" t="str">
            <v>كيب سلسلة</v>
          </cell>
          <cell r="Z487" t="str">
            <v>стосаў Series</v>
          </cell>
          <cell r="AA487" t="str">
            <v>Кип Series</v>
          </cell>
          <cell r="AB487" t="str">
            <v>Kip Series</v>
          </cell>
          <cell r="AC487" t="str">
            <v>Kip Series</v>
          </cell>
          <cell r="AD487" t="str">
            <v>Kip Sarja</v>
          </cell>
          <cell r="AE487" t="str">
            <v>Kip Σειρά</v>
          </cell>
          <cell r="AF487" t="str">
            <v>קיפ סדרה</v>
          </cell>
          <cell r="AG487" t="str">
            <v>Kip sorozat</v>
          </cell>
          <cell r="AH487" t="str">
            <v>Kip Siri</v>
          </cell>
          <cell r="AI487" t="str">
            <v>Kip Series</v>
          </cell>
          <cell r="AJ487" t="str">
            <v>Kip Seria</v>
          </cell>
          <cell r="AK487" t="str">
            <v>Kip Series</v>
          </cell>
          <cell r="AL487" t="str">
            <v>Kip Series</v>
          </cell>
          <cell r="AM487" t="str">
            <v>Kip Serisi</v>
          </cell>
          <cell r="AN487" t="str">
            <v>Кіп Series</v>
          </cell>
        </row>
        <row r="488">
          <cell r="A488" t="str">
            <v>CharName_BigBatSuccubus</v>
          </cell>
          <cell r="B488">
            <v>1</v>
          </cell>
          <cell r="C488" t="str">
            <v>빅뱃서큐버스</v>
          </cell>
          <cell r="E488" t="str">
            <v>빅뱃서큐버스</v>
          </cell>
          <cell r="G488" t="str">
            <v>Bikbaet Succubus</v>
          </cell>
          <cell r="H488" t="str">
            <v>SUCCUBUS</v>
          </cell>
          <cell r="I488">
            <v>1</v>
          </cell>
          <cell r="K488">
            <v>1</v>
          </cell>
          <cell r="M488" t="str">
            <v>ビクベトサキュバス</v>
          </cell>
          <cell r="N488" t="str">
            <v>Bikbaet魅魔</v>
          </cell>
          <cell r="O488" t="str">
            <v>Bikbaet魅魔</v>
          </cell>
          <cell r="P488" t="str">
            <v>Bikbaet Succubus</v>
          </cell>
          <cell r="Q488" t="str">
            <v>Bikbaet Succubus</v>
          </cell>
          <cell r="R488" t="str">
            <v>Bikbaet Succubus</v>
          </cell>
          <cell r="S488" t="str">
            <v>Bikbaet Succubus</v>
          </cell>
          <cell r="T488" t="str">
            <v>Bikbaet Succubus</v>
          </cell>
          <cell r="U488" t="str">
            <v>Bikbaet súcubo</v>
          </cell>
          <cell r="V488" t="str">
            <v>Bikbaet Succubus</v>
          </cell>
          <cell r="W488" t="str">
            <v>Bikbaet Succubus</v>
          </cell>
          <cell r="X488" t="str">
            <v>Bikbaet súcubo</v>
          </cell>
          <cell r="Y488" t="str">
            <v>Bikbaet الشيطانة</v>
          </cell>
          <cell r="Z488" t="str">
            <v>Bikbaet Succubus</v>
          </cell>
          <cell r="AA488" t="str">
            <v>Bikbaet Succubus</v>
          </cell>
          <cell r="AB488" t="str">
            <v>Bikbaet Succubus</v>
          </cell>
          <cell r="AC488" t="str">
            <v>Bikbaet Succubus</v>
          </cell>
          <cell r="AD488" t="str">
            <v>Bikbaet Succubus</v>
          </cell>
          <cell r="AE488" t="str">
            <v>Bikbaet Succubus</v>
          </cell>
          <cell r="AF488" t="str">
            <v>Bikbaet סוקובוס</v>
          </cell>
          <cell r="AG488" t="str">
            <v>Bikbaet Succubus</v>
          </cell>
          <cell r="AH488" t="str">
            <v>Bikbaet Succubus</v>
          </cell>
          <cell r="AI488" t="str">
            <v>Bikbaet Succubus</v>
          </cell>
          <cell r="AJ488" t="str">
            <v>Bikbaet Succubus</v>
          </cell>
          <cell r="AK488" t="str">
            <v>Bikbaet Succubus</v>
          </cell>
          <cell r="AL488" t="str">
            <v>Bikbaet Succubus</v>
          </cell>
          <cell r="AM488" t="str">
            <v>Bikbaet Succubus</v>
          </cell>
          <cell r="AN488" t="str">
            <v>Bikbaet Succubus</v>
          </cell>
        </row>
        <row r="489">
          <cell r="A489" t="str">
            <v>CharName_Bei</v>
          </cell>
          <cell r="B489">
            <v>1</v>
          </cell>
          <cell r="C489" t="str">
            <v>베이</v>
          </cell>
          <cell r="E489" t="str">
            <v>베이</v>
          </cell>
          <cell r="G489" t="str">
            <v>Bay</v>
          </cell>
          <cell r="H489" t="str">
            <v>BEI</v>
          </cell>
          <cell r="I489">
            <v>1</v>
          </cell>
          <cell r="K489">
            <v>1</v>
          </cell>
          <cell r="M489" t="str">
            <v>ベイ</v>
          </cell>
          <cell r="N489" t="str">
            <v>海湾</v>
          </cell>
          <cell r="O489" t="str">
            <v>海灣</v>
          </cell>
          <cell r="P489" t="str">
            <v>baie</v>
          </cell>
          <cell r="Q489" t="str">
            <v>Bucht</v>
          </cell>
          <cell r="R489" t="str">
            <v>teluk</v>
          </cell>
          <cell r="S489" t="str">
            <v>baia</v>
          </cell>
          <cell r="T489" t="str">
            <v>залив</v>
          </cell>
          <cell r="U489" t="str">
            <v>bahía</v>
          </cell>
          <cell r="V489" t="str">
            <v>อ่าว</v>
          </cell>
          <cell r="W489" t="str">
            <v>vịnh</v>
          </cell>
          <cell r="X489" t="str">
            <v>baía</v>
          </cell>
          <cell r="Y489" t="str">
            <v>خليج</v>
          </cell>
          <cell r="Z489" t="str">
            <v>заліў</v>
          </cell>
          <cell r="AA489" t="str">
            <v>залив</v>
          </cell>
          <cell r="AB489" t="str">
            <v>záliv</v>
          </cell>
          <cell r="AC489" t="str">
            <v>baai</v>
          </cell>
          <cell r="AD489" t="str">
            <v>lahti</v>
          </cell>
          <cell r="AE489" t="str">
            <v>κόλπος</v>
          </cell>
          <cell r="AF489" t="str">
            <v>מפרץ</v>
          </cell>
          <cell r="AG489" t="str">
            <v>öböl</v>
          </cell>
          <cell r="AH489" t="str">
            <v>Bay</v>
          </cell>
          <cell r="AI489" t="str">
            <v>zatoka</v>
          </cell>
          <cell r="AJ489" t="str">
            <v>golf</v>
          </cell>
          <cell r="AK489" t="str">
            <v>záliv</v>
          </cell>
          <cell r="AL489" t="str">
            <v>Bay</v>
          </cell>
          <cell r="AM489" t="str">
            <v>defne</v>
          </cell>
          <cell r="AN489" t="str">
            <v>затоку</v>
          </cell>
        </row>
        <row r="490">
          <cell r="A490" t="str">
            <v>CharName_JellyFishGirl</v>
          </cell>
          <cell r="B490">
            <v>1</v>
          </cell>
          <cell r="C490" t="str">
            <v>젤리피쉬걸</v>
          </cell>
          <cell r="E490" t="str">
            <v>젤리피쉬걸</v>
          </cell>
          <cell r="G490" t="str">
            <v>Girl Jelly Fish</v>
          </cell>
          <cell r="H490" t="str">
            <v>JELLYFISHGIRL</v>
          </cell>
          <cell r="I490">
            <v>1</v>
          </cell>
          <cell r="K490">
            <v>1</v>
          </cell>
          <cell r="M490" t="str">
            <v>ジェリーフィッシュガール</v>
          </cell>
          <cell r="N490" t="str">
            <v>女孩海蜇</v>
          </cell>
          <cell r="O490" t="str">
            <v>女孩海蜇</v>
          </cell>
          <cell r="P490" t="str">
            <v>Poisson fille gelée</v>
          </cell>
          <cell r="Q490" t="str">
            <v>Mädchen Jelly Fish</v>
          </cell>
          <cell r="R490" t="str">
            <v>Gadis Jelly Fish</v>
          </cell>
          <cell r="S490" t="str">
            <v>Ragazze Jelly Fish</v>
          </cell>
          <cell r="T490" t="str">
            <v>Девочка Jelly Fish</v>
          </cell>
          <cell r="U490" t="str">
            <v>Chica Fish Jelly</v>
          </cell>
          <cell r="V490" t="str">
            <v>สาวปลาเยลลี่</v>
          </cell>
          <cell r="W490" t="str">
            <v>Cô gái Jelly Fish</v>
          </cell>
          <cell r="X490" t="str">
            <v>Menina Jelly Fish</v>
          </cell>
          <cell r="Y490" t="str">
            <v>فتاة هلام الأسماك</v>
          </cell>
          <cell r="Z490" t="str">
            <v>Дзяўчынка Jelly Fish</v>
          </cell>
          <cell r="AA490" t="str">
            <v>Момиче медузите</v>
          </cell>
          <cell r="AB490" t="str">
            <v>Dívka Jelly Fish</v>
          </cell>
          <cell r="AC490" t="str">
            <v>Girl Jelly Fish</v>
          </cell>
          <cell r="AD490" t="str">
            <v>Tyttö meduusa</v>
          </cell>
          <cell r="AE490" t="str">
            <v>Κορίτσι Jelly Fish</v>
          </cell>
          <cell r="AF490" t="str">
            <v>ילדה ג'לי פיש</v>
          </cell>
          <cell r="AG490" t="str">
            <v>Lány Jelly Fish</v>
          </cell>
          <cell r="AH490" t="str">
            <v>Girl Jelly Fish</v>
          </cell>
          <cell r="AI490" t="str">
            <v>Dziewczyna Jelly Fish</v>
          </cell>
          <cell r="AJ490" t="str">
            <v>Fata Jelly Fish</v>
          </cell>
          <cell r="AK490" t="str">
            <v>Dievča Jelly Fish</v>
          </cell>
          <cell r="AL490" t="str">
            <v>Girl Jelly Fish</v>
          </cell>
          <cell r="AM490" t="str">
            <v>Kız Jelly Fish</v>
          </cell>
          <cell r="AN490" t="str">
            <v>Дівчинка Jelly Fish</v>
          </cell>
        </row>
        <row r="491">
          <cell r="A491" t="str">
            <v>CharName_EarthMage</v>
          </cell>
          <cell r="B491">
            <v>1</v>
          </cell>
          <cell r="C491" t="str">
            <v>어스메이지</v>
          </cell>
          <cell r="D491"/>
          <cell r="E491" t="str">
            <v>어스메이지</v>
          </cell>
          <cell r="F491"/>
          <cell r="G491" t="str">
            <v>Earth Mage</v>
          </cell>
          <cell r="H491" t="str">
            <v>EARTHMAGE</v>
          </cell>
          <cell r="I491">
            <v>1</v>
          </cell>
          <cell r="K491">
            <v>1</v>
          </cell>
          <cell r="M491" t="str">
            <v>アース明治</v>
          </cell>
          <cell r="N491" t="str">
            <v>地球法师</v>
          </cell>
          <cell r="O491" t="str">
            <v>地球法師</v>
          </cell>
          <cell r="P491" t="str">
            <v>terre Mage</v>
          </cell>
          <cell r="Q491" t="str">
            <v>Erde Mage</v>
          </cell>
          <cell r="R491" t="str">
            <v>Earth Mage</v>
          </cell>
          <cell r="S491" t="str">
            <v>Terra Mage</v>
          </cell>
          <cell r="T491" t="str">
            <v>Земля Mage</v>
          </cell>
          <cell r="U491" t="str">
            <v>Mago de la tierra</v>
          </cell>
          <cell r="V491" t="str">
            <v>โลกผู้วิเศษ</v>
          </cell>
          <cell r="W491" t="str">
            <v>Trái đất Mage</v>
          </cell>
          <cell r="X491" t="str">
            <v>Mago da terra</v>
          </cell>
          <cell r="Y491" t="str">
            <v>الأرض ماجى</v>
          </cell>
          <cell r="Z491" t="str">
            <v>зямля Mage</v>
          </cell>
          <cell r="AA491" t="str">
            <v>Земята Mage</v>
          </cell>
          <cell r="AB491" t="str">
            <v>Země Mage</v>
          </cell>
          <cell r="AC491" t="str">
            <v>aarde Mage</v>
          </cell>
          <cell r="AD491" t="str">
            <v>Maan Mage</v>
          </cell>
          <cell r="AE491" t="str">
            <v>Γη Mage</v>
          </cell>
          <cell r="AF491" t="str">
            <v>קוסם כדור הארץ</v>
          </cell>
          <cell r="AG491" t="str">
            <v>Föld Mage</v>
          </cell>
          <cell r="AH491" t="str">
            <v>bumi Mage</v>
          </cell>
          <cell r="AI491" t="str">
            <v>ziemia Mage</v>
          </cell>
          <cell r="AJ491" t="str">
            <v>Pământ Mage</v>
          </cell>
          <cell r="AK491" t="str">
            <v>Krajina Mage</v>
          </cell>
          <cell r="AL491" t="str">
            <v>Earth Mage</v>
          </cell>
          <cell r="AM491" t="str">
            <v>Toprak Büyücü</v>
          </cell>
          <cell r="AN491" t="str">
            <v>земля Mage</v>
          </cell>
        </row>
        <row r="492">
          <cell r="A492" t="str">
            <v>CharName_DynaMob</v>
          </cell>
          <cell r="B492">
            <v>1</v>
          </cell>
          <cell r="C492" t="str">
            <v>다이나몹</v>
          </cell>
          <cell r="D492"/>
          <cell r="E492" t="str">
            <v>다이나몹</v>
          </cell>
          <cell r="F492"/>
          <cell r="G492" t="str">
            <v>Dyna Mob</v>
          </cell>
          <cell r="H492" t="str">
            <v>DYNAMOB</v>
          </cell>
          <cell r="I492">
            <v>1</v>
          </cell>
          <cell r="K492">
            <v>1</v>
          </cell>
          <cell r="M492" t="str">
            <v>ダイナモンスター</v>
          </cell>
          <cell r="N492" t="str">
            <v>敦南暴民</v>
          </cell>
          <cell r="O492" t="str">
            <v>敦南暴民</v>
          </cell>
          <cell r="P492" t="str">
            <v>Dyna Mob</v>
          </cell>
          <cell r="Q492" t="str">
            <v>Dyna Mob</v>
          </cell>
          <cell r="R492" t="str">
            <v>Dyna Mob</v>
          </cell>
          <cell r="S492" t="str">
            <v>Dyna Mob</v>
          </cell>
          <cell r="T492" t="str">
            <v>Dyna Mob</v>
          </cell>
          <cell r="U492" t="str">
            <v>Dyna Mob</v>
          </cell>
          <cell r="V492" t="str">
            <v>Dyna ม็อบ</v>
          </cell>
          <cell r="W492" t="str">
            <v>Dyna Mob</v>
          </cell>
          <cell r="X492" t="str">
            <v>Dyna Mob</v>
          </cell>
          <cell r="Y492" t="str">
            <v>داينا الغوغاء</v>
          </cell>
          <cell r="Z492" t="str">
            <v>Dyna Mob</v>
          </cell>
          <cell r="AA492" t="str">
            <v>Dyna Mob</v>
          </cell>
          <cell r="AB492" t="str">
            <v>Dyna Mob</v>
          </cell>
          <cell r="AC492" t="str">
            <v>Dyna Mob</v>
          </cell>
          <cell r="AD492" t="str">
            <v>Dyna Mob</v>
          </cell>
          <cell r="AE492" t="str">
            <v>Dyna Κιν</v>
          </cell>
          <cell r="AF492" t="str">
            <v>Mob Dyna</v>
          </cell>
          <cell r="AG492" t="str">
            <v>Dyna Mob</v>
          </cell>
          <cell r="AH492" t="str">
            <v>Dyna Mob</v>
          </cell>
          <cell r="AI492" t="str">
            <v>Dyna Mob</v>
          </cell>
          <cell r="AJ492" t="str">
            <v>dyna Mob</v>
          </cell>
          <cell r="AK492" t="str">
            <v>dyna Mob</v>
          </cell>
          <cell r="AL492" t="str">
            <v>Dyna Mob</v>
          </cell>
          <cell r="AM492" t="str">
            <v>Dyna Mob</v>
          </cell>
          <cell r="AN492" t="str">
            <v>Dyna Mob</v>
          </cell>
        </row>
        <row r="493">
          <cell r="A493" t="str">
            <v>CharName_SciFiWarrior</v>
          </cell>
          <cell r="B493">
            <v>1</v>
          </cell>
          <cell r="C493" t="str">
            <v>SF워리어</v>
          </cell>
          <cell r="D493"/>
          <cell r="E493" t="str">
            <v>SF워리어</v>
          </cell>
          <cell r="F493"/>
          <cell r="G493" t="str">
            <v>SF Warrior</v>
          </cell>
          <cell r="H493" t="str">
            <v>SFWARRIOR</v>
          </cell>
          <cell r="I493">
            <v>1</v>
          </cell>
          <cell r="K493">
            <v>1</v>
          </cell>
          <cell r="M493" t="str">
            <v>SF戦士</v>
          </cell>
          <cell r="N493" t="str">
            <v>SF战士</v>
          </cell>
          <cell r="O493" t="str">
            <v>SF戰士</v>
          </cell>
          <cell r="P493" t="str">
            <v>SF Guerrier</v>
          </cell>
          <cell r="Q493" t="str">
            <v>SF-Krieger</v>
          </cell>
          <cell r="R493" t="str">
            <v>SF prajurit</v>
          </cell>
          <cell r="S493" t="str">
            <v>SF Warrior</v>
          </cell>
          <cell r="T493" t="str">
            <v>SF Warrior</v>
          </cell>
          <cell r="U493" t="str">
            <v>SF Guerrero</v>
          </cell>
          <cell r="V493" t="str">
            <v>เอสเอฟนักรบ</v>
          </cell>
          <cell r="W493" t="str">
            <v>SF chiến binh</v>
          </cell>
          <cell r="X493" t="str">
            <v>SF Guerreiro</v>
          </cell>
          <cell r="Y493" t="str">
            <v>SF المحارب</v>
          </cell>
          <cell r="Z493" t="str">
            <v>SF Warrior</v>
          </cell>
          <cell r="AA493" t="str">
            <v>SF Warrior</v>
          </cell>
          <cell r="AB493" t="str">
            <v>SF bojovník</v>
          </cell>
          <cell r="AC493" t="str">
            <v>SF Warrior</v>
          </cell>
          <cell r="AD493" t="str">
            <v>SF Warrior</v>
          </cell>
          <cell r="AE493" t="str">
            <v>SF πολεμιστής</v>
          </cell>
          <cell r="AF493" t="str">
            <v>לוחם SF</v>
          </cell>
          <cell r="AG493" t="str">
            <v>SF Warrior</v>
          </cell>
          <cell r="AH493" t="str">
            <v>SF Warrior</v>
          </cell>
          <cell r="AI493" t="str">
            <v>SF Wojownik</v>
          </cell>
          <cell r="AJ493" t="str">
            <v>SF Warrior</v>
          </cell>
          <cell r="AK493" t="str">
            <v>SF bojovník</v>
          </cell>
          <cell r="AL493" t="str">
            <v>SF Warrior</v>
          </cell>
          <cell r="AM493" t="str">
            <v>SF Savaşçı</v>
          </cell>
          <cell r="AN493" t="str">
            <v>SF Warrior</v>
          </cell>
        </row>
        <row r="494">
          <cell r="A494" t="str">
            <v>CharName_ChaosElemental</v>
          </cell>
          <cell r="B494">
            <v>1</v>
          </cell>
          <cell r="C494" t="str">
            <v>카오스엘리멘탈</v>
          </cell>
          <cell r="D494"/>
          <cell r="E494" t="str">
            <v>카오스엘리멘탈</v>
          </cell>
          <cell r="F494"/>
          <cell r="G494" t="str">
            <v>Chaos Elemental</v>
          </cell>
          <cell r="H494" t="str">
            <v>CHAOSELEMENTAL</v>
          </cell>
          <cell r="I494">
            <v>1</v>
          </cell>
          <cell r="K494">
            <v>1</v>
          </cell>
          <cell r="M494" t="str">
            <v>カオスエレメンタル</v>
          </cell>
          <cell r="N494" t="str">
            <v>混沌元素</v>
          </cell>
          <cell r="O494" t="str">
            <v>混沌元素</v>
          </cell>
          <cell r="P494" t="str">
            <v>chaos élémentaire</v>
          </cell>
          <cell r="Q494" t="str">
            <v>Chaos-Elementar</v>
          </cell>
          <cell r="R494" t="str">
            <v>Chaos Elemental</v>
          </cell>
          <cell r="S494" t="str">
            <v>caos Elementale</v>
          </cell>
          <cell r="T494" t="str">
            <v>Chaos Elemental</v>
          </cell>
          <cell r="U494" t="str">
            <v>caos Elemental</v>
          </cell>
          <cell r="V494" t="str">
            <v>ความโกลาหลธาตุ</v>
          </cell>
          <cell r="W494" t="str">
            <v>Chaos Elemental</v>
          </cell>
          <cell r="X494" t="str">
            <v>caos Elemental</v>
          </cell>
          <cell r="Y494" t="str">
            <v>الفوضى عنصري</v>
          </cell>
          <cell r="Z494" t="str">
            <v>Chaos Elemental</v>
          </cell>
          <cell r="AA494" t="str">
            <v>Chaos Elemental</v>
          </cell>
          <cell r="AB494" t="str">
            <v>chaos Elemental</v>
          </cell>
          <cell r="AC494" t="str">
            <v>chaos Elemental</v>
          </cell>
          <cell r="AD494" t="str">
            <v>Chaos Elemental</v>
          </cell>
          <cell r="AE494" t="str">
            <v>χάος Στοιχειακή</v>
          </cell>
          <cell r="AF494" t="str">
            <v>כאוס Elemental</v>
          </cell>
          <cell r="AG494" t="str">
            <v>káosz Elemental</v>
          </cell>
          <cell r="AH494" t="str">
            <v>Chaos Elemental</v>
          </cell>
          <cell r="AI494" t="str">
            <v>chaos elementarna</v>
          </cell>
          <cell r="AJ494" t="str">
            <v>haos elementar</v>
          </cell>
          <cell r="AK494" t="str">
            <v>chaos Elemental</v>
          </cell>
          <cell r="AL494" t="str">
            <v>kaos Elementar</v>
          </cell>
          <cell r="AM494" t="str">
            <v>Kaos Elemental</v>
          </cell>
          <cell r="AN494" t="str">
            <v>Chaos Elemental</v>
          </cell>
        </row>
        <row r="495">
          <cell r="A495" t="str">
            <v>CharName_SuperHero</v>
          </cell>
          <cell r="B495">
            <v>1</v>
          </cell>
          <cell r="C495" t="str">
            <v>슈퍼히어로</v>
          </cell>
          <cell r="D495"/>
          <cell r="E495" t="str">
            <v>슈퍼히어로</v>
          </cell>
          <cell r="F495"/>
          <cell r="G495" t="str">
            <v>Superhero</v>
          </cell>
          <cell r="H495" t="str">
            <v>SUPERHERO</v>
          </cell>
          <cell r="I495">
            <v>1</v>
          </cell>
          <cell r="K495">
            <v>1</v>
          </cell>
          <cell r="M495" t="str">
            <v>スーパーヒーロー</v>
          </cell>
          <cell r="N495" t="str">
            <v>超级英雄</v>
          </cell>
          <cell r="O495" t="str">
            <v>超級英雄</v>
          </cell>
          <cell r="P495" t="str">
            <v>Super-héros</v>
          </cell>
          <cell r="Q495" t="str">
            <v>Superheld</v>
          </cell>
          <cell r="R495" t="str">
            <v>superhero</v>
          </cell>
          <cell r="S495" t="str">
            <v>Superhero</v>
          </cell>
          <cell r="T495" t="str">
            <v>Superhero</v>
          </cell>
          <cell r="U495" t="str">
            <v>superhéroe</v>
          </cell>
          <cell r="V495" t="str">
            <v>ซูเปอร์ฮีโร่</v>
          </cell>
          <cell r="W495" t="str">
            <v>Superhero</v>
          </cell>
          <cell r="X495" t="str">
            <v>Superhero</v>
          </cell>
          <cell r="Y495" t="str">
            <v>خارقة</v>
          </cell>
          <cell r="Z495" t="str">
            <v>Superhero</v>
          </cell>
          <cell r="AA495" t="str">
            <v>супергерой</v>
          </cell>
          <cell r="AB495" t="str">
            <v>Superhero</v>
          </cell>
          <cell r="AC495" t="str">
            <v>Superhero</v>
          </cell>
          <cell r="AD495" t="str">
            <v>Superhero</v>
          </cell>
          <cell r="AE495" t="str">
            <v>superhero</v>
          </cell>
          <cell r="AF495" t="str">
            <v>Superhero</v>
          </cell>
          <cell r="AG495" t="str">
            <v>Superhero</v>
          </cell>
          <cell r="AH495" t="str">
            <v>superhero</v>
          </cell>
          <cell r="AI495" t="str">
            <v>Superhero</v>
          </cell>
          <cell r="AJ495" t="str">
            <v>Superhero</v>
          </cell>
          <cell r="AK495" t="str">
            <v>Superhero</v>
          </cell>
          <cell r="AL495" t="str">
            <v>Superhero</v>
          </cell>
          <cell r="AM495" t="str">
            <v>süper kahraman</v>
          </cell>
          <cell r="AN495" t="str">
            <v>Superhero</v>
          </cell>
        </row>
        <row r="496">
          <cell r="A496" t="str">
            <v>CharName_Meryl</v>
          </cell>
          <cell r="B496">
            <v>1</v>
          </cell>
          <cell r="C496" t="str">
            <v>메릴</v>
          </cell>
          <cell r="D496"/>
          <cell r="E496" t="str">
            <v>메릴</v>
          </cell>
          <cell r="F496"/>
          <cell r="G496" t="str">
            <v>Merrill</v>
          </cell>
          <cell r="H496" t="str">
            <v>MERYL</v>
          </cell>
          <cell r="I496">
            <v>1</v>
          </cell>
          <cell r="K496">
            <v>1</v>
          </cell>
          <cell r="M496" t="str">
            <v>メリル</v>
          </cell>
          <cell r="N496" t="str">
            <v>美林</v>
          </cell>
          <cell r="O496" t="str">
            <v>美林</v>
          </cell>
          <cell r="P496" t="str">
            <v>Merrill</v>
          </cell>
          <cell r="Q496" t="str">
            <v>Merrill</v>
          </cell>
          <cell r="R496" t="str">
            <v>Merrill</v>
          </cell>
          <cell r="S496" t="str">
            <v>Merrill</v>
          </cell>
          <cell r="T496" t="str">
            <v>Меррилл</v>
          </cell>
          <cell r="U496" t="str">
            <v>Merrill</v>
          </cell>
          <cell r="V496" t="str">
            <v>เมอร์</v>
          </cell>
          <cell r="W496" t="str">
            <v>Merrill</v>
          </cell>
          <cell r="X496" t="str">
            <v>Merrill</v>
          </cell>
          <cell r="Y496" t="str">
            <v>ميريل ل</v>
          </cell>
          <cell r="Z496" t="str">
            <v>Меррилл</v>
          </cell>
          <cell r="AA496" t="str">
            <v>Merrill</v>
          </cell>
          <cell r="AB496" t="str">
            <v>Merrill</v>
          </cell>
          <cell r="AC496" t="str">
            <v>Merrill</v>
          </cell>
          <cell r="AD496" t="str">
            <v>Merrill</v>
          </cell>
          <cell r="AE496" t="str">
            <v>Merrill</v>
          </cell>
          <cell r="AF496" t="str">
            <v>מריל</v>
          </cell>
          <cell r="AG496" t="str">
            <v>Merrill</v>
          </cell>
          <cell r="AH496" t="str">
            <v>Merrill</v>
          </cell>
          <cell r="AI496" t="str">
            <v>Merrill</v>
          </cell>
          <cell r="AJ496" t="str">
            <v>Merrill</v>
          </cell>
          <cell r="AK496" t="str">
            <v>Merrill</v>
          </cell>
          <cell r="AL496" t="str">
            <v>Merrill</v>
          </cell>
          <cell r="AM496" t="str">
            <v>Merrill</v>
          </cell>
          <cell r="AN496" t="str">
            <v>Меррілл</v>
          </cell>
        </row>
        <row r="497">
          <cell r="A497" t="str">
            <v>CharName_GreekWarrior</v>
          </cell>
          <cell r="B497">
            <v>1</v>
          </cell>
          <cell r="C497" t="str">
            <v>그릭워리어</v>
          </cell>
          <cell r="D497"/>
          <cell r="E497" t="str">
            <v>그릭워리어</v>
          </cell>
          <cell r="F497"/>
          <cell r="G497" t="str">
            <v>Greek Warrior</v>
          </cell>
          <cell r="H497" t="str">
            <v>GREEKWARRIOR</v>
          </cell>
          <cell r="I497">
            <v>1</v>
          </cell>
          <cell r="K497">
            <v>1</v>
          </cell>
          <cell r="M497" t="str">
            <v>グリーク戦士</v>
          </cell>
          <cell r="N497" t="str">
            <v>希腊战士</v>
          </cell>
          <cell r="O497" t="str">
            <v>希臘戰士</v>
          </cell>
          <cell r="P497" t="str">
            <v>Guerrier grec</v>
          </cell>
          <cell r="Q497" t="str">
            <v>griechische Krieger</v>
          </cell>
          <cell r="R497" t="str">
            <v>Yunani prajurit</v>
          </cell>
          <cell r="S497" t="str">
            <v>Guerriero Greco</v>
          </cell>
          <cell r="T497" t="str">
            <v>Греческий воин</v>
          </cell>
          <cell r="U497" t="str">
            <v>Guerrero griego</v>
          </cell>
          <cell r="V497" t="str">
            <v>กรีกนักรบ</v>
          </cell>
          <cell r="W497" t="str">
            <v>Hy Lạp chiến binh</v>
          </cell>
          <cell r="X497" t="str">
            <v>Guerreiro grego</v>
          </cell>
          <cell r="Y497" t="str">
            <v>اليونانية المحارب</v>
          </cell>
          <cell r="Z497" t="str">
            <v>грэцкі воін</v>
          </cell>
          <cell r="AA497" t="str">
            <v>гръцкият Warrior</v>
          </cell>
          <cell r="AB497" t="str">
            <v>řecký bojovník</v>
          </cell>
          <cell r="AC497" t="str">
            <v>Griekse Strijder</v>
          </cell>
          <cell r="AD497" t="str">
            <v>Kreikan Warrior</v>
          </cell>
          <cell r="AE497" t="str">
            <v>Ελληνική πολεμιστής</v>
          </cell>
          <cell r="AF497" t="str">
            <v>לוחם יווני</v>
          </cell>
          <cell r="AG497" t="str">
            <v>görög harcos</v>
          </cell>
          <cell r="AH497" t="str">
            <v>Greek Warrior</v>
          </cell>
          <cell r="AI497" t="str">
            <v>grecki wojownik</v>
          </cell>
          <cell r="AJ497" t="str">
            <v>greacă Warrior</v>
          </cell>
          <cell r="AK497" t="str">
            <v>grécky bojovník</v>
          </cell>
          <cell r="AL497" t="str">
            <v>grekisk krigare</v>
          </cell>
          <cell r="AM497" t="str">
            <v>Yunan savaşçı</v>
          </cell>
          <cell r="AN497" t="str">
            <v>грецький воїн</v>
          </cell>
        </row>
        <row r="498">
          <cell r="A498" t="str">
            <v>CharName_Akai</v>
          </cell>
          <cell r="B498">
            <v>1</v>
          </cell>
          <cell r="C498" t="str">
            <v>아카이</v>
          </cell>
          <cell r="D498"/>
          <cell r="E498" t="str">
            <v>아카이</v>
          </cell>
          <cell r="F498"/>
          <cell r="G498" t="str">
            <v>Acai</v>
          </cell>
          <cell r="H498" t="str">
            <v>AKAI</v>
          </cell>
          <cell r="I498">
            <v>1</v>
          </cell>
          <cell r="K498">
            <v>1</v>
          </cell>
          <cell r="M498" t="str">
            <v>アサイ</v>
          </cell>
          <cell r="N498" t="str">
            <v>阿萨伊</v>
          </cell>
          <cell r="O498" t="str">
            <v>阿薩伊</v>
          </cell>
          <cell r="P498" t="str">
            <v>Acai</v>
          </cell>
          <cell r="Q498" t="str">
            <v>Acai</v>
          </cell>
          <cell r="R498" t="str">
            <v>Acai</v>
          </cell>
          <cell r="S498" t="str">
            <v>Acai</v>
          </cell>
          <cell r="T498" t="str">
            <v>асаи</v>
          </cell>
          <cell r="U498" t="str">
            <v>acai</v>
          </cell>
          <cell r="V498" t="str">
            <v>Acai</v>
          </cell>
          <cell r="W498" t="str">
            <v>Acai</v>
          </cell>
          <cell r="X498" t="str">
            <v>Açaí</v>
          </cell>
          <cell r="Y498" t="str">
            <v>أكي</v>
          </cell>
          <cell r="Z498" t="str">
            <v>асаи</v>
          </cell>
          <cell r="AA498" t="str">
            <v>Acai</v>
          </cell>
          <cell r="AB498" t="str">
            <v>Acai</v>
          </cell>
          <cell r="AC498" t="str">
            <v>Acai</v>
          </cell>
          <cell r="AD498" t="str">
            <v>acai</v>
          </cell>
          <cell r="AE498" t="str">
            <v>Acai</v>
          </cell>
          <cell r="AF498" t="str">
            <v>Acai</v>
          </cell>
          <cell r="AG498" t="str">
            <v>Acai</v>
          </cell>
          <cell r="AH498" t="str">
            <v>Acai</v>
          </cell>
          <cell r="AI498" t="str">
            <v>Acai</v>
          </cell>
          <cell r="AJ498" t="str">
            <v>Acai</v>
          </cell>
          <cell r="AK498" t="str">
            <v>acai</v>
          </cell>
          <cell r="AL498" t="str">
            <v>Acai</v>
          </cell>
          <cell r="AM498" t="str">
            <v>Acai</v>
          </cell>
          <cell r="AN498" t="str">
            <v>асаї</v>
          </cell>
        </row>
        <row r="499">
          <cell r="A499" t="str">
            <v>CharName_Yuka</v>
          </cell>
          <cell r="B499">
            <v>1</v>
          </cell>
          <cell r="C499" t="str">
            <v>유카</v>
          </cell>
          <cell r="D499"/>
          <cell r="E499" t="str">
            <v>유카</v>
          </cell>
          <cell r="F499"/>
          <cell r="G499" t="str">
            <v>yucca</v>
          </cell>
          <cell r="H499" t="str">
            <v>YUKA</v>
          </cell>
          <cell r="I499">
            <v>1</v>
          </cell>
          <cell r="K499">
            <v>1</v>
          </cell>
          <cell r="M499" t="str">
            <v>ユッカ</v>
          </cell>
          <cell r="N499" t="str">
            <v>丝兰</v>
          </cell>
          <cell r="O499" t="str">
            <v>絲蘭</v>
          </cell>
          <cell r="P499" t="str">
            <v>yucca</v>
          </cell>
          <cell r="Q499" t="str">
            <v>Yucca</v>
          </cell>
          <cell r="R499" t="str">
            <v>yucca</v>
          </cell>
          <cell r="S499" t="str">
            <v>yucca</v>
          </cell>
          <cell r="T499" t="str">
            <v>юкка</v>
          </cell>
          <cell r="U499" t="str">
            <v>yuca</v>
          </cell>
          <cell r="V499" t="str">
            <v>ต้นยัคคะ</v>
          </cell>
          <cell r="W499" t="str">
            <v>cây ngọc da hoa</v>
          </cell>
          <cell r="X499" t="str">
            <v>iúca</v>
          </cell>
          <cell r="Y499" t="str">
            <v>اليكة نبات</v>
          </cell>
          <cell r="Z499" t="str">
            <v>юкка</v>
          </cell>
          <cell r="AA499" t="str">
            <v>юка</v>
          </cell>
          <cell r="AB499" t="str">
            <v>juka</v>
          </cell>
          <cell r="AC499" t="str">
            <v>yuca</v>
          </cell>
          <cell r="AD499" t="str">
            <v>jukka</v>
          </cell>
          <cell r="AE499" t="str">
            <v>κρινοειδές φυτό και άνθος</v>
          </cell>
          <cell r="AF499" t="str">
            <v>יוקה</v>
          </cell>
          <cell r="AG499" t="str">
            <v>jukka</v>
          </cell>
          <cell r="AH499" t="str">
            <v>Yucca</v>
          </cell>
          <cell r="AI499" t="str">
            <v>yucca</v>
          </cell>
          <cell r="AJ499" t="str">
            <v>Yucca</v>
          </cell>
          <cell r="AK499" t="str">
            <v>juka</v>
          </cell>
          <cell r="AL499" t="str">
            <v>Yucca</v>
          </cell>
          <cell r="AM499" t="str">
            <v>yuka</v>
          </cell>
          <cell r="AN499" t="str">
            <v>юка</v>
          </cell>
        </row>
        <row r="500">
          <cell r="A500" t="str">
            <v>CharName_SteampunkRobot</v>
          </cell>
          <cell r="B500">
            <v>1</v>
          </cell>
          <cell r="C500" t="str">
            <v>스팀펑크로봇</v>
          </cell>
          <cell r="D500"/>
          <cell r="E500" t="str">
            <v>스팀펑크로봇</v>
          </cell>
          <cell r="F500"/>
          <cell r="G500" t="str">
            <v>Steampunk robot</v>
          </cell>
          <cell r="H500" t="str">
            <v>STEAMPUNKROBOT</v>
          </cell>
          <cell r="I500">
            <v>1</v>
          </cell>
          <cell r="K500">
            <v>1</v>
          </cell>
          <cell r="M500" t="str">
            <v>スチームパンクロボット</v>
          </cell>
          <cell r="N500" t="str">
            <v>蒸汽朋克机器人</v>
          </cell>
          <cell r="O500" t="str">
            <v>蒸汽朋克機器人</v>
          </cell>
          <cell r="P500" t="str">
            <v>Robot steampunk</v>
          </cell>
          <cell r="Q500" t="str">
            <v>Steampunk Roboter</v>
          </cell>
          <cell r="R500" t="str">
            <v>Steampunk robot</v>
          </cell>
          <cell r="S500" t="str">
            <v>robot di Steampunk</v>
          </cell>
          <cell r="T500" t="str">
            <v>Стимпанк робот</v>
          </cell>
          <cell r="U500" t="str">
            <v>robot del steampunk</v>
          </cell>
          <cell r="V500" t="str">
            <v>หุ่นยนต์ Steampunk</v>
          </cell>
          <cell r="W500" t="str">
            <v>steampunk Robot</v>
          </cell>
          <cell r="X500" t="str">
            <v>Steampunk robô</v>
          </cell>
          <cell r="Y500" t="str">
            <v>Steampunk الروبوت</v>
          </cell>
          <cell r="Z500" t="str">
            <v>Стимпанк робат</v>
          </cell>
          <cell r="AA500" t="str">
            <v>Steampunk робот</v>
          </cell>
          <cell r="AB500" t="str">
            <v>steampunk robot</v>
          </cell>
          <cell r="AC500" t="str">
            <v>steampunkrobot</v>
          </cell>
          <cell r="AD500" t="str">
            <v>Steampunk robotti</v>
          </cell>
          <cell r="AE500" t="str">
            <v>steampunk ρομπότ</v>
          </cell>
          <cell r="AF500" t="str">
            <v>רובוט steampunk</v>
          </cell>
          <cell r="AG500" t="str">
            <v>Steampunk robot</v>
          </cell>
          <cell r="AH500" t="str">
            <v>Steampunk robot</v>
          </cell>
          <cell r="AI500" t="str">
            <v>Robot steampunk</v>
          </cell>
          <cell r="AJ500" t="str">
            <v>Steampunk robotului</v>
          </cell>
          <cell r="AK500" t="str">
            <v>steampunk robot</v>
          </cell>
          <cell r="AL500" t="str">
            <v>Steampunk robot</v>
          </cell>
          <cell r="AM500" t="str">
            <v>Steampunk robotu</v>
          </cell>
          <cell r="AN500" t="str">
            <v>стімпанк робот</v>
          </cell>
        </row>
        <row r="501">
          <cell r="A501" t="str">
            <v>CharName_Kachujin</v>
          </cell>
          <cell r="B501">
            <v>1</v>
          </cell>
          <cell r="C501" t="str">
            <v>카츄진</v>
          </cell>
          <cell r="D501"/>
          <cell r="E501" t="str">
            <v>카츄진</v>
          </cell>
          <cell r="F501"/>
          <cell r="G501" t="str">
            <v>Car chyujin</v>
          </cell>
          <cell r="H501" t="str">
            <v>KACHUJIN</v>
          </cell>
          <cell r="I501">
            <v>1</v>
          </cell>
          <cell r="K501">
            <v>1</v>
          </cell>
          <cell r="M501" t="str">
            <v>カーチュジン</v>
          </cell>
          <cell r="N501" t="str">
            <v>汽车chyujin</v>
          </cell>
          <cell r="O501" t="str">
            <v>汽車chyujin</v>
          </cell>
          <cell r="P501" t="str">
            <v>chyujin voiture</v>
          </cell>
          <cell r="Q501" t="str">
            <v>Auto chyujin</v>
          </cell>
          <cell r="R501" t="str">
            <v>chyujin mobil</v>
          </cell>
          <cell r="S501" t="str">
            <v>chyujin Car</v>
          </cell>
          <cell r="T501" t="str">
            <v>Автомобиль chyujin</v>
          </cell>
          <cell r="U501" t="str">
            <v>chyujin coche</v>
          </cell>
          <cell r="V501" t="str">
            <v>chyujin รถยนต์</v>
          </cell>
          <cell r="W501" t="str">
            <v>chyujin xe</v>
          </cell>
          <cell r="X501" t="str">
            <v>chyujin Car</v>
          </cell>
          <cell r="Y501" t="str">
            <v>chyujin سيارة</v>
          </cell>
          <cell r="Z501" t="str">
            <v>аўтамабіль chyujin</v>
          </cell>
          <cell r="AA501" t="str">
            <v>Коли chyujin</v>
          </cell>
          <cell r="AB501" t="str">
            <v>Car chyujin</v>
          </cell>
          <cell r="AC501" t="str">
            <v>Car chyujin</v>
          </cell>
          <cell r="AD501" t="str">
            <v>auton chyujin</v>
          </cell>
          <cell r="AE501" t="str">
            <v>chyujin αυτοκινήτου</v>
          </cell>
          <cell r="AF501" t="str">
            <v>chyujin רכב</v>
          </cell>
          <cell r="AG501" t="str">
            <v>autó chyujin</v>
          </cell>
          <cell r="AH501" t="str">
            <v>chyujin kereta</v>
          </cell>
          <cell r="AI501" t="str">
            <v>chyujin samochód</v>
          </cell>
          <cell r="AJ501" t="str">
            <v>chyujin auto</v>
          </cell>
          <cell r="AK501" t="str">
            <v>Car chyujin</v>
          </cell>
          <cell r="AL501" t="str">
            <v>bil chyujin</v>
          </cell>
          <cell r="AM501" t="str">
            <v>Araba chyujin</v>
          </cell>
          <cell r="AN501" t="str">
            <v>автомобіль chyujin</v>
          </cell>
        </row>
        <row r="502">
          <cell r="A502" t="str">
            <v>CharName_Medea</v>
          </cell>
          <cell r="B502">
            <v>1</v>
          </cell>
          <cell r="C502" t="str">
            <v>메디아</v>
          </cell>
          <cell r="D502"/>
          <cell r="E502" t="str">
            <v>메디아</v>
          </cell>
          <cell r="F502"/>
          <cell r="G502" t="str">
            <v>media</v>
          </cell>
          <cell r="H502" t="str">
            <v>MEDEA</v>
          </cell>
          <cell r="I502">
            <v>1</v>
          </cell>
          <cell r="K502">
            <v>1</v>
          </cell>
          <cell r="M502" t="str">
            <v>メディア</v>
          </cell>
          <cell r="N502" t="str">
            <v>媒体</v>
          </cell>
          <cell r="O502" t="str">
            <v>媒體</v>
          </cell>
          <cell r="P502" t="str">
            <v>médias</v>
          </cell>
          <cell r="Q502" t="str">
            <v>Medien</v>
          </cell>
          <cell r="R502" t="str">
            <v>media</v>
          </cell>
          <cell r="S502" t="str">
            <v>media</v>
          </cell>
          <cell r="T502" t="str">
            <v>средства массовой информации</v>
          </cell>
          <cell r="U502" t="str">
            <v>medios de comunicación</v>
          </cell>
          <cell r="V502" t="str">
            <v>สื่อ</v>
          </cell>
          <cell r="W502" t="str">
            <v>Truyền thông</v>
          </cell>
          <cell r="X502" t="str">
            <v>mídia</v>
          </cell>
          <cell r="Y502" t="str">
            <v>وسائل الإعلام</v>
          </cell>
          <cell r="Z502" t="str">
            <v>сродкі масавай інфармацыі</v>
          </cell>
          <cell r="AA502" t="str">
            <v>средства</v>
          </cell>
          <cell r="AB502" t="str">
            <v>Media</v>
          </cell>
          <cell r="AC502" t="str">
            <v>media</v>
          </cell>
          <cell r="AD502" t="str">
            <v>tiedotusvälineet</v>
          </cell>
          <cell r="AE502" t="str">
            <v>μέσα ενημέρωσης</v>
          </cell>
          <cell r="AF502" t="str">
            <v>מדיה</v>
          </cell>
          <cell r="AG502" t="str">
            <v>média</v>
          </cell>
          <cell r="AH502" t="str">
            <v>Media</v>
          </cell>
          <cell r="AI502" t="str">
            <v>mediów</v>
          </cell>
          <cell r="AJ502" t="str">
            <v>mass-media</v>
          </cell>
          <cell r="AK502" t="str">
            <v>Media</v>
          </cell>
          <cell r="AL502" t="str">
            <v>media</v>
          </cell>
          <cell r="AM502" t="str">
            <v>medya</v>
          </cell>
          <cell r="AN502" t="str">
            <v>засоби масової інформації</v>
          </cell>
        </row>
        <row r="503">
          <cell r="A503" t="str">
            <v>CharName_Lola</v>
          </cell>
          <cell r="B503">
            <v>1</v>
          </cell>
          <cell r="C503" t="str">
            <v>롤라</v>
          </cell>
          <cell r="D503"/>
          <cell r="E503" t="str">
            <v>롤라</v>
          </cell>
          <cell r="F503"/>
          <cell r="G503" t="str">
            <v>Lola</v>
          </cell>
          <cell r="H503" t="str">
            <v>LOLA</v>
          </cell>
          <cell r="I503">
            <v>1</v>
          </cell>
          <cell r="K503">
            <v>1</v>
          </cell>
          <cell r="M503" t="str">
            <v>ローラ</v>
          </cell>
          <cell r="N503" t="str">
            <v>萝拉</v>
          </cell>
          <cell r="O503" t="str">
            <v>蘿拉</v>
          </cell>
          <cell r="P503" t="str">
            <v>Lola</v>
          </cell>
          <cell r="Q503" t="str">
            <v>Lola</v>
          </cell>
          <cell r="R503" t="str">
            <v>lola</v>
          </cell>
          <cell r="S503" t="str">
            <v>Lola</v>
          </cell>
          <cell r="T503" t="str">
            <v>Лола</v>
          </cell>
          <cell r="U503" t="str">
            <v>lola</v>
          </cell>
          <cell r="V503" t="str">
            <v>Lola</v>
          </cell>
          <cell r="W503" t="str">
            <v>Lola</v>
          </cell>
          <cell r="X503" t="str">
            <v>Lola</v>
          </cell>
          <cell r="Y503" t="str">
            <v>لولا</v>
          </cell>
          <cell r="Z503" t="str">
            <v>Лола</v>
          </cell>
          <cell r="AA503" t="str">
            <v>Лола</v>
          </cell>
          <cell r="AB503" t="str">
            <v>lola</v>
          </cell>
          <cell r="AC503" t="str">
            <v>Lola</v>
          </cell>
          <cell r="AD503" t="str">
            <v>Lola</v>
          </cell>
          <cell r="AE503" t="str">
            <v>Λόλα</v>
          </cell>
          <cell r="AF503" t="str">
            <v>לולה</v>
          </cell>
          <cell r="AG503" t="str">
            <v>Lola</v>
          </cell>
          <cell r="AH503" t="str">
            <v>Lola</v>
          </cell>
          <cell r="AI503" t="str">
            <v>lola</v>
          </cell>
          <cell r="AJ503" t="str">
            <v>Lola</v>
          </cell>
          <cell r="AK503" t="str">
            <v>lola</v>
          </cell>
          <cell r="AL503" t="str">
            <v>Lola</v>
          </cell>
          <cell r="AM503" t="str">
            <v>Lola</v>
          </cell>
          <cell r="AN503" t="str">
            <v>Лола</v>
          </cell>
        </row>
        <row r="504">
          <cell r="A504" t="str">
            <v>CharName_RockElemental</v>
          </cell>
          <cell r="B504">
            <v>1</v>
          </cell>
          <cell r="C504" t="str">
            <v>바위엘리멘탈</v>
          </cell>
          <cell r="D504"/>
          <cell r="E504" t="str">
            <v>바위엘리멘탈</v>
          </cell>
          <cell r="F504"/>
          <cell r="G504" t="str">
            <v>Rock Elementals</v>
          </cell>
          <cell r="H504" t="str">
            <v>ROCKELEMENTAL</v>
          </cell>
          <cell r="I504">
            <v>1</v>
          </cell>
          <cell r="K504">
            <v>1</v>
          </cell>
          <cell r="M504" t="str">
            <v>岩エレメンタル</v>
          </cell>
          <cell r="N504" t="str">
            <v>摇滚元素之</v>
          </cell>
          <cell r="O504" t="str">
            <v>搖滾元素之</v>
          </cell>
          <cell r="P504" t="str">
            <v>rock Elementals</v>
          </cell>
          <cell r="Q504" t="str">
            <v>Rock Elementare</v>
          </cell>
          <cell r="R504" t="str">
            <v>batu elementals</v>
          </cell>
          <cell r="S504" t="str">
            <v>Roccia Elementali</v>
          </cell>
          <cell r="T504" t="str">
            <v>Рок Elementals</v>
          </cell>
          <cell r="U504" t="str">
            <v>roca Elementales</v>
          </cell>
          <cell r="V504" t="str">
            <v>ร็อคธาตุ</v>
          </cell>
          <cell r="W504" t="str">
            <v>đá Elementals</v>
          </cell>
          <cell r="X504" t="str">
            <v>rocha Elementais</v>
          </cell>
          <cell r="Y504" t="str">
            <v>صخرة اليمينتالس</v>
          </cell>
          <cell r="Z504" t="str">
            <v>рок Elementals</v>
          </cell>
          <cell r="AA504" t="str">
            <v>Рок Духове</v>
          </cell>
          <cell r="AB504" t="str">
            <v>skála Základy</v>
          </cell>
          <cell r="AC504" t="str">
            <v>Rock Elementals</v>
          </cell>
          <cell r="AD504" t="str">
            <v>Rock elementals</v>
          </cell>
          <cell r="AE504" t="str">
            <v>ροκ Στοιχειακά</v>
          </cell>
          <cell r="AF504" t="str">
            <v>רוק Elementals</v>
          </cell>
          <cell r="AG504" t="str">
            <v>rock elementálok</v>
          </cell>
          <cell r="AH504" t="str">
            <v>Rock Elementals</v>
          </cell>
          <cell r="AI504" t="str">
            <v>skała żywiołów</v>
          </cell>
          <cell r="AJ504" t="str">
            <v>Rock elementali</v>
          </cell>
          <cell r="AK504" t="str">
            <v>skala Základy</v>
          </cell>
          <cell r="AL504" t="str">
            <v>Rock Elementals</v>
          </cell>
          <cell r="AM504" t="str">
            <v>Kaya cinleri</v>
          </cell>
          <cell r="AN504" t="str">
            <v>рок Elementals</v>
          </cell>
        </row>
        <row r="505">
          <cell r="A505" t="str">
            <v>CharName_Soldier</v>
          </cell>
          <cell r="B505">
            <v>1</v>
          </cell>
          <cell r="C505" t="str">
            <v>솔져</v>
          </cell>
          <cell r="D505"/>
          <cell r="E505" t="str">
            <v>솔져</v>
          </cell>
          <cell r="F505"/>
          <cell r="G505" t="str">
            <v>The Soldier</v>
          </cell>
          <cell r="H505" t="str">
            <v>SOLDIER</v>
          </cell>
          <cell r="I505">
            <v>1</v>
          </cell>
          <cell r="K505">
            <v>1</v>
          </cell>
          <cell r="M505" t="str">
            <v>ソルジャー</v>
          </cell>
          <cell r="N505" t="str">
            <v>这名士兵</v>
          </cell>
          <cell r="O505" t="str">
            <v>這名士兵</v>
          </cell>
          <cell r="P505" t="str">
            <v>le soldat</v>
          </cell>
          <cell r="Q505" t="str">
            <v>der Soldat</v>
          </cell>
          <cell r="R505" t="str">
            <v>Soldier The</v>
          </cell>
          <cell r="S505" t="str">
            <v>il soldato</v>
          </cell>
          <cell r="T505" t="str">
            <v>Солдат</v>
          </cell>
          <cell r="U505" t="str">
            <v>el Soldado</v>
          </cell>
          <cell r="V505" t="str">
            <v>ทหาร</v>
          </cell>
          <cell r="W505" t="str">
            <v>Soldier</v>
          </cell>
          <cell r="X505" t="str">
            <v>o soldado</v>
          </cell>
          <cell r="Y505" t="str">
            <v>الجندي</v>
          </cell>
          <cell r="Z505" t="str">
            <v>салдат</v>
          </cell>
          <cell r="AA505" t="str">
            <v>войникът</v>
          </cell>
          <cell r="AB505" t="str">
            <v>Voják</v>
          </cell>
          <cell r="AC505" t="str">
            <v>The Soldier</v>
          </cell>
          <cell r="AD505" t="str">
            <v>Soldier</v>
          </cell>
          <cell r="AE505" t="str">
            <v>ο στρατιώτης</v>
          </cell>
          <cell r="AF505" t="str">
            <v>החייל</v>
          </cell>
          <cell r="AG505" t="str">
            <v>a Soldier</v>
          </cell>
          <cell r="AH505" t="str">
            <v>Askar</v>
          </cell>
          <cell r="AI505" t="str">
            <v>Żołnierz</v>
          </cell>
          <cell r="AJ505" t="str">
            <v>Soldatul</v>
          </cell>
          <cell r="AK505" t="str">
            <v>vojak</v>
          </cell>
          <cell r="AL505" t="str">
            <v>soldaten</v>
          </cell>
          <cell r="AM505" t="str">
            <v>Asker</v>
          </cell>
          <cell r="AN505" t="str">
            <v>солдат</v>
          </cell>
        </row>
        <row r="506">
          <cell r="A506" t="str">
            <v>CharName_DualWarrior</v>
          </cell>
          <cell r="B506">
            <v>1</v>
          </cell>
          <cell r="C506" t="str">
            <v>듀얼워리어</v>
          </cell>
          <cell r="D506"/>
          <cell r="E506" t="str">
            <v>듀얼워리어</v>
          </cell>
          <cell r="F506"/>
          <cell r="G506" t="str">
            <v>Dual Warrior</v>
          </cell>
          <cell r="H506" t="str">
            <v>DUALWARRIOR</v>
          </cell>
          <cell r="I506">
            <v>1</v>
          </cell>
          <cell r="K506">
            <v>1</v>
          </cell>
          <cell r="M506" t="str">
            <v>デュアル戦士</v>
          </cell>
          <cell r="N506" t="str">
            <v>双战士</v>
          </cell>
          <cell r="O506" t="str">
            <v>雙戰士</v>
          </cell>
          <cell r="P506" t="str">
            <v>double Guerrier</v>
          </cell>
          <cell r="Q506" t="str">
            <v>Dual-Krieger</v>
          </cell>
          <cell r="R506" t="str">
            <v>ganda prajurit</v>
          </cell>
          <cell r="S506" t="str">
            <v>doppio Warrior</v>
          </cell>
          <cell r="T506" t="str">
            <v>двойной Воин</v>
          </cell>
          <cell r="U506" t="str">
            <v>Dual Guerrero</v>
          </cell>
          <cell r="V506" t="str">
            <v>นักรบคู่</v>
          </cell>
          <cell r="W506" t="str">
            <v>dual chiến binh</v>
          </cell>
          <cell r="X506" t="str">
            <v>dupla Guerreiro</v>
          </cell>
          <cell r="Y506" t="str">
            <v>المزدوج المحارب</v>
          </cell>
          <cell r="Z506" t="str">
            <v>двайны Воін</v>
          </cell>
          <cell r="AA506" t="str">
            <v>Dual Warrior</v>
          </cell>
          <cell r="AB506" t="str">
            <v>Dual bojovník</v>
          </cell>
          <cell r="AC506" t="str">
            <v>Dual Warrior</v>
          </cell>
          <cell r="AD506" t="str">
            <v>Dual Warrior</v>
          </cell>
          <cell r="AE506" t="str">
            <v>Διπλή πολεμιστής</v>
          </cell>
          <cell r="AF506" t="str">
            <v>לוחם כפול</v>
          </cell>
          <cell r="AG506" t="str">
            <v>Kettős Warrior</v>
          </cell>
          <cell r="AH506" t="str">
            <v>Dual Warrior</v>
          </cell>
          <cell r="AI506" t="str">
            <v>Podwójny Wojownik</v>
          </cell>
          <cell r="AJ506" t="str">
            <v>dual Warrior</v>
          </cell>
          <cell r="AK506" t="str">
            <v>dual bojovník</v>
          </cell>
          <cell r="AL506" t="str">
            <v>Dual Warrior</v>
          </cell>
          <cell r="AM506" t="str">
            <v>İkili Savaşçı</v>
          </cell>
          <cell r="AN506" t="str">
            <v>подвійний Воїн</v>
          </cell>
        </row>
        <row r="507">
          <cell r="A507" t="str">
            <v>CharName_GloryArmor</v>
          </cell>
          <cell r="B507">
            <v>1</v>
          </cell>
          <cell r="C507" t="str">
            <v>글로리아머</v>
          </cell>
          <cell r="D507"/>
          <cell r="E507" t="str">
            <v>글로리아머</v>
          </cell>
          <cell r="F507"/>
          <cell r="G507" t="str">
            <v>Gloria Murray</v>
          </cell>
          <cell r="H507" t="str">
            <v>GLORYARMOR</v>
          </cell>
          <cell r="I507">
            <v>1</v>
          </cell>
          <cell r="K507">
            <v>1</v>
          </cell>
          <cell r="M507" t="str">
            <v>グロリアマー</v>
          </cell>
          <cell r="N507" t="str">
            <v>凯莱穆雷</v>
          </cell>
          <cell r="O507" t="str">
            <v>凱萊穆雷</v>
          </cell>
          <cell r="P507" t="str">
            <v>Gloria Murray</v>
          </cell>
          <cell r="Q507" t="str">
            <v>Gloria Murray</v>
          </cell>
          <cell r="R507" t="str">
            <v>gloria Murray</v>
          </cell>
          <cell r="S507" t="str">
            <v>Gloria Murray</v>
          </cell>
          <cell r="T507" t="str">
            <v>Глория Мюррей</v>
          </cell>
          <cell r="U507" t="str">
            <v>Gloria Murray</v>
          </cell>
          <cell r="V507" t="str">
            <v>กลอเรียเมอเรย์</v>
          </cell>
          <cell r="W507" t="str">
            <v>Gloria Murray</v>
          </cell>
          <cell r="X507" t="str">
            <v>Gloria Murray</v>
          </cell>
          <cell r="Y507" t="str">
            <v>غلوريا موراي</v>
          </cell>
          <cell r="Z507" t="str">
            <v>Глорыя Мюрэй</v>
          </cell>
          <cell r="AA507" t="str">
            <v>Глория Мъри</v>
          </cell>
          <cell r="AB507" t="str">
            <v>Gloria Murray</v>
          </cell>
          <cell r="AC507" t="str">
            <v>Gloria Murray</v>
          </cell>
          <cell r="AD507" t="str">
            <v>gloria Murray</v>
          </cell>
          <cell r="AE507" t="str">
            <v>Gloria Murray</v>
          </cell>
          <cell r="AF507" t="str">
            <v>גלוריה מוריי</v>
          </cell>
          <cell r="AG507" t="str">
            <v>Gloria Murray</v>
          </cell>
          <cell r="AH507" t="str">
            <v>Gloria Murray</v>
          </cell>
          <cell r="AI507" t="str">
            <v>Gloria Murray</v>
          </cell>
          <cell r="AJ507" t="str">
            <v>Gloria Murray</v>
          </cell>
          <cell r="AK507" t="str">
            <v>gloria Murray</v>
          </cell>
          <cell r="AL507" t="str">
            <v>Gloria Murray</v>
          </cell>
          <cell r="AM507" t="str">
            <v>Gloria Murray</v>
          </cell>
          <cell r="AN507" t="str">
            <v>Глорія Мюррей</v>
          </cell>
        </row>
        <row r="508">
          <cell r="A508" t="str">
            <v>CharName_RpgKnight</v>
          </cell>
          <cell r="B508">
            <v>1</v>
          </cell>
          <cell r="C508" t="str">
            <v>RPG나이트</v>
          </cell>
          <cell r="D508"/>
          <cell r="E508" t="str">
            <v>RPG나이트</v>
          </cell>
          <cell r="F508"/>
          <cell r="G508" t="str">
            <v>RPG Knight</v>
          </cell>
          <cell r="H508" t="str">
            <v>RPGKNIGHT</v>
          </cell>
          <cell r="I508">
            <v>1</v>
          </cell>
          <cell r="K508">
            <v>1</v>
          </cell>
          <cell r="M508" t="str">
            <v>RPGナイト</v>
          </cell>
          <cell r="N508" t="str">
            <v>RPG骑士</v>
          </cell>
          <cell r="O508" t="str">
            <v>RPG騎士</v>
          </cell>
          <cell r="P508" t="str">
            <v>Chevalier RPG</v>
          </cell>
          <cell r="Q508" t="str">
            <v>RPG-Ritter</v>
          </cell>
          <cell r="R508" t="str">
            <v>RPG Ksatria</v>
          </cell>
          <cell r="S508" t="str">
            <v>RPG Cavaliere</v>
          </cell>
          <cell r="T508" t="str">
            <v>RPG Knight</v>
          </cell>
          <cell r="U508" t="str">
            <v>RPG Knight</v>
          </cell>
          <cell r="V508" t="str">
            <v>RPG อัศวิน</v>
          </cell>
          <cell r="W508" t="str">
            <v>RPG Hiệp sĩ</v>
          </cell>
          <cell r="X508" t="str">
            <v>RPG Cavaleiro</v>
          </cell>
          <cell r="Y508" t="str">
            <v>RPG فارس</v>
          </cell>
          <cell r="Z508" t="str">
            <v>RPG Knight</v>
          </cell>
          <cell r="AA508" t="str">
            <v>RPG Knight</v>
          </cell>
          <cell r="AB508" t="str">
            <v>RPG Knight</v>
          </cell>
          <cell r="AC508" t="str">
            <v>RPG Ridder</v>
          </cell>
          <cell r="AD508" t="str">
            <v>RPG Knight</v>
          </cell>
          <cell r="AE508" t="str">
            <v>RPG Ιππότης</v>
          </cell>
          <cell r="AF508" t="str">
            <v>נייט RPG</v>
          </cell>
          <cell r="AG508" t="str">
            <v>RPG Knight</v>
          </cell>
          <cell r="AH508" t="str">
            <v>RPG Knight</v>
          </cell>
          <cell r="AI508" t="str">
            <v>rycerz RPG</v>
          </cell>
          <cell r="AJ508" t="str">
            <v>RPG Knight</v>
          </cell>
          <cell r="AK508" t="str">
            <v>RPG Knight</v>
          </cell>
          <cell r="AL508" t="str">
            <v>RPG Knight</v>
          </cell>
          <cell r="AM508" t="str">
            <v>RPG Şövalye</v>
          </cell>
          <cell r="AN508" t="str">
            <v>RPG Knight</v>
          </cell>
        </row>
        <row r="509">
          <cell r="A509" t="str">
            <v>CharName_DemonHuntress</v>
          </cell>
          <cell r="B509">
            <v>1</v>
          </cell>
          <cell r="C509" t="str">
            <v>데몬헌트리스</v>
          </cell>
          <cell r="D509"/>
          <cell r="E509" t="str">
            <v>데몬헌트리스</v>
          </cell>
          <cell r="F509"/>
          <cell r="G509" t="str">
            <v>Daemon Huntress</v>
          </cell>
          <cell r="H509" t="str">
            <v>DEMONHUNTRESS</v>
          </cell>
          <cell r="I509">
            <v>1</v>
          </cell>
          <cell r="K509">
            <v>1</v>
          </cell>
          <cell r="M509" t="str">
            <v>デーモンホントゥリス</v>
          </cell>
          <cell r="N509" t="str">
            <v>守护女猎手</v>
          </cell>
          <cell r="O509" t="str">
            <v>守護女獵手</v>
          </cell>
          <cell r="P509" t="str">
            <v>daemon Huntress</v>
          </cell>
          <cell r="Q509" t="str">
            <v>Daemon Huntress</v>
          </cell>
          <cell r="R509" t="str">
            <v>daemon Huntress</v>
          </cell>
          <cell r="S509" t="str">
            <v>daemon Huntress</v>
          </cell>
          <cell r="T509" t="str">
            <v>Daemon Охотница</v>
          </cell>
          <cell r="U509" t="str">
            <v>daemon Huntress</v>
          </cell>
          <cell r="V509" t="str">
            <v>ภูตผัว</v>
          </cell>
          <cell r="W509" t="str">
            <v>daemon Huntress</v>
          </cell>
          <cell r="X509" t="str">
            <v>daemon Huntress</v>
          </cell>
          <cell r="Y509" t="str">
            <v>الشيطان الصيادة</v>
          </cell>
          <cell r="Z509" t="str">
            <v>Daemon Паляўнічая</v>
          </cell>
          <cell r="AA509" t="str">
            <v>Daemon ловджийка</v>
          </cell>
          <cell r="AB509" t="str">
            <v>Daemon Huntress</v>
          </cell>
          <cell r="AC509" t="str">
            <v>daemon Huntress</v>
          </cell>
          <cell r="AD509" t="str">
            <v>daemon Huntress</v>
          </cell>
          <cell r="AE509" t="str">
            <v>daemon Huntress</v>
          </cell>
          <cell r="AF509" t="str">
            <v>daemon וציידת</v>
          </cell>
          <cell r="AG509" t="str">
            <v>daemon Huntress</v>
          </cell>
          <cell r="AH509" t="str">
            <v>daemon Huntress</v>
          </cell>
          <cell r="AI509" t="str">
            <v>Daemon Huntress</v>
          </cell>
          <cell r="AJ509" t="str">
            <v>daemon Huntress</v>
          </cell>
          <cell r="AK509" t="str">
            <v>daemon Huntress</v>
          </cell>
          <cell r="AL509" t="str">
            <v>daemon Huntress</v>
          </cell>
          <cell r="AM509" t="str">
            <v>Daemon Huntress</v>
          </cell>
          <cell r="AN509" t="str">
            <v>Daemon Охотница</v>
          </cell>
        </row>
        <row r="510">
          <cell r="A510" t="str">
            <v>CharName_MobileFemale</v>
          </cell>
          <cell r="B510">
            <v>1</v>
          </cell>
          <cell r="C510" t="str">
            <v>모바일피메일</v>
          </cell>
          <cell r="D510"/>
          <cell r="E510" t="str">
            <v>모바일피메일</v>
          </cell>
          <cell r="F510"/>
          <cell r="G510" t="str">
            <v>Mobile blood-mail</v>
          </cell>
          <cell r="H510" t="str">
            <v>MOBILEFEMALE</v>
          </cell>
          <cell r="I510">
            <v>1</v>
          </cell>
          <cell r="K510">
            <v>1</v>
          </cell>
          <cell r="M510" t="str">
            <v>モバイルメス</v>
          </cell>
          <cell r="N510" t="str">
            <v>移动血邮件</v>
          </cell>
          <cell r="O510" t="str">
            <v>移動血郵件</v>
          </cell>
          <cell r="P510" t="str">
            <v>sang-mail mobile</v>
          </cell>
          <cell r="Q510" t="str">
            <v>Mobile Blut-Mail</v>
          </cell>
          <cell r="R510" t="str">
            <v>Ponsel darah-mail</v>
          </cell>
          <cell r="S510" t="str">
            <v>Mobile del sangue-mail</v>
          </cell>
          <cell r="T510" t="str">
            <v>Мобильная кровь почта</v>
          </cell>
          <cell r="U510" t="str">
            <v>Mobile sangre electrónico</v>
          </cell>
          <cell r="V510" t="str">
            <v>มือถือเลือด-mail</v>
          </cell>
          <cell r="W510" t="str">
            <v>Mobile máu-mail</v>
          </cell>
          <cell r="X510" t="str">
            <v>Móvel sangue-mail</v>
          </cell>
          <cell r="Y510" t="str">
            <v>تليفون الدم الإلكتروني</v>
          </cell>
          <cell r="Z510" t="str">
            <v>Мабільная кроў пошта</v>
          </cell>
          <cell r="AA510" t="str">
            <v>Mobile кръвно-мейл</v>
          </cell>
          <cell r="AB510" t="str">
            <v>Mobile blood-mailem</v>
          </cell>
          <cell r="AC510" t="str">
            <v>Mobile bloed-mail</v>
          </cell>
          <cell r="AD510" t="str">
            <v>Mobiili veri-mail</v>
          </cell>
          <cell r="AE510" t="str">
            <v>Κινητό αίματος-mail</v>
          </cell>
          <cell r="AF510" t="str">
            <v>נייד דם אלקטרוני</v>
          </cell>
          <cell r="AG510" t="str">
            <v>Mobile vér-mail</v>
          </cell>
          <cell r="AH510" t="str">
            <v>Mobile darah-mel</v>
          </cell>
          <cell r="AI510" t="str">
            <v>Komórka krew-mail</v>
          </cell>
          <cell r="AJ510" t="str">
            <v>Mobile sânge-mail</v>
          </cell>
          <cell r="AK510" t="str">
            <v>Mobile blood-mailom</v>
          </cell>
          <cell r="AL510" t="str">
            <v>Mobile blod-post</v>
          </cell>
          <cell r="AM510" t="str">
            <v>Mobil kan-posta</v>
          </cell>
          <cell r="AN510" t="str">
            <v>Мобільна кров пошта</v>
          </cell>
        </row>
        <row r="511">
          <cell r="A511" t="str">
            <v>CharName_CyborgCharacter</v>
          </cell>
          <cell r="B511">
            <v>1</v>
          </cell>
          <cell r="C511" t="str">
            <v>사이보그캐릭터</v>
          </cell>
          <cell r="D511"/>
          <cell r="E511" t="str">
            <v>사이보그캐릭터</v>
          </cell>
          <cell r="F511"/>
          <cell r="G511" t="str">
            <v>Cyborg character</v>
          </cell>
          <cell r="H511" t="str">
            <v>CYBORGCHARACTER</v>
          </cell>
          <cell r="I511">
            <v>1</v>
          </cell>
          <cell r="K511">
            <v>1</v>
          </cell>
          <cell r="M511" t="str">
            <v>サイボーグキャラ</v>
          </cell>
          <cell r="N511" t="str">
            <v>人造人角色</v>
          </cell>
          <cell r="O511" t="str">
            <v>人造人角色</v>
          </cell>
          <cell r="P511" t="str">
            <v>caractère cyborg</v>
          </cell>
          <cell r="Q511" t="str">
            <v>Cyborg Charakter</v>
          </cell>
          <cell r="R511" t="str">
            <v>karakter cyborg</v>
          </cell>
          <cell r="S511" t="str">
            <v>carattere cyborg</v>
          </cell>
          <cell r="T511" t="str">
            <v>Киборг характер</v>
          </cell>
          <cell r="U511" t="str">
            <v>carácter cyborg</v>
          </cell>
          <cell r="V511" t="str">
            <v>ตัวละครหุ่นยนต์</v>
          </cell>
          <cell r="W511" t="str">
            <v>nhân vật Cyborg</v>
          </cell>
          <cell r="X511" t="str">
            <v>caráter Cyborg</v>
          </cell>
          <cell r="Y511" t="str">
            <v>شخصية سايبورغ</v>
          </cell>
          <cell r="Z511" t="str">
            <v>кібарг характар</v>
          </cell>
          <cell r="AA511" t="str">
            <v>Cyborg характер</v>
          </cell>
          <cell r="AB511" t="str">
            <v>cyborg charakter</v>
          </cell>
          <cell r="AC511" t="str">
            <v>Cyborg karakter</v>
          </cell>
          <cell r="AD511" t="str">
            <v>Cyborg merkki</v>
          </cell>
          <cell r="AE511" t="str">
            <v>Cyborg χαρακτήρα</v>
          </cell>
          <cell r="AF511" t="str">
            <v>אופי Cyborg</v>
          </cell>
          <cell r="AG511" t="str">
            <v>Cyborg karakter</v>
          </cell>
          <cell r="AH511" t="str">
            <v>watak Cyborg</v>
          </cell>
          <cell r="AI511" t="str">
            <v>Cyborg charakter</v>
          </cell>
          <cell r="AJ511" t="str">
            <v>caracter Cyborg</v>
          </cell>
          <cell r="AK511" t="str">
            <v>cyborg charakter</v>
          </cell>
          <cell r="AL511" t="str">
            <v>Cyborg karaktär</v>
          </cell>
          <cell r="AM511" t="str">
            <v>Cyborg karakter</v>
          </cell>
          <cell r="AN511" t="str">
            <v>кіборг характер</v>
          </cell>
        </row>
        <row r="512">
          <cell r="A512" t="str">
            <v>CharName_SandWarrior</v>
          </cell>
          <cell r="B512">
            <v>1</v>
          </cell>
          <cell r="C512" t="str">
            <v>샌드워리어</v>
          </cell>
          <cell r="D512"/>
          <cell r="E512" t="str">
            <v>샌드워리어</v>
          </cell>
          <cell r="F512"/>
          <cell r="G512" t="str">
            <v>Sand Warriors</v>
          </cell>
          <cell r="H512" t="str">
            <v>SANDWARRIOR</v>
          </cell>
          <cell r="I512">
            <v>1</v>
          </cell>
          <cell r="K512">
            <v>1</v>
          </cell>
          <cell r="M512" t="str">
            <v>サンド戦士</v>
          </cell>
          <cell r="N512" t="str">
            <v>沙勇士</v>
          </cell>
          <cell r="O512" t="str">
            <v>沙勇士</v>
          </cell>
          <cell r="P512" t="str">
            <v>Guerriers de sable</v>
          </cell>
          <cell r="Q512" t="str">
            <v>Sand-Krieger</v>
          </cell>
          <cell r="R512" t="str">
            <v>Laskar pasir</v>
          </cell>
          <cell r="S512" t="str">
            <v>Guerrieri di sabbia</v>
          </cell>
          <cell r="T512" t="str">
            <v>Песок Воины</v>
          </cell>
          <cell r="U512" t="str">
            <v>guerreros de arena</v>
          </cell>
          <cell r="V512" t="str">
            <v>นักรบทราย</v>
          </cell>
          <cell r="W512" t="str">
            <v>cát Warriors</v>
          </cell>
          <cell r="X512" t="str">
            <v>guerreiros de areia</v>
          </cell>
          <cell r="Y512" t="str">
            <v>ووريورز الرمال</v>
          </cell>
          <cell r="Z512" t="str">
            <v>пясок Воіны</v>
          </cell>
          <cell r="AA512" t="str">
            <v>Пясъчни Warriors</v>
          </cell>
          <cell r="AB512" t="str">
            <v>písek Warriors</v>
          </cell>
          <cell r="AC512" t="str">
            <v>Warriors Sand</v>
          </cell>
          <cell r="AD512" t="str">
            <v>Sand Warriors</v>
          </cell>
          <cell r="AE512" t="str">
            <v>πολεμιστές Sand</v>
          </cell>
          <cell r="AF512" t="str">
            <v>Warriors חול</v>
          </cell>
          <cell r="AG512" t="str">
            <v>Sand Warriors</v>
          </cell>
          <cell r="AH512" t="str">
            <v>Warriors pasir</v>
          </cell>
          <cell r="AI512" t="str">
            <v>Wojownicy z piasku</v>
          </cell>
          <cell r="AJ512" t="str">
            <v>Warriors nisip</v>
          </cell>
          <cell r="AK512" t="str">
            <v>piesok Warriors</v>
          </cell>
          <cell r="AL512" t="str">
            <v>sand Warriors</v>
          </cell>
          <cell r="AM512" t="str">
            <v>Kum Warriors</v>
          </cell>
          <cell r="AN512" t="str">
            <v>пісок Воїни</v>
          </cell>
        </row>
        <row r="513">
          <cell r="A513" t="str">
            <v>CharName_BladeFanDancer</v>
          </cell>
          <cell r="B513">
            <v>1</v>
          </cell>
          <cell r="C513" t="str">
            <v>블레이드팬댄서</v>
          </cell>
          <cell r="D513"/>
          <cell r="E513" t="str">
            <v>블레이드팬댄서</v>
          </cell>
          <cell r="F513"/>
          <cell r="G513" t="str">
            <v>Fan blade dancers</v>
          </cell>
          <cell r="H513" t="str">
            <v>BLADEFANDANCER</v>
          </cell>
          <cell r="I513">
            <v>1</v>
          </cell>
          <cell r="K513">
            <v>1</v>
          </cell>
          <cell r="M513" t="str">
            <v>ブレードファンダンサー</v>
          </cell>
          <cell r="N513" t="str">
            <v>风扇叶片的舞者</v>
          </cell>
          <cell r="O513" t="str">
            <v>風扇葉片的舞者</v>
          </cell>
          <cell r="P513" t="str">
            <v>danseurs de pales du ventilateur</v>
          </cell>
          <cell r="Q513" t="str">
            <v>Lüfterflügel Tänzer</v>
          </cell>
          <cell r="R513" t="str">
            <v>penari bilah kipas</v>
          </cell>
          <cell r="S513" t="str">
            <v>ballerini pala del ventilatore</v>
          </cell>
          <cell r="T513" t="str">
            <v>Танцоры лопасти вентилятора</v>
          </cell>
          <cell r="U513" t="str">
            <v>bailarines aspa del ventilador</v>
          </cell>
          <cell r="V513" t="str">
            <v>แฟนนักเต้นใบมีด</v>
          </cell>
          <cell r="W513" t="str">
            <v>vũ công cánh quạt</v>
          </cell>
          <cell r="X513" t="str">
            <v>dançarinos pá de ventilador</v>
          </cell>
          <cell r="Y513" t="str">
            <v>الراقصات شفرة المروحة</v>
          </cell>
          <cell r="Z513" t="str">
            <v>Танцоры лопасці вентылятара</v>
          </cell>
          <cell r="AA513" t="str">
            <v>Лопатка на вентилатор танцьори</v>
          </cell>
          <cell r="AB513" t="str">
            <v>tanečníci čepel ventilátor</v>
          </cell>
          <cell r="AC513" t="str">
            <v>Ventilatorblad dansers</v>
          </cell>
          <cell r="AD513" t="str">
            <v>Siipi tanssijoita</v>
          </cell>
          <cell r="AE513" t="str">
            <v>Fan χορευτές λεπίδα</v>
          </cell>
          <cell r="AF513" t="str">
            <v>רקדני להב מאוורר</v>
          </cell>
          <cell r="AG513" t="str">
            <v>Fan penge táncosok</v>
          </cell>
          <cell r="AH513" t="str">
            <v>Fan penari bilah</v>
          </cell>
          <cell r="AI513" t="str">
            <v>Wentylacja tancerze ostrzy</v>
          </cell>
          <cell r="AJ513" t="str">
            <v>Fan dansatori blade</v>
          </cell>
          <cell r="AK513" t="str">
            <v>tanečníci čepeľ ventilátor</v>
          </cell>
          <cell r="AL513" t="str">
            <v>Fläktblad dansare</v>
          </cell>
          <cell r="AM513" t="str">
            <v>Fan bıçağı dansçılar</v>
          </cell>
          <cell r="AN513" t="str">
            <v>Танцюристи лопаті вентилятора</v>
          </cell>
        </row>
        <row r="514">
          <cell r="A514" t="str">
            <v>CharName_Syria</v>
          </cell>
          <cell r="B514">
            <v>1</v>
          </cell>
          <cell r="C514" t="str">
            <v>시리아</v>
          </cell>
          <cell r="D514"/>
          <cell r="E514" t="str">
            <v>시리아</v>
          </cell>
          <cell r="F514"/>
          <cell r="G514" t="str">
            <v>Syria</v>
          </cell>
          <cell r="H514" t="str">
            <v>SYRIA</v>
          </cell>
          <cell r="I514">
            <v>1</v>
          </cell>
          <cell r="K514">
            <v>1</v>
          </cell>
          <cell r="M514" t="str">
            <v>シリア</v>
          </cell>
          <cell r="N514" t="str">
            <v>叙利亚</v>
          </cell>
          <cell r="O514" t="str">
            <v>敘利亞</v>
          </cell>
          <cell r="P514" t="str">
            <v>Syrie</v>
          </cell>
          <cell r="Q514" t="str">
            <v>Syrien</v>
          </cell>
          <cell r="R514" t="str">
            <v>Suriah</v>
          </cell>
          <cell r="S514" t="str">
            <v>Siria</v>
          </cell>
          <cell r="T514" t="str">
            <v>Сирия</v>
          </cell>
          <cell r="U514" t="str">
            <v>Siria</v>
          </cell>
          <cell r="V514" t="str">
            <v>ซีเรีย</v>
          </cell>
          <cell r="W514" t="str">
            <v>Syria</v>
          </cell>
          <cell r="X514" t="str">
            <v>Síria</v>
          </cell>
          <cell r="Y514" t="str">
            <v>سوريا</v>
          </cell>
          <cell r="Z514" t="str">
            <v>Сірыя</v>
          </cell>
          <cell r="AA514" t="str">
            <v>Сирия</v>
          </cell>
          <cell r="AB514" t="str">
            <v>Sýrie</v>
          </cell>
          <cell r="AC514" t="str">
            <v>Syrië</v>
          </cell>
          <cell r="AD514" t="str">
            <v>Syyria</v>
          </cell>
          <cell r="AE514" t="str">
            <v>Συρία</v>
          </cell>
          <cell r="AF514" t="str">
            <v>סוריה</v>
          </cell>
          <cell r="AG514" t="str">
            <v>Szíria</v>
          </cell>
          <cell r="AH514" t="str">
            <v>Syria</v>
          </cell>
          <cell r="AI514" t="str">
            <v>Syria</v>
          </cell>
          <cell r="AJ514" t="str">
            <v>Siria</v>
          </cell>
          <cell r="AK514" t="str">
            <v>Sýria</v>
          </cell>
          <cell r="AL514" t="str">
            <v>Syrien</v>
          </cell>
          <cell r="AM514" t="str">
            <v>Suriye</v>
          </cell>
          <cell r="AN514" t="str">
            <v>Сирія</v>
          </cell>
        </row>
        <row r="515">
          <cell r="A515" t="str">
            <v>CharName_Linhi</v>
          </cell>
          <cell r="B515">
            <v>1</v>
          </cell>
          <cell r="C515" t="str">
            <v>린하이</v>
          </cell>
          <cell r="D515"/>
          <cell r="E515" t="str">
            <v>린하이</v>
          </cell>
          <cell r="F515"/>
          <cell r="G515" t="str">
            <v>Linhai</v>
          </cell>
          <cell r="H515" t="str">
            <v>LINHI</v>
          </cell>
          <cell r="I515">
            <v>1</v>
          </cell>
          <cell r="K515">
            <v>1</v>
          </cell>
          <cell r="M515" t="str">
            <v>臨海</v>
          </cell>
          <cell r="N515" t="str">
            <v>临海</v>
          </cell>
          <cell r="O515" t="str">
            <v>臨海</v>
          </cell>
          <cell r="P515" t="str">
            <v>Linhai</v>
          </cell>
          <cell r="Q515" t="str">
            <v>Linhai</v>
          </cell>
          <cell r="R515" t="str">
            <v>Linhai</v>
          </cell>
          <cell r="S515" t="str">
            <v>Linhai</v>
          </cell>
          <cell r="T515" t="str">
            <v>Линьхай</v>
          </cell>
          <cell r="U515" t="str">
            <v>linhai</v>
          </cell>
          <cell r="V515" t="str">
            <v>Linhai</v>
          </cell>
          <cell r="W515" t="str">
            <v>Lâm Hải</v>
          </cell>
          <cell r="X515" t="str">
            <v>Linhai</v>
          </cell>
          <cell r="Y515" t="str">
            <v>ينهاي</v>
          </cell>
          <cell r="Z515" t="str">
            <v>Линьхай</v>
          </cell>
          <cell r="AA515" t="str">
            <v>Линхай</v>
          </cell>
          <cell r="AB515" t="str">
            <v>Linhai</v>
          </cell>
          <cell r="AC515" t="str">
            <v>Linhai</v>
          </cell>
          <cell r="AD515" t="str">
            <v>Linhai</v>
          </cell>
          <cell r="AE515" t="str">
            <v>Linhai</v>
          </cell>
          <cell r="AF515" t="str">
            <v>Linhai</v>
          </cell>
          <cell r="AG515" t="str">
            <v>Linhai</v>
          </cell>
          <cell r="AH515" t="str">
            <v>Linhai</v>
          </cell>
          <cell r="AI515" t="str">
            <v>Linhai</v>
          </cell>
          <cell r="AJ515" t="str">
            <v>Linhai</v>
          </cell>
          <cell r="AK515" t="str">
            <v>Linhai</v>
          </cell>
          <cell r="AL515" t="str">
            <v>Linhai</v>
          </cell>
          <cell r="AM515" t="str">
            <v>Linhai</v>
          </cell>
          <cell r="AN515" t="str">
            <v>Ліньхай</v>
          </cell>
        </row>
        <row r="516">
          <cell r="A516" t="str">
            <v>CharName_NecromancerFour</v>
          </cell>
          <cell r="B516">
            <v>1</v>
          </cell>
          <cell r="C516" t="str">
            <v>네크로맨서포</v>
          </cell>
          <cell r="D516"/>
          <cell r="E516" t="str">
            <v>네크로맨서포</v>
          </cell>
          <cell r="F516"/>
          <cell r="G516" t="str">
            <v>Four Necromancer</v>
          </cell>
          <cell r="H516" t="str">
            <v>NECROMANCERFOUR</v>
          </cell>
          <cell r="I516">
            <v>1</v>
          </cell>
          <cell r="K516">
            <v>1</v>
          </cell>
          <cell r="M516" t="str">
            <v>ネクロマンサーフォー</v>
          </cell>
          <cell r="N516" t="str">
            <v>四死灵</v>
          </cell>
          <cell r="O516" t="str">
            <v>四死靈</v>
          </cell>
          <cell r="P516" t="str">
            <v>quatre Nécromancien</v>
          </cell>
          <cell r="Q516" t="str">
            <v>vier Necromancer</v>
          </cell>
          <cell r="R516" t="str">
            <v>empat Necromancer</v>
          </cell>
          <cell r="S516" t="str">
            <v>quattro Negromante</v>
          </cell>
          <cell r="T516" t="str">
            <v>Четыре Некромант</v>
          </cell>
          <cell r="U516" t="str">
            <v>cuatro Nigromante</v>
          </cell>
          <cell r="V516" t="str">
            <v>สี่หมอผี</v>
          </cell>
          <cell r="W516" t="str">
            <v>Bốn Necromancer</v>
          </cell>
          <cell r="X516" t="str">
            <v>quatro Necromancer</v>
          </cell>
          <cell r="Y516" t="str">
            <v>أربعة مستحضر الأرواح</v>
          </cell>
          <cell r="Z516" t="str">
            <v>чатыры Некрамант</v>
          </cell>
          <cell r="AA516" t="str">
            <v>Четири Necromancer</v>
          </cell>
          <cell r="AB516" t="str">
            <v>čtyři Necromancer</v>
          </cell>
          <cell r="AC516" t="str">
            <v>vier Necromancer</v>
          </cell>
          <cell r="AD516" t="str">
            <v>neljä Necromancer</v>
          </cell>
          <cell r="AE516" t="str">
            <v>τέσσερις Νεκρομάντης</v>
          </cell>
          <cell r="AF516" t="str">
            <v>ארבעה אוב</v>
          </cell>
          <cell r="AG516" t="str">
            <v>négy Necromancer</v>
          </cell>
          <cell r="AH516" t="str">
            <v>empat ahli nujum</v>
          </cell>
          <cell r="AI516" t="str">
            <v>cztery Nekromanta</v>
          </cell>
          <cell r="AJ516" t="str">
            <v>Patru Necromancer</v>
          </cell>
          <cell r="AK516" t="str">
            <v>štyri Necromancer</v>
          </cell>
          <cell r="AL516" t="str">
            <v>fyra Necromancer</v>
          </cell>
          <cell r="AM516" t="str">
            <v>Dört Necromancer</v>
          </cell>
          <cell r="AN516" t="str">
            <v>чотири Некромант</v>
          </cell>
        </row>
        <row r="517">
          <cell r="A517" t="str">
            <v>CharName_GirlWarrior</v>
          </cell>
          <cell r="B517">
            <v>1</v>
          </cell>
          <cell r="C517" t="str">
            <v>걸워리어</v>
          </cell>
          <cell r="D517"/>
          <cell r="E517" t="str">
            <v>걸워리어</v>
          </cell>
          <cell r="F517"/>
          <cell r="G517" t="str">
            <v>Warrior Girl</v>
          </cell>
          <cell r="H517" t="str">
            <v>GIRLWARRIOR</v>
          </cell>
          <cell r="I517">
            <v>1</v>
          </cell>
          <cell r="K517">
            <v>1</v>
          </cell>
          <cell r="M517" t="str">
            <v>ガール戦士</v>
          </cell>
          <cell r="N517" t="str">
            <v>战士女孩</v>
          </cell>
          <cell r="O517" t="str">
            <v>戰士女孩</v>
          </cell>
          <cell r="P517" t="str">
            <v>guerrier Fille</v>
          </cell>
          <cell r="Q517" t="str">
            <v>Krieger Mädchen</v>
          </cell>
          <cell r="R517" t="str">
            <v>prajurit Gadis</v>
          </cell>
          <cell r="S517" t="str">
            <v>warrior girl</v>
          </cell>
          <cell r="T517" t="str">
            <v>Воин девушка</v>
          </cell>
          <cell r="U517" t="str">
            <v>Chica guerrero</v>
          </cell>
          <cell r="V517" t="str">
            <v>สาวนักรบ</v>
          </cell>
          <cell r="W517" t="str">
            <v>Cô gái chiến binh</v>
          </cell>
          <cell r="X517" t="str">
            <v>menina guerreiro</v>
          </cell>
          <cell r="Y517" t="str">
            <v>المحارب فتاة</v>
          </cell>
          <cell r="Z517" t="str">
            <v>воін дзяўчына</v>
          </cell>
          <cell r="AA517" t="str">
            <v>Warrior Girl</v>
          </cell>
          <cell r="AB517" t="str">
            <v>bojovník dívka</v>
          </cell>
          <cell r="AC517" t="str">
            <v>Warrior Girl</v>
          </cell>
          <cell r="AD517" t="str">
            <v>soturi Tyttö</v>
          </cell>
          <cell r="AE517" t="str">
            <v>πολεμιστής κορίτσι</v>
          </cell>
          <cell r="AF517" t="str">
            <v>לוחם ילדה</v>
          </cell>
          <cell r="AG517" t="str">
            <v>Warrior lány</v>
          </cell>
          <cell r="AH517" t="str">
            <v>Warrior Girl</v>
          </cell>
          <cell r="AI517" t="str">
            <v>Dziewczyna wojownik</v>
          </cell>
          <cell r="AJ517" t="str">
            <v>Warrior fata</v>
          </cell>
          <cell r="AK517" t="str">
            <v>bojovník dievča</v>
          </cell>
          <cell r="AL517" t="str">
            <v>Warrior Girl</v>
          </cell>
          <cell r="AM517" t="str">
            <v>Savaşçı Kız</v>
          </cell>
          <cell r="AN517" t="str">
            <v>воїн дівчина</v>
          </cell>
        </row>
        <row r="518">
          <cell r="A518" t="str">
            <v>CharName_GirlArcher</v>
          </cell>
          <cell r="B518">
            <v>1</v>
          </cell>
          <cell r="C518" t="str">
            <v>걸아처</v>
          </cell>
          <cell r="D518"/>
          <cell r="E518" t="str">
            <v>걸아처</v>
          </cell>
          <cell r="F518"/>
          <cell r="G518" t="str">
            <v>Girl Archer</v>
          </cell>
          <cell r="H518" t="str">
            <v>GIRLARCHER</v>
          </cell>
          <cell r="I518">
            <v>1</v>
          </cell>
          <cell r="K518">
            <v>1</v>
          </cell>
          <cell r="M518" t="str">
            <v>ガールアーチャー</v>
          </cell>
          <cell r="N518" t="str">
            <v>女孩阿彻</v>
          </cell>
          <cell r="O518" t="str">
            <v>女孩阿徹</v>
          </cell>
          <cell r="P518" t="str">
            <v>fille Archer</v>
          </cell>
          <cell r="Q518" t="str">
            <v>Mädchen Archer</v>
          </cell>
          <cell r="R518" t="str">
            <v>gadis Archer</v>
          </cell>
          <cell r="S518" t="str">
            <v>Ragazze Archer</v>
          </cell>
          <cell r="T518" t="str">
            <v>Девочка Archer</v>
          </cell>
          <cell r="U518" t="str">
            <v>chica Archer</v>
          </cell>
          <cell r="V518" t="str">
            <v>สาวอาร์เชอร์</v>
          </cell>
          <cell r="W518" t="str">
            <v>cô gái Archer</v>
          </cell>
          <cell r="X518" t="str">
            <v>menina de Archer</v>
          </cell>
          <cell r="Y518" t="str">
            <v>فتاة آرتشر</v>
          </cell>
          <cell r="Z518" t="str">
            <v>дзяўчынка Archer</v>
          </cell>
          <cell r="AA518" t="str">
            <v>момиче Archer</v>
          </cell>
          <cell r="AB518" t="str">
            <v>dívka Archer</v>
          </cell>
          <cell r="AC518" t="str">
            <v>Meisje Archer</v>
          </cell>
          <cell r="AD518" t="str">
            <v>tyttö Archer</v>
          </cell>
          <cell r="AE518" t="str">
            <v>Κορίτσι Archer</v>
          </cell>
          <cell r="AF518" t="str">
            <v>הילדה Archer</v>
          </cell>
          <cell r="AG518" t="str">
            <v>lány Archer</v>
          </cell>
          <cell r="AH518" t="str">
            <v>Girl Archer</v>
          </cell>
          <cell r="AI518" t="str">
            <v>dziewczyna Archer</v>
          </cell>
          <cell r="AJ518" t="str">
            <v>fata Archer</v>
          </cell>
          <cell r="AK518" t="str">
            <v>dievča Archer</v>
          </cell>
          <cell r="AL518" t="str">
            <v>Girl Archer</v>
          </cell>
          <cell r="AM518" t="str">
            <v>Kız Okçu</v>
          </cell>
          <cell r="AN518" t="str">
            <v>дівчинка Archer</v>
          </cell>
        </row>
        <row r="519">
          <cell r="A519" t="str">
            <v>CharName_EnergyShieldRobot</v>
          </cell>
          <cell r="B519">
            <v>1</v>
          </cell>
          <cell r="C519" t="str">
            <v>에너지실드로봇</v>
          </cell>
          <cell r="D519"/>
          <cell r="E519" t="str">
            <v>에너지실드로봇</v>
          </cell>
          <cell r="F519"/>
          <cell r="G519" t="str">
            <v>Energy Shield Robot</v>
          </cell>
          <cell r="H519" t="str">
            <v>ENERGYSHIELDROBOT</v>
          </cell>
          <cell r="I519">
            <v>1</v>
          </cell>
          <cell r="K519">
            <v>1</v>
          </cell>
          <cell r="M519" t="str">
            <v>エネルギーシールドロボット</v>
          </cell>
          <cell r="N519" t="str">
            <v>能量护盾机器人</v>
          </cell>
          <cell r="O519" t="str">
            <v>能量護盾機器人</v>
          </cell>
          <cell r="P519" t="str">
            <v>Bouclier d'énergie Robot</v>
          </cell>
          <cell r="Q519" t="str">
            <v>Energieschild Roboter</v>
          </cell>
          <cell r="R519" t="str">
            <v>Energi Perisai Robot</v>
          </cell>
          <cell r="S519" t="str">
            <v>Scudo Robot Energia</v>
          </cell>
          <cell r="T519" t="str">
            <v>Щит Robot Energy</v>
          </cell>
          <cell r="U519" t="str">
            <v>Escudo de energía del robot</v>
          </cell>
          <cell r="V519" t="str">
            <v>พลังงานโล่หุ่นยนต์</v>
          </cell>
          <cell r="W519" t="str">
            <v>Năng lượng khiên Robot</v>
          </cell>
          <cell r="X519" t="str">
            <v>Energia Escudo Robot</v>
          </cell>
          <cell r="Y519" t="str">
            <v>الطاقة درع روبوت</v>
          </cell>
          <cell r="Z519" t="str">
            <v>Шчыт Robot Energy</v>
          </cell>
          <cell r="AA519" t="str">
            <v>Energy Shield Robot</v>
          </cell>
          <cell r="AB519" t="str">
            <v>Energy Shield Robot</v>
          </cell>
          <cell r="AC519" t="str">
            <v>Energy Shield Robot</v>
          </cell>
          <cell r="AD519" t="str">
            <v>Energia Shield Robot</v>
          </cell>
          <cell r="AE519" t="str">
            <v>Ενεργειακή Ασπίδα ρομπότ</v>
          </cell>
          <cell r="AF519" t="str">
            <v>אנרגית מגן רובוט</v>
          </cell>
          <cell r="AG519" t="str">
            <v>Energy Shield Robot</v>
          </cell>
          <cell r="AH519" t="str">
            <v>Energy Shield Robot</v>
          </cell>
          <cell r="AI519" t="str">
            <v>Energia Tarcza Robot</v>
          </cell>
          <cell r="AJ519" t="str">
            <v>Energy Shield Robot</v>
          </cell>
          <cell r="AK519" t="str">
            <v>Energy Shield Robot</v>
          </cell>
          <cell r="AL519" t="str">
            <v>Energi Shield Robot</v>
          </cell>
          <cell r="AM519" t="str">
            <v>Enerji Shield Robotu</v>
          </cell>
          <cell r="AN519" t="str">
            <v>Щит Robot Energy</v>
          </cell>
        </row>
        <row r="520">
          <cell r="A520" t="str">
            <v>CharName_IceMagician</v>
          </cell>
          <cell r="B520">
            <v>1</v>
          </cell>
          <cell r="C520" t="str">
            <v>아이스매지션</v>
          </cell>
          <cell r="D520"/>
          <cell r="E520" t="str">
            <v>아이스매지션</v>
          </cell>
          <cell r="F520"/>
          <cell r="G520" t="str">
            <v>Ice Magician</v>
          </cell>
          <cell r="H520" t="str">
            <v>ICEMAGICIAN</v>
          </cell>
          <cell r="I520">
            <v>1</v>
          </cell>
          <cell r="K520">
            <v>1</v>
          </cell>
          <cell r="M520" t="str">
            <v>アイスマジシャン</v>
          </cell>
          <cell r="N520" t="str">
            <v>冰魔术师</v>
          </cell>
          <cell r="O520" t="str">
            <v>冰魔術師</v>
          </cell>
          <cell r="P520" t="str">
            <v>Magicien Ice</v>
          </cell>
          <cell r="Q520" t="str">
            <v>Ice Magician</v>
          </cell>
          <cell r="R520" t="str">
            <v>Ice Magician</v>
          </cell>
          <cell r="S520" t="str">
            <v>Ice Mago</v>
          </cell>
          <cell r="T520" t="str">
            <v>Ice Magician</v>
          </cell>
          <cell r="U520" t="str">
            <v>Mago de hielo</v>
          </cell>
          <cell r="V520" t="str">
            <v>น้ำแข็งหมอผี</v>
          </cell>
          <cell r="W520" t="str">
            <v>Ice Magician</v>
          </cell>
          <cell r="X520" t="str">
            <v>Ice Magician</v>
          </cell>
          <cell r="Y520" t="str">
            <v>الجليد الساحر</v>
          </cell>
          <cell r="Z520" t="str">
            <v>Ice Magician</v>
          </cell>
          <cell r="AA520" t="str">
            <v>Ice Magician</v>
          </cell>
          <cell r="AB520" t="str">
            <v>Ice Magician</v>
          </cell>
          <cell r="AC520" t="str">
            <v>Ice Magician</v>
          </cell>
          <cell r="AD520" t="str">
            <v>ice taikuri</v>
          </cell>
          <cell r="AE520" t="str">
            <v>Ice Μάγος</v>
          </cell>
          <cell r="AF520" t="str">
            <v>קרח קוסם</v>
          </cell>
          <cell r="AG520" t="str">
            <v>Ice Magician</v>
          </cell>
          <cell r="AH520" t="str">
            <v>ais Magician</v>
          </cell>
          <cell r="AI520" t="str">
            <v>Ice Magician</v>
          </cell>
          <cell r="AJ520" t="str">
            <v>Ice Magician</v>
          </cell>
          <cell r="AK520" t="str">
            <v>Ice Magician</v>
          </cell>
          <cell r="AL520" t="str">
            <v>Ice Magician</v>
          </cell>
          <cell r="AM520" t="str">
            <v>Buz Sihirbaz</v>
          </cell>
          <cell r="AN520" t="str">
            <v>Ice Magician</v>
          </cell>
        </row>
        <row r="521">
          <cell r="A521" t="str">
            <v>CharName_AngelicWarrior</v>
          </cell>
          <cell r="B521">
            <v>1</v>
          </cell>
          <cell r="C521" t="str">
            <v>앤젤릭워리어</v>
          </cell>
          <cell r="D521"/>
          <cell r="E521" t="str">
            <v>앤젤릭워리어</v>
          </cell>
          <cell r="F521"/>
          <cell r="G521" t="str">
            <v>Rick Angel Warrior</v>
          </cell>
          <cell r="H521" t="str">
            <v>ANGELICWARRIOR</v>
          </cell>
          <cell r="I521">
            <v>1</v>
          </cell>
          <cell r="K521">
            <v>1</v>
          </cell>
          <cell r="M521" t="str">
            <v>エンジェリック戦士</v>
          </cell>
          <cell r="N521" t="str">
            <v>里克天使战士</v>
          </cell>
          <cell r="O521" t="str">
            <v>里克天使戰士</v>
          </cell>
          <cell r="P521" t="str">
            <v>Rick Ange Guerrier</v>
          </cell>
          <cell r="Q521" t="str">
            <v>Rick Engels-Krieger</v>
          </cell>
          <cell r="R521" t="str">
            <v>Rick Malaikat Prajurit</v>
          </cell>
          <cell r="S521" t="str">
            <v>Rick Angelo Guerriero</v>
          </cell>
          <cell r="T521" t="str">
            <v>Rick Angel Warrior</v>
          </cell>
          <cell r="U521" t="str">
            <v>Rick Ángel Guerrero</v>
          </cell>
          <cell r="V521" t="str">
            <v>ริกแองเจิลนักรบ</v>
          </cell>
          <cell r="W521" t="str">
            <v>Rick Thiên thần chiến binh</v>
          </cell>
          <cell r="X521" t="str">
            <v>Rick Anjo Guerreiro</v>
          </cell>
          <cell r="Y521" t="str">
            <v>ريك الملاك المحارب</v>
          </cell>
          <cell r="Z521" t="str">
            <v>Rick Angel Warrior</v>
          </cell>
          <cell r="AA521" t="str">
            <v>Рик Ангел Warrior</v>
          </cell>
          <cell r="AB521" t="str">
            <v>Rick Anděl bojovník</v>
          </cell>
          <cell r="AC521" t="str">
            <v>Rick Angel Warrior</v>
          </cell>
          <cell r="AD521" t="str">
            <v>Rick Angel Warrior</v>
          </cell>
          <cell r="AE521" t="str">
            <v>Rick άγγελος πολεμιστής</v>
          </cell>
          <cell r="AF521" t="str">
            <v>ריק Angel לוחם</v>
          </cell>
          <cell r="AG521" t="str">
            <v>Rick Angel Warrior</v>
          </cell>
          <cell r="AH521" t="str">
            <v>Rick Angel Warrior</v>
          </cell>
          <cell r="AI521" t="str">
            <v>Rick Anioł Wojownik</v>
          </cell>
          <cell r="AJ521" t="str">
            <v>Rick înger războinic</v>
          </cell>
          <cell r="AK521" t="str">
            <v>Rick Anjel bojovník</v>
          </cell>
          <cell r="AL521" t="str">
            <v>Rick Angel Warrior</v>
          </cell>
          <cell r="AM521" t="str">
            <v>Rick Melek Savaşçı</v>
          </cell>
          <cell r="AN521" t="str">
            <v>Rick Angel Warrior</v>
          </cell>
        </row>
        <row r="522">
          <cell r="A522" t="str">
            <v>CharStory_Ganfaul</v>
          </cell>
          <cell r="B522">
            <v>1</v>
          </cell>
          <cell r="C522" t="str">
            <v>마법협회장과 함께 일하며 결류자가 세계 2차 멸망을 시도할 때 최전방에서 막으려 했으나 실패했다. 그 뒤 부서진 세상을 재건하며 흩어진 생존자들을 모아 살아남는데 애쓰고 있다.</v>
          </cell>
          <cell r="D522"/>
          <cell r="E522" t="str">
            <v>마법협회장과 함께 일하며 결류자가 세계 2차 멸망을 시도할 때 최전방에서 막으려 했으나 실패했다. 그 뒤 부서진 세상을 재건하며 흩어진 생존자들을 모아 살아남는데 애쓰고 있다.</v>
          </cell>
          <cell r="F522"/>
          <cell r="G522" t="str">
            <v>And work with magical president but failed to stop at the forefront when gyeolryu who tries to destroy the second world. Then rebuild their shattered world and are trying to survive I gather the scattered survivors.</v>
          </cell>
          <cell r="H522" t="str">
            <v>And work with magical president but failed to stop at the forefront when gyeolryu who tries to destroy the second world. Then rebuild their shattered world and are trying to survive I gather the scattered survivors.</v>
          </cell>
          <cell r="K522">
            <v>1</v>
          </cell>
          <cell r="M52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N522" t="str">
            <v>而神奇总裁的工作，但走在了前列未能阻止时谁试图gyeolryu摧毁第二世界。然后，重建破碎的世界，并试图生存我收集散落的幸存者。</v>
          </cell>
          <cell r="O522" t="str">
            <v>而神奇總裁的工作，但走在了前列未能阻止時誰試圖gyeolryu摧毀第二世界。然後，重建破碎的世界，並試圖生存我收集散落的倖存者。</v>
          </cell>
          <cell r="P522" t="str">
            <v>Et le travail avec le président magique, mais n'a pas réussi à arrêter à l'avant-garde gyeolryu qui tente de détruire le deuxième monde. Puis reconstruire leur monde brisé et tentent de survivre je rassemblerai les survivants épars.</v>
          </cell>
          <cell r="Q522" t="str">
            <v>Und die Arbeit mit magischen Präsidenten, sondern an der Spitze Anschlag scheiterte, als gyeolryu, den die zweite Welt zu zerstören versucht. Dann ihre zerbrochene Welt wieder aufzubauen und zu versuchen, zu überleben ich die verstreuten Überlebenden sammeln.</v>
          </cell>
          <cell r="R522" t="str">
            <v>Dan bekerja dengan presiden magis namun gagal berhenti di garis depan ketika gyeolryu yang mencoba untuk menghancurkan dunia kedua. Kemudian membangun kembali dunia yang hancur dan berusaha bertahan Aku mengumpulkan para korban tersebar.</v>
          </cell>
          <cell r="S522" t="str">
            <v>E il lavoro con il presidente magica, ma è riuscito a fermare in prima linea quando gyeolryu che cerca di distruggere il secondo mondo. Poi ricostruire il loro mondo distrutto e stanno cercando di sopravvivere raccolgo i sopravvissuti sparsi.</v>
          </cell>
          <cell r="T522" t="str">
            <v>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v>
          </cell>
          <cell r="U522" t="str">
            <v>Y el trabajo con el presidente mágica, pero no se detuvo en la vanguardia cuando gyeolryu que trata de destruir el segundo mundo. A continuación, reconstruir su mundo roto y están tratando de sobrevivir Deduzco los sobrevivientes dispersos.</v>
          </cell>
          <cell r="V522" t="str">
            <v>และการทำงานกับประธานที่มีมนต์ขลัง แต่ล้มเหลวที่จะหยุดอยู่ในระดับแนวหน้าเมื่อ gyeolryu ที่พยายามจะทำลายโลกครั้งที่สอง จากนั้นสร้างโลกแตกของพวกเขาและพยายามที่จะอยู่รอดผมรวบรวมผู้รอดชีวิตมีฝนฟ้าคะนองกระจาย</v>
          </cell>
          <cell r="W522" t="str">
            <v>Và làm việc với Chủ tịch huyền diệu nhưng không dừng lại ở vị trí hàng đầu khi gyeolryu người cố gắng để tiêu diệt thế giới thứ hai. Sau đó xây dựng lại thế giới của họ tan vỡ và đang cố gắng để tồn tại Tôi thu thập những người sống sót rải rác.</v>
          </cell>
          <cell r="X522" t="str">
            <v>E o trabalho com o presidente mágico, mas não conseguiu parar na vanguarda quando gyeolryu que tenta destruir o segundo mundo. Em seguida, reconstruir seu mundo despedaçado e estão tentando sobreviver Eu reunir os sobreviventes dispersos.</v>
          </cell>
          <cell r="Y522" t="str">
            <v>والعمل مع الرئيس السحري لكنه فشل في وقف في طليعة عندما gyeolryu الذي يحاول تدمير العالم الثاني. ثم إعادة بناء عالمهم المدمر ويحاولون البقاء على قيد الحياة I جمع الناجين متناثرة.</v>
          </cell>
          <cell r="Z522" t="str">
            <v>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v>
          </cell>
          <cell r="AA522" t="str">
            <v>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v>
          </cell>
          <cell r="AB522" t="str">
            <v>A práce s magickým prezidentem, ale nepodařilo se zastávkou v čele, když gyeolryu, kteří se pokusí zničit druhý svět. Pak znovu svůj rozbité svět a snaží se přežít I shromáždit rozptýlené přežili.</v>
          </cell>
          <cell r="AC522" t="str">
            <v>En werk met magische president maar slaagde er niet te stoppen bij de voorgrond wanneer gyeolryu die probeert om de tweede wereld te vernietigen. weer op te bouwen dan is hun verbrijzelde wereld en proberen te overleven Ik heb begrepen dat de verstrooide overlevenden.</v>
          </cell>
          <cell r="AD522" t="str">
            <v>Ja työ maagisia presidentin mutta ei onnistunut pysäyttämään etulinjassa gyeolryu antaa järkyttävän tuhota toisen maailmansodan. Sitten rakentaa järkkynyttä maailmaa ja yrittää selviytyä kerään hajallaan eloonjääneitä.</v>
          </cell>
          <cell r="AE522" t="str">
            <v>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v>
          </cell>
          <cell r="AF522" t="str">
            <v>ולעבוד עם נשיא קסום אך לא הצליח לעצור בחזית כאשר gyeolryu שמנסה להרוס את העולם השני. ואז לבנות מחדש העולם המנופץ שלהם והם מנסים לשרוד שהבנתי ניצולים המפוזרים.</v>
          </cell>
          <cell r="AG522" t="str">
            <v>És a munka mágikus elnök, de nem sikerült megállítani az élvonalban, amikor gyeolryu aki megpróbálja elpusztítani a második világháború. Aztán újjáépíteni az összetört világban, és megpróbálják túlélni azt összegyűjteni a szétszórt túlélők.</v>
          </cell>
          <cell r="AH522" t="str">
            <v>Dan bekerja dengan Presiden ajaib tetapi gagal berhenti di barisan hadapan apabila gyeolryu yang cuba untuk memusnahkan dunia kedua. Kemudian membina semula dunia berkecai mereka dan cuba untuk terus hidup saya berkumpul mangsa bertaburan.</v>
          </cell>
          <cell r="AI522" t="str">
            <v>I praca z magicznym prezydenta, ale nie do zatrzymania na czele gdy gyeolryu który stara się zniszczyć drugi świat. Następnie odbudować swoje roztrzaskane świat i starają się przeżyć ja zbierać rozrzucone rozbitków.</v>
          </cell>
          <cell r="AJ522" t="str">
            <v>Și de lucru cu președintele magic, dar nu a reușit să oprească la prima linie atunci când gyeolryu care încearcă să distrugă lumea a doua. Apoi reconstrui lumea lor sfărâmată și încearcă să supraviețuiască voi aduna pe supraviețuitori împrăștiate.</v>
          </cell>
          <cell r="AK522" t="str">
            <v>A práca s magickým prezidentom, ale nepodarilo sa zastávkou na čele, keď gyeolryu, ktorí sa pokúsia zničiť druhý svet. Potom znovu svoj rozbité svet a snažia sa prežiť Aj zhromaždiť rozptýlené prežili.</v>
          </cell>
          <cell r="AL522" t="str">
            <v>Och arbetet med magiska president men misslyckades med att stoppa i framkant när gyeolryu som försöker förstöra den andra världen. Sedan bygga sin splittrad värld och försöker överleva jag samla de spridda överlevande.</v>
          </cell>
          <cell r="AM522" t="str">
            <v>çalışır gyeolryu ikinci dünyayı yok etmek zaman büyülü başkanla iş ama ön planda durağında başarısız oldu. Sonra onların paramparça dünyayı yeniden inşa ve ben dağınık kurtulanlar toplamak hayatta kalmak için çalışıyoruz.</v>
          </cell>
          <cell r="AN522" t="str">
            <v>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v>
          </cell>
        </row>
        <row r="523">
          <cell r="A523" t="str">
            <v>CharStory_KeepSeries</v>
          </cell>
          <cell r="B523">
            <v>1</v>
          </cell>
          <cell r="C52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23"/>
          <cell r="E52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F523"/>
          <cell r="G523" t="str">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H523" t="str">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K523">
            <v>1</v>
          </cell>
          <cell r="M52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N52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O52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P523" t="str">
            <v>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Q523" t="str">
            <v>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R523" t="str">
            <v>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S523" t="str">
            <v>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T523" t="str">
            <v>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U523" t="str">
            <v>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V523" t="str">
            <v>ผู้รอดชีวิตตับโครงสร้างฟาวล์ลุงแรก เป็นสาวประเทศฝันไอดอลหายไปในขณะที่ gyeolryu ที่พยายามจะทำลายโลก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W523" t="str">
            <v>Là người đầu tiên sống sót gan cấu trúc Lỗi chú. Là một cô gái nước đã mơ một giấc mơ thần tượng biến mất trong khi gyeolryu người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X523" t="str">
            <v>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Y523" t="str">
            <v>أول الناجين الكبد هيكل فول عمه. كانت فتاة البلاد حلمت حلم المعبود اختفى بينما gyeolryu الذين حاولوا تدمير العالم.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Z523" t="str">
            <v>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AA523" t="str">
            <v>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AB523" t="str">
            <v>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AC523" t="str">
            <v>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AD523" t="str">
            <v>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AE523" t="str">
            <v>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AF523" t="str">
            <v>מבנה דודו העבירה הראשון ניצול הכבד. הייתה נערה כפרית חלם חלום לאליל נעלם תוך gyeolryu שניסה להשמיד את העולם.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רכובה.</v>
          </cell>
          <cell r="AG523" t="str">
            <v>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AH523" t="str">
            <v>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AI523" t="str">
            <v>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AJ523" t="str">
            <v>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AK523" t="str">
            <v>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AL523" t="str">
            <v>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AM523" t="str">
            <v>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AN523" t="str">
            <v>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524">
          <cell r="A524" t="str">
            <v>CharStory_BigBatSuccubus</v>
          </cell>
          <cell r="B524">
            <v>1</v>
          </cell>
          <cell r="C524" t="str">
            <v xml:space="preserve">생물학적 변이로 인간의 힘을 초월하는 근력과 체격을 얻었다. 간파울의 도움을 받고 스피릿킹이 지키고 있던 시설에서 탈출하였다. </v>
          </cell>
          <cell r="D524"/>
          <cell r="E524" t="str">
            <v xml:space="preserve">생물학적 변이로 인간의 힘을 초월하는 근력과 체격을 얻었다. 간파울의 도움을 받고 스피릿킹이 지키고 있던 시설에서 탈출하였다. </v>
          </cell>
          <cell r="F524"/>
          <cell r="G524" t="str">
            <v>Got the strength and physique that transcends human powers to biological variation. With the help of cross Foul he escaped from the facility Spirit King, who was guarding.</v>
          </cell>
          <cell r="H524" t="str">
            <v>Got the strength and physique that transcends human powers to biological variation. With the help of cross Foul he escaped from the facility Spirit King, who was guarding.</v>
          </cell>
          <cell r="K524">
            <v>1</v>
          </cell>
          <cell r="M524" t="str">
            <v>生物学的変化に人間の力を超越する筋力と体格を得た。間ファウルの助けを受けてスピリットキングが守っていた施設からの脱出した。</v>
          </cell>
          <cell r="N524" t="str">
            <v>明白了超越人类的权力变异生物的力量和体质。随着跨犯规的帮助下，他从设施灵王，谁守着逃脱。</v>
          </cell>
          <cell r="O524" t="str">
            <v>明白了超越人類的權力變異生物的力量和體質。隨著跨犯規的幫助下，他從設施靈王，誰守著逃脫。</v>
          </cell>
          <cell r="P524" t="str">
            <v>Vous avez la force et la condition physique qui transcende les forces humaines à la variation biologique. Avec l'aide de la Croix-Foul il a échappé de l'établissement Esprit King, qui gardait.</v>
          </cell>
          <cell r="Q524" t="str">
            <v>Haben Sie die Kraft und Physis, die menschlichen Kräfte auf biologische Variation hinausgeht. Mit Hilfe von Quer Foul entkam er aus der Anlage Geist König, der bewacht wurde.</v>
          </cell>
          <cell r="R524" t="str">
            <v>Mendapat kekuatan dan fisik yang melampaui kekuatan manusia untuk variasi biologis. Dengan bantuan lintas Foul ia melarikan diri dari fasilitas Roh Raja, yang menjaga.</v>
          </cell>
          <cell r="S524" t="str">
            <v>Ha ottenuto la forza e il fisico che supera le forze umane a variazione biologica. Con l'aiuto di Fallo croce è fuggito dalla struttura Spirito Re, che era di guardia.</v>
          </cell>
          <cell r="T524" t="str">
            <v>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v>
          </cell>
          <cell r="U524" t="str">
            <v>Tienes la fuerza y ​​el físico que trasciende los poderes humanos a la variación biológica. Con la ayuda de cruz Falta escapó de la instalación Espíritu King, que estaba de guardia.</v>
          </cell>
          <cell r="V524" t="str">
            <v>มีความแข็งแรงและร่างกายที่ฟันฝ่าพลังของมนุษย์ที่จะเปลี่ยนแปลงทางชีวภาพ ด้วยความช่วยเหลือของฟาวล์ข้ามที่เขาหลบหนีออกจากสถานที่พระวิญญาณพระมหากษัตริย์ที่ได้รับการปกป้อง</v>
          </cell>
          <cell r="W524" t="str">
            <v>Có sức mạnh và vóc dáng vượt quyền hạn của con người để biến sinh học. Với sự giúp đỡ của Lỗi chéo ông trốn khỏi cơ sở Thần King, người được bảo vệ.</v>
          </cell>
          <cell r="X524" t="str">
            <v>Tem a força e físico que transcende os poderes humanos a variação biológica. Com a ajuda de Foul cruz que ele escapou da instalação Espírito King, que estava guardando.</v>
          </cell>
          <cell r="Y524" t="str">
            <v>حصلت على القوة واللياقة البدنية التي تسمو القوى البشرية لاختلاف البيولوجي. مع مساعدة من فول عبر هرب من مرفق روح الملك، الذي كان يحرس.</v>
          </cell>
          <cell r="Z524" t="str">
            <v>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v>
          </cell>
          <cell r="AA524" t="str">
            <v>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v>
          </cell>
          <cell r="AB524" t="str">
            <v>Mám sílu a postavu, která přesahuje lidské síly na biologické variace. S pomocí křížového Foul utekl ze zařízení Spirit krále, který byl střežit.</v>
          </cell>
          <cell r="AC524" t="str">
            <v>Heb je de kracht en lichaamsbouw dat de menselijke vermogens om biologische variatie overstijgt. Met de hulp van de cross Foul ontsnapte hij uit de faciliteit Geest Koning, die werd bewaakt.</v>
          </cell>
          <cell r="AD524" t="str">
            <v>Sai voimaa ja kehon, joka ylittää ihmisen valtuudet biologinen vaihtelu. Avulla rajat Foul hän pakeni laitoksesta Spirit kuningas, joka vartioi.</v>
          </cell>
          <cell r="AE524" t="str">
            <v>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v>
          </cell>
          <cell r="AF524" t="str">
            <v>שאבתי את הכח ואת הגוף שמתעלה כוחות אדם הווריאציה ביולוגית. בעזרתו של עבירת צלב הוא נמלט ממתקן רוח המלך, ששמר.</v>
          </cell>
          <cell r="AG524" t="str">
            <v>Megvan az erő és a testalkat, amely túlmutat az emberi hatásköröket biológiai variáció. A rendszer segítségével a határon Szabálytalanság megszökött a létesítmény Spirit King, aki őrizte.</v>
          </cell>
          <cell r="AH524" t="str">
            <v>Mendapat kekuatan dan badan yang melampaui kuasa manusia untuk Perubahan biologi. Dengan bantuan Foul silang dia melarikan diri dari kemudahan Roh Raja, yang mengawalnya.</v>
          </cell>
          <cell r="AI524" t="str">
            <v>Got siłę i sylwetkę, która przekracza ludzkie uprawnienia zmienności biologicznej. Dzięki wzajemnej Faul uciekł z zakładu Duch króla, który pilnuje.</v>
          </cell>
          <cell r="AJ524" t="str">
            <v>Am puterea și fizicul care transcende puterile umane la variația biologică. Cu ajutorul Foul a scăpat de eco facilitatea Spirit King, care a fost paza.</v>
          </cell>
          <cell r="AK524" t="str">
            <v>Mám silu a postavu, ktorá presahuje ľudské sily na biologické variácie. S pomocou krížového Foul utiekol zo zariadenia Spirit kráľa, ktorý bol strážiť.</v>
          </cell>
          <cell r="AL524" t="str">
            <v>Fick styrka och fysik som överskrider mänskliga befogenheter till biologisk variation. Med hjälp av kors Foul han rymt från anläggningen Spirit kungen, som vaktade.</v>
          </cell>
          <cell r="AM524" t="str">
            <v>Biyolojik varyasyona insan güçlerini aşan güç ve fiziği var. Çapraz faul yardımıyla koruduğu tesis Ruh Kral, kaçtı.</v>
          </cell>
          <cell r="AN524" t="str">
            <v>Є сили і статури, що виходить за межі людських сил для біологічного зміни. За допомогою перехресного фолу він втік від об'єкта Дух короля, який охороняв.</v>
          </cell>
        </row>
        <row r="525">
          <cell r="A525" t="str">
            <v>CharStory_Bei</v>
          </cell>
          <cell r="B525">
            <v>1</v>
          </cell>
          <cell r="C525" t="str">
            <v>베이의 설명 우다다다</v>
          </cell>
          <cell r="D525"/>
          <cell r="E525" t="str">
            <v>베이의 설명 우다다다</v>
          </cell>
          <cell r="F525"/>
          <cell r="G525" t="str">
            <v>Description of the bay right dadada</v>
          </cell>
          <cell r="H525" t="str">
            <v>Description of the bay right dadada</v>
          </cell>
          <cell r="K525">
            <v>1</v>
          </cell>
          <cell r="M525" t="str">
            <v>ベイの説明ウダダダ</v>
          </cell>
          <cell r="N525" t="str">
            <v>海湾权dadada的说明</v>
          </cell>
          <cell r="O525" t="str">
            <v>海灣權dadada的說明</v>
          </cell>
          <cell r="P525" t="str">
            <v>Description de la baie droite dadada</v>
          </cell>
          <cell r="Q525" t="str">
            <v>Beschreibung der Bucht, direkt dadada</v>
          </cell>
          <cell r="R525" t="str">
            <v>Deskripsi dadada tepat Teluk</v>
          </cell>
          <cell r="S525" t="str">
            <v>Descrizione del dadada Bay al</v>
          </cell>
          <cell r="T525" t="str">
            <v>Описание лавровой правой Dadada</v>
          </cell>
          <cell r="U525" t="str">
            <v>Descripción de la bahía justo dadada</v>
          </cell>
          <cell r="V525" t="str">
            <v>คำอธิบายของ dadada ขวาอ่าว</v>
          </cell>
          <cell r="W525" t="str">
            <v>Mô tả của dadada vịnh ngay</v>
          </cell>
          <cell r="X525" t="str">
            <v>Descrição do dadada direito bay</v>
          </cell>
          <cell r="Y525" t="str">
            <v>وصف dadada الصحيح خليج</v>
          </cell>
          <cell r="Z525" t="str">
            <v>Апісанне лаўровай правай Dadada</v>
          </cell>
          <cell r="AA525" t="str">
            <v>Описание на залива десен dadada</v>
          </cell>
          <cell r="AB525" t="str">
            <v>Popis zálivu dadada</v>
          </cell>
          <cell r="AC525" t="str">
            <v>Beschrijving van de baai, vlakbij dadada</v>
          </cell>
          <cell r="AD525" t="str">
            <v>Kuvaus lahden oikean dadada</v>
          </cell>
          <cell r="AE525" t="str">
            <v>Περιγραφή του κόλπου δεξιά dadada</v>
          </cell>
          <cell r="AF525" t="str">
            <v>תיאור של dadada תקין המפרץ</v>
          </cell>
          <cell r="AG525" t="str">
            <v>Leírás az öböl jobb DADADA</v>
          </cell>
          <cell r="AH525" t="str">
            <v>Keterangan Dadada kanan bay</v>
          </cell>
          <cell r="AI525" t="str">
            <v>Opis zatoce dadada</v>
          </cell>
          <cell r="AJ525" t="str">
            <v>Descrierea dadada dreapta Bay</v>
          </cell>
          <cell r="AK525" t="str">
            <v>Popis zálivu dadada</v>
          </cell>
          <cell r="AL525" t="str">
            <v>Beskrivning av viken rätt dadada</v>
          </cell>
          <cell r="AM525" t="str">
            <v>defne sağ dadada Açıklaması</v>
          </cell>
          <cell r="AN525" t="str">
            <v>Опис лаврової правої Dadada</v>
          </cell>
        </row>
        <row r="526">
          <cell r="A526" t="str">
            <v>CharStory_JellyFishGirl</v>
          </cell>
          <cell r="B526">
            <v>1</v>
          </cell>
          <cell r="C526" t="str">
            <v xml:space="preserve">멸망의 날 직장 나간 엄마와는 통화가 되지를 않고 아빠가 아수라장을 뚫고 찾아와 피난길에 나섰다. 집에서 가장 가까운 대피소로 향하던 중 </v>
          </cell>
          <cell r="D526"/>
          <cell r="E526" t="str">
            <v xml:space="preserve">멸망의 날 직장 나간 엄마와는 통화가 되지를 않고 아빠가 아수라장을 뚫고 찾아와 피난길에 나섰다. 집에서 가장 가까운 대피소로 향하던 중 </v>
          </cell>
          <cell r="F526"/>
          <cell r="G526" t="str">
            <v>Me and mom work out the destruction and started to do the pinangil not call my dad came through on the noisier. Of heading to the nearest shelter at home</v>
          </cell>
          <cell r="H526" t="str">
            <v>Me and mom work out the destruction and started to do the pinangil not call my dad came through on the noisier. Of heading to the nearest shelter at home</v>
          </cell>
          <cell r="K526">
            <v>1</v>
          </cell>
          <cell r="M526" t="str">
            <v>滅亡の日の仕事出た母とは通貨がされにないお父さんが修羅場をくぐって訪ねてきて避難を始めた。自宅から最も近い避難所に向かう途中</v>
          </cell>
          <cell r="N526" t="str">
            <v>我和妈妈工作了破坏，并开始做pinangil不叫我爸爸通过对噪音。在家里前往最近的避难所</v>
          </cell>
          <cell r="O526" t="str">
            <v>我和媽媽工作了破壞，並開始做pinangil不叫我爸爸通過對噪音。在家裡前往最近的避難所</v>
          </cell>
          <cell r="P526" t="str">
            <v>Moi et le travail de maman à la destruction et a commencé à faire le pinangil pas appeler mon père est venu par le plus bruyant. De la position à l'abri le plus proche à la maison</v>
          </cell>
          <cell r="Q526" t="str">
            <v>Ich und Mutter Arbeit aus der Zerstörung und begann die pinangil zu tun nicht meinen Vater rufen kamen auf dem lauteren durch. Von zu Hause bis zur nächsten Unterschlupf Überschrift</v>
          </cell>
          <cell r="R526" t="str">
            <v>Saya dan ibu bekerja di luar kehancuran dan mulai melakukan pinangil tidak menelepon ayah saya datang melalui pada ribut itu. Dari pos ke tempat penampungan terdekat di rumah</v>
          </cell>
          <cell r="S526" t="str">
            <v>Io e la mamma lavoro fuori la distruzione e ha iniziato a fare il pinangil non chiamare mio padre è venuto attraverso il più rumoroso. Della voce al rifugio più vicino a casa</v>
          </cell>
          <cell r="T526" t="str">
            <v>Я и мама отрабатывает разрушения и начали делать pinangil не называть мой папа пришел через на шумнее. Из направиться в ближайшее укрытие дома</v>
          </cell>
          <cell r="U526" t="str">
            <v>Yo y el trabajo madre a cabo la destrucción y comenzó a hacer lo pinangil no llamar a mi padre apareció por la más ruidosa. De la partida al refugio más cercano en el hogar</v>
          </cell>
          <cell r="V526" t="str">
            <v>ฉันและแม่ทำงานออกมาทำลายและเริ่มที่จะทำ pinangil ไม่เรียกพ่อของฉันผ่านมาน่าดู มุ่งหน้าไปยังที่พักพิงที่ใกล้ที่สุดอยู่ที่บ้าน</v>
          </cell>
          <cell r="W526" t="str">
            <v>Tôi và công việc mẹ ra sự tàn phá và bắt đầu làm pinangil không gọi cha tôi đã qua trên ồn ào. Thuộc nhóm đến nơi trú ẩn gần nhất tại nhà</v>
          </cell>
          <cell r="X526" t="str">
            <v>Eu e trabalho mãe para fora da destruição e começou a fazer o pinangil não chamar o meu pai veio pelo ruidoso. Da posição para o abrigo mais próximo em casa</v>
          </cell>
          <cell r="Y526" t="str">
            <v>لي والعمل أمي من تدمير وبدأت في القيام pinangil لا ندعو الدي جاء من الجهة نويصر. التوجه الى أقرب ملجأ في المنزل</v>
          </cell>
          <cell r="Z526" t="str">
            <v>Я і мама адпрацоўвае разбурэння і пачалі рабіць pinangil не называць мой тата прыйшоў праз на шумней. З накіравацца ў бліжэйшы сховішча дома</v>
          </cell>
          <cell r="AA526" t="str">
            <v>Аз и мама тренировка унищожаването и започна да прави pinangil не се обади на баща ми изскочи сам-шумен. От отправят към най-близкия приют у дома</v>
          </cell>
          <cell r="AB526" t="str">
            <v>Já a maminka práce se zničením a začal dělat pinangil nevolal tátu prošel na hlučnější. Čísel do nejbližšího útulku doma</v>
          </cell>
          <cell r="AC526" t="str">
            <v>Me and mom werkzaamheden de vernietiging en begon de pinangil niet bellen mijn vader te doen de hele rechterflank van de luidruchtiger. Van post naar de dichtstbijzijnde schuilplaats thuis</v>
          </cell>
          <cell r="AD526" t="str">
            <v>Minä ja äiti treenata tuhoaminen ja alkoi tehdä pinangil ei soita isäni tuli läpi äänekkäämpiä. Nimikkeen lähimpään suojaan kotona</v>
          </cell>
          <cell r="AE526" t="str">
            <v>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v>
          </cell>
          <cell r="AF526" t="str">
            <v>אותי ואת העבודה אמא ​​את ההרס התחיל לעשות את pinangil לא להתקשר לאבא שלי הגיע דרך על רועשים. שבפרט למקלט הקרוב ביותר בבית</v>
          </cell>
          <cell r="AG526" t="str">
            <v>Én és anya munkát ki a rombolás és elkezdtem csinálni a pinangil nem hívja az apám előretört a zajosabb. Vámtarifaszám a legközelebbi menedék otthon</v>
          </cell>
          <cell r="AH526" t="str">
            <v>Saya dan kerja ibu daripada kemusnahan dan mula melakukan pinangil yang tidak memanggil ayah saya datang melalui pada bising itu. Menuju ke tempat perlindungan yang terdekat di rumah</v>
          </cell>
          <cell r="AI526" t="str">
            <v>Ja i mama praca na zniszczenie i zaczął robić pinangil nie zadzwonić do taty wyszła na głośniejsze. Pozycją do najbliższego schronienia w domu</v>
          </cell>
          <cell r="AJ526" t="str">
            <v>Eu și mama de lucru afară distrugerea și a început să facă pinangil nu suna tata a venit prin intermediul pe zgomotoasele. De la poziția la cel mai apropiat adăpost la domiciliu</v>
          </cell>
          <cell r="AK526" t="str">
            <v>Ja a mamička práce so zničením a začal robiť pinangil nevolal ocka prešiel na hlučnejšie. Čísel do najbližšieho útulku doma</v>
          </cell>
          <cell r="AL526" t="str">
            <v>Jag och mamma träna förstörelsen och började göra pinangil inte ringa min pappa kom igenom på bullrigare. Av rubriken till närmaste skydd hemma</v>
          </cell>
          <cell r="AM526" t="str">
            <v>Ben ve imha dışarı anne iş ve babamı demiyorlar pinangil yapmaya başladı gürültüsü üzerine geldi. Evde en yakın barınağa gitmeden Of</v>
          </cell>
          <cell r="AN526" t="str">
            <v>Я і мама відпрацьовує руйнування і почали робити pinangil не називати мій тато прийшов через на гучніше. З попрямувати в найближче укриття будинку</v>
          </cell>
        </row>
        <row r="527">
          <cell r="A527" t="str">
            <v>CharStory_EarthMage</v>
          </cell>
          <cell r="B527">
            <v>1</v>
          </cell>
          <cell r="C527" t="str">
            <v>어스메이지의 설명 우다다다</v>
          </cell>
          <cell r="D527"/>
          <cell r="E527" t="str">
            <v>어스메이지의 설명 우다다다</v>
          </cell>
          <cell r="F527"/>
          <cell r="G527" t="str">
            <v>Description of the Meiji Earth right dadada</v>
          </cell>
          <cell r="H527" t="str">
            <v>Description of the Meiji Earth right dadada</v>
          </cell>
          <cell r="K527">
            <v>1</v>
          </cell>
          <cell r="M527" t="str">
            <v>アース明治の説明ウダダダ</v>
          </cell>
          <cell r="N527" t="str">
            <v>明治地球右dadada的说明</v>
          </cell>
          <cell r="O527" t="str">
            <v>明治地球右dadada的說明</v>
          </cell>
          <cell r="P527" t="str">
            <v>Description de la Terre Meiji droit dadada</v>
          </cell>
          <cell r="Q527" t="str">
            <v>Beschreibung des Meiji Erde rechts dadada</v>
          </cell>
          <cell r="R527" t="str">
            <v>Deskripsi dadada tepat Meiji Earth</v>
          </cell>
          <cell r="S527" t="str">
            <v>Descrizione del dadada destra Meiji Terra</v>
          </cell>
          <cell r="T527" t="str">
            <v>Описание правого Dadada Meiji Земли</v>
          </cell>
          <cell r="U527" t="str">
            <v>Descripción de la derecha dadada Meiji Tierra</v>
          </cell>
          <cell r="V527" t="str">
            <v>คำอธิบายของ dadada ขวา Meiji โลก</v>
          </cell>
          <cell r="W527" t="str">
            <v>Mô tả của dadada đúng Meiji Trái đất</v>
          </cell>
          <cell r="X527" t="str">
            <v>Descrição do dadada direito Meiji Terra</v>
          </cell>
          <cell r="Y527" t="str">
            <v>وصف dadada الصحيح ميجي الأرض</v>
          </cell>
          <cell r="Z527" t="str">
            <v>Апісанне правага Dadada Meiji Зямлі</v>
          </cell>
          <cell r="AA527" t="str">
            <v>Описание на полето dadada Мейджи Земята</v>
          </cell>
          <cell r="AB527" t="str">
            <v>Popis pravém dadada Meiji Země</v>
          </cell>
          <cell r="AC527" t="str">
            <v>Beschrijving van de Meiji Aarde dadada</v>
          </cell>
          <cell r="AD527" t="str">
            <v>Kuvaus Meiji maan päällä juuri dadada</v>
          </cell>
          <cell r="AE527" t="str">
            <v>Περιγραφή της Meiji Γη dadada</v>
          </cell>
          <cell r="AF527" t="str">
            <v>תיאור של dadada תקין כדור הארץ מייג'י</v>
          </cell>
          <cell r="AG527" t="str">
            <v>Leírás A Meiji Földön DADADA</v>
          </cell>
          <cell r="AH527" t="str">
            <v>Keterangan Dadada kanan Meiji Earth</v>
          </cell>
          <cell r="AI527" t="str">
            <v>Opis prawej dadada Meiji Ziemi</v>
          </cell>
          <cell r="AJ527" t="str">
            <v>Descrierea dadada dreapta Meiji Pământ</v>
          </cell>
          <cell r="AK527" t="str">
            <v>Popis pravom dadada Meiji Krajina</v>
          </cell>
          <cell r="AL527" t="str">
            <v>Beskrivning av Meiji Jorden just dadada</v>
          </cell>
          <cell r="AM527" t="str">
            <v>Meiji Earth şu dadada Açıklaması</v>
          </cell>
          <cell r="AN527" t="str">
            <v>Опис правого Dadada Meiji Землі</v>
          </cell>
        </row>
        <row r="528">
          <cell r="A528" t="str">
            <v>CharStory_DynaMob</v>
          </cell>
          <cell r="B528">
            <v>1</v>
          </cell>
          <cell r="C52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28"/>
          <cell r="E52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F528"/>
          <cell r="G528" t="str">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ell>
          <cell r="H528" t="str">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ell>
          <cell r="K528">
            <v>1</v>
          </cell>
          <cell r="M52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N52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O52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P528" t="str">
            <v>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v>
          </cell>
          <cell r="Q528" t="str">
            <v>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v>
          </cell>
          <cell r="R528" t="str">
            <v>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v>
          </cell>
          <cell r="S528" t="str">
            <v>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v>
          </cell>
          <cell r="T528" t="str">
            <v>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v>
          </cell>
          <cell r="U528" t="str">
            <v>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v>
          </cell>
          <cell r="V528" t="str">
            <v>คน gongdolyi ทหารผ่านศึกที่ทำงาน 33 ปีที่โรงงานแบตเตอรี่ Gyeolryu ที่ได้รับการทำงานล่วงเวลาในวันที่เกิดจากการทำลายของโลกที่สอง สถานการณ์ได้สร้างสิ่งที่ขดลวดเทสลาทันทีแล้วที่พักพิงแก่พักพิงดันน์มีภรรยาและลูกที่จะทำลายมอนสเตอร์เหม็นพวงของคนรอบ ๆ โรงงานจะย้ายกลับไปหลบหนีการตรวจค้นของมอนสเตอร์ เดินทางไปหาครอบครัวอย่างต่อเนื่อง</v>
          </cell>
          <cell r="W528" t="str">
            <v>Cựu chiến binh người đàn ông gongdolyi người đã làm việc 33 năm tại nhà máy pin. Gyeolryu người đã làm việc thêm giờ ngày gây ra sự tàn phá của thế giới thứ hai. Tình hình đã tạo nên một Tesla điều cuộn dây ngay lập tức đã che chở đến nơi trú ẩn Dunn có một người vợ và trẻ em để vượt qua con quái vật bị nhiễm bó của những người xung quanh nhà máy đang chuyển trở lại để thoát khỏi các cuộc tấn công của quái vật. Du lịch để tìm gia đình vẫn tiếp tục.</v>
          </cell>
          <cell r="X528" t="str">
            <v>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v>
          </cell>
          <cell r="Y528" t="str">
            <v>المخضرم رجل gongdolyi الذي عمل 33 عاما في مصنع للبطاريات. Gyeolryu الذين كانوا يعملون ساعات عمل إضافية في اليوم تسبب في تدمير العالم الثاني. وقد أدى الوضع تسلا لفائف حظة الشيء بالفعل ملجأ لإيواء دان لديه زوجة وأطفال لاختراق الوحش تنتشر فيها مجموعة من الناس في جميع أنحاء المصنع بترحيلها إلى الهروب من الغارات من الوحوش. السفر للعثور على تواصل الأسرة.</v>
          </cell>
          <cell r="Z528" t="str">
            <v>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v>
          </cell>
          <cell r="AA528" t="str">
            <v>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v>
          </cell>
          <cell r="AB528" t="str">
            <v>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v>
          </cell>
          <cell r="AC528" t="str">
            <v>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v>
          </cell>
          <cell r="AD528" t="str">
            <v>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v>
          </cell>
          <cell r="AE528" t="str">
            <v>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v>
          </cell>
          <cell r="AF528" t="str">
            <v>גבר gongdolyi ותיק שעבד 33 שנים במפעל הסוללה. Gyeolryu שעבד שעות נוספות ביום שהביא חורבן על העולם השנייה. מצב יצר דבר מיידי סליל טסלה כבר מחסה מחסת דאן יש לו אישה וילדים לפרוץ את החבורה שורצת המפלצת של אנשים ברחבי המפעל מעבירים בחזרה לברוח הפשיטות של מפלצות. מסעות למצוא המשפחה ממשיכה.</v>
          </cell>
          <cell r="AG528" t="str">
            <v>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v>
          </cell>
          <cell r="AH528" t="str">
            <v>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v>
          </cell>
          <cell r="AI528" t="str">
            <v>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v>
          </cell>
          <cell r="AJ528" t="str">
            <v>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v>
          </cell>
          <cell r="AK528" t="str">
            <v>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v>
          </cell>
          <cell r="AL528" t="str">
            <v>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v>
          </cell>
          <cell r="AM528" t="str">
            <v>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v>
          </cell>
          <cell r="AN528" t="str">
            <v>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v>
          </cell>
        </row>
        <row r="529">
          <cell r="A529" t="str">
            <v>CharStory_SciFiWarrior</v>
          </cell>
          <cell r="B529">
            <v>1</v>
          </cell>
          <cell r="C529" t="str">
            <v>SF워리어의 설명 우다다다</v>
          </cell>
          <cell r="D529"/>
          <cell r="E529" t="str">
            <v>SF워리어의 설명 우다다다</v>
          </cell>
          <cell r="F529"/>
          <cell r="G529" t="str">
            <v>SF Warrior Wu explained dadada</v>
          </cell>
          <cell r="H529" t="str">
            <v>SF Warrior Wu explained dadada</v>
          </cell>
          <cell r="K529">
            <v>1</v>
          </cell>
          <cell r="M529" t="str">
            <v>SF戦士の説明ウダダダ</v>
          </cell>
          <cell r="N529" t="str">
            <v>SF战士吴某交代dadada</v>
          </cell>
          <cell r="O529" t="str">
            <v>SF戰士吳某交代dadada</v>
          </cell>
          <cell r="P529" t="str">
            <v>SF Guerrier Wu a expliqué dadada</v>
          </cell>
          <cell r="Q529" t="str">
            <v>SF Krieger Wu erklärt dadada</v>
          </cell>
          <cell r="R529" t="str">
            <v>SF prajurit Wu menjelaskan dadada</v>
          </cell>
          <cell r="S529" t="str">
            <v>SF Guerriero Wu ha spiegato dadada</v>
          </cell>
          <cell r="T529" t="str">
            <v>SF воин В объяснила Dadada</v>
          </cell>
          <cell r="U529" t="str">
            <v>SF Guerrero explicó Wu dadada</v>
          </cell>
          <cell r="V529" t="str">
            <v>เอสเอฟนักรบวูอธิบาย dadada</v>
          </cell>
          <cell r="W529" t="str">
            <v>SF chiến binh Wu giải thích dadada</v>
          </cell>
          <cell r="X529" t="str">
            <v>SF Guerreiro Wu explicou dadada</v>
          </cell>
          <cell r="Y529" t="str">
            <v>وأوضح SF المحارب وو dadada</v>
          </cell>
          <cell r="Z529" t="str">
            <v>SF воін У патлумачыла Dadada</v>
          </cell>
          <cell r="AA529" t="str">
            <v>SF воин Wu обяснено dadada</v>
          </cell>
          <cell r="AB529" t="str">
            <v>SF bojovník Wu vysvětlil dadada</v>
          </cell>
          <cell r="AC529" t="str">
            <v>SF Warrior Wu toegelicht dadada</v>
          </cell>
          <cell r="AD529" t="str">
            <v>SF Warrior Wu selitti dadada</v>
          </cell>
          <cell r="AE529" t="str">
            <v>SF πολεμιστής Wu εξήγησε dadada</v>
          </cell>
          <cell r="AF529" t="str">
            <v>SF הלוחם וו הסביר dadada</v>
          </cell>
          <cell r="AG529" t="str">
            <v>SF Warrior Wu kifejtette DADADA</v>
          </cell>
          <cell r="AH529" t="str">
            <v>SF Warrior Wu menjelaskan Dadada</v>
          </cell>
          <cell r="AI529" t="str">
            <v>SF Wojownik Wu wyjaśnił dadada</v>
          </cell>
          <cell r="AJ529" t="str">
            <v>SF Warrior Wu a explicat dadada</v>
          </cell>
          <cell r="AK529" t="str">
            <v>SF bojovník Wu vysvetlil dadada</v>
          </cell>
          <cell r="AL529" t="str">
            <v>SF Warrior Wu förklarade dadada</v>
          </cell>
          <cell r="AM529" t="str">
            <v>SF Savaşçı Wu dadada açıkladı</v>
          </cell>
          <cell r="AN529" t="str">
            <v>SF воїн У пояснила Dadada</v>
          </cell>
        </row>
        <row r="530">
          <cell r="A530" t="str">
            <v>CharStory_ChaosElemental</v>
          </cell>
          <cell r="B530">
            <v>1</v>
          </cell>
          <cell r="C530" t="str">
            <v>카오스엘리멘탈의 설명 우다다다</v>
          </cell>
          <cell r="D530"/>
          <cell r="E530" t="str">
            <v>카오스엘리멘탈의 설명 우다다다</v>
          </cell>
          <cell r="F530"/>
          <cell r="G530" t="str">
            <v>Description of the Elemental Chaos Wu dadada</v>
          </cell>
          <cell r="H530" t="str">
            <v>Description of the Elemental Chaos Wu dadada</v>
          </cell>
          <cell r="K530">
            <v>1</v>
          </cell>
          <cell r="M530" t="str">
            <v>カオスエレメンタルの説明ウダダダ</v>
          </cell>
          <cell r="N530" t="str">
            <v>元素之乱武dadada的说明</v>
          </cell>
          <cell r="O530" t="str">
            <v>元素之亂武dadada的說明</v>
          </cell>
          <cell r="P530" t="str">
            <v>Description du chaos élémentaire Wu dadada</v>
          </cell>
          <cell r="Q530" t="str">
            <v>Beschreibung des Elementar Chaos Wu dadada</v>
          </cell>
          <cell r="R530" t="str">
            <v>Deskripsi dari dadada Elemental Chaos Wu</v>
          </cell>
          <cell r="S530" t="str">
            <v>Descrizione del dadada Elemental Chaos Wu</v>
          </cell>
          <cell r="T530" t="str">
            <v>Описание Dadada Elemental Chaos Wu</v>
          </cell>
          <cell r="U530" t="str">
            <v>Descripción de la dadada Caos Elemental Wu</v>
          </cell>
          <cell r="V530" t="str">
            <v>คำอธิบายของ dadada ธาตุโกลาหลวู</v>
          </cell>
          <cell r="W530" t="str">
            <v>Mô tả các nguyên tố Chaos Wu dadada</v>
          </cell>
          <cell r="X530" t="str">
            <v>Descrição do dadada Elemental Chaos Wu</v>
          </cell>
          <cell r="Y530" t="str">
            <v>وصف dadada عنصري الفوضى وو</v>
          </cell>
          <cell r="Z530" t="str">
            <v>Апісанне Dadada Elemental Chaos Wu</v>
          </cell>
          <cell r="AA530" t="str">
            <v>Описание на dadada елементарна Chaos Wu</v>
          </cell>
          <cell r="AB530" t="str">
            <v>Popis Elementární Chaos Wu dadada</v>
          </cell>
          <cell r="AC530" t="str">
            <v>Beschrijving van de Elemental Chaos Wu dadada</v>
          </cell>
          <cell r="AD530" t="str">
            <v>Kuvaus Elemental Chaos Wu dadada</v>
          </cell>
          <cell r="AE530" t="str">
            <v>Περιγραφή της dadada Στοιχειακή χάος Wu</v>
          </cell>
          <cell r="AF530" t="str">
            <v>תיאור של dadada Elemental כאוס וו</v>
          </cell>
          <cell r="AG530" t="str">
            <v>Leírása elemi káosz Wu DADADA</v>
          </cell>
          <cell r="AH530" t="str">
            <v>Keterangan Dadada Elemental Chaos Wu</v>
          </cell>
          <cell r="AI530" t="str">
            <v>Opis dadada elementarna Chaos Wu</v>
          </cell>
          <cell r="AJ530" t="str">
            <v>Descrierea dadada Elemental Chaos Wu</v>
          </cell>
          <cell r="AK530" t="str">
            <v>Popis Elementárne Chaos Wu dadada</v>
          </cell>
          <cell r="AL530" t="str">
            <v>Beskrivning av Elemental Chaos Wu dadada</v>
          </cell>
          <cell r="AM530" t="str">
            <v>Elemental Kaos Wu dadada Açıklaması</v>
          </cell>
          <cell r="AN530" t="str">
            <v>Опис Dadada Elemental Chaos Wu</v>
          </cell>
        </row>
        <row r="531">
          <cell r="A531" t="str">
            <v>CharStory_SuperHero</v>
          </cell>
          <cell r="B531">
            <v>1</v>
          </cell>
          <cell r="C53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31"/>
          <cell r="E53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F531"/>
          <cell r="G531" t="str">
            <v>After writing upside liquid nondescript near the Institute turned into ruins, was given the power of the transcendental body. Jeokbuteo idea came time to achieve the dream of becoming a superhero ohdeon admired childhood and are concentrating forces to rescue people.</v>
          </cell>
          <cell r="H531" t="str">
            <v>After writing upside liquid nondescript near the Institute turned into ruins, was given the power of the transcendental body. Jeokbuteo idea came time to achieve the dream of becoming a superhero ohdeon admired childhood and are concentrating forces to rescue people.</v>
          </cell>
          <cell r="K531">
            <v>1</v>
          </cell>
          <cell r="M53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N531" t="str">
            <v>写上攻液体不伦不类附近研究所变成废墟后，被赋予了超越全身的力量。 Jeokbuteo想法来到的时间来实现成为超级英雄ohdeon尊敬的童年和救援的人集中兵力的梦想。</v>
          </cell>
          <cell r="O531" t="str">
            <v>寫上攻液體不倫不類附近研究所變成廢墟後，被賦予了超越全身的力量。 Jeokbuteo想法來到的時間來實現成為超級英雄ohdeon尊敬的童年和救援的人集中兵力的夢想。</v>
          </cell>
          <cell r="P531" t="str">
            <v>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v>
          </cell>
          <cell r="Q531" t="str">
            <v>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v>
          </cell>
          <cell r="R531" t="str">
            <v>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v>
          </cell>
          <cell r="S531" t="str">
            <v>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v>
          </cell>
          <cell r="T531" t="str">
            <v>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v>
          </cell>
          <cell r="U531" t="str">
            <v>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v>
          </cell>
          <cell r="V531" t="str">
            <v>หลังจากเขียนอึมครึมของเหลวคว่ำอยู่ใกล้กับสถาบันกลายเป็นซากปรักหักพังได้รับพลังของร่างกายเยี่ยม Jeokbuteo คิดถึงเวลาที่จะบรรลุความฝันของการเป็นซูเปอร์ฮีโร่ในวัยเด็ก ohdeon ชื่นชมและจะมุ่งเน้นกองกำลังเพื่อช่วยเหลือคน</v>
          </cell>
          <cell r="W531" t="str">
            <v>Sau khi viết khó nhận ngược lỏng gần Viện biến thành đống đổ nát, đã được đưa ra sức mạnh của cơ thể siêu việt. Jeokbuteo ý tưởng đến thời gian để đạt được ước mơ trở thành một siêu anh hùng ohdeon thời thơ ấu được ngưỡng mộ và đang tập trung lực lượng để người cứu hộ.</v>
          </cell>
          <cell r="X531" t="str">
            <v>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v>
          </cell>
          <cell r="Y531" t="str">
            <v>بعد كتابة لا يوصف السائل رأسا على عقب بالقرب تحول المعهد إلى أنقاض، ونظرا لقوة الجسم المتعالي. وجاءت فكرة Jeokbuteo الوقت لتحقيق حلم بأن يصبح بطل ohdeon الطفولة اثارة للاعجاب ونركز قوات للناس الانقاذ.</v>
          </cell>
          <cell r="Z531" t="str">
            <v>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v>
          </cell>
          <cell r="AA531" t="str">
            <v>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v>
          </cell>
          <cell r="AB531" t="str">
            <v>Po napsání vzhůru tekutého nepopsatelný v blízkosti Institute proměňuje ruin dostal sílu transcendentálního těla. Jeokbuteo nápad přišel čas, aby bylo dosaženo sen stát superhrdina ohdeon obdivovaná dětství a soustřeďují síly k záchraně osob.</v>
          </cell>
          <cell r="AC531" t="str">
            <v>Na het schrijven opwaartse vloeistof onopvallend bij het Institute omgezet in puin, werd het vermogen van het transcendente lichaam. Jeokbuteo idee kwam de tijd om de droom om een ​​superheld ohdeon bewonderde kindertijd en concentreren krachten om mensen te redden bereiken.</v>
          </cell>
          <cell r="AD531" t="str">
            <v>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v>
          </cell>
          <cell r="AE531" t="str">
            <v>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v>
          </cell>
          <cell r="AF531" t="str">
            <v>לאחר כתיבת ייחוד נוזלי הפוך ליד המכון הפך חורבות, קבל את הכח של הגוף טרנסצנדנטי. Jeokbuteo רעיון הגיע זמן כדי להשיג את החלום של להיות גיבור ohdeon ילדות נערצת מתרכזים כוחות לאנשי הצלה.</v>
          </cell>
          <cell r="AG531" t="str">
            <v>Írása után fejjel folyékony jellegtelen közelében Institute vált romok, kapott a hatalom a transzcendentális teste. Jeokbuteo ötlet időt elérni álma válik egy szuperhős ohdeon csodált gyermekkor és koncentrálunk erők mentési az emberek.</v>
          </cell>
          <cell r="AH531" t="str">
            <v>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v>
          </cell>
          <cell r="AI531" t="str">
            <v>Po napisaniu góry cieczy nijakie blisko Instytut przekształcony ruin, dano moc ciała transcendentalnej. Jeokbuteo pomysł przyszedł czas, aby osiągnąć marzenie o zostaniu superbohaterem ohdeon podziwianą dzieciństwa i koncentrujemy siły do ​​ratowania ludzi.</v>
          </cell>
          <cell r="AJ531" t="str">
            <v>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v>
          </cell>
          <cell r="AK531" t="str">
            <v>Po napísaní nahor tekutého neopísateľný v blízkosti Institute premieňa ruín dostal silu transcendentálneho tela. Jeokbuteo nápad prišiel čas, aby bolo dosiahnuté sen stať superhrdina ohdeon obdivovaná detstva a sústreďujú sily k záchrane osôb.</v>
          </cell>
          <cell r="AL531" t="str">
            <v>Efter att ha skrivit upp flytande intetsägande nära Institute förvandlats till ruiner, fick kraften i transcendentala kropp. Jeokbuteo idé dags att uppnå drömmen om att bli en superhjälte ohdeon beundrad barndom och koncentrerar krafter att rädda människor.</v>
          </cell>
          <cell r="AM531" t="str">
            <v>Enstitü kalıntıları dönüştü yakın ters sıvı sıradan yazdıktan sonra transandantal vücudun gücünü verildi. Jeokbuteo fikri hayran çocukluk ohdeon bir süper kahraman olma ve kurtarma insanlara güçlerini konsantre olan hayali gerçekleştirmek için zaman geldi.</v>
          </cell>
          <cell r="AN531" t="str">
            <v>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v>
          </cell>
        </row>
        <row r="532">
          <cell r="A532" t="str">
            <v>CharStory_Meryl</v>
          </cell>
          <cell r="B532">
            <v>1</v>
          </cell>
          <cell r="C532" t="str">
            <v>메릴의 설명 우다다다</v>
          </cell>
          <cell r="D532"/>
          <cell r="E532" t="str">
            <v>메릴의 설명 우다다다</v>
          </cell>
          <cell r="F532"/>
          <cell r="G532" t="str">
            <v>Merrill described the right dadada</v>
          </cell>
          <cell r="H532" t="str">
            <v>Merrill described the right dadada</v>
          </cell>
          <cell r="K532">
            <v>1</v>
          </cell>
          <cell r="M532" t="str">
            <v>メリルの説明ウダダダ</v>
          </cell>
          <cell r="N532" t="str">
            <v>美林述权dadada</v>
          </cell>
          <cell r="O532" t="str">
            <v>美林述權dadada</v>
          </cell>
          <cell r="P532" t="str">
            <v>Merrill a décrit le droit dadada</v>
          </cell>
          <cell r="Q532" t="str">
            <v>Merrill beschrieben das Recht dadada</v>
          </cell>
          <cell r="R532" t="str">
            <v>Merrill menggambarkan dadada yang tepat</v>
          </cell>
          <cell r="S532" t="str">
            <v>Merrill ha descritto la dadada destra</v>
          </cell>
          <cell r="T532" t="str">
            <v>Меррилл описал правильный Dadada</v>
          </cell>
          <cell r="U532" t="str">
            <v>Merrill describió la dadada derecha</v>
          </cell>
          <cell r="V532" t="str">
            <v>เมอร์ริอธิบาย dadada ขวา</v>
          </cell>
          <cell r="W532" t="str">
            <v>Merrill mô tả dadada đúng</v>
          </cell>
          <cell r="X532" t="str">
            <v>Merrill descreveu a dadada direita</v>
          </cell>
          <cell r="Y532" t="str">
            <v>وصف ميريل لdadada الصحيح</v>
          </cell>
          <cell r="Z532" t="str">
            <v>Меррилл апісаў правільны Dadada</v>
          </cell>
          <cell r="AA532" t="str">
            <v>Merrill описано дясното dadada</v>
          </cell>
          <cell r="AB532" t="str">
            <v>Merrill popsal správné dadada</v>
          </cell>
          <cell r="AC532" t="str">
            <v>Merrill beschreven rechts dadada</v>
          </cell>
          <cell r="AD532" t="str">
            <v>Merrill kuvasi oikea dadada</v>
          </cell>
          <cell r="AE532" t="str">
            <v>Merrill περιγράφεται το δικαίωμα dadada</v>
          </cell>
          <cell r="AF532" t="str">
            <v>מריל תיאר את dadada תקין</v>
          </cell>
          <cell r="AG532" t="str">
            <v>Merrill le a jobb DADADA</v>
          </cell>
          <cell r="AH532" t="str">
            <v>Merrill digambarkan Dadada yang betul</v>
          </cell>
          <cell r="AI532" t="str">
            <v>Merrill opisane właściwej dadada</v>
          </cell>
          <cell r="AJ532" t="str">
            <v>Merrill a descris dadada dreapta</v>
          </cell>
          <cell r="AK532" t="str">
            <v>Merrill opísal správne dadada</v>
          </cell>
          <cell r="AL532" t="str">
            <v>Merrill beskrivits rätt dadada</v>
          </cell>
          <cell r="AM532" t="str">
            <v>Merrill sağ dadada tarif</v>
          </cell>
          <cell r="AN532" t="str">
            <v>Меррілл описав правильний Dadada</v>
          </cell>
        </row>
        <row r="533">
          <cell r="A533" t="str">
            <v>CharStory_GreekWarrior</v>
          </cell>
          <cell r="B533">
            <v>1</v>
          </cell>
          <cell r="C533" t="str">
            <v>그릭워리어의 설명 우다다다</v>
          </cell>
          <cell r="D533"/>
          <cell r="E533" t="str">
            <v>그릭워리어의 설명 우다다다</v>
          </cell>
          <cell r="F533"/>
          <cell r="G533" t="str">
            <v>Description of a Greek Warrior Wu dadada</v>
          </cell>
          <cell r="H533" t="str">
            <v>Description of a Greek Warrior Wu dadada</v>
          </cell>
          <cell r="K533">
            <v>1</v>
          </cell>
          <cell r="M533" t="str">
            <v>グリーク戦士の説明ウダダダ</v>
          </cell>
          <cell r="N533" t="str">
            <v>希腊战士吴dadada的说明</v>
          </cell>
          <cell r="O533" t="str">
            <v>希臘戰士吳dadada的說明</v>
          </cell>
          <cell r="P533" t="str">
            <v>Description d'un guerrier grec Wu dadada</v>
          </cell>
          <cell r="Q533" t="str">
            <v>Beschreibung eines griechischen Kriegers Wu dadada</v>
          </cell>
          <cell r="R533" t="str">
            <v>Deskripsi dari dadada Yunani prajurit Wu</v>
          </cell>
          <cell r="S533" t="str">
            <v>Descrizione di una dadada Guerriero Greco Wu</v>
          </cell>
          <cell r="T533" t="str">
            <v>Описание в Dadada греческого воина В</v>
          </cell>
          <cell r="U533" t="str">
            <v>Descripción de un dadada Guerrero griego Wu</v>
          </cell>
          <cell r="V533" t="str">
            <v>คำอธิบายของ dadada กรีกนักรบวู</v>
          </cell>
          <cell r="W533" t="str">
            <v>Mô tả một dadada Hy Lạp chiến binh Wu</v>
          </cell>
          <cell r="X533" t="str">
            <v>Descrição de uma dadada Guerreiro grego Wu</v>
          </cell>
          <cell r="Y533" t="str">
            <v>وصف لdadada اليونانية المحارب وو</v>
          </cell>
          <cell r="Z533" t="str">
            <v>Апісанне ў Dadada грэцкага ваяра У</v>
          </cell>
          <cell r="AA533" t="str">
            <v>Описание на dadada гръцки воин Wu</v>
          </cell>
          <cell r="AB533" t="str">
            <v>Popis jednoho řecký bojovník Wu dadada</v>
          </cell>
          <cell r="AC533" t="str">
            <v>Beschrijving van een Griekse Strijder Wu dadada</v>
          </cell>
          <cell r="AD533" t="str">
            <v>Kuvaus kreikkalainen soturi Wu dadada</v>
          </cell>
          <cell r="AE533" t="str">
            <v>Περιγραφή ενός dadada ελληνική πολεμιστής Wu</v>
          </cell>
          <cell r="AF533" t="str">
            <v>תיאור של dadada וו לוחם יווני</v>
          </cell>
          <cell r="AG533" t="str">
            <v>Leírása egy görög harcos Wu DADADA</v>
          </cell>
          <cell r="AH533" t="str">
            <v>Keterangan yang Dadada Greek Warrior Wu</v>
          </cell>
          <cell r="AI533" t="str">
            <v>Opis dadada grecki wojownik Wu</v>
          </cell>
          <cell r="AJ533" t="str">
            <v>Descrierea unui dadada grec Warrior Wu</v>
          </cell>
          <cell r="AK533" t="str">
            <v>Popis jedného grécky bojovník Wu dadada</v>
          </cell>
          <cell r="AL533" t="str">
            <v>Beskrivning av en grekisk krigare Wu dadada</v>
          </cell>
          <cell r="AM533" t="str">
            <v>Bir Yunan savaşçı Wu dadada Açıklaması</v>
          </cell>
          <cell r="AN533" t="str">
            <v>Опис в Dadada грецького воїна У</v>
          </cell>
        </row>
        <row r="534">
          <cell r="A534" t="str">
            <v>CharStory_Akai</v>
          </cell>
          <cell r="B534">
            <v>1</v>
          </cell>
          <cell r="C534" t="str">
            <v>아카이의 설명 우다다다</v>
          </cell>
          <cell r="D534"/>
          <cell r="E534" t="str">
            <v>아카이의 설명 우다다다</v>
          </cell>
          <cell r="F534"/>
          <cell r="G534" t="str">
            <v>Acai description Wu dadada</v>
          </cell>
          <cell r="H534" t="str">
            <v>Acai description Wu dadada</v>
          </cell>
          <cell r="K534">
            <v>1</v>
          </cell>
          <cell r="M534" t="str">
            <v>アサイの説明ウダダダ</v>
          </cell>
          <cell r="N534" t="str">
            <v>阿萨伊描述吴dadada</v>
          </cell>
          <cell r="O534" t="str">
            <v>阿薩伊描述吳dadada</v>
          </cell>
          <cell r="P534" t="str">
            <v>Description Acai Wu dadada</v>
          </cell>
          <cell r="Q534" t="str">
            <v>Acai Beschreibung Wu dadada</v>
          </cell>
          <cell r="R534" t="str">
            <v>Acai deskripsi Wu dadada</v>
          </cell>
          <cell r="S534" t="str">
            <v>Descrizione Acai Wu dadada</v>
          </cell>
          <cell r="T534" t="str">
            <v>Описание асаи В Dadada</v>
          </cell>
          <cell r="U534" t="str">
            <v>Descripción acai Wu dadada</v>
          </cell>
          <cell r="V534" t="str">
            <v>คำอธิบาย Acai วู dadada</v>
          </cell>
          <cell r="W534" t="str">
            <v>Mô tả Acai Wu dadada</v>
          </cell>
          <cell r="X534" t="str">
            <v>A inscrição Açaí Wu dadada</v>
          </cell>
          <cell r="Y534" t="str">
            <v>وصف المضادات وو dadada</v>
          </cell>
          <cell r="Z534" t="str">
            <v>Апісанне асаи У Dadada</v>
          </cell>
          <cell r="AA534" t="str">
            <v>Acai описание Wu dadada</v>
          </cell>
          <cell r="AB534" t="str">
            <v>Acai popis Wu dadada</v>
          </cell>
          <cell r="AC534" t="str">
            <v>Acai beschrijving Wu dadada</v>
          </cell>
          <cell r="AD534" t="str">
            <v>Acai kuvaus Wu dadada</v>
          </cell>
          <cell r="AE534" t="str">
            <v>περιγραφή Acai Wu dadada</v>
          </cell>
          <cell r="AF534" t="str">
            <v>Acai תיאור וו dadada</v>
          </cell>
          <cell r="AG534" t="str">
            <v>Acai leírás Wu DADADA</v>
          </cell>
          <cell r="AH534" t="str">
            <v>Acai penerangan Wu Dadada</v>
          </cell>
          <cell r="AI534" t="str">
            <v>Opis Acai Wu dadada</v>
          </cell>
          <cell r="AJ534" t="str">
            <v>Descriere Acai Wu dadada</v>
          </cell>
          <cell r="AK534" t="str">
            <v>Acai popis Wu dadada</v>
          </cell>
          <cell r="AL534" t="str">
            <v>Acai beskrivning Wu dadada</v>
          </cell>
          <cell r="AM534" t="str">
            <v>Acai açıklama Wu dadada</v>
          </cell>
          <cell r="AN534" t="str">
            <v>Опис асаї У Dadada</v>
          </cell>
        </row>
        <row r="535">
          <cell r="A535" t="str">
            <v>CharStory_Yuka</v>
          </cell>
          <cell r="B535">
            <v>1</v>
          </cell>
          <cell r="C535" t="str">
            <v>유카의 설명 우다다다</v>
          </cell>
          <cell r="D535"/>
          <cell r="E535" t="str">
            <v>유카의 설명 우다다다</v>
          </cell>
          <cell r="F535"/>
          <cell r="G535" t="str">
            <v>Description of the Yucca right dadada</v>
          </cell>
          <cell r="H535" t="str">
            <v>Description of the Yucca right dadada</v>
          </cell>
          <cell r="K535">
            <v>1</v>
          </cell>
          <cell r="M535" t="str">
            <v>ユッカの説明ウダダダ</v>
          </cell>
          <cell r="N535" t="str">
            <v>丝兰右dadada的说明</v>
          </cell>
          <cell r="O535" t="str">
            <v>絲蘭右dadada的說明</v>
          </cell>
          <cell r="P535" t="str">
            <v>Description du droit Yucca dadada</v>
          </cell>
          <cell r="Q535" t="str">
            <v>Beschreibung des Yucca rechts dadada</v>
          </cell>
          <cell r="R535" t="str">
            <v>Deskripsi dadada tepat Yucca</v>
          </cell>
          <cell r="S535" t="str">
            <v>Descrizione del dadada destra Yucca</v>
          </cell>
          <cell r="T535" t="str">
            <v>Описание правого Dadada Юкка</v>
          </cell>
          <cell r="U535" t="str">
            <v>Descripción de la derecha dadada Yucca</v>
          </cell>
          <cell r="V535" t="str">
            <v>คำอธิบายของ dadada ขวามันสำปะหลัง</v>
          </cell>
          <cell r="W535" t="str">
            <v>Mô tả của dadada đúng Yucca</v>
          </cell>
          <cell r="X535" t="str">
            <v>Descrição do dadada direito Yucca</v>
          </cell>
          <cell r="Y535" t="str">
            <v>وصف dadada الصحيح يوكا</v>
          </cell>
          <cell r="Z535" t="str">
            <v>Апісанне правага Dadada Юкка</v>
          </cell>
          <cell r="AA535" t="str">
            <v>Описание на полето dadada Yucca</v>
          </cell>
          <cell r="AB535" t="str">
            <v>Popis pravém dadada Yucca</v>
          </cell>
          <cell r="AC535" t="str">
            <v>Beschrijving van de Yucca recht dadada</v>
          </cell>
          <cell r="AD535" t="str">
            <v>Kuvaus Yucca oikean dadada</v>
          </cell>
          <cell r="AE535" t="str">
            <v>Περιγραφή της Yucca δεξιά dadada</v>
          </cell>
          <cell r="AF535" t="str">
            <v>תיאור של dadada התקין יוקה</v>
          </cell>
          <cell r="AG535" t="str">
            <v>Leírás A Yucca jobb DADADA</v>
          </cell>
          <cell r="AH535" t="str">
            <v>Keterangan Dadada kanan Yucca</v>
          </cell>
          <cell r="AI535" t="str">
            <v>Opis Yucca prawej dadada</v>
          </cell>
          <cell r="AJ535" t="str">
            <v>Descrierea dadada dreapta Yucca</v>
          </cell>
          <cell r="AK535" t="str">
            <v>Popis pravom dadada Yucca</v>
          </cell>
          <cell r="AL535" t="str">
            <v>Beskrivning av Yucca rätt dadada</v>
          </cell>
          <cell r="AM535" t="str">
            <v>Yucca sağ dadada Açıklaması</v>
          </cell>
          <cell r="AN535" t="str">
            <v>Опис правого Dadada Юкка</v>
          </cell>
        </row>
        <row r="536">
          <cell r="A536" t="str">
            <v>CharStory_SteampunkRobot</v>
          </cell>
          <cell r="B536">
            <v>1</v>
          </cell>
          <cell r="C536" t="str">
            <v>스팀펑크로봇의 설명 우다다다</v>
          </cell>
          <cell r="D536"/>
          <cell r="E536" t="str">
            <v>스팀펑크로봇의 설명 우다다다</v>
          </cell>
          <cell r="F536"/>
          <cell r="G536" t="str">
            <v>Description of a steam punk robot right dadada</v>
          </cell>
          <cell r="H536" t="str">
            <v>Description of a steam punk robot right dadada</v>
          </cell>
          <cell r="K536">
            <v>1</v>
          </cell>
          <cell r="M536" t="str">
            <v>スチームパンクロボットの説明ウダダダ</v>
          </cell>
          <cell r="N536" t="str">
            <v>蒸汽朋克机器人右dadada的描述</v>
          </cell>
          <cell r="O536" t="str">
            <v>蒸汽朋克機器人右dadada的描述</v>
          </cell>
          <cell r="P536" t="str">
            <v>Description d'un robot steampunk droit dadada</v>
          </cell>
          <cell r="Q536" t="str">
            <v>Beschreibung eines Dampfpunk Roboter rechts dadada</v>
          </cell>
          <cell r="R536" t="str">
            <v>Deskripsi uap punk dadada robot tepat</v>
          </cell>
          <cell r="S536" t="str">
            <v>Descrizione di un punk a vapore robot giusto dadada</v>
          </cell>
          <cell r="T536" t="str">
            <v>Описание паровой панк-робот правой Dadada</v>
          </cell>
          <cell r="U536" t="str">
            <v>Descripción de un robot adecuado dadada steam punk</v>
          </cell>
          <cell r="V536" t="str">
            <v>คำอธิบายของอบไอน้ำพังก์ dadada หุ่นยนต์ที่เหมาะสม</v>
          </cell>
          <cell r="W536" t="str">
            <v>Trình bày một nhạc punk hơi Robot đúng dadada</v>
          </cell>
          <cell r="X536" t="str">
            <v>Descrição de um punk do vapor dadada robô direita</v>
          </cell>
          <cell r="Y536" t="str">
            <v>وصف لفاسق البخار dadada الروبوت الحق</v>
          </cell>
          <cell r="Z536" t="str">
            <v>Апісанне паравой панк-робат правай Dadada</v>
          </cell>
          <cell r="AA536" t="str">
            <v>Описание на пара пънк робот десен dadada на</v>
          </cell>
          <cell r="AB536" t="str">
            <v>Popis parní punkové robot pravé dadada</v>
          </cell>
          <cell r="AC536" t="str">
            <v>Beschrijving van een stoom punk robot exact dadada</v>
          </cell>
          <cell r="AD536" t="str">
            <v>Kuvaus on steampunk robotti oikea dadada</v>
          </cell>
          <cell r="AE536" t="str">
            <v>Περιγραφή ενός πανκ ατμού ρομπότ δεξιά dadada</v>
          </cell>
          <cell r="AF536" t="str">
            <v>תיאור של dadada תקין רובוט סטימפאנק</v>
          </cell>
          <cell r="AG536" t="str">
            <v>Leírása a gőz punk robot jobb DADADA</v>
          </cell>
          <cell r="AH536" t="str">
            <v>Keterangan punk stim robot kanan Dadada</v>
          </cell>
          <cell r="AI536" t="str">
            <v>Opis punk parowy prawej robota dadada</v>
          </cell>
          <cell r="AJ536" t="str">
            <v>Descrierea unui punk cu abur dadada robot de dreapta</v>
          </cell>
          <cell r="AK536" t="str">
            <v>Popis parný punkovej robot pravej dadada</v>
          </cell>
          <cell r="AL536" t="str">
            <v>Beskrivning av en ånga punk robot rätt dadada</v>
          </cell>
          <cell r="AM536" t="str">
            <v>buhar serseri robot doğru dadada Açıklaması</v>
          </cell>
          <cell r="AN536" t="str">
            <v>Опис парової панк-робот правою Dadada</v>
          </cell>
        </row>
        <row r="537">
          <cell r="A537" t="str">
            <v>CharStory_Kachujin</v>
          </cell>
          <cell r="B537">
            <v>1</v>
          </cell>
          <cell r="C537" t="str">
            <v>카츄진의 설명 우다다다</v>
          </cell>
          <cell r="D537"/>
          <cell r="E537" t="str">
            <v>카츄진의 설명 우다다다</v>
          </cell>
          <cell r="F537"/>
          <cell r="G537" t="str">
            <v>Kachyu Qin Wu explained dadada</v>
          </cell>
          <cell r="H537" t="str">
            <v>Kachyu Qin Wu explained dadada</v>
          </cell>
          <cell r="K537">
            <v>1</v>
          </cell>
          <cell r="M537" t="str">
            <v>カチュ真意説明ウダダダ</v>
          </cell>
          <cell r="N537" t="str">
            <v>Kachyu秦武解释dadada</v>
          </cell>
          <cell r="O537" t="str">
            <v>Kachyu秦武解釋dadada</v>
          </cell>
          <cell r="P537" t="str">
            <v>Kachyu Qin Wu a expliqué dadada</v>
          </cell>
          <cell r="Q537" t="str">
            <v>Kachyu Qin Wu erklärte dadada</v>
          </cell>
          <cell r="R537" t="str">
            <v>Kachyu Qin Wu menjelaskan dadada</v>
          </cell>
          <cell r="S537" t="str">
            <v>Kachyu Qin Wu ha spiegato dadada</v>
          </cell>
          <cell r="T537" t="str">
            <v>Kachyu Цинь В объяснила Dadada</v>
          </cell>
          <cell r="U537" t="str">
            <v>Kachyu Qin Wu explicó dadada</v>
          </cell>
          <cell r="V537" t="str">
            <v>Kachyu ฉินวูอธิบาย dadada</v>
          </cell>
          <cell r="W537" t="str">
            <v>Kachyu Tần Wu giải thích dadada</v>
          </cell>
          <cell r="X537" t="str">
            <v>Kachyu Qin Wu explicou dadada</v>
          </cell>
          <cell r="Y537" t="str">
            <v>وأوضح Kachyu تشين وو dadada</v>
          </cell>
          <cell r="Z537" t="str">
            <v>Kachyu Цынь У патлумачыла Dadada</v>
          </cell>
          <cell r="AA537" t="str">
            <v>Kachyu Чин Wu обяснено dadada</v>
          </cell>
          <cell r="AB537" t="str">
            <v>Kachyu Qin Wu vysvětlil dadada</v>
          </cell>
          <cell r="AC537" t="str">
            <v>Kachyu Qin Wu toegelicht dadada</v>
          </cell>
          <cell r="AD537" t="str">
            <v>Kachyu Qin Wu selitti dadada</v>
          </cell>
          <cell r="AE537" t="str">
            <v>Kachyu Qin Wu εξηγείται dadada</v>
          </cell>
          <cell r="AF537" t="str">
            <v>Kachyu צ'ין וו הסביר dadada</v>
          </cell>
          <cell r="AG537" t="str">
            <v>Kachyu Qin Wu kifejtette DADADA</v>
          </cell>
          <cell r="AH537" t="str">
            <v>Kachyu Qin Wu menjelaskan Dadada</v>
          </cell>
          <cell r="AI537" t="str">
            <v>Kachyu Qin Wu wyjaśnił dadada</v>
          </cell>
          <cell r="AJ537" t="str">
            <v>Kachyu Qin Wu a explicat dadada</v>
          </cell>
          <cell r="AK537" t="str">
            <v>Kachyu Qin Wu vysvetlil dadada</v>
          </cell>
          <cell r="AL537" t="str">
            <v>Kachyu Qin Wu förklarade dadada</v>
          </cell>
          <cell r="AM537" t="str">
            <v>Kachyu Qin Wu dadada açıkladı</v>
          </cell>
          <cell r="AN537" t="str">
            <v>Kachyu Цинь В пояснила Dadada</v>
          </cell>
        </row>
        <row r="538">
          <cell r="A538" t="str">
            <v>CharStory_Medea</v>
          </cell>
          <cell r="B538">
            <v>1</v>
          </cell>
          <cell r="C538" t="str">
            <v>메디아의 설명 우다다다</v>
          </cell>
          <cell r="D538"/>
          <cell r="E538" t="str">
            <v>메디아의 설명 우다다다</v>
          </cell>
          <cell r="F538"/>
          <cell r="G538" t="str">
            <v>Description of Right Media dadada</v>
          </cell>
          <cell r="H538" t="str">
            <v>Description of Right Media dadada</v>
          </cell>
          <cell r="K538">
            <v>1</v>
          </cell>
          <cell r="M538" t="str">
            <v>メディアの説明ウダダダ</v>
          </cell>
          <cell r="N538" t="str">
            <v>Right Media广告dadada的说明</v>
          </cell>
          <cell r="O538" t="str">
            <v>Right Media廣告dadada的說明</v>
          </cell>
          <cell r="P538" t="str">
            <v>Description de Right Media dadada</v>
          </cell>
          <cell r="Q538" t="str">
            <v>Beschreibung von Right Media dadada</v>
          </cell>
          <cell r="R538" t="str">
            <v>Deskripsi Media Tepat dadada</v>
          </cell>
          <cell r="S538" t="str">
            <v>Descrizione di Right Media dadada</v>
          </cell>
          <cell r="T538" t="str">
            <v>Описание Right Media Dadada</v>
          </cell>
          <cell r="U538" t="str">
            <v>Descripción de dadada Right Media</v>
          </cell>
          <cell r="V538" t="str">
            <v>คำอธิบายของสื่อขวา dadada</v>
          </cell>
          <cell r="W538" t="str">
            <v>Mô tả Right Media dadada</v>
          </cell>
          <cell r="X538" t="str">
            <v>Descrição da Right Media dadada</v>
          </cell>
          <cell r="Y538" t="str">
            <v>وصف dadada حق وسائل الإعلام</v>
          </cell>
          <cell r="Z538" t="str">
            <v>Апісанне Right Media Dadada</v>
          </cell>
          <cell r="AA538" t="str">
            <v>Описание на Right Media dadada</v>
          </cell>
          <cell r="AB538" t="str">
            <v>Popis Right Media dadada</v>
          </cell>
          <cell r="AC538" t="str">
            <v>Beschrijving van Right Media dadada</v>
          </cell>
          <cell r="AD538" t="str">
            <v>Kuvaus Right Median dadada</v>
          </cell>
          <cell r="AE538" t="str">
            <v>Περιγραφή της Right Media dadada</v>
          </cell>
          <cell r="AF538" t="str">
            <v>תיאור של dadada Media Right</v>
          </cell>
          <cell r="AG538" t="str">
            <v>Leírása a Right Media DADADA</v>
          </cell>
          <cell r="AH538" t="str">
            <v>Keterangan Right Media Dadada</v>
          </cell>
          <cell r="AI538" t="str">
            <v>Opis Right Media dadada</v>
          </cell>
          <cell r="AJ538" t="str">
            <v>Descrierea Right Media dadada</v>
          </cell>
          <cell r="AK538" t="str">
            <v>Popis Right Media dadada</v>
          </cell>
          <cell r="AL538" t="str">
            <v>Beskrivning av Right Media dadada</v>
          </cell>
          <cell r="AM538" t="str">
            <v>Right Media dadada açıklaması</v>
          </cell>
          <cell r="AN538" t="str">
            <v>Опис Right Media Dadada</v>
          </cell>
        </row>
        <row r="539">
          <cell r="A539" t="str">
            <v>CharStory_Lola</v>
          </cell>
          <cell r="B539">
            <v>1</v>
          </cell>
          <cell r="C539" t="str">
            <v>롤라의 설명 우다다다</v>
          </cell>
          <cell r="D539"/>
          <cell r="E539" t="str">
            <v>롤라의 설명 우다다다</v>
          </cell>
          <cell r="F539"/>
          <cell r="G539" t="str">
            <v>Lola's description Right dadada</v>
          </cell>
          <cell r="H539" t="str">
            <v>Lola's description Right dadada</v>
          </cell>
          <cell r="K539">
            <v>1</v>
          </cell>
          <cell r="M539" t="str">
            <v>ローラの説明ウダダダ</v>
          </cell>
          <cell r="N539" t="str">
            <v>萝拉的描述右dadada</v>
          </cell>
          <cell r="O539" t="str">
            <v>蘿拉的描述右dadada</v>
          </cell>
          <cell r="P539" t="str">
            <v>Description de Lola droit de dadada</v>
          </cell>
          <cell r="Q539" t="str">
            <v>Lolas Beschreibung Rechts dadada</v>
          </cell>
          <cell r="R539" t="str">
            <v>deskripsi dadada kanan Lola</v>
          </cell>
          <cell r="S539" t="str">
            <v>Descrizione Destra dadada di Lola</v>
          </cell>
          <cell r="T539" t="str">
            <v>Описание Право Dadada Лолы</v>
          </cell>
          <cell r="U539" t="str">
            <v>Descripción dadada derecho de Lola</v>
          </cell>
          <cell r="V539" t="str">
            <v>คำอธิบายของ Lola dadada ขวา</v>
          </cell>
          <cell r="W539" t="str">
            <v>Mô tả dadada Ngay Lola</v>
          </cell>
          <cell r="X539" t="str">
            <v>A inscrição dadada direito de Lola</v>
          </cell>
          <cell r="Y539" t="str">
            <v>وصف حق dadada ولا ل</v>
          </cell>
          <cell r="Z539" t="str">
            <v>Апісанне Права Dadada Лолы</v>
          </cell>
          <cell r="AA539" t="str">
            <v>описание Право dadada Лола</v>
          </cell>
          <cell r="AB539" t="str">
            <v>Lola popis Right dadada</v>
          </cell>
          <cell r="AC539" t="str">
            <v>Lola's beschrijving Right dadada</v>
          </cell>
          <cell r="AD539" t="str">
            <v>Lolan kuvaus Oikea dadada</v>
          </cell>
          <cell r="AE539" t="str">
            <v>Περιγραφή Δεξιά dadada Λόλα</v>
          </cell>
          <cell r="AF539" t="str">
            <v>Right התיאור של לולה dadada</v>
          </cell>
          <cell r="AG539" t="str">
            <v>Lola leírása Jobb DADADA</v>
          </cell>
          <cell r="AH539" t="str">
            <v>Huraian Dadada Right Lola</v>
          </cell>
          <cell r="AI539" t="str">
            <v>Loli opis Prawo dadada</v>
          </cell>
          <cell r="AJ539" t="str">
            <v>Descriere dadada pe dreapta Lolei</v>
          </cell>
          <cell r="AK539" t="str">
            <v>Lola popis Right dadada</v>
          </cell>
          <cell r="AL539" t="str">
            <v>Lolas beskrivning Right dadada</v>
          </cell>
          <cell r="AM539" t="str">
            <v>Lola'nın açıklaması Sağ dadada</v>
          </cell>
          <cell r="AN539" t="str">
            <v>Опис Право Dadada Лоли</v>
          </cell>
        </row>
        <row r="540">
          <cell r="A540" t="str">
            <v>CharStory_RockElemental</v>
          </cell>
          <cell r="B540">
            <v>1</v>
          </cell>
          <cell r="C540" t="str">
            <v>바위엘리멘탈의 설명 우다다다</v>
          </cell>
          <cell r="D540"/>
          <cell r="E540" t="str">
            <v>바위엘리멘탈의 설명 우다다다</v>
          </cell>
          <cell r="F540"/>
          <cell r="G540" t="str">
            <v>Rock Elemental description of the right dadada</v>
          </cell>
          <cell r="H540" t="str">
            <v>Rock Elemental description of the right dadada</v>
          </cell>
          <cell r="K540">
            <v>1</v>
          </cell>
          <cell r="M540" t="str">
            <v>岩エレメンタルの説明ウダダダ</v>
          </cell>
          <cell r="N540" t="str">
            <v>右dadada的摇滚元素描述</v>
          </cell>
          <cell r="O540" t="str">
            <v>右dadada的搖滾元素描述</v>
          </cell>
          <cell r="P540" t="str">
            <v>Rock Description élémentaire du droit dadada</v>
          </cell>
          <cell r="Q540" t="str">
            <v>Rock Elemental Beschreibung des rechten dadada</v>
          </cell>
          <cell r="R540" t="str">
            <v>deskripsi batu Elemental dari dadada yang tepat</v>
          </cell>
          <cell r="S540" t="str">
            <v>Descrizione roccia Elementale della dadada destra</v>
          </cell>
          <cell r="T540" t="str">
            <v>Rock Elemental описание правой Dadada</v>
          </cell>
          <cell r="U540" t="str">
            <v>Descripción de la roca elemental del derecho dadada</v>
          </cell>
          <cell r="V540" t="str">
            <v>คำอธิบายของร็อคธาตุ dadada ที่เหมาะสม</v>
          </cell>
          <cell r="W540" t="str">
            <v>Đá Elemental mô tả của dadada đúng</v>
          </cell>
          <cell r="X540" t="str">
            <v>descrição Rocha Elemental do dadada direita</v>
          </cell>
          <cell r="Y540" t="str">
            <v>وصف الصخور عنصري من dadada الصحيح</v>
          </cell>
          <cell r="Z540" t="str">
            <v>Rock Elemental апісанне правай Dadada</v>
          </cell>
          <cell r="AA540" t="str">
            <v>Рок Elemental описание на дясната dadada</v>
          </cell>
          <cell r="AB540" t="str">
            <v>Skála Elementární popis pravého dadada</v>
          </cell>
          <cell r="AC540" t="str">
            <v>Rock Elemental beschrijving van de juiste dadada</v>
          </cell>
          <cell r="AD540" t="str">
            <v>Rock Elemental kuvaus oikean dadada</v>
          </cell>
          <cell r="AE540" t="str">
            <v>Ροκ Στοιχειώδης περιγραφή του δικαιώματος dadada</v>
          </cell>
          <cell r="AF540" t="str">
            <v>תיאור יסודות רוק של dadada התקין</v>
          </cell>
          <cell r="AG540" t="str">
            <v>Rock Elemental leírása a jobb DADADA</v>
          </cell>
          <cell r="AH540" t="str">
            <v>Rock Elemental perihal Dadada yang betul</v>
          </cell>
          <cell r="AI540" t="str">
            <v>Opis skała elementarna prawej dadada</v>
          </cell>
          <cell r="AJ540" t="str">
            <v>Descrierea Rock Elemental a dadada dreapta</v>
          </cell>
          <cell r="AK540" t="str">
            <v>Skala Elementárne popis pravého dadada</v>
          </cell>
          <cell r="AL540" t="str">
            <v>Rock Elemental beskrivning av rätt dadada</v>
          </cell>
          <cell r="AM540" t="str">
            <v>Sağ dadada Rock Elemental açıklaması</v>
          </cell>
          <cell r="AN540" t="str">
            <v>Rock Elemental опис правої Dadada</v>
          </cell>
        </row>
        <row r="541">
          <cell r="A541" t="str">
            <v>CharStory_Soldier</v>
          </cell>
          <cell r="B541">
            <v>1</v>
          </cell>
          <cell r="C541" t="str">
            <v>솔져의 설명 우다다다</v>
          </cell>
          <cell r="D541"/>
          <cell r="E541" t="str">
            <v>솔져의 설명 우다다다</v>
          </cell>
          <cell r="F541"/>
          <cell r="G541" t="str">
            <v>Soldier Description of Wu dadada</v>
          </cell>
          <cell r="H541" t="str">
            <v>Soldier Description of Wu dadada</v>
          </cell>
          <cell r="K541">
            <v>1</v>
          </cell>
          <cell r="M541" t="str">
            <v>ソルジャーの説明ウダダダ</v>
          </cell>
          <cell r="N541" t="str">
            <v>吴dadada的士兵说明</v>
          </cell>
          <cell r="O541" t="str">
            <v>吳dadada的士兵說明</v>
          </cell>
          <cell r="P541" t="str">
            <v>Soldat Description Wu dadada</v>
          </cell>
          <cell r="Q541" t="str">
            <v>Soldat Beschreibung von Wu dadada</v>
          </cell>
          <cell r="R541" t="str">
            <v>Soldier Deskripsi Wu dadada</v>
          </cell>
          <cell r="S541" t="str">
            <v>Soldato Descrizione di Wu dadada</v>
          </cell>
          <cell r="T541" t="str">
            <v>Солдат Описание У Dadada</v>
          </cell>
          <cell r="U541" t="str">
            <v>Soldado Descripción de Wu dadada</v>
          </cell>
          <cell r="V541" t="str">
            <v>คำอธิบายของทหารวู dadada</v>
          </cell>
          <cell r="W541" t="str">
            <v>Soldier Mô tả Wu dadada</v>
          </cell>
          <cell r="X541" t="str">
            <v>Soldado Descrição do Wu dadada</v>
          </cell>
          <cell r="Y541" t="str">
            <v>جندي وصف وو dadada</v>
          </cell>
          <cell r="Z541" t="str">
            <v>Салдат Апісанне У Dadada</v>
          </cell>
          <cell r="AA541" t="str">
            <v>Войник Описание на Wu dadada</v>
          </cell>
          <cell r="AB541" t="str">
            <v>Voják Popis Wu dadada</v>
          </cell>
          <cell r="AC541" t="str">
            <v>Soldier Beschrijving van de Wu dadada</v>
          </cell>
          <cell r="AD541" t="str">
            <v>Soldier kuvaus Wu dadada</v>
          </cell>
          <cell r="AE541" t="str">
            <v>Στρατιώτης Περιγραφή των Wu dadada</v>
          </cell>
          <cell r="AF541" t="str">
            <v>תיאור חייל של וו dadada</v>
          </cell>
          <cell r="AG541" t="str">
            <v>Soldier leírása Wu DADADA</v>
          </cell>
          <cell r="AH541" t="str">
            <v>Soldier Keterangan Wu Dadada</v>
          </cell>
          <cell r="AI541" t="str">
            <v>Żołnierz Opis Wu dadada</v>
          </cell>
          <cell r="AJ541" t="str">
            <v>Soldier Descrierea Wu dadada</v>
          </cell>
          <cell r="AK541" t="str">
            <v>Vojak Popis Wu dadada</v>
          </cell>
          <cell r="AL541" t="str">
            <v>Soldier Beskrivning av Wu dadada</v>
          </cell>
          <cell r="AM541" t="str">
            <v>Wu dadada Asker Açıklaması</v>
          </cell>
          <cell r="AN541" t="str">
            <v>Солдат Опис У Dadada</v>
          </cell>
        </row>
        <row r="542">
          <cell r="A542" t="str">
            <v>CharStory_DualWarrior</v>
          </cell>
          <cell r="B542">
            <v>1</v>
          </cell>
          <cell r="C542" t="str">
            <v>듀얼워리어의 설명 우다다다</v>
          </cell>
          <cell r="D542"/>
          <cell r="E542" t="str">
            <v>듀얼워리어의 설명 우다다다</v>
          </cell>
          <cell r="F542"/>
          <cell r="G542" t="str">
            <v>Description of Dual Warrior Wu dadada</v>
          </cell>
          <cell r="H542" t="str">
            <v>Description of Dual Warrior Wu dadada</v>
          </cell>
          <cell r="K542">
            <v>1</v>
          </cell>
          <cell r="M542" t="str">
            <v>デュアル戦士の説明ウダダダ</v>
          </cell>
          <cell r="N542" t="str">
            <v>双战士吴dadada的说明</v>
          </cell>
          <cell r="O542" t="str">
            <v>雙戰士吳dadada的說明</v>
          </cell>
          <cell r="P542" t="str">
            <v>Description du double guerrier Wu dadada</v>
          </cell>
          <cell r="Q542" t="str">
            <v>Beschreibung des Dual-Krieger Wu dadada</v>
          </cell>
          <cell r="R542" t="str">
            <v>Deskripsi Dual prajurit Wu dadada</v>
          </cell>
          <cell r="S542" t="str">
            <v>Descrizione Dual Warrior Wu dadada</v>
          </cell>
          <cell r="T542" t="str">
            <v>Описание Двойной Воин В Dadada</v>
          </cell>
          <cell r="U542" t="str">
            <v>Descripción del doble Guerrero Wu dadada</v>
          </cell>
          <cell r="V542" t="str">
            <v>คำอธิบายของนักรบคู่วู dadada</v>
          </cell>
          <cell r="W542" t="str">
            <v>Mô tả kép chiến binh Wu dadada</v>
          </cell>
          <cell r="X542" t="str">
            <v>Descrição da dupla Guerreiro Wu dadada</v>
          </cell>
          <cell r="Y542" t="str">
            <v>وصف المزدوج المحارب وو dadada</v>
          </cell>
          <cell r="Z542" t="str">
            <v>Апісанне Падвойны Воін У Dadada</v>
          </cell>
          <cell r="AA542" t="str">
            <v>Описание на Dual воин Wu dadada</v>
          </cell>
          <cell r="AB542" t="str">
            <v>Popis Dual bojovník Wu dadada</v>
          </cell>
          <cell r="AC542" t="str">
            <v>Beschrijving van de Dual Warrior Wu dadada</v>
          </cell>
          <cell r="AD542" t="str">
            <v>Kuvaus Dual Warrior Wu dadada</v>
          </cell>
          <cell r="AE542" t="str">
            <v>Περιγραφή της διπλής Πολεμιστής Wu dadada</v>
          </cell>
          <cell r="AF542" t="str">
            <v>תיאור של הלוחם Dual וו dadada</v>
          </cell>
          <cell r="AG542" t="str">
            <v>Leírás Dual Warrior Wu DADADA</v>
          </cell>
          <cell r="AH542" t="str">
            <v>Keterangan Dual Warrior Wu Dadada</v>
          </cell>
          <cell r="AI542" t="str">
            <v>Opis Podwójny Wojownik Wu dadada</v>
          </cell>
          <cell r="AJ542" t="str">
            <v>Descrierea de dual Warrior Wu dadada</v>
          </cell>
          <cell r="AK542" t="str">
            <v>Popis Dual bojovník Wu dadada</v>
          </cell>
          <cell r="AL542" t="str">
            <v>Beskrivning av Dual Warrior Wu dadada</v>
          </cell>
          <cell r="AM542" t="str">
            <v>Çift savaşçı Wu dadada Açıklaması</v>
          </cell>
          <cell r="AN542" t="str">
            <v>Опис Подвійний Воїн В Dadada</v>
          </cell>
        </row>
        <row r="543">
          <cell r="A543" t="str">
            <v>CharStory_GloryArmor</v>
          </cell>
          <cell r="B543">
            <v>1</v>
          </cell>
          <cell r="C543" t="str">
            <v>글로리아머의 설명 우다다다</v>
          </cell>
          <cell r="D543"/>
          <cell r="E543" t="str">
            <v>글로리아머의 설명 우다다다</v>
          </cell>
          <cell r="F543"/>
          <cell r="G543" t="str">
            <v>Gloria Murray described in Wu dadada</v>
          </cell>
          <cell r="H543" t="str">
            <v>Gloria Murray described in Wu dadada</v>
          </cell>
          <cell r="K543">
            <v>1</v>
          </cell>
          <cell r="M543" t="str">
            <v>グロリアマーの説明ウダダダ</v>
          </cell>
          <cell r="N543" t="str">
            <v>凯莱穆雷在吴dadada描述</v>
          </cell>
          <cell r="O543" t="str">
            <v>凱萊穆雷在吳dadada描述</v>
          </cell>
          <cell r="P543" t="str">
            <v>Gloria Murray décrit dans Wu dadada</v>
          </cell>
          <cell r="Q543" t="str">
            <v>Gloria Murray beschrieben in Wu dadada</v>
          </cell>
          <cell r="R543" t="str">
            <v>Gloria Murray dijelaskan di Wu dadada</v>
          </cell>
          <cell r="S543" t="str">
            <v>Gloria Murray ha descritto in Wu dadada</v>
          </cell>
          <cell r="T543" t="str">
            <v>Глория Мюррей описано в Wu Dadada</v>
          </cell>
          <cell r="U543" t="str">
            <v>Gloria Murray describe en Wu dadada</v>
          </cell>
          <cell r="V543" t="str">
            <v>กลอเรียเมอเรย์อธิบายไว้ในวู dadada</v>
          </cell>
          <cell r="W543" t="str">
            <v>Gloria Murray được mô tả trong Wu dadada</v>
          </cell>
          <cell r="X543" t="str">
            <v>Gloria Murray descrito em Wu dadada</v>
          </cell>
          <cell r="Y543" t="str">
            <v>وصف غلوريا موراي في وو dadada</v>
          </cell>
          <cell r="Z543" t="str">
            <v>Глорыя Мюрэй апісана ў Wu Dadada</v>
          </cell>
          <cell r="AA543" t="str">
            <v>Gloria Мъри описано в Wu dadada</v>
          </cell>
          <cell r="AB543" t="str">
            <v>Gloria Murray je popsáno v Wu dadada</v>
          </cell>
          <cell r="AC543" t="str">
            <v>Gloria Murray beschreven in Wu dadada</v>
          </cell>
          <cell r="AD543" t="str">
            <v>Gloria Murray kuvattu Wu dadada</v>
          </cell>
          <cell r="AE543" t="str">
            <v>Gloria Murray περιγράφεται στο Wu dadada</v>
          </cell>
          <cell r="AF543" t="str">
            <v>גלוריה מוריי המתואר וו dadada</v>
          </cell>
          <cell r="AG543" t="str">
            <v>Gloria Murray leírt Wu DADADA</v>
          </cell>
          <cell r="AH543" t="str">
            <v>Gloria Murray diterangkan dalam Wu Dadada</v>
          </cell>
          <cell r="AI543" t="str">
            <v>Gloria Murray opisano w Wu dadada</v>
          </cell>
          <cell r="AJ543" t="str">
            <v>Gloria Murray descris în Wu dadada</v>
          </cell>
          <cell r="AK543" t="str">
            <v>Gloria Murray je popísané v Wu dadada</v>
          </cell>
          <cell r="AL543" t="str">
            <v>Gloria Murray beskrivs i Wu dadada</v>
          </cell>
          <cell r="AM543" t="str">
            <v>Gloria Murray Wu dadada tarif</v>
          </cell>
          <cell r="AN543" t="str">
            <v>Глорія Мюррей описано в Wu Dadada</v>
          </cell>
        </row>
        <row r="544">
          <cell r="A544" t="str">
            <v>CharStory_RpgKnight</v>
          </cell>
          <cell r="B544">
            <v>1</v>
          </cell>
          <cell r="C544" t="str">
            <v>RPG나이트의 설명 우다다다</v>
          </cell>
          <cell r="D544"/>
          <cell r="E544" t="str">
            <v>RPG나이트의 설명 우다다다</v>
          </cell>
          <cell r="F544"/>
          <cell r="G544" t="str">
            <v>Description of Knight RPG Wu dadada</v>
          </cell>
          <cell r="H544" t="str">
            <v>Description of Knight RPG Wu dadada</v>
          </cell>
          <cell r="K544">
            <v>1</v>
          </cell>
          <cell r="M544" t="str">
            <v>RPGナイトの説明ウダダダ</v>
          </cell>
          <cell r="N544" t="str">
            <v>骑士RPG吴dadada的说明</v>
          </cell>
          <cell r="O544" t="str">
            <v>騎士RPG吳dadada的說明</v>
          </cell>
          <cell r="P544" t="str">
            <v>Description du Chevalier RPG Wu dadada</v>
          </cell>
          <cell r="Q544" t="str">
            <v>Beschreibung von Knight RPG-Wu dadada</v>
          </cell>
          <cell r="R544" t="str">
            <v>Deskripsi Knight RPG Wu dadada</v>
          </cell>
          <cell r="S544" t="str">
            <v>Descrizione di Cavaliere RPG Wu dadada</v>
          </cell>
          <cell r="T544" t="str">
            <v>Описание Knight RPG У Dadada</v>
          </cell>
          <cell r="U544" t="str">
            <v>Descripción de Caballero RPG Wu dadada</v>
          </cell>
          <cell r="V544" t="str">
            <v>คำอธิบายของอัศวิน RPG วู dadada</v>
          </cell>
          <cell r="W544" t="str">
            <v>Mô tả Hiệp sĩ RPG Wu dadada</v>
          </cell>
          <cell r="X544" t="str">
            <v>Descrição do Cavaleiro RPG Wu dadada</v>
          </cell>
          <cell r="Y544" t="str">
            <v>وصف فارس RPG وو dadada</v>
          </cell>
          <cell r="Z544" t="str">
            <v>Апісанне Knight RPG У Dadada</v>
          </cell>
          <cell r="AA544" t="str">
            <v>Описание на Knight RPG Wu dadada</v>
          </cell>
          <cell r="AB544" t="str">
            <v>Popis Knight RPG Wu dadada</v>
          </cell>
          <cell r="AC544" t="str">
            <v>Beschrijving van Knight RPG Wu dadada</v>
          </cell>
          <cell r="AD544" t="str">
            <v>Kuvaus Knight RPG Wu dadada</v>
          </cell>
          <cell r="AE544" t="str">
            <v>Περιγραφή των Ιππότης RPG Wu dadada</v>
          </cell>
          <cell r="AF544" t="str">
            <v>תיאור של dadada וו RPG נייט</v>
          </cell>
          <cell r="AG544" t="str">
            <v>Leírása a Knight RPG Wu DADADA</v>
          </cell>
          <cell r="AH544" t="str">
            <v>Keterangan Knight RPG Wu Dadada</v>
          </cell>
          <cell r="AI544" t="str">
            <v>Opis Rycerz RPG Wu dadada</v>
          </cell>
          <cell r="AJ544" t="str">
            <v>Descrierea de Cavaler RPG Wu dadada</v>
          </cell>
          <cell r="AK544" t="str">
            <v>Popis Knight RPG Wu dadada</v>
          </cell>
          <cell r="AL544" t="str">
            <v>Beskrivning av Knight RPG Wu dadada</v>
          </cell>
          <cell r="AM544" t="str">
            <v>Knight RPG Wu dadada Açıklaması</v>
          </cell>
          <cell r="AN544" t="str">
            <v>Опис Knight RPG У Dadada</v>
          </cell>
        </row>
        <row r="545">
          <cell r="A545" t="str">
            <v>CharStory_DemonHuntress</v>
          </cell>
          <cell r="B545">
            <v>1</v>
          </cell>
          <cell r="C545" t="str">
            <v>데몬헌트리스의 설명 우다다다</v>
          </cell>
          <cell r="D545"/>
          <cell r="E545" t="str">
            <v>데몬헌트리스의 설명 우다다다</v>
          </cell>
          <cell r="F545"/>
          <cell r="G545" t="str">
            <v>Daemon Huntress description of the right dadada</v>
          </cell>
          <cell r="H545" t="str">
            <v>Daemon Huntress description of the right dadada</v>
          </cell>
          <cell r="K545">
            <v>1</v>
          </cell>
          <cell r="M545" t="str">
            <v>デーモンホントゥリスの説明ウダダダ</v>
          </cell>
          <cell r="N545" t="str">
            <v>右dadada的守护女猎手描述</v>
          </cell>
          <cell r="O545" t="str">
            <v>右dadada的守護女獵手描述</v>
          </cell>
          <cell r="P545" t="str">
            <v>Daemon Huntress description du droit dadada</v>
          </cell>
          <cell r="Q545" t="str">
            <v>Daemon Huntress Beschreibung des rechten dadada</v>
          </cell>
          <cell r="R545" t="str">
            <v>deskripsi daemon Huntress dari dadada yang tepat</v>
          </cell>
          <cell r="S545" t="str">
            <v>Descrizione Daemon Huntress del dadada destra</v>
          </cell>
          <cell r="T545" t="str">
            <v>Daemon Охотница описание правой Dadada</v>
          </cell>
          <cell r="U545" t="str">
            <v>Descripción demonio cazadora de la derecha dadada</v>
          </cell>
          <cell r="V545" t="str">
            <v>คำอธิบายภูตผัวของ dadada ที่เหมาะสม</v>
          </cell>
          <cell r="W545" t="str">
            <v>Daemon Huntress mô tả của dadada đúng</v>
          </cell>
          <cell r="X545" t="str">
            <v>A inscrição Daemon Huntress do dadada direita</v>
          </cell>
          <cell r="Y545" t="str">
            <v>وصف الشيطان الصيادة من dadada الصحيح</v>
          </cell>
          <cell r="Z545" t="str">
            <v>Daemon Паляўнічая апісанне правай Dadada</v>
          </cell>
          <cell r="AA545" t="str">
            <v>Daemon ловджийка описание на дясната dadada</v>
          </cell>
          <cell r="AB545" t="str">
            <v>Daemon Huntress popis pravého dadada</v>
          </cell>
          <cell r="AC545" t="str">
            <v>Daemon Huntress beschrijving van de juiste dadada</v>
          </cell>
          <cell r="AD545" t="str">
            <v>Daemon Huntress kuvaus oikean dadada</v>
          </cell>
          <cell r="AE545" t="str">
            <v>Daemon Huntress περιγραφή του δικαιώματος dadada</v>
          </cell>
          <cell r="AF545" t="str">
            <v>תיאור Daemon וציידת של dadada התקין</v>
          </cell>
          <cell r="AG545" t="str">
            <v>Daemon Huntress leírása a jobb DADADA</v>
          </cell>
          <cell r="AH545" t="str">
            <v>Daemon Huntress perihal Dadada yang betul</v>
          </cell>
          <cell r="AI545" t="str">
            <v>Opis demon Huntress prawej dadada</v>
          </cell>
          <cell r="AJ545" t="str">
            <v>Descrierea Daemon Huntress a dadada dreapta</v>
          </cell>
          <cell r="AK545" t="str">
            <v>Daemon Huntress popis pravého dadada</v>
          </cell>
          <cell r="AL545" t="str">
            <v>Daemon Huntress beskrivning av rätt dadada</v>
          </cell>
          <cell r="AM545" t="str">
            <v>Sağ dadada ait Daemon avcı açıklaması</v>
          </cell>
          <cell r="AN545" t="str">
            <v>Daemon Охотница опис правої Dadada</v>
          </cell>
        </row>
        <row r="546">
          <cell r="A546" t="str">
            <v>CharStory_MobileFemale</v>
          </cell>
          <cell r="B546">
            <v>1</v>
          </cell>
          <cell r="C546" t="str">
            <v>모바일피메일의 설명 우다다다</v>
          </cell>
          <cell r="D546"/>
          <cell r="E546" t="str">
            <v>모바일피메일의 설명 우다다다</v>
          </cell>
          <cell r="F546"/>
          <cell r="G546" t="str">
            <v>Description of mobile female right dadada</v>
          </cell>
          <cell r="H546" t="str">
            <v>Description of mobile female right dadada</v>
          </cell>
          <cell r="K546">
            <v>1</v>
          </cell>
          <cell r="M546" t="str">
            <v>モバイルメスの説明ウダダダ</v>
          </cell>
          <cell r="N546" t="str">
            <v>移动女右dadada的说明</v>
          </cell>
          <cell r="O546" t="str">
            <v>移動女右dadada的說明</v>
          </cell>
          <cell r="P546" t="str">
            <v>Description du dadada droit féminin mobile</v>
          </cell>
          <cell r="Q546" t="str">
            <v>Beschreibung der mobilen weiblichen rechts dadada</v>
          </cell>
          <cell r="R546" t="str">
            <v>Deskripsi mobile dadada hak perempuan</v>
          </cell>
          <cell r="S546" t="str">
            <v>Descrizione di mobili femminile dadada destra</v>
          </cell>
          <cell r="T546" t="str">
            <v>Описание мобильного женского правого Dadada</v>
          </cell>
          <cell r="U546" t="str">
            <v>Descripción del móvil dadada derecha femenina</v>
          </cell>
          <cell r="V546" t="str">
            <v>คำอธิบายของมือถือ dadada ขวาหญิง</v>
          </cell>
          <cell r="W546" t="str">
            <v>Mô tả dadada ngay điện thoại di động nữ</v>
          </cell>
          <cell r="X546" t="str">
            <v>Descrição do móvel dadada direito feminino</v>
          </cell>
          <cell r="Y546" t="str">
            <v>وصف dadada الصحيح المحمول الإناث</v>
          </cell>
          <cell r="Z546" t="str">
            <v>Апісанне мабільнага жаночага правага Dadada</v>
          </cell>
          <cell r="AA546" t="str">
            <v>Описание на мобилния женски прав dadada</v>
          </cell>
          <cell r="AB546" t="str">
            <v>Popis mobilní ženské pravé dadada</v>
          </cell>
          <cell r="AC546" t="str">
            <v>Beschrijving van de mobiele vrouwelijke rechter dadada</v>
          </cell>
          <cell r="AD546" t="str">
            <v>Kuvaus liikkuvien naisten oikeus dadada</v>
          </cell>
          <cell r="AE546" t="str">
            <v>Περιγραφή των κινητών θηλυκό δικαιώματος dadada</v>
          </cell>
          <cell r="AF546" t="str">
            <v>תיאור של dadada התקין הנשי הנייד</v>
          </cell>
          <cell r="AG546" t="str">
            <v>Leírása a mobil női jobb DADADA</v>
          </cell>
          <cell r="AH546" t="str">
            <v>Keterangan bimbit Dadada kanan perempuan</v>
          </cell>
          <cell r="AI546" t="str">
            <v>Opis telefonu żeńskiej prawej dadada</v>
          </cell>
          <cell r="AJ546" t="str">
            <v>Descrierea de dadada drept de sex feminin mobil</v>
          </cell>
          <cell r="AK546" t="str">
            <v>Popis mobilnej ženskej pravej dadada</v>
          </cell>
          <cell r="AL546" t="str">
            <v>Beskrivning av mobil kvinnliga rätt dadada</v>
          </cell>
          <cell r="AM546" t="str">
            <v>mobil kadın sağ dadada Açıklaması</v>
          </cell>
          <cell r="AN546" t="str">
            <v>Опис мобільного жіночого правого Dadada</v>
          </cell>
        </row>
        <row r="547">
          <cell r="A547" t="str">
            <v>CharStory_CyborgCharacter</v>
          </cell>
          <cell r="B547">
            <v>1</v>
          </cell>
          <cell r="C547" t="str">
            <v>사이보그캐릭터의 설명 우다다다</v>
          </cell>
          <cell r="D547"/>
          <cell r="E547" t="str">
            <v>사이보그캐릭터의 설명 우다다다</v>
          </cell>
          <cell r="F547"/>
          <cell r="G547" t="str">
            <v>Description of the cyborg character right dadada</v>
          </cell>
          <cell r="H547" t="str">
            <v>Description of the cyborg character right dadada</v>
          </cell>
          <cell r="K547">
            <v>1</v>
          </cell>
          <cell r="M547" t="str">
            <v>サイボーグキャラクターの説明ウダダダ</v>
          </cell>
          <cell r="N547" t="str">
            <v>忍者角色右dadada的说明</v>
          </cell>
          <cell r="O547" t="str">
            <v>忍者角色右dadada的說明</v>
          </cell>
          <cell r="P547" t="str">
            <v>Description du caractère cyborg droit dadada</v>
          </cell>
          <cell r="Q547" t="str">
            <v>Beschreibung des Cyborg Zeichen rechts dadada</v>
          </cell>
          <cell r="R547" t="str">
            <v>Deskripsi dadada kanan karakter cyborg</v>
          </cell>
          <cell r="S547" t="str">
            <v>Descrizione del carattere cyborg destra dadada</v>
          </cell>
          <cell r="T547" t="str">
            <v>Описание правого киборг характера Dadada</v>
          </cell>
          <cell r="U547" t="str">
            <v>Descripción de la derecha dadada carácter cyborg</v>
          </cell>
          <cell r="V547" t="str">
            <v>คำอธิบายของ dadada ขวาตัวละครหุ่นยนต์</v>
          </cell>
          <cell r="W547" t="str">
            <v>Mô tả quyền dadada nhân vật cyborg</v>
          </cell>
          <cell r="X547" t="str">
            <v>Descrição do dadada certo caráter cyborg</v>
          </cell>
          <cell r="Y547" t="str">
            <v>وصف dadada الحق الطابع سايبورغ</v>
          </cell>
          <cell r="Z547" t="str">
            <v>Апісанне правага кібарг характару Dadada</v>
          </cell>
          <cell r="AA547" t="str">
            <v>Описание на полето dadada на киборг характер</v>
          </cell>
          <cell r="AB547" t="str">
            <v>Popis pravém dadada cyborg znak</v>
          </cell>
          <cell r="AC547" t="str">
            <v>Beschrijving van de cyborg teken rechts dadada</v>
          </cell>
          <cell r="AD547" t="str">
            <v>Kuvaus kyborgi merkin oikeaan dadada</v>
          </cell>
          <cell r="AE547" t="str">
            <v>Περιγραφή του cyborg χαρακτήρα δεξιά dadada</v>
          </cell>
          <cell r="AF547" t="str">
            <v>תיאור של dadada תקין אופי סייבורג</v>
          </cell>
          <cell r="AG547" t="str">
            <v>Leírás A kiborg karakter jobb DADADA</v>
          </cell>
          <cell r="AH547" t="str">
            <v>Keterangan yang betul Dadada watak cyborg</v>
          </cell>
          <cell r="AI547" t="str">
            <v>Opis postaci cyborga prawej dadada</v>
          </cell>
          <cell r="AJ547" t="str">
            <v>Descrierea dadada drept caracter Cyborg</v>
          </cell>
          <cell r="AK547" t="str">
            <v>Popis pravom dadada cyborg znak</v>
          </cell>
          <cell r="AL547" t="str">
            <v>Beskrivning av cyborg tecken höger dadada</v>
          </cell>
          <cell r="AM547" t="str">
            <v>cyborg karakter sağ dadada Açıklaması</v>
          </cell>
          <cell r="AN547" t="str">
            <v>Опис правого кіборг характеру Dadada</v>
          </cell>
        </row>
        <row r="548">
          <cell r="A548" t="str">
            <v>CharStory_SandWarrior</v>
          </cell>
          <cell r="B548">
            <v>1</v>
          </cell>
          <cell r="C548" t="str">
            <v>샌드워리어의 설명 우다다다</v>
          </cell>
          <cell r="D548"/>
          <cell r="E548" t="str">
            <v>샌드워리어의 설명 우다다다</v>
          </cell>
          <cell r="F548"/>
          <cell r="G548" t="str">
            <v>Sand Warriors Wu explained dadada</v>
          </cell>
          <cell r="H548" t="str">
            <v>Sand Warriors Wu explained dadada</v>
          </cell>
          <cell r="K548">
            <v>1</v>
          </cell>
          <cell r="M548" t="str">
            <v>サンド戦士の説明ウダダダ</v>
          </cell>
          <cell r="N548" t="str">
            <v>沙勇士吴某交代dadada</v>
          </cell>
          <cell r="O548" t="str">
            <v>沙勇士吳某交代dadada</v>
          </cell>
          <cell r="P548" t="str">
            <v>Guerriers Sable Wu a expliqué dadada</v>
          </cell>
          <cell r="Q548" t="str">
            <v>Sand Krieger Wu erklärt dadada</v>
          </cell>
          <cell r="R548" t="str">
            <v>Pasir Laskar Wu menjelaskan dadada</v>
          </cell>
          <cell r="S548" t="str">
            <v>Sabbia Warriors Wu ha spiegato dadada</v>
          </cell>
          <cell r="T548" t="str">
            <v>Песок Воины В объяснила Dadada</v>
          </cell>
          <cell r="U548" t="str">
            <v>Arena guerreros Wu explicó dadada</v>
          </cell>
          <cell r="V548" t="str">
            <v>แซนด์วูนักรบอธิบาย dadada</v>
          </cell>
          <cell r="W548" t="str">
            <v>Cát Warriors Wu giải thích dadada</v>
          </cell>
          <cell r="X548" t="str">
            <v>Areia guerreiros Wu explicou dadada</v>
          </cell>
          <cell r="Y548" t="str">
            <v>وأوضح الرمال ووريورز وو dadada</v>
          </cell>
          <cell r="Z548" t="str">
            <v>Пясок Воіны У патлумачыла Dadada</v>
          </cell>
          <cell r="AA548" t="str">
            <v>Пясък Warriors Wu обяснено dadada</v>
          </cell>
          <cell r="AB548" t="str">
            <v>Sand Warriors Wu vysvětlil dadada</v>
          </cell>
          <cell r="AC548" t="str">
            <v>Zand Warriors Wu toegelicht dadada</v>
          </cell>
          <cell r="AD548" t="str">
            <v>Sand Warriors Wu selitti dadada</v>
          </cell>
          <cell r="AE548" t="str">
            <v>Sand Πολεμιστές Wu εξηγείται dadada</v>
          </cell>
          <cell r="AF548" t="str">
            <v>Warriors חול וו הסביר dadada</v>
          </cell>
          <cell r="AG548" t="str">
            <v>Sand Warriors Wu kifejtette DADADA</v>
          </cell>
          <cell r="AH548" t="str">
            <v>Sand Warriors Wu menjelaskan Dadada</v>
          </cell>
          <cell r="AI548" t="str">
            <v>Piasek Warriors Wu wyjaśnił dadada</v>
          </cell>
          <cell r="AJ548" t="str">
            <v>Sand Warriors Wu a explicat dadada</v>
          </cell>
          <cell r="AK548" t="str">
            <v>Sand Warriors Wu vysvetlil dadada</v>
          </cell>
          <cell r="AL548" t="str">
            <v>Sand Warriors Wu förklarade dadada</v>
          </cell>
          <cell r="AM548" t="str">
            <v>Kum Warriors Wu dadada açıkladı</v>
          </cell>
          <cell r="AN548" t="str">
            <v>Пісок Воїни В пояснила Dadada</v>
          </cell>
        </row>
        <row r="549">
          <cell r="A549" t="str">
            <v>CharStory_BladeFanDancer</v>
          </cell>
          <cell r="B549">
            <v>1</v>
          </cell>
          <cell r="C549" t="str">
            <v>블레이드팬댄서의 설명 우다다다</v>
          </cell>
          <cell r="D549"/>
          <cell r="E549" t="str">
            <v>블레이드팬댄서의 설명 우다다다</v>
          </cell>
          <cell r="F549"/>
          <cell r="G549" t="str">
            <v>Description of the fan blade dancer Wu dadada</v>
          </cell>
          <cell r="H549" t="str">
            <v>Description of the fan blade dancer Wu dadada</v>
          </cell>
          <cell r="K549">
            <v>1</v>
          </cell>
          <cell r="M549" t="str">
            <v>ブレードファンダンサーの説明ウダダダ</v>
          </cell>
          <cell r="N549" t="str">
            <v>风扇叶片舞者吴dadada的说明</v>
          </cell>
          <cell r="O549" t="str">
            <v>風扇葉片舞者吳dadada的說明</v>
          </cell>
          <cell r="P549" t="str">
            <v>Description de la lame du ventilateur danseur Wu dadada</v>
          </cell>
          <cell r="Q549" t="str">
            <v>Beschreibung der Fanschaufel Tänzerin Wu dadada</v>
          </cell>
          <cell r="R549" t="str">
            <v>Deskripsi bilah kipas penari Wu dadada</v>
          </cell>
          <cell r="S549" t="str">
            <v>Descrizione della pala del ventilatore ballerino Wu dadada</v>
          </cell>
          <cell r="T549" t="str">
            <v>Описание лопасти вентилятора танцора В Dadada</v>
          </cell>
          <cell r="U549" t="str">
            <v>Descripción de las aspas del ventilador bailarina Wu dadada</v>
          </cell>
          <cell r="V549" t="str">
            <v>คำอธิบายของใบพัดเต้นวู dadada</v>
          </cell>
          <cell r="W549" t="str">
            <v>Mô tả của lưỡi quạt vũ Wu dadada</v>
          </cell>
          <cell r="X549" t="str">
            <v>Descrição da pá do ventilador dançarina Wu dadada</v>
          </cell>
          <cell r="Y549" t="str">
            <v>وصف شفرة المروحة راقصة وو dadada</v>
          </cell>
          <cell r="Z549" t="str">
            <v>Апісанне лопасці вентылятара танцора У Dadada</v>
          </cell>
          <cell r="AA549" t="str">
            <v>Описание на перката танцьор Wu dadada</v>
          </cell>
          <cell r="AB549" t="str">
            <v>Popis lopatky ventilátoru tanečník Wu dadada</v>
          </cell>
          <cell r="AC549" t="str">
            <v>Beschrijving van de ventilator blad danser Wu dadada</v>
          </cell>
          <cell r="AD549" t="str">
            <v>Kuvaus siipi tanssija Wu dadada</v>
          </cell>
          <cell r="AE549" t="str">
            <v>Περιγραφή της λεπίδας ανεμιστήρα χορευτή Wu dadada</v>
          </cell>
          <cell r="AF549" t="str">
            <v>תיאור של אוהד להב רקדנית וו dadada</v>
          </cell>
          <cell r="AG549" t="str">
            <v>A ventilátor leírása penge táncos Wu DADADA</v>
          </cell>
          <cell r="AH549" t="str">
            <v>Keterangan bilah kipas penari Wu Dadada</v>
          </cell>
          <cell r="AI549" t="str">
            <v>Opis łopatki wentylatora tancerz Wu dadada</v>
          </cell>
          <cell r="AJ549" t="str">
            <v>Descrierea lamei ventilatorului Dansator Wu dadada</v>
          </cell>
          <cell r="AK549" t="str">
            <v>Popis lopatky ventilátora tanečník Wu dadada</v>
          </cell>
          <cell r="AL549" t="str">
            <v>Beskrivning av fläktblad dansaren Wu dadada</v>
          </cell>
          <cell r="AM549" t="str">
            <v>Wu dadada dansçı fan kanadının Açıklaması</v>
          </cell>
          <cell r="AN549" t="str">
            <v>Опис лопаті вентилятора танцюриста В Dadada</v>
          </cell>
        </row>
        <row r="550">
          <cell r="A550" t="str">
            <v>CharStory_Syria</v>
          </cell>
          <cell r="B550">
            <v>1</v>
          </cell>
          <cell r="C550" t="str">
            <v>시리아의 설명 우다다다</v>
          </cell>
          <cell r="D550"/>
          <cell r="E550" t="str">
            <v>시리아의 설명 우다다다</v>
          </cell>
          <cell r="F550"/>
          <cell r="G550" t="str">
            <v>Wu described the Syrian dadada</v>
          </cell>
          <cell r="H550" t="str">
            <v>Wu described the Syrian dadada</v>
          </cell>
          <cell r="K550">
            <v>1</v>
          </cell>
          <cell r="M550" t="str">
            <v>シリアの説明ウダダダ</v>
          </cell>
          <cell r="N550" t="str">
            <v>吴述叙dadada</v>
          </cell>
          <cell r="O550" t="str">
            <v>吳述敘dadada</v>
          </cell>
          <cell r="P550" t="str">
            <v>Wu a décrit la dadada syrienne</v>
          </cell>
          <cell r="Q550" t="str">
            <v>Wu beschrieben die syrische dadada</v>
          </cell>
          <cell r="R550" t="str">
            <v>Wu menggambarkan dadada Suriah</v>
          </cell>
          <cell r="S550" t="str">
            <v>Wu ha descritto la dadada siriana</v>
          </cell>
          <cell r="T550" t="str">
            <v>В описала сирийскую Dadada</v>
          </cell>
          <cell r="U550" t="str">
            <v>Wu describió la dadada sirio</v>
          </cell>
          <cell r="V550" t="str">
            <v>วูอธิบาย dadada ซีเรีย</v>
          </cell>
          <cell r="W550" t="str">
            <v>Wu đã mô tả dadada Syria</v>
          </cell>
          <cell r="X550" t="str">
            <v>Wu descreveu o dadada sírio</v>
          </cell>
          <cell r="Y550" t="str">
            <v>ووصف وو dadada السوري</v>
          </cell>
          <cell r="Z550" t="str">
            <v>У апісала сірыйскую Dadada</v>
          </cell>
          <cell r="AA550" t="str">
            <v>Wu описва Syrian dadada</v>
          </cell>
          <cell r="AB550" t="str">
            <v>Wu popsal syrského dadada</v>
          </cell>
          <cell r="AC550" t="str">
            <v>Wu beschreef de Syrische dadada</v>
          </cell>
          <cell r="AD550" t="str">
            <v>Wu kuvattu Syyrian dadada</v>
          </cell>
          <cell r="AE550" t="str">
            <v>Wu περιγράφεται το συριακό dadada</v>
          </cell>
          <cell r="AF550" t="str">
            <v>וו תיאר את dadada הסורית</v>
          </cell>
          <cell r="AG550" t="str">
            <v>Wu le a szíriai DADADA</v>
          </cell>
          <cell r="AH550" t="str">
            <v>Wu digambarkan Dadada Syria</v>
          </cell>
          <cell r="AI550" t="str">
            <v>Wu opisane syryjskiego dadada</v>
          </cell>
          <cell r="AJ550" t="str">
            <v>Wu a descris dadada sirian</v>
          </cell>
          <cell r="AK550" t="str">
            <v>Wu opísal sýrskeho dadada</v>
          </cell>
          <cell r="AL550" t="str">
            <v>Wu beskrivs den syriska dadada</v>
          </cell>
          <cell r="AM550" t="str">
            <v>Wu Suriye dadada tarif</v>
          </cell>
          <cell r="AN550" t="str">
            <v>У описала сирійську Dadada</v>
          </cell>
        </row>
        <row r="551">
          <cell r="A551" t="str">
            <v>CharStory_Linhi</v>
          </cell>
          <cell r="B551">
            <v>1</v>
          </cell>
          <cell r="C551" t="str">
            <v>린하이의 설명 우다다다</v>
          </cell>
          <cell r="D551"/>
          <cell r="E551" t="str">
            <v>린하이의 설명 우다다다</v>
          </cell>
          <cell r="F551"/>
          <cell r="G551" t="str">
            <v>Lin high in the description Wu dadada</v>
          </cell>
          <cell r="H551" t="str">
            <v>Lin high in the description Wu dadada</v>
          </cell>
          <cell r="K551">
            <v>1</v>
          </cell>
          <cell r="M551" t="str">
            <v>臨海の説明ウダダダ</v>
          </cell>
          <cell r="N551" t="str">
            <v>高林在描述吴dadada</v>
          </cell>
          <cell r="O551" t="str">
            <v>高林在描述吳dadada</v>
          </cell>
          <cell r="P551" t="str">
            <v>Lin haut dans la description Wu dadada</v>
          </cell>
          <cell r="Q551" t="str">
            <v>Lin hoch in der Beschreibung Wu dadada</v>
          </cell>
          <cell r="R551" t="str">
            <v>Lin tinggi dalam deskripsi Wu dadada</v>
          </cell>
          <cell r="S551" t="str">
            <v>alta lin nella descrizione Wu dadada</v>
          </cell>
          <cell r="T551" t="str">
            <v>высокая Lin в описании Ву Dadada</v>
          </cell>
          <cell r="U551" t="str">
            <v>Lin alta en la descripción Wu dadada</v>
          </cell>
          <cell r="V551" t="str">
            <v>สูงหลินในคำอธิบายวู dadada</v>
          </cell>
          <cell r="W551" t="str">
            <v>Lin cao trong mô tả Wu dadada</v>
          </cell>
          <cell r="X551" t="str">
            <v>Lin alta na descrição Wu dadada</v>
          </cell>
          <cell r="Y551" t="str">
            <v>ارتفاع لين في وصف وو dadada</v>
          </cell>
          <cell r="Z551" t="str">
            <v>высокая Lin ў апісанні Ву Dadada</v>
          </cell>
          <cell r="AA551" t="str">
            <v>Lin високо в описание Wu dadada</v>
          </cell>
          <cell r="AB551" t="str">
            <v>Lin vysoko v popisu Wu dadada</v>
          </cell>
          <cell r="AC551" t="str">
            <v>Lin hoog in de beschrijving Wu dadada</v>
          </cell>
          <cell r="AD551" t="str">
            <v>Lin korkea kuvauksessa Wu dadada</v>
          </cell>
          <cell r="AE551" t="str">
            <v>Lin υψηλή στην περιγραφή Wu dadada</v>
          </cell>
          <cell r="AF551" t="str">
            <v>גבוה לין בתיאור וו dadada</v>
          </cell>
          <cell r="AG551" t="str">
            <v>Lin magas a leírás Wu DADADA</v>
          </cell>
          <cell r="AH551" t="str">
            <v>Lin tinggi dalam huraian Wu Dadada yang</v>
          </cell>
          <cell r="AI551" t="str">
            <v>wysoki Lin w opisie Wu dadada</v>
          </cell>
          <cell r="AJ551" t="str">
            <v>Lin ridicat în descrierea Wu dadada</v>
          </cell>
          <cell r="AK551" t="str">
            <v>Lin vysoko v popise Wu dadada</v>
          </cell>
          <cell r="AL551" t="str">
            <v>Lin hög i beskrivningen Wu dadada</v>
          </cell>
          <cell r="AM551" t="str">
            <v>açıklama Wu dadada Lin yüksek</v>
          </cell>
          <cell r="AN551" t="str">
            <v>висока Lin в описі Ву Dadada</v>
          </cell>
        </row>
        <row r="552">
          <cell r="A552" t="str">
            <v>CharStory_NecromancerFour</v>
          </cell>
          <cell r="B552">
            <v>1</v>
          </cell>
          <cell r="C552" t="str">
            <v>네크로맨서포의 설명 우다다다</v>
          </cell>
          <cell r="D552"/>
          <cell r="E552" t="str">
            <v>네크로맨서포의 설명 우다다다</v>
          </cell>
          <cell r="F552"/>
          <cell r="G552" t="str">
            <v>Necromancer Wu Po description of dadada</v>
          </cell>
          <cell r="H552" t="str">
            <v>Necromancer Wu Po description of dadada</v>
          </cell>
          <cell r="K552">
            <v>1</v>
          </cell>
          <cell r="M552" t="str">
            <v>ネクロマンサー砲の説明ウダダダ</v>
          </cell>
          <cell r="N552" t="str">
            <v>dadada的死灵吴宝描述</v>
          </cell>
          <cell r="O552" t="str">
            <v>dadada的死靈吳寶描述</v>
          </cell>
          <cell r="P552" t="str">
            <v>Nécromancien Wu Po description de dadada</v>
          </cell>
          <cell r="Q552" t="str">
            <v>Necromancer Wu Po Beschreibung von dadada</v>
          </cell>
          <cell r="R552" t="str">
            <v>deskripsi Necromancer Wu Po dari dadada</v>
          </cell>
          <cell r="S552" t="str">
            <v>Descrizione Negromante Wu Po di dadada</v>
          </cell>
          <cell r="T552" t="str">
            <v>Некромант Wu Po описание Dadada</v>
          </cell>
          <cell r="U552" t="str">
            <v>Descripción Nigromante Wu Po de dadada</v>
          </cell>
          <cell r="V552" t="str">
            <v>คำอธิบายหมอผีวู Po ของ dadada</v>
          </cell>
          <cell r="W552" t="str">
            <v>Necromancer Wu Po mô tả của dadada</v>
          </cell>
          <cell r="X552" t="str">
            <v>A inscrição Necromancer Wu Po de dadada</v>
          </cell>
          <cell r="Y552" t="str">
            <v>وصف مستحضر الأرواح وو بو من dadada</v>
          </cell>
          <cell r="Z552" t="str">
            <v>Некрамант Wu Po апісанне Dadada</v>
          </cell>
          <cell r="AA552" t="str">
            <v>Necromancer Wu По описание на dadada</v>
          </cell>
          <cell r="AB552" t="str">
            <v>Nekromant Wu Po popis dadada</v>
          </cell>
          <cell r="AC552" t="str">
            <v>Necromancer Wu Po beschrijving van dadada</v>
          </cell>
          <cell r="AD552" t="str">
            <v>Necromancer Wu Po kuvaus dadada</v>
          </cell>
          <cell r="AE552" t="str">
            <v>Νεκρομάντης Wu Po περιγραφή της dadada</v>
          </cell>
          <cell r="AF552" t="str">
            <v>האוב וו פו תיאור של dadada</v>
          </cell>
          <cell r="AG552" t="str">
            <v>Necromancer Wu Po leírása DADADA</v>
          </cell>
          <cell r="AH552" t="str">
            <v>Ahli nujum Wu Po perihal Dadada</v>
          </cell>
          <cell r="AI552" t="str">
            <v>Opis nekromanta Wu Po of dadada</v>
          </cell>
          <cell r="AJ552" t="str">
            <v>Descrierea Necromancer Wu Po de dadada</v>
          </cell>
          <cell r="AK552" t="str">
            <v>Nekromant Wu Po popis dadada</v>
          </cell>
          <cell r="AL552" t="str">
            <v>Necromancer Wu Po beskrivning av dadada</v>
          </cell>
          <cell r="AM552" t="str">
            <v>dadada Necromancer Wu Po açıklaması</v>
          </cell>
          <cell r="AN552" t="str">
            <v>Некромант Wu Po опис Dadada</v>
          </cell>
        </row>
        <row r="553">
          <cell r="A553" t="str">
            <v>CharStory_GirlWarrior</v>
          </cell>
          <cell r="B553">
            <v>1</v>
          </cell>
          <cell r="C553" t="str">
            <v>걸워리어의 설명 우다다다</v>
          </cell>
          <cell r="D553"/>
          <cell r="E553" t="str">
            <v>걸워리어의 설명 우다다다</v>
          </cell>
          <cell r="F553"/>
          <cell r="G553" t="str">
            <v>Girl Warrior Description of Wu dadada</v>
          </cell>
          <cell r="H553" t="str">
            <v>Girl Warrior Description of Wu dadada</v>
          </cell>
          <cell r="K553">
            <v>1</v>
          </cell>
          <cell r="M553" t="str">
            <v>ガール戦士の説明ウダダダ</v>
          </cell>
          <cell r="N553" t="str">
            <v>吴dadada的女战士介绍</v>
          </cell>
          <cell r="O553" t="str">
            <v>吳dadada的女戰士介紹</v>
          </cell>
          <cell r="P553" t="str">
            <v>Fille Guerrier Description Wu dadada</v>
          </cell>
          <cell r="Q553" t="str">
            <v>Mädchen-Krieger Beschreibung von Wu dadada</v>
          </cell>
          <cell r="R553" t="str">
            <v>Gadis Prajurit Deskripsi Wu dadada</v>
          </cell>
          <cell r="S553" t="str">
            <v>Ragazza Guerriero Descrizione di Wu dadada</v>
          </cell>
          <cell r="T553" t="str">
            <v>Девушка воин Описание В Dadada</v>
          </cell>
          <cell r="U553" t="str">
            <v>Chica Guerrero Descripción de Wu dadada</v>
          </cell>
          <cell r="V553" t="str">
            <v>สาวนักรบคำอธิบายของวู dadada</v>
          </cell>
          <cell r="W553" t="str">
            <v>Cô gái chiến binh Mô tả Wu dadada</v>
          </cell>
          <cell r="X553" t="str">
            <v>Guerreiro menina Descrição do Wu dadada</v>
          </cell>
          <cell r="Y553" t="str">
            <v>فتاة المحارب وصف وو dadada</v>
          </cell>
          <cell r="Z553" t="str">
            <v>Дзяўчына воін Апісанне У Dadada</v>
          </cell>
          <cell r="AA553" t="str">
            <v>Момиче Warrior Описание на Wu dadada</v>
          </cell>
          <cell r="AB553" t="str">
            <v>Girl bojovník Popis Wu dadada</v>
          </cell>
          <cell r="AC553" t="str">
            <v>Girl Warrior Beschrijving van de Wu dadada</v>
          </cell>
          <cell r="AD553" t="str">
            <v>Tyttö soturi kuvaus Wu dadada</v>
          </cell>
          <cell r="AE553" t="str">
            <v>Κορίτσι πολεμιστής Περιγραφή του Wu dadada</v>
          </cell>
          <cell r="AF553" t="str">
            <v>תיאור לוחם ילדה של הוו dadada</v>
          </cell>
          <cell r="AG553" t="str">
            <v>Lány Warrior leírása Wu DADADA</v>
          </cell>
          <cell r="AH553" t="str">
            <v>Girl Warrior Keterangan Wu Dadada</v>
          </cell>
          <cell r="AI553" t="str">
            <v>Dziewczyna Wojownik Opis Wu dadada</v>
          </cell>
          <cell r="AJ553" t="str">
            <v>Fata Warrior Descrierea de Wu dadada</v>
          </cell>
          <cell r="AK553" t="str">
            <v>Girl bojovník Popis Wu dadada</v>
          </cell>
          <cell r="AL553" t="str">
            <v>Girl Warrior Beskrivning av Wu dadada</v>
          </cell>
          <cell r="AM553" t="str">
            <v>Wu dadada Kız Savaşçı Açıklaması</v>
          </cell>
          <cell r="AN553" t="str">
            <v>Дівчина воїн Опис У Dadada</v>
          </cell>
        </row>
        <row r="554">
          <cell r="A554" t="str">
            <v>CharStory_GirlArcher</v>
          </cell>
          <cell r="B554">
            <v>1</v>
          </cell>
          <cell r="C554" t="str">
            <v>걸아처의 설명 우다다다</v>
          </cell>
          <cell r="D554"/>
          <cell r="E554" t="str">
            <v>걸아처의 설명 우다다다</v>
          </cell>
          <cell r="F554"/>
          <cell r="G554" t="str">
            <v>Wu explained what dadada Archer</v>
          </cell>
          <cell r="H554" t="str">
            <v>Wu explained what dadada Archer</v>
          </cell>
          <cell r="K554">
            <v>1</v>
          </cell>
          <cell r="M554" t="str">
            <v>ガールアーチャーの説明ウダダダ</v>
          </cell>
          <cell r="N554" t="str">
            <v>吴某交代什么dadada射手</v>
          </cell>
          <cell r="O554" t="str">
            <v>吳某交代什麼dadada射手</v>
          </cell>
          <cell r="P554" t="str">
            <v>Wu a expliqué ce dadada Archer</v>
          </cell>
          <cell r="Q554" t="str">
            <v>Wu erklärte, was dadada Archer</v>
          </cell>
          <cell r="R554" t="str">
            <v>Wu menjelaskan apa dadada Archer</v>
          </cell>
          <cell r="S554" t="str">
            <v>Wu ha spiegato cosa dadada Archer</v>
          </cell>
          <cell r="T554" t="str">
            <v>В объяснила, что Dadada Archer</v>
          </cell>
          <cell r="U554" t="str">
            <v>Wu explicó lo dadada Archer</v>
          </cell>
          <cell r="V554" t="str">
            <v>วูอธิบายสิ่งที่ dadada ธนู</v>
          </cell>
          <cell r="W554" t="str">
            <v>Wu giải thích những gì dadada Archer</v>
          </cell>
          <cell r="X554" t="str">
            <v>Wu explicou o que dadada Archer</v>
          </cell>
          <cell r="Y554" t="str">
            <v>وأوضح وو ما dadada آرتشر</v>
          </cell>
          <cell r="Z554" t="str">
            <v>У патлумачыла, што Dadada Archer</v>
          </cell>
          <cell r="AA554" t="str">
            <v>Wu обясни какво dadada Archer</v>
          </cell>
          <cell r="AB554" t="str">
            <v>Wu vysvětlil, co dadada Archer</v>
          </cell>
          <cell r="AC554" t="str">
            <v>Wu uitgelegd wat dadada Archer</v>
          </cell>
          <cell r="AD554" t="str">
            <v>Wu selitti, mitä dadada Archer</v>
          </cell>
          <cell r="AE554" t="str">
            <v>Wu εξήγησε τι dadada Archer</v>
          </cell>
          <cell r="AF554" t="str">
            <v>וו הסביר מה dadada Archer</v>
          </cell>
          <cell r="AG554" t="str">
            <v>Wu elmondta, mi DADADA Archer</v>
          </cell>
          <cell r="AH554" t="str">
            <v>Wu menjelaskan apa Dadada Archer</v>
          </cell>
          <cell r="AI554" t="str">
            <v>Wu wyjaśnił, co dadada Archer</v>
          </cell>
          <cell r="AJ554" t="str">
            <v>Wu a explicat ce dadada Archer</v>
          </cell>
          <cell r="AK554" t="str">
            <v>Wu vysvetlil, čo dadada Archer</v>
          </cell>
          <cell r="AL554" t="str">
            <v>Wu förklarade vad dadada Archer</v>
          </cell>
          <cell r="AM554" t="str">
            <v>Wu açıkladı neyi dadada Archer</v>
          </cell>
          <cell r="AN554" t="str">
            <v>У пояснила, що Dadada Archer</v>
          </cell>
        </row>
        <row r="555">
          <cell r="A555" t="str">
            <v>CharStory_EnergyShieldRobot</v>
          </cell>
          <cell r="B555">
            <v>1</v>
          </cell>
          <cell r="C555" t="str">
            <v>에너지실드로봇의 설명 우다다다</v>
          </cell>
          <cell r="D555"/>
          <cell r="E555" t="str">
            <v>에너지실드로봇의 설명 우다다다</v>
          </cell>
          <cell r="F555"/>
          <cell r="G555" t="str">
            <v>Description of the energy shield robot right dadada</v>
          </cell>
          <cell r="H555" t="str">
            <v>Description of the energy shield robot right dadada</v>
          </cell>
          <cell r="K555">
            <v>1</v>
          </cell>
          <cell r="M555" t="str">
            <v>エネルギーシールドロボットの説明ウダダダ</v>
          </cell>
          <cell r="N555" t="str">
            <v>能量罩机器人右dadada的描述</v>
          </cell>
          <cell r="O555" t="str">
            <v>能量罩機器人右dadada的描述</v>
          </cell>
          <cell r="P555" t="str">
            <v>Description de l'écran de l'énergie robot de droite dadada</v>
          </cell>
          <cell r="Q555" t="str">
            <v>Beschreibung des Energieschild Roboter rechts dadada</v>
          </cell>
          <cell r="R555" t="str">
            <v>Deskripsi perisai energi dadada robot tepat</v>
          </cell>
          <cell r="S555" t="str">
            <v>Descrizione dello scudo energetico robot giusto dadada</v>
          </cell>
          <cell r="T555" t="str">
            <v>Описание энергетического щита робот правой Dadada</v>
          </cell>
          <cell r="U555" t="str">
            <v>Descripción del escudo de energía dadada robot adecuado</v>
          </cell>
          <cell r="V555" t="str">
            <v>คำอธิบายของพลังงานโล่ dadada หุ่นยนต์ที่เหมาะสม</v>
          </cell>
          <cell r="W555" t="str">
            <v>Mô tả của lá chắn năng lượng Robot đúng dadada</v>
          </cell>
          <cell r="X555" t="str">
            <v>Descrição do escudo de energia dadada robô direita</v>
          </cell>
          <cell r="Y555" t="str">
            <v>وصف درع الطاقة dadada الروبوت الحق</v>
          </cell>
          <cell r="Z555" t="str">
            <v>Апісанне энергетычнага шчыта робат правай Dadada</v>
          </cell>
          <cell r="AA555" t="str">
            <v>Описание на енергия щит робот десен dadada на</v>
          </cell>
          <cell r="AB555" t="str">
            <v>Popis energie štítu robot pravé dadada</v>
          </cell>
          <cell r="AC555" t="str">
            <v>Beschrijving energieveld robot exact dadada</v>
          </cell>
          <cell r="AD555" t="str">
            <v>Kuvaus energiaa kilpi robotti oikea dadada</v>
          </cell>
          <cell r="AE555" t="str">
            <v>Περιγραφή της ενέργειας ασπίδα ρομπότ δεξιά dadada</v>
          </cell>
          <cell r="AF555" t="str">
            <v>תיאור של dadada תקין רובוט מגן אנרגיה</v>
          </cell>
          <cell r="AG555" t="str">
            <v>Leírás az energia pajzs robot jobb DADADA</v>
          </cell>
          <cell r="AH555" t="str">
            <v>Keterangan perisai tenaga robot kanan Dadada</v>
          </cell>
          <cell r="AI555" t="str">
            <v>Opis tarczy energetycznej prawej robota dadada</v>
          </cell>
          <cell r="AJ555" t="str">
            <v>Descrierea scut energetic dadada robot de dreapta</v>
          </cell>
          <cell r="AK555" t="str">
            <v>Popis energie štítu robot pravej dadada</v>
          </cell>
          <cell r="AL555" t="str">
            <v>Beskrivning av energi sköld robot rätt dadada</v>
          </cell>
          <cell r="AM555" t="str">
            <v>Enerji kalkanı robot doğru dadada Açıklaması</v>
          </cell>
          <cell r="AN555" t="str">
            <v>Опис енергетичного щита робот правою Dadada</v>
          </cell>
        </row>
        <row r="556">
          <cell r="A556" t="str">
            <v>CharStory_IceMagician</v>
          </cell>
          <cell r="B556">
            <v>1</v>
          </cell>
          <cell r="C556" t="str">
            <v>아이스매지션의 설명 우다다다</v>
          </cell>
          <cell r="D556"/>
          <cell r="E556" t="str">
            <v>아이스매지션의 설명 우다다다</v>
          </cell>
          <cell r="F556"/>
          <cell r="G556" t="str">
            <v>Ice Magician described in Wu dadada</v>
          </cell>
          <cell r="H556" t="str">
            <v>Ice Magician described in Wu dadada</v>
          </cell>
          <cell r="K556">
            <v>1</v>
          </cell>
          <cell r="M556" t="str">
            <v>アイスマジシャンの説明ウダダダ</v>
          </cell>
          <cell r="N556" t="str">
            <v>冰魔术师吴dadada描述</v>
          </cell>
          <cell r="O556" t="str">
            <v>冰魔術師吳dadada描述</v>
          </cell>
          <cell r="P556" t="str">
            <v>Ice Magicien décrit dans Wu dadada</v>
          </cell>
          <cell r="Q556" t="str">
            <v>Ice Magician beschrieben in Wu dadada</v>
          </cell>
          <cell r="R556" t="str">
            <v>Ice Magician dijelaskan di Wu dadada</v>
          </cell>
          <cell r="S556" t="str">
            <v>Ice Mago descritto in Wu dadada</v>
          </cell>
          <cell r="T556" t="str">
            <v>Ice Magician описано в Wu Dadada</v>
          </cell>
          <cell r="U556" t="str">
            <v>Mago de hielo describe en Wu dadada</v>
          </cell>
          <cell r="V556" t="str">
            <v>น้ำแข็งหมอผีวูอธิบายไว้ใน dadada</v>
          </cell>
          <cell r="W556" t="str">
            <v>Ice Magician được mô tả trong Wu dadada</v>
          </cell>
          <cell r="X556" t="str">
            <v>Ice Magician descrito em Wu dadada</v>
          </cell>
          <cell r="Y556" t="str">
            <v>وصف الثلج الساحر في وو dadada</v>
          </cell>
          <cell r="Z556" t="str">
            <v>Ice Magician апісана ў Wu Dadada</v>
          </cell>
          <cell r="AA556" t="str">
            <v>Ледена маг описано в Wu dadada</v>
          </cell>
          <cell r="AB556" t="str">
            <v>Ice Magician je popsáno v Wu dadada</v>
          </cell>
          <cell r="AC556" t="str">
            <v>Ice Magician beschreven in Wu dadada</v>
          </cell>
          <cell r="AD556" t="str">
            <v>Ice taikuri kuvattu Wu dadada</v>
          </cell>
          <cell r="AE556" t="str">
            <v>Ice Μάγος περιγράφεται στο Wu dadada</v>
          </cell>
          <cell r="AF556" t="str">
            <v>קרח קוסם מתואר וו dadada</v>
          </cell>
          <cell r="AG556" t="str">
            <v>Ice Magician leírt Wu DADADA</v>
          </cell>
          <cell r="AH556" t="str">
            <v>Ais Magician diterangkan dalam Wu Dadada</v>
          </cell>
          <cell r="AI556" t="str">
            <v>Ice Magician opisano w Wu dadada</v>
          </cell>
          <cell r="AJ556" t="str">
            <v>Ice Magician descris în Wu dadada</v>
          </cell>
          <cell r="AK556" t="str">
            <v>Ice Magician je popísané v Wu dadada</v>
          </cell>
          <cell r="AL556" t="str">
            <v>Is Magician beskrivits i Wu dadada</v>
          </cell>
          <cell r="AM556" t="str">
            <v>Buz Sihirbaz Wu dadada tarif</v>
          </cell>
          <cell r="AN556" t="str">
            <v>Ice Magician описано в Wu Dadada</v>
          </cell>
        </row>
        <row r="557">
          <cell r="A557" t="str">
            <v>CharStory_AngelicWarrior</v>
          </cell>
          <cell r="B557">
            <v>1</v>
          </cell>
          <cell r="C557" t="str">
            <v>앤젤릭워리어의 설명 우다다다</v>
          </cell>
          <cell r="D557"/>
          <cell r="E557" t="str">
            <v>앤젤릭워리어의 설명 우다다다</v>
          </cell>
          <cell r="F557"/>
          <cell r="G557" t="str">
            <v>Angel Rick Warrior description Wu dadada</v>
          </cell>
          <cell r="H557" t="str">
            <v>Angel Rick Warrior description Wu dadada</v>
          </cell>
          <cell r="K557">
            <v>1</v>
          </cell>
          <cell r="M557" t="str">
            <v>エンジェリック戦士の説明ウダダダ</v>
          </cell>
          <cell r="N557" t="str">
            <v>天使里克战士描述吴dadada</v>
          </cell>
          <cell r="O557" t="str">
            <v>天使里克戰士描述吳dadada</v>
          </cell>
          <cell r="P557" t="str">
            <v>Ange Rick Guerrier Description Wu dadada</v>
          </cell>
          <cell r="Q557" t="str">
            <v>Engel Rick Krieger Beschreibung Wu dadada</v>
          </cell>
          <cell r="R557" t="str">
            <v>Malaikat Rick Prajurit deskripsi Wu dadada</v>
          </cell>
          <cell r="S557" t="str">
            <v>Descrizione Angelo Rick Warrior Wu dadada</v>
          </cell>
          <cell r="T557" t="str">
            <v>Описание Angel Rick Воина В Dadada</v>
          </cell>
          <cell r="U557" t="str">
            <v>Descripción Ángel Rick Guerrero Wu dadada</v>
          </cell>
          <cell r="V557" t="str">
            <v>คำอธิบายแองเจิลริกนักรบวู dadada</v>
          </cell>
          <cell r="W557" t="str">
            <v>Mô tả angel Rick chiến binh Wu dadada</v>
          </cell>
          <cell r="X557" t="str">
            <v>A inscrição Anjo Rick Guerreiro Wu dadada</v>
          </cell>
          <cell r="Y557" t="str">
            <v>وصف الملاك ريك المحارب وو dadada</v>
          </cell>
          <cell r="Z557" t="str">
            <v>Апісанне Angel Rick Воіна У Dadada</v>
          </cell>
          <cell r="AA557" t="str">
            <v>Ангел Рик Warrior описание Wu dadada</v>
          </cell>
          <cell r="AB557" t="str">
            <v>Anděl Rick bojovník popis Wu dadada</v>
          </cell>
          <cell r="AC557" t="str">
            <v>Angel Rick Warrior beschrijving Wu dadada</v>
          </cell>
          <cell r="AD557" t="str">
            <v>Angel Rick Warrior kuvaus Wu dadada</v>
          </cell>
          <cell r="AE557" t="str">
            <v>Περιγραφή Άγγελος Rick πολεμιστής Wu dadada</v>
          </cell>
          <cell r="AF557" t="str">
            <v>אנג'ל ריק הלוחם תיאור וו dadada</v>
          </cell>
          <cell r="AG557" t="str">
            <v>Angel Rick Warrior leírás Wu DADADA</v>
          </cell>
          <cell r="AH557" t="str">
            <v>Angel Rick Warrior penerangan Wu Dadada</v>
          </cell>
          <cell r="AI557" t="str">
            <v>Opis anioł Rick Wojownik Wu dadada</v>
          </cell>
          <cell r="AJ557" t="str">
            <v>Descriere înger Rick Warrior Wu dadada</v>
          </cell>
          <cell r="AK557" t="str">
            <v>Anjel Rick bojovník popis Wu dadada</v>
          </cell>
          <cell r="AL557" t="str">
            <v>Angel Rick Warrior beskrivning Wu dadada</v>
          </cell>
          <cell r="AM557" t="str">
            <v>Melek Rick Savaşçı açıklama Wu dadada</v>
          </cell>
          <cell r="AN557" t="str">
            <v>Опис Angel Rick Воїна У Dadada</v>
          </cell>
        </row>
        <row r="558">
          <cell r="A558" t="str">
            <v>CharDesc_Ganfaul</v>
          </cell>
          <cell r="B558">
            <v>1</v>
          </cell>
          <cell r="C558" t="str">
            <v>적을 꿰뚫어버리는 강력한 한 방의 마법을 구사한다.</v>
          </cell>
          <cell r="D558"/>
          <cell r="E558" t="str">
            <v>적을 꿰뚫어버리는 강력한 한 방의 마법을 구사한다.</v>
          </cell>
          <cell r="F558"/>
          <cell r="G558" t="str">
            <v>And utilizing the powerful magic of a room discarding penetrate enemy.</v>
          </cell>
          <cell r="H558" t="str">
            <v>And utilizing the powerful magic of a room discarding penetrate enemy.</v>
          </cell>
          <cell r="K558">
            <v>1</v>
          </cell>
          <cell r="M558" t="str">
            <v>敵見通すてしまう強力な一部屋の魔法を駆使する。</v>
          </cell>
          <cell r="N558" t="str">
            <v>并利用一间废弃穿透敌人的强大的魔法。</v>
          </cell>
          <cell r="O558" t="str">
            <v>並利用一間廢棄穿透敵人的強大的魔法。</v>
          </cell>
          <cell r="P558" t="str">
            <v>Et en utilisant la puissante magie d'une pièce de jeter l'ennemi pénétrer.</v>
          </cell>
          <cell r="Q558" t="str">
            <v>Und unter Verwendung der mächtige Magie eines Raumes dringen Feind zu verwerfen.</v>
          </cell>
          <cell r="R558" t="str">
            <v>Dan memanfaatkan sihir yang kuat dari ruang membuang musuh menembus.</v>
          </cell>
          <cell r="S558" t="str">
            <v>E utilizzando la potente magia di una stanza scartando nemico penetrare.</v>
          </cell>
          <cell r="T558" t="str">
            <v>И используя мощную магию комнаты отделяемой прорвать.</v>
          </cell>
          <cell r="U558" t="str">
            <v>Y la utilización de la magia poderosa de una habitación descartando enemigo penetrar.</v>
          </cell>
          <cell r="V558" t="str">
            <v>และใช้พลังเวทมนตร์ของศัตรูเจาะห้องทิ้ง</v>
          </cell>
          <cell r="W558" t="str">
            <v>Và sử dụng các phép thuật mạnh mẽ của một phòng loại bỏ kẻ thù xâm nhập.</v>
          </cell>
          <cell r="X558" t="str">
            <v>E utilizando a poderosa magia de uma sala descartando inimigo penetrar.</v>
          </cell>
          <cell r="Y558" t="str">
            <v>واستخدام السحر قوية من غرفة نبذ العدو اختراق.</v>
          </cell>
          <cell r="Z558" t="str">
            <v>І выкарыстоўваючы магутную магію пакоя аддзяляемай прарваць.</v>
          </cell>
          <cell r="AA558" t="str">
            <v>И използване на мощен магията на една стая изхвърляне проникващо враг.</v>
          </cell>
          <cell r="AB558" t="str">
            <v>A využití mocné kouzlo místnosti se odstraní proniknout nepřítele.</v>
          </cell>
          <cell r="AC558" t="str">
            <v>En met behulp van de krachtige magie van een kamer weggooien doordringen vijand.</v>
          </cell>
          <cell r="AD558" t="str">
            <v>Ja hyödyntämällä tehokkaita taikuutta huoneen heitetään tunkeutuvat vihollinen.</v>
          </cell>
          <cell r="AE558" t="str">
            <v>Και αξιοποιώντας την ισχυρή μαγεία ενός δωματίου απόρριψης διεισδυτικά εχθρό.</v>
          </cell>
          <cell r="AF558" t="str">
            <v>וניצול קסם רב עוצמה של חדר השלכת האויב לחדור.</v>
          </cell>
          <cell r="AG558" t="str">
            <v>És kihasználva a nagy varázslat egy szoba eldobjuk Behataló ellenség.</v>
          </cell>
          <cell r="AH558" t="str">
            <v>Dan menggunakan sihir yang kuat dari bilik membuang musuh menembusi.</v>
          </cell>
          <cell r="AI558" t="str">
            <v>I wykorzystując potężną magię pokoju odrzucając przenikać wroga.</v>
          </cell>
          <cell r="AJ558" t="str">
            <v>Și utilizând puternic magia o cameră de aruncarea înapoi în mare inamic penetrant.</v>
          </cell>
          <cell r="AK558" t="str">
            <v>A využitie mocné kúzlo miestnosti sa odstráni preniknúť nepriateľa.</v>
          </cell>
          <cell r="AL558" t="str">
            <v>Och utnyttja den kraftfulla magi i ett rum kasse genompetentrerade fiende.</v>
          </cell>
          <cell r="AM558" t="str">
            <v>Ve Girme düşmanı atarak bir odanın güçlü bir büyü kullanarak.</v>
          </cell>
          <cell r="AN558" t="str">
            <v>І використовуючи потужну магію кімнати відокремлюваної прорвати.</v>
          </cell>
        </row>
        <row r="559">
          <cell r="A559" t="str">
            <v>CharDesc_KeepSeries</v>
          </cell>
          <cell r="B559">
            <v>1</v>
          </cell>
          <cell r="C559" t="str">
            <v>범위 공격으로 다수의 적을 효과적으로 처리할 수 있다.</v>
          </cell>
          <cell r="D559"/>
          <cell r="E559" t="str">
            <v>범위 공격으로 다수의 적을 효과적으로 처리할 수 있다.</v>
          </cell>
          <cell r="F559"/>
          <cell r="G559" t="str">
            <v>It can be treated effectively with a large number of enemy attack range.</v>
          </cell>
          <cell r="H559" t="str">
            <v>It can be treated effectively with a large number of enemy attack range.</v>
          </cell>
          <cell r="K559">
            <v>1</v>
          </cell>
          <cell r="M559" t="str">
            <v>範囲攻撃で多数の敵を効果的に処理することができる。</v>
          </cell>
          <cell r="N559" t="str">
            <v>它可以有效地与大量的敌人攻击范围的处理。</v>
          </cell>
          <cell r="O559" t="str">
            <v>它可以有效地與大量的敵人攻擊範圍的處理。</v>
          </cell>
          <cell r="P559" t="str">
            <v>Elle peut être traitée efficacement avec un grand nombre de portée d'attaque ennemie.</v>
          </cell>
          <cell r="Q559" t="str">
            <v>Es kann effektiv mit einer großen Anzahl von feindlichen Angriff Bereich behandelt werden.</v>
          </cell>
          <cell r="R559" t="str">
            <v>Hal ini dapat diobati secara efektif dengan sejumlah besar berbagai serangan musuh.</v>
          </cell>
          <cell r="S559" t="str">
            <v>Si può essere trattata efficacemente con un gran numero di gamma attacco nemico.</v>
          </cell>
          <cell r="T559" t="str">
            <v>Это можно эффективно лечить с большим количеством дальности нападения противника.</v>
          </cell>
          <cell r="U559" t="str">
            <v>Puede ser tratada eficazmente con un gran número de rango de ataque enemigo.</v>
          </cell>
          <cell r="V559" t="str">
            <v>มันสามารถรักษาได้อย่างมีประสิทธิภาพด้วยเป็นจำนวนมากในช่วงที่การโจมตีของศัตรู</v>
          </cell>
          <cell r="W559" t="str">
            <v>Nó có thể được điều trị hiệu quả với một số lượng lớn các phạm vi tấn công của đối phương.</v>
          </cell>
          <cell r="X559" t="str">
            <v>Ele pode ser tratado eficazmente com um grande número de variedade de ataque inimigo.</v>
          </cell>
          <cell r="Y559" t="str">
            <v>ويمكن علاجها على نحو فعال مع عدد كبير من نطاق هجوم العدو.</v>
          </cell>
          <cell r="Z559" t="str">
            <v>Гэта можна эфектыўна лячыць з вялікай колькасцю далёкасці нападу праціўніка.</v>
          </cell>
          <cell r="AA559" t="str">
            <v>Тя може да се лекува ефективно с голям брой на вражеско нападение диапазон.</v>
          </cell>
          <cell r="AB559" t="str">
            <v>To může být účinně léčit s velkým počtem rozsahu nepřátelským útokem.</v>
          </cell>
          <cell r="AC559" t="str">
            <v>Het kan effectief worden behandeld met een groot aantal vijandelijke aanval bereik.</v>
          </cell>
          <cell r="AD559" t="str">
            <v>Sitä voidaan hoitaa tehokkaasti suuren määrän vihollisen hyökkäys alueella.</v>
          </cell>
          <cell r="AE559" t="str">
            <v>Μπορεί να αντιμετωπιστεί αποτελεσματικά με ένα μεγάλο αριθμό σειράς επίθεση του εχθρού.</v>
          </cell>
          <cell r="AF559" t="str">
            <v>זה יכול להיות מטופלים באופן יעיל עם מספר גדול של מגוון התקפות אויב.</v>
          </cell>
          <cell r="AG559" t="str">
            <v>Ez hatékonyan lehet kezelni a nagyszámú ellenséges támadás tartományban.</v>
          </cell>
          <cell r="AH559" t="str">
            <v>Ia boleh dirawat secara berkesan dengan sejumlah besar pelbagai serangan musuh.</v>
          </cell>
          <cell r="AI559" t="str">
            <v>To może być skutecznie leczone z dużą liczbą zakresie atakiem wroga.</v>
          </cell>
          <cell r="AJ559" t="str">
            <v>Acesta poate fi tratat eficient cu un număr mare de gama de atac inamic.</v>
          </cell>
          <cell r="AK559" t="str">
            <v>To môže byť účinne liečiť s veľkým počtom rozsahu nepriateľským útokom.</v>
          </cell>
          <cell r="AL559" t="str">
            <v>Det kan behandlas effektivt med ett stort antal fiendens angrepp område.</v>
          </cell>
          <cell r="AM559" t="str">
            <v>Düşman saldırısı aralığının çok sayıda etkin bir şekilde tedavi edilebilir.</v>
          </cell>
          <cell r="AN559" t="str">
            <v>Це можна ефективно лікувати за великою кількістю дальності нападу противника.</v>
          </cell>
        </row>
        <row r="560">
          <cell r="A560" t="str">
            <v>CharDesc_BigBatSuccubus</v>
          </cell>
          <cell r="B560">
            <v>1</v>
          </cell>
          <cell r="C560" t="str">
            <v>꽃잎을 응축하여 만든 탄환 여러 발을 빠르게 난사한다.</v>
          </cell>
          <cell r="D560"/>
          <cell r="E560" t="str">
            <v>꽃잎을 응축하여 만든 탄환 여러 발을 빠르게 난사한다.</v>
          </cell>
          <cell r="F560"/>
          <cell r="G560" t="str">
            <v>The fast brandishing many bullet made to condense the petals.</v>
          </cell>
          <cell r="H560" t="str">
            <v>The fast brandishing many bullet made to condense the petals.</v>
          </cell>
          <cell r="K560">
            <v>1</v>
          </cell>
          <cell r="M560" t="str">
            <v>花びらを凝縮して作られた弾丸複数の足を速く乱射する。</v>
          </cell>
          <cell r="N560" t="str">
            <v>快速挥舞着许多子弹由凝结的花瓣。</v>
          </cell>
          <cell r="O560" t="str">
            <v>快速揮舞著許多子彈由凝結的花瓣。</v>
          </cell>
          <cell r="P560" t="str">
            <v>La brandit rapide beaucoup balle fait condenser les pétales.</v>
          </cell>
          <cell r="Q560" t="str">
            <v>Die schnelle schwingend viele Kugel gemacht, um die Blütenblätter zu kondensieren.</v>
          </cell>
          <cell r="R560" t="str">
            <v>The mengacungkan cepat banyak peluru yang dibuat untuk menyingkat kelopak.</v>
          </cell>
          <cell r="S560" t="str">
            <v>I molti proiettile veloce brandendo fatto per condensare i petali.</v>
          </cell>
          <cell r="T560" t="str">
            <v>Быстро размахивать многие пули сделали конденсироваться лепестки.</v>
          </cell>
          <cell r="U560" t="str">
            <v>La bala muchos blandiendo rápida hecha para condensar los pétalos.</v>
          </cell>
          <cell r="V560" t="str">
            <v>ควงรวดเร็วกระสุนจำนวนมากทำให้สามารถย่อกลีบ</v>
          </cell>
          <cell r="W560" t="str">
            <v>Các khua nhanh nhiều viên đạn đã cô đọng cánh hoa.</v>
          </cell>
          <cell r="X560" t="str">
            <v>O rápido brandindo muitos bala fez para condensar as pétalas.</v>
          </cell>
          <cell r="Y560" t="str">
            <v>جعل التلويح بسرعة العديد من رصاصة لتكثيف بتلات.</v>
          </cell>
          <cell r="Z560" t="str">
            <v>Хутка размахваць многія кулі зрабілі кандэнсавацца пялёсткі.</v>
          </cell>
          <cell r="AA560" t="str">
            <v>Бързият размахва много куршума направи да кондензира листенца.</v>
          </cell>
          <cell r="AB560" t="str">
            <v>Rychlá ohání mnoho bullet také kondenzovat lístky.</v>
          </cell>
          <cell r="AC560" t="str">
            <v>De snelle zwaaiend met vele kogel aan de bloemblaadjes condenseren.</v>
          </cell>
          <cell r="AD560" t="str">
            <v>Nopea heiluttivat monia luoti teki tiivistyä terälehtiä.</v>
          </cell>
          <cell r="AE560" t="str">
            <v>Η γρήγορη κραδαίνοντας πολλές σφαίρα έκανε να συμπυκνώσει τα πέταλα.</v>
          </cell>
          <cell r="AF560" t="str">
            <v>הצום מנופף כדור הרב שנועד לעבות את עלי הכותרת.</v>
          </cell>
          <cell r="AG560" t="str">
            <v>A gyors lóbálta sok golyó készült lecsapódik a szirmok.</v>
          </cell>
          <cell r="AH560" t="str">
            <v>banyak peluru pantas mengacukan dibuat untuk memeluwap kelopak.</v>
          </cell>
          <cell r="AI560" t="str">
            <v>Szybko wymachując wiele kula wykonana skondensować płatków.</v>
          </cell>
          <cell r="AJ560" t="str">
            <v>Fluturînd rapid multe glonț făcut să condenseze petalele.</v>
          </cell>
          <cell r="AK560" t="str">
            <v>Rýchla oháňa mnoho bullet tiež kondenzovať lístky.</v>
          </cell>
          <cell r="AL560" t="str">
            <v>Den snabba svängde många kula gjorde att kondensera kronbladen.</v>
          </cell>
          <cell r="AM560" t="str">
            <v>Hızlı sallayan birçok mermi yaprakları yoğunlaştırmak için yapılmıştır.</v>
          </cell>
          <cell r="AN560" t="str">
            <v>Швидко розмахувати багато кулі зробили конденсуватися пелюстки.</v>
          </cell>
        </row>
        <row r="561">
          <cell r="A561" t="str">
            <v>CharDesc_Bei</v>
          </cell>
          <cell r="B561">
            <v>1</v>
          </cell>
          <cell r="C561" t="str">
            <v>장판 공격을 사용한다</v>
          </cell>
          <cell r="D561"/>
          <cell r="E561" t="str">
            <v>장판 공격을 사용한다</v>
          </cell>
          <cell r="F561"/>
          <cell r="G561" t="str">
            <v>Use a blanket attack</v>
          </cell>
          <cell r="H561" t="str">
            <v>Use a blanket attack</v>
          </cell>
          <cell r="K561">
            <v>1</v>
          </cell>
          <cell r="M561" t="str">
            <v>カーペット攻撃を使用する</v>
          </cell>
          <cell r="N561" t="str">
            <v>用毯子攻击</v>
          </cell>
          <cell r="O561" t="str">
            <v>用毯子攻擊</v>
          </cell>
          <cell r="P561" t="str">
            <v>Utilisez une attaque générale</v>
          </cell>
          <cell r="Q561" t="str">
            <v>Verwenden Sie eine Decke Angriff</v>
          </cell>
          <cell r="R561" t="str">
            <v>Gunakan serangan selimut</v>
          </cell>
          <cell r="S561" t="str">
            <v>Utilizzare un attacco coperta</v>
          </cell>
          <cell r="T561" t="str">
            <v>Используйте одеяло атаки</v>
          </cell>
          <cell r="U561" t="str">
            <v>Use un ataque manta</v>
          </cell>
          <cell r="V561" t="str">
            <v>ใช้การโจมตีผ้าห่ม</v>
          </cell>
          <cell r="W561" t="str">
            <v>Sử dụng một cuộc tấn công chăn</v>
          </cell>
          <cell r="X561" t="str">
            <v>Usar um ataque cobertor</v>
          </cell>
          <cell r="Y561" t="str">
            <v>استخدام الهجوم بطانية</v>
          </cell>
          <cell r="Z561" t="str">
            <v>Выкарыстоўвайце коўдру атакі</v>
          </cell>
          <cell r="AA561" t="str">
            <v>Използвайте одеяло атака</v>
          </cell>
          <cell r="AB561" t="str">
            <v>Použijte deka útok</v>
          </cell>
          <cell r="AC561" t="str">
            <v>Gebruik een deken aanval</v>
          </cell>
          <cell r="AD561" t="str">
            <v>Käytä huopa hyökkäys</v>
          </cell>
          <cell r="AE561" t="str">
            <v>Χρησιμοποιήστε μια επίθεση κουβέρτα</v>
          </cell>
          <cell r="AF561" t="str">
            <v>השתמש התקפת שמיכה</v>
          </cell>
          <cell r="AG561" t="str">
            <v>Használjon takaró támadás</v>
          </cell>
          <cell r="AH561" t="str">
            <v>Menggunakan serangan selimut</v>
          </cell>
          <cell r="AI561" t="str">
            <v>Użyj ataku koc</v>
          </cell>
          <cell r="AJ561" t="str">
            <v>Utilizați un atac pătură</v>
          </cell>
          <cell r="AK561" t="str">
            <v>Použite deka útok</v>
          </cell>
          <cell r="AL561" t="str">
            <v>Använd en filt attack</v>
          </cell>
          <cell r="AM561" t="str">
            <v>Bir battaniye saldırıyı kullanın</v>
          </cell>
          <cell r="AN561" t="str">
            <v>Використовуйте ковдру атаки</v>
          </cell>
        </row>
        <row r="562">
          <cell r="A562" t="str">
            <v>CharDesc_JellyFishGirl</v>
          </cell>
          <cell r="B562">
            <v>1</v>
          </cell>
          <cell r="C562" t="str">
            <v>다이나몹 아저씨가 만들어준 물총인 듯 물총 아닌 물총 같은 무기로 벽을 넘는 곡사 공격을 한다.</v>
          </cell>
          <cell r="D562"/>
          <cell r="E562" t="str">
            <v>다이나몹 아저씨가 만들어준 물총인 듯 물총 아닌 물총 같은 무기로 벽을 넘는 곡사 공격을 한다.</v>
          </cell>
          <cell r="F562"/>
          <cell r="G562" t="str">
            <v>And the goksa attacks over the wall with dynamic mob uncle gave me a squirt squirt seemed like weapons rather than water pistols made.</v>
          </cell>
          <cell r="H562" t="str">
            <v>And the goksa attacks over the wall with dynamic mob uncle gave me a squirt squirt seemed like weapons rather than water pistols made.</v>
          </cell>
          <cell r="K562">
            <v>1</v>
          </cell>
          <cell r="M562" t="str">
            <v>ダイナモンスターおじさんが作ってくれた水鉄砲であるように噴出なく水鉄砲のような武器で壁を越える曲射攻撃をする。</v>
          </cell>
          <cell r="N562" t="str">
            <v>而在动态暴民叔叔墙上goksa攻击给我好像制造的武器，而不是水枪喷一喷。</v>
          </cell>
          <cell r="O562" t="str">
            <v>而在動態暴民叔叔牆上goksa攻擊給我好像製造的武器，而不是水槍噴一噴。</v>
          </cell>
          <cell r="P562" t="str">
            <v>Et les attaques de goksa sur le mur avec l'oncle de la foule dynamique m'a donné une giclée gicler semblait comme des armes plutôt que des pistolets à eau faites.</v>
          </cell>
          <cell r="Q562" t="str">
            <v>Und die goksa Angriffe über die Mauer mit dynamischem mob Onkel gab mir einen spritzen spritzen schien wie Waffen eher als Wasserpistolen gemacht.</v>
          </cell>
          <cell r="R562" t="str">
            <v>Dan serangan goksa atas dinding dengan mafia paman dinamis memberi saya menyemprotkan menyemprotkan tampak seperti senjata daripada pistol air dibuat.</v>
          </cell>
          <cell r="S562" t="str">
            <v>E gli attacchi goksa oltre il muro con lo zio mob dinamica mi ha dato uno schizzo spruzzo sembrava armi piuttosto che pistole ad acqua fatti.</v>
          </cell>
          <cell r="T562" t="str">
            <v>И goksa атака через стену с динамической толпой дядей дала мне Брызги струйку, казалось, как оружие, а не водяные пистолеты сделаны.</v>
          </cell>
          <cell r="U562" t="str">
            <v>Y los ataques goksa más de la pared con el tío mafia dinámico me dieron un chorro chorro parecido armas en lugar de pistolas de agua hechas.</v>
          </cell>
          <cell r="V562" t="str">
            <v>และการโจมตี goksa ข้ามกำแพงกับลุงแบบไดนามิกม็อบให้ฉันฉีดพ่นดูเหมือนเช่นอาวุธปืนมากกว่าน้ำทำ</v>
          </cell>
          <cell r="W562" t="str">
            <v>Và các cuộc tấn công goksa qua bức tường với chú đám đông năng động đã cho tôi một mực mực dường như vũ khí chứ không phải là súng lục nước thực hiện.</v>
          </cell>
          <cell r="X562" t="str">
            <v>E os ataques goksa sobre a parede com o tio mob dinâmica me deu um esguicho de esguicho parecia armas ao invés de pistolas de água feitas.</v>
          </cell>
          <cell r="Y562" t="str">
            <v>والهجمات goksa فوق الحائط مع عمه الغوغاء الديناميكي أعطاني بخ بخ بدا وكأنه أسلحة بدلا من مسدسات المياه بها.</v>
          </cell>
          <cell r="Z562" t="str">
            <v>І goksa атака праз сцяну з дынамічнай натоўпам дзядзькам дала мне Пырскі струменьчык, здавалася, як зброя, а не вадзяныя пісталеты зробленыя.</v>
          </cell>
          <cell r="AA562" t="str">
            <v>И goksa атаки над стената с динамична тълпа чичо ми дадоха келеш келеш изглеждаше като оръжие, а не водни пистолети, направени.</v>
          </cell>
          <cell r="AB562" t="str">
            <v>A goksa útoky přes zeď s dynamickým mob strýc mi dal stříkat stříkat vypadalo zbraní spíše než pistolí vody vyrobené.</v>
          </cell>
          <cell r="AC562" t="str">
            <v>En de goksa aanvallen over de muur met dynamische mob oom gaf me een spuit squirt leek wapens in plaats van water pistolen gemaakt.</v>
          </cell>
          <cell r="AD562" t="str">
            <v>Ja goksa iskujen muurin yli dynaaminen väkijoukko setä antoi minulle Squirt tuntui aseita sen sijaan veden pistoolit tehty.</v>
          </cell>
          <cell r="AE562" t="str">
            <v>Και οι επιθέσεις goksa πάνω από τον τοίχο με δυναμικές θείος κιν μου έδωσε ένα squirt squirt φαινόταν σαν όπλα αντί για νεροπίστολα γίνει.</v>
          </cell>
          <cell r="AF562" t="str">
            <v>והתקפות goksa על הקיר עם דודו אספסוף דינמי נתנו לי להשפריץ להשפריץ נראה כמו נשק ולא אקדחי מים שנעשה.</v>
          </cell>
          <cell r="AG562" t="str">
            <v>És goksa támadások át a falon dinamikus mob bácsi adott nekem egy spriccel spriccel tűnt fegyverek helyett vízipisztolyokat készült.</v>
          </cell>
          <cell r="AH562" t="str">
            <v>Dan serangan goksa tembok dengan mob bapa dinamik memberikan saya muncrat muncrat seolah-olah seperti senjata dan bukannya pistol air dibuat.</v>
          </cell>
          <cell r="AI562" t="str">
            <v>I ataki goksa przez mur z dynamicznym mob wujek dał mi squirt squirt wydawało się broni zamiast pistoletów wodnych wykonanych.</v>
          </cell>
          <cell r="AJ562" t="str">
            <v>Iar atacurile goksa peste zid cu unchiul mob dinamic mi-a dat un squirt squirt parea ca arme, mai degrabă decât pistoale de apă făcute.</v>
          </cell>
          <cell r="AK562" t="str">
            <v>A Goksu útoky cez stenu s dynamickým mob strýko mi dal striekať striekať vyzeralo zbraní skôr než pištoľou vody vyrobené.</v>
          </cell>
          <cell r="AL562" t="str">
            <v>Och goksa attacker över väggen med dynamiska mob farbror gav mig en spruta spruta verkade vapen snarare än vatten pistoler gjort.</v>
          </cell>
          <cell r="AM562" t="str">
            <v>Ve dinamik mafya amcasıyla duvarın üzerinden goksa saldırılar bana yapılan silah yerine su tabancaları gibi görünen bir bücür bücür verdi.</v>
          </cell>
          <cell r="AN562" t="str">
            <v>І goksa атака через стіну з динамічної натовпом дядьком дала мені Бризки цівку, здавалося, як зброя, а не водяні пістолети зроблені.</v>
          </cell>
        </row>
        <row r="563">
          <cell r="A563" t="str">
            <v>CharDesc_EarthMage</v>
          </cell>
          <cell r="B563">
            <v>1</v>
          </cell>
          <cell r="C563" t="str">
            <v>적의 미스를 무마시키는 백발백중 캐릭터</v>
          </cell>
          <cell r="D563"/>
          <cell r="E563" t="str">
            <v>적의 미스를 무마시키는 백발백중 캐릭터</v>
          </cell>
          <cell r="F563"/>
          <cell r="G563" t="str">
            <v>Basin with gray characters to diffuse hostility Miss</v>
          </cell>
          <cell r="H563" t="str">
            <v>Basin with gray characters to diffuse hostility Miss</v>
          </cell>
          <cell r="K563">
            <v>1</v>
          </cell>
          <cell r="M563" t="str">
            <v>敵のミスを拡散させる百発百中キャラクター</v>
          </cell>
          <cell r="N563" t="str">
            <v>盆地与灰色人物漫敌意小姐</v>
          </cell>
          <cell r="O563" t="str">
            <v>盆地與灰色人物漫敵意小姐</v>
          </cell>
          <cell r="P563" t="str">
            <v>Bassin avec des caractères gris pour diffuser l'hostilité Mlle</v>
          </cell>
          <cell r="Q563" t="str">
            <v>Becken mit grauen Zeichen diffuse Feindseligkeit Fräulein</v>
          </cell>
          <cell r="R563" t="str">
            <v>Basin dengan karakter abu-abu untuk menyebar permusuhan Nona</v>
          </cell>
          <cell r="S563" t="str">
            <v>Bacino con caratteri grigi di diffondere l'ostilità di Miss</v>
          </cell>
          <cell r="T563" t="str">
            <v>Миска с серыми символами в диффузной враждебности мисс</v>
          </cell>
          <cell r="U563" t="str">
            <v>Lavabo con caracteres grises a la hostilidad difusa señorita</v>
          </cell>
          <cell r="V563" t="str">
            <v>ลุ่มน้ำที่มีตัวอักษรสีเทากระจายความเกลียดชังนางสาว</v>
          </cell>
          <cell r="W563" t="str">
            <v>Basin với các nhân vật màu xám để khuếch tán thù địch Hoa hậu</v>
          </cell>
          <cell r="X563" t="str">
            <v>Bacia com personagens cinza para difundir hostilidade senhorita</v>
          </cell>
          <cell r="Y563" t="str">
            <v>حوض مع شخصيات رمادية لنزع فتيل العداء ملكة جمال</v>
          </cell>
          <cell r="Z563" t="str">
            <v>Міска з шэрымі сімваламі ў дыфузнай варожасці міс</v>
          </cell>
          <cell r="AA563" t="str">
            <v>Basin със сиви знаци дифузно враждебност Мис</v>
          </cell>
          <cell r="AB563" t="str">
            <v>Umyvadlo s šedými znaky rozptýlit nepřátelství slečně</v>
          </cell>
          <cell r="AC563" t="str">
            <v>Wastafel met grijze tekens diffuse vijandigheid Miss</v>
          </cell>
          <cell r="AD563" t="str">
            <v>Altaan harmailla kirjaimilla hajanainen vihamielisyyttä Miss</v>
          </cell>
          <cell r="AE563" t="str">
            <v>Λεκάνη με γκρι χαρακτήρες στο Διάχυτη εχθρότητα Μις</v>
          </cell>
          <cell r="AF563" t="str">
            <v>אגן עם דמויות אפורות לנטרל עוינות מיס</v>
          </cell>
          <cell r="AG563" t="str">
            <v>Medencei szürke betűkkel, hogy a diffúz ellenséges kisasszony</v>
          </cell>
          <cell r="AH563" t="str">
            <v>Basin dengan watak kelabu untuk meresap permusuhan Miss</v>
          </cell>
          <cell r="AI563" t="str">
            <v>Basin z szarymi znakami dyfundować wrogości panną</v>
          </cell>
          <cell r="AJ563" t="str">
            <v>Bazinul cu caractere gri pentru a difuza ostilitate ra</v>
          </cell>
          <cell r="AK563" t="str">
            <v>Umývadlo so šedými znakmi rozptýliť nepriateľstvo slečne</v>
          </cell>
          <cell r="AL563" t="str">
            <v>Basin med grå tecken till diffus fientlighet fröken</v>
          </cell>
          <cell r="AM563" t="str">
            <v>yaygın düşmanlık Bayan gri karakterler ile Havza</v>
          </cell>
          <cell r="AN563" t="str">
            <v>Миска з сірими символами в дифузійної ворожості міс</v>
          </cell>
        </row>
        <row r="564">
          <cell r="A564" t="str">
            <v>CharDesc_DynaMob</v>
          </cell>
          <cell r="B564">
            <v>1</v>
          </cell>
          <cell r="C564" t="str">
            <v>테슬라 코일을 사용하여 근거리 내 모든 적을 공격할 수 있다. 전용 전투팩으로 상급 공격력을 가지고 있다.</v>
          </cell>
          <cell r="D564"/>
          <cell r="E564" t="str">
            <v>테슬라 코일을 사용하여 근거리 내 모든 적을 공격할 수 있다. 전용 전투팩으로 상급 공격력을 가지고 있다.</v>
          </cell>
          <cell r="F564"/>
          <cell r="G564" t="str">
            <v>Use the Tesla coil can all enemies within melee attack. It has a higher attack power by only combat pack.</v>
          </cell>
          <cell r="H564" t="str">
            <v>Use the Tesla coil can all enemies within melee attack. It has a higher attack power by only combat pack.</v>
          </cell>
          <cell r="K564">
            <v>1</v>
          </cell>
          <cell r="M564" t="str">
            <v>テスラコイルを使用して、ローカルエリア内のすべての敵を攻撃することができる。専用の戦闘パックに上級攻撃力を持っている。</v>
          </cell>
          <cell r="N564" t="str">
            <v>使用特斯拉线圈可以所有敌人的近战攻击范围内。它仅战斗组更高的攻击力。</v>
          </cell>
          <cell r="O564" t="str">
            <v>使用特斯拉線圈可以所有敵人的近戰攻擊範圍內。它僅戰鬥組更高的攻擊力。</v>
          </cell>
          <cell r="P564" t="str">
            <v>Utilisez la bobine Tesla peuvent tous les ennemis dans une attaque de mêlée. Il a une puissance d'attaque plus que par paquet de combat.</v>
          </cell>
          <cell r="Q564" t="str">
            <v>Verwenden Sie die Tesla-Spule können alle Gegner in Nahkampfangriff. Es hat eine höhere Angriffskraft um nur Kampf Pack.</v>
          </cell>
          <cell r="R564" t="str">
            <v>Gunakan Tesla coil bisa semua musuh dalam serangan jarak dekat. Ia memiliki kekuatan serangan yang lebih tinggi dengan hanya pack tempur.</v>
          </cell>
          <cell r="S564" t="str">
            <v>Utilizzare la bobina di Tesla possono tutti i nemici entro attacco corpo a corpo. Ha una potenza di attacco più alto dal pacchetto di combattimento unico.</v>
          </cell>
          <cell r="T564" t="str">
            <v>Используйте катушку Тесла может все враг в ближнем бое. Он имеет более высокую силу атаки только боеукладками.</v>
          </cell>
          <cell r="U564" t="str">
            <v>Usar la bobina de Tesla Pueden todos los enemigos dentro de ataque cuerpo a cuerpo. Tiene un alto poder de ataque solamente paquete de combate.</v>
          </cell>
          <cell r="V564" t="str">
            <v>ใช้ขดลวดเทสลาสามารถศัตรูในการโจมตีระยะประชิด มันมีพลังโจมตีที่สูงขึ้นโดยแพ็คการต่อสู้เท่านั้น</v>
          </cell>
          <cell r="W564" t="str">
            <v>Sử dụng các cuộn dây Tesla có thể tất cả các kẻ thù trong phạm vi tấn công melee. Nó có một sức tấn công cao hơn bằng cách chỉ gói chiến đấu.</v>
          </cell>
          <cell r="X564" t="str">
            <v>Use a bobina de Tesla pode todos os inimigos dentro de ataque corpo a corpo. Ele tem um poder de ataque maior apenas por pacote de combate.</v>
          </cell>
          <cell r="Y564" t="str">
            <v>استخدام لفائف تسلا يمكن جميع الأعداء في هجوم المشاجرة. لديها قوة الهجوم أعلى من حزمة القتالية الوحيدة.</v>
          </cell>
          <cell r="Z564" t="str">
            <v>Выкарыстоўвайце катушку Тэсла можа ўсё вораг ў блізкім баі. Ён мае больш высокую сілу атакі толькі боеукладка.</v>
          </cell>
          <cell r="AA564" t="str">
            <v>Използвайте Tesla серпентина може всички врагове в рамките на меле атака. Тя е с по-висока мощност атака само с бой пакет.</v>
          </cell>
          <cell r="AB564" t="str">
            <v>Použijte Tesla role může všem nepřátelům v melee útoku. Má vyšší útočnou sílu pouze o bojové balení.</v>
          </cell>
          <cell r="AC564" t="str">
            <v>Gebruik de Tesla spoel kan alle vijanden in melee aanval. Het heeft een hogere aanvalskracht door alleen te bestrijden pak.</v>
          </cell>
          <cell r="AD564" t="str">
            <v>Käytä Tesla Coil voivat kaikki viholliset sisällä nujakka hyökkäys. Se on suurempi hyökkäys teho vain tetsarirepun.</v>
          </cell>
          <cell r="AE564" t="str">
            <v>Χρησιμοποιήστε το πηνίο Τέσλα μπορούν όλοι οι εχθροί μέσα σε επίθεση σώμα με σώμα. Έχει μια ανώτερη δύναμη επίθεση μόνο από το πακέτο μάχης.</v>
          </cell>
          <cell r="AF564" t="str">
            <v>השתמש סליל טסלה כל יכול אויבים בתוך התקפת תגרה. יש לה כוח התקפה גבוהה על ידי חבילת לחימה בלבד.</v>
          </cell>
          <cell r="AG564" t="str">
            <v>Használja a Tesla tekercs minden ellenfelet közelharcban. Ez egy nagyobb támadás teljesítmény csak harci csomagot.</v>
          </cell>
          <cell r="AH564" t="str">
            <v>Menggunakan gegelung Tesla boleh semua musuh-musuh dalam serangan huru-hara. Ia mempunyai kuasa serangan yang lebih tinggi oleh pack pertempuran sahaja.</v>
          </cell>
          <cell r="AI564" t="str">
            <v>Użyj cewkę Tesli wszystkich wrogów w zasięgu ataku wręcz. Ma większą moc atakiem tylko opakowanie bojowej.</v>
          </cell>
          <cell r="AJ564" t="str">
            <v>Utilizați bobina Tesla toate pot dușmani în termen de atac corp la corp. Are o putere de atac mai mare de doar pachet de luptă.</v>
          </cell>
          <cell r="AK564" t="str">
            <v>Použite Tesla role môže všetkým nepriateľom v melee útoku. Má vyššiu útočnú silu iba o bojové balení.</v>
          </cell>
          <cell r="AL564" t="str">
            <v>Använd Tesla spole kan alla fiender inom melee attack. Den har en högre attack power med endast strids pack.</v>
          </cell>
          <cell r="AM564" t="str">
            <v>yakın dövüş saldırısı içinde Tesla bobini geleni düşmanları kullanın. Sadece muharebe paketiyle daha yüksek bir saldırı gücüne sahiptir.</v>
          </cell>
          <cell r="AN564" t="str">
            <v>Використовуйте котушку Тесла може все ворог в ближньому бою. Він має більш високу силу атаки тільки боеукладках.</v>
          </cell>
        </row>
        <row r="565">
          <cell r="A565" t="str">
            <v>CharDesc_SciFiWarrior</v>
          </cell>
          <cell r="B565">
            <v>1</v>
          </cell>
          <cell r="C565" t="str">
            <v>멀티타겟 프리셋으로 공격한다</v>
          </cell>
          <cell r="D565"/>
          <cell r="E565" t="str">
            <v>멀티타겟 프리셋으로 공격한다</v>
          </cell>
          <cell r="F565"/>
          <cell r="G565" t="str">
            <v>The multi-target attacks Presets</v>
          </cell>
          <cell r="H565" t="str">
            <v>The multi-target attacks Presets</v>
          </cell>
          <cell r="K565">
            <v>1</v>
          </cell>
          <cell r="M565" t="str">
            <v>マルチターゲットプリセットとして攻撃する</v>
          </cell>
          <cell r="N565" t="str">
            <v>多目标攻击预置</v>
          </cell>
          <cell r="O565" t="str">
            <v>多目標攻擊預置</v>
          </cell>
          <cell r="P565" t="str">
            <v>Les attaques multi-cibles prédéfinies</v>
          </cell>
          <cell r="Q565" t="str">
            <v>Der Multi-Target-Angriffe Presets</v>
          </cell>
          <cell r="R565" t="str">
            <v>Serangan multi-target Presets</v>
          </cell>
          <cell r="S565" t="str">
            <v>I Presets attacchi multi-target</v>
          </cell>
          <cell r="T565" t="str">
            <v>Многолетние целевые атаки пресеты</v>
          </cell>
          <cell r="U565" t="str">
            <v>Los ajustes preestablecidos multi-objetivo ataca</v>
          </cell>
          <cell r="V565" t="str">
            <v>การโจมตีหลายเป้าหมายที่ตั้งไว้</v>
          </cell>
          <cell r="W565" t="str">
            <v>Các vụ tấn công đa mục tiêu Presets</v>
          </cell>
          <cell r="X565" t="str">
            <v>Os Presets ataques multi-alvo</v>
          </cell>
          <cell r="Y565" t="str">
            <v>والمسبقة الهجمات متعدد الاهداف</v>
          </cell>
          <cell r="Z565" t="str">
            <v>Шматгадовыя мэтавыя атакі пресеты</v>
          </cell>
          <cell r="AA565" t="str">
            <v>Предопределя множество целеви атаки</v>
          </cell>
          <cell r="AB565" t="str">
            <v>Více-cílový útoky předvoleb</v>
          </cell>
          <cell r="AC565" t="str">
            <v>De multi-target aanvallen Presets</v>
          </cell>
          <cell r="AD565" t="str">
            <v>Multi-tavoite hyökkäyksiä esiasetukset</v>
          </cell>
          <cell r="AE565" t="str">
            <v>Οι Προεπιλογές επιθέσεις πολλαπλών στόχων</v>
          </cell>
          <cell r="AF565" t="str">
            <v>על הגדרת ההתקפות מרובה היעד</v>
          </cell>
          <cell r="AG565" t="str">
            <v>A multi-target támadások Presets</v>
          </cell>
          <cell r="AH565" t="str">
            <v>Serangan berbilang sasaran Pratetap</v>
          </cell>
          <cell r="AI565" t="str">
            <v>Ataki wielu celów Zadane</v>
          </cell>
          <cell r="AJ565" t="str">
            <v>Atacurile multi-tinta Presets</v>
          </cell>
          <cell r="AK565" t="str">
            <v>Viac-cieľový útoky predvolieb</v>
          </cell>
          <cell r="AL565" t="str">
            <v>De multi-mål attacker förinställningar</v>
          </cell>
          <cell r="AM565" t="str">
            <v>çoklu hedef saldırıları Hazır Ayarlar</v>
          </cell>
          <cell r="AN565" t="str">
            <v>Багаторічні цільові атаки пресети</v>
          </cell>
        </row>
        <row r="566">
          <cell r="A566" t="str">
            <v>CharDesc_ChaosElemental</v>
          </cell>
          <cell r="B566">
            <v>1</v>
          </cell>
          <cell r="C566" t="str">
            <v>멀티타겟 프리셋으로 공격한다</v>
          </cell>
          <cell r="D566"/>
          <cell r="E566" t="str">
            <v>멀티타겟 프리셋으로 공격한다</v>
          </cell>
          <cell r="F566"/>
          <cell r="G566" t="str">
            <v>The multi-target attacks Presets</v>
          </cell>
          <cell r="H566" t="str">
            <v>The multi-target attacks Presets</v>
          </cell>
          <cell r="K566">
            <v>1</v>
          </cell>
          <cell r="M566" t="str">
            <v>マルチターゲットプリセットとして攻撃する</v>
          </cell>
          <cell r="N566" t="str">
            <v>多目标攻击预置</v>
          </cell>
          <cell r="O566" t="str">
            <v>多目標攻擊預置</v>
          </cell>
          <cell r="P566" t="str">
            <v>Les attaques multi-cibles prédéfinies</v>
          </cell>
          <cell r="Q566" t="str">
            <v>Der Multi-Target-Angriffe Presets</v>
          </cell>
          <cell r="R566" t="str">
            <v>Serangan multi-target Presets</v>
          </cell>
          <cell r="S566" t="str">
            <v>I Presets attacchi multi-target</v>
          </cell>
          <cell r="T566" t="str">
            <v>Многолетние целевые атаки пресеты</v>
          </cell>
          <cell r="U566" t="str">
            <v>Los ajustes preestablecidos multi-objetivo ataca</v>
          </cell>
          <cell r="V566" t="str">
            <v>การโจมตีหลายเป้าหมายที่ตั้งไว้</v>
          </cell>
          <cell r="W566" t="str">
            <v>Các vụ tấn công đa mục tiêu Presets</v>
          </cell>
          <cell r="X566" t="str">
            <v>Os Presets ataques multi-alvo</v>
          </cell>
          <cell r="Y566" t="str">
            <v>والمسبقة الهجمات متعدد الاهداف</v>
          </cell>
          <cell r="Z566" t="str">
            <v>Шматгадовыя мэтавыя атакі пресеты</v>
          </cell>
          <cell r="AA566" t="str">
            <v>Предопределя множество целеви атаки</v>
          </cell>
          <cell r="AB566" t="str">
            <v>Více-cílový útoky předvoleb</v>
          </cell>
          <cell r="AC566" t="str">
            <v>De multi-target aanvallen Presets</v>
          </cell>
          <cell r="AD566" t="str">
            <v>Multi-tavoite hyökkäyksiä esiasetukset</v>
          </cell>
          <cell r="AE566" t="str">
            <v>Οι Προεπιλογές επιθέσεις πολλαπλών στόχων</v>
          </cell>
          <cell r="AF566" t="str">
            <v>על הגדרת ההתקפות מרובה היעד</v>
          </cell>
          <cell r="AG566" t="str">
            <v>A multi-target támadások Presets</v>
          </cell>
          <cell r="AH566" t="str">
            <v>Serangan berbilang sasaran Pratetap</v>
          </cell>
          <cell r="AI566" t="str">
            <v>Ataki wielu celów Zadane</v>
          </cell>
          <cell r="AJ566" t="str">
            <v>Atacurile multi-tinta Presets</v>
          </cell>
          <cell r="AK566" t="str">
            <v>Viac-cieľový útoky predvolieb</v>
          </cell>
          <cell r="AL566" t="str">
            <v>De multi-mål attacker förinställningar</v>
          </cell>
          <cell r="AM566" t="str">
            <v>çoklu hedef saldırıları Hazır Ayarlar</v>
          </cell>
          <cell r="AN566" t="str">
            <v>Багаторічні цільові атаки пресети</v>
          </cell>
        </row>
        <row r="567">
          <cell r="A567" t="str">
            <v>CharDesc_SuperHero</v>
          </cell>
          <cell r="B567">
            <v>1</v>
          </cell>
          <cell r="C567" t="str">
            <v>눈에서 나오는 광선으로 적을 꿰뚫을 수 있다.</v>
          </cell>
          <cell r="D567"/>
          <cell r="E567" t="str">
            <v>눈에서 나오는 광선으로 적을 꿰뚫을 수 있다.</v>
          </cell>
          <cell r="F567"/>
          <cell r="G567" t="str">
            <v>It can pierce the enemy with rays coming from the eyes.</v>
          </cell>
          <cell r="H567" t="str">
            <v>It can pierce the enemy with rays coming from the eyes.</v>
          </cell>
          <cell r="K567">
            <v>1</v>
          </cell>
          <cell r="M567" t="str">
            <v>目から光線で敵を打ち抜くことができる。</v>
          </cell>
          <cell r="N567" t="str">
            <v>它可以皮尔斯光线从眼睛传来的敌人。</v>
          </cell>
          <cell r="O567" t="str">
            <v>它可以皮爾斯光線從眼睛傳來的敵人。</v>
          </cell>
          <cell r="P567" t="str">
            <v>Il peut percer l'ennemi avec des rayons qui viennent aux yeux.</v>
          </cell>
          <cell r="Q567" t="str">
            <v>Es kann den Feind mit Strahlen durchdringen aus den Augen kommen.</v>
          </cell>
          <cell r="R567" t="str">
            <v>Hal ini dapat menembus musuh dengan sinar yang datang dari mata.</v>
          </cell>
          <cell r="S567" t="str">
            <v>Può perforare il nemico con raggi provenienti dagli occhi.</v>
          </cell>
          <cell r="T567" t="str">
            <v>Он может пронзить враг лучей, идущих от глаз.</v>
          </cell>
          <cell r="U567" t="str">
            <v>Se puede perforar el enemigo con rayos procedentes de los ojos.</v>
          </cell>
          <cell r="V567" t="str">
            <v>มันสามารถแทงศัตรูด้วยรังสีมาจากดวงตา</v>
          </cell>
          <cell r="W567" t="str">
            <v>Nó có thể xuyên qua kẻ thù với tia phát ra từ đôi mắt.</v>
          </cell>
          <cell r="X567" t="str">
            <v>Ele pode perfurar o inimigo com raios provenientes dos olhos.</v>
          </cell>
          <cell r="Y567" t="str">
            <v>ويمكن أن يخترق العدو مع الأشعة القادمة من العينين.</v>
          </cell>
          <cell r="Z567" t="str">
            <v>Ён можа зваліць вораг прамянёў, якія ідуць ад вачэй.</v>
          </cell>
          <cell r="AA567" t="str">
            <v>Тя може да прониже врага с лъчи, идващи от очите.</v>
          </cell>
          <cell r="AB567" t="str">
            <v>To může prorazit nepřítele s paprsky přicházející z očí.</v>
          </cell>
          <cell r="AC567" t="str">
            <v>Het kan de vijand met stralen uit de ogen prikken.</v>
          </cell>
          <cell r="AD567" t="str">
            <v>Se voi lävistää vihollisen säteet tulevat silmille.</v>
          </cell>
          <cell r="AE567" t="str">
            <v>Μπορεί να τρυπήσει τον εχθρό με ακτίνες που προέρχονται από τα μάτια.</v>
          </cell>
          <cell r="AF567" t="str">
            <v>זה יכול לחדור את האויב עם הקרנות הבאות העיניים.</v>
          </cell>
          <cell r="AG567" t="str">
            <v>Ez átszúrja az ellenség jövő fénysugarakat a szemet.</v>
          </cell>
          <cell r="AH567" t="str">
            <v>Ia boleh menikam musuh dengan sinar yang datang dari mata.</v>
          </cell>
          <cell r="AI567" t="str">
            <v>To może przebić wroga z promieni pochodzących z oczu.</v>
          </cell>
          <cell r="AJ567" t="str">
            <v>Se poate strapunge inamicul cu raze provenind din ochi.</v>
          </cell>
          <cell r="AK567" t="str">
            <v>To môže preraziť nepriateľa s lúče prichádzajúce z očí.</v>
          </cell>
          <cell r="AL567" t="str">
            <v>Det kan tränga igenom fienden med strålar som kommer från ögonen.</v>
          </cell>
          <cell r="AM567" t="str">
            <v>Bu gözlerden gelen ışınları ile düşman geçebilir.</v>
          </cell>
          <cell r="AN567" t="str">
            <v>Він може пронизати ворог променів, що йдуть від очей.</v>
          </cell>
        </row>
        <row r="568">
          <cell r="A568" t="str">
            <v>CharDesc_Meryl</v>
          </cell>
          <cell r="B568">
            <v>1</v>
          </cell>
          <cell r="C568" t="str">
            <v>멀티타겟 프리셋으로 공격한다</v>
          </cell>
          <cell r="D568"/>
          <cell r="E568" t="str">
            <v>멀티타겟 프리셋으로 공격한다</v>
          </cell>
          <cell r="F568"/>
          <cell r="G568" t="str">
            <v>The multi-target attacks Presets</v>
          </cell>
          <cell r="H568" t="str">
            <v>The multi-target attacks Presets</v>
          </cell>
          <cell r="K568">
            <v>1</v>
          </cell>
          <cell r="M568" t="str">
            <v>マルチターゲットプリセットとして攻撃する</v>
          </cell>
          <cell r="N568" t="str">
            <v>多目标攻击预置</v>
          </cell>
          <cell r="O568" t="str">
            <v>多目標攻擊預置</v>
          </cell>
          <cell r="P568" t="str">
            <v>Les attaques multi-cibles prédéfinies</v>
          </cell>
          <cell r="Q568" t="str">
            <v>Der Multi-Target-Angriffe Presets</v>
          </cell>
          <cell r="R568" t="str">
            <v>Serangan multi-target Presets</v>
          </cell>
          <cell r="S568" t="str">
            <v>I Presets attacchi multi-target</v>
          </cell>
          <cell r="T568" t="str">
            <v>Многолетние целевые атаки пресеты</v>
          </cell>
          <cell r="U568" t="str">
            <v>Los ajustes preestablecidos multi-objetivo ataca</v>
          </cell>
          <cell r="V568" t="str">
            <v>การโจมตีหลายเป้าหมายที่ตั้งไว้</v>
          </cell>
          <cell r="W568" t="str">
            <v>Các vụ tấn công đa mục tiêu Presets</v>
          </cell>
          <cell r="X568" t="str">
            <v>Os Presets ataques multi-alvo</v>
          </cell>
          <cell r="Y568" t="str">
            <v>والمسبقة الهجمات متعدد الاهداف</v>
          </cell>
          <cell r="Z568" t="str">
            <v>Шматгадовыя мэтавыя атакі пресеты</v>
          </cell>
          <cell r="AA568" t="str">
            <v>Предопределя множество целеви атаки</v>
          </cell>
          <cell r="AB568" t="str">
            <v>Více-cílový útoky předvoleb</v>
          </cell>
          <cell r="AC568" t="str">
            <v>De multi-target aanvallen Presets</v>
          </cell>
          <cell r="AD568" t="str">
            <v>Multi-tavoite hyökkäyksiä esiasetukset</v>
          </cell>
          <cell r="AE568" t="str">
            <v>Οι Προεπιλογές επιθέσεις πολλαπλών στόχων</v>
          </cell>
          <cell r="AF568" t="str">
            <v>על הגדרת ההתקפות מרובה היעד</v>
          </cell>
          <cell r="AG568" t="str">
            <v>A multi-target támadások Presets</v>
          </cell>
          <cell r="AH568" t="str">
            <v>Serangan berbilang sasaran Pratetap</v>
          </cell>
          <cell r="AI568" t="str">
            <v>Ataki wielu celów Zadane</v>
          </cell>
          <cell r="AJ568" t="str">
            <v>Atacurile multi-tinta Presets</v>
          </cell>
          <cell r="AK568" t="str">
            <v>Viac-cieľový útoky predvolieb</v>
          </cell>
          <cell r="AL568" t="str">
            <v>De multi-mål attacker förinställningar</v>
          </cell>
          <cell r="AM568" t="str">
            <v>çoklu hedef saldırıları Hazır Ayarlar</v>
          </cell>
          <cell r="AN568" t="str">
            <v>Багаторічні цільові атаки пресети</v>
          </cell>
        </row>
        <row r="569">
          <cell r="A569" t="str">
            <v>CharDesc_GreekWarrior</v>
          </cell>
          <cell r="B569">
            <v>1</v>
          </cell>
          <cell r="C569" t="str">
            <v>멀티타겟 프리셋으로 공격한다</v>
          </cell>
          <cell r="D569"/>
          <cell r="E569" t="str">
            <v>멀티타겟 프리셋으로 공격한다</v>
          </cell>
          <cell r="F569"/>
          <cell r="G569" t="str">
            <v>The multi-target attacks Presets</v>
          </cell>
          <cell r="H569" t="str">
            <v>The multi-target attacks Presets</v>
          </cell>
          <cell r="K569">
            <v>1</v>
          </cell>
          <cell r="M569" t="str">
            <v>マルチターゲットプリセットとして攻撃する</v>
          </cell>
          <cell r="N569" t="str">
            <v>多目标攻击预置</v>
          </cell>
          <cell r="O569" t="str">
            <v>多目標攻擊預置</v>
          </cell>
          <cell r="P569" t="str">
            <v>Les attaques multi-cibles prédéfinies</v>
          </cell>
          <cell r="Q569" t="str">
            <v>Der Multi-Target-Angriffe Presets</v>
          </cell>
          <cell r="R569" t="str">
            <v>Serangan multi-target Presets</v>
          </cell>
          <cell r="S569" t="str">
            <v>I Presets attacchi multi-target</v>
          </cell>
          <cell r="T569" t="str">
            <v>Многолетние целевые атаки пресеты</v>
          </cell>
          <cell r="U569" t="str">
            <v>Los ajustes preestablecidos multi-objetivo ataca</v>
          </cell>
          <cell r="V569" t="str">
            <v>การโจมตีหลายเป้าหมายที่ตั้งไว้</v>
          </cell>
          <cell r="W569" t="str">
            <v>Các vụ tấn công đa mục tiêu Presets</v>
          </cell>
          <cell r="X569" t="str">
            <v>Os Presets ataques multi-alvo</v>
          </cell>
          <cell r="Y569" t="str">
            <v>والمسبقة الهجمات متعدد الاهداف</v>
          </cell>
          <cell r="Z569" t="str">
            <v>Шматгадовыя мэтавыя атакі пресеты</v>
          </cell>
          <cell r="AA569" t="str">
            <v>Предопределя множество целеви атаки</v>
          </cell>
          <cell r="AB569" t="str">
            <v>Více-cílový útoky předvoleb</v>
          </cell>
          <cell r="AC569" t="str">
            <v>De multi-target aanvallen Presets</v>
          </cell>
          <cell r="AD569" t="str">
            <v>Multi-tavoite hyökkäyksiä esiasetukset</v>
          </cell>
          <cell r="AE569" t="str">
            <v>Οι Προεπιλογές επιθέσεις πολλαπλών στόχων</v>
          </cell>
          <cell r="AF569" t="str">
            <v>על הגדרת ההתקפות מרובה היעד</v>
          </cell>
          <cell r="AG569" t="str">
            <v>A multi-target támadások Presets</v>
          </cell>
          <cell r="AH569" t="str">
            <v>Serangan berbilang sasaran Pratetap</v>
          </cell>
          <cell r="AI569" t="str">
            <v>Ataki wielu celów Zadane</v>
          </cell>
          <cell r="AJ569" t="str">
            <v>Atacurile multi-tinta Presets</v>
          </cell>
          <cell r="AK569" t="str">
            <v>Viac-cieľový útoky predvolieb</v>
          </cell>
          <cell r="AL569" t="str">
            <v>De multi-mål attacker förinställningar</v>
          </cell>
          <cell r="AM569" t="str">
            <v>çoklu hedef saldırıları Hazır Ayarlar</v>
          </cell>
          <cell r="AN569" t="str">
            <v>Багаторічні цільові атаки пресети</v>
          </cell>
        </row>
        <row r="570">
          <cell r="A570" t="str">
            <v>CharDesc_Akai</v>
          </cell>
          <cell r="B570">
            <v>1</v>
          </cell>
          <cell r="C570" t="str">
            <v>멀티타겟 프리셋으로 공격한다</v>
          </cell>
          <cell r="D570"/>
          <cell r="E570" t="str">
            <v>멀티타겟 프리셋으로 공격한다</v>
          </cell>
          <cell r="F570"/>
          <cell r="G570" t="str">
            <v>The multi-target attacks Presets</v>
          </cell>
          <cell r="H570" t="str">
            <v>The multi-target attacks Presets</v>
          </cell>
          <cell r="K570">
            <v>1</v>
          </cell>
          <cell r="M570" t="str">
            <v>マルチターゲットプリセットとして攻撃する</v>
          </cell>
          <cell r="N570" t="str">
            <v>多目标攻击预置</v>
          </cell>
          <cell r="O570" t="str">
            <v>多目標攻擊預置</v>
          </cell>
          <cell r="P570" t="str">
            <v>Les attaques multi-cibles prédéfinies</v>
          </cell>
          <cell r="Q570" t="str">
            <v>Der Multi-Target-Angriffe Presets</v>
          </cell>
          <cell r="R570" t="str">
            <v>Serangan multi-target Presets</v>
          </cell>
          <cell r="S570" t="str">
            <v>I Presets attacchi multi-target</v>
          </cell>
          <cell r="T570" t="str">
            <v>Многолетние целевые атаки пресеты</v>
          </cell>
          <cell r="U570" t="str">
            <v>Los ajustes preestablecidos multi-objetivo ataca</v>
          </cell>
          <cell r="V570" t="str">
            <v>การโจมตีหลายเป้าหมายที่ตั้งไว้</v>
          </cell>
          <cell r="W570" t="str">
            <v>Các vụ tấn công đa mục tiêu Presets</v>
          </cell>
          <cell r="X570" t="str">
            <v>Os Presets ataques multi-alvo</v>
          </cell>
          <cell r="Y570" t="str">
            <v>والمسبقة الهجمات متعدد الاهداف</v>
          </cell>
          <cell r="Z570" t="str">
            <v>Шматгадовыя мэтавыя атакі пресеты</v>
          </cell>
          <cell r="AA570" t="str">
            <v>Предопределя множество целеви атаки</v>
          </cell>
          <cell r="AB570" t="str">
            <v>Více-cílový útoky předvoleb</v>
          </cell>
          <cell r="AC570" t="str">
            <v>De multi-target aanvallen Presets</v>
          </cell>
          <cell r="AD570" t="str">
            <v>Multi-tavoite hyökkäyksiä esiasetukset</v>
          </cell>
          <cell r="AE570" t="str">
            <v>Οι Προεπιλογές επιθέσεις πολλαπλών στόχων</v>
          </cell>
          <cell r="AF570" t="str">
            <v>על הגדרת ההתקפות מרובה היעד</v>
          </cell>
          <cell r="AG570" t="str">
            <v>A multi-target támadások Presets</v>
          </cell>
          <cell r="AH570" t="str">
            <v>Serangan berbilang sasaran Pratetap</v>
          </cell>
          <cell r="AI570" t="str">
            <v>Ataki wielu celów Zadane</v>
          </cell>
          <cell r="AJ570" t="str">
            <v>Atacurile multi-tinta Presets</v>
          </cell>
          <cell r="AK570" t="str">
            <v>Viac-cieľový útoky predvolieb</v>
          </cell>
          <cell r="AL570" t="str">
            <v>De multi-mål attacker förinställningar</v>
          </cell>
          <cell r="AM570" t="str">
            <v>çoklu hedef saldırıları Hazır Ayarlar</v>
          </cell>
          <cell r="AN570" t="str">
            <v>Багаторічні цільові атаки пресети</v>
          </cell>
        </row>
        <row r="571">
          <cell r="A571" t="str">
            <v>CharDesc_Yuka</v>
          </cell>
          <cell r="B571">
            <v>1</v>
          </cell>
          <cell r="C571" t="str">
            <v>멀티타겟 프리셋으로 공격한다</v>
          </cell>
          <cell r="D571"/>
          <cell r="E571" t="str">
            <v>멀티타겟 프리셋으로 공격한다</v>
          </cell>
          <cell r="F571"/>
          <cell r="G571" t="str">
            <v>The multi-target attacks Presets</v>
          </cell>
          <cell r="H571" t="str">
            <v>The multi-target attacks Presets</v>
          </cell>
          <cell r="K571">
            <v>1</v>
          </cell>
          <cell r="M571" t="str">
            <v>マルチターゲットプリセットとして攻撃する</v>
          </cell>
          <cell r="N571" t="str">
            <v>多目标攻击预置</v>
          </cell>
          <cell r="O571" t="str">
            <v>多目標攻擊預置</v>
          </cell>
          <cell r="P571" t="str">
            <v>Les attaques multi-cibles prédéfinies</v>
          </cell>
          <cell r="Q571" t="str">
            <v>Der Multi-Target-Angriffe Presets</v>
          </cell>
          <cell r="R571" t="str">
            <v>Serangan multi-target Presets</v>
          </cell>
          <cell r="S571" t="str">
            <v>I Presets attacchi multi-target</v>
          </cell>
          <cell r="T571" t="str">
            <v>Многолетние целевые атаки пресеты</v>
          </cell>
          <cell r="U571" t="str">
            <v>Los ajustes preestablecidos multi-objetivo ataca</v>
          </cell>
          <cell r="V571" t="str">
            <v>การโจมตีหลายเป้าหมายที่ตั้งไว้</v>
          </cell>
          <cell r="W571" t="str">
            <v>Các vụ tấn công đa mục tiêu Presets</v>
          </cell>
          <cell r="X571" t="str">
            <v>Os Presets ataques multi-alvo</v>
          </cell>
          <cell r="Y571" t="str">
            <v>والمسبقة الهجمات متعدد الاهداف</v>
          </cell>
          <cell r="Z571" t="str">
            <v>Шматгадовыя мэтавыя атакі пресеты</v>
          </cell>
          <cell r="AA571" t="str">
            <v>Предопределя множество целеви атаки</v>
          </cell>
          <cell r="AB571" t="str">
            <v>Více-cílový útoky předvoleb</v>
          </cell>
          <cell r="AC571" t="str">
            <v>De multi-target aanvallen Presets</v>
          </cell>
          <cell r="AD571" t="str">
            <v>Multi-tavoite hyökkäyksiä esiasetukset</v>
          </cell>
          <cell r="AE571" t="str">
            <v>Οι Προεπιλογές επιθέσεις πολλαπλών στόχων</v>
          </cell>
          <cell r="AF571" t="str">
            <v>על הגדרת ההתקפות מרובה היעד</v>
          </cell>
          <cell r="AG571" t="str">
            <v>A multi-target támadások Presets</v>
          </cell>
          <cell r="AH571" t="str">
            <v>Serangan berbilang sasaran Pratetap</v>
          </cell>
          <cell r="AI571" t="str">
            <v>Ataki wielu celów Zadane</v>
          </cell>
          <cell r="AJ571" t="str">
            <v>Atacurile multi-tinta Presets</v>
          </cell>
          <cell r="AK571" t="str">
            <v>Viac-cieľový útoky predvolieb</v>
          </cell>
          <cell r="AL571" t="str">
            <v>De multi-mål attacker förinställningar</v>
          </cell>
          <cell r="AM571" t="str">
            <v>çoklu hedef saldırıları Hazır Ayarlar</v>
          </cell>
          <cell r="AN571" t="str">
            <v>Багаторічні цільові атаки пресети</v>
          </cell>
        </row>
        <row r="572">
          <cell r="A572" t="str">
            <v>CharDesc_SteampunkRobot</v>
          </cell>
          <cell r="B572">
            <v>1</v>
          </cell>
          <cell r="C572" t="str">
            <v>멀티타겟 프리셋으로 공격한다</v>
          </cell>
          <cell r="D572"/>
          <cell r="E572" t="str">
            <v>멀티타겟 프리셋으로 공격한다</v>
          </cell>
          <cell r="F572"/>
          <cell r="G572" t="str">
            <v>The multi-target attacks Presets</v>
          </cell>
          <cell r="H572" t="str">
            <v>The multi-target attacks Presets</v>
          </cell>
          <cell r="K572">
            <v>1</v>
          </cell>
          <cell r="M572" t="str">
            <v>マルチターゲットプリセットとして攻撃する</v>
          </cell>
          <cell r="N572" t="str">
            <v>多目标攻击预置</v>
          </cell>
          <cell r="O572" t="str">
            <v>多目標攻擊預置</v>
          </cell>
          <cell r="P572" t="str">
            <v>Les attaques multi-cibles prédéfinies</v>
          </cell>
          <cell r="Q572" t="str">
            <v>Der Multi-Target-Angriffe Presets</v>
          </cell>
          <cell r="R572" t="str">
            <v>Serangan multi-target Presets</v>
          </cell>
          <cell r="S572" t="str">
            <v>I Presets attacchi multi-target</v>
          </cell>
          <cell r="T572" t="str">
            <v>Многолетние целевые атаки пресеты</v>
          </cell>
          <cell r="U572" t="str">
            <v>Los ajustes preestablecidos multi-objetivo ataca</v>
          </cell>
          <cell r="V572" t="str">
            <v>การโจมตีหลายเป้าหมายที่ตั้งไว้</v>
          </cell>
          <cell r="W572" t="str">
            <v>Các vụ tấn công đa mục tiêu Presets</v>
          </cell>
          <cell r="X572" t="str">
            <v>Os Presets ataques multi-alvo</v>
          </cell>
          <cell r="Y572" t="str">
            <v>والمسبقة الهجمات متعدد الاهداف</v>
          </cell>
          <cell r="Z572" t="str">
            <v>Шматгадовыя мэтавыя атакі пресеты</v>
          </cell>
          <cell r="AA572" t="str">
            <v>Предопределя множество целеви атаки</v>
          </cell>
          <cell r="AB572" t="str">
            <v>Více-cílový útoky předvoleb</v>
          </cell>
          <cell r="AC572" t="str">
            <v>De multi-target aanvallen Presets</v>
          </cell>
          <cell r="AD572" t="str">
            <v>Multi-tavoite hyökkäyksiä esiasetukset</v>
          </cell>
          <cell r="AE572" t="str">
            <v>Οι Προεπιλογές επιθέσεις πολλαπλών στόχων</v>
          </cell>
          <cell r="AF572" t="str">
            <v>על הגדרת ההתקפות מרובה היעד</v>
          </cell>
          <cell r="AG572" t="str">
            <v>A multi-target támadások Presets</v>
          </cell>
          <cell r="AH572" t="str">
            <v>Serangan berbilang sasaran Pratetap</v>
          </cell>
          <cell r="AI572" t="str">
            <v>Ataki wielu celów Zadane</v>
          </cell>
          <cell r="AJ572" t="str">
            <v>Atacurile multi-tinta Presets</v>
          </cell>
          <cell r="AK572" t="str">
            <v>Viac-cieľový útoky predvolieb</v>
          </cell>
          <cell r="AL572" t="str">
            <v>De multi-mål attacker förinställningar</v>
          </cell>
          <cell r="AM572" t="str">
            <v>çoklu hedef saldırıları Hazır Ayarlar</v>
          </cell>
          <cell r="AN572" t="str">
            <v>Багаторічні цільові атаки пресети</v>
          </cell>
        </row>
        <row r="573">
          <cell r="A573" t="str">
            <v>CharDesc_Kachujin</v>
          </cell>
          <cell r="B573">
            <v>1</v>
          </cell>
          <cell r="C573" t="str">
            <v>멀티타겟 프리셋으로 공격한다</v>
          </cell>
          <cell r="D573"/>
          <cell r="E573" t="str">
            <v>멀티타겟 프리셋으로 공격한다</v>
          </cell>
          <cell r="F573"/>
          <cell r="G573" t="str">
            <v>The multi-target attacks Presets</v>
          </cell>
          <cell r="H573" t="str">
            <v>The multi-target attacks Presets</v>
          </cell>
          <cell r="K573">
            <v>1</v>
          </cell>
          <cell r="M573" t="str">
            <v>マルチターゲットプリセットとして攻撃する</v>
          </cell>
          <cell r="N573" t="str">
            <v>多目标攻击预置</v>
          </cell>
          <cell r="O573" t="str">
            <v>多目標攻擊預置</v>
          </cell>
          <cell r="P573" t="str">
            <v>Les attaques multi-cibles prédéfinies</v>
          </cell>
          <cell r="Q573" t="str">
            <v>Der Multi-Target-Angriffe Presets</v>
          </cell>
          <cell r="R573" t="str">
            <v>Serangan multi-target Presets</v>
          </cell>
          <cell r="S573" t="str">
            <v>I Presets attacchi multi-target</v>
          </cell>
          <cell r="T573" t="str">
            <v>Многолетние целевые атаки пресеты</v>
          </cell>
          <cell r="U573" t="str">
            <v>Los ajustes preestablecidos multi-objetivo ataca</v>
          </cell>
          <cell r="V573" t="str">
            <v>การโจมตีหลายเป้าหมายที่ตั้งไว้</v>
          </cell>
          <cell r="W573" t="str">
            <v>Các vụ tấn công đa mục tiêu Presets</v>
          </cell>
          <cell r="X573" t="str">
            <v>Os Presets ataques multi-alvo</v>
          </cell>
          <cell r="Y573" t="str">
            <v>والمسبقة الهجمات متعدد الاهداف</v>
          </cell>
          <cell r="Z573" t="str">
            <v>Шматгадовыя мэтавыя атакі пресеты</v>
          </cell>
          <cell r="AA573" t="str">
            <v>Предопределя множество целеви атаки</v>
          </cell>
          <cell r="AB573" t="str">
            <v>Více-cílový útoky předvoleb</v>
          </cell>
          <cell r="AC573" t="str">
            <v>De multi-target aanvallen Presets</v>
          </cell>
          <cell r="AD573" t="str">
            <v>Multi-tavoite hyökkäyksiä esiasetukset</v>
          </cell>
          <cell r="AE573" t="str">
            <v>Οι Προεπιλογές επιθέσεις πολλαπλών στόχων</v>
          </cell>
          <cell r="AF573" t="str">
            <v>על הגדרת ההתקפות מרובה היעד</v>
          </cell>
          <cell r="AG573" t="str">
            <v>A multi-target támadások Presets</v>
          </cell>
          <cell r="AH573" t="str">
            <v>Serangan berbilang sasaran Pratetap</v>
          </cell>
          <cell r="AI573" t="str">
            <v>Ataki wielu celów Zadane</v>
          </cell>
          <cell r="AJ573" t="str">
            <v>Atacurile multi-tinta Presets</v>
          </cell>
          <cell r="AK573" t="str">
            <v>Viac-cieľový útoky predvolieb</v>
          </cell>
          <cell r="AL573" t="str">
            <v>De multi-mål attacker förinställningar</v>
          </cell>
          <cell r="AM573" t="str">
            <v>çoklu hedef saldırıları Hazır Ayarlar</v>
          </cell>
          <cell r="AN573" t="str">
            <v>Багаторічні цільові атаки пресети</v>
          </cell>
        </row>
        <row r="574">
          <cell r="A574" t="str">
            <v>CharDesc_Medea</v>
          </cell>
          <cell r="B574">
            <v>1</v>
          </cell>
          <cell r="C574" t="str">
            <v>멀티타겟 프리셋으로 공격한다</v>
          </cell>
          <cell r="D574"/>
          <cell r="E574" t="str">
            <v>멀티타겟 프리셋으로 공격한다</v>
          </cell>
          <cell r="F574"/>
          <cell r="G574" t="str">
            <v>The multi-target attacks Presets</v>
          </cell>
          <cell r="H574" t="str">
            <v>The multi-target attacks Presets</v>
          </cell>
          <cell r="K574">
            <v>1</v>
          </cell>
          <cell r="M574" t="str">
            <v>マルチターゲットプリセットとして攻撃する</v>
          </cell>
          <cell r="N574" t="str">
            <v>多目标攻击预置</v>
          </cell>
          <cell r="O574" t="str">
            <v>多目標攻擊預置</v>
          </cell>
          <cell r="P574" t="str">
            <v>Les attaques multi-cibles prédéfinies</v>
          </cell>
          <cell r="Q574" t="str">
            <v>Der Multi-Target-Angriffe Presets</v>
          </cell>
          <cell r="R574" t="str">
            <v>Serangan multi-target Presets</v>
          </cell>
          <cell r="S574" t="str">
            <v>I Presets attacchi multi-target</v>
          </cell>
          <cell r="T574" t="str">
            <v>Многолетние целевые атаки пресеты</v>
          </cell>
          <cell r="U574" t="str">
            <v>Los ajustes preestablecidos multi-objetivo ataca</v>
          </cell>
          <cell r="V574" t="str">
            <v>การโจมตีหลายเป้าหมายที่ตั้งไว้</v>
          </cell>
          <cell r="W574" t="str">
            <v>Các vụ tấn công đa mục tiêu Presets</v>
          </cell>
          <cell r="X574" t="str">
            <v>Os Presets ataques multi-alvo</v>
          </cell>
          <cell r="Y574" t="str">
            <v>والمسبقة الهجمات متعدد الاهداف</v>
          </cell>
          <cell r="Z574" t="str">
            <v>Шматгадовыя мэтавыя атакі пресеты</v>
          </cell>
          <cell r="AA574" t="str">
            <v>Предопределя множество целеви атаки</v>
          </cell>
          <cell r="AB574" t="str">
            <v>Více-cílový útoky předvoleb</v>
          </cell>
          <cell r="AC574" t="str">
            <v>De multi-target aanvallen Presets</v>
          </cell>
          <cell r="AD574" t="str">
            <v>Multi-tavoite hyökkäyksiä esiasetukset</v>
          </cell>
          <cell r="AE574" t="str">
            <v>Οι Προεπιλογές επιθέσεις πολλαπλών στόχων</v>
          </cell>
          <cell r="AF574" t="str">
            <v>על הגדרת ההתקפות מרובה היעד</v>
          </cell>
          <cell r="AG574" t="str">
            <v>A multi-target támadások Presets</v>
          </cell>
          <cell r="AH574" t="str">
            <v>Serangan berbilang sasaran Pratetap</v>
          </cell>
          <cell r="AI574" t="str">
            <v>Ataki wielu celów Zadane</v>
          </cell>
          <cell r="AJ574" t="str">
            <v>Atacurile multi-tinta Presets</v>
          </cell>
          <cell r="AK574" t="str">
            <v>Viac-cieľový útoky predvolieb</v>
          </cell>
          <cell r="AL574" t="str">
            <v>De multi-mål attacker förinställningar</v>
          </cell>
          <cell r="AM574" t="str">
            <v>çoklu hedef saldırıları Hazır Ayarlar</v>
          </cell>
          <cell r="AN574" t="str">
            <v>Багаторічні цільові атаки пресети</v>
          </cell>
        </row>
        <row r="575">
          <cell r="A575" t="str">
            <v>CharDesc_Lola</v>
          </cell>
          <cell r="B575">
            <v>1</v>
          </cell>
          <cell r="C575" t="str">
            <v>멀티타겟 프리셋으로 공격한다</v>
          </cell>
          <cell r="D575"/>
          <cell r="E575" t="str">
            <v>멀티타겟 프리셋으로 공격한다</v>
          </cell>
          <cell r="F575"/>
          <cell r="G575" t="str">
            <v>The multi-target attacks Presets</v>
          </cell>
          <cell r="H575" t="str">
            <v>The multi-target attacks Presets</v>
          </cell>
          <cell r="K575">
            <v>1</v>
          </cell>
          <cell r="M575" t="str">
            <v>マルチターゲットプリセットとして攻撃する</v>
          </cell>
          <cell r="N575" t="str">
            <v>多目标攻击预置</v>
          </cell>
          <cell r="O575" t="str">
            <v>多目標攻擊預置</v>
          </cell>
          <cell r="P575" t="str">
            <v>Les attaques multi-cibles prédéfinies</v>
          </cell>
          <cell r="Q575" t="str">
            <v>Der Multi-Target-Angriffe Presets</v>
          </cell>
          <cell r="R575" t="str">
            <v>Serangan multi-target Presets</v>
          </cell>
          <cell r="S575" t="str">
            <v>I Presets attacchi multi-target</v>
          </cell>
          <cell r="T575" t="str">
            <v>Многолетние целевые атаки пресеты</v>
          </cell>
          <cell r="U575" t="str">
            <v>Los ajustes preestablecidos multi-objetivo ataca</v>
          </cell>
          <cell r="V575" t="str">
            <v>การโจมตีหลายเป้าหมายที่ตั้งไว้</v>
          </cell>
          <cell r="W575" t="str">
            <v>Các vụ tấn công đa mục tiêu Presets</v>
          </cell>
          <cell r="X575" t="str">
            <v>Os Presets ataques multi-alvo</v>
          </cell>
          <cell r="Y575" t="str">
            <v>والمسبقة الهجمات متعدد الاهداف</v>
          </cell>
          <cell r="Z575" t="str">
            <v>Шматгадовыя мэтавыя атакі пресеты</v>
          </cell>
          <cell r="AA575" t="str">
            <v>Предопределя множество целеви атаки</v>
          </cell>
          <cell r="AB575" t="str">
            <v>Více-cílový útoky předvoleb</v>
          </cell>
          <cell r="AC575" t="str">
            <v>De multi-target aanvallen Presets</v>
          </cell>
          <cell r="AD575" t="str">
            <v>Multi-tavoite hyökkäyksiä esiasetukset</v>
          </cell>
          <cell r="AE575" t="str">
            <v>Οι Προεπιλογές επιθέσεις πολλαπλών στόχων</v>
          </cell>
          <cell r="AF575" t="str">
            <v>על הגדרת ההתקפות מרובה היעד</v>
          </cell>
          <cell r="AG575" t="str">
            <v>A multi-target támadások Presets</v>
          </cell>
          <cell r="AH575" t="str">
            <v>Serangan berbilang sasaran Pratetap</v>
          </cell>
          <cell r="AI575" t="str">
            <v>Ataki wielu celów Zadane</v>
          </cell>
          <cell r="AJ575" t="str">
            <v>Atacurile multi-tinta Presets</v>
          </cell>
          <cell r="AK575" t="str">
            <v>Viac-cieľový útoky predvolieb</v>
          </cell>
          <cell r="AL575" t="str">
            <v>De multi-mål attacker förinställningar</v>
          </cell>
          <cell r="AM575" t="str">
            <v>çoklu hedef saldırıları Hazır Ayarlar</v>
          </cell>
          <cell r="AN575" t="str">
            <v>Багаторічні цільові атаки пресети</v>
          </cell>
        </row>
        <row r="576">
          <cell r="A576" t="str">
            <v>CharDesc_RockElemental</v>
          </cell>
          <cell r="B576">
            <v>1</v>
          </cell>
          <cell r="C576" t="str">
            <v>멀티타겟 프리셋으로 공격한다</v>
          </cell>
          <cell r="D576"/>
          <cell r="E576" t="str">
            <v>멀티타겟 프리셋으로 공격한다</v>
          </cell>
          <cell r="F576"/>
          <cell r="G576" t="str">
            <v>The multi-target attacks Presets</v>
          </cell>
          <cell r="H576" t="str">
            <v>The multi-target attacks Presets</v>
          </cell>
          <cell r="K576">
            <v>1</v>
          </cell>
          <cell r="M576" t="str">
            <v>マルチターゲットプリセットとして攻撃する</v>
          </cell>
          <cell r="N576" t="str">
            <v>多目标攻击预置</v>
          </cell>
          <cell r="O576" t="str">
            <v>多目標攻擊預置</v>
          </cell>
          <cell r="P576" t="str">
            <v>Les attaques multi-cibles prédéfinies</v>
          </cell>
          <cell r="Q576" t="str">
            <v>Der Multi-Target-Angriffe Presets</v>
          </cell>
          <cell r="R576" t="str">
            <v>Serangan multi-target Presets</v>
          </cell>
          <cell r="S576" t="str">
            <v>I Presets attacchi multi-target</v>
          </cell>
          <cell r="T576" t="str">
            <v>Многолетние целевые атаки пресеты</v>
          </cell>
          <cell r="U576" t="str">
            <v>Los ajustes preestablecidos multi-objetivo ataca</v>
          </cell>
          <cell r="V576" t="str">
            <v>การโจมตีหลายเป้าหมายที่ตั้งไว้</v>
          </cell>
          <cell r="W576" t="str">
            <v>Các vụ tấn công đa mục tiêu Presets</v>
          </cell>
          <cell r="X576" t="str">
            <v>Os Presets ataques multi-alvo</v>
          </cell>
          <cell r="Y576" t="str">
            <v>والمسبقة الهجمات متعدد الاهداف</v>
          </cell>
          <cell r="Z576" t="str">
            <v>Шматгадовыя мэтавыя атакі пресеты</v>
          </cell>
          <cell r="AA576" t="str">
            <v>Предопределя множество целеви атаки</v>
          </cell>
          <cell r="AB576" t="str">
            <v>Více-cílový útoky předvoleb</v>
          </cell>
          <cell r="AC576" t="str">
            <v>De multi-target aanvallen Presets</v>
          </cell>
          <cell r="AD576" t="str">
            <v>Multi-tavoite hyökkäyksiä esiasetukset</v>
          </cell>
          <cell r="AE576" t="str">
            <v>Οι Προεπιλογές επιθέσεις πολλαπλών στόχων</v>
          </cell>
          <cell r="AF576" t="str">
            <v>על הגדרת ההתקפות מרובה היעד</v>
          </cell>
          <cell r="AG576" t="str">
            <v>A multi-target támadások Presets</v>
          </cell>
          <cell r="AH576" t="str">
            <v>Serangan berbilang sasaran Pratetap</v>
          </cell>
          <cell r="AI576" t="str">
            <v>Ataki wielu celów Zadane</v>
          </cell>
          <cell r="AJ576" t="str">
            <v>Atacurile multi-tinta Presets</v>
          </cell>
          <cell r="AK576" t="str">
            <v>Viac-cieľový útoky predvolieb</v>
          </cell>
          <cell r="AL576" t="str">
            <v>De multi-mål attacker förinställningar</v>
          </cell>
          <cell r="AM576" t="str">
            <v>çoklu hedef saldırıları Hazır Ayarlar</v>
          </cell>
          <cell r="AN576" t="str">
            <v>Багаторічні цільові атаки пресети</v>
          </cell>
        </row>
        <row r="577">
          <cell r="A577" t="str">
            <v>CharDesc_Soldier</v>
          </cell>
          <cell r="B577">
            <v>1</v>
          </cell>
          <cell r="C577" t="str">
            <v>멀티타겟 프리셋으로 공격한다</v>
          </cell>
          <cell r="D577"/>
          <cell r="E577" t="str">
            <v>멀티타겟 프리셋으로 공격한다</v>
          </cell>
          <cell r="F577"/>
          <cell r="G577" t="str">
            <v>The multi-target attacks Presets</v>
          </cell>
          <cell r="H577" t="str">
            <v>The multi-target attacks Presets</v>
          </cell>
          <cell r="K577">
            <v>1</v>
          </cell>
          <cell r="M577" t="str">
            <v>マルチターゲットプリセットとして攻撃する</v>
          </cell>
          <cell r="N577" t="str">
            <v>多目标攻击预置</v>
          </cell>
          <cell r="O577" t="str">
            <v>多目標攻擊預置</v>
          </cell>
          <cell r="P577" t="str">
            <v>Les attaques multi-cibles prédéfinies</v>
          </cell>
          <cell r="Q577" t="str">
            <v>Der Multi-Target-Angriffe Presets</v>
          </cell>
          <cell r="R577" t="str">
            <v>Serangan multi-target Presets</v>
          </cell>
          <cell r="S577" t="str">
            <v>I Presets attacchi multi-target</v>
          </cell>
          <cell r="T577" t="str">
            <v>Многолетние целевые атаки пресеты</v>
          </cell>
          <cell r="U577" t="str">
            <v>Los ajustes preestablecidos multi-objetivo ataca</v>
          </cell>
          <cell r="V577" t="str">
            <v>การโจมตีหลายเป้าหมายที่ตั้งไว้</v>
          </cell>
          <cell r="W577" t="str">
            <v>Các vụ tấn công đa mục tiêu Presets</v>
          </cell>
          <cell r="X577" t="str">
            <v>Os Presets ataques multi-alvo</v>
          </cell>
          <cell r="Y577" t="str">
            <v>والمسبقة الهجمات متعدد الاهداف</v>
          </cell>
          <cell r="Z577" t="str">
            <v>Шматгадовыя мэтавыя атакі пресеты</v>
          </cell>
          <cell r="AA577" t="str">
            <v>Предопределя множество целеви атаки</v>
          </cell>
          <cell r="AB577" t="str">
            <v>Více-cílový útoky předvoleb</v>
          </cell>
          <cell r="AC577" t="str">
            <v>De multi-target aanvallen Presets</v>
          </cell>
          <cell r="AD577" t="str">
            <v>Multi-tavoite hyökkäyksiä esiasetukset</v>
          </cell>
          <cell r="AE577" t="str">
            <v>Οι Προεπιλογές επιθέσεις πολλαπλών στόχων</v>
          </cell>
          <cell r="AF577" t="str">
            <v>על הגדרת ההתקפות מרובה היעד</v>
          </cell>
          <cell r="AG577" t="str">
            <v>A multi-target támadások Presets</v>
          </cell>
          <cell r="AH577" t="str">
            <v>Serangan berbilang sasaran Pratetap</v>
          </cell>
          <cell r="AI577" t="str">
            <v>Ataki wielu celów Zadane</v>
          </cell>
          <cell r="AJ577" t="str">
            <v>Atacurile multi-tinta Presets</v>
          </cell>
          <cell r="AK577" t="str">
            <v>Viac-cieľový útoky predvolieb</v>
          </cell>
          <cell r="AL577" t="str">
            <v>De multi-mål attacker förinställningar</v>
          </cell>
          <cell r="AM577" t="str">
            <v>çoklu hedef saldırıları Hazır Ayarlar</v>
          </cell>
          <cell r="AN577" t="str">
            <v>Багаторічні цільові атаки пресети</v>
          </cell>
        </row>
        <row r="578">
          <cell r="A578" t="str">
            <v>CharDesc_DualWarrior</v>
          </cell>
          <cell r="B578">
            <v>1</v>
          </cell>
          <cell r="C578" t="str">
            <v>멀티타겟 프리셋으로 공격한다</v>
          </cell>
          <cell r="D578"/>
          <cell r="E578" t="str">
            <v>멀티타겟 프리셋으로 공격한다</v>
          </cell>
          <cell r="F578"/>
          <cell r="G578" t="str">
            <v>The multi-target attacks Presets</v>
          </cell>
          <cell r="H578" t="str">
            <v>The multi-target attacks Presets</v>
          </cell>
          <cell r="K578">
            <v>1</v>
          </cell>
          <cell r="M578" t="str">
            <v>マルチターゲットプリセットとして攻撃する</v>
          </cell>
          <cell r="N578" t="str">
            <v>多目标攻击预置</v>
          </cell>
          <cell r="O578" t="str">
            <v>多目標攻擊預置</v>
          </cell>
          <cell r="P578" t="str">
            <v>Les attaques multi-cibles prédéfinies</v>
          </cell>
          <cell r="Q578" t="str">
            <v>Der Multi-Target-Angriffe Presets</v>
          </cell>
          <cell r="R578" t="str">
            <v>Serangan multi-target Presets</v>
          </cell>
          <cell r="S578" t="str">
            <v>I Presets attacchi multi-target</v>
          </cell>
          <cell r="T578" t="str">
            <v>Многолетние целевые атаки пресеты</v>
          </cell>
          <cell r="U578" t="str">
            <v>Los ajustes preestablecidos multi-objetivo ataca</v>
          </cell>
          <cell r="V578" t="str">
            <v>การโจมตีหลายเป้าหมายที่ตั้งไว้</v>
          </cell>
          <cell r="W578" t="str">
            <v>Các vụ tấn công đa mục tiêu Presets</v>
          </cell>
          <cell r="X578" t="str">
            <v>Os Presets ataques multi-alvo</v>
          </cell>
          <cell r="Y578" t="str">
            <v>والمسبقة الهجمات متعدد الاهداف</v>
          </cell>
          <cell r="Z578" t="str">
            <v>Шматгадовыя мэтавыя атакі пресеты</v>
          </cell>
          <cell r="AA578" t="str">
            <v>Предопределя множество целеви атаки</v>
          </cell>
          <cell r="AB578" t="str">
            <v>Více-cílový útoky předvoleb</v>
          </cell>
          <cell r="AC578" t="str">
            <v>De multi-target aanvallen Presets</v>
          </cell>
          <cell r="AD578" t="str">
            <v>Multi-tavoite hyökkäyksiä esiasetukset</v>
          </cell>
          <cell r="AE578" t="str">
            <v>Οι Προεπιλογές επιθέσεις πολλαπλών στόχων</v>
          </cell>
          <cell r="AF578" t="str">
            <v>על הגדרת ההתקפות מרובה היעד</v>
          </cell>
          <cell r="AG578" t="str">
            <v>A multi-target támadások Presets</v>
          </cell>
          <cell r="AH578" t="str">
            <v>Serangan berbilang sasaran Pratetap</v>
          </cell>
          <cell r="AI578" t="str">
            <v>Ataki wielu celów Zadane</v>
          </cell>
          <cell r="AJ578" t="str">
            <v>Atacurile multi-tinta Presets</v>
          </cell>
          <cell r="AK578" t="str">
            <v>Viac-cieľový útoky predvolieb</v>
          </cell>
          <cell r="AL578" t="str">
            <v>De multi-mål attacker förinställningar</v>
          </cell>
          <cell r="AM578" t="str">
            <v>çoklu hedef saldırıları Hazır Ayarlar</v>
          </cell>
          <cell r="AN578" t="str">
            <v>Багаторічні цільові атаки пресети</v>
          </cell>
        </row>
        <row r="579">
          <cell r="A579" t="str">
            <v>CharDesc_GloryArmor</v>
          </cell>
          <cell r="B579">
            <v>1</v>
          </cell>
          <cell r="C579" t="str">
            <v>멀티타겟 프리셋으로 공격한다</v>
          </cell>
          <cell r="D579"/>
          <cell r="E579" t="str">
            <v>멀티타겟 프리셋으로 공격한다</v>
          </cell>
          <cell r="F579"/>
          <cell r="G579" t="str">
            <v>The multi-target attacks Presets</v>
          </cell>
          <cell r="H579" t="str">
            <v>The multi-target attacks Presets</v>
          </cell>
          <cell r="K579">
            <v>1</v>
          </cell>
          <cell r="M579" t="str">
            <v>マルチターゲットプリセットとして攻撃する</v>
          </cell>
          <cell r="N579" t="str">
            <v>多目标攻击预置</v>
          </cell>
          <cell r="O579" t="str">
            <v>多目標攻擊預置</v>
          </cell>
          <cell r="P579" t="str">
            <v>Les attaques multi-cibles prédéfinies</v>
          </cell>
          <cell r="Q579" t="str">
            <v>Der Multi-Target-Angriffe Presets</v>
          </cell>
          <cell r="R579" t="str">
            <v>Serangan multi-target Presets</v>
          </cell>
          <cell r="S579" t="str">
            <v>I Presets attacchi multi-target</v>
          </cell>
          <cell r="T579" t="str">
            <v>Многолетние целевые атаки пресеты</v>
          </cell>
          <cell r="U579" t="str">
            <v>Los ajustes preestablecidos multi-objetivo ataca</v>
          </cell>
          <cell r="V579" t="str">
            <v>การโจมตีหลายเป้าหมายที่ตั้งไว้</v>
          </cell>
          <cell r="W579" t="str">
            <v>Các vụ tấn công đa mục tiêu Presets</v>
          </cell>
          <cell r="X579" t="str">
            <v>Os Presets ataques multi-alvo</v>
          </cell>
          <cell r="Y579" t="str">
            <v>والمسبقة الهجمات متعدد الاهداف</v>
          </cell>
          <cell r="Z579" t="str">
            <v>Шматгадовыя мэтавыя атакі пресеты</v>
          </cell>
          <cell r="AA579" t="str">
            <v>Предопределя множество целеви атаки</v>
          </cell>
          <cell r="AB579" t="str">
            <v>Více-cílový útoky předvoleb</v>
          </cell>
          <cell r="AC579" t="str">
            <v>De multi-target aanvallen Presets</v>
          </cell>
          <cell r="AD579" t="str">
            <v>Multi-tavoite hyökkäyksiä esiasetukset</v>
          </cell>
          <cell r="AE579" t="str">
            <v>Οι Προεπιλογές επιθέσεις πολλαπλών στόχων</v>
          </cell>
          <cell r="AF579" t="str">
            <v>על הגדרת ההתקפות מרובה היעד</v>
          </cell>
          <cell r="AG579" t="str">
            <v>A multi-target támadások Presets</v>
          </cell>
          <cell r="AH579" t="str">
            <v>Serangan berbilang sasaran Pratetap</v>
          </cell>
          <cell r="AI579" t="str">
            <v>Ataki wielu celów Zadane</v>
          </cell>
          <cell r="AJ579" t="str">
            <v>Atacurile multi-tinta Presets</v>
          </cell>
          <cell r="AK579" t="str">
            <v>Viac-cieľový útoky predvolieb</v>
          </cell>
          <cell r="AL579" t="str">
            <v>De multi-mål attacker förinställningar</v>
          </cell>
          <cell r="AM579" t="str">
            <v>çoklu hedef saldırıları Hazır Ayarlar</v>
          </cell>
          <cell r="AN579" t="str">
            <v>Багаторічні цільові атаки пресети</v>
          </cell>
        </row>
        <row r="580">
          <cell r="A580" t="str">
            <v>CharDesc_RpgKnight</v>
          </cell>
          <cell r="B580">
            <v>1</v>
          </cell>
          <cell r="C580" t="str">
            <v>멀티타겟 프리셋으로 공격한다</v>
          </cell>
          <cell r="D580"/>
          <cell r="E580" t="str">
            <v>멀티타겟 프리셋으로 공격한다</v>
          </cell>
          <cell r="F580"/>
          <cell r="G580" t="str">
            <v>The multi-target attacks Presets</v>
          </cell>
          <cell r="H580" t="str">
            <v>The multi-target attacks Presets</v>
          </cell>
          <cell r="K580">
            <v>1</v>
          </cell>
          <cell r="M580" t="str">
            <v>マルチターゲットプリセットとして攻撃する</v>
          </cell>
          <cell r="N580" t="str">
            <v>多目标攻击预置</v>
          </cell>
          <cell r="O580" t="str">
            <v>多目標攻擊預置</v>
          </cell>
          <cell r="P580" t="str">
            <v>Les attaques multi-cibles prédéfinies</v>
          </cell>
          <cell r="Q580" t="str">
            <v>Der Multi-Target-Angriffe Presets</v>
          </cell>
          <cell r="R580" t="str">
            <v>Serangan multi-target Presets</v>
          </cell>
          <cell r="S580" t="str">
            <v>I Presets attacchi multi-target</v>
          </cell>
          <cell r="T580" t="str">
            <v>Многолетние целевые атаки пресеты</v>
          </cell>
          <cell r="U580" t="str">
            <v>Los ajustes preestablecidos multi-objetivo ataca</v>
          </cell>
          <cell r="V580" t="str">
            <v>การโจมตีหลายเป้าหมายที่ตั้งไว้</v>
          </cell>
          <cell r="W580" t="str">
            <v>Các vụ tấn công đa mục tiêu Presets</v>
          </cell>
          <cell r="X580" t="str">
            <v>Os Presets ataques multi-alvo</v>
          </cell>
          <cell r="Y580" t="str">
            <v>والمسبقة الهجمات متعدد الاهداف</v>
          </cell>
          <cell r="Z580" t="str">
            <v>Шматгадовыя мэтавыя атакі пресеты</v>
          </cell>
          <cell r="AA580" t="str">
            <v>Предопределя множество целеви атаки</v>
          </cell>
          <cell r="AB580" t="str">
            <v>Více-cílový útoky předvoleb</v>
          </cell>
          <cell r="AC580" t="str">
            <v>De multi-target aanvallen Presets</v>
          </cell>
          <cell r="AD580" t="str">
            <v>Multi-tavoite hyökkäyksiä esiasetukset</v>
          </cell>
          <cell r="AE580" t="str">
            <v>Οι Προεπιλογές επιθέσεις πολλαπλών στόχων</v>
          </cell>
          <cell r="AF580" t="str">
            <v>על הגדרת ההתקפות מרובה היעד</v>
          </cell>
          <cell r="AG580" t="str">
            <v>A multi-target támadások Presets</v>
          </cell>
          <cell r="AH580" t="str">
            <v>Serangan berbilang sasaran Pratetap</v>
          </cell>
          <cell r="AI580" t="str">
            <v>Ataki wielu celów Zadane</v>
          </cell>
          <cell r="AJ580" t="str">
            <v>Atacurile multi-tinta Presets</v>
          </cell>
          <cell r="AK580" t="str">
            <v>Viac-cieľový útoky predvolieb</v>
          </cell>
          <cell r="AL580" t="str">
            <v>De multi-mål attacker förinställningar</v>
          </cell>
          <cell r="AM580" t="str">
            <v>çoklu hedef saldırıları Hazır Ayarlar</v>
          </cell>
          <cell r="AN580" t="str">
            <v>Багаторічні цільові атаки пресети</v>
          </cell>
        </row>
        <row r="581">
          <cell r="A581" t="str">
            <v>CharDesc_DemonHuntress</v>
          </cell>
          <cell r="B581">
            <v>1</v>
          </cell>
          <cell r="C581" t="str">
            <v>멀티타겟 프리셋으로 공격한다</v>
          </cell>
          <cell r="D581"/>
          <cell r="E581" t="str">
            <v>멀티타겟 프리셋으로 공격한다</v>
          </cell>
          <cell r="F581"/>
          <cell r="G581" t="str">
            <v>The multi-target attacks Presets</v>
          </cell>
          <cell r="H581" t="str">
            <v>The multi-target attacks Presets</v>
          </cell>
          <cell r="K581">
            <v>1</v>
          </cell>
          <cell r="M581" t="str">
            <v>マルチターゲットプリセットとして攻撃する</v>
          </cell>
          <cell r="N581" t="str">
            <v>多目标攻击预置</v>
          </cell>
          <cell r="O581" t="str">
            <v>多目標攻擊預置</v>
          </cell>
          <cell r="P581" t="str">
            <v>Les attaques multi-cibles prédéfinies</v>
          </cell>
          <cell r="Q581" t="str">
            <v>Der Multi-Target-Angriffe Presets</v>
          </cell>
          <cell r="R581" t="str">
            <v>Serangan multi-target Presets</v>
          </cell>
          <cell r="S581" t="str">
            <v>I Presets attacchi multi-target</v>
          </cell>
          <cell r="T581" t="str">
            <v>Многолетние целевые атаки пресеты</v>
          </cell>
          <cell r="U581" t="str">
            <v>Los ajustes preestablecidos multi-objetivo ataca</v>
          </cell>
          <cell r="V581" t="str">
            <v>การโจมตีหลายเป้าหมายที่ตั้งไว้</v>
          </cell>
          <cell r="W581" t="str">
            <v>Các vụ tấn công đa mục tiêu Presets</v>
          </cell>
          <cell r="X581" t="str">
            <v>Os Presets ataques multi-alvo</v>
          </cell>
          <cell r="Y581" t="str">
            <v>والمسبقة الهجمات متعدد الاهداف</v>
          </cell>
          <cell r="Z581" t="str">
            <v>Шматгадовыя мэтавыя атакі пресеты</v>
          </cell>
          <cell r="AA581" t="str">
            <v>Предопределя множество целеви атаки</v>
          </cell>
          <cell r="AB581" t="str">
            <v>Více-cílový útoky předvoleb</v>
          </cell>
          <cell r="AC581" t="str">
            <v>De multi-target aanvallen Presets</v>
          </cell>
          <cell r="AD581" t="str">
            <v>Multi-tavoite hyökkäyksiä esiasetukset</v>
          </cell>
          <cell r="AE581" t="str">
            <v>Οι Προεπιλογές επιθέσεις πολλαπλών στόχων</v>
          </cell>
          <cell r="AF581" t="str">
            <v>על הגדרת ההתקפות מרובה היעד</v>
          </cell>
          <cell r="AG581" t="str">
            <v>A multi-target támadások Presets</v>
          </cell>
          <cell r="AH581" t="str">
            <v>Serangan berbilang sasaran Pratetap</v>
          </cell>
          <cell r="AI581" t="str">
            <v>Ataki wielu celów Zadane</v>
          </cell>
          <cell r="AJ581" t="str">
            <v>Atacurile multi-tinta Presets</v>
          </cell>
          <cell r="AK581" t="str">
            <v>Viac-cieľový útoky predvolieb</v>
          </cell>
          <cell r="AL581" t="str">
            <v>De multi-mål attacker förinställningar</v>
          </cell>
          <cell r="AM581" t="str">
            <v>çoklu hedef saldırıları Hazır Ayarlar</v>
          </cell>
          <cell r="AN581" t="str">
            <v>Багаторічні цільові атаки пресети</v>
          </cell>
        </row>
        <row r="582">
          <cell r="A582" t="str">
            <v>CharDesc_MobileFemale</v>
          </cell>
          <cell r="B582">
            <v>1</v>
          </cell>
          <cell r="C582" t="str">
            <v>멀티타겟 프리셋으로 공격한다</v>
          </cell>
          <cell r="D582"/>
          <cell r="E582" t="str">
            <v>멀티타겟 프리셋으로 공격한다</v>
          </cell>
          <cell r="F582"/>
          <cell r="G582" t="str">
            <v>The multi-target attacks Presets</v>
          </cell>
          <cell r="H582" t="str">
            <v>The multi-target attacks Presets</v>
          </cell>
          <cell r="K582">
            <v>1</v>
          </cell>
          <cell r="M582" t="str">
            <v>マルチターゲットプリセットとして攻撃する</v>
          </cell>
          <cell r="N582" t="str">
            <v>多目标攻击预置</v>
          </cell>
          <cell r="O582" t="str">
            <v>多目標攻擊預置</v>
          </cell>
          <cell r="P582" t="str">
            <v>Les attaques multi-cibles prédéfinies</v>
          </cell>
          <cell r="Q582" t="str">
            <v>Der Multi-Target-Angriffe Presets</v>
          </cell>
          <cell r="R582" t="str">
            <v>Serangan multi-target Presets</v>
          </cell>
          <cell r="S582" t="str">
            <v>I Presets attacchi multi-target</v>
          </cell>
          <cell r="T582" t="str">
            <v>Многолетние целевые атаки пресеты</v>
          </cell>
          <cell r="U582" t="str">
            <v>Los ajustes preestablecidos multi-objetivo ataca</v>
          </cell>
          <cell r="V582" t="str">
            <v>การโจมตีหลายเป้าหมายที่ตั้งไว้</v>
          </cell>
          <cell r="W582" t="str">
            <v>Các vụ tấn công đa mục tiêu Presets</v>
          </cell>
          <cell r="X582" t="str">
            <v>Os Presets ataques multi-alvo</v>
          </cell>
          <cell r="Y582" t="str">
            <v>والمسبقة الهجمات متعدد الاهداف</v>
          </cell>
          <cell r="Z582" t="str">
            <v>Шматгадовыя мэтавыя атакі пресеты</v>
          </cell>
          <cell r="AA582" t="str">
            <v>Предопределя множество целеви атаки</v>
          </cell>
          <cell r="AB582" t="str">
            <v>Více-cílový útoky předvoleb</v>
          </cell>
          <cell r="AC582" t="str">
            <v>De multi-target aanvallen Presets</v>
          </cell>
          <cell r="AD582" t="str">
            <v>Multi-tavoite hyökkäyksiä esiasetukset</v>
          </cell>
          <cell r="AE582" t="str">
            <v>Οι Προεπιλογές επιθέσεις πολλαπλών στόχων</v>
          </cell>
          <cell r="AF582" t="str">
            <v>על הגדרת ההתקפות מרובה היעד</v>
          </cell>
          <cell r="AG582" t="str">
            <v>A multi-target támadások Presets</v>
          </cell>
          <cell r="AH582" t="str">
            <v>Serangan berbilang sasaran Pratetap</v>
          </cell>
          <cell r="AI582" t="str">
            <v>Ataki wielu celów Zadane</v>
          </cell>
          <cell r="AJ582" t="str">
            <v>Atacurile multi-tinta Presets</v>
          </cell>
          <cell r="AK582" t="str">
            <v>Viac-cieľový útoky predvolieb</v>
          </cell>
          <cell r="AL582" t="str">
            <v>De multi-mål attacker förinställningar</v>
          </cell>
          <cell r="AM582" t="str">
            <v>çoklu hedef saldırıları Hazır Ayarlar</v>
          </cell>
          <cell r="AN582" t="str">
            <v>Багаторічні цільові атаки пресети</v>
          </cell>
        </row>
        <row r="583">
          <cell r="A583" t="str">
            <v>CharDesc_CyborgCharacter</v>
          </cell>
          <cell r="B583">
            <v>1</v>
          </cell>
          <cell r="C583" t="str">
            <v>멀티타겟 프리셋으로 공격한다</v>
          </cell>
          <cell r="D583"/>
          <cell r="E583" t="str">
            <v>멀티타겟 프리셋으로 공격한다</v>
          </cell>
          <cell r="F583"/>
          <cell r="G583" t="str">
            <v>The multi-target attacks Presets</v>
          </cell>
          <cell r="H583" t="str">
            <v>The multi-target attacks Presets</v>
          </cell>
          <cell r="K583">
            <v>1</v>
          </cell>
          <cell r="M583" t="str">
            <v>マルチターゲットプリセットとして攻撃する</v>
          </cell>
          <cell r="N583" t="str">
            <v>多目标攻击预置</v>
          </cell>
          <cell r="O583" t="str">
            <v>多目標攻擊預置</v>
          </cell>
          <cell r="P583" t="str">
            <v>Les attaques multi-cibles prédéfinies</v>
          </cell>
          <cell r="Q583" t="str">
            <v>Der Multi-Target-Angriffe Presets</v>
          </cell>
          <cell r="R583" t="str">
            <v>Serangan multi-target Presets</v>
          </cell>
          <cell r="S583" t="str">
            <v>I Presets attacchi multi-target</v>
          </cell>
          <cell r="T583" t="str">
            <v>Многолетние целевые атаки пресеты</v>
          </cell>
          <cell r="U583" t="str">
            <v>Los ajustes preestablecidos multi-objetivo ataca</v>
          </cell>
          <cell r="V583" t="str">
            <v>การโจมตีหลายเป้าหมายที่ตั้งไว้</v>
          </cell>
          <cell r="W583" t="str">
            <v>Các vụ tấn công đa mục tiêu Presets</v>
          </cell>
          <cell r="X583" t="str">
            <v>Os Presets ataques multi-alvo</v>
          </cell>
          <cell r="Y583" t="str">
            <v>والمسبقة الهجمات متعدد الاهداف</v>
          </cell>
          <cell r="Z583" t="str">
            <v>Шматгадовыя мэтавыя атакі пресеты</v>
          </cell>
          <cell r="AA583" t="str">
            <v>Предопределя множество целеви атаки</v>
          </cell>
          <cell r="AB583" t="str">
            <v>Více-cílový útoky předvoleb</v>
          </cell>
          <cell r="AC583" t="str">
            <v>De multi-target aanvallen Presets</v>
          </cell>
          <cell r="AD583" t="str">
            <v>Multi-tavoite hyökkäyksiä esiasetukset</v>
          </cell>
          <cell r="AE583" t="str">
            <v>Οι Προεπιλογές επιθέσεις πολλαπλών στόχων</v>
          </cell>
          <cell r="AF583" t="str">
            <v>על הגדרת ההתקפות מרובה היעד</v>
          </cell>
          <cell r="AG583" t="str">
            <v>A multi-target támadások Presets</v>
          </cell>
          <cell r="AH583" t="str">
            <v>Serangan berbilang sasaran Pratetap</v>
          </cell>
          <cell r="AI583" t="str">
            <v>Ataki wielu celów Zadane</v>
          </cell>
          <cell r="AJ583" t="str">
            <v>Atacurile multi-tinta Presets</v>
          </cell>
          <cell r="AK583" t="str">
            <v>Viac-cieľový útoky predvolieb</v>
          </cell>
          <cell r="AL583" t="str">
            <v>De multi-mål attacker förinställningar</v>
          </cell>
          <cell r="AM583" t="str">
            <v>çoklu hedef saldırıları Hazır Ayarlar</v>
          </cell>
          <cell r="AN583" t="str">
            <v>Багаторічні цільові атаки пресети</v>
          </cell>
        </row>
        <row r="584">
          <cell r="A584" t="str">
            <v>CharDesc_SandWarrior</v>
          </cell>
          <cell r="B584">
            <v>1</v>
          </cell>
          <cell r="C584" t="str">
            <v>멀티타겟 프리셋으로 공격한다</v>
          </cell>
          <cell r="D584"/>
          <cell r="E584" t="str">
            <v>멀티타겟 프리셋으로 공격한다</v>
          </cell>
          <cell r="F584"/>
          <cell r="G584" t="str">
            <v>The multi-target attacks Presets</v>
          </cell>
          <cell r="H584" t="str">
            <v>The multi-target attacks Presets</v>
          </cell>
          <cell r="K584">
            <v>1</v>
          </cell>
          <cell r="M584" t="str">
            <v>マルチターゲットプリセットとして攻撃する</v>
          </cell>
          <cell r="N584" t="str">
            <v>多目标攻击预置</v>
          </cell>
          <cell r="O584" t="str">
            <v>多目標攻擊預置</v>
          </cell>
          <cell r="P584" t="str">
            <v>Les attaques multi-cibles prédéfinies</v>
          </cell>
          <cell r="Q584" t="str">
            <v>Der Multi-Target-Angriffe Presets</v>
          </cell>
          <cell r="R584" t="str">
            <v>Serangan multi-target Presets</v>
          </cell>
          <cell r="S584" t="str">
            <v>I Presets attacchi multi-target</v>
          </cell>
          <cell r="T584" t="str">
            <v>Многолетние целевые атаки пресеты</v>
          </cell>
          <cell r="U584" t="str">
            <v>Los ajustes preestablecidos multi-objetivo ataca</v>
          </cell>
          <cell r="V584" t="str">
            <v>การโจมตีหลายเป้าหมายที่ตั้งไว้</v>
          </cell>
          <cell r="W584" t="str">
            <v>Các vụ tấn công đa mục tiêu Presets</v>
          </cell>
          <cell r="X584" t="str">
            <v>Os Presets ataques multi-alvo</v>
          </cell>
          <cell r="Y584" t="str">
            <v>والمسبقة الهجمات متعدد الاهداف</v>
          </cell>
          <cell r="Z584" t="str">
            <v>Шматгадовыя мэтавыя атакі пресеты</v>
          </cell>
          <cell r="AA584" t="str">
            <v>Предопределя множество целеви атаки</v>
          </cell>
          <cell r="AB584" t="str">
            <v>Více-cílový útoky předvoleb</v>
          </cell>
          <cell r="AC584" t="str">
            <v>De multi-target aanvallen Presets</v>
          </cell>
          <cell r="AD584" t="str">
            <v>Multi-tavoite hyökkäyksiä esiasetukset</v>
          </cell>
          <cell r="AE584" t="str">
            <v>Οι Προεπιλογές επιθέσεις πολλαπλών στόχων</v>
          </cell>
          <cell r="AF584" t="str">
            <v>על הגדרת ההתקפות מרובה היעד</v>
          </cell>
          <cell r="AG584" t="str">
            <v>A multi-target támadások Presets</v>
          </cell>
          <cell r="AH584" t="str">
            <v>Serangan berbilang sasaran Pratetap</v>
          </cell>
          <cell r="AI584" t="str">
            <v>Ataki wielu celów Zadane</v>
          </cell>
          <cell r="AJ584" t="str">
            <v>Atacurile multi-tinta Presets</v>
          </cell>
          <cell r="AK584" t="str">
            <v>Viac-cieľový útoky predvolieb</v>
          </cell>
          <cell r="AL584" t="str">
            <v>De multi-mål attacker förinställningar</v>
          </cell>
          <cell r="AM584" t="str">
            <v>çoklu hedef saldırıları Hazır Ayarlar</v>
          </cell>
          <cell r="AN584" t="str">
            <v>Багаторічні цільові атаки пресети</v>
          </cell>
        </row>
        <row r="585">
          <cell r="A585" t="str">
            <v>CharDesc_BladeFanDancer</v>
          </cell>
          <cell r="B585">
            <v>1</v>
          </cell>
          <cell r="C585" t="str">
            <v>멀티타겟 프리셋으로 공격한다</v>
          </cell>
          <cell r="D585"/>
          <cell r="E585" t="str">
            <v>멀티타겟 프리셋으로 공격한다</v>
          </cell>
          <cell r="F585"/>
          <cell r="G585" t="str">
            <v>The multi-target attacks Presets</v>
          </cell>
          <cell r="H585" t="str">
            <v>The multi-target attacks Presets</v>
          </cell>
          <cell r="K585">
            <v>1</v>
          </cell>
          <cell r="M585" t="str">
            <v>マルチターゲットプリセットとして攻撃する</v>
          </cell>
          <cell r="N585" t="str">
            <v>多目标攻击预置</v>
          </cell>
          <cell r="O585" t="str">
            <v>多目標攻擊預置</v>
          </cell>
          <cell r="P585" t="str">
            <v>Les attaques multi-cibles prédéfinies</v>
          </cell>
          <cell r="Q585" t="str">
            <v>Der Multi-Target-Angriffe Presets</v>
          </cell>
          <cell r="R585" t="str">
            <v>Serangan multi-target Presets</v>
          </cell>
          <cell r="S585" t="str">
            <v>I Presets attacchi multi-target</v>
          </cell>
          <cell r="T585" t="str">
            <v>Многолетние целевые атаки пресеты</v>
          </cell>
          <cell r="U585" t="str">
            <v>Los ajustes preestablecidos multi-objetivo ataca</v>
          </cell>
          <cell r="V585" t="str">
            <v>การโจมตีหลายเป้าหมายที่ตั้งไว้</v>
          </cell>
          <cell r="W585" t="str">
            <v>Các vụ tấn công đa mục tiêu Presets</v>
          </cell>
          <cell r="X585" t="str">
            <v>Os Presets ataques multi-alvo</v>
          </cell>
          <cell r="Y585" t="str">
            <v>والمسبقة الهجمات متعدد الاهداف</v>
          </cell>
          <cell r="Z585" t="str">
            <v>Шматгадовыя мэтавыя атакі пресеты</v>
          </cell>
          <cell r="AA585" t="str">
            <v>Предопределя множество целеви атаки</v>
          </cell>
          <cell r="AB585" t="str">
            <v>Více-cílový útoky předvoleb</v>
          </cell>
          <cell r="AC585" t="str">
            <v>De multi-target aanvallen Presets</v>
          </cell>
          <cell r="AD585" t="str">
            <v>Multi-tavoite hyökkäyksiä esiasetukset</v>
          </cell>
          <cell r="AE585" t="str">
            <v>Οι Προεπιλογές επιθέσεις πολλαπλών στόχων</v>
          </cell>
          <cell r="AF585" t="str">
            <v>על הגדרת ההתקפות מרובה היעד</v>
          </cell>
          <cell r="AG585" t="str">
            <v>A multi-target támadások Presets</v>
          </cell>
          <cell r="AH585" t="str">
            <v>Serangan berbilang sasaran Pratetap</v>
          </cell>
          <cell r="AI585" t="str">
            <v>Ataki wielu celów Zadane</v>
          </cell>
          <cell r="AJ585" t="str">
            <v>Atacurile multi-tinta Presets</v>
          </cell>
          <cell r="AK585" t="str">
            <v>Viac-cieľový útoky predvolieb</v>
          </cell>
          <cell r="AL585" t="str">
            <v>De multi-mål attacker förinställningar</v>
          </cell>
          <cell r="AM585" t="str">
            <v>çoklu hedef saldırıları Hazır Ayarlar</v>
          </cell>
          <cell r="AN585" t="str">
            <v>Багаторічні цільові атаки пресети</v>
          </cell>
        </row>
        <row r="586">
          <cell r="A586" t="str">
            <v>CharDesc_Syria</v>
          </cell>
          <cell r="B586">
            <v>1</v>
          </cell>
          <cell r="C586" t="str">
            <v>멀티타겟 프리셋으로 공격한다</v>
          </cell>
          <cell r="D586"/>
          <cell r="E586" t="str">
            <v>멀티타겟 프리셋으로 공격한다</v>
          </cell>
          <cell r="F586"/>
          <cell r="G586" t="str">
            <v>The multi-target attacks Presets</v>
          </cell>
          <cell r="H586" t="str">
            <v>The multi-target attacks Presets</v>
          </cell>
          <cell r="K586">
            <v>1</v>
          </cell>
          <cell r="M586" t="str">
            <v>マルチターゲットプリセットとして攻撃する</v>
          </cell>
          <cell r="N586" t="str">
            <v>多目标攻击预置</v>
          </cell>
          <cell r="O586" t="str">
            <v>多目標攻擊預置</v>
          </cell>
          <cell r="P586" t="str">
            <v>Les attaques multi-cibles prédéfinies</v>
          </cell>
          <cell r="Q586" t="str">
            <v>Der Multi-Target-Angriffe Presets</v>
          </cell>
          <cell r="R586" t="str">
            <v>Serangan multi-target Presets</v>
          </cell>
          <cell r="S586" t="str">
            <v>I Presets attacchi multi-target</v>
          </cell>
          <cell r="T586" t="str">
            <v>Многолетние целевые атаки пресеты</v>
          </cell>
          <cell r="U586" t="str">
            <v>Los ajustes preestablecidos multi-objetivo ataca</v>
          </cell>
          <cell r="V586" t="str">
            <v>การโจมตีหลายเป้าหมายที่ตั้งไว้</v>
          </cell>
          <cell r="W586" t="str">
            <v>Các vụ tấn công đa mục tiêu Presets</v>
          </cell>
          <cell r="X586" t="str">
            <v>Os Presets ataques multi-alvo</v>
          </cell>
          <cell r="Y586" t="str">
            <v>والمسبقة الهجمات متعدد الاهداف</v>
          </cell>
          <cell r="Z586" t="str">
            <v>Шматгадовыя мэтавыя атакі пресеты</v>
          </cell>
          <cell r="AA586" t="str">
            <v>Предопределя множество целеви атаки</v>
          </cell>
          <cell r="AB586" t="str">
            <v>Více-cílový útoky předvoleb</v>
          </cell>
          <cell r="AC586" t="str">
            <v>De multi-target aanvallen Presets</v>
          </cell>
          <cell r="AD586" t="str">
            <v>Multi-tavoite hyökkäyksiä esiasetukset</v>
          </cell>
          <cell r="AE586" t="str">
            <v>Οι Προεπιλογές επιθέσεις πολλαπλών στόχων</v>
          </cell>
          <cell r="AF586" t="str">
            <v>על הגדרת ההתקפות מרובה היעד</v>
          </cell>
          <cell r="AG586" t="str">
            <v>A multi-target támadások Presets</v>
          </cell>
          <cell r="AH586" t="str">
            <v>Serangan berbilang sasaran Pratetap</v>
          </cell>
          <cell r="AI586" t="str">
            <v>Ataki wielu celów Zadane</v>
          </cell>
          <cell r="AJ586" t="str">
            <v>Atacurile multi-tinta Presets</v>
          </cell>
          <cell r="AK586" t="str">
            <v>Viac-cieľový útoky predvolieb</v>
          </cell>
          <cell r="AL586" t="str">
            <v>De multi-mål attacker förinställningar</v>
          </cell>
          <cell r="AM586" t="str">
            <v>çoklu hedef saldırıları Hazır Ayarlar</v>
          </cell>
          <cell r="AN586" t="str">
            <v>Багаторічні цільові атаки пресети</v>
          </cell>
        </row>
        <row r="587">
          <cell r="A587" t="str">
            <v>CharDesc_Linhi</v>
          </cell>
          <cell r="B587">
            <v>1</v>
          </cell>
          <cell r="C587" t="str">
            <v>멀티타겟 프리셋으로 공격한다</v>
          </cell>
          <cell r="D587"/>
          <cell r="E587" t="str">
            <v>멀티타겟 프리셋으로 공격한다</v>
          </cell>
          <cell r="F587"/>
          <cell r="G587" t="str">
            <v>The multi-target attacks Presets</v>
          </cell>
          <cell r="H587" t="str">
            <v>The multi-target attacks Presets</v>
          </cell>
          <cell r="K587">
            <v>1</v>
          </cell>
          <cell r="M587" t="str">
            <v>マルチターゲットプリセットとして攻撃する</v>
          </cell>
          <cell r="N587" t="str">
            <v>多目标攻击预置</v>
          </cell>
          <cell r="O587" t="str">
            <v>多目標攻擊預置</v>
          </cell>
          <cell r="P587" t="str">
            <v>Les attaques multi-cibles prédéfinies</v>
          </cell>
          <cell r="Q587" t="str">
            <v>Der Multi-Target-Angriffe Presets</v>
          </cell>
          <cell r="R587" t="str">
            <v>Serangan multi-target Presets</v>
          </cell>
          <cell r="S587" t="str">
            <v>I Presets attacchi multi-target</v>
          </cell>
          <cell r="T587" t="str">
            <v>Многолетние целевые атаки пресеты</v>
          </cell>
          <cell r="U587" t="str">
            <v>Los ajustes preestablecidos multi-objetivo ataca</v>
          </cell>
          <cell r="V587" t="str">
            <v>การโจมตีหลายเป้าหมายที่ตั้งไว้</v>
          </cell>
          <cell r="W587" t="str">
            <v>Các vụ tấn công đa mục tiêu Presets</v>
          </cell>
          <cell r="X587" t="str">
            <v>Os Presets ataques multi-alvo</v>
          </cell>
          <cell r="Y587" t="str">
            <v>والمسبقة الهجمات متعدد الاهداف</v>
          </cell>
          <cell r="Z587" t="str">
            <v>Шматгадовыя мэтавыя атакі пресеты</v>
          </cell>
          <cell r="AA587" t="str">
            <v>Предопределя множество целеви атаки</v>
          </cell>
          <cell r="AB587" t="str">
            <v>Více-cílový útoky předvoleb</v>
          </cell>
          <cell r="AC587" t="str">
            <v>De multi-target aanvallen Presets</v>
          </cell>
          <cell r="AD587" t="str">
            <v>Multi-tavoite hyökkäyksiä esiasetukset</v>
          </cell>
          <cell r="AE587" t="str">
            <v>Οι Προεπιλογές επιθέσεις πολλαπλών στόχων</v>
          </cell>
          <cell r="AF587" t="str">
            <v>על הגדרת ההתקפות מרובה היעד</v>
          </cell>
          <cell r="AG587" t="str">
            <v>A multi-target támadások Presets</v>
          </cell>
          <cell r="AH587" t="str">
            <v>Serangan berbilang sasaran Pratetap</v>
          </cell>
          <cell r="AI587" t="str">
            <v>Ataki wielu celów Zadane</v>
          </cell>
          <cell r="AJ587" t="str">
            <v>Atacurile multi-tinta Presets</v>
          </cell>
          <cell r="AK587" t="str">
            <v>Viac-cieľový útoky predvolieb</v>
          </cell>
          <cell r="AL587" t="str">
            <v>De multi-mål attacker förinställningar</v>
          </cell>
          <cell r="AM587" t="str">
            <v>çoklu hedef saldırıları Hazır Ayarlar</v>
          </cell>
          <cell r="AN587" t="str">
            <v>Багаторічні цільові атаки пресети</v>
          </cell>
        </row>
        <row r="588">
          <cell r="A588" t="str">
            <v>CharDesc_NecromancerFour</v>
          </cell>
          <cell r="B588">
            <v>1</v>
          </cell>
          <cell r="C588" t="str">
            <v>멀티타겟 프리셋으로 공격한다</v>
          </cell>
          <cell r="D588"/>
          <cell r="E588" t="str">
            <v>멀티타겟 프리셋으로 공격한다</v>
          </cell>
          <cell r="F588"/>
          <cell r="G588" t="str">
            <v>The multi-target attacks Presets</v>
          </cell>
          <cell r="H588" t="str">
            <v>The multi-target attacks Presets</v>
          </cell>
          <cell r="K588">
            <v>1</v>
          </cell>
          <cell r="M588" t="str">
            <v>マルチターゲットプリセットとして攻撃する</v>
          </cell>
          <cell r="N588" t="str">
            <v>多目标攻击预置</v>
          </cell>
          <cell r="O588" t="str">
            <v>多目標攻擊預置</v>
          </cell>
          <cell r="P588" t="str">
            <v>Les attaques multi-cibles prédéfinies</v>
          </cell>
          <cell r="Q588" t="str">
            <v>Der Multi-Target-Angriffe Presets</v>
          </cell>
          <cell r="R588" t="str">
            <v>Serangan multi-target Presets</v>
          </cell>
          <cell r="S588" t="str">
            <v>I Presets attacchi multi-target</v>
          </cell>
          <cell r="T588" t="str">
            <v>Многолетние целевые атаки пресеты</v>
          </cell>
          <cell r="U588" t="str">
            <v>Los ajustes preestablecidos multi-objetivo ataca</v>
          </cell>
          <cell r="V588" t="str">
            <v>การโจมตีหลายเป้าหมายที่ตั้งไว้</v>
          </cell>
          <cell r="W588" t="str">
            <v>Các vụ tấn công đa mục tiêu Presets</v>
          </cell>
          <cell r="X588" t="str">
            <v>Os Presets ataques multi-alvo</v>
          </cell>
          <cell r="Y588" t="str">
            <v>والمسبقة الهجمات متعدد الاهداف</v>
          </cell>
          <cell r="Z588" t="str">
            <v>Шматгадовыя мэтавыя атакі пресеты</v>
          </cell>
          <cell r="AA588" t="str">
            <v>Предопределя множество целеви атаки</v>
          </cell>
          <cell r="AB588" t="str">
            <v>Více-cílový útoky předvoleb</v>
          </cell>
          <cell r="AC588" t="str">
            <v>De multi-target aanvallen Presets</v>
          </cell>
          <cell r="AD588" t="str">
            <v>Multi-tavoite hyökkäyksiä esiasetukset</v>
          </cell>
          <cell r="AE588" t="str">
            <v>Οι Προεπιλογές επιθέσεις πολλαπλών στόχων</v>
          </cell>
          <cell r="AF588" t="str">
            <v>על הגדרת ההתקפות מרובה היעד</v>
          </cell>
          <cell r="AG588" t="str">
            <v>A multi-target támadások Presets</v>
          </cell>
          <cell r="AH588" t="str">
            <v>Serangan berbilang sasaran Pratetap</v>
          </cell>
          <cell r="AI588" t="str">
            <v>Ataki wielu celów Zadane</v>
          </cell>
          <cell r="AJ588" t="str">
            <v>Atacurile multi-tinta Presets</v>
          </cell>
          <cell r="AK588" t="str">
            <v>Viac-cieľový útoky predvolieb</v>
          </cell>
          <cell r="AL588" t="str">
            <v>De multi-mål attacker förinställningar</v>
          </cell>
          <cell r="AM588" t="str">
            <v>çoklu hedef saldırıları Hazır Ayarlar</v>
          </cell>
          <cell r="AN588" t="str">
            <v>Багаторічні цільові атаки пресети</v>
          </cell>
        </row>
        <row r="589">
          <cell r="A589" t="str">
            <v>CharDesc_GirlWarrior</v>
          </cell>
          <cell r="B589">
            <v>1</v>
          </cell>
          <cell r="C589" t="str">
            <v>멀티타겟 프리셋으로 공격한다</v>
          </cell>
          <cell r="D589"/>
          <cell r="E589" t="str">
            <v>멀티타겟 프리셋으로 공격한다</v>
          </cell>
          <cell r="F589"/>
          <cell r="G589" t="str">
            <v>The multi-target attacks Presets</v>
          </cell>
          <cell r="H589" t="str">
            <v>The multi-target attacks Presets</v>
          </cell>
          <cell r="K589">
            <v>1</v>
          </cell>
          <cell r="M589" t="str">
            <v>マルチターゲットプリセットとして攻撃する</v>
          </cell>
          <cell r="N589" t="str">
            <v>多目标攻击预置</v>
          </cell>
          <cell r="O589" t="str">
            <v>多目標攻擊預置</v>
          </cell>
          <cell r="P589" t="str">
            <v>Les attaques multi-cibles prédéfinies</v>
          </cell>
          <cell r="Q589" t="str">
            <v>Der Multi-Target-Angriffe Presets</v>
          </cell>
          <cell r="R589" t="str">
            <v>Serangan multi-target Presets</v>
          </cell>
          <cell r="S589" t="str">
            <v>I Presets attacchi multi-target</v>
          </cell>
          <cell r="T589" t="str">
            <v>Многолетние целевые атаки пресеты</v>
          </cell>
          <cell r="U589" t="str">
            <v>Los ajustes preestablecidos multi-objetivo ataca</v>
          </cell>
          <cell r="V589" t="str">
            <v>การโจมตีหลายเป้าหมายที่ตั้งไว้</v>
          </cell>
          <cell r="W589" t="str">
            <v>Các vụ tấn công đa mục tiêu Presets</v>
          </cell>
          <cell r="X589" t="str">
            <v>Os Presets ataques multi-alvo</v>
          </cell>
          <cell r="Y589" t="str">
            <v>والمسبقة الهجمات متعدد الاهداف</v>
          </cell>
          <cell r="Z589" t="str">
            <v>Шматгадовыя мэтавыя атакі пресеты</v>
          </cell>
          <cell r="AA589" t="str">
            <v>Предопределя множество целеви атаки</v>
          </cell>
          <cell r="AB589" t="str">
            <v>Více-cílový útoky předvoleb</v>
          </cell>
          <cell r="AC589" t="str">
            <v>De multi-target aanvallen Presets</v>
          </cell>
          <cell r="AD589" t="str">
            <v>Multi-tavoite hyökkäyksiä esiasetukset</v>
          </cell>
          <cell r="AE589" t="str">
            <v>Οι Προεπιλογές επιθέσεις πολλαπλών στόχων</v>
          </cell>
          <cell r="AF589" t="str">
            <v>על הגדרת ההתקפות מרובה היעד</v>
          </cell>
          <cell r="AG589" t="str">
            <v>A multi-target támadások Presets</v>
          </cell>
          <cell r="AH589" t="str">
            <v>Serangan berbilang sasaran Pratetap</v>
          </cell>
          <cell r="AI589" t="str">
            <v>Ataki wielu celów Zadane</v>
          </cell>
          <cell r="AJ589" t="str">
            <v>Atacurile multi-tinta Presets</v>
          </cell>
          <cell r="AK589" t="str">
            <v>Viac-cieľový útoky predvolieb</v>
          </cell>
          <cell r="AL589" t="str">
            <v>De multi-mål attacker förinställningar</v>
          </cell>
          <cell r="AM589" t="str">
            <v>çoklu hedef saldırıları Hazır Ayarlar</v>
          </cell>
          <cell r="AN589" t="str">
            <v>Багаторічні цільові атаки пресети</v>
          </cell>
        </row>
        <row r="590">
          <cell r="A590" t="str">
            <v>CharDesc_GirlArcher</v>
          </cell>
          <cell r="B590">
            <v>1</v>
          </cell>
          <cell r="C590" t="str">
            <v>멀티타겟 프리셋으로 공격한다</v>
          </cell>
          <cell r="D590"/>
          <cell r="E590" t="str">
            <v>멀티타겟 프리셋으로 공격한다</v>
          </cell>
          <cell r="F590"/>
          <cell r="G590" t="str">
            <v>The multi-target attacks Presets</v>
          </cell>
          <cell r="H590" t="str">
            <v>The multi-target attacks Presets</v>
          </cell>
          <cell r="K590">
            <v>1</v>
          </cell>
          <cell r="M590" t="str">
            <v>マルチターゲットプリセットとして攻撃する</v>
          </cell>
          <cell r="N590" t="str">
            <v>多目标攻击预置</v>
          </cell>
          <cell r="O590" t="str">
            <v>多目標攻擊預置</v>
          </cell>
          <cell r="P590" t="str">
            <v>Les attaques multi-cibles prédéfinies</v>
          </cell>
          <cell r="Q590" t="str">
            <v>Der Multi-Target-Angriffe Presets</v>
          </cell>
          <cell r="R590" t="str">
            <v>Serangan multi-target Presets</v>
          </cell>
          <cell r="S590" t="str">
            <v>I Presets attacchi multi-target</v>
          </cell>
          <cell r="T590" t="str">
            <v>Многолетние целевые атаки пресеты</v>
          </cell>
          <cell r="U590" t="str">
            <v>Los ajustes preestablecidos multi-objetivo ataca</v>
          </cell>
          <cell r="V590" t="str">
            <v>การโจมตีหลายเป้าหมายที่ตั้งไว้</v>
          </cell>
          <cell r="W590" t="str">
            <v>Các vụ tấn công đa mục tiêu Presets</v>
          </cell>
          <cell r="X590" t="str">
            <v>Os Presets ataques multi-alvo</v>
          </cell>
          <cell r="Y590" t="str">
            <v>والمسبقة الهجمات متعدد الاهداف</v>
          </cell>
          <cell r="Z590" t="str">
            <v>Шматгадовыя мэтавыя атакі пресеты</v>
          </cell>
          <cell r="AA590" t="str">
            <v>Предопределя множество целеви атаки</v>
          </cell>
          <cell r="AB590" t="str">
            <v>Více-cílový útoky předvoleb</v>
          </cell>
          <cell r="AC590" t="str">
            <v>De multi-target aanvallen Presets</v>
          </cell>
          <cell r="AD590" t="str">
            <v>Multi-tavoite hyökkäyksiä esiasetukset</v>
          </cell>
          <cell r="AE590" t="str">
            <v>Οι Προεπιλογές επιθέσεις πολλαπλών στόχων</v>
          </cell>
          <cell r="AF590" t="str">
            <v>על הגדרת ההתקפות מרובה היעד</v>
          </cell>
          <cell r="AG590" t="str">
            <v>A multi-target támadások Presets</v>
          </cell>
          <cell r="AH590" t="str">
            <v>Serangan berbilang sasaran Pratetap</v>
          </cell>
          <cell r="AI590" t="str">
            <v>Ataki wielu celów Zadane</v>
          </cell>
          <cell r="AJ590" t="str">
            <v>Atacurile multi-tinta Presets</v>
          </cell>
          <cell r="AK590" t="str">
            <v>Viac-cieľový útoky predvolieb</v>
          </cell>
          <cell r="AL590" t="str">
            <v>De multi-mål attacker förinställningar</v>
          </cell>
          <cell r="AM590" t="str">
            <v>çoklu hedef saldırıları Hazır Ayarlar</v>
          </cell>
          <cell r="AN590" t="str">
            <v>Багаторічні цільові атаки пресети</v>
          </cell>
        </row>
        <row r="591">
          <cell r="A591" t="str">
            <v>CharDesc_EnergyShieldRobot</v>
          </cell>
          <cell r="B591">
            <v>1</v>
          </cell>
          <cell r="C591" t="str">
            <v>멀티타겟 프리셋으로 공격한다</v>
          </cell>
          <cell r="D591"/>
          <cell r="E591" t="str">
            <v>멀티타겟 프리셋으로 공격한다</v>
          </cell>
          <cell r="F591"/>
          <cell r="G591" t="str">
            <v>The multi-target attacks Presets</v>
          </cell>
          <cell r="H591" t="str">
            <v>The multi-target attacks Presets</v>
          </cell>
          <cell r="K591">
            <v>1</v>
          </cell>
          <cell r="M591" t="str">
            <v>マルチターゲットプリセットとして攻撃する</v>
          </cell>
          <cell r="N591" t="str">
            <v>多目标攻击预置</v>
          </cell>
          <cell r="O591" t="str">
            <v>多目標攻擊預置</v>
          </cell>
          <cell r="P591" t="str">
            <v>Les attaques multi-cibles prédéfinies</v>
          </cell>
          <cell r="Q591" t="str">
            <v>Der Multi-Target-Angriffe Presets</v>
          </cell>
          <cell r="R591" t="str">
            <v>Serangan multi-target Presets</v>
          </cell>
          <cell r="S591" t="str">
            <v>I Presets attacchi multi-target</v>
          </cell>
          <cell r="T591" t="str">
            <v>Многолетние целевые атаки пресеты</v>
          </cell>
          <cell r="U591" t="str">
            <v>Los ajustes preestablecidos multi-objetivo ataca</v>
          </cell>
          <cell r="V591" t="str">
            <v>การโจมตีหลายเป้าหมายที่ตั้งไว้</v>
          </cell>
          <cell r="W591" t="str">
            <v>Các vụ tấn công đa mục tiêu Presets</v>
          </cell>
          <cell r="X591" t="str">
            <v>Os Presets ataques multi-alvo</v>
          </cell>
          <cell r="Y591" t="str">
            <v>والمسبقة الهجمات متعدد الاهداف</v>
          </cell>
          <cell r="Z591" t="str">
            <v>Шматгадовыя мэтавыя атакі пресеты</v>
          </cell>
          <cell r="AA591" t="str">
            <v>Предопределя множество целеви атаки</v>
          </cell>
          <cell r="AB591" t="str">
            <v>Více-cílový útoky předvoleb</v>
          </cell>
          <cell r="AC591" t="str">
            <v>De multi-target aanvallen Presets</v>
          </cell>
          <cell r="AD591" t="str">
            <v>Multi-tavoite hyökkäyksiä esiasetukset</v>
          </cell>
          <cell r="AE591" t="str">
            <v>Οι Προεπιλογές επιθέσεις πολλαπλών στόχων</v>
          </cell>
          <cell r="AF591" t="str">
            <v>על הגדרת ההתקפות מרובה היעד</v>
          </cell>
          <cell r="AG591" t="str">
            <v>A multi-target támadások Presets</v>
          </cell>
          <cell r="AH591" t="str">
            <v>Serangan berbilang sasaran Pratetap</v>
          </cell>
          <cell r="AI591" t="str">
            <v>Ataki wielu celów Zadane</v>
          </cell>
          <cell r="AJ591" t="str">
            <v>Atacurile multi-tinta Presets</v>
          </cell>
          <cell r="AK591" t="str">
            <v>Viac-cieľový útoky predvolieb</v>
          </cell>
          <cell r="AL591" t="str">
            <v>De multi-mål attacker förinställningar</v>
          </cell>
          <cell r="AM591" t="str">
            <v>çoklu hedef saldırıları Hazır Ayarlar</v>
          </cell>
          <cell r="AN591" t="str">
            <v>Багаторічні цільові атаки пресети</v>
          </cell>
        </row>
        <row r="592">
          <cell r="A592" t="str">
            <v>CharDesc_IceMagician</v>
          </cell>
          <cell r="B592">
            <v>1</v>
          </cell>
          <cell r="C592" t="str">
            <v>멀티타겟 프리셋으로 공격한다</v>
          </cell>
          <cell r="D592"/>
          <cell r="E592" t="str">
            <v>멀티타겟 프리셋으로 공격한다</v>
          </cell>
          <cell r="F592"/>
          <cell r="G592" t="str">
            <v>The multi-target attacks Presets</v>
          </cell>
          <cell r="H592" t="str">
            <v>The multi-target attacks Presets</v>
          </cell>
          <cell r="K592">
            <v>1</v>
          </cell>
          <cell r="M592" t="str">
            <v>マルチターゲットプリセットとして攻撃する</v>
          </cell>
          <cell r="N592" t="str">
            <v>多目标攻击预置</v>
          </cell>
          <cell r="O592" t="str">
            <v>多目標攻擊預置</v>
          </cell>
          <cell r="P592" t="str">
            <v>Les attaques multi-cibles prédéfinies</v>
          </cell>
          <cell r="Q592" t="str">
            <v>Der Multi-Target-Angriffe Presets</v>
          </cell>
          <cell r="R592" t="str">
            <v>Serangan multi-target Presets</v>
          </cell>
          <cell r="S592" t="str">
            <v>I Presets attacchi multi-target</v>
          </cell>
          <cell r="T592" t="str">
            <v>Многолетние целевые атаки пресеты</v>
          </cell>
          <cell r="U592" t="str">
            <v>Los ajustes preestablecidos multi-objetivo ataca</v>
          </cell>
          <cell r="V592" t="str">
            <v>การโจมตีหลายเป้าหมายที่ตั้งไว้</v>
          </cell>
          <cell r="W592" t="str">
            <v>Các vụ tấn công đa mục tiêu Presets</v>
          </cell>
          <cell r="X592" t="str">
            <v>Os Presets ataques multi-alvo</v>
          </cell>
          <cell r="Y592" t="str">
            <v>والمسبقة الهجمات متعدد الاهداف</v>
          </cell>
          <cell r="Z592" t="str">
            <v>Шматгадовыя мэтавыя атакі пресеты</v>
          </cell>
          <cell r="AA592" t="str">
            <v>Предопределя множество целеви атаки</v>
          </cell>
          <cell r="AB592" t="str">
            <v>Více-cílový útoky předvoleb</v>
          </cell>
          <cell r="AC592" t="str">
            <v>De multi-target aanvallen Presets</v>
          </cell>
          <cell r="AD592" t="str">
            <v>Multi-tavoite hyökkäyksiä esiasetukset</v>
          </cell>
          <cell r="AE592" t="str">
            <v>Οι Προεπιλογές επιθέσεις πολλαπλών στόχων</v>
          </cell>
          <cell r="AF592" t="str">
            <v>על הגדרת ההתקפות מרובה היעד</v>
          </cell>
          <cell r="AG592" t="str">
            <v>A multi-target támadások Presets</v>
          </cell>
          <cell r="AH592" t="str">
            <v>Serangan berbilang sasaran Pratetap</v>
          </cell>
          <cell r="AI592" t="str">
            <v>Ataki wielu celów Zadane</v>
          </cell>
          <cell r="AJ592" t="str">
            <v>Atacurile multi-tinta Presets</v>
          </cell>
          <cell r="AK592" t="str">
            <v>Viac-cieľový útoky predvolieb</v>
          </cell>
          <cell r="AL592" t="str">
            <v>De multi-mål attacker förinställningar</v>
          </cell>
          <cell r="AM592" t="str">
            <v>çoklu hedef saldırıları Hazır Ayarlar</v>
          </cell>
          <cell r="AN592" t="str">
            <v>Багаторічні цільові атаки пресети</v>
          </cell>
        </row>
        <row r="593">
          <cell r="A593" t="str">
            <v>CharDesc_AngelicWarrior</v>
          </cell>
          <cell r="B593">
            <v>1</v>
          </cell>
          <cell r="C593" t="str">
            <v>멀티타겟 프리셋으로 공격한다</v>
          </cell>
          <cell r="D593"/>
          <cell r="E593" t="str">
            <v>멀티타겟 프리셋으로 공격한다</v>
          </cell>
          <cell r="F593"/>
          <cell r="G593" t="str">
            <v>The multi-target attacks Presets</v>
          </cell>
          <cell r="H593" t="str">
            <v>The multi-target attacks Presets</v>
          </cell>
          <cell r="K593">
            <v>1</v>
          </cell>
          <cell r="M593" t="str">
            <v>マルチターゲットプリセットとして攻撃する</v>
          </cell>
          <cell r="N593" t="str">
            <v>多目标攻击预置</v>
          </cell>
          <cell r="O593" t="str">
            <v>多目標攻擊預置</v>
          </cell>
          <cell r="P593" t="str">
            <v>Les attaques multi-cibles prédéfinies</v>
          </cell>
          <cell r="Q593" t="str">
            <v>Der Multi-Target-Angriffe Presets</v>
          </cell>
          <cell r="R593" t="str">
            <v>Serangan multi-target Presets</v>
          </cell>
          <cell r="S593" t="str">
            <v>I Presets attacchi multi-target</v>
          </cell>
          <cell r="T593" t="str">
            <v>Многолетние целевые атаки пресеты</v>
          </cell>
          <cell r="U593" t="str">
            <v>Los ajustes preestablecidos multi-objetivo ataca</v>
          </cell>
          <cell r="V593" t="str">
            <v>การโจมตีหลายเป้าหมายที่ตั้งไว้</v>
          </cell>
          <cell r="W593" t="str">
            <v>Các vụ tấn công đa mục tiêu Presets</v>
          </cell>
          <cell r="X593" t="str">
            <v>Os Presets ataques multi-alvo</v>
          </cell>
          <cell r="Y593" t="str">
            <v>والمسبقة الهجمات متعدد الاهداف</v>
          </cell>
          <cell r="Z593" t="str">
            <v>Шматгадовыя мэтавыя атакі пресеты</v>
          </cell>
          <cell r="AA593" t="str">
            <v>Предопределя множество целеви атаки</v>
          </cell>
          <cell r="AB593" t="str">
            <v>Více-cílový útoky předvoleb</v>
          </cell>
          <cell r="AC593" t="str">
            <v>De multi-target aanvallen Presets</v>
          </cell>
          <cell r="AD593" t="str">
            <v>Multi-tavoite hyökkäyksiä esiasetukset</v>
          </cell>
          <cell r="AE593" t="str">
            <v>Οι Προεπιλογές επιθέσεις πολλαπλών στόχων</v>
          </cell>
          <cell r="AF593" t="str">
            <v>על הגדרת ההתקפות מרובה היעד</v>
          </cell>
          <cell r="AG593" t="str">
            <v>A multi-target támadások Presets</v>
          </cell>
          <cell r="AH593" t="str">
            <v>Serangan berbilang sasaran Pratetap</v>
          </cell>
          <cell r="AI593" t="str">
            <v>Ataki wielu celów Zadane</v>
          </cell>
          <cell r="AJ593" t="str">
            <v>Atacurile multi-tinta Presets</v>
          </cell>
          <cell r="AK593" t="str">
            <v>Viac-cieľový útoky predvolieb</v>
          </cell>
          <cell r="AL593" t="str">
            <v>De multi-mål attacker förinställningar</v>
          </cell>
          <cell r="AM593" t="str">
            <v>çoklu hedef saldırıları Hazır Ayarlar</v>
          </cell>
          <cell r="AN593" t="str">
            <v>Багаторічні цільові атаки пресети</v>
          </cell>
        </row>
        <row r="594">
          <cell r="A594" t="str">
            <v>CharUltimate_Ganfaul</v>
          </cell>
          <cell r="B594">
            <v>1</v>
          </cell>
          <cell r="C594" t="str">
            <v>&lt;size=16&gt;&lt;color=#DE7100&gt;다섯갈래 폭풍&lt;/color&gt;&lt;/size&gt;
마법 갈래를 5개로 파생시키는 장판을 생성한다.</v>
          </cell>
          <cell r="D594"/>
          <cell r="E594" t="str">
            <v>&lt;size=16&gt;&lt;color=#DE7100&gt;다섯갈래 폭풍&lt;/color&gt;&lt;/size&gt;
마법 갈래를 5개로 파생시키는 장판을 생성한다.</v>
          </cell>
          <cell r="F594"/>
          <cell r="G594" t="str">
            <v>&lt;Size = 16&gt; &lt;color = # DE7100&gt; five-pronged storm &lt;/ color&gt; &lt;/ size&gt;_x000D_
_x000D_
It creates a mess to derive a magical five-pronged.</v>
          </cell>
          <cell r="H594" t="str">
            <v>&lt;Size = 16&gt; &lt;color = # DE7100&gt; five-pronged storm &lt;/ color&gt; &lt;/ size&gt;_x000D_
_x000D_
It creates a mess to derive a magical five-pronged.</v>
          </cell>
          <cell r="K594">
            <v>1</v>
          </cell>
          <cell r="M594" t="str">
            <v>&lt;size = 16&gt; &lt;color =＃DE7100&gt; 5本の嵐&lt;/ color&gt; &lt;/ size&gt;_x000D_
_x000D_
魔法本を5つに派生させる板を生成する。</v>
          </cell>
          <cell r="N594" t="str">
            <v>&lt;大小= 16&gt; &lt;色=＃DE7100&gt;五管齐风暴&lt;/颜色&gt; &lt;/大小&gt;_x000D_
_x000D_
它创建了一个烂摊子导出一个神奇的五管齐下。</v>
          </cell>
          <cell r="O594" t="str">
            <v>&lt;大小= 16&gt; &lt;色=＃DE7100&gt;五管齊風暴&lt;/顏色&gt; &lt;/大小&gt;_x000D_
_x000D_
它創建了一個爛攤子導出一個神奇的五管齊下。</v>
          </cell>
          <cell r="P594" t="str">
            <v>&lt;Taille = 16&gt; &lt;color = # DE7100&gt; tempête à cinq volets &lt;/ color&gt; &lt;/ size&gt;_x000D_
_x000D_
Il crée un gâchis pour obtenir cinq volets magique.</v>
          </cell>
          <cell r="Q594" t="str">
            <v>&lt;Size = 16&gt; &lt;color = # DE7100&gt; Fünf-Punkte-Sturm &lt;/ color&gt; &lt;/ size&gt;_x000D_
_x000D_
Es schafft ein Chaos eine magische fünfzackigen abzuleiten.</v>
          </cell>
          <cell r="R594" t="str">
            <v>&lt;Size = 16&gt; &lt;color = # DE7100&gt; badai lima cabang &lt;/ warna&gt; &lt;/ size&gt;_x000D_
_x000D_
Ini menciptakan kekacauan untuk memperoleh magis lima cabang.</v>
          </cell>
          <cell r="S594" t="str">
            <v>&lt;Size = 16&gt; &lt;color = # DE7100&gt; tempesta a cinque punte &lt;/ color&gt; &lt;/ size&gt;_x000D_
_x000D_
Si crea un pasticcio per ricavare una magica a cinque punte.</v>
          </cell>
          <cell r="T594" t="str">
            <v>&lt;Размер = 16&gt; &lt;цвет = # DE7100&gt; пять двойственный шторм &lt;/ цвет&gt; &lt;/ размер&gt;_x000D_
_x000D_
Это создает беспорядок, чтобы получить волшебные пять двойственные.</v>
          </cell>
          <cell r="U594" t="str">
            <v>&lt;Tamaño = 16&gt; &lt;color = # DE7100&gt; tormenta de cinco puntas &lt;/ de color&gt; &lt;/ tamaño&gt;_x000D_
_x000D_
Se crea un desastre para derivar una mágica de cinco puntas.</v>
          </cell>
          <cell r="V594" t="str">
            <v>&lt;Size = 16&gt; &lt;color = # DE7100&gt; พายุห้าง่าม &lt;/ สี&gt; &lt;/ ขนาด&gt;_x000D_
_x000D_
มันจะสร้างระเบียบให้ได้มาซึ่งขลังห้าง่าม</v>
          </cell>
          <cell r="W594" t="str">
            <v>&lt;Kích thước = 16&gt; &lt;color = # DE7100&gt; bão năm chấu &lt;/ color&gt; &lt;/ size&gt;_x000D_
_x000D_
Nó tạo ra một mớ hỗn độn để lấy được một huyền diệu năm chấu.</v>
          </cell>
          <cell r="X594" t="str">
            <v>&lt;Tamanho = 16&gt; &lt;color = # DE7100&gt; tempestade de cinco pontas &lt;/ color&gt; &lt;/ size&gt;_x000D_
_x000D_
Ele cria uma confusão para derivar uma mágica de cinco pontas.</v>
          </cell>
          <cell r="Y594" t="str">
            <v>&lt;الحجم = 16&gt; &lt;اللون = # DE7100&gt; عاصفة خمسة محاور &lt;/ لون&gt; &lt;/ حجم&gt;_x000D_
_x000D_
أنه يخلق حالة من الفوضى لاستخلاص السحرية خمسة محاور.</v>
          </cell>
          <cell r="Z594" t="str">
            <v>&lt;Памер = 16&gt; &lt;колер = # DE7100&gt; пяць дваісты шторм &lt;/ колер&gt; &lt;/ памер&gt;_x000D_
_x000D_
Гэта стварае беспарадак, каб атрымаць чароўныя пяць дваістыя.</v>
          </cell>
          <cell r="AA594" t="str">
            <v>&lt;Размер = 16&gt; &lt;цвят = # DE7100&gt; пет направления буря &lt;/ цвят&gt; &lt;/ размер&gt;_x000D_
_x000D_
Той създава бъркотия да се получи един магически пет стълба.</v>
          </cell>
          <cell r="AB594" t="str">
            <v>&lt;Size = 16&gt; &lt;color = # DE7100&gt; pěti hroty bouře &lt;/ color&gt; &lt;/ size&gt;_x000D_
_x000D_
To vytváří zmatek odvodit magický pěti hroty.</v>
          </cell>
          <cell r="AC594" t="str">
            <v>&lt;Size = 16&gt; &lt;color = # DE7100&gt; vijf fronten storm &lt;/ color&gt; &lt;/ size&gt;_x000D_
_x000D_
Het creëert een puinhoop aan een magische vijf fronten af ​​te leiden.</v>
          </cell>
          <cell r="AD594" t="str">
            <v>&lt;Size = 16&gt; &lt;color = # DE7100&gt; viisi rintamalla myrsky &lt;/ color&gt; &lt;/ size&gt;_x000D_
_x000D_
Se luo sotku johtaa maaginen viisi rintamalla.</v>
          </cell>
          <cell r="AE594" t="str">
            <v>&lt;Μέγεθος = 16&gt; &lt;color = # DE7100&gt; πέντε άξονες καταιγίδα &lt;/ χρώμα&gt; &lt;/ size&gt;_x000D_
_x000D_
Δημιουργεί ένα χάος για να αντλήσει ένα μαγικό πέντε σκέλη.</v>
          </cell>
          <cell r="AF594" t="str">
            <v>&lt;Size = 16&gt; &lt;color = # DE7100&gt; סערת חמש זרועות &lt;/ צבע&gt; &lt;/ size&gt;_x000D_
_x000D_
זה יוצר בלגן לגזור חמש זרועות קסומות.</v>
          </cell>
          <cell r="AG594" t="str">
            <v>&lt;Size = 16&gt; &lt;color = # DE7100&gt; ötágú vihar &lt;/ color&gt; &lt;/ size&gt;_x000D_
_x000D_
Ez létrehoz egy rendetlenség, hogy ebből a mágikus ötágú.</v>
          </cell>
          <cell r="AH594" t="str">
            <v>&lt;Saiz = 16&gt; &lt;color = # DE7100&gt; ribut lima penjuru &lt;/ warna&gt; &lt;/ saiz&gt;_x000D_
_x000D_
Ia mewujudkan keadaan huru-hara untuk memperolehi ajaib lima penjuru.</v>
          </cell>
          <cell r="AI594" t="str">
            <v>&lt;Rozmiar = 16&gt; &lt;color = # DE7100&gt; pięciu płaszczyznach burzy &lt;/ color&gt; &lt;/ size&gt;_x000D_
_x000D_
To tworzy bałagan w celu uzyskania magiczne pięciu płaszczyznach.</v>
          </cell>
          <cell r="AJ594" t="str">
            <v>&lt;Size = 16&gt; &lt;color = # DE7100&gt; furtuna pe cinci axe &lt;/ color&gt; &lt;/ size&gt;_x000D_
_x000D_
Se creează o mizerie pentru a obține un magic cu cinci direcții.</v>
          </cell>
          <cell r="AK594" t="str">
            <v>&lt;Size = 16&gt; &lt;color = # DE7100&gt; piatich hrotmi búrka &lt;/ color&gt; &lt;/ size&gt;_x000D_
_x000D_
To vytvára zmätok odvodiť magický piatich hrotmi.</v>
          </cell>
          <cell r="AL594" t="str">
            <v>&lt;Storlek = 16&gt; &lt;color = # DE7100&gt; fem fronter storm &lt;/ färg&gt; &lt;/ size&gt;_x000D_
_x000D_
Det skapar en röra att härleda en magisk fem fronter.</v>
          </cell>
          <cell r="AM594" t="str">
            <v>&lt;Boyut = 16&gt; &lt;color = # DE7100&gt; beş koldan fırtına &lt;/ renk&gt; &lt;/ size&gt;_x000D_
_x000D_
Büyülü beş koldan türetmek için bir karmaşa yaratır.</v>
          </cell>
          <cell r="AN594" t="str">
            <v>&lt;Розмір = 16&gt; &lt;колір = # DE7100&gt; п'ять двоїстий шторм &lt;/ колір&gt; &lt;/ розмір&gt;_x000D_
_x000D_
Це створює безлад, щоб отримати чарівні п'ять двоїсті.</v>
          </cell>
        </row>
        <row r="595">
          <cell r="A595" t="str">
            <v>CharUltimate_KeepSeries</v>
          </cell>
          <cell r="B595">
            <v>1</v>
          </cell>
          <cell r="C595" t="str">
            <v>&lt;size=16&gt;&lt;color=#DE7100&gt;디지털 변환&lt;/color&gt;&lt;/size&gt;
주변의 총알을 원자 단위로 분해해서 소멸시킨다</v>
          </cell>
          <cell r="D595"/>
          <cell r="E595" t="str">
            <v>&lt;size=16&gt;&lt;color=#DE7100&gt;디지털 변환&lt;/color&gt;&lt;/size&gt;
주변의 총알을 원자 단위로 분해해서 소멸시킨다</v>
          </cell>
          <cell r="F595"/>
          <cell r="G595" t="str">
            <v>&lt;Size = 16&gt; &lt;color = # DE7100&gt; digital conversion &lt;/ color&gt; &lt;/ size&gt;_x000D_
_x000D_
Extinguishes to decompose around the bullet atomically</v>
          </cell>
          <cell r="H595" t="str">
            <v>&lt;Size = 16&gt; &lt;color = # DE7100&gt; digital conversion &lt;/ color&gt; &lt;/ size&gt;_x000D_
_x000D_
Extinguishes to decompose around the bullet atomically</v>
          </cell>
          <cell r="K595">
            <v>1</v>
          </cell>
          <cell r="M595" t="str">
            <v>&lt;size = 16&gt; &lt;color =＃DE7100&gt;デジタル変換&lt;/ color&gt; &lt;/ size&gt;_x000D_
_x000D_
周辺の弾丸を原子単位で分解して消滅させる</v>
          </cell>
          <cell r="N595" t="str">
            <v>&lt;大小= 16&gt; &lt;色=＃DE7100&gt;数字转换&lt;/颜色&gt; &lt;/大小&gt;_x000D_
_x000D_
熄灭以原子分解周围的子弹</v>
          </cell>
          <cell r="O595" t="str">
            <v>&lt;大小= 16&gt; &lt;色=＃DE7100&gt;數字轉換&lt;/顏色&gt; &lt;/大小&gt;_x000D_
_x000D_
熄滅以原子分解周圍的子彈</v>
          </cell>
          <cell r="P595" t="str">
            <v>&lt;Taille = 16&gt; &lt;color = # DE7100&gt; conversion numérique &lt;/ color&gt; &lt;/ size&gt;_x000D_
_x000D_
Autour de décomposer éteint la balle atomiquement</v>
          </cell>
          <cell r="Q595" t="str">
            <v>&lt;Size = 16&gt; &lt;color = # DE7100&gt; Digital-Wandlung &lt;/ color&gt; &lt;/ size&gt;_x000D_
_x000D_
Verlischt zu zersetzen um die Kugel atomar</v>
          </cell>
          <cell r="R595" t="str">
            <v>&lt;Size = 16&gt; &lt;color = # DE7100&gt; konversi digital &lt;/ warna&gt; &lt;/ size&gt;_x000D_
_x000D_
Memadamkan membusuk di sekitar peluru atom</v>
          </cell>
          <cell r="S595" t="str">
            <v>&lt;Size = 16&gt; &lt;color = # DE7100&gt; conversione digitale &lt;/ color&gt; &lt;/ size&gt;_x000D_
_x000D_
Si spegne per scomporre tutto il proiettile atomicamente</v>
          </cell>
          <cell r="T595" t="str">
            <v>&lt;Размер = 16&gt; &lt;цвет = # DE7100&gt; цифровое преобразование &lt;/ цвет&gt; &lt;/ размер&gt;_x000D_
_x000D_
Гасит разложить вокруг пули атомарно</v>
          </cell>
          <cell r="U595" t="str">
            <v>&lt;Tamaño = 16&gt; &lt;color = # DE7100&gt; conversión digital &lt;/ Color&gt; &lt;/ tamaño&gt;_x000D_
_x000D_
Se apaga en descomponerse alrededor de la bala atómicamente</v>
          </cell>
          <cell r="V595" t="str">
            <v>&lt;Size = 16&gt; &lt;color = # DE7100&gt; แปลงเป็นดิจิตอล &lt;/ สี&gt; &lt;/ ขนาด&gt;_x000D_
_x000D_
ดับในการย่อยสลายรอบกระสุนอะตอม</v>
          </cell>
          <cell r="W595" t="str">
            <v>&lt;Kích thước = 16&gt; &lt;color = # DE7100&gt; chuyển đổi kỹ thuật số &lt;/ color&gt; &lt;/ size&gt;_x000D_
_x000D_
Dập tắt để phân hủy xung quanh đạn nguyên tử</v>
          </cell>
          <cell r="X595" t="str">
            <v>&lt;Tamanho = 16&gt; &lt;color = # DE7100&gt; conversão digital &lt;/ color&gt; &lt;/ size&gt;_x000D_
_x000D_
Extingue a decompor-se em torno da bala atomicamente</v>
          </cell>
          <cell r="Y595" t="str">
            <v>&lt;الحجم = 16&gt; &lt;اللون = # DE7100&gt; تحويل الرقمي &lt;/ لون&gt; &lt;/ حجم&gt;_x000D_
_x000D_
تطفئ لتتحلل في جميع أنحاء رصاصة بالذرة</v>
          </cell>
          <cell r="Z595" t="str">
            <v>&lt;Памер = 16&gt; &lt;колер = # DE7100&gt; лічбавае пераўтварэнне &lt;/ колер&gt; &lt;/ памер&gt;_x000D_
_x000D_
Гасіць раскласці вакол кулі атамарна</v>
          </cell>
          <cell r="AA595" t="str">
            <v>&lt;Размер = 16&gt; &lt;цвят = # DE7100&gt; цифрово преобразуване &lt;/ цвят&gt; &lt;/ размер&gt;_x000D_
_x000D_
Изгасва да се разлагат около куршума атомично</v>
          </cell>
          <cell r="AB595" t="str">
            <v>&lt;Size = 16&gt; &lt;color = # DE7100&gt; digitální převod &lt;/ color&gt; &lt;/ size&gt;_x000D_
_x000D_
Zhasne, aby se rozložil kolem kulku atomically</v>
          </cell>
          <cell r="AC595" t="str">
            <v>&lt;Size = 16&gt; &lt;color = # DE7100&gt; digitale conversie &lt;/ color&gt; &lt;/ size&gt;_x000D_
_x000D_
Gaat uit naar atomair ontleden rond de kogel</v>
          </cell>
          <cell r="AD595" t="str">
            <v>&lt;Size = 16&gt; &lt;color = # DE7100&gt; digitaalimuunnos &lt;/ color&gt; &lt;/ size&gt;_x000D_
_x000D_
Sammuu hajota ympäri luoti atomaarisesti</v>
          </cell>
          <cell r="AE595" t="str">
            <v>&lt;Μέγεθος = 16&gt; &lt;color = # DE7100&gt; ψηφιακή μετατροπή &lt;/ χρώμα&gt; &lt;/ size&gt;_x000D_
_x000D_
Σβήνει να αποσυντεθούν γύρω από τη σφαίρα ατομικά</v>
          </cell>
          <cell r="AF595" t="str">
            <v>&lt;Size = 16&gt; &lt;color = # DE7100&gt; המרה דיגיטלית &lt;/ צבע&gt; &lt;/ size&gt;_x000D_
_x000D_
מכבה להתפרק סביב הכדור אטומי</v>
          </cell>
          <cell r="AG595" t="str">
            <v>&lt;Size = 16&gt; &lt;color = # DE7100&gt; digitális átalakítás &lt;/ color&gt; &lt;/ size&gt;_x000D_
_x000D_
Kialszik elbontására körül a golyó atomi</v>
          </cell>
          <cell r="AH595" t="str">
            <v>&lt;Saiz = 16&gt; &lt;color = # DE7100&gt; penukaran digital &lt;/ warna&gt; &lt;/ saiz&gt;_x000D_
_x000D_
Memadamkan mengurai sekitar peluru atom</v>
          </cell>
          <cell r="AI595" t="str">
            <v>&lt;Rozmiar = 16&gt; &lt;color = # DE7100&gt; cyfrowa konwersja &lt;/ color&gt; &lt;/ size&gt;_x000D_
_x000D_
Gasi się rozkładać wokół kulę atomowo</v>
          </cell>
          <cell r="AJ595" t="str">
            <v>&lt;Size = 16&gt; &lt;color = # DE7100&gt; conversie digitală &lt;/ color&gt; &lt;/ size&gt;_x000D_
_x000D_
Pentru a descompune în jurul stinge glonțul atomically</v>
          </cell>
          <cell r="AK595" t="str">
            <v>&lt;Size = 16&gt; &lt;color = # DE7100&gt; digitálny prevod &lt;/ color&gt; &lt;/ size&gt;_x000D_
_x000D_
Zhasne, aby sa rozložil okolo guľku atomically</v>
          </cell>
          <cell r="AL595" t="str">
            <v>&lt;Storlek = 16&gt; &lt;color = # DE7100&gt; digital omvandling &lt;/ färg&gt; &lt;/ size&gt;_x000D_
_x000D_
Släcker att bryta ned runt kulan atomärt</v>
          </cell>
          <cell r="AM595" t="str">
            <v>&lt;Boyut = 16&gt; &lt;renk = # DE7100&gt; dijital dönüştürme &lt;/ renk&gt; &lt;/ boyut&gt;_x000D_
_x000D_
Söner atomik mermiyi etrafında ayrıştırmak için</v>
          </cell>
          <cell r="AN595" t="str">
            <v>&lt;Розмір = 16&gt; &lt;колір = # DE7100&gt; цифрове перетворення &lt;/ колір&gt; &lt;/ розмір&gt;_x000D_
_x000D_
Гасить розкласти навколо кулі атомарному</v>
          </cell>
        </row>
        <row r="596">
          <cell r="A596" t="str">
            <v>CharUltimate_BigBatSuccubus</v>
          </cell>
          <cell r="B596">
            <v>1</v>
          </cell>
          <cell r="C596" t="str">
            <v>&lt;size=16&gt;&lt;color=#DE7100&gt;대자연의 분노&lt;/color&gt;&lt;/size&gt;
자연재해를 일으켜 운석을 떨어뜨린다</v>
          </cell>
          <cell r="D596"/>
          <cell r="E596" t="str">
            <v>&lt;size=16&gt;&lt;color=#DE7100&gt;대자연의 분노&lt;/color&gt;&lt;/size&gt;
자연재해를 일으켜 운석을 떨어뜨린다</v>
          </cell>
          <cell r="F596"/>
          <cell r="G596" t="str">
            <v>&lt;Size = 16&gt; &lt;color = # DE7100&gt; Wrath of Nature &lt;/ color&gt; &lt;/ size&gt;_x000D_
_x000D_
Causing a natural disaster drop meteorites</v>
          </cell>
          <cell r="H596" t="str">
            <v>&lt;Size = 16&gt; &lt;color = # DE7100&gt; Wrath of Nature &lt;/ color&gt; &lt;/ size&gt;_x000D_
_x000D_
Causing a natural disaster drop meteorites</v>
          </cell>
          <cell r="K596">
            <v>1</v>
          </cell>
          <cell r="M596" t="str">
            <v>&lt;size = 16&gt; &lt;color =＃DE7100&gt;大自然の怒り&lt;/ color&gt; &lt;/ size&gt;_x000D_
_x000D_
自然災害を起こし隕石を落とす</v>
          </cell>
          <cell r="N596" t="str">
            <v>&lt;大小= 16&gt; &lt;色=＃DE7100&gt;愤怒性质&lt;/颜色&gt; &lt;/大小&gt;_x000D_
_x000D_
造成自然灾害降陨石</v>
          </cell>
          <cell r="O596" t="str">
            <v>&lt;大小= 16&gt; &lt;色=＃DE7100&gt;憤怒性質&lt;/顏色&gt; &lt;/大小&gt;_x000D_
_x000D_
造成自然災害降隕石</v>
          </cell>
          <cell r="P596" t="str">
            <v>&lt;Taille = 16&gt; &lt;color = # DE7100&gt; Colère de la nature &lt;/ color&gt; &lt;/ size&gt;_x000D_
_x000D_
Causer une chute de météorites de catastrophes naturelles</v>
          </cell>
          <cell r="Q596" t="str">
            <v>&lt;Size = 16&gt; &lt;color = # DE7100&gt; Wrath of Nature &lt;/ color&gt; &lt;/ size&gt;_x000D_
_x000D_
Was zu einer Naturkatastrophe Tropfen Meteoriten</v>
          </cell>
          <cell r="R596" t="str">
            <v>&lt;Size = 16&gt; &lt;color = # DE7100&gt; Wrath of Nature &lt;/ warna&gt; &lt;/ size&gt;_x000D_
_x000D_
Menyebabkan bencana alam penurunan meteorit</v>
          </cell>
          <cell r="S596" t="str">
            <v>&lt;Size = 16&gt; &lt;color = # DE7100&gt; Wrath of Nature &lt;/ color&gt; &lt;/ size&gt;_x000D_
_x000D_
Causando un disastro naturale meteoriti goccia</v>
          </cell>
          <cell r="T596" t="str">
            <v>&lt;Размер = 16&gt; &lt;цвет = # DE7100&gt; Гнев природы &lt;/ цвет&gt; &lt;/ размер&gt;_x000D_
_x000D_
Причинение метеориты падения стихийных бедствий</v>
          </cell>
          <cell r="U596" t="str">
            <v>&lt;Tamaño = 16&gt; &lt;color = # DE7100&gt; ira de la naturaleza &lt;/ Color&gt; &lt;/ tamaño&gt;_x000D_
_x000D_
Causando una caída de meteoritos de desastres naturales</v>
          </cell>
          <cell r="V596" t="str">
            <v>&lt;Size = 16&gt; &lt;color = # DE7100&gt; การลงโทษของธรรมชาติ &lt;/ สี&gt; &lt;/ ขนาด&gt;_x000D_
_x000D_
ที่ก่อให้เกิดภัยพิบัติทางธรรมชาติอุกกาบาตหล่น</v>
          </cell>
          <cell r="W596" t="str">
            <v>&lt;Kích thước = 16&gt; &lt;color = # DE7100&gt; Wrath of Nature &lt;/ color&gt; &lt;/ size&gt;_x000D_
_x000D_
Gây ra một thảm họa tự nhiên thả thiên thạch</v>
          </cell>
          <cell r="X596" t="str">
            <v>&lt;Tamanho = 16&gt; &lt;color = # DE7100&gt; Wrath of Nature &lt;/ color&gt; &lt;/ size&gt;_x000D_
_x000D_
Causando um desastre natural meteoritos de queda</v>
          </cell>
          <cell r="Y596" t="str">
            <v>&lt;الحجم = 16&gt; &lt;اللون = # DE7100&gt; غضب الطبيعة &lt;/ لون&gt; &lt;/ حجم&gt;_x000D_
_x000D_
مما تسبب في هبوط النيازك كارثة طبيعية</v>
          </cell>
          <cell r="Z596" t="str">
            <v>&lt;Памер = 16&gt; &lt;колер = # DE7100&gt; Гнеў прыроды &lt;/ колер&gt; &lt;/ памер&gt;_x000D_
_x000D_
Прычыненне метэарыты падзення стыхійных бедстваў</v>
          </cell>
          <cell r="AA596" t="str">
            <v>&lt;Размер = 16&gt; &lt;цвят = # DE7100&gt; гняв на природата &lt;/ цвят&gt; &lt;/ размер&gt;_x000D_
_x000D_
Причиняване на природно бедствие падащи метеорити</v>
          </cell>
          <cell r="AB596" t="str">
            <v>&lt;Size = 16&gt; &lt;color = # DE7100&gt; Wrath of Nature &lt;/ color&gt; &lt;/ size&gt;_x000D_
_x000D_
Způsobují přírodní katastrofa kapka meteoritů</v>
          </cell>
          <cell r="AC596" t="str">
            <v>&lt;Size = 16&gt; &lt;color = # DE7100&gt; Wrath van de natuur &lt;/ color&gt; &lt;/ size&gt;_x000D_
_x000D_
Het veroorzaken van een natuurramp daling meteorieten</v>
          </cell>
          <cell r="AD596" t="str">
            <v>&lt;Size = 16&gt; &lt;color = # DE7100&gt; Wrath of Nature &lt;/ color&gt; &lt;/ size&gt;_x000D_
_x000D_
Aiheuttaen luonnonmullistus pudotus meteoriitit</v>
          </cell>
          <cell r="AE596" t="str">
            <v>&lt;Μέγεθος = 16&gt; &lt;color = # DE7100&gt; Οργή της Φύσης &lt;/ color&gt; &lt;/ size&gt;_x000D_
_x000D_
Προκαλώντας μια φυσική καταστροφή μετεωρίτες πτώση</v>
          </cell>
          <cell r="AF596" t="str">
            <v>&lt;Size = 16&gt; &lt;color = # DE7100&gt; Wrath of Nature &lt;/ צבע&gt; &lt;/ size&gt;_x000D_
_x000D_
אם תגרום מטאוריטי ירידת אסון טבע</v>
          </cell>
          <cell r="AG596" t="str">
            <v>&lt;Size = 16&gt; &lt;color = # DE7100&gt; Wrath of Nature &lt;/ color&gt; &lt;/ size&gt;_x000D_
_x000D_
Okozó természeti katasztrófa csepp meteoritok</v>
          </cell>
          <cell r="AH596" t="str">
            <v>&lt;Saiz = 16&gt; &lt;color = # DE7100&gt; Azab Alam &lt;/ warna&gt; &lt;/ saiz&gt;_x000D_
_x000D_
Menyebabkan bencana alam meteorit drop</v>
          </cell>
          <cell r="AI596" t="str">
            <v>&lt;Rozmiar = 16&gt; &lt;color = # DE7100&gt; Wrath of Nature &lt;/ color&gt; &lt;/ size&gt;_x000D_
_x000D_
Spowodowanie katastrofy naturalnej meteoryty upuszczania</v>
          </cell>
          <cell r="AJ596" t="str">
            <v>&lt;Size = 16&gt; &lt;color = # DE7100&gt; Wrath of Nature &lt;/ color&gt; &lt;/ size&gt;_x000D_
_x000D_
Cauzând un dezastru natural meteoriți picătură</v>
          </cell>
          <cell r="AK596" t="str">
            <v>&lt;Size = 16&gt; &lt;color = # DE7100&gt; Wrath of Nature &lt;/ color&gt; &lt;/ size&gt;_x000D_
_x000D_
Spôsobujú prírodná katastrofa kvapka meteoritov</v>
          </cell>
          <cell r="AL596" t="str">
            <v>&lt;Storlek = 16&gt; &lt;color = # DE7100&gt; vrede Nature &lt;/ färg&gt; &lt;/ size&gt;_x000D_
_x000D_
Orsakar en naturkatastrof droppe meteoriter</v>
          </cell>
          <cell r="AM596" t="str">
            <v>&lt;Boyut = 16&gt; &lt;color = # DE7100&gt; Gazabı Doğanın &lt;/ renk&gt; &lt;/ size&gt;_x000D_
_x000D_
Doğal bir afet damla meteoritlere mucip</v>
          </cell>
          <cell r="AN596" t="str">
            <v>&lt;Розмір = 16&gt; &lt;колір = # DE7100&gt; Гнів природи &lt;/ колір&gt; &lt;/ розмір&gt;_x000D_
_x000D_
Заподіяння метеорити падіння стихійних лих</v>
          </cell>
        </row>
        <row r="597">
          <cell r="A597" t="str">
            <v>CharUltimate_Bei</v>
          </cell>
          <cell r="B597">
            <v>1</v>
          </cell>
          <cell r="C597" t="str">
            <v>&lt;size=16&gt;&lt;color=#DE7100&gt;궁극기 이름&lt;/color&gt;&lt;/size&gt;
궁극기 설명</v>
          </cell>
          <cell r="D597"/>
          <cell r="E597" t="str">
            <v>&lt;size=16&gt;&lt;color=#DE7100&gt;궁극기 이름&lt;/color&gt;&lt;/size&gt;
궁극기 설명</v>
          </cell>
          <cell r="F597"/>
          <cell r="G597" t="str">
            <v>&lt;Size = 16&gt; &lt;color = # DE7100&gt; gunggeukgi Name &lt;/ color&gt; &lt;/ size&gt;_x000D_
_x000D_
Description gunggeukgi</v>
          </cell>
          <cell r="H597" t="str">
            <v>&lt;Size = 16&gt; &lt;color = # DE7100&gt; gunggeukgi Name &lt;/ color&gt; &lt;/ size&gt;_x000D_
_x000D_
Description gunggeukgi</v>
          </cell>
          <cell r="K597">
            <v>1</v>
          </cell>
          <cell r="M597" t="str">
            <v>&lt;size = 16&gt; &lt;color =＃DE7100&gt;極め期の名前&lt;/ color&gt; &lt;/ size&gt;_x000D_
_x000D_
極め期説明</v>
          </cell>
          <cell r="N597" t="str">
            <v>&lt;大小= 16&gt; &lt;色=＃DE7100&gt; gunggeukgi名称&lt;/颜色&gt; &lt;/大小&gt;_x000D_
_x000D_
说明gunggeukgi</v>
          </cell>
          <cell r="O597" t="str">
            <v>&lt;大小= 16&gt; &lt;色=＃DE7100&gt; gunggeukgi名稱&lt;/顏色&gt; &lt;/大小&gt;_x000D_
_x000D_
說明gunggeukgi</v>
          </cell>
          <cell r="P597" t="str">
            <v>&lt;Taille = 16&gt; &lt;color = # DE7100&gt; Nom gunggeukgi &lt;/ color&gt; &lt;/ size&gt;_x000D_
_x000D_
Description gunggeukgi</v>
          </cell>
          <cell r="Q597" t="str">
            <v>&lt;Size = 16&gt; &lt;color = # DE7100&gt; gunggeukgi Name &lt;/ color&gt; &lt;/ size&gt;_x000D_
_x000D_
Beschreibung gunggeukgi</v>
          </cell>
          <cell r="R597" t="str">
            <v>&lt;Size = 16&gt; &lt;color = # DE7100&gt; gunggeukgi Nama &lt;/ warna&gt; &lt;/ size&gt;_x000D_
_x000D_
Deskripsi gunggeukgi</v>
          </cell>
          <cell r="S597" t="str">
            <v>&lt;Size = 16&gt; &lt;color = # DE7100&gt; gunggeukgi Nome &lt;/ color&gt; &lt;/ size&gt;_x000D_
_x000D_
Descrizione gunggeukgi</v>
          </cell>
          <cell r="T597" t="str">
            <v>&lt;Размер = 16&gt; &lt;цвет = # DE7100&gt; gunggeukgi Имя &lt;/ цвет&gt; &lt;/ размер&gt;_x000D_
_x000D_
Описание gunggeukgi</v>
          </cell>
          <cell r="U597" t="str">
            <v>&lt;Tamaño = 16&gt; &lt;color = # DE7100&gt; gunggeukgi Nombre &lt;/ del color&gt; &lt;/ tamaño&gt;_x000D_
_x000D_
Descripción gunggeukgi</v>
          </cell>
          <cell r="V597" t="str">
            <v>&lt;Size = 16&gt; &lt;color = # DE7100&gt; gunggeukgi ชื่อ &lt;/ สี&gt; &lt;/ ขนาด&gt;_x000D_
_x000D_
คำอธิบาย gunggeukgi</v>
          </cell>
          <cell r="W597" t="str">
            <v>&lt;Kích thước = 16&gt; &lt;color = # DE7100&gt; gunggeukgi Tên &lt;/ color&gt; &lt;/ size&gt;_x000D_
_x000D_
Mô tả gunggeukgi</v>
          </cell>
          <cell r="X597" t="str">
            <v>&lt;Tamanho = 16&gt; &lt;color = # DE7100&gt; gunggeukgi Nome &lt;/ color&gt; &lt;/ size&gt;_x000D_
_x000D_
Descrição gunggeukgi</v>
          </cell>
          <cell r="Y597" t="str">
            <v>&lt;الحجم = 16&gt; &lt;اللون = # DE7100&gt; gunggeukgi اسم &lt;/ لون&gt; &lt;/ حجم&gt;_x000D_
_x000D_
وصف gunggeukgi</v>
          </cell>
          <cell r="Z597" t="str">
            <v>&lt;Памер = 16&gt; &lt;колер = # DE7100&gt; gunggeukgi Імя &lt;/ колер&gt; &lt;/ памер&gt;_x000D_
_x000D_
апісанне gunggeukgi</v>
          </cell>
          <cell r="AA597" t="str">
            <v>&lt;Размер = 16&gt; &lt;цвят = # DE7100&gt; gunggeukgi Име &lt;/ цвят&gt; &lt;/ размер&gt;_x000D_
_x000D_
Описание gunggeukgi</v>
          </cell>
          <cell r="AB597" t="str">
            <v>&lt;Size = 16&gt; &lt;color = # DE7100&gt; gunggeukgi Name &lt;/ color&gt; &lt;/ size&gt;_x000D_
_x000D_
Popis gunggeukgi</v>
          </cell>
          <cell r="AC597" t="str">
            <v>&lt;Size = 16&gt; &lt;color = # DE7100&gt; gunggeukgi Naam &lt;/ color&gt; &lt;/ size&gt;_x000D_
_x000D_
beschrijving gunggeukgi</v>
          </cell>
          <cell r="AD597" t="str">
            <v>&lt;Size = 16&gt; &lt;color = # DE7100&gt; gunggeukgi nimi &lt;/ color&gt; &lt;/ size&gt;_x000D_
_x000D_
Kuvaus gunggeukgi</v>
          </cell>
          <cell r="AE597" t="str">
            <v>&lt;Μέγεθος = 16&gt; &lt;color = # DE7100&gt; gunggeukgi Όνομα &lt;/ χρώμα&gt; &lt;/ size&gt;_x000D_
_x000D_
περιγραφή gunggeukgi</v>
          </cell>
          <cell r="AF597" t="str">
            <v>&lt;Size = 16&gt; &lt;color = # DE7100&gt; gunggeukgi שם &lt;/ צבע&gt; &lt;/ size&gt;_x000D_
_x000D_
gunggeukgi תיאור</v>
          </cell>
          <cell r="AG597" t="str">
            <v>&lt;Size = 16&gt; &lt;color = # DE7100&gt; gunggeukgi neve &lt;/ color&gt; &lt;/ size&gt;_x000D_
_x000D_
Leírás gunggeukgi</v>
          </cell>
          <cell r="AH597" t="str">
            <v>&lt;Saiz = 16&gt; &lt;color = # DE7100&gt; gunggeukgi Nama &lt;/ warna&gt; &lt;/ saiz&gt;_x000D_
_x000D_
Penerangan gunggeukgi</v>
          </cell>
          <cell r="AI597" t="str">
            <v>&lt;Rozmiar = 16&gt; &lt;color = # DE7100&gt; gunggeukgi Nazwa &lt;/ color&gt; &lt;/ size&gt;_x000D_
_x000D_
Opis gunggeukgi</v>
          </cell>
          <cell r="AJ597" t="str">
            <v>&lt;Size = 16&gt; &lt;color = # DE7100&gt; gunggeukgi Name &lt;/ color&gt; &lt;/ size&gt;_x000D_
_x000D_
Descriere gunggeukgi</v>
          </cell>
          <cell r="AK597" t="str">
            <v>&lt;Size = 16&gt; &lt;color = # DE7100&gt; gunggeukgi Name &lt;/ color&gt; &lt;/ size&gt;_x000D_
_x000D_
Popis gunggeukgi</v>
          </cell>
          <cell r="AL597" t="str">
            <v>&lt;Storlek = 16&gt; &lt;color = # DE7100&gt; gunggeukgi Namn &lt;/ färg&gt; &lt;/ size&gt;_x000D_
_x000D_
Beskrivning gunggeukgi</v>
          </cell>
          <cell r="AM597" t="str">
            <v>&lt;Boyut = 16&gt; &lt;color = # DE7100&gt; gunggeukgi Adı &lt;/ renk&gt; &lt;/ size&gt;_x000D_
_x000D_
Açıklama gunggeukgi</v>
          </cell>
          <cell r="AN597" t="str">
            <v>&lt;Розмір = 16&gt; &lt;колір = # DE7100&gt; gunggeukgi Ім'я &lt;/ колір&gt; &lt;/ розмір&gt;_x000D_
_x000D_
опис gunggeukgi</v>
          </cell>
        </row>
        <row r="598">
          <cell r="A598" t="str">
            <v>CharUltimate_JellyFishGirl</v>
          </cell>
          <cell r="B598">
            <v>1</v>
          </cell>
          <cell r="C598" t="str">
            <v>&lt;size=16&gt;&lt;color=#DE7100&gt;입자 보호벽 생성&lt;/color&gt;&lt;/size&gt;
적과 자신 사이에 벽을 생성한다</v>
          </cell>
          <cell r="D598"/>
          <cell r="E598" t="str">
            <v>&lt;size=16&gt;&lt;color=#DE7100&gt;입자 보호벽 생성&lt;/color&gt;&lt;/size&gt;
적과 자신 사이에 벽을 생성한다</v>
          </cell>
          <cell r="F598"/>
          <cell r="G598" t="str">
            <v>&lt;Size = 16&gt; &lt;color = # DE7100&gt; particle barrier created &lt;/ color&gt; &lt;/ size&gt;_x000D_
_x000D_
It creates a barrier between their enemies</v>
          </cell>
          <cell r="H598" t="str">
            <v>&lt;Size = 16&gt; &lt;color = # DE7100&gt; particle barrier created &lt;/ color&gt; &lt;/ size&gt;_x000D_
_x000D_
It creates a barrier between their enemies</v>
          </cell>
          <cell r="K598">
            <v>1</v>
          </cell>
          <cell r="M598" t="str">
            <v>&lt;size = 16&gt; &lt;color =＃DE7100&gt;粒子保護壁生成&lt;/ color&gt; &lt;/ size&gt;_x000D_
_x000D_
敵自身の間に壁を作成する</v>
          </cell>
          <cell r="N598" t="str">
            <v>&lt;大小= 16&gt; &lt;色=＃DE7100&gt;防微粒穿透创建&lt;/颜色&gt; &lt;/大小&gt;_x000D_
_x000D_
它创建自己的敌人之间的屏障</v>
          </cell>
          <cell r="O598" t="str">
            <v>&lt;大小= 16&gt; &lt;色=＃DE7100&gt;防微粒穿透創建&lt;/顏色&gt; &lt;/大小&gt;_x000D_
_x000D_
它創建自己的敵人之間的屏障</v>
          </cell>
          <cell r="P598" t="str">
            <v>&lt;Taille = 16&gt; &lt;color = # DE7100&gt; barrière de particules créé &lt;/ color&gt; &lt;/ size&gt;_x000D_
_x000D_
Il crée une barrière entre leurs ennemis</v>
          </cell>
          <cell r="Q598" t="str">
            <v>&lt;Size = 16&gt; &lt;color = # DE7100&gt; Partikelbarriere &lt;/ color&gt; &lt;/ size&gt;_x000D_
_x000D_
Es schafft eine Barriere zwischen ihren Feinden</v>
          </cell>
          <cell r="R598" t="str">
            <v>&lt;Size = 16&gt; &lt;color = # DE7100&gt; penghalang partikel dibuat &lt;/ warna&gt; &lt;/ size&gt;_x000D_
_x000D_
Ini menciptakan penghalang antara musuh-musuh mereka</v>
          </cell>
          <cell r="S598" t="str">
            <v>&lt;Size = 16&gt; &lt;color = # DE7100&gt; Barriera di particelle creato &lt;/ color&gt; &lt;/ size&gt;_x000D_
_x000D_
Si crea una barriera tra i loro nemici</v>
          </cell>
          <cell r="T598" t="str">
            <v>&lt;Размер = 16&gt; &lt;цвет = # DE7100&gt; барьера частиц создается &lt;/ цвет&gt; &lt;/ размер&gt;_x000D_
_x000D_
Это создает барьер между своими врагами</v>
          </cell>
          <cell r="U598" t="str">
            <v>&lt;Tamaño = 16&gt; &lt;color = # DE7100&gt; barrera de partículas creado &lt;/ Color&gt; &lt;/ tamaño&gt;_x000D_
_x000D_
Se crea una barrera entre sus enemigos</v>
          </cell>
          <cell r="V598" t="str">
            <v>&lt;Size = 16&gt; &lt;color = # DE7100&gt; อนุภาคอุปสรรคสร้าง &lt;/ สี&gt; &lt;/ ขนาด&gt;_x000D_
_x000D_
มันจะสร้างกำแพงกั้นระหว่างศัตรูของพวกเขา</v>
          </cell>
          <cell r="W598" t="str">
            <v>&lt;Kích thước = 16&gt; &lt;color = # DE7100&gt; hàng rào hạt tạo &lt;/ màu&gt; &lt;/ size&gt;_x000D_
_x000D_
Nó tạo ra một rào cản giữa kẻ thù của họ</v>
          </cell>
          <cell r="X598" t="str">
            <v>&lt;Tamanho = 16&gt; &lt;color = # DE7100&gt; barreira de partículas criado &lt;/ color&gt; &lt;/ size&gt;_x000D_
_x000D_
Ele cria uma barreira entre os seus inimigos</v>
          </cell>
          <cell r="Y598" t="str">
            <v>&lt;الحجم = 16&gt; &lt;اللون = # DE7100&gt; الحاجز الجسيمات التي تم إنشاؤها &lt;/ لون&gt; &lt;/ حجم&gt;_x000D_
_x000D_
فإنه يخلق حاجزا بين أعدائهم</v>
          </cell>
          <cell r="Z598" t="str">
            <v>&lt;Памер = 16&gt; &lt;колер = # DE7100&gt; бар'ера часціц ствараецца &lt;/ колер&gt; &lt;/ памер&gt;_x000D_
_x000D_
Гэта стварае бар'ер паміж сваімі ворагамі</v>
          </cell>
          <cell r="AA598" t="str">
            <v>&lt;Размер = 16&gt; &lt;цвят = # DE7100&gt; частиците бариера създаден &lt;/ цвят&gt; &lt;/ размер&gt;_x000D_
_x000D_
Той създава бариера между враговете си</v>
          </cell>
          <cell r="AB598" t="str">
            <v>&lt;Size = 16&gt; &lt;color = # DE7100&gt; bariéra částic vytvořen &lt;/ barva&gt; &lt;/ velikost&gt;_x000D_
_x000D_
Vytváří bariéru mezi svými nepřáteli</v>
          </cell>
          <cell r="AC598" t="str">
            <v>&lt;Size = 16&gt; &lt;color = # DE7100&gt; particle barrière gecreëerd &lt;/ color&gt; &lt;/ size&gt;_x000D_
_x000D_
Het creëert een barrière tussen hun vijanden</v>
          </cell>
          <cell r="AD598" t="str">
            <v>&lt;Size = 16&gt; &lt;väri = # DE7100&gt; hiukkanen esteelle, &lt;/ väri&gt; &lt;/ koko&gt;_x000D_
_x000D_
Se luo esteen heidän vihollisensa</v>
          </cell>
          <cell r="AE598" t="str">
            <v>&lt;Μέγεθος = 16&gt; &lt;color = # DE7100&gt; φραγμού σωματιδίων που δημιουργούνται &lt;/ χρώμα&gt; &lt;/ size&gt;_x000D_
_x000D_
Δημιουργεί ένα φράγμα μεταξύ τους εχθρούς τους</v>
          </cell>
          <cell r="AF598" t="str">
            <v>&lt;Size = 16&gt; &lt;color = # DE7100&gt; מחסום החלקיקים שנוצרו &lt;/ צבע&gt; &lt;/ size&gt;_x000D_
_x000D_
הוא יוצר מחיצה בין אויביהם</v>
          </cell>
          <cell r="AG598" t="str">
            <v>&lt;Size = 16&gt; &lt;color = # DE7100&gt; részecske gát létre &lt;/ color&gt; &lt;/ size&gt;_x000D_
_x000D_
Ez létrehoz egy gátat képez az ellenség</v>
          </cell>
          <cell r="AH598" t="str">
            <v>&lt;Saiz = 16&gt; &lt;color = # DE7100&gt; zarah halangan dicipta &lt;/ ​​warna&gt; &lt;/ saiz&gt;_x000D_
_x000D_
Ia mewujudkan sebuah tembok di antara musuh-musuh mereka</v>
          </cell>
          <cell r="AI598" t="str">
            <v>&lt;Rozmiar = 16&gt; &lt;kolor = # DE7100&gt; bariera cząstek utworzony &lt;/ kolor&gt; &lt;/ rozmiar&gt;_x000D_
_x000D_
Tworzy barierę pomiędzy swoimi wrogami</v>
          </cell>
          <cell r="AJ598" t="str">
            <v>&lt;Size = 16&gt; &lt;color = # DE7100&gt; barieră de particule creat &lt;/ color&gt; &lt;/ size&gt;_x000D_
_x000D_
Se creează o barieră între dușmanii lor</v>
          </cell>
          <cell r="AK598" t="str">
            <v>&lt;Size = 16&gt; &lt;color = # DE7100&gt; bariéra častíc vytvorený &lt;/ farba&gt; &lt;/ veľkosť&gt;_x000D_
_x000D_
Vytvára bariéru medzi svojimi nepriateľmi</v>
          </cell>
          <cell r="AL598" t="str">
            <v>&lt;Storlek = 16&gt; &lt;color = # DE7100&gt; partikelbarriär skapas &lt;/ färg&gt; &lt;/ size&gt;_x000D_
_x000D_
Det skapar en barriär mellan sina fiender</v>
          </cell>
          <cell r="AM598" t="str">
            <v>&lt;Boyut = 16&gt; &lt;renk = # DE7100&gt; parçacık engelleyici oluşturulan &lt;/ renk&gt; &lt;/ boyut&gt;_x000D_
_x000D_
Bu onların düşmanları arasında bir bariyer oluşturur</v>
          </cell>
          <cell r="AN598" t="str">
            <v>&lt;Розмір = 16&gt; &lt;колір = # DE7100&gt; бар'єру частинок створюється &lt;/ колір&gt; &lt;/ розмір&gt;_x000D_
_x000D_
Це створює бар'єр між своїми ворогами</v>
          </cell>
        </row>
        <row r="599">
          <cell r="A599" t="str">
            <v>CharUltimate_EarthMage</v>
          </cell>
          <cell r="B599">
            <v>1</v>
          </cell>
          <cell r="C599" t="str">
            <v>&lt;size=16&gt;&lt;color=#DE7100&gt;궁극기 이름&lt;/color&gt;&lt;/size&gt;
궁극기 설명</v>
          </cell>
          <cell r="D599"/>
          <cell r="E599" t="str">
            <v>&lt;size=16&gt;&lt;color=#DE7100&gt;궁극기 이름&lt;/color&gt;&lt;/size&gt;
궁극기 설명</v>
          </cell>
          <cell r="F599"/>
          <cell r="G599" t="str">
            <v>&lt;Size = 16&gt; &lt;color = # DE7100&gt; gunggeukgi Name &lt;/ color&gt; &lt;/ size&gt;_x000D_
_x000D_
Description gunggeukgi</v>
          </cell>
          <cell r="H599" t="str">
            <v>&lt;Size = 16&gt; &lt;color = # DE7100&gt; gunggeukgi Name &lt;/ color&gt; &lt;/ size&gt;_x000D_
_x000D_
Description gunggeukgi</v>
          </cell>
          <cell r="K599">
            <v>1</v>
          </cell>
          <cell r="M599" t="str">
            <v>&lt;size = 16&gt; &lt;color =＃DE7100&gt;極め期の名前&lt;/ color&gt; &lt;/ size&gt;_x000D_
_x000D_
極め期説明</v>
          </cell>
          <cell r="N599" t="str">
            <v>&lt;大小= 16&gt; &lt;色=＃DE7100&gt; gunggeukgi名称&lt;/颜色&gt; &lt;/大小&gt;_x000D_
_x000D_
说明gunggeukgi</v>
          </cell>
          <cell r="O599" t="str">
            <v>&lt;大小= 16&gt; &lt;色=＃DE7100&gt; gunggeukgi名稱&lt;/顏色&gt; &lt;/大小&gt;_x000D_
_x000D_
說明gunggeukgi</v>
          </cell>
          <cell r="P599" t="str">
            <v>&lt;Taille = 16&gt; &lt;color = # DE7100&gt; Nom gunggeukgi &lt;/ color&gt; &lt;/ size&gt;_x000D_
_x000D_
Description gunggeukgi</v>
          </cell>
          <cell r="Q599" t="str">
            <v>&lt;Size = 16&gt; &lt;color = # DE7100&gt; gunggeukgi Name &lt;/ color&gt; &lt;/ size&gt;_x000D_
_x000D_
Beschreibung gunggeukgi</v>
          </cell>
          <cell r="R599" t="str">
            <v>&lt;Size = 16&gt; &lt;color = # DE7100&gt; gunggeukgi Nama &lt;/ warna&gt; &lt;/ size&gt;_x000D_
_x000D_
Deskripsi gunggeukgi</v>
          </cell>
          <cell r="S599" t="str">
            <v>&lt;Size = 16&gt; &lt;color = # DE7100&gt; gunggeukgi Nome &lt;/ color&gt; &lt;/ size&gt;_x000D_
_x000D_
Descrizione gunggeukgi</v>
          </cell>
          <cell r="T599" t="str">
            <v>&lt;Размер = 16&gt; &lt;цвет = # DE7100&gt; gunggeukgi Имя &lt;/ цвет&gt; &lt;/ размер&gt;_x000D_
_x000D_
Описание gunggeukgi</v>
          </cell>
          <cell r="U599" t="str">
            <v>&lt;Tamaño = 16&gt; &lt;color = # DE7100&gt; gunggeukgi Nombre &lt;/ del color&gt; &lt;/ tamaño&gt;_x000D_
_x000D_
Descripción gunggeukgi</v>
          </cell>
          <cell r="V599" t="str">
            <v>&lt;Size = 16&gt; &lt;color = # DE7100&gt; gunggeukgi ชื่อ &lt;/ สี&gt; &lt;/ ขนาด&gt;_x000D_
_x000D_
คำอธิบาย gunggeukgi</v>
          </cell>
          <cell r="W599" t="str">
            <v>&lt;Kích thước = 16&gt; &lt;color = # DE7100&gt; gunggeukgi Tên &lt;/ color&gt; &lt;/ size&gt;_x000D_
_x000D_
Mô tả gunggeukgi</v>
          </cell>
          <cell r="X599" t="str">
            <v>&lt;Tamanho = 16&gt; &lt;color = # DE7100&gt; gunggeukgi Nome &lt;/ color&gt; &lt;/ size&gt;_x000D_
_x000D_
Descrição gunggeukgi</v>
          </cell>
          <cell r="Y599" t="str">
            <v>&lt;الحجم = 16&gt; &lt;اللون = # DE7100&gt; gunggeukgi اسم &lt;/ لون&gt; &lt;/ حجم&gt;_x000D_
_x000D_
وصف gunggeukgi</v>
          </cell>
          <cell r="Z599" t="str">
            <v>&lt;Памер = 16&gt; &lt;колер = # DE7100&gt; gunggeukgi Імя &lt;/ колер&gt; &lt;/ памер&gt;_x000D_
_x000D_
апісанне gunggeukgi</v>
          </cell>
          <cell r="AA599" t="str">
            <v>&lt;Размер = 16&gt; &lt;цвят = # DE7100&gt; gunggeukgi Име &lt;/ цвят&gt; &lt;/ размер&gt;_x000D_
_x000D_
Описание gunggeukgi</v>
          </cell>
          <cell r="AB599" t="str">
            <v>&lt;Size = 16&gt; &lt;color = # DE7100&gt; gunggeukgi Name &lt;/ color&gt; &lt;/ size&gt;_x000D_
_x000D_
Popis gunggeukgi</v>
          </cell>
          <cell r="AC599" t="str">
            <v>&lt;Size = 16&gt; &lt;color = # DE7100&gt; gunggeukgi Naam &lt;/ color&gt; &lt;/ size&gt;_x000D_
_x000D_
beschrijving gunggeukgi</v>
          </cell>
          <cell r="AD599" t="str">
            <v>&lt;Size = 16&gt; &lt;color = # DE7100&gt; gunggeukgi nimi &lt;/ color&gt; &lt;/ size&gt;_x000D_
_x000D_
Kuvaus gunggeukgi</v>
          </cell>
          <cell r="AE599" t="str">
            <v>&lt;Μέγεθος = 16&gt; &lt;color = # DE7100&gt; gunggeukgi Όνομα &lt;/ χρώμα&gt; &lt;/ size&gt;_x000D_
_x000D_
περιγραφή gunggeukgi</v>
          </cell>
          <cell r="AF599" t="str">
            <v>&lt;Size = 16&gt; &lt;color = # DE7100&gt; gunggeukgi שם &lt;/ צבע&gt; &lt;/ size&gt;_x000D_
_x000D_
gunggeukgi תיאור</v>
          </cell>
          <cell r="AG599" t="str">
            <v>&lt;Size = 16&gt; &lt;color = # DE7100&gt; gunggeukgi neve &lt;/ color&gt; &lt;/ size&gt;_x000D_
_x000D_
Leírás gunggeukgi</v>
          </cell>
          <cell r="AH599" t="str">
            <v>&lt;Saiz = 16&gt; &lt;color = # DE7100&gt; gunggeukgi Nama &lt;/ warna&gt; &lt;/ saiz&gt;_x000D_
_x000D_
Penerangan gunggeukgi</v>
          </cell>
          <cell r="AI599" t="str">
            <v>&lt;Rozmiar = 16&gt; &lt;color = # DE7100&gt; gunggeukgi Nazwa &lt;/ color&gt; &lt;/ size&gt;_x000D_
_x000D_
Opis gunggeukgi</v>
          </cell>
          <cell r="AJ599" t="str">
            <v>&lt;Size = 16&gt; &lt;color = # DE7100&gt; gunggeukgi Name &lt;/ color&gt; &lt;/ size&gt;_x000D_
_x000D_
Descriere gunggeukgi</v>
          </cell>
          <cell r="AK599" t="str">
            <v>&lt;Size = 16&gt; &lt;color = # DE7100&gt; gunggeukgi Name &lt;/ color&gt; &lt;/ size&gt;_x000D_
_x000D_
Popis gunggeukgi</v>
          </cell>
          <cell r="AL599" t="str">
            <v>&lt;Storlek = 16&gt; &lt;color = # DE7100&gt; gunggeukgi Namn &lt;/ färg&gt; &lt;/ size&gt;_x000D_
_x000D_
Beskrivning gunggeukgi</v>
          </cell>
          <cell r="AM599" t="str">
            <v>&lt;Boyut = 16&gt; &lt;color = # DE7100&gt; gunggeukgi Adı &lt;/ renk&gt; &lt;/ size&gt;_x000D_
_x000D_
Açıklama gunggeukgi</v>
          </cell>
          <cell r="AN599" t="str">
            <v>&lt;Розмір = 16&gt; &lt;колір = # DE7100&gt; gunggeukgi Ім'я &lt;/ колір&gt; &lt;/ розмір&gt;_x000D_
_x000D_
опис gunggeukgi</v>
          </cell>
        </row>
        <row r="600">
          <cell r="A600" t="str">
            <v>CharUltimate_DynaMob</v>
          </cell>
          <cell r="B600">
            <v>1</v>
          </cell>
          <cell r="C600" t="str">
            <v>&lt;size=16&gt;&lt;color=#DE7100&gt;궁극기 이름&lt;/color&gt;&lt;/size&gt;
궁극기 설명</v>
          </cell>
          <cell r="D600"/>
          <cell r="E600" t="str">
            <v>&lt;size=16&gt;&lt;color=#DE7100&gt;궁극기 이름&lt;/color&gt;&lt;/size&gt;
궁극기 설명</v>
          </cell>
          <cell r="F600"/>
          <cell r="G600" t="str">
            <v>&lt;Size = 16&gt; &lt;color = # DE7100&gt; gunggeukgi Name &lt;/ color&gt; &lt;/ size&gt;_x000D_
_x000D_
Description gunggeukgi</v>
          </cell>
          <cell r="H600" t="str">
            <v>&lt;Size = 16&gt; &lt;color = # DE7100&gt; gunggeukgi Name &lt;/ color&gt; &lt;/ size&gt;_x000D_
_x000D_
Description gunggeukgi</v>
          </cell>
          <cell r="K600">
            <v>1</v>
          </cell>
          <cell r="M600" t="str">
            <v>&lt;size = 16&gt; &lt;color =＃DE7100&gt;極め期の名前&lt;/ color&gt; &lt;/ size&gt;_x000D_
_x000D_
極め期説明</v>
          </cell>
          <cell r="N600" t="str">
            <v>&lt;大小= 16&gt; &lt;色=＃DE7100&gt; gunggeukgi名称&lt;/颜色&gt; &lt;/大小&gt;_x000D_
_x000D_
说明gunggeukgi</v>
          </cell>
          <cell r="O600" t="str">
            <v>&lt;大小= 16&gt; &lt;色=＃DE7100&gt; gunggeukgi名稱&lt;/顏色&gt; &lt;/大小&gt;_x000D_
_x000D_
說明gunggeukgi</v>
          </cell>
          <cell r="P600" t="str">
            <v>&lt;Taille = 16&gt; &lt;color = # DE7100&gt; Nom gunggeukgi &lt;/ color&gt; &lt;/ size&gt;_x000D_
_x000D_
Description gunggeukgi</v>
          </cell>
          <cell r="Q600" t="str">
            <v>&lt;Size = 16&gt; &lt;color = # DE7100&gt; gunggeukgi Name &lt;/ color&gt; &lt;/ size&gt;_x000D_
_x000D_
Beschreibung gunggeukgi</v>
          </cell>
          <cell r="R600" t="str">
            <v>&lt;Size = 16&gt; &lt;color = # DE7100&gt; gunggeukgi Nama &lt;/ warna&gt; &lt;/ size&gt;_x000D_
_x000D_
Deskripsi gunggeukgi</v>
          </cell>
          <cell r="S600" t="str">
            <v>&lt;Size = 16&gt; &lt;color = # DE7100&gt; gunggeukgi Nome &lt;/ color&gt; &lt;/ size&gt;_x000D_
_x000D_
Descrizione gunggeukgi</v>
          </cell>
          <cell r="T600" t="str">
            <v>&lt;Размер = 16&gt; &lt;цвет = # DE7100&gt; gunggeukgi Имя &lt;/ цвет&gt; &lt;/ размер&gt;_x000D_
_x000D_
Описание gunggeukgi</v>
          </cell>
          <cell r="U600" t="str">
            <v>&lt;Tamaño = 16&gt; &lt;color = # DE7100&gt; gunggeukgi Nombre &lt;/ del color&gt; &lt;/ tamaño&gt;_x000D_
_x000D_
Descripción gunggeukgi</v>
          </cell>
          <cell r="V600" t="str">
            <v>&lt;Size = 16&gt; &lt;color = # DE7100&gt; gunggeukgi ชื่อ &lt;/ สี&gt; &lt;/ ขนาด&gt;_x000D_
_x000D_
คำอธิบาย gunggeukgi</v>
          </cell>
          <cell r="W600" t="str">
            <v>&lt;Kích thước = 16&gt; &lt;color = # DE7100&gt; gunggeukgi Tên &lt;/ color&gt; &lt;/ size&gt;_x000D_
_x000D_
Mô tả gunggeukgi</v>
          </cell>
          <cell r="X600" t="str">
            <v>&lt;Tamanho = 16&gt; &lt;color = # DE7100&gt; gunggeukgi Nome &lt;/ color&gt; &lt;/ size&gt;_x000D_
_x000D_
Descrição gunggeukgi</v>
          </cell>
          <cell r="Y600" t="str">
            <v>&lt;الحجم = 16&gt; &lt;اللون = # DE7100&gt; gunggeukgi اسم &lt;/ لون&gt; &lt;/ حجم&gt;_x000D_
_x000D_
وصف gunggeukgi</v>
          </cell>
          <cell r="Z600" t="str">
            <v>&lt;Памер = 16&gt; &lt;колер = # DE7100&gt; gunggeukgi Імя &lt;/ колер&gt; &lt;/ памер&gt;_x000D_
_x000D_
апісанне gunggeukgi</v>
          </cell>
          <cell r="AA600" t="str">
            <v>&lt;Размер = 16&gt; &lt;цвят = # DE7100&gt; gunggeukgi Име &lt;/ цвят&gt; &lt;/ размер&gt;_x000D_
_x000D_
Описание gunggeukgi</v>
          </cell>
          <cell r="AB600" t="str">
            <v>&lt;Size = 16&gt; &lt;color = # DE7100&gt; gunggeukgi Name &lt;/ color&gt; &lt;/ size&gt;_x000D_
_x000D_
Popis gunggeukgi</v>
          </cell>
          <cell r="AC600" t="str">
            <v>&lt;Size = 16&gt; &lt;color = # DE7100&gt; gunggeukgi Naam &lt;/ color&gt; &lt;/ size&gt;_x000D_
_x000D_
beschrijving gunggeukgi</v>
          </cell>
          <cell r="AD600" t="str">
            <v>&lt;Size = 16&gt; &lt;color = # DE7100&gt; gunggeukgi nimi &lt;/ color&gt; &lt;/ size&gt;_x000D_
_x000D_
Kuvaus gunggeukgi</v>
          </cell>
          <cell r="AE600" t="str">
            <v>&lt;Μέγεθος = 16&gt; &lt;color = # DE7100&gt; gunggeukgi Όνομα &lt;/ χρώμα&gt; &lt;/ size&gt;_x000D_
_x000D_
περιγραφή gunggeukgi</v>
          </cell>
          <cell r="AF600" t="str">
            <v>&lt;Size = 16&gt; &lt;color = # DE7100&gt; gunggeukgi שם &lt;/ צבע&gt; &lt;/ size&gt;_x000D_
_x000D_
gunggeukgi תיאור</v>
          </cell>
          <cell r="AG600" t="str">
            <v>&lt;Size = 16&gt; &lt;color = # DE7100&gt; gunggeukgi neve &lt;/ color&gt; &lt;/ size&gt;_x000D_
_x000D_
Leírás gunggeukgi</v>
          </cell>
          <cell r="AH600" t="str">
            <v>&lt;Saiz = 16&gt; &lt;color = # DE7100&gt; gunggeukgi Nama &lt;/ warna&gt; &lt;/ saiz&gt;_x000D_
_x000D_
Penerangan gunggeukgi</v>
          </cell>
          <cell r="AI600" t="str">
            <v>&lt;Rozmiar = 16&gt; &lt;color = # DE7100&gt; gunggeukgi Nazwa &lt;/ color&gt; &lt;/ size&gt;_x000D_
_x000D_
Opis gunggeukgi</v>
          </cell>
          <cell r="AJ600" t="str">
            <v>&lt;Size = 16&gt; &lt;color = # DE7100&gt; gunggeukgi Name &lt;/ color&gt; &lt;/ size&gt;_x000D_
_x000D_
Descriere gunggeukgi</v>
          </cell>
          <cell r="AK600" t="str">
            <v>&lt;Size = 16&gt; &lt;color = # DE7100&gt; gunggeukgi Name &lt;/ color&gt; &lt;/ size&gt;_x000D_
_x000D_
Popis gunggeukgi</v>
          </cell>
          <cell r="AL600" t="str">
            <v>&lt;Storlek = 16&gt; &lt;color = # DE7100&gt; gunggeukgi Namn &lt;/ färg&gt; &lt;/ size&gt;_x000D_
_x000D_
Beskrivning gunggeukgi</v>
          </cell>
          <cell r="AM600" t="str">
            <v>&lt;Boyut = 16&gt; &lt;color = # DE7100&gt; gunggeukgi Adı &lt;/ renk&gt; &lt;/ size&gt;_x000D_
_x000D_
Açıklama gunggeukgi</v>
          </cell>
          <cell r="AN600" t="str">
            <v>&lt;Розмір = 16&gt; &lt;колір = # DE7100&gt; gunggeukgi Ім'я &lt;/ колір&gt; &lt;/ розмір&gt;_x000D_
_x000D_
опис gunggeukgi</v>
          </cell>
        </row>
        <row r="601">
          <cell r="A601" t="str">
            <v>CharUltimate_SciFiWarrior</v>
          </cell>
          <cell r="B601">
            <v>1</v>
          </cell>
          <cell r="C601" t="str">
            <v>&lt;size=16&gt;&lt;color=#DE7100&gt;궁극기 이름&lt;/color&gt;&lt;/size&gt;
궁극기 설명</v>
          </cell>
          <cell r="D601"/>
          <cell r="E601" t="str">
            <v>&lt;size=16&gt;&lt;color=#DE7100&gt;궁극기 이름&lt;/color&gt;&lt;/size&gt;
궁극기 설명</v>
          </cell>
          <cell r="F601"/>
          <cell r="G601" t="str">
            <v>&lt;Size = 16&gt; &lt;color = # DE7100&gt; gunggeukgi Name &lt;/ color&gt; &lt;/ size&gt;_x000D_
_x000D_
Description gunggeukgi</v>
          </cell>
          <cell r="H601" t="str">
            <v>&lt;Size = 16&gt; &lt;color = # DE7100&gt; gunggeukgi Name &lt;/ color&gt; &lt;/ size&gt;_x000D_
_x000D_
Description gunggeukgi</v>
          </cell>
          <cell r="K601">
            <v>1</v>
          </cell>
          <cell r="M601" t="str">
            <v>&lt;size = 16&gt; &lt;color =＃DE7100&gt;極め期の名前&lt;/ color&gt; &lt;/ size&gt;_x000D_
_x000D_
極め期説明</v>
          </cell>
          <cell r="N601" t="str">
            <v>&lt;大小= 16&gt; &lt;色=＃DE7100&gt; gunggeukgi名称&lt;/颜色&gt; &lt;/大小&gt;_x000D_
_x000D_
说明gunggeukgi</v>
          </cell>
          <cell r="O601" t="str">
            <v>&lt;大小= 16&gt; &lt;色=＃DE7100&gt; gunggeukgi名稱&lt;/顏色&gt; &lt;/大小&gt;_x000D_
_x000D_
說明gunggeukgi</v>
          </cell>
          <cell r="P601" t="str">
            <v>&lt;Taille = 16&gt; &lt;color = # DE7100&gt; Nom gunggeukgi &lt;/ color&gt; &lt;/ size&gt;_x000D_
_x000D_
Description gunggeukgi</v>
          </cell>
          <cell r="Q601" t="str">
            <v>&lt;Size = 16&gt; &lt;color = # DE7100&gt; gunggeukgi Name &lt;/ color&gt; &lt;/ size&gt;_x000D_
_x000D_
Beschreibung gunggeukgi</v>
          </cell>
          <cell r="R601" t="str">
            <v>&lt;Size = 16&gt; &lt;color = # DE7100&gt; gunggeukgi Nama &lt;/ warna&gt; &lt;/ size&gt;_x000D_
_x000D_
Deskripsi gunggeukgi</v>
          </cell>
          <cell r="S601" t="str">
            <v>&lt;Size = 16&gt; &lt;color = # DE7100&gt; gunggeukgi Nome &lt;/ color&gt; &lt;/ size&gt;_x000D_
_x000D_
Descrizione gunggeukgi</v>
          </cell>
          <cell r="T601" t="str">
            <v>&lt;Размер = 16&gt; &lt;цвет = # DE7100&gt; gunggeukgi Имя &lt;/ цвет&gt; &lt;/ размер&gt;_x000D_
_x000D_
Описание gunggeukgi</v>
          </cell>
          <cell r="U601" t="str">
            <v>&lt;Tamaño = 16&gt; &lt;color = # DE7100&gt; gunggeukgi Nombre &lt;/ del color&gt; &lt;/ tamaño&gt;_x000D_
_x000D_
Descripción gunggeukgi</v>
          </cell>
          <cell r="V601" t="str">
            <v>&lt;Size = 16&gt; &lt;color = # DE7100&gt; gunggeukgi ชื่อ &lt;/ สี&gt; &lt;/ ขนาด&gt;_x000D_
_x000D_
คำอธิบาย gunggeukgi</v>
          </cell>
          <cell r="W601" t="str">
            <v>&lt;Kích thước = 16&gt; &lt;color = # DE7100&gt; gunggeukgi Tên &lt;/ color&gt; &lt;/ size&gt;_x000D_
_x000D_
Mô tả gunggeukgi</v>
          </cell>
          <cell r="X601" t="str">
            <v>&lt;Tamanho = 16&gt; &lt;color = # DE7100&gt; gunggeukgi Nome &lt;/ color&gt; &lt;/ size&gt;_x000D_
_x000D_
Descrição gunggeukgi</v>
          </cell>
          <cell r="Y601" t="str">
            <v>&lt;الحجم = 16&gt; &lt;اللون = # DE7100&gt; gunggeukgi اسم &lt;/ لون&gt; &lt;/ حجم&gt;_x000D_
_x000D_
وصف gunggeukgi</v>
          </cell>
          <cell r="Z601" t="str">
            <v>&lt;Памер = 16&gt; &lt;колер = # DE7100&gt; gunggeukgi Імя &lt;/ колер&gt; &lt;/ памер&gt;_x000D_
_x000D_
апісанне gunggeukgi</v>
          </cell>
          <cell r="AA601" t="str">
            <v>&lt;Размер = 16&gt; &lt;цвят = # DE7100&gt; gunggeukgi Име &lt;/ цвят&gt; &lt;/ размер&gt;_x000D_
_x000D_
Описание gunggeukgi</v>
          </cell>
          <cell r="AB601" t="str">
            <v>&lt;Size = 16&gt; &lt;color = # DE7100&gt; gunggeukgi Name &lt;/ color&gt; &lt;/ size&gt;_x000D_
_x000D_
Popis gunggeukgi</v>
          </cell>
          <cell r="AC601" t="str">
            <v>&lt;Size = 16&gt; &lt;color = # DE7100&gt; gunggeukgi Naam &lt;/ color&gt; &lt;/ size&gt;_x000D_
_x000D_
beschrijving gunggeukgi</v>
          </cell>
          <cell r="AD601" t="str">
            <v>&lt;Size = 16&gt; &lt;color = # DE7100&gt; gunggeukgi nimi &lt;/ color&gt; &lt;/ size&gt;_x000D_
_x000D_
Kuvaus gunggeukgi</v>
          </cell>
          <cell r="AE601" t="str">
            <v>&lt;Μέγεθος = 16&gt; &lt;color = # DE7100&gt; gunggeukgi Όνομα &lt;/ χρώμα&gt; &lt;/ size&gt;_x000D_
_x000D_
περιγραφή gunggeukgi</v>
          </cell>
          <cell r="AF601" t="str">
            <v>&lt;Size = 16&gt; &lt;color = # DE7100&gt; gunggeukgi שם &lt;/ צבע&gt; &lt;/ size&gt;_x000D_
_x000D_
gunggeukgi תיאור</v>
          </cell>
          <cell r="AG601" t="str">
            <v>&lt;Size = 16&gt; &lt;color = # DE7100&gt; gunggeukgi neve &lt;/ color&gt; &lt;/ size&gt;_x000D_
_x000D_
Leírás gunggeukgi</v>
          </cell>
          <cell r="AH601" t="str">
            <v>&lt;Saiz = 16&gt; &lt;color = # DE7100&gt; gunggeukgi Nama &lt;/ warna&gt; &lt;/ saiz&gt;_x000D_
_x000D_
Penerangan gunggeukgi</v>
          </cell>
          <cell r="AI601" t="str">
            <v>&lt;Rozmiar = 16&gt; &lt;color = # DE7100&gt; gunggeukgi Nazwa &lt;/ color&gt; &lt;/ size&gt;_x000D_
_x000D_
Opis gunggeukgi</v>
          </cell>
          <cell r="AJ601" t="str">
            <v>&lt;Size = 16&gt; &lt;color = # DE7100&gt; gunggeukgi Name &lt;/ color&gt; &lt;/ size&gt;_x000D_
_x000D_
Descriere gunggeukgi</v>
          </cell>
          <cell r="AK601" t="str">
            <v>&lt;Size = 16&gt; &lt;color = # DE7100&gt; gunggeukgi Name &lt;/ color&gt; &lt;/ size&gt;_x000D_
_x000D_
Popis gunggeukgi</v>
          </cell>
          <cell r="AL601" t="str">
            <v>&lt;Storlek = 16&gt; &lt;color = # DE7100&gt; gunggeukgi Namn &lt;/ färg&gt; &lt;/ size&gt;_x000D_
_x000D_
Beskrivning gunggeukgi</v>
          </cell>
          <cell r="AM601" t="str">
            <v>&lt;Boyut = 16&gt; &lt;color = # DE7100&gt; gunggeukgi Adı &lt;/ renk&gt; &lt;/ size&gt;_x000D_
_x000D_
Açıklama gunggeukgi</v>
          </cell>
          <cell r="AN601" t="str">
            <v>&lt;Розмір = 16&gt; &lt;колір = # DE7100&gt; gunggeukgi Ім'я &lt;/ колір&gt; &lt;/ розмір&gt;_x000D_
_x000D_
опис gunggeukgi</v>
          </cell>
        </row>
        <row r="602">
          <cell r="A602" t="str">
            <v>CharUltimate_ChaosElemental</v>
          </cell>
          <cell r="B602">
            <v>1</v>
          </cell>
          <cell r="C602" t="str">
            <v>&lt;size=16&gt;&lt;color=#DE7100&gt;궁극기 이름&lt;/color&gt;&lt;/size&gt;
궁극기 설명</v>
          </cell>
          <cell r="D602"/>
          <cell r="E602" t="str">
            <v>&lt;size=16&gt;&lt;color=#DE7100&gt;궁극기 이름&lt;/color&gt;&lt;/size&gt;
궁극기 설명</v>
          </cell>
          <cell r="F602"/>
          <cell r="G602" t="str">
            <v>&lt;Size = 16&gt; &lt;color = # DE7100&gt; gunggeukgi Name &lt;/ color&gt; &lt;/ size&gt;_x000D_
_x000D_
Description gunggeukgi</v>
          </cell>
          <cell r="H602" t="str">
            <v>&lt;Size = 16&gt; &lt;color = # DE7100&gt; gunggeukgi Name &lt;/ color&gt; &lt;/ size&gt;_x000D_
_x000D_
Description gunggeukgi</v>
          </cell>
          <cell r="K602">
            <v>1</v>
          </cell>
          <cell r="M602" t="str">
            <v>&lt;size = 16&gt; &lt;color =＃DE7100&gt;極め期の名前&lt;/ color&gt; &lt;/ size&gt;_x000D_
_x000D_
極め期説明</v>
          </cell>
          <cell r="N602" t="str">
            <v>&lt;大小= 16&gt; &lt;色=＃DE7100&gt; gunggeukgi名称&lt;/颜色&gt; &lt;/大小&gt;_x000D_
_x000D_
说明gunggeukgi</v>
          </cell>
          <cell r="O602" t="str">
            <v>&lt;大小= 16&gt; &lt;色=＃DE7100&gt; gunggeukgi名稱&lt;/顏色&gt; &lt;/大小&gt;_x000D_
_x000D_
說明gunggeukgi</v>
          </cell>
          <cell r="P602" t="str">
            <v>&lt;Taille = 16&gt; &lt;color = # DE7100&gt; Nom gunggeukgi &lt;/ color&gt; &lt;/ size&gt;_x000D_
_x000D_
Description gunggeukgi</v>
          </cell>
          <cell r="Q602" t="str">
            <v>&lt;Size = 16&gt; &lt;color = # DE7100&gt; gunggeukgi Name &lt;/ color&gt; &lt;/ size&gt;_x000D_
_x000D_
Beschreibung gunggeukgi</v>
          </cell>
          <cell r="R602" t="str">
            <v>&lt;Size = 16&gt; &lt;color = # DE7100&gt; gunggeukgi Nama &lt;/ warna&gt; &lt;/ size&gt;_x000D_
_x000D_
Deskripsi gunggeukgi</v>
          </cell>
          <cell r="S602" t="str">
            <v>&lt;Size = 16&gt; &lt;color = # DE7100&gt; gunggeukgi Nome &lt;/ color&gt; &lt;/ size&gt;_x000D_
_x000D_
Descrizione gunggeukgi</v>
          </cell>
          <cell r="T602" t="str">
            <v>&lt;Размер = 16&gt; &lt;цвет = # DE7100&gt; gunggeukgi Имя &lt;/ цвет&gt; &lt;/ размер&gt;_x000D_
_x000D_
Описание gunggeukgi</v>
          </cell>
          <cell r="U602" t="str">
            <v>&lt;Tamaño = 16&gt; &lt;color = # DE7100&gt; gunggeukgi Nombre &lt;/ del color&gt; &lt;/ tamaño&gt;_x000D_
_x000D_
Descripción gunggeukgi</v>
          </cell>
          <cell r="V602" t="str">
            <v>&lt;Size = 16&gt; &lt;color = # DE7100&gt; gunggeukgi ชื่อ &lt;/ สี&gt; &lt;/ ขนาด&gt;_x000D_
_x000D_
คำอธิบาย gunggeukgi</v>
          </cell>
          <cell r="W602" t="str">
            <v>&lt;Kích thước = 16&gt; &lt;color = # DE7100&gt; gunggeukgi Tên &lt;/ color&gt; &lt;/ size&gt;_x000D_
_x000D_
Mô tả gunggeukgi</v>
          </cell>
          <cell r="X602" t="str">
            <v>&lt;Tamanho = 16&gt; &lt;color = # DE7100&gt; gunggeukgi Nome &lt;/ color&gt; &lt;/ size&gt;_x000D_
_x000D_
Descrição gunggeukgi</v>
          </cell>
          <cell r="Y602" t="str">
            <v>&lt;الحجم = 16&gt; &lt;اللون = # DE7100&gt; gunggeukgi اسم &lt;/ لون&gt; &lt;/ حجم&gt;_x000D_
_x000D_
وصف gunggeukgi</v>
          </cell>
          <cell r="Z602" t="str">
            <v>&lt;Памер = 16&gt; &lt;колер = # DE7100&gt; gunggeukgi Імя &lt;/ колер&gt; &lt;/ памер&gt;_x000D_
_x000D_
апісанне gunggeukgi</v>
          </cell>
          <cell r="AA602" t="str">
            <v>&lt;Размер = 16&gt; &lt;цвят = # DE7100&gt; gunggeukgi Име &lt;/ цвят&gt; &lt;/ размер&gt;_x000D_
_x000D_
Описание gunggeukgi</v>
          </cell>
          <cell r="AB602" t="str">
            <v>&lt;Size = 16&gt; &lt;color = # DE7100&gt; gunggeukgi Name &lt;/ color&gt; &lt;/ size&gt;_x000D_
_x000D_
Popis gunggeukgi</v>
          </cell>
          <cell r="AC602" t="str">
            <v>&lt;Size = 16&gt; &lt;color = # DE7100&gt; gunggeukgi Naam &lt;/ color&gt; &lt;/ size&gt;_x000D_
_x000D_
beschrijving gunggeukgi</v>
          </cell>
          <cell r="AD602" t="str">
            <v>&lt;Size = 16&gt; &lt;color = # DE7100&gt; gunggeukgi nimi &lt;/ color&gt; &lt;/ size&gt;_x000D_
_x000D_
Kuvaus gunggeukgi</v>
          </cell>
          <cell r="AE602" t="str">
            <v>&lt;Μέγεθος = 16&gt; &lt;color = # DE7100&gt; gunggeukgi Όνομα &lt;/ χρώμα&gt; &lt;/ size&gt;_x000D_
_x000D_
περιγραφή gunggeukgi</v>
          </cell>
          <cell r="AF602" t="str">
            <v>&lt;Size = 16&gt; &lt;color = # DE7100&gt; gunggeukgi שם &lt;/ צבע&gt; &lt;/ size&gt;_x000D_
_x000D_
gunggeukgi תיאור</v>
          </cell>
          <cell r="AG602" t="str">
            <v>&lt;Size = 16&gt; &lt;color = # DE7100&gt; gunggeukgi neve &lt;/ color&gt; &lt;/ size&gt;_x000D_
_x000D_
Leírás gunggeukgi</v>
          </cell>
          <cell r="AH602" t="str">
            <v>&lt;Saiz = 16&gt; &lt;color = # DE7100&gt; gunggeukgi Nama &lt;/ warna&gt; &lt;/ saiz&gt;_x000D_
_x000D_
Penerangan gunggeukgi</v>
          </cell>
          <cell r="AI602" t="str">
            <v>&lt;Rozmiar = 16&gt; &lt;color = # DE7100&gt; gunggeukgi Nazwa &lt;/ color&gt; &lt;/ size&gt;_x000D_
_x000D_
Opis gunggeukgi</v>
          </cell>
          <cell r="AJ602" t="str">
            <v>&lt;Size = 16&gt; &lt;color = # DE7100&gt; gunggeukgi Name &lt;/ color&gt; &lt;/ size&gt;_x000D_
_x000D_
Descriere gunggeukgi</v>
          </cell>
          <cell r="AK602" t="str">
            <v>&lt;Size = 16&gt; &lt;color = # DE7100&gt; gunggeukgi Name &lt;/ color&gt; &lt;/ size&gt;_x000D_
_x000D_
Popis gunggeukgi</v>
          </cell>
          <cell r="AL602" t="str">
            <v>&lt;Storlek = 16&gt; &lt;color = # DE7100&gt; gunggeukgi Namn &lt;/ färg&gt; &lt;/ size&gt;_x000D_
_x000D_
Beskrivning gunggeukgi</v>
          </cell>
          <cell r="AM602" t="str">
            <v>&lt;Boyut = 16&gt; &lt;color = # DE7100&gt; gunggeukgi Adı &lt;/ renk&gt; &lt;/ size&gt;_x000D_
_x000D_
Açıklama gunggeukgi</v>
          </cell>
          <cell r="AN602" t="str">
            <v>&lt;Розмір = 16&gt; &lt;колір = # DE7100&gt; gunggeukgi Ім'я &lt;/ колір&gt; &lt;/ розмір&gt;_x000D_
_x000D_
опис gunggeukgi</v>
          </cell>
        </row>
        <row r="603">
          <cell r="A603" t="str">
            <v>CharUltimate_SuperHero</v>
          </cell>
          <cell r="B603">
            <v>1</v>
          </cell>
          <cell r="C603" t="str">
            <v>&lt;size=16&gt;&lt;color=#DE7100&gt;궁극기 이름&lt;/color&gt;&lt;/size&gt;
궁극기 설명</v>
          </cell>
          <cell r="D603"/>
          <cell r="E603" t="str">
            <v>&lt;size=16&gt;&lt;color=#DE7100&gt;궁극기 이름&lt;/color&gt;&lt;/size&gt;
궁극기 설명</v>
          </cell>
          <cell r="F603"/>
          <cell r="G603" t="str">
            <v>&lt;Size = 16&gt; &lt;color = # DE7100&gt; gunggeukgi Name &lt;/ color&gt; &lt;/ size&gt;_x000D_
_x000D_
Description gunggeukgi</v>
          </cell>
          <cell r="H603" t="str">
            <v>&lt;Size = 16&gt; &lt;color = # DE7100&gt; gunggeukgi Name &lt;/ color&gt; &lt;/ size&gt;_x000D_
_x000D_
Description gunggeukgi</v>
          </cell>
          <cell r="K603">
            <v>1</v>
          </cell>
          <cell r="M603" t="str">
            <v>&lt;size = 16&gt; &lt;color =＃DE7100&gt;極め期の名前&lt;/ color&gt; &lt;/ size&gt;_x000D_
_x000D_
極め期説明</v>
          </cell>
          <cell r="N603" t="str">
            <v>&lt;大小= 16&gt; &lt;色=＃DE7100&gt; gunggeukgi名称&lt;/颜色&gt; &lt;/大小&gt;_x000D_
_x000D_
说明gunggeukgi</v>
          </cell>
          <cell r="O603" t="str">
            <v>&lt;大小= 16&gt; &lt;色=＃DE7100&gt; gunggeukgi名稱&lt;/顏色&gt; &lt;/大小&gt;_x000D_
_x000D_
說明gunggeukgi</v>
          </cell>
          <cell r="P603" t="str">
            <v>&lt;Taille = 16&gt; &lt;color = # DE7100&gt; Nom gunggeukgi &lt;/ color&gt; &lt;/ size&gt;_x000D_
_x000D_
Description gunggeukgi</v>
          </cell>
          <cell r="Q603" t="str">
            <v>&lt;Size = 16&gt; &lt;color = # DE7100&gt; gunggeukgi Name &lt;/ color&gt; &lt;/ size&gt;_x000D_
_x000D_
Beschreibung gunggeukgi</v>
          </cell>
          <cell r="R603" t="str">
            <v>&lt;Size = 16&gt; &lt;color = # DE7100&gt; gunggeukgi Nama &lt;/ warna&gt; &lt;/ size&gt;_x000D_
_x000D_
Deskripsi gunggeukgi</v>
          </cell>
          <cell r="S603" t="str">
            <v>&lt;Size = 16&gt; &lt;color = # DE7100&gt; gunggeukgi Nome &lt;/ color&gt; &lt;/ size&gt;_x000D_
_x000D_
Descrizione gunggeukgi</v>
          </cell>
          <cell r="T603" t="str">
            <v>&lt;Размер = 16&gt; &lt;цвет = # DE7100&gt; gunggeukgi Имя &lt;/ цвет&gt; &lt;/ размер&gt;_x000D_
_x000D_
Описание gunggeukgi</v>
          </cell>
          <cell r="U603" t="str">
            <v>&lt;Tamaño = 16&gt; &lt;color = # DE7100&gt; gunggeukgi Nombre &lt;/ del color&gt; &lt;/ tamaño&gt;_x000D_
_x000D_
Descripción gunggeukgi</v>
          </cell>
          <cell r="V603" t="str">
            <v>&lt;Size = 16&gt; &lt;color = # DE7100&gt; gunggeukgi ชื่อ &lt;/ สี&gt; &lt;/ ขนาด&gt;_x000D_
_x000D_
คำอธิบาย gunggeukgi</v>
          </cell>
          <cell r="W603" t="str">
            <v>&lt;Kích thước = 16&gt; &lt;color = # DE7100&gt; gunggeukgi Tên &lt;/ color&gt; &lt;/ size&gt;_x000D_
_x000D_
Mô tả gunggeukgi</v>
          </cell>
          <cell r="X603" t="str">
            <v>&lt;Tamanho = 16&gt; &lt;color = # DE7100&gt; gunggeukgi Nome &lt;/ color&gt; &lt;/ size&gt;_x000D_
_x000D_
Descrição gunggeukgi</v>
          </cell>
          <cell r="Y603" t="str">
            <v>&lt;الحجم = 16&gt; &lt;اللون = # DE7100&gt; gunggeukgi اسم &lt;/ لون&gt; &lt;/ حجم&gt;_x000D_
_x000D_
وصف gunggeukgi</v>
          </cell>
          <cell r="Z603" t="str">
            <v>&lt;Памер = 16&gt; &lt;колер = # DE7100&gt; gunggeukgi Імя &lt;/ колер&gt; &lt;/ памер&gt;_x000D_
_x000D_
апісанне gunggeukgi</v>
          </cell>
          <cell r="AA603" t="str">
            <v>&lt;Размер = 16&gt; &lt;цвят = # DE7100&gt; gunggeukgi Име &lt;/ цвят&gt; &lt;/ размер&gt;_x000D_
_x000D_
Описание gunggeukgi</v>
          </cell>
          <cell r="AB603" t="str">
            <v>&lt;Size = 16&gt; &lt;color = # DE7100&gt; gunggeukgi Name &lt;/ color&gt; &lt;/ size&gt;_x000D_
_x000D_
Popis gunggeukgi</v>
          </cell>
          <cell r="AC603" t="str">
            <v>&lt;Size = 16&gt; &lt;color = # DE7100&gt; gunggeukgi Naam &lt;/ color&gt; &lt;/ size&gt;_x000D_
_x000D_
beschrijving gunggeukgi</v>
          </cell>
          <cell r="AD603" t="str">
            <v>&lt;Size = 16&gt; &lt;color = # DE7100&gt; gunggeukgi nimi &lt;/ color&gt; &lt;/ size&gt;_x000D_
_x000D_
Kuvaus gunggeukgi</v>
          </cell>
          <cell r="AE603" t="str">
            <v>&lt;Μέγεθος = 16&gt; &lt;color = # DE7100&gt; gunggeukgi Όνομα &lt;/ χρώμα&gt; &lt;/ size&gt;_x000D_
_x000D_
περιγραφή gunggeukgi</v>
          </cell>
          <cell r="AF603" t="str">
            <v>&lt;Size = 16&gt; &lt;color = # DE7100&gt; gunggeukgi שם &lt;/ צבע&gt; &lt;/ size&gt;_x000D_
_x000D_
gunggeukgi תיאור</v>
          </cell>
          <cell r="AG603" t="str">
            <v>&lt;Size = 16&gt; &lt;color = # DE7100&gt; gunggeukgi neve &lt;/ color&gt; &lt;/ size&gt;_x000D_
_x000D_
Leírás gunggeukgi</v>
          </cell>
          <cell r="AH603" t="str">
            <v>&lt;Saiz = 16&gt; &lt;color = # DE7100&gt; gunggeukgi Nama &lt;/ warna&gt; &lt;/ saiz&gt;_x000D_
_x000D_
Penerangan gunggeukgi</v>
          </cell>
          <cell r="AI603" t="str">
            <v>&lt;Rozmiar = 16&gt; &lt;color = # DE7100&gt; gunggeukgi Nazwa &lt;/ color&gt; &lt;/ size&gt;_x000D_
_x000D_
Opis gunggeukgi</v>
          </cell>
          <cell r="AJ603" t="str">
            <v>&lt;Size = 16&gt; &lt;color = # DE7100&gt; gunggeukgi Name &lt;/ color&gt; &lt;/ size&gt;_x000D_
_x000D_
Descriere gunggeukgi</v>
          </cell>
          <cell r="AK603" t="str">
            <v>&lt;Size = 16&gt; &lt;color = # DE7100&gt; gunggeukgi Name &lt;/ color&gt; &lt;/ size&gt;_x000D_
_x000D_
Popis gunggeukgi</v>
          </cell>
          <cell r="AL603" t="str">
            <v>&lt;Storlek = 16&gt; &lt;color = # DE7100&gt; gunggeukgi Namn &lt;/ färg&gt; &lt;/ size&gt;_x000D_
_x000D_
Beskrivning gunggeukgi</v>
          </cell>
          <cell r="AM603" t="str">
            <v>&lt;Boyut = 16&gt; &lt;color = # DE7100&gt; gunggeukgi Adı &lt;/ renk&gt; &lt;/ size&gt;_x000D_
_x000D_
Açıklama gunggeukgi</v>
          </cell>
          <cell r="AN603" t="str">
            <v>&lt;Розмір = 16&gt; &lt;колір = # DE7100&gt; gunggeukgi Ім'я &lt;/ колір&gt; &lt;/ розмір&gt;_x000D_
_x000D_
опис gunggeukgi</v>
          </cell>
        </row>
        <row r="604">
          <cell r="A604" t="str">
            <v>CharUltimate_Meryl</v>
          </cell>
          <cell r="B604">
            <v>1</v>
          </cell>
          <cell r="C604" t="str">
            <v>&lt;size=16&gt;&lt;color=#DE7100&gt;궁극기 이름&lt;/color&gt;&lt;/size&gt;
궁극기 설명</v>
          </cell>
          <cell r="D604"/>
          <cell r="E604" t="str">
            <v>&lt;size=16&gt;&lt;color=#DE7100&gt;궁극기 이름&lt;/color&gt;&lt;/size&gt;
궁극기 설명</v>
          </cell>
          <cell r="F604"/>
          <cell r="G604" t="str">
            <v>&lt;Size = 16&gt; &lt;color = # DE7100&gt; gunggeukgi Name &lt;/ color&gt; &lt;/ size&gt;_x000D_
_x000D_
Description gunggeukgi</v>
          </cell>
          <cell r="H604" t="str">
            <v>&lt;Size = 16&gt; &lt;color = # DE7100&gt; gunggeukgi Name &lt;/ color&gt; &lt;/ size&gt;_x000D_
_x000D_
Description gunggeukgi</v>
          </cell>
          <cell r="K604">
            <v>1</v>
          </cell>
          <cell r="M604" t="str">
            <v>&lt;size = 16&gt; &lt;color =＃DE7100&gt;極め期の名前&lt;/ color&gt; &lt;/ size&gt;_x000D_
_x000D_
極め期説明</v>
          </cell>
          <cell r="N604" t="str">
            <v>&lt;大小= 16&gt; &lt;色=＃DE7100&gt; gunggeukgi名称&lt;/颜色&gt; &lt;/大小&gt;_x000D_
_x000D_
说明gunggeukgi</v>
          </cell>
          <cell r="O604" t="str">
            <v>&lt;大小= 16&gt; &lt;色=＃DE7100&gt; gunggeukgi名稱&lt;/顏色&gt; &lt;/大小&gt;_x000D_
_x000D_
說明gunggeukgi</v>
          </cell>
          <cell r="P604" t="str">
            <v>&lt;Taille = 16&gt; &lt;color = # DE7100&gt; Nom gunggeukgi &lt;/ color&gt; &lt;/ size&gt;_x000D_
_x000D_
Description gunggeukgi</v>
          </cell>
          <cell r="Q604" t="str">
            <v>&lt;Size = 16&gt; &lt;color = # DE7100&gt; gunggeukgi Name &lt;/ color&gt; &lt;/ size&gt;_x000D_
_x000D_
Beschreibung gunggeukgi</v>
          </cell>
          <cell r="R604" t="str">
            <v>&lt;Size = 16&gt; &lt;color = # DE7100&gt; gunggeukgi Nama &lt;/ warna&gt; &lt;/ size&gt;_x000D_
_x000D_
Deskripsi gunggeukgi</v>
          </cell>
          <cell r="S604" t="str">
            <v>&lt;Size = 16&gt; &lt;color = # DE7100&gt; gunggeukgi Nome &lt;/ color&gt; &lt;/ size&gt;_x000D_
_x000D_
Descrizione gunggeukgi</v>
          </cell>
          <cell r="T604" t="str">
            <v>&lt;Размер = 16&gt; &lt;цвет = # DE7100&gt; gunggeukgi Имя &lt;/ цвет&gt; &lt;/ размер&gt;_x000D_
_x000D_
Описание gunggeukgi</v>
          </cell>
          <cell r="U604" t="str">
            <v>&lt;Tamaño = 16&gt; &lt;color = # DE7100&gt; gunggeukgi Nombre &lt;/ del color&gt; &lt;/ tamaño&gt;_x000D_
_x000D_
Descripción gunggeukgi</v>
          </cell>
          <cell r="V604" t="str">
            <v>&lt;Size = 16&gt; &lt;color = # DE7100&gt; gunggeukgi ชื่อ &lt;/ สี&gt; &lt;/ ขนาด&gt;_x000D_
_x000D_
คำอธิบาย gunggeukgi</v>
          </cell>
          <cell r="W604" t="str">
            <v>&lt;Kích thước = 16&gt; &lt;color = # DE7100&gt; gunggeukgi Tên &lt;/ color&gt; &lt;/ size&gt;_x000D_
_x000D_
Mô tả gunggeukgi</v>
          </cell>
          <cell r="X604" t="str">
            <v>&lt;Tamanho = 16&gt; &lt;color = # DE7100&gt; gunggeukgi Nome &lt;/ color&gt; &lt;/ size&gt;_x000D_
_x000D_
Descrição gunggeukgi</v>
          </cell>
          <cell r="Y604" t="str">
            <v>&lt;الحجم = 16&gt; &lt;اللون = # DE7100&gt; gunggeukgi اسم &lt;/ لون&gt; &lt;/ حجم&gt;_x000D_
_x000D_
وصف gunggeukgi</v>
          </cell>
          <cell r="Z604" t="str">
            <v>&lt;Памер = 16&gt; &lt;колер = # DE7100&gt; gunggeukgi Імя &lt;/ колер&gt; &lt;/ памер&gt;_x000D_
_x000D_
апісанне gunggeukgi</v>
          </cell>
          <cell r="AA604" t="str">
            <v>&lt;Размер = 16&gt; &lt;цвят = # DE7100&gt; gunggeukgi Име &lt;/ цвят&gt; &lt;/ размер&gt;_x000D_
_x000D_
Описание gunggeukgi</v>
          </cell>
          <cell r="AB604" t="str">
            <v>&lt;Size = 16&gt; &lt;color = # DE7100&gt; gunggeukgi Name &lt;/ color&gt; &lt;/ size&gt;_x000D_
_x000D_
Popis gunggeukgi</v>
          </cell>
          <cell r="AC604" t="str">
            <v>&lt;Size = 16&gt; &lt;color = # DE7100&gt; gunggeukgi Naam &lt;/ color&gt; &lt;/ size&gt;_x000D_
_x000D_
beschrijving gunggeukgi</v>
          </cell>
          <cell r="AD604" t="str">
            <v>&lt;Size = 16&gt; &lt;color = # DE7100&gt; gunggeukgi nimi &lt;/ color&gt; &lt;/ size&gt;_x000D_
_x000D_
Kuvaus gunggeukgi</v>
          </cell>
          <cell r="AE604" t="str">
            <v>&lt;Μέγεθος = 16&gt; &lt;color = # DE7100&gt; gunggeukgi Όνομα &lt;/ χρώμα&gt; &lt;/ size&gt;_x000D_
_x000D_
περιγραφή gunggeukgi</v>
          </cell>
          <cell r="AF604" t="str">
            <v>&lt;Size = 16&gt; &lt;color = # DE7100&gt; gunggeukgi שם &lt;/ צבע&gt; &lt;/ size&gt;_x000D_
_x000D_
gunggeukgi תיאור</v>
          </cell>
          <cell r="AG604" t="str">
            <v>&lt;Size = 16&gt; &lt;color = # DE7100&gt; gunggeukgi neve &lt;/ color&gt; &lt;/ size&gt;_x000D_
_x000D_
Leírás gunggeukgi</v>
          </cell>
          <cell r="AH604" t="str">
            <v>&lt;Saiz = 16&gt; &lt;color = # DE7100&gt; gunggeukgi Nama &lt;/ warna&gt; &lt;/ saiz&gt;_x000D_
_x000D_
Penerangan gunggeukgi</v>
          </cell>
          <cell r="AI604" t="str">
            <v>&lt;Rozmiar = 16&gt; &lt;color = # DE7100&gt; gunggeukgi Nazwa &lt;/ color&gt; &lt;/ size&gt;_x000D_
_x000D_
Opis gunggeukgi</v>
          </cell>
          <cell r="AJ604" t="str">
            <v>&lt;Size = 16&gt; &lt;color = # DE7100&gt; gunggeukgi Name &lt;/ color&gt; &lt;/ size&gt;_x000D_
_x000D_
Descriere gunggeukgi</v>
          </cell>
          <cell r="AK604" t="str">
            <v>&lt;Size = 16&gt; &lt;color = # DE7100&gt; gunggeukgi Name &lt;/ color&gt; &lt;/ size&gt;_x000D_
_x000D_
Popis gunggeukgi</v>
          </cell>
          <cell r="AL604" t="str">
            <v>&lt;Storlek = 16&gt; &lt;color = # DE7100&gt; gunggeukgi Namn &lt;/ färg&gt; &lt;/ size&gt;_x000D_
_x000D_
Beskrivning gunggeukgi</v>
          </cell>
          <cell r="AM604" t="str">
            <v>&lt;Boyut = 16&gt; &lt;color = # DE7100&gt; gunggeukgi Adı &lt;/ renk&gt; &lt;/ size&gt;_x000D_
_x000D_
Açıklama gunggeukgi</v>
          </cell>
          <cell r="AN604" t="str">
            <v>&lt;Розмір = 16&gt; &lt;колір = # DE7100&gt; gunggeukgi Ім'я &lt;/ колір&gt; &lt;/ розмір&gt;_x000D_
_x000D_
опис gunggeukgi</v>
          </cell>
        </row>
        <row r="605">
          <cell r="A605" t="str">
            <v>CharUltimate_GreekWarrior</v>
          </cell>
          <cell r="B605">
            <v>1</v>
          </cell>
          <cell r="C605" t="str">
            <v>&lt;size=16&gt;&lt;color=#DE7100&gt;궁극기 이름&lt;/color&gt;&lt;/size&gt;
궁극기 설명</v>
          </cell>
          <cell r="D605"/>
          <cell r="E605" t="str">
            <v>&lt;size=16&gt;&lt;color=#DE7100&gt;궁극기 이름&lt;/color&gt;&lt;/size&gt;
궁극기 설명</v>
          </cell>
          <cell r="F605"/>
          <cell r="G605" t="str">
            <v>&lt;Size = 16&gt; &lt;color = # DE7100&gt; gunggeukgi Name &lt;/ color&gt; &lt;/ size&gt;_x000D_
_x000D_
Description gunggeukgi</v>
          </cell>
          <cell r="H605" t="str">
            <v>&lt;Size = 16&gt; &lt;color = # DE7100&gt; gunggeukgi Name &lt;/ color&gt; &lt;/ size&gt;_x000D_
_x000D_
Description gunggeukgi</v>
          </cell>
          <cell r="K605">
            <v>1</v>
          </cell>
          <cell r="M605" t="str">
            <v>&lt;size = 16&gt; &lt;color =＃DE7100&gt;極め期の名前&lt;/ color&gt; &lt;/ size&gt;_x000D_
_x000D_
極め期説明</v>
          </cell>
          <cell r="N605" t="str">
            <v>&lt;大小= 16&gt; &lt;色=＃DE7100&gt; gunggeukgi名称&lt;/颜色&gt; &lt;/大小&gt;_x000D_
_x000D_
说明gunggeukgi</v>
          </cell>
          <cell r="O605" t="str">
            <v>&lt;大小= 16&gt; &lt;色=＃DE7100&gt; gunggeukgi名稱&lt;/顏色&gt; &lt;/大小&gt;_x000D_
_x000D_
說明gunggeukgi</v>
          </cell>
          <cell r="P605" t="str">
            <v>&lt;Taille = 16&gt; &lt;color = # DE7100&gt; Nom gunggeukgi &lt;/ color&gt; &lt;/ size&gt;_x000D_
_x000D_
Description gunggeukgi</v>
          </cell>
          <cell r="Q605" t="str">
            <v>&lt;Size = 16&gt; &lt;color = # DE7100&gt; gunggeukgi Name &lt;/ color&gt; &lt;/ size&gt;_x000D_
_x000D_
Beschreibung gunggeukgi</v>
          </cell>
          <cell r="R605" t="str">
            <v>&lt;Size = 16&gt; &lt;color = # DE7100&gt; gunggeukgi Nama &lt;/ warna&gt; &lt;/ size&gt;_x000D_
_x000D_
Deskripsi gunggeukgi</v>
          </cell>
          <cell r="S605" t="str">
            <v>&lt;Size = 16&gt; &lt;color = # DE7100&gt; gunggeukgi Nome &lt;/ color&gt; &lt;/ size&gt;_x000D_
_x000D_
Descrizione gunggeukgi</v>
          </cell>
          <cell r="T605" t="str">
            <v>&lt;Размер = 16&gt; &lt;цвет = # DE7100&gt; gunggeukgi Имя &lt;/ цвет&gt; &lt;/ размер&gt;_x000D_
_x000D_
Описание gunggeukgi</v>
          </cell>
          <cell r="U605" t="str">
            <v>&lt;Tamaño = 16&gt; &lt;color = # DE7100&gt; gunggeukgi Nombre &lt;/ del color&gt; &lt;/ tamaño&gt;_x000D_
_x000D_
Descripción gunggeukgi</v>
          </cell>
          <cell r="V605" t="str">
            <v>&lt;Size = 16&gt; &lt;color = # DE7100&gt; gunggeukgi ชื่อ &lt;/ สี&gt; &lt;/ ขนาด&gt;_x000D_
_x000D_
คำอธิบาย gunggeukgi</v>
          </cell>
          <cell r="W605" t="str">
            <v>&lt;Kích thước = 16&gt; &lt;color = # DE7100&gt; gunggeukgi Tên &lt;/ color&gt; &lt;/ size&gt;_x000D_
_x000D_
Mô tả gunggeukgi</v>
          </cell>
          <cell r="X605" t="str">
            <v>&lt;Tamanho = 16&gt; &lt;color = # DE7100&gt; gunggeukgi Nome &lt;/ color&gt; &lt;/ size&gt;_x000D_
_x000D_
Descrição gunggeukgi</v>
          </cell>
          <cell r="Y605" t="str">
            <v>&lt;الحجم = 16&gt; &lt;اللون = # DE7100&gt; gunggeukgi اسم &lt;/ لون&gt; &lt;/ حجم&gt;_x000D_
_x000D_
وصف gunggeukgi</v>
          </cell>
          <cell r="Z605" t="str">
            <v>&lt;Памер = 16&gt; &lt;колер = # DE7100&gt; gunggeukgi Імя &lt;/ колер&gt; &lt;/ памер&gt;_x000D_
_x000D_
апісанне gunggeukgi</v>
          </cell>
          <cell r="AA605" t="str">
            <v>&lt;Размер = 16&gt; &lt;цвят = # DE7100&gt; gunggeukgi Име &lt;/ цвят&gt; &lt;/ размер&gt;_x000D_
_x000D_
Описание gunggeukgi</v>
          </cell>
          <cell r="AB605" t="str">
            <v>&lt;Size = 16&gt; &lt;color = # DE7100&gt; gunggeukgi Name &lt;/ color&gt; &lt;/ size&gt;_x000D_
_x000D_
Popis gunggeukgi</v>
          </cell>
          <cell r="AC605" t="str">
            <v>&lt;Size = 16&gt; &lt;color = # DE7100&gt; gunggeukgi Naam &lt;/ color&gt; &lt;/ size&gt;_x000D_
_x000D_
beschrijving gunggeukgi</v>
          </cell>
          <cell r="AD605" t="str">
            <v>&lt;Size = 16&gt; &lt;color = # DE7100&gt; gunggeukgi nimi &lt;/ color&gt; &lt;/ size&gt;_x000D_
_x000D_
Kuvaus gunggeukgi</v>
          </cell>
          <cell r="AE605" t="str">
            <v>&lt;Μέγεθος = 16&gt; &lt;color = # DE7100&gt; gunggeukgi Όνομα &lt;/ χρώμα&gt; &lt;/ size&gt;_x000D_
_x000D_
περιγραφή gunggeukgi</v>
          </cell>
          <cell r="AF605" t="str">
            <v>&lt;Size = 16&gt; &lt;color = # DE7100&gt; gunggeukgi שם &lt;/ צבע&gt; &lt;/ size&gt;_x000D_
_x000D_
gunggeukgi תיאור</v>
          </cell>
          <cell r="AG605" t="str">
            <v>&lt;Size = 16&gt; &lt;color = # DE7100&gt; gunggeukgi neve &lt;/ color&gt; &lt;/ size&gt;_x000D_
_x000D_
Leírás gunggeukgi</v>
          </cell>
          <cell r="AH605" t="str">
            <v>&lt;Saiz = 16&gt; &lt;color = # DE7100&gt; gunggeukgi Nama &lt;/ warna&gt; &lt;/ saiz&gt;_x000D_
_x000D_
Penerangan gunggeukgi</v>
          </cell>
          <cell r="AI605" t="str">
            <v>&lt;Rozmiar = 16&gt; &lt;color = # DE7100&gt; gunggeukgi Nazwa &lt;/ color&gt; &lt;/ size&gt;_x000D_
_x000D_
Opis gunggeukgi</v>
          </cell>
          <cell r="AJ605" t="str">
            <v>&lt;Size = 16&gt; &lt;color = # DE7100&gt; gunggeukgi Name &lt;/ color&gt; &lt;/ size&gt;_x000D_
_x000D_
Descriere gunggeukgi</v>
          </cell>
          <cell r="AK605" t="str">
            <v>&lt;Size = 16&gt; &lt;color = # DE7100&gt; gunggeukgi Name &lt;/ color&gt; &lt;/ size&gt;_x000D_
_x000D_
Popis gunggeukgi</v>
          </cell>
          <cell r="AL605" t="str">
            <v>&lt;Storlek = 16&gt; &lt;color = # DE7100&gt; gunggeukgi Namn &lt;/ färg&gt; &lt;/ size&gt;_x000D_
_x000D_
Beskrivning gunggeukgi</v>
          </cell>
          <cell r="AM605" t="str">
            <v>&lt;Boyut = 16&gt; &lt;color = # DE7100&gt; gunggeukgi Adı &lt;/ renk&gt; &lt;/ size&gt;_x000D_
_x000D_
Açıklama gunggeukgi</v>
          </cell>
          <cell r="AN605" t="str">
            <v>&lt;Розмір = 16&gt; &lt;колір = # DE7100&gt; gunggeukgi Ім'я &lt;/ колір&gt; &lt;/ розмір&gt;_x000D_
_x000D_
опис gunggeukgi</v>
          </cell>
        </row>
        <row r="606">
          <cell r="A606" t="str">
            <v>CharUltimate_Akai</v>
          </cell>
          <cell r="B606">
            <v>1</v>
          </cell>
          <cell r="C606" t="str">
            <v>&lt;size=16&gt;&lt;color=#DE7100&gt;궁극기 이름&lt;/color&gt;&lt;/size&gt;
궁극기 설명</v>
          </cell>
          <cell r="D606"/>
          <cell r="E606" t="str">
            <v>&lt;size=16&gt;&lt;color=#DE7100&gt;궁극기 이름&lt;/color&gt;&lt;/size&gt;
궁극기 설명</v>
          </cell>
          <cell r="F606"/>
          <cell r="G606" t="str">
            <v>&lt;Size = 16&gt; &lt;color = # DE7100&gt; gunggeukgi Name &lt;/ color&gt; &lt;/ size&gt;_x000D_
_x000D_
Description gunggeukgi</v>
          </cell>
          <cell r="H606" t="str">
            <v>&lt;Size = 16&gt; &lt;color = # DE7100&gt; gunggeukgi Name &lt;/ color&gt; &lt;/ size&gt;_x000D_
_x000D_
Description gunggeukgi</v>
          </cell>
          <cell r="K606">
            <v>1</v>
          </cell>
          <cell r="M606" t="str">
            <v>&lt;size = 16&gt; &lt;color =＃DE7100&gt;極め期の名前&lt;/ color&gt; &lt;/ size&gt;_x000D_
_x000D_
極め期説明</v>
          </cell>
          <cell r="N606" t="str">
            <v>&lt;大小= 16&gt; &lt;色=＃DE7100&gt; gunggeukgi名称&lt;/颜色&gt; &lt;/大小&gt;_x000D_
_x000D_
说明gunggeukgi</v>
          </cell>
          <cell r="O606" t="str">
            <v>&lt;大小= 16&gt; &lt;色=＃DE7100&gt; gunggeukgi名稱&lt;/顏色&gt; &lt;/大小&gt;_x000D_
_x000D_
說明gunggeukgi</v>
          </cell>
          <cell r="P606" t="str">
            <v>&lt;Taille = 16&gt; &lt;color = # DE7100&gt; Nom gunggeukgi &lt;/ color&gt; &lt;/ size&gt;_x000D_
_x000D_
Description gunggeukgi</v>
          </cell>
          <cell r="Q606" t="str">
            <v>&lt;Size = 16&gt; &lt;color = # DE7100&gt; gunggeukgi Name &lt;/ color&gt; &lt;/ size&gt;_x000D_
_x000D_
Beschreibung gunggeukgi</v>
          </cell>
          <cell r="R606" t="str">
            <v>&lt;Size = 16&gt; &lt;color = # DE7100&gt; gunggeukgi Nama &lt;/ warna&gt; &lt;/ size&gt;_x000D_
_x000D_
Deskripsi gunggeukgi</v>
          </cell>
          <cell r="S606" t="str">
            <v>&lt;Size = 16&gt; &lt;color = # DE7100&gt; gunggeukgi Nome &lt;/ color&gt; &lt;/ size&gt;_x000D_
_x000D_
Descrizione gunggeukgi</v>
          </cell>
          <cell r="T606" t="str">
            <v>&lt;Размер = 16&gt; &lt;цвет = # DE7100&gt; gunggeukgi Имя &lt;/ цвет&gt; &lt;/ размер&gt;_x000D_
_x000D_
Описание gunggeukgi</v>
          </cell>
          <cell r="U606" t="str">
            <v>&lt;Tamaño = 16&gt; &lt;color = # DE7100&gt; gunggeukgi Nombre &lt;/ del color&gt; &lt;/ tamaño&gt;_x000D_
_x000D_
Descripción gunggeukgi</v>
          </cell>
          <cell r="V606" t="str">
            <v>&lt;Size = 16&gt; &lt;color = # DE7100&gt; gunggeukgi ชื่อ &lt;/ สี&gt; &lt;/ ขนาด&gt;_x000D_
_x000D_
คำอธิบาย gunggeukgi</v>
          </cell>
          <cell r="W606" t="str">
            <v>&lt;Kích thước = 16&gt; &lt;color = # DE7100&gt; gunggeukgi Tên &lt;/ color&gt; &lt;/ size&gt;_x000D_
_x000D_
Mô tả gunggeukgi</v>
          </cell>
          <cell r="X606" t="str">
            <v>&lt;Tamanho = 16&gt; &lt;color = # DE7100&gt; gunggeukgi Nome &lt;/ color&gt; &lt;/ size&gt;_x000D_
_x000D_
Descrição gunggeukgi</v>
          </cell>
          <cell r="Y606" t="str">
            <v>&lt;الحجم = 16&gt; &lt;اللون = # DE7100&gt; gunggeukgi اسم &lt;/ لون&gt; &lt;/ حجم&gt;_x000D_
_x000D_
وصف gunggeukgi</v>
          </cell>
          <cell r="Z606" t="str">
            <v>&lt;Памер = 16&gt; &lt;колер = # DE7100&gt; gunggeukgi Імя &lt;/ колер&gt; &lt;/ памер&gt;_x000D_
_x000D_
апісанне gunggeukgi</v>
          </cell>
          <cell r="AA606" t="str">
            <v>&lt;Размер = 16&gt; &lt;цвят = # DE7100&gt; gunggeukgi Име &lt;/ цвят&gt; &lt;/ размер&gt;_x000D_
_x000D_
Описание gunggeukgi</v>
          </cell>
          <cell r="AB606" t="str">
            <v>&lt;Size = 16&gt; &lt;color = # DE7100&gt; gunggeukgi Name &lt;/ color&gt; &lt;/ size&gt;_x000D_
_x000D_
Popis gunggeukgi</v>
          </cell>
          <cell r="AC606" t="str">
            <v>&lt;Size = 16&gt; &lt;color = # DE7100&gt; gunggeukgi Naam &lt;/ color&gt; &lt;/ size&gt;_x000D_
_x000D_
beschrijving gunggeukgi</v>
          </cell>
          <cell r="AD606" t="str">
            <v>&lt;Size = 16&gt; &lt;color = # DE7100&gt; gunggeukgi nimi &lt;/ color&gt; &lt;/ size&gt;_x000D_
_x000D_
Kuvaus gunggeukgi</v>
          </cell>
          <cell r="AE606" t="str">
            <v>&lt;Μέγεθος = 16&gt; &lt;color = # DE7100&gt; gunggeukgi Όνομα &lt;/ χρώμα&gt; &lt;/ size&gt;_x000D_
_x000D_
περιγραφή gunggeukgi</v>
          </cell>
          <cell r="AF606" t="str">
            <v>&lt;Size = 16&gt; &lt;color = # DE7100&gt; gunggeukgi שם &lt;/ צבע&gt; &lt;/ size&gt;_x000D_
_x000D_
gunggeukgi תיאור</v>
          </cell>
          <cell r="AG606" t="str">
            <v>&lt;Size = 16&gt; &lt;color = # DE7100&gt; gunggeukgi neve &lt;/ color&gt; &lt;/ size&gt;_x000D_
_x000D_
Leírás gunggeukgi</v>
          </cell>
          <cell r="AH606" t="str">
            <v>&lt;Saiz = 16&gt; &lt;color = # DE7100&gt; gunggeukgi Nama &lt;/ warna&gt; &lt;/ saiz&gt;_x000D_
_x000D_
Penerangan gunggeukgi</v>
          </cell>
          <cell r="AI606" t="str">
            <v>&lt;Rozmiar = 16&gt; &lt;color = # DE7100&gt; gunggeukgi Nazwa &lt;/ color&gt; &lt;/ size&gt;_x000D_
_x000D_
Opis gunggeukgi</v>
          </cell>
          <cell r="AJ606" t="str">
            <v>&lt;Size = 16&gt; &lt;color = # DE7100&gt; gunggeukgi Name &lt;/ color&gt; &lt;/ size&gt;_x000D_
_x000D_
Descriere gunggeukgi</v>
          </cell>
          <cell r="AK606" t="str">
            <v>&lt;Size = 16&gt; &lt;color = # DE7100&gt; gunggeukgi Name &lt;/ color&gt; &lt;/ size&gt;_x000D_
_x000D_
Popis gunggeukgi</v>
          </cell>
          <cell r="AL606" t="str">
            <v>&lt;Storlek = 16&gt; &lt;color = # DE7100&gt; gunggeukgi Namn &lt;/ färg&gt; &lt;/ size&gt;_x000D_
_x000D_
Beskrivning gunggeukgi</v>
          </cell>
          <cell r="AM606" t="str">
            <v>&lt;Boyut = 16&gt; &lt;color = # DE7100&gt; gunggeukgi Adı &lt;/ renk&gt; &lt;/ size&gt;_x000D_
_x000D_
Açıklama gunggeukgi</v>
          </cell>
          <cell r="AN606" t="str">
            <v>&lt;Розмір = 16&gt; &lt;колір = # DE7100&gt; gunggeukgi Ім'я &lt;/ колір&gt; &lt;/ розмір&gt;_x000D_
_x000D_
опис gunggeukgi</v>
          </cell>
        </row>
        <row r="607">
          <cell r="A607" t="str">
            <v>CharUltimate_Yuka</v>
          </cell>
          <cell r="B607">
            <v>1</v>
          </cell>
          <cell r="C607" t="str">
            <v>&lt;size=16&gt;&lt;color=#DE7100&gt;궁극기 이름&lt;/color&gt;&lt;/size&gt;
궁극기 설명</v>
          </cell>
          <cell r="D607"/>
          <cell r="E607" t="str">
            <v>&lt;size=16&gt;&lt;color=#DE7100&gt;궁극기 이름&lt;/color&gt;&lt;/size&gt;
궁극기 설명</v>
          </cell>
          <cell r="F607"/>
          <cell r="G607" t="str">
            <v>&lt;Size = 16&gt; &lt;color = # DE7100&gt; gunggeukgi Name &lt;/ color&gt; &lt;/ size&gt;_x000D_
_x000D_
Description gunggeukgi</v>
          </cell>
          <cell r="H607" t="str">
            <v>&lt;Size = 16&gt; &lt;color = # DE7100&gt; gunggeukgi Name &lt;/ color&gt; &lt;/ size&gt;_x000D_
_x000D_
Description gunggeukgi</v>
          </cell>
          <cell r="K607">
            <v>1</v>
          </cell>
          <cell r="M607" t="str">
            <v>&lt;size = 16&gt; &lt;color =＃DE7100&gt;極め期の名前&lt;/ color&gt; &lt;/ size&gt;_x000D_
_x000D_
極め期説明</v>
          </cell>
          <cell r="N607" t="str">
            <v>&lt;大小= 16&gt; &lt;色=＃DE7100&gt; gunggeukgi名称&lt;/颜色&gt; &lt;/大小&gt;_x000D_
_x000D_
说明gunggeukgi</v>
          </cell>
          <cell r="O607" t="str">
            <v>&lt;大小= 16&gt; &lt;色=＃DE7100&gt; gunggeukgi名稱&lt;/顏色&gt; &lt;/大小&gt;_x000D_
_x000D_
說明gunggeukgi</v>
          </cell>
          <cell r="P607" t="str">
            <v>&lt;Taille = 16&gt; &lt;color = # DE7100&gt; Nom gunggeukgi &lt;/ color&gt; &lt;/ size&gt;_x000D_
_x000D_
Description gunggeukgi</v>
          </cell>
          <cell r="Q607" t="str">
            <v>&lt;Size = 16&gt; &lt;color = # DE7100&gt; gunggeukgi Name &lt;/ color&gt; &lt;/ size&gt;_x000D_
_x000D_
Beschreibung gunggeukgi</v>
          </cell>
          <cell r="R607" t="str">
            <v>&lt;Size = 16&gt; &lt;color = # DE7100&gt; gunggeukgi Nama &lt;/ warna&gt; &lt;/ size&gt;_x000D_
_x000D_
Deskripsi gunggeukgi</v>
          </cell>
          <cell r="S607" t="str">
            <v>&lt;Size = 16&gt; &lt;color = # DE7100&gt; gunggeukgi Nome &lt;/ color&gt; &lt;/ size&gt;_x000D_
_x000D_
Descrizione gunggeukgi</v>
          </cell>
          <cell r="T607" t="str">
            <v>&lt;Размер = 16&gt; &lt;цвет = # DE7100&gt; gunggeukgi Имя &lt;/ цвет&gt; &lt;/ размер&gt;_x000D_
_x000D_
Описание gunggeukgi</v>
          </cell>
          <cell r="U607" t="str">
            <v>&lt;Tamaño = 16&gt; &lt;color = # DE7100&gt; gunggeukgi Nombre &lt;/ del color&gt; &lt;/ tamaño&gt;_x000D_
_x000D_
Descripción gunggeukgi</v>
          </cell>
          <cell r="V607" t="str">
            <v>&lt;Size = 16&gt; &lt;color = # DE7100&gt; gunggeukgi ชื่อ &lt;/ สี&gt; &lt;/ ขนาด&gt;_x000D_
_x000D_
คำอธิบาย gunggeukgi</v>
          </cell>
          <cell r="W607" t="str">
            <v>&lt;Kích thước = 16&gt; &lt;color = # DE7100&gt; gunggeukgi Tên &lt;/ color&gt; &lt;/ size&gt;_x000D_
_x000D_
Mô tả gunggeukgi</v>
          </cell>
          <cell r="X607" t="str">
            <v>&lt;Tamanho = 16&gt; &lt;color = # DE7100&gt; gunggeukgi Nome &lt;/ color&gt; &lt;/ size&gt;_x000D_
_x000D_
Descrição gunggeukgi</v>
          </cell>
          <cell r="Y607" t="str">
            <v>&lt;الحجم = 16&gt; &lt;اللون = # DE7100&gt; gunggeukgi اسم &lt;/ لون&gt; &lt;/ حجم&gt;_x000D_
_x000D_
وصف gunggeukgi</v>
          </cell>
          <cell r="Z607" t="str">
            <v>&lt;Памер = 16&gt; &lt;колер = # DE7100&gt; gunggeukgi Імя &lt;/ колер&gt; &lt;/ памер&gt;_x000D_
_x000D_
апісанне gunggeukgi</v>
          </cell>
          <cell r="AA607" t="str">
            <v>&lt;Размер = 16&gt; &lt;цвят = # DE7100&gt; gunggeukgi Име &lt;/ цвят&gt; &lt;/ размер&gt;_x000D_
_x000D_
Описание gunggeukgi</v>
          </cell>
          <cell r="AB607" t="str">
            <v>&lt;Size = 16&gt; &lt;color = # DE7100&gt; gunggeukgi Name &lt;/ color&gt; &lt;/ size&gt;_x000D_
_x000D_
Popis gunggeukgi</v>
          </cell>
          <cell r="AC607" t="str">
            <v>&lt;Size = 16&gt; &lt;color = # DE7100&gt; gunggeukgi Naam &lt;/ color&gt; &lt;/ size&gt;_x000D_
_x000D_
beschrijving gunggeukgi</v>
          </cell>
          <cell r="AD607" t="str">
            <v>&lt;Size = 16&gt; &lt;color = # DE7100&gt; gunggeukgi nimi &lt;/ color&gt; &lt;/ size&gt;_x000D_
_x000D_
Kuvaus gunggeukgi</v>
          </cell>
          <cell r="AE607" t="str">
            <v>&lt;Μέγεθος = 16&gt; &lt;color = # DE7100&gt; gunggeukgi Όνομα &lt;/ χρώμα&gt; &lt;/ size&gt;_x000D_
_x000D_
περιγραφή gunggeukgi</v>
          </cell>
          <cell r="AF607" t="str">
            <v>&lt;Size = 16&gt; &lt;color = # DE7100&gt; gunggeukgi שם &lt;/ צבע&gt; &lt;/ size&gt;_x000D_
_x000D_
gunggeukgi תיאור</v>
          </cell>
          <cell r="AG607" t="str">
            <v>&lt;Size = 16&gt; &lt;color = # DE7100&gt; gunggeukgi neve &lt;/ color&gt; &lt;/ size&gt;_x000D_
_x000D_
Leírás gunggeukgi</v>
          </cell>
          <cell r="AH607" t="str">
            <v>&lt;Saiz = 16&gt; &lt;color = # DE7100&gt; gunggeukgi Nama &lt;/ warna&gt; &lt;/ saiz&gt;_x000D_
_x000D_
Penerangan gunggeukgi</v>
          </cell>
          <cell r="AI607" t="str">
            <v>&lt;Rozmiar = 16&gt; &lt;color = # DE7100&gt; gunggeukgi Nazwa &lt;/ color&gt; &lt;/ size&gt;_x000D_
_x000D_
Opis gunggeukgi</v>
          </cell>
          <cell r="AJ607" t="str">
            <v>&lt;Size = 16&gt; &lt;color = # DE7100&gt; gunggeukgi Name &lt;/ color&gt; &lt;/ size&gt;_x000D_
_x000D_
Descriere gunggeukgi</v>
          </cell>
          <cell r="AK607" t="str">
            <v>&lt;Size = 16&gt; &lt;color = # DE7100&gt; gunggeukgi Name &lt;/ color&gt; &lt;/ size&gt;_x000D_
_x000D_
Popis gunggeukgi</v>
          </cell>
          <cell r="AL607" t="str">
            <v>&lt;Storlek = 16&gt; &lt;color = # DE7100&gt; gunggeukgi Namn &lt;/ färg&gt; &lt;/ size&gt;_x000D_
_x000D_
Beskrivning gunggeukgi</v>
          </cell>
          <cell r="AM607" t="str">
            <v>&lt;Boyut = 16&gt; &lt;color = # DE7100&gt; gunggeukgi Adı &lt;/ renk&gt; &lt;/ size&gt;_x000D_
_x000D_
Açıklama gunggeukgi</v>
          </cell>
          <cell r="AN607" t="str">
            <v>&lt;Розмір = 16&gt; &lt;колір = # DE7100&gt; gunggeukgi Ім'я &lt;/ колір&gt; &lt;/ розмір&gt;_x000D_
_x000D_
опис gunggeukgi</v>
          </cell>
        </row>
        <row r="608">
          <cell r="A608" t="str">
            <v>CharUltimate_SteampunkRobot</v>
          </cell>
          <cell r="B608">
            <v>1</v>
          </cell>
          <cell r="C608" t="str">
            <v>&lt;size=16&gt;&lt;color=#DE7100&gt;궁극기 이름&lt;/color&gt;&lt;/size&gt;
궁극기 설명</v>
          </cell>
          <cell r="D608"/>
          <cell r="E608" t="str">
            <v>&lt;size=16&gt;&lt;color=#DE7100&gt;궁극기 이름&lt;/color&gt;&lt;/size&gt;
궁극기 설명</v>
          </cell>
          <cell r="F608"/>
          <cell r="G608" t="str">
            <v>&lt;Size = 16&gt; &lt;color = # DE7100&gt; gunggeukgi Name &lt;/ color&gt; &lt;/ size&gt;_x000D_
_x000D_
Description gunggeukgi</v>
          </cell>
          <cell r="H608" t="str">
            <v>&lt;Size = 16&gt; &lt;color = # DE7100&gt; gunggeukgi Name &lt;/ color&gt; &lt;/ size&gt;_x000D_
_x000D_
Description gunggeukgi</v>
          </cell>
          <cell r="K608">
            <v>1</v>
          </cell>
          <cell r="M608" t="str">
            <v>&lt;size = 16&gt; &lt;color =＃DE7100&gt;極め期の名前&lt;/ color&gt; &lt;/ size&gt;_x000D_
_x000D_
極め期説明</v>
          </cell>
          <cell r="N608" t="str">
            <v>&lt;大小= 16&gt; &lt;色=＃DE7100&gt; gunggeukgi名称&lt;/颜色&gt; &lt;/大小&gt;_x000D_
_x000D_
说明gunggeukgi</v>
          </cell>
          <cell r="O608" t="str">
            <v>&lt;大小= 16&gt; &lt;色=＃DE7100&gt; gunggeukgi名稱&lt;/顏色&gt; &lt;/大小&gt;_x000D_
_x000D_
說明gunggeukgi</v>
          </cell>
          <cell r="P608" t="str">
            <v>&lt;Taille = 16&gt; &lt;color = # DE7100&gt; Nom gunggeukgi &lt;/ color&gt; &lt;/ size&gt;_x000D_
_x000D_
Description gunggeukgi</v>
          </cell>
          <cell r="Q608" t="str">
            <v>&lt;Size = 16&gt; &lt;color = # DE7100&gt; gunggeukgi Name &lt;/ color&gt; &lt;/ size&gt;_x000D_
_x000D_
Beschreibung gunggeukgi</v>
          </cell>
          <cell r="R608" t="str">
            <v>&lt;Size = 16&gt; &lt;color = # DE7100&gt; gunggeukgi Nama &lt;/ warna&gt; &lt;/ size&gt;_x000D_
_x000D_
Deskripsi gunggeukgi</v>
          </cell>
          <cell r="S608" t="str">
            <v>&lt;Size = 16&gt; &lt;color = # DE7100&gt; gunggeukgi Nome &lt;/ color&gt; &lt;/ size&gt;_x000D_
_x000D_
Descrizione gunggeukgi</v>
          </cell>
          <cell r="T608" t="str">
            <v>&lt;Размер = 16&gt; &lt;цвет = # DE7100&gt; gunggeukgi Имя &lt;/ цвет&gt; &lt;/ размер&gt;_x000D_
_x000D_
Описание gunggeukgi</v>
          </cell>
          <cell r="U608" t="str">
            <v>&lt;Tamaño = 16&gt; &lt;color = # DE7100&gt; gunggeukgi Nombre &lt;/ del color&gt; &lt;/ tamaño&gt;_x000D_
_x000D_
Descripción gunggeukgi</v>
          </cell>
          <cell r="V608" t="str">
            <v>&lt;Size = 16&gt; &lt;color = # DE7100&gt; gunggeukgi ชื่อ &lt;/ สี&gt; &lt;/ ขนาด&gt;_x000D_
_x000D_
คำอธิบาย gunggeukgi</v>
          </cell>
          <cell r="W608" t="str">
            <v>&lt;Kích thước = 16&gt; &lt;color = # DE7100&gt; gunggeukgi Tên &lt;/ color&gt; &lt;/ size&gt;_x000D_
_x000D_
Mô tả gunggeukgi</v>
          </cell>
          <cell r="X608" t="str">
            <v>&lt;Tamanho = 16&gt; &lt;color = # DE7100&gt; gunggeukgi Nome &lt;/ color&gt; &lt;/ size&gt;_x000D_
_x000D_
Descrição gunggeukgi</v>
          </cell>
          <cell r="Y608" t="str">
            <v>&lt;الحجم = 16&gt; &lt;اللون = # DE7100&gt; gunggeukgi اسم &lt;/ لون&gt; &lt;/ حجم&gt;_x000D_
_x000D_
وصف gunggeukgi</v>
          </cell>
          <cell r="Z608" t="str">
            <v>&lt;Памер = 16&gt; &lt;колер = # DE7100&gt; gunggeukgi Імя &lt;/ колер&gt; &lt;/ памер&gt;_x000D_
_x000D_
апісанне gunggeukgi</v>
          </cell>
          <cell r="AA608" t="str">
            <v>&lt;Размер = 16&gt; &lt;цвят = # DE7100&gt; gunggeukgi Име &lt;/ цвят&gt; &lt;/ размер&gt;_x000D_
_x000D_
Описание gunggeukgi</v>
          </cell>
          <cell r="AB608" t="str">
            <v>&lt;Size = 16&gt; &lt;color = # DE7100&gt; gunggeukgi Name &lt;/ color&gt; &lt;/ size&gt;_x000D_
_x000D_
Popis gunggeukgi</v>
          </cell>
          <cell r="AC608" t="str">
            <v>&lt;Size = 16&gt; &lt;color = # DE7100&gt; gunggeukgi Naam &lt;/ color&gt; &lt;/ size&gt;_x000D_
_x000D_
beschrijving gunggeukgi</v>
          </cell>
          <cell r="AD608" t="str">
            <v>&lt;Size = 16&gt; &lt;color = # DE7100&gt; gunggeukgi nimi &lt;/ color&gt; &lt;/ size&gt;_x000D_
_x000D_
Kuvaus gunggeukgi</v>
          </cell>
          <cell r="AE608" t="str">
            <v>&lt;Μέγεθος = 16&gt; &lt;color = # DE7100&gt; gunggeukgi Όνομα &lt;/ χρώμα&gt; &lt;/ size&gt;_x000D_
_x000D_
περιγραφή gunggeukgi</v>
          </cell>
          <cell r="AF608" t="str">
            <v>&lt;Size = 16&gt; &lt;color = # DE7100&gt; gunggeukgi שם &lt;/ צבע&gt; &lt;/ size&gt;_x000D_
_x000D_
gunggeukgi תיאור</v>
          </cell>
          <cell r="AG608" t="str">
            <v>&lt;Size = 16&gt; &lt;color = # DE7100&gt; gunggeukgi neve &lt;/ color&gt; &lt;/ size&gt;_x000D_
_x000D_
Leírás gunggeukgi</v>
          </cell>
          <cell r="AH608" t="str">
            <v>&lt;Saiz = 16&gt; &lt;color = # DE7100&gt; gunggeukgi Nama &lt;/ warna&gt; &lt;/ saiz&gt;_x000D_
_x000D_
Penerangan gunggeukgi</v>
          </cell>
          <cell r="AI608" t="str">
            <v>&lt;Rozmiar = 16&gt; &lt;color = # DE7100&gt; gunggeukgi Nazwa &lt;/ color&gt; &lt;/ size&gt;_x000D_
_x000D_
Opis gunggeukgi</v>
          </cell>
          <cell r="AJ608" t="str">
            <v>&lt;Size = 16&gt; &lt;color = # DE7100&gt; gunggeukgi Name &lt;/ color&gt; &lt;/ size&gt;_x000D_
_x000D_
Descriere gunggeukgi</v>
          </cell>
          <cell r="AK608" t="str">
            <v>&lt;Size = 16&gt; &lt;color = # DE7100&gt; gunggeukgi Name &lt;/ color&gt; &lt;/ size&gt;_x000D_
_x000D_
Popis gunggeukgi</v>
          </cell>
          <cell r="AL608" t="str">
            <v>&lt;Storlek = 16&gt; &lt;color = # DE7100&gt; gunggeukgi Namn &lt;/ färg&gt; &lt;/ size&gt;_x000D_
_x000D_
Beskrivning gunggeukgi</v>
          </cell>
          <cell r="AM608" t="str">
            <v>&lt;Boyut = 16&gt; &lt;color = # DE7100&gt; gunggeukgi Adı &lt;/ renk&gt; &lt;/ size&gt;_x000D_
_x000D_
Açıklama gunggeukgi</v>
          </cell>
          <cell r="AN608" t="str">
            <v>&lt;Розмір = 16&gt; &lt;колір = # DE7100&gt; gunggeukgi Ім'я &lt;/ колір&gt; &lt;/ розмір&gt;_x000D_
_x000D_
опис gunggeukgi</v>
          </cell>
        </row>
        <row r="609">
          <cell r="A609" t="str">
            <v>CharUltimate_Kachujin</v>
          </cell>
          <cell r="B609">
            <v>1</v>
          </cell>
          <cell r="C609" t="str">
            <v>&lt;size=16&gt;&lt;color=#DE7100&gt;궁극기 이름&lt;/color&gt;&lt;/size&gt;
궁극기 설명</v>
          </cell>
          <cell r="D609"/>
          <cell r="E609" t="str">
            <v>&lt;size=16&gt;&lt;color=#DE7100&gt;궁극기 이름&lt;/color&gt;&lt;/size&gt;
궁극기 설명</v>
          </cell>
          <cell r="F609"/>
          <cell r="G609" t="str">
            <v>&lt;Size = 16&gt; &lt;color = # DE7100&gt; gunggeukgi Name &lt;/ color&gt; &lt;/ size&gt;_x000D_
_x000D_
Description gunggeukgi</v>
          </cell>
          <cell r="H609" t="str">
            <v>&lt;Size = 16&gt; &lt;color = # DE7100&gt; gunggeukgi Name &lt;/ color&gt; &lt;/ size&gt;_x000D_
_x000D_
Description gunggeukgi</v>
          </cell>
          <cell r="K609">
            <v>1</v>
          </cell>
          <cell r="M609" t="str">
            <v>&lt;size = 16&gt; &lt;color =＃DE7100&gt;極め期の名前&lt;/ color&gt; &lt;/ size&gt;_x000D_
_x000D_
極め期説明</v>
          </cell>
          <cell r="N609" t="str">
            <v>&lt;大小= 16&gt; &lt;色=＃DE7100&gt; gunggeukgi名称&lt;/颜色&gt; &lt;/大小&gt;_x000D_
_x000D_
说明gunggeukgi</v>
          </cell>
          <cell r="O609" t="str">
            <v>&lt;大小= 16&gt; &lt;色=＃DE7100&gt; gunggeukgi名稱&lt;/顏色&gt; &lt;/大小&gt;_x000D_
_x000D_
說明gunggeukgi</v>
          </cell>
          <cell r="P609" t="str">
            <v>&lt;Taille = 16&gt; &lt;color = # DE7100&gt; Nom gunggeukgi &lt;/ color&gt; &lt;/ size&gt;_x000D_
_x000D_
Description gunggeukgi</v>
          </cell>
          <cell r="Q609" t="str">
            <v>&lt;Size = 16&gt; &lt;color = # DE7100&gt; gunggeukgi Name &lt;/ color&gt; &lt;/ size&gt;_x000D_
_x000D_
Beschreibung gunggeukgi</v>
          </cell>
          <cell r="R609" t="str">
            <v>&lt;Size = 16&gt; &lt;color = # DE7100&gt; gunggeukgi Nama &lt;/ warna&gt; &lt;/ size&gt;_x000D_
_x000D_
Deskripsi gunggeukgi</v>
          </cell>
          <cell r="S609" t="str">
            <v>&lt;Size = 16&gt; &lt;color = # DE7100&gt; gunggeukgi Nome &lt;/ color&gt; &lt;/ size&gt;_x000D_
_x000D_
Descrizione gunggeukgi</v>
          </cell>
          <cell r="T609" t="str">
            <v>&lt;Размер = 16&gt; &lt;цвет = # DE7100&gt; gunggeukgi Имя &lt;/ цвет&gt; &lt;/ размер&gt;_x000D_
_x000D_
Описание gunggeukgi</v>
          </cell>
          <cell r="U609" t="str">
            <v>&lt;Tamaño = 16&gt; &lt;color = # DE7100&gt; gunggeukgi Nombre &lt;/ del color&gt; &lt;/ tamaño&gt;_x000D_
_x000D_
Descripción gunggeukgi</v>
          </cell>
          <cell r="V609" t="str">
            <v>&lt;Size = 16&gt; &lt;color = # DE7100&gt; gunggeukgi ชื่อ &lt;/ สี&gt; &lt;/ ขนาด&gt;_x000D_
_x000D_
คำอธิบาย gunggeukgi</v>
          </cell>
          <cell r="W609" t="str">
            <v>&lt;Kích thước = 16&gt; &lt;color = # DE7100&gt; gunggeukgi Tên &lt;/ color&gt; &lt;/ size&gt;_x000D_
_x000D_
Mô tả gunggeukgi</v>
          </cell>
          <cell r="X609" t="str">
            <v>&lt;Tamanho = 16&gt; &lt;color = # DE7100&gt; gunggeukgi Nome &lt;/ color&gt; &lt;/ size&gt;_x000D_
_x000D_
Descrição gunggeukgi</v>
          </cell>
          <cell r="Y609" t="str">
            <v>&lt;الحجم = 16&gt; &lt;اللون = # DE7100&gt; gunggeukgi اسم &lt;/ لون&gt; &lt;/ حجم&gt;_x000D_
_x000D_
وصف gunggeukgi</v>
          </cell>
          <cell r="Z609" t="str">
            <v>&lt;Памер = 16&gt; &lt;колер = # DE7100&gt; gunggeukgi Імя &lt;/ колер&gt; &lt;/ памер&gt;_x000D_
_x000D_
апісанне gunggeukgi</v>
          </cell>
          <cell r="AA609" t="str">
            <v>&lt;Размер = 16&gt; &lt;цвят = # DE7100&gt; gunggeukgi Име &lt;/ цвят&gt; &lt;/ размер&gt;_x000D_
_x000D_
Описание gunggeukgi</v>
          </cell>
          <cell r="AB609" t="str">
            <v>&lt;Size = 16&gt; &lt;color = # DE7100&gt; gunggeukgi Name &lt;/ color&gt; &lt;/ size&gt;_x000D_
_x000D_
Popis gunggeukgi</v>
          </cell>
          <cell r="AC609" t="str">
            <v>&lt;Size = 16&gt; &lt;color = # DE7100&gt; gunggeukgi Naam &lt;/ color&gt; &lt;/ size&gt;_x000D_
_x000D_
beschrijving gunggeukgi</v>
          </cell>
          <cell r="AD609" t="str">
            <v>&lt;Size = 16&gt; &lt;color = # DE7100&gt; gunggeukgi nimi &lt;/ color&gt; &lt;/ size&gt;_x000D_
_x000D_
Kuvaus gunggeukgi</v>
          </cell>
          <cell r="AE609" t="str">
            <v>&lt;Μέγεθος = 16&gt; &lt;color = # DE7100&gt; gunggeukgi Όνομα &lt;/ χρώμα&gt; &lt;/ size&gt;_x000D_
_x000D_
περιγραφή gunggeukgi</v>
          </cell>
          <cell r="AF609" t="str">
            <v>&lt;Size = 16&gt; &lt;color = # DE7100&gt; gunggeukgi שם &lt;/ צבע&gt; &lt;/ size&gt;_x000D_
_x000D_
gunggeukgi תיאור</v>
          </cell>
          <cell r="AG609" t="str">
            <v>&lt;Size = 16&gt; &lt;color = # DE7100&gt; gunggeukgi neve &lt;/ color&gt; &lt;/ size&gt;_x000D_
_x000D_
Leírás gunggeukgi</v>
          </cell>
          <cell r="AH609" t="str">
            <v>&lt;Saiz = 16&gt; &lt;color = # DE7100&gt; gunggeukgi Nama &lt;/ warna&gt; &lt;/ saiz&gt;_x000D_
_x000D_
Penerangan gunggeukgi</v>
          </cell>
          <cell r="AI609" t="str">
            <v>&lt;Rozmiar = 16&gt; &lt;color = # DE7100&gt; gunggeukgi Nazwa &lt;/ color&gt; &lt;/ size&gt;_x000D_
_x000D_
Opis gunggeukgi</v>
          </cell>
          <cell r="AJ609" t="str">
            <v>&lt;Size = 16&gt; &lt;color = # DE7100&gt; gunggeukgi Name &lt;/ color&gt; &lt;/ size&gt;_x000D_
_x000D_
Descriere gunggeukgi</v>
          </cell>
          <cell r="AK609" t="str">
            <v>&lt;Size = 16&gt; &lt;color = # DE7100&gt; gunggeukgi Name &lt;/ color&gt; &lt;/ size&gt;_x000D_
_x000D_
Popis gunggeukgi</v>
          </cell>
          <cell r="AL609" t="str">
            <v>&lt;Storlek = 16&gt; &lt;color = # DE7100&gt; gunggeukgi Namn &lt;/ färg&gt; &lt;/ size&gt;_x000D_
_x000D_
Beskrivning gunggeukgi</v>
          </cell>
          <cell r="AM609" t="str">
            <v>&lt;Boyut = 16&gt; &lt;color = # DE7100&gt; gunggeukgi Adı &lt;/ renk&gt; &lt;/ size&gt;_x000D_
_x000D_
Açıklama gunggeukgi</v>
          </cell>
          <cell r="AN609" t="str">
            <v>&lt;Розмір = 16&gt; &lt;колір = # DE7100&gt; gunggeukgi Ім'я &lt;/ колір&gt; &lt;/ розмір&gt;_x000D_
_x000D_
опис gunggeukgi</v>
          </cell>
        </row>
        <row r="610">
          <cell r="A610" t="str">
            <v>CharUltimate_Medea</v>
          </cell>
          <cell r="B610">
            <v>1</v>
          </cell>
          <cell r="C610" t="str">
            <v>&lt;size=16&gt;&lt;color=#DE7100&gt;궁극기 이름&lt;/color&gt;&lt;/size&gt;
궁극기 설명</v>
          </cell>
          <cell r="D610"/>
          <cell r="E610" t="str">
            <v>&lt;size=16&gt;&lt;color=#DE7100&gt;궁극기 이름&lt;/color&gt;&lt;/size&gt;
궁극기 설명</v>
          </cell>
          <cell r="F610"/>
          <cell r="G610" t="str">
            <v>&lt;Size = 16&gt; &lt;color = # DE7100&gt; gunggeukgi Name &lt;/ color&gt; &lt;/ size&gt;_x000D_
_x000D_
Description gunggeukgi</v>
          </cell>
          <cell r="H610" t="str">
            <v>&lt;Size = 16&gt; &lt;color = # DE7100&gt; gunggeukgi Name &lt;/ color&gt; &lt;/ size&gt;_x000D_
_x000D_
Description gunggeukgi</v>
          </cell>
          <cell r="K610">
            <v>1</v>
          </cell>
          <cell r="M610" t="str">
            <v>&lt;size = 16&gt; &lt;color =＃DE7100&gt;極め期の名前&lt;/ color&gt; &lt;/ size&gt;_x000D_
_x000D_
極め期説明</v>
          </cell>
          <cell r="N610" t="str">
            <v>&lt;大小= 16&gt; &lt;色=＃DE7100&gt; gunggeukgi名称&lt;/颜色&gt; &lt;/大小&gt;_x000D_
_x000D_
说明gunggeukgi</v>
          </cell>
          <cell r="O610" t="str">
            <v>&lt;大小= 16&gt; &lt;色=＃DE7100&gt; gunggeukgi名稱&lt;/顏色&gt; &lt;/大小&gt;_x000D_
_x000D_
說明gunggeukgi</v>
          </cell>
          <cell r="P610" t="str">
            <v>&lt;Taille = 16&gt; &lt;color = # DE7100&gt; Nom gunggeukgi &lt;/ color&gt; &lt;/ size&gt;_x000D_
_x000D_
Description gunggeukgi</v>
          </cell>
          <cell r="Q610" t="str">
            <v>&lt;Size = 16&gt; &lt;color = # DE7100&gt; gunggeukgi Name &lt;/ color&gt; &lt;/ size&gt;_x000D_
_x000D_
Beschreibung gunggeukgi</v>
          </cell>
          <cell r="R610" t="str">
            <v>&lt;Size = 16&gt; &lt;color = # DE7100&gt; gunggeukgi Nama &lt;/ warna&gt; &lt;/ size&gt;_x000D_
_x000D_
Deskripsi gunggeukgi</v>
          </cell>
          <cell r="S610" t="str">
            <v>&lt;Size = 16&gt; &lt;color = # DE7100&gt; gunggeukgi Nome &lt;/ color&gt; &lt;/ size&gt;_x000D_
_x000D_
Descrizione gunggeukgi</v>
          </cell>
          <cell r="T610" t="str">
            <v>&lt;Размер = 16&gt; &lt;цвет = # DE7100&gt; gunggeukgi Имя &lt;/ цвет&gt; &lt;/ размер&gt;_x000D_
_x000D_
Описание gunggeukgi</v>
          </cell>
          <cell r="U610" t="str">
            <v>&lt;Tamaño = 16&gt; &lt;color = # DE7100&gt; gunggeukgi Nombre &lt;/ del color&gt; &lt;/ tamaño&gt;_x000D_
_x000D_
Descripción gunggeukgi</v>
          </cell>
          <cell r="V610" t="str">
            <v>&lt;Size = 16&gt; &lt;color = # DE7100&gt; gunggeukgi ชื่อ &lt;/ สี&gt; &lt;/ ขนาด&gt;_x000D_
_x000D_
คำอธิบาย gunggeukgi</v>
          </cell>
          <cell r="W610" t="str">
            <v>&lt;Kích thước = 16&gt; &lt;color = # DE7100&gt; gunggeukgi Tên &lt;/ color&gt; &lt;/ size&gt;_x000D_
_x000D_
Mô tả gunggeukgi</v>
          </cell>
          <cell r="X610" t="str">
            <v>&lt;Tamanho = 16&gt; &lt;color = # DE7100&gt; gunggeukgi Nome &lt;/ color&gt; &lt;/ size&gt;_x000D_
_x000D_
Descrição gunggeukgi</v>
          </cell>
          <cell r="Y610" t="str">
            <v>&lt;الحجم = 16&gt; &lt;اللون = # DE7100&gt; gunggeukgi اسم &lt;/ لون&gt; &lt;/ حجم&gt;_x000D_
_x000D_
وصف gunggeukgi</v>
          </cell>
          <cell r="Z610" t="str">
            <v>&lt;Памер = 16&gt; &lt;колер = # DE7100&gt; gunggeukgi Імя &lt;/ колер&gt; &lt;/ памер&gt;_x000D_
_x000D_
апісанне gunggeukgi</v>
          </cell>
          <cell r="AA610" t="str">
            <v>&lt;Размер = 16&gt; &lt;цвят = # DE7100&gt; gunggeukgi Име &lt;/ цвят&gt; &lt;/ размер&gt;_x000D_
_x000D_
Описание gunggeukgi</v>
          </cell>
          <cell r="AB610" t="str">
            <v>&lt;Size = 16&gt; &lt;color = # DE7100&gt; gunggeukgi Name &lt;/ color&gt; &lt;/ size&gt;_x000D_
_x000D_
Popis gunggeukgi</v>
          </cell>
          <cell r="AC610" t="str">
            <v>&lt;Size = 16&gt; &lt;color = # DE7100&gt; gunggeukgi Naam &lt;/ color&gt; &lt;/ size&gt;_x000D_
_x000D_
beschrijving gunggeukgi</v>
          </cell>
          <cell r="AD610" t="str">
            <v>&lt;Size = 16&gt; &lt;color = # DE7100&gt; gunggeukgi nimi &lt;/ color&gt; &lt;/ size&gt;_x000D_
_x000D_
Kuvaus gunggeukgi</v>
          </cell>
          <cell r="AE610" t="str">
            <v>&lt;Μέγεθος = 16&gt; &lt;color = # DE7100&gt; gunggeukgi Όνομα &lt;/ χρώμα&gt; &lt;/ size&gt;_x000D_
_x000D_
περιγραφή gunggeukgi</v>
          </cell>
          <cell r="AF610" t="str">
            <v>&lt;Size = 16&gt; &lt;color = # DE7100&gt; gunggeukgi שם &lt;/ צבע&gt; &lt;/ size&gt;_x000D_
_x000D_
gunggeukgi תיאור</v>
          </cell>
          <cell r="AG610" t="str">
            <v>&lt;Size = 16&gt; &lt;color = # DE7100&gt; gunggeukgi neve &lt;/ color&gt; &lt;/ size&gt;_x000D_
_x000D_
Leírás gunggeukgi</v>
          </cell>
          <cell r="AH610" t="str">
            <v>&lt;Saiz = 16&gt; &lt;color = # DE7100&gt; gunggeukgi Nama &lt;/ warna&gt; &lt;/ saiz&gt;_x000D_
_x000D_
Penerangan gunggeukgi</v>
          </cell>
          <cell r="AI610" t="str">
            <v>&lt;Rozmiar = 16&gt; &lt;color = # DE7100&gt; gunggeukgi Nazwa &lt;/ color&gt; &lt;/ size&gt;_x000D_
_x000D_
Opis gunggeukgi</v>
          </cell>
          <cell r="AJ610" t="str">
            <v>&lt;Size = 16&gt; &lt;color = # DE7100&gt; gunggeukgi Name &lt;/ color&gt; &lt;/ size&gt;_x000D_
_x000D_
Descriere gunggeukgi</v>
          </cell>
          <cell r="AK610" t="str">
            <v>&lt;Size = 16&gt; &lt;color = # DE7100&gt; gunggeukgi Name &lt;/ color&gt; &lt;/ size&gt;_x000D_
_x000D_
Popis gunggeukgi</v>
          </cell>
          <cell r="AL610" t="str">
            <v>&lt;Storlek = 16&gt; &lt;color = # DE7100&gt; gunggeukgi Namn &lt;/ färg&gt; &lt;/ size&gt;_x000D_
_x000D_
Beskrivning gunggeukgi</v>
          </cell>
          <cell r="AM610" t="str">
            <v>&lt;Boyut = 16&gt; &lt;color = # DE7100&gt; gunggeukgi Adı &lt;/ renk&gt; &lt;/ size&gt;_x000D_
_x000D_
Açıklama gunggeukgi</v>
          </cell>
          <cell r="AN610" t="str">
            <v>&lt;Розмір = 16&gt; &lt;колір = # DE7100&gt; gunggeukgi Ім'я &lt;/ колір&gt; &lt;/ розмір&gt;_x000D_
_x000D_
опис gunggeukgi</v>
          </cell>
        </row>
        <row r="611">
          <cell r="A611" t="str">
            <v>CharUltimate_Lola</v>
          </cell>
          <cell r="B611">
            <v>1</v>
          </cell>
          <cell r="C611" t="str">
            <v>&lt;size=16&gt;&lt;color=#DE7100&gt;궁극기 이름&lt;/color&gt;&lt;/size&gt;
궁극기 설명</v>
          </cell>
          <cell r="D611"/>
          <cell r="E611" t="str">
            <v>&lt;size=16&gt;&lt;color=#DE7100&gt;궁극기 이름&lt;/color&gt;&lt;/size&gt;
궁극기 설명</v>
          </cell>
          <cell r="F611"/>
          <cell r="G611" t="str">
            <v>&lt;Size = 16&gt; &lt;color = # DE7100&gt; gunggeukgi Name &lt;/ color&gt; &lt;/ size&gt;_x000D_
_x000D_
Description gunggeukgi</v>
          </cell>
          <cell r="H611" t="str">
            <v>&lt;Size = 16&gt; &lt;color = # DE7100&gt; gunggeukgi Name &lt;/ color&gt; &lt;/ size&gt;_x000D_
_x000D_
Description gunggeukgi</v>
          </cell>
          <cell r="K611">
            <v>1</v>
          </cell>
          <cell r="M611" t="str">
            <v>&lt;size = 16&gt; &lt;color =＃DE7100&gt;極め期の名前&lt;/ color&gt; &lt;/ size&gt;_x000D_
_x000D_
極め期説明</v>
          </cell>
          <cell r="N611" t="str">
            <v>&lt;大小= 16&gt; &lt;色=＃DE7100&gt; gunggeukgi名称&lt;/颜色&gt; &lt;/大小&gt;_x000D_
_x000D_
说明gunggeukgi</v>
          </cell>
          <cell r="O611" t="str">
            <v>&lt;大小= 16&gt; &lt;色=＃DE7100&gt; gunggeukgi名稱&lt;/顏色&gt; &lt;/大小&gt;_x000D_
_x000D_
說明gunggeukgi</v>
          </cell>
          <cell r="P611" t="str">
            <v>&lt;Taille = 16&gt; &lt;color = # DE7100&gt; Nom gunggeukgi &lt;/ color&gt; &lt;/ size&gt;_x000D_
_x000D_
Description gunggeukgi</v>
          </cell>
          <cell r="Q611" t="str">
            <v>&lt;Size = 16&gt; &lt;color = # DE7100&gt; gunggeukgi Name &lt;/ color&gt; &lt;/ size&gt;_x000D_
_x000D_
Beschreibung gunggeukgi</v>
          </cell>
          <cell r="R611" t="str">
            <v>&lt;Size = 16&gt; &lt;color = # DE7100&gt; gunggeukgi Nama &lt;/ warna&gt; &lt;/ size&gt;_x000D_
_x000D_
Deskripsi gunggeukgi</v>
          </cell>
          <cell r="S611" t="str">
            <v>&lt;Size = 16&gt; &lt;color = # DE7100&gt; gunggeukgi Nome &lt;/ color&gt; &lt;/ size&gt;_x000D_
_x000D_
Descrizione gunggeukgi</v>
          </cell>
          <cell r="T611" t="str">
            <v>&lt;Размер = 16&gt; &lt;цвет = # DE7100&gt; gunggeukgi Имя &lt;/ цвет&gt; &lt;/ размер&gt;_x000D_
_x000D_
Описание gunggeukgi</v>
          </cell>
          <cell r="U611" t="str">
            <v>&lt;Tamaño = 16&gt; &lt;color = # DE7100&gt; gunggeukgi Nombre &lt;/ del color&gt; &lt;/ tamaño&gt;_x000D_
_x000D_
Descripción gunggeukgi</v>
          </cell>
          <cell r="V611" t="str">
            <v>&lt;Size = 16&gt; &lt;color = # DE7100&gt; gunggeukgi ชื่อ &lt;/ สี&gt; &lt;/ ขนาด&gt;_x000D_
_x000D_
คำอธิบาย gunggeukgi</v>
          </cell>
          <cell r="W611" t="str">
            <v>&lt;Kích thước = 16&gt; &lt;color = # DE7100&gt; gunggeukgi Tên &lt;/ color&gt; &lt;/ size&gt;_x000D_
_x000D_
Mô tả gunggeukgi</v>
          </cell>
          <cell r="X611" t="str">
            <v>&lt;Tamanho = 16&gt; &lt;color = # DE7100&gt; gunggeukgi Nome &lt;/ color&gt; &lt;/ size&gt;_x000D_
_x000D_
Descrição gunggeukgi</v>
          </cell>
          <cell r="Y611" t="str">
            <v>&lt;الحجم = 16&gt; &lt;اللون = # DE7100&gt; gunggeukgi اسم &lt;/ لون&gt; &lt;/ حجم&gt;_x000D_
_x000D_
وصف gunggeukgi</v>
          </cell>
          <cell r="Z611" t="str">
            <v>&lt;Памер = 16&gt; &lt;колер = # DE7100&gt; gunggeukgi Імя &lt;/ колер&gt; &lt;/ памер&gt;_x000D_
_x000D_
апісанне gunggeukgi</v>
          </cell>
          <cell r="AA611" t="str">
            <v>&lt;Размер = 16&gt; &lt;цвят = # DE7100&gt; gunggeukgi Име &lt;/ цвят&gt; &lt;/ размер&gt;_x000D_
_x000D_
Описание gunggeukgi</v>
          </cell>
          <cell r="AB611" t="str">
            <v>&lt;Size = 16&gt; &lt;color = # DE7100&gt; gunggeukgi Name &lt;/ color&gt; &lt;/ size&gt;_x000D_
_x000D_
Popis gunggeukgi</v>
          </cell>
          <cell r="AC611" t="str">
            <v>&lt;Size = 16&gt; &lt;color = # DE7100&gt; gunggeukgi Naam &lt;/ color&gt; &lt;/ size&gt;_x000D_
_x000D_
beschrijving gunggeukgi</v>
          </cell>
          <cell r="AD611" t="str">
            <v>&lt;Size = 16&gt; &lt;color = # DE7100&gt; gunggeukgi nimi &lt;/ color&gt; &lt;/ size&gt;_x000D_
_x000D_
Kuvaus gunggeukgi</v>
          </cell>
          <cell r="AE611" t="str">
            <v>&lt;Μέγεθος = 16&gt; &lt;color = # DE7100&gt; gunggeukgi Όνομα &lt;/ χρώμα&gt; &lt;/ size&gt;_x000D_
_x000D_
περιγραφή gunggeukgi</v>
          </cell>
          <cell r="AF611" t="str">
            <v>&lt;Size = 16&gt; &lt;color = # DE7100&gt; gunggeukgi שם &lt;/ צבע&gt; &lt;/ size&gt;_x000D_
_x000D_
gunggeukgi תיאור</v>
          </cell>
          <cell r="AG611" t="str">
            <v>&lt;Size = 16&gt; &lt;color = # DE7100&gt; gunggeukgi neve &lt;/ color&gt; &lt;/ size&gt;_x000D_
_x000D_
Leírás gunggeukgi</v>
          </cell>
          <cell r="AH611" t="str">
            <v>&lt;Saiz = 16&gt; &lt;color = # DE7100&gt; gunggeukgi Nama &lt;/ warna&gt; &lt;/ saiz&gt;_x000D_
_x000D_
Penerangan gunggeukgi</v>
          </cell>
          <cell r="AI611" t="str">
            <v>&lt;Rozmiar = 16&gt; &lt;color = # DE7100&gt; gunggeukgi Nazwa &lt;/ color&gt; &lt;/ size&gt;_x000D_
_x000D_
Opis gunggeukgi</v>
          </cell>
          <cell r="AJ611" t="str">
            <v>&lt;Size = 16&gt; &lt;color = # DE7100&gt; gunggeukgi Name &lt;/ color&gt; &lt;/ size&gt;_x000D_
_x000D_
Descriere gunggeukgi</v>
          </cell>
          <cell r="AK611" t="str">
            <v>&lt;Size = 16&gt; &lt;color = # DE7100&gt; gunggeukgi Name &lt;/ color&gt; &lt;/ size&gt;_x000D_
_x000D_
Popis gunggeukgi</v>
          </cell>
          <cell r="AL611" t="str">
            <v>&lt;Storlek = 16&gt; &lt;color = # DE7100&gt; gunggeukgi Namn &lt;/ färg&gt; &lt;/ size&gt;_x000D_
_x000D_
Beskrivning gunggeukgi</v>
          </cell>
          <cell r="AM611" t="str">
            <v>&lt;Boyut = 16&gt; &lt;color = # DE7100&gt; gunggeukgi Adı &lt;/ renk&gt; &lt;/ size&gt;_x000D_
_x000D_
Açıklama gunggeukgi</v>
          </cell>
          <cell r="AN611" t="str">
            <v>&lt;Розмір = 16&gt; &lt;колір = # DE7100&gt; gunggeukgi Ім'я &lt;/ колір&gt; &lt;/ розмір&gt;_x000D_
_x000D_
опис gunggeukgi</v>
          </cell>
        </row>
        <row r="612">
          <cell r="A612" t="str">
            <v>CharUltimate_RockElemental</v>
          </cell>
          <cell r="B612">
            <v>1</v>
          </cell>
          <cell r="C612" t="str">
            <v>&lt;size=16&gt;&lt;color=#DE7100&gt;궁극기 이름&lt;/color&gt;&lt;/size&gt;
궁극기 설명</v>
          </cell>
          <cell r="D612"/>
          <cell r="E612" t="str">
            <v>&lt;size=16&gt;&lt;color=#DE7100&gt;궁극기 이름&lt;/color&gt;&lt;/size&gt;
궁극기 설명</v>
          </cell>
          <cell r="F612"/>
          <cell r="G612" t="str">
            <v>&lt;Size = 16&gt; &lt;color = # DE7100&gt; gunggeukgi Name &lt;/ color&gt; &lt;/ size&gt;_x000D_
_x000D_
Description gunggeukgi</v>
          </cell>
          <cell r="H612" t="str">
            <v>&lt;Size = 16&gt; &lt;color = # DE7100&gt; gunggeukgi Name &lt;/ color&gt; &lt;/ size&gt;_x000D_
_x000D_
Description gunggeukgi</v>
          </cell>
          <cell r="K612">
            <v>1</v>
          </cell>
          <cell r="M612" t="str">
            <v>&lt;size = 16&gt; &lt;color =＃DE7100&gt;極め期の名前&lt;/ color&gt; &lt;/ size&gt;_x000D_
_x000D_
極め期説明</v>
          </cell>
          <cell r="N612" t="str">
            <v>&lt;大小= 16&gt; &lt;色=＃DE7100&gt; gunggeukgi名称&lt;/颜色&gt; &lt;/大小&gt;_x000D_
_x000D_
说明gunggeukgi</v>
          </cell>
          <cell r="O612" t="str">
            <v>&lt;大小= 16&gt; &lt;色=＃DE7100&gt; gunggeukgi名稱&lt;/顏色&gt; &lt;/大小&gt;_x000D_
_x000D_
說明gunggeukgi</v>
          </cell>
          <cell r="P612" t="str">
            <v>&lt;Taille = 16&gt; &lt;color = # DE7100&gt; Nom gunggeukgi &lt;/ color&gt; &lt;/ size&gt;_x000D_
_x000D_
Description gunggeukgi</v>
          </cell>
          <cell r="Q612" t="str">
            <v>&lt;Size = 16&gt; &lt;color = # DE7100&gt; gunggeukgi Name &lt;/ color&gt; &lt;/ size&gt;_x000D_
_x000D_
Beschreibung gunggeukgi</v>
          </cell>
          <cell r="R612" t="str">
            <v>&lt;Size = 16&gt; &lt;color = # DE7100&gt; gunggeukgi Nama &lt;/ warna&gt; &lt;/ size&gt;_x000D_
_x000D_
Deskripsi gunggeukgi</v>
          </cell>
          <cell r="S612" t="str">
            <v>&lt;Size = 16&gt; &lt;color = # DE7100&gt; gunggeukgi Nome &lt;/ color&gt; &lt;/ size&gt;_x000D_
_x000D_
Descrizione gunggeukgi</v>
          </cell>
          <cell r="T612" t="str">
            <v>&lt;Размер = 16&gt; &lt;цвет = # DE7100&gt; gunggeukgi Имя &lt;/ цвет&gt; &lt;/ размер&gt;_x000D_
_x000D_
Описание gunggeukgi</v>
          </cell>
          <cell r="U612" t="str">
            <v>&lt;Tamaño = 16&gt; &lt;color = # DE7100&gt; gunggeukgi Nombre &lt;/ del color&gt; &lt;/ tamaño&gt;_x000D_
_x000D_
Descripción gunggeukgi</v>
          </cell>
          <cell r="V612" t="str">
            <v>&lt;Size = 16&gt; &lt;color = # DE7100&gt; gunggeukgi ชื่อ &lt;/ สี&gt; &lt;/ ขนาด&gt;_x000D_
_x000D_
คำอธิบาย gunggeukgi</v>
          </cell>
          <cell r="W612" t="str">
            <v>&lt;Kích thước = 16&gt; &lt;color = # DE7100&gt; gunggeukgi Tên &lt;/ color&gt; &lt;/ size&gt;_x000D_
_x000D_
Mô tả gunggeukgi</v>
          </cell>
          <cell r="X612" t="str">
            <v>&lt;Tamanho = 16&gt; &lt;color = # DE7100&gt; gunggeukgi Nome &lt;/ color&gt; &lt;/ size&gt;_x000D_
_x000D_
Descrição gunggeukgi</v>
          </cell>
          <cell r="Y612" t="str">
            <v>&lt;الحجم = 16&gt; &lt;اللون = # DE7100&gt; gunggeukgi اسم &lt;/ لون&gt; &lt;/ حجم&gt;_x000D_
_x000D_
وصف gunggeukgi</v>
          </cell>
          <cell r="Z612" t="str">
            <v>&lt;Памер = 16&gt; &lt;колер = # DE7100&gt; gunggeukgi Імя &lt;/ колер&gt; &lt;/ памер&gt;_x000D_
_x000D_
апісанне gunggeukgi</v>
          </cell>
          <cell r="AA612" t="str">
            <v>&lt;Размер = 16&gt; &lt;цвят = # DE7100&gt; gunggeukgi Име &lt;/ цвят&gt; &lt;/ размер&gt;_x000D_
_x000D_
Описание gunggeukgi</v>
          </cell>
          <cell r="AB612" t="str">
            <v>&lt;Size = 16&gt; &lt;color = # DE7100&gt; gunggeukgi Name &lt;/ color&gt; &lt;/ size&gt;_x000D_
_x000D_
Popis gunggeukgi</v>
          </cell>
          <cell r="AC612" t="str">
            <v>&lt;Size = 16&gt; &lt;color = # DE7100&gt; gunggeukgi Naam &lt;/ color&gt; &lt;/ size&gt;_x000D_
_x000D_
beschrijving gunggeukgi</v>
          </cell>
          <cell r="AD612" t="str">
            <v>&lt;Size = 16&gt; &lt;color = # DE7100&gt; gunggeukgi nimi &lt;/ color&gt; &lt;/ size&gt;_x000D_
_x000D_
Kuvaus gunggeukgi</v>
          </cell>
          <cell r="AE612" t="str">
            <v>&lt;Μέγεθος = 16&gt; &lt;color = # DE7100&gt; gunggeukgi Όνομα &lt;/ χρώμα&gt; &lt;/ size&gt;_x000D_
_x000D_
περιγραφή gunggeukgi</v>
          </cell>
          <cell r="AF612" t="str">
            <v>&lt;Size = 16&gt; &lt;color = # DE7100&gt; gunggeukgi שם &lt;/ צבע&gt; &lt;/ size&gt;_x000D_
_x000D_
gunggeukgi תיאור</v>
          </cell>
          <cell r="AG612" t="str">
            <v>&lt;Size = 16&gt; &lt;color = # DE7100&gt; gunggeukgi neve &lt;/ color&gt; &lt;/ size&gt;_x000D_
_x000D_
Leírás gunggeukgi</v>
          </cell>
          <cell r="AH612" t="str">
            <v>&lt;Saiz = 16&gt; &lt;color = # DE7100&gt; gunggeukgi Nama &lt;/ warna&gt; &lt;/ saiz&gt;_x000D_
_x000D_
Penerangan gunggeukgi</v>
          </cell>
          <cell r="AI612" t="str">
            <v>&lt;Rozmiar = 16&gt; &lt;color = # DE7100&gt; gunggeukgi Nazwa &lt;/ color&gt; &lt;/ size&gt;_x000D_
_x000D_
Opis gunggeukgi</v>
          </cell>
          <cell r="AJ612" t="str">
            <v>&lt;Size = 16&gt; &lt;color = # DE7100&gt; gunggeukgi Name &lt;/ color&gt; &lt;/ size&gt;_x000D_
_x000D_
Descriere gunggeukgi</v>
          </cell>
          <cell r="AK612" t="str">
            <v>&lt;Size = 16&gt; &lt;color = # DE7100&gt; gunggeukgi Name &lt;/ color&gt; &lt;/ size&gt;_x000D_
_x000D_
Popis gunggeukgi</v>
          </cell>
          <cell r="AL612" t="str">
            <v>&lt;Storlek = 16&gt; &lt;color = # DE7100&gt; gunggeukgi Namn &lt;/ färg&gt; &lt;/ size&gt;_x000D_
_x000D_
Beskrivning gunggeukgi</v>
          </cell>
          <cell r="AM612" t="str">
            <v>&lt;Boyut = 16&gt; &lt;color = # DE7100&gt; gunggeukgi Adı &lt;/ renk&gt; &lt;/ size&gt;_x000D_
_x000D_
Açıklama gunggeukgi</v>
          </cell>
          <cell r="AN612" t="str">
            <v>&lt;Розмір = 16&gt; &lt;колір = # DE7100&gt; gunggeukgi Ім'я &lt;/ колір&gt; &lt;/ розмір&gt;_x000D_
_x000D_
опис gunggeukgi</v>
          </cell>
        </row>
        <row r="613">
          <cell r="A613" t="str">
            <v>CharUltimate_Soldier</v>
          </cell>
          <cell r="B613">
            <v>1</v>
          </cell>
          <cell r="C613" t="str">
            <v>&lt;size=16&gt;&lt;color=#DE7100&gt;궁극기 이름&lt;/color&gt;&lt;/size&gt;
궁극기 설명</v>
          </cell>
          <cell r="D613"/>
          <cell r="E613" t="str">
            <v>&lt;size=16&gt;&lt;color=#DE7100&gt;궁극기 이름&lt;/color&gt;&lt;/size&gt;
궁극기 설명</v>
          </cell>
          <cell r="F613"/>
          <cell r="G613" t="str">
            <v>&lt;Size = 16&gt; &lt;color = # DE7100&gt; gunggeukgi Name &lt;/ color&gt; &lt;/ size&gt;_x000D_
_x000D_
Description gunggeukgi</v>
          </cell>
          <cell r="H613" t="str">
            <v>&lt;Size = 16&gt; &lt;color = # DE7100&gt; gunggeukgi Name &lt;/ color&gt; &lt;/ size&gt;_x000D_
_x000D_
Description gunggeukgi</v>
          </cell>
          <cell r="K613">
            <v>1</v>
          </cell>
          <cell r="M613" t="str">
            <v>&lt;size = 16&gt; &lt;color =＃DE7100&gt;極め期の名前&lt;/ color&gt; &lt;/ size&gt;_x000D_
_x000D_
極め期説明</v>
          </cell>
          <cell r="N613" t="str">
            <v>&lt;大小= 16&gt; &lt;色=＃DE7100&gt; gunggeukgi名称&lt;/颜色&gt; &lt;/大小&gt;_x000D_
_x000D_
说明gunggeukgi</v>
          </cell>
          <cell r="O613" t="str">
            <v>&lt;大小= 16&gt; &lt;色=＃DE7100&gt; gunggeukgi名稱&lt;/顏色&gt; &lt;/大小&gt;_x000D_
_x000D_
說明gunggeukgi</v>
          </cell>
          <cell r="P613" t="str">
            <v>&lt;Taille = 16&gt; &lt;color = # DE7100&gt; Nom gunggeukgi &lt;/ color&gt; &lt;/ size&gt;_x000D_
_x000D_
Description gunggeukgi</v>
          </cell>
          <cell r="Q613" t="str">
            <v>&lt;Size = 16&gt; &lt;color = # DE7100&gt; gunggeukgi Name &lt;/ color&gt; &lt;/ size&gt;_x000D_
_x000D_
Beschreibung gunggeukgi</v>
          </cell>
          <cell r="R613" t="str">
            <v>&lt;Size = 16&gt; &lt;color = # DE7100&gt; gunggeukgi Nama &lt;/ warna&gt; &lt;/ size&gt;_x000D_
_x000D_
Deskripsi gunggeukgi</v>
          </cell>
          <cell r="S613" t="str">
            <v>&lt;Size = 16&gt; &lt;color = # DE7100&gt; gunggeukgi Nome &lt;/ color&gt; &lt;/ size&gt;_x000D_
_x000D_
Descrizione gunggeukgi</v>
          </cell>
          <cell r="T613" t="str">
            <v>&lt;Размер = 16&gt; &lt;цвет = # DE7100&gt; gunggeukgi Имя &lt;/ цвет&gt; &lt;/ размер&gt;_x000D_
_x000D_
Описание gunggeukgi</v>
          </cell>
          <cell r="U613" t="str">
            <v>&lt;Tamaño = 16&gt; &lt;color = # DE7100&gt; gunggeukgi Nombre &lt;/ del color&gt; &lt;/ tamaño&gt;_x000D_
_x000D_
Descripción gunggeukgi</v>
          </cell>
          <cell r="V613" t="str">
            <v>&lt;Size = 16&gt; &lt;color = # DE7100&gt; gunggeukgi ชื่อ &lt;/ สี&gt; &lt;/ ขนาด&gt;_x000D_
_x000D_
คำอธิบาย gunggeukgi</v>
          </cell>
          <cell r="W613" t="str">
            <v>&lt;Kích thước = 16&gt; &lt;color = # DE7100&gt; gunggeukgi Tên &lt;/ color&gt; &lt;/ size&gt;_x000D_
_x000D_
Mô tả gunggeukgi</v>
          </cell>
          <cell r="X613" t="str">
            <v>&lt;Tamanho = 16&gt; &lt;color = # DE7100&gt; gunggeukgi Nome &lt;/ color&gt; &lt;/ size&gt;_x000D_
_x000D_
Descrição gunggeukgi</v>
          </cell>
          <cell r="Y613" t="str">
            <v>&lt;الحجم = 16&gt; &lt;اللون = # DE7100&gt; gunggeukgi اسم &lt;/ لون&gt; &lt;/ حجم&gt;_x000D_
_x000D_
وصف gunggeukgi</v>
          </cell>
          <cell r="Z613" t="str">
            <v>&lt;Памер = 16&gt; &lt;колер = # DE7100&gt; gunggeukgi Імя &lt;/ колер&gt; &lt;/ памер&gt;_x000D_
_x000D_
апісанне gunggeukgi</v>
          </cell>
          <cell r="AA613" t="str">
            <v>&lt;Размер = 16&gt; &lt;цвят = # DE7100&gt; gunggeukgi Име &lt;/ цвят&gt; &lt;/ размер&gt;_x000D_
_x000D_
Описание gunggeukgi</v>
          </cell>
          <cell r="AB613" t="str">
            <v>&lt;Size = 16&gt; &lt;color = # DE7100&gt; gunggeukgi Name &lt;/ color&gt; &lt;/ size&gt;_x000D_
_x000D_
Popis gunggeukgi</v>
          </cell>
          <cell r="AC613" t="str">
            <v>&lt;Size = 16&gt; &lt;color = # DE7100&gt; gunggeukgi Naam &lt;/ color&gt; &lt;/ size&gt;_x000D_
_x000D_
beschrijving gunggeukgi</v>
          </cell>
          <cell r="AD613" t="str">
            <v>&lt;Size = 16&gt; &lt;color = # DE7100&gt; gunggeukgi nimi &lt;/ color&gt; &lt;/ size&gt;_x000D_
_x000D_
Kuvaus gunggeukgi</v>
          </cell>
          <cell r="AE613" t="str">
            <v>&lt;Μέγεθος = 16&gt; &lt;color = # DE7100&gt; gunggeukgi Όνομα &lt;/ χρώμα&gt; &lt;/ size&gt;_x000D_
_x000D_
περιγραφή gunggeukgi</v>
          </cell>
          <cell r="AF613" t="str">
            <v>&lt;Size = 16&gt; &lt;color = # DE7100&gt; gunggeukgi שם &lt;/ צבע&gt; &lt;/ size&gt;_x000D_
_x000D_
gunggeukgi תיאור</v>
          </cell>
          <cell r="AG613" t="str">
            <v>&lt;Size = 16&gt; &lt;color = # DE7100&gt; gunggeukgi neve &lt;/ color&gt; &lt;/ size&gt;_x000D_
_x000D_
Leírás gunggeukgi</v>
          </cell>
          <cell r="AH613" t="str">
            <v>&lt;Saiz = 16&gt; &lt;color = # DE7100&gt; gunggeukgi Nama &lt;/ warna&gt; &lt;/ saiz&gt;_x000D_
_x000D_
Penerangan gunggeukgi</v>
          </cell>
          <cell r="AI613" t="str">
            <v>&lt;Rozmiar = 16&gt; &lt;color = # DE7100&gt; gunggeukgi Nazwa &lt;/ color&gt; &lt;/ size&gt;_x000D_
_x000D_
Opis gunggeukgi</v>
          </cell>
          <cell r="AJ613" t="str">
            <v>&lt;Size = 16&gt; &lt;color = # DE7100&gt; gunggeukgi Name &lt;/ color&gt; &lt;/ size&gt;_x000D_
_x000D_
Descriere gunggeukgi</v>
          </cell>
          <cell r="AK613" t="str">
            <v>&lt;Size = 16&gt; &lt;color = # DE7100&gt; gunggeukgi Name &lt;/ color&gt; &lt;/ size&gt;_x000D_
_x000D_
Popis gunggeukgi</v>
          </cell>
          <cell r="AL613" t="str">
            <v>&lt;Storlek = 16&gt; &lt;color = # DE7100&gt; gunggeukgi Namn &lt;/ färg&gt; &lt;/ size&gt;_x000D_
_x000D_
Beskrivning gunggeukgi</v>
          </cell>
          <cell r="AM613" t="str">
            <v>&lt;Boyut = 16&gt; &lt;color = # DE7100&gt; gunggeukgi Adı &lt;/ renk&gt; &lt;/ size&gt;_x000D_
_x000D_
Açıklama gunggeukgi</v>
          </cell>
          <cell r="AN613" t="str">
            <v>&lt;Розмір = 16&gt; &lt;колір = # DE7100&gt; gunggeukgi Ім'я &lt;/ колір&gt; &lt;/ розмір&gt;_x000D_
_x000D_
опис gunggeukgi</v>
          </cell>
        </row>
        <row r="614">
          <cell r="A614" t="str">
            <v>CharUltimate_DualWarrior</v>
          </cell>
          <cell r="B614">
            <v>1</v>
          </cell>
          <cell r="C614" t="str">
            <v>&lt;size=16&gt;&lt;color=#DE7100&gt;궁극기 이름&lt;/color&gt;&lt;/size&gt;
궁극기 설명</v>
          </cell>
          <cell r="D614"/>
          <cell r="E614" t="str">
            <v>&lt;size=16&gt;&lt;color=#DE7100&gt;궁극기 이름&lt;/color&gt;&lt;/size&gt;
궁극기 설명</v>
          </cell>
          <cell r="F614"/>
          <cell r="G614" t="str">
            <v>&lt;Size = 16&gt; &lt;color = # DE7100&gt; gunggeukgi Name &lt;/ color&gt; &lt;/ size&gt;_x000D_
_x000D_
Description gunggeukgi</v>
          </cell>
          <cell r="H614" t="str">
            <v>&lt;Size = 16&gt; &lt;color = # DE7100&gt; gunggeukgi Name &lt;/ color&gt; &lt;/ size&gt;_x000D_
_x000D_
Description gunggeukgi</v>
          </cell>
          <cell r="K614">
            <v>1</v>
          </cell>
          <cell r="M614" t="str">
            <v>&lt;size = 16&gt; &lt;color =＃DE7100&gt;極め期の名前&lt;/ color&gt; &lt;/ size&gt;_x000D_
_x000D_
極め期説明</v>
          </cell>
          <cell r="N614" t="str">
            <v>&lt;大小= 16&gt; &lt;色=＃DE7100&gt; gunggeukgi名称&lt;/颜色&gt; &lt;/大小&gt;_x000D_
_x000D_
说明gunggeukgi</v>
          </cell>
          <cell r="O614" t="str">
            <v>&lt;大小= 16&gt; &lt;色=＃DE7100&gt; gunggeukgi名稱&lt;/顏色&gt; &lt;/大小&gt;_x000D_
_x000D_
說明gunggeukgi</v>
          </cell>
          <cell r="P614" t="str">
            <v>&lt;Taille = 16&gt; &lt;color = # DE7100&gt; Nom gunggeukgi &lt;/ color&gt; &lt;/ size&gt;_x000D_
_x000D_
Description gunggeukgi</v>
          </cell>
          <cell r="Q614" t="str">
            <v>&lt;Size = 16&gt; &lt;color = # DE7100&gt; gunggeukgi Name &lt;/ color&gt; &lt;/ size&gt;_x000D_
_x000D_
Beschreibung gunggeukgi</v>
          </cell>
          <cell r="R614" t="str">
            <v>&lt;Size = 16&gt; &lt;color = # DE7100&gt; gunggeukgi Nama &lt;/ warna&gt; &lt;/ size&gt;_x000D_
_x000D_
Deskripsi gunggeukgi</v>
          </cell>
          <cell r="S614" t="str">
            <v>&lt;Size = 16&gt; &lt;color = # DE7100&gt; gunggeukgi Nome &lt;/ color&gt; &lt;/ size&gt;_x000D_
_x000D_
Descrizione gunggeukgi</v>
          </cell>
          <cell r="T614" t="str">
            <v>&lt;Размер = 16&gt; &lt;цвет = # DE7100&gt; gunggeukgi Имя &lt;/ цвет&gt; &lt;/ размер&gt;_x000D_
_x000D_
Описание gunggeukgi</v>
          </cell>
          <cell r="U614" t="str">
            <v>&lt;Tamaño = 16&gt; &lt;color = # DE7100&gt; gunggeukgi Nombre &lt;/ del color&gt; &lt;/ tamaño&gt;_x000D_
_x000D_
Descripción gunggeukgi</v>
          </cell>
          <cell r="V614" t="str">
            <v>&lt;Size = 16&gt; &lt;color = # DE7100&gt; gunggeukgi ชื่อ &lt;/ สี&gt; &lt;/ ขนาด&gt;_x000D_
_x000D_
คำอธิบาย gunggeukgi</v>
          </cell>
          <cell r="W614" t="str">
            <v>&lt;Kích thước = 16&gt; &lt;color = # DE7100&gt; gunggeukgi Tên &lt;/ color&gt; &lt;/ size&gt;_x000D_
_x000D_
Mô tả gunggeukgi</v>
          </cell>
          <cell r="X614" t="str">
            <v>&lt;Tamanho = 16&gt; &lt;color = # DE7100&gt; gunggeukgi Nome &lt;/ color&gt; &lt;/ size&gt;_x000D_
_x000D_
Descrição gunggeukgi</v>
          </cell>
          <cell r="Y614" t="str">
            <v>&lt;الحجم = 16&gt; &lt;اللون = # DE7100&gt; gunggeukgi اسم &lt;/ لون&gt; &lt;/ حجم&gt;_x000D_
_x000D_
وصف gunggeukgi</v>
          </cell>
          <cell r="Z614" t="str">
            <v>&lt;Памер = 16&gt; &lt;колер = # DE7100&gt; gunggeukgi Імя &lt;/ колер&gt; &lt;/ памер&gt;_x000D_
_x000D_
апісанне gunggeukgi</v>
          </cell>
          <cell r="AA614" t="str">
            <v>&lt;Размер = 16&gt; &lt;цвят = # DE7100&gt; gunggeukgi Име &lt;/ цвят&gt; &lt;/ размер&gt;_x000D_
_x000D_
Описание gunggeukgi</v>
          </cell>
          <cell r="AB614" t="str">
            <v>&lt;Size = 16&gt; &lt;color = # DE7100&gt; gunggeukgi Name &lt;/ color&gt; &lt;/ size&gt;_x000D_
_x000D_
Popis gunggeukgi</v>
          </cell>
          <cell r="AC614" t="str">
            <v>&lt;Size = 16&gt; &lt;color = # DE7100&gt; gunggeukgi Naam &lt;/ color&gt; &lt;/ size&gt;_x000D_
_x000D_
beschrijving gunggeukgi</v>
          </cell>
          <cell r="AD614" t="str">
            <v>&lt;Size = 16&gt; &lt;color = # DE7100&gt; gunggeukgi nimi &lt;/ color&gt; &lt;/ size&gt;_x000D_
_x000D_
Kuvaus gunggeukgi</v>
          </cell>
          <cell r="AE614" t="str">
            <v>&lt;Μέγεθος = 16&gt; &lt;color = # DE7100&gt; gunggeukgi Όνομα &lt;/ χρώμα&gt; &lt;/ size&gt;_x000D_
_x000D_
περιγραφή gunggeukgi</v>
          </cell>
          <cell r="AF614" t="str">
            <v>&lt;Size = 16&gt; &lt;color = # DE7100&gt; gunggeukgi שם &lt;/ צבע&gt; &lt;/ size&gt;_x000D_
_x000D_
gunggeukgi תיאור</v>
          </cell>
          <cell r="AG614" t="str">
            <v>&lt;Size = 16&gt; &lt;color = # DE7100&gt; gunggeukgi neve &lt;/ color&gt; &lt;/ size&gt;_x000D_
_x000D_
Leírás gunggeukgi</v>
          </cell>
          <cell r="AH614" t="str">
            <v>&lt;Saiz = 16&gt; &lt;color = # DE7100&gt; gunggeukgi Nama &lt;/ warna&gt; &lt;/ saiz&gt;_x000D_
_x000D_
Penerangan gunggeukgi</v>
          </cell>
          <cell r="AI614" t="str">
            <v>&lt;Rozmiar = 16&gt; &lt;color = # DE7100&gt; gunggeukgi Nazwa &lt;/ color&gt; &lt;/ size&gt;_x000D_
_x000D_
Opis gunggeukgi</v>
          </cell>
          <cell r="AJ614" t="str">
            <v>&lt;Size = 16&gt; &lt;color = # DE7100&gt; gunggeukgi Name &lt;/ color&gt; &lt;/ size&gt;_x000D_
_x000D_
Descriere gunggeukgi</v>
          </cell>
          <cell r="AK614" t="str">
            <v>&lt;Size = 16&gt; &lt;color = # DE7100&gt; gunggeukgi Name &lt;/ color&gt; &lt;/ size&gt;_x000D_
_x000D_
Popis gunggeukgi</v>
          </cell>
          <cell r="AL614" t="str">
            <v>&lt;Storlek = 16&gt; &lt;color = # DE7100&gt; gunggeukgi Namn &lt;/ färg&gt; &lt;/ size&gt;_x000D_
_x000D_
Beskrivning gunggeukgi</v>
          </cell>
          <cell r="AM614" t="str">
            <v>&lt;Boyut = 16&gt; &lt;color = # DE7100&gt; gunggeukgi Adı &lt;/ renk&gt; &lt;/ size&gt;_x000D_
_x000D_
Açıklama gunggeukgi</v>
          </cell>
          <cell r="AN614" t="str">
            <v>&lt;Розмір = 16&gt; &lt;колір = # DE7100&gt; gunggeukgi Ім'я &lt;/ колір&gt; &lt;/ розмір&gt;_x000D_
_x000D_
опис gunggeukgi</v>
          </cell>
        </row>
        <row r="615">
          <cell r="A615" t="str">
            <v>CharUltimate_GloryArmor</v>
          </cell>
          <cell r="B615">
            <v>1</v>
          </cell>
          <cell r="C615" t="str">
            <v>&lt;size=16&gt;&lt;color=#DE7100&gt;궁극기 이름&lt;/color&gt;&lt;/size&gt;
궁극기 설명</v>
          </cell>
          <cell r="D615"/>
          <cell r="E615" t="str">
            <v>&lt;size=16&gt;&lt;color=#DE7100&gt;궁극기 이름&lt;/color&gt;&lt;/size&gt;
궁극기 설명</v>
          </cell>
          <cell r="F615"/>
          <cell r="G615" t="str">
            <v>&lt;Size = 16&gt; &lt;color = # DE7100&gt; gunggeukgi Name &lt;/ color&gt; &lt;/ size&gt;_x000D_
_x000D_
Description gunggeukgi</v>
          </cell>
          <cell r="H615" t="str">
            <v>&lt;Size = 16&gt; &lt;color = # DE7100&gt; gunggeukgi Name &lt;/ color&gt; &lt;/ size&gt;_x000D_
_x000D_
Description gunggeukgi</v>
          </cell>
          <cell r="K615">
            <v>1</v>
          </cell>
          <cell r="M615" t="str">
            <v>&lt;size = 16&gt; &lt;color =＃DE7100&gt;極め期の名前&lt;/ color&gt; &lt;/ size&gt;_x000D_
_x000D_
極め期説明</v>
          </cell>
          <cell r="N615" t="str">
            <v>&lt;大小= 16&gt; &lt;色=＃DE7100&gt; gunggeukgi名称&lt;/颜色&gt; &lt;/大小&gt;_x000D_
_x000D_
说明gunggeukgi</v>
          </cell>
          <cell r="O615" t="str">
            <v>&lt;大小= 16&gt; &lt;色=＃DE7100&gt; gunggeukgi名稱&lt;/顏色&gt; &lt;/大小&gt;_x000D_
_x000D_
說明gunggeukgi</v>
          </cell>
          <cell r="P615" t="str">
            <v>&lt;Taille = 16&gt; &lt;color = # DE7100&gt; Nom gunggeukgi &lt;/ color&gt; &lt;/ size&gt;_x000D_
_x000D_
Description gunggeukgi</v>
          </cell>
          <cell r="Q615" t="str">
            <v>&lt;Size = 16&gt; &lt;color = # DE7100&gt; gunggeukgi Name &lt;/ color&gt; &lt;/ size&gt;_x000D_
_x000D_
Beschreibung gunggeukgi</v>
          </cell>
          <cell r="R615" t="str">
            <v>&lt;Size = 16&gt; &lt;color = # DE7100&gt; gunggeukgi Nama &lt;/ warna&gt; &lt;/ size&gt;_x000D_
_x000D_
Deskripsi gunggeukgi</v>
          </cell>
          <cell r="S615" t="str">
            <v>&lt;Size = 16&gt; &lt;color = # DE7100&gt; gunggeukgi Nome &lt;/ color&gt; &lt;/ size&gt;_x000D_
_x000D_
Descrizione gunggeukgi</v>
          </cell>
          <cell r="T615" t="str">
            <v>&lt;Размер = 16&gt; &lt;цвет = # DE7100&gt; gunggeukgi Имя &lt;/ цвет&gt; &lt;/ размер&gt;_x000D_
_x000D_
Описание gunggeukgi</v>
          </cell>
          <cell r="U615" t="str">
            <v>&lt;Tamaño = 16&gt; &lt;color = # DE7100&gt; gunggeukgi Nombre &lt;/ del color&gt; &lt;/ tamaño&gt;_x000D_
_x000D_
Descripción gunggeukgi</v>
          </cell>
          <cell r="V615" t="str">
            <v>&lt;Size = 16&gt; &lt;color = # DE7100&gt; gunggeukgi ชื่อ &lt;/ สี&gt; &lt;/ ขนาด&gt;_x000D_
_x000D_
คำอธิบาย gunggeukgi</v>
          </cell>
          <cell r="W615" t="str">
            <v>&lt;Kích thước = 16&gt; &lt;color = # DE7100&gt; gunggeukgi Tên &lt;/ color&gt; &lt;/ size&gt;_x000D_
_x000D_
Mô tả gunggeukgi</v>
          </cell>
          <cell r="X615" t="str">
            <v>&lt;Tamanho = 16&gt; &lt;color = # DE7100&gt; gunggeukgi Nome &lt;/ color&gt; &lt;/ size&gt;_x000D_
_x000D_
Descrição gunggeukgi</v>
          </cell>
          <cell r="Y615" t="str">
            <v>&lt;الحجم = 16&gt; &lt;اللون = # DE7100&gt; gunggeukgi اسم &lt;/ لون&gt; &lt;/ حجم&gt;_x000D_
_x000D_
وصف gunggeukgi</v>
          </cell>
          <cell r="Z615" t="str">
            <v>&lt;Памер = 16&gt; &lt;колер = # DE7100&gt; gunggeukgi Імя &lt;/ колер&gt; &lt;/ памер&gt;_x000D_
_x000D_
апісанне gunggeukgi</v>
          </cell>
          <cell r="AA615" t="str">
            <v>&lt;Размер = 16&gt; &lt;цвят = # DE7100&gt; gunggeukgi Име &lt;/ цвят&gt; &lt;/ размер&gt;_x000D_
_x000D_
Описание gunggeukgi</v>
          </cell>
          <cell r="AB615" t="str">
            <v>&lt;Size = 16&gt; &lt;color = # DE7100&gt; gunggeukgi Name &lt;/ color&gt; &lt;/ size&gt;_x000D_
_x000D_
Popis gunggeukgi</v>
          </cell>
          <cell r="AC615" t="str">
            <v>&lt;Size = 16&gt; &lt;color = # DE7100&gt; gunggeukgi Naam &lt;/ color&gt; &lt;/ size&gt;_x000D_
_x000D_
beschrijving gunggeukgi</v>
          </cell>
          <cell r="AD615" t="str">
            <v>&lt;Size = 16&gt; &lt;color = # DE7100&gt; gunggeukgi nimi &lt;/ color&gt; &lt;/ size&gt;_x000D_
_x000D_
Kuvaus gunggeukgi</v>
          </cell>
          <cell r="AE615" t="str">
            <v>&lt;Μέγεθος = 16&gt; &lt;color = # DE7100&gt; gunggeukgi Όνομα &lt;/ χρώμα&gt; &lt;/ size&gt;_x000D_
_x000D_
περιγραφή gunggeukgi</v>
          </cell>
          <cell r="AF615" t="str">
            <v>&lt;Size = 16&gt; &lt;color = # DE7100&gt; gunggeukgi שם &lt;/ צבע&gt; &lt;/ size&gt;_x000D_
_x000D_
gunggeukgi תיאור</v>
          </cell>
          <cell r="AG615" t="str">
            <v>&lt;Size = 16&gt; &lt;color = # DE7100&gt; gunggeukgi neve &lt;/ color&gt; &lt;/ size&gt;_x000D_
_x000D_
Leírás gunggeukgi</v>
          </cell>
          <cell r="AH615" t="str">
            <v>&lt;Saiz = 16&gt; &lt;color = # DE7100&gt; gunggeukgi Nama &lt;/ warna&gt; &lt;/ saiz&gt;_x000D_
_x000D_
Penerangan gunggeukgi</v>
          </cell>
          <cell r="AI615" t="str">
            <v>&lt;Rozmiar = 16&gt; &lt;color = # DE7100&gt; gunggeukgi Nazwa &lt;/ color&gt; &lt;/ size&gt;_x000D_
_x000D_
Opis gunggeukgi</v>
          </cell>
          <cell r="AJ615" t="str">
            <v>&lt;Size = 16&gt; &lt;color = # DE7100&gt; gunggeukgi Name &lt;/ color&gt; &lt;/ size&gt;_x000D_
_x000D_
Descriere gunggeukgi</v>
          </cell>
          <cell r="AK615" t="str">
            <v>&lt;Size = 16&gt; &lt;color = # DE7100&gt; gunggeukgi Name &lt;/ color&gt; &lt;/ size&gt;_x000D_
_x000D_
Popis gunggeukgi</v>
          </cell>
          <cell r="AL615" t="str">
            <v>&lt;Storlek = 16&gt; &lt;color = # DE7100&gt; gunggeukgi Namn &lt;/ färg&gt; &lt;/ size&gt;_x000D_
_x000D_
Beskrivning gunggeukgi</v>
          </cell>
          <cell r="AM615" t="str">
            <v>&lt;Boyut = 16&gt; &lt;color = # DE7100&gt; gunggeukgi Adı &lt;/ renk&gt; &lt;/ size&gt;_x000D_
_x000D_
Açıklama gunggeukgi</v>
          </cell>
          <cell r="AN615" t="str">
            <v>&lt;Розмір = 16&gt; &lt;колір = # DE7100&gt; gunggeukgi Ім'я &lt;/ колір&gt; &lt;/ розмір&gt;_x000D_
_x000D_
опис gunggeukgi</v>
          </cell>
        </row>
        <row r="616">
          <cell r="A616" t="str">
            <v>CharUltimate_RpgKnight</v>
          </cell>
          <cell r="B616">
            <v>1</v>
          </cell>
          <cell r="C616" t="str">
            <v>&lt;size=16&gt;&lt;color=#DE7100&gt;궁극기 이름&lt;/color&gt;&lt;/size&gt;
궁극기 설명</v>
          </cell>
          <cell r="D616"/>
          <cell r="E616" t="str">
            <v>&lt;size=16&gt;&lt;color=#DE7100&gt;궁극기 이름&lt;/color&gt;&lt;/size&gt;
궁극기 설명</v>
          </cell>
          <cell r="F616"/>
          <cell r="G616" t="str">
            <v>&lt;Size = 16&gt; &lt;color = # DE7100&gt; gunggeukgi Name &lt;/ color&gt; &lt;/ size&gt;_x000D_
_x000D_
Description gunggeukgi</v>
          </cell>
          <cell r="H616" t="str">
            <v>&lt;Size = 16&gt; &lt;color = # DE7100&gt; gunggeukgi Name &lt;/ color&gt; &lt;/ size&gt;_x000D_
_x000D_
Description gunggeukgi</v>
          </cell>
          <cell r="K616">
            <v>1</v>
          </cell>
          <cell r="M616" t="str">
            <v>&lt;size = 16&gt; &lt;color =＃DE7100&gt;極め期の名前&lt;/ color&gt; &lt;/ size&gt;_x000D_
_x000D_
極め期説明</v>
          </cell>
          <cell r="N616" t="str">
            <v>&lt;大小= 16&gt; &lt;色=＃DE7100&gt; gunggeukgi名称&lt;/颜色&gt; &lt;/大小&gt;_x000D_
_x000D_
说明gunggeukgi</v>
          </cell>
          <cell r="O616" t="str">
            <v>&lt;大小= 16&gt; &lt;色=＃DE7100&gt; gunggeukgi名稱&lt;/顏色&gt; &lt;/大小&gt;_x000D_
_x000D_
說明gunggeukgi</v>
          </cell>
          <cell r="P616" t="str">
            <v>&lt;Taille = 16&gt; &lt;color = # DE7100&gt; Nom gunggeukgi &lt;/ color&gt; &lt;/ size&gt;_x000D_
_x000D_
Description gunggeukgi</v>
          </cell>
          <cell r="Q616" t="str">
            <v>&lt;Size = 16&gt; &lt;color = # DE7100&gt; gunggeukgi Name &lt;/ color&gt; &lt;/ size&gt;_x000D_
_x000D_
Beschreibung gunggeukgi</v>
          </cell>
          <cell r="R616" t="str">
            <v>&lt;Size = 16&gt; &lt;color = # DE7100&gt; gunggeukgi Nama &lt;/ warna&gt; &lt;/ size&gt;_x000D_
_x000D_
Deskripsi gunggeukgi</v>
          </cell>
          <cell r="S616" t="str">
            <v>&lt;Size = 16&gt; &lt;color = # DE7100&gt; gunggeukgi Nome &lt;/ color&gt; &lt;/ size&gt;_x000D_
_x000D_
Descrizione gunggeukgi</v>
          </cell>
          <cell r="T616" t="str">
            <v>&lt;Размер = 16&gt; &lt;цвет = # DE7100&gt; gunggeukgi Имя &lt;/ цвет&gt; &lt;/ размер&gt;_x000D_
_x000D_
Описание gunggeukgi</v>
          </cell>
          <cell r="U616" t="str">
            <v>&lt;Tamaño = 16&gt; &lt;color = # DE7100&gt; gunggeukgi Nombre &lt;/ del color&gt; &lt;/ tamaño&gt;_x000D_
_x000D_
Descripción gunggeukgi</v>
          </cell>
          <cell r="V616" t="str">
            <v>&lt;Size = 16&gt; &lt;color = # DE7100&gt; gunggeukgi ชื่อ &lt;/ สี&gt; &lt;/ ขนาด&gt;_x000D_
_x000D_
คำอธิบาย gunggeukgi</v>
          </cell>
          <cell r="W616" t="str">
            <v>&lt;Kích thước = 16&gt; &lt;color = # DE7100&gt; gunggeukgi Tên &lt;/ color&gt; &lt;/ size&gt;_x000D_
_x000D_
Mô tả gunggeukgi</v>
          </cell>
          <cell r="X616" t="str">
            <v>&lt;Tamanho = 16&gt; &lt;color = # DE7100&gt; gunggeukgi Nome &lt;/ color&gt; &lt;/ size&gt;_x000D_
_x000D_
Descrição gunggeukgi</v>
          </cell>
          <cell r="Y616" t="str">
            <v>&lt;الحجم = 16&gt; &lt;اللون = # DE7100&gt; gunggeukgi اسم &lt;/ لون&gt; &lt;/ حجم&gt;_x000D_
_x000D_
وصف gunggeukgi</v>
          </cell>
          <cell r="Z616" t="str">
            <v>&lt;Памер = 16&gt; &lt;колер = # DE7100&gt; gunggeukgi Імя &lt;/ колер&gt; &lt;/ памер&gt;_x000D_
_x000D_
апісанне gunggeukgi</v>
          </cell>
          <cell r="AA616" t="str">
            <v>&lt;Размер = 16&gt; &lt;цвят = # DE7100&gt; gunggeukgi Име &lt;/ цвят&gt; &lt;/ размер&gt;_x000D_
_x000D_
Описание gunggeukgi</v>
          </cell>
          <cell r="AB616" t="str">
            <v>&lt;Size = 16&gt; &lt;color = # DE7100&gt; gunggeukgi Name &lt;/ color&gt; &lt;/ size&gt;_x000D_
_x000D_
Popis gunggeukgi</v>
          </cell>
          <cell r="AC616" t="str">
            <v>&lt;Size = 16&gt; &lt;color = # DE7100&gt; gunggeukgi Naam &lt;/ color&gt; &lt;/ size&gt;_x000D_
_x000D_
beschrijving gunggeukgi</v>
          </cell>
          <cell r="AD616" t="str">
            <v>&lt;Size = 16&gt; &lt;color = # DE7100&gt; gunggeukgi nimi &lt;/ color&gt; &lt;/ size&gt;_x000D_
_x000D_
Kuvaus gunggeukgi</v>
          </cell>
          <cell r="AE616" t="str">
            <v>&lt;Μέγεθος = 16&gt; &lt;color = # DE7100&gt; gunggeukgi Όνομα &lt;/ χρώμα&gt; &lt;/ size&gt;_x000D_
_x000D_
περιγραφή gunggeukgi</v>
          </cell>
          <cell r="AF616" t="str">
            <v>&lt;Size = 16&gt; &lt;color = # DE7100&gt; gunggeukgi שם &lt;/ צבע&gt; &lt;/ size&gt;_x000D_
_x000D_
gunggeukgi תיאור</v>
          </cell>
          <cell r="AG616" t="str">
            <v>&lt;Size = 16&gt; &lt;color = # DE7100&gt; gunggeukgi neve &lt;/ color&gt; &lt;/ size&gt;_x000D_
_x000D_
Leírás gunggeukgi</v>
          </cell>
          <cell r="AH616" t="str">
            <v>&lt;Saiz = 16&gt; &lt;color = # DE7100&gt; gunggeukgi Nama &lt;/ warna&gt; &lt;/ saiz&gt;_x000D_
_x000D_
Penerangan gunggeukgi</v>
          </cell>
          <cell r="AI616" t="str">
            <v>&lt;Rozmiar = 16&gt; &lt;color = # DE7100&gt; gunggeukgi Nazwa &lt;/ color&gt; &lt;/ size&gt;_x000D_
_x000D_
Opis gunggeukgi</v>
          </cell>
          <cell r="AJ616" t="str">
            <v>&lt;Size = 16&gt; &lt;color = # DE7100&gt; gunggeukgi Name &lt;/ color&gt; &lt;/ size&gt;_x000D_
_x000D_
Descriere gunggeukgi</v>
          </cell>
          <cell r="AK616" t="str">
            <v>&lt;Size = 16&gt; &lt;color = # DE7100&gt; gunggeukgi Name &lt;/ color&gt; &lt;/ size&gt;_x000D_
_x000D_
Popis gunggeukgi</v>
          </cell>
          <cell r="AL616" t="str">
            <v>&lt;Storlek = 16&gt; &lt;color = # DE7100&gt; gunggeukgi Namn &lt;/ färg&gt; &lt;/ size&gt;_x000D_
_x000D_
Beskrivning gunggeukgi</v>
          </cell>
          <cell r="AM616" t="str">
            <v>&lt;Boyut = 16&gt; &lt;color = # DE7100&gt; gunggeukgi Adı &lt;/ renk&gt; &lt;/ size&gt;_x000D_
_x000D_
Açıklama gunggeukgi</v>
          </cell>
          <cell r="AN616" t="str">
            <v>&lt;Розмір = 16&gt; &lt;колір = # DE7100&gt; gunggeukgi Ім'я &lt;/ колір&gt; &lt;/ розмір&gt;_x000D_
_x000D_
опис gunggeukgi</v>
          </cell>
        </row>
        <row r="617">
          <cell r="A617" t="str">
            <v>CharUltimate_DemonHuntress</v>
          </cell>
          <cell r="B617">
            <v>1</v>
          </cell>
          <cell r="C617" t="str">
            <v>&lt;size=16&gt;&lt;color=#DE7100&gt;궁극기 이름&lt;/color&gt;&lt;/size&gt;
궁극기 설명</v>
          </cell>
          <cell r="D617"/>
          <cell r="E617" t="str">
            <v>&lt;size=16&gt;&lt;color=#DE7100&gt;궁극기 이름&lt;/color&gt;&lt;/size&gt;
궁극기 설명</v>
          </cell>
          <cell r="F617"/>
          <cell r="G617" t="str">
            <v>&lt;Size = 16&gt; &lt;color = # DE7100&gt; gunggeukgi Name &lt;/ color&gt; &lt;/ size&gt;_x000D_
_x000D_
Description gunggeukgi</v>
          </cell>
          <cell r="H617" t="str">
            <v>&lt;Size = 16&gt; &lt;color = # DE7100&gt; gunggeukgi Name &lt;/ color&gt; &lt;/ size&gt;_x000D_
_x000D_
Description gunggeukgi</v>
          </cell>
          <cell r="K617">
            <v>1</v>
          </cell>
          <cell r="M617" t="str">
            <v>&lt;size = 16&gt; &lt;color =＃DE7100&gt;極め期の名前&lt;/ color&gt; &lt;/ size&gt;_x000D_
_x000D_
極め期説明</v>
          </cell>
          <cell r="N617" t="str">
            <v>&lt;大小= 16&gt; &lt;色=＃DE7100&gt; gunggeukgi名称&lt;/颜色&gt; &lt;/大小&gt;_x000D_
_x000D_
说明gunggeukgi</v>
          </cell>
          <cell r="O617" t="str">
            <v>&lt;大小= 16&gt; &lt;色=＃DE7100&gt; gunggeukgi名稱&lt;/顏色&gt; &lt;/大小&gt;_x000D_
_x000D_
說明gunggeukgi</v>
          </cell>
          <cell r="P617" t="str">
            <v>&lt;Taille = 16&gt; &lt;color = # DE7100&gt; Nom gunggeukgi &lt;/ color&gt; &lt;/ size&gt;_x000D_
_x000D_
Description gunggeukgi</v>
          </cell>
          <cell r="Q617" t="str">
            <v>&lt;Size = 16&gt; &lt;color = # DE7100&gt; gunggeukgi Name &lt;/ color&gt; &lt;/ size&gt;_x000D_
_x000D_
Beschreibung gunggeukgi</v>
          </cell>
          <cell r="R617" t="str">
            <v>&lt;Size = 16&gt; &lt;color = # DE7100&gt; gunggeukgi Nama &lt;/ warna&gt; &lt;/ size&gt;_x000D_
_x000D_
Deskripsi gunggeukgi</v>
          </cell>
          <cell r="S617" t="str">
            <v>&lt;Size = 16&gt; &lt;color = # DE7100&gt; gunggeukgi Nome &lt;/ color&gt; &lt;/ size&gt;_x000D_
_x000D_
Descrizione gunggeukgi</v>
          </cell>
          <cell r="T617" t="str">
            <v>&lt;Размер = 16&gt; &lt;цвет = # DE7100&gt; gunggeukgi Имя &lt;/ цвет&gt; &lt;/ размер&gt;_x000D_
_x000D_
Описание gunggeukgi</v>
          </cell>
          <cell r="U617" t="str">
            <v>&lt;Tamaño = 16&gt; &lt;color = # DE7100&gt; gunggeukgi Nombre &lt;/ del color&gt; &lt;/ tamaño&gt;_x000D_
_x000D_
Descripción gunggeukgi</v>
          </cell>
          <cell r="V617" t="str">
            <v>&lt;Size = 16&gt; &lt;color = # DE7100&gt; gunggeukgi ชื่อ &lt;/ สี&gt; &lt;/ ขนาด&gt;_x000D_
_x000D_
คำอธิบาย gunggeukgi</v>
          </cell>
          <cell r="W617" t="str">
            <v>&lt;Kích thước = 16&gt; &lt;color = # DE7100&gt; gunggeukgi Tên &lt;/ color&gt; &lt;/ size&gt;_x000D_
_x000D_
Mô tả gunggeukgi</v>
          </cell>
          <cell r="X617" t="str">
            <v>&lt;Tamanho = 16&gt; &lt;color = # DE7100&gt; gunggeukgi Nome &lt;/ color&gt; &lt;/ size&gt;_x000D_
_x000D_
Descrição gunggeukgi</v>
          </cell>
          <cell r="Y617" t="str">
            <v>&lt;الحجم = 16&gt; &lt;اللون = # DE7100&gt; gunggeukgi اسم &lt;/ لون&gt; &lt;/ حجم&gt;_x000D_
_x000D_
وصف gunggeukgi</v>
          </cell>
          <cell r="Z617" t="str">
            <v>&lt;Памер = 16&gt; &lt;колер = # DE7100&gt; gunggeukgi Імя &lt;/ колер&gt; &lt;/ памер&gt;_x000D_
_x000D_
апісанне gunggeukgi</v>
          </cell>
          <cell r="AA617" t="str">
            <v>&lt;Размер = 16&gt; &lt;цвят = # DE7100&gt; gunggeukgi Име &lt;/ цвят&gt; &lt;/ размер&gt;_x000D_
_x000D_
Описание gunggeukgi</v>
          </cell>
          <cell r="AB617" t="str">
            <v>&lt;Size = 16&gt; &lt;color = # DE7100&gt; gunggeukgi Name &lt;/ color&gt; &lt;/ size&gt;_x000D_
_x000D_
Popis gunggeukgi</v>
          </cell>
          <cell r="AC617" t="str">
            <v>&lt;Size = 16&gt; &lt;color = # DE7100&gt; gunggeukgi Naam &lt;/ color&gt; &lt;/ size&gt;_x000D_
_x000D_
beschrijving gunggeukgi</v>
          </cell>
          <cell r="AD617" t="str">
            <v>&lt;Size = 16&gt; &lt;color = # DE7100&gt; gunggeukgi nimi &lt;/ color&gt; &lt;/ size&gt;_x000D_
_x000D_
Kuvaus gunggeukgi</v>
          </cell>
          <cell r="AE617" t="str">
            <v>&lt;Μέγεθος = 16&gt; &lt;color = # DE7100&gt; gunggeukgi Όνομα &lt;/ χρώμα&gt; &lt;/ size&gt;_x000D_
_x000D_
περιγραφή gunggeukgi</v>
          </cell>
          <cell r="AF617" t="str">
            <v>&lt;Size = 16&gt; &lt;color = # DE7100&gt; gunggeukgi שם &lt;/ צבע&gt; &lt;/ size&gt;_x000D_
_x000D_
gunggeukgi תיאור</v>
          </cell>
          <cell r="AG617" t="str">
            <v>&lt;Size = 16&gt; &lt;color = # DE7100&gt; gunggeukgi neve &lt;/ color&gt; &lt;/ size&gt;_x000D_
_x000D_
Leírás gunggeukgi</v>
          </cell>
          <cell r="AH617" t="str">
            <v>&lt;Saiz = 16&gt; &lt;color = # DE7100&gt; gunggeukgi Nama &lt;/ warna&gt; &lt;/ saiz&gt;_x000D_
_x000D_
Penerangan gunggeukgi</v>
          </cell>
          <cell r="AI617" t="str">
            <v>&lt;Rozmiar = 16&gt; &lt;color = # DE7100&gt; gunggeukgi Nazwa &lt;/ color&gt; &lt;/ size&gt;_x000D_
_x000D_
Opis gunggeukgi</v>
          </cell>
          <cell r="AJ617" t="str">
            <v>&lt;Size = 16&gt; &lt;color = # DE7100&gt; gunggeukgi Name &lt;/ color&gt; &lt;/ size&gt;_x000D_
_x000D_
Descriere gunggeukgi</v>
          </cell>
          <cell r="AK617" t="str">
            <v>&lt;Size = 16&gt; &lt;color = # DE7100&gt; gunggeukgi Name &lt;/ color&gt; &lt;/ size&gt;_x000D_
_x000D_
Popis gunggeukgi</v>
          </cell>
          <cell r="AL617" t="str">
            <v>&lt;Storlek = 16&gt; &lt;color = # DE7100&gt; gunggeukgi Namn &lt;/ färg&gt; &lt;/ size&gt;_x000D_
_x000D_
Beskrivning gunggeukgi</v>
          </cell>
          <cell r="AM617" t="str">
            <v>&lt;Boyut = 16&gt; &lt;color = # DE7100&gt; gunggeukgi Adı &lt;/ renk&gt; &lt;/ size&gt;_x000D_
_x000D_
Açıklama gunggeukgi</v>
          </cell>
          <cell r="AN617" t="str">
            <v>&lt;Розмір = 16&gt; &lt;колір = # DE7100&gt; gunggeukgi Ім'я &lt;/ колір&gt; &lt;/ розмір&gt;_x000D_
_x000D_
опис gunggeukgi</v>
          </cell>
        </row>
        <row r="618">
          <cell r="A618" t="str">
            <v>CharUltimate_MobileFemale</v>
          </cell>
          <cell r="B618">
            <v>1</v>
          </cell>
          <cell r="C618" t="str">
            <v>&lt;size=16&gt;&lt;color=#DE7100&gt;궁극기 이름&lt;/color&gt;&lt;/size&gt;
궁극기 설명</v>
          </cell>
          <cell r="D618"/>
          <cell r="E618" t="str">
            <v>&lt;size=16&gt;&lt;color=#DE7100&gt;궁극기 이름&lt;/color&gt;&lt;/size&gt;
궁극기 설명</v>
          </cell>
          <cell r="F618"/>
          <cell r="G618" t="str">
            <v>&lt;Size = 16&gt; &lt;color = # DE7100&gt; gunggeukgi Name &lt;/ color&gt; &lt;/ size&gt;_x000D_
_x000D_
Description gunggeukgi</v>
          </cell>
          <cell r="H618" t="str">
            <v>&lt;Size = 16&gt; &lt;color = # DE7100&gt; gunggeukgi Name &lt;/ color&gt; &lt;/ size&gt;_x000D_
_x000D_
Description gunggeukgi</v>
          </cell>
          <cell r="K618">
            <v>1</v>
          </cell>
          <cell r="M618" t="str">
            <v>&lt;size = 16&gt; &lt;color =＃DE7100&gt;極め期の名前&lt;/ color&gt; &lt;/ size&gt;_x000D_
_x000D_
極め期説明</v>
          </cell>
          <cell r="N618" t="str">
            <v>&lt;大小= 16&gt; &lt;色=＃DE7100&gt; gunggeukgi名称&lt;/颜色&gt; &lt;/大小&gt;_x000D_
_x000D_
说明gunggeukgi</v>
          </cell>
          <cell r="O618" t="str">
            <v>&lt;大小= 16&gt; &lt;色=＃DE7100&gt; gunggeukgi名稱&lt;/顏色&gt; &lt;/大小&gt;_x000D_
_x000D_
說明gunggeukgi</v>
          </cell>
          <cell r="P618" t="str">
            <v>&lt;Taille = 16&gt; &lt;color = # DE7100&gt; Nom gunggeukgi &lt;/ color&gt; &lt;/ size&gt;_x000D_
_x000D_
Description gunggeukgi</v>
          </cell>
          <cell r="Q618" t="str">
            <v>&lt;Size = 16&gt; &lt;color = # DE7100&gt; gunggeukgi Name &lt;/ color&gt; &lt;/ size&gt;_x000D_
_x000D_
Beschreibung gunggeukgi</v>
          </cell>
          <cell r="R618" t="str">
            <v>&lt;Size = 16&gt; &lt;color = # DE7100&gt; gunggeukgi Nama &lt;/ warna&gt; &lt;/ size&gt;_x000D_
_x000D_
Deskripsi gunggeukgi</v>
          </cell>
          <cell r="S618" t="str">
            <v>&lt;Size = 16&gt; &lt;color = # DE7100&gt; gunggeukgi Nome &lt;/ color&gt; &lt;/ size&gt;_x000D_
_x000D_
Descrizione gunggeukgi</v>
          </cell>
          <cell r="T618" t="str">
            <v>&lt;Размер = 16&gt; &lt;цвет = # DE7100&gt; gunggeukgi Имя &lt;/ цвет&gt; &lt;/ размер&gt;_x000D_
_x000D_
Описание gunggeukgi</v>
          </cell>
          <cell r="U618" t="str">
            <v>&lt;Tamaño = 16&gt; &lt;color = # DE7100&gt; gunggeukgi Nombre &lt;/ del color&gt; &lt;/ tamaño&gt;_x000D_
_x000D_
Descripción gunggeukgi</v>
          </cell>
          <cell r="V618" t="str">
            <v>&lt;Size = 16&gt; &lt;color = # DE7100&gt; gunggeukgi ชื่อ &lt;/ สี&gt; &lt;/ ขนาด&gt;_x000D_
_x000D_
คำอธิบาย gunggeukgi</v>
          </cell>
          <cell r="W618" t="str">
            <v>&lt;Kích thước = 16&gt; &lt;color = # DE7100&gt; gunggeukgi Tên &lt;/ color&gt; &lt;/ size&gt;_x000D_
_x000D_
Mô tả gunggeukgi</v>
          </cell>
          <cell r="X618" t="str">
            <v>&lt;Tamanho = 16&gt; &lt;color = # DE7100&gt; gunggeukgi Nome &lt;/ color&gt; &lt;/ size&gt;_x000D_
_x000D_
Descrição gunggeukgi</v>
          </cell>
          <cell r="Y618" t="str">
            <v>&lt;الحجم = 16&gt; &lt;اللون = # DE7100&gt; gunggeukgi اسم &lt;/ لون&gt; &lt;/ حجم&gt;_x000D_
_x000D_
وصف gunggeukgi</v>
          </cell>
          <cell r="Z618" t="str">
            <v>&lt;Памер = 16&gt; &lt;колер = # DE7100&gt; gunggeukgi Імя &lt;/ колер&gt; &lt;/ памер&gt;_x000D_
_x000D_
апісанне gunggeukgi</v>
          </cell>
          <cell r="AA618" t="str">
            <v>&lt;Размер = 16&gt; &lt;цвят = # DE7100&gt; gunggeukgi Име &lt;/ цвят&gt; &lt;/ размер&gt;_x000D_
_x000D_
Описание gunggeukgi</v>
          </cell>
          <cell r="AB618" t="str">
            <v>&lt;Size = 16&gt; &lt;color = # DE7100&gt; gunggeukgi Name &lt;/ color&gt; &lt;/ size&gt;_x000D_
_x000D_
Popis gunggeukgi</v>
          </cell>
          <cell r="AC618" t="str">
            <v>&lt;Size = 16&gt; &lt;color = # DE7100&gt; gunggeukgi Naam &lt;/ color&gt; &lt;/ size&gt;_x000D_
_x000D_
beschrijving gunggeukgi</v>
          </cell>
          <cell r="AD618" t="str">
            <v>&lt;Size = 16&gt; &lt;color = # DE7100&gt; gunggeukgi nimi &lt;/ color&gt; &lt;/ size&gt;_x000D_
_x000D_
Kuvaus gunggeukgi</v>
          </cell>
          <cell r="AE618" t="str">
            <v>&lt;Μέγεθος = 16&gt; &lt;color = # DE7100&gt; gunggeukgi Όνομα &lt;/ χρώμα&gt; &lt;/ size&gt;_x000D_
_x000D_
περιγραφή gunggeukgi</v>
          </cell>
          <cell r="AF618" t="str">
            <v>&lt;Size = 16&gt; &lt;color = # DE7100&gt; gunggeukgi שם &lt;/ צבע&gt; &lt;/ size&gt;_x000D_
_x000D_
gunggeukgi תיאור</v>
          </cell>
          <cell r="AG618" t="str">
            <v>&lt;Size = 16&gt; &lt;color = # DE7100&gt; gunggeukgi neve &lt;/ color&gt; &lt;/ size&gt;_x000D_
_x000D_
Leírás gunggeukgi</v>
          </cell>
          <cell r="AH618" t="str">
            <v>&lt;Saiz = 16&gt; &lt;color = # DE7100&gt; gunggeukgi Nama &lt;/ warna&gt; &lt;/ saiz&gt;_x000D_
_x000D_
Penerangan gunggeukgi</v>
          </cell>
          <cell r="AI618" t="str">
            <v>&lt;Rozmiar = 16&gt; &lt;color = # DE7100&gt; gunggeukgi Nazwa &lt;/ color&gt; &lt;/ size&gt;_x000D_
_x000D_
Opis gunggeukgi</v>
          </cell>
          <cell r="AJ618" t="str">
            <v>&lt;Size = 16&gt; &lt;color = # DE7100&gt; gunggeukgi Name &lt;/ color&gt; &lt;/ size&gt;_x000D_
_x000D_
Descriere gunggeukgi</v>
          </cell>
          <cell r="AK618" t="str">
            <v>&lt;Size = 16&gt; &lt;color = # DE7100&gt; gunggeukgi Name &lt;/ color&gt; &lt;/ size&gt;_x000D_
_x000D_
Popis gunggeukgi</v>
          </cell>
          <cell r="AL618" t="str">
            <v>&lt;Storlek = 16&gt; &lt;color = # DE7100&gt; gunggeukgi Namn &lt;/ färg&gt; &lt;/ size&gt;_x000D_
_x000D_
Beskrivning gunggeukgi</v>
          </cell>
          <cell r="AM618" t="str">
            <v>&lt;Boyut = 16&gt; &lt;color = # DE7100&gt; gunggeukgi Adı &lt;/ renk&gt; &lt;/ size&gt;_x000D_
_x000D_
Açıklama gunggeukgi</v>
          </cell>
          <cell r="AN618" t="str">
            <v>&lt;Розмір = 16&gt; &lt;колір = # DE7100&gt; gunggeukgi Ім'я &lt;/ колір&gt; &lt;/ розмір&gt;_x000D_
_x000D_
опис gunggeukgi</v>
          </cell>
        </row>
        <row r="619">
          <cell r="A619" t="str">
            <v>CharUltimate_CyborgCharacter</v>
          </cell>
          <cell r="B619">
            <v>1</v>
          </cell>
          <cell r="C619" t="str">
            <v>&lt;size=16&gt;&lt;color=#DE7100&gt;궁극기 이름&lt;/color&gt;&lt;/size&gt;
궁극기 설명</v>
          </cell>
          <cell r="D619"/>
          <cell r="E619" t="str">
            <v>&lt;size=16&gt;&lt;color=#DE7100&gt;궁극기 이름&lt;/color&gt;&lt;/size&gt;
궁극기 설명</v>
          </cell>
          <cell r="F619"/>
          <cell r="G619" t="str">
            <v>&lt;Size = 16&gt; &lt;color = # DE7100&gt; gunggeukgi Name &lt;/ color&gt; &lt;/ size&gt;_x000D_
_x000D_
Description gunggeukgi</v>
          </cell>
          <cell r="H619" t="str">
            <v>&lt;Size = 16&gt; &lt;color = # DE7100&gt; gunggeukgi Name &lt;/ color&gt; &lt;/ size&gt;_x000D_
_x000D_
Description gunggeukgi</v>
          </cell>
          <cell r="K619">
            <v>1</v>
          </cell>
          <cell r="M619" t="str">
            <v>&lt;size = 16&gt; &lt;color =＃DE7100&gt;極め期の名前&lt;/ color&gt; &lt;/ size&gt;_x000D_
_x000D_
極め期説明</v>
          </cell>
          <cell r="N619" t="str">
            <v>&lt;大小= 16&gt; &lt;色=＃DE7100&gt; gunggeukgi名称&lt;/颜色&gt; &lt;/大小&gt;_x000D_
_x000D_
说明gunggeukgi</v>
          </cell>
          <cell r="O619" t="str">
            <v>&lt;大小= 16&gt; &lt;色=＃DE7100&gt; gunggeukgi名稱&lt;/顏色&gt; &lt;/大小&gt;_x000D_
_x000D_
說明gunggeukgi</v>
          </cell>
          <cell r="P619" t="str">
            <v>&lt;Taille = 16&gt; &lt;color = # DE7100&gt; Nom gunggeukgi &lt;/ color&gt; &lt;/ size&gt;_x000D_
_x000D_
Description gunggeukgi</v>
          </cell>
          <cell r="Q619" t="str">
            <v>&lt;Size = 16&gt; &lt;color = # DE7100&gt; gunggeukgi Name &lt;/ color&gt; &lt;/ size&gt;_x000D_
_x000D_
Beschreibung gunggeukgi</v>
          </cell>
          <cell r="R619" t="str">
            <v>&lt;Size = 16&gt; &lt;color = # DE7100&gt; gunggeukgi Nama &lt;/ warna&gt; &lt;/ size&gt;_x000D_
_x000D_
Deskripsi gunggeukgi</v>
          </cell>
          <cell r="S619" t="str">
            <v>&lt;Size = 16&gt; &lt;color = # DE7100&gt; gunggeukgi Nome &lt;/ color&gt; &lt;/ size&gt;_x000D_
_x000D_
Descrizione gunggeukgi</v>
          </cell>
          <cell r="T619" t="str">
            <v>&lt;Размер = 16&gt; &lt;цвет = # DE7100&gt; gunggeukgi Имя &lt;/ цвет&gt; &lt;/ размер&gt;_x000D_
_x000D_
Описание gunggeukgi</v>
          </cell>
          <cell r="U619" t="str">
            <v>&lt;Tamaño = 16&gt; &lt;color = # DE7100&gt; gunggeukgi Nombre &lt;/ del color&gt; &lt;/ tamaño&gt;_x000D_
_x000D_
Descripción gunggeukgi</v>
          </cell>
          <cell r="V619" t="str">
            <v>&lt;Size = 16&gt; &lt;color = # DE7100&gt; gunggeukgi ชื่อ &lt;/ สี&gt; &lt;/ ขนาด&gt;_x000D_
_x000D_
คำอธิบาย gunggeukgi</v>
          </cell>
          <cell r="W619" t="str">
            <v>&lt;Kích thước = 16&gt; &lt;color = # DE7100&gt; gunggeukgi Tên &lt;/ color&gt; &lt;/ size&gt;_x000D_
_x000D_
Mô tả gunggeukgi</v>
          </cell>
          <cell r="X619" t="str">
            <v>&lt;Tamanho = 16&gt; &lt;color = # DE7100&gt; gunggeukgi Nome &lt;/ color&gt; &lt;/ size&gt;_x000D_
_x000D_
Descrição gunggeukgi</v>
          </cell>
          <cell r="Y619" t="str">
            <v>&lt;الحجم = 16&gt; &lt;اللون = # DE7100&gt; gunggeukgi اسم &lt;/ لون&gt; &lt;/ حجم&gt;_x000D_
_x000D_
وصف gunggeukgi</v>
          </cell>
          <cell r="Z619" t="str">
            <v>&lt;Памер = 16&gt; &lt;колер = # DE7100&gt; gunggeukgi Імя &lt;/ колер&gt; &lt;/ памер&gt;_x000D_
_x000D_
апісанне gunggeukgi</v>
          </cell>
          <cell r="AA619" t="str">
            <v>&lt;Размер = 16&gt; &lt;цвят = # DE7100&gt; gunggeukgi Име &lt;/ цвят&gt; &lt;/ размер&gt;_x000D_
_x000D_
Описание gunggeukgi</v>
          </cell>
          <cell r="AB619" t="str">
            <v>&lt;Size = 16&gt; &lt;color = # DE7100&gt; gunggeukgi Name &lt;/ color&gt; &lt;/ size&gt;_x000D_
_x000D_
Popis gunggeukgi</v>
          </cell>
          <cell r="AC619" t="str">
            <v>&lt;Size = 16&gt; &lt;color = # DE7100&gt; gunggeukgi Naam &lt;/ color&gt; &lt;/ size&gt;_x000D_
_x000D_
beschrijving gunggeukgi</v>
          </cell>
          <cell r="AD619" t="str">
            <v>&lt;Size = 16&gt; &lt;color = # DE7100&gt; gunggeukgi nimi &lt;/ color&gt; &lt;/ size&gt;_x000D_
_x000D_
Kuvaus gunggeukgi</v>
          </cell>
          <cell r="AE619" t="str">
            <v>&lt;Μέγεθος = 16&gt; &lt;color = # DE7100&gt; gunggeukgi Όνομα &lt;/ χρώμα&gt; &lt;/ size&gt;_x000D_
_x000D_
περιγραφή gunggeukgi</v>
          </cell>
          <cell r="AF619" t="str">
            <v>&lt;Size = 16&gt; &lt;color = # DE7100&gt; gunggeukgi שם &lt;/ צבע&gt; &lt;/ size&gt;_x000D_
_x000D_
gunggeukgi תיאור</v>
          </cell>
          <cell r="AG619" t="str">
            <v>&lt;Size = 16&gt; &lt;color = # DE7100&gt; gunggeukgi neve &lt;/ color&gt; &lt;/ size&gt;_x000D_
_x000D_
Leírás gunggeukgi</v>
          </cell>
          <cell r="AH619" t="str">
            <v>&lt;Saiz = 16&gt; &lt;color = # DE7100&gt; gunggeukgi Nama &lt;/ warna&gt; &lt;/ saiz&gt;_x000D_
_x000D_
Penerangan gunggeukgi</v>
          </cell>
          <cell r="AI619" t="str">
            <v>&lt;Rozmiar = 16&gt; &lt;color = # DE7100&gt; gunggeukgi Nazwa &lt;/ color&gt; &lt;/ size&gt;_x000D_
_x000D_
Opis gunggeukgi</v>
          </cell>
          <cell r="AJ619" t="str">
            <v>&lt;Size = 16&gt; &lt;color = # DE7100&gt; gunggeukgi Name &lt;/ color&gt; &lt;/ size&gt;_x000D_
_x000D_
Descriere gunggeukgi</v>
          </cell>
          <cell r="AK619" t="str">
            <v>&lt;Size = 16&gt; &lt;color = # DE7100&gt; gunggeukgi Name &lt;/ color&gt; &lt;/ size&gt;_x000D_
_x000D_
Popis gunggeukgi</v>
          </cell>
          <cell r="AL619" t="str">
            <v>&lt;Storlek = 16&gt; &lt;color = # DE7100&gt; gunggeukgi Namn &lt;/ färg&gt; &lt;/ size&gt;_x000D_
_x000D_
Beskrivning gunggeukgi</v>
          </cell>
          <cell r="AM619" t="str">
            <v>&lt;Boyut = 16&gt; &lt;color = # DE7100&gt; gunggeukgi Adı &lt;/ renk&gt; &lt;/ size&gt;_x000D_
_x000D_
Açıklama gunggeukgi</v>
          </cell>
          <cell r="AN619" t="str">
            <v>&lt;Розмір = 16&gt; &lt;колір = # DE7100&gt; gunggeukgi Ім'я &lt;/ колір&gt; &lt;/ розмір&gt;_x000D_
_x000D_
опис gunggeukgi</v>
          </cell>
        </row>
        <row r="620">
          <cell r="A620" t="str">
            <v>CharUltimate_SandWarrior</v>
          </cell>
          <cell r="B620">
            <v>1</v>
          </cell>
          <cell r="C620" t="str">
            <v>&lt;size=16&gt;&lt;color=#DE7100&gt;궁극기 이름&lt;/color&gt;&lt;/size&gt;
궁극기 설명</v>
          </cell>
          <cell r="D620"/>
          <cell r="E620" t="str">
            <v>&lt;size=16&gt;&lt;color=#DE7100&gt;궁극기 이름&lt;/color&gt;&lt;/size&gt;
궁극기 설명</v>
          </cell>
          <cell r="F620"/>
          <cell r="G620" t="str">
            <v>&lt;Size = 16&gt; &lt;color = # DE7100&gt; gunggeukgi Name &lt;/ color&gt; &lt;/ size&gt;_x000D_
_x000D_
Description gunggeukgi</v>
          </cell>
          <cell r="H620" t="str">
            <v>&lt;Size = 16&gt; &lt;color = # DE7100&gt; gunggeukgi Name &lt;/ color&gt; &lt;/ size&gt;_x000D_
_x000D_
Description gunggeukgi</v>
          </cell>
          <cell r="K620">
            <v>1</v>
          </cell>
          <cell r="M620" t="str">
            <v>&lt;size = 16&gt; &lt;color =＃DE7100&gt;極め期の名前&lt;/ color&gt; &lt;/ size&gt;_x000D_
_x000D_
極め期説明</v>
          </cell>
          <cell r="N620" t="str">
            <v>&lt;大小= 16&gt; &lt;色=＃DE7100&gt; gunggeukgi名称&lt;/颜色&gt; &lt;/大小&gt;_x000D_
_x000D_
说明gunggeukgi</v>
          </cell>
          <cell r="O620" t="str">
            <v>&lt;大小= 16&gt; &lt;色=＃DE7100&gt; gunggeukgi名稱&lt;/顏色&gt; &lt;/大小&gt;_x000D_
_x000D_
說明gunggeukgi</v>
          </cell>
          <cell r="P620" t="str">
            <v>&lt;Taille = 16&gt; &lt;color = # DE7100&gt; Nom gunggeukgi &lt;/ color&gt; &lt;/ size&gt;_x000D_
_x000D_
Description gunggeukgi</v>
          </cell>
          <cell r="Q620" t="str">
            <v>&lt;Size = 16&gt; &lt;color = # DE7100&gt; gunggeukgi Name &lt;/ color&gt; &lt;/ size&gt;_x000D_
_x000D_
Beschreibung gunggeukgi</v>
          </cell>
          <cell r="R620" t="str">
            <v>&lt;Size = 16&gt; &lt;color = # DE7100&gt; gunggeukgi Nama &lt;/ warna&gt; &lt;/ size&gt;_x000D_
_x000D_
Deskripsi gunggeukgi</v>
          </cell>
          <cell r="S620" t="str">
            <v>&lt;Size = 16&gt; &lt;color = # DE7100&gt; gunggeukgi Nome &lt;/ color&gt; &lt;/ size&gt;_x000D_
_x000D_
Descrizione gunggeukgi</v>
          </cell>
          <cell r="T620" t="str">
            <v>&lt;Размер = 16&gt; &lt;цвет = # DE7100&gt; gunggeukgi Имя &lt;/ цвет&gt; &lt;/ размер&gt;_x000D_
_x000D_
Описание gunggeukgi</v>
          </cell>
          <cell r="U620" t="str">
            <v>&lt;Tamaño = 16&gt; &lt;color = # DE7100&gt; gunggeukgi Nombre &lt;/ del color&gt; &lt;/ tamaño&gt;_x000D_
_x000D_
Descripción gunggeukgi</v>
          </cell>
          <cell r="V620" t="str">
            <v>&lt;Size = 16&gt; &lt;color = # DE7100&gt; gunggeukgi ชื่อ &lt;/ สี&gt; &lt;/ ขนาด&gt;_x000D_
_x000D_
คำอธิบาย gunggeukgi</v>
          </cell>
          <cell r="W620" t="str">
            <v>&lt;Kích thước = 16&gt; &lt;color = # DE7100&gt; gunggeukgi Tên &lt;/ color&gt; &lt;/ size&gt;_x000D_
_x000D_
Mô tả gunggeukgi</v>
          </cell>
          <cell r="X620" t="str">
            <v>&lt;Tamanho = 16&gt; &lt;color = # DE7100&gt; gunggeukgi Nome &lt;/ color&gt; &lt;/ size&gt;_x000D_
_x000D_
Descrição gunggeukgi</v>
          </cell>
          <cell r="Y620" t="str">
            <v>&lt;الحجم = 16&gt; &lt;اللون = # DE7100&gt; gunggeukgi اسم &lt;/ لون&gt; &lt;/ حجم&gt;_x000D_
_x000D_
وصف gunggeukgi</v>
          </cell>
          <cell r="Z620" t="str">
            <v>&lt;Памер = 16&gt; &lt;колер = # DE7100&gt; gunggeukgi Імя &lt;/ колер&gt; &lt;/ памер&gt;_x000D_
_x000D_
апісанне gunggeukgi</v>
          </cell>
          <cell r="AA620" t="str">
            <v>&lt;Размер = 16&gt; &lt;цвят = # DE7100&gt; gunggeukgi Име &lt;/ цвят&gt; &lt;/ размер&gt;_x000D_
_x000D_
Описание gunggeukgi</v>
          </cell>
          <cell r="AB620" t="str">
            <v>&lt;Size = 16&gt; &lt;color = # DE7100&gt; gunggeukgi Name &lt;/ color&gt; &lt;/ size&gt;_x000D_
_x000D_
Popis gunggeukgi</v>
          </cell>
          <cell r="AC620" t="str">
            <v>&lt;Size = 16&gt; &lt;color = # DE7100&gt; gunggeukgi Naam &lt;/ color&gt; &lt;/ size&gt;_x000D_
_x000D_
beschrijving gunggeukgi</v>
          </cell>
          <cell r="AD620" t="str">
            <v>&lt;Size = 16&gt; &lt;color = # DE7100&gt; gunggeukgi nimi &lt;/ color&gt; &lt;/ size&gt;_x000D_
_x000D_
Kuvaus gunggeukgi</v>
          </cell>
          <cell r="AE620" t="str">
            <v>&lt;Μέγεθος = 16&gt; &lt;color = # DE7100&gt; gunggeukgi Όνομα &lt;/ χρώμα&gt; &lt;/ size&gt;_x000D_
_x000D_
περιγραφή gunggeukgi</v>
          </cell>
          <cell r="AF620" t="str">
            <v>&lt;Size = 16&gt; &lt;color = # DE7100&gt; gunggeukgi שם &lt;/ צבע&gt; &lt;/ size&gt;_x000D_
_x000D_
gunggeukgi תיאור</v>
          </cell>
          <cell r="AG620" t="str">
            <v>&lt;Size = 16&gt; &lt;color = # DE7100&gt; gunggeukgi neve &lt;/ color&gt; &lt;/ size&gt;_x000D_
_x000D_
Leírás gunggeukgi</v>
          </cell>
          <cell r="AH620" t="str">
            <v>&lt;Saiz = 16&gt; &lt;color = # DE7100&gt; gunggeukgi Nama &lt;/ warna&gt; &lt;/ saiz&gt;_x000D_
_x000D_
Penerangan gunggeukgi</v>
          </cell>
          <cell r="AI620" t="str">
            <v>&lt;Rozmiar = 16&gt; &lt;color = # DE7100&gt; gunggeukgi Nazwa &lt;/ color&gt; &lt;/ size&gt;_x000D_
_x000D_
Opis gunggeukgi</v>
          </cell>
          <cell r="AJ620" t="str">
            <v>&lt;Size = 16&gt; &lt;color = # DE7100&gt; gunggeukgi Name &lt;/ color&gt; &lt;/ size&gt;_x000D_
_x000D_
Descriere gunggeukgi</v>
          </cell>
          <cell r="AK620" t="str">
            <v>&lt;Size = 16&gt; &lt;color = # DE7100&gt; gunggeukgi Name &lt;/ color&gt; &lt;/ size&gt;_x000D_
_x000D_
Popis gunggeukgi</v>
          </cell>
          <cell r="AL620" t="str">
            <v>&lt;Storlek = 16&gt; &lt;color = # DE7100&gt; gunggeukgi Namn &lt;/ färg&gt; &lt;/ size&gt;_x000D_
_x000D_
Beskrivning gunggeukgi</v>
          </cell>
          <cell r="AM620" t="str">
            <v>&lt;Boyut = 16&gt; &lt;color = # DE7100&gt; gunggeukgi Adı &lt;/ renk&gt; &lt;/ size&gt;_x000D_
_x000D_
Açıklama gunggeukgi</v>
          </cell>
          <cell r="AN620" t="str">
            <v>&lt;Розмір = 16&gt; &lt;колір = # DE7100&gt; gunggeukgi Ім'я &lt;/ колір&gt; &lt;/ розмір&gt;_x000D_
_x000D_
опис gunggeukgi</v>
          </cell>
        </row>
        <row r="621">
          <cell r="A621" t="str">
            <v>CharUltimate_BladeFanDancer</v>
          </cell>
          <cell r="B621">
            <v>1</v>
          </cell>
          <cell r="C621" t="str">
            <v>&lt;size=16&gt;&lt;color=#DE7100&gt;궁극기 이름&lt;/color&gt;&lt;/size&gt;
궁극기 설명</v>
          </cell>
          <cell r="D621"/>
          <cell r="E621" t="str">
            <v>&lt;size=16&gt;&lt;color=#DE7100&gt;궁극기 이름&lt;/color&gt;&lt;/size&gt;
궁극기 설명</v>
          </cell>
          <cell r="F621"/>
          <cell r="G621" t="str">
            <v>&lt;Size = 16&gt; &lt;color = # DE7100&gt; gunggeukgi Name &lt;/ color&gt; &lt;/ size&gt;_x000D_
_x000D_
Description gunggeukgi</v>
          </cell>
          <cell r="H621" t="str">
            <v>&lt;Size = 16&gt; &lt;color = # DE7100&gt; gunggeukgi Name &lt;/ color&gt; &lt;/ size&gt;_x000D_
_x000D_
Description gunggeukgi</v>
          </cell>
          <cell r="K621">
            <v>1</v>
          </cell>
          <cell r="M621" t="str">
            <v>&lt;size = 16&gt; &lt;color =＃DE7100&gt;極め期の名前&lt;/ color&gt; &lt;/ size&gt;_x000D_
_x000D_
極め期説明</v>
          </cell>
          <cell r="N621" t="str">
            <v>&lt;大小= 16&gt; &lt;色=＃DE7100&gt; gunggeukgi名称&lt;/颜色&gt; &lt;/大小&gt;_x000D_
_x000D_
说明gunggeukgi</v>
          </cell>
          <cell r="O621" t="str">
            <v>&lt;大小= 16&gt; &lt;色=＃DE7100&gt; gunggeukgi名稱&lt;/顏色&gt; &lt;/大小&gt;_x000D_
_x000D_
說明gunggeukgi</v>
          </cell>
          <cell r="P621" t="str">
            <v>&lt;Taille = 16&gt; &lt;color = # DE7100&gt; Nom gunggeukgi &lt;/ color&gt; &lt;/ size&gt;_x000D_
_x000D_
Description gunggeukgi</v>
          </cell>
          <cell r="Q621" t="str">
            <v>&lt;Size = 16&gt; &lt;color = # DE7100&gt; gunggeukgi Name &lt;/ color&gt; &lt;/ size&gt;_x000D_
_x000D_
Beschreibung gunggeukgi</v>
          </cell>
          <cell r="R621" t="str">
            <v>&lt;Size = 16&gt; &lt;color = # DE7100&gt; gunggeukgi Nama &lt;/ warna&gt; &lt;/ size&gt;_x000D_
_x000D_
Deskripsi gunggeukgi</v>
          </cell>
          <cell r="S621" t="str">
            <v>&lt;Size = 16&gt; &lt;color = # DE7100&gt; gunggeukgi Nome &lt;/ color&gt; &lt;/ size&gt;_x000D_
_x000D_
Descrizione gunggeukgi</v>
          </cell>
          <cell r="T621" t="str">
            <v>&lt;Размер = 16&gt; &lt;цвет = # DE7100&gt; gunggeukgi Имя &lt;/ цвет&gt; &lt;/ размер&gt;_x000D_
_x000D_
Описание gunggeukgi</v>
          </cell>
          <cell r="U621" t="str">
            <v>&lt;Tamaño = 16&gt; &lt;color = # DE7100&gt; gunggeukgi Nombre &lt;/ del color&gt; &lt;/ tamaño&gt;_x000D_
_x000D_
Descripción gunggeukgi</v>
          </cell>
          <cell r="V621" t="str">
            <v>&lt;Size = 16&gt; &lt;color = # DE7100&gt; gunggeukgi ชื่อ &lt;/ สี&gt; &lt;/ ขนาด&gt;_x000D_
_x000D_
คำอธิบาย gunggeukgi</v>
          </cell>
          <cell r="W621" t="str">
            <v>&lt;Kích thước = 16&gt; &lt;color = # DE7100&gt; gunggeukgi Tên &lt;/ color&gt; &lt;/ size&gt;_x000D_
_x000D_
Mô tả gunggeukgi</v>
          </cell>
          <cell r="X621" t="str">
            <v>&lt;Tamanho = 16&gt; &lt;color = # DE7100&gt; gunggeukgi Nome &lt;/ color&gt; &lt;/ size&gt;_x000D_
_x000D_
Descrição gunggeukgi</v>
          </cell>
          <cell r="Y621" t="str">
            <v>&lt;الحجم = 16&gt; &lt;اللون = # DE7100&gt; gunggeukgi اسم &lt;/ لون&gt; &lt;/ حجم&gt;_x000D_
_x000D_
وصف gunggeukgi</v>
          </cell>
          <cell r="Z621" t="str">
            <v>&lt;Памер = 16&gt; &lt;колер = # DE7100&gt; gunggeukgi Імя &lt;/ колер&gt; &lt;/ памер&gt;_x000D_
_x000D_
апісанне gunggeukgi</v>
          </cell>
          <cell r="AA621" t="str">
            <v>&lt;Размер = 16&gt; &lt;цвят = # DE7100&gt; gunggeukgi Име &lt;/ цвят&gt; &lt;/ размер&gt;_x000D_
_x000D_
Описание gunggeukgi</v>
          </cell>
          <cell r="AB621" t="str">
            <v>&lt;Size = 16&gt; &lt;color = # DE7100&gt; gunggeukgi Name &lt;/ color&gt; &lt;/ size&gt;_x000D_
_x000D_
Popis gunggeukgi</v>
          </cell>
          <cell r="AC621" t="str">
            <v>&lt;Size = 16&gt; &lt;color = # DE7100&gt; gunggeukgi Naam &lt;/ color&gt; &lt;/ size&gt;_x000D_
_x000D_
beschrijving gunggeukgi</v>
          </cell>
          <cell r="AD621" t="str">
            <v>&lt;Size = 16&gt; &lt;color = # DE7100&gt; gunggeukgi nimi &lt;/ color&gt; &lt;/ size&gt;_x000D_
_x000D_
Kuvaus gunggeukgi</v>
          </cell>
          <cell r="AE621" t="str">
            <v>&lt;Μέγεθος = 16&gt; &lt;color = # DE7100&gt; gunggeukgi Όνομα &lt;/ χρώμα&gt; &lt;/ size&gt;_x000D_
_x000D_
περιγραφή gunggeukgi</v>
          </cell>
          <cell r="AF621" t="str">
            <v>&lt;Size = 16&gt; &lt;color = # DE7100&gt; gunggeukgi שם &lt;/ צבע&gt; &lt;/ size&gt;_x000D_
_x000D_
gunggeukgi תיאור</v>
          </cell>
          <cell r="AG621" t="str">
            <v>&lt;Size = 16&gt; &lt;color = # DE7100&gt; gunggeukgi neve &lt;/ color&gt; &lt;/ size&gt;_x000D_
_x000D_
Leírás gunggeukgi</v>
          </cell>
          <cell r="AH621" t="str">
            <v>&lt;Saiz = 16&gt; &lt;color = # DE7100&gt; gunggeukgi Nama &lt;/ warna&gt; &lt;/ saiz&gt;_x000D_
_x000D_
Penerangan gunggeukgi</v>
          </cell>
          <cell r="AI621" t="str">
            <v>&lt;Rozmiar = 16&gt; &lt;color = # DE7100&gt; gunggeukgi Nazwa &lt;/ color&gt; &lt;/ size&gt;_x000D_
_x000D_
Opis gunggeukgi</v>
          </cell>
          <cell r="AJ621" t="str">
            <v>&lt;Size = 16&gt; &lt;color = # DE7100&gt; gunggeukgi Name &lt;/ color&gt; &lt;/ size&gt;_x000D_
_x000D_
Descriere gunggeukgi</v>
          </cell>
          <cell r="AK621" t="str">
            <v>&lt;Size = 16&gt; &lt;color = # DE7100&gt; gunggeukgi Name &lt;/ color&gt; &lt;/ size&gt;_x000D_
_x000D_
Popis gunggeukgi</v>
          </cell>
          <cell r="AL621" t="str">
            <v>&lt;Storlek = 16&gt; &lt;color = # DE7100&gt; gunggeukgi Namn &lt;/ färg&gt; &lt;/ size&gt;_x000D_
_x000D_
Beskrivning gunggeukgi</v>
          </cell>
          <cell r="AM621" t="str">
            <v>&lt;Boyut = 16&gt; &lt;color = # DE7100&gt; gunggeukgi Adı &lt;/ renk&gt; &lt;/ size&gt;_x000D_
_x000D_
Açıklama gunggeukgi</v>
          </cell>
          <cell r="AN621" t="str">
            <v>&lt;Розмір = 16&gt; &lt;колір = # DE7100&gt; gunggeukgi Ім'я &lt;/ колір&gt; &lt;/ розмір&gt;_x000D_
_x000D_
опис gunggeukgi</v>
          </cell>
        </row>
        <row r="622">
          <cell r="A622" t="str">
            <v>CharUltimate_Syria</v>
          </cell>
          <cell r="B622">
            <v>1</v>
          </cell>
          <cell r="C622" t="str">
            <v>&lt;size=16&gt;&lt;color=#DE7100&gt;궁극기 이름&lt;/color&gt;&lt;/size&gt;
궁극기 설명</v>
          </cell>
          <cell r="D622"/>
          <cell r="E622" t="str">
            <v>&lt;size=16&gt;&lt;color=#DE7100&gt;궁극기 이름&lt;/color&gt;&lt;/size&gt;
궁극기 설명</v>
          </cell>
          <cell r="F622"/>
          <cell r="G622" t="str">
            <v>&lt;Size = 16&gt; &lt;color = # DE7100&gt; gunggeukgi Name &lt;/ color&gt; &lt;/ size&gt;_x000D_
_x000D_
Description gunggeukgi</v>
          </cell>
          <cell r="H622" t="str">
            <v>&lt;Size = 16&gt; &lt;color = # DE7100&gt; gunggeukgi Name &lt;/ color&gt; &lt;/ size&gt;_x000D_
_x000D_
Description gunggeukgi</v>
          </cell>
          <cell r="K622">
            <v>1</v>
          </cell>
          <cell r="M622" t="str">
            <v>&lt;size = 16&gt; &lt;color =＃DE7100&gt;極め期の名前&lt;/ color&gt; &lt;/ size&gt;_x000D_
_x000D_
極め期説明</v>
          </cell>
          <cell r="N622" t="str">
            <v>&lt;大小= 16&gt; &lt;色=＃DE7100&gt; gunggeukgi名称&lt;/颜色&gt; &lt;/大小&gt;_x000D_
_x000D_
说明gunggeukgi</v>
          </cell>
          <cell r="O622" t="str">
            <v>&lt;大小= 16&gt; &lt;色=＃DE7100&gt; gunggeukgi名稱&lt;/顏色&gt; &lt;/大小&gt;_x000D_
_x000D_
說明gunggeukgi</v>
          </cell>
          <cell r="P622" t="str">
            <v>&lt;Taille = 16&gt; &lt;color = # DE7100&gt; Nom gunggeukgi &lt;/ color&gt; &lt;/ size&gt;_x000D_
_x000D_
Description gunggeukgi</v>
          </cell>
          <cell r="Q622" t="str">
            <v>&lt;Size = 16&gt; &lt;color = # DE7100&gt; gunggeukgi Name &lt;/ color&gt; &lt;/ size&gt;_x000D_
_x000D_
Beschreibung gunggeukgi</v>
          </cell>
          <cell r="R622" t="str">
            <v>&lt;Size = 16&gt; &lt;color = # DE7100&gt; gunggeukgi Nama &lt;/ warna&gt; &lt;/ size&gt;_x000D_
_x000D_
Deskripsi gunggeukgi</v>
          </cell>
          <cell r="S622" t="str">
            <v>&lt;Size = 16&gt; &lt;color = # DE7100&gt; gunggeukgi Nome &lt;/ color&gt; &lt;/ size&gt;_x000D_
_x000D_
Descrizione gunggeukgi</v>
          </cell>
          <cell r="T622" t="str">
            <v>&lt;Размер = 16&gt; &lt;цвет = # DE7100&gt; gunggeukgi Имя &lt;/ цвет&gt; &lt;/ размер&gt;_x000D_
_x000D_
Описание gunggeukgi</v>
          </cell>
          <cell r="U622" t="str">
            <v>&lt;Tamaño = 16&gt; &lt;color = # DE7100&gt; gunggeukgi Nombre &lt;/ del color&gt; &lt;/ tamaño&gt;_x000D_
_x000D_
Descripción gunggeukgi</v>
          </cell>
          <cell r="V622" t="str">
            <v>&lt;Size = 16&gt; &lt;color = # DE7100&gt; gunggeukgi ชื่อ &lt;/ สี&gt; &lt;/ ขนาด&gt;_x000D_
_x000D_
คำอธิบาย gunggeukgi</v>
          </cell>
          <cell r="W622" t="str">
            <v>&lt;Kích thước = 16&gt; &lt;color = # DE7100&gt; gunggeukgi Tên &lt;/ color&gt; &lt;/ size&gt;_x000D_
_x000D_
Mô tả gunggeukgi</v>
          </cell>
          <cell r="X622" t="str">
            <v>&lt;Tamanho = 16&gt; &lt;color = # DE7100&gt; gunggeukgi Nome &lt;/ color&gt; &lt;/ size&gt;_x000D_
_x000D_
Descrição gunggeukgi</v>
          </cell>
          <cell r="Y622" t="str">
            <v>&lt;الحجم = 16&gt; &lt;اللون = # DE7100&gt; gunggeukgi اسم &lt;/ لون&gt; &lt;/ حجم&gt;_x000D_
_x000D_
وصف gunggeukgi</v>
          </cell>
          <cell r="Z622" t="str">
            <v>&lt;Памер = 16&gt; &lt;колер = # DE7100&gt; gunggeukgi Імя &lt;/ колер&gt; &lt;/ памер&gt;_x000D_
_x000D_
апісанне gunggeukgi</v>
          </cell>
          <cell r="AA622" t="str">
            <v>&lt;Размер = 16&gt; &lt;цвят = # DE7100&gt; gunggeukgi Име &lt;/ цвят&gt; &lt;/ размер&gt;_x000D_
_x000D_
Описание gunggeukgi</v>
          </cell>
          <cell r="AB622" t="str">
            <v>&lt;Size = 16&gt; &lt;color = # DE7100&gt; gunggeukgi Name &lt;/ color&gt; &lt;/ size&gt;_x000D_
_x000D_
Popis gunggeukgi</v>
          </cell>
          <cell r="AC622" t="str">
            <v>&lt;Size = 16&gt; &lt;color = # DE7100&gt; gunggeukgi Naam &lt;/ color&gt; &lt;/ size&gt;_x000D_
_x000D_
beschrijving gunggeukgi</v>
          </cell>
          <cell r="AD622" t="str">
            <v>&lt;Size = 16&gt; &lt;color = # DE7100&gt; gunggeukgi nimi &lt;/ color&gt; &lt;/ size&gt;_x000D_
_x000D_
Kuvaus gunggeukgi</v>
          </cell>
          <cell r="AE622" t="str">
            <v>&lt;Μέγεθος = 16&gt; &lt;color = # DE7100&gt; gunggeukgi Όνομα &lt;/ χρώμα&gt; &lt;/ size&gt;_x000D_
_x000D_
περιγραφή gunggeukgi</v>
          </cell>
          <cell r="AF622" t="str">
            <v>&lt;Size = 16&gt; &lt;color = # DE7100&gt; gunggeukgi שם &lt;/ צבע&gt; &lt;/ size&gt;_x000D_
_x000D_
gunggeukgi תיאור</v>
          </cell>
          <cell r="AG622" t="str">
            <v>&lt;Size = 16&gt; &lt;color = # DE7100&gt; gunggeukgi neve &lt;/ color&gt; &lt;/ size&gt;_x000D_
_x000D_
Leírás gunggeukgi</v>
          </cell>
          <cell r="AH622" t="str">
            <v>&lt;Saiz = 16&gt; &lt;color = # DE7100&gt; gunggeukgi Nama &lt;/ warna&gt; &lt;/ saiz&gt;_x000D_
_x000D_
Penerangan gunggeukgi</v>
          </cell>
          <cell r="AI622" t="str">
            <v>&lt;Rozmiar = 16&gt; &lt;color = # DE7100&gt; gunggeukgi Nazwa &lt;/ color&gt; &lt;/ size&gt;_x000D_
_x000D_
Opis gunggeukgi</v>
          </cell>
          <cell r="AJ622" t="str">
            <v>&lt;Size = 16&gt; &lt;color = # DE7100&gt; gunggeukgi Name &lt;/ color&gt; &lt;/ size&gt;_x000D_
_x000D_
Descriere gunggeukgi</v>
          </cell>
          <cell r="AK622" t="str">
            <v>&lt;Size = 16&gt; &lt;color = # DE7100&gt; gunggeukgi Name &lt;/ color&gt; &lt;/ size&gt;_x000D_
_x000D_
Popis gunggeukgi</v>
          </cell>
          <cell r="AL622" t="str">
            <v>&lt;Storlek = 16&gt; &lt;color = # DE7100&gt; gunggeukgi Namn &lt;/ färg&gt; &lt;/ size&gt;_x000D_
_x000D_
Beskrivning gunggeukgi</v>
          </cell>
          <cell r="AM622" t="str">
            <v>&lt;Boyut = 16&gt; &lt;color = # DE7100&gt; gunggeukgi Adı &lt;/ renk&gt; &lt;/ size&gt;_x000D_
_x000D_
Açıklama gunggeukgi</v>
          </cell>
          <cell r="AN622" t="str">
            <v>&lt;Розмір = 16&gt; &lt;колір = # DE7100&gt; gunggeukgi Ім'я &lt;/ колір&gt; &lt;/ розмір&gt;_x000D_
_x000D_
опис gunggeukgi</v>
          </cell>
        </row>
        <row r="623">
          <cell r="A623" t="str">
            <v>CharUltimate_Linhi</v>
          </cell>
          <cell r="B623">
            <v>1</v>
          </cell>
          <cell r="C623" t="str">
            <v>&lt;size=16&gt;&lt;color=#DE7100&gt;궁극기 이름&lt;/color&gt;&lt;/size&gt;
궁극기 설명</v>
          </cell>
          <cell r="D623"/>
          <cell r="E623" t="str">
            <v>&lt;size=16&gt;&lt;color=#DE7100&gt;궁극기 이름&lt;/color&gt;&lt;/size&gt;
궁극기 설명</v>
          </cell>
          <cell r="F623"/>
          <cell r="G623" t="str">
            <v>&lt;Size = 16&gt; &lt;color = # DE7100&gt; gunggeukgi Name &lt;/ color&gt; &lt;/ size&gt;_x000D_
_x000D_
Description gunggeukgi</v>
          </cell>
          <cell r="H623" t="str">
            <v>&lt;Size = 16&gt; &lt;color = # DE7100&gt; gunggeukgi Name &lt;/ color&gt; &lt;/ size&gt;_x000D_
_x000D_
Description gunggeukgi</v>
          </cell>
          <cell r="K623">
            <v>1</v>
          </cell>
          <cell r="M623" t="str">
            <v>&lt;size = 16&gt; &lt;color =＃DE7100&gt;極め期の名前&lt;/ color&gt; &lt;/ size&gt;_x000D_
_x000D_
極め期説明</v>
          </cell>
          <cell r="N623" t="str">
            <v>&lt;大小= 16&gt; &lt;色=＃DE7100&gt; gunggeukgi名称&lt;/颜色&gt; &lt;/大小&gt;_x000D_
_x000D_
说明gunggeukgi</v>
          </cell>
          <cell r="O623" t="str">
            <v>&lt;大小= 16&gt; &lt;色=＃DE7100&gt; gunggeukgi名稱&lt;/顏色&gt; &lt;/大小&gt;_x000D_
_x000D_
說明gunggeukgi</v>
          </cell>
          <cell r="P623" t="str">
            <v>&lt;Taille = 16&gt; &lt;color = # DE7100&gt; Nom gunggeukgi &lt;/ color&gt; &lt;/ size&gt;_x000D_
_x000D_
Description gunggeukgi</v>
          </cell>
          <cell r="Q623" t="str">
            <v>&lt;Size = 16&gt; &lt;color = # DE7100&gt; gunggeukgi Name &lt;/ color&gt; &lt;/ size&gt;_x000D_
_x000D_
Beschreibung gunggeukgi</v>
          </cell>
          <cell r="R623" t="str">
            <v>&lt;Size = 16&gt; &lt;color = # DE7100&gt; gunggeukgi Nama &lt;/ warna&gt; &lt;/ size&gt;_x000D_
_x000D_
Deskripsi gunggeukgi</v>
          </cell>
          <cell r="S623" t="str">
            <v>&lt;Size = 16&gt; &lt;color = # DE7100&gt; gunggeukgi Nome &lt;/ color&gt; &lt;/ size&gt;_x000D_
_x000D_
Descrizione gunggeukgi</v>
          </cell>
          <cell r="T623" t="str">
            <v>&lt;Размер = 16&gt; &lt;цвет = # DE7100&gt; gunggeukgi Имя &lt;/ цвет&gt; &lt;/ размер&gt;_x000D_
_x000D_
Описание gunggeukgi</v>
          </cell>
          <cell r="U623" t="str">
            <v>&lt;Tamaño = 16&gt; &lt;color = # DE7100&gt; gunggeukgi Nombre &lt;/ del color&gt; &lt;/ tamaño&gt;_x000D_
_x000D_
Descripción gunggeukgi</v>
          </cell>
          <cell r="V623" t="str">
            <v>&lt;Size = 16&gt; &lt;color = # DE7100&gt; gunggeukgi ชื่อ &lt;/ สี&gt; &lt;/ ขนาด&gt;_x000D_
_x000D_
คำอธิบาย gunggeukgi</v>
          </cell>
          <cell r="W623" t="str">
            <v>&lt;Kích thước = 16&gt; &lt;color = # DE7100&gt; gunggeukgi Tên &lt;/ color&gt; &lt;/ size&gt;_x000D_
_x000D_
Mô tả gunggeukgi</v>
          </cell>
          <cell r="X623" t="str">
            <v>&lt;Tamanho = 16&gt; &lt;color = # DE7100&gt; gunggeukgi Nome &lt;/ color&gt; &lt;/ size&gt;_x000D_
_x000D_
Descrição gunggeukgi</v>
          </cell>
          <cell r="Y623" t="str">
            <v>&lt;الحجم = 16&gt; &lt;اللون = # DE7100&gt; gunggeukgi اسم &lt;/ لون&gt; &lt;/ حجم&gt;_x000D_
_x000D_
وصف gunggeukgi</v>
          </cell>
          <cell r="Z623" t="str">
            <v>&lt;Памер = 16&gt; &lt;колер = # DE7100&gt; gunggeukgi Імя &lt;/ колер&gt; &lt;/ памер&gt;_x000D_
_x000D_
апісанне gunggeukgi</v>
          </cell>
          <cell r="AA623" t="str">
            <v>&lt;Размер = 16&gt; &lt;цвят = # DE7100&gt; gunggeukgi Име &lt;/ цвят&gt; &lt;/ размер&gt;_x000D_
_x000D_
Описание gunggeukgi</v>
          </cell>
          <cell r="AB623" t="str">
            <v>&lt;Size = 16&gt; &lt;color = # DE7100&gt; gunggeukgi Name &lt;/ color&gt; &lt;/ size&gt;_x000D_
_x000D_
Popis gunggeukgi</v>
          </cell>
          <cell r="AC623" t="str">
            <v>&lt;Size = 16&gt; &lt;color = # DE7100&gt; gunggeukgi Naam &lt;/ color&gt; &lt;/ size&gt;_x000D_
_x000D_
beschrijving gunggeukgi</v>
          </cell>
          <cell r="AD623" t="str">
            <v>&lt;Size = 16&gt; &lt;color = # DE7100&gt; gunggeukgi nimi &lt;/ color&gt; &lt;/ size&gt;_x000D_
_x000D_
Kuvaus gunggeukgi</v>
          </cell>
          <cell r="AE623" t="str">
            <v>&lt;Μέγεθος = 16&gt; &lt;color = # DE7100&gt; gunggeukgi Όνομα &lt;/ χρώμα&gt; &lt;/ size&gt;_x000D_
_x000D_
περιγραφή gunggeukgi</v>
          </cell>
          <cell r="AF623" t="str">
            <v>&lt;Size = 16&gt; &lt;color = # DE7100&gt; gunggeukgi שם &lt;/ צבע&gt; &lt;/ size&gt;_x000D_
_x000D_
gunggeukgi תיאור</v>
          </cell>
          <cell r="AG623" t="str">
            <v>&lt;Size = 16&gt; &lt;color = # DE7100&gt; gunggeukgi neve &lt;/ color&gt; &lt;/ size&gt;_x000D_
_x000D_
Leírás gunggeukgi</v>
          </cell>
          <cell r="AH623" t="str">
            <v>&lt;Saiz = 16&gt; &lt;color = # DE7100&gt; gunggeukgi Nama &lt;/ warna&gt; &lt;/ saiz&gt;_x000D_
_x000D_
Penerangan gunggeukgi</v>
          </cell>
          <cell r="AI623" t="str">
            <v>&lt;Rozmiar = 16&gt; &lt;color = # DE7100&gt; gunggeukgi Nazwa &lt;/ color&gt; &lt;/ size&gt;_x000D_
_x000D_
Opis gunggeukgi</v>
          </cell>
          <cell r="AJ623" t="str">
            <v>&lt;Size = 16&gt; &lt;color = # DE7100&gt; gunggeukgi Name &lt;/ color&gt; &lt;/ size&gt;_x000D_
_x000D_
Descriere gunggeukgi</v>
          </cell>
          <cell r="AK623" t="str">
            <v>&lt;Size = 16&gt; &lt;color = # DE7100&gt; gunggeukgi Name &lt;/ color&gt; &lt;/ size&gt;_x000D_
_x000D_
Popis gunggeukgi</v>
          </cell>
          <cell r="AL623" t="str">
            <v>&lt;Storlek = 16&gt; &lt;color = # DE7100&gt; gunggeukgi Namn &lt;/ färg&gt; &lt;/ size&gt;_x000D_
_x000D_
Beskrivning gunggeukgi</v>
          </cell>
          <cell r="AM623" t="str">
            <v>&lt;Boyut = 16&gt; &lt;color = # DE7100&gt; gunggeukgi Adı &lt;/ renk&gt; &lt;/ size&gt;_x000D_
_x000D_
Açıklama gunggeukgi</v>
          </cell>
          <cell r="AN623" t="str">
            <v>&lt;Розмір = 16&gt; &lt;колір = # DE7100&gt; gunggeukgi Ім'я &lt;/ колір&gt; &lt;/ розмір&gt;_x000D_
_x000D_
опис gunggeukgi</v>
          </cell>
        </row>
        <row r="624">
          <cell r="A624" t="str">
            <v>CharUltimate_NecromancerFour</v>
          </cell>
          <cell r="B624">
            <v>1</v>
          </cell>
          <cell r="C624" t="str">
            <v>&lt;size=16&gt;&lt;color=#DE7100&gt;궁극기 이름&lt;/color&gt;&lt;/size&gt;
궁극기 설명</v>
          </cell>
          <cell r="D624"/>
          <cell r="E624" t="str">
            <v>&lt;size=16&gt;&lt;color=#DE7100&gt;궁극기 이름&lt;/color&gt;&lt;/size&gt;
궁극기 설명</v>
          </cell>
          <cell r="F624"/>
          <cell r="G624" t="str">
            <v>&lt;Size = 16&gt; &lt;color = # DE7100&gt; gunggeukgi Name &lt;/ color&gt; &lt;/ size&gt;_x000D_
_x000D_
Description gunggeukgi</v>
          </cell>
          <cell r="H624" t="str">
            <v>&lt;Size = 16&gt; &lt;color = # DE7100&gt; gunggeukgi Name &lt;/ color&gt; &lt;/ size&gt;_x000D_
_x000D_
Description gunggeukgi</v>
          </cell>
          <cell r="K624">
            <v>1</v>
          </cell>
          <cell r="M624" t="str">
            <v>&lt;size = 16&gt; &lt;color =＃DE7100&gt;極め期の名前&lt;/ color&gt; &lt;/ size&gt;_x000D_
_x000D_
極め期説明</v>
          </cell>
          <cell r="N624" t="str">
            <v>&lt;大小= 16&gt; &lt;色=＃DE7100&gt; gunggeukgi名称&lt;/颜色&gt; &lt;/大小&gt;_x000D_
_x000D_
说明gunggeukgi</v>
          </cell>
          <cell r="O624" t="str">
            <v>&lt;大小= 16&gt; &lt;色=＃DE7100&gt; gunggeukgi名稱&lt;/顏色&gt; &lt;/大小&gt;_x000D_
_x000D_
說明gunggeukgi</v>
          </cell>
          <cell r="P624" t="str">
            <v>&lt;Taille = 16&gt; &lt;color = # DE7100&gt; Nom gunggeukgi &lt;/ color&gt; &lt;/ size&gt;_x000D_
_x000D_
Description gunggeukgi</v>
          </cell>
          <cell r="Q624" t="str">
            <v>&lt;Size = 16&gt; &lt;color = # DE7100&gt; gunggeukgi Name &lt;/ color&gt; &lt;/ size&gt;_x000D_
_x000D_
Beschreibung gunggeukgi</v>
          </cell>
          <cell r="R624" t="str">
            <v>&lt;Size = 16&gt; &lt;color = # DE7100&gt; gunggeukgi Nama &lt;/ warna&gt; &lt;/ size&gt;_x000D_
_x000D_
Deskripsi gunggeukgi</v>
          </cell>
          <cell r="S624" t="str">
            <v>&lt;Size = 16&gt; &lt;color = # DE7100&gt; gunggeukgi Nome &lt;/ color&gt; &lt;/ size&gt;_x000D_
_x000D_
Descrizione gunggeukgi</v>
          </cell>
          <cell r="T624" t="str">
            <v>&lt;Размер = 16&gt; &lt;цвет = # DE7100&gt; gunggeukgi Имя &lt;/ цвет&gt; &lt;/ размер&gt;_x000D_
_x000D_
Описание gunggeukgi</v>
          </cell>
          <cell r="U624" t="str">
            <v>&lt;Tamaño = 16&gt; &lt;color = # DE7100&gt; gunggeukgi Nombre &lt;/ del color&gt; &lt;/ tamaño&gt;_x000D_
_x000D_
Descripción gunggeukgi</v>
          </cell>
          <cell r="V624" t="str">
            <v>&lt;Size = 16&gt; &lt;color = # DE7100&gt; gunggeukgi ชื่อ &lt;/ สี&gt; &lt;/ ขนาด&gt;_x000D_
_x000D_
คำอธิบาย gunggeukgi</v>
          </cell>
          <cell r="W624" t="str">
            <v>&lt;Kích thước = 16&gt; &lt;color = # DE7100&gt; gunggeukgi Tên &lt;/ color&gt; &lt;/ size&gt;_x000D_
_x000D_
Mô tả gunggeukgi</v>
          </cell>
          <cell r="X624" t="str">
            <v>&lt;Tamanho = 16&gt; &lt;color = # DE7100&gt; gunggeukgi Nome &lt;/ color&gt; &lt;/ size&gt;_x000D_
_x000D_
Descrição gunggeukgi</v>
          </cell>
          <cell r="Y624" t="str">
            <v>&lt;الحجم = 16&gt; &lt;اللون = # DE7100&gt; gunggeukgi اسم &lt;/ لون&gt; &lt;/ حجم&gt;_x000D_
_x000D_
وصف gunggeukgi</v>
          </cell>
          <cell r="Z624" t="str">
            <v>&lt;Памер = 16&gt; &lt;колер = # DE7100&gt; gunggeukgi Імя &lt;/ колер&gt; &lt;/ памер&gt;_x000D_
_x000D_
апісанне gunggeukgi</v>
          </cell>
          <cell r="AA624" t="str">
            <v>&lt;Размер = 16&gt; &lt;цвят = # DE7100&gt; gunggeukgi Име &lt;/ цвят&gt; &lt;/ размер&gt;_x000D_
_x000D_
Описание gunggeukgi</v>
          </cell>
          <cell r="AB624" t="str">
            <v>&lt;Size = 16&gt; &lt;color = # DE7100&gt; gunggeukgi Name &lt;/ color&gt; &lt;/ size&gt;_x000D_
_x000D_
Popis gunggeukgi</v>
          </cell>
          <cell r="AC624" t="str">
            <v>&lt;Size = 16&gt; &lt;color = # DE7100&gt; gunggeukgi Naam &lt;/ color&gt; &lt;/ size&gt;_x000D_
_x000D_
beschrijving gunggeukgi</v>
          </cell>
          <cell r="AD624" t="str">
            <v>&lt;Size = 16&gt; &lt;color = # DE7100&gt; gunggeukgi nimi &lt;/ color&gt; &lt;/ size&gt;_x000D_
_x000D_
Kuvaus gunggeukgi</v>
          </cell>
          <cell r="AE624" t="str">
            <v>&lt;Μέγεθος = 16&gt; &lt;color = # DE7100&gt; gunggeukgi Όνομα &lt;/ χρώμα&gt; &lt;/ size&gt;_x000D_
_x000D_
περιγραφή gunggeukgi</v>
          </cell>
          <cell r="AF624" t="str">
            <v>&lt;Size = 16&gt; &lt;color = # DE7100&gt; gunggeukgi שם &lt;/ צבע&gt; &lt;/ size&gt;_x000D_
_x000D_
gunggeukgi תיאור</v>
          </cell>
          <cell r="AG624" t="str">
            <v>&lt;Size = 16&gt; &lt;color = # DE7100&gt; gunggeukgi neve &lt;/ color&gt; &lt;/ size&gt;_x000D_
_x000D_
Leírás gunggeukgi</v>
          </cell>
          <cell r="AH624" t="str">
            <v>&lt;Saiz = 16&gt; &lt;color = # DE7100&gt; gunggeukgi Nama &lt;/ warna&gt; &lt;/ saiz&gt;_x000D_
_x000D_
Penerangan gunggeukgi</v>
          </cell>
          <cell r="AI624" t="str">
            <v>&lt;Rozmiar = 16&gt; &lt;color = # DE7100&gt; gunggeukgi Nazwa &lt;/ color&gt; &lt;/ size&gt;_x000D_
_x000D_
Opis gunggeukgi</v>
          </cell>
          <cell r="AJ624" t="str">
            <v>&lt;Size = 16&gt; &lt;color = # DE7100&gt; gunggeukgi Name &lt;/ color&gt; &lt;/ size&gt;_x000D_
_x000D_
Descriere gunggeukgi</v>
          </cell>
          <cell r="AK624" t="str">
            <v>&lt;Size = 16&gt; &lt;color = # DE7100&gt; gunggeukgi Name &lt;/ color&gt; &lt;/ size&gt;_x000D_
_x000D_
Popis gunggeukgi</v>
          </cell>
          <cell r="AL624" t="str">
            <v>&lt;Storlek = 16&gt; &lt;color = # DE7100&gt; gunggeukgi Namn &lt;/ färg&gt; &lt;/ size&gt;_x000D_
_x000D_
Beskrivning gunggeukgi</v>
          </cell>
          <cell r="AM624" t="str">
            <v>&lt;Boyut = 16&gt; &lt;color = # DE7100&gt; gunggeukgi Adı &lt;/ renk&gt; &lt;/ size&gt;_x000D_
_x000D_
Açıklama gunggeukgi</v>
          </cell>
          <cell r="AN624" t="str">
            <v>&lt;Розмір = 16&gt; &lt;колір = # DE7100&gt; gunggeukgi Ім'я &lt;/ колір&gt; &lt;/ розмір&gt;_x000D_
_x000D_
опис gunggeukgi</v>
          </cell>
        </row>
        <row r="625">
          <cell r="A625" t="str">
            <v>CharUltimate_GirlWarrior</v>
          </cell>
          <cell r="B625">
            <v>1</v>
          </cell>
          <cell r="C625" t="str">
            <v>&lt;size=16&gt;&lt;color=#DE7100&gt;궁극기 이름&lt;/color&gt;&lt;/size&gt;
궁극기 설명</v>
          </cell>
          <cell r="D625"/>
          <cell r="E625" t="str">
            <v>&lt;size=16&gt;&lt;color=#DE7100&gt;궁극기 이름&lt;/color&gt;&lt;/size&gt;
궁극기 설명</v>
          </cell>
          <cell r="F625"/>
          <cell r="G625" t="str">
            <v>&lt;Size = 16&gt; &lt;color = # DE7100&gt; gunggeukgi Name &lt;/ color&gt; &lt;/ size&gt;_x000D_
_x000D_
Description gunggeukgi</v>
          </cell>
          <cell r="H625" t="str">
            <v>&lt;Size = 16&gt; &lt;color = # DE7100&gt; gunggeukgi Name &lt;/ color&gt; &lt;/ size&gt;_x000D_
_x000D_
Description gunggeukgi</v>
          </cell>
          <cell r="K625">
            <v>1</v>
          </cell>
          <cell r="M625" t="str">
            <v>&lt;size = 16&gt; &lt;color =＃DE7100&gt;極め期の名前&lt;/ color&gt; &lt;/ size&gt;_x000D_
_x000D_
極め期説明</v>
          </cell>
          <cell r="N625" t="str">
            <v>&lt;大小= 16&gt; &lt;色=＃DE7100&gt; gunggeukgi名称&lt;/颜色&gt; &lt;/大小&gt;_x000D_
_x000D_
说明gunggeukgi</v>
          </cell>
          <cell r="O625" t="str">
            <v>&lt;大小= 16&gt; &lt;色=＃DE7100&gt; gunggeukgi名稱&lt;/顏色&gt; &lt;/大小&gt;_x000D_
_x000D_
說明gunggeukgi</v>
          </cell>
          <cell r="P625" t="str">
            <v>&lt;Taille = 16&gt; &lt;color = # DE7100&gt; Nom gunggeukgi &lt;/ color&gt; &lt;/ size&gt;_x000D_
_x000D_
Description gunggeukgi</v>
          </cell>
          <cell r="Q625" t="str">
            <v>&lt;Size = 16&gt; &lt;color = # DE7100&gt; gunggeukgi Name &lt;/ color&gt; &lt;/ size&gt;_x000D_
_x000D_
Beschreibung gunggeukgi</v>
          </cell>
          <cell r="R625" t="str">
            <v>&lt;Size = 16&gt; &lt;color = # DE7100&gt; gunggeukgi Nama &lt;/ warna&gt; &lt;/ size&gt;_x000D_
_x000D_
Deskripsi gunggeukgi</v>
          </cell>
          <cell r="S625" t="str">
            <v>&lt;Size = 16&gt; &lt;color = # DE7100&gt; gunggeukgi Nome &lt;/ color&gt; &lt;/ size&gt;_x000D_
_x000D_
Descrizione gunggeukgi</v>
          </cell>
          <cell r="T625" t="str">
            <v>&lt;Размер = 16&gt; &lt;цвет = # DE7100&gt; gunggeukgi Имя &lt;/ цвет&gt; &lt;/ размер&gt;_x000D_
_x000D_
Описание gunggeukgi</v>
          </cell>
          <cell r="U625" t="str">
            <v>&lt;Tamaño = 16&gt; &lt;color = # DE7100&gt; gunggeukgi Nombre &lt;/ del color&gt; &lt;/ tamaño&gt;_x000D_
_x000D_
Descripción gunggeukgi</v>
          </cell>
          <cell r="V625" t="str">
            <v>&lt;Size = 16&gt; &lt;color = # DE7100&gt; gunggeukgi ชื่อ &lt;/ สี&gt; &lt;/ ขนาด&gt;_x000D_
_x000D_
คำอธิบาย gunggeukgi</v>
          </cell>
          <cell r="W625" t="str">
            <v>&lt;Kích thước = 16&gt; &lt;color = # DE7100&gt; gunggeukgi Tên &lt;/ color&gt; &lt;/ size&gt;_x000D_
_x000D_
Mô tả gunggeukgi</v>
          </cell>
          <cell r="X625" t="str">
            <v>&lt;Tamanho = 16&gt; &lt;color = # DE7100&gt; gunggeukgi Nome &lt;/ color&gt; &lt;/ size&gt;_x000D_
_x000D_
Descrição gunggeukgi</v>
          </cell>
          <cell r="Y625" t="str">
            <v>&lt;الحجم = 16&gt; &lt;اللون = # DE7100&gt; gunggeukgi اسم &lt;/ لون&gt; &lt;/ حجم&gt;_x000D_
_x000D_
وصف gunggeukgi</v>
          </cell>
          <cell r="Z625" t="str">
            <v>&lt;Памер = 16&gt; &lt;колер = # DE7100&gt; gunggeukgi Імя &lt;/ колер&gt; &lt;/ памер&gt;_x000D_
_x000D_
апісанне gunggeukgi</v>
          </cell>
          <cell r="AA625" t="str">
            <v>&lt;Размер = 16&gt; &lt;цвят = # DE7100&gt; gunggeukgi Име &lt;/ цвят&gt; &lt;/ размер&gt;_x000D_
_x000D_
Описание gunggeukgi</v>
          </cell>
          <cell r="AB625" t="str">
            <v>&lt;Size = 16&gt; &lt;color = # DE7100&gt; gunggeukgi Name &lt;/ color&gt; &lt;/ size&gt;_x000D_
_x000D_
Popis gunggeukgi</v>
          </cell>
          <cell r="AC625" t="str">
            <v>&lt;Size = 16&gt; &lt;color = # DE7100&gt; gunggeukgi Naam &lt;/ color&gt; &lt;/ size&gt;_x000D_
_x000D_
beschrijving gunggeukgi</v>
          </cell>
          <cell r="AD625" t="str">
            <v>&lt;Size = 16&gt; &lt;color = # DE7100&gt; gunggeukgi nimi &lt;/ color&gt; &lt;/ size&gt;_x000D_
_x000D_
Kuvaus gunggeukgi</v>
          </cell>
          <cell r="AE625" t="str">
            <v>&lt;Μέγεθος = 16&gt; &lt;color = # DE7100&gt; gunggeukgi Όνομα &lt;/ χρώμα&gt; &lt;/ size&gt;_x000D_
_x000D_
περιγραφή gunggeukgi</v>
          </cell>
          <cell r="AF625" t="str">
            <v>&lt;Size = 16&gt; &lt;color = # DE7100&gt; gunggeukgi שם &lt;/ צבע&gt; &lt;/ size&gt;_x000D_
_x000D_
gunggeukgi תיאור</v>
          </cell>
          <cell r="AG625" t="str">
            <v>&lt;Size = 16&gt; &lt;color = # DE7100&gt; gunggeukgi neve &lt;/ color&gt; &lt;/ size&gt;_x000D_
_x000D_
Leírás gunggeukgi</v>
          </cell>
          <cell r="AH625" t="str">
            <v>&lt;Saiz = 16&gt; &lt;color = # DE7100&gt; gunggeukgi Nama &lt;/ warna&gt; &lt;/ saiz&gt;_x000D_
_x000D_
Penerangan gunggeukgi</v>
          </cell>
          <cell r="AI625" t="str">
            <v>&lt;Rozmiar = 16&gt; &lt;color = # DE7100&gt; gunggeukgi Nazwa &lt;/ color&gt; &lt;/ size&gt;_x000D_
_x000D_
Opis gunggeukgi</v>
          </cell>
          <cell r="AJ625" t="str">
            <v>&lt;Size = 16&gt; &lt;color = # DE7100&gt; gunggeukgi Name &lt;/ color&gt; &lt;/ size&gt;_x000D_
_x000D_
Descriere gunggeukgi</v>
          </cell>
          <cell r="AK625" t="str">
            <v>&lt;Size = 16&gt; &lt;color = # DE7100&gt; gunggeukgi Name &lt;/ color&gt; &lt;/ size&gt;_x000D_
_x000D_
Popis gunggeukgi</v>
          </cell>
          <cell r="AL625" t="str">
            <v>&lt;Storlek = 16&gt; &lt;color = # DE7100&gt; gunggeukgi Namn &lt;/ färg&gt; &lt;/ size&gt;_x000D_
_x000D_
Beskrivning gunggeukgi</v>
          </cell>
          <cell r="AM625" t="str">
            <v>&lt;Boyut = 16&gt; &lt;color = # DE7100&gt; gunggeukgi Adı &lt;/ renk&gt; &lt;/ size&gt;_x000D_
_x000D_
Açıklama gunggeukgi</v>
          </cell>
          <cell r="AN625" t="str">
            <v>&lt;Розмір = 16&gt; &lt;колір = # DE7100&gt; gunggeukgi Ім'я &lt;/ колір&gt; &lt;/ розмір&gt;_x000D_
_x000D_
опис gunggeukgi</v>
          </cell>
        </row>
        <row r="626">
          <cell r="A626" t="str">
            <v>CharUltimate_GirlArcher</v>
          </cell>
          <cell r="B626">
            <v>1</v>
          </cell>
          <cell r="C626" t="str">
            <v>&lt;size=16&gt;&lt;color=#DE7100&gt;궁극기 이름&lt;/color&gt;&lt;/size&gt;
궁극기 설명</v>
          </cell>
          <cell r="D626"/>
          <cell r="E626" t="str">
            <v>&lt;size=16&gt;&lt;color=#DE7100&gt;궁극기 이름&lt;/color&gt;&lt;/size&gt;
궁극기 설명</v>
          </cell>
          <cell r="F626"/>
          <cell r="G626" t="str">
            <v>&lt;Size = 16&gt; &lt;color = # DE7100&gt; gunggeukgi Name &lt;/ color&gt; &lt;/ size&gt;_x000D_
_x000D_
Description gunggeukgi</v>
          </cell>
          <cell r="H626" t="str">
            <v>&lt;Size = 16&gt; &lt;color = # DE7100&gt; gunggeukgi Name &lt;/ color&gt; &lt;/ size&gt;_x000D_
_x000D_
Description gunggeukgi</v>
          </cell>
          <cell r="K626">
            <v>1</v>
          </cell>
          <cell r="M626" t="str">
            <v>&lt;size = 16&gt; &lt;color =＃DE7100&gt;極め期の名前&lt;/ color&gt; &lt;/ size&gt;_x000D_
_x000D_
極め期説明</v>
          </cell>
          <cell r="N626" t="str">
            <v>&lt;大小= 16&gt; &lt;色=＃DE7100&gt; gunggeukgi名称&lt;/颜色&gt; &lt;/大小&gt;_x000D_
_x000D_
说明gunggeukgi</v>
          </cell>
          <cell r="O626" t="str">
            <v>&lt;大小= 16&gt; &lt;色=＃DE7100&gt; gunggeukgi名稱&lt;/顏色&gt; &lt;/大小&gt;_x000D_
_x000D_
說明gunggeukgi</v>
          </cell>
          <cell r="P626" t="str">
            <v>&lt;Taille = 16&gt; &lt;color = # DE7100&gt; Nom gunggeukgi &lt;/ color&gt; &lt;/ size&gt;_x000D_
_x000D_
Description gunggeukgi</v>
          </cell>
          <cell r="Q626" t="str">
            <v>&lt;Size = 16&gt; &lt;color = # DE7100&gt; gunggeukgi Name &lt;/ color&gt; &lt;/ size&gt;_x000D_
_x000D_
Beschreibung gunggeukgi</v>
          </cell>
          <cell r="R626" t="str">
            <v>&lt;Size = 16&gt; &lt;color = # DE7100&gt; gunggeukgi Nama &lt;/ warna&gt; &lt;/ size&gt;_x000D_
_x000D_
Deskripsi gunggeukgi</v>
          </cell>
          <cell r="S626" t="str">
            <v>&lt;Size = 16&gt; &lt;color = # DE7100&gt; gunggeukgi Nome &lt;/ color&gt; &lt;/ size&gt;_x000D_
_x000D_
Descrizione gunggeukgi</v>
          </cell>
          <cell r="T626" t="str">
            <v>&lt;Размер = 16&gt; &lt;цвет = # DE7100&gt; gunggeukgi Имя &lt;/ цвет&gt; &lt;/ размер&gt;_x000D_
_x000D_
Описание gunggeukgi</v>
          </cell>
          <cell r="U626" t="str">
            <v>&lt;Tamaño = 16&gt; &lt;color = # DE7100&gt; gunggeukgi Nombre &lt;/ del color&gt; &lt;/ tamaño&gt;_x000D_
_x000D_
Descripción gunggeukgi</v>
          </cell>
          <cell r="V626" t="str">
            <v>&lt;Size = 16&gt; &lt;color = # DE7100&gt; gunggeukgi ชื่อ &lt;/ สี&gt; &lt;/ ขนาด&gt;_x000D_
_x000D_
คำอธิบาย gunggeukgi</v>
          </cell>
          <cell r="W626" t="str">
            <v>&lt;Kích thước = 16&gt; &lt;color = # DE7100&gt; gunggeukgi Tên &lt;/ color&gt; &lt;/ size&gt;_x000D_
_x000D_
Mô tả gunggeukgi</v>
          </cell>
          <cell r="X626" t="str">
            <v>&lt;Tamanho = 16&gt; &lt;color = # DE7100&gt; gunggeukgi Nome &lt;/ color&gt; &lt;/ size&gt;_x000D_
_x000D_
Descrição gunggeukgi</v>
          </cell>
          <cell r="Y626" t="str">
            <v>&lt;الحجم = 16&gt; &lt;اللون = # DE7100&gt; gunggeukgi اسم &lt;/ لون&gt; &lt;/ حجم&gt;_x000D_
_x000D_
وصف gunggeukgi</v>
          </cell>
          <cell r="Z626" t="str">
            <v>&lt;Памер = 16&gt; &lt;колер = # DE7100&gt; gunggeukgi Імя &lt;/ колер&gt; &lt;/ памер&gt;_x000D_
_x000D_
апісанне gunggeukgi</v>
          </cell>
          <cell r="AA626" t="str">
            <v>&lt;Размер = 16&gt; &lt;цвят = # DE7100&gt; gunggeukgi Име &lt;/ цвят&gt; &lt;/ размер&gt;_x000D_
_x000D_
Описание gunggeukgi</v>
          </cell>
          <cell r="AB626" t="str">
            <v>&lt;Size = 16&gt; &lt;color = # DE7100&gt; gunggeukgi Name &lt;/ color&gt; &lt;/ size&gt;_x000D_
_x000D_
Popis gunggeukgi</v>
          </cell>
          <cell r="AC626" t="str">
            <v>&lt;Size = 16&gt; &lt;color = # DE7100&gt; gunggeukgi Naam &lt;/ color&gt; &lt;/ size&gt;_x000D_
_x000D_
beschrijving gunggeukgi</v>
          </cell>
          <cell r="AD626" t="str">
            <v>&lt;Size = 16&gt; &lt;color = # DE7100&gt; gunggeukgi nimi &lt;/ color&gt; &lt;/ size&gt;_x000D_
_x000D_
Kuvaus gunggeukgi</v>
          </cell>
          <cell r="AE626" t="str">
            <v>&lt;Μέγεθος = 16&gt; &lt;color = # DE7100&gt; gunggeukgi Όνομα &lt;/ χρώμα&gt; &lt;/ size&gt;_x000D_
_x000D_
περιγραφή gunggeukgi</v>
          </cell>
          <cell r="AF626" t="str">
            <v>&lt;Size = 16&gt; &lt;color = # DE7100&gt; gunggeukgi שם &lt;/ צבע&gt; &lt;/ size&gt;_x000D_
_x000D_
gunggeukgi תיאור</v>
          </cell>
          <cell r="AG626" t="str">
            <v>&lt;Size = 16&gt; &lt;color = # DE7100&gt; gunggeukgi neve &lt;/ color&gt; &lt;/ size&gt;_x000D_
_x000D_
Leírás gunggeukgi</v>
          </cell>
          <cell r="AH626" t="str">
            <v>&lt;Saiz = 16&gt; &lt;color = # DE7100&gt; gunggeukgi Nama &lt;/ warna&gt; &lt;/ saiz&gt;_x000D_
_x000D_
Penerangan gunggeukgi</v>
          </cell>
          <cell r="AI626" t="str">
            <v>&lt;Rozmiar = 16&gt; &lt;color = # DE7100&gt; gunggeukgi Nazwa &lt;/ color&gt; &lt;/ size&gt;_x000D_
_x000D_
Opis gunggeukgi</v>
          </cell>
          <cell r="AJ626" t="str">
            <v>&lt;Size = 16&gt; &lt;color = # DE7100&gt; gunggeukgi Name &lt;/ color&gt; &lt;/ size&gt;_x000D_
_x000D_
Descriere gunggeukgi</v>
          </cell>
          <cell r="AK626" t="str">
            <v>&lt;Size = 16&gt; &lt;color = # DE7100&gt; gunggeukgi Name &lt;/ color&gt; &lt;/ size&gt;_x000D_
_x000D_
Popis gunggeukgi</v>
          </cell>
          <cell r="AL626" t="str">
            <v>&lt;Storlek = 16&gt; &lt;color = # DE7100&gt; gunggeukgi Namn &lt;/ färg&gt; &lt;/ size&gt;_x000D_
_x000D_
Beskrivning gunggeukgi</v>
          </cell>
          <cell r="AM626" t="str">
            <v>&lt;Boyut = 16&gt; &lt;color = # DE7100&gt; gunggeukgi Adı &lt;/ renk&gt; &lt;/ size&gt;_x000D_
_x000D_
Açıklama gunggeukgi</v>
          </cell>
          <cell r="AN626" t="str">
            <v>&lt;Розмір = 16&gt; &lt;колір = # DE7100&gt; gunggeukgi Ім'я &lt;/ колір&gt; &lt;/ розмір&gt;_x000D_
_x000D_
опис gunggeukgi</v>
          </cell>
        </row>
        <row r="627">
          <cell r="A627" t="str">
            <v>CharUltimate_EnergyShieldRobot</v>
          </cell>
          <cell r="B627">
            <v>1</v>
          </cell>
          <cell r="C627" t="str">
            <v>&lt;size=16&gt;&lt;color=#DE7100&gt;궁극기 이름&lt;/color&gt;&lt;/size&gt;
궁극기 설명</v>
          </cell>
          <cell r="D627"/>
          <cell r="E627" t="str">
            <v>&lt;size=16&gt;&lt;color=#DE7100&gt;궁극기 이름&lt;/color&gt;&lt;/size&gt;
궁극기 설명</v>
          </cell>
          <cell r="F627"/>
          <cell r="G627" t="str">
            <v>&lt;Size = 16&gt; &lt;color = # DE7100&gt; gunggeukgi Name &lt;/ color&gt; &lt;/ size&gt;_x000D_
_x000D_
Description gunggeukgi</v>
          </cell>
          <cell r="H627" t="str">
            <v>&lt;Size = 16&gt; &lt;color = # DE7100&gt; gunggeukgi Name &lt;/ color&gt; &lt;/ size&gt;_x000D_
_x000D_
Description gunggeukgi</v>
          </cell>
          <cell r="K627">
            <v>1</v>
          </cell>
          <cell r="M627" t="str">
            <v>&lt;size = 16&gt; &lt;color =＃DE7100&gt;極め期の名前&lt;/ color&gt; &lt;/ size&gt;_x000D_
_x000D_
極め期説明</v>
          </cell>
          <cell r="N627" t="str">
            <v>&lt;大小= 16&gt; &lt;色=＃DE7100&gt; gunggeukgi名称&lt;/颜色&gt; &lt;/大小&gt;_x000D_
_x000D_
说明gunggeukgi</v>
          </cell>
          <cell r="O627" t="str">
            <v>&lt;大小= 16&gt; &lt;色=＃DE7100&gt; gunggeukgi名稱&lt;/顏色&gt; &lt;/大小&gt;_x000D_
_x000D_
說明gunggeukgi</v>
          </cell>
          <cell r="P627" t="str">
            <v>&lt;Taille = 16&gt; &lt;color = # DE7100&gt; Nom gunggeukgi &lt;/ color&gt; &lt;/ size&gt;_x000D_
_x000D_
Description gunggeukgi</v>
          </cell>
          <cell r="Q627" t="str">
            <v>&lt;Size = 16&gt; &lt;color = # DE7100&gt; gunggeukgi Name &lt;/ color&gt; &lt;/ size&gt;_x000D_
_x000D_
Beschreibung gunggeukgi</v>
          </cell>
          <cell r="R627" t="str">
            <v>&lt;Size = 16&gt; &lt;color = # DE7100&gt; gunggeukgi Nama &lt;/ warna&gt; &lt;/ size&gt;_x000D_
_x000D_
Deskripsi gunggeukgi</v>
          </cell>
          <cell r="S627" t="str">
            <v>&lt;Size = 16&gt; &lt;color = # DE7100&gt; gunggeukgi Nome &lt;/ color&gt; &lt;/ size&gt;_x000D_
_x000D_
Descrizione gunggeukgi</v>
          </cell>
          <cell r="T627" t="str">
            <v>&lt;Размер = 16&gt; &lt;цвет = # DE7100&gt; gunggeukgi Имя &lt;/ цвет&gt; &lt;/ размер&gt;_x000D_
_x000D_
Описание gunggeukgi</v>
          </cell>
          <cell r="U627" t="str">
            <v>&lt;Tamaño = 16&gt; &lt;color = # DE7100&gt; gunggeukgi Nombre &lt;/ del color&gt; &lt;/ tamaño&gt;_x000D_
_x000D_
Descripción gunggeukgi</v>
          </cell>
          <cell r="V627" t="str">
            <v>&lt;Size = 16&gt; &lt;color = # DE7100&gt; gunggeukgi ชื่อ &lt;/ สี&gt; &lt;/ ขนาด&gt;_x000D_
_x000D_
คำอธิบาย gunggeukgi</v>
          </cell>
          <cell r="W627" t="str">
            <v>&lt;Kích thước = 16&gt; &lt;color = # DE7100&gt; gunggeukgi Tên &lt;/ color&gt; &lt;/ size&gt;_x000D_
_x000D_
Mô tả gunggeukgi</v>
          </cell>
          <cell r="X627" t="str">
            <v>&lt;Tamanho = 16&gt; &lt;color = # DE7100&gt; gunggeukgi Nome &lt;/ color&gt; &lt;/ size&gt;_x000D_
_x000D_
Descrição gunggeukgi</v>
          </cell>
          <cell r="Y627" t="str">
            <v>&lt;الحجم = 16&gt; &lt;اللون = # DE7100&gt; gunggeukgi اسم &lt;/ لون&gt; &lt;/ حجم&gt;_x000D_
_x000D_
وصف gunggeukgi</v>
          </cell>
          <cell r="Z627" t="str">
            <v>&lt;Памер = 16&gt; &lt;колер = # DE7100&gt; gunggeukgi Імя &lt;/ колер&gt; &lt;/ памер&gt;_x000D_
_x000D_
апісанне gunggeukgi</v>
          </cell>
          <cell r="AA627" t="str">
            <v>&lt;Размер = 16&gt; &lt;цвят = # DE7100&gt; gunggeukgi Име &lt;/ цвят&gt; &lt;/ размер&gt;_x000D_
_x000D_
Описание gunggeukgi</v>
          </cell>
          <cell r="AB627" t="str">
            <v>&lt;Size = 16&gt; &lt;color = # DE7100&gt; gunggeukgi Name &lt;/ color&gt; &lt;/ size&gt;_x000D_
_x000D_
Popis gunggeukgi</v>
          </cell>
          <cell r="AC627" t="str">
            <v>&lt;Size = 16&gt; &lt;color = # DE7100&gt; gunggeukgi Naam &lt;/ color&gt; &lt;/ size&gt;_x000D_
_x000D_
beschrijving gunggeukgi</v>
          </cell>
          <cell r="AD627" t="str">
            <v>&lt;Size = 16&gt; &lt;color = # DE7100&gt; gunggeukgi nimi &lt;/ color&gt; &lt;/ size&gt;_x000D_
_x000D_
Kuvaus gunggeukgi</v>
          </cell>
          <cell r="AE627" t="str">
            <v>&lt;Μέγεθος = 16&gt; &lt;color = # DE7100&gt; gunggeukgi Όνομα &lt;/ χρώμα&gt; &lt;/ size&gt;_x000D_
_x000D_
περιγραφή gunggeukgi</v>
          </cell>
          <cell r="AF627" t="str">
            <v>&lt;Size = 16&gt; &lt;color = # DE7100&gt; gunggeukgi שם &lt;/ צבע&gt; &lt;/ size&gt;_x000D_
_x000D_
gunggeukgi תיאור</v>
          </cell>
          <cell r="AG627" t="str">
            <v>&lt;Size = 16&gt; &lt;color = # DE7100&gt; gunggeukgi neve &lt;/ color&gt; &lt;/ size&gt;_x000D_
_x000D_
Leírás gunggeukgi</v>
          </cell>
          <cell r="AH627" t="str">
            <v>&lt;Saiz = 16&gt; &lt;color = # DE7100&gt; gunggeukgi Nama &lt;/ warna&gt; &lt;/ saiz&gt;_x000D_
_x000D_
Penerangan gunggeukgi</v>
          </cell>
          <cell r="AI627" t="str">
            <v>&lt;Rozmiar = 16&gt; &lt;color = # DE7100&gt; gunggeukgi Nazwa &lt;/ color&gt; &lt;/ size&gt;_x000D_
_x000D_
Opis gunggeukgi</v>
          </cell>
          <cell r="AJ627" t="str">
            <v>&lt;Size = 16&gt; &lt;color = # DE7100&gt; gunggeukgi Name &lt;/ color&gt; &lt;/ size&gt;_x000D_
_x000D_
Descriere gunggeukgi</v>
          </cell>
          <cell r="AK627" t="str">
            <v>&lt;Size = 16&gt; &lt;color = # DE7100&gt; gunggeukgi Name &lt;/ color&gt; &lt;/ size&gt;_x000D_
_x000D_
Popis gunggeukgi</v>
          </cell>
          <cell r="AL627" t="str">
            <v>&lt;Storlek = 16&gt; &lt;color = # DE7100&gt; gunggeukgi Namn &lt;/ färg&gt; &lt;/ size&gt;_x000D_
_x000D_
Beskrivning gunggeukgi</v>
          </cell>
          <cell r="AM627" t="str">
            <v>&lt;Boyut = 16&gt; &lt;color = # DE7100&gt; gunggeukgi Adı &lt;/ renk&gt; &lt;/ size&gt;_x000D_
_x000D_
Açıklama gunggeukgi</v>
          </cell>
          <cell r="AN627" t="str">
            <v>&lt;Розмір = 16&gt; &lt;колір = # DE7100&gt; gunggeukgi Ім'я &lt;/ колір&gt; &lt;/ розмір&gt;_x000D_
_x000D_
опис gunggeukgi</v>
          </cell>
        </row>
        <row r="628">
          <cell r="A628" t="str">
            <v>CharUltimate_IceMagician</v>
          </cell>
          <cell r="B628">
            <v>1</v>
          </cell>
          <cell r="C628" t="str">
            <v>&lt;size=16&gt;&lt;color=#DE7100&gt;궁극기 이름&lt;/color&gt;&lt;/size&gt;
궁극기 설명</v>
          </cell>
          <cell r="D628"/>
          <cell r="E628" t="str">
            <v>&lt;size=16&gt;&lt;color=#DE7100&gt;궁극기 이름&lt;/color&gt;&lt;/size&gt;
궁극기 설명</v>
          </cell>
          <cell r="F628"/>
          <cell r="G628" t="str">
            <v>&lt;Size = 16&gt; &lt;color = # DE7100&gt; gunggeukgi Name &lt;/ color&gt; &lt;/ size&gt;_x000D_
_x000D_
Description gunggeukgi</v>
          </cell>
          <cell r="H628" t="str">
            <v>&lt;Size = 16&gt; &lt;color = # DE7100&gt; gunggeukgi Name &lt;/ color&gt; &lt;/ size&gt;_x000D_
_x000D_
Description gunggeukgi</v>
          </cell>
          <cell r="K628">
            <v>1</v>
          </cell>
          <cell r="M628" t="str">
            <v>&lt;size = 16&gt; &lt;color =＃DE7100&gt;極め期の名前&lt;/ color&gt; &lt;/ size&gt;_x000D_
_x000D_
極め期説明</v>
          </cell>
          <cell r="N628" t="str">
            <v>&lt;大小= 16&gt; &lt;色=＃DE7100&gt; gunggeukgi名称&lt;/颜色&gt; &lt;/大小&gt;_x000D_
_x000D_
说明gunggeukgi</v>
          </cell>
          <cell r="O628" t="str">
            <v>&lt;大小= 16&gt; &lt;色=＃DE7100&gt; gunggeukgi名稱&lt;/顏色&gt; &lt;/大小&gt;_x000D_
_x000D_
說明gunggeukgi</v>
          </cell>
          <cell r="P628" t="str">
            <v>&lt;Taille = 16&gt; &lt;color = # DE7100&gt; Nom gunggeukgi &lt;/ color&gt; &lt;/ size&gt;_x000D_
_x000D_
Description gunggeukgi</v>
          </cell>
          <cell r="Q628" t="str">
            <v>&lt;Size = 16&gt; &lt;color = # DE7100&gt; gunggeukgi Name &lt;/ color&gt; &lt;/ size&gt;_x000D_
_x000D_
Beschreibung gunggeukgi</v>
          </cell>
          <cell r="R628" t="str">
            <v>&lt;Size = 16&gt; &lt;color = # DE7100&gt; gunggeukgi Nama &lt;/ warna&gt; &lt;/ size&gt;_x000D_
_x000D_
Deskripsi gunggeukgi</v>
          </cell>
          <cell r="S628" t="str">
            <v>&lt;Size = 16&gt; &lt;color = # DE7100&gt; gunggeukgi Nome &lt;/ color&gt; &lt;/ size&gt;_x000D_
_x000D_
Descrizione gunggeukgi</v>
          </cell>
          <cell r="T628" t="str">
            <v>&lt;Размер = 16&gt; &lt;цвет = # DE7100&gt; gunggeukgi Имя &lt;/ цвет&gt; &lt;/ размер&gt;_x000D_
_x000D_
Описание gunggeukgi</v>
          </cell>
          <cell r="U628" t="str">
            <v>&lt;Tamaño = 16&gt; &lt;color = # DE7100&gt; gunggeukgi Nombre &lt;/ del color&gt; &lt;/ tamaño&gt;_x000D_
_x000D_
Descripción gunggeukgi</v>
          </cell>
          <cell r="V628" t="str">
            <v>&lt;Size = 16&gt; &lt;color = # DE7100&gt; gunggeukgi ชื่อ &lt;/ สี&gt; &lt;/ ขนาด&gt;_x000D_
_x000D_
คำอธิบาย gunggeukgi</v>
          </cell>
          <cell r="W628" t="str">
            <v>&lt;Kích thước = 16&gt; &lt;color = # DE7100&gt; gunggeukgi Tên &lt;/ color&gt; &lt;/ size&gt;_x000D_
_x000D_
Mô tả gunggeukgi</v>
          </cell>
          <cell r="X628" t="str">
            <v>&lt;Tamanho = 16&gt; &lt;color = # DE7100&gt; gunggeukgi Nome &lt;/ color&gt; &lt;/ size&gt;_x000D_
_x000D_
Descrição gunggeukgi</v>
          </cell>
          <cell r="Y628" t="str">
            <v>&lt;الحجم = 16&gt; &lt;اللون = # DE7100&gt; gunggeukgi اسم &lt;/ لون&gt; &lt;/ حجم&gt;_x000D_
_x000D_
وصف gunggeukgi</v>
          </cell>
          <cell r="Z628" t="str">
            <v>&lt;Памер = 16&gt; &lt;колер = # DE7100&gt; gunggeukgi Імя &lt;/ колер&gt; &lt;/ памер&gt;_x000D_
_x000D_
апісанне gunggeukgi</v>
          </cell>
          <cell r="AA628" t="str">
            <v>&lt;Размер = 16&gt; &lt;цвят = # DE7100&gt; gunggeukgi Име &lt;/ цвят&gt; &lt;/ размер&gt;_x000D_
_x000D_
Описание gunggeukgi</v>
          </cell>
          <cell r="AB628" t="str">
            <v>&lt;Size = 16&gt; &lt;color = # DE7100&gt; gunggeukgi Name &lt;/ color&gt; &lt;/ size&gt;_x000D_
_x000D_
Popis gunggeukgi</v>
          </cell>
          <cell r="AC628" t="str">
            <v>&lt;Size = 16&gt; &lt;color = # DE7100&gt; gunggeukgi Naam &lt;/ color&gt; &lt;/ size&gt;_x000D_
_x000D_
beschrijving gunggeukgi</v>
          </cell>
          <cell r="AD628" t="str">
            <v>&lt;Size = 16&gt; &lt;color = # DE7100&gt; gunggeukgi nimi &lt;/ color&gt; &lt;/ size&gt;_x000D_
_x000D_
Kuvaus gunggeukgi</v>
          </cell>
          <cell r="AE628" t="str">
            <v>&lt;Μέγεθος = 16&gt; &lt;color = # DE7100&gt; gunggeukgi Όνομα &lt;/ χρώμα&gt; &lt;/ size&gt;_x000D_
_x000D_
περιγραφή gunggeukgi</v>
          </cell>
          <cell r="AF628" t="str">
            <v>&lt;Size = 16&gt; &lt;color = # DE7100&gt; gunggeukgi שם &lt;/ צבע&gt; &lt;/ size&gt;_x000D_
_x000D_
gunggeukgi תיאור</v>
          </cell>
          <cell r="AG628" t="str">
            <v>&lt;Size = 16&gt; &lt;color = # DE7100&gt; gunggeukgi neve &lt;/ color&gt; &lt;/ size&gt;_x000D_
_x000D_
Leírás gunggeukgi</v>
          </cell>
          <cell r="AH628" t="str">
            <v>&lt;Saiz = 16&gt; &lt;color = # DE7100&gt; gunggeukgi Nama &lt;/ warna&gt; &lt;/ saiz&gt;_x000D_
_x000D_
Penerangan gunggeukgi</v>
          </cell>
          <cell r="AI628" t="str">
            <v>&lt;Rozmiar = 16&gt; &lt;color = # DE7100&gt; gunggeukgi Nazwa &lt;/ color&gt; &lt;/ size&gt;_x000D_
_x000D_
Opis gunggeukgi</v>
          </cell>
          <cell r="AJ628" t="str">
            <v>&lt;Size = 16&gt; &lt;color = # DE7100&gt; gunggeukgi Name &lt;/ color&gt; &lt;/ size&gt;_x000D_
_x000D_
Descriere gunggeukgi</v>
          </cell>
          <cell r="AK628" t="str">
            <v>&lt;Size = 16&gt; &lt;color = # DE7100&gt; gunggeukgi Name &lt;/ color&gt; &lt;/ size&gt;_x000D_
_x000D_
Popis gunggeukgi</v>
          </cell>
          <cell r="AL628" t="str">
            <v>&lt;Storlek = 16&gt; &lt;color = # DE7100&gt; gunggeukgi Namn &lt;/ färg&gt; &lt;/ size&gt;_x000D_
_x000D_
Beskrivning gunggeukgi</v>
          </cell>
          <cell r="AM628" t="str">
            <v>&lt;Boyut = 16&gt; &lt;color = # DE7100&gt; gunggeukgi Adı &lt;/ renk&gt; &lt;/ size&gt;_x000D_
_x000D_
Açıklama gunggeukgi</v>
          </cell>
          <cell r="AN628" t="str">
            <v>&lt;Розмір = 16&gt; &lt;колір = # DE7100&gt; gunggeukgi Ім'я &lt;/ колір&gt; &lt;/ розмір&gt;_x000D_
_x000D_
опис gunggeukgi</v>
          </cell>
        </row>
        <row r="629">
          <cell r="A629" t="str">
            <v>CharUltimate_AngelicWarrior</v>
          </cell>
          <cell r="B629">
            <v>1</v>
          </cell>
          <cell r="C629" t="str">
            <v>&lt;size=16&gt;&lt;color=#DE7100&gt;궁극기 이름&lt;/color&gt;&lt;/size&gt;
궁극기 설명</v>
          </cell>
          <cell r="D629"/>
          <cell r="E629" t="str">
            <v>&lt;size=16&gt;&lt;color=#DE7100&gt;궁극기 이름&lt;/color&gt;&lt;/size&gt;
궁극기 설명</v>
          </cell>
          <cell r="F629"/>
          <cell r="G629" t="str">
            <v>&lt;Size = 16&gt; &lt;color = # DE7100&gt; gunggeukgi Name &lt;/ color&gt; &lt;/ size&gt;_x000D_
_x000D_
Description gunggeukgi</v>
          </cell>
          <cell r="H629" t="str">
            <v>&lt;Size = 16&gt; &lt;color = # DE7100&gt; gunggeukgi Name &lt;/ color&gt; &lt;/ size&gt;_x000D_
_x000D_
Description gunggeukgi</v>
          </cell>
          <cell r="K629">
            <v>1</v>
          </cell>
          <cell r="M629" t="str">
            <v>&lt;size = 16&gt; &lt;color =＃DE7100&gt;極め期の名前&lt;/ color&gt; &lt;/ size&gt;_x000D_
_x000D_
極め期説明</v>
          </cell>
          <cell r="N629" t="str">
            <v>&lt;大小= 16&gt; &lt;色=＃DE7100&gt; gunggeukgi名称&lt;/颜色&gt; &lt;/大小&gt;_x000D_
_x000D_
说明gunggeukgi</v>
          </cell>
          <cell r="O629" t="str">
            <v>&lt;大小= 16&gt; &lt;色=＃DE7100&gt; gunggeukgi名稱&lt;/顏色&gt; &lt;/大小&gt;_x000D_
_x000D_
說明gunggeukgi</v>
          </cell>
          <cell r="P629" t="str">
            <v>&lt;Taille = 16&gt; &lt;color = # DE7100&gt; Nom gunggeukgi &lt;/ color&gt; &lt;/ size&gt;_x000D_
_x000D_
Description gunggeukgi</v>
          </cell>
          <cell r="Q629" t="str">
            <v>&lt;Size = 16&gt; &lt;color = # DE7100&gt; gunggeukgi Name &lt;/ color&gt; &lt;/ size&gt;_x000D_
_x000D_
Beschreibung gunggeukgi</v>
          </cell>
          <cell r="R629" t="str">
            <v>&lt;Size = 16&gt; &lt;color = # DE7100&gt; gunggeukgi Nama &lt;/ warna&gt; &lt;/ size&gt;_x000D_
_x000D_
Deskripsi gunggeukgi</v>
          </cell>
          <cell r="S629" t="str">
            <v>&lt;Size = 16&gt; &lt;color = # DE7100&gt; gunggeukgi Nome &lt;/ color&gt; &lt;/ size&gt;_x000D_
_x000D_
Descrizione gunggeukgi</v>
          </cell>
          <cell r="T629" t="str">
            <v>&lt;Размер = 16&gt; &lt;цвет = # DE7100&gt; gunggeukgi Имя &lt;/ цвет&gt; &lt;/ размер&gt;_x000D_
_x000D_
Описание gunggeukgi</v>
          </cell>
          <cell r="U629" t="str">
            <v>&lt;Tamaño = 16&gt; &lt;color = # DE7100&gt; gunggeukgi Nombre &lt;/ del color&gt; &lt;/ tamaño&gt;_x000D_
_x000D_
Descripción gunggeukgi</v>
          </cell>
          <cell r="V629" t="str">
            <v>&lt;Size = 16&gt; &lt;color = # DE7100&gt; gunggeukgi ชื่อ &lt;/ สี&gt; &lt;/ ขนาด&gt;_x000D_
_x000D_
คำอธิบาย gunggeukgi</v>
          </cell>
          <cell r="W629" t="str">
            <v>&lt;Kích thước = 16&gt; &lt;color = # DE7100&gt; gunggeukgi Tên &lt;/ color&gt; &lt;/ size&gt;_x000D_
_x000D_
Mô tả gunggeukgi</v>
          </cell>
          <cell r="X629" t="str">
            <v>&lt;Tamanho = 16&gt; &lt;color = # DE7100&gt; gunggeukgi Nome &lt;/ color&gt; &lt;/ size&gt;_x000D_
_x000D_
Descrição gunggeukgi</v>
          </cell>
          <cell r="Y629" t="str">
            <v>&lt;الحجم = 16&gt; &lt;اللون = # DE7100&gt; gunggeukgi اسم &lt;/ لون&gt; &lt;/ حجم&gt;_x000D_
_x000D_
وصف gunggeukgi</v>
          </cell>
          <cell r="Z629" t="str">
            <v>&lt;Памер = 16&gt; &lt;колер = # DE7100&gt; gunggeukgi Імя &lt;/ колер&gt; &lt;/ памер&gt;_x000D_
_x000D_
апісанне gunggeukgi</v>
          </cell>
          <cell r="AA629" t="str">
            <v>&lt;Размер = 16&gt; &lt;цвят = # DE7100&gt; gunggeukgi Име &lt;/ цвят&gt; &lt;/ размер&gt;_x000D_
_x000D_
Описание gunggeukgi</v>
          </cell>
          <cell r="AB629" t="str">
            <v>&lt;Size = 16&gt; &lt;color = # DE7100&gt; gunggeukgi Name &lt;/ color&gt; &lt;/ size&gt;_x000D_
_x000D_
Popis gunggeukgi</v>
          </cell>
          <cell r="AC629" t="str">
            <v>&lt;Size = 16&gt; &lt;color = # DE7100&gt; gunggeukgi Naam &lt;/ color&gt; &lt;/ size&gt;_x000D_
_x000D_
beschrijving gunggeukgi</v>
          </cell>
          <cell r="AD629" t="str">
            <v>&lt;Size = 16&gt; &lt;color = # DE7100&gt; gunggeukgi nimi &lt;/ color&gt; &lt;/ size&gt;_x000D_
_x000D_
Kuvaus gunggeukgi</v>
          </cell>
          <cell r="AE629" t="str">
            <v>&lt;Μέγεθος = 16&gt; &lt;color = # DE7100&gt; gunggeukgi Όνομα &lt;/ χρώμα&gt; &lt;/ size&gt;_x000D_
_x000D_
περιγραφή gunggeukgi</v>
          </cell>
          <cell r="AF629" t="str">
            <v>&lt;Size = 16&gt; &lt;color = # DE7100&gt; gunggeukgi שם &lt;/ צבע&gt; &lt;/ size&gt;_x000D_
_x000D_
gunggeukgi תיאור</v>
          </cell>
          <cell r="AG629" t="str">
            <v>&lt;Size = 16&gt; &lt;color = # DE7100&gt; gunggeukgi neve &lt;/ color&gt; &lt;/ size&gt;_x000D_
_x000D_
Leírás gunggeukgi</v>
          </cell>
          <cell r="AH629" t="str">
            <v>&lt;Saiz = 16&gt; &lt;color = # DE7100&gt; gunggeukgi Nama &lt;/ warna&gt; &lt;/ saiz&gt;_x000D_
_x000D_
Penerangan gunggeukgi</v>
          </cell>
          <cell r="AI629" t="str">
            <v>&lt;Rozmiar = 16&gt; &lt;color = # DE7100&gt; gunggeukgi Nazwa &lt;/ color&gt; &lt;/ size&gt;_x000D_
_x000D_
Opis gunggeukgi</v>
          </cell>
          <cell r="AJ629" t="str">
            <v>&lt;Size = 16&gt; &lt;color = # DE7100&gt; gunggeukgi Name &lt;/ color&gt; &lt;/ size&gt;_x000D_
_x000D_
Descriere gunggeukgi</v>
          </cell>
          <cell r="AK629" t="str">
            <v>&lt;Size = 16&gt; &lt;color = # DE7100&gt; gunggeukgi Name &lt;/ color&gt; &lt;/ size&gt;_x000D_
_x000D_
Popis gunggeukgi</v>
          </cell>
          <cell r="AL629" t="str">
            <v>&lt;Storlek = 16&gt; &lt;color = # DE7100&gt; gunggeukgi Namn &lt;/ färg&gt; &lt;/ size&gt;_x000D_
_x000D_
Beskrivning gunggeukgi</v>
          </cell>
          <cell r="AM629" t="str">
            <v>&lt;Boyut = 16&gt; &lt;color = # DE7100&gt; gunggeukgi Adı &lt;/ renk&gt; &lt;/ size&gt;_x000D_
_x000D_
Açıklama gunggeukgi</v>
          </cell>
          <cell r="AN629" t="str">
            <v>&lt;Розмір = 16&gt; &lt;колір = # DE7100&gt; gunggeukgi Ім'я &lt;/ колір&gt; &lt;/ розмір&gt;_x000D_
_x000D_
опис gunggeukgi</v>
          </cell>
        </row>
        <row r="630">
          <cell r="A630" t="str">
            <v>BossName_SlimeRabbit</v>
          </cell>
          <cell r="B630">
            <v>1</v>
          </cell>
          <cell r="C630" t="str">
            <v>초록 토끼귀 슬라임</v>
          </cell>
          <cell r="D630"/>
          <cell r="E630" t="str">
            <v>초록 토끼귀 슬라임</v>
          </cell>
          <cell r="F630"/>
          <cell r="G630" t="str">
            <v>Slime green rabbit ears</v>
          </cell>
          <cell r="H630" t="str">
            <v>Green Rabbit Slimes</v>
          </cell>
          <cell r="K630">
            <v>1</v>
          </cell>
          <cell r="M630" t="str">
            <v>緑のウサギの耳スライム</v>
          </cell>
          <cell r="N630" t="str">
            <v>绿泥兔耳朵</v>
          </cell>
          <cell r="O630" t="str">
            <v>綠泥兔耳朵</v>
          </cell>
          <cell r="P630" t="str">
            <v>Slime oreilles de lapin vert</v>
          </cell>
          <cell r="Q630" t="str">
            <v>Schleim grünen Kaninchenohren</v>
          </cell>
          <cell r="R630" t="str">
            <v>Lendir telinga kelinci hijau</v>
          </cell>
          <cell r="S630" t="str">
            <v>Slime orecchie di coniglio verde</v>
          </cell>
          <cell r="T630" t="str">
            <v>Slime уши зеленый кролик</v>
          </cell>
          <cell r="U630" t="str">
            <v>orejas de conejo verde del limo</v>
          </cell>
          <cell r="V630" t="str">
            <v>เมือกหูกระต่ายสีเขียว</v>
          </cell>
          <cell r="W630" t="str">
            <v>Slime tai thỏ màu xanh lá cây</v>
          </cell>
          <cell r="X630" t="str">
            <v>orelhas de coelho verde Slime</v>
          </cell>
          <cell r="Y630" t="str">
            <v>الوحل آذان الأرانب الأخضر</v>
          </cell>
          <cell r="Z630" t="str">
            <v>Slime вушы зялёны трус</v>
          </cell>
          <cell r="AA630" t="str">
            <v>Зеленикаво заешки уши</v>
          </cell>
          <cell r="AB630" t="str">
            <v>Sliz zelená králičí uši</v>
          </cell>
          <cell r="AC630" t="str">
            <v>Slime groen konijnenoren</v>
          </cell>
          <cell r="AD630" t="str">
            <v>Niljakkaanvihreä jäniksenkorvien</v>
          </cell>
          <cell r="AE630" t="str">
            <v>Slime αυτιά πράσινο κουνέλι</v>
          </cell>
          <cell r="AF630" t="str">
            <v>אוזני ארנב ירוק אצות</v>
          </cell>
          <cell r="AG630" t="str">
            <v>Zöldcitrom nyúl füle</v>
          </cell>
          <cell r="AH630" t="str">
            <v>Lendir telinga arnab hijau</v>
          </cell>
          <cell r="AI630" t="str">
            <v>Slime uszy zielony królik</v>
          </cell>
          <cell r="AJ630" t="str">
            <v>Slime urechi verde iepure</v>
          </cell>
          <cell r="AK630" t="str">
            <v>Sliz zelená králičie uši</v>
          </cell>
          <cell r="AL630" t="str">
            <v>Slime grön kaninöron</v>
          </cell>
          <cell r="AM630" t="str">
            <v>Küf yeşili tavşan kulaklar</v>
          </cell>
          <cell r="AN630" t="str">
            <v>Slime вуха зелений кролик</v>
          </cell>
        </row>
        <row r="631">
          <cell r="A631" t="str">
            <v>BossName_SlimeRabbit_Red</v>
          </cell>
          <cell r="B631">
            <v>1</v>
          </cell>
          <cell r="C631" t="str">
            <v>붉은 토끼귀 슬라임</v>
          </cell>
          <cell r="D631"/>
          <cell r="E631" t="str">
            <v>붉은 토끼귀 슬라임</v>
          </cell>
          <cell r="F631"/>
          <cell r="G631" t="str">
            <v>Red bunny ears slime</v>
          </cell>
          <cell r="H631" t="str">
            <v>Red Rabbit Slimes</v>
          </cell>
          <cell r="K631">
            <v>1</v>
          </cell>
          <cell r="M631" t="str">
            <v>赤ウサギの耳スライム</v>
          </cell>
          <cell r="N631" t="str">
            <v>红色兔子耳朵煤泥</v>
          </cell>
          <cell r="O631" t="str">
            <v>紅色兔子耳朵煤泥</v>
          </cell>
          <cell r="P631" t="str">
            <v>boue rouge oreilles de lapin</v>
          </cell>
          <cell r="Q631" t="str">
            <v>Red Hasenohren Schleim</v>
          </cell>
          <cell r="R631" t="str">
            <v>Red telinga kelinci lendir</v>
          </cell>
          <cell r="S631" t="str">
            <v>Red orecchie da coniglio melma</v>
          </cell>
          <cell r="T631" t="str">
            <v>Красный кролик уши слизь</v>
          </cell>
          <cell r="U631" t="str">
            <v>orejas de conejo rojo limo</v>
          </cell>
          <cell r="V631" t="str">
            <v>หูกระต่ายสีแดงเมือก</v>
          </cell>
          <cell r="W631" t="str">
            <v>Red tai thỏ chất nhờn</v>
          </cell>
          <cell r="X631" t="str">
            <v>orelhas de coelho vermelho lodo</v>
          </cell>
          <cell r="Y631" t="str">
            <v>أحمر آذان أرنب الوحل</v>
          </cell>
          <cell r="Z631" t="str">
            <v>Чырвоны трусік вушы слізь</v>
          </cell>
          <cell r="AA631" t="str">
            <v>Red заешки уши слуз</v>
          </cell>
          <cell r="AB631" t="str">
            <v>Red králičí uši sliz</v>
          </cell>
          <cell r="AC631" t="str">
            <v>Red konijnenoren slijm</v>
          </cell>
          <cell r="AD631" t="str">
            <v>Punainen pupu korvat liman</v>
          </cell>
          <cell r="AE631" t="str">
            <v>Κόκκινο αυτιά λαγουδάκι λάσπη</v>
          </cell>
          <cell r="AF631" t="str">
            <v>רפש אוזני ארנב אדום</v>
          </cell>
          <cell r="AG631" t="str">
            <v>Red nyuszifülek iszap</v>
          </cell>
          <cell r="AH631" t="str">
            <v>Merah telinga bunny lendir</v>
          </cell>
          <cell r="AI631" t="str">
            <v>Czerwony szlam uszy królika</v>
          </cell>
          <cell r="AJ631" t="str">
            <v>Red urechi iepuras mucegaiurilor</v>
          </cell>
          <cell r="AK631" t="str">
            <v>Red králičie uši sliz</v>
          </cell>
          <cell r="AL631" t="str">
            <v>Red kaninöron slem</v>
          </cell>
          <cell r="AM631" t="str">
            <v>Kırmızı tavşan kulaklar balçık</v>
          </cell>
          <cell r="AN631" t="str">
            <v>Червоний кролик вуха слиз</v>
          </cell>
        </row>
        <row r="632">
          <cell r="A632" t="str">
            <v>BossName_TerribleStump_Purple</v>
          </cell>
          <cell r="B632">
            <v>1</v>
          </cell>
          <cell r="C632" t="str">
            <v>나무귀신</v>
          </cell>
          <cell r="E632" t="str">
            <v>나무귀신</v>
          </cell>
          <cell r="G632" t="str">
            <v>Haunted Tree</v>
          </cell>
          <cell r="H632" t="str">
            <v>Terrible Stump</v>
          </cell>
          <cell r="K632">
            <v>1</v>
          </cell>
          <cell r="M632" t="str">
            <v>木の幽霊</v>
          </cell>
          <cell r="N632" t="str">
            <v>闹鬼的树</v>
          </cell>
          <cell r="O632" t="str">
            <v>鬧鬼的樹</v>
          </cell>
          <cell r="P632" t="str">
            <v>Arbre hantée</v>
          </cell>
          <cell r="Q632" t="str">
            <v>Geisterbaum</v>
          </cell>
          <cell r="R632" t="str">
            <v>Haunted Pohon</v>
          </cell>
          <cell r="S632" t="str">
            <v>Haunted Albero</v>
          </cell>
          <cell r="T632" t="str">
            <v>привидениями дерево</v>
          </cell>
          <cell r="U632" t="str">
            <v>Árbol frecuentado</v>
          </cell>
          <cell r="V632" t="str">
            <v>ต้นไม้ผีสิง</v>
          </cell>
          <cell r="W632" t="str">
            <v>Haunted Tree</v>
          </cell>
          <cell r="X632" t="str">
            <v>Árvore assombrada</v>
          </cell>
          <cell r="Y632" t="str">
            <v>مسكون شجرة</v>
          </cell>
          <cell r="Z632" t="str">
            <v>прывідамі дрэва</v>
          </cell>
          <cell r="AA632" t="str">
            <v>Haunted Tree</v>
          </cell>
          <cell r="AB632" t="str">
            <v>Haunted Tree</v>
          </cell>
          <cell r="AC632" t="str">
            <v>Haunted Tree</v>
          </cell>
          <cell r="AD632" t="str">
            <v>Haunted Tree</v>
          </cell>
          <cell r="AE632" t="str">
            <v>Στοιχειωμένο Δέντρο</v>
          </cell>
          <cell r="AF632" t="str">
            <v>הרדוף Tree</v>
          </cell>
          <cell r="AG632" t="str">
            <v>Haunted Fa</v>
          </cell>
          <cell r="AH632" t="str">
            <v>Haunted Tree</v>
          </cell>
          <cell r="AI632" t="str">
            <v>Nawiedzony Drzewo</v>
          </cell>
          <cell r="AJ632" t="str">
            <v>bântuit copac</v>
          </cell>
          <cell r="AK632" t="str">
            <v>Haunted Tree</v>
          </cell>
          <cell r="AL632" t="str">
            <v>Haunted Tree</v>
          </cell>
          <cell r="AM632" t="str">
            <v>Perili ağacı</v>
          </cell>
          <cell r="AN632" t="str">
            <v>привидами дерево</v>
          </cell>
        </row>
        <row r="633">
          <cell r="A633" t="str">
            <v>BossName_PolygonalMetalon_Red</v>
          </cell>
          <cell r="B633">
            <v>1</v>
          </cell>
          <cell r="C633" t="str">
            <v>외뿔 풍뎅이</v>
          </cell>
          <cell r="D633"/>
          <cell r="E633" t="str">
            <v>외뿔 풍뎅이</v>
          </cell>
          <cell r="F633"/>
          <cell r="G633" t="str">
            <v>Oeppul beetle</v>
          </cell>
          <cell r="H633" t="str">
            <v>Oeppul beetle</v>
          </cell>
          <cell r="K633">
            <v>1</v>
          </cell>
          <cell r="M633" t="str">
            <v>ウェプルコガネムシ</v>
          </cell>
          <cell r="N633" t="str">
            <v>Oeppul甲虫</v>
          </cell>
          <cell r="O633" t="str">
            <v>Oeppul甲蟲</v>
          </cell>
          <cell r="P633" t="str">
            <v>coléoptère Oeppul</v>
          </cell>
          <cell r="Q633" t="str">
            <v>Oeppul Käfer</v>
          </cell>
          <cell r="R633" t="str">
            <v>Oeppul kumbang</v>
          </cell>
          <cell r="S633" t="str">
            <v>Oeppul scarabeo</v>
          </cell>
          <cell r="T633" t="str">
            <v>Oeppul жук</v>
          </cell>
          <cell r="U633" t="str">
            <v>escarabajo Oeppul</v>
          </cell>
          <cell r="V633" t="str">
            <v>Oeppul ด้วง</v>
          </cell>
          <cell r="W633" t="str">
            <v>Oeppul bọ cánh cứng</v>
          </cell>
          <cell r="X633" t="str">
            <v>Oeppul besouro</v>
          </cell>
          <cell r="Y633" t="str">
            <v>Oeppul خنفساء</v>
          </cell>
          <cell r="Z633" t="str">
            <v>Oeppul жук</v>
          </cell>
          <cell r="AA633" t="str">
            <v>Oeppul бръмбар</v>
          </cell>
          <cell r="AB633" t="str">
            <v>Oeppul brouk</v>
          </cell>
          <cell r="AC633" t="str">
            <v>Oeppul kever</v>
          </cell>
          <cell r="AD633" t="str">
            <v>Oeppul kovakuoriainen</v>
          </cell>
          <cell r="AE633" t="str">
            <v>Oeppul σκαθάρι</v>
          </cell>
          <cell r="AF633" t="str">
            <v>חיפושית Oeppul</v>
          </cell>
          <cell r="AG633" t="str">
            <v>Oeppul bogár</v>
          </cell>
          <cell r="AH633" t="str">
            <v>Oeppul kumbang</v>
          </cell>
          <cell r="AI633" t="str">
            <v>Oeppul chrząszcz</v>
          </cell>
          <cell r="AJ633" t="str">
            <v>Oeppul gândacul</v>
          </cell>
          <cell r="AK633" t="str">
            <v>Oeppul chrobák</v>
          </cell>
          <cell r="AL633" t="str">
            <v>Oeppul skalbagge</v>
          </cell>
          <cell r="AM633" t="str">
            <v>Oeppul böceği</v>
          </cell>
          <cell r="AN633" t="str">
            <v>Oeppul жук</v>
          </cell>
        </row>
        <row r="634">
          <cell r="A634" t="str">
            <v>BossName_SpiritKing</v>
          </cell>
          <cell r="B634">
            <v>1</v>
          </cell>
          <cell r="C634" t="str">
            <v>스피릿 킹</v>
          </cell>
          <cell r="D634"/>
          <cell r="E634" t="str">
            <v>스피릿 킹</v>
          </cell>
          <cell r="F634"/>
          <cell r="G634" t="str">
            <v>Spirit King</v>
          </cell>
          <cell r="H634" t="str">
            <v>Spirit King</v>
          </cell>
          <cell r="K634">
            <v>1</v>
          </cell>
          <cell r="M634" t="str">
            <v>スピリットキング</v>
          </cell>
          <cell r="N634" t="str">
            <v>灵王</v>
          </cell>
          <cell r="O634" t="str">
            <v>靈王</v>
          </cell>
          <cell r="P634" t="str">
            <v>esprit roi</v>
          </cell>
          <cell r="Q634" t="str">
            <v>Geist König</v>
          </cell>
          <cell r="R634" t="str">
            <v>Roh Raja</v>
          </cell>
          <cell r="S634" t="str">
            <v>Spirit re</v>
          </cell>
          <cell r="T634" t="str">
            <v>King Spirit</v>
          </cell>
          <cell r="U634" t="str">
            <v>espíritu rey</v>
          </cell>
          <cell r="V634" t="str">
            <v>วิญญาณพระมหากษัตริย์</v>
          </cell>
          <cell r="W634" t="str">
            <v>Thần vua</v>
          </cell>
          <cell r="X634" t="str">
            <v>espírito Rei</v>
          </cell>
          <cell r="Y634" t="str">
            <v>روح الملك</v>
          </cell>
          <cell r="Z634" t="str">
            <v>King Spirit</v>
          </cell>
          <cell r="AA634" t="str">
            <v>Spirit Кинг</v>
          </cell>
          <cell r="AB634" t="str">
            <v>Spirit král</v>
          </cell>
          <cell r="AC634" t="str">
            <v>Spirit Koning</v>
          </cell>
          <cell r="AD634" t="str">
            <v>spirit kuningas</v>
          </cell>
          <cell r="AE634" t="str">
            <v>πνεύμα βασιλιά</v>
          </cell>
          <cell r="AF634" t="str">
            <v>רוח המלך</v>
          </cell>
          <cell r="AG634" t="str">
            <v>Spirit király</v>
          </cell>
          <cell r="AH634" t="str">
            <v>semangat King</v>
          </cell>
          <cell r="AI634" t="str">
            <v>Duch króla</v>
          </cell>
          <cell r="AJ634" t="str">
            <v>spirit Regele</v>
          </cell>
          <cell r="AK634" t="str">
            <v>spirit kráľ</v>
          </cell>
          <cell r="AL634" t="str">
            <v>Spirit kung</v>
          </cell>
          <cell r="AM634" t="str">
            <v>Ruh Kral</v>
          </cell>
          <cell r="AN634" t="str">
            <v>King Spirit</v>
          </cell>
        </row>
        <row r="635">
          <cell r="A635" t="str">
            <v>BossName_CuteUniq</v>
          </cell>
          <cell r="B635">
            <v>1</v>
          </cell>
          <cell r="C635" t="str">
            <v>유니콘</v>
          </cell>
          <cell r="D635"/>
          <cell r="E635" t="str">
            <v>유니콘</v>
          </cell>
          <cell r="F635"/>
          <cell r="G635" t="str">
            <v>Unicorn</v>
          </cell>
          <cell r="H635" t="str">
            <v>Unicorn</v>
          </cell>
          <cell r="K635">
            <v>1</v>
          </cell>
          <cell r="M635" t="str">
            <v>ユニコーン</v>
          </cell>
          <cell r="N635" t="str">
            <v>独角兽</v>
          </cell>
          <cell r="O635" t="str">
            <v>獨角獸</v>
          </cell>
          <cell r="P635" t="str">
            <v>licorne</v>
          </cell>
          <cell r="Q635" t="str">
            <v>Einhorn</v>
          </cell>
          <cell r="R635" t="str">
            <v>Unicorn</v>
          </cell>
          <cell r="S635" t="str">
            <v>unicorno</v>
          </cell>
          <cell r="T635" t="str">
            <v>единорог</v>
          </cell>
          <cell r="U635" t="str">
            <v>unicornio</v>
          </cell>
          <cell r="V635" t="str">
            <v>ตัวยูนิคอน</v>
          </cell>
          <cell r="W635" t="str">
            <v>kỳ lân</v>
          </cell>
          <cell r="X635" t="str">
            <v>unicórnio</v>
          </cell>
          <cell r="Y635" t="str">
            <v>آحادي القرن حيوان خرافي</v>
          </cell>
          <cell r="Z635" t="str">
            <v>аднарог</v>
          </cell>
          <cell r="AA635" t="str">
            <v>инорог</v>
          </cell>
          <cell r="AB635" t="str">
            <v>jednorožec</v>
          </cell>
          <cell r="AC635" t="str">
            <v>eenhoorn</v>
          </cell>
          <cell r="AD635" t="str">
            <v>yksisarvinen</v>
          </cell>
          <cell r="AE635" t="str">
            <v>μονόκερος</v>
          </cell>
          <cell r="AF635" t="str">
            <v>חַדקֶרֶן</v>
          </cell>
          <cell r="AG635" t="str">
            <v>egyszarvú</v>
          </cell>
          <cell r="AH635" t="str">
            <v>Unicorn</v>
          </cell>
          <cell r="AI635" t="str">
            <v>jednorożec</v>
          </cell>
          <cell r="AJ635" t="str">
            <v>inorog</v>
          </cell>
          <cell r="AK635" t="str">
            <v>jednorožec</v>
          </cell>
          <cell r="AL635" t="str">
            <v>Unicorn</v>
          </cell>
          <cell r="AM635" t="str">
            <v>tek boynuzlu at</v>
          </cell>
          <cell r="AN635" t="str">
            <v>єдиноріг</v>
          </cell>
        </row>
        <row r="636">
          <cell r="A636" t="str">
            <v>BossName_RobotSphere</v>
          </cell>
          <cell r="B636">
            <v>1</v>
          </cell>
          <cell r="C636" t="str">
            <v>로봇스피어 2체</v>
          </cell>
          <cell r="D636"/>
          <cell r="E636" t="str">
            <v>로봇스피어 2체</v>
          </cell>
          <cell r="F636"/>
          <cell r="G636" t="str">
            <v>Spear robot body 2</v>
          </cell>
          <cell r="H636" t="str">
            <v>Spear robot body 2</v>
          </cell>
          <cell r="K636">
            <v>1</v>
          </cell>
          <cell r="M636" t="str">
            <v>ロボットスフィア2体</v>
          </cell>
          <cell r="N636" t="str">
            <v>矛机器人本体2</v>
          </cell>
          <cell r="O636" t="str">
            <v>矛機器人本體2</v>
          </cell>
          <cell r="P636" t="str">
            <v>corps de robot 2 Spear</v>
          </cell>
          <cell r="Q636" t="str">
            <v>Spear Roboterkörper 2</v>
          </cell>
          <cell r="R636" t="str">
            <v>Spear robot tubuh 2</v>
          </cell>
          <cell r="S636" t="str">
            <v>corpo di robot lancia 2</v>
          </cell>
          <cell r="T636" t="str">
            <v>Копье тело робота 2</v>
          </cell>
          <cell r="U636" t="str">
            <v>cuerpo de robot Lanza 2</v>
          </cell>
          <cell r="V636" t="str">
            <v>หอกหุ่นยนต์ตัวที่ 2</v>
          </cell>
          <cell r="W636" t="str">
            <v>Spear Robot cơ thể 2</v>
          </cell>
          <cell r="X636" t="str">
            <v>corpo do robô lança 2</v>
          </cell>
          <cell r="Y636" t="str">
            <v>الرمح جسم الروبوت 2</v>
          </cell>
          <cell r="Z636" t="str">
            <v>Дзіду цела робата 2</v>
          </cell>
          <cell r="AA636" t="str">
            <v>Spear робот тяло 2</v>
          </cell>
          <cell r="AB636" t="str">
            <v>Spear robot tělo 2</v>
          </cell>
          <cell r="AC636" t="str">
            <v>Spear robotlichaam 2</v>
          </cell>
          <cell r="AD636" t="str">
            <v>Spear robotin rungon 2</v>
          </cell>
          <cell r="AE636" t="str">
            <v>Spear σώμα ρομπότ 2</v>
          </cell>
          <cell r="AF636" t="str">
            <v>גוף רובוט חנית 2</v>
          </cell>
          <cell r="AG636" t="str">
            <v>Spear robottestében 2</v>
          </cell>
          <cell r="AH636" t="str">
            <v>badan robot Spear 2</v>
          </cell>
          <cell r="AI636" t="str">
            <v>Dzida ciało robota 2</v>
          </cell>
          <cell r="AJ636" t="str">
            <v>corpul robotului Spear 2</v>
          </cell>
          <cell r="AK636" t="str">
            <v>Spear robot telo 2</v>
          </cell>
          <cell r="AL636" t="str">
            <v>Spjut robotkropp 2</v>
          </cell>
          <cell r="AM636" t="str">
            <v>Mızrak robot gövdesi 2</v>
          </cell>
          <cell r="AN636" t="str">
            <v>Спис тіло робота 2</v>
          </cell>
        </row>
        <row r="637">
          <cell r="A637" t="str">
            <v>BossName_CreatureStump_Brown</v>
          </cell>
          <cell r="B637">
            <v>1</v>
          </cell>
          <cell r="C637" t="str">
            <v>크리처스텀프브라운</v>
          </cell>
          <cell r="D637"/>
          <cell r="E637" t="str">
            <v>크리처스텀프브라운</v>
          </cell>
          <cell r="F637"/>
          <cell r="G637" t="str">
            <v>Creature Stump Brown</v>
          </cell>
          <cell r="H637" t="str">
            <v>Creature Stump Brown</v>
          </cell>
          <cell r="K637">
            <v>1</v>
          </cell>
          <cell r="M637" t="str">
            <v>クリーチャースタンプブラウン</v>
          </cell>
          <cell r="N637" t="str">
            <v>生物树桩布朗</v>
          </cell>
          <cell r="O637" t="str">
            <v>生物樹樁布朗</v>
          </cell>
          <cell r="P637" t="str">
            <v>Créature Stump Brown</v>
          </cell>
          <cell r="Q637" t="str">
            <v>Creature Stump Brown</v>
          </cell>
          <cell r="R637" t="str">
            <v>Creature Stump Brown</v>
          </cell>
          <cell r="S637" t="str">
            <v>Creatura Stump Brown</v>
          </cell>
          <cell r="T637" t="str">
            <v>Существо пней Brown</v>
          </cell>
          <cell r="U637" t="str">
            <v>Criatura Stump Brown</v>
          </cell>
          <cell r="V637" t="str">
            <v>สิ่งมีชีวิตที่ตอไม้สีน้ำตาล</v>
          </cell>
          <cell r="W637" t="str">
            <v>Sinh vật Stump Brown</v>
          </cell>
          <cell r="X637" t="str">
            <v>Criatura Stump Brown</v>
          </cell>
          <cell r="Y637" t="str">
            <v>مخلوق القرمة براون</v>
          </cell>
          <cell r="Z637" t="str">
            <v>Істота пнёў Brown</v>
          </cell>
          <cell r="AA637" t="str">
            <v>Creature Stump Браун</v>
          </cell>
          <cell r="AB637" t="str">
            <v>Tvor Stump Brown</v>
          </cell>
          <cell r="AC637" t="str">
            <v>Creature Stump Brown</v>
          </cell>
          <cell r="AD637" t="str">
            <v>Creature Stump Brown</v>
          </cell>
          <cell r="AE637" t="str">
            <v>Πλάσμα Stump Μπράουν</v>
          </cell>
          <cell r="AF637" t="str">
            <v>יצור Stump בראון</v>
          </cell>
          <cell r="AG637" t="str">
            <v>Creature Stump Brown</v>
          </cell>
          <cell r="AH637" t="str">
            <v>Makhluk Stump Brown</v>
          </cell>
          <cell r="AI637" t="str">
            <v>Istota Stump Brown</v>
          </cell>
          <cell r="AJ637" t="str">
            <v>Creatura Stump Brown</v>
          </cell>
          <cell r="AK637" t="str">
            <v>Tvor Stump Brown</v>
          </cell>
          <cell r="AL637" t="str">
            <v>Varelse Stump Brown</v>
          </cell>
          <cell r="AM637" t="str">
            <v>Yaratık Stump Kahverengi</v>
          </cell>
          <cell r="AN637" t="str">
            <v>Істота пнів Brown</v>
          </cell>
        </row>
        <row r="638">
          <cell r="A638" t="str">
            <v>BossName_RpgDemon_Violet</v>
          </cell>
          <cell r="B638">
            <v>1</v>
          </cell>
          <cell r="C638" t="str">
            <v>알피지데몬</v>
          </cell>
          <cell r="D638"/>
          <cell r="E638" t="str">
            <v>알피지데몬</v>
          </cell>
          <cell r="F638"/>
          <cell r="G638" t="str">
            <v>Alpiji daemon</v>
          </cell>
          <cell r="H638" t="str">
            <v>Alpiji daemon</v>
          </cell>
          <cell r="K638">
            <v>1</v>
          </cell>
          <cell r="M638" t="str">
            <v>アルピジデーモン</v>
          </cell>
          <cell r="N638" t="str">
            <v>Alpiji守护</v>
          </cell>
          <cell r="O638" t="str">
            <v>Alpiji守護</v>
          </cell>
          <cell r="P638" t="str">
            <v>démon Alpiji</v>
          </cell>
          <cell r="Q638" t="str">
            <v>Alpiji Daemon</v>
          </cell>
          <cell r="R638" t="str">
            <v>Alpiji daemon</v>
          </cell>
          <cell r="S638" t="str">
            <v>Alpiji daemon</v>
          </cell>
          <cell r="T638" t="str">
            <v>Alpiji демон</v>
          </cell>
          <cell r="U638" t="str">
            <v>daemon Alpiji</v>
          </cell>
          <cell r="V638" t="str">
            <v>Alpiji ภูต</v>
          </cell>
          <cell r="W638" t="str">
            <v>Alpiji daemon</v>
          </cell>
          <cell r="X638" t="str">
            <v>Alpiji daemon</v>
          </cell>
          <cell r="Y638" t="str">
            <v>Alpiji الخفي</v>
          </cell>
          <cell r="Z638" t="str">
            <v>Alpiji дэман</v>
          </cell>
          <cell r="AA638" t="str">
            <v>Alpiji демон</v>
          </cell>
          <cell r="AB638" t="str">
            <v>Alpiji daemon</v>
          </cell>
          <cell r="AC638" t="str">
            <v>Alpiji daemon</v>
          </cell>
          <cell r="AD638" t="str">
            <v>Alpiji daemon</v>
          </cell>
          <cell r="AE638" t="str">
            <v>Alpiji δαίμονα</v>
          </cell>
          <cell r="AF638" t="str">
            <v>daemon Alpiji</v>
          </cell>
          <cell r="AG638" t="str">
            <v>Alpiji démon</v>
          </cell>
          <cell r="AH638" t="str">
            <v>Alpiji daemon</v>
          </cell>
          <cell r="AI638" t="str">
            <v>Alpiji demon</v>
          </cell>
          <cell r="AJ638" t="str">
            <v>Alpiji daemon</v>
          </cell>
          <cell r="AK638" t="str">
            <v>ALPI daemon</v>
          </cell>
          <cell r="AL638" t="str">
            <v>Alpiji daemon</v>
          </cell>
          <cell r="AM638" t="str">
            <v>Alpiji cini</v>
          </cell>
          <cell r="AN638" t="str">
            <v>Alpiji демон</v>
          </cell>
        </row>
        <row r="639">
          <cell r="A639" t="str">
            <v>BossName_BigBatCrab</v>
          </cell>
          <cell r="B639">
            <v>1</v>
          </cell>
          <cell r="C639" t="str">
            <v>빅뱃크랩</v>
          </cell>
          <cell r="D639"/>
          <cell r="E639" t="str">
            <v>빅뱃크랩</v>
          </cell>
          <cell r="F639"/>
          <cell r="G639" t="str">
            <v>Bikbaet crab</v>
          </cell>
          <cell r="H639" t="str">
            <v>Bikbaet crab</v>
          </cell>
          <cell r="K639">
            <v>1</v>
          </cell>
          <cell r="M639" t="str">
            <v>ビクベトカニ</v>
          </cell>
          <cell r="N639" t="str">
            <v>Bikbaet蟹</v>
          </cell>
          <cell r="O639" t="str">
            <v>Bikbaet蟹</v>
          </cell>
          <cell r="P639" t="str">
            <v>crabe Bikbaet</v>
          </cell>
          <cell r="Q639" t="str">
            <v>Bikbaet Krabbe</v>
          </cell>
          <cell r="R639" t="str">
            <v>Bikbaet kepiting</v>
          </cell>
          <cell r="S639" t="str">
            <v>Bikbaet granchio</v>
          </cell>
          <cell r="T639" t="str">
            <v>Bikbaet краба</v>
          </cell>
          <cell r="U639" t="str">
            <v>cangrejo Bikbaet</v>
          </cell>
          <cell r="V639" t="str">
            <v>Bikbaet ปู</v>
          </cell>
          <cell r="W639" t="str">
            <v>Bikbaet cua</v>
          </cell>
          <cell r="X639" t="str">
            <v>Bikbaet caranguejo</v>
          </cell>
          <cell r="Y639" t="str">
            <v>Bikbaet السلطعون</v>
          </cell>
          <cell r="Z639" t="str">
            <v>Bikbaet краба</v>
          </cell>
          <cell r="AA639" t="str">
            <v>Bikbaet раци</v>
          </cell>
          <cell r="AB639" t="str">
            <v>Bikbaet krab</v>
          </cell>
          <cell r="AC639" t="str">
            <v>Bikbaet krab</v>
          </cell>
          <cell r="AD639" t="str">
            <v>Bikbaet rapu</v>
          </cell>
          <cell r="AE639" t="str">
            <v>Bikbaet καβούρι</v>
          </cell>
          <cell r="AF639" t="str">
            <v>סרטן Bikbaet</v>
          </cell>
          <cell r="AG639" t="str">
            <v>Bikbaet rák</v>
          </cell>
          <cell r="AH639" t="str">
            <v>ketam Bikbaet</v>
          </cell>
          <cell r="AI639" t="str">
            <v>Bikbaet krab</v>
          </cell>
          <cell r="AJ639" t="str">
            <v>Bikbaet crab</v>
          </cell>
          <cell r="AK639" t="str">
            <v>Bikbaet krab</v>
          </cell>
          <cell r="AL639" t="str">
            <v>Bikbaet krabba</v>
          </cell>
          <cell r="AM639" t="str">
            <v>Bikbaet yengeç</v>
          </cell>
          <cell r="AN639" t="str">
            <v>Bikbaet краба</v>
          </cell>
        </row>
        <row r="640">
          <cell r="A640" t="str">
            <v>BossName_DemonBladeLord</v>
          </cell>
          <cell r="B640">
            <v>1</v>
          </cell>
          <cell r="C640" t="str">
            <v>데몬블레이드로드</v>
          </cell>
          <cell r="D640"/>
          <cell r="E640" t="str">
            <v>데몬블레이드로드</v>
          </cell>
          <cell r="F640"/>
          <cell r="G640" t="str">
            <v>Blade load daemon</v>
          </cell>
          <cell r="H640" t="str">
            <v>Blade load daemon</v>
          </cell>
          <cell r="K640">
            <v>1</v>
          </cell>
          <cell r="M640" t="str">
            <v>デーモンブレードロード</v>
          </cell>
          <cell r="N640" t="str">
            <v>叶片载荷守护</v>
          </cell>
          <cell r="O640" t="str">
            <v>葉片載荷守護</v>
          </cell>
          <cell r="P640" t="str">
            <v>démon charge lame</v>
          </cell>
          <cell r="Q640" t="str">
            <v>Blade-Last-Daemon</v>
          </cell>
          <cell r="R640" t="str">
            <v>beban daemon pisau</v>
          </cell>
          <cell r="S640" t="str">
            <v>daemon carico lama</v>
          </cell>
          <cell r="T640" t="str">
            <v>Клинок демон нагрузки</v>
          </cell>
          <cell r="U640" t="str">
            <v>daemon carga Cuchilla</v>
          </cell>
          <cell r="V640" t="str">
            <v>ภูตโหลดใบมีด</v>
          </cell>
          <cell r="W640" t="str">
            <v>daemon tải Blade</v>
          </cell>
          <cell r="X640" t="str">
            <v>daemon carga lâmina</v>
          </cell>
          <cell r="Y640" t="str">
            <v>شفرة الخفي تحميل</v>
          </cell>
          <cell r="Z640" t="str">
            <v>Клінок дэман нагрузкі</v>
          </cell>
          <cell r="AA640" t="str">
            <v>Блейд демон натоварване</v>
          </cell>
          <cell r="AB640" t="str">
            <v>Čepel daemon load</v>
          </cell>
          <cell r="AC640" t="str">
            <v>Bladbelasting daemon</v>
          </cell>
          <cell r="AD640" t="str">
            <v>Teräkuormitus daemon</v>
          </cell>
          <cell r="AE640" t="str">
            <v>Λεπίδα δαίμονα φορτίου</v>
          </cell>
          <cell r="AF640" t="str">
            <v>daemon עומס Blade</v>
          </cell>
          <cell r="AG640" t="str">
            <v>Penge terhelés démon</v>
          </cell>
          <cell r="AH640" t="str">
            <v>beban daemon Blade</v>
          </cell>
          <cell r="AI640" t="str">
            <v>Blade demon obciążenie</v>
          </cell>
          <cell r="AJ640" t="str">
            <v>daemon de sarcină Lamă</v>
          </cell>
          <cell r="AK640" t="str">
            <v>Čepeľ daemon load</v>
          </cell>
          <cell r="AL640" t="str">
            <v>Bladbelastning daemon</v>
          </cell>
          <cell r="AM640" t="str">
            <v>Bıçak yük cin</v>
          </cell>
          <cell r="AN640" t="str">
            <v>Клинок демон навантаження</v>
          </cell>
        </row>
        <row r="641">
          <cell r="A641" t="str">
            <v>BossName_FallenAngel</v>
          </cell>
          <cell r="B641">
            <v>1</v>
          </cell>
          <cell r="C641" t="str">
            <v>폴른 앤젤</v>
          </cell>
          <cell r="D641"/>
          <cell r="E641" t="str">
            <v>폴른 앤젤</v>
          </cell>
          <cell r="F641"/>
          <cell r="G641" t="str">
            <v>Fallen Angel</v>
          </cell>
          <cell r="H641" t="str">
            <v>Fallen Angel</v>
          </cell>
          <cell r="K641">
            <v>1</v>
          </cell>
          <cell r="M641" t="str">
            <v>ポルルンエンジェル</v>
          </cell>
          <cell r="N641" t="str">
            <v>堕落天使</v>
          </cell>
          <cell r="O641" t="str">
            <v>墮落天使</v>
          </cell>
          <cell r="P641" t="str">
            <v>Fallen Angel</v>
          </cell>
          <cell r="Q641" t="str">
            <v>Fallen Angel</v>
          </cell>
          <cell r="R641" t="str">
            <v>Fallen Angel</v>
          </cell>
          <cell r="S641" t="str">
            <v>fallen Angel</v>
          </cell>
          <cell r="T641" t="str">
            <v>Fallen Angel</v>
          </cell>
          <cell r="U641" t="str">
            <v>Fallen Angel</v>
          </cell>
          <cell r="V641" t="str">
            <v>อสุจิ</v>
          </cell>
          <cell r="W641" t="str">
            <v>Fallen Angel</v>
          </cell>
          <cell r="X641" t="str">
            <v>fallen Angel</v>
          </cell>
          <cell r="Y641" t="str">
            <v>ملاك ساقط</v>
          </cell>
          <cell r="Z641" t="str">
            <v>Fallen Angel</v>
          </cell>
          <cell r="AA641" t="str">
            <v>Fallen Angel</v>
          </cell>
          <cell r="AB641" t="str">
            <v>padlý anděl</v>
          </cell>
          <cell r="AC641" t="str">
            <v>Fallen Angel</v>
          </cell>
          <cell r="AD641" t="str">
            <v>langennut enkeli</v>
          </cell>
          <cell r="AE641" t="str">
            <v>Fallen Angel</v>
          </cell>
          <cell r="AF641" t="str">
            <v>Fallen Angel</v>
          </cell>
          <cell r="AG641" t="str">
            <v>Fallen Angel</v>
          </cell>
          <cell r="AH641" t="str">
            <v>Fallen Angel</v>
          </cell>
          <cell r="AI641" t="str">
            <v>fallen Angel</v>
          </cell>
          <cell r="AJ641" t="str">
            <v>Fallen Angel</v>
          </cell>
          <cell r="AK641" t="str">
            <v>padlý anjel</v>
          </cell>
          <cell r="AL641" t="str">
            <v>Fallen Angel</v>
          </cell>
          <cell r="AM641" t="str">
            <v>yeryüzüne inmiş melek</v>
          </cell>
          <cell r="AN641" t="str">
            <v>Fallen Angel</v>
          </cell>
        </row>
        <row r="642">
          <cell r="A642" t="str">
            <v>BossName_LowPolyCyc</v>
          </cell>
          <cell r="B642">
            <v>1</v>
          </cell>
          <cell r="C642" t="str">
            <v>싸이클롭스</v>
          </cell>
          <cell r="D642"/>
          <cell r="E642" t="str">
            <v>싸이클롭스</v>
          </cell>
          <cell r="F642"/>
          <cell r="G642" t="str">
            <v>Ssayikeulropseu</v>
          </cell>
          <cell r="H642" t="str">
            <v>Ssayikeulropseu</v>
          </cell>
          <cell r="K642">
            <v>1</v>
          </cell>
          <cell r="M642" t="str">
            <v>サイクロプス</v>
          </cell>
          <cell r="N642" t="str">
            <v>Ssayikeulropseu</v>
          </cell>
          <cell r="O642" t="str">
            <v>Ssayikeulropseu</v>
          </cell>
          <cell r="P642" t="str">
            <v>Ssayikeulropseu</v>
          </cell>
          <cell r="Q642" t="str">
            <v>Ssayikeulropseu</v>
          </cell>
          <cell r="R642" t="str">
            <v>Ssayikeulropseu</v>
          </cell>
          <cell r="S642" t="str">
            <v>Ssayikeulropseu</v>
          </cell>
          <cell r="T642" t="str">
            <v>Ssayikeulropseu</v>
          </cell>
          <cell r="U642" t="str">
            <v>Ssayikeulropseu</v>
          </cell>
          <cell r="V642" t="str">
            <v>Ssayikeulropseu</v>
          </cell>
          <cell r="W642" t="str">
            <v>Ssayikeulropseu</v>
          </cell>
          <cell r="X642" t="str">
            <v>Ssayikeulropseu</v>
          </cell>
          <cell r="Y642" t="str">
            <v>Ssayikeulropseu</v>
          </cell>
          <cell r="Z642" t="str">
            <v>Ssayikeulropseu</v>
          </cell>
          <cell r="AA642" t="str">
            <v>Ssayikeulropseu</v>
          </cell>
          <cell r="AB642" t="str">
            <v>Ssayikeulropseu</v>
          </cell>
          <cell r="AC642" t="str">
            <v>Ssayikeulropseu</v>
          </cell>
          <cell r="AD642" t="str">
            <v>Ssayikeulropseu</v>
          </cell>
          <cell r="AE642" t="str">
            <v>Ssayikeulropseu</v>
          </cell>
          <cell r="AF642" t="str">
            <v>Ssayikeulropseu</v>
          </cell>
          <cell r="AG642" t="str">
            <v>Ssayikeulropseu</v>
          </cell>
          <cell r="AH642" t="str">
            <v>Ssayikeulropseu</v>
          </cell>
          <cell r="AI642" t="str">
            <v>Ssayikeulropseu</v>
          </cell>
          <cell r="AJ642" t="str">
            <v>Ssayikeulropseu</v>
          </cell>
          <cell r="AK642" t="str">
            <v>Ssayikeulropseu</v>
          </cell>
          <cell r="AL642" t="str">
            <v>Ssayikeulropseu</v>
          </cell>
          <cell r="AM642" t="str">
            <v>Ssayikeulropseu</v>
          </cell>
          <cell r="AN642" t="str">
            <v>Ssayikeulropseu</v>
          </cell>
        </row>
        <row r="643">
          <cell r="A643" t="str">
            <v>BossName_WarAssassin</v>
          </cell>
          <cell r="B643">
            <v>1</v>
          </cell>
          <cell r="C643" t="str">
            <v>워어쌔신 3인방</v>
          </cell>
          <cell r="D643"/>
          <cell r="E643" t="str">
            <v>워어쌔신 3인방</v>
          </cell>
          <cell r="F643"/>
          <cell r="G643" t="str">
            <v>War Assassin trio</v>
          </cell>
          <cell r="H643" t="str">
            <v>War Assassin trio</v>
          </cell>
          <cell r="K643">
            <v>1</v>
          </cell>
          <cell r="M643" t="str">
            <v>ウォーアサシン3人</v>
          </cell>
          <cell r="N643" t="str">
            <v>战争刺客三重奏</v>
          </cell>
          <cell r="O643" t="str">
            <v>戰爭刺客三重奏</v>
          </cell>
          <cell r="P643" t="str">
            <v>Guerre trio Assassin</v>
          </cell>
          <cell r="Q643" t="str">
            <v>War Attentäter Trio</v>
          </cell>
          <cell r="R643" t="str">
            <v>Perang Assasin trio</v>
          </cell>
          <cell r="S643" t="str">
            <v>Guerra Assassino trio</v>
          </cell>
          <cell r="T643" t="str">
            <v>Война Убийца трио</v>
          </cell>
          <cell r="U643" t="str">
            <v>Guerra trío asesino</v>
          </cell>
          <cell r="V643" t="str">
            <v>สงครามนักฆ่าทั้งสามคน</v>
          </cell>
          <cell r="W643" t="str">
            <v>Chiến tranh Assassin ba</v>
          </cell>
          <cell r="X643" t="str">
            <v>Guerra assassino trio</v>
          </cell>
          <cell r="Y643" t="str">
            <v>الحرب قاتل الثلاثي</v>
          </cell>
          <cell r="Z643" t="str">
            <v>Вайна Забойца трыо</v>
          </cell>
          <cell r="AA643" t="str">
            <v>Войната убиец трио</v>
          </cell>
          <cell r="AB643" t="str">
            <v>War Assassin trio</v>
          </cell>
          <cell r="AC643" t="str">
            <v>War Assassin trio</v>
          </cell>
          <cell r="AD643" t="str">
            <v>War Assassin trio</v>
          </cell>
          <cell r="AE643" t="str">
            <v>Πόλεμος Assassin τρίο</v>
          </cell>
          <cell r="AF643" t="str">
            <v>שלישייה מתנקשת המלחמה</v>
          </cell>
          <cell r="AG643" t="str">
            <v>War Assassin trió</v>
          </cell>
          <cell r="AH643" t="str">
            <v>War Assassin trio</v>
          </cell>
          <cell r="AI643" t="str">
            <v>Wojna Assassin trio</v>
          </cell>
          <cell r="AJ643" t="str">
            <v>Asasin de război trio</v>
          </cell>
          <cell r="AK643" t="str">
            <v>War Assassin trio</v>
          </cell>
          <cell r="AL643" t="str">
            <v>War Assassin trio</v>
          </cell>
          <cell r="AM643" t="str">
            <v>Savaş Assassin üçlüsü</v>
          </cell>
          <cell r="AN643" t="str">
            <v>Війна Вбивця тріо</v>
          </cell>
        </row>
        <row r="644">
          <cell r="A644" t="str">
            <v>BossName_EvilLich</v>
          </cell>
          <cell r="B644">
            <v>1</v>
          </cell>
          <cell r="C644" t="str">
            <v>이블 리치왕</v>
          </cell>
          <cell r="D644"/>
          <cell r="E644" t="str">
            <v>이블 리치왕</v>
          </cell>
          <cell r="F644"/>
          <cell r="G644" t="str">
            <v>Evil Lich King</v>
          </cell>
          <cell r="H644" t="str">
            <v>Evil Lich King</v>
          </cell>
          <cell r="K644">
            <v>1</v>
          </cell>
          <cell r="M644" t="str">
            <v>悪リッチキング</v>
          </cell>
          <cell r="N644" t="str">
            <v>邪恶的巫妖王</v>
          </cell>
          <cell r="O644" t="str">
            <v>邪惡的巫妖王</v>
          </cell>
          <cell r="P644" t="str">
            <v>Mal Lich King</v>
          </cell>
          <cell r="Q644" t="str">
            <v>Das Böse Lichkönig</v>
          </cell>
          <cell r="R644" t="str">
            <v>Jahat Lich King</v>
          </cell>
          <cell r="S644" t="str">
            <v>Il male Re Lich</v>
          </cell>
          <cell r="T644" t="str">
            <v>Злой Король-лич</v>
          </cell>
          <cell r="U644" t="str">
            <v>El mal Lich King</v>
          </cell>
          <cell r="V644" t="str">
            <v>ความชั่วร้าย Lich King</v>
          </cell>
          <cell r="W644" t="str">
            <v>Ác Lich King</v>
          </cell>
          <cell r="X644" t="str">
            <v>Mal Lich King</v>
          </cell>
          <cell r="Y644" t="str">
            <v>الشر ليش الملك</v>
          </cell>
          <cell r="Z644" t="str">
            <v>Злы Кароль-Ліч</v>
          </cell>
          <cell r="AA644" t="str">
            <v>Evil Lich King</v>
          </cell>
          <cell r="AB644" t="str">
            <v>Zlo Lich král</v>
          </cell>
          <cell r="AC644" t="str">
            <v>Evil Lich King</v>
          </cell>
          <cell r="AD644" t="str">
            <v>Paha Lich King</v>
          </cell>
          <cell r="AE644" t="str">
            <v>Το κακό Lich King</v>
          </cell>
          <cell r="AF644" t="str">
            <v>Evil Lich King</v>
          </cell>
          <cell r="AG644" t="str">
            <v>Evil Lich King</v>
          </cell>
          <cell r="AH644" t="str">
            <v>Evil Lich King</v>
          </cell>
          <cell r="AI644" t="str">
            <v>Zło Króla Lisza</v>
          </cell>
          <cell r="AJ644" t="str">
            <v>Evil Lich King</v>
          </cell>
          <cell r="AK644" t="str">
            <v>Zlo Lich kráľ</v>
          </cell>
          <cell r="AL644" t="str">
            <v>Evil Lich King</v>
          </cell>
          <cell r="AM644" t="str">
            <v>Evil Lich Kral</v>
          </cell>
          <cell r="AN644" t="str">
            <v>Злий Король-лич</v>
          </cell>
        </row>
        <row r="645">
          <cell r="A645" t="str">
            <v>BossName_Zippermouth_Green</v>
          </cell>
          <cell r="B645">
            <v>1</v>
          </cell>
          <cell r="C645" t="str">
            <v>지퍼 마우스</v>
          </cell>
          <cell r="D645"/>
          <cell r="E645" t="str">
            <v>지퍼 마우스</v>
          </cell>
          <cell r="F645"/>
          <cell r="G645" t="str">
            <v>Zipper Mouse</v>
          </cell>
          <cell r="H645" t="str">
            <v>Zipper Mouse</v>
          </cell>
          <cell r="K645">
            <v>1</v>
          </cell>
          <cell r="M645" t="str">
            <v>ファスナーマウス</v>
          </cell>
          <cell r="N645" t="str">
            <v>拉链鼠标</v>
          </cell>
          <cell r="O645" t="str">
            <v>拉鍊鼠標</v>
          </cell>
          <cell r="P645" t="str">
            <v>Souris Zipper</v>
          </cell>
          <cell r="Q645" t="str">
            <v>Zipper-Maus</v>
          </cell>
          <cell r="R645" t="str">
            <v>zipper Tikus</v>
          </cell>
          <cell r="S645" t="str">
            <v>Zipper mouse</v>
          </cell>
          <cell r="T645" t="str">
            <v>Zipper Mouse</v>
          </cell>
          <cell r="U645" t="str">
            <v>cremallera ratón</v>
          </cell>
          <cell r="V645" t="str">
            <v>ซิปเมาส์</v>
          </cell>
          <cell r="W645" t="str">
            <v>Zipper chuột</v>
          </cell>
          <cell r="X645" t="str">
            <v>zipper mouse</v>
          </cell>
          <cell r="Y645" t="str">
            <v>زيبر ماوس</v>
          </cell>
          <cell r="Z645" t="str">
            <v>Zipper Mouse</v>
          </cell>
          <cell r="AA645" t="str">
            <v>Zipper Mouse</v>
          </cell>
          <cell r="AB645" t="str">
            <v>zip Mouse</v>
          </cell>
          <cell r="AC645" t="str">
            <v>Zipper Mouse</v>
          </cell>
          <cell r="AD645" t="str">
            <v>vetoketju hiiri</v>
          </cell>
          <cell r="AE645" t="str">
            <v>φερμουάρ ποντίκι</v>
          </cell>
          <cell r="AF645" t="str">
            <v>ציפר מאוס</v>
          </cell>
          <cell r="AG645" t="str">
            <v>Zipper Mouse</v>
          </cell>
          <cell r="AH645" t="str">
            <v>zip Mouse</v>
          </cell>
          <cell r="AI645" t="str">
            <v>Zipper Mouse</v>
          </cell>
          <cell r="AJ645" t="str">
            <v>fermoar mouse-ul</v>
          </cell>
          <cell r="AK645" t="str">
            <v>zips Mouse</v>
          </cell>
          <cell r="AL645" t="str">
            <v>Zipper Mouse</v>
          </cell>
          <cell r="AM645" t="str">
            <v>fermuar Fare</v>
          </cell>
          <cell r="AN645" t="str">
            <v>Zipper Mouse</v>
          </cell>
        </row>
        <row r="646">
          <cell r="A646" t="str">
            <v>BossName_OneEyedWizard_Blue</v>
          </cell>
          <cell r="B646">
            <v>1</v>
          </cell>
          <cell r="C646" t="str">
            <v>외눈 위저드</v>
          </cell>
          <cell r="D646"/>
          <cell r="E646" t="str">
            <v>외눈 위저드</v>
          </cell>
          <cell r="F646"/>
          <cell r="G646" t="str">
            <v>Eyed wizard</v>
          </cell>
          <cell r="H646" t="str">
            <v>Eyed wizard</v>
          </cell>
          <cell r="K646">
            <v>1</v>
          </cell>
          <cell r="M646" t="str">
            <v>一眼ウィザード</v>
          </cell>
          <cell r="N646" t="str">
            <v>眼精灵</v>
          </cell>
          <cell r="O646" t="str">
            <v>眼精靈</v>
          </cell>
          <cell r="P646" t="str">
            <v>assistant Eyed</v>
          </cell>
          <cell r="Q646" t="str">
            <v>Eyed Assistent</v>
          </cell>
          <cell r="R646" t="str">
            <v>penyihir bermata</v>
          </cell>
          <cell r="S646" t="str">
            <v>wizard Eyed</v>
          </cell>
          <cell r="T646" t="str">
            <v>Eyed мастера</v>
          </cell>
          <cell r="U646" t="str">
            <v>asistente de ojos</v>
          </cell>
          <cell r="V646" t="str">
            <v>ตัวช่วยสร้าง Eyed</v>
          </cell>
          <cell r="W646" t="str">
            <v>thuật sĩ Eyed</v>
          </cell>
          <cell r="X646" t="str">
            <v>assistente de olhos</v>
          </cell>
          <cell r="Y646" t="str">
            <v>المعالج العينين</v>
          </cell>
          <cell r="Z646" t="str">
            <v>Eyed майстры</v>
          </cell>
          <cell r="AA646" t="str">
            <v>Eyed магьосник</v>
          </cell>
          <cell r="AB646" t="str">
            <v>eyed průvodce</v>
          </cell>
          <cell r="AC646" t="str">
            <v>eyed tovenaar</v>
          </cell>
          <cell r="AD646" t="str">
            <v>eyed velho</v>
          </cell>
          <cell r="AE646" t="str">
            <v>eyed οδηγό</v>
          </cell>
          <cell r="AF646" t="str">
            <v>אשף eyed</v>
          </cell>
          <cell r="AG646" t="str">
            <v>szemű varázsló</v>
          </cell>
          <cell r="AH646" t="str">
            <v>wizard Eyed</v>
          </cell>
          <cell r="AI646" t="str">
            <v>Eyed czarodziej</v>
          </cell>
          <cell r="AJ646" t="str">
            <v>Wizard eyed</v>
          </cell>
          <cell r="AK646" t="str">
            <v>eyed sprievodca</v>
          </cell>
          <cell r="AL646" t="str">
            <v>eyed guiden</v>
          </cell>
          <cell r="AM646" t="str">
            <v>Gözlü sihirbazı</v>
          </cell>
          <cell r="AN646" t="str">
            <v>Eyed майстра</v>
          </cell>
        </row>
        <row r="647">
          <cell r="A647" t="str">
            <v>BossName_HeavyKnight_Yellow</v>
          </cell>
          <cell r="B647">
            <v>1</v>
          </cell>
          <cell r="C647" t="str">
            <v>헤비나이트</v>
          </cell>
          <cell r="D647"/>
          <cell r="E647" t="str">
            <v>헤비나이트</v>
          </cell>
          <cell r="F647"/>
          <cell r="G647" t="str">
            <v>Heavy Knight</v>
          </cell>
          <cell r="H647" t="str">
            <v>Heavy Knight</v>
          </cell>
          <cell r="K647">
            <v>1</v>
          </cell>
          <cell r="M647" t="str">
            <v>ヘビーナイト</v>
          </cell>
          <cell r="N647" t="str">
            <v>重骑士</v>
          </cell>
          <cell r="O647" t="str">
            <v>重騎士</v>
          </cell>
          <cell r="P647" t="str">
            <v>Chevalier lourd</v>
          </cell>
          <cell r="Q647" t="str">
            <v>schwere Ritter</v>
          </cell>
          <cell r="R647" t="str">
            <v>berat Ksatria</v>
          </cell>
          <cell r="S647" t="str">
            <v>Heavy Cavaliere</v>
          </cell>
          <cell r="T647" t="str">
            <v>Heavy Knight</v>
          </cell>
          <cell r="U647" t="str">
            <v>Knight pesada</v>
          </cell>
          <cell r="V647" t="str">
            <v>หนักอัศวิน</v>
          </cell>
          <cell r="W647" t="str">
            <v>nặng Hiệp sĩ</v>
          </cell>
          <cell r="X647" t="str">
            <v>pesado Cavaleiro</v>
          </cell>
          <cell r="Y647" t="str">
            <v>فارس الثقيلة</v>
          </cell>
          <cell r="Z647" t="str">
            <v>Heavy Knight</v>
          </cell>
          <cell r="AA647" t="str">
            <v>Тежка Knight</v>
          </cell>
          <cell r="AB647" t="str">
            <v>Heavy Knight</v>
          </cell>
          <cell r="AC647" t="str">
            <v>zware Knight</v>
          </cell>
          <cell r="AD647" t="str">
            <v>raskas Knight</v>
          </cell>
          <cell r="AE647" t="str">
            <v>βαριά Ιππότης</v>
          </cell>
          <cell r="AF647" t="str">
            <v>נייט כבד</v>
          </cell>
          <cell r="AG647" t="str">
            <v>nehéz Knight</v>
          </cell>
          <cell r="AH647" t="str">
            <v>Knight berat</v>
          </cell>
          <cell r="AI647" t="str">
            <v>ciężki rycerz</v>
          </cell>
          <cell r="AJ647" t="str">
            <v>Heavy Knight</v>
          </cell>
          <cell r="AK647" t="str">
            <v>heavy Knight</v>
          </cell>
          <cell r="AL647" t="str">
            <v>tung Knight</v>
          </cell>
          <cell r="AM647" t="str">
            <v>Ağır Şövalye</v>
          </cell>
          <cell r="AN647" t="str">
            <v>Heavy Knight</v>
          </cell>
        </row>
        <row r="648">
          <cell r="A648" t="str">
            <v>BossName_ElfMage</v>
          </cell>
          <cell r="B648">
            <v>1</v>
          </cell>
          <cell r="C648" t="str">
            <v>엘프 메이지</v>
          </cell>
          <cell r="D648"/>
          <cell r="E648" t="str">
            <v>엘프 메이지</v>
          </cell>
          <cell r="F648"/>
          <cell r="G648" t="str">
            <v>Elf Mage</v>
          </cell>
          <cell r="H648" t="str">
            <v>Elf Mage</v>
          </cell>
          <cell r="K648">
            <v>1</v>
          </cell>
          <cell r="M648" t="str">
            <v>エルフメイジ</v>
          </cell>
          <cell r="N648" t="str">
            <v>精灵法师</v>
          </cell>
          <cell r="O648" t="str">
            <v>精靈法師</v>
          </cell>
          <cell r="P648" t="str">
            <v>Elf Mage</v>
          </cell>
          <cell r="Q648" t="str">
            <v>Elf Mage</v>
          </cell>
          <cell r="R648" t="str">
            <v>Elf Mage</v>
          </cell>
          <cell r="S648" t="str">
            <v>Elfo Mago</v>
          </cell>
          <cell r="T648" t="str">
            <v>Elf Mage</v>
          </cell>
          <cell r="U648" t="str">
            <v>Elf Mago</v>
          </cell>
          <cell r="V648" t="str">
            <v>เอลฟ์ Mage</v>
          </cell>
          <cell r="W648" t="str">
            <v>Elf Mage</v>
          </cell>
          <cell r="X648" t="str">
            <v>Elf Mago</v>
          </cell>
          <cell r="Y648" t="str">
            <v>قزم ماجى</v>
          </cell>
          <cell r="Z648" t="str">
            <v>Elf Mage</v>
          </cell>
          <cell r="AA648" t="str">
            <v>Elf Mage</v>
          </cell>
          <cell r="AB648" t="str">
            <v>Elf Mage</v>
          </cell>
          <cell r="AC648" t="str">
            <v>Elf Mage</v>
          </cell>
          <cell r="AD648" t="str">
            <v>Elf Mage</v>
          </cell>
          <cell r="AE648" t="str">
            <v>Elf Mage</v>
          </cell>
          <cell r="AF648" t="str">
            <v>elf Mage</v>
          </cell>
          <cell r="AG648" t="str">
            <v>Elf Mage</v>
          </cell>
          <cell r="AH648" t="str">
            <v>Elf Mage</v>
          </cell>
          <cell r="AI648" t="str">
            <v>elf Mage</v>
          </cell>
          <cell r="AJ648" t="str">
            <v>Elf Mage</v>
          </cell>
          <cell r="AK648" t="str">
            <v>elf Mage</v>
          </cell>
          <cell r="AL648" t="str">
            <v>Elf Mage</v>
          </cell>
          <cell r="AM648" t="str">
            <v>Elf Büyücü</v>
          </cell>
          <cell r="AN648" t="str">
            <v>Elf Mage</v>
          </cell>
        </row>
        <row r="649">
          <cell r="A649" t="str">
            <v>BossName_AngelStatue_Big</v>
          </cell>
          <cell r="B649">
            <v>1</v>
          </cell>
          <cell r="C649" t="str">
            <v>타락한 천사 석상</v>
          </cell>
          <cell r="D649"/>
          <cell r="E649" t="str">
            <v>타락한 천사 석상</v>
          </cell>
          <cell r="F649"/>
          <cell r="G649" t="str">
            <v>Fallen Angel statue</v>
          </cell>
          <cell r="H649" t="str">
            <v>Fallen Angel statue</v>
          </cell>
          <cell r="K649">
            <v>1</v>
          </cell>
          <cell r="M649" t="str">
            <v>堕天使石像</v>
          </cell>
          <cell r="N649" t="str">
            <v>堕落天使雕像</v>
          </cell>
          <cell r="O649" t="str">
            <v>墮落天使雕像</v>
          </cell>
          <cell r="P649" t="str">
            <v>Statue Fallen Angel</v>
          </cell>
          <cell r="Q649" t="str">
            <v>Fallen Angel Statue</v>
          </cell>
          <cell r="R649" t="str">
            <v>Jatuh patung Malaikat</v>
          </cell>
          <cell r="S649" t="str">
            <v>statua Fallen Angel</v>
          </cell>
          <cell r="T649" t="str">
            <v>Fallen статуя ангела</v>
          </cell>
          <cell r="U649" t="str">
            <v>la columna del Ángel caído</v>
          </cell>
          <cell r="V649" t="str">
            <v>Fallen รูปปั้นเทวดา</v>
          </cell>
          <cell r="W649" t="str">
            <v>Tượng thiên thần sa ngã</v>
          </cell>
          <cell r="X649" t="str">
            <v>Estátua do anjo caído</v>
          </cell>
          <cell r="Y649" t="str">
            <v>سقط تمثال الملاك</v>
          </cell>
          <cell r="Z649" t="str">
            <v>Fallen статуя анёла</v>
          </cell>
          <cell r="AA649" t="str">
            <v>Fallen Angel статуя</v>
          </cell>
          <cell r="AB649" t="str">
            <v>Padlý anděl socha</v>
          </cell>
          <cell r="AC649" t="str">
            <v>Fallen Angel standbeeld</v>
          </cell>
          <cell r="AD649" t="str">
            <v>Fallen Angel patsas</v>
          </cell>
          <cell r="AE649" t="str">
            <v>Fallen άγαλμα αγγέλου</v>
          </cell>
          <cell r="AF649" t="str">
            <v>פסל מלאך שנפל</v>
          </cell>
          <cell r="AG649" t="str">
            <v>Fallen Angel szobor</v>
          </cell>
          <cell r="AH649" t="str">
            <v>patung Angel jatuh</v>
          </cell>
          <cell r="AI649" t="str">
            <v>Fallen Angel statua</v>
          </cell>
          <cell r="AJ649" t="str">
            <v>Fallen statuie înger</v>
          </cell>
          <cell r="AK649" t="str">
            <v>Padlý anjel socha</v>
          </cell>
          <cell r="AL649" t="str">
            <v>Fallen Angel staty</v>
          </cell>
          <cell r="AM649" t="str">
            <v>Fallen Melek heykeli</v>
          </cell>
          <cell r="AN649" t="str">
            <v>Fallen статуя ангела</v>
          </cell>
        </row>
        <row r="650">
          <cell r="A650" t="str">
            <v>BossDesc_SlimeRabbit</v>
          </cell>
          <cell r="B650">
            <v>1</v>
          </cell>
          <cell r="C650" t="str">
            <v>친구들을 계속 불러내는 슬라임 무리입니다. 광역 공격을 할 수 있는 {0} 등 캐릭터를 사용하세요!</v>
          </cell>
          <cell r="D650"/>
          <cell r="E650" t="str">
            <v>친구들을 계속 불러내는 슬라임 무리입니다. 광역 공격을 할 수 있는 {0} 등 캐릭터를 사용하세요!</v>
          </cell>
          <cell r="F650"/>
          <cell r="G650" t="str">
            <v>Continued recall a bunch of friends is slime. Please use {0} characters, such as to a broad attack!</v>
          </cell>
          <cell r="H650" t="str">
            <v>Continued recall a bunch of friends is slime. Please use {0} characters, such as to a broad attack!</v>
          </cell>
          <cell r="K650">
            <v>1</v>
          </cell>
          <cell r="M650" t="str">
            <v>友人を継続呼び出すスライム無理です。広域攻撃をすることができる{0}などの文字を使用してください！</v>
          </cell>
          <cell r="N650" t="str">
            <v>续召回一帮朋友是泥。请使用{0}个字符，如广泛的攻击！</v>
          </cell>
          <cell r="O650" t="str">
            <v>續召回一幫朋友是泥。請使用{0}個字符，如廣泛的攻擊！</v>
          </cell>
          <cell r="P650" t="str">
            <v>rappel continu un groupe d'amis est la boue. S'il vous plaît utiliser {0} caractères, comme à une large attaque!</v>
          </cell>
          <cell r="Q650" t="str">
            <v>Fortsetzung Rückruf ein paar Freunden ist Schleim. Bitte verwenden Sie {0} Zeichen, wie einem breiten Angriff!</v>
          </cell>
          <cell r="R650" t="str">
            <v>recall Lanjutan sekelompok teman-teman adalah lendir. Silakan gunakan {0} karakter, seperti serangan yang luas!</v>
          </cell>
          <cell r="S650" t="str">
            <v>Continua il richiamo di un gruppo di amici è melma. Si prega di utilizzare {0} caratteri, come ad esempio ad un vasto attacco!</v>
          </cell>
          <cell r="T650" t="str">
            <v>Продолжение вспомнить кучу друзей является слизью. Пожалуйста, используйте {0} символов, например, для широкой атаки!</v>
          </cell>
          <cell r="U650" t="str">
            <v>recuerdo continuo un grupo de amigos es limo. Por favor, use {0} caracteres, como a un ataque amplio!</v>
          </cell>
          <cell r="V650" t="str">
            <v>ยังคงเรียกคืนพวงของเพื่อนที่เป็นเมือก โดยใช้ {0} ตัวละครเช่นการโจมตีในวงกว้าง!</v>
          </cell>
          <cell r="W650" t="str">
            <v>Tiếp thu hồi một loạt các bạn bè là chất nhờn. Vui lòng sử dụng {0} ký tự, chẳng hạn như để một cuộc tấn công rộng!</v>
          </cell>
          <cell r="X650" t="str">
            <v>recordação Continuação um grupo de amigos é lodo. Utilize {0} caracteres, como a um ataque amplo!</v>
          </cell>
          <cell r="Y650" t="str">
            <v>استدعاء استمرار مجموعة من الأصدقاء هي الوحل. الرجاء استخدام {0} حرف، مثل لهجوم واسع!</v>
          </cell>
          <cell r="Z650" t="str">
            <v>Працяг ўспомніць кучу сяброў з'яўляецца сліззю. Калі ласка, выкарыстоўвайце {0} сімвалаў, напрыклад, для шырокай атакі!</v>
          </cell>
          <cell r="AA650" t="str">
            <v>Продължение отзоваване куп приятели е тиня. Моля, използвайте {0} символи, като за широк атака!</v>
          </cell>
          <cell r="AB650" t="str">
            <v>Pokračování odvolání parta kamarádů je sliz. Použijte znaky, například k širokému útoku {0}!</v>
          </cell>
          <cell r="AC650" t="str">
            <v>Vervolg recall een stel vrienden is slijm. Gebruik {0} tekens, zoals een brede aanval!</v>
          </cell>
          <cell r="AD650" t="str">
            <v>Jatkuu Recall joukko ystäviä on liman. Käytä {0} merkkiä, kuten on laaja hyökkäys!</v>
          </cell>
          <cell r="AE650" t="str">
            <v>Συνέχεια ανάκληση μια δέσμη των φίλων είναι λάσπη. Παρακαλούμε χρησιμοποιήστε {0} χαρακτήρες, όπως σε μια ευρεία επίθεση!</v>
          </cell>
          <cell r="AF650" t="str">
            <v>תזכיר המשך חבורה של חברים היא רפש. אנא השתמש {0} תווים, כגון תקיפה רחבה!</v>
          </cell>
          <cell r="AG650" t="str">
            <v>Folytatás visszahívás egy csomó barátok nyálka. Használja {0} karakter, mint például a széles támadás!</v>
          </cell>
          <cell r="AH650" t="str">
            <v>ingat berterusan sekumpulan rakan-rakan adalah lendir. Sila gunakan {0} aksara, seperti serangan yang luas!</v>
          </cell>
          <cell r="AI650" t="str">
            <v>Kontynuacja Przypomnijmy grono przyjaciół jest szlam. Proszę używać {0} znaków, takich jak do szerokiego ataku!</v>
          </cell>
          <cell r="AJ650" t="str">
            <v>rechemare în continuare o mulțime de prieteni este mâl. Vă rugăm să folosiți {0} caractere, cum ar fi într-un atac larg!</v>
          </cell>
          <cell r="AK650" t="str">
            <v>Pokračovanie odvolanie partia kamarátov je sliz. Použite znaky, napríklad k širokému útoku {0}!</v>
          </cell>
          <cell r="AL650" t="str">
            <v>Fortsatt minns ett gäng vänner är slem. Använd {0} tecken, till exempel till en bred attack!</v>
          </cell>
          <cell r="AM650" t="str">
            <v>Devam hatırlama bir grup arkadaşımla balçık olduğunu. Böyle geniş bir saldırı olarak {0} karakterleri, kullanın!</v>
          </cell>
          <cell r="AN650" t="str">
            <v>Продовження згадати купу друзів є слизом. Будь ласка, використовуйте {0} символів, наприклад, для широкої атаки!</v>
          </cell>
        </row>
        <row r="651">
          <cell r="A651" t="str">
            <v>BossDesc_SlimeRabbit_Red</v>
          </cell>
          <cell r="B651">
            <v>1</v>
          </cell>
          <cell r="C651" t="str">
            <v>좀 더 공격적인 슬라임 무리입니다. 광역 공격을 할 수 있는 {0} 등 캐릭터를 사용하세요!</v>
          </cell>
          <cell r="D651"/>
          <cell r="E651" t="str">
            <v>좀 더 공격적인 슬라임 무리입니다. 광역 공격을 할 수 있는 {0} 등 캐릭터를 사용하세요!</v>
          </cell>
          <cell r="F651"/>
          <cell r="G651" t="str">
            <v>A more aggressive bunch of slime. Please use {0} characters, such as to a broad attack!</v>
          </cell>
          <cell r="H651" t="str">
            <v>A more aggressive bunch of slime. Please use {0} characters, such as to a broad attack!</v>
          </cell>
          <cell r="K651">
            <v>1</v>
          </cell>
          <cell r="M651" t="str">
            <v>より積極的なスライム無理です。広域攻撃をすることができる{0}などの文字を使用してください！</v>
          </cell>
          <cell r="N651" t="str">
            <v>更积极的一堆泥。请使用{0}个字符，如广泛的攻击！</v>
          </cell>
          <cell r="O651" t="str">
            <v>更積極的一堆泥。請使用{0}個字符，如廣泛的攻擊！</v>
          </cell>
          <cell r="P651" t="str">
            <v>Un groupe plus agressif de boue. S'il vous plaît utiliser {0} caractères, comme à une large attaque!</v>
          </cell>
          <cell r="Q651" t="str">
            <v>Ein aggressiveres Bündel Schleim. Bitte verwenden Sie {0} Zeichen, wie einem breiten Angriff!</v>
          </cell>
          <cell r="R651" t="str">
            <v>Sekelompok lebih agresif dari lendir. Silakan gunakan {0} karakter, seperti serangan yang luas!</v>
          </cell>
          <cell r="S651" t="str">
            <v>Un gruppo più aggressivo di melma. Si prega di utilizzare {0} caratteri, come ad esempio ad un vasto attacco!</v>
          </cell>
          <cell r="T651" t="str">
            <v>Более агрессивная гроздь слизи. Пожалуйста, используйте {0} символов, например, для широкой атаки!</v>
          </cell>
          <cell r="U651" t="str">
            <v>Un grupo más agresivo de baba. Por favor, use {0} caracteres, como a un ataque amplio!</v>
          </cell>
          <cell r="V651" t="str">
            <v>พวงก้าวร้าวมากขึ้นของน้ำเมือก โดยใช้ {0} ตัวละครเช่นการโจมตีในวงกว้าง!</v>
          </cell>
          <cell r="W651" t="str">
            <v>Một bó tích cực hơn của chất nhờn. Vui lòng sử dụng {0} ký tự, chẳng hạn như để một cuộc tấn công rộng!</v>
          </cell>
          <cell r="X651" t="str">
            <v>Um grupo mais agressivo de lodo. Utilize {0} caracteres, como a um ataque amplo!</v>
          </cell>
          <cell r="Y651" t="str">
            <v>حفنة أكثر عدوانية من الوحل. الرجاء استخدام {0} حرف، مثل لهجوم واسع!</v>
          </cell>
          <cell r="Z651" t="str">
            <v>Больш агрэсіўная гронка слізі. Калі ласка, выкарыстоўвайце {0} сімвалаў, напрыклад, для шырокай атакі!</v>
          </cell>
          <cell r="AA651" t="str">
            <v>А по-агресивен куп тиня. Моля, използвайте {0} символи, като за широк атака!</v>
          </cell>
          <cell r="AB651" t="str">
            <v>Více agresivní banda slizu. Použijte znaky, například k širokému útoku {0}!</v>
          </cell>
          <cell r="AC651" t="str">
            <v>Een meer agressieve bos van slijm. Gebruik {0} tekens, zoals een brede aanval!</v>
          </cell>
          <cell r="AD651" t="str">
            <v>Entistä aggressiivinen joukko limaa. Käytä {0} merkkiä, kuten on laaja hyökkäys!</v>
          </cell>
          <cell r="AE651" t="str">
            <v>Μια πιο επιθετική δέσμη των καθιζημάτων. Παρακαλούμε χρησιμοποιήστε {0} χαρακτήρες, όπως σε μια ευρεία επίθεση!</v>
          </cell>
          <cell r="AF651" t="str">
            <v>חבורה אגרסיבית יותר של רפש. אנא השתמש {0} תווים, כגון תקיפה רחבה!</v>
          </cell>
          <cell r="AG651" t="str">
            <v>A agresszívebb csomó nyálka. Használja {0} karakter, mint például a széles támadás!</v>
          </cell>
          <cell r="AH651" t="str">
            <v>Sekumpulan lebih agresif lendir. Sila gunakan {0} aksara, seperti serangan yang luas!</v>
          </cell>
          <cell r="AI651" t="str">
            <v>Bardziej agresywny grono śluzu. Proszę używać {0} znaków, takich jak do szerokiego ataku!</v>
          </cell>
          <cell r="AJ651" t="str">
            <v>Un buchet mai agresiv de mâl. Vă rugăm să folosiți {0} caractere, cum ar fi într-un atac larg!</v>
          </cell>
          <cell r="AK651" t="str">
            <v>Viac agresívne banda slizu. Použite znaky, napríklad k širokému útoku {0}!</v>
          </cell>
          <cell r="AL651" t="str">
            <v>En mer aggressiv massa slem. Använd {0} tecken, till exempel till en bred attack!</v>
          </cell>
          <cell r="AM651" t="str">
            <v>sümük daha agresif bir demet. Böyle geniş bir saldırı olarak {0} karakterleri, kullanın!</v>
          </cell>
          <cell r="AN651" t="str">
            <v>Більш агресивна гроно слизу. Будь ласка, використовуйте {0} символів, наприклад, для широкої атаки!</v>
          </cell>
        </row>
        <row r="652">
          <cell r="A652" t="str">
            <v>BossDesc_TerribleStump_Purple</v>
          </cell>
          <cell r="B652">
            <v>1</v>
          </cell>
          <cell r="C652" t="str">
            <v>화가 단단히 난 듯한 나무 귀신입니다. {0} 등 단일 개체에게 강한 캐릭터로 저지하세요!</v>
          </cell>
          <cell r="E652" t="str">
            <v>화가 단단히 난 듯한 나무 귀신입니다. {0} 등 단일 개체에게 강한 캐릭터로 저지하세요!</v>
          </cell>
          <cell r="G652" t="str">
            <v>I am like a tree firmly angry ghosts. {0}, etc. For jersey with a strong character to a single object!</v>
          </cell>
          <cell r="H652" t="str">
            <v>I am like a tree firmly angry ghosts. {0}, etc. For jersey with a strong character to a single object!</v>
          </cell>
          <cell r="K652">
            <v>1</v>
          </cell>
          <cell r="M652" t="str">
            <v>激怒たような木の幽霊です。 {0}などの単一のオブジェクトに強いキャラクターで阻止してください！</v>
          </cell>
          <cell r="N652" t="str">
            <v>我像一棵树牢牢愤怒的鬼。 {0}等对于具有坚强的性格单个对象的球衣！</v>
          </cell>
          <cell r="O652" t="str">
            <v>我像一棵樹牢牢憤怒的鬼。 {0}等對於具有堅強的性格單個對象的球衣！</v>
          </cell>
          <cell r="P652" t="str">
            <v>Je suis comme un arbre fermement fantômes en colère. {0}, etc. Pour maillot avec un fort caractère à un seul objet!</v>
          </cell>
          <cell r="Q652" t="str">
            <v>Ich bin wie ein Baum fest böse Geister. {0}, etc. Für Trikot mit einem starken Charakter auf ein einzelnes Objekt!</v>
          </cell>
          <cell r="R652" t="str">
            <v>Saya seperti pohon tegas hantu marah. {0}, dll Untuk jersey dengan karakter yang kuat untuk satu objek!</v>
          </cell>
          <cell r="S652" t="str">
            <v>Io sono come un albero saldamente fantasmi arrabbiati. {0}, ecc per la Jersey con un forte carattere di un singolo oggetto!</v>
          </cell>
          <cell r="T652" t="str">
            <v>Я как дерево твердо разгневанных духов. {0}, и т.д. Для Джерси с сильным характером к одному объекту!</v>
          </cell>
          <cell r="U652" t="str">
            <v>Soy como el árbol fantasmas de ira. {0}, etc. Para Jersey con un carácter fuerte a un solo objeto!</v>
          </cell>
          <cell r="V652" t="str">
            <v>ผมเหมือนต้นไม้ผีโกรธมั่น {0} ฯลฯ สำหรับเสื้อที่มีตัวละครที่แข็งแกร่งไปยังวัตถุที่เดียว!</v>
          </cell>
          <cell r="W652" t="str">
            <v>Tôi giống như một cái cây vững ma giận dữ. {0}, vv Đối với jersey với một nhân vật mạnh mẽ để một đối tượng duy nhất!</v>
          </cell>
          <cell r="X652" t="str">
            <v>Eu sou como uma árvore firmemente fantasmas furiosos. {0}, etc. Para jersey com um forte caráter de um único objeto!</v>
          </cell>
          <cell r="Y652" t="str">
            <v>أنا مثل شجرة بحزم أشباح غاضبة. {0}، وما إلى ذلك للحصول على جيرسي مع شخصية قوية إلى كائن واحد!</v>
          </cell>
          <cell r="Z652" t="str">
            <v>Я як дрэва цвёрда разгневаных духаў. {0}, і г.д. Для Джэрсі з моцным характарам да аднаго аб'екту!</v>
          </cell>
          <cell r="AA652" t="str">
            <v>Аз съм като дърво здраво ядосани призраци. {0} и т.н. отбора със силен характер на един обект!</v>
          </cell>
          <cell r="AB652" t="str">
            <v>Jsem jako strom pevně rozhněvaných duchů. {0}, atd. Na dresu se silným charakterem na jeden objekt!</v>
          </cell>
          <cell r="AC652" t="str">
            <v>Ik ben als een boom stevig boze geesten. {0}, etc. Voor jersey met een sterk karakter om een ​​enkel object!</v>
          </cell>
          <cell r="AD652" t="str">
            <v>Olen kuin puu tukevasti vihainen haamuja. {0}, jne jersey, joilla on vahva merkki yhden objektin!</v>
          </cell>
          <cell r="AE652" t="str">
            <v>Είμαι σαν ένα δέντρο σταθερά θυμωμένος φαντάσματα. {0}, κ.λπ. Για φανέλα με έναν ισχυρό χαρακτήρα σε ένα μόνο αντικείμενο!</v>
          </cell>
          <cell r="AF652" t="str">
            <v>אני כמו עץ ​​בחוזקה רוחות כועסות. {0}, וכו 'לקבלת ג'רזי עם אופי חזק כדי אובייקט יחיד!</v>
          </cell>
          <cell r="AG652" t="str">
            <v>Olyan vagyok, mint egy fa határozottan dühös szellemek. {0}, stb mez egy erős karaktert egyetlen tárgy!</v>
          </cell>
          <cell r="AH652" t="str">
            <v>Saya seperti pokok tegas hantu marah. {0}, dan lain-lain Untuk jersi dengan watak yang kuat untuk objek tunggal!</v>
          </cell>
          <cell r="AI652" t="str">
            <v>Jestem jak drzewo mocno wściekłych duchów. {0}, itd. Na koszulce z silnym charakterem do pojedynczego obiektu!</v>
          </cell>
          <cell r="AJ652" t="str">
            <v>Sunt ca un copac ferm fantome supărat. {0}, etc. Pentru Jersey, cu un caracter puternic într-un singur obiect!</v>
          </cell>
          <cell r="AK652" t="str">
            <v>Som ako strom pevne rozhnevaných duchov. {0}, atď. Na drese so silným charakterom na jeden objekt!</v>
          </cell>
          <cell r="AL652" t="str">
            <v>Jag är som ett träd ordentligt arga spöken. {0}, etc. För jersey med en stark karaktär till ett enda objekt!</v>
          </cell>
          <cell r="AM652" t="str">
            <v>Bir ağaca sıkıca öfkeli hayaletler gibi değilim. {0}, vb tek bir nesne için güçlü karakteri ile formanın için!</v>
          </cell>
          <cell r="AN652" t="str">
            <v>Я як дерево твердо розгніваних духів. {0}, і т.д. Для Джерсі з сильним характером до одного об'єкту!</v>
          </cell>
        </row>
        <row r="653">
          <cell r="A653" t="str">
            <v>BossDesc_PolygonalMetalon_Red</v>
          </cell>
          <cell r="B653">
            <v>1</v>
          </cell>
          <cell r="C653" t="str">
            <v>거대한 몸집의 풍뎅이네요. {0} 등 단일 개체에게 강한 캐릭터로 저지하세요!</v>
          </cell>
          <cell r="D653"/>
          <cell r="E653" t="str">
            <v>거대한 몸집의 풍뎅이네요. {0} 등 단일 개체에게 강한 캐릭터로 저지하세요!</v>
          </cell>
          <cell r="F653"/>
          <cell r="G653" t="str">
            <v>Petite I'm a huge beetle. {0}, etc. For jersey with a strong character to a single object!</v>
          </cell>
          <cell r="H653" t="str">
            <v>Petite I'm a huge beetle. {0}, etc. For jersey with a strong character to a single object!</v>
          </cell>
          <cell r="K653">
            <v>1</v>
          </cell>
          <cell r="M653" t="str">
            <v>巨大な小柄のコガネムシですね。 {0}などの単一のオブジェクトに強いキャラクターで阻止してください！</v>
          </cell>
          <cell r="N653" t="str">
            <v>娇小的我是一个巨大的甲虫。 {0}等对于具有坚强的性格单个对象的球衣！</v>
          </cell>
          <cell r="O653" t="str">
            <v>嬌小的我是一個巨大的甲蟲。 {0}等對於具有堅強的性格單個對象的球衣！</v>
          </cell>
          <cell r="P653" t="str">
            <v>Petite Je suis un grand coléoptère. {0}, etc. Pour maillot avec un fort caractère à un seul objet!</v>
          </cell>
          <cell r="Q653" t="str">
            <v>Petite Ich bin ein großer Käfer. {0}, etc. Für Trikot mit einem starken Charakter auf ein einzelnes Objekt!</v>
          </cell>
          <cell r="R653" t="str">
            <v>Petite aku kumbang besar. {0}, dll Untuk jersey dengan karakter yang kuat untuk satu objek!</v>
          </cell>
          <cell r="S653" t="str">
            <v>Petite Sono un grande coleottero. {0}, ecc per la Jersey con un forte carattere di un singolo oggetto!</v>
          </cell>
          <cell r="T653" t="str">
            <v>Petite Я огромный жук. {0}, и т.д. Для Джерси с сильным характером к одному объекту!</v>
          </cell>
          <cell r="U653" t="str">
            <v>Petite Soy un gran escarabajo. {0}, etc. Para Jersey con un carácter fuerte a un solo objeto!</v>
          </cell>
          <cell r="V653" t="str">
            <v>Petite ฉันด้วงใหญ่ {0} ฯลฯ สำหรับเสื้อที่มีตัวละครที่แข็งแกร่งไปยังวัตถุที่เดียว!</v>
          </cell>
          <cell r="W653" t="str">
            <v>Petite Tôi là một con bọ khổng lồ. {0}, vv Đối với jersey với một nhân vật mạnh mẽ để một đối tượng duy nhất!</v>
          </cell>
          <cell r="X653" t="str">
            <v>Petite Eu sou um grande besouro. {0}, etc. Para jersey com um forte caráter de um único objeto!</v>
          </cell>
          <cell r="Y653" t="str">
            <v>صغيرتي أنا خنفساء ضخمة. {0}، وما إلى ذلك للحصول على جيرسي مع شخصية قوية إلى كائن واحد!</v>
          </cell>
          <cell r="Z653" t="str">
            <v>Petite Я велізарны жук. {0}, і г.д. Для Джэрсі з моцным характарам да аднаго аб'екту!</v>
          </cell>
          <cell r="AA653" t="str">
            <v>Petite Аз съм огромен бръмбар. {0} и т.н. отбора със силен характер на един обект!</v>
          </cell>
          <cell r="AB653" t="str">
            <v>Petite Jsem velký brouk. {0}, atd. Na dresu se silným charakterem na jeden objekt!</v>
          </cell>
          <cell r="AC653" t="str">
            <v>Petite Ik ben een grote kever. {0}, etc. Voor jersey met een sterk karakter om een ​​enkel object!</v>
          </cell>
          <cell r="AD653" t="str">
            <v>Petite Olen suuri kovakuoriainen. {0}, jne jersey, joilla on vahva merkki yhden objektin!</v>
          </cell>
          <cell r="AE653" t="str">
            <v>Petite Είμαι ένα τεράστιο σκαθάρι. {0}, κ.λπ. Για φανέλα με έναν ισχυρό χαρακτήρα σε ένα μόνο αντικείμενο!</v>
          </cell>
          <cell r="AF653" t="str">
            <v>פטיט אני חיפושית ענקית. {0}, וכו 'לקבלת ג'רזי עם אופי חזק כדי אובייקט יחיד!</v>
          </cell>
          <cell r="AG653" t="str">
            <v>Petite vagyok egy hatalmas bogár. {0}, stb mez egy erős karaktert egyetlen tárgy!</v>
          </cell>
          <cell r="AH653" t="str">
            <v>Petite saya kumbang besar. {0}, dan lain-lain Untuk jersi dengan watak yang kuat untuk objek tunggal!</v>
          </cell>
          <cell r="AI653" t="str">
            <v>Petite Jestem ogromny chrząszcz. {0}, itd. Na koszulce z silnym charakterem do pojedynczego obiektu!</v>
          </cell>
          <cell r="AJ653" t="str">
            <v>Petite Sunt un gândac uriaș. {0}, etc. Pentru Jersey, cu un caracter puternic într-un singur obiect!</v>
          </cell>
          <cell r="AK653" t="str">
            <v>Petite Som veľký chrobák. {0}, atď. Na drese so silným charakterom na jeden objekt!</v>
          </cell>
          <cell r="AL653" t="str">
            <v>Jag röker en stor skalbagge. {0}, etc. För jersey med en stark karaktär till ett enda objekt!</v>
          </cell>
          <cell r="AM653" t="str">
            <v>Petite ben büyük böceği değilim. {0}, vb tek bir nesne için güçlü karakteri ile formanın için!</v>
          </cell>
          <cell r="AN653" t="str">
            <v>Petite Я величезний жук. {0}, і т.д. Для Джерсі з сильним характером до одного об'єкту!</v>
          </cell>
        </row>
        <row r="654">
          <cell r="A654" t="str">
            <v>BossDesc_SpiritKing</v>
          </cell>
          <cell r="B654">
            <v>1</v>
          </cell>
          <cell r="C654" t="str">
            <v>무시무시한 눈빛과 거대한 몸집을 가진 스피릿 킹입니다. {0} 등 큰 개체에게 공격할 수 있는 캐릭터를 써보세요!</v>
          </cell>
          <cell r="D654"/>
          <cell r="E654" t="str">
            <v>무시무시한 눈빛과 거대한 몸집을 가진 스피릿 킹입니다. {0} 등 큰 개체에게 공격할 수 있는 캐릭터를 써보세요!</v>
          </cell>
          <cell r="F654"/>
          <cell r="G654" t="str">
            <v>Ignore ignores the spirit eyes the King with a massive body. {0} and more to write the character to a large object attacks!</v>
          </cell>
          <cell r="H654" t="str">
            <v>Ignore ignores the spirit eyes the King with a massive body. {0} and more to write the character to a large object attacks!</v>
          </cell>
          <cell r="K654">
            <v>1</v>
          </cell>
          <cell r="M654" t="str">
            <v>恐ろしい目つきと巨大な規模を持つスピリットキングです。 {0}などの大きなオブジェクトに攻撃することができるキャラクターを書いてみましょう！</v>
          </cell>
          <cell r="N654" t="str">
            <v>忽略忽略精神的眼睛国王用庞大的身躯。 {0}多写字符大对象的攻击！</v>
          </cell>
          <cell r="O654" t="str">
            <v>忽略忽略精神的眼睛國王用龐大的身軀。 {0}多寫字符大對象的攻擊！</v>
          </cell>
          <cell r="P654" t="str">
            <v>Ignorer les yeux ignores esprit du roi avec un corps massif. {0} et plus d'écrire le caractère à une grande attaque d'objet!</v>
          </cell>
          <cell r="Q654" t="str">
            <v>Ignorieren Sie den Geist Augen des König mit einem massiven Körper außer Acht läßt. {0} und mehr den Charakter zu einem großen Objekt Angriffen zu schreiben!</v>
          </cell>
          <cell r="R654" t="str">
            <v>Mengabaikan abaikan mata roh Raja dengan tubuh besar. {0} dan lebih untuk menulis karakter untuk serangan objek besar!</v>
          </cell>
          <cell r="S654" t="str">
            <v>Ignora ignora gli occhi di spirito del Re con un corpo massiccio. {0} e di più per scrivere il personaggio di un grande oggetto attacchi!</v>
          </cell>
          <cell r="T654" t="str">
            <v>Игнорирование игнорирует дух глаза царя с массивным телом. {0} и больше писать характер больших атак объектов!</v>
          </cell>
          <cell r="U654" t="str">
            <v>Ignorar ignora el espíritu ojos del rey con un cuerpo masivo. {0} y más para escribir el carácter de un gran ataque de objetos!</v>
          </cell>
          <cell r="V654" t="str">
            <v>ละเว้นละเว้นตาจิตวิญญาณของพระมหากษัตริย์ที่มีร่างกายใหญ่ {0} และอื่น ๆ ที่จะเขียนตัวอักษรที่จะโจมตีวัตถุขนาดใหญ่!</v>
          </cell>
          <cell r="W654" t="str">
            <v>Bỏ qua bỏ qua đôi mắt tinh thần nhà vua với một thân hình đồ sộ. {0} và nhiều hơn nữa để viết các ký tự vào một cuộc tấn công đối tượng lớn!</v>
          </cell>
          <cell r="X654" t="str">
            <v>Ignorar ignora os olhos do espírito do rei com um corpo maciço. {0} e mais para escrever o personagem para um grande ataques objeto!</v>
          </cell>
          <cell r="Y654" t="str">
            <v>تجاهل يتجاهل عيون روح الملك مع هيئة واسعة النطاق. {0} وأكثر من ذلك لكتابة حرف لهجمات كائن كبير!</v>
          </cell>
          <cell r="Z654" t="str">
            <v>Ігнараванне ігнаруе дух вочы цара з масіўным целам. {0} і больш пісаць характар ​​вялікіх нападаў аб'ектаў!</v>
          </cell>
          <cell r="AA654" t="str">
            <v>Игнорирайте игнорира спиртните очите на краля с масивно тяло. {0} и повече да пише характера на голям обект се атаки!</v>
          </cell>
          <cell r="AB654" t="str">
            <v>Ignorovat ignoruje duchu oči králi s masivním tělem. {0} a psát znak velkého objektu útoky!</v>
          </cell>
          <cell r="AC654" t="str">
            <v>Negeer negeert de geest de ogen van de koning met een enorme lichaam. {0} en nog veel meer om het karakter van een groot object aanvallen te schrijven!</v>
          </cell>
          <cell r="AD654" t="str">
            <v>Ohita ohituksesi henki silmät kuningas massiivinen runko. {0} ja kirjoittaa merkin suuri esine hyökkäyksiä!</v>
          </cell>
          <cell r="AE654" t="str">
            <v>Αγνοήστε αγνοεί τα μάτια πνεύμα ο βασιλιάς με ένα τεράστιο σώμα. {0} και να γράψει το χαρακτήρα σε ένα μεγάλο αντικείμενο επιθέσεις!</v>
          </cell>
          <cell r="AF654" t="str">
            <v>התעלם מתעלמת עיני רוח המלך עם גוף מסיבי. {0} ועוד לכתוב את התו על התקפות אובייקט גדולות!</v>
          </cell>
          <cell r="AG654" t="str">
            <v>Figyelmen kívül hagyja figyelmen kívül hagyja a lélek szeme a király egy hatalmas testet. {0} és még írni a karakter egy nagy tárgyat támadásokat!</v>
          </cell>
          <cell r="AH654" t="str">
            <v>Abaikan abaian mata semangat King dengan badan besar-besaran. {0} dan banyak lagi untuk menulis watak kepada serangan objek besar!</v>
          </cell>
          <cell r="AI654" t="str">
            <v>Ignoruj ​​ignoruje oczy spirit króla z masywnego ciała. {0} i więcej pisać charakter w dużej ataków obiekt!</v>
          </cell>
          <cell r="AJ654" t="str">
            <v>Ignorați ignoră ochii spiritul regelui cu un corp masiv. {0} și mai mult pentru a scrie caracterul într-o mare de atacuri obiect!</v>
          </cell>
          <cell r="AK654" t="str">
            <v>Ignorovať ignoruje duchu oči kráľovi s masívnym telom. {0} a písať znak veľkého objektu útoky!</v>
          </cell>
          <cell r="AL654" t="str">
            <v>Ignorera ignorerar anda ögon kung med en massiv kropp. {0} och mer för att skriva tecknet till ett stort objekt attacker!</v>
          </cell>
          <cell r="AM654" t="str">
            <v>ruh gözlerini büyük gövdeli Kral yoksaydıklarınız geçiyoruz. {0} ve daha çok büyük nesne saldırılara karakteri yazmak için!</v>
          </cell>
          <cell r="AN654" t="str">
            <v>Ігнорування ігнорує дух очі царя з масивним тілом. {0} і більше писати характер великих атак об'єктів!</v>
          </cell>
        </row>
        <row r="655">
          <cell r="A655" t="str">
            <v>BossDesc_CuteUniq</v>
          </cell>
          <cell r="B655">
            <v>1</v>
          </cell>
          <cell r="C655" t="str">
            <v>돌진하여 공격하는 강력한 몬스터예요. {0} 등 근거리에서 강한 캐릭터로 저지하세요!</v>
          </cell>
          <cell r="D655"/>
          <cell r="E655" t="str">
            <v>돌진하여 공격하는 강력한 몬스터예요. {0} 등 근거리에서 강한 캐릭터로 저지하세요!</v>
          </cell>
          <cell r="F655"/>
          <cell r="G655" t="str">
            <v>Monster's strong rushing attack. {0}, etc. Please stop at close range with a strong character!</v>
          </cell>
          <cell r="H655" t="str">
            <v>Monster's strong rushing attack. {0}, etc. Please stop at close range with a strong character!</v>
          </cell>
          <cell r="K655">
            <v>1</v>
          </cell>
          <cell r="M655" t="str">
            <v>突進して攻撃する強力なモンスターだ。 {0}など近距離で強いキャラクターで阻止してください！</v>
          </cell>
          <cell r="N655" t="str">
            <v>怪物的强大的冲击。 {0}等，请停在了坚强的性格近距离！</v>
          </cell>
          <cell r="O655" t="str">
            <v>怪物的強大的衝擊。 {0}等，請停在了堅強的性格近距離！</v>
          </cell>
          <cell r="P655" t="str">
            <v>forte attaque se précipiter du monstre. {0}, etc. S'il vous plaît arrêter à courte portée avec un fort caractère!</v>
          </cell>
          <cell r="Q655" t="str">
            <v>Monster stark rauschen Angriff. {0}, etc. Bitte Anschlag im Nahbereich mit einem starken Charakter!</v>
          </cell>
          <cell r="R655" t="str">
            <v>Serangan bergegas kuat rakasa itu. {0}, dll Silakan berhenti di jarak dekat dengan karakter yang kuat!</v>
          </cell>
          <cell r="S655" t="str">
            <v>forte attacco impetuoso del mostro. {0}, ecc Si prega di arresto a distanza ravvicinata con un carattere forte!</v>
          </cell>
          <cell r="T655" t="str">
            <v>сильные бросаясь атаки монстров. {0}, и т.д. Пожалуйста, остановка на близком расстоянии с сильным характером!</v>
          </cell>
          <cell r="U655" t="str">
            <v>fuerte ataque terrestre del monstruo. {0}, etc. Por favor parada a corta distancia con un carácter fuerte!</v>
          </cell>
          <cell r="V655" t="str">
            <v>วิ่งโจมตีของมอนสเตอร์ที่แข็งแกร่ง {0}, ฯลฯ กรุณาหยุดในช่วงที่ใกล้ชิดกับตัวละครที่แข็งแกร่ง!</v>
          </cell>
          <cell r="W655" t="str">
            <v>tấn công ào ạt mạnh mẽ Monster. {0}, vv Xin vui lòng dừng lại ở cự ly gần với một nhân vật mạnh mẽ!</v>
          </cell>
          <cell r="X655" t="str">
            <v>ataque forte correndo do monstro. {0}, etc. Por favor, pare de perto com um caráter forte!</v>
          </cell>
          <cell r="Y655" t="str">
            <v>التسرع هجوم الوحش القوي. {0}، وما إلى ذلك يرجى التوقف عند مسافة قريبة مع شخصية قوية!</v>
          </cell>
          <cell r="Z655" t="str">
            <v>моцныя кідаючыся атакі монстраў. {0}, і г.д. Калі ласка, прыпынак на блізкай адлегласці з моцным характарам!</v>
          </cell>
          <cell r="AA655" t="str">
            <v>силен бързам атака на чудовището. {0} и т.н. Моля спирка от близко разстояние със силен характер!</v>
          </cell>
          <cell r="AB655" t="str">
            <v>Monster silné řítí útok. {0}, atd. Prosím, zastávka zblízka s výrazným charakterem!</v>
          </cell>
          <cell r="AC655" t="str">
            <v>strong haasten aanval Monster's. {0}, etc. Neem stop op korte afstand met een sterk karakter!</v>
          </cell>
          <cell r="AD655" t="str">
            <v>Hirviön vahva kiirehtivät hyökkäys. {0} jne lopeta lähietäisyydeltä kanssa vahva luonne!</v>
          </cell>
          <cell r="AE655" t="str">
            <v>ισχυρή βιαστική επίθεση τέρατος. {0}, κ.λπ. Παρακαλώ στάση σε κοντινή απόσταση με ισχυρό χαρακτήρα!</v>
          </cell>
          <cell r="AF655" t="str">
            <v>ההתקפה הממהרת החזקה של המפלצת. {0}, וכו 'אנא להפסיק מטווח קצר עם אופי חזק!</v>
          </cell>
          <cell r="AG655" t="str">
            <v>Monster erős rohanó támadás. {0}, stb Kérjük, megáll közelről egy erős karakter!</v>
          </cell>
          <cell r="AH655" t="str">
            <v>serangan bergegas kuat Monster. {0}, dan lain-lain Sila berhenti pada jarak dekat dengan watak yang kuat!</v>
          </cell>
          <cell r="AI655" t="str">
            <v>gwałtowny silny atak potwora. {0}, itd. Proszę przestać z bliskiej odległości z silnym charakterem!</v>
          </cell>
          <cell r="AJ655" t="str">
            <v>atac graba puternic Monster. {0}, etc Vă rugăm să oprire la mică distanță, cu un caracter puternic!</v>
          </cell>
          <cell r="AK655" t="str">
            <v>Monster silné rúti útok. {0}, atď. Prosím, zastávka zblízka s výrazným charakterom!</v>
          </cell>
          <cell r="AL655" t="str">
            <v>Monster starka rusar attack. {0}, etc. sluta på nära håll med en stark karaktär!</v>
          </cell>
          <cell r="AM655" t="str">
            <v>Monster'ın güçlü acele saldırısı. {0} vs. Lütfen güçlü bir karakter ile yakın mesafeden durdurma!</v>
          </cell>
          <cell r="AN655" t="str">
            <v>сильні кидаючись атаки монстрів. {0}, і т.д. ласка, зупинка на близькій відстані з сильним характером!</v>
          </cell>
        </row>
        <row r="656">
          <cell r="A656" t="str">
            <v>BossDesc_RobotSphere</v>
          </cell>
          <cell r="B656">
            <v>1</v>
          </cell>
          <cell r="C656" t="str">
            <v>데굴데굴 굴러다니는 로봇이에요. {0} 등 근거리에서 강한 캐릭터를 써보세요!</v>
          </cell>
          <cell r="D656"/>
          <cell r="E656" t="str">
            <v>데굴데굴 굴러다니는 로봇이에요. {0} 등 근거리에서 강한 캐릭터를 써보세요!</v>
          </cell>
          <cell r="F656"/>
          <cell r="G656" t="str">
            <v>Claims about it's rolling robot. {0} and more to write the strongest character in the local area!</v>
          </cell>
          <cell r="H656" t="str">
            <v>Claims about it's rolling robot. {0} and more to write the strongest character in the local area!</v>
          </cell>
          <cell r="K656">
            <v>1</v>
          </cell>
          <cell r="M656" t="str">
            <v>ゴロゴロ転がってロボットです。 {0}など近距離で強いキャラクターを書いてみましょう！</v>
          </cell>
          <cell r="N656" t="str">
            <v>关于它声称连绵起伏的机器人。 {0}多写最强的角色当地！</v>
          </cell>
          <cell r="O656" t="str">
            <v>關於它聲稱連綿起伏的機器人。 {0}多寫最強的角色當地！</v>
          </cell>
          <cell r="P656" t="str">
            <v>Revendications au sujet de son laminage robots. {0} et plus d'écrire le caractère le plus fort dans la région!</v>
          </cell>
          <cell r="Q656" t="str">
            <v>Ansprüche darüber rollt Roboter. {0} und den stärksten Charakter in der näheren Umgebung zu schreiben!</v>
          </cell>
          <cell r="R656" t="str">
            <v>Klaim tentang itu bergulir robot. {0} dan lebih untuk menulis karakter terkuat di daerah setempat!</v>
          </cell>
          <cell r="S656" t="str">
            <v>Reclami circa la sua rotolamento robot. {0} e di più per scrivere il personaggio più forte in ambito locale!</v>
          </cell>
          <cell r="T656" t="str">
            <v>Иски о его робот качению. {0} и больше, чтобы написать самый сильный характер в локальной области!</v>
          </cell>
          <cell r="U656" t="str">
            <v>Reclamaciones se registran para la laminación del robot. {0} y más para escribir el carácter más fuerte en el área local!</v>
          </cell>
          <cell r="V656" t="str">
            <v>เรียกร้องเกี่ยวกับมันกลิ้งหุ่นยนต์ {0} และอื่น ๆ ที่จะเขียนตัวละครที่แข็งแกร่งที่สุดในพื้นที่!</v>
          </cell>
          <cell r="W656" t="str">
            <v>Tuyên bố về nó lăn robot. {0} và nhiều hơn nữa để viết nhân vật mạnh nhất trong khu vực địa phương!</v>
          </cell>
          <cell r="X656" t="str">
            <v>Reivindicações sobre ele está rolando robô. {0} e mais para escrever o personagem mais forte na área local!</v>
          </cell>
          <cell r="Y656" t="str">
            <v>مطالبات حول انها المتداول الروبوت. {0} وأكثر من ذلك لكتابة أقوى شخصية في المنطقة المحلية!</v>
          </cell>
          <cell r="Z656" t="str">
            <v>Пазовы аб яго робат качэння. {0} і больш, каб напісаць самы моцны характар ​​у лакальнай вобласці!</v>
          </cell>
          <cell r="AA656" t="str">
            <v>Претенции за това е подвижен робот. {0} и повече, за да напише най-силният характер в района!</v>
          </cell>
          <cell r="AB656" t="str">
            <v>Tvrzení o tom to válcování robota. {0} a psát nejsilnější postavu v dané oblasti!</v>
          </cell>
          <cell r="AC656" t="str">
            <v>Claims over rolt robot. {0} en nog veel meer om de sterkste karakter te schrijven in de omgeving!</v>
          </cell>
          <cell r="AD656" t="str">
            <v>Väitteitä se liikkuva robotti. {0} ja kirjoittamaan vahvin hahmo lähiympäristön!</v>
          </cell>
          <cell r="AE656" t="str">
            <v>Απαιτήσεις σχετικά με αυτό το τροχαίο ρομπότ. {0} και περισσότερο για να γράψει το ισχυρότερο χαρακτήρα στην περιοχή!</v>
          </cell>
          <cell r="AF656" t="str">
            <v>תביעות על זה מתגלגל רובוט. {0} ועוד לכתוב את הדמות החזקה ביותר באזור המקומי!</v>
          </cell>
          <cell r="AG656" t="str">
            <v>Állítások ez gördülő robot. {0} és még írni a legerősebb karakter a helyi!</v>
          </cell>
          <cell r="AH656" t="str">
            <v>Tuntutan mengenai ia melancarkan robot. {0} dan banyak lagi untuk menulis watak yang paling kuat di kawasan tempatan!</v>
          </cell>
          <cell r="AI656" t="str">
            <v>Roszczenia o jego toczenia robota. {0} i więcej napisać najsilniejszą postacią w okolicy!</v>
          </cell>
          <cell r="AJ656" t="str">
            <v>Revendicăm este de rulare de robot. {0} și mai mult pentru a scrie cel mai puternic caracter în zona locală!</v>
          </cell>
          <cell r="AK656" t="str">
            <v>Tvrdenie o tom to valcovanie robota. {0} a písať najsilnejší postavu v danej oblasti!</v>
          </cell>
          <cell r="AL656" t="str">
            <v>Påståenden om det rullande robot. {0} och mer för att skriva den starkaste tecknet i det lokala området!</v>
          </cell>
          <cell r="AM656" t="str">
            <v>Bu konuda talepler robot oynatïyor. {0} ve daha yerel alanda en güçlü karakteri yazmak için!</v>
          </cell>
          <cell r="AN656" t="str">
            <v>Позови про його робот коченню. {0} і більше, щоб написати найсильніший характер в локальній області!</v>
          </cell>
        </row>
        <row r="657">
          <cell r="A657" t="str">
            <v>BossDesc_CreatureStump_Brown</v>
          </cell>
          <cell r="B657">
            <v>1</v>
          </cell>
          <cell r="C657" t="str">
            <v>떼로 몰려오네요. {0} 등 광역 개체에게 강한 캐릭터로 저지하세요!</v>
          </cell>
          <cell r="E657" t="str">
            <v>떼로 몰려오네요. {0} 등 광역 개체에게 강한 캐릭터로 저지하세요!</v>
          </cell>
          <cell r="G657" t="str">
            <v>It comes hordes flocking. {0}, etc. For jersey with a strong character to a wide object!</v>
          </cell>
          <cell r="H657" t="str">
            <v>It comes hordes flocking. {0}, etc. For jersey with a strong character to a wide object!</v>
          </cell>
          <cell r="K657">
            <v>1</v>
          </cell>
          <cell r="M657" t="str">
            <v>群れ集まってきますね。 {0}などの広域オブジェクトに強いキャラクターで阻止してください！</v>
          </cell>
          <cell r="N657" t="str">
            <v>它配备成群结队蜂拥。 {0}等对于具有坚强的性格，以广泛的对象球衣！</v>
          </cell>
          <cell r="O657" t="str">
            <v>它配備成群結隊蜂擁。 {0}等對於具有堅強的性格，以廣泛的對象球衣！</v>
          </cell>
          <cell r="P657" t="str">
            <v>Il vient des hordes flocage. {0}, etc. Pour maillot avec un fort caractère à un objet large!</v>
          </cell>
          <cell r="Q657" t="str">
            <v>Es kommt Horden Beflockung. {0}, etc. Für Trikot mit einem starken Charakter auf ein breites Objekt!</v>
          </cell>
          <cell r="R657" t="str">
            <v>Muncul gerombolan berkelompok. {0}, dll Untuk jersey dengan karakter yang kuat ke objek lebar!</v>
          </cell>
          <cell r="S657" t="str">
            <v>Viene orde affollano. {0}, ecc per la Jersey con un forte carattere a un oggetto di larghezza!</v>
          </cell>
          <cell r="T657" t="str">
            <v>Он приходит орды флокирования. {0}, и т.д. Для Джерси с сильным характером для широкого объекта!</v>
          </cell>
          <cell r="U657" t="str">
            <v>Se trata de hordas flocado. {0}, etc. Para Jersey con un carácter fuerte a un objeto de ancho!</v>
          </cell>
          <cell r="V657" t="str">
            <v>มันมาพร้อมพยุหะ flocking {0} ฯลฯ สำหรับเสื้อที่มีตัวละครที่แข็งแกร่งไปยังวัตถุที่กว้าง!</v>
          </cell>
          <cell r="W657" t="str">
            <v>Nó đi kèm lũ đổ. {0}, vv Đối với jersey với một nhân vật mạnh mẽ cho một đối tượng rộng!</v>
          </cell>
          <cell r="X657" t="str">
            <v>Ele vem hordas reunindo. {0}, etc. Para jersey com um forte caráter de uma grande objeto!</v>
          </cell>
          <cell r="Y657" t="str">
            <v>يتعلق الأمر جحافل يتدفقون. {0}، وما إلى ذلك للحصول على جيرسي مع شخصية قوية إلى كائن واسعة!</v>
          </cell>
          <cell r="Z657" t="str">
            <v>Ён прыходзіць арды флокирования. {0}, і г.д. Для Джэрсі з моцным характарам для шырокага аб'екта!</v>
          </cell>
          <cell r="AA657" t="str">
            <v>Тя идва орди стичат. {0} и т.н. отбора със силен характер на широк обект!</v>
          </cell>
          <cell r="AB657" t="str">
            <v>Dodává se hordy hrnou. {0}, atd. Na dresu se silným charakterem k širokému objektu!</v>
          </cell>
          <cell r="AC657" t="str">
            <v>Het komt hordes massaal. {0}, etc. Voor jersey met een sterk karakter om een ​​breed object!</v>
          </cell>
          <cell r="AD657" t="str">
            <v>Se tulee laumoista parveilevat. {0}, jne jersey, joilla on vahva merkki laaja kohde!</v>
          </cell>
          <cell r="AE657" t="str">
            <v>Έρχεται ορδές συρρέουν. {0}, κ.λπ. Για φανέλα με έναν ισχυρό χαρακτήρα σε ένα ευρύ αντικείμενο!</v>
          </cell>
          <cell r="AF657" t="str">
            <v>זה בא המוני נוהרים. {0}, וכו 'לקבלת ג'רזי עם אופי חזק לאובייקט רחב!</v>
          </cell>
          <cell r="AG657" t="str">
            <v>Jön hordák pelyhesítő. {0}, stb mez egy erős karakter széles tárgy!</v>
          </cell>
          <cell r="AH657" t="str">
            <v>Ia datang gerombolan berkumpul. {0}, dan lain-lain Untuk jersi dengan watak yang kuat untuk objek yang luas!</v>
          </cell>
          <cell r="AI657" t="str">
            <v>Chodzi hordy uciekają. {0}, itd. Na koszulce z silnym charakterem do szerokiej obiektu!</v>
          </cell>
          <cell r="AJ657" t="str">
            <v>Ea vine hoardele îmbulzesc. {0}, etc. Pentru Jersey, cu un caracter puternic la un obiect larg!</v>
          </cell>
          <cell r="AK657" t="str">
            <v>Dodáva sa hordy hrnú. {0}, atď. Na drese so silným charakterom k širokému objektu!</v>
          </cell>
          <cell r="AL657" t="str">
            <v>Det kommer horder flockas. {0}, etc. För jersey med en stark karaktär till ett brett föremål!</v>
          </cell>
          <cell r="AM657" t="str">
            <v>Bu ordularını akın geliyor. {0}, vb geniş bir nesneye güçlü karakteri ile formanın için!</v>
          </cell>
          <cell r="AN657" t="str">
            <v>Він приходить орди флокированія. {0}, і т.д. Для Джерсі з сильним характером для широкого об'єкта!</v>
          </cell>
        </row>
        <row r="658">
          <cell r="A658" t="str">
            <v>BossDesc_RpgDemon_Violet</v>
          </cell>
          <cell r="B658">
            <v>1</v>
          </cell>
          <cell r="C658" t="str">
            <v>단일 공격을 할 수 있는 {0} 등 캐릭터를 사용하세요!</v>
          </cell>
          <cell r="D658"/>
          <cell r="E658" t="str">
            <v>단일 공격을 할 수 있는 {0} 등 캐릭터를 사용하세요!</v>
          </cell>
          <cell r="F658"/>
          <cell r="G658" t="str">
            <v>Please use {0} characters, etc. to a single attack!</v>
          </cell>
          <cell r="H658" t="str">
            <v>Please use {0} characters, etc. to a single attack!</v>
          </cell>
          <cell r="K658">
            <v>1</v>
          </cell>
          <cell r="M658" t="str">
            <v>単一の攻撃をすることができる{0}などの文字を使用してください！</v>
          </cell>
          <cell r="N658" t="str">
            <v>请使用{0}字符等以单一的攻击！</v>
          </cell>
          <cell r="O658" t="str">
            <v>請使用{0}字符等以單一的攻擊！</v>
          </cell>
          <cell r="P658" t="str">
            <v>S'il vous plaît utiliser {0} caractères, etc. à une seule attaque!</v>
          </cell>
          <cell r="Q658" t="str">
            <v>Bitte verwenden Sie {0} Zeichen usw. zu einem einzigen Angriff!</v>
          </cell>
          <cell r="R658" t="str">
            <v>Silakan gunakan {0} karakter, dll untuk serangan tunggal!</v>
          </cell>
          <cell r="S658" t="str">
            <v>Si prega di utilizzare {0} caratteri, ecc per un singolo attacco!</v>
          </cell>
          <cell r="T658" t="str">
            <v>Пожалуйста, используйте {0} символов и т.д., для одной атаки!</v>
          </cell>
          <cell r="U658" t="str">
            <v>Por favor, use {0} caracteres, etc., para un solo ataque!</v>
          </cell>
          <cell r="V658" t="str">
            <v>โดยใช้ {0} ตัวละครและอื่น ๆ เพื่อการโจมตีเพียงครั้งเดียว!</v>
          </cell>
          <cell r="W658" t="str">
            <v>Vui lòng sử dụng {0} ký tự, vv để một cuộc tấn công duy nhất!</v>
          </cell>
          <cell r="X658" t="str">
            <v>Utilize {0} caracteres, etc, para um único ataque!</v>
          </cell>
          <cell r="Y658" t="str">
            <v>الرجاء استخدام {0} حرف، وما إلى ذلك هجوم واحد!</v>
          </cell>
          <cell r="Z658" t="str">
            <v>Калі ласка, выкарыстоўвайце {0} знакаў і г.д., для аднаго нападу!</v>
          </cell>
          <cell r="AA658" t="str">
            <v>Моля, използвайте {0} знаци и т.н. до едно нападение!</v>
          </cell>
          <cell r="AB658" t="str">
            <v>Použijte znaky atd {0} do jednoho útoku!</v>
          </cell>
          <cell r="AC658" t="str">
            <v>Gebruik {0} tekens, etc. om een ​​enkele aanval!</v>
          </cell>
          <cell r="AD658" t="str">
            <v>Käytä {0} merkkiä jne yhteen hyökkäys!</v>
          </cell>
          <cell r="AE658" t="str">
            <v>Παρακαλούμε χρησιμοποιήστε {0} χαρακτήρες, κλπ σε μια ενιαία επίθεση!</v>
          </cell>
          <cell r="AF658" t="str">
            <v>אנא השתמש {0} תווים, וכו 'כדי התקף בודד!</v>
          </cell>
          <cell r="AG658" t="str">
            <v>Használja {0} karakterek stb egyetlen támadás!</v>
          </cell>
          <cell r="AH658" t="str">
            <v>Sila gunakan {0} watak-watak, dan lain-lain kepada serangan tunggal!</v>
          </cell>
          <cell r="AI658" t="str">
            <v>Proszę używać {0} znaków itp do pojedynczego ataku!</v>
          </cell>
          <cell r="AJ658" t="str">
            <v>Vă rugăm să folosiți {0} caractere, etc la un singur atac!</v>
          </cell>
          <cell r="AK658" t="str">
            <v>Použite znaky atď {0} do jedného útoku!</v>
          </cell>
          <cell r="AL658" t="str">
            <v>Använd {0} tecken etc. till en enda attack!</v>
          </cell>
          <cell r="AM658" t="str">
            <v>Tek bir saldırıya vb {0} karakterleri, kullanın!</v>
          </cell>
          <cell r="AN658" t="str">
            <v>Будь ласка, використовуйте {0} символів і т.д., для однієї атаки!</v>
          </cell>
        </row>
        <row r="659">
          <cell r="A659" t="str">
            <v>BossDesc_BigBatCrab</v>
          </cell>
          <cell r="B659">
            <v>1</v>
          </cell>
          <cell r="C659" t="str">
            <v>단일 공격을 할 수 있는 {0} 등 캐릭터를 사용하세요!</v>
          </cell>
          <cell r="D659"/>
          <cell r="E659" t="str">
            <v>단일 공격을 할 수 있는 {0} 등 캐릭터를 사용하세요!</v>
          </cell>
          <cell r="F659"/>
          <cell r="G659" t="str">
            <v>Please use {0} characters, etc. to a single attack!</v>
          </cell>
          <cell r="H659" t="str">
            <v>Please use {0} characters, etc. to a single attack!</v>
          </cell>
          <cell r="K659">
            <v>1</v>
          </cell>
          <cell r="M659" t="str">
            <v>単一の攻撃をすることができる{0}などの文字を使用してください！</v>
          </cell>
          <cell r="N659" t="str">
            <v>请使用{0}字符等以单一的攻击！</v>
          </cell>
          <cell r="O659" t="str">
            <v>請使用{0}字符等以單一的攻擊！</v>
          </cell>
          <cell r="P659" t="str">
            <v>S'il vous plaît utiliser {0} caractères, etc. à une seule attaque!</v>
          </cell>
          <cell r="Q659" t="str">
            <v>Bitte verwenden Sie {0} Zeichen usw. zu einem einzigen Angriff!</v>
          </cell>
          <cell r="R659" t="str">
            <v>Silakan gunakan {0} karakter, dll untuk serangan tunggal!</v>
          </cell>
          <cell r="S659" t="str">
            <v>Si prega di utilizzare {0} caratteri, ecc per un singolo attacco!</v>
          </cell>
          <cell r="T659" t="str">
            <v>Пожалуйста, используйте {0} символов и т.д., для одной атаки!</v>
          </cell>
          <cell r="U659" t="str">
            <v>Por favor, use {0} caracteres, etc., para un solo ataque!</v>
          </cell>
          <cell r="V659" t="str">
            <v>โดยใช้ {0} ตัวละครและอื่น ๆ เพื่อการโจมตีเพียงครั้งเดียว!</v>
          </cell>
          <cell r="W659" t="str">
            <v>Vui lòng sử dụng {0} ký tự, vv để một cuộc tấn công duy nhất!</v>
          </cell>
          <cell r="X659" t="str">
            <v>Utilize {0} caracteres, etc, para um único ataque!</v>
          </cell>
          <cell r="Y659" t="str">
            <v>الرجاء استخدام {0} حرف، وما إلى ذلك هجوم واحد!</v>
          </cell>
          <cell r="Z659" t="str">
            <v>Калі ласка, выкарыстоўвайце {0} знакаў і г.д., для аднаго нападу!</v>
          </cell>
          <cell r="AA659" t="str">
            <v>Моля, използвайте {0} знаци и т.н. до едно нападение!</v>
          </cell>
          <cell r="AB659" t="str">
            <v>Použijte znaky atd {0} do jednoho útoku!</v>
          </cell>
          <cell r="AC659" t="str">
            <v>Gebruik {0} tekens, etc. om een ​​enkele aanval!</v>
          </cell>
          <cell r="AD659" t="str">
            <v>Käytä {0} merkkiä jne yhteen hyökkäys!</v>
          </cell>
          <cell r="AE659" t="str">
            <v>Παρακαλούμε χρησιμοποιήστε {0} χαρακτήρες, κλπ σε μια ενιαία επίθεση!</v>
          </cell>
          <cell r="AF659" t="str">
            <v>אנא השתמש {0} תווים, וכו 'כדי התקף בודד!</v>
          </cell>
          <cell r="AG659" t="str">
            <v>Használja {0} karakterek stb egyetlen támadás!</v>
          </cell>
          <cell r="AH659" t="str">
            <v>Sila gunakan {0} watak-watak, dan lain-lain kepada serangan tunggal!</v>
          </cell>
          <cell r="AI659" t="str">
            <v>Proszę używać {0} znaków itp do pojedynczego ataku!</v>
          </cell>
          <cell r="AJ659" t="str">
            <v>Vă rugăm să folosiți {0} caractere, etc la un singur atac!</v>
          </cell>
          <cell r="AK659" t="str">
            <v>Použite znaky atď {0} do jedného útoku!</v>
          </cell>
          <cell r="AL659" t="str">
            <v>Använd {0} tecken etc. till en enda attack!</v>
          </cell>
          <cell r="AM659" t="str">
            <v>Tek bir saldırıya vb {0} karakterleri, kullanın!</v>
          </cell>
          <cell r="AN659" t="str">
            <v>Будь ласка, використовуйте {0} символів і т.д., для однієї атаки!</v>
          </cell>
        </row>
        <row r="660">
          <cell r="A660" t="str">
            <v>BossDesc_DemonBladeLord</v>
          </cell>
          <cell r="B660">
            <v>1</v>
          </cell>
          <cell r="C660" t="str">
            <v>가만히 있을 때도 등 뒤의 마법 원형체가 공격을 하니 조심하세요! {0} 등 사거리를 유지할 수 있는 캐릭터를 쓰세요!</v>
          </cell>
          <cell r="D660"/>
          <cell r="E660" t="str">
            <v>가만히 있을 때도 등 뒤의 마법 원형체가 공격을 하니 조심하세요! {0} 등 사거리를 유지할 수 있는 캐릭터를 쓰세요!</v>
          </cell>
          <cell r="F660"/>
          <cell r="G660" t="str">
            <v>Please wonhyeongche magic behind such careful when you still do the attack! {0}, etc. Put a character to maintain a crossroad!</v>
          </cell>
          <cell r="H660" t="str">
            <v>Please wonhyeongche magic behind such careful when you still do the attack! {0}, etc. Put a character to maintain a crossroad!</v>
          </cell>
          <cell r="K660">
            <v>1</v>
          </cell>
          <cell r="M660" t="str">
            <v>じっとしている時も背中の魔法ウォンヒョンチェが攻撃をするので注意してください！ {0}などの射程距離を保つことができるキャラクターを入れて！</v>
          </cell>
          <cell r="N660" t="str">
            <v>请其背后小心wonhyeongche神奇，当你还在做攻击！ {0}，等写一个字符来维持一个十字路口！</v>
          </cell>
          <cell r="O660" t="str">
            <v>請其背後小心wonhyeongche神奇，當你還在做攻擊！ {0}，等寫一個字符來維持一個十字路口！</v>
          </cell>
          <cell r="P660" t="str">
            <v>S'il vous plaît wonhyeongche magique derrière une telle attention quand vous faites encore l'attaque! {0}, etc. Mettez un caractère à maintenir un carrefour!</v>
          </cell>
          <cell r="Q660" t="str">
            <v>Bitte wonhyeongche Magie hinter so vorsichtig, wenn Sie immer noch den Angriff! {0}, usw. Setzen Sie ein Zeichen an eine Kreuzung zu halten!</v>
          </cell>
          <cell r="R660" t="str">
            <v>Silakan wonhyeongche sihir di belakang hati seperti ketika Anda masih melakukan serangan! {0}, dll Masukan karakter untuk mempertahankan perempatan!</v>
          </cell>
          <cell r="S660" t="str">
            <v>Si prega di wonhyeongche magia dietro tale attenzione quando fai ancora l'attacco! {0}, ecc Mettere un personaggio per mantenere un bivio!</v>
          </cell>
          <cell r="T660" t="str">
            <v>Пожалуйста wonhyeongche магии за такие осторожны, когда вы по-прежнему делать атаку! {0}, и т.д. Помещенный характер поддерживать перекресток!</v>
          </cell>
          <cell r="U660" t="str">
            <v>Por favor wonhyeongche magia detrás de tal cuidado cuando todavía se hace el ataque! {0}, etc. Ponga un personaje para mantener un cruce de caminos!</v>
          </cell>
          <cell r="V660" t="str">
            <v>กรุณามายากล wonhyeongche ที่อยู่เบื้องหลังความระมัดระวังเช่นเมื่อคุณยังคงทำโจมตี! {0} ฯลฯ ใส่ตัวอักษรในการรักษาทางแยก!</v>
          </cell>
          <cell r="W660" t="str">
            <v>Hãy wonhyeongche kỳ diệu đằng sau cẩn thận như vậy khi bạn vẫn làm cuộc tấn công! {0} vv Đặt một nhân vật để duy trì một ngã tư!</v>
          </cell>
          <cell r="X660" t="str">
            <v>Por favor wonhyeongche mágica por trás de tal cuidado quando você ainda fazer o ataque! {0}, etc. Coloque um personagem para manter uma encruzilhada!</v>
          </cell>
          <cell r="Y660" t="str">
            <v>يرجى wonhyeongche السحر وراء مثل حذرا عندما كنت لا تزال الهجوم! {0}، وما إلى ذلك وضع الطابع للحفاظ على مفترق طرق!</v>
          </cell>
          <cell r="Z660" t="str">
            <v>Калі ласка wonhyeongche магіі за такія асцярожныя, калі вы па-ранейшаму рабіць атаку! {0}, і г.д. Змешчаны характар ​​падтрымліваць скрыжаванне!</v>
          </cell>
          <cell r="AA660" t="str">
            <v>Моля wonhyeongche магия зад такива внимателни, когато все още го правя нападението! {0} и т.н. Поставете знак за поддържане на кръстопът!</v>
          </cell>
          <cell r="AB660" t="str">
            <v>Prosím wonhyeongche kouzlo za takový pozor, když si stále ještě útok! {0}, atd. Dejte postavu udržet křižovatku!</v>
          </cell>
          <cell r="AC660" t="str">
            <v>Gelieve wonhyeongche magie achter dergelijke voorzichtig wanneer u nog steeds de aanval! {0}, enz. Zet een karakter aan een kruispunt te behouden!</v>
          </cell>
          <cell r="AD660" t="str">
            <v>Ota wonhyeongche taika takana tällainen varovainen silti tehdä hyökkäys! {0} jne Laita hahmo säilyttää risteykseen!</v>
          </cell>
          <cell r="AE660" t="str">
            <v>Παρακαλούμε wonhyeongche μαγεία πίσω από τέτοιες είστε προσεκτικοί όταν κάνετε ακόμα την επίθεση! {0}, κλπ Βάλτε ένα χαρακτήρα για να διατηρηθεί ένα σταυροδρόμι!</v>
          </cell>
          <cell r="AF660" t="str">
            <v>אנא wonhyeongche קסם מאחורי כאלה זהירים כשאתה עדיין לעשות את ההתקפה! {0}, וכו 'שים דמות לשמור על פרשת דרכים!</v>
          </cell>
          <cell r="AG660" t="str">
            <v>Kérjük wonhyeongche varázslat mögött ilyen óvatos, ha még mindig a támadás! {0}, stb Tedd egy karakter, hogy fenntartsák a kereszteződésnél!</v>
          </cell>
          <cell r="AH660" t="str">
            <v>Sila sihir wonhyeongche belakang-hati itu apabila anda masih melakukan serangan! {0}, dan lain-lain Meletakkan watak untuk mengekalkan persimpangan!</v>
          </cell>
          <cell r="AI660" t="str">
            <v>Proszę wonhyeongche magię za takiego uważać, kiedy jeszcze zrobić atak! {0}, itd. Umieścić znak utrzymać skrzyżowanie!</v>
          </cell>
          <cell r="AJ660" t="str">
            <v>Vă rugăm să wonhyeongche magia din spatele unui astfel atent, atunci când încă mai faci atac! {0}, etc Pune un caracter pentru a menține o intersecție!</v>
          </cell>
          <cell r="AK660" t="str">
            <v>Prosím wonhyeongche kúzlo za taký pozor, keď si stále ešte útok! {0}, atď. Dajte postavu udržať križovatku!</v>
          </cell>
          <cell r="AL660" t="str">
            <v>Vänligen wonhyeongche magi bakom en sådan försiktig när du fortfarande göra attack! {0}, etc. Sätt ett tecken för att upprätthålla ett vägskäl!</v>
          </cell>
          <cell r="AM660" t="str">
            <v>Hala saldırıyı böyle dikkatli arkasında wonhyeongche büyü yapmak Lütfen zaman! {0}, vb bir kavşak korumak için bir karakter koy!</v>
          </cell>
          <cell r="AN660" t="str">
            <v>Будь ласка wonhyeongche магії за такі обережні, коли ви як і раніше робити атаку! {0}, і т.д. Поміщений характер підтримувати перехрестя!</v>
          </cell>
        </row>
        <row r="661">
          <cell r="A661" t="str">
            <v>BossDesc_FallenAngel</v>
          </cell>
          <cell r="B661">
            <v>1</v>
          </cell>
          <cell r="C661" t="str">
            <v>단일 공격을 할 수 있는 {0} 등 캐릭터를 사용하세요!</v>
          </cell>
          <cell r="D661"/>
          <cell r="E661" t="str">
            <v>단일 공격을 할 수 있는 {0} 등 캐릭터를 사용하세요!</v>
          </cell>
          <cell r="F661"/>
          <cell r="G661" t="str">
            <v>Please use {0} characters, etc. to a single attack!</v>
          </cell>
          <cell r="H661" t="str">
            <v>Please use {0} characters, etc. to a single attack!</v>
          </cell>
          <cell r="K661">
            <v>1</v>
          </cell>
          <cell r="M661" t="str">
            <v>単一の攻撃をすることができる{0}などの文字を使用してください！</v>
          </cell>
          <cell r="N661" t="str">
            <v>请使用{0}字符等以单一的攻击！</v>
          </cell>
          <cell r="O661" t="str">
            <v>請使用{0}字符等以單一的攻擊！</v>
          </cell>
          <cell r="P661" t="str">
            <v>S'il vous plaît utiliser {0} caractères, etc. à une seule attaque!</v>
          </cell>
          <cell r="Q661" t="str">
            <v>Bitte verwenden Sie {0} Zeichen usw. zu einem einzigen Angriff!</v>
          </cell>
          <cell r="R661" t="str">
            <v>Silakan gunakan {0} karakter, dll untuk serangan tunggal!</v>
          </cell>
          <cell r="S661" t="str">
            <v>Si prega di utilizzare {0} caratteri, ecc per un singolo attacco!</v>
          </cell>
          <cell r="T661" t="str">
            <v>Пожалуйста, используйте {0} символов и т.д., для одной атаки!</v>
          </cell>
          <cell r="U661" t="str">
            <v>Por favor, use {0} caracteres, etc., para un solo ataque!</v>
          </cell>
          <cell r="V661" t="str">
            <v>โดยใช้ {0} ตัวละครและอื่น ๆ เพื่อการโจมตีเพียงครั้งเดียว!</v>
          </cell>
          <cell r="W661" t="str">
            <v>Vui lòng sử dụng {0} ký tự, vv để một cuộc tấn công duy nhất!</v>
          </cell>
          <cell r="X661" t="str">
            <v>Utilize {0} caracteres, etc, para um único ataque!</v>
          </cell>
          <cell r="Y661" t="str">
            <v>الرجاء استخدام {0} حرف، وما إلى ذلك هجوم واحد!</v>
          </cell>
          <cell r="Z661" t="str">
            <v>Калі ласка, выкарыстоўвайце {0} знакаў і г.д., для аднаго нападу!</v>
          </cell>
          <cell r="AA661" t="str">
            <v>Моля, използвайте {0} знаци и т.н. до едно нападение!</v>
          </cell>
          <cell r="AB661" t="str">
            <v>Použijte znaky atd {0} do jednoho útoku!</v>
          </cell>
          <cell r="AC661" t="str">
            <v>Gebruik {0} tekens, etc. om een ​​enkele aanval!</v>
          </cell>
          <cell r="AD661" t="str">
            <v>Käytä {0} merkkiä jne yhteen hyökkäys!</v>
          </cell>
          <cell r="AE661" t="str">
            <v>Παρακαλούμε χρησιμοποιήστε {0} χαρακτήρες, κλπ σε μια ενιαία επίθεση!</v>
          </cell>
          <cell r="AF661" t="str">
            <v>אנא השתמש {0} תווים, וכו 'כדי התקף בודד!</v>
          </cell>
          <cell r="AG661" t="str">
            <v>Használja {0} karakterek stb egyetlen támadás!</v>
          </cell>
          <cell r="AH661" t="str">
            <v>Sila gunakan {0} watak-watak, dan lain-lain kepada serangan tunggal!</v>
          </cell>
          <cell r="AI661" t="str">
            <v>Proszę używać {0} znaków itp do pojedynczego ataku!</v>
          </cell>
          <cell r="AJ661" t="str">
            <v>Vă rugăm să folosiți {0} caractere, etc la un singur atac!</v>
          </cell>
          <cell r="AK661" t="str">
            <v>Použite znaky atď {0} do jedného útoku!</v>
          </cell>
          <cell r="AL661" t="str">
            <v>Använd {0} tecken etc. till en enda attack!</v>
          </cell>
          <cell r="AM661" t="str">
            <v>Tek bir saldırıya vb {0} karakterleri, kullanın!</v>
          </cell>
          <cell r="AN661" t="str">
            <v>Будь ласка, використовуйте {0} символів і т.д., для однієї атаки!</v>
          </cell>
        </row>
        <row r="662">
          <cell r="A662" t="str">
            <v>BossDesc_LowPolyCyc</v>
          </cell>
          <cell r="B662">
            <v>1</v>
          </cell>
          <cell r="C662" t="str">
            <v>단일 공격을 할 수 있는 {0} 등 캐릭터를 사용하세요!</v>
          </cell>
          <cell r="D662"/>
          <cell r="E662" t="str">
            <v>단일 공격을 할 수 있는 {0} 등 캐릭터를 사용하세요!</v>
          </cell>
          <cell r="F662"/>
          <cell r="G662" t="str">
            <v>Please use {0} characters, etc. to a single attack!</v>
          </cell>
          <cell r="H662" t="str">
            <v>Please use {0} characters, etc. to a single attack!</v>
          </cell>
          <cell r="K662">
            <v>1</v>
          </cell>
          <cell r="M662" t="str">
            <v>単一の攻撃をすることができる{0}などの文字を使用してください！</v>
          </cell>
          <cell r="N662" t="str">
            <v>请使用{0}字符等以单一的攻击！</v>
          </cell>
          <cell r="O662" t="str">
            <v>請使用{0}字符等以單一的攻擊！</v>
          </cell>
          <cell r="P662" t="str">
            <v>S'il vous plaît utiliser {0} caractères, etc. à une seule attaque!</v>
          </cell>
          <cell r="Q662" t="str">
            <v>Bitte verwenden Sie {0} Zeichen usw. zu einem einzigen Angriff!</v>
          </cell>
          <cell r="R662" t="str">
            <v>Silakan gunakan {0} karakter, dll untuk serangan tunggal!</v>
          </cell>
          <cell r="S662" t="str">
            <v>Si prega di utilizzare {0} caratteri, ecc per un singolo attacco!</v>
          </cell>
          <cell r="T662" t="str">
            <v>Пожалуйста, используйте {0} символов и т.д., для одной атаки!</v>
          </cell>
          <cell r="U662" t="str">
            <v>Por favor, use {0} caracteres, etc., para un solo ataque!</v>
          </cell>
          <cell r="V662" t="str">
            <v>โดยใช้ {0} ตัวละครและอื่น ๆ เพื่อการโจมตีเพียงครั้งเดียว!</v>
          </cell>
          <cell r="W662" t="str">
            <v>Vui lòng sử dụng {0} ký tự, vv để một cuộc tấn công duy nhất!</v>
          </cell>
          <cell r="X662" t="str">
            <v>Utilize {0} caracteres, etc, para um único ataque!</v>
          </cell>
          <cell r="Y662" t="str">
            <v>الرجاء استخدام {0} حرف، وما إلى ذلك هجوم واحد!</v>
          </cell>
          <cell r="Z662" t="str">
            <v>Калі ласка, выкарыстоўвайце {0} знакаў і г.д., для аднаго нападу!</v>
          </cell>
          <cell r="AA662" t="str">
            <v>Моля, използвайте {0} знаци и т.н. до едно нападение!</v>
          </cell>
          <cell r="AB662" t="str">
            <v>Použijte znaky atd {0} do jednoho útoku!</v>
          </cell>
          <cell r="AC662" t="str">
            <v>Gebruik {0} tekens, etc. om een ​​enkele aanval!</v>
          </cell>
          <cell r="AD662" t="str">
            <v>Käytä {0} merkkiä jne yhteen hyökkäys!</v>
          </cell>
          <cell r="AE662" t="str">
            <v>Παρακαλούμε χρησιμοποιήστε {0} χαρακτήρες, κλπ σε μια ενιαία επίθεση!</v>
          </cell>
          <cell r="AF662" t="str">
            <v>אנא השתמש {0} תווים, וכו 'כדי התקף בודד!</v>
          </cell>
          <cell r="AG662" t="str">
            <v>Használja {0} karakterek stb egyetlen támadás!</v>
          </cell>
          <cell r="AH662" t="str">
            <v>Sila gunakan {0} watak-watak, dan lain-lain kepada serangan tunggal!</v>
          </cell>
          <cell r="AI662" t="str">
            <v>Proszę używać {0} znaków itp do pojedynczego ataku!</v>
          </cell>
          <cell r="AJ662" t="str">
            <v>Vă rugăm să folosiți {0} caractere, etc la un singur atac!</v>
          </cell>
          <cell r="AK662" t="str">
            <v>Použite znaky atď {0} do jedného útoku!</v>
          </cell>
          <cell r="AL662" t="str">
            <v>Använd {0} tecken etc. till en enda attack!</v>
          </cell>
          <cell r="AM662" t="str">
            <v>Tek bir saldırıya vb {0} karakterleri, kullanın!</v>
          </cell>
          <cell r="AN662" t="str">
            <v>Будь ласка, використовуйте {0} символів і т.д., для однієї атаки!</v>
          </cell>
        </row>
        <row r="663">
          <cell r="A663" t="str">
            <v>BossDesc_WarAssassin</v>
          </cell>
          <cell r="B663">
            <v>1</v>
          </cell>
          <cell r="C663" t="str">
            <v>등 뒤로 순간이동하여 암살하는 악명 높은 3인방입니다. {0} 등 근거리에서 강한 캐릭터로 저지하세요!</v>
          </cell>
          <cell r="D663"/>
          <cell r="E663" t="str">
            <v>등 뒤로 순간이동하여 암살하는 악명 높은 3인방입니다. {0} 등 근거리에서 강한 캐릭터로 저지하세요!</v>
          </cell>
          <cell r="F663"/>
          <cell r="G663" t="str">
            <v>Such moments behind the infamous trio moves to the assassination. {0}, etc. Please stop at close range with a strong character!</v>
          </cell>
          <cell r="H663" t="str">
            <v>Such moments behind the infamous trio moves to the assassination. {0}, etc. Please stop at close range with a strong character!</v>
          </cell>
          <cell r="K663">
            <v>1</v>
          </cell>
          <cell r="M663" t="str">
            <v>背中瞬間移動して暗殺する悪名高い3人です。 {0}など近距離で強いキャラクターで阻止してください！</v>
          </cell>
          <cell r="N663" t="str">
            <v>臭名昭著的三重奏移动到后面暗杀这样的时刻。 {0}等，请停在了坚强的性格近距离！</v>
          </cell>
          <cell r="O663" t="str">
            <v>臭名昭著的三重奏移動到後面暗殺這樣的時刻。 {0}等，請停在了堅強的性格近距離！</v>
          </cell>
          <cell r="P663" t="str">
            <v>De tels moments derrière les mouvements du trio infâme à l'assassinat. {0}, etc. S'il vous plaît arrêter à courte portée avec un fort caractère!</v>
          </cell>
          <cell r="Q663" t="str">
            <v>Solche Momente hinter den berüchtigten Trio bewegt sich zu dem Attentat. {0}, etc. Bitte Anschlag im Nahbereich mit einem starken Charakter!</v>
          </cell>
          <cell r="R663" t="str">
            <v>saat-saat seperti di belakang trio bergerak terkenal untuk pembunuhan itu. {0}, dll Silakan berhenti di jarak dekat dengan karakter yang kuat!</v>
          </cell>
          <cell r="S663" t="str">
            <v>Tali momenti dietro il trio infami si sposta verso l'assassinio. {0}, ecc Si prega di arresto a distanza ravvicinata con un carattere forte!</v>
          </cell>
          <cell r="T663" t="str">
            <v>Такие моменты за пресловутые трио двигаются к убийству. {0}, и т.д. Пожалуйста, остановка на близком расстоянии с сильным характером!</v>
          </cell>
          <cell r="U663" t="str">
            <v>Tales momentos detrás de la infame trío se mueve hacia el asesinato. {0}, etc. Por favor parada a corta distancia con un carácter fuerte!</v>
          </cell>
          <cell r="V663" t="str">
            <v>ช่วงเวลาดังกล่าวที่อยู่เบื้องหลังการเคลื่อนไหวทั้งสามคนที่น่าอับอายที่จะลอบสังหาร {0}, ฯลฯ กรุณาหยุดในช่วงที่ใกล้ชิดกับตัวละครที่แข็งแกร่ง!</v>
          </cell>
          <cell r="W663" t="str">
            <v>những khoảnh khắc như vậy đằng sau những động thái bộ ba khét tiếng đến vụ ám sát. {0}, vv Xin vui lòng dừng lại ở cự ly gần với một nhân vật mạnh mẽ!</v>
          </cell>
          <cell r="X663" t="str">
            <v>Tais momentos por trás dos infames movimentos de trio para o assassinato. {0}, etc. Por favor, pare de perto com um caráter forte!</v>
          </cell>
          <cell r="Y663" t="str">
            <v>مثل هذه اللحظات وراء تحركات الثلاثي الشائنة لعملية الاغتيال. {0}، وما إلى ذلك يرجى التوقف عند مسافة قريبة مع شخصية قوية!</v>
          </cell>
          <cell r="Z663" t="str">
            <v>Такія моманты за славутыя трыо рухаюцца да забойства. {0}, і г.д. Калі ласка, прыпынак на блізкай адлегласці з моцным характарам!</v>
          </cell>
          <cell r="AA663" t="str">
            <v>Такива моменти зад скандалния трио се премести в убийството. {0} и т.н. Моля спирка от близко разстояние със силен характер!</v>
          </cell>
          <cell r="AB663" t="str">
            <v>Takové momenty za nechvalně trojice se přesune do atentátu. {0}, atd. Prosím, zastávka zblízka s výrazným charakterem!</v>
          </cell>
          <cell r="AC663" t="str">
            <v>Zulke momenten achter het beruchte trio verplaatst naar de moord. {0}, etc. Neem stop op korte afstand met een sterk karakter!</v>
          </cell>
          <cell r="AD663" t="str">
            <v>Sellaisina hetkinä takana surullisen trio siirtyy murhan. {0} jne lopeta lähietäisyydeltä kanssa vahva luonne!</v>
          </cell>
          <cell r="AE663" t="str">
            <v>Τέτοιες στιγμές πίσω από το περίφημο τρίο κινήσεις για τη δολοφονία. {0}, κ.λπ. Παρακαλώ στάση σε κοντινή απόσταση με ισχυρό χαρακτήρα!</v>
          </cell>
          <cell r="AF663" t="str">
            <v>רגעים כאלה מאחורי מהלכי שלישייה לשמצה כדי הרצח. {0}, וכו 'אנא להפסיק מטווח קצר עם אופי חזק!</v>
          </cell>
          <cell r="AG663" t="str">
            <v>Az ilyen pillanatok mögött a hírhedt trió mozog a merényletet. {0}, stb Kérjük, megáll közelről egy erős karakter!</v>
          </cell>
          <cell r="AH663" t="str">
            <v>saat seperti ini di belakang ketiga-tiga mereka bergerak terkenal untuk pembunuhan. {0}, dan lain-lain Sila berhenti pada jarak dekat dengan watak yang kuat!</v>
          </cell>
          <cell r="AI663" t="str">
            <v>Takie momenty za niesławnych ruchów trio do zamachu. {0}, itd. Proszę przestać z bliskiej odległości z silnym charakterem!</v>
          </cell>
          <cell r="AJ663" t="str">
            <v>Astfel de momente în spatele infamul trio-ul se mută la asasinat. {0}, etc Vă rugăm să oprire la mică distanță, cu un caracter puternic!</v>
          </cell>
          <cell r="AK663" t="str">
            <v>Takéto momenty za neslávne trojica sa presunie do atentátu. {0}, atď. Prosím, zastávka zblízka s výrazným charakterom!</v>
          </cell>
          <cell r="AL663" t="str">
            <v>Sådana stunder bakom den ökända trio flyttar till mordet. {0}, etc. sluta på nära håll med en stark karaktär!</v>
          </cell>
          <cell r="AM663" t="str">
            <v>suikasta rezil üçlü hamle arkasında Böyle anlar. {0} vs. Lütfen güçlü bir karakter ile yakın mesafeden durdurma!</v>
          </cell>
          <cell r="AN663" t="str">
            <v>Такі моменти за горезвісні тріо рухаються до вбивства. {0}, і т.д. ласка, зупинка на близькій відстані з сильним характером!</v>
          </cell>
        </row>
        <row r="664">
          <cell r="A664" t="str">
            <v>BossDesc_EvilLich</v>
          </cell>
          <cell r="B664">
            <v>1</v>
          </cell>
          <cell r="C664" t="str">
            <v>현혹하여 소환하는 스킬을 사용하는 리치왕입니다. {0} 등 다수 적에게 강한 캐릭터를 써보세요!</v>
          </cell>
          <cell r="D664"/>
          <cell r="E664" t="str">
            <v>현혹하여 소환하는 스킬을 사용하는 리치왕입니다. {0} 등 다수 적에게 강한 캐릭터를 써보세요!</v>
          </cell>
          <cell r="F664"/>
          <cell r="G664" t="str">
            <v>The Lich King, that uses deceptive skills to summon. {0} and more numerous enemies wrote to the strong character!</v>
          </cell>
          <cell r="H664" t="str">
            <v>The Lich King, that uses deceptive skills to summon. {0} and more numerous enemies wrote to the strong character!</v>
          </cell>
          <cell r="K664">
            <v>1</v>
          </cell>
          <cell r="M664" t="str">
            <v>幻て召喚するスキルを使用するリッチ王です。 {0}など多数の敵に強いキャラクターを書いてみましょう！</v>
          </cell>
          <cell r="N664" t="str">
            <v>巫妖王，使用欺骗性技能召唤。 {0}多的数不清的敌人写信给坚强的性格！</v>
          </cell>
          <cell r="O664" t="str">
            <v>巫妖王，使用欺騙性技能召喚。 {0}多的數不清的敵人寫信給堅強的性格！</v>
          </cell>
          <cell r="P664" t="str">
            <v>Le roi-liche, qui utilise les compétences trompeuses Convoquer. {0} et plus nombreux ennemis ont écrit au caractère fort!</v>
          </cell>
          <cell r="Q664" t="str">
            <v>Der Lichkönig, dass Anwendungen Täuschungs Fähigkeiten beschwört. {0} und zahlreiche Feinde schrieben an den starken Charakter!</v>
          </cell>
          <cell r="R664" t="str">
            <v>Lich King, yang menggunakan menipu keterampilan untuk memanggil. {0} dan banyak musuh lebih menulis dengan karakter yang kuat!</v>
          </cell>
          <cell r="S664" t="str">
            <v>Il Lich King, che utilizza ingannevole capacità di evocare. {0} più numerosi nemici hanno scritto al carattere forte!</v>
          </cell>
          <cell r="T664" t="str">
            <v>Король-лич, который использует обманчивый навыки, чтобы вызвать. {0} и более многочисленные враги писали сильный характер!</v>
          </cell>
          <cell r="U664" t="str">
            <v>El Lich King, que los usos engañosos habilidades de invocación. {0} y numerosos enemigos más escribieron al carácter fuerte!</v>
          </cell>
          <cell r="V664" t="str">
            <v>ลิชคิงใช้ที่หลอกลวงทักษะในการอัญเชิญ {0} และศัตรูมากมายเขียนจดหมายถึงตัวละครที่แข็งแกร่ง!</v>
          </cell>
          <cell r="W664" t="str">
            <v>Lich King, sử dụng mà lừa đảo kỹ năng để summon. {0} và nhiều hơn nữa rất nhiều kẻ thù đã viết thư cho các nhân vật mạnh mẽ!</v>
          </cell>
          <cell r="X664" t="str">
            <v>O Lich King, que usos enganosos habilidades para convocar. {0} e numerosos inimigos mais escreveu ao caráter forte!</v>
          </cell>
          <cell r="Y664" t="str">
            <v>وليش الملك، أن الاستخدامات خادعة المهارات اللازمة لاستدعاء. {0} وأكثر العديد من الأعداء وكتب إلى شخصية قوية!</v>
          </cell>
          <cell r="Z664" t="str">
            <v>Кароль-Ліч, які выкарыстоўвае падманлівы навыкі, каб выклікаць. {0} і больш шматлікія ворагі пісалі моцны характар!</v>
          </cell>
          <cell r="AA664" t="str">
            <v>The Lich King, който използва измамен умения, за да призове. {0} и още много врагове писаха до силен характер!</v>
          </cell>
          <cell r="AB664" t="str">
            <v>Lich King, který používá klamným schopnosti přivolat. {0} a četnější nepřátel napsal silný charakter!</v>
          </cell>
          <cell r="AC664" t="str">
            <v>De Lich King, dat gebruik maakt van bedrieglijke vaardigheden op te roepen. {0} en talrijker vijanden schreef aan de sterk karakter!</v>
          </cell>
          <cell r="AD664" t="str">
            <v>Lich King, joka käyttää Petollinen taitoja kutsua. {0} ja lukuisia vihollisia kirjoitti voimakas luonne!</v>
          </cell>
          <cell r="AE664" t="str">
            <v>Η Lich King, που χρησιμοποιεί παραπλανητικά δεξιότητες για να καλέσει. {0} και πιο πολλές εχθρούς έγραψε στον ισχυρό χαρακτήρα!</v>
          </cell>
          <cell r="AF664" t="str">
            <v>מלך Lich, כי שימושים מטעים מיומנויות לזמן. {0} ועוד אויבים רבים כתבו על האופי החזק!</v>
          </cell>
          <cell r="AG664" t="str">
            <v>A Lich King, hogy felhasználási megtévesztő készségek megidézi. {0} és még számos ellenséget írta az erős karakter!</v>
          </cell>
          <cell r="AH664" t="str">
            <v>Lich King, yang kegunaan MEMPERDAYA kemahiran untuk saman. {0} dan lebih banyak musuh yang banyak menulis kepada watak yang mempunyai!</v>
          </cell>
          <cell r="AI664" t="str">
            <v>Lich King, który używa oszukańczych umiejętności przyzywania. {0} i liczniejsze wrogowie napisał do silnego charakteru!</v>
          </cell>
          <cell r="AJ664" t="str">
            <v>Lich King, care folosește abilitățile înșelătoare de a convoca. {0} și mai numeroși dușmani a scris caracterul puternic!</v>
          </cell>
          <cell r="AK664" t="str">
            <v>Lich King, ktorý používa klamným schopnosti privolať. {0} a početnejšie nepriateľov napísal silný charakter!</v>
          </cell>
          <cell r="AL664" t="str">
            <v>Lich King, som använder bedrägliga kompetens att tillkalla. {0} och fler fiender skrev till stark karaktär!</v>
          </cell>
          <cell r="AM664" t="str">
            <v>Lich King that use çağırmaya becerilerini aldatıcı. {0} ve daha sayısız düşmanları güçlü karaktere yazdı!</v>
          </cell>
          <cell r="AN664" t="str">
            <v>Король-лич, який використовує оманливий навички, щоб викликати. {0} і більш численні вороги писали сильний характер!</v>
          </cell>
        </row>
        <row r="665">
          <cell r="A665" t="str">
            <v>BossDesc_Zippermouth_Green</v>
          </cell>
          <cell r="B665">
            <v>1</v>
          </cell>
          <cell r="C665" t="str">
            <v>입에 지퍼가 달린 몬스터예요. 입을 열면 빙그르르 위험한 공격을 하니 조심하세요. {0} 등 근거리에서 강한 캐릭터를 사용하세요!</v>
          </cell>
          <cell r="D665"/>
          <cell r="E665" t="str">
            <v>입에 지퍼가 달린 몬스터예요. 입을 열면 빙그르르 위험한 공격을 하니 조심하세요. {0} 등 근거리에서 강한 캐릭터를 사용하세요!</v>
          </cell>
          <cell r="F665"/>
          <cell r="G665" t="str">
            <v>It's a monster with a zipper in the mouth. Be careful when you open your mouth to do binggeureureu dangerous attack. {0}, etc. Use the strongest character in the local area!</v>
          </cell>
          <cell r="H665" t="str">
            <v>It's a monster with a zipper in the mouth. Be careful when you open your mouth to do binggeureureu dangerous attack. {0}, etc. Use the strongest character in the local area!</v>
          </cell>
          <cell r="K665">
            <v>1</v>
          </cell>
          <cell r="M665" t="str">
            <v>口にファスナー付きモンスターだ。口を開くとビングルル危険な攻撃をするので注意してください。 {0}など近距離で強いキャラクターを使用してください！</v>
          </cell>
          <cell r="N665" t="str">
            <v>这是在口中拉链的怪物。要小心，当你打开你的嘴做binggeureureu危险的攻击。 {0}，等等。使用当地最强的人物！</v>
          </cell>
          <cell r="O665" t="str">
            <v>這是在口中拉鍊的怪物。要小心，當你打開你的嘴做binggeureureu危險的攻擊。 {0}，等等。使用當地最強的人物！</v>
          </cell>
          <cell r="P665" t="str">
            <v>Il est un monstre avec une fermeture éclair dans la bouche. Soyez prudent lorsque vous ouvrez votre bouche pour faire binggeureureu attaque dangereuse. {0}, etc. Utilisez le caractère le plus fort dans la région!</v>
          </cell>
          <cell r="Q665" t="str">
            <v>Es ist ein Monster mit einem Reißverschluss im Mund. Seien Sie vorsichtig, wenn Sie Ihren Mund öffnen binggeureureu gefährlichen Angriff zu tun. {0}, usw. Verwenden Sie die stärkste Charakter in der Umgebung!</v>
          </cell>
          <cell r="R665" t="str">
            <v>Ini adalah rakasa dengan ritsleting di mulut. Hati-hati saat Anda membuka mulut Anda untuk melakukan binggeureureu serangan berbahaya. {0}, dll Gunakan karakter terkuat di daerah setempat!</v>
          </cell>
          <cell r="S665" t="str">
            <v>E 'un mostro con una chiusura lampo in bocca. Fate attenzione quando si apre la bocca per fare binggeureureu attacco pericoloso. {0}, ecc utilizzare il carattere più forte in ambito locale!</v>
          </cell>
          <cell r="T66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U665" t="str">
            <v>Es un monstruo con una cremallera en la boca. Tenga cuidado al abrir la boca para hacer binggeureureu ataque peligroso. {0}, etc. Usar el carácter más fuerte en el área local!</v>
          </cell>
          <cell r="V66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W665" t="str">
            <v>Đó là một con quái vật với một dây kéo trong miệng. Hãy cẩn thận khi bạn mở miệng của bạn để làm binggeureureu tấn công nguy hiểm. {0}, vv Sử dụng các nhân vật mạnh nhất trong khu vực địa phương!</v>
          </cell>
          <cell r="X665" t="str">
            <v>É um monstro com um zíper na boca. Tenha cuidado quando você abrir a boca para fazer binggeureureu ataque muito perigoso. {0}, etc. Use o personagem mais forte na área local!</v>
          </cell>
          <cell r="Y665" t="str">
            <v>انه وحش مع سحاب في الفم. كن حذرا عند فتح فمك للقيام binggeureureu هجوم خطير. {0}، وما إلى ذلك استخدم أقوى شخصية في المنطقة المحلية!</v>
          </cell>
          <cell r="Z66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AA66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AB665" t="str">
            <v>Je to monstrum se zipem v ústech. Buďte opatrní, když otevřete ústa do činění binggeureureu nebezpečného útoku. {0}, atd. Pomocí nejsilnější postava v dané oblasti!</v>
          </cell>
          <cell r="AC665" t="str">
            <v>Het is een monster met een rits in de mond. Wees voorzichtig wanneer je je mond te doen binggeureureu gevaarlijke aanval te openen. {0}, etc. Gebruik de sterkste karakter in de omgeving!</v>
          </cell>
          <cell r="AD665" t="str">
            <v>Se on hirviö vetoketjulla suuhun. Ole varovainen, kun avaat suusi tehdä binggeureureu vaarallisen hyökkäyksen. {0} jne Käytä vahvin hahmo lähiympäristön!</v>
          </cell>
          <cell r="AE66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AF665" t="str">
            <v>זה מפלצת עם רוכסן בפה. היזהר כאשר אתה פותח את הפה שלך לעשות binggeureureu התקפה מסוכנת. {0}, וכו 'השתמש האופי החזק באזור המקומי!</v>
          </cell>
          <cell r="AG665" t="str">
            <v>Ez egy szörnyeteg egy cipzár a szájban. Legyen óvatos, ha kinyitja a száját, hogy nem binggeureureu veszélyes támadást. {0}, stb használata a legerősebb karakter a helyi!</v>
          </cell>
          <cell r="AH665" t="str">
            <v>Ia adalah raksasa dengan zip di dalam mulut. Berhati-hati apabila anda membuka mulut anda untuk melakukan binggeureureu serangan berbahaya. {0}, dan lain-lain Penggunaan watak yang paling kuat di kawasan tempatan!</v>
          </cell>
          <cell r="AI665" t="str">
            <v>To potwór z zamkiem w ustach. Bądź ostrożny, gdy otwierasz usta, by zrobić binggeureureu niebezpiecznego ataku. {0}, itd. Zastosowanie najsilniejszą postacią w okolicy!</v>
          </cell>
          <cell r="AJ665" t="str">
            <v>Este un monstru cu un fermoar în gură. Fii atent când deschizi gura pentru a face binggeureureu atac periculos. {0}, etc. Folosiți cel mai puternic caracter în zona locală!</v>
          </cell>
          <cell r="AK665" t="str">
            <v>Je to monštrum so zipsom v ústach. Buďte opatrní, keď otvoríte ústa do činenia binggeureureu nebezpečného útoku. {0}, atď. Pomocou najsilnejšie postava v danej oblasti!</v>
          </cell>
          <cell r="AL665" t="str">
            <v>Det är ett monster med en dragkedja i munnen. Var försiktig när du öppnar munnen för att göra binggeureureu farlig attack. {0}, etc. Använd starkaste tecknet i det lokala området!</v>
          </cell>
          <cell r="AM665" t="str">
            <v>Bu ağızda, fermuar şeklinde bir canavar. Eğer tehlikeli atak binggeureureu yapmak için ağzını açarken dikkatli olun. {0}, vb kullanın yerel bölgede en güçlü karakter!</v>
          </cell>
          <cell r="AN66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666">
          <cell r="A666" t="str">
            <v>BossDesc_OneEyedWizard_Blue</v>
          </cell>
          <cell r="B666">
            <v>1</v>
          </cell>
          <cell r="C666" t="str">
            <v>신출귀몰 사라졌다 나타나네요. {0} 등 벽을 너머 공격할 수 있는 캐릭터로 상대하세요!</v>
          </cell>
          <cell r="D666"/>
          <cell r="E666" t="str">
            <v>신출귀몰 사라졌다 나타나네요. {0} 등 벽을 너머 공격할 수 있는 캐릭터로 상대하세요!</v>
          </cell>
          <cell r="F666"/>
          <cell r="G666" t="str">
            <v>It sinchulgwimol appeared and disappeared. {0} characters, such as your opponent can attack across the wall!</v>
          </cell>
          <cell r="H666" t="str">
            <v>It sinchulgwimol appeared and disappeared. {0} characters, such as your opponent can attack across the wall!</v>
          </cell>
          <cell r="K666">
            <v>1</v>
          </cell>
          <cell r="M666" t="str">
            <v>神出鬼没消えた表示ですね。 {0}などの壁を越えて攻撃することができるキャラクターで相手してください！</v>
          </cell>
          <cell r="N666" t="str">
            <v>它sinchulgwimol出现和消失。 {0}个字符，如你的对手可以隔着墙壁攻击！</v>
          </cell>
          <cell r="O666" t="str">
            <v>它sinchulgwimol出現和消失。 {0}個字符，如你的對手可以隔著牆壁攻擊！</v>
          </cell>
          <cell r="P666" t="str">
            <v>Il sinchulgwimol est apparu et a disparu. {0} caractères, tels que votre adversaire peut attaquer à travers le mur!</v>
          </cell>
          <cell r="Q666" t="str">
            <v>Es sinchulgwimol erschien und verschwand. {0} Zeichen, wie kann dein Gegner über die Wand angreifen!</v>
          </cell>
          <cell r="R666" t="str">
            <v>Ini sinchulgwimol muncul dan menghilang. {0} karakter, seperti lawan dapat menyerang di dinding!</v>
          </cell>
          <cell r="S666" t="str">
            <v>Si sinchulgwimol appariva e spariva. {0} caratteri, come ad esempio il tuo avversario può attaccare attraverso il muro!</v>
          </cell>
          <cell r="T666" t="str">
            <v>Он sinchulgwimol появился и исчез. {0} символов, таких, как ваш противник может атаковать через стену!</v>
          </cell>
          <cell r="U666" t="str">
            <v>Se sinchulgwimol apareció y desapareció. {0} caracteres, como su oponente puede atacar a través de la pared!</v>
          </cell>
          <cell r="V666" t="str">
            <v>มัน sinchulgwimol ปรากฏตัวขึ้นและหายไป {0} ตัวอักษรเช่นของฝ่ายตรงข้ามสามารถโจมตีข้ามผนัง!</v>
          </cell>
          <cell r="W666" t="str">
            <v>Nó sinchulgwimol xuất hiện và biến mất. {0} ký tự, chẳng hạn như đối thủ của bạn có thể tấn công trên tường!</v>
          </cell>
          <cell r="X666" t="str">
            <v>Ele sinchulgwimol apareceu e desapareceu. {0} caracteres, como o seu adversário pode atacar em toda a parede!</v>
          </cell>
          <cell r="Y666" t="str">
            <v>ومن sinchulgwimol ظهر واختفى. {0} حرف، مثل خصمك يمكن أن تهاجم عبر الجدار!</v>
          </cell>
          <cell r="Z666" t="str">
            <v>Ён sinchulgwimol з'явіўся і знік. {0} сімвалаў, такіх, як ваш супернік можа атакаваць праз сцяну!</v>
          </cell>
          <cell r="AA666" t="str">
            <v>Тя sinchulgwimol се появи и изчезна. {0} знака, като съперника си да атакуват по стената!</v>
          </cell>
          <cell r="AB666" t="str">
            <v>To sinchulgwimol objevil a zmizel. {0} znaků, jako je například váš soupeř může zaútočit přes zdi!</v>
          </cell>
          <cell r="AC666" t="str">
            <v>Het sinchulgwimol verscheen en verdween. {0} tekens, zoals je tegenstander kan aanvallen over de muur!</v>
          </cell>
          <cell r="AD666" t="str">
            <v>Se sinchulgwimol ilmestyi ja katosi. {0} merkkiä, kuten vastustaja voi hyökätä seinämän poikki!</v>
          </cell>
          <cell r="AE666" t="str">
            <v>Είναι sinchulgwimol εμφανίστηκε και εξαφανίστηκε. {0} χαρακτήρες, όπως ο αντίπαλός σας μπορεί να επιτεθεί σε όλη την τοίχο!</v>
          </cell>
          <cell r="AF666" t="str">
            <v>זה sinchulgwimol הופיע ונעלם. {0} תווים, כגון היריב שלך יכול לתקוף לרוחב הקיר!</v>
          </cell>
          <cell r="AG666" t="str">
            <v>Ez sinchulgwimol megjelent és eltűnt. {0} karakter, mint például az ellenfél lehet támadni a falon!</v>
          </cell>
          <cell r="AH666" t="str">
            <v>Ia sinchulgwimol muncul dan hilang. {0} aksara, seperti lawan anda boleh menyerang seluruh dinding!</v>
          </cell>
          <cell r="AI666" t="str">
            <v>To sinchulgwimol pojawił się i zniknął. {0} znaków, takich jak przeciwnik może zaatakować po ścianie!</v>
          </cell>
          <cell r="AJ666" t="str">
            <v>Ea sinchulgwimol a apărut și a dispărut. {0} caractere, cum ar fi adversarul tău poate ataca peste zid!</v>
          </cell>
          <cell r="AK666" t="str">
            <v>To sinchulgwimol objavil a zmizol. {0} znakov, ako je napríklad váš súper môže zaútočiť cez steny!</v>
          </cell>
          <cell r="AL666" t="str">
            <v>Det sinchulgwimol dök upp och försvann. {0} tecken, till exempel din motståndare kan attackera över väggen!</v>
          </cell>
          <cell r="AM666" t="str">
            <v>Bu belirdi ve kayboldu sinchulgwimol. Böyle rakibin olarak {0} karakter, duvar boyunca saldırabilir!</v>
          </cell>
          <cell r="AN666" t="str">
            <v>Він sinchulgwimol з'явився і зник. {0} символів, таких, як ваш противник може атакувати через стіну!</v>
          </cell>
        </row>
        <row r="667">
          <cell r="A667" t="str">
            <v>BossDesc_HeavyKnight_Yellow</v>
          </cell>
          <cell r="B667">
            <v>1</v>
          </cell>
          <cell r="C667" t="str">
            <v>왼손으로 찌르기, 오른손으로 철퇴 끝에서 마법을 발사하네요. 근거리에서 강한 {0} 등 캐릭터를 사용하세요!</v>
          </cell>
          <cell r="D667"/>
          <cell r="E667" t="str">
            <v>왼손으로 찌르기, 오른손으로 철퇴 끝에서 마법을 발사하네요. 근거리에서 강한 {0} 등 캐릭터를 사용하세요!</v>
          </cell>
          <cell r="F667"/>
          <cell r="G667" t="str">
            <v>Sting in the left hand'm fired a magical hammer at the end of the right hand. Use a strong character such as {0} in the local area!</v>
          </cell>
          <cell r="H667" t="str">
            <v>Sting in the left hand'm fired a magical hammer at the end of the right hand. Use a strong character such as {0} in the local area!</v>
          </cell>
          <cell r="K667">
            <v>1</v>
          </cell>
          <cell r="M667" t="str">
            <v>左手で刺す、右手で撤退端から魔法を発射ね。近距離で強い{0}などの文字を使用してください！</v>
          </cell>
          <cell r="N667" t="str">
            <v>在左hand'm斯汀在右手结束时触发一个神奇的锤子。在当地使用一个强大的字符，如{0}！</v>
          </cell>
          <cell r="O667" t="str">
            <v>在左hand'm斯汀在右手結束時觸發一個神奇的錘子。在當地使用一個強大的字符，如{0}！</v>
          </cell>
          <cell r="P667" t="str">
            <v>Sting dans la hand'm gauche a tiré un marteau magique à la fin de la main droite. Utilisez un caractère fort tel que {0} dans la région!</v>
          </cell>
          <cell r="Q667" t="str">
            <v>im linken hand'm Sting feuerte einen magischen Hammer am Ende der rechten Hand. Verwenden Sie ein starkes Zeichen wie {0} in der Umgebung!</v>
          </cell>
          <cell r="R667" t="str">
            <v>Sting di hand'm kiri menembakkan palu ajaib pada akhir tangan kanan. Gunakan karakter yang kuat seperti {0} di daerah setempat!</v>
          </cell>
          <cell r="S667" t="str">
            <v>Sting nel hand'm sinistra ha sparato un martello magico alla fine della mano destra. Utilizzare un carattere forte come {0} in ambito locale!</v>
          </cell>
          <cell r="T667" t="str">
            <v>Стинг в левой hand'm нанесла магический молот в конце правой стороны. Используйте сильный характер, такие как {0} в локальной области!</v>
          </cell>
          <cell r="U667" t="str">
            <v>Sting en el hand'm izquierda disparó un martillo mágico al final de la mano derecha. Utilice un carácter fuerte, tal como {0} en el área local!</v>
          </cell>
          <cell r="V667" t="str">
            <v>ต่อยใน hand'm ซ้ายยิงค้อนวิเศษในตอนท้ายของมือขวา ใช้ตัวละครที่แข็งแกร่งเช่น {0} ในพื้นที่!</v>
          </cell>
          <cell r="W667" t="str">
            <v>Sting trong hand'm trái bắn một cái búa huyền diệu vào cuối của bàn tay phải. Sử dụng một nhân vật mạnh mẽ như {0} trong khu vực địa phương!</v>
          </cell>
          <cell r="X667" t="str">
            <v>Sting no hand'm esquerda disparou um martelo mágico no final da mão direita. Use um forte caráter como {0} na área local!</v>
          </cell>
          <cell r="Y667" t="str">
            <v>اللدغة في hand'm اليسار أطلق مطرقة السحرية في نهاية اليد اليمنى. استخدام حرف قوي مثل {0} في المنطقة المحلية!</v>
          </cell>
          <cell r="Z667" t="str">
            <v>Стынг у левай hand'm нанесла магічны молат у канцы правага боку. Выкарыстоўвайце моцны характар, такія як {0} ў лакальнай вобласці!</v>
          </cell>
          <cell r="AA667" t="str">
            <v>Стинг в левия hand'm уволнен магически чук в края на дясната ръка. Използвайте силен характер като {0} в района!</v>
          </cell>
          <cell r="AB667" t="str">
            <v>Žihadlo v levém hand'm vypálil magické kladivo na konci pravé ruky. Použijte silný charakter, jako je {0} v dané oblasti!</v>
          </cell>
          <cell r="AC667" t="str">
            <v>Steken in de linker hand'm afgevuurd magische hamer aan het einde van de rechterhand. Gebruik een sterk karakter, zoals {0} in de omgeving!</v>
          </cell>
          <cell r="AD667" t="str">
            <v>Pistävät vasemmassa hand'm ampumaan maaginen vasara lopussa oikealla kädellä. Käytä vahva luonne, kuten {0} paikallisella alueella!</v>
          </cell>
          <cell r="AE667" t="str">
            <v>Τσίμπημα στο αριστερό hand'm καύση ένα μαγικό σφυρί στο τέλος του δεξιού χεριού. Χρησιμοποιήστε ένα ισχυρό χαρακτήρα, όπως {0} στην περιοχή!</v>
          </cell>
          <cell r="AF667" t="str">
            <v>העוקץ של hand'm שמאל ירה פטיש קסום בסוף של יד ימין. השתמש אופי חזק כגון {0} באזור המקומי!</v>
          </cell>
          <cell r="AG667" t="str">
            <v>Sting a bal hand'm lőtt egy mágikus kalapácsot végén a jobb kezét. Használjon egy erős karakter, például a {0} a helyi!</v>
          </cell>
          <cell r="AH667" t="str">
            <v>Sting dalam hand'm sebelah kiri dipecat tukul ajaib pada akhir tangan kanan. Menggunakan watak yang kuat seperti {0} di kawasan tempatan!</v>
          </cell>
          <cell r="AI667" t="str">
            <v>Sting w lewym hand'm zwolniony magiczny młot na końcu prawej strony. Użyj silny charakter takich jak {0} w okolicy!</v>
          </cell>
          <cell r="AJ667" t="str">
            <v>Sting în hand'm din stânga a tras un ciocan magic la sfârșitul mâinii drepte. Utilizați un caracter puternic, cum ar fi {0} în zona locală!</v>
          </cell>
          <cell r="AK667" t="str">
            <v>Žihadlo v ľavom hand'm vypálil magické kladivo na konci pravej ruky. Použite silný charakter, ako je {0} v danej oblasti!</v>
          </cell>
          <cell r="AL667" t="str">
            <v>Sting i den vänstra hand'm avfyrade en magisk hammare i slutet av den högra hand. Använd en stark karaktär som {0} i det lokala området!</v>
          </cell>
          <cell r="AM667" t="str">
            <v>Sol hand'm içinde Sting sağ elin sonunda büyülü çekiç ateş etti. yerel alanda böyle {0} olarak güçlü bir karakter kullanın!</v>
          </cell>
          <cell r="AN667" t="str">
            <v>Стінг в лівій hand'm завдала магічний молот в кінці правого боку. Використовуйте сильний характер, такі як {0} в локальній області!</v>
          </cell>
        </row>
        <row r="668">
          <cell r="A668" t="str">
            <v>BossDesc_ElfMage</v>
          </cell>
          <cell r="B668">
            <v>1</v>
          </cell>
          <cell r="C668" t="str">
            <v>엄청난 마법탄을 발사하는 적이에요 {0} 등 멀리서도 싸울 수 있는 캐릭터로 저지하세요!</v>
          </cell>
          <cell r="D668"/>
          <cell r="E668" t="str">
            <v>엄청난 마법탄을 발사하는 적이에요 {0} 등 멀리서도 싸울 수 있는 캐릭터로 저지하세요!</v>
          </cell>
          <cell r="F668"/>
          <cell r="G668" t="str">
            <v>It's a great enemy to launch a magic bullet {0}, etc. Please stop distance road character can fight!</v>
          </cell>
          <cell r="H668" t="str">
            <v>It's a great enemy to launch a magic bullet {0}, etc. Please stop distance road character can fight!</v>
          </cell>
          <cell r="K668">
            <v>1</v>
          </cell>
          <cell r="M668" t="str">
            <v>巨大な魔法弾を発射する敵です{0}など、遠くからも戦うことができるキャラクターで阻止してください！</v>
          </cell>
          <cell r="N668" t="str">
            <v>这是一个伟大的敌人发动妙法{0}等，请停止距离公路角色可以打！</v>
          </cell>
          <cell r="O668" t="str">
            <v>這是一個偉大的敵人發動妙法{0}等，請停止距離公路角色可以打！</v>
          </cell>
          <cell r="P668" t="str">
            <v>Il est un grand ennemi de lancer une balle magique {0}, etc. S'il vous plaît caractère routier distance d'arrêt peut se battre!</v>
          </cell>
          <cell r="Q668" t="str">
            <v>Es ist ein großer Feind eine magische Kugel {0} zu starten, etc. Bitte Straße Zeichen Stop-Distanz kann kämpfen!</v>
          </cell>
          <cell r="R668" t="str">
            <v>Ini adalah musuh besar untuk meluncurkan peluru ajaib {0}, dll Silakan berhenti jarak karakter jalan bisa melawan!</v>
          </cell>
          <cell r="S668" t="str">
            <v>E 'un grande nemico per lanciare una bacchetta magica {0}, ecc Si prega di distanza fermata personaggio strada può combattere!</v>
          </cell>
          <cell r="T668" t="str">
            <v>Это большой враг, чтобы начать чудодейственный {0}, и т.д. Пожалуйста, остановка расстояние дорога персонаж может бороться!</v>
          </cell>
          <cell r="U668" t="str">
            <v>Es un gran enemigo para lanzar una bala mágica {0}, etc. Por favor parada carácter distancia por carretera puede luchar!</v>
          </cell>
          <cell r="V668" t="str">
            <v>มันเป็นศัตรูที่ดีในการเปิดตัวกระสุนมายากล {0}, ฯลฯ กรุณาหยุดระยะอักขระถนนสามารถต่อสู้!</v>
          </cell>
          <cell r="W668" t="str">
            <v>Đó là một kẻ thù ghê gớm để khởi động một viên đạn ma thuật {0}, vv Xin vui lòng dừng lại khoảng cách nhân vật đường có thể chiến đấu!</v>
          </cell>
          <cell r="X668" t="str">
            <v>É um grande inimigo para lançar uma bala mágica {0}, etc. Por favor caráter estrada parada distância pode lutar!</v>
          </cell>
          <cell r="Y668" t="str">
            <v>انها العدو الأكبر لإطلاق رصاصة سحرية {0}، وما إلى ذلك يرجى الطابع الطريق توقف المسافة التي يمكن محاربة!</v>
          </cell>
          <cell r="Z668" t="str">
            <v>Гэта вялікі вораг, каб пачаць цудадзейны {0}, і г.д. Калі ласка, прыпынак адлегласць дарога персанаж можа змагацца!</v>
          </cell>
          <cell r="AA668" t="str">
            <v>Това е чудесен враг да започне магически куршум {0} и т.н. Моля, спирка разстояние по пътищата характер може да се бори!</v>
          </cell>
          <cell r="AB668" t="str">
            <v>Je to velký nepřítel zahájit zázračný lék {0}, atd. Prosím, vzdálenost zastávek road může postava bojovat!</v>
          </cell>
          <cell r="AC668" t="str">
            <v>Het is een grote vijand van een wondermiddel {0} te lanceren, etc. Neem stopafstand road karakter kan vechten!</v>
          </cell>
          <cell r="AD668" t="str">
            <v>Se on hyvä vihollinen käynnistää taikasanana {0} jne lopeta matkan tie- merkki voi taistella!</v>
          </cell>
          <cell r="AE668" t="str">
            <v>Είναι ένα μεγάλο εχθρό για να ξεκινήσει μια σφαίρα μαγική {0}, κ.λπ. Παρακαλώ απόσταση στάση του δρόμου χαρακτήρα μπορεί να αγωνιστεί!</v>
          </cell>
          <cell r="AF668" t="str">
            <v>זהו אויב גדול להשיק כדור קסם {0}, וכו 'אנא מרחק עצירת אופי כביש יכול להילחם!</v>
          </cell>
          <cell r="AG668" t="str">
            <v>Ez egy nagy ellensége, hogy indítson egy csodafegyver {0}, stb Kérjük megálló távolsági közúti karakter lehet harcolni!</v>
          </cell>
          <cell r="AH668" t="str">
            <v>Ia adalah musuh yang besar untuk melancarkan peluru ajaib {0}, dan lain-lain Sila stop jarak watak jalan boleh melawan!</v>
          </cell>
          <cell r="AI668" t="str">
            <v>To wielki wróg, aby uruchomić magiczną kulę {0}, itd. Proszę znak drogowy odległość zatrzymania może walczyć!</v>
          </cell>
          <cell r="AJ668" t="str">
            <v>Este un inamic mare pentru a lansa un glont magic {0}, etc Vă rugăm să caracterul rutier de oprire la distanță poate lupta!</v>
          </cell>
          <cell r="AK668" t="str">
            <v>Je to veľký nepriateľ začať zázračný liek {0}, atď. Prosím, vzdialenosť zastávok road môže postava bojovať!</v>
          </cell>
          <cell r="AL668" t="str">
            <v>Det är en stor fiende för att starta en magisk kula {0}, etc. Vänligen stoppsträcka väg karaktär kan slåss!</v>
          </cell>
          <cell r="AM668" t="str">
            <v>Bu sihirli bir mermi {0} başlatmak için harika bir düşman, vb durdurma mesafesi karayolu karakter savaşabilir Lütfen!</v>
          </cell>
          <cell r="AN668" t="str">
            <v>Це великий ворог, щоб почати чудодійний {0}, і т.д. ласка, зупинка відстань дорога персонаж може боротися!</v>
          </cell>
        </row>
        <row r="669">
          <cell r="A669" t="str">
            <v>BossDesc_AngelStatue_Big</v>
          </cell>
          <cell r="B669">
            <v>1</v>
          </cell>
          <cell r="C669" t="str">
            <v>적이 어마어마한 융단 폭격을 날리네요. {0} 등 벽을 너머 공격할 수 있는 캐릭터를 써보세요!</v>
          </cell>
          <cell r="D669"/>
          <cell r="E669" t="str">
            <v>적이 어마어마한 융단 폭격을 날리네요. {0} 등 벽을 너머 공격할 수 있는 캐릭터를 써보세요!</v>
          </cell>
          <cell r="F669"/>
          <cell r="G669" t="str">
            <v>Shiver me have a huge carpet bombing. {0} and more to write the characters that can be attacked over the wall!</v>
          </cell>
          <cell r="H669" t="str">
            <v>Shiver me have a huge carpet bombing. {0} and more to write the characters that can be attacked over the wall!</v>
          </cell>
          <cell r="K669">
            <v>1</v>
          </cell>
          <cell r="M669" t="str">
            <v>敵ものすごい絨毯爆撃を日ますね。 {0}などの壁を越えて攻撃することができるキャラクターを書いてみましょう！</v>
          </cell>
          <cell r="N669" t="str">
            <v>抖抖我有一个巨大的地毯式轰炸。 {0}，更编写能够翻墙被攻击的人物！</v>
          </cell>
          <cell r="O669" t="str">
            <v>抖抖我有一個巨大的地毯式轟炸。 {0}，更編寫能夠翻牆被攻擊的人物！</v>
          </cell>
          <cell r="P669" t="str">
            <v>Shiver-moi un énorme tapis de bombes. {0} et plus pour écrire les caractères qui peuvent être attaqués sur le mur!</v>
          </cell>
          <cell r="Q669" t="str">
            <v>Shiver me haben einen riesigen Teppich Bombardierung. {0} und die Zeichen zu schreiben, die über die Mauer angegriffen werden kann!</v>
          </cell>
          <cell r="R669" t="str">
            <v>Shiver saya memiliki pemboman besar. {0} dan lebih untuk menulis karakter yang dapat menyerang atas dinding!</v>
          </cell>
          <cell r="S669" t="str">
            <v>Shiver mi hanno un enorme bombardamenti a tappeto. {0} e di più per scrivere i caratteri che possono essere attaccati sul muro!</v>
          </cell>
          <cell r="T669" t="str">
            <v>Дрожь меня есть огромные ковровые бомбардировки. {0} и больше, чтобы написать символы, которые могут быть атакованы через стену!</v>
          </cell>
          <cell r="U669" t="str">
            <v>Shiver me tienen un enorme bombardeo de saturación. {0} y más para escribir los caracteres que pueden ser atacados por encima del muro!</v>
          </cell>
          <cell r="V669" t="str">
            <v>Shiver ฉันมีการทิ้งระเบิดปูพรมขนาดใหญ่ {0} และอื่น ๆ ที่จะเขียนตัวอักษรที่สามารถโจมตีข้ามกำแพง!</v>
          </cell>
          <cell r="W669" t="str">
            <v>Shiver tôi có một vụ đánh bom thảm khổng lồ. {0} và nhiều hơn nữa để viết các ký tự có thể bị tấn công qua bức tường!</v>
          </cell>
          <cell r="X669" t="str">
            <v>Shiver me ter um enorme bombardeio. {0} e mais para escrever os caracteres que podem ser atacadas por cima do muro!</v>
          </cell>
          <cell r="Y669" t="str">
            <v>رجفة لي أن يكون القصف ضخمة. {0} وأكثر من ذلك لكتابة الأحرف التي يمكن أن تتعرض للهجوم على الجدار!</v>
          </cell>
          <cell r="Z669" t="str">
            <v>Дрыжыкі мяне ёсць вялізныя дывановыя бамбардзіроўкі. {0} і больш, каб напісаць сімвалы, якія могуць быць атакаваныя праз сцяну!</v>
          </cell>
          <cell r="AA669" t="str">
            <v>Йо-хо-има огромен килим бомбардировките. {0} и повече, за да напишете символите, които могат да бъдат атакувани по стената!</v>
          </cell>
          <cell r="AB669" t="str">
            <v>Shiver me mít obrovský koberec bombardování. {0} a psát znaky, které mohou být napadeny přes zeď!</v>
          </cell>
          <cell r="AC669" t="str">
            <v>Shiver me hebben een enorme tapijt bombardementen. {0} en meer om de karakters die over de muur kan worden aangevallen schrijven!</v>
          </cell>
          <cell r="AD669" t="str">
            <v>Shiver minulle on valtava mattopommitus. {0} ja kirjoittaa merkit, jotka voidaan hyökätä seinän yli!</v>
          </cell>
          <cell r="AE669" t="str">
            <v>Shiver μου να έχουν μια τεράστια βομβιστική επίθεση χαλί. {0} και να γράψει τους χαρακτήρες που μπορεί να επιτεθεί πάνω από τον τοίχο!</v>
          </cell>
          <cell r="AF669" t="str">
            <v>Shiver יש לי הפצצת שטיח ענקית. {0} ועוד לכתוב את התווים שניתן תקף מעל הקיר!</v>
          </cell>
          <cell r="AG669" t="str">
            <v>Shiver me van egy hatalmas szőnyegbombázás. {0} és még írni a karakterek támadható a falon!</v>
          </cell>
          <cell r="AH669" t="str">
            <v>Menggigil aku mempunyai permaidani pengeboman besar. {0} dan banyak lagi untuk menulis watak-watak yang boleh diserang dari belakang tembok ini!</v>
          </cell>
          <cell r="AI669" t="str">
            <v>Dreszcz mnie mieć ogromny dywan bombardowania. {0} i więcej napisać znaki, które mogą być atakowane przez mur!</v>
          </cell>
          <cell r="AJ669" t="str">
            <v>Shiver mi-au un bombardament imens covor. {0} și mai mult pentru a scrie caracterele care pot fi atacate peste zid!</v>
          </cell>
          <cell r="AK669" t="str">
            <v>Shiver me mať obrovský koberec bombardovanie. {0} a písať znaky, ktoré môžu byť napadnuté cez stenu!</v>
          </cell>
          <cell r="AL669" t="str">
            <v>Rysning mig har en enorm bombmattor. {0} och mer för att skriva tecken som kan attackeras över muren!</v>
          </cell>
          <cell r="AM669" t="str">
            <v>Shiver bana büyük bir halı bombardımanı var. {0} ve benzeri duvarın üzerinden saldırıya edilebilir karakterleri yazmak için!</v>
          </cell>
          <cell r="AN669" t="str">
            <v>Тремтіння мене є величезні килимові бомбардування. {0} і більше, щоб написати символи, які можуть бути атаковані через стіну!</v>
          </cell>
        </row>
        <row r="670">
          <cell r="A670" t="str">
            <v>EquipName_RunicAxe</v>
          </cell>
          <cell r="B670">
            <v>1</v>
          </cell>
          <cell r="C670" t="str">
            <v>달빛 도끼</v>
          </cell>
          <cell r="E670" t="str">
            <v>달빛 도끼</v>
          </cell>
          <cell r="G670" t="str">
            <v>Moonlight ax</v>
          </cell>
          <cell r="H670" t="str">
            <v>Moonlight ax</v>
          </cell>
          <cell r="K670">
            <v>1</v>
          </cell>
          <cell r="M670" t="str">
            <v>月光斧</v>
          </cell>
          <cell r="N670" t="str">
            <v>月光斧</v>
          </cell>
          <cell r="O670" t="str">
            <v>月光斧</v>
          </cell>
          <cell r="P670" t="str">
            <v>hache au clair de lune</v>
          </cell>
          <cell r="Q670" t="str">
            <v>Moonlight ax</v>
          </cell>
          <cell r="R670" t="str">
            <v>Moonlight kapak</v>
          </cell>
          <cell r="S670" t="str">
            <v>Moonlight ascia</v>
          </cell>
          <cell r="T670" t="str">
            <v>Moonlight топор</v>
          </cell>
          <cell r="U670" t="str">
            <v>Moonlight hacha</v>
          </cell>
          <cell r="V670" t="str">
            <v>แสงจันทร์ขวาน</v>
          </cell>
          <cell r="W670" t="str">
            <v>Moonlight rìu</v>
          </cell>
          <cell r="X670" t="str">
            <v>machado luar</v>
          </cell>
          <cell r="Y670" t="str">
            <v>ضوء القمر الفأس</v>
          </cell>
          <cell r="Z670" t="str">
            <v>Moonlight сякера</v>
          </cell>
          <cell r="AA670" t="str">
            <v>Moonlight брадва</v>
          </cell>
          <cell r="AB670" t="str">
            <v>Moonlight ax</v>
          </cell>
          <cell r="AC670" t="str">
            <v>Moonlight bijl</v>
          </cell>
          <cell r="AD670" t="str">
            <v>kuutamo ax</v>
          </cell>
          <cell r="AE670" t="str">
            <v>Moonlight τσεκούρι</v>
          </cell>
          <cell r="AF670" t="str">
            <v>גרזן מונלייט</v>
          </cell>
          <cell r="AG670" t="str">
            <v>Moonlight ax</v>
          </cell>
          <cell r="AH670" t="str">
            <v>Moonlight kapak</v>
          </cell>
          <cell r="AI670" t="str">
            <v>Moonlight ax</v>
          </cell>
          <cell r="AJ670" t="str">
            <v>Moonlight topor</v>
          </cell>
          <cell r="AK670" t="str">
            <v>Moonlight ax</v>
          </cell>
          <cell r="AL670" t="str">
            <v>Moonlight yxa</v>
          </cell>
          <cell r="AM670" t="str">
            <v>Ayışığı balta</v>
          </cell>
          <cell r="AN670" t="str">
            <v>Moonlight сокиру</v>
          </cell>
        </row>
        <row r="671">
          <cell r="A671" t="str">
            <v>EquipName_KenSword</v>
          </cell>
          <cell r="B671">
            <v>1</v>
          </cell>
          <cell r="C671" t="str">
            <v>켄 소드</v>
          </cell>
          <cell r="E671" t="str">
            <v>켄 소드</v>
          </cell>
          <cell r="G671" t="str">
            <v>Ken Sword</v>
          </cell>
          <cell r="H671" t="str">
            <v>Ken Sword</v>
          </cell>
          <cell r="K671">
            <v>1</v>
          </cell>
          <cell r="M671" t="str">
            <v>ケンソード</v>
          </cell>
          <cell r="N671" t="str">
            <v>肯剑</v>
          </cell>
          <cell r="O671" t="str">
            <v>肯劍</v>
          </cell>
          <cell r="P671" t="str">
            <v>Ken épée</v>
          </cell>
          <cell r="Q671" t="str">
            <v>Ken Schwert</v>
          </cell>
          <cell r="R671" t="str">
            <v>ken Pedang</v>
          </cell>
          <cell r="S671" t="str">
            <v>Ken Sword</v>
          </cell>
          <cell r="T671" t="str">
            <v>Ken Sword</v>
          </cell>
          <cell r="U671" t="str">
            <v>Ken Espada</v>
          </cell>
          <cell r="V671" t="str">
            <v>เคนดาบ</v>
          </cell>
          <cell r="W671" t="str">
            <v>Ken Gươm</v>
          </cell>
          <cell r="X671" t="str">
            <v>Ken Espada</v>
          </cell>
          <cell r="Y671" t="str">
            <v>كين السيف</v>
          </cell>
          <cell r="Z671" t="str">
            <v>Ken Sword</v>
          </cell>
          <cell r="AA671" t="str">
            <v>Кен Sword</v>
          </cell>
          <cell r="AB671" t="str">
            <v>Ken Sword</v>
          </cell>
          <cell r="AC671" t="str">
            <v>Ken Sword</v>
          </cell>
          <cell r="AD671" t="str">
            <v>ken Sword</v>
          </cell>
          <cell r="AE671" t="str">
            <v>Ken Sword</v>
          </cell>
          <cell r="AF671" t="str">
            <v>קן חרב</v>
          </cell>
          <cell r="AG671" t="str">
            <v>Ken Sword</v>
          </cell>
          <cell r="AH671" t="str">
            <v>Ken Pedang</v>
          </cell>
          <cell r="AI671" t="str">
            <v>Ken Miecz</v>
          </cell>
          <cell r="AJ671" t="str">
            <v>Ken Sword</v>
          </cell>
          <cell r="AK671" t="str">
            <v>ken Sword</v>
          </cell>
          <cell r="AL671" t="str">
            <v>Ken svärd</v>
          </cell>
          <cell r="AM671" t="str">
            <v>Ken Kılıç</v>
          </cell>
          <cell r="AN671" t="str">
            <v>Ken Sword</v>
          </cell>
        </row>
        <row r="672">
          <cell r="A672" t="str">
            <v>EquipName_FrozenNightSword</v>
          </cell>
          <cell r="B672">
            <v>1</v>
          </cell>
          <cell r="C672" t="str">
            <v>얼어붙은 밤</v>
          </cell>
          <cell r="E672" t="str">
            <v>얼어붙은 밤</v>
          </cell>
          <cell r="G672" t="str">
            <v>Frozen Night</v>
          </cell>
          <cell r="H672" t="str">
            <v>Frozen Night</v>
          </cell>
          <cell r="K672">
            <v>1</v>
          </cell>
          <cell r="M672" t="str">
            <v>凍りついた夜</v>
          </cell>
          <cell r="N672" t="str">
            <v>冰冻之夜</v>
          </cell>
          <cell r="O672" t="str">
            <v>冰凍之夜</v>
          </cell>
          <cell r="P672" t="str">
            <v>Frozen Nuit</v>
          </cell>
          <cell r="Q672" t="str">
            <v>Gefrorene Nacht</v>
          </cell>
          <cell r="R672" t="str">
            <v>beku Malam</v>
          </cell>
          <cell r="S672" t="str">
            <v>congelato Notte</v>
          </cell>
          <cell r="T672" t="str">
            <v>Замороженный Night</v>
          </cell>
          <cell r="U672" t="str">
            <v>Noche congelada</v>
          </cell>
          <cell r="V672" t="str">
            <v>คืนแช่แข็ง</v>
          </cell>
          <cell r="W672" t="str">
            <v>Frozen Đêm</v>
          </cell>
          <cell r="X672" t="str">
            <v>congelado Noite</v>
          </cell>
          <cell r="Y672" t="str">
            <v>ليلة المجمدة</v>
          </cell>
          <cell r="Z672" t="str">
            <v>замарожаны Night</v>
          </cell>
          <cell r="AA672" t="str">
            <v>Замразени Night</v>
          </cell>
          <cell r="AB672" t="str">
            <v>Frozen Night</v>
          </cell>
          <cell r="AC672" t="str">
            <v>bevroren Nacht</v>
          </cell>
          <cell r="AD672" t="str">
            <v>jäädytetyt Night</v>
          </cell>
          <cell r="AE672" t="str">
            <v>Κατεψυγμένα Νύχτα</v>
          </cell>
          <cell r="AF672" t="str">
            <v>קפוא הלילה</v>
          </cell>
          <cell r="AG672" t="str">
            <v>Fagyasztott Night</v>
          </cell>
          <cell r="AH672" t="str">
            <v>Malam beku</v>
          </cell>
          <cell r="AI672" t="str">
            <v>mrożone Noc</v>
          </cell>
          <cell r="AJ672" t="str">
            <v>Noaptea Frozen</v>
          </cell>
          <cell r="AK672" t="str">
            <v>frozen Night</v>
          </cell>
          <cell r="AL672" t="str">
            <v>Frozen Night</v>
          </cell>
          <cell r="AM672" t="str">
            <v>Dondurulmuş Gece</v>
          </cell>
          <cell r="AN672" t="str">
            <v>заморожений Night</v>
          </cell>
        </row>
        <row r="673">
          <cell r="A673" t="str">
            <v>EquipName_DarkNpcSword</v>
          </cell>
          <cell r="B673">
            <v>1</v>
          </cell>
          <cell r="C673" t="str">
            <v>영혼분쇄기</v>
          </cell>
          <cell r="E673" t="str">
            <v>영혼분쇄기</v>
          </cell>
          <cell r="G673" t="str">
            <v>Soul Grinder</v>
          </cell>
          <cell r="H673" t="str">
            <v>Soul Grinder</v>
          </cell>
          <cell r="K673">
            <v>1</v>
          </cell>
          <cell r="M673" t="str">
            <v>魂の粉砕機</v>
          </cell>
          <cell r="N673" t="str">
            <v>灵魂磨床</v>
          </cell>
          <cell r="O673" t="str">
            <v>靈魂磨床</v>
          </cell>
          <cell r="P673" t="str">
            <v>âme Grinder</v>
          </cell>
          <cell r="Q673" t="str">
            <v>Seele Grinder</v>
          </cell>
          <cell r="R673" t="str">
            <v>jiwa Grinder</v>
          </cell>
          <cell r="S673" t="str">
            <v>anima Grinder</v>
          </cell>
          <cell r="T673" t="str">
            <v>Soul Grinder</v>
          </cell>
          <cell r="U673" t="str">
            <v>alma Grinder</v>
          </cell>
          <cell r="V673" t="str">
            <v>วิญญาณบด</v>
          </cell>
          <cell r="W673" t="str">
            <v>linh hồn Grinder</v>
          </cell>
          <cell r="X673" t="str">
            <v>alma Grinder</v>
          </cell>
          <cell r="Y673" t="str">
            <v>الروح مطحنة</v>
          </cell>
          <cell r="Z673" t="str">
            <v>Soul Grinder</v>
          </cell>
          <cell r="AA673" t="str">
            <v>Soul Grinder</v>
          </cell>
          <cell r="AB673" t="str">
            <v>duše Grinder</v>
          </cell>
          <cell r="AC673" t="str">
            <v>Soul Grinder</v>
          </cell>
          <cell r="AD673" t="str">
            <v>Soul Grinder</v>
          </cell>
          <cell r="AE673" t="str">
            <v>Ψυχή Μύλος</v>
          </cell>
          <cell r="AF673" t="str">
            <v>הנשמה גרינדר</v>
          </cell>
          <cell r="AG673" t="str">
            <v>lélek Grinder</v>
          </cell>
          <cell r="AH673" t="str">
            <v>Soul Grinder</v>
          </cell>
          <cell r="AI673" t="str">
            <v>dusza Grinder</v>
          </cell>
          <cell r="AJ673" t="str">
            <v>Soul Grinder</v>
          </cell>
          <cell r="AK673" t="str">
            <v>duše Grinder</v>
          </cell>
          <cell r="AL673" t="str">
            <v>Soul Grinder</v>
          </cell>
          <cell r="AM673" t="str">
            <v>Ruh Öğütücü</v>
          </cell>
          <cell r="AN673" t="str">
            <v>Soul Grinder</v>
          </cell>
        </row>
        <row r="674">
          <cell r="A674" t="str">
            <v>EquipName_StealthScythe</v>
          </cell>
          <cell r="B674">
            <v>1</v>
          </cell>
          <cell r="C674" t="str">
            <v>이국의 무기</v>
          </cell>
          <cell r="E674" t="str">
            <v>이국의 무기</v>
          </cell>
          <cell r="G674" t="str">
            <v>Exotic weapons</v>
          </cell>
          <cell r="H674" t="str">
            <v>Exotic weapons</v>
          </cell>
          <cell r="K674">
            <v>1</v>
          </cell>
          <cell r="M674" t="str">
            <v>異国の武器</v>
          </cell>
          <cell r="N674" t="str">
            <v>异种武器</v>
          </cell>
          <cell r="O674" t="str">
            <v>異種武器</v>
          </cell>
          <cell r="P674" t="str">
            <v>armes exotiques</v>
          </cell>
          <cell r="Q674" t="str">
            <v>exotische Waffen</v>
          </cell>
          <cell r="R674" t="str">
            <v>senjata eksotis</v>
          </cell>
          <cell r="S674" t="str">
            <v>armi esotiche</v>
          </cell>
          <cell r="T674" t="str">
            <v>Экзотические виды оружия</v>
          </cell>
          <cell r="U674" t="str">
            <v>armas exóticas</v>
          </cell>
          <cell r="V674" t="str">
            <v>อาวุธที่แปลกใหม่</v>
          </cell>
          <cell r="W674" t="str">
            <v>vũ khí kỳ lạ</v>
          </cell>
          <cell r="X674" t="str">
            <v>armas exóticas</v>
          </cell>
          <cell r="Y674" t="str">
            <v>الأسلحة الغريبة</v>
          </cell>
          <cell r="Z674" t="str">
            <v>Экзатычныя віды зброі</v>
          </cell>
          <cell r="AA674" t="str">
            <v>Екзотични оръжия</v>
          </cell>
          <cell r="AB674" t="str">
            <v>exotické zbraně</v>
          </cell>
          <cell r="AC674" t="str">
            <v>exotische wapens</v>
          </cell>
          <cell r="AD674" t="str">
            <v>eksoottisia aseita</v>
          </cell>
          <cell r="AE674" t="str">
            <v>εξωτικά όπλα</v>
          </cell>
          <cell r="AF674" t="str">
            <v>נשק אקזוטי</v>
          </cell>
          <cell r="AG674" t="str">
            <v>egzotikus fegyverek</v>
          </cell>
          <cell r="AH674" t="str">
            <v>senjata eksotik</v>
          </cell>
          <cell r="AI674" t="str">
            <v>egzotyczne bronie</v>
          </cell>
          <cell r="AJ674" t="str">
            <v>arme exotice</v>
          </cell>
          <cell r="AK674" t="str">
            <v>exotické zbrane</v>
          </cell>
          <cell r="AL674" t="str">
            <v>exotiska vapen</v>
          </cell>
          <cell r="AM674" t="str">
            <v>Egzotik silahlar</v>
          </cell>
          <cell r="AN674" t="str">
            <v>Екзотичні види зброї</v>
          </cell>
        </row>
        <row r="675">
          <cell r="A675" t="str">
            <v>EquipName_StealthDagger</v>
          </cell>
          <cell r="B675">
            <v>1</v>
          </cell>
          <cell r="C675" t="str">
            <v>반원 단검</v>
          </cell>
          <cell r="E675" t="str">
            <v>반원 단검</v>
          </cell>
          <cell r="G675" t="str">
            <v>Dagger class</v>
          </cell>
          <cell r="H675" t="str">
            <v>Dagger class</v>
          </cell>
          <cell r="K675">
            <v>1</v>
          </cell>
          <cell r="M675" t="str">
            <v>半円短剣</v>
          </cell>
          <cell r="N675" t="str">
            <v>匕首类</v>
          </cell>
          <cell r="O675" t="str">
            <v>戈班</v>
          </cell>
          <cell r="P675" t="str">
            <v>classe Dagger</v>
          </cell>
          <cell r="Q675" t="str">
            <v>Dagger Klasse</v>
          </cell>
          <cell r="R675" t="str">
            <v>kelas Dagger</v>
          </cell>
          <cell r="S675" t="str">
            <v>classe Dagger</v>
          </cell>
          <cell r="T675" t="str">
            <v>класс Dagger</v>
          </cell>
          <cell r="U675" t="str">
            <v>clase daga</v>
          </cell>
          <cell r="V675" t="str">
            <v>ระดับกริช</v>
          </cell>
          <cell r="W675" t="str">
            <v>lớp Dagger</v>
          </cell>
          <cell r="X675" t="str">
            <v>classe Dagger</v>
          </cell>
          <cell r="Y675" t="str">
            <v>الطبقة خنجر</v>
          </cell>
          <cell r="Z675" t="str">
            <v>клас Dagger</v>
          </cell>
          <cell r="AA675" t="str">
            <v>Камата клас</v>
          </cell>
          <cell r="AB675" t="str">
            <v>třída Dagger</v>
          </cell>
          <cell r="AC675" t="str">
            <v>Dagger klasse</v>
          </cell>
          <cell r="AD675" t="str">
            <v>Dagger luokka</v>
          </cell>
          <cell r="AE675" t="str">
            <v>Dagger κατηγορία</v>
          </cell>
          <cell r="AF675" t="str">
            <v>בכיתה פגיון</v>
          </cell>
          <cell r="AG675" t="str">
            <v>Dagger osztály</v>
          </cell>
          <cell r="AH675" t="str">
            <v>kelas Dagger</v>
          </cell>
          <cell r="AI675" t="str">
            <v>klasa dagger</v>
          </cell>
          <cell r="AJ675" t="str">
            <v>clasa Dagger</v>
          </cell>
          <cell r="AK675" t="str">
            <v>trieda Dagger</v>
          </cell>
          <cell r="AL675" t="str">
            <v>dolk klass</v>
          </cell>
          <cell r="AM675" t="str">
            <v>Hançer sınıfı</v>
          </cell>
          <cell r="AN675" t="str">
            <v>клас Dagger</v>
          </cell>
        </row>
        <row r="676">
          <cell r="A676" t="str">
            <v>EquipName_StealthSword</v>
          </cell>
          <cell r="B676">
            <v>1</v>
          </cell>
          <cell r="C676" t="str">
            <v>4단 문양검</v>
          </cell>
          <cell r="E676" t="str">
            <v>4단 문양검</v>
          </cell>
          <cell r="G676" t="str">
            <v>4 Glyph Sword</v>
          </cell>
          <cell r="H676" t="str">
            <v>4 Glyph Sword</v>
          </cell>
          <cell r="K676">
            <v>1</v>
          </cell>
          <cell r="M676" t="str">
            <v>4段文様剣</v>
          </cell>
          <cell r="N676" t="str">
            <v>4雕文剑</v>
          </cell>
          <cell r="O676" t="str">
            <v>4雕文劍</v>
          </cell>
          <cell r="P676" t="str">
            <v>4 glyphes Epée</v>
          </cell>
          <cell r="Q676" t="str">
            <v>4 Glyphe Schwert</v>
          </cell>
          <cell r="R676" t="str">
            <v>4 Glyph Pedang</v>
          </cell>
          <cell r="S676" t="str">
            <v>4 Glifo Sword</v>
          </cell>
          <cell r="T676" t="str">
            <v>4 Символ меча</v>
          </cell>
          <cell r="U676" t="str">
            <v>4 Glyph Espada</v>
          </cell>
          <cell r="V676" t="str">
            <v>4 สัญลักษณ์ดาบ</v>
          </cell>
          <cell r="W676" t="str">
            <v>4 Glyph Gươm</v>
          </cell>
          <cell r="X676" t="str">
            <v>4 glifos Espada</v>
          </cell>
          <cell r="Y676" t="str">
            <v>4 الشكل المنقوش السيف</v>
          </cell>
          <cell r="Z676" t="str">
            <v>4 Сімвал меча</v>
          </cell>
          <cell r="AA676" t="str">
            <v>4 Glyph Меч</v>
          </cell>
          <cell r="AB676" t="str">
            <v>4 Glyph meč</v>
          </cell>
          <cell r="AC676" t="str">
            <v>4 Glyph Sword</v>
          </cell>
          <cell r="AD676" t="str">
            <v>4 Glyph miekka</v>
          </cell>
          <cell r="AE676" t="str">
            <v>4 Glyph Sword</v>
          </cell>
          <cell r="AF676" t="str">
            <v>4 גליף חרב</v>
          </cell>
          <cell r="AG676" t="str">
            <v>4 Glyph kard</v>
          </cell>
          <cell r="AH676" t="str">
            <v>4 Glyph Pedang</v>
          </cell>
          <cell r="AI676" t="str">
            <v>4 Glif Miecz</v>
          </cell>
          <cell r="AJ676" t="str">
            <v>4 Glyph Sword</v>
          </cell>
          <cell r="AK676" t="str">
            <v>4 Glyph meč</v>
          </cell>
          <cell r="AL676" t="str">
            <v>4 Glyph Svärd</v>
          </cell>
          <cell r="AM676" t="str">
            <v>4 Kabartma Kılıç</v>
          </cell>
          <cell r="AN676" t="str">
            <v>4 Символ меча</v>
          </cell>
        </row>
        <row r="677">
          <cell r="A677" t="str">
            <v>EquipName_NecroScythe</v>
          </cell>
          <cell r="B677">
            <v>1</v>
          </cell>
          <cell r="C677" t="str">
            <v>자작나무 도끼</v>
          </cell>
          <cell r="E677" t="str">
            <v>자작나무 도끼</v>
          </cell>
          <cell r="G677" t="str">
            <v>Birch Ax</v>
          </cell>
          <cell r="H677" t="str">
            <v>Birch Ax</v>
          </cell>
          <cell r="K677">
            <v>1</v>
          </cell>
          <cell r="M677" t="str">
            <v>白樺斧</v>
          </cell>
          <cell r="N677" t="str">
            <v>桦木斧</v>
          </cell>
          <cell r="O677" t="str">
            <v>樺木斧</v>
          </cell>
          <cell r="P677" t="str">
            <v>Birch Ax</v>
          </cell>
          <cell r="Q677" t="str">
            <v>Birch Ax</v>
          </cell>
          <cell r="R677" t="str">
            <v>Birch Axe</v>
          </cell>
          <cell r="S677" t="str">
            <v>Birch Ax</v>
          </cell>
          <cell r="T677" t="str">
            <v>Береза ​​Ax</v>
          </cell>
          <cell r="U677" t="str">
            <v>abedul Axe</v>
          </cell>
          <cell r="V677" t="str">
            <v>เบิร์ชขวาน</v>
          </cell>
          <cell r="W677" t="str">
            <v>Birch Axe</v>
          </cell>
          <cell r="X677" t="str">
            <v>Birch Ax</v>
          </cell>
          <cell r="Y677" t="str">
            <v>البتولا فأس</v>
          </cell>
          <cell r="Z677" t="str">
            <v>бяроза Ax</v>
          </cell>
          <cell r="AA677" t="str">
            <v>Birch брадва</v>
          </cell>
          <cell r="AB677" t="str">
            <v>Birch Ax</v>
          </cell>
          <cell r="AC677" t="str">
            <v>Birch Ax</v>
          </cell>
          <cell r="AD677" t="str">
            <v>koivu Ax</v>
          </cell>
          <cell r="AE677" t="str">
            <v>Birch Ax</v>
          </cell>
          <cell r="AF677" t="str">
            <v>ליבנה Ax</v>
          </cell>
          <cell r="AG677" t="str">
            <v>Birch Ax</v>
          </cell>
          <cell r="AH677" t="str">
            <v>Birch Ax</v>
          </cell>
          <cell r="AI677" t="str">
            <v>Birch Ax</v>
          </cell>
          <cell r="AJ677" t="str">
            <v>Birch Ax</v>
          </cell>
          <cell r="AK677" t="str">
            <v>Birch Ax</v>
          </cell>
          <cell r="AL677" t="str">
            <v>Birch Ax</v>
          </cell>
          <cell r="AM677" t="str">
            <v>Birch Axe</v>
          </cell>
          <cell r="AN677" t="str">
            <v>береза ​​Ax</v>
          </cell>
        </row>
        <row r="678">
          <cell r="A678" t="str">
            <v>EquipName_BatAngelSword</v>
          </cell>
          <cell r="B678">
            <v>1</v>
          </cell>
          <cell r="C678" t="str">
            <v>케루빔의 검</v>
          </cell>
          <cell r="E678" t="str">
            <v>케루빔의 검</v>
          </cell>
          <cell r="G678" t="str">
            <v>Sword of the cherubim</v>
          </cell>
          <cell r="H678" t="str">
            <v>Sword of the cherubim</v>
          </cell>
          <cell r="K678">
            <v>1</v>
          </cell>
          <cell r="M678" t="str">
            <v>ケルビムの剣</v>
          </cell>
          <cell r="N678" t="str">
            <v>基路伯之剑</v>
          </cell>
          <cell r="O678" t="str">
            <v>基路伯之劍</v>
          </cell>
          <cell r="P678" t="str">
            <v>Épée du chérubin</v>
          </cell>
          <cell r="Q678" t="str">
            <v>Schwert der Cherubim</v>
          </cell>
          <cell r="R678" t="str">
            <v>Pedang kerubim</v>
          </cell>
          <cell r="S678" t="str">
            <v>Spada dei cherubini</v>
          </cell>
          <cell r="T678" t="str">
            <v>Меч херувимов</v>
          </cell>
          <cell r="U678" t="str">
            <v>Espada de los querubines</v>
          </cell>
          <cell r="V678" t="str">
            <v>ดาบของเครูบ</v>
          </cell>
          <cell r="W678" t="str">
            <v>Sword of the cherubim</v>
          </cell>
          <cell r="X678" t="str">
            <v>Espada dos querubins</v>
          </cell>
          <cell r="Y678" t="str">
            <v>سيف الملائكة</v>
          </cell>
          <cell r="Z678" t="str">
            <v>меч херувімаў</v>
          </cell>
          <cell r="AA678" t="str">
            <v>Мечът на херувимите</v>
          </cell>
          <cell r="AB678" t="str">
            <v>Meč cherubim</v>
          </cell>
          <cell r="AC678" t="str">
            <v>Sword of the cherubijnen</v>
          </cell>
          <cell r="AD678" t="str">
            <v>Miekka Kerubien</v>
          </cell>
          <cell r="AE678" t="str">
            <v>Σπαθί του χερουβείμ</v>
          </cell>
          <cell r="AF678" t="str">
            <v>חרב של הכרובים</v>
          </cell>
          <cell r="AG678" t="str">
            <v>Kard a kerubok</v>
          </cell>
          <cell r="AH678" t="str">
            <v>Pedang-masing</v>
          </cell>
          <cell r="AI678" t="str">
            <v>Miecz cherubinów</v>
          </cell>
          <cell r="AJ678" t="str">
            <v>Sabia heruvimii</v>
          </cell>
          <cell r="AK678" t="str">
            <v>meč Cherubim</v>
          </cell>
          <cell r="AL678" t="str">
            <v>Sword of keruberna</v>
          </cell>
          <cell r="AM678" t="str">
            <v>Keruvların Kılıç</v>
          </cell>
          <cell r="AN678" t="str">
            <v>меч херувимів</v>
          </cell>
        </row>
        <row r="679">
          <cell r="A679" t="str">
            <v>EquipName_StrongMaul</v>
          </cell>
          <cell r="B679">
            <v>1</v>
          </cell>
          <cell r="C679" t="str">
            <v>강철 마울</v>
          </cell>
          <cell r="E679" t="str">
            <v>강철 마울</v>
          </cell>
          <cell r="G679" t="str">
            <v>Steel Maul</v>
          </cell>
          <cell r="H679" t="str">
            <v>Steel Maul</v>
          </cell>
          <cell r="K679">
            <v>1</v>
          </cell>
          <cell r="M679" t="str">
            <v>鋼マウル</v>
          </cell>
          <cell r="N679" t="str">
            <v>钢之槌</v>
          </cell>
          <cell r="O679" t="str">
            <v>鋼之槌</v>
          </cell>
          <cell r="P679" t="str">
            <v>acier Maul</v>
          </cell>
          <cell r="Q679" t="str">
            <v>Stahl Maul</v>
          </cell>
          <cell r="R679" t="str">
            <v>baja Maul</v>
          </cell>
          <cell r="S679" t="str">
            <v>acciaio Maul</v>
          </cell>
          <cell r="T679" t="str">
            <v>Сталь Maul</v>
          </cell>
          <cell r="U679" t="str">
            <v>acero Mutilar</v>
          </cell>
          <cell r="V679" t="str">
            <v>เหล็กขย้ำ</v>
          </cell>
          <cell r="W679" t="str">
            <v>thép Maul</v>
          </cell>
          <cell r="X679" t="str">
            <v>aço Maul</v>
          </cell>
          <cell r="Y679" t="str">
            <v>الصلب إضرب</v>
          </cell>
          <cell r="Z679" t="str">
            <v>сталь Maul</v>
          </cell>
          <cell r="AA679" t="str">
            <v>Steel Моул</v>
          </cell>
          <cell r="AB679" t="str">
            <v>ocel Maul</v>
          </cell>
          <cell r="AC679" t="str">
            <v>Steel Maul</v>
          </cell>
          <cell r="AD679" t="str">
            <v>Steel Maul</v>
          </cell>
          <cell r="AE679" t="str">
            <v>Χάλυβα Maul</v>
          </cell>
          <cell r="AF679" t="str">
            <v>מאול פלדה</v>
          </cell>
          <cell r="AG679" t="str">
            <v>Steel Maul</v>
          </cell>
          <cell r="AH679" t="str">
            <v>keluli Maul</v>
          </cell>
          <cell r="AI679" t="str">
            <v>stal Maul</v>
          </cell>
          <cell r="AJ679" t="str">
            <v>oţel Maul</v>
          </cell>
          <cell r="AK679" t="str">
            <v>oceľ Maul</v>
          </cell>
          <cell r="AL679" t="str">
            <v>Steel Maul</v>
          </cell>
          <cell r="AM679" t="str">
            <v>Çelik Maul</v>
          </cell>
          <cell r="AN679" t="str">
            <v>сталь Maul</v>
          </cell>
        </row>
        <row r="680">
          <cell r="A680" t="str">
            <v>EquipName_SciFiWarriorGun</v>
          </cell>
          <cell r="B680">
            <v>1</v>
          </cell>
          <cell r="C680" t="str">
            <v>광학입자포</v>
          </cell>
          <cell r="E680" t="str">
            <v>광학입자포</v>
          </cell>
          <cell r="G680" t="str">
            <v>Optical particle cannon</v>
          </cell>
          <cell r="H680" t="str">
            <v>Optical particle cannon</v>
          </cell>
          <cell r="K680">
            <v>1</v>
          </cell>
          <cell r="M680" t="str">
            <v>光学粒子砲</v>
          </cell>
          <cell r="N680" t="str">
            <v>光粒子炮</v>
          </cell>
          <cell r="O680" t="str">
            <v>光粒子炮</v>
          </cell>
          <cell r="P680" t="str">
            <v>canon à particules optiques</v>
          </cell>
          <cell r="Q680" t="str">
            <v>Optische Partikelkanone</v>
          </cell>
          <cell r="R680" t="str">
            <v>meriam partikel optik</v>
          </cell>
          <cell r="S680" t="str">
            <v>cannone a particelle ottico</v>
          </cell>
          <cell r="T680" t="str">
            <v>Оптическая пушка частиц</v>
          </cell>
          <cell r="U680" t="str">
            <v>cañón de partículas óptico</v>
          </cell>
          <cell r="V680" t="str">
            <v>ปืนใหญ่อนุภาคออปติคอล</v>
          </cell>
          <cell r="W680" t="str">
            <v>pháo hạt quang</v>
          </cell>
          <cell r="X680" t="str">
            <v>canhão de partículas óptico</v>
          </cell>
          <cell r="Y680" t="str">
            <v>مدفع الجسيمات الضوئية</v>
          </cell>
          <cell r="Z680" t="str">
            <v>Аптычная гармата часціц</v>
          </cell>
          <cell r="AA680" t="str">
            <v>Оптичен оръдия на частиците</v>
          </cell>
          <cell r="AB680" t="str">
            <v>Optický dělo částic</v>
          </cell>
          <cell r="AC680" t="str">
            <v>Optische deeltjes kanon</v>
          </cell>
          <cell r="AD680" t="str">
            <v>Optinen hiukkanen tykki</v>
          </cell>
          <cell r="AE680" t="str">
            <v>Οπτική κανόνι σωματίδιο</v>
          </cell>
          <cell r="AF680" t="str">
            <v>תותח חלקיקים אופטי</v>
          </cell>
          <cell r="AG680" t="str">
            <v>Optikai részecske ágyú</v>
          </cell>
          <cell r="AH680" t="str">
            <v>meriam zarah optik</v>
          </cell>
          <cell r="AI680" t="str">
            <v>cząstek armata optyczny</v>
          </cell>
          <cell r="AJ680" t="str">
            <v>tun de particule optice</v>
          </cell>
          <cell r="AK680" t="str">
            <v>Optický dialo častíc</v>
          </cell>
          <cell r="AL680" t="str">
            <v>Optisk partikelkanon</v>
          </cell>
          <cell r="AM680" t="str">
            <v>Optik parçacık top</v>
          </cell>
          <cell r="AN680" t="str">
            <v>Оптична гармата частинок</v>
          </cell>
        </row>
        <row r="681">
          <cell r="A681" t="str">
            <v>EquipName_FreeBlueStaff</v>
          </cell>
          <cell r="B681">
            <v>1</v>
          </cell>
          <cell r="C681" t="str">
            <v>푸른 보석 지팡이</v>
          </cell>
          <cell r="E681" t="str">
            <v>푸른 보석 지팡이</v>
          </cell>
          <cell r="G681" t="str">
            <v>Blue gem Cane</v>
          </cell>
          <cell r="H681" t="str">
            <v>Blue gem Cane</v>
          </cell>
          <cell r="K681">
            <v>1</v>
          </cell>
          <cell r="M681" t="str">
            <v>青い宝石の杖</v>
          </cell>
          <cell r="N681" t="str">
            <v>蓝色宝石手杖</v>
          </cell>
          <cell r="O681" t="str">
            <v>藍色寶石手杖</v>
          </cell>
          <cell r="P681" t="str">
            <v>gemme bleue de canne</v>
          </cell>
          <cell r="Q681" t="str">
            <v>Blau gem Cane</v>
          </cell>
          <cell r="R681" t="str">
            <v>Biru permata Cane</v>
          </cell>
          <cell r="S681" t="str">
            <v>Gemma blu Cane</v>
          </cell>
          <cell r="T681" t="str">
            <v>Синий драгоценный камень Cane</v>
          </cell>
          <cell r="U681" t="str">
            <v>Gema azul Caña</v>
          </cell>
          <cell r="V681" t="str">
            <v>สีฟ้าอัญมณีอ้อย</v>
          </cell>
          <cell r="W681" t="str">
            <v>Màu xanh ngọc mía</v>
          </cell>
          <cell r="X681" t="str">
            <v>Gema azul Cane</v>
          </cell>
          <cell r="Y681" t="str">
            <v>الأزرق جوهرة قصب</v>
          </cell>
          <cell r="Z681" t="str">
            <v>Сіні каштоўны камень Cane</v>
          </cell>
          <cell r="AA681" t="str">
            <v>Blue бижу от захарна тръстика</v>
          </cell>
          <cell r="AB681" t="str">
            <v>Modrý drahokam Cane</v>
          </cell>
          <cell r="AC681" t="str">
            <v>Blue gem Cane</v>
          </cell>
          <cell r="AD681" t="str">
            <v>Sininen helmi Cane</v>
          </cell>
          <cell r="AE681" t="str">
            <v>Μπλε διαμάντι από ζαχαροκάλαμο</v>
          </cell>
          <cell r="AF681" t="str">
            <v>קיין פנינה כחול</v>
          </cell>
          <cell r="AG681" t="str">
            <v>Kék gem Cane</v>
          </cell>
          <cell r="AH681" t="str">
            <v>Biru permata Cane</v>
          </cell>
          <cell r="AI681" t="str">
            <v>Niebieski gem Cane</v>
          </cell>
          <cell r="AJ681" t="str">
            <v>Albastru bijuterie din trestie</v>
          </cell>
          <cell r="AK681" t="str">
            <v>Modrý drahokam Cane</v>
          </cell>
          <cell r="AL681" t="str">
            <v>Blå pärla Cane</v>
          </cell>
          <cell r="AM681" t="str">
            <v>Mavi mücevher Cane</v>
          </cell>
          <cell r="AN681" t="str">
            <v>Синій дорогоцінний камінь Cane</v>
          </cell>
        </row>
        <row r="682">
          <cell r="A682" t="str">
            <v>EquipName_ElvenShield</v>
          </cell>
          <cell r="B682">
            <v>1</v>
          </cell>
          <cell r="C682" t="str">
            <v>용력의 방패</v>
          </cell>
          <cell r="E682" t="str">
            <v>용력의 방패</v>
          </cell>
          <cell r="G682" t="str">
            <v>Power usage Shield</v>
          </cell>
          <cell r="H682" t="str">
            <v>Power usage Shield</v>
          </cell>
          <cell r="K682">
            <v>1</v>
          </cell>
          <cell r="M682" t="str">
            <v>ヨンリョクの盾</v>
          </cell>
          <cell r="N682" t="str">
            <v>电源使用盾牌</v>
          </cell>
          <cell r="O682" t="str">
            <v>電源使用盾牌</v>
          </cell>
          <cell r="P682" t="str">
            <v>utilisation Power Shield</v>
          </cell>
          <cell r="Q682" t="str">
            <v>Stromverbrauch Schild</v>
          </cell>
          <cell r="R682" t="str">
            <v>penggunaan daya Perisai</v>
          </cell>
          <cell r="S682" t="str">
            <v>utilizzo Power Shield</v>
          </cell>
          <cell r="T682" t="str">
            <v>Использование Power Shield</v>
          </cell>
          <cell r="U682" t="str">
            <v>El consumo de energía Escudo</v>
          </cell>
          <cell r="V682" t="str">
            <v>การใช้พลังงานโล่</v>
          </cell>
          <cell r="W682" t="str">
            <v>sử dụng sức mạnh lá chắn</v>
          </cell>
          <cell r="X682" t="str">
            <v>O consumo de energia Escudo</v>
          </cell>
          <cell r="Y682" t="str">
            <v>استهلاك الطاقة الدرع</v>
          </cell>
          <cell r="Z682" t="str">
            <v>Выкарыстанне Power Shield</v>
          </cell>
          <cell r="AA682" t="str">
            <v>Консумацията на енергия Shield</v>
          </cell>
          <cell r="AB682" t="str">
            <v>Využití Power Shield</v>
          </cell>
          <cell r="AC682" t="str">
            <v>gebruik Vermogen Shield</v>
          </cell>
          <cell r="AD682" t="str">
            <v>Virrankulutusta Shield</v>
          </cell>
          <cell r="AE682" t="str">
            <v>χρήση ενέργειας Ασπίδα</v>
          </cell>
          <cell r="AF682" t="str">
            <v>מגן צריכת החשמל</v>
          </cell>
          <cell r="AG682" t="str">
            <v>Energiafelhasználás Shield</v>
          </cell>
          <cell r="AH682" t="str">
            <v>penggunaan kuasa Shield</v>
          </cell>
          <cell r="AI682" t="str">
            <v>Wykorzystanie Power Shield</v>
          </cell>
          <cell r="AJ682" t="str">
            <v>Consumul de energie Shield</v>
          </cell>
          <cell r="AK682" t="str">
            <v>Využitie Power Shield</v>
          </cell>
          <cell r="AL682" t="str">
            <v>Strömförbrukningen Shield</v>
          </cell>
          <cell r="AM682" t="str">
            <v>Güç kullanımı Kalkanı</v>
          </cell>
          <cell r="AN682" t="str">
            <v>Використання Power Shield</v>
          </cell>
        </row>
        <row r="683">
          <cell r="A683" t="str">
            <v>EquipName_MyfgBowTen</v>
          </cell>
          <cell r="B683">
            <v>1</v>
          </cell>
          <cell r="C683" t="str">
            <v>블레이드 보우</v>
          </cell>
          <cell r="E683" t="str">
            <v>블레이드 보우</v>
          </cell>
          <cell r="G683" t="str">
            <v>Blades Bow</v>
          </cell>
          <cell r="H683" t="str">
            <v>Blades Bow</v>
          </cell>
          <cell r="K683">
            <v>1</v>
          </cell>
          <cell r="M683" t="str">
            <v>ブレードボウ</v>
          </cell>
          <cell r="N683" t="str">
            <v>刀片弓</v>
          </cell>
          <cell r="O683" t="str">
            <v>刀片弓</v>
          </cell>
          <cell r="P683" t="str">
            <v>lames Bow</v>
          </cell>
          <cell r="Q683" t="str">
            <v>Blades Bow</v>
          </cell>
          <cell r="R683" t="str">
            <v>Blades Bow</v>
          </cell>
          <cell r="S683" t="str">
            <v>lame Bow</v>
          </cell>
          <cell r="T683" t="str">
            <v>Лезвия Лук</v>
          </cell>
          <cell r="U683" t="str">
            <v>cuchillas de arco</v>
          </cell>
          <cell r="V683" t="str">
            <v>ใบมีดโบว์</v>
          </cell>
          <cell r="W683" t="str">
            <v>Blades Bow</v>
          </cell>
          <cell r="X683" t="str">
            <v>Blades Bow</v>
          </cell>
          <cell r="Y683" t="str">
            <v>شفرات القوس</v>
          </cell>
          <cell r="Z683" t="str">
            <v>ляза Лук</v>
          </cell>
          <cell r="AA683" t="str">
            <v>Blades Bow</v>
          </cell>
          <cell r="AB683" t="str">
            <v>Blades Bow</v>
          </cell>
          <cell r="AC683" t="str">
            <v>blades Bow</v>
          </cell>
          <cell r="AD683" t="str">
            <v>terät Bow</v>
          </cell>
          <cell r="AE683" t="str">
            <v>λεπίδες Bow</v>
          </cell>
          <cell r="AF683" t="str">
            <v>Bow להבים</v>
          </cell>
          <cell r="AG683" t="str">
            <v>Blades Bow</v>
          </cell>
          <cell r="AH683" t="str">
            <v>bilah Bow</v>
          </cell>
          <cell r="AI683" t="str">
            <v>ostrza Bow</v>
          </cell>
          <cell r="AJ683" t="str">
            <v>Lame Bow</v>
          </cell>
          <cell r="AK683" t="str">
            <v>blades Bow</v>
          </cell>
          <cell r="AL683" t="str">
            <v>Blades Bow</v>
          </cell>
          <cell r="AM683" t="str">
            <v>bıçaklar Bow</v>
          </cell>
          <cell r="AN683" t="str">
            <v>леза Лук</v>
          </cell>
        </row>
        <row r="684">
          <cell r="A684" t="str">
            <v>EquipName_VillagerDagger</v>
          </cell>
          <cell r="B684">
            <v>1</v>
          </cell>
          <cell r="C684" t="str">
            <v>용사의 단검</v>
          </cell>
          <cell r="E684" t="str">
            <v>용사의 단검</v>
          </cell>
          <cell r="G684" t="str">
            <v>Dagger warrior</v>
          </cell>
          <cell r="H684" t="str">
            <v>Dagger warrior</v>
          </cell>
          <cell r="K684">
            <v>1</v>
          </cell>
          <cell r="M684" t="str">
            <v>勇者の短剣</v>
          </cell>
          <cell r="N684" t="str">
            <v>匕首战士</v>
          </cell>
          <cell r="O684" t="str">
            <v>匕首戰士</v>
          </cell>
          <cell r="P684" t="str">
            <v>guerrier poignard</v>
          </cell>
          <cell r="Q684" t="str">
            <v>Dagger Krieger</v>
          </cell>
          <cell r="R684" t="str">
            <v>Dagger prajurit</v>
          </cell>
          <cell r="S684" t="str">
            <v>Dagger guerriero</v>
          </cell>
          <cell r="T684" t="str">
            <v>Dagger воин</v>
          </cell>
          <cell r="U684" t="str">
            <v>guerrero daga</v>
          </cell>
          <cell r="V684" t="str">
            <v>นักรบกริช</v>
          </cell>
          <cell r="W684" t="str">
            <v>Dagger chiến binh</v>
          </cell>
          <cell r="X684" t="str">
            <v>Dagger guerreiro</v>
          </cell>
          <cell r="Y684" t="str">
            <v>خنجر المحارب</v>
          </cell>
          <cell r="Z684" t="str">
            <v>Dagger воін</v>
          </cell>
          <cell r="AA684" t="str">
            <v>Камата воин</v>
          </cell>
          <cell r="AB684" t="str">
            <v>Dagger bojovník</v>
          </cell>
          <cell r="AC684" t="str">
            <v>Dagger krijger</v>
          </cell>
          <cell r="AD684" t="str">
            <v>Dagger soturi</v>
          </cell>
          <cell r="AE684" t="str">
            <v>Dagger πολεμιστής</v>
          </cell>
          <cell r="AF684" t="str">
            <v>לוחם פגיון</v>
          </cell>
          <cell r="AG684" t="str">
            <v>Dagger harcos</v>
          </cell>
          <cell r="AH684" t="str">
            <v>Dagger pahlawan</v>
          </cell>
          <cell r="AI684" t="str">
            <v>dagger wojownik</v>
          </cell>
          <cell r="AJ684" t="str">
            <v>Dagger războinic</v>
          </cell>
          <cell r="AK684" t="str">
            <v>Dagger bojovník</v>
          </cell>
          <cell r="AL684" t="str">
            <v>Dagger krigare</v>
          </cell>
          <cell r="AM684" t="str">
            <v>Hançer savaşçı</v>
          </cell>
          <cell r="AN684" t="str">
            <v>Dagger воїн</v>
          </cell>
        </row>
        <row r="685">
          <cell r="A685" t="str">
            <v>EquipName_GirlMageStaff</v>
          </cell>
          <cell r="B685">
            <v>1</v>
          </cell>
          <cell r="C685" t="str">
            <v>태양과 달과 별</v>
          </cell>
          <cell r="E685" t="str">
            <v>태양과 달과 별</v>
          </cell>
          <cell r="H685" t="str">
            <v>In progress of translating…(685)</v>
          </cell>
          <cell r="M685" t="str">
            <v>In progress of translating…(685)</v>
          </cell>
          <cell r="N685" t="str">
            <v>In progress of translating…(685)</v>
          </cell>
          <cell r="O685" t="str">
            <v>In progress of translating…(685)</v>
          </cell>
          <cell r="P685" t="str">
            <v>In progress of translating…(685)</v>
          </cell>
          <cell r="Q685" t="str">
            <v>In progress of translating…(685)</v>
          </cell>
          <cell r="R685" t="str">
            <v>In progress of translating…(685)</v>
          </cell>
          <cell r="S685" t="str">
            <v>In progress of translating…(685)</v>
          </cell>
          <cell r="T685" t="str">
            <v>In progress of translating…(685)</v>
          </cell>
          <cell r="U685" t="str">
            <v>In progress of translating…(685)</v>
          </cell>
          <cell r="V685" t="str">
            <v>In progress of translating…(685)</v>
          </cell>
          <cell r="W685" t="str">
            <v>In progress of translating…(685)</v>
          </cell>
          <cell r="X685" t="str">
            <v>In progress of translating…(685)</v>
          </cell>
          <cell r="Y685" t="str">
            <v>In progress of translating…(685)</v>
          </cell>
          <cell r="Z685" t="str">
            <v>In progress of translating…(685)</v>
          </cell>
          <cell r="AA685" t="str">
            <v>In progress of translating…(685)</v>
          </cell>
          <cell r="AB685" t="str">
            <v>In progress of translating…(685)</v>
          </cell>
          <cell r="AC685" t="str">
            <v>In progress of translating…(685)</v>
          </cell>
          <cell r="AD685" t="str">
            <v>In progress of translating…(685)</v>
          </cell>
          <cell r="AE685" t="str">
            <v>In progress of translating…(685)</v>
          </cell>
          <cell r="AF685" t="str">
            <v>In progress of translating…(685)</v>
          </cell>
          <cell r="AG685" t="str">
            <v>In progress of translating…(685)</v>
          </cell>
          <cell r="AH685" t="str">
            <v>In progress of translating…(685)</v>
          </cell>
          <cell r="AI685" t="str">
            <v>In progress of translating…(685)</v>
          </cell>
          <cell r="AJ685" t="str">
            <v>In progress of translating…(685)</v>
          </cell>
          <cell r="AK685" t="str">
            <v>In progress of translating…(685)</v>
          </cell>
          <cell r="AL685" t="str">
            <v>In progress of translating…(685)</v>
          </cell>
          <cell r="AM685" t="str">
            <v>In progress of translating…(685)</v>
          </cell>
          <cell r="AN685" t="str">
            <v>In progress of translating…(685)</v>
          </cell>
        </row>
        <row r="686">
          <cell r="A686" t="str">
            <v>EquipName_WideBlade</v>
          </cell>
          <cell r="B686">
            <v>1</v>
          </cell>
          <cell r="C686" t="str">
            <v>금빛 장식검</v>
          </cell>
          <cell r="E686" t="str">
            <v>금빛 장식검</v>
          </cell>
          <cell r="H686" t="str">
            <v>In progress of translating…(686)</v>
          </cell>
          <cell r="M686" t="str">
            <v>In progress of translating…(686)</v>
          </cell>
          <cell r="N686" t="str">
            <v>In progress of translating…(686)</v>
          </cell>
          <cell r="O686" t="str">
            <v>In progress of translating…(686)</v>
          </cell>
          <cell r="P686" t="str">
            <v>In progress of translating…(686)</v>
          </cell>
          <cell r="Q686" t="str">
            <v>In progress of translating…(686)</v>
          </cell>
          <cell r="R686" t="str">
            <v>In progress of translating…(686)</v>
          </cell>
          <cell r="S686" t="str">
            <v>In progress of translating…(686)</v>
          </cell>
          <cell r="T686" t="str">
            <v>In progress of translating…(686)</v>
          </cell>
          <cell r="U686" t="str">
            <v>In progress of translating…(686)</v>
          </cell>
          <cell r="V686" t="str">
            <v>In progress of translating…(686)</v>
          </cell>
          <cell r="W686" t="str">
            <v>In progress of translating…(686)</v>
          </cell>
          <cell r="X686" t="str">
            <v>In progress of translating…(686)</v>
          </cell>
          <cell r="Y686" t="str">
            <v>In progress of translating…(686)</v>
          </cell>
          <cell r="Z686" t="str">
            <v>In progress of translating…(686)</v>
          </cell>
          <cell r="AA686" t="str">
            <v>In progress of translating…(686)</v>
          </cell>
          <cell r="AB686" t="str">
            <v>In progress of translating…(686)</v>
          </cell>
          <cell r="AC686" t="str">
            <v>In progress of translating…(686)</v>
          </cell>
          <cell r="AD686" t="str">
            <v>In progress of translating…(686)</v>
          </cell>
          <cell r="AE686" t="str">
            <v>In progress of translating…(686)</v>
          </cell>
          <cell r="AF686" t="str">
            <v>In progress of translating…(686)</v>
          </cell>
          <cell r="AG686" t="str">
            <v>In progress of translating…(686)</v>
          </cell>
          <cell r="AH686" t="str">
            <v>In progress of translating…(686)</v>
          </cell>
          <cell r="AI686" t="str">
            <v>In progress of translating…(686)</v>
          </cell>
          <cell r="AJ686" t="str">
            <v>In progress of translating…(686)</v>
          </cell>
          <cell r="AK686" t="str">
            <v>In progress of translating…(686)</v>
          </cell>
          <cell r="AL686" t="str">
            <v>In progress of translating…(686)</v>
          </cell>
          <cell r="AM686" t="str">
            <v>In progress of translating…(686)</v>
          </cell>
          <cell r="AN686" t="str">
            <v>In progress of translating…(686)</v>
          </cell>
        </row>
        <row r="687">
          <cell r="A687" t="str">
            <v>EquipName_StylizedAxe</v>
          </cell>
          <cell r="B687">
            <v>1</v>
          </cell>
          <cell r="C687" t="str">
            <v>동여맨 수정도끼</v>
          </cell>
          <cell r="E687" t="str">
            <v>동여맨 수정도끼</v>
          </cell>
          <cell r="H687" t="str">
            <v>In progress of translating…(687)</v>
          </cell>
          <cell r="M687" t="str">
            <v>In progress of translating…(687)</v>
          </cell>
          <cell r="N687" t="str">
            <v>In progress of translating…(687)</v>
          </cell>
          <cell r="O687" t="str">
            <v>In progress of translating…(687)</v>
          </cell>
          <cell r="P687" t="str">
            <v>In progress of translating…(687)</v>
          </cell>
          <cell r="Q687" t="str">
            <v>In progress of translating…(687)</v>
          </cell>
          <cell r="R687" t="str">
            <v>In progress of translating…(687)</v>
          </cell>
          <cell r="S687" t="str">
            <v>In progress of translating…(687)</v>
          </cell>
          <cell r="T687" t="str">
            <v>In progress of translating…(687)</v>
          </cell>
          <cell r="U687" t="str">
            <v>In progress of translating…(687)</v>
          </cell>
          <cell r="V687" t="str">
            <v>In progress of translating…(687)</v>
          </cell>
          <cell r="W687" t="str">
            <v>In progress of translating…(687)</v>
          </cell>
          <cell r="X687" t="str">
            <v>In progress of translating…(687)</v>
          </cell>
          <cell r="Y687" t="str">
            <v>In progress of translating…(687)</v>
          </cell>
          <cell r="Z687" t="str">
            <v>In progress of translating…(687)</v>
          </cell>
          <cell r="AA687" t="str">
            <v>In progress of translating…(687)</v>
          </cell>
          <cell r="AB687" t="str">
            <v>In progress of translating…(687)</v>
          </cell>
          <cell r="AC687" t="str">
            <v>In progress of translating…(687)</v>
          </cell>
          <cell r="AD687" t="str">
            <v>In progress of translating…(687)</v>
          </cell>
          <cell r="AE687" t="str">
            <v>In progress of translating…(687)</v>
          </cell>
          <cell r="AF687" t="str">
            <v>In progress of translating…(687)</v>
          </cell>
          <cell r="AG687" t="str">
            <v>In progress of translating…(687)</v>
          </cell>
          <cell r="AH687" t="str">
            <v>In progress of translating…(687)</v>
          </cell>
          <cell r="AI687" t="str">
            <v>In progress of translating…(687)</v>
          </cell>
          <cell r="AJ687" t="str">
            <v>In progress of translating…(687)</v>
          </cell>
          <cell r="AK687" t="str">
            <v>In progress of translating…(687)</v>
          </cell>
          <cell r="AL687" t="str">
            <v>In progress of translating…(687)</v>
          </cell>
          <cell r="AM687" t="str">
            <v>In progress of translating…(687)</v>
          </cell>
          <cell r="AN687" t="str">
            <v>In progress of translating…(687)</v>
          </cell>
        </row>
        <row r="688">
          <cell r="A688" t="str">
            <v>EquipName_StylizedSword</v>
          </cell>
          <cell r="B688">
            <v>1</v>
          </cell>
          <cell r="C688" t="str">
            <v>뼈장식 골든 소드</v>
          </cell>
          <cell r="E688" t="str">
            <v>뼈장식 골든 소드</v>
          </cell>
          <cell r="H688" t="str">
            <v>In progress of translating…(688)</v>
          </cell>
          <cell r="M688" t="str">
            <v>In progress of translating…(688)</v>
          </cell>
          <cell r="N688" t="str">
            <v>In progress of translating…(688)</v>
          </cell>
          <cell r="O688" t="str">
            <v>In progress of translating…(688)</v>
          </cell>
          <cell r="P688" t="str">
            <v>In progress of translating…(688)</v>
          </cell>
          <cell r="Q688" t="str">
            <v>In progress of translating…(688)</v>
          </cell>
          <cell r="R688" t="str">
            <v>In progress of translating…(688)</v>
          </cell>
          <cell r="S688" t="str">
            <v>In progress of translating…(688)</v>
          </cell>
          <cell r="T688" t="str">
            <v>In progress of translating…(688)</v>
          </cell>
          <cell r="U688" t="str">
            <v>In progress of translating…(688)</v>
          </cell>
          <cell r="V688" t="str">
            <v>In progress of translating…(688)</v>
          </cell>
          <cell r="W688" t="str">
            <v>In progress of translating…(688)</v>
          </cell>
          <cell r="X688" t="str">
            <v>In progress of translating…(688)</v>
          </cell>
          <cell r="Y688" t="str">
            <v>In progress of translating…(688)</v>
          </cell>
          <cell r="Z688" t="str">
            <v>In progress of translating…(688)</v>
          </cell>
          <cell r="AA688" t="str">
            <v>In progress of translating…(688)</v>
          </cell>
          <cell r="AB688" t="str">
            <v>In progress of translating…(688)</v>
          </cell>
          <cell r="AC688" t="str">
            <v>In progress of translating…(688)</v>
          </cell>
          <cell r="AD688" t="str">
            <v>In progress of translating…(688)</v>
          </cell>
          <cell r="AE688" t="str">
            <v>In progress of translating…(688)</v>
          </cell>
          <cell r="AF688" t="str">
            <v>In progress of translating…(688)</v>
          </cell>
          <cell r="AG688" t="str">
            <v>In progress of translating…(688)</v>
          </cell>
          <cell r="AH688" t="str">
            <v>In progress of translating…(688)</v>
          </cell>
          <cell r="AI688" t="str">
            <v>In progress of translating…(688)</v>
          </cell>
          <cell r="AJ688" t="str">
            <v>In progress of translating…(688)</v>
          </cell>
          <cell r="AK688" t="str">
            <v>In progress of translating…(688)</v>
          </cell>
          <cell r="AL688" t="str">
            <v>In progress of translating…(688)</v>
          </cell>
          <cell r="AM688" t="str">
            <v>In progress of translating…(688)</v>
          </cell>
          <cell r="AN688" t="str">
            <v>In progress of translating…(688)</v>
          </cell>
        </row>
        <row r="689">
          <cell r="A689" t="str">
            <v>EquipName_LowPolyHammer</v>
          </cell>
          <cell r="B689">
            <v>1</v>
          </cell>
          <cell r="C689" t="str">
            <v>룬문자 해머</v>
          </cell>
          <cell r="E689" t="str">
            <v>룬문자 해머</v>
          </cell>
          <cell r="H689" t="str">
            <v>In progress of translating…(689)</v>
          </cell>
          <cell r="M689" t="str">
            <v>In progress of translating…(689)</v>
          </cell>
          <cell r="N689" t="str">
            <v>In progress of translating…(689)</v>
          </cell>
          <cell r="O689" t="str">
            <v>In progress of translating…(689)</v>
          </cell>
          <cell r="P689" t="str">
            <v>In progress of translating…(689)</v>
          </cell>
          <cell r="Q689" t="str">
            <v>In progress of translating…(689)</v>
          </cell>
          <cell r="R689" t="str">
            <v>In progress of translating…(689)</v>
          </cell>
          <cell r="S689" t="str">
            <v>In progress of translating…(689)</v>
          </cell>
          <cell r="T689" t="str">
            <v>In progress of translating…(689)</v>
          </cell>
          <cell r="U689" t="str">
            <v>In progress of translating…(689)</v>
          </cell>
          <cell r="V689" t="str">
            <v>In progress of translating…(689)</v>
          </cell>
          <cell r="W689" t="str">
            <v>In progress of translating…(689)</v>
          </cell>
          <cell r="X689" t="str">
            <v>In progress of translating…(689)</v>
          </cell>
          <cell r="Y689" t="str">
            <v>In progress of translating…(689)</v>
          </cell>
          <cell r="Z689" t="str">
            <v>In progress of translating…(689)</v>
          </cell>
          <cell r="AA689" t="str">
            <v>In progress of translating…(689)</v>
          </cell>
          <cell r="AB689" t="str">
            <v>In progress of translating…(689)</v>
          </cell>
          <cell r="AC689" t="str">
            <v>In progress of translating…(689)</v>
          </cell>
          <cell r="AD689" t="str">
            <v>In progress of translating…(689)</v>
          </cell>
          <cell r="AE689" t="str">
            <v>In progress of translating…(689)</v>
          </cell>
          <cell r="AF689" t="str">
            <v>In progress of translating…(689)</v>
          </cell>
          <cell r="AG689" t="str">
            <v>In progress of translating…(689)</v>
          </cell>
          <cell r="AH689" t="str">
            <v>In progress of translating…(689)</v>
          </cell>
          <cell r="AI689" t="str">
            <v>In progress of translating…(689)</v>
          </cell>
          <cell r="AJ689" t="str">
            <v>In progress of translating…(689)</v>
          </cell>
          <cell r="AK689" t="str">
            <v>In progress of translating…(689)</v>
          </cell>
          <cell r="AL689" t="str">
            <v>In progress of translating…(689)</v>
          </cell>
          <cell r="AM689" t="str">
            <v>In progress of translating…(689)</v>
          </cell>
          <cell r="AN689" t="str">
            <v>In progress of translating…(689)</v>
          </cell>
        </row>
        <row r="690">
          <cell r="A690" t="str">
            <v>PenaltyUIName_One</v>
          </cell>
          <cell r="B690">
            <v>1</v>
          </cell>
          <cell r="C690" t="str">
            <v>&lt;color=#FF0000&gt;{0}&lt;/color&gt; 계열 캐릭터의 &lt;color=#FF0000&gt;대미지 피해 {1}배&lt;/color&gt;</v>
          </cell>
          <cell r="E690" t="str">
            <v>&lt;color=#FF0000&gt;{0}&lt;/color&gt; 계열 캐릭터의 &lt;color=#FF0000&gt;대미지 피해 {1}배&lt;/color&gt;</v>
          </cell>
          <cell r="G690" t="str">
            <v>&lt;Color = # FF0000&gt; {0} &lt;/ color&gt; series of characters &lt;color = # FF0000&gt; Damage Damage {1} times &lt;/ color&gt;</v>
          </cell>
          <cell r="H690" t="str">
            <v>&lt;Color = # FF0000&gt; {0} &lt;/ color&gt; series of characters &lt;color = # FF0000&gt; Damage Damage {1} times &lt;/ color&gt;</v>
          </cell>
          <cell r="K690">
            <v>1</v>
          </cell>
          <cell r="M690" t="str">
            <v>&lt;color =＃FF0000&gt; {0} &lt;/ color&gt;系キャラクターの&lt;color =＃FF0000&gt;ダメージ被害{1}倍&lt;/ color&gt;</v>
          </cell>
          <cell r="N690" t="str">
            <v>&lt;颜色=＃FF0000&gt; {0} &lt;/彩色&gt;一系列字符&lt;颜色=＃FF0000&gt;损坏损坏{1}次&lt;/颜色&gt;</v>
          </cell>
          <cell r="O690" t="str">
            <v>&lt;顏色=＃FF0000&gt; {0} &lt;/彩色&gt;一系列字符&lt;顏色=＃FF0000&gt;損壞損壞{1}次&lt;/顏色&gt;</v>
          </cell>
          <cell r="P690" t="str">
            <v>&lt;Color = # FF0000&gt; {0} &lt;/ color&gt; série de caractères &lt;color = # FF0000&gt; fois Damage Damage {1} &lt;/ color&gt;</v>
          </cell>
          <cell r="Q690" t="str">
            <v>&lt;Color = # FF0000&gt; {0} &lt;/ color&gt; Reihe von Zeichen &lt;color = # FF0000&gt; Schaden Schaden {1} mal &lt;/ color&gt;</v>
          </cell>
          <cell r="R690" t="str">
            <v>&lt;Warna = # FF0000&gt; {0} &lt;/ warna&gt; serangkaian karakter &lt;color = # FF0000&gt; Kerusakan Kerusakan {1} kali &lt;/ warna&gt;</v>
          </cell>
          <cell r="S690" t="str">
            <v>&lt;Colore = # FF0000&gt; {0} &lt;/ color&gt; serie di personaggi &lt;color = # FF0000&gt; Danni {1} volte &lt;/ color&gt;</v>
          </cell>
          <cell r="T690" t="str">
            <v>&lt;Color = # FF0000&gt; {0} &lt;/ цвет&gt; серия символов &lt;цвет = # FF0000&gt; Урон {1} раз &lt;/ цвет&gt;</v>
          </cell>
          <cell r="U690" t="str">
            <v>&lt;Color = # FF0000&gt; {} 0 &lt;/ Color&gt; serie de caracteres &lt;color = # FF0000&gt; Daño Daño {1} veces &lt;/ Color&gt;</v>
          </cell>
          <cell r="V690" t="str">
            <v>&lt;สี = # FF0000&gt; {0} &lt;/ สี&gt; ชุดของตัวละคร &lt;color = # FF0000&gt; ความเสียหายความเสียหาย {1} ครั้ง &lt;/ สี&gt;</v>
          </cell>
          <cell r="W690" t="str">
            <v>&lt;Color = # FF0000&gt; {0} &lt;/ color&gt; loạt các ký tự &lt;color = # FF0000&gt; Thiệt hại Thiệt hại {1} lần &lt;/ color&gt;</v>
          </cell>
          <cell r="X690" t="str">
            <v>&lt;Color = # FF0000&gt; {0} &lt;/ color&gt; série de caracteres &lt;color = # FF0000&gt; Dano Dano {1} vezes &lt;/ color&gt;</v>
          </cell>
          <cell r="Y690" t="str">
            <v>&lt;اللون = # FF0000&gt; {0} &lt;/ لون&gt; سلسلة من الأحرف &lt;اللون = # FF0000&gt; الأضرار الأضرار {1} من المرات &lt;/ لون&gt;</v>
          </cell>
          <cell r="Z690" t="str">
            <v>&lt;Color = # FF0000&gt; {0} &lt;/ колер&gt; серыя сімвалаў &lt;колер = # FF0000&gt; Страты {1} раз &lt;/ колер&gt;</v>
          </cell>
          <cell r="AA690" t="str">
            <v>&lt;Цвят = # FF0000&gt; {0} &lt;/ цвят&gt; поредица от символи &lt;цвят = # FF0000&gt; щети щети {1} пъти &lt;/ цвят&gt;</v>
          </cell>
          <cell r="AB690" t="str">
            <v>&lt;Barva = # FF0000&gt; {0} &lt;/ barva&gt; řady znaků &lt;color = # FF0000&gt; poškození Poškození {1} krát &lt;/ barva&gt;</v>
          </cell>
          <cell r="AC690" t="str">
            <v>&lt;Kleur = # FF0000&gt; {0} &lt;/ color&gt; serie tekens &lt;color = # FF0000&gt; Schade Schade {1} keer &lt;/ color&gt;</v>
          </cell>
          <cell r="AD690" t="str">
            <v>&lt;Värin = # FF0000&gt; {0} &lt;/ väri&gt; sarja merkkien &lt;väri = # FF0000&gt; Lämpövaurio {1} kertaa &lt;/ väri&gt;</v>
          </cell>
          <cell r="AE690" t="str">
            <v>&lt;Χρώμα = # FF0000&gt; {0} &lt;/ χρώμα&gt; σειρά χαρακτήρων &lt;color = # FF0000&gt; Βλάβες Βλάβη {1} φορές &lt;/ χρώμα&gt;</v>
          </cell>
          <cell r="AF690" t="str">
            <v>&lt;Color = # FF0000&gt; {0} &lt;/ צבע&gt; סדרת תווים &lt;color = # FF0000&gt; נזק נזק {1} פעמים &lt;/ צבע&gt;</v>
          </cell>
          <cell r="AG690" t="str">
            <v>&lt;Color = # FF0000&gt; {0} &lt;/ színe&gt; karakterek sorozata &lt;color = # FF0000&gt; Damage Damage {1} alkalommal &lt;/ color&gt;</v>
          </cell>
          <cell r="AH690" t="str">
            <v>&lt;Warna = # FF0000&gt; {0} &lt;/ warna&gt; siri aksara &lt;color = # FF0000&gt; Kerosakan Kerosakan {1} kali &lt;/ warna&gt;</v>
          </cell>
          <cell r="AI690" t="str">
            <v>&lt;Kolor = # FF0000&gt; {0} &lt;/ color&gt; seria znaków &lt;color = # FF0000&gt; Uszkodzenia Uszkodzenia {1} razy &lt;/ color&gt;</v>
          </cell>
          <cell r="AJ690" t="str">
            <v>&lt;Color = # FF0000&gt; {0} &lt;/ color&gt; serie de caractere &lt;color = # FF0000&gt; Rånirile {1} ori &lt;/ color&gt;</v>
          </cell>
          <cell r="AK690" t="str">
            <v>&lt;Farba = # FF0000&gt; {0} &lt;/ farba&gt; radu znakov &lt;color = # FF0000&gt; poškodenia Poškodenie {1} krát &lt;/ farba&gt;</v>
          </cell>
          <cell r="AL690" t="str">
            <v>&lt;Färg = # FF0000&gt; {0} &lt;/ färg&gt; serier av tecken &lt;color = # FF0000&gt; Skador Skador {1} gånger &lt;/ färg&gt;</v>
          </cell>
          <cell r="AM690" t="str">
            <v>&lt;Renk = # FF0000&gt; {0} &lt;/ renk&gt; karakterlerin dizi &lt;color = # FF0000&gt; Hasar Hasar {1} süreleri &lt;/ renk&gt;</v>
          </cell>
          <cell r="AN690" t="str">
            <v>&lt;Color = # FF0000&gt; {0} &lt;/ колір&gt; серія символів &lt;колір = # FF0000&gt; Втрати {1} раз &lt;/ колір&gt;</v>
          </cell>
        </row>
        <row r="691">
          <cell r="A691" t="str">
            <v>PenaltyUIMind_One</v>
          </cell>
          <cell r="B691">
            <v>1</v>
          </cell>
          <cell r="C691" t="str">
            <v>던전의 으스스한 기운으로 &lt;color=#FF0000&gt;{0}&lt;/color&gt; 계열이 &lt;color=#FF0000&gt;더 많은 대미지&lt;/color&gt;를 입게 됩니다</v>
          </cell>
          <cell r="E691" t="str">
            <v>던전의 으스스한 기운으로 &lt;color=#FF0000&gt;{0}&lt;/color&gt; 계열이 &lt;color=#FF0000&gt;더 많은 대미지&lt;/color&gt;를 입게 됩니다</v>
          </cell>
          <cell r="G691" t="str">
            <v>A creepy dungeon of comforting &lt;color = # FF0000&gt; {0} &lt;/ color&gt; Series will wear a &lt;color = # FF0000&gt; more damage &lt;/ color&gt;</v>
          </cell>
          <cell r="H691" t="str">
            <v>A creepy dungeon of comforting &lt;color = # FF0000&gt; {0} &lt;/ color&gt; Series will wear a &lt;color = # FF0000&gt; more damage &lt;/ color&gt;</v>
          </cell>
          <cell r="K691">
            <v>1</v>
          </cell>
          <cell r="M691" t="str">
            <v>ダンジョンの不気味なオーラに&lt;color =＃FF0000&gt; {0} &lt;/ color&gt;系列が&lt;color =＃FF0000&gt;より多くのダメージ&lt;/ color&gt;を受けるようになります</v>
          </cell>
          <cell r="N691" t="str">
            <v>安慰的爬行地牢&lt;颜色=＃FF0000&gt; {0} &lt;/颜色&gt;系列将穿&lt;颜色=＃FF0000&gt;更多的损害&lt;/颜色&gt;</v>
          </cell>
          <cell r="O691" t="str">
            <v>安慰的爬行地牢&lt;顏色=＃FF0000&gt; {0} &lt;/顏色&gt;系列將穿&lt;顏色=＃FF0000&gt;更多的損害&lt;/顏色&gt;</v>
          </cell>
          <cell r="P691" t="str">
            <v>Un donjon effrayant de réconfortant &lt;color = # FF0000&gt; {0} &lt;/ color&gt; Série va porter un &lt;color = # FF0000&gt; plus de dégâts &lt;/ color&gt;</v>
          </cell>
          <cell r="Q691" t="str">
            <v>Ein gruseliges Verlies von tröstlich &lt;color = # FF0000&gt; {0} &lt;/ color&gt; Serie wird ein &lt;color = # FF0000&gt; mehr Schaden &lt;/ color&gt; tragen</v>
          </cell>
          <cell r="R691" t="str">
            <v>Sebuah penjara menyeramkan menghibur &lt;color = # FF0000&gt; {0} &lt;/ warna&gt; Series akan memakai &lt;color = # FF0000&gt; lebih banyak kerusakan &lt;/ warna&gt;</v>
          </cell>
          <cell r="S691" t="str">
            <v>Un dungeon raccapricciante di conforto &lt;color = # FF0000&gt; {0} &lt;/ color&gt; Serie indosserà un &lt;color = # FF0000&gt; più danni &lt;/ color&gt;</v>
          </cell>
          <cell r="T691" t="str">
            <v>Жуткие подземелья утешительного &lt;цвета = # FF0000&gt; {0} &lt;/ цвет&gt; серия будет носить &lt;цвета = # FF0000&gt; больше повреждений &lt;/ цвет&gt;</v>
          </cell>
          <cell r="U691" t="str">
            <v>Un calabozo espeluznante de reconfortante &lt;color = # FF0000&gt; {0} &lt;/ Color&gt; Serie usará un &lt;color = # FF0000&gt; más daño &lt;/ Color&gt;</v>
          </cell>
          <cell r="V691" t="str">
            <v>ดันเจี้ยนที่น่าขนลุกของปลอบโยน &lt;color = # FF0000&gt; {0} &lt;/ สี&gt; ซีรีส์จะสวม &lt;color = # FF0000&gt; ความเสียหายมากขึ้น &lt;/ สี&gt;</v>
          </cell>
          <cell r="W691" t="str">
            <v>Một trong hầm ngục đáng sợ của an ủi &lt;color = # FF0000&gt; {0} &lt;/ color&gt; Series sẽ mặc một &lt;color = # FF0000&gt; thiệt hại hơn &lt;/ color&gt;</v>
          </cell>
          <cell r="X691" t="str">
            <v>Um calabouço assustador de confortar &lt;color = # FF0000&gt; {0} &lt;/ color&gt; Series vai usar um &lt;color = # FF0000&gt; mais danos &lt;/ color&gt;</v>
          </cell>
          <cell r="Y691" t="str">
            <v>زنزانة زاحف من يواسي &lt;اللون = # FF0000&gt; {0} &lt;/ لون&gt; السلسلة سوف ارتداء &lt;اللون = # FF0000&gt; المزيد من الضرر &lt;/ لون&gt;</v>
          </cell>
          <cell r="Z691" t="str">
            <v>Жудасныя падзямелля суцяшальнага &lt;колеру = # FF0000&gt; {0} &lt;/ колер&gt; серыя будзе насіць &lt;колеру = # FF0000&gt; больш пашкоджанняў &lt;/ колер&gt;</v>
          </cell>
          <cell r="AA691" t="str">
            <v>Страховито ямата на успокояващо &lt;цвят = # FF0000&gt; {0} &lt;/ цвят&gt; Series ще носят &lt;цвят = # FF0000&gt; повече щети &lt;/ цвят&gt;</v>
          </cell>
          <cell r="AB691" t="str">
            <v>Creepy žalář uklidňující &lt;color = # FF0000&gt; {0} &lt;/ color&gt; Série bude nosit &lt;color = # FF0000&gt; více škody &lt;/ color&gt;</v>
          </cell>
          <cell r="AC691" t="str">
            <v>Een griezelige kerker van troost &lt;color = # FF0000&gt; {0} &lt;/ color&gt; Series zal een &lt;color = # FF0000&gt; dragen meer schade &lt;/ color&gt;</v>
          </cell>
          <cell r="AD691" t="str">
            <v>Kammottava Dungeon lohdullista &lt;väri = # FF0000&gt; {0} &lt;/ väri&gt; Sarja kuluvat &lt;väri = # FF0000&gt; enemmän vahinkoa &lt;/ väri&gt;</v>
          </cell>
          <cell r="AE691" t="str">
            <v>Ένα ανατριχιαστικό μπουντρούμι του ανακουφίζοντας &lt;color = # FF0000&gt; {0} &lt;/ χρώμα&gt; Σειράς θα φορέσει ένα &lt;color = # FF0000&gt; μεγαλύτερη ζημιά &lt;/ χρώμα&gt;</v>
          </cell>
          <cell r="AF691" t="str">
            <v>צינוק מפחיד מנחמים &lt;color = # FF0000&gt; {0} &lt;/ צבע&gt; סדרה ילבשו &lt;color = # FF0000&gt; יותר נזק &lt;/ צבע&gt;</v>
          </cell>
          <cell r="AG691" t="str">
            <v>Egy hátborzongató kazamatája megnyugtató &lt;color = # FF0000&gt; {0} &lt;/ color&gt; Sorozat fogja viselni a &lt;color = # FF0000&gt; több kárt &lt;/ color&gt;</v>
          </cell>
          <cell r="AH691" t="str">
            <v>Penjara menyeramkan menghibur &lt;color = # FF0000&gt; {0} &lt;/ warna&gt; Siri akan memakai &lt;color = # FF0000&gt; lagi kerosakan &lt;/ warna&gt;</v>
          </cell>
          <cell r="AI691" t="str">
            <v>Creepy lochu pocieszając &lt;color = # FF0000&gt; {0} &lt;/ color&gt; Seria będzie nosić &lt;color = # FF0000&gt; więcej szkód &lt;/ color&gt;</v>
          </cell>
          <cell r="AJ691" t="str">
            <v>O temnita înfiorător de reconfortant &lt;color = # FF0000&gt; {0} &lt;/ color&gt; Seria va purta o &lt;color = # FF0000&gt; mai multe daune &lt;/ culoare&gt;</v>
          </cell>
          <cell r="AK691" t="str">
            <v>Creepy žalár upokojujúce &lt;color = # FF0000&gt; {0} &lt;/ color&gt; Séria bude nosiť &lt;color = # FF0000&gt; viac škody &lt;/ color&gt;</v>
          </cell>
          <cell r="AL691" t="str">
            <v>En obehagligt hålan i tröstande &lt;color = # FF0000&gt; {0} &lt;/ färg&gt; Serie kommer att bära en &lt;color = # FF0000&gt; mer skada &lt;/ färg&gt;</v>
          </cell>
          <cell r="AM691" t="str">
            <v>rahatlatıcı bir ürpertici zindan &lt;color = # FF0000&gt; {0} &lt;/ renk&gt; Seri bir &lt;color = # FF0000&gt; takacak daha fazla zarar &lt;/ renk&gt;</v>
          </cell>
          <cell r="AN691" t="str">
            <v>Моторошні підземелля втішного &lt;кольору = # FF0000&gt; {0} &lt;/ колір&gt; серія носитиме &lt;кольору = # FF0000&gt; більше пошкоджень &lt;/ колір&gt;</v>
          </cell>
        </row>
        <row r="692">
          <cell r="A692" t="str">
            <v>PenaltyUIRepre_OneOfTwo</v>
          </cell>
          <cell r="B692">
            <v>1</v>
          </cell>
          <cell r="C692" t="str">
            <v>&lt;color=#FF0000&gt;{0}&lt;/color&gt; 또는 &lt;color=#FF0000&gt;{1}&lt;/color&gt; 계열 캐릭터의 &lt;color=#FF0000&gt;대미지 피해 {2}배&lt;/color&gt;</v>
          </cell>
          <cell r="E692" t="str">
            <v>&lt;color=#FF0000&gt;{0}&lt;/color&gt; 또는 &lt;color=#FF0000&gt;{1}&lt;/color&gt; 계열 캐릭터의 &lt;color=#FF0000&gt;대미지 피해 {2}배&lt;/color&gt;</v>
          </cell>
          <cell r="G692" t="str">
            <v>&lt;Color = # FF0000&gt; {0} &lt;/ color&gt; or &lt;color = # FF0000&gt; {1} &lt;/ color&gt; series of characters &lt;color = # FF0000&gt; Damage Damage {2} times &lt;/ color&gt;</v>
          </cell>
          <cell r="H692" t="str">
            <v>&lt;Color = # FF0000&gt; {0} &lt;/ color&gt; or &lt;color = # FF0000&gt; {1} &lt;/ color&gt; series of characters &lt;color = # FF0000&gt; Damage Damage {2} times &lt;/ color&gt;</v>
          </cell>
          <cell r="K692">
            <v>1</v>
          </cell>
          <cell r="M692" t="str">
            <v>&lt;color =＃FF0000&gt; {0} &lt;/ color&gt;または&lt;color =＃FF0000&gt; {1} &lt;/ color&gt;系キャラクターの&lt;color =＃FF0000&gt;ダメージ被害{2}倍&lt;/ color&gt;</v>
          </cell>
          <cell r="N692" t="str">
            <v>&lt;颜色=＃FF0000&gt; {0} &lt;/颜色&gt;或&lt;颜色=＃FF0000&gt; {1} &lt;/彩色&gt;一系列字符&lt;颜色=＃FF0000&gt;损坏损坏{2}次&lt;/颜色&gt;</v>
          </cell>
          <cell r="O692" t="str">
            <v>&lt;顏色=＃FF0000&gt; {0} &lt;/顏色&gt;或&lt;顏色=＃FF0000&gt; {1} &lt;/彩色&gt;一系列字符&lt;顏色=＃FF0000&gt;損壞損壞{2}次&lt;/顏色&gt;</v>
          </cell>
          <cell r="P692" t="str">
            <v>&lt;Color = # FF0000&gt; {0} &lt;/ color&gt; ou &lt;color = # FF0000&gt; {1} &lt;/ color&gt; série de caractères &lt;color = # FF0000&gt; Damage Damage {2} fois &lt;/ color&gt;</v>
          </cell>
          <cell r="Q692" t="str">
            <v>&lt;Color = # FF0000&gt; {0} &lt;/ color&gt; oder &lt;color = # FF0000&gt; {1} &lt;/ color&gt; Reihe von Zeichen &lt;color = # FF0000&gt; Schaden Schaden {2} mal &lt;/ color&gt;</v>
          </cell>
          <cell r="R692" t="str">
            <v>&lt;Warna = # FF0000&gt; {0} &lt;/ warna&gt; atau &lt;color = # FF0000&gt; {1} &lt;/ warna&gt; serangkaian karakter &lt;color = # FF0000&gt; Kerusakan Kerusakan {2} kali &lt;/ warna&gt;</v>
          </cell>
          <cell r="S692" t="str">
            <v>&lt;Colore = # FF0000&gt; {0} &lt;/ color&gt; o &lt;color = # FF0000&gt; {1} &lt;/ color&gt; serie di personaggi &lt;color = # FF0000&gt; Danni {2} volte &lt;/ color&gt;</v>
          </cell>
          <cell r="T692" t="str">
            <v>&lt;Цвет = # FF0000&gt; {0} &lt;/ цвет&gt; или &lt;цвет = # FF0000&gt; {1} &lt;/ цвет&gt; последовательность символов &lt;цвет = # FF0000&gt; Урон {2} раз &lt;/ цвет&gt;</v>
          </cell>
          <cell r="U692" t="str">
            <v>&lt;Color = # FF0000&gt; {0} &lt;/ Color&gt; o &lt;color = # FF0000&gt; {1} &lt;/ Color&gt; serie de caracteres &lt;color = # FF0000&gt; Daño Daño {2} veces &lt;/ Color&gt;</v>
          </cell>
          <cell r="V692" t="str">
            <v>&lt;สี = # FF0000&gt; {0} &lt;/ สี&gt; หรือ &lt;color = # FF0000&gt; {1} &lt;/ สี&gt; ชุดของตัวละคร &lt;color = # FF0000&gt; ความเสียหายความเสียหาย {2} ครั้ง &lt;/ สี&gt;</v>
          </cell>
          <cell r="W692" t="str">
            <v>&lt;Color = # FF0000&gt; {0} &lt;/ color&gt; hoặc &lt;color = # FF0000&gt; {1} &lt;/ color&gt; loạt các ký tự &lt;color = # FF0000&gt; Thiệt hại Thiệt hại {2} lần &lt;/ color&gt;</v>
          </cell>
          <cell r="X692" t="str">
            <v>&lt;Color = # FF0000&gt; {0} &lt;/ color&gt; ou &lt;color = # FF0000&gt; {1} &lt;/ color&gt; série de caracteres &lt;color = # FF0000&gt; Dano Dano {2} vezes &lt;/ color&gt;</v>
          </cell>
          <cell r="Y692" t="str">
            <v>&lt;اللون = # FF0000&gt; {0} &lt;/ لون&gt; أو &lt;اللون = # FF0000&gt; {1} &lt;/ لون&gt; سلسلة من الأحرف &lt;اللون = # FF0000&gt; الأضرار الأضرار {2} مرات &lt;/ لون&gt;</v>
          </cell>
          <cell r="Z692" t="str">
            <v>&lt;Колер = # FF0000&gt; {0} &lt;/ колер&gt; або &lt;колер = # FF0000&gt; {1} &lt;/ колер&gt; паслядоўнасць знакаў &lt;колер = # FF0000&gt; Страты {2} раз &lt;/ колер&gt;</v>
          </cell>
          <cell r="AA692" t="str">
            <v>&lt;Цвят = # FF0000&gt; {0} &lt;/ цвят&gt; или &lt;цвят = # FF0000&gt; {1} &lt;/ цвят&gt; поредица от символи &lt;цвят = # FF0000&gt; щети щети {2} пъти &lt;/ цвят&gt;</v>
          </cell>
          <cell r="AB692" t="str">
            <v>&lt;Barva = # FF0000&gt; {0} &lt;/ barva&gt; nebo &lt;color = # FF0000&gt; {1} &lt;/ barva&gt; řady znaků &lt;color = # FF0000&gt; poškození Poškození {2} krát &lt;/ barva&gt;</v>
          </cell>
          <cell r="AC692" t="str">
            <v>&lt;Kleur = # FF0000&gt; {0} &lt;/ color&gt; of &lt;color = # FF0000&gt; {1} &lt;/ color&gt; serie tekens &lt;color = # FF0000&gt; Schade Schade {2} keer &lt;/ color&gt;</v>
          </cell>
          <cell r="AD692" t="str">
            <v>&lt;Värin = # FF0000&gt; {0} &lt;/ väri&gt; tai &lt;väri = # FF0000&gt; {1} &lt;/ väri&gt; sarja merkkien &lt;väri = # FF0000&gt; Lämpövaurio {2} kertaa &lt;/ väri&gt;</v>
          </cell>
          <cell r="AE692" t="str">
            <v>&lt;Χρώμα = # FF0000&gt; {0} &lt;/ χρώμα&gt; ή &lt;color = # FF0000&gt; {1} &lt;/ χρώμα&gt; σειρά χαρακτήρων &lt;color = # FF0000&gt; ζημιές Φθορά {2} φορές &lt;/ χρώμα&gt;</v>
          </cell>
          <cell r="AF692" t="str">
            <v>&lt;Color = # FF0000&gt; {0} &lt;/ צבע&gt; או &lt;color = # FF0000&gt; {1} &lt;/ צבע&gt; סדרת תווים &lt;color = # FF0000&gt; נזק נזק {2} פעמים &lt;/ צבע&gt;</v>
          </cell>
          <cell r="AG692" t="str">
            <v>&lt;Color = # FF0000&gt; {0} &lt;/ color&gt; vagy &lt;color = # FF0000&gt; {1} &lt;/ színe&gt; karakterek sorozata &lt;color = # FF0000&gt; Damage Damage {2} alkalommal &lt;/ color&gt;</v>
          </cell>
          <cell r="AH692" t="str">
            <v>&lt;Warna = # FF0000&gt; {0} &lt;/ warna&gt; atau &lt;color = # FF0000&gt; {1} &lt;/ warna&gt; siri aksara &lt;color = # FF0000&gt; Kerosakan Kerosakan {2} kali &lt;/ warna&gt;</v>
          </cell>
          <cell r="AI692" t="str">
            <v>&lt;Kolor = # FF0000&gt; {0} &lt;/ color&gt; lub &lt;color = # FF0000&gt; {1} &lt;/ color&gt; seria znaków &lt;color = # FF0000&gt; Uszkodzenia Uszkodzenia {2} razy &lt;/ color&gt;</v>
          </cell>
          <cell r="AJ692" t="str">
            <v>&lt;Color = # FF0000&gt; {0} &lt;/ color&gt; sau &lt;color = # FF0000&gt; {1} &lt;/ color&gt; serie de caractere &lt;color = # FF0000&gt; Rånirile {2} ori &lt;/ color&gt;</v>
          </cell>
          <cell r="AK692" t="str">
            <v>&lt;Farba = # FF0000&gt; {0} &lt;/ farba&gt; alebo &lt;color = # FF0000&gt; {1} &lt;/ farba&gt; radu znakov &lt;color = # FF0000&gt; poškodenia Poškodenie {2} krát &lt;/ farba&gt;</v>
          </cell>
          <cell r="AL692" t="str">
            <v>&lt;Färg = # FF0000&gt; {0} &lt;/ färg&gt; eller &lt;color = # FF0000&gt; {1} &lt;/ färg&gt; serier av tecken &lt;color = # FF0000&gt; Skador Skador {2} gånger &lt;/ färg&gt;</v>
          </cell>
          <cell r="AM692" t="str">
            <v>&lt;Renk = # FF0000&gt; {0} &lt;/ renk&gt; veya &lt;color = # FF0000&gt; {1} &lt;/ renk&gt; karakterlerin dizi &lt;color = # FF0000&gt; Hasar Hasar {2} süreleri &lt;/ renk&gt;</v>
          </cell>
          <cell r="AN692" t="str">
            <v>&lt;Колір = # FF0000&gt; {0} &lt;/ колір »або« колір = # FF0000&gt; {1} &lt;/ колір&gt; послідовність символів &lt;колір = # FF0000&gt; Втрати {2} раз &lt;/ колір&gt;</v>
          </cell>
        </row>
        <row r="693">
          <cell r="A693" t="str">
            <v>PenaltyUIName_Two</v>
          </cell>
          <cell r="B693">
            <v>1</v>
          </cell>
          <cell r="C693" t="str">
            <v>&lt;color=#FF0000&gt;{0}&lt;/color&gt;, &lt;color=#FF0000&gt;{1}&lt;/color&gt; 계열 캐릭터의 &lt;color=#FF0000&gt;대미지 피해 {2}배&lt;/color&gt;</v>
          </cell>
          <cell r="E693" t="str">
            <v>&lt;color=#FF0000&gt;{0}&lt;/color&gt;, &lt;color=#FF0000&gt;{1}&lt;/color&gt; 계열 캐릭터의 &lt;color=#FF0000&gt;대미지 피해 {2}배&lt;/color&gt;</v>
          </cell>
          <cell r="G693" t="str">
            <v>&lt;Color = # FF0000&gt; {0} &lt;/ color&gt;, &lt;color = # FF0000&gt; {1} &lt;/ color&gt; series of characters &lt;color = # FF0000&gt; Damage Damage {2} times &lt;/ color&gt;</v>
          </cell>
          <cell r="H693" t="str">
            <v>&lt;Color = # FF0000&gt; {0} &lt;/ color&gt;, &lt;color = # FF0000&gt; {1} &lt;/ color&gt; series of characters &lt;color = # FF0000&gt; Damage Damage {2} times &lt;/ color&gt;</v>
          </cell>
          <cell r="K693">
            <v>1</v>
          </cell>
          <cell r="M693" t="str">
            <v>&lt;color =＃FF0000&gt; {0} &lt;/ color&gt;、&lt;color =＃FF0000&gt; {1} &lt;/ color&gt;系キャラクターの&lt;color =＃FF0000&gt;ダメージ被害{2}倍&lt;/ color&gt;</v>
          </cell>
          <cell r="N693" t="str">
            <v>&lt;颜色=＃FF0000&gt; {0} &lt;/彩色&gt;，&lt;=颜色＃FF0000&gt; {1} &lt;/彩色&gt;一系列字符&lt;颜色=＃FF0000&gt;损坏损坏{2}次&lt;/颜色&gt;</v>
          </cell>
          <cell r="O693" t="str">
            <v>&lt;顏色=＃FF0000&gt; {0} &lt;/彩色&gt;，&lt;=顏色＃FF0000&gt; {1} &lt;/彩色&gt;一系列字符&lt;顏色=＃FF0000&gt;損壞損壞{2}次&lt;/顏色&gt;</v>
          </cell>
          <cell r="P693" t="str">
            <v>&lt;Color = # FF0000&gt; {0} &lt;/ color&gt;, &lt;color = # FF0000&gt; {1} &lt;/ color&gt; série de caractères &lt;color = # FF0000&gt; Damage Damage {2} fois &lt;/ color&gt;</v>
          </cell>
          <cell r="Q693" t="str">
            <v>&lt;Color = # FF0000&gt; {0} &lt;/ color&gt;, &lt;color = # FF0000&gt; {1} &lt;/ color&gt; Reihe von Zeichen &lt;color = # FF0000&gt; Schaden Schaden {2} mal &lt;/ color&gt;</v>
          </cell>
          <cell r="R693" t="str">
            <v>&lt;Warna = # FF0000&gt; {0} &lt;/ warna&gt;, &lt;color = # FF0000&gt; {1} &lt;/ warna&gt; serangkaian karakter &lt;color = # FF0000&gt; Kerusakan Kerusakan {2} kali &lt;/ warna&gt;</v>
          </cell>
          <cell r="S693" t="str">
            <v>&lt;Colore = # FF0000&gt; {0} &lt;/ color&gt;, &lt;color = # FF0000&gt; {1} &lt;/ color&gt; serie di personaggi &lt;color = # FF0000&gt; Danni {2} volte &lt;/ color&gt;</v>
          </cell>
          <cell r="T693" t="str">
            <v>&lt;Color = # FF0000&gt; {0} &lt;/ цвет&gt; &lt;цвет = # FF0000&gt; {1} &lt;/ цвет&gt; серия символов &lt;цвет = # FF0000&gt; Урон {2} раз &lt;/ цвет&gt;</v>
          </cell>
          <cell r="U693" t="str">
            <v>&lt;Color = # FF0000&gt; {0} &lt;/ del color&gt;, &lt;color = # FF0000&gt; {1} &lt;/ Color&gt; serie de caracteres &lt;color = # FF0000&gt; Daño Daño {2} veces &lt;/ Color&gt;</v>
          </cell>
          <cell r="V693" t="str">
            <v>&lt;สี = # FF0000&gt; {0} &lt;/ สี&gt; &lt;color = # FF0000&gt; {1} &lt;/ สี&gt; ชุดของตัวละคร &lt;color = # FF0000&gt; ความเสียหายความเสียหาย {2} ครั้ง &lt;/ สี&gt;</v>
          </cell>
          <cell r="W693" t="str">
            <v>&lt;Color = # FF0000&gt; {0} &lt;/ color&gt;, &lt;color = # FF0000&gt; {1} &lt;/ color&gt; loạt các ký tự &lt;color = # FF0000&gt; Thiệt hại Thiệt hại {2} lần &lt;/ color&gt;</v>
          </cell>
          <cell r="X693" t="str">
            <v>&lt;Color = # FF0000&gt; {0} &lt;/ color&gt;, &lt;color = # FF0000&gt; {1} &lt;/ color&gt; série de caracteres &lt;color = # FF0000&gt; Dano Dano {2} vezes &lt;/ color&gt;</v>
          </cell>
          <cell r="Y693" t="str">
            <v>&lt;اللون = # FF0000&gt; {0} &lt;/ لون&gt;، &lt;اللون = # FF0000&gt; {1} &lt;/ لون&gt; سلسلة من الأحرف &lt;اللون = # FF0000&gt; الأضرار الأضرار {2} مرات &lt;/ لون&gt;</v>
          </cell>
          <cell r="Z693" t="str">
            <v>&lt;Color = # FF0000&gt; {0} &lt;/ колер&gt; &lt;колер = # FF0000&gt; {1} &lt;/ колер&gt; серыя сімвалаў &lt;колер = # FF0000&gt; Страты {2} раз &lt;/ колер&gt;</v>
          </cell>
          <cell r="AA693" t="str">
            <v>&lt;Цвят = # FF0000&gt; {0} &lt;/ цвят&gt;, &lt;цвят = # FF0000&gt; {1} &lt;/ цвят&gt; поредица от символи &lt;цвят = # FF0000&gt; щети щети {2} пъти &lt;/ цвят&gt;</v>
          </cell>
          <cell r="AB693" t="str">
            <v>&lt;Barva = # FF0000&gt; {0} &lt;/ barva&gt;, &lt;color = # FF0000&gt; {1} &lt;/ barva&gt; řady znaků &lt;color = # FF0000&gt; poškození Poškození {2} krát &lt;/ barva&gt;</v>
          </cell>
          <cell r="AC693" t="str">
            <v>&lt;Kleur = # FF0000&gt; {0} &lt;/ color&gt;, &lt;color = # FF0000&gt; {1} &lt;/ color&gt; serie tekens &lt;color = # FF0000&gt; Schade Schade {2} keer &lt;/ color&gt;</v>
          </cell>
          <cell r="AD693" t="str">
            <v>&lt;Värin = # FF0000&gt; {0} &lt;/ väri&gt;, &lt;väri = # FF0000&gt; {1} &lt;/ väri&gt; sarja merkkien &lt;väri = # FF0000&gt; Lämpövaurio {2} kertaa &lt;/ väri&gt;</v>
          </cell>
          <cell r="AE693" t="str">
            <v>&lt;Χρώμα = # FF0000&gt; {0} &lt;/ χρώμα&gt;, &lt;color = # FF0000&gt; {1} &lt;/ χρώμα&gt; σειρά χαρακτήρων &lt;color = # FF0000&gt; ζημιές Φθορά {2} φορές &lt;/ χρώμα&gt;</v>
          </cell>
          <cell r="AF693" t="str">
            <v>&lt;Color = # FF0000&gt; {0} &lt;/ צבע&gt;, &lt;color = # FF0000&gt; {1} &lt;/ צבע&gt; סדרת תווים &lt;color = # FF0000&gt; נזק נזק {2} פעמים &lt;/ צבע&gt;</v>
          </cell>
          <cell r="AG693" t="str">
            <v>&lt;Color = # FF0000&gt; {0} &lt;/ color&gt;, &lt;color = # FF0000&gt; {1} &lt;/ színe&gt; karakterek sorozata &lt;color = # FF0000&gt; Damage Damage {2} alkalommal &lt;/ color&gt;</v>
          </cell>
          <cell r="AH693" t="str">
            <v>&lt;Warna = # FF0000&gt; {0} &lt;/ warna&gt;, &lt;color = # FF0000&gt; {1} &lt;/ warna&gt; siri aksara &lt;color = # FF0000&gt; Kerosakan Kerosakan {2} kali &lt;/ warna&gt;</v>
          </cell>
          <cell r="AI693" t="str">
            <v>&lt;Kolor = # FF0000&gt; {0} &lt;/ color&gt; &lt;color = # FF0000&gt; {1} &lt;/ color&gt; seria znaków &lt;color = # FF0000&gt; Uszkodzenia Uszkodzenia {2} razy &lt;/ color&gt;</v>
          </cell>
          <cell r="AJ693" t="str">
            <v>&lt;Color = # FF0000&gt; {0} &lt;/ color&gt;, &lt;color = # FF0000&gt; {1} &lt;/ color&gt; serie de caractere &lt;color = # FF0000&gt; Rånirile {2} ori &lt;/ color&gt;</v>
          </cell>
          <cell r="AK693" t="str">
            <v>&lt;Farba = # FF0000&gt; {0} &lt;/ farba&gt;, &lt;color = # FF0000&gt; {1} &lt;/ farba&gt; radu znakov &lt;color = # FF0000&gt; poškodenia Poškodenie {2} krát &lt;/ farba&gt;</v>
          </cell>
          <cell r="AL693" t="str">
            <v>&lt;Färg = # FF0000&gt; {0} &lt;/ färg&gt;, &lt;color = # FF0000&gt; {1} &lt;/ färg&gt; serier av tecken &lt;color = # FF0000&gt; Skador Skador {2} gånger &lt;/ färg&gt;</v>
          </cell>
          <cell r="AM693" t="str">
            <v>&lt;Renk = # FF0000&gt; {0} &lt;/ renk&gt;, &lt;color = # FF0000&gt; {1} &lt;/ renk&gt; karakterlerin dizi &lt;color = # FF0000&gt; Hasar Hasar {2} süreleri &lt;/ renk&gt;</v>
          </cell>
          <cell r="AN693" t="str">
            <v>&lt;Color = # FF0000&gt; {0} &lt;/ колір&gt; &lt;колір = # FF0000&gt; {1} &lt;/ колір&gt; серія символів &lt;колір = # FF0000&gt; Втрати {2} раз &lt;/ колір&gt;</v>
          </cell>
        </row>
        <row r="694">
          <cell r="A694" t="str">
            <v>PenaltyUIMind_Two</v>
          </cell>
          <cell r="B694">
            <v>1</v>
          </cell>
          <cell r="C694" t="str">
            <v>던전의 으스스한 기운으로 &lt;color=#FF0000&gt;{0}&lt;/color&gt;, &lt;color=#FF0000&gt;{1}&lt;/color&gt; 계열이 &lt;color=#FF0000&gt;더 많은 대미지&lt;/color&gt;를 입게 됩니다</v>
          </cell>
          <cell r="E694" t="str">
            <v>던전의 으스스한 기운으로 &lt;color=#FF0000&gt;{0}&lt;/color&gt;, &lt;color=#FF0000&gt;{1}&lt;/color&gt; 계열이 &lt;color=#FF0000&gt;더 많은 대미지&lt;/color&gt;를 입게 됩니다</v>
          </cell>
          <cell r="G694" t="str">
            <v>A ghostly aura of dungeons &lt;color = # FF0000&gt; {0} &lt;/ color&gt;, the &lt;color = # FF0000&gt; {1} &lt;/ color&gt; Series will wear a &lt;color = # FF0000&gt; more damage &lt;/ color&gt;</v>
          </cell>
          <cell r="H694" t="str">
            <v>A ghostly aura of dungeons &lt;color = # FF0000&gt; {0} &lt;/ color&gt;, the &lt;color = # FF0000&gt; {1} &lt;/ color&gt; Series will wear a &lt;color = # FF0000&gt; more damage &lt;/ color&gt;</v>
          </cell>
          <cell r="K694">
            <v>1</v>
          </cell>
          <cell r="M694" t="str">
            <v>ダンジョンの不気味なオーラに&lt;color =＃FF0000&gt; {0} &lt;/ color&gt;、&lt;color =＃FF0000&gt; {1} &lt;/ color&gt;系列が&lt;color =＃FF0000&gt;より多くのダメージ&lt;/ color&gt;を受けるようになります</v>
          </cell>
          <cell r="N694" t="str">
            <v>地牢的幽灵光环&lt;颜色=＃FF0000&gt; {0} &lt;/颜色&gt;，&lt;色彩=＃FF0000&gt; {1} &lt;/颜色&gt;系列将穿&lt;颜色=＃FF0000&gt;更多的损害&lt;/颜色&gt;</v>
          </cell>
          <cell r="O694" t="str">
            <v>地牢的幽靈光環&lt;顏色=＃FF0000&gt; {0} &lt;/顏色&gt;，&lt;色彩=＃FF0000&gt; {1} &lt;/顏色&gt;系列將穿&lt;顏色=＃FF0000&gt;更多的損害&lt;/顏色&gt;</v>
          </cell>
          <cell r="P694" t="str">
            <v>Une aura fantomatique des donjons &lt;color = # FF0000&gt; {0} &lt;/ color&gt;, la &lt;color = # FF0000&gt; {1} &lt;/ color&gt; Série va porter un &lt;color = # FF0000&gt; plus de dégâts &lt;/ color&gt;</v>
          </cell>
          <cell r="Q694" t="str">
            <v>Eine gespenstische Aura von Dungeons &lt;color = # FF0000&gt; {0} &lt;/ color&gt;, die &lt;color = # FF0000&gt; {1} &lt;/ color&gt; Serie wird ein &lt;color = # FF0000&gt; mehr Schaden &lt;/ color&gt; tragen</v>
          </cell>
          <cell r="R694" t="str">
            <v>Sebuah aura hantu ruang bawah tanah &lt;color = # FF0000&gt; {0} &lt;/ warna&gt;, yang &lt;color = # FF0000&gt; {1} &lt;/ warna&gt; Series akan memakai &lt;color = # FF0000&gt; lebih banyak kerusakan &lt;/ warna&gt;</v>
          </cell>
          <cell r="S694" t="str">
            <v>Un'aura spettrale di dungeon &lt;color = # FF0000&gt; {0} &lt;/ color&gt;, il &lt;color = # FF0000&gt; {1} &lt;/ color&gt; Serie indosserà un &lt;color = # FF0000&gt; più danni &lt;/ color&gt;</v>
          </cell>
          <cell r="T694" t="str">
            <v>Призрачная аура подземелий &lt;цвет = # FF0000&gt; {0} &lt;/ цвет&gt;, то &lt;цвета = # FF0000&gt; {1} &lt;/ цвет&gt; серия будет носить &lt;цвета = # FF0000&gt; больше повреждений &lt;/ цвет&gt;</v>
          </cell>
          <cell r="U694" t="str">
            <v>Un aura fantasmal de mazmorras &lt;color = # FF0000&gt; {0} &lt;/ Color&gt;, la &lt;color = # FF0000&gt; {1} &lt;/ Color&gt; Series usará un &lt;color = # FF0000&gt; más daño &lt;/ Color&gt;</v>
          </cell>
          <cell r="V694" t="str">
            <v>กลิ่นอายที่น่ากลัวของดันเจี้ยน &lt;color = # FF0000&gt; {0} &lt;/ สี&gt; ที่ &lt;color = # FF0000&gt; {1} &lt;/ สี&gt; ซีรีส์จะสวม &lt;color = # FF0000&gt; ความเสียหายมากขึ้น &lt;/ สี&gt;</v>
          </cell>
          <cell r="W694" t="str">
            <v>Một hào quang ma quái của hang động &lt;color = # FF0000&gt; {0} &lt;/ color&gt;, các &lt;color = # FF0000&gt; {1} &lt;/ color&gt; Series sẽ mặc một &lt;color = # FF0000&gt; thiệt hại hơn &lt;/ color&gt;</v>
          </cell>
          <cell r="X694" t="str">
            <v>A aura fantasmagórica de masmorras &lt;color = # FF0000&gt; {0} &lt;/ color&gt;, o &lt;color = # FF0000&gt; {1} &lt;/ color&gt; Series vai usar um &lt;color = # FF0000&gt; mais danos &lt;/ color&gt;</v>
          </cell>
          <cell r="Y694" t="str">
            <v>A هالة شبحي من الزنزانات &lt;اللون = # FF0000&gt; {0} &lt;/ لون&gt;، و&lt;اللون = # FF0000&gt; {1} &lt;/ لون&gt; السلسلة سوف ارتداء &lt;اللون = # FF0000&gt; المزيد من الضرر &lt;/ لون&gt;</v>
          </cell>
          <cell r="Z694" t="str">
            <v>Прывідная аўра падзямелляў &lt;колер = # FF0000&gt; {0} &lt;/ колер&gt;, то &lt;колеру = # FF0000&gt; {1} &lt;/ колер&gt; серыя будзе насіць &lt;колеру = # FF0000&gt; больш пашкоджанняў &lt;/ колер&gt;</v>
          </cell>
          <cell r="AA694" t="str">
            <v>Призрачна аура на подземия &lt;цвят = # FF0000&gt; {0} &lt;/ цвят&gt;, на &lt;цвят = # FF0000&gt; {1} &lt;/ цвят&gt; Series ще носят &lt;цвят = # FF0000&gt; повече щети &lt;/ цвят&gt;</v>
          </cell>
          <cell r="AB694" t="str">
            <v>Přízračný aura kobkách &lt;color = # FF0000&gt; {0} &lt;/ barva&gt; je &lt;color = # FF0000&gt; {1} &lt;/ barva&gt; Série bude nosit &lt;barvu = # FF0000&gt; větší škody &lt;/ barva&gt;</v>
          </cell>
          <cell r="AC694" t="str">
            <v>Een spookachtige aura van kerkers &lt;color = # FF0000&gt; {0} &lt;/ color&gt;, de &lt;color = # FF0000&gt; {1} &lt;/ color&gt; Series zal een &lt;color = # FF0000&gt; dragen meer schade &lt;/ color&gt;</v>
          </cell>
          <cell r="AD694" t="str">
            <v>Kalpea aura luolastoja &lt;väri = # FF0000&gt; {0} &lt;/ väri&gt; -painiketta, &lt;väri = # FF0000&gt; {1} &lt;/ väri&gt; Sarja kuluvat &lt;väri = # FF0000&gt; enemmän vahinkoa &lt;/ väri&gt;</v>
          </cell>
          <cell r="AE694" t="str">
            <v>Ένα φάντασμα αύρα της μπουντρούμια &lt;color = # FF0000&gt; {0} &lt;/ χρώμα&gt;, η &lt;color = # FF0000&gt; {1} &lt;/ χρώμα&gt; Σειράς θα φορέσει ένα &lt;color = # FF0000&gt; μεγαλύτερη ζημιά &lt;/ χρώμα&gt;</v>
          </cell>
          <cell r="AF694" t="str">
            <v>הילה הרפאים של מבוכים &lt;color = # FF0000&gt; {0} &lt;/ צבע&gt;, את &lt;color = # FF0000&gt; {1} &lt;/ צבע&gt; סדרה ילבשו &lt;color = # FF0000&gt; יותר נזק &lt;/ צבע&gt;</v>
          </cell>
          <cell r="AG694" t="str">
            <v>A kísérteties aura Dungeons &lt;color = # FF0000&gt; {0} &lt;/ color&gt;, a &lt;color = # FF0000&gt; {1} &lt;/ color&gt; Sorozat fogja viselni a &lt;color = # FF0000&gt; több kárt &lt;/ color&gt;</v>
          </cell>
          <cell r="AH694" t="str">
            <v>A aura hantu penjara &lt;color = # FF0000&gt; {0} &lt;/ warna&gt;, yang &lt;color = # FF0000&gt; {1} &lt;/ warna&gt; Siri akan memakai &lt;color = # FF0000&gt; lagi kerosakan &lt;/ warna&gt;</v>
          </cell>
          <cell r="AI694" t="str">
            <v>Widmową aura lochy &lt;kolor = # FF0000&gt; {0} &lt;/ kolor&gt;, element &lt;kolor = # FF0000&gt; {1} &lt;/ kolor&gt; seria nosić &lt;kolor = # FF0000&gt; więcej szkód &lt;/ kolor&gt;</v>
          </cell>
          <cell r="AJ694" t="str">
            <v>O aură fantomatică dungeon &lt;color = # FF0000&gt; {0} &lt;/ color&gt;, butonul &lt;color = # FF0000&gt; {1} &lt;/ color&gt; Seria va purta o &lt;color = # FF0000&gt; mai multe daune &lt;/ culoare&gt;</v>
          </cell>
          <cell r="AK694" t="str">
            <v>Prízračný aura kobkách &lt;color = # FF0000&gt; {0} &lt;/ farba&gt; je &lt;color = # FF0000&gt; {1} &lt;/ farba&gt; Séria bude nosiť &lt;farbu = # FF0000&gt; väčšie škody &lt;/ farba&gt;</v>
          </cell>
          <cell r="AL694" t="str">
            <v>En spöklik aura av fängelsehålor &lt;color = # FF0000&gt; {0} &lt;/ färg&gt;, den &lt;color = # FF0000&gt; {1} &lt;/ färg&gt; Serie kommer att bära en &lt;color = # FF0000&gt; mer skada &lt;/ färg&gt;</v>
          </cell>
          <cell r="AM694" t="str">
            <v>zindan bir hayalet havası &lt;renk = # FF0000&gt; {0} &lt;/ renk&gt;, &lt;renk = # FF0000&gt; {1} &lt;/ renk&gt; serisi &lt;renk = # FF0000&gt; yıpranacaktır daha fazla zarar &lt;/ renk&gt;</v>
          </cell>
          <cell r="AN694" t="str">
            <v>Примарна аура підземель &lt;колір = # FF0000&gt; {0} &lt;/ колір&gt;, то &lt;кольору = # FF0000&gt; {1} &lt;/ колір&gt; серія носитиме &lt;кольору = # FF0000&gt; більше пошкоджень &lt;/ колір&gt;</v>
          </cell>
        </row>
        <row r="695">
          <cell r="A695" t="str">
            <v>PenaltyUIRepre_TwoOfFour</v>
          </cell>
          <cell r="B695">
            <v>1</v>
          </cell>
          <cell r="C695" t="str">
            <v>&lt;color=#FF0000&gt;{0}&lt;/color&gt;, &lt;color=#FF0000&gt;{1}&lt;/color&gt;, &lt;color=#FF0000&gt;{2}&lt;/color&gt;, &lt;color=#FF0000&gt;{3}&lt;/color&gt; 계열 중 &lt;color=#FF0000&gt;{4} 계열&lt;/color&gt; 캐릭터의 &lt;color=#FF0000&gt;대미지 피해 {5}배&lt;/color&gt;</v>
          </cell>
          <cell r="E695" t="str">
            <v>&lt;color=#FF0000&gt;{0}&lt;/color&gt;, &lt;color=#FF0000&gt;{1}&lt;/color&gt;, &lt;color=#FF0000&gt;{2}&lt;/color&gt;, &lt;color=#FF0000&gt;{3}&lt;/color&gt; 계열 중 &lt;color=#FF0000&gt;{4} 계열&lt;/color&gt; 캐릭터의 &lt;color=#FF0000&gt;대미지 피해 {5}배&lt;/color&gt;</v>
          </cell>
          <cell r="G695" t="str">
            <v>&lt;Color = # FF0000&gt; {0} &lt;/ color&gt;, &lt;color = # FF0000&gt; {1} &lt;/ color&gt;, &lt;color = # FF0000&gt; {2} &lt;/ color&gt;, &lt;color = # FF0000&gt; {3 } &lt;/ color&gt; sequence of the &lt;color = # FF0000&gt; {4} series &lt;/ color&gt; &lt;color = # FF0000&gt; damage damage {5} of character times &lt;/ color&gt;</v>
          </cell>
          <cell r="H695" t="str">
            <v>&lt;Color = # FF0000&gt; {0} &lt;/ color&gt;, &lt;color = # FF0000&gt; {1} &lt;/ color&gt;, &lt;color = # FF0000&gt; {2} &lt;/ color&gt;, &lt;color = # FF0000&gt; {3 } &lt;/ color&gt; sequence of the &lt;color = # FF0000&gt; {4} series &lt;/ color&gt; &lt;color = # FF0000&gt; damage damage {5} of character times &lt;/ color&gt;</v>
          </cell>
          <cell r="K695">
            <v>1</v>
          </cell>
          <cell r="M695" t="str">
            <v>、&lt;color =＃FF0000&gt; {0} &lt;/ color&gt;、&lt;color =＃FF0000&gt; {1} &lt;/ color&gt;、&lt;color =＃FF0000&gt; {2} &lt;/ color&gt;、&lt;color =＃FF0000&gt; {3 } &lt;/ color&gt;系列の&lt;color =＃FF0000&gt; {4}系&lt;/ color&gt;キャラクターの&lt;color =＃FF0000&gt;ダメージ被害{5}倍&lt;/ color&gt;</v>
          </cell>
          <cell r="N695" t="str">
            <v>&lt;颜色=＃FF0000&gt; {0} &lt;/彩色&gt;，&lt;颜色=＃FF0000&gt; {1} &lt;/彩色&gt;，&lt;颜色=＃FF0000&gt; {2} &lt;/彩色&gt;，&lt;颜色=＃FF0000&gt; {3-的字符时间} &lt;/颜色&gt; &lt;色彩=＃FF0000&gt; {4}一系列序列&lt;/颜色&gt; &lt;颜色=＃FF0000&gt;性损伤的损伤{5} &lt;/颜色&gt;</v>
          </cell>
          <cell r="O695" t="str">
            <v>&lt;顏色=＃FF0000&gt; {0} &lt;/彩色&gt;，&lt;顏色=＃FF0000&gt; {1} &lt;/彩色&gt;，&lt;顏色=＃FF0000&gt; {2} &lt;/彩色&gt;，&lt;顏色=＃FF0000&gt; {3-的字符時間} &lt;/顏色&gt; &lt;色彩=＃FF0000&gt; {4}一系列序列&lt;/顏色&gt; &lt;顏色=＃FF0000&gt;性損傷的損傷{5} &lt;/顏色&gt;</v>
          </cell>
          <cell r="P695" t="str">
            <v>&lt;Color = # FF0000&gt; {0} &lt;/ color&gt;, &lt;color = # FF0000&gt; {1} &lt;/ color&gt;, &lt;color = # FF0000&gt; {2} &lt;/ color&gt;, &lt;color = # FF0000&gt; {3 } &lt;/ color&gt; séquence de la &lt;color = # FF0000&gt; {4} série &lt;/ color&gt; &lt;color = # FF0000&gt; dommages dégâts {5} des temps de caractères &lt;/ color&gt;</v>
          </cell>
          <cell r="Q695" t="str">
            <v>&lt;Color = # FF0000&gt; {0} &lt;/ color&gt;, &lt;color = # FF0000&gt; {1} &lt;/ color&gt;, &lt;color = # FF0000&gt; {2} &lt;/ color&gt;, &lt;color = # FF0000&gt; {3 } &lt;/ color&gt; Sequenz der &lt;color = # FF0000&gt; {4} Serie &lt;/ color&gt; &lt;color = # FF0000&gt; Schaden {5} von Zeichenzeiten &lt;/ color&gt;</v>
          </cell>
          <cell r="R695" t="str">
            <v>&lt;Warna = # FF0000&gt; {0} &lt;/ warna&gt;, &lt;color = # FF0000&gt; {1} &lt;/ warna&gt;, &lt;color = # FF0000&gt; {2} &lt;/ warna&gt;, &lt;color = # FF0000&gt; {3 } &lt;/ warna&gt; urutan &lt;color = # FF0000&gt; {4} seri &lt;/ warna&gt; &lt;color = # FF0000&gt; kerusakan kerusakan {5} kali karakter &lt;/ warna&gt;</v>
          </cell>
          <cell r="S695" t="str">
            <v>&lt;Colore = # FF0000&gt; {0} &lt;/ color&gt;, &lt;color = # FF0000&gt; {1} &lt;/ color&gt;, &lt;color = # FF0000&gt; {2} &lt;/ color&gt;, &lt;color = # FF0000&gt; {3 } &lt;/ color&gt; sequenza di serie &lt;color = # FF0000&gt; {4} &lt;/ color&gt; &lt;color = # FF0000&gt; danni {5} dei tempi di carattere &lt;/ color&gt;</v>
          </cell>
          <cell r="T695" t="str">
            <v>&lt;Цвет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v>
          </cell>
          <cell r="U695" t="str">
            <v>&lt;Color = # FF0000&gt; {0} &lt;/ de color&gt;, &lt;color = # FF0000&gt; {1} &lt;/ de color&gt;, &lt;color = # FF0000&gt; {2} &lt;/ de color&gt;, &lt;color = # FF0000&gt; {3 } &lt;/ Color&gt; secuencia de la serie &lt;color = # FF0000&gt; {4} &lt;/ Color&gt; &lt;color = # FF0000&gt; daño daños {5} de veces de caracteres &lt;/ Color&gt;</v>
          </cell>
          <cell r="V695" t="str">
            <v>&lt;สี = # FF0000&gt; {0} &lt;/ สี&gt; &lt;color = # FF0000&gt; {1} &lt;/ สี&gt; &lt;color = # FF0000&gt; {2} &lt;/ สี&gt; &lt;color = # FF0000&gt; {3 } &lt;/ สี&gt; ลำดับของชุด &lt;color = # FF0000&gt; {4} &lt;/ สี&gt; &lt;color = # FF0000&gt; ความเสียหายความเสียหาย {5} ครั้งตัวละคร &lt;/ สี&gt;</v>
          </cell>
          <cell r="W695" t="str">
            <v>&lt;Color = # FF0000&gt; {0} &lt;/ color&gt;, &lt;color = # FF0000&gt; {1} &lt;/ color&gt;, &lt;color = # FF0000&gt; {2} &lt;/ color&gt;, &lt;color = # FF0000&gt; {3 } &lt;/ color&gt; chuỗi của loạt &lt;color = # FF0000&gt; {4} &lt;/ color&gt; &lt;color = # FF0000&gt; thiệt hại thiệt hại {5} lần nhân vật &lt;/ color&gt;</v>
          </cell>
          <cell r="X695" t="str">
            <v>&lt;Color = # FF0000&gt; {0} &lt;/ color&gt;, &lt;color = # FF0000&gt; {1} &lt;/ color&gt;, &lt;color = # FF0000&gt; {2} &lt;/ color&gt;, &lt;color = # FF0000&gt; {3 } &lt;/ color&gt; seqüência da série &lt;color = # FF0000&gt; {4} &lt;/ color&gt; &lt;color = # FF0000&gt; danos danos {5} de vezes de caráter &lt;/ color&gt;</v>
          </cell>
          <cell r="Y695" t="str">
            <v>&lt;اللون = # FF0000&gt; {0} &lt;/ لون&gt;، &lt;اللون = # FF0000&gt; {1} &lt;/ لون&gt;، &lt;اللون = # FF0000&gt; {2} &lt;/ لون&gt;، &lt;اللون = # FF0000&gt; {3 } &lt;/ لون&gt; تسلسل سلسلة &lt;اللون = # FF0000&gt; {4} &lt;/ لون&gt; &lt;اللون = # FF0000&gt; الضرر الضرر {5} مرات الطابع &lt;/ لون&gt;</v>
          </cell>
          <cell r="Z695" t="str">
            <v>&lt;Колер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v>
          </cell>
          <cell r="AA695" t="str">
            <v>&lt;Цвят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v>
          </cell>
          <cell r="AB695" t="str">
            <v>&lt;Barva = # FF0000&gt; {0} &lt;/ barva&gt;, &lt;color = # FF0000&gt; {1} &lt;/ barva&gt;, &lt;color = # FF0000&gt; {2} &lt;/ barva&gt;, &lt;color = # FF0000&gt; {3 } &lt;/ barva&gt; sekvence &lt;color = # FF0000&gt; {4} série &lt;/ barva&gt; &lt;color = # FF0000&gt; poškození poškození {5} opakování znaků &lt;/ barva&gt;</v>
          </cell>
          <cell r="AC695" t="str">
            <v>&lt;Kleur = # FF0000&gt; {0} &lt;/ color&gt;, &lt;color = # FF0000&gt; {1} &lt;/ color&gt;, &lt;color = # FF0000&gt; {2} &lt;/ color&gt;, &lt;color = # FF0000&gt; {3 } &lt;/ color&gt; sequentie van de &lt;color = # FF0000&gt; {4} series &lt;/ color&gt; &lt;color = # FF0000&gt; schade schade {5} van karaktertijden &lt;/ color&gt;</v>
          </cell>
          <cell r="AD695" t="str">
            <v>&lt;Värin = # FF0000&gt; {0} &lt;/ väri&gt;, &lt;väri = # FF0000&gt; {1} &lt;/ väri&gt;, &lt;väri = # FF0000&gt; {2} &lt;/ väri&gt;, &lt;väri = # FF0000&gt; {3 } &lt;/ väri&gt; sekvenssi &lt;väri = # FF0000&gt; {4} sarja &lt;/ väri&gt; &lt;väri = # FF0000&gt; vaurioita vahingon {5} luonnetta kertaa &lt;/ väri&gt;</v>
          </cell>
          <cell r="AE695" t="str">
            <v>&lt;Χρώμα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v>
          </cell>
          <cell r="AF695" t="str">
            <v>&lt;Color = # FF0000&gt; {0} &lt;/ צבע&gt;, &lt;color = # FF0000&gt; {1} &lt;/ צבע&gt;, &lt;color = # FF0000&gt; {2} &lt;/ צבע&gt;, &lt;color = # FF0000&gt; {3 } &lt;/ צבע&gt; רצף של &lt;color = # FF0000&gt; {4} סדרת &lt;/ צבע&gt; &lt;color = # FF0000&gt; נזק נזק {5} פעמים הדמות &lt;/ צבע&gt;</v>
          </cell>
          <cell r="AG695" t="str">
            <v>&lt;Color = # FF0000&gt; {0} &lt;/ color&gt;, &lt;color = # FF0000&gt; {1} &lt;/ color&gt;, &lt;color = # FF0000&gt; {2} &lt;/ color&gt;, &lt;color = # FF0000&gt; {3 } &lt;/ színe&gt; szekvenciája a &lt;color = # FF0000&gt; {4} sorozat &lt;/ color&gt; &lt;color = # FF0000&gt; károsodás károsodás {5} karakter alkalommal &lt;/ color&gt;</v>
          </cell>
          <cell r="AH695" t="str">
            <v>&lt;Warna = # FF0000&gt; {0} &lt;/ warna&gt;, &lt;color = # FF0000&gt; {1} &lt;/ warna&gt;, &lt;color = # FF0000&gt; {2} &lt;/ warna&gt;, &lt;color = # FF0000&gt; {3 } &lt;/ warna&gt; urutan &lt;color = # FF0000&gt; {4} siri &lt;/ warna&gt; &lt;color = # FF0000&gt; kerosakan kerosakan {5} kali watak &lt;/ warna&gt;</v>
          </cell>
          <cell r="AI695" t="str">
            <v>&lt;Kolor = # FF0000&gt; {0} &lt;/ kolor&gt; &lt;kolor = # FF0000&gt; {1} &lt;/ kolor&gt; &lt;kolor = # FF0000&gt; {2} &lt;/ kolor&gt; &lt;kolor = # FF0000&gt; {3 } &lt;/ kolor&gt; sekwencja &lt;kolor = # FF0000&gt; {4} serii &lt;/ kolor&gt; &lt;kolor = # FF0000&gt; uszkodzenia uszkodzenia {5} razy postaci &lt;/ kolor&gt;</v>
          </cell>
          <cell r="AJ695" t="str">
            <v>&lt;Color = # FF0000&gt; {0} &lt;/ color&gt;, &lt;color = # FF0000&gt; {1} &lt;/ color&gt;, &lt;color = # FF0000&gt; {2} &lt;/ color&gt;, &lt;color = # FF0000&gt; {3 } &lt;/ color&gt; secvență de &lt;color = # FF0000&gt; {4} seria &lt;/ color&gt; &lt;color = # FF0000&gt; daune daune {5} de ori caractere &lt;/ culoare&gt;</v>
          </cell>
          <cell r="AK695" t="str">
            <v>&lt;Farba = # FF0000&gt; {0} &lt;/ farba&gt;, &lt;color = # FF0000&gt; {1} &lt;/ farba&gt;, &lt;color = # FF0000&gt; {2} &lt;/ farba&gt;, &lt;color = # FF0000&gt; {3 } &lt;/ farba&gt; sekvencie &lt;color = # FF0000&gt; {4} série &lt;/ farba&gt; &lt;color = # FF0000&gt; poškodenie poškodenie {5} opakovaní znakov &lt;/ farba&gt;</v>
          </cell>
          <cell r="AL695" t="str">
            <v>&lt;Färg = # FF0000&gt; {0} &lt;/ färg&gt;, &lt;color = # FF0000&gt; {1} &lt;/ färg&gt;, &lt;color = # FF0000&gt; {2} &lt;/ färg&gt;, &lt;color = # FF0000&gt; {3 } &lt;/ färg&gt; sekvensen av den &lt;color = # FF0000&gt; {4} serie &lt;/ färg&gt; &lt;color = # FF0000&gt; skador skador {5} av teckentider &lt;/ färg&gt;</v>
          </cell>
          <cell r="AM695" t="str">
            <v>&lt;Renk = # FF0000&gt; {0} &lt;/ renk&gt;, &lt;renk = # FF0000&gt; {1} &lt;/ renk&gt;, &lt;renk = # FF0000&gt; {2} &lt;/ renk&gt;, &lt;renk = # FF0000&gt; {3 karakter kez} &lt;/ renk&gt; &lt;renk = # FF0000&gt; {4} dizisinin dizisi &lt;/ renk&gt; &lt;renk = # FF0000&gt; hasar zarar {5} &lt;/ renk&gt;</v>
          </cell>
          <cell r="AN695" t="str">
            <v>&lt;Колір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v>
          </cell>
        </row>
        <row r="696">
          <cell r="A696" t="str">
            <v>Op_AttackAddRate</v>
          </cell>
          <cell r="B696">
            <v>1</v>
          </cell>
          <cell r="C696" t="str">
            <v>공격력</v>
          </cell>
          <cell r="E696" t="str">
            <v>공격력</v>
          </cell>
          <cell r="G696" t="str">
            <v>offense power</v>
          </cell>
          <cell r="H696" t="str">
            <v>Attack</v>
          </cell>
          <cell r="K696">
            <v>1</v>
          </cell>
          <cell r="M696" t="str">
            <v>攻撃力</v>
          </cell>
          <cell r="N696" t="str">
            <v>ATK</v>
          </cell>
          <cell r="O696" t="str">
            <v>ATK</v>
          </cell>
          <cell r="P696" t="str">
            <v>ATK</v>
          </cell>
          <cell r="Q696" t="str">
            <v>ATK</v>
          </cell>
          <cell r="R696" t="str">
            <v>ATK</v>
          </cell>
          <cell r="S696" t="str">
            <v>ATK</v>
          </cell>
          <cell r="T696" t="str">
            <v>ATK</v>
          </cell>
          <cell r="U696" t="str">
            <v>ATK</v>
          </cell>
          <cell r="V696" t="str">
            <v>พลังโจมตี</v>
          </cell>
          <cell r="W696" t="str">
            <v>ATK</v>
          </cell>
          <cell r="X696" t="str">
            <v>ATK</v>
          </cell>
          <cell r="Y696" t="str">
            <v>ATK</v>
          </cell>
          <cell r="Z696" t="str">
            <v>ATK</v>
          </cell>
          <cell r="AA696" t="str">
            <v>ATK</v>
          </cell>
          <cell r="AB696" t="str">
            <v>ATK</v>
          </cell>
          <cell r="AC696" t="str">
            <v>ATK</v>
          </cell>
          <cell r="AD696" t="str">
            <v>ATK</v>
          </cell>
          <cell r="AE696" t="str">
            <v>ATK</v>
          </cell>
          <cell r="AF696" t="str">
            <v>ATK</v>
          </cell>
          <cell r="AG696" t="str">
            <v>páncéltörő</v>
          </cell>
          <cell r="AH696" t="str">
            <v>ATK</v>
          </cell>
          <cell r="AI696" t="str">
            <v>ATK</v>
          </cell>
          <cell r="AJ696" t="str">
            <v>ATK</v>
          </cell>
          <cell r="AK696" t="str">
            <v>ATK</v>
          </cell>
          <cell r="AL696" t="str">
            <v>ATK</v>
          </cell>
          <cell r="AM696" t="str">
            <v>ATK</v>
          </cell>
          <cell r="AN696" t="str">
            <v>ATK</v>
          </cell>
        </row>
        <row r="697">
          <cell r="A697" t="str">
            <v>Op_Attack</v>
          </cell>
          <cell r="B697">
            <v>1</v>
          </cell>
          <cell r="C697" t="str">
            <v>공격력</v>
          </cell>
          <cell r="E697" t="str">
            <v>공격력</v>
          </cell>
          <cell r="G697" t="str">
            <v>offense power</v>
          </cell>
          <cell r="H697" t="str">
            <v>Attack</v>
          </cell>
          <cell r="K697">
            <v>1</v>
          </cell>
          <cell r="M697" t="str">
            <v>攻撃力</v>
          </cell>
          <cell r="N697" t="str">
            <v>ATK</v>
          </cell>
          <cell r="O697" t="str">
            <v>ATK</v>
          </cell>
          <cell r="P697" t="str">
            <v>ATK</v>
          </cell>
          <cell r="Q697" t="str">
            <v>ATK</v>
          </cell>
          <cell r="R697" t="str">
            <v>ATK</v>
          </cell>
          <cell r="S697" t="str">
            <v>ATK</v>
          </cell>
          <cell r="T697" t="str">
            <v>ATK</v>
          </cell>
          <cell r="U697" t="str">
            <v>ATK</v>
          </cell>
          <cell r="V697" t="str">
            <v>พลังโจมตี</v>
          </cell>
          <cell r="W697" t="str">
            <v>ATK</v>
          </cell>
          <cell r="X697" t="str">
            <v>ATK</v>
          </cell>
          <cell r="Y697" t="str">
            <v>ATK</v>
          </cell>
          <cell r="Z697" t="str">
            <v>ATK</v>
          </cell>
          <cell r="AA697" t="str">
            <v>ATK</v>
          </cell>
          <cell r="AB697" t="str">
            <v>ATK</v>
          </cell>
          <cell r="AC697" t="str">
            <v>ATK</v>
          </cell>
          <cell r="AD697" t="str">
            <v>ATK</v>
          </cell>
          <cell r="AE697" t="str">
            <v>ATK</v>
          </cell>
          <cell r="AF697" t="str">
            <v>ATK</v>
          </cell>
          <cell r="AG697" t="str">
            <v>páncéltörő</v>
          </cell>
          <cell r="AH697" t="str">
            <v>ATK</v>
          </cell>
          <cell r="AI697" t="str">
            <v>ATK</v>
          </cell>
          <cell r="AJ697" t="str">
            <v>ATK</v>
          </cell>
          <cell r="AK697" t="str">
            <v>ATK</v>
          </cell>
          <cell r="AL697" t="str">
            <v>ATK</v>
          </cell>
          <cell r="AM697" t="str">
            <v>ATK</v>
          </cell>
          <cell r="AN697" t="str">
            <v>ATK</v>
          </cell>
        </row>
        <row r="698">
          <cell r="A698" t="str">
            <v>Op_BossMonsterDamageIncreaseAddRate</v>
          </cell>
          <cell r="B698">
            <v>1</v>
          </cell>
          <cell r="C698" t="str">
            <v>보스 대미지 증가</v>
          </cell>
          <cell r="E698" t="str">
            <v>보스 대미지 증가</v>
          </cell>
          <cell r="G698" t="str">
            <v>BOSS increased damage</v>
          </cell>
          <cell r="H698" t="str">
            <v>Boss Damage Boost</v>
          </cell>
          <cell r="K698">
            <v>1</v>
          </cell>
          <cell r="M698" t="str">
            <v>ボスダメージ増加</v>
          </cell>
          <cell r="N698" t="str">
            <v>BOSS增加伤害</v>
          </cell>
          <cell r="O698" t="str">
            <v>BOSS增加傷害</v>
          </cell>
          <cell r="P698" t="str">
            <v>BOSS dégâts augmentés</v>
          </cell>
          <cell r="Q698" t="str">
            <v>BOSS erhöhten Schaden</v>
          </cell>
          <cell r="R698" t="str">
            <v>BOSS peningkatan kerusakan</v>
          </cell>
          <cell r="S698" t="str">
            <v>BOSS incrementato il danno</v>
          </cell>
          <cell r="T698" t="str">
            <v>BOSS увеличенный урон</v>
          </cell>
          <cell r="U698" t="str">
            <v>JEFE aumentado el daño</v>
          </cell>
          <cell r="V698" t="str">
            <v>BOSS ความเสียหายเพิ่มขึ้น</v>
          </cell>
          <cell r="W698" t="str">
            <v>BOSS tăng thiệt hại</v>
          </cell>
          <cell r="X698" t="str">
            <v>SALIÊNCIA aumento do dano</v>
          </cell>
          <cell r="Y698" t="str">
            <v>زيادة BOSS الضرر</v>
          </cell>
          <cell r="Z698" t="str">
            <v>BOSS павялічаны страты</v>
          </cell>
          <cell r="AA698" t="str">
            <v>BOSS увеличава щети</v>
          </cell>
          <cell r="AB698" t="str">
            <v>BOSS zvýšené poškození</v>
          </cell>
          <cell r="AC698" t="str">
            <v>BOSS toegenomen schade</v>
          </cell>
          <cell r="AD698" t="str">
            <v>BOSS lisääntynyt vahingot</v>
          </cell>
          <cell r="AE698" t="str">
            <v>BOSS αυξημένη ζημιά</v>
          </cell>
          <cell r="AF698" t="str">
            <v>BOSS גדל הנזק</v>
          </cell>
          <cell r="AG698" t="str">
            <v>BOSS nőtt kár</v>
          </cell>
          <cell r="AH698" t="str">
            <v>BOSS kerosakan meningkat</v>
          </cell>
          <cell r="AI698" t="str">
            <v>BOSS zwiększono obrażenia</v>
          </cell>
          <cell r="AJ698" t="str">
            <v>BOSS a crescut daune</v>
          </cell>
          <cell r="AK698" t="str">
            <v>BOSS zvýšené poškodenie</v>
          </cell>
          <cell r="AL698" t="str">
            <v>BOSS ökad skada</v>
          </cell>
          <cell r="AM698" t="str">
            <v>BOSS zarar arttı</v>
          </cell>
          <cell r="AN698" t="str">
            <v>BOSS збільшений шкоди</v>
          </cell>
        </row>
        <row r="699">
          <cell r="A699" t="str">
            <v>Op_NormalMonsterDamageIncreaseAddRate</v>
          </cell>
          <cell r="B699">
            <v>1</v>
          </cell>
          <cell r="C699" t="str">
            <v>잔몹 대미지 증가</v>
          </cell>
          <cell r="E699" t="str">
            <v>잔몹 대미지 증가</v>
          </cell>
          <cell r="G699" t="str">
            <v>Janmop increased damage</v>
          </cell>
          <cell r="H699" t="str">
            <v>Jaco Damage Boost</v>
          </cell>
          <cell r="K699">
            <v>1</v>
          </cell>
          <cell r="M699" t="str">
            <v>ジャンモプダメージ増加</v>
          </cell>
          <cell r="N699" t="str">
            <v>Janmop增加伤害</v>
          </cell>
          <cell r="O699" t="str">
            <v>Janmop增加傷害</v>
          </cell>
          <cell r="P699" t="str">
            <v>Janmop augmentation des dégâts</v>
          </cell>
          <cell r="Q699" t="str">
            <v>Janmop erhöhten Schaden</v>
          </cell>
          <cell r="R699" t="str">
            <v>Janmop peningkatan kerusakan</v>
          </cell>
          <cell r="S699" t="str">
            <v>Janmop incrementato il danno</v>
          </cell>
          <cell r="T699" t="str">
            <v>Janmop увеличенный урон</v>
          </cell>
          <cell r="U699" t="str">
            <v>Janmop aumentado el daño</v>
          </cell>
          <cell r="V699" t="str">
            <v>Janmop ความเสียหายเพิ่มขึ้น</v>
          </cell>
          <cell r="W699" t="str">
            <v>Janmop tăng thiệt hại</v>
          </cell>
          <cell r="X699" t="str">
            <v>Janmop aumento do dano</v>
          </cell>
          <cell r="Y699" t="str">
            <v>زيادة Janmop الضرر</v>
          </cell>
          <cell r="Z699" t="str">
            <v>Janmop павялічаны страты</v>
          </cell>
          <cell r="AA699" t="str">
            <v>Janmop увеличава щети</v>
          </cell>
          <cell r="AB699" t="str">
            <v>Janmop zvýšené poškození</v>
          </cell>
          <cell r="AC699" t="str">
            <v>Janmop toegenomen schade</v>
          </cell>
          <cell r="AD699" t="str">
            <v>Janmop lisääntynyt vahingot</v>
          </cell>
          <cell r="AE699" t="str">
            <v>Janmop αυξημένη ζημιά</v>
          </cell>
          <cell r="AF699" t="str">
            <v>Janmop גדל הנזק</v>
          </cell>
          <cell r="AG699" t="str">
            <v>Janmop nőtt kár</v>
          </cell>
          <cell r="AH699" t="str">
            <v>Janmop kerosakan meningkat</v>
          </cell>
          <cell r="AI699" t="str">
            <v>Janmop zwiększono obrażenia</v>
          </cell>
          <cell r="AJ699" t="str">
            <v>Janmop a crescut daune</v>
          </cell>
          <cell r="AK699" t="str">
            <v>Janmop zvýšené poškodenie</v>
          </cell>
          <cell r="AL699" t="str">
            <v>Janmop ökad skada</v>
          </cell>
          <cell r="AM699" t="str">
            <v>Janmop zarar arttı</v>
          </cell>
          <cell r="AN699" t="str">
            <v>Janmop збільшений шкоди</v>
          </cell>
        </row>
        <row r="700">
          <cell r="A700" t="str">
            <v>Op_BossMonsterDamageDecreaseAddRate</v>
          </cell>
          <cell r="B700">
            <v>1</v>
          </cell>
          <cell r="C700" t="str">
            <v>보스 피해 감소</v>
          </cell>
          <cell r="E700" t="str">
            <v>보스 피해 감소</v>
          </cell>
          <cell r="G700" t="str">
            <v>Boss harm reduction</v>
          </cell>
          <cell r="H700" t="str">
            <v>Boss Damage Down</v>
          </cell>
          <cell r="K700">
            <v>1</v>
          </cell>
          <cell r="M700" t="str">
            <v>ボス被害減少</v>
          </cell>
          <cell r="N700" t="str">
            <v>老板减少伤害</v>
          </cell>
          <cell r="O700" t="str">
            <v>老闆減少傷害</v>
          </cell>
          <cell r="P700" t="str">
            <v>la réduction des méfaits patron</v>
          </cell>
          <cell r="Q700" t="str">
            <v>Boss Schadensminderung</v>
          </cell>
          <cell r="R700" t="str">
            <v>pengurangan dampak buruk Boss</v>
          </cell>
          <cell r="S700" t="str">
            <v>riduzione del danno Boss</v>
          </cell>
          <cell r="T700" t="str">
            <v>снижение вреда Boss</v>
          </cell>
          <cell r="U700" t="str">
            <v>la reducción de daños jefe</v>
          </cell>
          <cell r="V700" t="str">
            <v>การลดอันตรายบอส</v>
          </cell>
          <cell r="W700" t="str">
            <v>giảm tác hại Boss</v>
          </cell>
          <cell r="X700" t="str">
            <v>redução de danos patrão</v>
          </cell>
          <cell r="Y700" t="str">
            <v>الحد من الضرر مدرب</v>
          </cell>
          <cell r="Z700" t="str">
            <v>зніжэнне шкоды Boss</v>
          </cell>
          <cell r="AA700" t="str">
            <v>намаляване Boss вреда</v>
          </cell>
          <cell r="AB700" t="str">
            <v>Snížení Boss harm</v>
          </cell>
          <cell r="AC700" t="str">
            <v>Boss harm reduction</v>
          </cell>
          <cell r="AD700" t="str">
            <v>Boss haittojen vähentämiseen</v>
          </cell>
          <cell r="AE700" t="str">
            <v>μείωσης της βλάβης Boss</v>
          </cell>
          <cell r="AF700" t="str">
            <v>צמצום הפגיעה בוס</v>
          </cell>
          <cell r="AG700" t="str">
            <v>Boss ártalomcsökkentés</v>
          </cell>
          <cell r="AH700" t="str">
            <v>Boss pengurangan kemudaratan</v>
          </cell>
          <cell r="AI700" t="str">
            <v>Boss redukcji szkód</v>
          </cell>
          <cell r="AJ700" t="str">
            <v>Reducerea efectelor nocive Boss</v>
          </cell>
          <cell r="AK700" t="str">
            <v>Zníženie Boss harm</v>
          </cell>
          <cell r="AL700" t="str">
            <v>Boss skademinskning</v>
          </cell>
          <cell r="AM700" t="str">
            <v>Patron zarar azaltma</v>
          </cell>
          <cell r="AN700" t="str">
            <v>зниження шкоди Boss</v>
          </cell>
        </row>
        <row r="701">
          <cell r="A701" t="str">
            <v>Op_NormalMonsterDamageDecreaseAddRate</v>
          </cell>
          <cell r="B701">
            <v>1</v>
          </cell>
          <cell r="C701" t="str">
            <v>잔몹 피해 감소</v>
          </cell>
          <cell r="E701" t="str">
            <v>잔몹 피해 감소</v>
          </cell>
          <cell r="G701" t="str">
            <v>Janmop damage reduction</v>
          </cell>
          <cell r="H701" t="str">
            <v>Jaco Damage Down</v>
          </cell>
          <cell r="K701">
            <v>1</v>
          </cell>
          <cell r="M701" t="str">
            <v>ジャンモプ被害減少</v>
          </cell>
          <cell r="N701" t="str">
            <v>Janmop损伤减少</v>
          </cell>
          <cell r="O701" t="str">
            <v>Janmop損傷減少</v>
          </cell>
          <cell r="P701" t="str">
            <v>Janmop réduction des dégâts</v>
          </cell>
          <cell r="Q701" t="str">
            <v>Janmop Schadensreduzierung</v>
          </cell>
          <cell r="R701" t="str">
            <v>pengurangan kerusakan Janmop</v>
          </cell>
          <cell r="S701" t="str">
            <v>riduzione del danno Janmop</v>
          </cell>
          <cell r="T701" t="str">
            <v>снижение ущерба Janmop</v>
          </cell>
          <cell r="U701" t="str">
            <v>reducción de daños Janmop</v>
          </cell>
          <cell r="V701" t="str">
            <v>ลดความเสียหาย Janmop</v>
          </cell>
          <cell r="W701" t="str">
            <v>giảm thiệt hại Janmop</v>
          </cell>
          <cell r="X701" t="str">
            <v>redução de danos Janmop</v>
          </cell>
          <cell r="Y701" t="str">
            <v>لحد من أضرار Janmop</v>
          </cell>
          <cell r="Z701" t="str">
            <v>зніжэнне шкоды Janmop</v>
          </cell>
          <cell r="AA701" t="str">
            <v>намаляване Janmop щети</v>
          </cell>
          <cell r="AB701" t="str">
            <v>Snížení Janmop poškození</v>
          </cell>
          <cell r="AC701" t="str">
            <v>Janmop schadereductie</v>
          </cell>
          <cell r="AD701" t="str">
            <v>Janmop vahinkojen vähentämiseen</v>
          </cell>
          <cell r="AE701" t="str">
            <v>μείωσης της βλάβης Janmop</v>
          </cell>
          <cell r="AF701" t="str">
            <v>הפחתת הנזק Janmop</v>
          </cell>
          <cell r="AG701" t="str">
            <v>Janmop károk csökkentése</v>
          </cell>
          <cell r="AH701" t="str">
            <v>Janmop pengurangan kerosakan</v>
          </cell>
          <cell r="AI701" t="str">
            <v>Redukcja szkód Janmop</v>
          </cell>
          <cell r="AJ701" t="str">
            <v>Reducerea daunelor Janmop</v>
          </cell>
          <cell r="AK701" t="str">
            <v>Zníženie Janmop poškodenie</v>
          </cell>
          <cell r="AL701" t="str">
            <v>Janmop skada minskning</v>
          </cell>
          <cell r="AM701" t="str">
            <v>Janmop hasar azaltma</v>
          </cell>
          <cell r="AN701" t="str">
            <v>зниження шкоди Janmop</v>
          </cell>
        </row>
        <row r="702">
          <cell r="A702" t="str">
            <v>Op_MaxHpAddRate</v>
          </cell>
          <cell r="B702">
            <v>1</v>
          </cell>
          <cell r="C702" t="str">
            <v>최대 체력</v>
          </cell>
          <cell r="E702" t="str">
            <v>최대 체력</v>
          </cell>
          <cell r="G702" t="str">
            <v>Max Stamina</v>
          </cell>
          <cell r="H702" t="str">
            <v>Max HP</v>
          </cell>
          <cell r="K702">
            <v>1</v>
          </cell>
          <cell r="M702" t="str">
            <v>最大体力</v>
          </cell>
          <cell r="N702" t="str">
            <v>最大体力</v>
          </cell>
          <cell r="O702" t="str">
            <v>最大體力</v>
          </cell>
          <cell r="P702" t="str">
            <v>max Endurance</v>
          </cell>
          <cell r="Q702" t="str">
            <v>Max Stamina</v>
          </cell>
          <cell r="R702" t="str">
            <v>Max Stamina</v>
          </cell>
          <cell r="S702" t="str">
            <v>Max Stamina</v>
          </cell>
          <cell r="T702" t="str">
            <v>Max Stamina</v>
          </cell>
          <cell r="U702" t="str">
            <v>Max Stamina</v>
          </cell>
          <cell r="V702" t="str">
            <v>Stamina สูงสุด</v>
          </cell>
          <cell r="W702" t="str">
            <v>Max Stamina</v>
          </cell>
          <cell r="X702" t="str">
            <v>Max Stamina</v>
          </cell>
          <cell r="Y702" t="str">
            <v>ماكس القدرة على التحمل</v>
          </cell>
          <cell r="Z702" t="str">
            <v>Max Stamina</v>
          </cell>
          <cell r="AA702" t="str">
            <v>Max Stamina</v>
          </cell>
          <cell r="AB702" t="str">
            <v>Max Stamina</v>
          </cell>
          <cell r="AC702" t="str">
            <v>Max Stamina</v>
          </cell>
          <cell r="AD702" t="str">
            <v>max Stamina</v>
          </cell>
          <cell r="AE702" t="str">
            <v>Μέγιστη Αντοχή</v>
          </cell>
          <cell r="AF702" t="str">
            <v>מקס סיבולת</v>
          </cell>
          <cell r="AG702" t="str">
            <v>Max Stamina</v>
          </cell>
          <cell r="AH702" t="str">
            <v>Max Stamina</v>
          </cell>
          <cell r="AI702" t="str">
            <v>max Stamina</v>
          </cell>
          <cell r="AJ702" t="str">
            <v>Max Stamina</v>
          </cell>
          <cell r="AK702" t="str">
            <v>Max Stamina</v>
          </cell>
          <cell r="AL702" t="str">
            <v>Max Stamina</v>
          </cell>
          <cell r="AM702" t="str">
            <v>Maksimum Dayanıklılık</v>
          </cell>
          <cell r="AN702" t="str">
            <v>Max Stamina</v>
          </cell>
        </row>
        <row r="703">
          <cell r="A703" t="str">
            <v>Op_MaxHp</v>
          </cell>
          <cell r="B703">
            <v>1</v>
          </cell>
          <cell r="C703" t="str">
            <v>최대 체력</v>
          </cell>
          <cell r="E703" t="str">
            <v>최대 체력</v>
          </cell>
          <cell r="G703" t="str">
            <v>Max Stamina</v>
          </cell>
          <cell r="H703" t="str">
            <v>Max HP</v>
          </cell>
          <cell r="K703">
            <v>1</v>
          </cell>
          <cell r="M703" t="str">
            <v>最大体力</v>
          </cell>
          <cell r="N703" t="str">
            <v>最大体力</v>
          </cell>
          <cell r="O703" t="str">
            <v>最大體力</v>
          </cell>
          <cell r="P703" t="str">
            <v>max Endurance</v>
          </cell>
          <cell r="Q703" t="str">
            <v>Max Stamina</v>
          </cell>
          <cell r="R703" t="str">
            <v>Max Stamina</v>
          </cell>
          <cell r="S703" t="str">
            <v>Max Stamina</v>
          </cell>
          <cell r="T703" t="str">
            <v>Max Stamina</v>
          </cell>
          <cell r="U703" t="str">
            <v>Max Stamina</v>
          </cell>
          <cell r="V703" t="str">
            <v>Stamina สูงสุด</v>
          </cell>
          <cell r="W703" t="str">
            <v>Max Stamina</v>
          </cell>
          <cell r="X703" t="str">
            <v>Max Stamina</v>
          </cell>
          <cell r="Y703" t="str">
            <v>ماكس القدرة على التحمل</v>
          </cell>
          <cell r="Z703" t="str">
            <v>Max Stamina</v>
          </cell>
          <cell r="AA703" t="str">
            <v>Max Stamina</v>
          </cell>
          <cell r="AB703" t="str">
            <v>Max Stamina</v>
          </cell>
          <cell r="AC703" t="str">
            <v>Max Stamina</v>
          </cell>
          <cell r="AD703" t="str">
            <v>max Stamina</v>
          </cell>
          <cell r="AE703" t="str">
            <v>Μέγιστη Αντοχή</v>
          </cell>
          <cell r="AF703" t="str">
            <v>מקס סיבולת</v>
          </cell>
          <cell r="AG703" t="str">
            <v>Max Stamina</v>
          </cell>
          <cell r="AH703" t="str">
            <v>Max Stamina</v>
          </cell>
          <cell r="AI703" t="str">
            <v>max Stamina</v>
          </cell>
          <cell r="AJ703" t="str">
            <v>Max Stamina</v>
          </cell>
          <cell r="AK703" t="str">
            <v>Max Stamina</v>
          </cell>
          <cell r="AL703" t="str">
            <v>Max Stamina</v>
          </cell>
          <cell r="AM703" t="str">
            <v>Maksimum Dayanıklılık</v>
          </cell>
          <cell r="AN703" t="str">
            <v>Max Stamina</v>
          </cell>
        </row>
        <row r="704">
          <cell r="A704" t="str">
            <v>Op_PowerSourceHealAddRate</v>
          </cell>
          <cell r="B704">
            <v>1</v>
          </cell>
          <cell r="C704" t="str">
            <v>파워소스 회복량</v>
          </cell>
          <cell r="E704" t="str">
            <v>파워소스 회복량</v>
          </cell>
          <cell r="G704" t="str">
            <v>Power source Regeneration</v>
          </cell>
          <cell r="H704" t="str">
            <v>Power Source Heal</v>
          </cell>
          <cell r="K704">
            <v>1</v>
          </cell>
          <cell r="M704" t="str">
            <v>パワーソース回復量</v>
          </cell>
          <cell r="N704" t="str">
            <v>电源再生</v>
          </cell>
          <cell r="O704" t="str">
            <v>電源再生</v>
          </cell>
          <cell r="P704" t="str">
            <v>La régénération de la source d'énergie</v>
          </cell>
          <cell r="Q704" t="str">
            <v>Stromquelle Regeneration</v>
          </cell>
          <cell r="R704" t="str">
            <v>Kekuatan sumber Regenerasi</v>
          </cell>
          <cell r="S704" t="str">
            <v>Fonte di energia Rigenerazione</v>
          </cell>
          <cell r="T704" t="str">
            <v>Регенерация Источник питания</v>
          </cell>
          <cell r="U704" t="str">
            <v>Regeneración fuente de alimentación</v>
          </cell>
          <cell r="V704" t="str">
            <v>ฟื้นฟูแหล่งพลังงาน</v>
          </cell>
          <cell r="W704" t="str">
            <v>Điện tái sinh nguồn</v>
          </cell>
          <cell r="X704" t="str">
            <v>Regeneração fonte de energia</v>
          </cell>
          <cell r="Y704" t="str">
            <v>مصدر قوة التجديد</v>
          </cell>
          <cell r="Z704" t="str">
            <v>Рэгенерацыя Крыніца сілкавання</v>
          </cell>
          <cell r="AA704" t="str">
            <v>Източник на енергия Регенерация</v>
          </cell>
          <cell r="AB704" t="str">
            <v>Zdroj energie Regenerace</v>
          </cell>
          <cell r="AC704" t="str">
            <v>Energiebron Regeneration</v>
          </cell>
          <cell r="AD704" t="str">
            <v>Virtalähteeseen Regeneration</v>
          </cell>
          <cell r="AE704" t="str">
            <v>Αναγέννηση πηγή ενέργειας</v>
          </cell>
          <cell r="AF704" t="str">
            <v>התחדשות מקור חשמל</v>
          </cell>
          <cell r="AG704" t="str">
            <v>Áramforrás Regeneration</v>
          </cell>
          <cell r="AH704" t="str">
            <v>Sumber kuasa pertumbuhan semula</v>
          </cell>
          <cell r="AI704" t="str">
            <v>Źródło zasilania Regeneracja</v>
          </cell>
          <cell r="AJ704" t="str">
            <v>Putere sursa Regenerarea</v>
          </cell>
          <cell r="AK704" t="str">
            <v>Zdroj energie Regenerácia</v>
          </cell>
          <cell r="AL704" t="str">
            <v>Kraftkälla Regeneration</v>
          </cell>
          <cell r="AM704" t="str">
            <v>Güç kaynağı Rejenerasyon</v>
          </cell>
          <cell r="AN704" t="str">
            <v>Регенерація Джерело живлення</v>
          </cell>
        </row>
        <row r="705">
          <cell r="A705" t="str">
            <v>Op_SwapHealAddRate</v>
          </cell>
          <cell r="B705">
            <v>1</v>
          </cell>
          <cell r="C705" t="str">
            <v>교체 회복량</v>
          </cell>
          <cell r="E705" t="str">
            <v>교체 회복량</v>
          </cell>
          <cell r="G705" t="str">
            <v>Replacement Regeneration</v>
          </cell>
          <cell r="H705" t="str">
            <v>Swap Heal</v>
          </cell>
          <cell r="K705">
            <v>1</v>
          </cell>
          <cell r="M705" t="str">
            <v>交換回復量</v>
          </cell>
          <cell r="N705" t="str">
            <v>更换再生</v>
          </cell>
          <cell r="O705" t="str">
            <v>更換再生</v>
          </cell>
          <cell r="P705" t="str">
            <v>La régénération de remplacement</v>
          </cell>
          <cell r="Q705" t="str">
            <v>Ersatz-Regeneration</v>
          </cell>
          <cell r="R705" t="str">
            <v>penggantian Regenerasi</v>
          </cell>
          <cell r="S705" t="str">
            <v>Rigenerazione Sostituzione</v>
          </cell>
          <cell r="T705" t="str">
            <v>Замена Регенерация</v>
          </cell>
          <cell r="U705" t="str">
            <v>La regeneración de reemplazo</v>
          </cell>
          <cell r="V705" t="str">
            <v>ฟื้นฟูทดแทน</v>
          </cell>
          <cell r="W705" t="str">
            <v>tái sinh thay thế</v>
          </cell>
          <cell r="X705" t="str">
            <v>Regeneração de substituição</v>
          </cell>
          <cell r="Y705" t="str">
            <v>التجديد استبدال</v>
          </cell>
          <cell r="Z705" t="str">
            <v>замена Рэгенерацыі</v>
          </cell>
          <cell r="AA705" t="str">
            <v>Замяна Регенерация</v>
          </cell>
          <cell r="AB705" t="str">
            <v>výměna Regeneration</v>
          </cell>
          <cell r="AC705" t="str">
            <v>vervanging Regeneration</v>
          </cell>
          <cell r="AD705" t="str">
            <v>Korvaus Regeneration</v>
          </cell>
          <cell r="AE705" t="str">
            <v>Αντικατάσταση Αναγέννηση</v>
          </cell>
          <cell r="AF705" t="str">
            <v>התחדשות החלפה</v>
          </cell>
          <cell r="AG705" t="str">
            <v>csere Regeneration</v>
          </cell>
          <cell r="AH705" t="str">
            <v>Regeneration penggantian</v>
          </cell>
          <cell r="AI705" t="str">
            <v>wymiana Regeneracja</v>
          </cell>
          <cell r="AJ705" t="str">
            <v>Înlocuirea Regenerare</v>
          </cell>
          <cell r="AK705" t="str">
            <v>výmena Regeneration</v>
          </cell>
          <cell r="AL705" t="str">
            <v>Ersättnings Regeneration</v>
          </cell>
          <cell r="AM705" t="str">
            <v>yedek Rejenerasyon</v>
          </cell>
          <cell r="AN705" t="str">
            <v>заміна Регенерація</v>
          </cell>
        </row>
        <row r="706">
          <cell r="A706" t="str">
            <v>Op_LevelUpHealRate</v>
          </cell>
          <cell r="B706">
            <v>1</v>
          </cell>
          <cell r="C706" t="str">
            <v>레벨업 회복량</v>
          </cell>
          <cell r="E706" t="str">
            <v>레벨업 회복량</v>
          </cell>
          <cell r="G706" t="str">
            <v>Level-up amount of recovery</v>
          </cell>
          <cell r="H706" t="str">
            <v>Level Up Heal</v>
          </cell>
          <cell r="K706">
            <v>1</v>
          </cell>
          <cell r="M706" t="str">
            <v>レベルアップ回復量</v>
          </cell>
          <cell r="N706" t="str">
            <v>恢复的等级提升量</v>
          </cell>
          <cell r="O706" t="str">
            <v>恢復的等級提升量</v>
          </cell>
          <cell r="P706" t="str">
            <v>quantité de récupération level-up</v>
          </cell>
          <cell r="Q706" t="str">
            <v>Level-up Menge der Erholung</v>
          </cell>
          <cell r="R706" t="str">
            <v>Jumlah tingkat-up pemulihan</v>
          </cell>
          <cell r="S706" t="str">
            <v>importo level-up di recupero</v>
          </cell>
          <cell r="T706" t="str">
            <v>Уровень вверх количество восстановления</v>
          </cell>
          <cell r="U706" t="str">
            <v>cantidad subida de nivel de recuperación</v>
          </cell>
          <cell r="V706" t="str">
            <v>จำนวนระดับขึ้นของการกู้คืน</v>
          </cell>
          <cell r="W706" t="str">
            <v>lượng lên level phục hồi</v>
          </cell>
          <cell r="X706" t="str">
            <v>quantidade de level-up da recuperação</v>
          </cell>
          <cell r="Y706" t="str">
            <v>كمية على مستوى أعلى من الانتعاش</v>
          </cell>
          <cell r="Z706" t="str">
            <v>Ўзровень ўверх колькасць аднаўлення</v>
          </cell>
          <cell r="AA706" t="str">
            <v>размер на възстановяване ниво действия</v>
          </cell>
          <cell r="AB706" t="str">
            <v>Level-up množství oživení</v>
          </cell>
          <cell r="AC706" t="str">
            <v>Level-up bedrag van herstel</v>
          </cell>
          <cell r="AD706" t="str">
            <v>Tason määrän elpymistä</v>
          </cell>
          <cell r="AE706" t="str">
            <v>Level-up ποσό της ανάκτησης</v>
          </cell>
          <cell r="AF706" t="str">
            <v>רמה-עד סכום של התאוששות</v>
          </cell>
          <cell r="AG706" t="str">
            <v>Level up mennyiségű helyreállítási</v>
          </cell>
          <cell r="AH706" t="str">
            <v>jumlah tahap-up pemulihan</v>
          </cell>
          <cell r="AI706" t="str">
            <v>Kwota Level-up z odzysku</v>
          </cell>
          <cell r="AJ706" t="str">
            <v>Suma-up la nivel de recuperare</v>
          </cell>
          <cell r="AK706" t="str">
            <v>Level-up množstvo oživenie</v>
          </cell>
          <cell r="AL706" t="str">
            <v>Nivå-up mängd återhämtning</v>
          </cell>
          <cell r="AM706" t="str">
            <v>iyileşme Seviye-up miktarı</v>
          </cell>
          <cell r="AN706" t="str">
            <v>Рівень вгору кількість відновлення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ExtraStatTable"/>
      <sheetName val="Dyeing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prefabAddress|String</v>
          </cell>
          <cell r="Y1" t="str">
            <v>portraitAddress|String</v>
          </cell>
          <cell r="Z1" t="str">
            <v>targetingSphereRadius|Float</v>
          </cell>
          <cell r="AA1" t="str">
            <v>flying|Bool</v>
          </cell>
          <cell r="AB1" t="str">
            <v>orderIndex|Int</v>
          </cell>
          <cell r="AC1" t="str">
            <v>제외사유</v>
          </cell>
          <cell r="AD1" t="str">
            <v>업데이트순번</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t="str">
            <v>Ganfaul</v>
          </cell>
          <cell r="Y2" t="str">
            <v>Portrait_Ganfaul</v>
          </cell>
          <cell r="Z2">
            <v>0.05</v>
          </cell>
          <cell r="AA2" t="b">
            <v>0</v>
          </cell>
          <cell r="AB2">
            <v>1</v>
          </cell>
          <cell r="AD2">
            <v>0</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t="str">
            <v>KeepSeries</v>
          </cell>
          <cell r="Y3" t="str">
            <v>Portrait_KeepSeries</v>
          </cell>
          <cell r="Z3">
            <v>0.25</v>
          </cell>
          <cell r="AA3" t="b">
            <v>0</v>
          </cell>
          <cell r="AB3">
            <v>45</v>
          </cell>
          <cell r="AD3">
            <v>0</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t="str">
            <v>BigBatSuccubus</v>
          </cell>
          <cell r="Y4" t="str">
            <v>Portrait_BigBatSuccubus</v>
          </cell>
          <cell r="Z4">
            <v>0.15</v>
          </cell>
          <cell r="AA4" t="b">
            <v>0</v>
          </cell>
          <cell r="AB4">
            <v>27</v>
          </cell>
          <cell r="AD4">
            <v>0</v>
          </cell>
        </row>
        <row r="5">
          <cell r="A5" t="str">
            <v>Actor0104</v>
          </cell>
          <cell r="B5">
            <v>4</v>
          </cell>
          <cell r="C5" t="str">
            <v>CharName_Bei</v>
          </cell>
          <cell r="D5" t="str">
            <v>CharStory_Bei</v>
          </cell>
          <cell r="E5" t="str">
            <v>CharDesc_Bei</v>
          </cell>
          <cell r="F5" t="str">
            <v>CharUltimate_Bei</v>
          </cell>
          <cell r="G5" t="str">
            <v>베이</v>
          </cell>
          <cell r="H5" t="str">
            <v>베이의 설명 우다다다</v>
          </cell>
          <cell r="I5" t="str">
            <v>장판 공격을 사용한다</v>
          </cell>
          <cell r="J5" t="str">
            <v>&lt;size=16&gt;&lt;color=#DE7100&gt;궁극기 이름&lt;/color&gt;&lt;/size&gt;
궁극기 설명</v>
          </cell>
          <cell r="K5">
            <v>1</v>
          </cell>
          <cell r="L5">
            <v>0.93</v>
          </cell>
          <cell r="M5">
            <v>1.25</v>
          </cell>
          <cell r="N5">
            <v>0.3</v>
          </cell>
          <cell r="O5">
            <v>0.375</v>
          </cell>
          <cell r="P5">
            <v>0.95</v>
          </cell>
          <cell r="Q5">
            <v>3.4</v>
          </cell>
          <cell r="R5">
            <v>1.2749999999999999</v>
          </cell>
          <cell r="S5">
            <v>1.3421052631578947</v>
          </cell>
          <cell r="T5">
            <v>3.5</v>
          </cell>
          <cell r="U5">
            <v>0</v>
          </cell>
          <cell r="V5">
            <v>125</v>
          </cell>
          <cell r="W5">
            <v>5</v>
          </cell>
          <cell r="X5" t="str">
            <v>Bei</v>
          </cell>
          <cell r="Y5" t="str">
            <v>Portrait_Bei</v>
          </cell>
          <cell r="Z5">
            <v>0.2</v>
          </cell>
          <cell r="AA5" t="b">
            <v>0</v>
          </cell>
          <cell r="AB5">
            <v>22</v>
          </cell>
          <cell r="AD5">
            <v>0</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t="str">
            <v>JellyFishGirl</v>
          </cell>
          <cell r="Y6" t="str">
            <v>Portrait_JellyFishGirl</v>
          </cell>
          <cell r="Z6">
            <v>0</v>
          </cell>
          <cell r="AA6" t="b">
            <v>0</v>
          </cell>
          <cell r="AB6">
            <v>47</v>
          </cell>
          <cell r="AD6">
            <v>0</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t="str">
            <v>QueryChan</v>
          </cell>
          <cell r="Y7" t="str">
            <v>Portrait_QueryChan</v>
          </cell>
          <cell r="Z7">
            <v>0.05</v>
          </cell>
          <cell r="AA7" t="b">
            <v>0</v>
          </cell>
          <cell r="AC7" t="str">
            <v>저작권이슈</v>
          </cell>
          <cell r="AD7">
            <v>99999</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어스메이지의 설명 우다다다</v>
          </cell>
          <cell r="I8" t="str">
            <v>적의 미스를 무마시키는 백발백중 캐릭터</v>
          </cell>
          <cell r="J8" t="str">
            <v>&lt;size=16&gt;&lt;color=#DE7100&gt;궁극기 이름&lt;/color&gt;&lt;/size&gt;
궁극기 설명</v>
          </cell>
          <cell r="K8">
            <v>0</v>
          </cell>
          <cell r="L8">
            <v>1</v>
          </cell>
          <cell r="M8">
            <v>1</v>
          </cell>
          <cell r="N8">
            <v>0.55000000000000004</v>
          </cell>
          <cell r="O8">
            <v>0.55000000000000004</v>
          </cell>
          <cell r="P8">
            <v>0.75</v>
          </cell>
          <cell r="Q8">
            <v>1.9</v>
          </cell>
          <cell r="R8">
            <v>1.0449999999999999</v>
          </cell>
          <cell r="S8">
            <v>1.3933333333333333</v>
          </cell>
          <cell r="T8">
            <v>3.5</v>
          </cell>
          <cell r="U8">
            <v>0</v>
          </cell>
          <cell r="V8">
            <v>125</v>
          </cell>
          <cell r="W8">
            <v>0</v>
          </cell>
          <cell r="X8" t="str">
            <v>EarthMage</v>
          </cell>
          <cell r="Y8" t="str">
            <v>Portrait_EarthMage</v>
          </cell>
          <cell r="Z8">
            <v>0.05</v>
          </cell>
          <cell r="AA8" t="b">
            <v>0</v>
          </cell>
          <cell r="AB8">
            <v>43</v>
          </cell>
          <cell r="AD8">
            <v>0</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1</v>
          </cell>
          <cell r="M9">
            <v>1</v>
          </cell>
          <cell r="N9">
            <v>0.55000000000000004</v>
          </cell>
          <cell r="O9">
            <v>0.55000000000000004</v>
          </cell>
          <cell r="P9">
            <v>0.75</v>
          </cell>
          <cell r="Q9">
            <v>2.4</v>
          </cell>
          <cell r="R9">
            <v>1.32</v>
          </cell>
          <cell r="S9">
            <v>1.76</v>
          </cell>
          <cell r="T9">
            <v>2.5</v>
          </cell>
          <cell r="U9">
            <v>1</v>
          </cell>
          <cell r="V9">
            <v>125</v>
          </cell>
          <cell r="W9">
            <v>4</v>
          </cell>
          <cell r="X9" t="str">
            <v>DynaMob</v>
          </cell>
          <cell r="Y9" t="str">
            <v>Portrait_DynaMob</v>
          </cell>
          <cell r="Z9">
            <v>0.05</v>
          </cell>
          <cell r="AA9" t="b">
            <v>0</v>
          </cell>
          <cell r="AB9">
            <v>24</v>
          </cell>
          <cell r="AD9">
            <v>0</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SF워리어의 설명 우다다다</v>
          </cell>
          <cell r="I10" t="str">
            <v>멀티타겟 프리셋으로 공격한다</v>
          </cell>
          <cell r="J10" t="str">
            <v>&lt;size=16&gt;&lt;color=#DE7100&gt;궁극기 이름&lt;/color&gt;&lt;/size&gt;
궁극기 설명</v>
          </cell>
          <cell r="K10">
            <v>1</v>
          </cell>
          <cell r="L10">
            <v>1</v>
          </cell>
          <cell r="M10">
            <v>1</v>
          </cell>
          <cell r="N10">
            <v>0.55000000000000004</v>
          </cell>
          <cell r="O10">
            <v>0.55000000000000004</v>
          </cell>
          <cell r="P10">
            <v>0.75</v>
          </cell>
          <cell r="Q10">
            <v>1.9</v>
          </cell>
          <cell r="R10">
            <v>1.0449999999999999</v>
          </cell>
          <cell r="S10">
            <v>1.3933333333333333</v>
          </cell>
          <cell r="T10">
            <v>3.5</v>
          </cell>
          <cell r="U10">
            <v>1</v>
          </cell>
          <cell r="V10">
            <v>125</v>
          </cell>
          <cell r="W10">
            <v>0</v>
          </cell>
          <cell r="X10" t="str">
            <v>SciFiWarrior</v>
          </cell>
          <cell r="Y10" t="str">
            <v>Portrait_SciFiWarrior</v>
          </cell>
          <cell r="Z10">
            <v>0.05</v>
          </cell>
          <cell r="AA10" t="b">
            <v>0</v>
          </cell>
          <cell r="AB10">
            <v>26</v>
          </cell>
          <cell r="AD10">
            <v>0</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카오스엘리멘탈의 설명 우다다다</v>
          </cell>
          <cell r="I11" t="str">
            <v>멀티타겟 프리셋으로 공격한다</v>
          </cell>
          <cell r="J11" t="str">
            <v>&lt;size=16&gt;&lt;color=#DE7100&gt;궁극기 이름&lt;/color&gt;&lt;/size&gt;
궁극기 설명</v>
          </cell>
          <cell r="K11">
            <v>0</v>
          </cell>
          <cell r="L11">
            <v>1</v>
          </cell>
          <cell r="M11">
            <v>1</v>
          </cell>
          <cell r="N11">
            <v>0.55000000000000004</v>
          </cell>
          <cell r="O11">
            <v>0.55000000000000004</v>
          </cell>
          <cell r="P11">
            <v>0.75</v>
          </cell>
          <cell r="Q11">
            <v>1.9</v>
          </cell>
          <cell r="R11">
            <v>1.0449999999999999</v>
          </cell>
          <cell r="S11">
            <v>1.3933333333333333</v>
          </cell>
          <cell r="T11">
            <v>3</v>
          </cell>
          <cell r="U11">
            <v>2</v>
          </cell>
          <cell r="V11">
            <v>125</v>
          </cell>
          <cell r="W11">
            <v>0</v>
          </cell>
          <cell r="X11" t="str">
            <v>ChaosElemental</v>
          </cell>
          <cell r="Y11" t="str">
            <v>Portrait_ChaosElemental</v>
          </cell>
          <cell r="Z11">
            <v>0.05</v>
          </cell>
          <cell r="AA11" t="b">
            <v>1</v>
          </cell>
          <cell r="AB11">
            <v>49</v>
          </cell>
          <cell r="AD11">
            <v>0</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1</v>
          </cell>
          <cell r="M12">
            <v>1</v>
          </cell>
          <cell r="N12">
            <v>0.55000000000000004</v>
          </cell>
          <cell r="O12">
            <v>0.55000000000000004</v>
          </cell>
          <cell r="P12">
            <v>0.75</v>
          </cell>
          <cell r="Q12">
            <v>1.9</v>
          </cell>
          <cell r="R12">
            <v>1.0449999999999999</v>
          </cell>
          <cell r="S12">
            <v>1.3933333333333333</v>
          </cell>
          <cell r="T12">
            <v>3.5</v>
          </cell>
          <cell r="U12">
            <v>2</v>
          </cell>
          <cell r="V12">
            <v>125</v>
          </cell>
          <cell r="W12">
            <v>0</v>
          </cell>
          <cell r="X12" t="str">
            <v>SuperHero</v>
          </cell>
          <cell r="Y12" t="str">
            <v>Portrait_SuperHero</v>
          </cell>
          <cell r="Z12">
            <v>0.05</v>
          </cell>
          <cell r="AA12" t="b">
            <v>0</v>
          </cell>
          <cell r="AB12">
            <v>51</v>
          </cell>
          <cell r="AD12">
            <v>0</v>
          </cell>
        </row>
        <row r="13">
          <cell r="A13" t="str">
            <v>Actor3212</v>
          </cell>
          <cell r="B13">
            <v>12</v>
          </cell>
          <cell r="C13" t="str">
            <v>CharName_Meryl</v>
          </cell>
          <cell r="D13" t="str">
            <v>CharStory_Meryl</v>
          </cell>
          <cell r="E13" t="str">
            <v>CharDesc_Meryl</v>
          </cell>
          <cell r="F13" t="str">
            <v>CharUltimate_Meryl</v>
          </cell>
          <cell r="G13" t="str">
            <v>메릴</v>
          </cell>
          <cell r="H13" t="str">
            <v>메릴의 설명 우다다다</v>
          </cell>
          <cell r="I13" t="str">
            <v>멀티타겟 프리셋으로 공격한다</v>
          </cell>
          <cell r="J13" t="str">
            <v>&lt;size=16&gt;&lt;color=#DE7100&gt;궁극기 이름&lt;/color&gt;&lt;/size&gt;
궁극기 설명</v>
          </cell>
          <cell r="K13">
            <v>2</v>
          </cell>
          <cell r="L13">
            <v>1</v>
          </cell>
          <cell r="M13">
            <v>1</v>
          </cell>
          <cell r="N13">
            <v>0.55000000000000004</v>
          </cell>
          <cell r="O13">
            <v>0.55000000000000004</v>
          </cell>
          <cell r="P13">
            <v>0.75</v>
          </cell>
          <cell r="Q13">
            <v>1.9</v>
          </cell>
          <cell r="R13">
            <v>1.0449999999999999</v>
          </cell>
          <cell r="S13">
            <v>1.3933333333333333</v>
          </cell>
          <cell r="T13">
            <v>3.5</v>
          </cell>
          <cell r="U13">
            <v>3</v>
          </cell>
          <cell r="V13">
            <v>125</v>
          </cell>
          <cell r="W13">
            <v>0</v>
          </cell>
          <cell r="X13" t="str">
            <v>Meryl</v>
          </cell>
          <cell r="Y13" t="str">
            <v>Portrait_Meryl</v>
          </cell>
          <cell r="Z13">
            <v>0.05</v>
          </cell>
          <cell r="AA13" t="b">
            <v>0</v>
          </cell>
          <cell r="AB13">
            <v>10</v>
          </cell>
          <cell r="AD13">
            <v>0</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그릭워리어의 설명 우다다다</v>
          </cell>
          <cell r="I14" t="str">
            <v>멀티타겟 프리셋으로 공격한다</v>
          </cell>
          <cell r="J14" t="str">
            <v>&lt;size=16&gt;&lt;color=#DE7100&gt;궁극기 이름&lt;/color&gt;&lt;/size&gt;
궁극기 설명</v>
          </cell>
          <cell r="K14">
            <v>1</v>
          </cell>
          <cell r="L14">
            <v>1</v>
          </cell>
          <cell r="M14">
            <v>1</v>
          </cell>
          <cell r="N14">
            <v>0.55000000000000004</v>
          </cell>
          <cell r="O14">
            <v>0.55000000000000004</v>
          </cell>
          <cell r="P14">
            <v>0.75</v>
          </cell>
          <cell r="Q14">
            <v>1.9</v>
          </cell>
          <cell r="R14">
            <v>1.0449999999999999</v>
          </cell>
          <cell r="S14">
            <v>1.3933333333333333</v>
          </cell>
          <cell r="T14">
            <v>3.5</v>
          </cell>
          <cell r="U14">
            <v>0</v>
          </cell>
          <cell r="V14">
            <v>125</v>
          </cell>
          <cell r="W14">
            <v>0</v>
          </cell>
          <cell r="X14" t="str">
            <v>GreekWarrior</v>
          </cell>
          <cell r="Y14" t="str">
            <v>Portrait_GreekWarrior</v>
          </cell>
          <cell r="Z14">
            <v>0.05</v>
          </cell>
          <cell r="AA14" t="b">
            <v>0</v>
          </cell>
          <cell r="AB14">
            <v>21</v>
          </cell>
          <cell r="AD14">
            <v>0</v>
          </cell>
        </row>
        <row r="15">
          <cell r="A15" t="str">
            <v>Actor3114</v>
          </cell>
          <cell r="B15">
            <v>14</v>
          </cell>
          <cell r="C15" t="str">
            <v>CharName_Akai</v>
          </cell>
          <cell r="D15" t="str">
            <v>CharStory_Akai</v>
          </cell>
          <cell r="E15" t="str">
            <v>CharDesc_Akai</v>
          </cell>
          <cell r="F15" t="str">
            <v>CharUltimate_Akai</v>
          </cell>
          <cell r="G15" t="str">
            <v>아카이</v>
          </cell>
          <cell r="H15" t="str">
            <v>아카이의 설명 우다다다</v>
          </cell>
          <cell r="I15" t="str">
            <v>멀티타겟 프리셋으로 공격한다</v>
          </cell>
          <cell r="J15" t="str">
            <v>&lt;size=16&gt;&lt;color=#DE7100&gt;궁극기 이름&lt;/color&gt;&lt;/size&gt;
궁극기 설명</v>
          </cell>
          <cell r="K15">
            <v>1</v>
          </cell>
          <cell r="L15">
            <v>1</v>
          </cell>
          <cell r="M15">
            <v>1</v>
          </cell>
          <cell r="N15">
            <v>0.55000000000000004</v>
          </cell>
          <cell r="O15">
            <v>0.55000000000000004</v>
          </cell>
          <cell r="P15">
            <v>0.75</v>
          </cell>
          <cell r="Q15">
            <v>1.9</v>
          </cell>
          <cell r="R15">
            <v>1.0449999999999999</v>
          </cell>
          <cell r="S15">
            <v>1.3933333333333333</v>
          </cell>
          <cell r="T15">
            <v>3.5</v>
          </cell>
          <cell r="U15">
            <v>3</v>
          </cell>
          <cell r="V15">
            <v>125</v>
          </cell>
          <cell r="W15">
            <v>0</v>
          </cell>
          <cell r="X15" t="str">
            <v>Akai</v>
          </cell>
          <cell r="Y15" t="str">
            <v>Portrait_Akai</v>
          </cell>
          <cell r="Z15">
            <v>0.05</v>
          </cell>
          <cell r="AA15" t="b">
            <v>0</v>
          </cell>
          <cell r="AB15">
            <v>30</v>
          </cell>
          <cell r="AD15">
            <v>0</v>
          </cell>
        </row>
        <row r="16">
          <cell r="A16" t="str">
            <v>Actor2015</v>
          </cell>
          <cell r="B16">
            <v>15</v>
          </cell>
          <cell r="C16" t="str">
            <v>CharName_Yuka</v>
          </cell>
          <cell r="D16" t="str">
            <v>CharStory_Yuka</v>
          </cell>
          <cell r="E16" t="str">
            <v>CharDesc_Yuka</v>
          </cell>
          <cell r="F16" t="str">
            <v>CharUltimate_Yuka</v>
          </cell>
          <cell r="G16" t="str">
            <v>유카</v>
          </cell>
          <cell r="H16" t="str">
            <v>유카의 설명 우다다다</v>
          </cell>
          <cell r="I16" t="str">
            <v>멀티타겟 프리셋으로 공격한다</v>
          </cell>
          <cell r="J16" t="str">
            <v>&lt;size=16&gt;&lt;color=#DE7100&gt;궁극기 이름&lt;/color&gt;&lt;/size&gt;
궁극기 설명</v>
          </cell>
          <cell r="K16">
            <v>0</v>
          </cell>
          <cell r="L16">
            <v>1</v>
          </cell>
          <cell r="M16">
            <v>1</v>
          </cell>
          <cell r="N16">
            <v>0.55000000000000004</v>
          </cell>
          <cell r="O16">
            <v>0.55000000000000004</v>
          </cell>
          <cell r="P16">
            <v>0.75</v>
          </cell>
          <cell r="Q16">
            <v>1.9</v>
          </cell>
          <cell r="R16">
            <v>1.0449999999999999</v>
          </cell>
          <cell r="S16">
            <v>1.3933333333333333</v>
          </cell>
          <cell r="T16">
            <v>3.5</v>
          </cell>
          <cell r="U16">
            <v>2</v>
          </cell>
          <cell r="V16">
            <v>125</v>
          </cell>
          <cell r="W16">
            <v>0</v>
          </cell>
          <cell r="X16" t="str">
            <v>Yuka</v>
          </cell>
          <cell r="Y16" t="str">
            <v>Portrait_Yuka</v>
          </cell>
          <cell r="Z16">
            <v>0.05</v>
          </cell>
          <cell r="AA16" t="b">
            <v>0</v>
          </cell>
          <cell r="AB16">
            <v>50</v>
          </cell>
          <cell r="AD16">
            <v>0</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스팀펑크로봇의 설명 우다다다</v>
          </cell>
          <cell r="I17" t="str">
            <v>멀티타겟 프리셋으로 공격한다</v>
          </cell>
          <cell r="J17" t="str">
            <v>&lt;size=16&gt;&lt;color=#DE7100&gt;궁극기 이름&lt;/color&gt;&lt;/size&gt;
궁극기 설명</v>
          </cell>
          <cell r="K17">
            <v>2</v>
          </cell>
          <cell r="L17">
            <v>1</v>
          </cell>
          <cell r="M17">
            <v>1</v>
          </cell>
          <cell r="N17">
            <v>0.55000000000000004</v>
          </cell>
          <cell r="O17">
            <v>0.55000000000000004</v>
          </cell>
          <cell r="P17">
            <v>0.75</v>
          </cell>
          <cell r="Q17">
            <v>1.9</v>
          </cell>
          <cell r="R17">
            <v>1.0449999999999999</v>
          </cell>
          <cell r="S17">
            <v>1.3933333333333333</v>
          </cell>
          <cell r="T17">
            <v>3.5</v>
          </cell>
          <cell r="U17">
            <v>1</v>
          </cell>
          <cell r="V17">
            <v>125</v>
          </cell>
          <cell r="W17">
            <v>0</v>
          </cell>
          <cell r="X17" t="str">
            <v>SteampunkRobot</v>
          </cell>
          <cell r="Y17" t="str">
            <v>Portrait_SteampunkRobot</v>
          </cell>
          <cell r="Z17">
            <v>0.05</v>
          </cell>
          <cell r="AA17" t="b">
            <v>0</v>
          </cell>
          <cell r="AB17">
            <v>5</v>
          </cell>
          <cell r="AD17">
            <v>0</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카츄진의 설명 우다다다</v>
          </cell>
          <cell r="I18" t="str">
            <v>멀티타겟 프리셋으로 공격한다</v>
          </cell>
          <cell r="J18" t="str">
            <v>&lt;size=16&gt;&lt;color=#DE7100&gt;궁극기 이름&lt;/color&gt;&lt;/size&gt;
궁극기 설명</v>
          </cell>
          <cell r="K18">
            <v>1</v>
          </cell>
          <cell r="L18">
            <v>1</v>
          </cell>
          <cell r="M18">
            <v>1</v>
          </cell>
          <cell r="N18">
            <v>0.55000000000000004</v>
          </cell>
          <cell r="O18">
            <v>0.55000000000000004</v>
          </cell>
          <cell r="P18">
            <v>0.75</v>
          </cell>
          <cell r="Q18">
            <v>1.9</v>
          </cell>
          <cell r="R18">
            <v>1.0449999999999999</v>
          </cell>
          <cell r="S18">
            <v>1.3933333333333333</v>
          </cell>
          <cell r="T18">
            <v>3.5</v>
          </cell>
          <cell r="U18">
            <v>3</v>
          </cell>
          <cell r="V18">
            <v>125</v>
          </cell>
          <cell r="W18">
            <v>0</v>
          </cell>
          <cell r="X18" t="str">
            <v>Kachujin</v>
          </cell>
          <cell r="Y18" t="str">
            <v>Portrait_Kachujin</v>
          </cell>
          <cell r="Z18">
            <v>0.05</v>
          </cell>
          <cell r="AA18" t="b">
            <v>0</v>
          </cell>
          <cell r="AB18">
            <v>31</v>
          </cell>
          <cell r="AD18">
            <v>0</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메디아의 설명 우다다다</v>
          </cell>
          <cell r="I19" t="str">
            <v>멀티타겟 프리셋으로 공격한다</v>
          </cell>
          <cell r="J19" t="str">
            <v>&lt;size=16&gt;&lt;color=#DE7100&gt;궁극기 이름&lt;/color&gt;&lt;/size&gt;
궁극기 설명</v>
          </cell>
          <cell r="K19">
            <v>2</v>
          </cell>
          <cell r="L19">
            <v>1</v>
          </cell>
          <cell r="M19">
            <v>1</v>
          </cell>
          <cell r="N19">
            <v>0.55000000000000004</v>
          </cell>
          <cell r="O19">
            <v>0.55000000000000004</v>
          </cell>
          <cell r="P19">
            <v>0.75</v>
          </cell>
          <cell r="Q19">
            <v>1.9</v>
          </cell>
          <cell r="R19">
            <v>1.0449999999999999</v>
          </cell>
          <cell r="S19">
            <v>1.3933333333333333</v>
          </cell>
          <cell r="T19">
            <v>3.5</v>
          </cell>
          <cell r="U19">
            <v>1</v>
          </cell>
          <cell r="V19">
            <v>125</v>
          </cell>
          <cell r="W19">
            <v>0</v>
          </cell>
          <cell r="X19" t="str">
            <v>Medea</v>
          </cell>
          <cell r="Y19" t="str">
            <v>Portrait_Medea</v>
          </cell>
          <cell r="Z19">
            <v>0.05</v>
          </cell>
          <cell r="AA19" t="b">
            <v>0</v>
          </cell>
          <cell r="AB19">
            <v>6</v>
          </cell>
          <cell r="AD19">
            <v>0</v>
          </cell>
        </row>
        <row r="20">
          <cell r="A20" t="str">
            <v>Actor3019</v>
          </cell>
          <cell r="B20">
            <v>19</v>
          </cell>
          <cell r="C20" t="str">
            <v>CharName_Lola</v>
          </cell>
          <cell r="D20" t="str">
            <v>CharStory_Lola</v>
          </cell>
          <cell r="E20" t="str">
            <v>CharDesc_Lola</v>
          </cell>
          <cell r="F20" t="str">
            <v>CharUltimate_Lola</v>
          </cell>
          <cell r="G20" t="str">
            <v>롤라</v>
          </cell>
          <cell r="H20" t="str">
            <v>롤라의 설명 우다다다</v>
          </cell>
          <cell r="I20" t="str">
            <v>멀티타겟 프리셋으로 공격한다</v>
          </cell>
          <cell r="J20" t="str">
            <v>&lt;size=16&gt;&lt;color=#DE7100&gt;궁극기 이름&lt;/color&gt;&lt;/size&gt;
궁극기 설명</v>
          </cell>
          <cell r="K20">
            <v>0</v>
          </cell>
          <cell r="L20">
            <v>1</v>
          </cell>
          <cell r="M20">
            <v>1</v>
          </cell>
          <cell r="N20">
            <v>0.55000000000000004</v>
          </cell>
          <cell r="O20">
            <v>0.55000000000000004</v>
          </cell>
          <cell r="P20">
            <v>0.75</v>
          </cell>
          <cell r="Q20">
            <v>1.9</v>
          </cell>
          <cell r="R20">
            <v>1.0449999999999999</v>
          </cell>
          <cell r="S20">
            <v>1.3933333333333333</v>
          </cell>
          <cell r="T20">
            <v>3.5</v>
          </cell>
          <cell r="U20">
            <v>3</v>
          </cell>
          <cell r="V20">
            <v>125</v>
          </cell>
          <cell r="W20">
            <v>0</v>
          </cell>
          <cell r="X20" t="str">
            <v>Lola</v>
          </cell>
          <cell r="Y20" t="str">
            <v>Portrait_Lola</v>
          </cell>
          <cell r="Z20">
            <v>0.05</v>
          </cell>
          <cell r="AA20" t="b">
            <v>0</v>
          </cell>
          <cell r="AB20">
            <v>53</v>
          </cell>
          <cell r="AD20">
            <v>0</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바위엘리멘탈의 설명 우다다다</v>
          </cell>
          <cell r="I21" t="str">
            <v>멀티타겟 프리셋으로 공격한다</v>
          </cell>
          <cell r="J21" t="str">
            <v>&lt;size=16&gt;&lt;color=#DE7100&gt;궁극기 이름&lt;/color&gt;&lt;/size&gt;
궁극기 설명</v>
          </cell>
          <cell r="K21">
            <v>1</v>
          </cell>
          <cell r="L21">
            <v>1</v>
          </cell>
          <cell r="M21">
            <v>1</v>
          </cell>
          <cell r="N21">
            <v>0.55000000000000004</v>
          </cell>
          <cell r="O21">
            <v>0.55000000000000004</v>
          </cell>
          <cell r="P21">
            <v>0.75</v>
          </cell>
          <cell r="Q21">
            <v>1.9</v>
          </cell>
          <cell r="R21">
            <v>1.0449999999999999</v>
          </cell>
          <cell r="S21">
            <v>1.3933333333333333</v>
          </cell>
          <cell r="T21">
            <v>2</v>
          </cell>
          <cell r="U21">
            <v>2</v>
          </cell>
          <cell r="V21">
            <v>125</v>
          </cell>
          <cell r="W21">
            <v>0</v>
          </cell>
          <cell r="X21" t="str">
            <v>RockElemental</v>
          </cell>
          <cell r="Y21" t="str">
            <v>Portrait_RockElemental</v>
          </cell>
          <cell r="Z21">
            <v>0.05</v>
          </cell>
          <cell r="AA21" t="b">
            <v>0</v>
          </cell>
          <cell r="AB21">
            <v>28</v>
          </cell>
          <cell r="AD21">
            <v>0</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솔져의 설명 우다다다</v>
          </cell>
          <cell r="I22" t="str">
            <v>멀티타겟 프리셋으로 공격한다</v>
          </cell>
          <cell r="J22" t="str">
            <v>&lt;size=16&gt;&lt;color=#DE7100&gt;궁극기 이름&lt;/color&gt;&lt;/size&gt;
궁극기 설명</v>
          </cell>
          <cell r="K22">
            <v>0</v>
          </cell>
          <cell r="L22">
            <v>1</v>
          </cell>
          <cell r="M22">
            <v>1</v>
          </cell>
          <cell r="N22">
            <v>0.55000000000000004</v>
          </cell>
          <cell r="O22">
            <v>0.55000000000000004</v>
          </cell>
          <cell r="P22">
            <v>0.75</v>
          </cell>
          <cell r="Q22">
            <v>1.9</v>
          </cell>
          <cell r="R22">
            <v>1.0449999999999999</v>
          </cell>
          <cell r="S22">
            <v>1.3933333333333333</v>
          </cell>
          <cell r="T22">
            <v>3.5</v>
          </cell>
          <cell r="U22">
            <v>3</v>
          </cell>
          <cell r="V22">
            <v>125</v>
          </cell>
          <cell r="W22">
            <v>0</v>
          </cell>
          <cell r="X22" t="str">
            <v>Soldier</v>
          </cell>
          <cell r="Y22" t="str">
            <v>Portrait_Soldier</v>
          </cell>
          <cell r="Z22">
            <v>0.05</v>
          </cell>
          <cell r="AA22" t="b">
            <v>0</v>
          </cell>
          <cell r="AB22">
            <v>52</v>
          </cell>
          <cell r="AD22">
            <v>0</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듀얼워리어의 설명 우다다다</v>
          </cell>
          <cell r="I23" t="str">
            <v>멀티타겟 프리셋으로 공격한다</v>
          </cell>
          <cell r="J23" t="str">
            <v>&lt;size=16&gt;&lt;color=#DE7100&gt;궁극기 이름&lt;/color&gt;&lt;/size&gt;
궁극기 설명</v>
          </cell>
          <cell r="K23">
            <v>0</v>
          </cell>
          <cell r="L23">
            <v>1</v>
          </cell>
          <cell r="M23">
            <v>1</v>
          </cell>
          <cell r="N23">
            <v>0.55000000000000004</v>
          </cell>
          <cell r="O23">
            <v>0.55000000000000004</v>
          </cell>
          <cell r="P23">
            <v>0.75</v>
          </cell>
          <cell r="Q23">
            <v>1.9</v>
          </cell>
          <cell r="R23">
            <v>1.0449999999999999</v>
          </cell>
          <cell r="S23">
            <v>1.3933333333333333</v>
          </cell>
          <cell r="T23">
            <v>3</v>
          </cell>
          <cell r="U23">
            <v>3</v>
          </cell>
          <cell r="V23">
            <v>125</v>
          </cell>
          <cell r="W23">
            <v>0</v>
          </cell>
          <cell r="X23" t="str">
            <v>DualWarrior</v>
          </cell>
          <cell r="Y23" t="str">
            <v>Portrait_DualWarrior</v>
          </cell>
          <cell r="Z23">
            <v>0.05</v>
          </cell>
          <cell r="AA23" t="b">
            <v>0</v>
          </cell>
          <cell r="AB23">
            <v>54</v>
          </cell>
          <cell r="AD23">
            <v>0</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Y24" t="str">
            <v>Portrait_</v>
          </cell>
          <cell r="Z24">
            <v>0.05</v>
          </cell>
          <cell r="AA24" t="b">
            <v>0</v>
          </cell>
          <cell r="AC24" t="str">
            <v>애니이상</v>
          </cell>
          <cell r="AD24">
            <v>99999</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글로리아머의 설명 우다다다</v>
          </cell>
          <cell r="I25" t="str">
            <v>멀티타겟 프리셋으로 공격한다</v>
          </cell>
          <cell r="J25" t="str">
            <v>&lt;size=16&gt;&lt;color=#DE7100&gt;궁극기 이름&lt;/color&gt;&lt;/size&gt;
궁극기 설명</v>
          </cell>
          <cell r="K25">
            <v>0</v>
          </cell>
          <cell r="L25">
            <v>1</v>
          </cell>
          <cell r="M25">
            <v>1</v>
          </cell>
          <cell r="N25">
            <v>0.55000000000000004</v>
          </cell>
          <cell r="O25">
            <v>0.55000000000000004</v>
          </cell>
          <cell r="P25">
            <v>0.75</v>
          </cell>
          <cell r="Q25">
            <v>1.9</v>
          </cell>
          <cell r="R25">
            <v>1.0449999999999999</v>
          </cell>
          <cell r="S25">
            <v>1.3933333333333333</v>
          </cell>
          <cell r="T25">
            <v>3</v>
          </cell>
          <cell r="U25">
            <v>0</v>
          </cell>
          <cell r="V25">
            <v>125</v>
          </cell>
          <cell r="W25">
            <v>0</v>
          </cell>
          <cell r="X25" t="str">
            <v>GloryArmor</v>
          </cell>
          <cell r="Y25" t="str">
            <v>Portrait_GloryArmor</v>
          </cell>
          <cell r="Z25">
            <v>0.05</v>
          </cell>
          <cell r="AA25" t="b">
            <v>0</v>
          </cell>
          <cell r="AB25">
            <v>44</v>
          </cell>
          <cell r="AD25">
            <v>0</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RPG나이트의 설명 우다다다</v>
          </cell>
          <cell r="I26" t="str">
            <v>멀티타겟 프리셋으로 공격한다</v>
          </cell>
          <cell r="J26" t="str">
            <v>&lt;size=16&gt;&lt;color=#DE7100&gt;궁극기 이름&lt;/color&gt;&lt;/size&gt;
궁극기 설명</v>
          </cell>
          <cell r="K26">
            <v>1</v>
          </cell>
          <cell r="L26">
            <v>1</v>
          </cell>
          <cell r="M26">
            <v>1</v>
          </cell>
          <cell r="N26">
            <v>0.55000000000000004</v>
          </cell>
          <cell r="O26">
            <v>0.55000000000000004</v>
          </cell>
          <cell r="P26">
            <v>0.75</v>
          </cell>
          <cell r="Q26">
            <v>1.9</v>
          </cell>
          <cell r="R26">
            <v>1.0449999999999999</v>
          </cell>
          <cell r="S26">
            <v>1.3933333333333333</v>
          </cell>
          <cell r="T26">
            <v>3.5</v>
          </cell>
          <cell r="U26">
            <v>0</v>
          </cell>
          <cell r="V26">
            <v>125</v>
          </cell>
          <cell r="W26">
            <v>0</v>
          </cell>
          <cell r="X26" t="str">
            <v>RpgKnight</v>
          </cell>
          <cell r="Y26" t="str">
            <v>Portrait_RpgKnight</v>
          </cell>
          <cell r="Z26">
            <v>0.05</v>
          </cell>
          <cell r="AA26" t="b">
            <v>0</v>
          </cell>
          <cell r="AB26">
            <v>23</v>
          </cell>
          <cell r="AD26">
            <v>0</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데몬헌트리스의 설명 우다다다</v>
          </cell>
          <cell r="I27" t="str">
            <v>멀티타겟 프리셋으로 공격한다</v>
          </cell>
          <cell r="J27" t="str">
            <v>&lt;size=16&gt;&lt;color=#DE7100&gt;궁극기 이름&lt;/color&gt;&lt;/size&gt;
궁극기 설명</v>
          </cell>
          <cell r="K27">
            <v>2</v>
          </cell>
          <cell r="L27">
            <v>1</v>
          </cell>
          <cell r="M27">
            <v>1</v>
          </cell>
          <cell r="N27">
            <v>0.55000000000000004</v>
          </cell>
          <cell r="O27">
            <v>0.55000000000000004</v>
          </cell>
          <cell r="P27">
            <v>0.75</v>
          </cell>
          <cell r="Q27">
            <v>1.9</v>
          </cell>
          <cell r="R27">
            <v>1.0449999999999999</v>
          </cell>
          <cell r="S27">
            <v>1.3933333333333333</v>
          </cell>
          <cell r="T27">
            <v>3.5</v>
          </cell>
          <cell r="U27">
            <v>1</v>
          </cell>
          <cell r="V27">
            <v>125</v>
          </cell>
          <cell r="W27">
            <v>0</v>
          </cell>
          <cell r="X27" t="str">
            <v>DemonHuntress</v>
          </cell>
          <cell r="Y27" t="str">
            <v>Portrait_DemonHuntress</v>
          </cell>
          <cell r="Z27">
            <v>0.05</v>
          </cell>
          <cell r="AA27" t="b">
            <v>0</v>
          </cell>
          <cell r="AB27">
            <v>7</v>
          </cell>
          <cell r="AD27">
            <v>0</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Y28" t="str">
            <v>Portrait_</v>
          </cell>
          <cell r="Z28">
            <v>0.05</v>
          </cell>
          <cell r="AA28" t="b">
            <v>0</v>
          </cell>
          <cell r="AC28" t="str">
            <v>몬스터로 사용</v>
          </cell>
          <cell r="AD28">
            <v>99999</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모바일피메일의 설명 우다다다</v>
          </cell>
          <cell r="I29" t="str">
            <v>멀티타겟 프리셋으로 공격한다</v>
          </cell>
          <cell r="J29" t="str">
            <v>&lt;size=16&gt;&lt;color=#DE7100&gt;궁극기 이름&lt;/color&gt;&lt;/size&gt;
궁극기 설명</v>
          </cell>
          <cell r="K29">
            <v>1</v>
          </cell>
          <cell r="L29">
            <v>1</v>
          </cell>
          <cell r="M29">
            <v>1</v>
          </cell>
          <cell r="N29">
            <v>0.55000000000000004</v>
          </cell>
          <cell r="O29">
            <v>0.55000000000000004</v>
          </cell>
          <cell r="P29">
            <v>0.75</v>
          </cell>
          <cell r="Q29">
            <v>1.9</v>
          </cell>
          <cell r="R29">
            <v>1.0449999999999999</v>
          </cell>
          <cell r="S29">
            <v>1.3933333333333333</v>
          </cell>
          <cell r="T29">
            <v>3</v>
          </cell>
          <cell r="U29">
            <v>2</v>
          </cell>
          <cell r="V29">
            <v>125</v>
          </cell>
          <cell r="W29">
            <v>0</v>
          </cell>
          <cell r="X29" t="str">
            <v>MobileFemale</v>
          </cell>
          <cell r="Y29" t="str">
            <v>Portrait_MobileFemale</v>
          </cell>
          <cell r="Z29">
            <v>0.05</v>
          </cell>
          <cell r="AA29" t="b">
            <v>0</v>
          </cell>
          <cell r="AB29">
            <v>29</v>
          </cell>
          <cell r="AD29">
            <v>0</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사이보그캐릭터의 설명 우다다다</v>
          </cell>
          <cell r="I30" t="str">
            <v>멀티타겟 프리셋으로 공격한다</v>
          </cell>
          <cell r="J30" t="str">
            <v>&lt;size=16&gt;&lt;color=#DE7100&gt;궁극기 이름&lt;/color&gt;&lt;/size&gt;
궁극기 설명</v>
          </cell>
          <cell r="K30">
            <v>0</v>
          </cell>
          <cell r="L30">
            <v>1</v>
          </cell>
          <cell r="M30">
            <v>1</v>
          </cell>
          <cell r="N30">
            <v>0.55000000000000004</v>
          </cell>
          <cell r="O30">
            <v>0.55000000000000004</v>
          </cell>
          <cell r="P30">
            <v>0.75</v>
          </cell>
          <cell r="Q30">
            <v>1.9</v>
          </cell>
          <cell r="R30">
            <v>1.0449999999999999</v>
          </cell>
          <cell r="S30">
            <v>1.3933333333333333</v>
          </cell>
          <cell r="T30">
            <v>3.5</v>
          </cell>
          <cell r="U30">
            <v>1</v>
          </cell>
          <cell r="V30">
            <v>125</v>
          </cell>
          <cell r="W30">
            <v>0</v>
          </cell>
          <cell r="X30" t="str">
            <v>CyborgCharacter</v>
          </cell>
          <cell r="Y30" t="str">
            <v>Portrait_CyborgCharacter</v>
          </cell>
          <cell r="Z30">
            <v>0.05</v>
          </cell>
          <cell r="AA30" t="b">
            <v>0</v>
          </cell>
          <cell r="AB30">
            <v>46</v>
          </cell>
          <cell r="AD30">
            <v>0</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샌드워리어의 설명 우다다다</v>
          </cell>
          <cell r="I31" t="str">
            <v>멀티타겟 프리셋으로 공격한다</v>
          </cell>
          <cell r="J31" t="str">
            <v>&lt;size=16&gt;&lt;color=#DE7100&gt;궁극기 이름&lt;/color&gt;&lt;/size&gt;
궁극기 설명</v>
          </cell>
          <cell r="K31">
            <v>0</v>
          </cell>
          <cell r="L31">
            <v>1</v>
          </cell>
          <cell r="M31">
            <v>1</v>
          </cell>
          <cell r="N31">
            <v>0.55000000000000004</v>
          </cell>
          <cell r="O31">
            <v>0.55000000000000004</v>
          </cell>
          <cell r="P31">
            <v>0.75</v>
          </cell>
          <cell r="Q31">
            <v>1.9</v>
          </cell>
          <cell r="R31">
            <v>1.0449999999999999</v>
          </cell>
          <cell r="S31">
            <v>1.3933333333333333</v>
          </cell>
          <cell r="T31">
            <v>3.5</v>
          </cell>
          <cell r="U31">
            <v>0</v>
          </cell>
          <cell r="V31">
            <v>125</v>
          </cell>
          <cell r="W31">
            <v>0</v>
          </cell>
          <cell r="X31" t="str">
            <v>SandWarrior</v>
          </cell>
          <cell r="Y31" t="str">
            <v>Portrait_SandWarrior</v>
          </cell>
          <cell r="Z31">
            <v>0.05</v>
          </cell>
          <cell r="AA31" t="b">
            <v>0</v>
          </cell>
          <cell r="AB31">
            <v>42</v>
          </cell>
          <cell r="AD31">
            <v>0</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블레이드팬댄서의 설명 우다다다</v>
          </cell>
          <cell r="I32" t="str">
            <v>멀티타겟 프리셋으로 공격한다</v>
          </cell>
          <cell r="J32" t="str">
            <v>&lt;size=16&gt;&lt;color=#DE7100&gt;궁극기 이름&lt;/color&gt;&lt;/size&gt;
궁극기 설명</v>
          </cell>
          <cell r="K32">
            <v>2</v>
          </cell>
          <cell r="L32">
            <v>1</v>
          </cell>
          <cell r="M32">
            <v>1</v>
          </cell>
          <cell r="N32">
            <v>0.55000000000000004</v>
          </cell>
          <cell r="O32">
            <v>0.55000000000000004</v>
          </cell>
          <cell r="P32">
            <v>0.75</v>
          </cell>
          <cell r="Q32">
            <v>1.9</v>
          </cell>
          <cell r="R32">
            <v>1.0449999999999999</v>
          </cell>
          <cell r="S32">
            <v>1.3933333333333333</v>
          </cell>
          <cell r="T32">
            <v>3.5</v>
          </cell>
          <cell r="U32">
            <v>3</v>
          </cell>
          <cell r="V32">
            <v>125</v>
          </cell>
          <cell r="W32">
            <v>0</v>
          </cell>
          <cell r="X32" t="str">
            <v>BladeFanDancer</v>
          </cell>
          <cell r="Y32" t="str">
            <v>Portrait_BladeFanDancer</v>
          </cell>
          <cell r="Z32">
            <v>0.05</v>
          </cell>
          <cell r="AA32" t="b">
            <v>0</v>
          </cell>
          <cell r="AB32">
            <v>11</v>
          </cell>
          <cell r="AD32">
            <v>0</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t="str">
            <v>MobileLancer</v>
          </cell>
          <cell r="Y33" t="str">
            <v>Portrait_MobileLancer</v>
          </cell>
          <cell r="Z33">
            <v>0.05</v>
          </cell>
          <cell r="AA33" t="b">
            <v>0</v>
          </cell>
          <cell r="AC33" t="str">
            <v>몬스터로 사용</v>
          </cell>
          <cell r="AD33">
            <v>99999</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시리아의 설명 우다다다</v>
          </cell>
          <cell r="I34" t="str">
            <v>멀티타겟 프리셋으로 공격한다</v>
          </cell>
          <cell r="J34" t="str">
            <v>&lt;size=16&gt;&lt;color=#DE7100&gt;궁극기 이름&lt;/color&gt;&lt;/size&gt;
궁극기 설명</v>
          </cell>
          <cell r="K34">
            <v>2</v>
          </cell>
          <cell r="L34">
            <v>1</v>
          </cell>
          <cell r="M34">
            <v>1</v>
          </cell>
          <cell r="N34">
            <v>0.55000000000000004</v>
          </cell>
          <cell r="O34">
            <v>0.55000000000000004</v>
          </cell>
          <cell r="P34">
            <v>0.75</v>
          </cell>
          <cell r="Q34">
            <v>1.9</v>
          </cell>
          <cell r="R34">
            <v>1.0449999999999999</v>
          </cell>
          <cell r="S34">
            <v>1.3933333333333333</v>
          </cell>
          <cell r="T34">
            <v>3.5</v>
          </cell>
          <cell r="U34">
            <v>0</v>
          </cell>
          <cell r="V34">
            <v>125</v>
          </cell>
          <cell r="W34">
            <v>0</v>
          </cell>
          <cell r="X34" t="str">
            <v>Syria</v>
          </cell>
          <cell r="Y34" t="str">
            <v>Portrait_Syria</v>
          </cell>
          <cell r="Z34">
            <v>0.05</v>
          </cell>
          <cell r="AA34" t="b">
            <v>0</v>
          </cell>
          <cell r="AB34">
            <v>4</v>
          </cell>
          <cell r="AD34">
            <v>0</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t="str">
            <v>RobotFive</v>
          </cell>
          <cell r="Y35" t="str">
            <v>Portrait_RobotFive</v>
          </cell>
          <cell r="Z35">
            <v>0.05</v>
          </cell>
          <cell r="AA35" t="b">
            <v>0</v>
          </cell>
          <cell r="AC35" t="str">
            <v>몬스터로 사용</v>
          </cell>
          <cell r="AD35">
            <v>99999</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린하이의 설명 우다다다</v>
          </cell>
          <cell r="I36" t="str">
            <v>멀티타겟 프리셋으로 공격한다</v>
          </cell>
          <cell r="J36" t="str">
            <v>&lt;size=16&gt;&lt;color=#DE7100&gt;궁극기 이름&lt;/color&gt;&lt;/size&gt;
궁극기 설명</v>
          </cell>
          <cell r="K36">
            <v>2</v>
          </cell>
          <cell r="L36">
            <v>1</v>
          </cell>
          <cell r="M36">
            <v>1</v>
          </cell>
          <cell r="N36">
            <v>0.55000000000000004</v>
          </cell>
          <cell r="O36">
            <v>0.55000000000000004</v>
          </cell>
          <cell r="P36">
            <v>0.75</v>
          </cell>
          <cell r="Q36">
            <v>1.9</v>
          </cell>
          <cell r="R36">
            <v>1.0449999999999999</v>
          </cell>
          <cell r="S36">
            <v>1.3933333333333333</v>
          </cell>
          <cell r="T36">
            <v>3.5</v>
          </cell>
          <cell r="U36">
            <v>2</v>
          </cell>
          <cell r="V36">
            <v>125</v>
          </cell>
          <cell r="W36">
            <v>0</v>
          </cell>
          <cell r="X36" t="str">
            <v>Linhi</v>
          </cell>
          <cell r="Y36" t="str">
            <v>Portrait_Linhi</v>
          </cell>
          <cell r="Z36">
            <v>0.05</v>
          </cell>
          <cell r="AA36" t="b">
            <v>0</v>
          </cell>
          <cell r="AB36">
            <v>9</v>
          </cell>
          <cell r="AD36">
            <v>0</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네크로맨서포의 설명 우다다다</v>
          </cell>
          <cell r="I37" t="str">
            <v>멀티타겟 프리셋으로 공격한다</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t="str">
            <v>NecromancerFour</v>
          </cell>
          <cell r="Y37" t="str">
            <v>Portrait_NecromancerFour</v>
          </cell>
          <cell r="Z37">
            <v>0.05</v>
          </cell>
          <cell r="AA37" t="b">
            <v>0</v>
          </cell>
          <cell r="AB37">
            <v>3</v>
          </cell>
          <cell r="AD37">
            <v>0</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걸워리어의 설명 우다다다</v>
          </cell>
          <cell r="I38" t="str">
            <v>멀티타겟 프리셋으로 공격한다</v>
          </cell>
          <cell r="J38" t="str">
            <v>&lt;size=16&gt;&lt;color=#DE7100&gt;궁극기 이름&lt;/color&gt;&lt;/size&gt;
궁극기 설명</v>
          </cell>
          <cell r="K38">
            <v>0</v>
          </cell>
          <cell r="L38">
            <v>1</v>
          </cell>
          <cell r="M38">
            <v>1</v>
          </cell>
          <cell r="N38">
            <v>0.55000000000000004</v>
          </cell>
          <cell r="O38">
            <v>0.55000000000000004</v>
          </cell>
          <cell r="P38">
            <v>0.75</v>
          </cell>
          <cell r="Q38">
            <v>1.9</v>
          </cell>
          <cell r="R38">
            <v>1.0449999999999999</v>
          </cell>
          <cell r="S38">
            <v>1.3933333333333333</v>
          </cell>
          <cell r="T38">
            <v>3.5</v>
          </cell>
          <cell r="U38">
            <v>0</v>
          </cell>
          <cell r="V38">
            <v>125</v>
          </cell>
          <cell r="W38">
            <v>0</v>
          </cell>
          <cell r="X38" t="str">
            <v>GirlWarrior</v>
          </cell>
          <cell r="Y38" t="str">
            <v>Portrait_GirlWarrior</v>
          </cell>
          <cell r="Z38">
            <v>0.05</v>
          </cell>
          <cell r="AA38" t="b">
            <v>0</v>
          </cell>
          <cell r="AB38">
            <v>41</v>
          </cell>
          <cell r="AD38">
            <v>0</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걸아처의 설명 우다다다</v>
          </cell>
          <cell r="I39" t="str">
            <v>멀티타겟 프리셋으로 공격한다</v>
          </cell>
          <cell r="J39" t="str">
            <v>&lt;size=16&gt;&lt;color=#DE7100&gt;궁극기 이름&lt;/color&gt;&lt;/size&gt;
궁극기 설명</v>
          </cell>
          <cell r="K39">
            <v>2</v>
          </cell>
          <cell r="L39">
            <v>1</v>
          </cell>
          <cell r="M39">
            <v>1</v>
          </cell>
          <cell r="N39">
            <v>0.55000000000000004</v>
          </cell>
          <cell r="O39">
            <v>0.55000000000000004</v>
          </cell>
          <cell r="P39">
            <v>0.75</v>
          </cell>
          <cell r="Q39">
            <v>1.9</v>
          </cell>
          <cell r="R39">
            <v>1.0449999999999999</v>
          </cell>
          <cell r="S39">
            <v>1.3933333333333333</v>
          </cell>
          <cell r="T39">
            <v>3.5</v>
          </cell>
          <cell r="U39">
            <v>2</v>
          </cell>
          <cell r="V39">
            <v>125</v>
          </cell>
          <cell r="W39">
            <v>0</v>
          </cell>
          <cell r="X39" t="str">
            <v>GirlArcher</v>
          </cell>
          <cell r="Y39" t="str">
            <v>Portrait_GirlArcher</v>
          </cell>
          <cell r="Z39">
            <v>0.05</v>
          </cell>
          <cell r="AA39" t="b">
            <v>0</v>
          </cell>
          <cell r="AB39">
            <v>8</v>
          </cell>
          <cell r="AD39">
            <v>0</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에너지실드로봇의 설명 우다다다</v>
          </cell>
          <cell r="I40" t="str">
            <v>멀티타겟 프리셋으로 공격한다</v>
          </cell>
          <cell r="J40" t="str">
            <v>&lt;size=16&gt;&lt;color=#DE7100&gt;궁극기 이름&lt;/color&gt;&lt;/size&gt;
궁극기 설명</v>
          </cell>
          <cell r="K40">
            <v>0</v>
          </cell>
          <cell r="L40">
            <v>1</v>
          </cell>
          <cell r="M40">
            <v>1</v>
          </cell>
          <cell r="N40">
            <v>0.55000000000000004</v>
          </cell>
          <cell r="O40">
            <v>0.55000000000000004</v>
          </cell>
          <cell r="P40">
            <v>0.75</v>
          </cell>
          <cell r="Q40">
            <v>1.9</v>
          </cell>
          <cell r="R40">
            <v>1.0449999999999999</v>
          </cell>
          <cell r="S40">
            <v>1.3933333333333333</v>
          </cell>
          <cell r="T40">
            <v>3.5</v>
          </cell>
          <cell r="U40">
            <v>1</v>
          </cell>
          <cell r="V40">
            <v>125</v>
          </cell>
          <cell r="W40">
            <v>0</v>
          </cell>
          <cell r="X40" t="str">
            <v>EnergyShieldRobot</v>
          </cell>
          <cell r="Y40" t="str">
            <v>Portrait_EnergyShieldRobot</v>
          </cell>
          <cell r="Z40">
            <v>0.05</v>
          </cell>
          <cell r="AA40" t="b">
            <v>0</v>
          </cell>
          <cell r="AB40">
            <v>48</v>
          </cell>
          <cell r="AD40">
            <v>0</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아이스매지션의 설명 우다다다</v>
          </cell>
          <cell r="I41" t="str">
            <v>멀티타겟 프리셋으로 공격한다</v>
          </cell>
          <cell r="J41" t="str">
            <v>&lt;size=16&gt;&lt;color=#DE7100&gt;궁극기 이름&lt;/color&gt;&lt;/size&gt;
궁극기 설명</v>
          </cell>
          <cell r="K41">
            <v>2</v>
          </cell>
          <cell r="L41">
            <v>1</v>
          </cell>
          <cell r="M41">
            <v>1</v>
          </cell>
          <cell r="N41">
            <v>0.55000000000000004</v>
          </cell>
          <cell r="O41">
            <v>0.55000000000000004</v>
          </cell>
          <cell r="P41">
            <v>0.75</v>
          </cell>
          <cell r="Q41">
            <v>1.9</v>
          </cell>
          <cell r="R41">
            <v>1.0449999999999999</v>
          </cell>
          <cell r="S41">
            <v>1.3933333333333333</v>
          </cell>
          <cell r="T41">
            <v>3.5</v>
          </cell>
          <cell r="U41">
            <v>0</v>
          </cell>
          <cell r="V41">
            <v>125</v>
          </cell>
          <cell r="W41">
            <v>0</v>
          </cell>
          <cell r="X41" t="str">
            <v>IceMagician</v>
          </cell>
          <cell r="Y41" t="str">
            <v>Portrait_IceMagician</v>
          </cell>
          <cell r="Z41">
            <v>0.05</v>
          </cell>
          <cell r="AA41" t="b">
            <v>1</v>
          </cell>
          <cell r="AB41">
            <v>2</v>
          </cell>
          <cell r="AD41">
            <v>0</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앤젤릭워리어의 설명 우다다다</v>
          </cell>
          <cell r="I42" t="str">
            <v>멀티타겟 프리셋으로 공격한다</v>
          </cell>
          <cell r="J42" t="str">
            <v>&lt;size=16&gt;&lt;color=#DE7100&gt;궁극기 이름&lt;/color&gt;&lt;/size&gt;
궁극기 설명</v>
          </cell>
          <cell r="K42">
            <v>1</v>
          </cell>
          <cell r="L42">
            <v>1</v>
          </cell>
          <cell r="M42">
            <v>1</v>
          </cell>
          <cell r="N42">
            <v>0.55000000000000004</v>
          </cell>
          <cell r="O42">
            <v>0.55000000000000004</v>
          </cell>
          <cell r="P42">
            <v>0.75</v>
          </cell>
          <cell r="Q42">
            <v>1.9</v>
          </cell>
          <cell r="R42">
            <v>1.0449999999999999</v>
          </cell>
          <cell r="S42">
            <v>1.3933333333333333</v>
          </cell>
          <cell r="T42">
            <v>3.5</v>
          </cell>
          <cell r="U42">
            <v>1</v>
          </cell>
          <cell r="V42">
            <v>125</v>
          </cell>
          <cell r="W42">
            <v>0</v>
          </cell>
          <cell r="X42" t="str">
            <v>AngelicWarrior</v>
          </cell>
          <cell r="Y42" t="str">
            <v>Portrait_AngelicWarrior</v>
          </cell>
          <cell r="Z42">
            <v>0.05</v>
          </cell>
          <cell r="AA42" t="b">
            <v>1</v>
          </cell>
          <cell r="AB42">
            <v>25</v>
          </cell>
          <cell r="AD42">
            <v>0</v>
          </cell>
        </row>
      </sheetData>
      <sheetData sheetId="1"/>
      <sheetData sheetId="2">
        <row r="2">
          <cell r="B2">
            <v>400</v>
          </cell>
          <cell r="C2">
            <v>100</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 val="드랍규칙"/>
    </sheetNames>
    <sheetDataSet>
      <sheetData sheetId="0">
        <row r="1">
          <cell r="A1" t="str">
            <v>dropId|String</v>
          </cell>
          <cell r="B1" t="str">
            <v>드랍설명참고</v>
          </cell>
        </row>
        <row r="2">
          <cell r="A2">
            <v>9752476</v>
          </cell>
          <cell r="B2" t="str">
            <v>체험용스위벨</v>
          </cell>
        </row>
        <row r="3">
          <cell r="A3">
            <v>1000</v>
          </cell>
          <cell r="B3" t="str">
            <v>잔몹</v>
          </cell>
        </row>
        <row r="4">
          <cell r="A4">
            <v>1001</v>
          </cell>
        </row>
        <row r="5">
          <cell r="A5">
            <v>1002</v>
          </cell>
        </row>
        <row r="6">
          <cell r="A6">
            <v>1003</v>
          </cell>
        </row>
        <row r="7">
          <cell r="A7">
            <v>1004</v>
          </cell>
        </row>
        <row r="8">
          <cell r="A8">
            <v>5000</v>
          </cell>
          <cell r="B8" t="str">
            <v>중보</v>
          </cell>
        </row>
        <row r="9">
          <cell r="A9">
            <v>5001</v>
          </cell>
        </row>
        <row r="10">
          <cell r="A10">
            <v>5002</v>
          </cell>
        </row>
        <row r="11">
          <cell r="A11">
            <v>5003</v>
          </cell>
        </row>
        <row r="12">
          <cell r="A12">
            <v>5004</v>
          </cell>
        </row>
        <row r="13">
          <cell r="A13">
            <v>6000</v>
          </cell>
          <cell r="B13" t="str">
            <v>최종보스</v>
          </cell>
        </row>
        <row r="14">
          <cell r="A14">
            <v>6001</v>
          </cell>
        </row>
        <row r="15">
          <cell r="A15">
            <v>6002</v>
          </cell>
        </row>
        <row r="16">
          <cell r="A16">
            <v>6003</v>
          </cell>
        </row>
        <row r="17">
          <cell r="A17">
            <v>6004</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2.4</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5.04</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7.919999999999999</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0.8</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1.1199999999999999</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1.4000000000000001</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0.02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4.2000000000000003E-2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6.6000000000000003E-2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9.1999999999999998E-2</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0.12</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3.3333333333333333E-2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7.0000000000000007E-2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0.11</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0.15333333333333332</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0.19999999999999998</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0.34</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0.35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S31"/>
  <sheetViews>
    <sheetView workbookViewId="0">
      <selection activeCell="F18" sqref="F18"/>
    </sheetView>
    <sheetView workbookViewId="1">
      <selection activeCell="G2" sqref="G2"/>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9.875" customWidth="1" outlineLevel="1"/>
    <col min="10" max="14" width="8.625" customWidth="1" outlineLevel="1"/>
    <col min="16" max="16" width="16" customWidth="1" outlineLevel="1"/>
    <col min="18" max="18" width="16" customWidth="1" outlineLevel="1"/>
    <col min="19" max="19" width="9" customWidth="1" outlineLevel="1"/>
  </cols>
  <sheetData>
    <row r="1" spans="1:19" ht="27" customHeight="1" x14ac:dyDescent="0.3">
      <c r="A1" t="s">
        <v>0</v>
      </c>
      <c r="B1" t="s">
        <v>124</v>
      </c>
      <c r="C1" t="s">
        <v>100</v>
      </c>
      <c r="D1" t="s">
        <v>459</v>
      </c>
      <c r="E1" t="s">
        <v>125</v>
      </c>
      <c r="F1" t="s">
        <v>123</v>
      </c>
      <c r="G1" t="s">
        <v>101</v>
      </c>
      <c r="H1" t="s">
        <v>123</v>
      </c>
      <c r="I1" t="s">
        <v>218</v>
      </c>
      <c r="J1" t="s">
        <v>219</v>
      </c>
      <c r="K1" t="s">
        <v>347</v>
      </c>
      <c r="L1" t="s">
        <v>348</v>
      </c>
      <c r="M1" t="s">
        <v>349</v>
      </c>
      <c r="N1" t="s">
        <v>350</v>
      </c>
      <c r="P1" t="s">
        <v>217</v>
      </c>
      <c r="R1" t="s">
        <v>227</v>
      </c>
      <c r="S1">
        <v>5</v>
      </c>
    </row>
    <row r="2" spans="1:19" x14ac:dyDescent="0.3">
      <c r="A2">
        <v>0</v>
      </c>
      <c r="B2">
        <v>30</v>
      </c>
      <c r="C2">
        <v>1</v>
      </c>
      <c r="D2">
        <v>1</v>
      </c>
      <c r="E2" t="s">
        <v>1260</v>
      </c>
      <c r="F2" t="str">
        <f>IF(ISBLANK(E2),"",
IFERROR(VLOOKUP(E2,[1]StringTable!$1:$1048576,MATCH("kor|String",[1]StringTable!$1:$1,0),0),
"스트링없음"))</f>
        <v>훈련 챕터</v>
      </c>
      <c r="G2" t="s">
        <v>1261</v>
      </c>
      <c r="H2" t="str">
        <f>IF(ISBLANK(G2),"",
IFERROR(VLOOKUP(G2,[1]StringTable!$1:$1048576,MATCH("kor|String",[1]StringTable!$1:$1,0),0),
"스트링없음"))</f>
        <v>그 일로 인해 온 세상이 혼돈스러워졌다.
먼저 구조부터 해야 한다. 저 멀리 마물화된 허수아비들 너머에 여자아이가 보이는 거 같다.</v>
      </c>
      <c r="I2">
        <f>$P$17*I3</f>
        <v>107.14285714285714</v>
      </c>
      <c r="J2">
        <f>$P$17*J3</f>
        <v>44.642857142857139</v>
      </c>
      <c r="M2">
        <f>IF(ISBLANK(K2),I2,K2)</f>
        <v>107.14285714285714</v>
      </c>
      <c r="N2">
        <f t="shared" ref="N2" si="0">IF(ISBLANK(L2),J2,L2)</f>
        <v>44.642857142857139</v>
      </c>
      <c r="P2">
        <v>1.2</v>
      </c>
      <c r="R2" t="s">
        <v>226</v>
      </c>
      <c r="S2">
        <v>0</v>
      </c>
    </row>
    <row r="3" spans="1:19" x14ac:dyDescent="0.3">
      <c r="A3">
        <v>1</v>
      </c>
      <c r="B3">
        <v>50</v>
      </c>
      <c r="C3">
        <v>1</v>
      </c>
      <c r="D3">
        <f t="shared" ref="D3:D5" si="1">C3+2</f>
        <v>3</v>
      </c>
      <c r="E3" t="s">
        <v>160</v>
      </c>
      <c r="F3" t="str">
        <f>IF(ISBLANK(E3),"",
IFERROR(VLOOKUP(E3,[1]StringTable!$1:$1048576,MATCH("kor|String",[1]StringTable!$1:$1,0),0),
"스트링없음"))</f>
        <v>여정의 시작</v>
      </c>
      <c r="G3" t="s">
        <v>102</v>
      </c>
      <c r="H3" t="str">
        <f>IF(ISBLANK(G3),"",
IFERROR(VLOOKUP(G3,[1]StringTable!$1:$1048576,MATCH("kor|String",[1]StringTable!$1:$1,0),0),
"스트링없음"))</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I3">
        <f>[2]PowerLevelTable!$C$2*P2</f>
        <v>120</v>
      </c>
      <c r="J3">
        <f>[2]PowerLevelTable!$B$2/P5</f>
        <v>50</v>
      </c>
      <c r="M3">
        <f>IF(ISBLANK(K3),I3,K3)</f>
        <v>120</v>
      </c>
      <c r="N3">
        <f t="shared" ref="N3:N31" si="2">IF(ISBLANK(L3),J3,L3)</f>
        <v>50</v>
      </c>
      <c r="R3" t="s">
        <v>228</v>
      </c>
      <c r="S3">
        <v>1</v>
      </c>
    </row>
    <row r="4" spans="1:19" x14ac:dyDescent="0.3">
      <c r="A4">
        <v>2</v>
      </c>
      <c r="B4">
        <v>50</v>
      </c>
      <c r="C4">
        <v>1</v>
      </c>
      <c r="D4">
        <f t="shared" si="1"/>
        <v>3</v>
      </c>
      <c r="E4" t="s">
        <v>161</v>
      </c>
      <c r="F4" t="str">
        <f>IF(ISBLANK(E4),"",
IFERROR(VLOOKUP(E4,[1]StringTable!$1:$1048576,MATCH("kor|String",[1]StringTable!$1:$1,0),0),
"스트링없음"))</f>
        <v>또 다른 생존자</v>
      </c>
      <c r="G4" t="s">
        <v>103</v>
      </c>
      <c r="H4" t="str">
        <f>IF(ISBLANK(G4),"",
IFERROR(VLOOKUP(G4,[1]StringTable!$1:$1048576,MATCH("kor|String",[1]StringTable!$1:$1,0),0),
"스트링없음"))</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I4">
        <f>M3*$P$20</f>
        <v>180</v>
      </c>
      <c r="J4">
        <f>N3*$P$20</f>
        <v>75</v>
      </c>
      <c r="M4">
        <f t="shared" ref="M4:M31" si="3">IF(ISBLANK(K4),I4,K4)</f>
        <v>180</v>
      </c>
      <c r="N4">
        <f t="shared" si="2"/>
        <v>75</v>
      </c>
      <c r="P4" t="s">
        <v>215</v>
      </c>
      <c r="R4" t="s">
        <v>229</v>
      </c>
      <c r="S4">
        <v>1</v>
      </c>
    </row>
    <row r="5" spans="1:19" x14ac:dyDescent="0.3">
      <c r="A5">
        <v>3</v>
      </c>
      <c r="B5">
        <v>50</v>
      </c>
      <c r="C5">
        <v>2</v>
      </c>
      <c r="D5">
        <f t="shared" si="1"/>
        <v>4</v>
      </c>
      <c r="E5" t="s">
        <v>162</v>
      </c>
      <c r="F5" t="str">
        <f>IF(ISBLANK(E5),"",
IFERROR(VLOOKUP(E5,[1]StringTable!$1:$1048576,MATCH("kor|String",[1]StringTable!$1:$1,0),0),
"스트링없음"))</f>
        <v>오염된 땅</v>
      </c>
      <c r="G5" t="s">
        <v>104</v>
      </c>
      <c r="H5" t="str">
        <f>IF(ISBLANK(G5),"",
IFERROR(VLOOKUP(G5,[1]StringTable!$1:$1048576,MATCH("kor|String",[1]StringTable!$1:$1,0),0),
"스트링없음"))</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I5">
        <f t="shared" ref="I5:I31" si="4">M4*$P$20</f>
        <v>270</v>
      </c>
      <c r="J5">
        <f t="shared" ref="J5:J31" si="5">N4*$P$20</f>
        <v>112.5</v>
      </c>
      <c r="M5">
        <f t="shared" si="3"/>
        <v>270</v>
      </c>
      <c r="N5">
        <f t="shared" si="2"/>
        <v>112.5</v>
      </c>
      <c r="P5">
        <v>8</v>
      </c>
      <c r="R5" t="s">
        <v>230</v>
      </c>
      <c r="S5">
        <v>0.2</v>
      </c>
    </row>
    <row r="6" spans="1:19" x14ac:dyDescent="0.3">
      <c r="A6">
        <v>4</v>
      </c>
      <c r="B6">
        <v>50</v>
      </c>
      <c r="C6">
        <v>2</v>
      </c>
      <c r="D6">
        <f t="shared" ref="D6:D8" si="6">C6+3</f>
        <v>5</v>
      </c>
      <c r="E6" t="s">
        <v>163</v>
      </c>
      <c r="F6" t="str">
        <f>IF(ISBLANK(E6),"",
IFERROR(VLOOKUP(E6,[1]StringTable!$1:$1048576,MATCH("kor|String",[1]StringTable!$1:$1,0),0),
"스트링없음"))</f>
        <v>살아있는 돌</v>
      </c>
      <c r="G6" t="s">
        <v>105</v>
      </c>
      <c r="H6" t="str">
        <f>IF(ISBLANK(G6),"",
IFERROR(VLOOKUP(G6,[1]StringTable!$1:$1048576,MATCH("kor|String",[1]StringTable!$1:$1,0),0),
"스트링없음"))</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I6">
        <f t="shared" si="4"/>
        <v>405</v>
      </c>
      <c r="J6">
        <f t="shared" si="5"/>
        <v>168.75</v>
      </c>
      <c r="M6">
        <f t="shared" si="3"/>
        <v>405</v>
      </c>
      <c r="N6">
        <f t="shared" si="2"/>
        <v>168.75</v>
      </c>
      <c r="R6" t="s">
        <v>231</v>
      </c>
      <c r="S6">
        <v>7.4999999999999997E-2</v>
      </c>
    </row>
    <row r="7" spans="1:19" x14ac:dyDescent="0.3">
      <c r="A7">
        <v>5</v>
      </c>
      <c r="B7">
        <v>50</v>
      </c>
      <c r="C7">
        <v>3</v>
      </c>
      <c r="D7">
        <f t="shared" si="6"/>
        <v>6</v>
      </c>
      <c r="E7" t="s">
        <v>164</v>
      </c>
      <c r="F7" t="str">
        <f>IF(ISBLANK(E7),"",
IFERROR(VLOOKUP(E7,[1]StringTable!$1:$1048576,MATCH("kor|String",[1]StringTable!$1:$1,0),0),
"스트링없음"))</f>
        <v>희망은 다시 절망으로</v>
      </c>
      <c r="G7" t="s">
        <v>106</v>
      </c>
      <c r="H7" t="str">
        <f>IF(ISBLANK(G7),"",
IFERROR(VLOOKUP(G7,[1]StringTable!$1:$1048576,MATCH("kor|String",[1]StringTable!$1:$1,0),0),
"스트링없음"))</f>
        <v>챕터5 디스크립션 {0} 등을 이용해서 저지하세요.</v>
      </c>
      <c r="I7">
        <f t="shared" si="4"/>
        <v>607.5</v>
      </c>
      <c r="J7">
        <f t="shared" si="5"/>
        <v>253.125</v>
      </c>
      <c r="M7">
        <f t="shared" si="3"/>
        <v>607.5</v>
      </c>
      <c r="N7">
        <f t="shared" si="2"/>
        <v>253.125</v>
      </c>
      <c r="P7" t="s">
        <v>216</v>
      </c>
    </row>
    <row r="8" spans="1:19" x14ac:dyDescent="0.3">
      <c r="A8">
        <v>6</v>
      </c>
      <c r="B8">
        <v>50</v>
      </c>
      <c r="C8">
        <v>3</v>
      </c>
      <c r="D8">
        <f t="shared" si="6"/>
        <v>6</v>
      </c>
      <c r="E8" t="s">
        <v>165</v>
      </c>
      <c r="F8" t="str">
        <f>IF(ISBLANK(E8),"",
IFERROR(VLOOKUP(E8,[1]StringTable!$1:$1048576,MATCH("kor|String",[1]StringTable!$1:$1,0),0),
"스트링없음"))</f>
        <v>인간금지구역</v>
      </c>
      <c r="G8" t="s">
        <v>107</v>
      </c>
      <c r="H8" t="str">
        <f>IF(ISBLANK(G8),"",
IFERROR(VLOOKUP(G8,[1]StringTable!$1:$1048576,MATCH("kor|String",[1]StringTable!$1:$1,0),0),
"스트링없음"))</f>
        <v>챕터6 디스크립션 {0} 등을 이용해서 저지하세요.</v>
      </c>
      <c r="I8">
        <f t="shared" si="4"/>
        <v>911.25</v>
      </c>
      <c r="J8">
        <f t="shared" si="5"/>
        <v>379.6875</v>
      </c>
      <c r="M8">
        <f t="shared" si="3"/>
        <v>911.25</v>
      </c>
      <c r="N8">
        <f t="shared" si="2"/>
        <v>379.6875</v>
      </c>
      <c r="P8">
        <f>1/P5</f>
        <v>0.125</v>
      </c>
      <c r="R8" t="s">
        <v>234</v>
      </c>
      <c r="S8">
        <v>0</v>
      </c>
    </row>
    <row r="9" spans="1:19" x14ac:dyDescent="0.3">
      <c r="A9">
        <v>7</v>
      </c>
      <c r="B9">
        <v>6</v>
      </c>
      <c r="C9">
        <v>4</v>
      </c>
      <c r="D9">
        <f t="shared" ref="D9:D10" si="7">C9+4</f>
        <v>8</v>
      </c>
      <c r="E9" t="s">
        <v>166</v>
      </c>
      <c r="F9" t="str">
        <f>IF(ISBLANK(E9),"",
IFERROR(VLOOKUP(E9,[1]StringTable!$1:$1048576,MATCH("kor|String",[1]StringTable!$1:$1,0),0),
"스트링없음"))</f>
        <v>미지의 영역</v>
      </c>
      <c r="G9" t="s">
        <v>108</v>
      </c>
      <c r="H9" t="str">
        <f>IF(ISBLANK(G9),"",
IFERROR(VLOOKUP(G9,[1]StringTable!$1:$1048576,MATCH("kor|String",[1]StringTable!$1:$1,0),0),
"스트링없음"))</f>
        <v>6개의 관문을 통과해야 합니다 래빗 무리가 몰려오고 있으니 {0} 등을 이용해서 저지하세요.</v>
      </c>
      <c r="I9">
        <f t="shared" si="4"/>
        <v>1366.875</v>
      </c>
      <c r="J9">
        <f t="shared" si="5"/>
        <v>569.53125</v>
      </c>
      <c r="M9">
        <f t="shared" si="3"/>
        <v>1366.875</v>
      </c>
      <c r="N9">
        <f t="shared" si="2"/>
        <v>569.53125</v>
      </c>
      <c r="R9" t="s">
        <v>235</v>
      </c>
      <c r="S9">
        <v>-1</v>
      </c>
    </row>
    <row r="10" spans="1:19" x14ac:dyDescent="0.3">
      <c r="A10">
        <v>8</v>
      </c>
      <c r="B10">
        <v>50</v>
      </c>
      <c r="C10">
        <v>4</v>
      </c>
      <c r="D10">
        <f t="shared" si="7"/>
        <v>8</v>
      </c>
      <c r="E10" t="s">
        <v>167</v>
      </c>
      <c r="F10" t="str">
        <f>IF(ISBLANK(E10),"",
IFERROR(VLOOKUP(E10,[1]StringTable!$1:$1048576,MATCH("kor|String",[1]StringTable!$1:$1,0),0),
"스트링없음"))</f>
        <v>드넓은 평야8</v>
      </c>
      <c r="G10" t="s">
        <v>109</v>
      </c>
      <c r="H10" t="str">
        <f>IF(ISBLANK(G10),"",
IFERROR(VLOOKUP(G10,[1]StringTable!$1:$1048576,MATCH("kor|String",[1]StringTable!$1:$1,0),0),
"스트링없음"))</f>
        <v>챕터8 디스크립션 {0} 등을 이용해서 저지하세요.</v>
      </c>
      <c r="I10">
        <f t="shared" si="4"/>
        <v>2050.3125</v>
      </c>
      <c r="J10">
        <f t="shared" si="5"/>
        <v>854.296875</v>
      </c>
      <c r="M10">
        <f t="shared" si="3"/>
        <v>2050.3125</v>
      </c>
      <c r="N10">
        <f t="shared" si="2"/>
        <v>854.296875</v>
      </c>
      <c r="P10" t="s">
        <v>220</v>
      </c>
      <c r="R10" t="s">
        <v>238</v>
      </c>
      <c r="S10">
        <v>1</v>
      </c>
    </row>
    <row r="11" spans="1:19" x14ac:dyDescent="0.3">
      <c r="A11">
        <v>9</v>
      </c>
      <c r="B11">
        <v>50</v>
      </c>
      <c r="C11">
        <v>4</v>
      </c>
      <c r="D11">
        <f t="shared" ref="D11:D12" si="8">C11+5</f>
        <v>9</v>
      </c>
      <c r="E11" t="s">
        <v>168</v>
      </c>
      <c r="F11" t="str">
        <f>IF(ISBLANK(E11),"",
IFERROR(VLOOKUP(E11,[1]StringTable!$1:$1048576,MATCH("kor|String",[1]StringTable!$1:$1,0),0),
"스트링없음"))</f>
        <v>드넓은 평야9</v>
      </c>
      <c r="G11" t="s">
        <v>110</v>
      </c>
      <c r="H11" t="str">
        <f>IF(ISBLANK(G11),"",
IFERROR(VLOOKUP(G11,[1]StringTable!$1:$1048576,MATCH("kor|String",[1]StringTable!$1:$1,0),0),
"스트링없음"))</f>
        <v>챕터9 디스크립션 {0} 등을 이용해서 저지하세요.</v>
      </c>
      <c r="I11">
        <f t="shared" si="4"/>
        <v>3075.46875</v>
      </c>
      <c r="J11">
        <f t="shared" si="5"/>
        <v>1281.4453125</v>
      </c>
      <c r="M11">
        <f t="shared" si="3"/>
        <v>3075.46875</v>
      </c>
      <c r="N11">
        <f t="shared" si="2"/>
        <v>1281.4453125</v>
      </c>
      <c r="P11">
        <v>1</v>
      </c>
      <c r="R11" t="s">
        <v>239</v>
      </c>
      <c r="S11">
        <v>1</v>
      </c>
    </row>
    <row r="12" spans="1:19" x14ac:dyDescent="0.3">
      <c r="A12">
        <v>10</v>
      </c>
      <c r="B12">
        <v>50</v>
      </c>
      <c r="C12">
        <v>5</v>
      </c>
      <c r="D12">
        <f t="shared" si="8"/>
        <v>10</v>
      </c>
      <c r="E12" t="s">
        <v>169</v>
      </c>
      <c r="F12" t="str">
        <f>IF(ISBLANK(E12),"",
IFERROR(VLOOKUP(E12,[1]StringTable!$1:$1048576,MATCH("kor|String",[1]StringTable!$1:$1,0),0),
"스트링없음"))</f>
        <v>드넓은 평야10</v>
      </c>
      <c r="G12" t="s">
        <v>111</v>
      </c>
      <c r="H12" t="str">
        <f>IF(ISBLANK(G12),"",
IFERROR(VLOOKUP(G12,[1]StringTable!$1:$1048576,MATCH("kor|String",[1]StringTable!$1:$1,0),0),
"스트링없음"))</f>
        <v>챕터10 디스크립션 {0} 등을 이용해서 저지하세요.</v>
      </c>
      <c r="I12">
        <f t="shared" si="4"/>
        <v>4613.203125</v>
      </c>
      <c r="J12">
        <f t="shared" si="5"/>
        <v>1922.16796875</v>
      </c>
      <c r="M12">
        <f t="shared" si="3"/>
        <v>4613.203125</v>
      </c>
      <c r="N12">
        <f t="shared" si="2"/>
        <v>1922.16796875</v>
      </c>
      <c r="R12" t="s">
        <v>240</v>
      </c>
      <c r="S12">
        <v>0.2</v>
      </c>
    </row>
    <row r="13" spans="1:19" x14ac:dyDescent="0.3">
      <c r="A13">
        <v>11</v>
      </c>
      <c r="B13">
        <v>50</v>
      </c>
      <c r="C13">
        <v>5</v>
      </c>
      <c r="D13">
        <f t="shared" ref="D13:D14" si="9">C13+6</f>
        <v>11</v>
      </c>
      <c r="E13" t="s">
        <v>170</v>
      </c>
      <c r="F13" t="str">
        <f>IF(ISBLANK(E13),"",
IFERROR(VLOOKUP(E13,[1]StringTable!$1:$1048576,MATCH("kor|String",[1]StringTable!$1:$1,0),0),
"스트링없음"))</f>
        <v>드넓은 평야11</v>
      </c>
      <c r="G13" t="s">
        <v>112</v>
      </c>
      <c r="H13" t="str">
        <f>IF(ISBLANK(G13),"",
IFERROR(VLOOKUP(G13,[1]StringTable!$1:$1048576,MATCH("kor|String",[1]StringTable!$1:$1,0),0),
"스트링없음"))</f>
        <v>챕터11 디스크립션 {0} 등을 이용해서 저지하세요.</v>
      </c>
      <c r="I13">
        <f t="shared" si="4"/>
        <v>6919.8046875</v>
      </c>
      <c r="J13">
        <f t="shared" si="5"/>
        <v>2883.251953125</v>
      </c>
      <c r="M13">
        <f t="shared" si="3"/>
        <v>6919.8046875</v>
      </c>
      <c r="N13">
        <f t="shared" si="2"/>
        <v>2883.251953125</v>
      </c>
      <c r="P13" t="s">
        <v>221</v>
      </c>
      <c r="R13" t="s">
        <v>241</v>
      </c>
      <c r="S13">
        <v>7.4999999999999997E-2</v>
      </c>
    </row>
    <row r="14" spans="1:19" x14ac:dyDescent="0.3">
      <c r="A14">
        <v>12</v>
      </c>
      <c r="B14">
        <v>50</v>
      </c>
      <c r="C14">
        <v>5</v>
      </c>
      <c r="D14">
        <f t="shared" si="9"/>
        <v>11</v>
      </c>
      <c r="E14" t="s">
        <v>171</v>
      </c>
      <c r="F14" t="str">
        <f>IF(ISBLANK(E14),"",
IFERROR(VLOOKUP(E14,[1]StringTable!$1:$1048576,MATCH("kor|String",[1]StringTable!$1:$1,0),0),
"스트링없음"))</f>
        <v>드넓은 평야12</v>
      </c>
      <c r="G14" t="s">
        <v>113</v>
      </c>
      <c r="H14" t="str">
        <f>IF(ISBLANK(G14),"",
IFERROR(VLOOKUP(G14,[1]StringTable!$1:$1048576,MATCH("kor|String",[1]StringTable!$1:$1,0),0),
"스트링없음"))</f>
        <v>챕터12 디스크립션 {0} 등을 이용해서 저지하세요.</v>
      </c>
      <c r="I14">
        <f t="shared" si="4"/>
        <v>10379.70703125</v>
      </c>
      <c r="J14">
        <f t="shared" si="5"/>
        <v>4324.8779296875</v>
      </c>
      <c r="M14">
        <f t="shared" si="3"/>
        <v>10379.70703125</v>
      </c>
      <c r="N14">
        <f t="shared" si="2"/>
        <v>4324.8779296875</v>
      </c>
      <c r="P14">
        <v>1.1499999999999999</v>
      </c>
    </row>
    <row r="15" spans="1:19" x14ac:dyDescent="0.3">
      <c r="A15">
        <v>13</v>
      </c>
      <c r="B15">
        <v>50</v>
      </c>
      <c r="C15">
        <v>5</v>
      </c>
      <c r="D15">
        <f t="shared" ref="D15:D17" si="10">C15+7</f>
        <v>12</v>
      </c>
      <c r="E15" t="s">
        <v>172</v>
      </c>
      <c r="F15" t="str">
        <f>IF(ISBLANK(E15),"",
IFERROR(VLOOKUP(E15,[1]StringTable!$1:$1048576,MATCH("kor|String",[1]StringTable!$1:$1,0),0),
"스트링없음"))</f>
        <v>드넓은 평야13</v>
      </c>
      <c r="G15" t="s">
        <v>114</v>
      </c>
      <c r="H15" t="str">
        <f>IF(ISBLANK(G15),"",
IFERROR(VLOOKUP(G15,[1]StringTable!$1:$1048576,MATCH("kor|String",[1]StringTable!$1:$1,0),0),
"스트링없음"))</f>
        <v>챕터13 디스크립션 {0} 등을 이용해서 저지하세요.</v>
      </c>
      <c r="I15">
        <f t="shared" si="4"/>
        <v>15569.560546875</v>
      </c>
      <c r="J15">
        <f t="shared" si="5"/>
        <v>6487.31689453125</v>
      </c>
      <c r="M15">
        <f t="shared" si="3"/>
        <v>15569.560546875</v>
      </c>
      <c r="N15">
        <f t="shared" si="2"/>
        <v>6487.31689453125</v>
      </c>
    </row>
    <row r="16" spans="1:19" x14ac:dyDescent="0.3">
      <c r="A16">
        <v>14</v>
      </c>
      <c r="B16">
        <v>7</v>
      </c>
      <c r="C16">
        <v>6</v>
      </c>
      <c r="D16">
        <f t="shared" si="10"/>
        <v>13</v>
      </c>
      <c r="E16" t="s">
        <v>173</v>
      </c>
      <c r="F16" t="str">
        <f>IF(ISBLANK(E16),"",
IFERROR(VLOOKUP(E16,[1]StringTable!$1:$1048576,MATCH("kor|String",[1]StringTable!$1:$1,0),0),
"스트링없음"))</f>
        <v>드넓은 평야14</v>
      </c>
      <c r="G16" t="s">
        <v>115</v>
      </c>
      <c r="H16" t="str">
        <f>IF(ISBLANK(G16),"",
IFERROR(VLOOKUP(G16,[1]StringTable!$1:$1048576,MATCH("kor|String",[1]StringTable!$1:$1,0),0),
"스트링없음"))</f>
        <v>챕터14 디스크립션 {0} 등을 이용해서 저지하세요.</v>
      </c>
      <c r="I16">
        <f t="shared" si="4"/>
        <v>23354.3408203125</v>
      </c>
      <c r="J16">
        <f t="shared" si="5"/>
        <v>9730.975341796875</v>
      </c>
      <c r="M16">
        <f t="shared" si="3"/>
        <v>23354.3408203125</v>
      </c>
      <c r="N16">
        <f t="shared" si="2"/>
        <v>9730.975341796875</v>
      </c>
      <c r="P16" t="s">
        <v>233</v>
      </c>
      <c r="R16" t="s">
        <v>720</v>
      </c>
    </row>
    <row r="17" spans="1:18" x14ac:dyDescent="0.3">
      <c r="A17">
        <v>15</v>
      </c>
      <c r="B17">
        <v>50</v>
      </c>
      <c r="C17">
        <v>6</v>
      </c>
      <c r="D17">
        <f t="shared" si="10"/>
        <v>13</v>
      </c>
      <c r="E17" t="s">
        <v>174</v>
      </c>
      <c r="F17" t="str">
        <f>IF(ISBLANK(E17),"",
IFERROR(VLOOKUP(E17,[1]StringTable!$1:$1048576,MATCH("kor|String",[1]StringTable!$1:$1,0),0),
"스트링없음"))</f>
        <v>드넓은 평야15</v>
      </c>
      <c r="G17" t="s">
        <v>116</v>
      </c>
      <c r="H17" t="str">
        <f>IF(ISBLANK(G17),"",
IFERROR(VLOOKUP(G17,[1]StringTable!$1:$1048576,MATCH("kor|String",[1]StringTable!$1:$1,0),0),
"스트링없음"))</f>
        <v>챕터15 디스크립션 {0} 등을 이용해서 저지하세요.</v>
      </c>
      <c r="I17">
        <f t="shared" si="4"/>
        <v>35031.51123046875</v>
      </c>
      <c r="J17">
        <f t="shared" si="5"/>
        <v>14596.463012695313</v>
      </c>
      <c r="M17">
        <f t="shared" si="3"/>
        <v>35031.51123046875</v>
      </c>
      <c r="N17">
        <f t="shared" si="2"/>
        <v>14596.463012695313</v>
      </c>
      <c r="P17">
        <f>1/1.12</f>
        <v>0.89285714285714279</v>
      </c>
      <c r="R17">
        <v>1.3</v>
      </c>
    </row>
    <row r="18" spans="1:18" x14ac:dyDescent="0.3">
      <c r="A18">
        <v>16</v>
      </c>
      <c r="B18">
        <v>50</v>
      </c>
      <c r="C18">
        <v>6</v>
      </c>
      <c r="D18">
        <f t="shared" ref="D18:D19" si="11">C18+8</f>
        <v>14</v>
      </c>
      <c r="E18" t="s">
        <v>175</v>
      </c>
      <c r="F18" t="str">
        <f>IF(ISBLANK(E18),"",
IFERROR(VLOOKUP(E18,[1]StringTable!$1:$1048576,MATCH("kor|String",[1]StringTable!$1:$1,0),0),
"스트링없음"))</f>
        <v>드넓은 평야16</v>
      </c>
      <c r="G18" t="s">
        <v>117</v>
      </c>
      <c r="H18" t="str">
        <f>IF(ISBLANK(G18),"",
IFERROR(VLOOKUP(G18,[1]StringTable!$1:$1048576,MATCH("kor|String",[1]StringTable!$1:$1,0),0),
"스트링없음"))</f>
        <v>챕터16 디스크립션 {0} 등을 이용해서 저지하세요.</v>
      </c>
      <c r="I18">
        <f t="shared" si="4"/>
        <v>52547.266845703125</v>
      </c>
      <c r="J18">
        <f t="shared" si="5"/>
        <v>21894.694519042969</v>
      </c>
      <c r="M18">
        <f t="shared" si="3"/>
        <v>52547.266845703125</v>
      </c>
      <c r="N18">
        <f t="shared" si="2"/>
        <v>21894.694519042969</v>
      </c>
    </row>
    <row r="19" spans="1:18" x14ac:dyDescent="0.3">
      <c r="A19">
        <v>17</v>
      </c>
      <c r="B19">
        <v>50</v>
      </c>
      <c r="C19">
        <v>6</v>
      </c>
      <c r="D19">
        <f t="shared" si="11"/>
        <v>14</v>
      </c>
      <c r="E19" t="s">
        <v>176</v>
      </c>
      <c r="F19" t="str">
        <f>IF(ISBLANK(E19),"",
IFERROR(VLOOKUP(E19,[1]StringTable!$1:$1048576,MATCH("kor|String",[1]StringTable!$1:$1,0),0),
"스트링없음"))</f>
        <v>드넓은 평야17</v>
      </c>
      <c r="G19" t="s">
        <v>118</v>
      </c>
      <c r="H19" t="str">
        <f>IF(ISBLANK(G19),"",
IFERROR(VLOOKUP(G19,[1]StringTable!$1:$1048576,MATCH("kor|String",[1]StringTable!$1:$1,0),0),
"스트링없음"))</f>
        <v>챕터17 디스크립션 {0} 등을 이용해서 저지하세요.</v>
      </c>
      <c r="I19">
        <f t="shared" si="4"/>
        <v>78820.900268554688</v>
      </c>
      <c r="J19">
        <f t="shared" si="5"/>
        <v>32842.041778564453</v>
      </c>
      <c r="M19">
        <f t="shared" si="3"/>
        <v>78820.900268554688</v>
      </c>
      <c r="N19">
        <f t="shared" si="2"/>
        <v>32842.041778564453</v>
      </c>
      <c r="P19" t="s">
        <v>222</v>
      </c>
      <c r="R19" t="s">
        <v>242</v>
      </c>
    </row>
    <row r="20" spans="1:18" x14ac:dyDescent="0.3">
      <c r="A20">
        <v>18</v>
      </c>
      <c r="B20">
        <v>50</v>
      </c>
      <c r="C20">
        <v>6</v>
      </c>
      <c r="D20">
        <f t="shared" ref="D20:D21" si="12">C20+9</f>
        <v>15</v>
      </c>
      <c r="E20" t="s">
        <v>177</v>
      </c>
      <c r="F20" t="str">
        <f>IF(ISBLANK(E20),"",
IFERROR(VLOOKUP(E20,[1]StringTable!$1:$1048576,MATCH("kor|String",[1]StringTable!$1:$1,0),0),
"스트링없음"))</f>
        <v>드넓은 평야18</v>
      </c>
      <c r="G20" t="s">
        <v>119</v>
      </c>
      <c r="H20" t="str">
        <f>IF(ISBLANK(G20),"",
IFERROR(VLOOKUP(G20,[1]StringTable!$1:$1048576,MATCH("kor|String",[1]StringTable!$1:$1,0),0),
"스트링없음"))</f>
        <v>챕터18 디스크립션 {0} 등을 이용해서 저지하세요.</v>
      </c>
      <c r="I20">
        <f t="shared" si="4"/>
        <v>118231.35040283203</v>
      </c>
      <c r="J20">
        <f t="shared" si="5"/>
        <v>49263.06266784668</v>
      </c>
      <c r="M20">
        <f t="shared" si="3"/>
        <v>118231.35040283203</v>
      </c>
      <c r="N20">
        <f t="shared" si="2"/>
        <v>49263.06266784668</v>
      </c>
      <c r="P20">
        <v>1.5</v>
      </c>
      <c r="R20">
        <v>7</v>
      </c>
    </row>
    <row r="21" spans="1:18" x14ac:dyDescent="0.3">
      <c r="A21">
        <v>19</v>
      </c>
      <c r="B21">
        <v>50</v>
      </c>
      <c r="C21">
        <v>7</v>
      </c>
      <c r="D21">
        <f t="shared" si="12"/>
        <v>16</v>
      </c>
      <c r="E21" t="s">
        <v>178</v>
      </c>
      <c r="F21" t="str">
        <f>IF(ISBLANK(E21),"",
IFERROR(VLOOKUP(E21,[1]StringTable!$1:$1048576,MATCH("kor|String",[1]StringTable!$1:$1,0),0),
"스트링없음"))</f>
        <v>드넓은 평야19</v>
      </c>
      <c r="G21" t="s">
        <v>120</v>
      </c>
      <c r="H21" t="str">
        <f>IF(ISBLANK(G21),"",
IFERROR(VLOOKUP(G21,[1]StringTable!$1:$1048576,MATCH("kor|String",[1]StringTable!$1:$1,0),0),
"스트링없음"))</f>
        <v>챕터19 디스크립션 {0} 등을 이용해서 저지하세요.</v>
      </c>
      <c r="I21">
        <f t="shared" si="4"/>
        <v>177347.02560424805</v>
      </c>
      <c r="J21">
        <f t="shared" si="5"/>
        <v>73894.59400177002</v>
      </c>
      <c r="M21">
        <f t="shared" si="3"/>
        <v>177347.02560424805</v>
      </c>
      <c r="N21">
        <f t="shared" si="2"/>
        <v>73894.59400177002</v>
      </c>
    </row>
    <row r="22" spans="1:18" x14ac:dyDescent="0.3">
      <c r="A22">
        <v>20</v>
      </c>
      <c r="B22">
        <v>50</v>
      </c>
      <c r="C22">
        <v>7</v>
      </c>
      <c r="D22">
        <f t="shared" ref="D22:D23" si="13">C22+10</f>
        <v>17</v>
      </c>
      <c r="E22" t="s">
        <v>179</v>
      </c>
      <c r="F22" t="str">
        <f>IF(ISBLANK(E22),"",
IFERROR(VLOOKUP(E22,[1]StringTable!$1:$1048576,MATCH("kor|String",[1]StringTable!$1:$1,0),0),
"스트링없음"))</f>
        <v>드넓은 평야20</v>
      </c>
      <c r="G22" t="s">
        <v>121</v>
      </c>
      <c r="H22" t="str">
        <f>IF(ISBLANK(G22),"",
IFERROR(VLOOKUP(G22,[1]StringTable!$1:$1048576,MATCH("kor|String",[1]StringTable!$1:$1,0),0),
"스트링없음"))</f>
        <v>챕터20 디스크립션 {0} 등을 이용해서 저지하세요.</v>
      </c>
      <c r="I22">
        <f t="shared" si="4"/>
        <v>266020.53840637207</v>
      </c>
      <c r="J22">
        <f t="shared" si="5"/>
        <v>110841.89100265503</v>
      </c>
      <c r="M22">
        <f t="shared" si="3"/>
        <v>266020.53840637207</v>
      </c>
      <c r="N22">
        <f t="shared" si="2"/>
        <v>110841.89100265503</v>
      </c>
      <c r="P22" t="s">
        <v>223</v>
      </c>
      <c r="R22" t="s">
        <v>236</v>
      </c>
    </row>
    <row r="23" spans="1:18" x14ac:dyDescent="0.3">
      <c r="A23">
        <v>21</v>
      </c>
      <c r="B23">
        <v>8</v>
      </c>
      <c r="C23">
        <v>7</v>
      </c>
      <c r="D23">
        <f t="shared" si="13"/>
        <v>17</v>
      </c>
      <c r="E23" t="s">
        <v>180</v>
      </c>
      <c r="F23" t="str">
        <f>IF(ISBLANK(E23),"",
IFERROR(VLOOKUP(E23,[1]StringTable!$1:$1048576,MATCH("kor|String",[1]StringTable!$1:$1,0),0),
"스트링없음"))</f>
        <v>드넓은 평야21</v>
      </c>
      <c r="G23" t="s">
        <v>122</v>
      </c>
      <c r="H23" t="str">
        <f>IF(ISBLANK(G23),"",
IFERROR(VLOOKUP(G23,[1]StringTable!$1:$1048576,MATCH("kor|String",[1]StringTable!$1:$1,0),0),
"스트링없음"))</f>
        <v>챕터21 디스크립션 {0} 등을 이용해서 저지하세요.</v>
      </c>
      <c r="I23">
        <f t="shared" si="4"/>
        <v>399030.80760955811</v>
      </c>
      <c r="J23">
        <f t="shared" si="5"/>
        <v>166262.83650398254</v>
      </c>
      <c r="M23">
        <f t="shared" si="3"/>
        <v>399030.80760955811</v>
      </c>
      <c r="N23">
        <f t="shared" si="2"/>
        <v>166262.83650398254</v>
      </c>
      <c r="P23">
        <v>10</v>
      </c>
      <c r="R23">
        <v>1</v>
      </c>
    </row>
    <row r="24" spans="1:18" x14ac:dyDescent="0.3">
      <c r="A24">
        <v>22</v>
      </c>
      <c r="B24">
        <v>50</v>
      </c>
      <c r="C24">
        <v>7</v>
      </c>
      <c r="D24">
        <f t="shared" ref="D24:D31" si="14">C24+11</f>
        <v>18</v>
      </c>
      <c r="E24" t="s">
        <v>199</v>
      </c>
      <c r="F24" t="str">
        <f>IF(ISBLANK(E24),"",
IFERROR(VLOOKUP(E24,[1]StringTable!$1:$1048576,MATCH("kor|String",[1]StringTable!$1:$1,0),0),
"스트링없음"))</f>
        <v>드넓은 평야22</v>
      </c>
      <c r="G24" t="s">
        <v>207</v>
      </c>
      <c r="H24" t="str">
        <f>IF(ISBLANK(G24),"",
IFERROR(VLOOKUP(G24,[1]StringTable!$1:$1048576,MATCH("kor|String",[1]StringTable!$1:$1,0),0),
"스트링없음"))</f>
        <v>챕터22 디스크립션 {0} 등을 이용해서 저지하세요.</v>
      </c>
      <c r="I24">
        <f t="shared" si="4"/>
        <v>598546.21141433716</v>
      </c>
      <c r="J24">
        <f t="shared" si="5"/>
        <v>249394.25475597382</v>
      </c>
      <c r="M24">
        <f t="shared" si="3"/>
        <v>598546.21141433716</v>
      </c>
      <c r="N24">
        <f t="shared" si="2"/>
        <v>249394.25475597382</v>
      </c>
    </row>
    <row r="25" spans="1:18" x14ac:dyDescent="0.3">
      <c r="A25">
        <v>23</v>
      </c>
      <c r="B25">
        <v>50</v>
      </c>
      <c r="C25">
        <v>7</v>
      </c>
      <c r="D25">
        <f t="shared" si="14"/>
        <v>18</v>
      </c>
      <c r="E25" t="s">
        <v>200</v>
      </c>
      <c r="F25" t="str">
        <f>IF(ISBLANK(E25),"",
IFERROR(VLOOKUP(E25,[1]StringTable!$1:$1048576,MATCH("kor|String",[1]StringTable!$1:$1,0),0),
"스트링없음"))</f>
        <v>드넓은 평야23</v>
      </c>
      <c r="G25" t="s">
        <v>208</v>
      </c>
      <c r="H25" t="str">
        <f>IF(ISBLANK(G25),"",
IFERROR(VLOOKUP(G25,[1]StringTable!$1:$1048576,MATCH("kor|String",[1]StringTable!$1:$1,0),0),
"스트링없음"))</f>
        <v>챕터23 디스크립션 {0} 등을 이용해서 저지하세요.</v>
      </c>
      <c r="I25">
        <f t="shared" si="4"/>
        <v>897819.31712150574</v>
      </c>
      <c r="J25">
        <f t="shared" si="5"/>
        <v>374091.38213396072</v>
      </c>
      <c r="M25">
        <f t="shared" si="3"/>
        <v>897819.31712150574</v>
      </c>
      <c r="N25">
        <f t="shared" si="2"/>
        <v>374091.38213396072</v>
      </c>
      <c r="P25" t="s">
        <v>232</v>
      </c>
      <c r="R25" t="s">
        <v>237</v>
      </c>
    </row>
    <row r="26" spans="1:18" x14ac:dyDescent="0.3">
      <c r="A26">
        <v>24</v>
      </c>
      <c r="B26">
        <v>50</v>
      </c>
      <c r="C26">
        <v>8</v>
      </c>
      <c r="D26">
        <f t="shared" si="14"/>
        <v>19</v>
      </c>
      <c r="E26" t="s">
        <v>201</v>
      </c>
      <c r="F26" t="str">
        <f>IF(ISBLANK(E26),"",
IFERROR(VLOOKUP(E26,[1]StringTable!$1:$1048576,MATCH("kor|String",[1]StringTable!$1:$1,0),0),
"스트링없음"))</f>
        <v>드넓은 평야24</v>
      </c>
      <c r="G26" t="s">
        <v>209</v>
      </c>
      <c r="H26" t="str">
        <f>IF(ISBLANK(G26),"",
IFERROR(VLOOKUP(G26,[1]StringTable!$1:$1048576,MATCH("kor|String",[1]StringTable!$1:$1,0),0),
"스트링없음"))</f>
        <v>챕터24 디스크립션 {0} 등을 이용해서 저지하세요.</v>
      </c>
      <c r="I26">
        <f t="shared" si="4"/>
        <v>1346728.9756822586</v>
      </c>
      <c r="J26">
        <f t="shared" si="5"/>
        <v>561137.07320094109</v>
      </c>
      <c r="M26">
        <f t="shared" si="3"/>
        <v>1346728.9756822586</v>
      </c>
      <c r="N26">
        <f t="shared" si="2"/>
        <v>561137.07320094109</v>
      </c>
      <c r="P26">
        <v>-1</v>
      </c>
      <c r="R26">
        <v>-1</v>
      </c>
    </row>
    <row r="27" spans="1:18" x14ac:dyDescent="0.3">
      <c r="A27">
        <v>25</v>
      </c>
      <c r="B27">
        <v>50</v>
      </c>
      <c r="C27">
        <v>8</v>
      </c>
      <c r="D27">
        <f t="shared" si="14"/>
        <v>19</v>
      </c>
      <c r="E27" t="s">
        <v>202</v>
      </c>
      <c r="F27" t="str">
        <f>IF(ISBLANK(E27),"",
IFERROR(VLOOKUP(E27,[1]StringTable!$1:$1048576,MATCH("kor|String",[1]StringTable!$1:$1,0),0),
"스트링없음"))</f>
        <v>드넓은 평야25</v>
      </c>
      <c r="G27" t="s">
        <v>210</v>
      </c>
      <c r="H27" t="str">
        <f>IF(ISBLANK(G27),"",
IFERROR(VLOOKUP(G27,[1]StringTable!$1:$1048576,MATCH("kor|String",[1]StringTable!$1:$1,0),0),
"스트링없음"))</f>
        <v>챕터25 디스크립션 {0} 등을 이용해서 저지하세요.</v>
      </c>
      <c r="I27">
        <f t="shared" si="4"/>
        <v>2020093.4635233879</v>
      </c>
      <c r="J27">
        <f t="shared" si="5"/>
        <v>841705.60980141163</v>
      </c>
      <c r="M27">
        <f t="shared" si="3"/>
        <v>2020093.4635233879</v>
      </c>
      <c r="N27">
        <f t="shared" si="2"/>
        <v>841705.60980141163</v>
      </c>
    </row>
    <row r="28" spans="1:18" x14ac:dyDescent="0.3">
      <c r="A28">
        <v>26</v>
      </c>
      <c r="B28">
        <v>50</v>
      </c>
      <c r="C28">
        <v>8</v>
      </c>
      <c r="D28">
        <f t="shared" si="14"/>
        <v>19</v>
      </c>
      <c r="E28" t="s">
        <v>203</v>
      </c>
      <c r="F28" t="str">
        <f>IF(ISBLANK(E28),"",
IFERROR(VLOOKUP(E28,[1]StringTable!$1:$1048576,MATCH("kor|String",[1]StringTable!$1:$1,0),0),
"스트링없음"))</f>
        <v>드넓은 평야26</v>
      </c>
      <c r="G28" t="s">
        <v>211</v>
      </c>
      <c r="H28" t="str">
        <f>IF(ISBLANK(G28),"",
IFERROR(VLOOKUP(G28,[1]StringTable!$1:$1048576,MATCH("kor|String",[1]StringTable!$1:$1,0),0),
"스트링없음"))</f>
        <v>챕터26 디스크립션 {0} 등을 이용해서 저지하세요.</v>
      </c>
      <c r="I28">
        <f t="shared" si="4"/>
        <v>3030140.1952850819</v>
      </c>
      <c r="J28">
        <f t="shared" si="5"/>
        <v>1262558.4147021174</v>
      </c>
      <c r="M28">
        <f t="shared" si="3"/>
        <v>3030140.1952850819</v>
      </c>
      <c r="N28">
        <f t="shared" si="2"/>
        <v>1262558.4147021174</v>
      </c>
    </row>
    <row r="29" spans="1:18" x14ac:dyDescent="0.3">
      <c r="A29">
        <v>27</v>
      </c>
      <c r="B29">
        <v>50</v>
      </c>
      <c r="C29">
        <v>8</v>
      </c>
      <c r="D29">
        <f t="shared" si="14"/>
        <v>19</v>
      </c>
      <c r="E29" t="s">
        <v>204</v>
      </c>
      <c r="F29" t="str">
        <f>IF(ISBLANK(E29),"",
IFERROR(VLOOKUP(E29,[1]StringTable!$1:$1048576,MATCH("kor|String",[1]StringTable!$1:$1,0),0),
"스트링없음"))</f>
        <v>드넓은 평야27</v>
      </c>
      <c r="G29" t="s">
        <v>212</v>
      </c>
      <c r="H29" t="str">
        <f>IF(ISBLANK(G29),"",
IFERROR(VLOOKUP(G29,[1]StringTable!$1:$1048576,MATCH("kor|String",[1]StringTable!$1:$1,0),0),
"스트링없음"))</f>
        <v>챕터27 디스크립션 {0} 등을 이용해서 저지하세요.</v>
      </c>
      <c r="I29">
        <f t="shared" si="4"/>
        <v>4545210.2929276228</v>
      </c>
      <c r="J29">
        <f t="shared" si="5"/>
        <v>1893837.6220531762</v>
      </c>
      <c r="M29">
        <f t="shared" si="3"/>
        <v>4545210.2929276228</v>
      </c>
      <c r="N29">
        <f t="shared" si="2"/>
        <v>1893837.6220531762</v>
      </c>
    </row>
    <row r="30" spans="1:18" x14ac:dyDescent="0.3">
      <c r="A30">
        <v>28</v>
      </c>
      <c r="B30">
        <v>9</v>
      </c>
      <c r="C30">
        <v>9</v>
      </c>
      <c r="D30">
        <f t="shared" si="14"/>
        <v>20</v>
      </c>
      <c r="E30" t="s">
        <v>205</v>
      </c>
      <c r="F30" t="str">
        <f>IF(ISBLANK(E30),"",
IFERROR(VLOOKUP(E30,[1]StringTable!$1:$1048576,MATCH("kor|String",[1]StringTable!$1:$1,0),0),
"스트링없음"))</f>
        <v>드넓은 평야28</v>
      </c>
      <c r="G30" t="s">
        <v>213</v>
      </c>
      <c r="H30" t="str">
        <f>IF(ISBLANK(G30),"",
IFERROR(VLOOKUP(G30,[1]StringTable!$1:$1048576,MATCH("kor|String",[1]StringTable!$1:$1,0),0),
"스트링없음"))</f>
        <v>챕터28 디스크립션 {0} 등을 이용해서 저지하세요.</v>
      </c>
      <c r="I30">
        <f t="shared" si="4"/>
        <v>6817815.4393914342</v>
      </c>
      <c r="J30">
        <f t="shared" si="5"/>
        <v>2840756.4330797642</v>
      </c>
      <c r="M30">
        <f t="shared" si="3"/>
        <v>6817815.4393914342</v>
      </c>
      <c r="N30">
        <f t="shared" si="2"/>
        <v>2840756.4330797642</v>
      </c>
    </row>
    <row r="31" spans="1:18" x14ac:dyDescent="0.3">
      <c r="A31">
        <v>29</v>
      </c>
      <c r="B31">
        <v>50</v>
      </c>
      <c r="C31">
        <v>9</v>
      </c>
      <c r="D31">
        <f t="shared" si="14"/>
        <v>20</v>
      </c>
      <c r="E31" t="s">
        <v>206</v>
      </c>
      <c r="F31" t="str">
        <f>IF(ISBLANK(E31),"",
IFERROR(VLOOKUP(E31,[1]StringTable!$1:$1048576,MATCH("kor|String",[1]StringTable!$1:$1,0),0),
"스트링없음"))</f>
        <v>드넓은 평야29</v>
      </c>
      <c r="G31" t="s">
        <v>214</v>
      </c>
      <c r="H31" t="str">
        <f>IF(ISBLANK(G31),"",
IFERROR(VLOOKUP(G31,[1]StringTable!$1:$1048576,MATCH("kor|String",[1]StringTable!$1:$1,0),0),
"스트링없음"))</f>
        <v>챕터29 디스크립션 {0} 등을 이용해서 저지하세요.</v>
      </c>
      <c r="I31">
        <f t="shared" si="4"/>
        <v>10226723.159087151</v>
      </c>
      <c r="J31">
        <f t="shared" si="5"/>
        <v>4261134.6496196464</v>
      </c>
      <c r="M31">
        <f t="shared" si="3"/>
        <v>10226723.159087151</v>
      </c>
      <c r="N31">
        <f t="shared" si="2"/>
        <v>4261134.6496196464</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sheetPr filterMode="1"/>
  <dimension ref="A1:AM2591"/>
  <sheetViews>
    <sheetView workbookViewId="0">
      <pane xSplit="2" ySplit="1" topLeftCell="E2" activePane="bottomRight" state="frozen"/>
      <selection pane="topRight" activeCell="C1" sqref="C1"/>
      <selection pane="bottomLeft" activeCell="A2" sqref="A2"/>
      <selection pane="bottomRight" activeCell="E2" sqref="E2"/>
    </sheetView>
    <sheetView workbookViewId="1">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 min="38" max="38" width="9" hidden="1" customWidth="1" outlineLevel="1"/>
    <col min="39" max="39" width="9" collapsed="1"/>
  </cols>
  <sheetData>
    <row r="1" spans="1:38" ht="27" customHeight="1" x14ac:dyDescent="0.3">
      <c r="A1" t="s">
        <v>0</v>
      </c>
      <c r="B1" t="s">
        <v>1</v>
      </c>
      <c r="C1" t="s">
        <v>224</v>
      </c>
      <c r="D1" t="s">
        <v>225</v>
      </c>
      <c r="E1" t="s">
        <v>2</v>
      </c>
      <c r="F1" t="s">
        <v>3</v>
      </c>
      <c r="G1" t="s">
        <v>98</v>
      </c>
      <c r="H1" t="s">
        <v>144</v>
      </c>
      <c r="I1" t="s">
        <v>145</v>
      </c>
      <c r="J1" t="s">
        <v>159</v>
      </c>
      <c r="K1" t="s">
        <v>152</v>
      </c>
      <c r="L1" t="s">
        <v>97</v>
      </c>
      <c r="M1" t="s">
        <v>6</v>
      </c>
      <c r="N1" t="s">
        <v>46</v>
      </c>
      <c r="O1" t="s">
        <v>247</v>
      </c>
      <c r="P1" t="s">
        <v>246</v>
      </c>
      <c r="Q1" t="s">
        <v>7</v>
      </c>
      <c r="R1" t="s">
        <v>248</v>
      </c>
      <c r="S1" t="s">
        <v>249</v>
      </c>
      <c r="T1" t="s">
        <v>250</v>
      </c>
      <c r="U1" t="s">
        <v>8</v>
      </c>
      <c r="V1" t="s">
        <v>47</v>
      </c>
      <c r="W1" t="s">
        <v>45</v>
      </c>
      <c r="X1" t="s">
        <v>49</v>
      </c>
      <c r="Y1" t="s">
        <v>94</v>
      </c>
      <c r="Z1" t="s">
        <v>95</v>
      </c>
      <c r="AA1" t="s">
        <v>96</v>
      </c>
      <c r="AB1" t="s">
        <v>60</v>
      </c>
      <c r="AC1" t="s">
        <v>55</v>
      </c>
      <c r="AD1" t="s">
        <v>58</v>
      </c>
      <c r="AE1" t="s">
        <v>55</v>
      </c>
      <c r="AF1" t="s">
        <v>719</v>
      </c>
      <c r="AG1" t="s">
        <v>53</v>
      </c>
      <c r="AH1" t="s">
        <v>61</v>
      </c>
      <c r="AI1" t="s">
        <v>342</v>
      </c>
      <c r="AJ1" t="s">
        <v>1258</v>
      </c>
      <c r="AK1" t="s">
        <v>1259</v>
      </c>
      <c r="AL1" t="s">
        <v>1262</v>
      </c>
    </row>
    <row r="2" spans="1:38" x14ac:dyDescent="0.3">
      <c r="A2">
        <v>0</v>
      </c>
      <c r="B2">
        <v>0</v>
      </c>
      <c r="C2">
        <f>IF(OR($L2=TRUE,$A2=0,MOD($A2,ChapterTable!$R$20)&lt;&gt;0),
MAX(0,INT(($B2+ChapterTable!$P$26+VLOOKUP(SUBSTITUTE(C$1,"성장단계","")&amp;"단계오프셋",ChapterTable!$R:$S,2,0))/ChapterTable!$P$23)),
MAX(0,INT(($B2+ChapterTable!$R$26+VLOOKUP(SUBSTITUTE(C$1,"성장단계","")&amp;"보스단계오프셋",ChapterTable!$R:$S,2,0))/ChapterTable!$R$23)))</f>
        <v>0</v>
      </c>
      <c r="D2">
        <f>IF(OR($L2=TRUE,$A2=0,MOD($A2,ChapterTable!$R$20)&lt;&gt;0),
MAX(0,INT(($B2+ChapterTable!$P$26+VLOOKUP(SUBSTITUTE(D$1,"성장단계","")&amp;"단계오프셋",ChapterTable!$R:$S,2,0))/ChapterTable!$P$23)),
MAX(0,INT(($B2+ChapterTable!$R$26+VLOOKUP(SUBSTITUTE(D$1,"성장단계","")&amp;"보스단계오프셋",ChapterTable!$R:$S,2,0))/ChapterTable!$R$23)))</f>
        <v>0</v>
      </c>
      <c r="E2" s="1">
        <f ca="1">IF(AND($A2=0,$B2=1),
    VLOOKUP(1,ChapterTable!$1:$1048576,MATCH("최종"&amp;SUBSTITUTE(SUBSTITUTE(E$1,"standard",""),"|Float",""),ChapterTable!$1:$1,0),0)*ChapterTable!$P$17,
  IF(AND($A2=0,$B2=0),
    E3,
  IF($B2=0,
    VLOOKUP($A2,ChapterTable!$1:$1048576,MATCH("최종"&amp;SUBSTITUTE(SUBSTITUTE(E$1,"standard",""),"|Float",""),ChapterTable!$1:$1,0),0),
  IF($B2=1,
    IF($L2=FALSE,
      VLOOKUP($A2,ChapterTable!$1:$1048576,MATCH("최종"&amp;SUBSTITUTE(SUBSTITUTE(E$1,"standard",""),"|Float",""),ChapterTable!$1:$1,0),0),
      VLOOKUP($A2-ChapterTable!$P$11,ChapterTable!$1:$1048576,MATCH("최종"&amp;SUBSTITUTE(SUBSTITUTE(E$1,"standard",""),"|Float",""),ChapterTable!$1:$1,0),0)*ChapterTable!$P$14
    ),
  OFFSET(E2,-$B2+IF($L2,1,0),0)*IF($B2&gt;OFFSET($B2,1,0),ChapterTable!$R$17,1)*
    (VLOOKUP(SUBSTITUTE(SUBSTITUTE(E$1,"standard",""),"|Float","")&amp;IF(OR($L2=TRUE,$A2=0,MOD($A2,ChapterTable!$R$20)&lt;&gt;0),"","보스")&amp;"인게임누적곱배수",ChapterTable!$R:$S,2,0)^C2
    +VLOOKUP(SUBSTITUTE(SUBSTITUTE(E$1,"standard",""),"|Float","")&amp;IF(OR($L2=TRUE,$A2=0,MOD($A2,ChapterTable!$R$20)&lt;&gt;0),"","보스")&amp;"인게임누적합배수",ChapterTable!$R:$S,2,0)*C2)
  )
  )
  )
)</f>
        <v>107.14285714285714</v>
      </c>
      <c r="F2" s="1">
        <f ca="1">IF(AND($A2=0,$B2=1),
    VLOOKUP(1,ChapterTable!$1:$1048576,MATCH("최종"&amp;SUBSTITUTE(SUBSTITUTE(F$1,"standard",""),"|Float",""),ChapterTable!$1:$1,0),0)*ChapterTable!$P$17,
  IF(AND($A2=0,$B2=0),
    F3,
  IF($B2=0,
    VLOOKUP($A2,ChapterTable!$1:$1048576,MATCH("최종"&amp;SUBSTITUTE(SUBSTITUTE(F$1,"standard",""),"|Float",""),ChapterTable!$1:$1,0),0),
  IF($B2=1,
    IF($L2=FALSE,
      VLOOKUP($A2,ChapterTable!$1:$1048576,MATCH("최종"&amp;SUBSTITUTE(SUBSTITUTE(F$1,"standard",""),"|Float",""),ChapterTable!$1:$1,0),0),
      VLOOKUP($A2-ChapterTable!$P$11,ChapterTable!$1:$1048576,MATCH("최종"&amp;SUBSTITUTE(SUBSTITUTE(F$1,"standard",""),"|Float",""),ChapterTable!$1:$1,0),0)*ChapterTable!$P$14
    ),
  OFFSET(F2,-$B2+IF($L2,1,0),0)*
    (VLOOKUP(SUBSTITUTE(SUBSTITUTE(F$1,"standard",""),"|Float","")&amp;IF(OR($L2=TRUE,$A2=0,MOD($A2,ChapterTable!$R$20)&lt;&gt;0),"","보스")&amp;"인게임누적곱배수",ChapterTable!$R:$S,2,0)^D2
    +VLOOKUP(SUBSTITUTE(SUBSTITUTE(F$1,"standard",""),"|Float","")&amp;IF(OR($L2=TRUE,$A2=0,MOD($A2,ChapterTable!$R$20)&lt;&gt;0),"","보스")&amp;"인게임누적합배수",ChapterTable!$R:$S,2,0)*D2)
  )
  )
  )
)</f>
        <v>44.642857142857139</v>
      </c>
      <c r="G2" t="s">
        <v>715</v>
      </c>
      <c r="J2" t="str">
        <f>IF(ISBLANK(I2),"",
IFERROR(VLOOKUP(I2,[1]StringTable!$1:$1048576,MATCH("kor|String",[1]StringTable!$1:$1,0),0),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c r="AL2">
        <v>0</v>
      </c>
    </row>
    <row r="3" spans="1:38" x14ac:dyDescent="0.3">
      <c r="A3">
        <v>0</v>
      </c>
      <c r="B3">
        <v>1</v>
      </c>
      <c r="C3">
        <f>IF(OR($L3=TRUE,$A3=0,MOD($A3,ChapterTable!$R$20)&lt;&gt;0),
MAX(0,INT(($B3+ChapterTable!$P$26+VLOOKUP(SUBSTITUTE(C$1,"성장단계","")&amp;"단계오프셋",ChapterTable!$R:$S,2,0))/ChapterTable!$P$23)),
MAX(0,INT(($B3+ChapterTable!$R$26+VLOOKUP(SUBSTITUTE(C$1,"성장단계","")&amp;"보스단계오프셋",ChapterTable!$R:$S,2,0))/ChapterTable!$R$23)))</f>
        <v>0</v>
      </c>
      <c r="D3">
        <f>IF(OR($L3=TRUE,$A3=0,MOD($A3,ChapterTable!$R$20)&lt;&gt;0),
MAX(0,INT(($B3+ChapterTable!$P$26+VLOOKUP(SUBSTITUTE(D$1,"성장단계","")&amp;"단계오프셋",ChapterTable!$R:$S,2,0))/ChapterTable!$P$23)),
MAX(0,INT(($B3+ChapterTable!$R$26+VLOOKUP(SUBSTITUTE(D$1,"성장단계","")&amp;"보스단계오프셋",ChapterTable!$R:$S,2,0))/ChapterTable!$R$23)))</f>
        <v>0</v>
      </c>
      <c r="E3" s="1">
        <f ca="1">IF(AND($A3=0,$B3=1),
    VLOOKUP(1,ChapterTable!$1:$1048576,MATCH("최종"&amp;SUBSTITUTE(SUBSTITUTE(E$1,"standard",""),"|Float",""),ChapterTable!$1:$1,0),0)*ChapterTable!$P$17,
  IF(AND($A3=0,$B3=0),
    E4,
  IF($B3=0,
    VLOOKUP($A3,ChapterTable!$1:$1048576,MATCH("최종"&amp;SUBSTITUTE(SUBSTITUTE(E$1,"standard",""),"|Float",""),ChapterTable!$1:$1,0),0),
  IF($B3=1,
    IF($L3=FALSE,
      VLOOKUP($A3,ChapterTable!$1:$1048576,MATCH("최종"&amp;SUBSTITUTE(SUBSTITUTE(E$1,"standard",""),"|Float",""),ChapterTable!$1:$1,0),0),
      VLOOKUP($A3-ChapterTable!$P$11,ChapterTable!$1:$1048576,MATCH("최종"&amp;SUBSTITUTE(SUBSTITUTE(E$1,"standard",""),"|Float",""),ChapterTable!$1:$1,0),0)*ChapterTable!$P$14
    ),
  OFFSET(E3,-$B3+IF($L3,1,0),0)*IF($B3&gt;OFFSET($B3,1,0),ChapterTable!$R$17,1)*
    (VLOOKUP(SUBSTITUTE(SUBSTITUTE(E$1,"standard",""),"|Float","")&amp;IF(OR($L3=TRUE,$A3=0,MOD($A3,ChapterTable!$R$20)&lt;&gt;0),"","보스")&amp;"인게임누적곱배수",ChapterTable!$R:$S,2,0)^C3
    +VLOOKUP(SUBSTITUTE(SUBSTITUTE(E$1,"standard",""),"|Float","")&amp;IF(OR($L3=TRUE,$A3=0,MOD($A3,ChapterTable!$R$20)&lt;&gt;0),"","보스")&amp;"인게임누적합배수",ChapterTable!$R:$S,2,0)*C3)
  )
  )
  )
)</f>
        <v>107.14285714285714</v>
      </c>
      <c r="F3" s="1">
        <f ca="1">IF(AND($A3=0,$B3=1),
    VLOOKUP(1,ChapterTable!$1:$1048576,MATCH("최종"&amp;SUBSTITUTE(SUBSTITUTE(F$1,"standard",""),"|Float",""),ChapterTable!$1:$1,0),0)*ChapterTable!$P$17,
  IF(AND($A3=0,$B3=0),
    F4,
  IF($B3=0,
    VLOOKUP($A3,ChapterTable!$1:$1048576,MATCH("최종"&amp;SUBSTITUTE(SUBSTITUTE(F$1,"standard",""),"|Float",""),ChapterTable!$1:$1,0),0),
  IF($B3=1,
    IF($L3=FALSE,
      VLOOKUP($A3,ChapterTable!$1:$1048576,MATCH("최종"&amp;SUBSTITUTE(SUBSTITUTE(F$1,"standard",""),"|Float",""),ChapterTable!$1:$1,0),0),
      VLOOKUP($A3-ChapterTable!$P$11,ChapterTable!$1:$1048576,MATCH("최종"&amp;SUBSTITUTE(SUBSTITUTE(F$1,"standard",""),"|Float",""),ChapterTable!$1:$1,0),0)*ChapterTable!$P$14
    ),
  OFFSET(F3,-$B3+IF($L3,1,0),0)*
    (VLOOKUP(SUBSTITUTE(SUBSTITUTE(F$1,"standard",""),"|Float","")&amp;IF(OR($L3=TRUE,$A3=0,MOD($A3,ChapterTable!$R$20)&lt;&gt;0),"","보스")&amp;"인게임누적곱배수",ChapterTable!$R:$S,2,0)^D3
    +VLOOKUP(SUBSTITUTE(SUBSTITUTE(F$1,"standard",""),"|Float","")&amp;IF(OR($L3=TRUE,$A3=0,MOD($A3,ChapterTable!$R$20)&lt;&gt;0),"","보스")&amp;"인게임누적합배수",ChapterTable!$R:$S,2,0)*D3)
  )
  )
  )
)</f>
        <v>44.642857142857139</v>
      </c>
      <c r="G3" t="s">
        <v>715</v>
      </c>
      <c r="J3" t="str">
        <f>IF(ISBLANK(I3),"",
IFERROR(VLOOKUP(I3,[1]StringTable!$1:$1048576,MATCH("kor|String",[1]StringTable!$1:$1,0),0),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IF(ISBLANK(AB3),"",IF(ISERROR(VLOOKUP(AB3,[3]DropTable!$A:$A,1,0)),"드랍없음",""))</f>
        <v/>
      </c>
      <c r="AE3" t="str">
        <f>IF(ISBLANK(AD3),"",IF(ISERROR(VLOOKUP(AD3,[3]DropTable!$A:$A,1,0)),"드랍없음",""))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c r="AL3">
        <v>0</v>
      </c>
    </row>
    <row r="4" spans="1:38" x14ac:dyDescent="0.3">
      <c r="A4">
        <v>0</v>
      </c>
      <c r="B4">
        <v>2</v>
      </c>
      <c r="C4">
        <f>IF(OR($L4=TRUE,$A4=0,MOD($A4,ChapterTable!$R$20)&lt;&gt;0),
MAX(0,INT(($B4+ChapterTable!$P$26+VLOOKUP(SUBSTITUTE(C$1,"성장단계","")&amp;"단계오프셋",ChapterTable!$R:$S,2,0))/ChapterTable!$P$23)),
MAX(0,INT(($B4+ChapterTable!$R$26+VLOOKUP(SUBSTITUTE(C$1,"성장단계","")&amp;"보스단계오프셋",ChapterTable!$R:$S,2,0))/ChapterTable!$R$23)))</f>
        <v>0</v>
      </c>
      <c r="D4">
        <f>IF(OR($L4=TRUE,$A4=0,MOD($A4,ChapterTable!$R$20)&lt;&gt;0),
MAX(0,INT(($B4+ChapterTable!$P$26+VLOOKUP(SUBSTITUTE(D$1,"성장단계","")&amp;"단계오프셋",ChapterTable!$R:$S,2,0))/ChapterTable!$P$23)),
MAX(0,INT(($B4+ChapterTable!$R$26+VLOOKUP(SUBSTITUTE(D$1,"성장단계","")&amp;"보스단계오프셋",ChapterTable!$R:$S,2,0))/ChapterTable!$R$23)))</f>
        <v>0</v>
      </c>
      <c r="E4" s="1">
        <f ca="1">IF(AND($A4=0,$B4=1),
    VLOOKUP(1,ChapterTable!$1:$1048576,MATCH("최종"&amp;SUBSTITUTE(SUBSTITUTE(E$1,"standard",""),"|Float",""),ChapterTable!$1:$1,0),0)*ChapterTable!$P$17,
  IF(AND($A4=0,$B4=0),
    E5,
  IF($B4=0,
    VLOOKUP($A4,ChapterTable!$1:$1048576,MATCH("최종"&amp;SUBSTITUTE(SUBSTITUTE(E$1,"standard",""),"|Float",""),ChapterTable!$1:$1,0),0),
  IF($B4=1,
    IF($L4=FALSE,
      VLOOKUP($A4,ChapterTable!$1:$1048576,MATCH("최종"&amp;SUBSTITUTE(SUBSTITUTE(E$1,"standard",""),"|Float",""),ChapterTable!$1:$1,0),0),
      VLOOKUP($A4-ChapterTable!$P$11,ChapterTable!$1:$1048576,MATCH("최종"&amp;SUBSTITUTE(SUBSTITUTE(E$1,"standard",""),"|Float",""),ChapterTable!$1:$1,0),0)*ChapterTable!$P$14
    ),
  OFFSET(E4,-$B4+IF($L4,1,0),0)*IF($B4&gt;OFFSET($B4,1,0),ChapterTable!$R$17,1)*
    (VLOOKUP(SUBSTITUTE(SUBSTITUTE(E$1,"standard",""),"|Float","")&amp;IF(OR($L4=TRUE,$A4=0,MOD($A4,ChapterTable!$R$20)&lt;&gt;0),"","보스")&amp;"인게임누적곱배수",ChapterTable!$R:$S,2,0)^C4
    +VLOOKUP(SUBSTITUTE(SUBSTITUTE(E$1,"standard",""),"|Float","")&amp;IF(OR($L4=TRUE,$A4=0,MOD($A4,ChapterTable!$R$20)&lt;&gt;0),"","보스")&amp;"인게임누적합배수",ChapterTable!$R:$S,2,0)*C4)
  )
  )
  )
)</f>
        <v>107.14285714285714</v>
      </c>
      <c r="F4" s="1">
        <f ca="1">IF(AND($A4=0,$B4=1),
    VLOOKUP(1,ChapterTable!$1:$1048576,MATCH("최종"&amp;SUBSTITUTE(SUBSTITUTE(F$1,"standard",""),"|Float",""),ChapterTable!$1:$1,0),0)*ChapterTable!$P$17,
  IF(AND($A4=0,$B4=0),
    F5,
  IF($B4=0,
    VLOOKUP($A4,ChapterTable!$1:$1048576,MATCH("최종"&amp;SUBSTITUTE(SUBSTITUTE(F$1,"standard",""),"|Float",""),ChapterTable!$1:$1,0),0),
  IF($B4=1,
    IF($L4=FALSE,
      VLOOKUP($A4,ChapterTable!$1:$1048576,MATCH("최종"&amp;SUBSTITUTE(SUBSTITUTE(F$1,"standard",""),"|Float",""),ChapterTable!$1:$1,0),0),
      VLOOKUP($A4-ChapterTable!$P$11,ChapterTable!$1:$1048576,MATCH("최종"&amp;SUBSTITUTE(SUBSTITUTE(F$1,"standard",""),"|Float",""),ChapterTable!$1:$1,0),0)*ChapterTable!$P$14
    ),
  OFFSET(F4,-$B4+IF($L4,1,0),0)*
    (VLOOKUP(SUBSTITUTE(SUBSTITUTE(F$1,"standard",""),"|Float","")&amp;IF(OR($L4=TRUE,$A4=0,MOD($A4,ChapterTable!$R$20)&lt;&gt;0),"","보스")&amp;"인게임누적곱배수",ChapterTable!$R:$S,2,0)^D4
    +VLOOKUP(SUBSTITUTE(SUBSTITUTE(F$1,"standard",""),"|Float","")&amp;IF(OR($L4=TRUE,$A4=0,MOD($A4,ChapterTable!$R$20)&lt;&gt;0),"","보스")&amp;"인게임누적합배수",ChapterTable!$R:$S,2,0)*D4)
  )
  )
  )
)</f>
        <v>44.642857142857139</v>
      </c>
      <c r="J4" t="str">
        <f>IF(ISBLANK(I4),"",
IFERROR(VLOOKUP(I4,[1]StringTable!$1:$1048576,MATCH("kor|String",[1]StringTable!$1:$1,0),0),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IF(ISBLANK(AB4),"",IF(ISERROR(VLOOKUP(AB4,[3]DropTable!$A:$A,1,0)),"드랍없음",""))</f>
        <v/>
      </c>
      <c r="AE4" t="str">
        <f>IF(ISBLANK(AD4),"",IF(ISERROR(VLOOKUP(AD4,[3]DropTable!$A:$A,1,0)),"드랍없음",""))</f>
        <v/>
      </c>
      <c r="AH4">
        <v>1.5</v>
      </c>
      <c r="AI4">
        <f t="shared" ref="AI4:AI67" si="7">IF(B4=0,0,1/(INT((B4-1)/10)+1))</f>
        <v>1</v>
      </c>
      <c r="AJ4">
        <f t="shared" si="5"/>
        <v>1</v>
      </c>
      <c r="AK4">
        <f t="shared" si="6"/>
        <v>1</v>
      </c>
      <c r="AL4">
        <v>0</v>
      </c>
    </row>
    <row r="5" spans="1:38" x14ac:dyDescent="0.3">
      <c r="A5">
        <v>0</v>
      </c>
      <c r="B5">
        <v>3</v>
      </c>
      <c r="C5">
        <f>IF(OR($L5=TRUE,$A5=0,MOD($A5,ChapterTable!$R$20)&lt;&gt;0),
MAX(0,INT(($B5+ChapterTable!$P$26+VLOOKUP(SUBSTITUTE(C$1,"성장단계","")&amp;"단계오프셋",ChapterTable!$R:$S,2,0))/ChapterTable!$P$23)),
MAX(0,INT(($B5+ChapterTable!$R$26+VLOOKUP(SUBSTITUTE(C$1,"성장단계","")&amp;"보스단계오프셋",ChapterTable!$R:$S,2,0))/ChapterTable!$R$23)))</f>
        <v>0</v>
      </c>
      <c r="D5">
        <f>IF(OR($L5=TRUE,$A5=0,MOD($A5,ChapterTable!$R$20)&lt;&gt;0),
MAX(0,INT(($B5+ChapterTable!$P$26+VLOOKUP(SUBSTITUTE(D$1,"성장단계","")&amp;"단계오프셋",ChapterTable!$R:$S,2,0))/ChapterTable!$P$23)),
MAX(0,INT(($B5+ChapterTable!$R$26+VLOOKUP(SUBSTITUTE(D$1,"성장단계","")&amp;"보스단계오프셋",ChapterTable!$R:$S,2,0))/ChapterTable!$R$23)))</f>
        <v>0</v>
      </c>
      <c r="E5" s="1">
        <f ca="1">IF(AND($A5=0,$B5=1),
    VLOOKUP(1,ChapterTable!$1:$1048576,MATCH("최종"&amp;SUBSTITUTE(SUBSTITUTE(E$1,"standard",""),"|Float",""),ChapterTable!$1:$1,0),0)*ChapterTable!$P$17,
  IF(AND($A5=0,$B5=0),
    E6,
  IF($B5=0,
    VLOOKUP($A5,ChapterTable!$1:$1048576,MATCH("최종"&amp;SUBSTITUTE(SUBSTITUTE(E$1,"standard",""),"|Float",""),ChapterTable!$1:$1,0),0),
  IF($B5=1,
    IF($L5=FALSE,
      VLOOKUP($A5,ChapterTable!$1:$1048576,MATCH("최종"&amp;SUBSTITUTE(SUBSTITUTE(E$1,"standard",""),"|Float",""),ChapterTable!$1:$1,0),0),
      VLOOKUP($A5-ChapterTable!$P$11,ChapterTable!$1:$1048576,MATCH("최종"&amp;SUBSTITUTE(SUBSTITUTE(E$1,"standard",""),"|Float",""),ChapterTable!$1:$1,0),0)*ChapterTable!$P$14
    ),
  OFFSET(E5,-$B5+IF($L5,1,0),0)*IF($B5&gt;OFFSET($B5,1,0),ChapterTable!$R$17,1)*
    (VLOOKUP(SUBSTITUTE(SUBSTITUTE(E$1,"standard",""),"|Float","")&amp;IF(OR($L5=TRUE,$A5=0,MOD($A5,ChapterTable!$R$20)&lt;&gt;0),"","보스")&amp;"인게임누적곱배수",ChapterTable!$R:$S,2,0)^C5
    +VLOOKUP(SUBSTITUTE(SUBSTITUTE(E$1,"standard",""),"|Float","")&amp;IF(OR($L5=TRUE,$A5=0,MOD($A5,ChapterTable!$R$20)&lt;&gt;0),"","보스")&amp;"인게임누적합배수",ChapterTable!$R:$S,2,0)*C5)
  )
  )
  )
)</f>
        <v>107.14285714285714</v>
      </c>
      <c r="F5" s="1">
        <f ca="1">IF(AND($A5=0,$B5=1),
    VLOOKUP(1,ChapterTable!$1:$1048576,MATCH("최종"&amp;SUBSTITUTE(SUBSTITUTE(F$1,"standard",""),"|Float",""),ChapterTable!$1:$1,0),0)*ChapterTable!$P$17,
  IF(AND($A5=0,$B5=0),
    F6,
  IF($B5=0,
    VLOOKUP($A5,ChapterTable!$1:$1048576,MATCH("최종"&amp;SUBSTITUTE(SUBSTITUTE(F$1,"standard",""),"|Float",""),ChapterTable!$1:$1,0),0),
  IF($B5=1,
    IF($L5=FALSE,
      VLOOKUP($A5,ChapterTable!$1:$1048576,MATCH("최종"&amp;SUBSTITUTE(SUBSTITUTE(F$1,"standard",""),"|Float",""),ChapterTable!$1:$1,0),0),
      VLOOKUP($A5-ChapterTable!$P$11,ChapterTable!$1:$1048576,MATCH("최종"&amp;SUBSTITUTE(SUBSTITUTE(F$1,"standard",""),"|Float",""),ChapterTable!$1:$1,0),0)*ChapterTable!$P$14
    ),
  OFFSET(F5,-$B5+IF($L5,1,0),0)*
    (VLOOKUP(SUBSTITUTE(SUBSTITUTE(F$1,"standard",""),"|Float","")&amp;IF(OR($L5=TRUE,$A5=0,MOD($A5,ChapterTable!$R$20)&lt;&gt;0),"","보스")&amp;"인게임누적곱배수",ChapterTable!$R:$S,2,0)^D5
    +VLOOKUP(SUBSTITUTE(SUBSTITUTE(F$1,"standard",""),"|Float","")&amp;IF(OR($L5=TRUE,$A5=0,MOD($A5,ChapterTable!$R$20)&lt;&gt;0),"","보스")&amp;"인게임누적합배수",ChapterTable!$R:$S,2,0)*D5)
  )
  )
  )
)</f>
        <v>44.642857142857139</v>
      </c>
      <c r="J5" t="str">
        <f>IF(ISBLANK(I5),"",
IFERROR(VLOOKUP(I5,[1]StringTable!$1:$1048576,MATCH("kor|String",[1]StringTable!$1:$1,0),0),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IF(ISBLANK(AB5),"",IF(ISERROR(VLOOKUP(AB5,[3]DropTable!$A:$A,1,0)),"드랍없음",""))</f>
        <v/>
      </c>
      <c r="AE5" t="str">
        <f>IF(ISBLANK(AD5),"",IF(ISERROR(VLOOKUP(AD5,[3]DropTable!$A:$A,1,0)),"드랍없음",""))</f>
        <v/>
      </c>
      <c r="AH5">
        <v>1.5</v>
      </c>
      <c r="AI5">
        <f t="shared" si="7"/>
        <v>1</v>
      </c>
      <c r="AJ5">
        <f t="shared" si="5"/>
        <v>1</v>
      </c>
      <c r="AK5">
        <f t="shared" si="6"/>
        <v>1</v>
      </c>
      <c r="AL5">
        <v>0</v>
      </c>
    </row>
    <row r="6" spans="1:38" x14ac:dyDescent="0.3">
      <c r="A6">
        <v>0</v>
      </c>
      <c r="B6">
        <v>4</v>
      </c>
      <c r="C6">
        <f>IF(OR($L6=TRUE,$A6=0,MOD($A6,ChapterTable!$R$20)&lt;&gt;0),
MAX(0,INT(($B6+ChapterTable!$P$26+VLOOKUP(SUBSTITUTE(C$1,"성장단계","")&amp;"단계오프셋",ChapterTable!$R:$S,2,0))/ChapterTable!$P$23)),
MAX(0,INT(($B6+ChapterTable!$R$26+VLOOKUP(SUBSTITUTE(C$1,"성장단계","")&amp;"보스단계오프셋",ChapterTable!$R:$S,2,0))/ChapterTable!$R$23)))</f>
        <v>0</v>
      </c>
      <c r="D6">
        <f>IF(OR($L6=TRUE,$A6=0,MOD($A6,ChapterTable!$R$20)&lt;&gt;0),
MAX(0,INT(($B6+ChapterTable!$P$26+VLOOKUP(SUBSTITUTE(D$1,"성장단계","")&amp;"단계오프셋",ChapterTable!$R:$S,2,0))/ChapterTable!$P$23)),
MAX(0,INT(($B6+ChapterTable!$R$26+VLOOKUP(SUBSTITUTE(D$1,"성장단계","")&amp;"보스단계오프셋",ChapterTable!$R:$S,2,0))/ChapterTable!$R$23)))</f>
        <v>0</v>
      </c>
      <c r="E6" s="1">
        <f ca="1">IF(AND($A6=0,$B6=1),
    VLOOKUP(1,ChapterTable!$1:$1048576,MATCH("최종"&amp;SUBSTITUTE(SUBSTITUTE(E$1,"standard",""),"|Float",""),ChapterTable!$1:$1,0),0)*ChapterTable!$P$17,
  IF(AND($A6=0,$B6=0),
    E7,
  IF($B6=0,
    VLOOKUP($A6,ChapterTable!$1:$1048576,MATCH("최종"&amp;SUBSTITUTE(SUBSTITUTE(E$1,"standard",""),"|Float",""),ChapterTable!$1:$1,0),0),
  IF($B6=1,
    IF($L6=FALSE,
      VLOOKUP($A6,ChapterTable!$1:$1048576,MATCH("최종"&amp;SUBSTITUTE(SUBSTITUTE(E$1,"standard",""),"|Float",""),ChapterTable!$1:$1,0),0),
      VLOOKUP($A6-ChapterTable!$P$11,ChapterTable!$1:$1048576,MATCH("최종"&amp;SUBSTITUTE(SUBSTITUTE(E$1,"standard",""),"|Float",""),ChapterTable!$1:$1,0),0)*ChapterTable!$P$14
    ),
  OFFSET(E6,-$B6+IF($L6,1,0),0)*IF($B6&gt;OFFSET($B6,1,0),ChapterTable!$R$17,1)*
    (VLOOKUP(SUBSTITUTE(SUBSTITUTE(E$1,"standard",""),"|Float","")&amp;IF(OR($L6=TRUE,$A6=0,MOD($A6,ChapterTable!$R$20)&lt;&gt;0),"","보스")&amp;"인게임누적곱배수",ChapterTable!$R:$S,2,0)^C6
    +VLOOKUP(SUBSTITUTE(SUBSTITUTE(E$1,"standard",""),"|Float","")&amp;IF(OR($L6=TRUE,$A6=0,MOD($A6,ChapterTable!$R$20)&lt;&gt;0),"","보스")&amp;"인게임누적합배수",ChapterTable!$R:$S,2,0)*C6)
  )
  )
  )
)</f>
        <v>107.14285714285714</v>
      </c>
      <c r="F6" s="1">
        <f ca="1">IF(AND($A6=0,$B6=1),
    VLOOKUP(1,ChapterTable!$1:$1048576,MATCH("최종"&amp;SUBSTITUTE(SUBSTITUTE(F$1,"standard",""),"|Float",""),ChapterTable!$1:$1,0),0)*ChapterTable!$P$17,
  IF(AND($A6=0,$B6=0),
    F7,
  IF($B6=0,
    VLOOKUP($A6,ChapterTable!$1:$1048576,MATCH("최종"&amp;SUBSTITUTE(SUBSTITUTE(F$1,"standard",""),"|Float",""),ChapterTable!$1:$1,0),0),
  IF($B6=1,
    IF($L6=FALSE,
      VLOOKUP($A6,ChapterTable!$1:$1048576,MATCH("최종"&amp;SUBSTITUTE(SUBSTITUTE(F$1,"standard",""),"|Float",""),ChapterTable!$1:$1,0),0),
      VLOOKUP($A6-ChapterTable!$P$11,ChapterTable!$1:$1048576,MATCH("최종"&amp;SUBSTITUTE(SUBSTITUTE(F$1,"standard",""),"|Float",""),ChapterTable!$1:$1,0),0)*ChapterTable!$P$14
    ),
  OFFSET(F6,-$B6+IF($L6,1,0),0)*
    (VLOOKUP(SUBSTITUTE(SUBSTITUTE(F$1,"standard",""),"|Float","")&amp;IF(OR($L6=TRUE,$A6=0,MOD($A6,ChapterTable!$R$20)&lt;&gt;0),"","보스")&amp;"인게임누적곱배수",ChapterTable!$R:$S,2,0)^D6
    +VLOOKUP(SUBSTITUTE(SUBSTITUTE(F$1,"standard",""),"|Float","")&amp;IF(OR($L6=TRUE,$A6=0,MOD($A6,ChapterTable!$R$20)&lt;&gt;0),"","보스")&amp;"인게임누적합배수",ChapterTable!$R:$S,2,0)*D6)
  )
  )
  )
)</f>
        <v>44.642857142857139</v>
      </c>
      <c r="J6" t="str">
        <f>IF(ISBLANK(I6),"",
IFERROR(VLOOKUP(I6,[1]StringTable!$1:$1048576,MATCH("kor|String",[1]StringTable!$1:$1,0),0),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IF(ISBLANK(AB6),"",IF(ISERROR(VLOOKUP(AB6,[3]DropTable!$A:$A,1,0)),"드랍없음",""))</f>
        <v/>
      </c>
      <c r="AE6" t="str">
        <f>IF(ISBLANK(AD6),"",IF(ISERROR(VLOOKUP(AD6,[3]DropTable!$A:$A,1,0)),"드랍없음",""))</f>
        <v/>
      </c>
      <c r="AH6">
        <v>1.5</v>
      </c>
      <c r="AI6">
        <f t="shared" si="7"/>
        <v>1</v>
      </c>
      <c r="AJ6">
        <f t="shared" si="5"/>
        <v>1</v>
      </c>
      <c r="AK6">
        <f t="shared" si="6"/>
        <v>1</v>
      </c>
      <c r="AL6">
        <v>0</v>
      </c>
    </row>
    <row r="7" spans="1:38" x14ac:dyDescent="0.3">
      <c r="A7">
        <v>0</v>
      </c>
      <c r="B7">
        <v>5</v>
      </c>
      <c r="C7">
        <f>IF(OR($L7=TRUE,$A7=0,MOD($A7,ChapterTable!$R$20)&lt;&gt;0),
MAX(0,INT(($B7+ChapterTable!$P$26+VLOOKUP(SUBSTITUTE(C$1,"성장단계","")&amp;"단계오프셋",ChapterTable!$R:$S,2,0))/ChapterTable!$P$23)),
MAX(0,INT(($B7+ChapterTable!$R$26+VLOOKUP(SUBSTITUTE(C$1,"성장단계","")&amp;"보스단계오프셋",ChapterTable!$R:$S,2,0))/ChapterTable!$R$23)))</f>
        <v>0</v>
      </c>
      <c r="D7">
        <f>IF(OR($L7=TRUE,$A7=0,MOD($A7,ChapterTable!$R$20)&lt;&gt;0),
MAX(0,INT(($B7+ChapterTable!$P$26+VLOOKUP(SUBSTITUTE(D$1,"성장단계","")&amp;"단계오프셋",ChapterTable!$R:$S,2,0))/ChapterTable!$P$23)),
MAX(0,INT(($B7+ChapterTable!$R$26+VLOOKUP(SUBSTITUTE(D$1,"성장단계","")&amp;"보스단계오프셋",ChapterTable!$R:$S,2,0))/ChapterTable!$R$23)))</f>
        <v>0</v>
      </c>
      <c r="E7" s="1">
        <f ca="1">IF(AND($A7=0,$B7=1),
    VLOOKUP(1,ChapterTable!$1:$1048576,MATCH("최종"&amp;SUBSTITUTE(SUBSTITUTE(E$1,"standard",""),"|Float",""),ChapterTable!$1:$1,0),0)*ChapterTable!$P$17,
  IF(AND($A7=0,$B7=0),
    E8,
  IF($B7=0,
    VLOOKUP($A7,ChapterTable!$1:$1048576,MATCH("최종"&amp;SUBSTITUTE(SUBSTITUTE(E$1,"standard",""),"|Float",""),ChapterTable!$1:$1,0),0),
  IF($B7=1,
    IF($L7=FALSE,
      VLOOKUP($A7,ChapterTable!$1:$1048576,MATCH("최종"&amp;SUBSTITUTE(SUBSTITUTE(E$1,"standard",""),"|Float",""),ChapterTable!$1:$1,0),0),
      VLOOKUP($A7-ChapterTable!$P$11,ChapterTable!$1:$1048576,MATCH("최종"&amp;SUBSTITUTE(SUBSTITUTE(E$1,"standard",""),"|Float",""),ChapterTable!$1:$1,0),0)*ChapterTable!$P$14
    ),
  OFFSET(E7,-$B7+IF($L7,1,0),0)*IF($B7&gt;OFFSET($B7,1,0),ChapterTable!$R$17,1)*
    (VLOOKUP(SUBSTITUTE(SUBSTITUTE(E$1,"standard",""),"|Float","")&amp;IF(OR($L7=TRUE,$A7=0,MOD($A7,ChapterTable!$R$20)&lt;&gt;0),"","보스")&amp;"인게임누적곱배수",ChapterTable!$R:$S,2,0)^C7
    +VLOOKUP(SUBSTITUTE(SUBSTITUTE(E$1,"standard",""),"|Float","")&amp;IF(OR($L7=TRUE,$A7=0,MOD($A7,ChapterTable!$R$20)&lt;&gt;0),"","보스")&amp;"인게임누적합배수",ChapterTable!$R:$S,2,0)*C7)
  )
  )
  )
)</f>
        <v>107.14285714285714</v>
      </c>
      <c r="F7" s="1">
        <f ca="1">IF(AND($A7=0,$B7=1),
    VLOOKUP(1,ChapterTable!$1:$1048576,MATCH("최종"&amp;SUBSTITUTE(SUBSTITUTE(F$1,"standard",""),"|Float",""),ChapterTable!$1:$1,0),0)*ChapterTable!$P$17,
  IF(AND($A7=0,$B7=0),
    F8,
  IF($B7=0,
    VLOOKUP($A7,ChapterTable!$1:$1048576,MATCH("최종"&amp;SUBSTITUTE(SUBSTITUTE(F$1,"standard",""),"|Float",""),ChapterTable!$1:$1,0),0),
  IF($B7=1,
    IF($L7=FALSE,
      VLOOKUP($A7,ChapterTable!$1:$1048576,MATCH("최종"&amp;SUBSTITUTE(SUBSTITUTE(F$1,"standard",""),"|Float",""),ChapterTable!$1:$1,0),0),
      VLOOKUP($A7-ChapterTable!$P$11,ChapterTable!$1:$1048576,MATCH("최종"&amp;SUBSTITUTE(SUBSTITUTE(F$1,"standard",""),"|Float",""),ChapterTable!$1:$1,0),0)*ChapterTable!$P$14
    ),
  OFFSET(F7,-$B7+IF($L7,1,0),0)*
    (VLOOKUP(SUBSTITUTE(SUBSTITUTE(F$1,"standard",""),"|Float","")&amp;IF(OR($L7=TRUE,$A7=0,MOD($A7,ChapterTable!$R$20)&lt;&gt;0),"","보스")&amp;"인게임누적곱배수",ChapterTable!$R:$S,2,0)^D7
    +VLOOKUP(SUBSTITUTE(SUBSTITUTE(F$1,"standard",""),"|Float","")&amp;IF(OR($L7=TRUE,$A7=0,MOD($A7,ChapterTable!$R$20)&lt;&gt;0),"","보스")&amp;"인게임누적합배수",ChapterTable!$R:$S,2,0)*D7)
  )
  )
  )
)</f>
        <v>44.642857142857139</v>
      </c>
      <c r="J7" t="str">
        <f>IF(ISBLANK(I7),"",
IFERROR(VLOOKUP(I7,[1]StringTable!$1:$1048576,MATCH("kor|String",[1]StringTable!$1:$1,0),0),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IF(ISBLANK(AB7),"",IF(ISERROR(VLOOKUP(AB7,[3]DropTable!$A:$A,1,0)),"드랍없음",""))</f>
        <v/>
      </c>
      <c r="AE7" t="str">
        <f>IF(ISBLANK(AD7),"",IF(ISERROR(VLOOKUP(AD7,[3]DropTable!$A:$A,1,0)),"드랍없음",""))</f>
        <v/>
      </c>
      <c r="AH7">
        <v>1.5</v>
      </c>
      <c r="AI7">
        <f t="shared" si="7"/>
        <v>1</v>
      </c>
      <c r="AJ7">
        <f t="shared" si="5"/>
        <v>1</v>
      </c>
      <c r="AK7">
        <f t="shared" si="6"/>
        <v>1</v>
      </c>
      <c r="AL7">
        <v>0</v>
      </c>
    </row>
    <row r="8" spans="1:38" x14ac:dyDescent="0.3">
      <c r="A8">
        <v>0</v>
      </c>
      <c r="B8">
        <v>6</v>
      </c>
      <c r="C8">
        <f>IF(OR($L8=TRUE,$A8=0,MOD($A8,ChapterTable!$R$20)&lt;&gt;0),
MAX(0,INT(($B8+ChapterTable!$P$26+VLOOKUP(SUBSTITUTE(C$1,"성장단계","")&amp;"단계오프셋",ChapterTable!$R:$S,2,0))/ChapterTable!$P$23)),
MAX(0,INT(($B8+ChapterTable!$R$26+VLOOKUP(SUBSTITUTE(C$1,"성장단계","")&amp;"보스단계오프셋",ChapterTable!$R:$S,2,0))/ChapterTable!$R$23)))</f>
        <v>1</v>
      </c>
      <c r="D8">
        <f>IF(OR($L8=TRUE,$A8=0,MOD($A8,ChapterTable!$R$20)&lt;&gt;0),
MAX(0,INT(($B8+ChapterTable!$P$26+VLOOKUP(SUBSTITUTE(D$1,"성장단계","")&amp;"단계오프셋",ChapterTable!$R:$S,2,0))/ChapterTable!$P$23)),
MAX(0,INT(($B8+ChapterTable!$R$26+VLOOKUP(SUBSTITUTE(D$1,"성장단계","")&amp;"보스단계오프셋",ChapterTable!$R:$S,2,0))/ChapterTable!$R$23)))</f>
        <v>0</v>
      </c>
      <c r="E8" s="1">
        <f ca="1">IF(AND($A8=0,$B8=1),
    VLOOKUP(1,ChapterTable!$1:$1048576,MATCH("최종"&amp;SUBSTITUTE(SUBSTITUTE(E$1,"standard",""),"|Float",""),ChapterTable!$1:$1,0),0)*ChapterTable!$P$17,
  IF(AND($A8=0,$B8=0),
    E9,
  IF($B8=0,
    VLOOKUP($A8,ChapterTable!$1:$1048576,MATCH("최종"&amp;SUBSTITUTE(SUBSTITUTE(E$1,"standard",""),"|Float",""),ChapterTable!$1:$1,0),0),
  IF($B8=1,
    IF($L8=FALSE,
      VLOOKUP($A8,ChapterTable!$1:$1048576,MATCH("최종"&amp;SUBSTITUTE(SUBSTITUTE(E$1,"standard",""),"|Float",""),ChapterTable!$1:$1,0),0),
      VLOOKUP($A8-ChapterTable!$P$11,ChapterTable!$1:$1048576,MATCH("최종"&amp;SUBSTITUTE(SUBSTITUTE(E$1,"standard",""),"|Float",""),ChapterTable!$1:$1,0),0)*ChapterTable!$P$14
    ),
  OFFSET(E8,-$B8+IF($L8,1,0),0)*IF($B8&gt;OFFSET($B8,1,0),ChapterTable!$R$17,1)*
    (VLOOKUP(SUBSTITUTE(SUBSTITUTE(E$1,"standard",""),"|Float","")&amp;IF(OR($L8=TRUE,$A8=0,MOD($A8,ChapterTable!$R$20)&lt;&gt;0),"","보스")&amp;"인게임누적곱배수",ChapterTable!$R:$S,2,0)^C8
    +VLOOKUP(SUBSTITUTE(SUBSTITUTE(E$1,"standard",""),"|Float","")&amp;IF(OR($L8=TRUE,$A8=0,MOD($A8,ChapterTable!$R$20)&lt;&gt;0),"","보스")&amp;"인게임누적합배수",ChapterTable!$R:$S,2,0)*C8)
  )
  )
  )
)</f>
        <v>128.57142857142856</v>
      </c>
      <c r="F8" s="1">
        <f ca="1">IF(AND($A8=0,$B8=1),
    VLOOKUP(1,ChapterTable!$1:$1048576,MATCH("최종"&amp;SUBSTITUTE(SUBSTITUTE(F$1,"standard",""),"|Float",""),ChapterTable!$1:$1,0),0)*ChapterTable!$P$17,
  IF(AND($A8=0,$B8=0),
    F9,
  IF($B8=0,
    VLOOKUP($A8,ChapterTable!$1:$1048576,MATCH("최종"&amp;SUBSTITUTE(SUBSTITUTE(F$1,"standard",""),"|Float",""),ChapterTable!$1:$1,0),0),
  IF($B8=1,
    IF($L8=FALSE,
      VLOOKUP($A8,ChapterTable!$1:$1048576,MATCH("최종"&amp;SUBSTITUTE(SUBSTITUTE(F$1,"standard",""),"|Float",""),ChapterTable!$1:$1,0),0),
      VLOOKUP($A8-ChapterTable!$P$11,ChapterTable!$1:$1048576,MATCH("최종"&amp;SUBSTITUTE(SUBSTITUTE(F$1,"standard",""),"|Float",""),ChapterTable!$1:$1,0),0)*ChapterTable!$P$14
    ),
  OFFSET(F8,-$B8+IF($L8,1,0),0)*
    (VLOOKUP(SUBSTITUTE(SUBSTITUTE(F$1,"standard",""),"|Float","")&amp;IF(OR($L8=TRUE,$A8=0,MOD($A8,ChapterTable!$R$20)&lt;&gt;0),"","보스")&amp;"인게임누적곱배수",ChapterTable!$R:$S,2,0)^D8
    +VLOOKUP(SUBSTITUTE(SUBSTITUTE(F$1,"standard",""),"|Float","")&amp;IF(OR($L8=TRUE,$A8=0,MOD($A8,ChapterTable!$R$20)&lt;&gt;0),"","보스")&amp;"인게임누적합배수",ChapterTable!$R:$S,2,0)*D8)
  )
  )
  )
)</f>
        <v>44.642857142857139</v>
      </c>
      <c r="J8" t="str">
        <f>IF(ISBLANK(I8),"",
IFERROR(VLOOKUP(I8,[1]StringTable!$1:$1048576,MATCH("kor|String",[1]StringTable!$1:$1,0),0),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IF(ISBLANK(AB8),"",IF(ISERROR(VLOOKUP(AB8,[3]DropTable!$A:$A,1,0)),"드랍없음",""))</f>
        <v/>
      </c>
      <c r="AE8" t="str">
        <f>IF(ISBLANK(AD8),"",IF(ISERROR(VLOOKUP(AD8,[3]DropTable!$A:$A,1,0)),"드랍없음",""))</f>
        <v/>
      </c>
      <c r="AH8">
        <v>1.5</v>
      </c>
      <c r="AI8">
        <f t="shared" si="7"/>
        <v>1</v>
      </c>
      <c r="AJ8">
        <f t="shared" si="5"/>
        <v>1</v>
      </c>
      <c r="AK8">
        <f t="shared" si="6"/>
        <v>1</v>
      </c>
      <c r="AL8">
        <v>0</v>
      </c>
    </row>
    <row r="9" spans="1:38" x14ac:dyDescent="0.3">
      <c r="A9">
        <v>0</v>
      </c>
      <c r="B9">
        <v>7</v>
      </c>
      <c r="C9">
        <f>IF(OR($L9=TRUE,$A9=0,MOD($A9,ChapterTable!$R$20)&lt;&gt;0),
MAX(0,INT(($B9+ChapterTable!$P$26+VLOOKUP(SUBSTITUTE(C$1,"성장단계","")&amp;"단계오프셋",ChapterTable!$R:$S,2,0))/ChapterTable!$P$23)),
MAX(0,INT(($B9+ChapterTable!$R$26+VLOOKUP(SUBSTITUTE(C$1,"성장단계","")&amp;"보스단계오프셋",ChapterTable!$R:$S,2,0))/ChapterTable!$R$23)))</f>
        <v>1</v>
      </c>
      <c r="D9">
        <f>IF(OR($L9=TRUE,$A9=0,MOD($A9,ChapterTable!$R$20)&lt;&gt;0),
MAX(0,INT(($B9+ChapterTable!$P$26+VLOOKUP(SUBSTITUTE(D$1,"성장단계","")&amp;"단계오프셋",ChapterTable!$R:$S,2,0))/ChapterTable!$P$23)),
MAX(0,INT(($B9+ChapterTable!$R$26+VLOOKUP(SUBSTITUTE(D$1,"성장단계","")&amp;"보스단계오프셋",ChapterTable!$R:$S,2,0))/ChapterTable!$R$23)))</f>
        <v>0</v>
      </c>
      <c r="E9" s="1">
        <f ca="1">IF(AND($A9=0,$B9=1),
    VLOOKUP(1,ChapterTable!$1:$1048576,MATCH("최종"&amp;SUBSTITUTE(SUBSTITUTE(E$1,"standard",""),"|Float",""),ChapterTable!$1:$1,0),0)*ChapterTable!$P$17,
  IF(AND($A9=0,$B9=0),
    E10,
  IF($B9=0,
    VLOOKUP($A9,ChapterTable!$1:$1048576,MATCH("최종"&amp;SUBSTITUTE(SUBSTITUTE(E$1,"standard",""),"|Float",""),ChapterTable!$1:$1,0),0),
  IF($B9=1,
    IF($L9=FALSE,
      VLOOKUP($A9,ChapterTable!$1:$1048576,MATCH("최종"&amp;SUBSTITUTE(SUBSTITUTE(E$1,"standard",""),"|Float",""),ChapterTable!$1:$1,0),0),
      VLOOKUP($A9-ChapterTable!$P$11,ChapterTable!$1:$1048576,MATCH("최종"&amp;SUBSTITUTE(SUBSTITUTE(E$1,"standard",""),"|Float",""),ChapterTable!$1:$1,0),0)*ChapterTable!$P$14
    ),
  OFFSET(E9,-$B9+IF($L9,1,0),0)*IF($B9&gt;OFFSET($B9,1,0),ChapterTable!$R$17,1)*
    (VLOOKUP(SUBSTITUTE(SUBSTITUTE(E$1,"standard",""),"|Float","")&amp;IF(OR($L9=TRUE,$A9=0,MOD($A9,ChapterTable!$R$20)&lt;&gt;0),"","보스")&amp;"인게임누적곱배수",ChapterTable!$R:$S,2,0)^C9
    +VLOOKUP(SUBSTITUTE(SUBSTITUTE(E$1,"standard",""),"|Float","")&amp;IF(OR($L9=TRUE,$A9=0,MOD($A9,ChapterTable!$R$20)&lt;&gt;0),"","보스")&amp;"인게임누적합배수",ChapterTable!$R:$S,2,0)*C9)
  )
  )
  )
)</f>
        <v>128.57142857142856</v>
      </c>
      <c r="F9" s="1">
        <f ca="1">IF(AND($A9=0,$B9=1),
    VLOOKUP(1,ChapterTable!$1:$1048576,MATCH("최종"&amp;SUBSTITUTE(SUBSTITUTE(F$1,"standard",""),"|Float",""),ChapterTable!$1:$1,0),0)*ChapterTable!$P$17,
  IF(AND($A9=0,$B9=0),
    F10,
  IF($B9=0,
    VLOOKUP($A9,ChapterTable!$1:$1048576,MATCH("최종"&amp;SUBSTITUTE(SUBSTITUTE(F$1,"standard",""),"|Float",""),ChapterTable!$1:$1,0),0),
  IF($B9=1,
    IF($L9=FALSE,
      VLOOKUP($A9,ChapterTable!$1:$1048576,MATCH("최종"&amp;SUBSTITUTE(SUBSTITUTE(F$1,"standard",""),"|Float",""),ChapterTable!$1:$1,0),0),
      VLOOKUP($A9-ChapterTable!$P$11,ChapterTable!$1:$1048576,MATCH("최종"&amp;SUBSTITUTE(SUBSTITUTE(F$1,"standard",""),"|Float",""),ChapterTable!$1:$1,0),0)*ChapterTable!$P$14
    ),
  OFFSET(F9,-$B9+IF($L9,1,0),0)*
    (VLOOKUP(SUBSTITUTE(SUBSTITUTE(F$1,"standard",""),"|Float","")&amp;IF(OR($L9=TRUE,$A9=0,MOD($A9,ChapterTable!$R$20)&lt;&gt;0),"","보스")&amp;"인게임누적곱배수",ChapterTable!$R:$S,2,0)^D9
    +VLOOKUP(SUBSTITUTE(SUBSTITUTE(F$1,"standard",""),"|Float","")&amp;IF(OR($L9=TRUE,$A9=0,MOD($A9,ChapterTable!$R$20)&lt;&gt;0),"","보스")&amp;"인게임누적합배수",ChapterTable!$R:$S,2,0)*D9)
  )
  )
  )
)</f>
        <v>44.642857142857139</v>
      </c>
      <c r="J9" t="str">
        <f>IF(ISBLANK(I9),"",
IFERROR(VLOOKUP(I9,[1]StringTable!$1:$1048576,MATCH("kor|String",[1]StringTable!$1:$1,0),0),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IF(ISBLANK(AB9),"",IF(ISERROR(VLOOKUP(AB9,[3]DropTable!$A:$A,1,0)),"드랍없음",""))</f>
        <v/>
      </c>
      <c r="AE9" t="str">
        <f>IF(ISBLANK(AD9),"",IF(ISERROR(VLOOKUP(AD9,[3]DropTable!$A:$A,1,0)),"드랍없음",""))</f>
        <v/>
      </c>
      <c r="AH9">
        <v>1.5</v>
      </c>
      <c r="AI9">
        <f t="shared" si="7"/>
        <v>1</v>
      </c>
      <c r="AJ9">
        <f t="shared" si="5"/>
        <v>1</v>
      </c>
      <c r="AK9">
        <f t="shared" si="6"/>
        <v>1</v>
      </c>
      <c r="AL9">
        <v>0</v>
      </c>
    </row>
    <row r="10" spans="1:38" x14ac:dyDescent="0.3">
      <c r="A10">
        <v>0</v>
      </c>
      <c r="B10">
        <v>8</v>
      </c>
      <c r="C10">
        <f>IF(OR($L10=TRUE,$A10=0,MOD($A10,ChapterTable!$R$20)&lt;&gt;0),
MAX(0,INT(($B10+ChapterTable!$P$26+VLOOKUP(SUBSTITUTE(C$1,"성장단계","")&amp;"단계오프셋",ChapterTable!$R:$S,2,0))/ChapterTable!$P$23)),
MAX(0,INT(($B10+ChapterTable!$R$26+VLOOKUP(SUBSTITUTE(C$1,"성장단계","")&amp;"보스단계오프셋",ChapterTable!$R:$S,2,0))/ChapterTable!$R$23)))</f>
        <v>1</v>
      </c>
      <c r="D10">
        <f>IF(OR($L10=TRUE,$A10=0,MOD($A10,ChapterTable!$R$20)&lt;&gt;0),
MAX(0,INT(($B10+ChapterTable!$P$26+VLOOKUP(SUBSTITUTE(D$1,"성장단계","")&amp;"단계오프셋",ChapterTable!$R:$S,2,0))/ChapterTable!$P$23)),
MAX(0,INT(($B10+ChapterTable!$R$26+VLOOKUP(SUBSTITUTE(D$1,"성장단계","")&amp;"보스단계오프셋",ChapterTable!$R:$S,2,0))/ChapterTable!$R$23)))</f>
        <v>0</v>
      </c>
      <c r="E10" s="1">
        <f ca="1">IF(AND($A10=0,$B10=1),
    VLOOKUP(1,ChapterTable!$1:$1048576,MATCH("최종"&amp;SUBSTITUTE(SUBSTITUTE(E$1,"standard",""),"|Float",""),ChapterTable!$1:$1,0),0)*ChapterTable!$P$17,
  IF(AND($A10=0,$B10=0),
    E11,
  IF($B10=0,
    VLOOKUP($A10,ChapterTable!$1:$1048576,MATCH("최종"&amp;SUBSTITUTE(SUBSTITUTE(E$1,"standard",""),"|Float",""),ChapterTable!$1:$1,0),0),
  IF($B10=1,
    IF($L10=FALSE,
      VLOOKUP($A10,ChapterTable!$1:$1048576,MATCH("최종"&amp;SUBSTITUTE(SUBSTITUTE(E$1,"standard",""),"|Float",""),ChapterTable!$1:$1,0),0),
      VLOOKUP($A10-ChapterTable!$P$11,ChapterTable!$1:$1048576,MATCH("최종"&amp;SUBSTITUTE(SUBSTITUTE(E$1,"standard",""),"|Float",""),ChapterTable!$1:$1,0),0)*ChapterTable!$P$14
    ),
  OFFSET(E10,-$B10+IF($L10,1,0),0)*IF($B10&gt;OFFSET($B10,1,0),ChapterTable!$R$17,1)*
    (VLOOKUP(SUBSTITUTE(SUBSTITUTE(E$1,"standard",""),"|Float","")&amp;IF(OR($L10=TRUE,$A10=0,MOD($A10,ChapterTable!$R$20)&lt;&gt;0),"","보스")&amp;"인게임누적곱배수",ChapterTable!$R:$S,2,0)^C10
    +VLOOKUP(SUBSTITUTE(SUBSTITUTE(E$1,"standard",""),"|Float","")&amp;IF(OR($L10=TRUE,$A10=0,MOD($A10,ChapterTable!$R$20)&lt;&gt;0),"","보스")&amp;"인게임누적합배수",ChapterTable!$R:$S,2,0)*C10)
  )
  )
  )
)</f>
        <v>128.57142857142856</v>
      </c>
      <c r="F10" s="1">
        <f ca="1">IF(AND($A10=0,$B10=1),
    VLOOKUP(1,ChapterTable!$1:$1048576,MATCH("최종"&amp;SUBSTITUTE(SUBSTITUTE(F$1,"standard",""),"|Float",""),ChapterTable!$1:$1,0),0)*ChapterTable!$P$17,
  IF(AND($A10=0,$B10=0),
    F11,
  IF($B10=0,
    VLOOKUP($A10,ChapterTable!$1:$1048576,MATCH("최종"&amp;SUBSTITUTE(SUBSTITUTE(F$1,"standard",""),"|Float",""),ChapterTable!$1:$1,0),0),
  IF($B10=1,
    IF($L10=FALSE,
      VLOOKUP($A10,ChapterTable!$1:$1048576,MATCH("최종"&amp;SUBSTITUTE(SUBSTITUTE(F$1,"standard",""),"|Float",""),ChapterTable!$1:$1,0),0),
      VLOOKUP($A10-ChapterTable!$P$11,ChapterTable!$1:$1048576,MATCH("최종"&amp;SUBSTITUTE(SUBSTITUTE(F$1,"standard",""),"|Float",""),ChapterTable!$1:$1,0),0)*ChapterTable!$P$14
    ),
  OFFSET(F10,-$B10+IF($L10,1,0),0)*
    (VLOOKUP(SUBSTITUTE(SUBSTITUTE(F$1,"standard",""),"|Float","")&amp;IF(OR($L10=TRUE,$A10=0,MOD($A10,ChapterTable!$R$20)&lt;&gt;0),"","보스")&amp;"인게임누적곱배수",ChapterTable!$R:$S,2,0)^D10
    +VLOOKUP(SUBSTITUTE(SUBSTITUTE(F$1,"standard",""),"|Float","")&amp;IF(OR($L10=TRUE,$A10=0,MOD($A10,ChapterTable!$R$20)&lt;&gt;0),"","보스")&amp;"인게임누적합배수",ChapterTable!$R:$S,2,0)*D10)
  )
  )
  )
)</f>
        <v>44.642857142857139</v>
      </c>
      <c r="J10" t="str">
        <f>IF(ISBLANK(I10),"",
IFERROR(VLOOKUP(I10,[1]StringTable!$1:$1048576,MATCH("kor|String",[1]StringTable!$1:$1,0),0),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IF(ISBLANK(AB10),"",IF(ISERROR(VLOOKUP(AB10,[3]DropTable!$A:$A,1,0)),"드랍없음",""))</f>
        <v/>
      </c>
      <c r="AE10" t="str">
        <f>IF(ISBLANK(AD10),"",IF(ISERROR(VLOOKUP(AD10,[3]DropTable!$A:$A,1,0)),"드랍없음",""))</f>
        <v/>
      </c>
      <c r="AH10">
        <v>1.5</v>
      </c>
      <c r="AI10">
        <f t="shared" si="7"/>
        <v>1</v>
      </c>
      <c r="AJ10">
        <f t="shared" si="5"/>
        <v>1</v>
      </c>
      <c r="AK10">
        <f t="shared" si="6"/>
        <v>1</v>
      </c>
      <c r="AL10">
        <v>0</v>
      </c>
    </row>
    <row r="11" spans="1:38" x14ac:dyDescent="0.3">
      <c r="A11">
        <v>0</v>
      </c>
      <c r="B11">
        <v>9</v>
      </c>
      <c r="C11">
        <f>IF(OR($L11=TRUE,$A11=0,MOD($A11,ChapterTable!$R$20)&lt;&gt;0),
MAX(0,INT(($B11+ChapterTable!$P$26+VLOOKUP(SUBSTITUTE(C$1,"성장단계","")&amp;"단계오프셋",ChapterTable!$R:$S,2,0))/ChapterTable!$P$23)),
MAX(0,INT(($B11+ChapterTable!$R$26+VLOOKUP(SUBSTITUTE(C$1,"성장단계","")&amp;"보스단계오프셋",ChapterTable!$R:$S,2,0))/ChapterTable!$R$23)))</f>
        <v>1</v>
      </c>
      <c r="D11">
        <f>IF(OR($L11=TRUE,$A11=0,MOD($A11,ChapterTable!$R$20)&lt;&gt;0),
MAX(0,INT(($B11+ChapterTable!$P$26+VLOOKUP(SUBSTITUTE(D$1,"성장단계","")&amp;"단계오프셋",ChapterTable!$R:$S,2,0))/ChapterTable!$P$23)),
MAX(0,INT(($B11+ChapterTable!$R$26+VLOOKUP(SUBSTITUTE(D$1,"성장단계","")&amp;"보스단계오프셋",ChapterTable!$R:$S,2,0))/ChapterTable!$R$23)))</f>
        <v>0</v>
      </c>
      <c r="E11" s="1">
        <f ca="1">IF(AND($A11=0,$B11=1),
    VLOOKUP(1,ChapterTable!$1:$1048576,MATCH("최종"&amp;SUBSTITUTE(SUBSTITUTE(E$1,"standard",""),"|Float",""),ChapterTable!$1:$1,0),0)*ChapterTable!$P$17,
  IF(AND($A11=0,$B11=0),
    E12,
  IF($B11=0,
    VLOOKUP($A11,ChapterTable!$1:$1048576,MATCH("최종"&amp;SUBSTITUTE(SUBSTITUTE(E$1,"standard",""),"|Float",""),ChapterTable!$1:$1,0),0),
  IF($B11=1,
    IF($L11=FALSE,
      VLOOKUP($A11,ChapterTable!$1:$1048576,MATCH("최종"&amp;SUBSTITUTE(SUBSTITUTE(E$1,"standard",""),"|Float",""),ChapterTable!$1:$1,0),0),
      VLOOKUP($A11-ChapterTable!$P$11,ChapterTable!$1:$1048576,MATCH("최종"&amp;SUBSTITUTE(SUBSTITUTE(E$1,"standard",""),"|Float",""),ChapterTable!$1:$1,0),0)*ChapterTable!$P$14
    ),
  OFFSET(E11,-$B11+IF($L11,1,0),0)*IF($B11&gt;OFFSET($B11,1,0),ChapterTable!$R$17,1)*
    (VLOOKUP(SUBSTITUTE(SUBSTITUTE(E$1,"standard",""),"|Float","")&amp;IF(OR($L11=TRUE,$A11=0,MOD($A11,ChapterTable!$R$20)&lt;&gt;0),"","보스")&amp;"인게임누적곱배수",ChapterTable!$R:$S,2,0)^C11
    +VLOOKUP(SUBSTITUTE(SUBSTITUTE(E$1,"standard",""),"|Float","")&amp;IF(OR($L11=TRUE,$A11=0,MOD($A11,ChapterTable!$R$20)&lt;&gt;0),"","보스")&amp;"인게임누적합배수",ChapterTable!$R:$S,2,0)*C11)
  )
  )
  )
)</f>
        <v>128.57142857142856</v>
      </c>
      <c r="F11" s="1">
        <f ca="1">IF(AND($A11=0,$B11=1),
    VLOOKUP(1,ChapterTable!$1:$1048576,MATCH("최종"&amp;SUBSTITUTE(SUBSTITUTE(F$1,"standard",""),"|Float",""),ChapterTable!$1:$1,0),0)*ChapterTable!$P$17,
  IF(AND($A11=0,$B11=0),
    F12,
  IF($B11=0,
    VLOOKUP($A11,ChapterTable!$1:$1048576,MATCH("최종"&amp;SUBSTITUTE(SUBSTITUTE(F$1,"standard",""),"|Float",""),ChapterTable!$1:$1,0),0),
  IF($B11=1,
    IF($L11=FALSE,
      VLOOKUP($A11,ChapterTable!$1:$1048576,MATCH("최종"&amp;SUBSTITUTE(SUBSTITUTE(F$1,"standard",""),"|Float",""),ChapterTable!$1:$1,0),0),
      VLOOKUP($A11-ChapterTable!$P$11,ChapterTable!$1:$1048576,MATCH("최종"&amp;SUBSTITUTE(SUBSTITUTE(F$1,"standard",""),"|Float",""),ChapterTable!$1:$1,0),0)*ChapterTable!$P$14
    ),
  OFFSET(F11,-$B11+IF($L11,1,0),0)*
    (VLOOKUP(SUBSTITUTE(SUBSTITUTE(F$1,"standard",""),"|Float","")&amp;IF(OR($L11=TRUE,$A11=0,MOD($A11,ChapterTable!$R$20)&lt;&gt;0),"","보스")&amp;"인게임누적곱배수",ChapterTable!$R:$S,2,0)^D11
    +VLOOKUP(SUBSTITUTE(SUBSTITUTE(F$1,"standard",""),"|Float","")&amp;IF(OR($L11=TRUE,$A11=0,MOD($A11,ChapterTable!$R$20)&lt;&gt;0),"","보스")&amp;"인게임누적합배수",ChapterTable!$R:$S,2,0)*D11)
  )
  )
  )
)</f>
        <v>44.642857142857139</v>
      </c>
      <c r="J11" t="str">
        <f>IF(ISBLANK(I11),"",
IFERROR(VLOOKUP(I11,[1]StringTable!$1:$1048576,MATCH("kor|String",[1]StringTable!$1:$1,0),0),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IF(ISBLANK(AB11),"",IF(ISERROR(VLOOKUP(AB11,[3]DropTable!$A:$A,1,0)),"드랍없음",""))</f>
        <v/>
      </c>
      <c r="AE11" t="str">
        <f>IF(ISBLANK(AD11),"",IF(ISERROR(VLOOKUP(AD11,[3]DropTable!$A:$A,1,0)),"드랍없음",""))</f>
        <v/>
      </c>
      <c r="AH11">
        <v>1.5</v>
      </c>
      <c r="AI11">
        <f t="shared" si="7"/>
        <v>1</v>
      </c>
      <c r="AJ11">
        <f t="shared" si="5"/>
        <v>1</v>
      </c>
      <c r="AK11">
        <f t="shared" si="6"/>
        <v>1</v>
      </c>
      <c r="AL11">
        <v>0</v>
      </c>
    </row>
    <row r="12" spans="1:38" x14ac:dyDescent="0.3">
      <c r="A12">
        <v>0</v>
      </c>
      <c r="B12">
        <v>10</v>
      </c>
      <c r="C12">
        <f>IF(OR($L12=TRUE,$A12=0,MOD($A12,ChapterTable!$R$20)&lt;&gt;0),
MAX(0,INT(($B12+ChapterTable!$P$26+VLOOKUP(SUBSTITUTE(C$1,"성장단계","")&amp;"단계오프셋",ChapterTable!$R:$S,2,0))/ChapterTable!$P$23)),
MAX(0,INT(($B12+ChapterTable!$R$26+VLOOKUP(SUBSTITUTE(C$1,"성장단계","")&amp;"보스단계오프셋",ChapterTable!$R:$S,2,0))/ChapterTable!$R$23)))</f>
        <v>1</v>
      </c>
      <c r="D12">
        <f>IF(OR($L12=TRUE,$A12=0,MOD($A12,ChapterTable!$R$20)&lt;&gt;0),
MAX(0,INT(($B12+ChapterTable!$P$26+VLOOKUP(SUBSTITUTE(D$1,"성장단계","")&amp;"단계오프셋",ChapterTable!$R:$S,2,0))/ChapterTable!$P$23)),
MAX(0,INT(($B12+ChapterTable!$R$26+VLOOKUP(SUBSTITUTE(D$1,"성장단계","")&amp;"보스단계오프셋",ChapterTable!$R:$S,2,0))/ChapterTable!$R$23)))</f>
        <v>0</v>
      </c>
      <c r="E12" s="1">
        <f ca="1">IF(AND($A12=0,$B12=1),
    VLOOKUP(1,ChapterTable!$1:$1048576,MATCH("최종"&amp;SUBSTITUTE(SUBSTITUTE(E$1,"standard",""),"|Float",""),ChapterTable!$1:$1,0),0)*ChapterTable!$P$17,
  IF(AND($A12=0,$B12=0),
    E13,
  IF($B12=0,
    VLOOKUP($A12,ChapterTable!$1:$1048576,MATCH("최종"&amp;SUBSTITUTE(SUBSTITUTE(E$1,"standard",""),"|Float",""),ChapterTable!$1:$1,0),0),
  IF($B12=1,
    IF($L12=FALSE,
      VLOOKUP($A12,ChapterTable!$1:$1048576,MATCH("최종"&amp;SUBSTITUTE(SUBSTITUTE(E$1,"standard",""),"|Float",""),ChapterTable!$1:$1,0),0),
      VLOOKUP($A12-ChapterTable!$P$11,ChapterTable!$1:$1048576,MATCH("최종"&amp;SUBSTITUTE(SUBSTITUTE(E$1,"standard",""),"|Float",""),ChapterTable!$1:$1,0),0)*ChapterTable!$P$14
    ),
  OFFSET(E12,-$B12+IF($L12,1,0),0)*IF($B12&gt;OFFSET($B12,1,0),ChapterTable!$R$17,1)*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
  )
  )
  )
)</f>
        <v>128.57142857142856</v>
      </c>
      <c r="F12" s="1">
        <f ca="1">IF(AND($A12=0,$B12=1),
    VLOOKUP(1,ChapterTable!$1:$1048576,MATCH("최종"&amp;SUBSTITUTE(SUBSTITUTE(F$1,"standard",""),"|Float",""),ChapterTable!$1:$1,0),0)*ChapterTable!$P$17,
  IF(AND($A12=0,$B12=0),
    F13,
  IF($B12=0,
    VLOOKUP($A12,ChapterTable!$1:$1048576,MATCH("최종"&amp;SUBSTITUTE(SUBSTITUTE(F$1,"standard",""),"|Float",""),ChapterTable!$1:$1,0),0),
  IF($B12=1,
    IF($L12=FALSE,
      VLOOKUP($A12,ChapterTable!$1:$1048576,MATCH("최종"&amp;SUBSTITUTE(SUBSTITUTE(F$1,"standard",""),"|Float",""),ChapterTable!$1:$1,0),0),
      VLOOKUP($A12-ChapterTable!$P$11,ChapterTable!$1:$1048576,MATCH("최종"&amp;SUBSTITUTE(SUBSTITUTE(F$1,"standard",""),"|Float",""),ChapterTable!$1:$1,0),0)*ChapterTable!$P$14
    ),
  OFFSET(F12,-$B12+IF($L12,1,0),0)*
    (VLOOKUP(SUBSTITUTE(SUBSTITUTE(F$1,"standard",""),"|Float","")&amp;IF(OR($L12=TRUE,$A12=0,MOD($A12,ChapterTable!$R$20)&lt;&gt;0),"","보스")&amp;"인게임누적곱배수",ChapterTable!$R:$S,2,0)^D12
    +VLOOKUP(SUBSTITUTE(SUBSTITUTE(F$1,"standard",""),"|Float","")&amp;IF(OR($L12=TRUE,$A12=0,MOD($A12,ChapterTable!$R$20)&lt;&gt;0),"","보스")&amp;"인게임누적합배수",ChapterTable!$R:$S,2,0)*D12)
  )
  )
  )
)</f>
        <v>44.642857142857139</v>
      </c>
      <c r="J12" t="str">
        <f>IF(ISBLANK(I12),"",
IFERROR(VLOOKUP(I12,[1]StringTable!$1:$1048576,MATCH("kor|String",[1]StringTable!$1:$1,0),0),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5000</v>
      </c>
      <c r="AE12" t="str">
        <f>IF(ISBLANK(AD12),"",IF(ISERROR(VLOOKUP(AD12,[3]DropTable!$A:$A,1,0)),"드랍없음",""))</f>
        <v/>
      </c>
      <c r="AF12">
        <f ca="1">1.25*IF($B12&gt;OFFSET($B12,1,0),ChapterTable!$R$17,1)*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f>
        <v>1.5</v>
      </c>
      <c r="AG12">
        <f ca="1">35/AF12</f>
        <v>23.333333333333332</v>
      </c>
      <c r="AH12">
        <v>1.5</v>
      </c>
      <c r="AI12">
        <f t="shared" si="7"/>
        <v>1</v>
      </c>
      <c r="AJ12">
        <f t="shared" si="5"/>
        <v>1</v>
      </c>
      <c r="AK12">
        <f t="shared" si="6"/>
        <v>1</v>
      </c>
      <c r="AL12">
        <v>0</v>
      </c>
    </row>
    <row r="13" spans="1:38" x14ac:dyDescent="0.3">
      <c r="A13">
        <v>0</v>
      </c>
      <c r="B13">
        <v>11</v>
      </c>
      <c r="C13">
        <f>IF(OR($L13=TRUE,$A13=0,MOD($A13,ChapterTable!$R$20)&lt;&gt;0),
MAX(0,INT(($B13+ChapterTable!$P$26+VLOOKUP(SUBSTITUTE(C$1,"성장단계","")&amp;"단계오프셋",ChapterTable!$R:$S,2,0))/ChapterTable!$P$23)),
MAX(0,INT(($B13+ChapterTable!$R$26+VLOOKUP(SUBSTITUTE(C$1,"성장단계","")&amp;"보스단계오프셋",ChapterTable!$R:$S,2,0))/ChapterTable!$R$23)))</f>
        <v>1</v>
      </c>
      <c r="D13">
        <f>IF(OR($L13=TRUE,$A13=0,MOD($A13,ChapterTable!$R$20)&lt;&gt;0),
MAX(0,INT(($B13+ChapterTable!$P$26+VLOOKUP(SUBSTITUTE(D$1,"성장단계","")&amp;"단계오프셋",ChapterTable!$R:$S,2,0))/ChapterTable!$P$23)),
MAX(0,INT(($B13+ChapterTable!$R$26+VLOOKUP(SUBSTITUTE(D$1,"성장단계","")&amp;"보스단계오프셋",ChapterTable!$R:$S,2,0))/ChapterTable!$R$23)))</f>
        <v>1</v>
      </c>
      <c r="E13" s="1">
        <f ca="1">IF(AND($A13=0,$B13=1),
    VLOOKUP(1,ChapterTable!$1:$1048576,MATCH("최종"&amp;SUBSTITUTE(SUBSTITUTE(E$1,"standard",""),"|Float",""),ChapterTable!$1:$1,0),0)*ChapterTable!$P$17,
  IF(AND($A13=0,$B13=0),
    E14,
  IF($B13=0,
    VLOOKUP($A13,ChapterTable!$1:$1048576,MATCH("최종"&amp;SUBSTITUTE(SUBSTITUTE(E$1,"standard",""),"|Float",""),ChapterTable!$1:$1,0),0),
  IF($B13=1,
    IF($L13=FALSE,
      VLOOKUP($A13,ChapterTable!$1:$1048576,MATCH("최종"&amp;SUBSTITUTE(SUBSTITUTE(E$1,"standard",""),"|Float",""),ChapterTable!$1:$1,0),0),
      VLOOKUP($A13-ChapterTable!$P$11,ChapterTable!$1:$1048576,MATCH("최종"&amp;SUBSTITUTE(SUBSTITUTE(E$1,"standard",""),"|Float",""),ChapterTable!$1:$1,0),0)*ChapterTable!$P$14
    ),
  OFFSET(E13,-$B13+IF($L13,1,0),0)*IF($B13&gt;OFFSET($B13,1,0),ChapterTable!$R$17,1)*
    (VLOOKUP(SUBSTITUTE(SUBSTITUTE(E$1,"standard",""),"|Float","")&amp;IF(OR($L13=TRUE,$A13=0,MOD($A13,ChapterTable!$R$20)&lt;&gt;0),"","보스")&amp;"인게임누적곱배수",ChapterTable!$R:$S,2,0)^C13
    +VLOOKUP(SUBSTITUTE(SUBSTITUTE(E$1,"standard",""),"|Float","")&amp;IF(OR($L13=TRUE,$A13=0,MOD($A13,ChapterTable!$R$20)&lt;&gt;0),"","보스")&amp;"인게임누적합배수",ChapterTable!$R:$S,2,0)*C13)
  )
  )
  )
)</f>
        <v>128.57142857142856</v>
      </c>
      <c r="F13" s="1">
        <f ca="1">IF(AND($A13=0,$B13=1),
    VLOOKUP(1,ChapterTable!$1:$1048576,MATCH("최종"&amp;SUBSTITUTE(SUBSTITUTE(F$1,"standard",""),"|Float",""),ChapterTable!$1:$1,0),0)*ChapterTable!$P$17,
  IF(AND($A13=0,$B13=0),
    F14,
  IF($B13=0,
    VLOOKUP($A13,ChapterTable!$1:$1048576,MATCH("최종"&amp;SUBSTITUTE(SUBSTITUTE(F$1,"standard",""),"|Float",""),ChapterTable!$1:$1,0),0),
  IF($B13=1,
    IF($L13=FALSE,
      VLOOKUP($A13,ChapterTable!$1:$1048576,MATCH("최종"&amp;SUBSTITUTE(SUBSTITUTE(F$1,"standard",""),"|Float",""),ChapterTable!$1:$1,0),0),
      VLOOKUP($A13-ChapterTable!$P$11,ChapterTable!$1:$1048576,MATCH("최종"&amp;SUBSTITUTE(SUBSTITUTE(F$1,"standard",""),"|Float",""),ChapterTable!$1:$1,0),0)*ChapterTable!$P$14
    ),
  OFFSET(F13,-$B13+IF($L13,1,0),0)*
    (VLOOKUP(SUBSTITUTE(SUBSTITUTE(F$1,"standard",""),"|Float","")&amp;IF(OR($L13=TRUE,$A13=0,MOD($A13,ChapterTable!$R$20)&lt;&gt;0),"","보스")&amp;"인게임누적곱배수",ChapterTable!$R:$S,2,0)^D13
    +VLOOKUP(SUBSTITUTE(SUBSTITUTE(F$1,"standard",""),"|Float","")&amp;IF(OR($L13=TRUE,$A13=0,MOD($A13,ChapterTable!$R$20)&lt;&gt;0),"","보스")&amp;"인게임누적합배수",ChapterTable!$R:$S,2,0)*D13)
  )
  )
  )
)</f>
        <v>47.991071428571423</v>
      </c>
      <c r="J13" t="str">
        <f>IF(ISBLANK(I13),"",
IFERROR(VLOOKUP(I13,[1]StringTable!$1:$1048576,MATCH("kor|String",[1]StringTable!$1:$1,0),0),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IF(ISBLANK(AB13),"",IF(ISERROR(VLOOKUP(AB13,[3]DropTable!$A:$A,1,0)),"드랍없음",""))</f>
        <v/>
      </c>
      <c r="AE13" t="str">
        <f>IF(ISBLANK(AD13),"",IF(ISERROR(VLOOKUP(AD13,[3]DropTable!$A:$A,1,0)),"드랍없음",""))</f>
        <v/>
      </c>
      <c r="AH13">
        <v>1.5</v>
      </c>
      <c r="AI13">
        <v>0.33333333333333331</v>
      </c>
      <c r="AJ13">
        <v>0.395555555</v>
      </c>
      <c r="AK13">
        <f t="shared" si="6"/>
        <v>1</v>
      </c>
      <c r="AL13">
        <v>0</v>
      </c>
    </row>
    <row r="14" spans="1:38" x14ac:dyDescent="0.3">
      <c r="A14">
        <v>0</v>
      </c>
      <c r="B14">
        <v>12</v>
      </c>
      <c r="C14">
        <f>IF(OR($L14=TRUE,$A14=0,MOD($A14,ChapterTable!$R$20)&lt;&gt;0),
MAX(0,INT(($B14+ChapterTable!$P$26+VLOOKUP(SUBSTITUTE(C$1,"성장단계","")&amp;"단계오프셋",ChapterTable!$R:$S,2,0))/ChapterTable!$P$23)),
MAX(0,INT(($B14+ChapterTable!$R$26+VLOOKUP(SUBSTITUTE(C$1,"성장단계","")&amp;"보스단계오프셋",ChapterTable!$R:$S,2,0))/ChapterTable!$R$23)))</f>
        <v>1</v>
      </c>
      <c r="D14">
        <f>IF(OR($L14=TRUE,$A14=0,MOD($A14,ChapterTable!$R$20)&lt;&gt;0),
MAX(0,INT(($B14+ChapterTable!$P$26+VLOOKUP(SUBSTITUTE(D$1,"성장단계","")&amp;"단계오프셋",ChapterTable!$R:$S,2,0))/ChapterTable!$P$23)),
MAX(0,INT(($B14+ChapterTable!$R$26+VLOOKUP(SUBSTITUTE(D$1,"성장단계","")&amp;"보스단계오프셋",ChapterTable!$R:$S,2,0))/ChapterTable!$R$23)))</f>
        <v>1</v>
      </c>
      <c r="E14" s="1">
        <f ca="1">IF(AND($A14=0,$B14=1),
    VLOOKUP(1,ChapterTable!$1:$1048576,MATCH("최종"&amp;SUBSTITUTE(SUBSTITUTE(E$1,"standard",""),"|Float",""),ChapterTable!$1:$1,0),0)*ChapterTable!$P$17,
  IF(AND($A14=0,$B14=0),
    E15,
  IF($B14=0,
    VLOOKUP($A14,ChapterTable!$1:$1048576,MATCH("최종"&amp;SUBSTITUTE(SUBSTITUTE(E$1,"standard",""),"|Float",""),ChapterTable!$1:$1,0),0),
  IF($B14=1,
    IF($L14=FALSE,
      VLOOKUP($A14,ChapterTable!$1:$1048576,MATCH("최종"&amp;SUBSTITUTE(SUBSTITUTE(E$1,"standard",""),"|Float",""),ChapterTable!$1:$1,0),0),
      VLOOKUP($A14-ChapterTable!$P$11,ChapterTable!$1:$1048576,MATCH("최종"&amp;SUBSTITUTE(SUBSTITUTE(E$1,"standard",""),"|Float",""),ChapterTable!$1:$1,0),0)*ChapterTable!$P$14
    ),
  OFFSET(E14,-$B14+IF($L14,1,0),0)*IF($B14&gt;OFFSET($B14,1,0),ChapterTable!$R$17,1)*
    (VLOOKUP(SUBSTITUTE(SUBSTITUTE(E$1,"standard",""),"|Float","")&amp;IF(OR($L14=TRUE,$A14=0,MOD($A14,ChapterTable!$R$20)&lt;&gt;0),"","보스")&amp;"인게임누적곱배수",ChapterTable!$R:$S,2,0)^C14
    +VLOOKUP(SUBSTITUTE(SUBSTITUTE(E$1,"standard",""),"|Float","")&amp;IF(OR($L14=TRUE,$A14=0,MOD($A14,ChapterTable!$R$20)&lt;&gt;0),"","보스")&amp;"인게임누적합배수",ChapterTable!$R:$S,2,0)*C14)
  )
  )
  )
)</f>
        <v>128.57142857142856</v>
      </c>
      <c r="F14" s="1">
        <f ca="1">IF(AND($A14=0,$B14=1),
    VLOOKUP(1,ChapterTable!$1:$1048576,MATCH("최종"&amp;SUBSTITUTE(SUBSTITUTE(F$1,"standard",""),"|Float",""),ChapterTable!$1:$1,0),0)*ChapterTable!$P$17,
  IF(AND($A14=0,$B14=0),
    F15,
  IF($B14=0,
    VLOOKUP($A14,ChapterTable!$1:$1048576,MATCH("최종"&amp;SUBSTITUTE(SUBSTITUTE(F$1,"standard",""),"|Float",""),ChapterTable!$1:$1,0),0),
  IF($B14=1,
    IF($L14=FALSE,
      VLOOKUP($A14,ChapterTable!$1:$1048576,MATCH("최종"&amp;SUBSTITUTE(SUBSTITUTE(F$1,"standard",""),"|Float",""),ChapterTable!$1:$1,0),0),
      VLOOKUP($A14-ChapterTable!$P$11,ChapterTable!$1:$1048576,MATCH("최종"&amp;SUBSTITUTE(SUBSTITUTE(F$1,"standard",""),"|Float",""),ChapterTable!$1:$1,0),0)*ChapterTable!$P$14
    ),
  OFFSET(F14,-$B14+IF($L14,1,0),0)*
    (VLOOKUP(SUBSTITUTE(SUBSTITUTE(F$1,"standard",""),"|Float","")&amp;IF(OR($L14=TRUE,$A14=0,MOD($A14,ChapterTable!$R$20)&lt;&gt;0),"","보스")&amp;"인게임누적곱배수",ChapterTable!$R:$S,2,0)^D14
    +VLOOKUP(SUBSTITUTE(SUBSTITUTE(F$1,"standard",""),"|Float","")&amp;IF(OR($L14=TRUE,$A14=0,MOD($A14,ChapterTable!$R$20)&lt;&gt;0),"","보스")&amp;"인게임누적합배수",ChapterTable!$R:$S,2,0)*D14)
  )
  )
  )
)</f>
        <v>47.991071428571423</v>
      </c>
      <c r="J14" t="str">
        <f>IF(ISBLANK(I14),"",
IFERROR(VLOOKUP(I14,[1]StringTable!$1:$1048576,MATCH("kor|String",[1]StringTable!$1:$1,0),0),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IF(ISBLANK(AB14),"",IF(ISERROR(VLOOKUP(AB14,[3]DropTable!$A:$A,1,0)),"드랍없음",""))</f>
        <v/>
      </c>
      <c r="AE14" t="str">
        <f>IF(ISBLANK(AD14),"",IF(ISERROR(VLOOKUP(AD14,[3]DropTable!$A:$A,1,0)),"드랍없음",""))</f>
        <v/>
      </c>
      <c r="AH14">
        <v>1.5</v>
      </c>
      <c r="AI14">
        <v>0.33333333333333331</v>
      </c>
      <c r="AJ14">
        <v>0.395555555</v>
      </c>
      <c r="AK14">
        <f t="shared" si="6"/>
        <v>1</v>
      </c>
      <c r="AL14">
        <v>0</v>
      </c>
    </row>
    <row r="15" spans="1:38" x14ac:dyDescent="0.3">
      <c r="A15">
        <v>0</v>
      </c>
      <c r="B15">
        <v>13</v>
      </c>
      <c r="C15">
        <f>IF(OR($L15=TRUE,$A15=0,MOD($A15,ChapterTable!$R$20)&lt;&gt;0),
MAX(0,INT(($B15+ChapterTable!$P$26+VLOOKUP(SUBSTITUTE(C$1,"성장단계","")&amp;"단계오프셋",ChapterTable!$R:$S,2,0))/ChapterTable!$P$23)),
MAX(0,INT(($B15+ChapterTable!$R$26+VLOOKUP(SUBSTITUTE(C$1,"성장단계","")&amp;"보스단계오프셋",ChapterTable!$R:$S,2,0))/ChapterTable!$R$23)))</f>
        <v>1</v>
      </c>
      <c r="D15">
        <f>IF(OR($L15=TRUE,$A15=0,MOD($A15,ChapterTable!$R$20)&lt;&gt;0),
MAX(0,INT(($B15+ChapterTable!$P$26+VLOOKUP(SUBSTITUTE(D$1,"성장단계","")&amp;"단계오프셋",ChapterTable!$R:$S,2,0))/ChapterTable!$P$23)),
MAX(0,INT(($B15+ChapterTable!$R$26+VLOOKUP(SUBSTITUTE(D$1,"성장단계","")&amp;"보스단계오프셋",ChapterTable!$R:$S,2,0))/ChapterTable!$R$23)))</f>
        <v>1</v>
      </c>
      <c r="E15" s="1">
        <f ca="1">IF(AND($A15=0,$B15=1),
    VLOOKUP(1,ChapterTable!$1:$1048576,MATCH("최종"&amp;SUBSTITUTE(SUBSTITUTE(E$1,"standard",""),"|Float",""),ChapterTable!$1:$1,0),0)*ChapterTable!$P$17,
  IF(AND($A15=0,$B15=0),
    E16,
  IF($B15=0,
    VLOOKUP($A15,ChapterTable!$1:$1048576,MATCH("최종"&amp;SUBSTITUTE(SUBSTITUTE(E$1,"standard",""),"|Float",""),ChapterTable!$1:$1,0),0),
  IF($B15=1,
    IF($L15=FALSE,
      VLOOKUP($A15,ChapterTable!$1:$1048576,MATCH("최종"&amp;SUBSTITUTE(SUBSTITUTE(E$1,"standard",""),"|Float",""),ChapterTable!$1:$1,0),0),
      VLOOKUP($A15-ChapterTable!$P$11,ChapterTable!$1:$1048576,MATCH("최종"&amp;SUBSTITUTE(SUBSTITUTE(E$1,"standard",""),"|Float",""),ChapterTable!$1:$1,0),0)*ChapterTable!$P$14
    ),
  OFFSET(E15,-$B15+IF($L15,1,0),0)*IF($B15&gt;OFFSET($B15,1,0),ChapterTable!$R$17,1)*
    (VLOOKUP(SUBSTITUTE(SUBSTITUTE(E$1,"standard",""),"|Float","")&amp;IF(OR($L15=TRUE,$A15=0,MOD($A15,ChapterTable!$R$20)&lt;&gt;0),"","보스")&amp;"인게임누적곱배수",ChapterTable!$R:$S,2,0)^C15
    +VLOOKUP(SUBSTITUTE(SUBSTITUTE(E$1,"standard",""),"|Float","")&amp;IF(OR($L15=TRUE,$A15=0,MOD($A15,ChapterTable!$R$20)&lt;&gt;0),"","보스")&amp;"인게임누적합배수",ChapterTable!$R:$S,2,0)*C15)
  )
  )
  )
)</f>
        <v>128.57142857142856</v>
      </c>
      <c r="F15" s="1">
        <f ca="1">IF(AND($A15=0,$B15=1),
    VLOOKUP(1,ChapterTable!$1:$1048576,MATCH("최종"&amp;SUBSTITUTE(SUBSTITUTE(F$1,"standard",""),"|Float",""),ChapterTable!$1:$1,0),0)*ChapterTable!$P$17,
  IF(AND($A15=0,$B15=0),
    F16,
  IF($B15=0,
    VLOOKUP($A15,ChapterTable!$1:$1048576,MATCH("최종"&amp;SUBSTITUTE(SUBSTITUTE(F$1,"standard",""),"|Float",""),ChapterTable!$1:$1,0),0),
  IF($B15=1,
    IF($L15=FALSE,
      VLOOKUP($A15,ChapterTable!$1:$1048576,MATCH("최종"&amp;SUBSTITUTE(SUBSTITUTE(F$1,"standard",""),"|Float",""),ChapterTable!$1:$1,0),0),
      VLOOKUP($A15-ChapterTable!$P$11,ChapterTable!$1:$1048576,MATCH("최종"&amp;SUBSTITUTE(SUBSTITUTE(F$1,"standard",""),"|Float",""),ChapterTable!$1:$1,0),0)*ChapterTable!$P$14
    ),
  OFFSET(F15,-$B15+IF($L15,1,0),0)*
    (VLOOKUP(SUBSTITUTE(SUBSTITUTE(F$1,"standard",""),"|Float","")&amp;IF(OR($L15=TRUE,$A15=0,MOD($A15,ChapterTable!$R$20)&lt;&gt;0),"","보스")&amp;"인게임누적곱배수",ChapterTable!$R:$S,2,0)^D15
    +VLOOKUP(SUBSTITUTE(SUBSTITUTE(F$1,"standard",""),"|Float","")&amp;IF(OR($L15=TRUE,$A15=0,MOD($A15,ChapterTable!$R$20)&lt;&gt;0),"","보스")&amp;"인게임누적합배수",ChapterTable!$R:$S,2,0)*D15)
  )
  )
  )
)</f>
        <v>47.991071428571423</v>
      </c>
      <c r="J15" t="str">
        <f>IF(ISBLANK(I15),"",
IFERROR(VLOOKUP(I15,[1]StringTable!$1:$1048576,MATCH("kor|String",[1]StringTable!$1:$1,0),0),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IF(ISBLANK(AB15),"",IF(ISERROR(VLOOKUP(AB15,[3]DropTable!$A:$A,1,0)),"드랍없음",""))</f>
        <v/>
      </c>
      <c r="AE15" t="str">
        <f>IF(ISBLANK(AD15),"",IF(ISERROR(VLOOKUP(AD15,[3]DropTable!$A:$A,1,0)),"드랍없음",""))</f>
        <v/>
      </c>
      <c r="AH15">
        <v>1.5</v>
      </c>
      <c r="AI15">
        <v>0.33333333333333331</v>
      </c>
      <c r="AJ15">
        <v>0.395555555</v>
      </c>
      <c r="AK15">
        <f t="shared" si="6"/>
        <v>1</v>
      </c>
      <c r="AL15">
        <v>0</v>
      </c>
    </row>
    <row r="16" spans="1:38" x14ac:dyDescent="0.3">
      <c r="A16">
        <v>0</v>
      </c>
      <c r="B16">
        <v>14</v>
      </c>
      <c r="C16">
        <f>IF(OR($L16=TRUE,$A16=0,MOD($A16,ChapterTable!$R$20)&lt;&gt;0),
MAX(0,INT(($B16+ChapterTable!$P$26+VLOOKUP(SUBSTITUTE(C$1,"성장단계","")&amp;"단계오프셋",ChapterTable!$R:$S,2,0))/ChapterTable!$P$23)),
MAX(0,INT(($B16+ChapterTable!$R$26+VLOOKUP(SUBSTITUTE(C$1,"성장단계","")&amp;"보스단계오프셋",ChapterTable!$R:$S,2,0))/ChapterTable!$R$23)))</f>
        <v>1</v>
      </c>
      <c r="D16">
        <f>IF(OR($L16=TRUE,$A16=0,MOD($A16,ChapterTable!$R$20)&lt;&gt;0),
MAX(0,INT(($B16+ChapterTable!$P$26+VLOOKUP(SUBSTITUTE(D$1,"성장단계","")&amp;"단계오프셋",ChapterTable!$R:$S,2,0))/ChapterTable!$P$23)),
MAX(0,INT(($B16+ChapterTable!$R$26+VLOOKUP(SUBSTITUTE(D$1,"성장단계","")&amp;"보스단계오프셋",ChapterTable!$R:$S,2,0))/ChapterTable!$R$23)))</f>
        <v>1</v>
      </c>
      <c r="E16" s="1">
        <f ca="1">IF(AND($A16=0,$B16=1),
    VLOOKUP(1,ChapterTable!$1:$1048576,MATCH("최종"&amp;SUBSTITUTE(SUBSTITUTE(E$1,"standard",""),"|Float",""),ChapterTable!$1:$1,0),0)*ChapterTable!$P$17,
  IF(AND($A16=0,$B16=0),
    E17,
  IF($B16=0,
    VLOOKUP($A16,ChapterTable!$1:$1048576,MATCH("최종"&amp;SUBSTITUTE(SUBSTITUTE(E$1,"standard",""),"|Float",""),ChapterTable!$1:$1,0),0),
  IF($B16=1,
    IF($L16=FALSE,
      VLOOKUP($A16,ChapterTable!$1:$1048576,MATCH("최종"&amp;SUBSTITUTE(SUBSTITUTE(E$1,"standard",""),"|Float",""),ChapterTable!$1:$1,0),0),
      VLOOKUP($A16-ChapterTable!$P$11,ChapterTable!$1:$1048576,MATCH("최종"&amp;SUBSTITUTE(SUBSTITUTE(E$1,"standard",""),"|Float",""),ChapterTable!$1:$1,0),0)*ChapterTable!$P$14
    ),
  OFFSET(E16,-$B16+IF($L16,1,0),0)*IF($B16&gt;OFFSET($B16,1,0),ChapterTable!$R$17,1)*
    (VLOOKUP(SUBSTITUTE(SUBSTITUTE(E$1,"standard",""),"|Float","")&amp;IF(OR($L16=TRUE,$A16=0,MOD($A16,ChapterTable!$R$20)&lt;&gt;0),"","보스")&amp;"인게임누적곱배수",ChapterTable!$R:$S,2,0)^C16
    +VLOOKUP(SUBSTITUTE(SUBSTITUTE(E$1,"standard",""),"|Float","")&amp;IF(OR($L16=TRUE,$A16=0,MOD($A16,ChapterTable!$R$20)&lt;&gt;0),"","보스")&amp;"인게임누적합배수",ChapterTable!$R:$S,2,0)*C16)
  )
  )
  )
)</f>
        <v>128.57142857142856</v>
      </c>
      <c r="F16" s="1">
        <f ca="1">IF(AND($A16=0,$B16=1),
    VLOOKUP(1,ChapterTable!$1:$1048576,MATCH("최종"&amp;SUBSTITUTE(SUBSTITUTE(F$1,"standard",""),"|Float",""),ChapterTable!$1:$1,0),0)*ChapterTable!$P$17,
  IF(AND($A16=0,$B16=0),
    F17,
  IF($B16=0,
    VLOOKUP($A16,ChapterTable!$1:$1048576,MATCH("최종"&amp;SUBSTITUTE(SUBSTITUTE(F$1,"standard",""),"|Float",""),ChapterTable!$1:$1,0),0),
  IF($B16=1,
    IF($L16=FALSE,
      VLOOKUP($A16,ChapterTable!$1:$1048576,MATCH("최종"&amp;SUBSTITUTE(SUBSTITUTE(F$1,"standard",""),"|Float",""),ChapterTable!$1:$1,0),0),
      VLOOKUP($A16-ChapterTable!$P$11,ChapterTable!$1:$1048576,MATCH("최종"&amp;SUBSTITUTE(SUBSTITUTE(F$1,"standard",""),"|Float",""),ChapterTable!$1:$1,0),0)*ChapterTable!$P$14
    ),
  OFFSET(F16,-$B16+IF($L16,1,0),0)*
    (VLOOKUP(SUBSTITUTE(SUBSTITUTE(F$1,"standard",""),"|Float","")&amp;IF(OR($L16=TRUE,$A16=0,MOD($A16,ChapterTable!$R$20)&lt;&gt;0),"","보스")&amp;"인게임누적곱배수",ChapterTable!$R:$S,2,0)^D16
    +VLOOKUP(SUBSTITUTE(SUBSTITUTE(F$1,"standard",""),"|Float","")&amp;IF(OR($L16=TRUE,$A16=0,MOD($A16,ChapterTable!$R$20)&lt;&gt;0),"","보스")&amp;"인게임누적합배수",ChapterTable!$R:$S,2,0)*D16)
  )
  )
  )
)</f>
        <v>47.991071428571423</v>
      </c>
      <c r="J16" t="str">
        <f>IF(ISBLANK(I16),"",
IFERROR(VLOOKUP(I16,[1]StringTable!$1:$1048576,MATCH("kor|String",[1]StringTable!$1:$1,0),0),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IF(ISBLANK(AB16),"",IF(ISERROR(VLOOKUP(AB16,[3]DropTable!$A:$A,1,0)),"드랍없음",""))</f>
        <v/>
      </c>
      <c r="AE16" t="str">
        <f>IF(ISBLANK(AD16),"",IF(ISERROR(VLOOKUP(AD16,[3]DropTable!$A:$A,1,0)),"드랍없음",""))</f>
        <v/>
      </c>
      <c r="AH16">
        <v>1.5</v>
      </c>
      <c r="AI16">
        <v>0.33333333333333331</v>
      </c>
      <c r="AJ16">
        <v>0.395555555</v>
      </c>
      <c r="AK16">
        <f t="shared" si="6"/>
        <v>1</v>
      </c>
      <c r="AL16">
        <v>0</v>
      </c>
    </row>
    <row r="17" spans="1:38" x14ac:dyDescent="0.3">
      <c r="A17">
        <v>0</v>
      </c>
      <c r="B17">
        <v>15</v>
      </c>
      <c r="C17">
        <f>IF(OR($L17=TRUE,$A17=0,MOD($A17,ChapterTable!$R$20)&lt;&gt;0),
MAX(0,INT(($B17+ChapterTable!$P$26+VLOOKUP(SUBSTITUTE(C$1,"성장단계","")&amp;"단계오프셋",ChapterTable!$R:$S,2,0))/ChapterTable!$P$23)),
MAX(0,INT(($B17+ChapterTable!$R$26+VLOOKUP(SUBSTITUTE(C$1,"성장단계","")&amp;"보스단계오프셋",ChapterTable!$R:$S,2,0))/ChapterTable!$R$23)))</f>
        <v>1</v>
      </c>
      <c r="D17">
        <f>IF(OR($L17=TRUE,$A17=0,MOD($A17,ChapterTable!$R$20)&lt;&gt;0),
MAX(0,INT(($B17+ChapterTable!$P$26+VLOOKUP(SUBSTITUTE(D$1,"성장단계","")&amp;"단계오프셋",ChapterTable!$R:$S,2,0))/ChapterTable!$P$23)),
MAX(0,INT(($B17+ChapterTable!$R$26+VLOOKUP(SUBSTITUTE(D$1,"성장단계","")&amp;"보스단계오프셋",ChapterTable!$R:$S,2,0))/ChapterTable!$R$23)))</f>
        <v>1</v>
      </c>
      <c r="E17" s="1">
        <f ca="1">IF(AND($A17=0,$B17=1),
    VLOOKUP(1,ChapterTable!$1:$1048576,MATCH("최종"&amp;SUBSTITUTE(SUBSTITUTE(E$1,"standard",""),"|Float",""),ChapterTable!$1:$1,0),0)*ChapterTable!$P$17,
  IF(AND($A17=0,$B17=0),
    E18,
  IF($B17=0,
    VLOOKUP($A17,ChapterTable!$1:$1048576,MATCH("최종"&amp;SUBSTITUTE(SUBSTITUTE(E$1,"standard",""),"|Float",""),ChapterTable!$1:$1,0),0),
  IF($B17=1,
    IF($L17=FALSE,
      VLOOKUP($A17,ChapterTable!$1:$1048576,MATCH("최종"&amp;SUBSTITUTE(SUBSTITUTE(E$1,"standard",""),"|Float",""),ChapterTable!$1:$1,0),0),
      VLOOKUP($A17-ChapterTable!$P$11,ChapterTable!$1:$1048576,MATCH("최종"&amp;SUBSTITUTE(SUBSTITUTE(E$1,"standard",""),"|Float",""),ChapterTable!$1:$1,0),0)*ChapterTable!$P$14
    ),
  OFFSET(E17,-$B17+IF($L17,1,0),0)*IF($B17&gt;OFFSET($B17,1,0),ChapterTable!$R$17,1)*
    (VLOOKUP(SUBSTITUTE(SUBSTITUTE(E$1,"standard",""),"|Float","")&amp;IF(OR($L17=TRUE,$A17=0,MOD($A17,ChapterTable!$R$20)&lt;&gt;0),"","보스")&amp;"인게임누적곱배수",ChapterTable!$R:$S,2,0)^C17
    +VLOOKUP(SUBSTITUTE(SUBSTITUTE(E$1,"standard",""),"|Float","")&amp;IF(OR($L17=TRUE,$A17=0,MOD($A17,ChapterTable!$R$20)&lt;&gt;0),"","보스")&amp;"인게임누적합배수",ChapterTable!$R:$S,2,0)*C17)
  )
  )
  )
)</f>
        <v>128.57142857142856</v>
      </c>
      <c r="F17" s="1">
        <f ca="1">IF(AND($A17=0,$B17=1),
    VLOOKUP(1,ChapterTable!$1:$1048576,MATCH("최종"&amp;SUBSTITUTE(SUBSTITUTE(F$1,"standard",""),"|Float",""),ChapterTable!$1:$1,0),0)*ChapterTable!$P$17,
  IF(AND($A17=0,$B17=0),
    F18,
  IF($B17=0,
    VLOOKUP($A17,ChapterTable!$1:$1048576,MATCH("최종"&amp;SUBSTITUTE(SUBSTITUTE(F$1,"standard",""),"|Float",""),ChapterTable!$1:$1,0),0),
  IF($B17=1,
    IF($L17=FALSE,
      VLOOKUP($A17,ChapterTable!$1:$1048576,MATCH("최종"&amp;SUBSTITUTE(SUBSTITUTE(F$1,"standard",""),"|Float",""),ChapterTable!$1:$1,0),0),
      VLOOKUP($A17-ChapterTable!$P$11,ChapterTable!$1:$1048576,MATCH("최종"&amp;SUBSTITUTE(SUBSTITUTE(F$1,"standard",""),"|Float",""),ChapterTable!$1:$1,0),0)*ChapterTable!$P$14
    ),
  OFFSET(F17,-$B17+IF($L17,1,0),0)*
    (VLOOKUP(SUBSTITUTE(SUBSTITUTE(F$1,"standard",""),"|Float","")&amp;IF(OR($L17=TRUE,$A17=0,MOD($A17,ChapterTable!$R$20)&lt;&gt;0),"","보스")&amp;"인게임누적곱배수",ChapterTable!$R:$S,2,0)^D17
    +VLOOKUP(SUBSTITUTE(SUBSTITUTE(F$1,"standard",""),"|Float","")&amp;IF(OR($L17=TRUE,$A17=0,MOD($A17,ChapterTable!$R$20)&lt;&gt;0),"","보스")&amp;"인게임누적합배수",ChapterTable!$R:$S,2,0)*D17)
  )
  )
  )
)</f>
        <v>47.991071428571423</v>
      </c>
      <c r="J17" t="str">
        <f>IF(ISBLANK(I17),"",
IFERROR(VLOOKUP(I17,[1]StringTable!$1:$1048576,MATCH("kor|String",[1]StringTable!$1:$1,0),0),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IF(ISBLANK(AB17),"",IF(ISERROR(VLOOKUP(AB17,[3]DropTable!$A:$A,1,0)),"드랍없음",""))</f>
        <v/>
      </c>
      <c r="AE17" t="str">
        <f>IF(ISBLANK(AD17),"",IF(ISERROR(VLOOKUP(AD17,[3]DropTable!$A:$A,1,0)),"드랍없음",""))</f>
        <v/>
      </c>
      <c r="AH17">
        <v>1.5</v>
      </c>
      <c r="AI17">
        <v>0.33333333333333331</v>
      </c>
      <c r="AJ17">
        <v>0.395555555</v>
      </c>
      <c r="AK17">
        <f t="shared" si="6"/>
        <v>1</v>
      </c>
      <c r="AL17">
        <v>0</v>
      </c>
    </row>
    <row r="18" spans="1:38" x14ac:dyDescent="0.3">
      <c r="A18">
        <v>0</v>
      </c>
      <c r="B18">
        <v>16</v>
      </c>
      <c r="C18">
        <f>IF(OR($L18=TRUE,$A18=0,MOD($A18,ChapterTable!$R$20)&lt;&gt;0),
MAX(0,INT(($B18+ChapterTable!$P$26+VLOOKUP(SUBSTITUTE(C$1,"성장단계","")&amp;"단계오프셋",ChapterTable!$R:$S,2,0))/ChapterTable!$P$23)),
MAX(0,INT(($B18+ChapterTable!$R$26+VLOOKUP(SUBSTITUTE(C$1,"성장단계","")&amp;"보스단계오프셋",ChapterTable!$R:$S,2,0))/ChapterTable!$R$23)))</f>
        <v>2</v>
      </c>
      <c r="D18">
        <f>IF(OR($L18=TRUE,$A18=0,MOD($A18,ChapterTable!$R$20)&lt;&gt;0),
MAX(0,INT(($B18+ChapterTable!$P$26+VLOOKUP(SUBSTITUTE(D$1,"성장단계","")&amp;"단계오프셋",ChapterTable!$R:$S,2,0))/ChapterTable!$P$23)),
MAX(0,INT(($B18+ChapterTable!$R$26+VLOOKUP(SUBSTITUTE(D$1,"성장단계","")&amp;"보스단계오프셋",ChapterTable!$R:$S,2,0))/ChapterTable!$R$23)))</f>
        <v>1</v>
      </c>
      <c r="E18" s="1">
        <f ca="1">IF(AND($A18=0,$B18=1),
    VLOOKUP(1,ChapterTable!$1:$1048576,MATCH("최종"&amp;SUBSTITUTE(SUBSTITUTE(E$1,"standard",""),"|Float",""),ChapterTable!$1:$1,0),0)*ChapterTable!$P$17,
  IF(AND($A18=0,$B18=0),
    E19,
  IF($B18=0,
    VLOOKUP($A18,ChapterTable!$1:$1048576,MATCH("최종"&amp;SUBSTITUTE(SUBSTITUTE(E$1,"standard",""),"|Float",""),ChapterTable!$1:$1,0),0),
  IF($B18=1,
    IF($L18=FALSE,
      VLOOKUP($A18,ChapterTable!$1:$1048576,MATCH("최종"&amp;SUBSTITUTE(SUBSTITUTE(E$1,"standard",""),"|Float",""),ChapterTable!$1:$1,0),0),
      VLOOKUP($A18-ChapterTable!$P$11,ChapterTable!$1:$1048576,MATCH("최종"&amp;SUBSTITUTE(SUBSTITUTE(E$1,"standard",""),"|Float",""),ChapterTable!$1:$1,0),0)*ChapterTable!$P$14
    ),
  OFFSET(E18,-$B18+IF($L18,1,0),0)*IF($B18&gt;OFFSET($B18,1,0),ChapterTable!$R$17,1)*
    (VLOOKUP(SUBSTITUTE(SUBSTITUTE(E$1,"standard",""),"|Float","")&amp;IF(OR($L18=TRUE,$A18=0,MOD($A18,ChapterTable!$R$20)&lt;&gt;0),"","보스")&amp;"인게임누적곱배수",ChapterTable!$R:$S,2,0)^C18
    +VLOOKUP(SUBSTITUTE(SUBSTITUTE(E$1,"standard",""),"|Float","")&amp;IF(OR($L18=TRUE,$A18=0,MOD($A18,ChapterTable!$R$20)&lt;&gt;0),"","보스")&amp;"인게임누적합배수",ChapterTable!$R:$S,2,0)*C18)
  )
  )
  )
)</f>
        <v>149.99999999999997</v>
      </c>
      <c r="F18" s="1">
        <f ca="1">IF(AND($A18=0,$B18=1),
    VLOOKUP(1,ChapterTable!$1:$1048576,MATCH("최종"&amp;SUBSTITUTE(SUBSTITUTE(F$1,"standard",""),"|Float",""),ChapterTable!$1:$1,0),0)*ChapterTable!$P$17,
  IF(AND($A18=0,$B18=0),
    F19,
  IF($B18=0,
    VLOOKUP($A18,ChapterTable!$1:$1048576,MATCH("최종"&amp;SUBSTITUTE(SUBSTITUTE(F$1,"standard",""),"|Float",""),ChapterTable!$1:$1,0),0),
  IF($B18=1,
    IF($L18=FALSE,
      VLOOKUP($A18,ChapterTable!$1:$1048576,MATCH("최종"&amp;SUBSTITUTE(SUBSTITUTE(F$1,"standard",""),"|Float",""),ChapterTable!$1:$1,0),0),
      VLOOKUP($A18-ChapterTable!$P$11,ChapterTable!$1:$1048576,MATCH("최종"&amp;SUBSTITUTE(SUBSTITUTE(F$1,"standard",""),"|Float",""),ChapterTable!$1:$1,0),0)*ChapterTable!$P$14
    ),
  OFFSET(F18,-$B18+IF($L18,1,0),0)*
    (VLOOKUP(SUBSTITUTE(SUBSTITUTE(F$1,"standard",""),"|Float","")&amp;IF(OR($L18=TRUE,$A18=0,MOD($A18,ChapterTable!$R$20)&lt;&gt;0),"","보스")&amp;"인게임누적곱배수",ChapterTable!$R:$S,2,0)^D18
    +VLOOKUP(SUBSTITUTE(SUBSTITUTE(F$1,"standard",""),"|Float","")&amp;IF(OR($L18=TRUE,$A18=0,MOD($A18,ChapterTable!$R$20)&lt;&gt;0),"","보스")&amp;"인게임누적합배수",ChapterTable!$R:$S,2,0)*D18)
  )
  )
  )
)</f>
        <v>47.991071428571423</v>
      </c>
      <c r="J18" t="str">
        <f>IF(ISBLANK(I18),"",
IFERROR(VLOOKUP(I18,[1]StringTable!$1:$1048576,MATCH("kor|String",[1]StringTable!$1:$1,0),0),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IF(ISBLANK(AB18),"",IF(ISERROR(VLOOKUP(AB18,[3]DropTable!$A:$A,1,0)),"드랍없음",""))</f>
        <v/>
      </c>
      <c r="AE18" t="str">
        <f>IF(ISBLANK(AD18),"",IF(ISERROR(VLOOKUP(AD18,[3]DropTable!$A:$A,1,0)),"드랍없음",""))</f>
        <v/>
      </c>
      <c r="AH18">
        <v>1.5</v>
      </c>
      <c r="AI18">
        <v>0.33333333333333331</v>
      </c>
      <c r="AJ18">
        <v>0.395555555</v>
      </c>
      <c r="AK18">
        <f t="shared" si="6"/>
        <v>1</v>
      </c>
      <c r="AL18">
        <v>0</v>
      </c>
    </row>
    <row r="19" spans="1:38" x14ac:dyDescent="0.3">
      <c r="A19">
        <v>0</v>
      </c>
      <c r="B19">
        <v>17</v>
      </c>
      <c r="C19">
        <f>IF(OR($L19=TRUE,$A19=0,MOD($A19,ChapterTable!$R$20)&lt;&gt;0),
MAX(0,INT(($B19+ChapterTable!$P$26+VLOOKUP(SUBSTITUTE(C$1,"성장단계","")&amp;"단계오프셋",ChapterTable!$R:$S,2,0))/ChapterTable!$P$23)),
MAX(0,INT(($B19+ChapterTable!$R$26+VLOOKUP(SUBSTITUTE(C$1,"성장단계","")&amp;"보스단계오프셋",ChapterTable!$R:$S,2,0))/ChapterTable!$R$23)))</f>
        <v>2</v>
      </c>
      <c r="D19">
        <f>IF(OR($L19=TRUE,$A19=0,MOD($A19,ChapterTable!$R$20)&lt;&gt;0),
MAX(0,INT(($B19+ChapterTable!$P$26+VLOOKUP(SUBSTITUTE(D$1,"성장단계","")&amp;"단계오프셋",ChapterTable!$R:$S,2,0))/ChapterTable!$P$23)),
MAX(0,INT(($B19+ChapterTable!$R$26+VLOOKUP(SUBSTITUTE(D$1,"성장단계","")&amp;"보스단계오프셋",ChapterTable!$R:$S,2,0))/ChapterTable!$R$23)))</f>
        <v>1</v>
      </c>
      <c r="E19" s="1">
        <f ca="1">IF(AND($A19=0,$B19=1),
    VLOOKUP(1,ChapterTable!$1:$1048576,MATCH("최종"&amp;SUBSTITUTE(SUBSTITUTE(E$1,"standard",""),"|Float",""),ChapterTable!$1:$1,0),0)*ChapterTable!$P$17,
  IF(AND($A19=0,$B19=0),
    E20,
  IF($B19=0,
    VLOOKUP($A19,ChapterTable!$1:$1048576,MATCH("최종"&amp;SUBSTITUTE(SUBSTITUTE(E$1,"standard",""),"|Float",""),ChapterTable!$1:$1,0),0),
  IF($B19=1,
    IF($L19=FALSE,
      VLOOKUP($A19,ChapterTable!$1:$1048576,MATCH("최종"&amp;SUBSTITUTE(SUBSTITUTE(E$1,"standard",""),"|Float",""),ChapterTable!$1:$1,0),0),
      VLOOKUP($A19-ChapterTable!$P$11,ChapterTable!$1:$1048576,MATCH("최종"&amp;SUBSTITUTE(SUBSTITUTE(E$1,"standard",""),"|Float",""),ChapterTable!$1:$1,0),0)*ChapterTable!$P$14
    ),
  OFFSET(E19,-$B19+IF($L19,1,0),0)*IF($B19&gt;OFFSET($B19,1,0),ChapterTable!$R$17,1)*
    (VLOOKUP(SUBSTITUTE(SUBSTITUTE(E$1,"standard",""),"|Float","")&amp;IF(OR($L19=TRUE,$A19=0,MOD($A19,ChapterTable!$R$20)&lt;&gt;0),"","보스")&amp;"인게임누적곱배수",ChapterTable!$R:$S,2,0)^C19
    +VLOOKUP(SUBSTITUTE(SUBSTITUTE(E$1,"standard",""),"|Float","")&amp;IF(OR($L19=TRUE,$A19=0,MOD($A19,ChapterTable!$R$20)&lt;&gt;0),"","보스")&amp;"인게임누적합배수",ChapterTable!$R:$S,2,0)*C19)
  )
  )
  )
)</f>
        <v>149.99999999999997</v>
      </c>
      <c r="F19" s="1">
        <f ca="1">IF(AND($A19=0,$B19=1),
    VLOOKUP(1,ChapterTable!$1:$1048576,MATCH("최종"&amp;SUBSTITUTE(SUBSTITUTE(F$1,"standard",""),"|Float",""),ChapterTable!$1:$1,0),0)*ChapterTable!$P$17,
  IF(AND($A19=0,$B19=0),
    F20,
  IF($B19=0,
    VLOOKUP($A19,ChapterTable!$1:$1048576,MATCH("최종"&amp;SUBSTITUTE(SUBSTITUTE(F$1,"standard",""),"|Float",""),ChapterTable!$1:$1,0),0),
  IF($B19=1,
    IF($L19=FALSE,
      VLOOKUP($A19,ChapterTable!$1:$1048576,MATCH("최종"&amp;SUBSTITUTE(SUBSTITUTE(F$1,"standard",""),"|Float",""),ChapterTable!$1:$1,0),0),
      VLOOKUP($A19-ChapterTable!$P$11,ChapterTable!$1:$1048576,MATCH("최종"&amp;SUBSTITUTE(SUBSTITUTE(F$1,"standard",""),"|Float",""),ChapterTable!$1:$1,0),0)*ChapterTable!$P$14
    ),
  OFFSET(F19,-$B19+IF($L19,1,0),0)*
    (VLOOKUP(SUBSTITUTE(SUBSTITUTE(F$1,"standard",""),"|Float","")&amp;IF(OR($L19=TRUE,$A19=0,MOD($A19,ChapterTable!$R$20)&lt;&gt;0),"","보스")&amp;"인게임누적곱배수",ChapterTable!$R:$S,2,0)^D19
    +VLOOKUP(SUBSTITUTE(SUBSTITUTE(F$1,"standard",""),"|Float","")&amp;IF(OR($L19=TRUE,$A19=0,MOD($A19,ChapterTable!$R$20)&lt;&gt;0),"","보스")&amp;"인게임누적합배수",ChapterTable!$R:$S,2,0)*D19)
  )
  )
  )
)</f>
        <v>47.991071428571423</v>
      </c>
      <c r="J19" t="str">
        <f>IF(ISBLANK(I19),"",
IFERROR(VLOOKUP(I19,[1]StringTable!$1:$1048576,MATCH("kor|String",[1]StringTable!$1:$1,0),0),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IF(ISBLANK(AB19),"",IF(ISERROR(VLOOKUP(AB19,[3]DropTable!$A:$A,1,0)),"드랍없음",""))</f>
        <v/>
      </c>
      <c r="AE19" t="str">
        <f>IF(ISBLANK(AD19),"",IF(ISERROR(VLOOKUP(AD19,[3]DropTable!$A:$A,1,0)),"드랍없음",""))</f>
        <v/>
      </c>
      <c r="AH19">
        <v>1.5</v>
      </c>
      <c r="AI19">
        <v>0.33333333333333331</v>
      </c>
      <c r="AJ19">
        <v>0.395555555</v>
      </c>
      <c r="AK19">
        <f t="shared" si="6"/>
        <v>1</v>
      </c>
      <c r="AL19">
        <v>0</v>
      </c>
    </row>
    <row r="20" spans="1:38" x14ac:dyDescent="0.3">
      <c r="A20">
        <v>0</v>
      </c>
      <c r="B20">
        <v>18</v>
      </c>
      <c r="C20">
        <f>IF(OR($L20=TRUE,$A20=0,MOD($A20,ChapterTable!$R$20)&lt;&gt;0),
MAX(0,INT(($B20+ChapterTable!$P$26+VLOOKUP(SUBSTITUTE(C$1,"성장단계","")&amp;"단계오프셋",ChapterTable!$R:$S,2,0))/ChapterTable!$P$23)),
MAX(0,INT(($B20+ChapterTable!$R$26+VLOOKUP(SUBSTITUTE(C$1,"성장단계","")&amp;"보스단계오프셋",ChapterTable!$R:$S,2,0))/ChapterTable!$R$23)))</f>
        <v>2</v>
      </c>
      <c r="D20">
        <f>IF(OR($L20=TRUE,$A20=0,MOD($A20,ChapterTable!$R$20)&lt;&gt;0),
MAX(0,INT(($B20+ChapterTable!$P$26+VLOOKUP(SUBSTITUTE(D$1,"성장단계","")&amp;"단계오프셋",ChapterTable!$R:$S,2,0))/ChapterTable!$P$23)),
MAX(0,INT(($B20+ChapterTable!$R$26+VLOOKUP(SUBSTITUTE(D$1,"성장단계","")&amp;"보스단계오프셋",ChapterTable!$R:$S,2,0))/ChapterTable!$R$23)))</f>
        <v>1</v>
      </c>
      <c r="E20" s="1">
        <f ca="1">IF(AND($A20=0,$B20=1),
    VLOOKUP(1,ChapterTable!$1:$1048576,MATCH("최종"&amp;SUBSTITUTE(SUBSTITUTE(E$1,"standard",""),"|Float",""),ChapterTable!$1:$1,0),0)*ChapterTable!$P$17,
  IF(AND($A20=0,$B20=0),
    E21,
  IF($B20=0,
    VLOOKUP($A20,ChapterTable!$1:$1048576,MATCH("최종"&amp;SUBSTITUTE(SUBSTITUTE(E$1,"standard",""),"|Float",""),ChapterTable!$1:$1,0),0),
  IF($B20=1,
    IF($L20=FALSE,
      VLOOKUP($A20,ChapterTable!$1:$1048576,MATCH("최종"&amp;SUBSTITUTE(SUBSTITUTE(E$1,"standard",""),"|Float",""),ChapterTable!$1:$1,0),0),
      VLOOKUP($A20-ChapterTable!$P$11,ChapterTable!$1:$1048576,MATCH("최종"&amp;SUBSTITUTE(SUBSTITUTE(E$1,"standard",""),"|Float",""),ChapterTable!$1:$1,0),0)*ChapterTable!$P$14
    ),
  OFFSET(E20,-$B20+IF($L20,1,0),0)*IF($B20&gt;OFFSET($B20,1,0),ChapterTable!$R$17,1)*
    (VLOOKUP(SUBSTITUTE(SUBSTITUTE(E$1,"standard",""),"|Float","")&amp;IF(OR($L20=TRUE,$A20=0,MOD($A20,ChapterTable!$R$20)&lt;&gt;0),"","보스")&amp;"인게임누적곱배수",ChapterTable!$R:$S,2,0)^C20
    +VLOOKUP(SUBSTITUTE(SUBSTITUTE(E$1,"standard",""),"|Float","")&amp;IF(OR($L20=TRUE,$A20=0,MOD($A20,ChapterTable!$R$20)&lt;&gt;0),"","보스")&amp;"인게임누적합배수",ChapterTable!$R:$S,2,0)*C20)
  )
  )
  )
)</f>
        <v>149.99999999999997</v>
      </c>
      <c r="F20" s="1">
        <f ca="1">IF(AND($A20=0,$B20=1),
    VLOOKUP(1,ChapterTable!$1:$1048576,MATCH("최종"&amp;SUBSTITUTE(SUBSTITUTE(F$1,"standard",""),"|Float",""),ChapterTable!$1:$1,0),0)*ChapterTable!$P$17,
  IF(AND($A20=0,$B20=0),
    F21,
  IF($B20=0,
    VLOOKUP($A20,ChapterTable!$1:$1048576,MATCH("최종"&amp;SUBSTITUTE(SUBSTITUTE(F$1,"standard",""),"|Float",""),ChapterTable!$1:$1,0),0),
  IF($B20=1,
    IF($L20=FALSE,
      VLOOKUP($A20,ChapterTable!$1:$1048576,MATCH("최종"&amp;SUBSTITUTE(SUBSTITUTE(F$1,"standard",""),"|Float",""),ChapterTable!$1:$1,0),0),
      VLOOKUP($A20-ChapterTable!$P$11,ChapterTable!$1:$1048576,MATCH("최종"&amp;SUBSTITUTE(SUBSTITUTE(F$1,"standard",""),"|Float",""),ChapterTable!$1:$1,0),0)*ChapterTable!$P$14
    ),
  OFFSET(F20,-$B20+IF($L20,1,0),0)*
    (VLOOKUP(SUBSTITUTE(SUBSTITUTE(F$1,"standard",""),"|Float","")&amp;IF(OR($L20=TRUE,$A20=0,MOD($A20,ChapterTable!$R$20)&lt;&gt;0),"","보스")&amp;"인게임누적곱배수",ChapterTable!$R:$S,2,0)^D20
    +VLOOKUP(SUBSTITUTE(SUBSTITUTE(F$1,"standard",""),"|Float","")&amp;IF(OR($L20=TRUE,$A20=0,MOD($A20,ChapterTable!$R$20)&lt;&gt;0),"","보스")&amp;"인게임누적합배수",ChapterTable!$R:$S,2,0)*D20)
  )
  )
  )
)</f>
        <v>47.991071428571423</v>
      </c>
      <c r="J20" t="str">
        <f>IF(ISBLANK(I20),"",
IFERROR(VLOOKUP(I20,[1]StringTable!$1:$1048576,MATCH("kor|String",[1]StringTable!$1:$1,0),0),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IF(ISBLANK(AB20),"",IF(ISERROR(VLOOKUP(AB20,[3]DropTable!$A:$A,1,0)),"드랍없음",""))</f>
        <v/>
      </c>
      <c r="AE20" t="str">
        <f>IF(ISBLANK(AD20),"",IF(ISERROR(VLOOKUP(AD20,[3]DropTable!$A:$A,1,0)),"드랍없음",""))</f>
        <v/>
      </c>
      <c r="AH20">
        <v>1.5</v>
      </c>
      <c r="AI20">
        <v>0.33333333333333331</v>
      </c>
      <c r="AJ20">
        <v>0.395555555</v>
      </c>
      <c r="AK20">
        <f t="shared" si="6"/>
        <v>1</v>
      </c>
      <c r="AL20">
        <v>0</v>
      </c>
    </row>
    <row r="21" spans="1:38" x14ac:dyDescent="0.3">
      <c r="A21">
        <v>0</v>
      </c>
      <c r="B21">
        <v>19</v>
      </c>
      <c r="C21">
        <f>IF(OR($L21=TRUE,$A21=0,MOD($A21,ChapterTable!$R$20)&lt;&gt;0),
MAX(0,INT(($B21+ChapterTable!$P$26+VLOOKUP(SUBSTITUTE(C$1,"성장단계","")&amp;"단계오프셋",ChapterTable!$R:$S,2,0))/ChapterTable!$P$23)),
MAX(0,INT(($B21+ChapterTable!$R$26+VLOOKUP(SUBSTITUTE(C$1,"성장단계","")&amp;"보스단계오프셋",ChapterTable!$R:$S,2,0))/ChapterTable!$R$23)))</f>
        <v>2</v>
      </c>
      <c r="D21">
        <f>IF(OR($L21=TRUE,$A21=0,MOD($A21,ChapterTable!$R$20)&lt;&gt;0),
MAX(0,INT(($B21+ChapterTable!$P$26+VLOOKUP(SUBSTITUTE(D$1,"성장단계","")&amp;"단계오프셋",ChapterTable!$R:$S,2,0))/ChapterTable!$P$23)),
MAX(0,INT(($B21+ChapterTable!$R$26+VLOOKUP(SUBSTITUTE(D$1,"성장단계","")&amp;"보스단계오프셋",ChapterTable!$R:$S,2,0))/ChapterTable!$R$23)))</f>
        <v>1</v>
      </c>
      <c r="E21" s="1">
        <f ca="1">IF(AND($A21=0,$B21=1),
    VLOOKUP(1,ChapterTable!$1:$1048576,MATCH("최종"&amp;SUBSTITUTE(SUBSTITUTE(E$1,"standard",""),"|Float",""),ChapterTable!$1:$1,0),0)*ChapterTable!$P$17,
  IF(AND($A21=0,$B21=0),
    E22,
  IF($B21=0,
    VLOOKUP($A21,ChapterTable!$1:$1048576,MATCH("최종"&amp;SUBSTITUTE(SUBSTITUTE(E$1,"standard",""),"|Float",""),ChapterTable!$1:$1,0),0),
  IF($B21=1,
    IF($L21=FALSE,
      VLOOKUP($A21,ChapterTable!$1:$1048576,MATCH("최종"&amp;SUBSTITUTE(SUBSTITUTE(E$1,"standard",""),"|Float",""),ChapterTable!$1:$1,0),0),
      VLOOKUP($A21-ChapterTable!$P$11,ChapterTable!$1:$1048576,MATCH("최종"&amp;SUBSTITUTE(SUBSTITUTE(E$1,"standard",""),"|Float",""),ChapterTable!$1:$1,0),0)*ChapterTable!$P$14
    ),
  OFFSET(E21,-$B21+IF($L21,1,0),0)*IF($B21&gt;OFFSET($B21,1,0),ChapterTable!$R$17,1)*
    (VLOOKUP(SUBSTITUTE(SUBSTITUTE(E$1,"standard",""),"|Float","")&amp;IF(OR($L21=TRUE,$A21=0,MOD($A21,ChapterTable!$R$20)&lt;&gt;0),"","보스")&amp;"인게임누적곱배수",ChapterTable!$R:$S,2,0)^C21
    +VLOOKUP(SUBSTITUTE(SUBSTITUTE(E$1,"standard",""),"|Float","")&amp;IF(OR($L21=TRUE,$A21=0,MOD($A21,ChapterTable!$R$20)&lt;&gt;0),"","보스")&amp;"인게임누적합배수",ChapterTable!$R:$S,2,0)*C21)
  )
  )
  )
)</f>
        <v>149.99999999999997</v>
      </c>
      <c r="F21" s="1">
        <f ca="1">IF(AND($A21=0,$B21=1),
    VLOOKUP(1,ChapterTable!$1:$1048576,MATCH("최종"&amp;SUBSTITUTE(SUBSTITUTE(F$1,"standard",""),"|Float",""),ChapterTable!$1:$1,0),0)*ChapterTable!$P$17,
  IF(AND($A21=0,$B21=0),
    F22,
  IF($B21=0,
    VLOOKUP($A21,ChapterTable!$1:$1048576,MATCH("최종"&amp;SUBSTITUTE(SUBSTITUTE(F$1,"standard",""),"|Float",""),ChapterTable!$1:$1,0),0),
  IF($B21=1,
    IF($L21=FALSE,
      VLOOKUP($A21,ChapterTable!$1:$1048576,MATCH("최종"&amp;SUBSTITUTE(SUBSTITUTE(F$1,"standard",""),"|Float",""),ChapterTable!$1:$1,0),0),
      VLOOKUP($A21-ChapterTable!$P$11,ChapterTable!$1:$1048576,MATCH("최종"&amp;SUBSTITUTE(SUBSTITUTE(F$1,"standard",""),"|Float",""),ChapterTable!$1:$1,0),0)*ChapterTable!$P$14
    ),
  OFFSET(F21,-$B21+IF($L21,1,0),0)*
    (VLOOKUP(SUBSTITUTE(SUBSTITUTE(F$1,"standard",""),"|Float","")&amp;IF(OR($L21=TRUE,$A21=0,MOD($A21,ChapterTable!$R$20)&lt;&gt;0),"","보스")&amp;"인게임누적곱배수",ChapterTable!$R:$S,2,0)^D21
    +VLOOKUP(SUBSTITUTE(SUBSTITUTE(F$1,"standard",""),"|Float","")&amp;IF(OR($L21=TRUE,$A21=0,MOD($A21,ChapterTable!$R$20)&lt;&gt;0),"","보스")&amp;"인게임누적합배수",ChapterTable!$R:$S,2,0)*D21)
  )
  )
  )
)</f>
        <v>47.991071428571423</v>
      </c>
      <c r="J21" t="str">
        <f>IF(ISBLANK(I21),"",
IFERROR(VLOOKUP(I21,[1]StringTable!$1:$1048576,MATCH("kor|String",[1]StringTable!$1:$1,0),0),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IF(ISBLANK(AB21),"",IF(ISERROR(VLOOKUP(AB21,[3]DropTable!$A:$A,1,0)),"드랍없음",""))</f>
        <v/>
      </c>
      <c r="AE21" t="str">
        <f>IF(ISBLANK(AD21),"",IF(ISERROR(VLOOKUP(AD21,[3]DropTable!$A:$A,1,0)),"드랍없음",""))</f>
        <v/>
      </c>
      <c r="AH21">
        <v>1.5</v>
      </c>
      <c r="AI21">
        <v>0.33333333333333331</v>
      </c>
      <c r="AJ21">
        <v>0.395555555</v>
      </c>
      <c r="AK21">
        <f t="shared" si="6"/>
        <v>1</v>
      </c>
      <c r="AL21">
        <v>0</v>
      </c>
    </row>
    <row r="22" spans="1:38" x14ac:dyDescent="0.3">
      <c r="A22">
        <v>0</v>
      </c>
      <c r="B22">
        <v>20</v>
      </c>
      <c r="C22">
        <f>IF(OR($L22=TRUE,$A22=0,MOD($A22,ChapterTable!$R$20)&lt;&gt;0),
MAX(0,INT(($B22+ChapterTable!$P$26+VLOOKUP(SUBSTITUTE(C$1,"성장단계","")&amp;"단계오프셋",ChapterTable!$R:$S,2,0))/ChapterTable!$P$23)),
MAX(0,INT(($B22+ChapterTable!$R$26+VLOOKUP(SUBSTITUTE(C$1,"성장단계","")&amp;"보스단계오프셋",ChapterTable!$R:$S,2,0))/ChapterTable!$R$23)))</f>
        <v>2</v>
      </c>
      <c r="D22">
        <f>IF(OR($L22=TRUE,$A22=0,MOD($A22,ChapterTable!$R$20)&lt;&gt;0),
MAX(0,INT(($B22+ChapterTable!$P$26+VLOOKUP(SUBSTITUTE(D$1,"성장단계","")&amp;"단계오프셋",ChapterTable!$R:$S,2,0))/ChapterTable!$P$23)),
MAX(0,INT(($B22+ChapterTable!$R$26+VLOOKUP(SUBSTITUTE(D$1,"성장단계","")&amp;"보스단계오프셋",ChapterTable!$R:$S,2,0))/ChapterTable!$R$23)))</f>
        <v>1</v>
      </c>
      <c r="E22" s="1">
        <f ca="1">IF(AND($A22=0,$B22=1),
    VLOOKUP(1,ChapterTable!$1:$1048576,MATCH("최종"&amp;SUBSTITUTE(SUBSTITUTE(E$1,"standard",""),"|Float",""),ChapterTable!$1:$1,0),0)*ChapterTable!$P$17,
  IF(AND($A22=0,$B22=0),
    E23,
  IF($B22=0,
    VLOOKUP($A22,ChapterTable!$1:$1048576,MATCH("최종"&amp;SUBSTITUTE(SUBSTITUTE(E$1,"standard",""),"|Float",""),ChapterTable!$1:$1,0),0),
  IF($B22=1,
    IF($L22=FALSE,
      VLOOKUP($A22,ChapterTable!$1:$1048576,MATCH("최종"&amp;SUBSTITUTE(SUBSTITUTE(E$1,"standard",""),"|Float",""),ChapterTable!$1:$1,0),0),
      VLOOKUP($A22-ChapterTable!$P$11,ChapterTable!$1:$1048576,MATCH("최종"&amp;SUBSTITUTE(SUBSTITUTE(E$1,"standard",""),"|Float",""),ChapterTable!$1:$1,0),0)*ChapterTable!$P$14
    ),
  OFFSET(E22,-$B22+IF($L22,1,0),0)*IF($B22&gt;OFFSET($B22,1,0),ChapterTable!$R$17,1)*
    (VLOOKUP(SUBSTITUTE(SUBSTITUTE(E$1,"standard",""),"|Float","")&amp;IF(OR($L22=TRUE,$A22=0,MOD($A22,ChapterTable!$R$20)&lt;&gt;0),"","보스")&amp;"인게임누적곱배수",ChapterTable!$R:$S,2,0)^C22
    +VLOOKUP(SUBSTITUTE(SUBSTITUTE(E$1,"standard",""),"|Float","")&amp;IF(OR($L22=TRUE,$A22=0,MOD($A22,ChapterTable!$R$20)&lt;&gt;0),"","보스")&amp;"인게임누적합배수",ChapterTable!$R:$S,2,0)*C22)
  )
  )
  )
)</f>
        <v>149.99999999999997</v>
      </c>
      <c r="F22" s="1">
        <f ca="1">IF(AND($A22=0,$B22=1),
    VLOOKUP(1,ChapterTable!$1:$1048576,MATCH("최종"&amp;SUBSTITUTE(SUBSTITUTE(F$1,"standard",""),"|Float",""),ChapterTable!$1:$1,0),0)*ChapterTable!$P$17,
  IF(AND($A22=0,$B22=0),
    F23,
  IF($B22=0,
    VLOOKUP($A22,ChapterTable!$1:$1048576,MATCH("최종"&amp;SUBSTITUTE(SUBSTITUTE(F$1,"standard",""),"|Float",""),ChapterTable!$1:$1,0),0),
  IF($B22=1,
    IF($L22=FALSE,
      VLOOKUP($A22,ChapterTable!$1:$1048576,MATCH("최종"&amp;SUBSTITUTE(SUBSTITUTE(F$1,"standard",""),"|Float",""),ChapterTable!$1:$1,0),0),
      VLOOKUP($A22-ChapterTable!$P$11,ChapterTable!$1:$1048576,MATCH("최종"&amp;SUBSTITUTE(SUBSTITUTE(F$1,"standard",""),"|Float",""),ChapterTable!$1:$1,0),0)*ChapterTable!$P$14
    ),
  OFFSET(F22,-$B22+IF($L22,1,0),0)*
    (VLOOKUP(SUBSTITUTE(SUBSTITUTE(F$1,"standard",""),"|Float","")&amp;IF(OR($L22=TRUE,$A22=0,MOD($A22,ChapterTable!$R$20)&lt;&gt;0),"","보스")&amp;"인게임누적곱배수",ChapterTable!$R:$S,2,0)^D22
    +VLOOKUP(SUBSTITUTE(SUBSTITUTE(F$1,"standard",""),"|Float","")&amp;IF(OR($L22=TRUE,$A22=0,MOD($A22,ChapterTable!$R$20)&lt;&gt;0),"","보스")&amp;"인게임누적합배수",ChapterTable!$R:$S,2,0)*D22)
  )
  )
  )
)</f>
        <v>47.991071428571423</v>
      </c>
      <c r="J22" t="str">
        <f>IF(ISBLANK(I22),"",
IFERROR(VLOOKUP(I22,[1]StringTable!$1:$1048576,MATCH("kor|String",[1]StringTable!$1:$1,0),0),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5000</v>
      </c>
      <c r="AE22" t="str">
        <f>IF(ISBLANK(AD22),"",IF(ISERROR(VLOOKUP(AD22,[3]DropTable!$A:$A,1,0)),"드랍없음",""))</f>
        <v/>
      </c>
      <c r="AF22">
        <v>2</v>
      </c>
      <c r="AG22">
        <v>17.5</v>
      </c>
      <c r="AH22">
        <v>1.5</v>
      </c>
      <c r="AI22">
        <v>0.33333333333333331</v>
      </c>
      <c r="AJ22">
        <v>1</v>
      </c>
      <c r="AK22">
        <v>3</v>
      </c>
      <c r="AL22">
        <v>0</v>
      </c>
    </row>
    <row r="23" spans="1:38" x14ac:dyDescent="0.3">
      <c r="A23">
        <v>0</v>
      </c>
      <c r="B23">
        <v>21</v>
      </c>
      <c r="C23">
        <f>IF(OR($L23=TRUE,$A23=0,MOD($A23,ChapterTable!$R$20)&lt;&gt;0),
MAX(0,INT(($B23+ChapterTable!$P$26+VLOOKUP(SUBSTITUTE(C$1,"성장단계","")&amp;"단계오프셋",ChapterTable!$R:$S,2,0))/ChapterTable!$P$23)),
MAX(0,INT(($B23+ChapterTable!$R$26+VLOOKUP(SUBSTITUTE(C$1,"성장단계","")&amp;"보스단계오프셋",ChapterTable!$R:$S,2,0))/ChapterTable!$R$23)))</f>
        <v>2</v>
      </c>
      <c r="D23">
        <f>IF(OR($L23=TRUE,$A23=0,MOD($A23,ChapterTable!$R$20)&lt;&gt;0),
MAX(0,INT(($B23+ChapterTable!$P$26+VLOOKUP(SUBSTITUTE(D$1,"성장단계","")&amp;"단계오프셋",ChapterTable!$R:$S,2,0))/ChapterTable!$P$23)),
MAX(0,INT(($B23+ChapterTable!$R$26+VLOOKUP(SUBSTITUTE(D$1,"성장단계","")&amp;"보스단계오프셋",ChapterTable!$R:$S,2,0))/ChapterTable!$R$23)))</f>
        <v>2</v>
      </c>
      <c r="E23" s="1">
        <f ca="1">IF(AND($A23=0,$B23=1),
    VLOOKUP(1,ChapterTable!$1:$1048576,MATCH("최종"&amp;SUBSTITUTE(SUBSTITUTE(E$1,"standard",""),"|Float",""),ChapterTable!$1:$1,0),0)*ChapterTable!$P$17,
  IF(AND($A23=0,$B23=0),
    E24,
  IF($B23=0,
    VLOOKUP($A23,ChapterTable!$1:$1048576,MATCH("최종"&amp;SUBSTITUTE(SUBSTITUTE(E$1,"standard",""),"|Float",""),ChapterTable!$1:$1,0),0),
  IF($B23=1,
    IF($L23=FALSE,
      VLOOKUP($A23,ChapterTable!$1:$1048576,MATCH("최종"&amp;SUBSTITUTE(SUBSTITUTE(E$1,"standard",""),"|Float",""),ChapterTable!$1:$1,0),0),
      VLOOKUP($A23-ChapterTable!$P$11,ChapterTable!$1:$1048576,MATCH("최종"&amp;SUBSTITUTE(SUBSTITUTE(E$1,"standard",""),"|Float",""),ChapterTable!$1:$1,0),0)*ChapterTable!$P$14
    ),
  OFFSET(E23,-$B23+IF($L23,1,0),0)*IF($B23&gt;OFFSET($B23,1,0),ChapterTable!$R$17,1)*
    (VLOOKUP(SUBSTITUTE(SUBSTITUTE(E$1,"standard",""),"|Float","")&amp;IF(OR($L23=TRUE,$A23=0,MOD($A23,ChapterTable!$R$20)&lt;&gt;0),"","보스")&amp;"인게임누적곱배수",ChapterTable!$R:$S,2,0)^C23
    +VLOOKUP(SUBSTITUTE(SUBSTITUTE(E$1,"standard",""),"|Float","")&amp;IF(OR($L23=TRUE,$A23=0,MOD($A23,ChapterTable!$R$20)&lt;&gt;0),"","보스")&amp;"인게임누적합배수",ChapterTable!$R:$S,2,0)*C23)
  )
  )
  )
)</f>
        <v>149.99999999999997</v>
      </c>
      <c r="F23" s="1">
        <f ca="1">IF(AND($A23=0,$B23=1),
    VLOOKUP(1,ChapterTable!$1:$1048576,MATCH("최종"&amp;SUBSTITUTE(SUBSTITUTE(F$1,"standard",""),"|Float",""),ChapterTable!$1:$1,0),0)*ChapterTable!$P$17,
  IF(AND($A23=0,$B23=0),
    F24,
  IF($B23=0,
    VLOOKUP($A23,ChapterTable!$1:$1048576,MATCH("최종"&amp;SUBSTITUTE(SUBSTITUTE(F$1,"standard",""),"|Float",""),ChapterTable!$1:$1,0),0),
  IF($B23=1,
    IF($L23=FALSE,
      VLOOKUP($A23,ChapterTable!$1:$1048576,MATCH("최종"&amp;SUBSTITUTE(SUBSTITUTE(F$1,"standard",""),"|Float",""),ChapterTable!$1:$1,0),0),
      VLOOKUP($A23-ChapterTable!$P$11,ChapterTable!$1:$1048576,MATCH("최종"&amp;SUBSTITUTE(SUBSTITUTE(F$1,"standard",""),"|Float",""),ChapterTable!$1:$1,0),0)*ChapterTable!$P$14
    ),
  OFFSET(F23,-$B23+IF($L23,1,0),0)*
    (VLOOKUP(SUBSTITUTE(SUBSTITUTE(F$1,"standard",""),"|Float","")&amp;IF(OR($L23=TRUE,$A23=0,MOD($A23,ChapterTable!$R$20)&lt;&gt;0),"","보스")&amp;"인게임누적곱배수",ChapterTable!$R:$S,2,0)^D23
    +VLOOKUP(SUBSTITUTE(SUBSTITUTE(F$1,"standard",""),"|Float","")&amp;IF(OR($L23=TRUE,$A23=0,MOD($A23,ChapterTable!$R$20)&lt;&gt;0),"","보스")&amp;"인게임누적합배수",ChapterTable!$R:$S,2,0)*D23)
  )
  )
  )
)</f>
        <v>51.339285714285708</v>
      </c>
      <c r="J23" t="str">
        <f>IF(ISBLANK(I23),"",
IFERROR(VLOOKUP(I23,[1]StringTable!$1:$1048576,MATCH("kor|String",[1]StringTable!$1:$1,0),0),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IF(ISBLANK(AB23),"",IF(ISERROR(VLOOKUP(AB23,[3]DropTable!$A:$A,1,0)),"드랍없음",""))</f>
        <v/>
      </c>
      <c r="AE23" t="str">
        <f>IF(ISBLANK(AD23),"",IF(ISERROR(VLOOKUP(AD23,[3]DropTable!$A:$A,1,0)),"드랍없음",""))</f>
        <v/>
      </c>
      <c r="AH23">
        <v>1.5</v>
      </c>
      <c r="AI23">
        <v>0.2</v>
      </c>
      <c r="AJ23">
        <v>0.27466666000000001</v>
      </c>
      <c r="AK23">
        <f t="shared" si="6"/>
        <v>1</v>
      </c>
      <c r="AL23">
        <v>0</v>
      </c>
    </row>
    <row r="24" spans="1:38" x14ac:dyDescent="0.3">
      <c r="A24">
        <v>0</v>
      </c>
      <c r="B24">
        <v>22</v>
      </c>
      <c r="C24">
        <f>IF(OR($L24=TRUE,$A24=0,MOD($A24,ChapterTable!$R$20)&lt;&gt;0),
MAX(0,INT(($B24+ChapterTable!$P$26+VLOOKUP(SUBSTITUTE(C$1,"성장단계","")&amp;"단계오프셋",ChapterTable!$R:$S,2,0))/ChapterTable!$P$23)),
MAX(0,INT(($B24+ChapterTable!$R$26+VLOOKUP(SUBSTITUTE(C$1,"성장단계","")&amp;"보스단계오프셋",ChapterTable!$R:$S,2,0))/ChapterTable!$R$23)))</f>
        <v>2</v>
      </c>
      <c r="D24">
        <f>IF(OR($L24=TRUE,$A24=0,MOD($A24,ChapterTable!$R$20)&lt;&gt;0),
MAX(0,INT(($B24+ChapterTable!$P$26+VLOOKUP(SUBSTITUTE(D$1,"성장단계","")&amp;"단계오프셋",ChapterTable!$R:$S,2,0))/ChapterTable!$P$23)),
MAX(0,INT(($B24+ChapterTable!$R$26+VLOOKUP(SUBSTITUTE(D$1,"성장단계","")&amp;"보스단계오프셋",ChapterTable!$R:$S,2,0))/ChapterTable!$R$23)))</f>
        <v>2</v>
      </c>
      <c r="E24" s="1">
        <f ca="1">IF(AND($A24=0,$B24=1),
    VLOOKUP(1,ChapterTable!$1:$1048576,MATCH("최종"&amp;SUBSTITUTE(SUBSTITUTE(E$1,"standard",""),"|Float",""),ChapterTable!$1:$1,0),0)*ChapterTable!$P$17,
  IF(AND($A24=0,$B24=0),
    E25,
  IF($B24=0,
    VLOOKUP($A24,ChapterTable!$1:$1048576,MATCH("최종"&amp;SUBSTITUTE(SUBSTITUTE(E$1,"standard",""),"|Float",""),ChapterTable!$1:$1,0),0),
  IF($B24=1,
    IF($L24=FALSE,
      VLOOKUP($A24,ChapterTable!$1:$1048576,MATCH("최종"&amp;SUBSTITUTE(SUBSTITUTE(E$1,"standard",""),"|Float",""),ChapterTable!$1:$1,0),0),
      VLOOKUP($A24-ChapterTable!$P$11,ChapterTable!$1:$1048576,MATCH("최종"&amp;SUBSTITUTE(SUBSTITUTE(E$1,"standard",""),"|Float",""),ChapterTable!$1:$1,0),0)*ChapterTable!$P$14
    ),
  OFFSET(E24,-$B24+IF($L24,1,0),0)*IF($B24&gt;OFFSET($B24,1,0),ChapterTable!$R$17,1)*
    (VLOOKUP(SUBSTITUTE(SUBSTITUTE(E$1,"standard",""),"|Float","")&amp;IF(OR($L24=TRUE,$A24=0,MOD($A24,ChapterTable!$R$20)&lt;&gt;0),"","보스")&amp;"인게임누적곱배수",ChapterTable!$R:$S,2,0)^C24
    +VLOOKUP(SUBSTITUTE(SUBSTITUTE(E$1,"standard",""),"|Float","")&amp;IF(OR($L24=TRUE,$A24=0,MOD($A24,ChapterTable!$R$20)&lt;&gt;0),"","보스")&amp;"인게임누적합배수",ChapterTable!$R:$S,2,0)*C24)
  )
  )
  )
)</f>
        <v>149.99999999999997</v>
      </c>
      <c r="F24" s="1">
        <f ca="1">IF(AND($A24=0,$B24=1),
    VLOOKUP(1,ChapterTable!$1:$1048576,MATCH("최종"&amp;SUBSTITUTE(SUBSTITUTE(F$1,"standard",""),"|Float",""),ChapterTable!$1:$1,0),0)*ChapterTable!$P$17,
  IF(AND($A24=0,$B24=0),
    F25,
  IF($B24=0,
    VLOOKUP($A24,ChapterTable!$1:$1048576,MATCH("최종"&amp;SUBSTITUTE(SUBSTITUTE(F$1,"standard",""),"|Float",""),ChapterTable!$1:$1,0),0),
  IF($B24=1,
    IF($L24=FALSE,
      VLOOKUP($A24,ChapterTable!$1:$1048576,MATCH("최종"&amp;SUBSTITUTE(SUBSTITUTE(F$1,"standard",""),"|Float",""),ChapterTable!$1:$1,0),0),
      VLOOKUP($A24-ChapterTable!$P$11,ChapterTable!$1:$1048576,MATCH("최종"&amp;SUBSTITUTE(SUBSTITUTE(F$1,"standard",""),"|Float",""),ChapterTable!$1:$1,0),0)*ChapterTable!$P$14
    ),
  OFFSET(F24,-$B24+IF($L24,1,0),0)*
    (VLOOKUP(SUBSTITUTE(SUBSTITUTE(F$1,"standard",""),"|Float","")&amp;IF(OR($L24=TRUE,$A24=0,MOD($A24,ChapterTable!$R$20)&lt;&gt;0),"","보스")&amp;"인게임누적곱배수",ChapterTable!$R:$S,2,0)^D24
    +VLOOKUP(SUBSTITUTE(SUBSTITUTE(F$1,"standard",""),"|Float","")&amp;IF(OR($L24=TRUE,$A24=0,MOD($A24,ChapterTable!$R$20)&lt;&gt;0),"","보스")&amp;"인게임누적합배수",ChapterTable!$R:$S,2,0)*D24)
  )
  )
  )
)</f>
        <v>51.339285714285708</v>
      </c>
      <c r="J24" t="str">
        <f>IF(ISBLANK(I24),"",
IFERROR(VLOOKUP(I24,[1]StringTable!$1:$1048576,MATCH("kor|String",[1]StringTable!$1:$1,0),0),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IF(ISBLANK(AB24),"",IF(ISERROR(VLOOKUP(AB24,[3]DropTable!$A:$A,1,0)),"드랍없음",""))</f>
        <v/>
      </c>
      <c r="AE24" t="str">
        <f>IF(ISBLANK(AD24),"",IF(ISERROR(VLOOKUP(AD24,[3]DropTable!$A:$A,1,0)),"드랍없음",""))</f>
        <v/>
      </c>
      <c r="AH24">
        <v>1.5</v>
      </c>
      <c r="AI24">
        <v>0.2</v>
      </c>
      <c r="AJ24">
        <v>0.27466666000000001</v>
      </c>
      <c r="AK24">
        <f t="shared" si="6"/>
        <v>1</v>
      </c>
      <c r="AL24">
        <v>0</v>
      </c>
    </row>
    <row r="25" spans="1:38" x14ac:dyDescent="0.3">
      <c r="A25">
        <v>0</v>
      </c>
      <c r="B25">
        <v>23</v>
      </c>
      <c r="C25">
        <f>IF(OR($L25=TRUE,$A25=0,MOD($A25,ChapterTable!$R$20)&lt;&gt;0),
MAX(0,INT(($B25+ChapterTable!$P$26+VLOOKUP(SUBSTITUTE(C$1,"성장단계","")&amp;"단계오프셋",ChapterTable!$R:$S,2,0))/ChapterTable!$P$23)),
MAX(0,INT(($B25+ChapterTable!$R$26+VLOOKUP(SUBSTITUTE(C$1,"성장단계","")&amp;"보스단계오프셋",ChapterTable!$R:$S,2,0))/ChapterTable!$R$23)))</f>
        <v>2</v>
      </c>
      <c r="D25">
        <f>IF(OR($L25=TRUE,$A25=0,MOD($A25,ChapterTable!$R$20)&lt;&gt;0),
MAX(0,INT(($B25+ChapterTable!$P$26+VLOOKUP(SUBSTITUTE(D$1,"성장단계","")&amp;"단계오프셋",ChapterTable!$R:$S,2,0))/ChapterTable!$P$23)),
MAX(0,INT(($B25+ChapterTable!$R$26+VLOOKUP(SUBSTITUTE(D$1,"성장단계","")&amp;"보스단계오프셋",ChapterTable!$R:$S,2,0))/ChapterTable!$R$23)))</f>
        <v>2</v>
      </c>
      <c r="E25" s="1">
        <f ca="1">IF(AND($A25=0,$B25=1),
    VLOOKUP(1,ChapterTable!$1:$1048576,MATCH("최종"&amp;SUBSTITUTE(SUBSTITUTE(E$1,"standard",""),"|Float",""),ChapterTable!$1:$1,0),0)*ChapterTable!$P$17,
  IF(AND($A25=0,$B25=0),
    E26,
  IF($B25=0,
    VLOOKUP($A25,ChapterTable!$1:$1048576,MATCH("최종"&amp;SUBSTITUTE(SUBSTITUTE(E$1,"standard",""),"|Float",""),ChapterTable!$1:$1,0),0),
  IF($B25=1,
    IF($L25=FALSE,
      VLOOKUP($A25,ChapterTable!$1:$1048576,MATCH("최종"&amp;SUBSTITUTE(SUBSTITUTE(E$1,"standard",""),"|Float",""),ChapterTable!$1:$1,0),0),
      VLOOKUP($A25-ChapterTable!$P$11,ChapterTable!$1:$1048576,MATCH("최종"&amp;SUBSTITUTE(SUBSTITUTE(E$1,"standard",""),"|Float",""),ChapterTable!$1:$1,0),0)*ChapterTable!$P$14
    ),
  OFFSET(E25,-$B25+IF($L25,1,0),0)*IF($B25&gt;OFFSET($B25,1,0),ChapterTable!$R$17,1)*
    (VLOOKUP(SUBSTITUTE(SUBSTITUTE(E$1,"standard",""),"|Float","")&amp;IF(OR($L25=TRUE,$A25=0,MOD($A25,ChapterTable!$R$20)&lt;&gt;0),"","보스")&amp;"인게임누적곱배수",ChapterTable!$R:$S,2,0)^C25
    +VLOOKUP(SUBSTITUTE(SUBSTITUTE(E$1,"standard",""),"|Float","")&amp;IF(OR($L25=TRUE,$A25=0,MOD($A25,ChapterTable!$R$20)&lt;&gt;0),"","보스")&amp;"인게임누적합배수",ChapterTable!$R:$S,2,0)*C25)
  )
  )
  )
)</f>
        <v>149.99999999999997</v>
      </c>
      <c r="F25" s="1">
        <f ca="1">IF(AND($A25=0,$B25=1),
    VLOOKUP(1,ChapterTable!$1:$1048576,MATCH("최종"&amp;SUBSTITUTE(SUBSTITUTE(F$1,"standard",""),"|Float",""),ChapterTable!$1:$1,0),0)*ChapterTable!$P$17,
  IF(AND($A25=0,$B25=0),
    F26,
  IF($B25=0,
    VLOOKUP($A25,ChapterTable!$1:$1048576,MATCH("최종"&amp;SUBSTITUTE(SUBSTITUTE(F$1,"standard",""),"|Float",""),ChapterTable!$1:$1,0),0),
  IF($B25=1,
    IF($L25=FALSE,
      VLOOKUP($A25,ChapterTable!$1:$1048576,MATCH("최종"&amp;SUBSTITUTE(SUBSTITUTE(F$1,"standard",""),"|Float",""),ChapterTable!$1:$1,0),0),
      VLOOKUP($A25-ChapterTable!$P$11,ChapterTable!$1:$1048576,MATCH("최종"&amp;SUBSTITUTE(SUBSTITUTE(F$1,"standard",""),"|Float",""),ChapterTable!$1:$1,0),0)*ChapterTable!$P$14
    ),
  OFFSET(F25,-$B25+IF($L25,1,0),0)*
    (VLOOKUP(SUBSTITUTE(SUBSTITUTE(F$1,"standard",""),"|Float","")&amp;IF(OR($L25=TRUE,$A25=0,MOD($A25,ChapterTable!$R$20)&lt;&gt;0),"","보스")&amp;"인게임누적곱배수",ChapterTable!$R:$S,2,0)^D25
    +VLOOKUP(SUBSTITUTE(SUBSTITUTE(F$1,"standard",""),"|Float","")&amp;IF(OR($L25=TRUE,$A25=0,MOD($A25,ChapterTable!$R$20)&lt;&gt;0),"","보스")&amp;"인게임누적합배수",ChapterTable!$R:$S,2,0)*D25)
  )
  )
  )
)</f>
        <v>51.339285714285708</v>
      </c>
      <c r="J25" t="str">
        <f>IF(ISBLANK(I25),"",
IFERROR(VLOOKUP(I25,[1]StringTable!$1:$1048576,MATCH("kor|String",[1]StringTable!$1:$1,0),0),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IF(ISBLANK(AB25),"",IF(ISERROR(VLOOKUP(AB25,[3]DropTable!$A:$A,1,0)),"드랍없음",""))</f>
        <v/>
      </c>
      <c r="AE25" t="str">
        <f>IF(ISBLANK(AD25),"",IF(ISERROR(VLOOKUP(AD25,[3]DropTable!$A:$A,1,0)),"드랍없음",""))</f>
        <v/>
      </c>
      <c r="AH25">
        <v>1.5</v>
      </c>
      <c r="AI25">
        <v>0.2</v>
      </c>
      <c r="AJ25">
        <v>0.27466666000000001</v>
      </c>
      <c r="AK25">
        <f t="shared" si="6"/>
        <v>1</v>
      </c>
      <c r="AL25">
        <v>0</v>
      </c>
    </row>
    <row r="26" spans="1:38" x14ac:dyDescent="0.3">
      <c r="A26">
        <v>0</v>
      </c>
      <c r="B26">
        <v>24</v>
      </c>
      <c r="C26">
        <f>IF(OR($L26=TRUE,$A26=0,MOD($A26,ChapterTable!$R$20)&lt;&gt;0),
MAX(0,INT(($B26+ChapterTable!$P$26+VLOOKUP(SUBSTITUTE(C$1,"성장단계","")&amp;"단계오프셋",ChapterTable!$R:$S,2,0))/ChapterTable!$P$23)),
MAX(0,INT(($B26+ChapterTable!$R$26+VLOOKUP(SUBSTITUTE(C$1,"성장단계","")&amp;"보스단계오프셋",ChapterTable!$R:$S,2,0))/ChapterTable!$R$23)))</f>
        <v>2</v>
      </c>
      <c r="D26">
        <f>IF(OR($L26=TRUE,$A26=0,MOD($A26,ChapterTable!$R$20)&lt;&gt;0),
MAX(0,INT(($B26+ChapterTable!$P$26+VLOOKUP(SUBSTITUTE(D$1,"성장단계","")&amp;"단계오프셋",ChapterTable!$R:$S,2,0))/ChapterTable!$P$23)),
MAX(0,INT(($B26+ChapterTable!$R$26+VLOOKUP(SUBSTITUTE(D$1,"성장단계","")&amp;"보스단계오프셋",ChapterTable!$R:$S,2,0))/ChapterTable!$R$23)))</f>
        <v>2</v>
      </c>
      <c r="E26" s="1">
        <f ca="1">IF(AND($A26=0,$B26=1),
    VLOOKUP(1,ChapterTable!$1:$1048576,MATCH("최종"&amp;SUBSTITUTE(SUBSTITUTE(E$1,"standard",""),"|Float",""),ChapterTable!$1:$1,0),0)*ChapterTable!$P$17,
  IF(AND($A26=0,$B26=0),
    E27,
  IF($B26=0,
    VLOOKUP($A26,ChapterTable!$1:$1048576,MATCH("최종"&amp;SUBSTITUTE(SUBSTITUTE(E$1,"standard",""),"|Float",""),ChapterTable!$1:$1,0),0),
  IF($B26=1,
    IF($L26=FALSE,
      VLOOKUP($A26,ChapterTable!$1:$1048576,MATCH("최종"&amp;SUBSTITUTE(SUBSTITUTE(E$1,"standard",""),"|Float",""),ChapterTable!$1:$1,0),0),
      VLOOKUP($A26-ChapterTable!$P$11,ChapterTable!$1:$1048576,MATCH("최종"&amp;SUBSTITUTE(SUBSTITUTE(E$1,"standard",""),"|Float",""),ChapterTable!$1:$1,0),0)*ChapterTable!$P$14
    ),
  OFFSET(E26,-$B26+IF($L26,1,0),0)*IF($B26&gt;OFFSET($B26,1,0),ChapterTable!$R$17,1)*
    (VLOOKUP(SUBSTITUTE(SUBSTITUTE(E$1,"standard",""),"|Float","")&amp;IF(OR($L26=TRUE,$A26=0,MOD($A26,ChapterTable!$R$20)&lt;&gt;0),"","보스")&amp;"인게임누적곱배수",ChapterTable!$R:$S,2,0)^C26
    +VLOOKUP(SUBSTITUTE(SUBSTITUTE(E$1,"standard",""),"|Float","")&amp;IF(OR($L26=TRUE,$A26=0,MOD($A26,ChapterTable!$R$20)&lt;&gt;0),"","보스")&amp;"인게임누적합배수",ChapterTable!$R:$S,2,0)*C26)
  )
  )
  )
)</f>
        <v>149.99999999999997</v>
      </c>
      <c r="F26" s="1">
        <f ca="1">IF(AND($A26=0,$B26=1),
    VLOOKUP(1,ChapterTable!$1:$1048576,MATCH("최종"&amp;SUBSTITUTE(SUBSTITUTE(F$1,"standard",""),"|Float",""),ChapterTable!$1:$1,0),0)*ChapterTable!$P$17,
  IF(AND($A26=0,$B26=0),
    F27,
  IF($B26=0,
    VLOOKUP($A26,ChapterTable!$1:$1048576,MATCH("최종"&amp;SUBSTITUTE(SUBSTITUTE(F$1,"standard",""),"|Float",""),ChapterTable!$1:$1,0),0),
  IF($B26=1,
    IF($L26=FALSE,
      VLOOKUP($A26,ChapterTable!$1:$1048576,MATCH("최종"&amp;SUBSTITUTE(SUBSTITUTE(F$1,"standard",""),"|Float",""),ChapterTable!$1:$1,0),0),
      VLOOKUP($A26-ChapterTable!$P$11,ChapterTable!$1:$1048576,MATCH("최종"&amp;SUBSTITUTE(SUBSTITUTE(F$1,"standard",""),"|Float",""),ChapterTable!$1:$1,0),0)*ChapterTable!$P$14
    ),
  OFFSET(F26,-$B26+IF($L26,1,0),0)*
    (VLOOKUP(SUBSTITUTE(SUBSTITUTE(F$1,"standard",""),"|Float","")&amp;IF(OR($L26=TRUE,$A26=0,MOD($A26,ChapterTable!$R$20)&lt;&gt;0),"","보스")&amp;"인게임누적곱배수",ChapterTable!$R:$S,2,0)^D26
    +VLOOKUP(SUBSTITUTE(SUBSTITUTE(F$1,"standard",""),"|Float","")&amp;IF(OR($L26=TRUE,$A26=0,MOD($A26,ChapterTable!$R$20)&lt;&gt;0),"","보스")&amp;"인게임누적합배수",ChapterTable!$R:$S,2,0)*D26)
  )
  )
  )
)</f>
        <v>51.339285714285708</v>
      </c>
      <c r="J26" t="str">
        <f>IF(ISBLANK(I26),"",
IFERROR(VLOOKUP(I26,[1]StringTable!$1:$1048576,MATCH("kor|String",[1]StringTable!$1:$1,0),0),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IF(ISBLANK(AB26),"",IF(ISERROR(VLOOKUP(AB26,[3]DropTable!$A:$A,1,0)),"드랍없음",""))</f>
        <v/>
      </c>
      <c r="AE26" t="str">
        <f>IF(ISBLANK(AD26),"",IF(ISERROR(VLOOKUP(AD26,[3]DropTable!$A:$A,1,0)),"드랍없음",""))</f>
        <v/>
      </c>
      <c r="AH26">
        <v>1.5</v>
      </c>
      <c r="AI26">
        <v>0.2</v>
      </c>
      <c r="AJ26">
        <v>0.27466666000000001</v>
      </c>
      <c r="AK26">
        <f t="shared" si="6"/>
        <v>1</v>
      </c>
      <c r="AL26">
        <v>0</v>
      </c>
    </row>
    <row r="27" spans="1:38" x14ac:dyDescent="0.3">
      <c r="A27">
        <v>0</v>
      </c>
      <c r="B27">
        <v>25</v>
      </c>
      <c r="C27">
        <f>IF(OR($L27=TRUE,$A27=0,MOD($A27,ChapterTable!$R$20)&lt;&gt;0),
MAX(0,INT(($B27+ChapterTable!$P$26+VLOOKUP(SUBSTITUTE(C$1,"성장단계","")&amp;"단계오프셋",ChapterTable!$R:$S,2,0))/ChapterTable!$P$23)),
MAX(0,INT(($B27+ChapterTable!$R$26+VLOOKUP(SUBSTITUTE(C$1,"성장단계","")&amp;"보스단계오프셋",ChapterTable!$R:$S,2,0))/ChapterTable!$R$23)))</f>
        <v>2</v>
      </c>
      <c r="D27">
        <f>IF(OR($L27=TRUE,$A27=0,MOD($A27,ChapterTable!$R$20)&lt;&gt;0),
MAX(0,INT(($B27+ChapterTable!$P$26+VLOOKUP(SUBSTITUTE(D$1,"성장단계","")&amp;"단계오프셋",ChapterTable!$R:$S,2,0))/ChapterTable!$P$23)),
MAX(0,INT(($B27+ChapterTable!$R$26+VLOOKUP(SUBSTITUTE(D$1,"성장단계","")&amp;"보스단계오프셋",ChapterTable!$R:$S,2,0))/ChapterTable!$R$23)))</f>
        <v>2</v>
      </c>
      <c r="E27" s="1">
        <f ca="1">IF(AND($A27=0,$B27=1),
    VLOOKUP(1,ChapterTable!$1:$1048576,MATCH("최종"&amp;SUBSTITUTE(SUBSTITUTE(E$1,"standard",""),"|Float",""),ChapterTable!$1:$1,0),0)*ChapterTable!$P$17,
  IF(AND($A27=0,$B27=0),
    E28,
  IF($B27=0,
    VLOOKUP($A27,ChapterTable!$1:$1048576,MATCH("최종"&amp;SUBSTITUTE(SUBSTITUTE(E$1,"standard",""),"|Float",""),ChapterTable!$1:$1,0),0),
  IF($B27=1,
    IF($L27=FALSE,
      VLOOKUP($A27,ChapterTable!$1:$1048576,MATCH("최종"&amp;SUBSTITUTE(SUBSTITUTE(E$1,"standard",""),"|Float",""),ChapterTable!$1:$1,0),0),
      VLOOKUP($A27-ChapterTable!$P$11,ChapterTable!$1:$1048576,MATCH("최종"&amp;SUBSTITUTE(SUBSTITUTE(E$1,"standard",""),"|Float",""),ChapterTable!$1:$1,0),0)*ChapterTable!$P$14
    ),
  OFFSET(E27,-$B27+IF($L27,1,0),0)*IF($B27&gt;OFFSET($B27,1,0),ChapterTable!$R$17,1)*
    (VLOOKUP(SUBSTITUTE(SUBSTITUTE(E$1,"standard",""),"|Float","")&amp;IF(OR($L27=TRUE,$A27=0,MOD($A27,ChapterTable!$R$20)&lt;&gt;0),"","보스")&amp;"인게임누적곱배수",ChapterTable!$R:$S,2,0)^C27
    +VLOOKUP(SUBSTITUTE(SUBSTITUTE(E$1,"standard",""),"|Float","")&amp;IF(OR($L27=TRUE,$A27=0,MOD($A27,ChapterTable!$R$20)&lt;&gt;0),"","보스")&amp;"인게임누적합배수",ChapterTable!$R:$S,2,0)*C27)
  )
  )
  )
)</f>
        <v>149.99999999999997</v>
      </c>
      <c r="F27" s="1">
        <f ca="1">IF(AND($A27=0,$B27=1),
    VLOOKUP(1,ChapterTable!$1:$1048576,MATCH("최종"&amp;SUBSTITUTE(SUBSTITUTE(F$1,"standard",""),"|Float",""),ChapterTable!$1:$1,0),0)*ChapterTable!$P$17,
  IF(AND($A27=0,$B27=0),
    F28,
  IF($B27=0,
    VLOOKUP($A27,ChapterTable!$1:$1048576,MATCH("최종"&amp;SUBSTITUTE(SUBSTITUTE(F$1,"standard",""),"|Float",""),ChapterTable!$1:$1,0),0),
  IF($B27=1,
    IF($L27=FALSE,
      VLOOKUP($A27,ChapterTable!$1:$1048576,MATCH("최종"&amp;SUBSTITUTE(SUBSTITUTE(F$1,"standard",""),"|Float",""),ChapterTable!$1:$1,0),0),
      VLOOKUP($A27-ChapterTable!$P$11,ChapterTable!$1:$1048576,MATCH("최종"&amp;SUBSTITUTE(SUBSTITUTE(F$1,"standard",""),"|Float",""),ChapterTable!$1:$1,0),0)*ChapterTable!$P$14
    ),
  OFFSET(F27,-$B27+IF($L27,1,0),0)*
    (VLOOKUP(SUBSTITUTE(SUBSTITUTE(F$1,"standard",""),"|Float","")&amp;IF(OR($L27=TRUE,$A27=0,MOD($A27,ChapterTable!$R$20)&lt;&gt;0),"","보스")&amp;"인게임누적곱배수",ChapterTable!$R:$S,2,0)^D27
    +VLOOKUP(SUBSTITUTE(SUBSTITUTE(F$1,"standard",""),"|Float","")&amp;IF(OR($L27=TRUE,$A27=0,MOD($A27,ChapterTable!$R$20)&lt;&gt;0),"","보스")&amp;"인게임누적합배수",ChapterTable!$R:$S,2,0)*D27)
  )
  )
  )
)</f>
        <v>51.339285714285708</v>
      </c>
      <c r="J27" t="str">
        <f>IF(ISBLANK(I27),"",
IFERROR(VLOOKUP(I27,[1]StringTable!$1:$1048576,MATCH("kor|String",[1]StringTable!$1:$1,0),0),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IF(ISBLANK(AB27),"",IF(ISERROR(VLOOKUP(AB27,[3]DropTable!$A:$A,1,0)),"드랍없음",""))</f>
        <v/>
      </c>
      <c r="AE27" t="str">
        <f>IF(ISBLANK(AD27),"",IF(ISERROR(VLOOKUP(AD27,[3]DropTable!$A:$A,1,0)),"드랍없음",""))</f>
        <v/>
      </c>
      <c r="AH27">
        <v>1.5</v>
      </c>
      <c r="AI27">
        <v>0.2</v>
      </c>
      <c r="AJ27">
        <v>0.27466666000000001</v>
      </c>
      <c r="AK27">
        <f t="shared" si="6"/>
        <v>1</v>
      </c>
      <c r="AL27">
        <v>0</v>
      </c>
    </row>
    <row r="28" spans="1:38" x14ac:dyDescent="0.3">
      <c r="A28">
        <v>0</v>
      </c>
      <c r="B28">
        <v>26</v>
      </c>
      <c r="C28">
        <f>IF(OR($L28=TRUE,$A28=0,MOD($A28,ChapterTable!$R$20)&lt;&gt;0),
MAX(0,INT(($B28+ChapterTable!$P$26+VLOOKUP(SUBSTITUTE(C$1,"성장단계","")&amp;"단계오프셋",ChapterTable!$R:$S,2,0))/ChapterTable!$P$23)),
MAX(0,INT(($B28+ChapterTable!$R$26+VLOOKUP(SUBSTITUTE(C$1,"성장단계","")&amp;"보스단계오프셋",ChapterTable!$R:$S,2,0))/ChapterTable!$R$23)))</f>
        <v>3</v>
      </c>
      <c r="D28">
        <f>IF(OR($L28=TRUE,$A28=0,MOD($A28,ChapterTable!$R$20)&lt;&gt;0),
MAX(0,INT(($B28+ChapterTable!$P$26+VLOOKUP(SUBSTITUTE(D$1,"성장단계","")&amp;"단계오프셋",ChapterTable!$R:$S,2,0))/ChapterTable!$P$23)),
MAX(0,INT(($B28+ChapterTable!$R$26+VLOOKUP(SUBSTITUTE(D$1,"성장단계","")&amp;"보스단계오프셋",ChapterTable!$R:$S,2,0))/ChapterTable!$R$23)))</f>
        <v>2</v>
      </c>
      <c r="E28" s="1">
        <f ca="1">IF(AND($A28=0,$B28=1),
    VLOOKUP(1,ChapterTable!$1:$1048576,MATCH("최종"&amp;SUBSTITUTE(SUBSTITUTE(E$1,"standard",""),"|Float",""),ChapterTable!$1:$1,0),0)*ChapterTable!$P$17,
  IF(AND($A28=0,$B28=0),
    E29,
  IF($B28=0,
    VLOOKUP($A28,ChapterTable!$1:$1048576,MATCH("최종"&amp;SUBSTITUTE(SUBSTITUTE(E$1,"standard",""),"|Float",""),ChapterTable!$1:$1,0),0),
  IF($B28=1,
    IF($L28=FALSE,
      VLOOKUP($A28,ChapterTable!$1:$1048576,MATCH("최종"&amp;SUBSTITUTE(SUBSTITUTE(E$1,"standard",""),"|Float",""),ChapterTable!$1:$1,0),0),
      VLOOKUP($A28-ChapterTable!$P$11,ChapterTable!$1:$1048576,MATCH("최종"&amp;SUBSTITUTE(SUBSTITUTE(E$1,"standard",""),"|Float",""),ChapterTable!$1:$1,0),0)*ChapterTable!$P$14
    ),
  OFFSET(E28,-$B28+IF($L28,1,0),0)*IF($B28&gt;OFFSET($B28,1,0),ChapterTable!$R$17,1)*
    (VLOOKUP(SUBSTITUTE(SUBSTITUTE(E$1,"standard",""),"|Float","")&amp;IF(OR($L28=TRUE,$A28=0,MOD($A28,ChapterTable!$R$20)&lt;&gt;0),"","보스")&amp;"인게임누적곱배수",ChapterTable!$R:$S,2,0)^C28
    +VLOOKUP(SUBSTITUTE(SUBSTITUTE(E$1,"standard",""),"|Float","")&amp;IF(OR($L28=TRUE,$A28=0,MOD($A28,ChapterTable!$R$20)&lt;&gt;0),"","보스")&amp;"인게임누적합배수",ChapterTable!$R:$S,2,0)*C28)
  )
  )
  )
)</f>
        <v>171.42857142857144</v>
      </c>
      <c r="F28" s="1">
        <f ca="1">IF(AND($A28=0,$B28=1),
    VLOOKUP(1,ChapterTable!$1:$1048576,MATCH("최종"&amp;SUBSTITUTE(SUBSTITUTE(F$1,"standard",""),"|Float",""),ChapterTable!$1:$1,0),0)*ChapterTable!$P$17,
  IF(AND($A28=0,$B28=0),
    F29,
  IF($B28=0,
    VLOOKUP($A28,ChapterTable!$1:$1048576,MATCH("최종"&amp;SUBSTITUTE(SUBSTITUTE(F$1,"standard",""),"|Float",""),ChapterTable!$1:$1,0),0),
  IF($B28=1,
    IF($L28=FALSE,
      VLOOKUP($A28,ChapterTable!$1:$1048576,MATCH("최종"&amp;SUBSTITUTE(SUBSTITUTE(F$1,"standard",""),"|Float",""),ChapterTable!$1:$1,0),0),
      VLOOKUP($A28-ChapterTable!$P$11,ChapterTable!$1:$1048576,MATCH("최종"&amp;SUBSTITUTE(SUBSTITUTE(F$1,"standard",""),"|Float",""),ChapterTable!$1:$1,0),0)*ChapterTable!$P$14
    ),
  OFFSET(F28,-$B28+IF($L28,1,0),0)*
    (VLOOKUP(SUBSTITUTE(SUBSTITUTE(F$1,"standard",""),"|Float","")&amp;IF(OR($L28=TRUE,$A28=0,MOD($A28,ChapterTable!$R$20)&lt;&gt;0),"","보스")&amp;"인게임누적곱배수",ChapterTable!$R:$S,2,0)^D28
    +VLOOKUP(SUBSTITUTE(SUBSTITUTE(F$1,"standard",""),"|Float","")&amp;IF(OR($L28=TRUE,$A28=0,MOD($A28,ChapterTable!$R$20)&lt;&gt;0),"","보스")&amp;"인게임누적합배수",ChapterTable!$R:$S,2,0)*D28)
  )
  )
  )
)</f>
        <v>51.339285714285708</v>
      </c>
      <c r="J28" t="str">
        <f>IF(ISBLANK(I28),"",
IFERROR(VLOOKUP(I28,[1]StringTable!$1:$1048576,MATCH("kor|String",[1]StringTable!$1:$1,0),0),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IF(ISBLANK(AB28),"",IF(ISERROR(VLOOKUP(AB28,[3]DropTable!$A:$A,1,0)),"드랍없음",""))</f>
        <v/>
      </c>
      <c r="AE28" t="str">
        <f>IF(ISBLANK(AD28),"",IF(ISERROR(VLOOKUP(AD28,[3]DropTable!$A:$A,1,0)),"드랍없음",""))</f>
        <v/>
      </c>
      <c r="AH28">
        <v>1.5</v>
      </c>
      <c r="AI28">
        <v>0.2</v>
      </c>
      <c r="AJ28">
        <v>0.27466666000000001</v>
      </c>
      <c r="AK28">
        <f t="shared" si="6"/>
        <v>1</v>
      </c>
      <c r="AL28">
        <v>0</v>
      </c>
    </row>
    <row r="29" spans="1:38" x14ac:dyDescent="0.3">
      <c r="A29">
        <v>0</v>
      </c>
      <c r="B29">
        <v>27</v>
      </c>
      <c r="C29">
        <f>IF(OR($L29=TRUE,$A29=0,MOD($A29,ChapterTable!$R$20)&lt;&gt;0),
MAX(0,INT(($B29+ChapterTable!$P$26+VLOOKUP(SUBSTITUTE(C$1,"성장단계","")&amp;"단계오프셋",ChapterTable!$R:$S,2,0))/ChapterTable!$P$23)),
MAX(0,INT(($B29+ChapterTable!$R$26+VLOOKUP(SUBSTITUTE(C$1,"성장단계","")&amp;"보스단계오프셋",ChapterTable!$R:$S,2,0))/ChapterTable!$R$23)))</f>
        <v>3</v>
      </c>
      <c r="D29">
        <f>IF(OR($L29=TRUE,$A29=0,MOD($A29,ChapterTable!$R$20)&lt;&gt;0),
MAX(0,INT(($B29+ChapterTable!$P$26+VLOOKUP(SUBSTITUTE(D$1,"성장단계","")&amp;"단계오프셋",ChapterTable!$R:$S,2,0))/ChapterTable!$P$23)),
MAX(0,INT(($B29+ChapterTable!$R$26+VLOOKUP(SUBSTITUTE(D$1,"성장단계","")&amp;"보스단계오프셋",ChapterTable!$R:$S,2,0))/ChapterTable!$R$23)))</f>
        <v>2</v>
      </c>
      <c r="E29" s="1">
        <f ca="1">IF(AND($A29=0,$B29=1),
    VLOOKUP(1,ChapterTable!$1:$1048576,MATCH("최종"&amp;SUBSTITUTE(SUBSTITUTE(E$1,"standard",""),"|Float",""),ChapterTable!$1:$1,0),0)*ChapterTable!$P$17,
  IF(AND($A29=0,$B29=0),
    E30,
  IF($B29=0,
    VLOOKUP($A29,ChapterTable!$1:$1048576,MATCH("최종"&amp;SUBSTITUTE(SUBSTITUTE(E$1,"standard",""),"|Float",""),ChapterTable!$1:$1,0),0),
  IF($B29=1,
    IF($L29=FALSE,
      VLOOKUP($A29,ChapterTable!$1:$1048576,MATCH("최종"&amp;SUBSTITUTE(SUBSTITUTE(E$1,"standard",""),"|Float",""),ChapterTable!$1:$1,0),0),
      VLOOKUP($A29-ChapterTable!$P$11,ChapterTable!$1:$1048576,MATCH("최종"&amp;SUBSTITUTE(SUBSTITUTE(E$1,"standard",""),"|Float",""),ChapterTable!$1:$1,0),0)*ChapterTable!$P$14
    ),
  OFFSET(E29,-$B29+IF($L29,1,0),0)*IF($B29&gt;OFFSET($B29,1,0),ChapterTable!$R$17,1)*
    (VLOOKUP(SUBSTITUTE(SUBSTITUTE(E$1,"standard",""),"|Float","")&amp;IF(OR($L29=TRUE,$A29=0,MOD($A29,ChapterTable!$R$20)&lt;&gt;0),"","보스")&amp;"인게임누적곱배수",ChapterTable!$R:$S,2,0)^C29
    +VLOOKUP(SUBSTITUTE(SUBSTITUTE(E$1,"standard",""),"|Float","")&amp;IF(OR($L29=TRUE,$A29=0,MOD($A29,ChapterTable!$R$20)&lt;&gt;0),"","보스")&amp;"인게임누적합배수",ChapterTable!$R:$S,2,0)*C29)
  )
  )
  )
)</f>
        <v>171.42857142857144</v>
      </c>
      <c r="F29" s="1">
        <f ca="1">IF(AND($A29=0,$B29=1),
    VLOOKUP(1,ChapterTable!$1:$1048576,MATCH("최종"&amp;SUBSTITUTE(SUBSTITUTE(F$1,"standard",""),"|Float",""),ChapterTable!$1:$1,0),0)*ChapterTable!$P$17,
  IF(AND($A29=0,$B29=0),
    F30,
  IF($B29=0,
    VLOOKUP($A29,ChapterTable!$1:$1048576,MATCH("최종"&amp;SUBSTITUTE(SUBSTITUTE(F$1,"standard",""),"|Float",""),ChapterTable!$1:$1,0),0),
  IF($B29=1,
    IF($L29=FALSE,
      VLOOKUP($A29,ChapterTable!$1:$1048576,MATCH("최종"&amp;SUBSTITUTE(SUBSTITUTE(F$1,"standard",""),"|Float",""),ChapterTable!$1:$1,0),0),
      VLOOKUP($A29-ChapterTable!$P$11,ChapterTable!$1:$1048576,MATCH("최종"&amp;SUBSTITUTE(SUBSTITUTE(F$1,"standard",""),"|Float",""),ChapterTable!$1:$1,0),0)*ChapterTable!$P$14
    ),
  OFFSET(F29,-$B29+IF($L29,1,0),0)*
    (VLOOKUP(SUBSTITUTE(SUBSTITUTE(F$1,"standard",""),"|Float","")&amp;IF(OR($L29=TRUE,$A29=0,MOD($A29,ChapterTable!$R$20)&lt;&gt;0),"","보스")&amp;"인게임누적곱배수",ChapterTable!$R:$S,2,0)^D29
    +VLOOKUP(SUBSTITUTE(SUBSTITUTE(F$1,"standard",""),"|Float","")&amp;IF(OR($L29=TRUE,$A29=0,MOD($A29,ChapterTable!$R$20)&lt;&gt;0),"","보스")&amp;"인게임누적합배수",ChapterTable!$R:$S,2,0)*D29)
  )
  )
  )
)</f>
        <v>51.339285714285708</v>
      </c>
      <c r="J29" t="str">
        <f>IF(ISBLANK(I29),"",
IFERROR(VLOOKUP(I29,[1]StringTable!$1:$1048576,MATCH("kor|String",[1]StringTable!$1:$1,0),0),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IF(ISBLANK(AB29),"",IF(ISERROR(VLOOKUP(AB29,[3]DropTable!$A:$A,1,0)),"드랍없음",""))</f>
        <v/>
      </c>
      <c r="AE29" t="str">
        <f>IF(ISBLANK(AD29),"",IF(ISERROR(VLOOKUP(AD29,[3]DropTable!$A:$A,1,0)),"드랍없음",""))</f>
        <v/>
      </c>
      <c r="AH29">
        <v>1.5</v>
      </c>
      <c r="AI29">
        <v>0.2</v>
      </c>
      <c r="AJ29">
        <v>0.27466666000000001</v>
      </c>
      <c r="AK29">
        <f t="shared" si="6"/>
        <v>1</v>
      </c>
      <c r="AL29">
        <v>0</v>
      </c>
    </row>
    <row r="30" spans="1:38" x14ac:dyDescent="0.3">
      <c r="A30">
        <v>0</v>
      </c>
      <c r="B30">
        <v>28</v>
      </c>
      <c r="C30">
        <f>IF(OR($L30=TRUE,$A30=0,MOD($A30,ChapterTable!$R$20)&lt;&gt;0),
MAX(0,INT(($B30+ChapterTable!$P$26+VLOOKUP(SUBSTITUTE(C$1,"성장단계","")&amp;"단계오프셋",ChapterTable!$R:$S,2,0))/ChapterTable!$P$23)),
MAX(0,INT(($B30+ChapterTable!$R$26+VLOOKUP(SUBSTITUTE(C$1,"성장단계","")&amp;"보스단계오프셋",ChapterTable!$R:$S,2,0))/ChapterTable!$R$23)))</f>
        <v>3</v>
      </c>
      <c r="D30">
        <f>IF(OR($L30=TRUE,$A30=0,MOD($A30,ChapterTable!$R$20)&lt;&gt;0),
MAX(0,INT(($B30+ChapterTable!$P$26+VLOOKUP(SUBSTITUTE(D$1,"성장단계","")&amp;"단계오프셋",ChapterTable!$R:$S,2,0))/ChapterTable!$P$23)),
MAX(0,INT(($B30+ChapterTable!$R$26+VLOOKUP(SUBSTITUTE(D$1,"성장단계","")&amp;"보스단계오프셋",ChapterTable!$R:$S,2,0))/ChapterTable!$R$23)))</f>
        <v>2</v>
      </c>
      <c r="E30" s="1">
        <f ca="1">IF(AND($A30=0,$B30=1),
    VLOOKUP(1,ChapterTable!$1:$1048576,MATCH("최종"&amp;SUBSTITUTE(SUBSTITUTE(E$1,"standard",""),"|Float",""),ChapterTable!$1:$1,0),0)*ChapterTable!$P$17,
  IF(AND($A30=0,$B30=0),
    E31,
  IF($B30=0,
    VLOOKUP($A30,ChapterTable!$1:$1048576,MATCH("최종"&amp;SUBSTITUTE(SUBSTITUTE(E$1,"standard",""),"|Float",""),ChapterTable!$1:$1,0),0),
  IF($B30=1,
    IF($L30=FALSE,
      VLOOKUP($A30,ChapterTable!$1:$1048576,MATCH("최종"&amp;SUBSTITUTE(SUBSTITUTE(E$1,"standard",""),"|Float",""),ChapterTable!$1:$1,0),0),
      VLOOKUP($A30-ChapterTable!$P$11,ChapterTable!$1:$1048576,MATCH("최종"&amp;SUBSTITUTE(SUBSTITUTE(E$1,"standard",""),"|Float",""),ChapterTable!$1:$1,0),0)*ChapterTable!$P$14
    ),
  OFFSET(E30,-$B30+IF($L30,1,0),0)*IF($B30&gt;OFFSET($B30,1,0),ChapterTable!$R$17,1)*
    (VLOOKUP(SUBSTITUTE(SUBSTITUTE(E$1,"standard",""),"|Float","")&amp;IF(OR($L30=TRUE,$A30=0,MOD($A30,ChapterTable!$R$20)&lt;&gt;0),"","보스")&amp;"인게임누적곱배수",ChapterTable!$R:$S,2,0)^C30
    +VLOOKUP(SUBSTITUTE(SUBSTITUTE(E$1,"standard",""),"|Float","")&amp;IF(OR($L30=TRUE,$A30=0,MOD($A30,ChapterTable!$R$20)&lt;&gt;0),"","보스")&amp;"인게임누적합배수",ChapterTable!$R:$S,2,0)*C30)
  )
  )
  )
)</f>
        <v>171.42857142857144</v>
      </c>
      <c r="F30" s="1">
        <f ca="1">IF(AND($A30=0,$B30=1),
    VLOOKUP(1,ChapterTable!$1:$1048576,MATCH("최종"&amp;SUBSTITUTE(SUBSTITUTE(F$1,"standard",""),"|Float",""),ChapterTable!$1:$1,0),0)*ChapterTable!$P$17,
  IF(AND($A30=0,$B30=0),
    F31,
  IF($B30=0,
    VLOOKUP($A30,ChapterTable!$1:$1048576,MATCH("최종"&amp;SUBSTITUTE(SUBSTITUTE(F$1,"standard",""),"|Float",""),ChapterTable!$1:$1,0),0),
  IF($B30=1,
    IF($L30=FALSE,
      VLOOKUP($A30,ChapterTable!$1:$1048576,MATCH("최종"&amp;SUBSTITUTE(SUBSTITUTE(F$1,"standard",""),"|Float",""),ChapterTable!$1:$1,0),0),
      VLOOKUP($A30-ChapterTable!$P$11,ChapterTable!$1:$1048576,MATCH("최종"&amp;SUBSTITUTE(SUBSTITUTE(F$1,"standard",""),"|Float",""),ChapterTable!$1:$1,0),0)*ChapterTable!$P$14
    ),
  OFFSET(F30,-$B30+IF($L30,1,0),0)*
    (VLOOKUP(SUBSTITUTE(SUBSTITUTE(F$1,"standard",""),"|Float","")&amp;IF(OR($L30=TRUE,$A30=0,MOD($A30,ChapterTable!$R$20)&lt;&gt;0),"","보스")&amp;"인게임누적곱배수",ChapterTable!$R:$S,2,0)^D30
    +VLOOKUP(SUBSTITUTE(SUBSTITUTE(F$1,"standard",""),"|Float","")&amp;IF(OR($L30=TRUE,$A30=0,MOD($A30,ChapterTable!$R$20)&lt;&gt;0),"","보스")&amp;"인게임누적합배수",ChapterTable!$R:$S,2,0)*D30)
  )
  )
  )
)</f>
        <v>51.339285714285708</v>
      </c>
      <c r="J30" t="str">
        <f>IF(ISBLANK(I30),"",
IFERROR(VLOOKUP(I30,[1]StringTable!$1:$1048576,MATCH("kor|String",[1]StringTable!$1:$1,0),0),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IF(ISBLANK(AB30),"",IF(ISERROR(VLOOKUP(AB30,[3]DropTable!$A:$A,1,0)),"드랍없음",""))</f>
        <v/>
      </c>
      <c r="AE30" t="str">
        <f>IF(ISBLANK(AD30),"",IF(ISERROR(VLOOKUP(AD30,[3]DropTable!$A:$A,1,0)),"드랍없음",""))</f>
        <v/>
      </c>
      <c r="AH30">
        <v>1.5</v>
      </c>
      <c r="AI30">
        <v>0.2</v>
      </c>
      <c r="AJ30">
        <v>0.27466666000000001</v>
      </c>
      <c r="AK30">
        <f t="shared" si="6"/>
        <v>1</v>
      </c>
      <c r="AL30">
        <v>0</v>
      </c>
    </row>
    <row r="31" spans="1:38" x14ac:dyDescent="0.3">
      <c r="A31">
        <v>0</v>
      </c>
      <c r="B31">
        <v>29</v>
      </c>
      <c r="C31">
        <f>IF(OR($L31=TRUE,$A31=0,MOD($A31,ChapterTable!$R$20)&lt;&gt;0),
MAX(0,INT(($B31+ChapterTable!$P$26+VLOOKUP(SUBSTITUTE(C$1,"성장단계","")&amp;"단계오프셋",ChapterTable!$R:$S,2,0))/ChapterTable!$P$23)),
MAX(0,INT(($B31+ChapterTable!$R$26+VLOOKUP(SUBSTITUTE(C$1,"성장단계","")&amp;"보스단계오프셋",ChapterTable!$R:$S,2,0))/ChapterTable!$R$23)))</f>
        <v>3</v>
      </c>
      <c r="D31">
        <f>IF(OR($L31=TRUE,$A31=0,MOD($A31,ChapterTable!$R$20)&lt;&gt;0),
MAX(0,INT(($B31+ChapterTable!$P$26+VLOOKUP(SUBSTITUTE(D$1,"성장단계","")&amp;"단계오프셋",ChapterTable!$R:$S,2,0))/ChapterTable!$P$23)),
MAX(0,INT(($B31+ChapterTable!$R$26+VLOOKUP(SUBSTITUTE(D$1,"성장단계","")&amp;"보스단계오프셋",ChapterTable!$R:$S,2,0))/ChapterTable!$R$23)))</f>
        <v>2</v>
      </c>
      <c r="E31" s="1">
        <f ca="1">IF(AND($A31=0,$B31=1),
    VLOOKUP(1,ChapterTable!$1:$1048576,MATCH("최종"&amp;SUBSTITUTE(SUBSTITUTE(E$1,"standard",""),"|Float",""),ChapterTable!$1:$1,0),0)*ChapterTable!$P$17,
  IF(AND($A31=0,$B31=0),
    E32,
  IF($B31=0,
    VLOOKUP($A31,ChapterTable!$1:$1048576,MATCH("최종"&amp;SUBSTITUTE(SUBSTITUTE(E$1,"standard",""),"|Float",""),ChapterTable!$1:$1,0),0),
  IF($B31=1,
    IF($L31=FALSE,
      VLOOKUP($A31,ChapterTable!$1:$1048576,MATCH("최종"&amp;SUBSTITUTE(SUBSTITUTE(E$1,"standard",""),"|Float",""),ChapterTable!$1:$1,0),0),
      VLOOKUP($A31-ChapterTable!$P$11,ChapterTable!$1:$1048576,MATCH("최종"&amp;SUBSTITUTE(SUBSTITUTE(E$1,"standard",""),"|Float",""),ChapterTable!$1:$1,0),0)*ChapterTable!$P$14
    ),
  OFFSET(E31,-$B31+IF($L31,1,0),0)*IF($B31&gt;OFFSET($B31,1,0),ChapterTable!$R$17,1)*
    (VLOOKUP(SUBSTITUTE(SUBSTITUTE(E$1,"standard",""),"|Float","")&amp;IF(OR($L31=TRUE,$A31=0,MOD($A31,ChapterTable!$R$20)&lt;&gt;0),"","보스")&amp;"인게임누적곱배수",ChapterTable!$R:$S,2,0)^C31
    +VLOOKUP(SUBSTITUTE(SUBSTITUTE(E$1,"standard",""),"|Float","")&amp;IF(OR($L31=TRUE,$A31=0,MOD($A31,ChapterTable!$R$20)&lt;&gt;0),"","보스")&amp;"인게임누적합배수",ChapterTable!$R:$S,2,0)*C31)
  )
  )
  )
)</f>
        <v>171.42857142857144</v>
      </c>
      <c r="F31" s="1">
        <f ca="1">IF(AND($A31=0,$B31=1),
    VLOOKUP(1,ChapterTable!$1:$1048576,MATCH("최종"&amp;SUBSTITUTE(SUBSTITUTE(F$1,"standard",""),"|Float",""),ChapterTable!$1:$1,0),0)*ChapterTable!$P$17,
  IF(AND($A31=0,$B31=0),
    F32,
  IF($B31=0,
    VLOOKUP($A31,ChapterTable!$1:$1048576,MATCH("최종"&amp;SUBSTITUTE(SUBSTITUTE(F$1,"standard",""),"|Float",""),ChapterTable!$1:$1,0),0),
  IF($B31=1,
    IF($L31=FALSE,
      VLOOKUP($A31,ChapterTable!$1:$1048576,MATCH("최종"&amp;SUBSTITUTE(SUBSTITUTE(F$1,"standard",""),"|Float",""),ChapterTable!$1:$1,0),0),
      VLOOKUP($A31-ChapterTable!$P$11,ChapterTable!$1:$1048576,MATCH("최종"&amp;SUBSTITUTE(SUBSTITUTE(F$1,"standard",""),"|Float",""),ChapterTable!$1:$1,0),0)*ChapterTable!$P$14
    ),
  OFFSET(F31,-$B31+IF($L31,1,0),0)*
    (VLOOKUP(SUBSTITUTE(SUBSTITUTE(F$1,"standard",""),"|Float","")&amp;IF(OR($L31=TRUE,$A31=0,MOD($A31,ChapterTable!$R$20)&lt;&gt;0),"","보스")&amp;"인게임누적곱배수",ChapterTable!$R:$S,2,0)^D31
    +VLOOKUP(SUBSTITUTE(SUBSTITUTE(F$1,"standard",""),"|Float","")&amp;IF(OR($L31=TRUE,$A31=0,MOD($A31,ChapterTable!$R$20)&lt;&gt;0),"","보스")&amp;"인게임누적합배수",ChapterTable!$R:$S,2,0)*D31)
  )
  )
  )
)</f>
        <v>51.339285714285708</v>
      </c>
      <c r="J31" t="str">
        <f>IF(ISBLANK(I31),"",
IFERROR(VLOOKUP(I31,[1]StringTable!$1:$1048576,MATCH("kor|String",[1]StringTable!$1:$1,0),0),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IF(ISBLANK(AB31),"",IF(ISERROR(VLOOKUP(AB31,[3]DropTable!$A:$A,1,0)),"드랍없음",""))</f>
        <v/>
      </c>
      <c r="AE31" t="str">
        <f>IF(ISBLANK(AD31),"",IF(ISERROR(VLOOKUP(AD31,[3]DropTable!$A:$A,1,0)),"드랍없음",""))</f>
        <v/>
      </c>
      <c r="AH31">
        <v>1.5</v>
      </c>
      <c r="AI31">
        <v>0.2</v>
      </c>
      <c r="AJ31">
        <v>0.27466666000000001</v>
      </c>
      <c r="AK31">
        <f t="shared" si="6"/>
        <v>1</v>
      </c>
      <c r="AL31">
        <v>0</v>
      </c>
    </row>
    <row r="32" spans="1:38" x14ac:dyDescent="0.3">
      <c r="A32">
        <v>0</v>
      </c>
      <c r="B32">
        <v>30</v>
      </c>
      <c r="C32">
        <f>IF(OR($L32=TRUE,$A32=0,MOD($A32,ChapterTable!$R$20)&lt;&gt;0),
MAX(0,INT(($B32+ChapterTable!$P$26+VLOOKUP(SUBSTITUTE(C$1,"성장단계","")&amp;"단계오프셋",ChapterTable!$R:$S,2,0))/ChapterTable!$P$23)),
MAX(0,INT(($B32+ChapterTable!$R$26+VLOOKUP(SUBSTITUTE(C$1,"성장단계","")&amp;"보스단계오프셋",ChapterTable!$R:$S,2,0))/ChapterTable!$R$23)))</f>
        <v>3</v>
      </c>
      <c r="D32">
        <f>IF(OR($L32=TRUE,$A32=0,MOD($A32,ChapterTable!$R$20)&lt;&gt;0),
MAX(0,INT(($B32+ChapterTable!$P$26+VLOOKUP(SUBSTITUTE(D$1,"성장단계","")&amp;"단계오프셋",ChapterTable!$R:$S,2,0))/ChapterTable!$P$23)),
MAX(0,INT(($B32+ChapterTable!$R$26+VLOOKUP(SUBSTITUTE(D$1,"성장단계","")&amp;"보스단계오프셋",ChapterTable!$R:$S,2,0))/ChapterTable!$R$23)))</f>
        <v>2</v>
      </c>
      <c r="E32" s="1">
        <f ca="1">IF(AND($A32=0,$B32=1),
    VLOOKUP(1,ChapterTable!$1:$1048576,MATCH("최종"&amp;SUBSTITUTE(SUBSTITUTE(E$1,"standard",""),"|Float",""),ChapterTable!$1:$1,0),0)*ChapterTable!$P$17,
  IF(AND($A32=0,$B32=0),
    E33,
  IF($B32=0,
    VLOOKUP($A32,ChapterTable!$1:$1048576,MATCH("최종"&amp;SUBSTITUTE(SUBSTITUTE(E$1,"standard",""),"|Float",""),ChapterTable!$1:$1,0),0),
  IF($B32=1,
    IF($L32=FALSE,
      VLOOKUP($A32,ChapterTable!$1:$1048576,MATCH("최종"&amp;SUBSTITUTE(SUBSTITUTE(E$1,"standard",""),"|Float",""),ChapterTable!$1:$1,0),0),
      VLOOKUP($A32-ChapterTable!$P$11,ChapterTable!$1:$1048576,MATCH("최종"&amp;SUBSTITUTE(SUBSTITUTE(E$1,"standard",""),"|Float",""),ChapterTable!$1:$1,0),0)*ChapterTable!$P$14
    ),
  OFFSET(E32,-$B32+IF($L32,1,0),0)*IF($B32&gt;OFFSET($B32,1,0),ChapterTable!$R$17,1)*
    (VLOOKUP(SUBSTITUTE(SUBSTITUTE(E$1,"standard",""),"|Float","")&amp;IF(OR($L32=TRUE,$A32=0,MOD($A32,ChapterTable!$R$20)&lt;&gt;0),"","보스")&amp;"인게임누적곱배수",ChapterTable!$R:$S,2,0)^C32
    +VLOOKUP(SUBSTITUTE(SUBSTITUTE(E$1,"standard",""),"|Float","")&amp;IF(OR($L32=TRUE,$A32=0,MOD($A32,ChapterTable!$R$20)&lt;&gt;0),"","보스")&amp;"인게임누적합배수",ChapterTable!$R:$S,2,0)*C32)
  )
  )
  )
)</f>
        <v>222.85714285714286</v>
      </c>
      <c r="F32" s="1">
        <f ca="1">IF(AND($A32=0,$B32=1),
    VLOOKUP(1,ChapterTable!$1:$1048576,MATCH("최종"&amp;SUBSTITUTE(SUBSTITUTE(F$1,"standard",""),"|Float",""),ChapterTable!$1:$1,0),0)*ChapterTable!$P$17,
  IF(AND($A32=0,$B32=0),
    F33,
  IF($B32=0,
    VLOOKUP($A32,ChapterTable!$1:$1048576,MATCH("최종"&amp;SUBSTITUTE(SUBSTITUTE(F$1,"standard",""),"|Float",""),ChapterTable!$1:$1,0),0),
  IF($B32=1,
    IF($L32=FALSE,
      VLOOKUP($A32,ChapterTable!$1:$1048576,MATCH("최종"&amp;SUBSTITUTE(SUBSTITUTE(F$1,"standard",""),"|Float",""),ChapterTable!$1:$1,0),0),
      VLOOKUP($A32-ChapterTable!$P$11,ChapterTable!$1:$1048576,MATCH("최종"&amp;SUBSTITUTE(SUBSTITUTE(F$1,"standard",""),"|Float",""),ChapterTable!$1:$1,0),0)*ChapterTable!$P$14
    ),
  OFFSET(F32,-$B32+IF($L32,1,0),0)*
    (VLOOKUP(SUBSTITUTE(SUBSTITUTE(F$1,"standard",""),"|Float","")&amp;IF(OR($L32=TRUE,$A32=0,MOD($A32,ChapterTable!$R$20)&lt;&gt;0),"","보스")&amp;"인게임누적곱배수",ChapterTable!$R:$S,2,0)^D32
    +VLOOKUP(SUBSTITUTE(SUBSTITUTE(F$1,"standard",""),"|Float","")&amp;IF(OR($L32=TRUE,$A32=0,MOD($A32,ChapterTable!$R$20)&lt;&gt;0),"","보스")&amp;"인게임누적합배수",ChapterTable!$R:$S,2,0)*D32)
  )
  )
  )
)</f>
        <v>51.339285714285708</v>
      </c>
      <c r="J32" t="str">
        <f>IF(ISBLANK(I32),"",
IFERROR(VLOOKUP(I32,[1]StringTable!$1:$1048576,MATCH("kor|String",[1]StringTable!$1:$1,0),0),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6000</v>
      </c>
      <c r="AE32" t="str">
        <f>IF(ISBLANK(AD32),"",IF(ISERROR(VLOOKUP(AD32,[3]DropTable!$A:$A,1,0)),"드랍없음",""))</f>
        <v/>
      </c>
      <c r="AF32">
        <v>3.25</v>
      </c>
      <c r="AG32">
        <v>10.76923076923077</v>
      </c>
      <c r="AH32">
        <v>1.5</v>
      </c>
      <c r="AI32">
        <v>0.2</v>
      </c>
      <c r="AJ32">
        <v>1</v>
      </c>
      <c r="AK32">
        <v>1</v>
      </c>
      <c r="AL32">
        <v>0</v>
      </c>
    </row>
    <row r="33" spans="1:38" x14ac:dyDescent="0.3">
      <c r="A33">
        <v>1</v>
      </c>
      <c r="B33">
        <v>0</v>
      </c>
      <c r="C33">
        <f>IF(OR($L33=TRUE,$A33=0,MOD($A33,ChapterTable!$R$20)&lt;&gt;0),
MAX(0,INT(($B33+ChapterTable!$P$26+VLOOKUP(SUBSTITUTE(C$1,"성장단계","")&amp;"단계오프셋",ChapterTable!$R:$S,2,0))/ChapterTable!$P$23)),
MAX(0,INT(($B33+ChapterTable!$R$26+VLOOKUP(SUBSTITUTE(C$1,"성장단계","")&amp;"보스단계오프셋",ChapterTable!$R:$S,2,0))/ChapterTable!$R$23)))</f>
        <v>0</v>
      </c>
      <c r="D33">
        <f>IF(OR($L33=TRUE,$A33=0,MOD($A33,ChapterTable!$R$20)&lt;&gt;0),
MAX(0,INT(($B33+ChapterTable!$P$26+VLOOKUP(SUBSTITUTE(D$1,"성장단계","")&amp;"단계오프셋",ChapterTable!$R:$S,2,0))/ChapterTable!$P$23)),
MAX(0,INT(($B33+ChapterTable!$R$26+VLOOKUP(SUBSTITUTE(D$1,"성장단계","")&amp;"보스단계오프셋",ChapterTable!$R:$S,2,0))/ChapterTable!$R$23)))</f>
        <v>0</v>
      </c>
      <c r="E33" s="1">
        <f ca="1">IF(AND($A33=0,$B33=1),
    VLOOKUP(1,ChapterTable!$1:$1048576,MATCH("최종"&amp;SUBSTITUTE(SUBSTITUTE(E$1,"standard",""),"|Float",""),ChapterTable!$1:$1,0),0)*ChapterTable!$P$17,
  IF(AND($A33=0,$B33=0),
    E34,
  IF($B33=0,
    VLOOKUP($A33,ChapterTable!$1:$1048576,MATCH("최종"&amp;SUBSTITUTE(SUBSTITUTE(E$1,"standard",""),"|Float",""),ChapterTable!$1:$1,0),0),
  IF($B33=1,
    IF($L33=FALSE,
      VLOOKUP($A33,ChapterTable!$1:$1048576,MATCH("최종"&amp;SUBSTITUTE(SUBSTITUTE(E$1,"standard",""),"|Float",""),ChapterTable!$1:$1,0),0),
      VLOOKUP($A33-ChapterTable!$P$11,ChapterTable!$1:$1048576,MATCH("최종"&amp;SUBSTITUTE(SUBSTITUTE(E$1,"standard",""),"|Float",""),ChapterTable!$1:$1,0),0)*ChapterTable!$P$14
    ),
  OFFSET(E33,-$B33+IF($L33,1,0),0)*IF($B33&gt;OFFSET($B33,1,0),ChapterTable!$R$17,1)*
    (VLOOKUP(SUBSTITUTE(SUBSTITUTE(E$1,"standard",""),"|Float","")&amp;IF(OR($L33=TRUE,$A33=0,MOD($A33,ChapterTable!$R$20)&lt;&gt;0),"","보스")&amp;"인게임누적곱배수",ChapterTable!$R:$S,2,0)^C33
    +VLOOKUP(SUBSTITUTE(SUBSTITUTE(E$1,"standard",""),"|Float","")&amp;IF(OR($L33=TRUE,$A33=0,MOD($A33,ChapterTable!$R$20)&lt;&gt;0),"","보스")&amp;"인게임누적합배수",ChapterTable!$R:$S,2,0)*C33)
  )
  )
  )
)</f>
        <v>120</v>
      </c>
      <c r="F33" s="1">
        <f ca="1">IF(AND($A33=0,$B33=1),
    VLOOKUP(1,ChapterTable!$1:$1048576,MATCH("최종"&amp;SUBSTITUTE(SUBSTITUTE(F$1,"standard",""),"|Float",""),ChapterTable!$1:$1,0),0)*ChapterTable!$P$17,
  IF(AND($A33=0,$B33=0),
    F34,
  IF($B33=0,
    VLOOKUP($A33,ChapterTable!$1:$1048576,MATCH("최종"&amp;SUBSTITUTE(SUBSTITUTE(F$1,"standard",""),"|Float",""),ChapterTable!$1:$1,0),0),
  IF($B33=1,
    IF($L33=FALSE,
      VLOOKUP($A33,ChapterTable!$1:$1048576,MATCH("최종"&amp;SUBSTITUTE(SUBSTITUTE(F$1,"standard",""),"|Float",""),ChapterTable!$1:$1,0),0),
      VLOOKUP($A33-ChapterTable!$P$11,ChapterTable!$1:$1048576,MATCH("최종"&amp;SUBSTITUTE(SUBSTITUTE(F$1,"standard",""),"|Float",""),ChapterTable!$1:$1,0),0)*ChapterTable!$P$14
    ),
  OFFSET(F33,-$B33+IF($L33,1,0),0)*
    (VLOOKUP(SUBSTITUTE(SUBSTITUTE(F$1,"standard",""),"|Float","")&amp;IF(OR($L33=TRUE,$A33=0,MOD($A33,ChapterTable!$R$20)&lt;&gt;0),"","보스")&amp;"인게임누적곱배수",ChapterTable!$R:$S,2,0)^D33
    +VLOOKUP(SUBSTITUTE(SUBSTITUTE(F$1,"standard",""),"|Float","")&amp;IF(OR($L33=TRUE,$A33=0,MOD($A33,ChapterTable!$R$20)&lt;&gt;0),"","보스")&amp;"인게임누적합배수",ChapterTable!$R:$S,2,0)*D33)
  )
  )
  )
)</f>
        <v>50</v>
      </c>
      <c r="G33" t="s">
        <v>715</v>
      </c>
      <c r="J33" t="str">
        <f>IF(ISBLANK(I33),"",
IFERROR(VLOOKUP(I33,[1]StringTable!$1:$1048576,MATCH("kor|String",[1]StringTable!$1:$1,0),0),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7"/>
        <v>0</v>
      </c>
      <c r="AJ33">
        <f t="shared" si="5"/>
        <v>0</v>
      </c>
      <c r="AK33">
        <f t="shared" si="6"/>
        <v>0</v>
      </c>
      <c r="AL33">
        <v>0</v>
      </c>
    </row>
    <row r="34" spans="1:38" x14ac:dyDescent="0.3">
      <c r="A34">
        <v>1</v>
      </c>
      <c r="B34">
        <v>1</v>
      </c>
      <c r="C34">
        <f>IF(OR($L34=TRUE,$A34=0,MOD($A34,ChapterTable!$R$20)&lt;&gt;0),
MAX(0,INT(($B34+ChapterTable!$P$26+VLOOKUP(SUBSTITUTE(C$1,"성장단계","")&amp;"단계오프셋",ChapterTable!$R:$S,2,0))/ChapterTable!$P$23)),
MAX(0,INT(($B34+ChapterTable!$R$26+VLOOKUP(SUBSTITUTE(C$1,"성장단계","")&amp;"보스단계오프셋",ChapterTable!$R:$S,2,0))/ChapterTable!$R$23)))</f>
        <v>0</v>
      </c>
      <c r="D34">
        <f>IF(OR($L34=TRUE,$A34=0,MOD($A34,ChapterTable!$R$20)&lt;&gt;0),
MAX(0,INT(($B34+ChapterTable!$P$26+VLOOKUP(SUBSTITUTE(D$1,"성장단계","")&amp;"단계오프셋",ChapterTable!$R:$S,2,0))/ChapterTable!$P$23)),
MAX(0,INT(($B34+ChapterTable!$R$26+VLOOKUP(SUBSTITUTE(D$1,"성장단계","")&amp;"보스단계오프셋",ChapterTable!$R:$S,2,0))/ChapterTable!$R$23)))</f>
        <v>0</v>
      </c>
      <c r="E34" s="1">
        <f ca="1">IF(AND($A34=0,$B34=1),
    VLOOKUP(1,ChapterTable!$1:$1048576,MATCH("최종"&amp;SUBSTITUTE(SUBSTITUTE(E$1,"standard",""),"|Float",""),ChapterTable!$1:$1,0),0)*ChapterTable!$P$17,
  IF(AND($A34=0,$B34=0),
    E35,
  IF($B34=0,
    VLOOKUP($A34,ChapterTable!$1:$1048576,MATCH("최종"&amp;SUBSTITUTE(SUBSTITUTE(E$1,"standard",""),"|Float",""),ChapterTable!$1:$1,0),0),
  IF($B34=1,
    IF($L34=FALSE,
      VLOOKUP($A34,ChapterTable!$1:$1048576,MATCH("최종"&amp;SUBSTITUTE(SUBSTITUTE(E$1,"standard",""),"|Float",""),ChapterTable!$1:$1,0),0),
      VLOOKUP($A34-ChapterTable!$P$11,ChapterTable!$1:$1048576,MATCH("최종"&amp;SUBSTITUTE(SUBSTITUTE(E$1,"standard",""),"|Float",""),ChapterTable!$1:$1,0),0)*ChapterTable!$P$14
    ),
  OFFSET(E34,-$B34+IF($L34,1,0),0)*IF($B34&gt;OFFSET($B34,1,0),ChapterTable!$R$17,1)*
    (VLOOKUP(SUBSTITUTE(SUBSTITUTE(E$1,"standard",""),"|Float","")&amp;IF(OR($L34=TRUE,$A34=0,MOD($A34,ChapterTable!$R$20)&lt;&gt;0),"","보스")&amp;"인게임누적곱배수",ChapterTable!$R:$S,2,0)^C34
    +VLOOKUP(SUBSTITUTE(SUBSTITUTE(E$1,"standard",""),"|Float","")&amp;IF(OR($L34=TRUE,$A34=0,MOD($A34,ChapterTable!$R$20)&lt;&gt;0),"","보스")&amp;"인게임누적합배수",ChapterTable!$R:$S,2,0)*C34)
  )
  )
  )
)</f>
        <v>120</v>
      </c>
      <c r="F34" s="1">
        <f ca="1">IF(AND($A34=0,$B34=1),
    VLOOKUP(1,ChapterTable!$1:$1048576,MATCH("최종"&amp;SUBSTITUTE(SUBSTITUTE(F$1,"standard",""),"|Float",""),ChapterTable!$1:$1,0),0)*ChapterTable!$P$17,
  IF(AND($A34=0,$B34=0),
    F35,
  IF($B34=0,
    VLOOKUP($A34,ChapterTable!$1:$1048576,MATCH("최종"&amp;SUBSTITUTE(SUBSTITUTE(F$1,"standard",""),"|Float",""),ChapterTable!$1:$1,0),0),
  IF($B34=1,
    IF($L34=FALSE,
      VLOOKUP($A34,ChapterTable!$1:$1048576,MATCH("최종"&amp;SUBSTITUTE(SUBSTITUTE(F$1,"standard",""),"|Float",""),ChapterTable!$1:$1,0),0),
      VLOOKUP($A34-ChapterTable!$P$11,ChapterTable!$1:$1048576,MATCH("최종"&amp;SUBSTITUTE(SUBSTITUTE(F$1,"standard",""),"|Float",""),ChapterTable!$1:$1,0),0)*ChapterTable!$P$14
    ),
  OFFSET(F34,-$B34+IF($L34,1,0),0)*
    (VLOOKUP(SUBSTITUTE(SUBSTITUTE(F$1,"standard",""),"|Float","")&amp;IF(OR($L34=TRUE,$A34=0,MOD($A34,ChapterTable!$R$20)&lt;&gt;0),"","보스")&amp;"인게임누적곱배수",ChapterTable!$R:$S,2,0)^D34
    +VLOOKUP(SUBSTITUTE(SUBSTITUTE(F$1,"standard",""),"|Float","")&amp;IF(OR($L34=TRUE,$A34=0,MOD($A34,ChapterTable!$R$20)&lt;&gt;0),"","보스")&amp;"인게임누적합배수",ChapterTable!$R:$S,2,0)*D34)
  )
  )
  )
)</f>
        <v>50</v>
      </c>
      <c r="J34" t="str">
        <f>IF(ISBLANK(I34),"",
IFERROR(VLOOKUP(I34,[1]StringTable!$1:$1048576,MATCH("kor|String",[1]StringTable!$1:$1,0),0),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7"/>
        <v>1</v>
      </c>
      <c r="AJ34">
        <f t="shared" si="5"/>
        <v>1</v>
      </c>
      <c r="AK34">
        <f t="shared" si="6"/>
        <v>1</v>
      </c>
      <c r="AL34">
        <v>0</v>
      </c>
    </row>
    <row r="35" spans="1:38" x14ac:dyDescent="0.3">
      <c r="A35">
        <v>1</v>
      </c>
      <c r="B35">
        <v>2</v>
      </c>
      <c r="C35">
        <f>IF(OR($L35=TRUE,$A35=0,MOD($A35,ChapterTable!$R$20)&lt;&gt;0),
MAX(0,INT(($B35+ChapterTable!$P$26+VLOOKUP(SUBSTITUTE(C$1,"성장단계","")&amp;"단계오프셋",ChapterTable!$R:$S,2,0))/ChapterTable!$P$23)),
MAX(0,INT(($B35+ChapterTable!$R$26+VLOOKUP(SUBSTITUTE(C$1,"성장단계","")&amp;"보스단계오프셋",ChapterTable!$R:$S,2,0))/ChapterTable!$R$23)))</f>
        <v>0</v>
      </c>
      <c r="D35">
        <f>IF(OR($L35=TRUE,$A35=0,MOD($A35,ChapterTable!$R$20)&lt;&gt;0),
MAX(0,INT(($B35+ChapterTable!$P$26+VLOOKUP(SUBSTITUTE(D$1,"성장단계","")&amp;"단계오프셋",ChapterTable!$R:$S,2,0))/ChapterTable!$P$23)),
MAX(0,INT(($B35+ChapterTable!$R$26+VLOOKUP(SUBSTITUTE(D$1,"성장단계","")&amp;"보스단계오프셋",ChapterTable!$R:$S,2,0))/ChapterTable!$R$23)))</f>
        <v>0</v>
      </c>
      <c r="E35" s="1">
        <f ca="1">IF(AND($A35=0,$B35=1),
    VLOOKUP(1,ChapterTable!$1:$1048576,MATCH("최종"&amp;SUBSTITUTE(SUBSTITUTE(E$1,"standard",""),"|Float",""),ChapterTable!$1:$1,0),0)*ChapterTable!$P$17,
  IF(AND($A35=0,$B35=0),
    E36,
  IF($B35=0,
    VLOOKUP($A35,ChapterTable!$1:$1048576,MATCH("최종"&amp;SUBSTITUTE(SUBSTITUTE(E$1,"standard",""),"|Float",""),ChapterTable!$1:$1,0),0),
  IF($B35=1,
    IF($L35=FALSE,
      VLOOKUP($A35,ChapterTable!$1:$1048576,MATCH("최종"&amp;SUBSTITUTE(SUBSTITUTE(E$1,"standard",""),"|Float",""),ChapterTable!$1:$1,0),0),
      VLOOKUP($A35-ChapterTable!$P$11,ChapterTable!$1:$1048576,MATCH("최종"&amp;SUBSTITUTE(SUBSTITUTE(E$1,"standard",""),"|Float",""),ChapterTable!$1:$1,0),0)*ChapterTable!$P$14
    ),
  OFFSET(E35,-$B35+IF($L35,1,0),0)*IF($B35&gt;OFFSET($B35,1,0),ChapterTable!$R$17,1)*
    (VLOOKUP(SUBSTITUTE(SUBSTITUTE(E$1,"standard",""),"|Float","")&amp;IF(OR($L35=TRUE,$A35=0,MOD($A35,ChapterTable!$R$20)&lt;&gt;0),"","보스")&amp;"인게임누적곱배수",ChapterTable!$R:$S,2,0)^C35
    +VLOOKUP(SUBSTITUTE(SUBSTITUTE(E$1,"standard",""),"|Float","")&amp;IF(OR($L35=TRUE,$A35=0,MOD($A35,ChapterTable!$R$20)&lt;&gt;0),"","보스")&amp;"인게임누적합배수",ChapterTable!$R:$S,2,0)*C35)
  )
  )
  )
)</f>
        <v>120</v>
      </c>
      <c r="F35" s="1">
        <f ca="1">IF(AND($A35=0,$B35=1),
    VLOOKUP(1,ChapterTable!$1:$1048576,MATCH("최종"&amp;SUBSTITUTE(SUBSTITUTE(F$1,"standard",""),"|Float",""),ChapterTable!$1:$1,0),0)*ChapterTable!$P$17,
  IF(AND($A35=0,$B35=0),
    F36,
  IF($B35=0,
    VLOOKUP($A35,ChapterTable!$1:$1048576,MATCH("최종"&amp;SUBSTITUTE(SUBSTITUTE(F$1,"standard",""),"|Float",""),ChapterTable!$1:$1,0),0),
  IF($B35=1,
    IF($L35=FALSE,
      VLOOKUP($A35,ChapterTable!$1:$1048576,MATCH("최종"&amp;SUBSTITUTE(SUBSTITUTE(F$1,"standard",""),"|Float",""),ChapterTable!$1:$1,0),0),
      VLOOKUP($A35-ChapterTable!$P$11,ChapterTable!$1:$1048576,MATCH("최종"&amp;SUBSTITUTE(SUBSTITUTE(F$1,"standard",""),"|Float",""),ChapterTable!$1:$1,0),0)*ChapterTable!$P$14
    ),
  OFFSET(F35,-$B35+IF($L35,1,0),0)*
    (VLOOKUP(SUBSTITUTE(SUBSTITUTE(F$1,"standard",""),"|Float","")&amp;IF(OR($L35=TRUE,$A35=0,MOD($A35,ChapterTable!$R$20)&lt;&gt;0),"","보스")&amp;"인게임누적곱배수",ChapterTable!$R:$S,2,0)^D35
    +VLOOKUP(SUBSTITUTE(SUBSTITUTE(F$1,"standard",""),"|Float","")&amp;IF(OR($L35=TRUE,$A35=0,MOD($A35,ChapterTable!$R$20)&lt;&gt;0),"","보스")&amp;"인게임누적합배수",ChapterTable!$R:$S,2,0)*D35)
  )
  )
  )
)</f>
        <v>50</v>
      </c>
      <c r="J35" t="str">
        <f>IF(ISBLANK(I35),"",
IFERROR(VLOOKUP(I35,[1]StringTable!$1:$1048576,MATCH("kor|String",[1]StringTable!$1:$1,0),0),
"스트링없음"))</f>
        <v/>
      </c>
      <c r="L35" t="b">
        <v>0</v>
      </c>
      <c r="N35" t="str">
        <f>IF(ISBLANK(M35),"",IF(ISERROR(VLOOKUP(M35,MapTable!$A:$A,1,0)),"맵없음",""))</f>
        <v/>
      </c>
      <c r="O35">
        <f t="shared" si="1"/>
        <v>1</v>
      </c>
      <c r="Q35">
        <f t="shared" si="2"/>
        <v>1</v>
      </c>
      <c r="R35" t="b">
        <f t="shared" ca="1" si="3"/>
        <v>0</v>
      </c>
      <c r="T35" t="b">
        <f t="shared" ca="1" si="4"/>
        <v>0</v>
      </c>
      <c r="U35" t="s">
        <v>328</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7"/>
        <v>1</v>
      </c>
      <c r="AJ35">
        <f t="shared" si="5"/>
        <v>1</v>
      </c>
      <c r="AK35">
        <f t="shared" si="6"/>
        <v>1</v>
      </c>
      <c r="AL35">
        <v>0</v>
      </c>
    </row>
    <row r="36" spans="1:38" x14ac:dyDescent="0.3">
      <c r="A36">
        <v>1</v>
      </c>
      <c r="B36">
        <v>3</v>
      </c>
      <c r="C36">
        <f>IF(OR($L36=TRUE,$A36=0,MOD($A36,ChapterTable!$R$20)&lt;&gt;0),
MAX(0,INT(($B36+ChapterTable!$P$26+VLOOKUP(SUBSTITUTE(C$1,"성장단계","")&amp;"단계오프셋",ChapterTable!$R:$S,2,0))/ChapterTable!$P$23)),
MAX(0,INT(($B36+ChapterTable!$R$26+VLOOKUP(SUBSTITUTE(C$1,"성장단계","")&amp;"보스단계오프셋",ChapterTable!$R:$S,2,0))/ChapterTable!$R$23)))</f>
        <v>0</v>
      </c>
      <c r="D36">
        <f>IF(OR($L36=TRUE,$A36=0,MOD($A36,ChapterTable!$R$20)&lt;&gt;0),
MAX(0,INT(($B36+ChapterTable!$P$26+VLOOKUP(SUBSTITUTE(D$1,"성장단계","")&amp;"단계오프셋",ChapterTable!$R:$S,2,0))/ChapterTable!$P$23)),
MAX(0,INT(($B36+ChapterTable!$R$26+VLOOKUP(SUBSTITUTE(D$1,"성장단계","")&amp;"보스단계오프셋",ChapterTable!$R:$S,2,0))/ChapterTable!$R$23)))</f>
        <v>0</v>
      </c>
      <c r="E36" s="1">
        <f ca="1">IF(AND($A36=0,$B36=1),
    VLOOKUP(1,ChapterTable!$1:$1048576,MATCH("최종"&amp;SUBSTITUTE(SUBSTITUTE(E$1,"standard",""),"|Float",""),ChapterTable!$1:$1,0),0)*ChapterTable!$P$17,
  IF(AND($A36=0,$B36=0),
    E37,
  IF($B36=0,
    VLOOKUP($A36,ChapterTable!$1:$1048576,MATCH("최종"&amp;SUBSTITUTE(SUBSTITUTE(E$1,"standard",""),"|Float",""),ChapterTable!$1:$1,0),0),
  IF($B36=1,
    IF($L36=FALSE,
      VLOOKUP($A36,ChapterTable!$1:$1048576,MATCH("최종"&amp;SUBSTITUTE(SUBSTITUTE(E$1,"standard",""),"|Float",""),ChapterTable!$1:$1,0),0),
      VLOOKUP($A36-ChapterTable!$P$11,ChapterTable!$1:$1048576,MATCH("최종"&amp;SUBSTITUTE(SUBSTITUTE(E$1,"standard",""),"|Float",""),ChapterTable!$1:$1,0),0)*ChapterTable!$P$14
    ),
  OFFSET(E36,-$B36+IF($L36,1,0),0)*IF($B36&gt;OFFSET($B36,1,0),ChapterTable!$R$17,1)*
    (VLOOKUP(SUBSTITUTE(SUBSTITUTE(E$1,"standard",""),"|Float","")&amp;IF(OR($L36=TRUE,$A36=0,MOD($A36,ChapterTable!$R$20)&lt;&gt;0),"","보스")&amp;"인게임누적곱배수",ChapterTable!$R:$S,2,0)^C36
    +VLOOKUP(SUBSTITUTE(SUBSTITUTE(E$1,"standard",""),"|Float","")&amp;IF(OR($L36=TRUE,$A36=0,MOD($A36,ChapterTable!$R$20)&lt;&gt;0),"","보스")&amp;"인게임누적합배수",ChapterTable!$R:$S,2,0)*C36)
  )
  )
  )
)</f>
        <v>120</v>
      </c>
      <c r="F36" s="1">
        <f ca="1">IF(AND($A36=0,$B36=1),
    VLOOKUP(1,ChapterTable!$1:$1048576,MATCH("최종"&amp;SUBSTITUTE(SUBSTITUTE(F$1,"standard",""),"|Float",""),ChapterTable!$1:$1,0),0)*ChapterTable!$P$17,
  IF(AND($A36=0,$B36=0),
    F37,
  IF($B36=0,
    VLOOKUP($A36,ChapterTable!$1:$1048576,MATCH("최종"&amp;SUBSTITUTE(SUBSTITUTE(F$1,"standard",""),"|Float",""),ChapterTable!$1:$1,0),0),
  IF($B36=1,
    IF($L36=FALSE,
      VLOOKUP($A36,ChapterTable!$1:$1048576,MATCH("최종"&amp;SUBSTITUTE(SUBSTITUTE(F$1,"standard",""),"|Float",""),ChapterTable!$1:$1,0),0),
      VLOOKUP($A36-ChapterTable!$P$11,ChapterTable!$1:$1048576,MATCH("최종"&amp;SUBSTITUTE(SUBSTITUTE(F$1,"standard",""),"|Float",""),ChapterTable!$1:$1,0),0)*ChapterTable!$P$14
    ),
  OFFSET(F36,-$B36+IF($L36,1,0),0)*
    (VLOOKUP(SUBSTITUTE(SUBSTITUTE(F$1,"standard",""),"|Float","")&amp;IF(OR($L36=TRUE,$A36=0,MOD($A36,ChapterTable!$R$20)&lt;&gt;0),"","보스")&amp;"인게임누적곱배수",ChapterTable!$R:$S,2,0)^D36
    +VLOOKUP(SUBSTITUTE(SUBSTITUTE(F$1,"standard",""),"|Float","")&amp;IF(OR($L36=TRUE,$A36=0,MOD($A36,ChapterTable!$R$20)&lt;&gt;0),"","보스")&amp;"인게임누적합배수",ChapterTable!$R:$S,2,0)*D36)
  )
  )
  )
)</f>
        <v>50</v>
      </c>
      <c r="J36" t="str">
        <f>IF(ISBLANK(I36),"",
IFERROR(VLOOKUP(I36,[1]StringTable!$1:$1048576,MATCH("kor|String",[1]StringTable!$1:$1,0),0),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7"/>
        <v>1</v>
      </c>
      <c r="AJ36">
        <f t="shared" si="5"/>
        <v>1</v>
      </c>
      <c r="AK36">
        <f t="shared" si="6"/>
        <v>1</v>
      </c>
      <c r="AL36">
        <v>0</v>
      </c>
    </row>
    <row r="37" spans="1:38" x14ac:dyDescent="0.3">
      <c r="A37">
        <v>1</v>
      </c>
      <c r="B37">
        <v>4</v>
      </c>
      <c r="C37">
        <f>IF(OR($L37=TRUE,$A37=0,MOD($A37,ChapterTable!$R$20)&lt;&gt;0),
MAX(0,INT(($B37+ChapterTable!$P$26+VLOOKUP(SUBSTITUTE(C$1,"성장단계","")&amp;"단계오프셋",ChapterTable!$R:$S,2,0))/ChapterTable!$P$23)),
MAX(0,INT(($B37+ChapterTable!$R$26+VLOOKUP(SUBSTITUTE(C$1,"성장단계","")&amp;"보스단계오프셋",ChapterTable!$R:$S,2,0))/ChapterTable!$R$23)))</f>
        <v>0</v>
      </c>
      <c r="D37">
        <f>IF(OR($L37=TRUE,$A37=0,MOD($A37,ChapterTable!$R$20)&lt;&gt;0),
MAX(0,INT(($B37+ChapterTable!$P$26+VLOOKUP(SUBSTITUTE(D$1,"성장단계","")&amp;"단계오프셋",ChapterTable!$R:$S,2,0))/ChapterTable!$P$23)),
MAX(0,INT(($B37+ChapterTable!$R$26+VLOOKUP(SUBSTITUTE(D$1,"성장단계","")&amp;"보스단계오프셋",ChapterTable!$R:$S,2,0))/ChapterTable!$R$23)))</f>
        <v>0</v>
      </c>
      <c r="E37" s="1">
        <f ca="1">IF(AND($A37=0,$B37=1),
    VLOOKUP(1,ChapterTable!$1:$1048576,MATCH("최종"&amp;SUBSTITUTE(SUBSTITUTE(E$1,"standard",""),"|Float",""),ChapterTable!$1:$1,0),0)*ChapterTable!$P$17,
  IF(AND($A37=0,$B37=0),
    E38,
  IF($B37=0,
    VLOOKUP($A37,ChapterTable!$1:$1048576,MATCH("최종"&amp;SUBSTITUTE(SUBSTITUTE(E$1,"standard",""),"|Float",""),ChapterTable!$1:$1,0),0),
  IF($B37=1,
    IF($L37=FALSE,
      VLOOKUP($A37,ChapterTable!$1:$1048576,MATCH("최종"&amp;SUBSTITUTE(SUBSTITUTE(E$1,"standard",""),"|Float",""),ChapterTable!$1:$1,0),0),
      VLOOKUP($A37-ChapterTable!$P$11,ChapterTable!$1:$1048576,MATCH("최종"&amp;SUBSTITUTE(SUBSTITUTE(E$1,"standard",""),"|Float",""),ChapterTable!$1:$1,0),0)*ChapterTable!$P$14
    ),
  OFFSET(E37,-$B37+IF($L37,1,0),0)*IF($B37&gt;OFFSET($B37,1,0),ChapterTable!$R$17,1)*
    (VLOOKUP(SUBSTITUTE(SUBSTITUTE(E$1,"standard",""),"|Float","")&amp;IF(OR($L37=TRUE,$A37=0,MOD($A37,ChapterTable!$R$20)&lt;&gt;0),"","보스")&amp;"인게임누적곱배수",ChapterTable!$R:$S,2,0)^C37
    +VLOOKUP(SUBSTITUTE(SUBSTITUTE(E$1,"standard",""),"|Float","")&amp;IF(OR($L37=TRUE,$A37=0,MOD($A37,ChapterTable!$R$20)&lt;&gt;0),"","보스")&amp;"인게임누적합배수",ChapterTable!$R:$S,2,0)*C37)
  )
  )
  )
)</f>
        <v>120</v>
      </c>
      <c r="F37" s="1">
        <f ca="1">IF(AND($A37=0,$B37=1),
    VLOOKUP(1,ChapterTable!$1:$1048576,MATCH("최종"&amp;SUBSTITUTE(SUBSTITUTE(F$1,"standard",""),"|Float",""),ChapterTable!$1:$1,0),0)*ChapterTable!$P$17,
  IF(AND($A37=0,$B37=0),
    F38,
  IF($B37=0,
    VLOOKUP($A37,ChapterTable!$1:$1048576,MATCH("최종"&amp;SUBSTITUTE(SUBSTITUTE(F$1,"standard",""),"|Float",""),ChapterTable!$1:$1,0),0),
  IF($B37=1,
    IF($L37=FALSE,
      VLOOKUP($A37,ChapterTable!$1:$1048576,MATCH("최종"&amp;SUBSTITUTE(SUBSTITUTE(F$1,"standard",""),"|Float",""),ChapterTable!$1:$1,0),0),
      VLOOKUP($A37-ChapterTable!$P$11,ChapterTable!$1:$1048576,MATCH("최종"&amp;SUBSTITUTE(SUBSTITUTE(F$1,"standard",""),"|Float",""),ChapterTable!$1:$1,0),0)*ChapterTable!$P$14
    ),
  OFFSET(F37,-$B37+IF($L37,1,0),0)*
    (VLOOKUP(SUBSTITUTE(SUBSTITUTE(F$1,"standard",""),"|Float","")&amp;IF(OR($L37=TRUE,$A37=0,MOD($A37,ChapterTable!$R$20)&lt;&gt;0),"","보스")&amp;"인게임누적곱배수",ChapterTable!$R:$S,2,0)^D37
    +VLOOKUP(SUBSTITUTE(SUBSTITUTE(F$1,"standard",""),"|Float","")&amp;IF(OR($L37=TRUE,$A37=0,MOD($A37,ChapterTable!$R$20)&lt;&gt;0),"","보스")&amp;"인게임누적합배수",ChapterTable!$R:$S,2,0)*D37)
  )
  )
  )
)</f>
        <v>50</v>
      </c>
      <c r="J37" t="str">
        <f>IF(ISBLANK(I37),"",
IFERROR(VLOOKUP(I37,[1]StringTable!$1:$1048576,MATCH("kor|String",[1]StringTable!$1:$1,0),0),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7"/>
        <v>1</v>
      </c>
      <c r="AJ37">
        <f t="shared" si="5"/>
        <v>1</v>
      </c>
      <c r="AK37">
        <f t="shared" si="6"/>
        <v>1</v>
      </c>
      <c r="AL37">
        <v>0</v>
      </c>
    </row>
    <row r="38" spans="1:38" x14ac:dyDescent="0.3">
      <c r="A38">
        <v>1</v>
      </c>
      <c r="B38">
        <v>5</v>
      </c>
      <c r="C38">
        <f>IF(OR($L38=TRUE,$A38=0,MOD($A38,ChapterTable!$R$20)&lt;&gt;0),
MAX(0,INT(($B38+ChapterTable!$P$26+VLOOKUP(SUBSTITUTE(C$1,"성장단계","")&amp;"단계오프셋",ChapterTable!$R:$S,2,0))/ChapterTable!$P$23)),
MAX(0,INT(($B38+ChapterTable!$R$26+VLOOKUP(SUBSTITUTE(C$1,"성장단계","")&amp;"보스단계오프셋",ChapterTable!$R:$S,2,0))/ChapterTable!$R$23)))</f>
        <v>0</v>
      </c>
      <c r="D38">
        <f>IF(OR($L38=TRUE,$A38=0,MOD($A38,ChapterTable!$R$20)&lt;&gt;0),
MAX(0,INT(($B38+ChapterTable!$P$26+VLOOKUP(SUBSTITUTE(D$1,"성장단계","")&amp;"단계오프셋",ChapterTable!$R:$S,2,0))/ChapterTable!$P$23)),
MAX(0,INT(($B38+ChapterTable!$R$26+VLOOKUP(SUBSTITUTE(D$1,"성장단계","")&amp;"보스단계오프셋",ChapterTable!$R:$S,2,0))/ChapterTable!$R$23)))</f>
        <v>0</v>
      </c>
      <c r="E38" s="1">
        <f ca="1">IF(AND($A38=0,$B38=1),
    VLOOKUP(1,ChapterTable!$1:$1048576,MATCH("최종"&amp;SUBSTITUTE(SUBSTITUTE(E$1,"standard",""),"|Float",""),ChapterTable!$1:$1,0),0)*ChapterTable!$P$17,
  IF(AND($A38=0,$B38=0),
    E39,
  IF($B38=0,
    VLOOKUP($A38,ChapterTable!$1:$1048576,MATCH("최종"&amp;SUBSTITUTE(SUBSTITUTE(E$1,"standard",""),"|Float",""),ChapterTable!$1:$1,0),0),
  IF($B38=1,
    IF($L38=FALSE,
      VLOOKUP($A38,ChapterTable!$1:$1048576,MATCH("최종"&amp;SUBSTITUTE(SUBSTITUTE(E$1,"standard",""),"|Float",""),ChapterTable!$1:$1,0),0),
      VLOOKUP($A38-ChapterTable!$P$11,ChapterTable!$1:$1048576,MATCH("최종"&amp;SUBSTITUTE(SUBSTITUTE(E$1,"standard",""),"|Float",""),ChapterTable!$1:$1,0),0)*ChapterTable!$P$14
    ),
  OFFSET(E38,-$B38+IF($L38,1,0),0)*IF($B38&gt;OFFSET($B38,1,0),ChapterTable!$R$17,1)*
    (VLOOKUP(SUBSTITUTE(SUBSTITUTE(E$1,"standard",""),"|Float","")&amp;IF(OR($L38=TRUE,$A38=0,MOD($A38,ChapterTable!$R$20)&lt;&gt;0),"","보스")&amp;"인게임누적곱배수",ChapterTable!$R:$S,2,0)^C38
    +VLOOKUP(SUBSTITUTE(SUBSTITUTE(E$1,"standard",""),"|Float","")&amp;IF(OR($L38=TRUE,$A38=0,MOD($A38,ChapterTable!$R$20)&lt;&gt;0),"","보스")&amp;"인게임누적합배수",ChapterTable!$R:$S,2,0)*C38)
  )
  )
  )
)</f>
        <v>120</v>
      </c>
      <c r="F38" s="1">
        <f ca="1">IF(AND($A38=0,$B38=1),
    VLOOKUP(1,ChapterTable!$1:$1048576,MATCH("최종"&amp;SUBSTITUTE(SUBSTITUTE(F$1,"standard",""),"|Float",""),ChapterTable!$1:$1,0),0)*ChapterTable!$P$17,
  IF(AND($A38=0,$B38=0),
    F39,
  IF($B38=0,
    VLOOKUP($A38,ChapterTable!$1:$1048576,MATCH("최종"&amp;SUBSTITUTE(SUBSTITUTE(F$1,"standard",""),"|Float",""),ChapterTable!$1:$1,0),0),
  IF($B38=1,
    IF($L38=FALSE,
      VLOOKUP($A38,ChapterTable!$1:$1048576,MATCH("최종"&amp;SUBSTITUTE(SUBSTITUTE(F$1,"standard",""),"|Float",""),ChapterTable!$1:$1,0),0),
      VLOOKUP($A38-ChapterTable!$P$11,ChapterTable!$1:$1048576,MATCH("최종"&amp;SUBSTITUTE(SUBSTITUTE(F$1,"standard",""),"|Float",""),ChapterTable!$1:$1,0),0)*ChapterTable!$P$14
    ),
  OFFSET(F38,-$B38+IF($L38,1,0),0)*
    (VLOOKUP(SUBSTITUTE(SUBSTITUTE(F$1,"standard",""),"|Float","")&amp;IF(OR($L38=TRUE,$A38=0,MOD($A38,ChapterTable!$R$20)&lt;&gt;0),"","보스")&amp;"인게임누적곱배수",ChapterTable!$R:$S,2,0)^D38
    +VLOOKUP(SUBSTITUTE(SUBSTITUTE(F$1,"standard",""),"|Float","")&amp;IF(OR($L38=TRUE,$A38=0,MOD($A38,ChapterTable!$R$20)&lt;&gt;0),"","보스")&amp;"인게임누적합배수",ChapterTable!$R:$S,2,0)*D38)
  )
  )
  )
)</f>
        <v>50</v>
      </c>
      <c r="J38" t="str">
        <f>IF(ISBLANK(I38),"",
IFERROR(VLOOKUP(I38,[1]StringTable!$1:$1048576,MATCH("kor|String",[1]StringTable!$1:$1,0),0),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7"/>
        <v>1</v>
      </c>
      <c r="AJ38">
        <f t="shared" si="5"/>
        <v>1</v>
      </c>
      <c r="AK38">
        <f t="shared" si="6"/>
        <v>1</v>
      </c>
      <c r="AL38">
        <v>0</v>
      </c>
    </row>
    <row r="39" spans="1:38" x14ac:dyDescent="0.3">
      <c r="A39">
        <v>1</v>
      </c>
      <c r="B39">
        <v>6</v>
      </c>
      <c r="C39">
        <f>IF(OR($L39=TRUE,$A39=0,MOD($A39,ChapterTable!$R$20)&lt;&gt;0),
MAX(0,INT(($B39+ChapterTable!$P$26+VLOOKUP(SUBSTITUTE(C$1,"성장단계","")&amp;"단계오프셋",ChapterTable!$R:$S,2,0))/ChapterTable!$P$23)),
MAX(0,INT(($B39+ChapterTable!$R$26+VLOOKUP(SUBSTITUTE(C$1,"성장단계","")&amp;"보스단계오프셋",ChapterTable!$R:$S,2,0))/ChapterTable!$R$23)))</f>
        <v>1</v>
      </c>
      <c r="D39">
        <f>IF(OR($L39=TRUE,$A39=0,MOD($A39,ChapterTable!$R$20)&lt;&gt;0),
MAX(0,INT(($B39+ChapterTable!$P$26+VLOOKUP(SUBSTITUTE(D$1,"성장단계","")&amp;"단계오프셋",ChapterTable!$R:$S,2,0))/ChapterTable!$P$23)),
MAX(0,INT(($B39+ChapterTable!$R$26+VLOOKUP(SUBSTITUTE(D$1,"성장단계","")&amp;"보스단계오프셋",ChapterTable!$R:$S,2,0))/ChapterTable!$R$23)))</f>
        <v>0</v>
      </c>
      <c r="E39" s="1">
        <f ca="1">IF(AND($A39=0,$B39=1),
    VLOOKUP(1,ChapterTable!$1:$1048576,MATCH("최종"&amp;SUBSTITUTE(SUBSTITUTE(E$1,"standard",""),"|Float",""),ChapterTable!$1:$1,0),0)*ChapterTable!$P$17,
  IF(AND($A39=0,$B39=0),
    E40,
  IF($B39=0,
    VLOOKUP($A39,ChapterTable!$1:$1048576,MATCH("최종"&amp;SUBSTITUTE(SUBSTITUTE(E$1,"standard",""),"|Float",""),ChapterTable!$1:$1,0),0),
  IF($B39=1,
    IF($L39=FALSE,
      VLOOKUP($A39,ChapterTable!$1:$1048576,MATCH("최종"&amp;SUBSTITUTE(SUBSTITUTE(E$1,"standard",""),"|Float",""),ChapterTable!$1:$1,0),0),
      VLOOKUP($A39-ChapterTable!$P$11,ChapterTable!$1:$1048576,MATCH("최종"&amp;SUBSTITUTE(SUBSTITUTE(E$1,"standard",""),"|Float",""),ChapterTable!$1:$1,0),0)*ChapterTable!$P$14
    ),
  OFFSET(E39,-$B39+IF($L39,1,0),0)*IF($B39&gt;OFFSET($B39,1,0),ChapterTable!$R$17,1)*
    (VLOOKUP(SUBSTITUTE(SUBSTITUTE(E$1,"standard",""),"|Float","")&amp;IF(OR($L39=TRUE,$A39=0,MOD($A39,ChapterTable!$R$20)&lt;&gt;0),"","보스")&amp;"인게임누적곱배수",ChapterTable!$R:$S,2,0)^C39
    +VLOOKUP(SUBSTITUTE(SUBSTITUTE(E$1,"standard",""),"|Float","")&amp;IF(OR($L39=TRUE,$A39=0,MOD($A39,ChapterTable!$R$20)&lt;&gt;0),"","보스")&amp;"인게임누적합배수",ChapterTable!$R:$S,2,0)*C39)
  )
  )
  )
)</f>
        <v>144</v>
      </c>
      <c r="F39" s="1">
        <f ca="1">IF(AND($A39=0,$B39=1),
    VLOOKUP(1,ChapterTable!$1:$1048576,MATCH("최종"&amp;SUBSTITUTE(SUBSTITUTE(F$1,"standard",""),"|Float",""),ChapterTable!$1:$1,0),0)*ChapterTable!$P$17,
  IF(AND($A39=0,$B39=0),
    F40,
  IF($B39=0,
    VLOOKUP($A39,ChapterTable!$1:$1048576,MATCH("최종"&amp;SUBSTITUTE(SUBSTITUTE(F$1,"standard",""),"|Float",""),ChapterTable!$1:$1,0),0),
  IF($B39=1,
    IF($L39=FALSE,
      VLOOKUP($A39,ChapterTable!$1:$1048576,MATCH("최종"&amp;SUBSTITUTE(SUBSTITUTE(F$1,"standard",""),"|Float",""),ChapterTable!$1:$1,0),0),
      VLOOKUP($A39-ChapterTable!$P$11,ChapterTable!$1:$1048576,MATCH("최종"&amp;SUBSTITUTE(SUBSTITUTE(F$1,"standard",""),"|Float",""),ChapterTable!$1:$1,0),0)*ChapterTable!$P$14
    ),
  OFFSET(F39,-$B39+IF($L39,1,0),0)*
    (VLOOKUP(SUBSTITUTE(SUBSTITUTE(F$1,"standard",""),"|Float","")&amp;IF(OR($L39=TRUE,$A39=0,MOD($A39,ChapterTable!$R$20)&lt;&gt;0),"","보스")&amp;"인게임누적곱배수",ChapterTable!$R:$S,2,0)^D39
    +VLOOKUP(SUBSTITUTE(SUBSTITUTE(F$1,"standard",""),"|Float","")&amp;IF(OR($L39=TRUE,$A39=0,MOD($A39,ChapterTable!$R$20)&lt;&gt;0),"","보스")&amp;"인게임누적합배수",ChapterTable!$R:$S,2,0)*D39)
  )
  )
  )
)</f>
        <v>50</v>
      </c>
      <c r="J39" t="str">
        <f>IF(ISBLANK(I39),"",
IFERROR(VLOOKUP(I39,[1]StringTable!$1:$1048576,MATCH("kor|String",[1]StringTable!$1:$1,0),0),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7"/>
        <v>1</v>
      </c>
      <c r="AJ39">
        <f t="shared" si="5"/>
        <v>1</v>
      </c>
      <c r="AK39">
        <f t="shared" si="6"/>
        <v>1</v>
      </c>
      <c r="AL39">
        <v>0</v>
      </c>
    </row>
    <row r="40" spans="1:38" x14ac:dyDescent="0.3">
      <c r="A40">
        <v>1</v>
      </c>
      <c r="B40">
        <v>7</v>
      </c>
      <c r="C40">
        <f>IF(OR($L40=TRUE,$A40=0,MOD($A40,ChapterTable!$R$20)&lt;&gt;0),
MAX(0,INT(($B40+ChapterTable!$P$26+VLOOKUP(SUBSTITUTE(C$1,"성장단계","")&amp;"단계오프셋",ChapterTable!$R:$S,2,0))/ChapterTable!$P$23)),
MAX(0,INT(($B40+ChapterTable!$R$26+VLOOKUP(SUBSTITUTE(C$1,"성장단계","")&amp;"보스단계오프셋",ChapterTable!$R:$S,2,0))/ChapterTable!$R$23)))</f>
        <v>1</v>
      </c>
      <c r="D40">
        <f>IF(OR($L40=TRUE,$A40=0,MOD($A40,ChapterTable!$R$20)&lt;&gt;0),
MAX(0,INT(($B40+ChapterTable!$P$26+VLOOKUP(SUBSTITUTE(D$1,"성장단계","")&amp;"단계오프셋",ChapterTable!$R:$S,2,0))/ChapterTable!$P$23)),
MAX(0,INT(($B40+ChapterTable!$R$26+VLOOKUP(SUBSTITUTE(D$1,"성장단계","")&amp;"보스단계오프셋",ChapterTable!$R:$S,2,0))/ChapterTable!$R$23)))</f>
        <v>0</v>
      </c>
      <c r="E40" s="1">
        <f ca="1">IF(AND($A40=0,$B40=1),
    VLOOKUP(1,ChapterTable!$1:$1048576,MATCH("최종"&amp;SUBSTITUTE(SUBSTITUTE(E$1,"standard",""),"|Float",""),ChapterTable!$1:$1,0),0)*ChapterTable!$P$17,
  IF(AND($A40=0,$B40=0),
    E41,
  IF($B40=0,
    VLOOKUP($A40,ChapterTable!$1:$1048576,MATCH("최종"&amp;SUBSTITUTE(SUBSTITUTE(E$1,"standard",""),"|Float",""),ChapterTable!$1:$1,0),0),
  IF($B40=1,
    IF($L40=FALSE,
      VLOOKUP($A40,ChapterTable!$1:$1048576,MATCH("최종"&amp;SUBSTITUTE(SUBSTITUTE(E$1,"standard",""),"|Float",""),ChapterTable!$1:$1,0),0),
      VLOOKUP($A40-ChapterTable!$P$11,ChapterTable!$1:$1048576,MATCH("최종"&amp;SUBSTITUTE(SUBSTITUTE(E$1,"standard",""),"|Float",""),ChapterTable!$1:$1,0),0)*ChapterTable!$P$14
    ),
  OFFSET(E40,-$B40+IF($L40,1,0),0)*IF($B40&gt;OFFSET($B40,1,0),ChapterTable!$R$17,1)*
    (VLOOKUP(SUBSTITUTE(SUBSTITUTE(E$1,"standard",""),"|Float","")&amp;IF(OR($L40=TRUE,$A40=0,MOD($A40,ChapterTable!$R$20)&lt;&gt;0),"","보스")&amp;"인게임누적곱배수",ChapterTable!$R:$S,2,0)^C40
    +VLOOKUP(SUBSTITUTE(SUBSTITUTE(E$1,"standard",""),"|Float","")&amp;IF(OR($L40=TRUE,$A40=0,MOD($A40,ChapterTable!$R$20)&lt;&gt;0),"","보스")&amp;"인게임누적합배수",ChapterTable!$R:$S,2,0)*C40)
  )
  )
  )
)</f>
        <v>144</v>
      </c>
      <c r="F40" s="1">
        <f ca="1">IF(AND($A40=0,$B40=1),
    VLOOKUP(1,ChapterTable!$1:$1048576,MATCH("최종"&amp;SUBSTITUTE(SUBSTITUTE(F$1,"standard",""),"|Float",""),ChapterTable!$1:$1,0),0)*ChapterTable!$P$17,
  IF(AND($A40=0,$B40=0),
    F41,
  IF($B40=0,
    VLOOKUP($A40,ChapterTable!$1:$1048576,MATCH("최종"&amp;SUBSTITUTE(SUBSTITUTE(F$1,"standard",""),"|Float",""),ChapterTable!$1:$1,0),0),
  IF($B40=1,
    IF($L40=FALSE,
      VLOOKUP($A40,ChapterTable!$1:$1048576,MATCH("최종"&amp;SUBSTITUTE(SUBSTITUTE(F$1,"standard",""),"|Float",""),ChapterTable!$1:$1,0),0),
      VLOOKUP($A40-ChapterTable!$P$11,ChapterTable!$1:$1048576,MATCH("최종"&amp;SUBSTITUTE(SUBSTITUTE(F$1,"standard",""),"|Float",""),ChapterTable!$1:$1,0),0)*ChapterTable!$P$14
    ),
  OFFSET(F40,-$B40+IF($L40,1,0),0)*
    (VLOOKUP(SUBSTITUTE(SUBSTITUTE(F$1,"standard",""),"|Float","")&amp;IF(OR($L40=TRUE,$A40=0,MOD($A40,ChapterTable!$R$20)&lt;&gt;0),"","보스")&amp;"인게임누적곱배수",ChapterTable!$R:$S,2,0)^D40
    +VLOOKUP(SUBSTITUTE(SUBSTITUTE(F$1,"standard",""),"|Float","")&amp;IF(OR($L40=TRUE,$A40=0,MOD($A40,ChapterTable!$R$20)&lt;&gt;0),"","보스")&amp;"인게임누적합배수",ChapterTable!$R:$S,2,0)*D40)
  )
  )
  )
)</f>
        <v>50</v>
      </c>
      <c r="J40" t="str">
        <f>IF(ISBLANK(I40),"",
IFERROR(VLOOKUP(I40,[1]StringTable!$1:$1048576,MATCH("kor|String",[1]StringTable!$1:$1,0),0),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7"/>
        <v>1</v>
      </c>
      <c r="AJ40">
        <f t="shared" si="5"/>
        <v>1</v>
      </c>
      <c r="AK40">
        <f t="shared" si="6"/>
        <v>1</v>
      </c>
      <c r="AL40">
        <v>0</v>
      </c>
    </row>
    <row r="41" spans="1:38" x14ac:dyDescent="0.3">
      <c r="A41">
        <v>1</v>
      </c>
      <c r="B41">
        <v>8</v>
      </c>
      <c r="C41">
        <f>IF(OR($L41=TRUE,$A41=0,MOD($A41,ChapterTable!$R$20)&lt;&gt;0),
MAX(0,INT(($B41+ChapterTable!$P$26+VLOOKUP(SUBSTITUTE(C$1,"성장단계","")&amp;"단계오프셋",ChapterTable!$R:$S,2,0))/ChapterTable!$P$23)),
MAX(0,INT(($B41+ChapterTable!$R$26+VLOOKUP(SUBSTITUTE(C$1,"성장단계","")&amp;"보스단계오프셋",ChapterTable!$R:$S,2,0))/ChapterTable!$R$23)))</f>
        <v>1</v>
      </c>
      <c r="D41">
        <f>IF(OR($L41=TRUE,$A41=0,MOD($A41,ChapterTable!$R$20)&lt;&gt;0),
MAX(0,INT(($B41+ChapterTable!$P$26+VLOOKUP(SUBSTITUTE(D$1,"성장단계","")&amp;"단계오프셋",ChapterTable!$R:$S,2,0))/ChapterTable!$P$23)),
MAX(0,INT(($B41+ChapterTable!$R$26+VLOOKUP(SUBSTITUTE(D$1,"성장단계","")&amp;"보스단계오프셋",ChapterTable!$R:$S,2,0))/ChapterTable!$R$23)))</f>
        <v>0</v>
      </c>
      <c r="E41" s="1">
        <f ca="1">IF(AND($A41=0,$B41=1),
    VLOOKUP(1,ChapterTable!$1:$1048576,MATCH("최종"&amp;SUBSTITUTE(SUBSTITUTE(E$1,"standard",""),"|Float",""),ChapterTable!$1:$1,0),0)*ChapterTable!$P$17,
  IF(AND($A41=0,$B41=0),
    E42,
  IF($B41=0,
    VLOOKUP($A41,ChapterTable!$1:$1048576,MATCH("최종"&amp;SUBSTITUTE(SUBSTITUTE(E$1,"standard",""),"|Float",""),ChapterTable!$1:$1,0),0),
  IF($B41=1,
    IF($L41=FALSE,
      VLOOKUP($A41,ChapterTable!$1:$1048576,MATCH("최종"&amp;SUBSTITUTE(SUBSTITUTE(E$1,"standard",""),"|Float",""),ChapterTable!$1:$1,0),0),
      VLOOKUP($A41-ChapterTable!$P$11,ChapterTable!$1:$1048576,MATCH("최종"&amp;SUBSTITUTE(SUBSTITUTE(E$1,"standard",""),"|Float",""),ChapterTable!$1:$1,0),0)*ChapterTable!$P$14
    ),
  OFFSET(E41,-$B41+IF($L41,1,0),0)*IF($B41&gt;OFFSET($B41,1,0),ChapterTable!$R$17,1)*
    (VLOOKUP(SUBSTITUTE(SUBSTITUTE(E$1,"standard",""),"|Float","")&amp;IF(OR($L41=TRUE,$A41=0,MOD($A41,ChapterTable!$R$20)&lt;&gt;0),"","보스")&amp;"인게임누적곱배수",ChapterTable!$R:$S,2,0)^C41
    +VLOOKUP(SUBSTITUTE(SUBSTITUTE(E$1,"standard",""),"|Float","")&amp;IF(OR($L41=TRUE,$A41=0,MOD($A41,ChapterTable!$R$20)&lt;&gt;0),"","보스")&amp;"인게임누적합배수",ChapterTable!$R:$S,2,0)*C41)
  )
  )
  )
)</f>
        <v>144</v>
      </c>
      <c r="F41" s="1">
        <f ca="1">IF(AND($A41=0,$B41=1),
    VLOOKUP(1,ChapterTable!$1:$1048576,MATCH("최종"&amp;SUBSTITUTE(SUBSTITUTE(F$1,"standard",""),"|Float",""),ChapterTable!$1:$1,0),0)*ChapterTable!$P$17,
  IF(AND($A41=0,$B41=0),
    F42,
  IF($B41=0,
    VLOOKUP($A41,ChapterTable!$1:$1048576,MATCH("최종"&amp;SUBSTITUTE(SUBSTITUTE(F$1,"standard",""),"|Float",""),ChapterTable!$1:$1,0),0),
  IF($B41=1,
    IF($L41=FALSE,
      VLOOKUP($A41,ChapterTable!$1:$1048576,MATCH("최종"&amp;SUBSTITUTE(SUBSTITUTE(F$1,"standard",""),"|Float",""),ChapterTable!$1:$1,0),0),
      VLOOKUP($A41-ChapterTable!$P$11,ChapterTable!$1:$1048576,MATCH("최종"&amp;SUBSTITUTE(SUBSTITUTE(F$1,"standard",""),"|Float",""),ChapterTable!$1:$1,0),0)*ChapterTable!$P$14
    ),
  OFFSET(F41,-$B41+IF($L41,1,0),0)*
    (VLOOKUP(SUBSTITUTE(SUBSTITUTE(F$1,"standard",""),"|Float","")&amp;IF(OR($L41=TRUE,$A41=0,MOD($A41,ChapterTable!$R$20)&lt;&gt;0),"","보스")&amp;"인게임누적곱배수",ChapterTable!$R:$S,2,0)^D41
    +VLOOKUP(SUBSTITUTE(SUBSTITUTE(F$1,"standard",""),"|Float","")&amp;IF(OR($L41=TRUE,$A41=0,MOD($A41,ChapterTable!$R$20)&lt;&gt;0),"","보스")&amp;"인게임누적합배수",ChapterTable!$R:$S,2,0)*D41)
  )
  )
  )
)</f>
        <v>50</v>
      </c>
      <c r="J41" t="str">
        <f>IF(ISBLANK(I41),"",
IFERROR(VLOOKUP(I41,[1]StringTable!$1:$1048576,MATCH("kor|String",[1]StringTable!$1:$1,0),0),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280</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7"/>
        <v>1</v>
      </c>
      <c r="AJ41">
        <f t="shared" si="5"/>
        <v>1</v>
      </c>
      <c r="AK41">
        <f t="shared" si="6"/>
        <v>1</v>
      </c>
      <c r="AL41">
        <v>0</v>
      </c>
    </row>
    <row r="42" spans="1:38" x14ac:dyDescent="0.3">
      <c r="A42">
        <v>1</v>
      </c>
      <c r="B42">
        <v>9</v>
      </c>
      <c r="C42">
        <f>IF(OR($L42=TRUE,$A42=0,MOD($A42,ChapterTable!$R$20)&lt;&gt;0),
MAX(0,INT(($B42+ChapterTable!$P$26+VLOOKUP(SUBSTITUTE(C$1,"성장단계","")&amp;"단계오프셋",ChapterTable!$R:$S,2,0))/ChapterTable!$P$23)),
MAX(0,INT(($B42+ChapterTable!$R$26+VLOOKUP(SUBSTITUTE(C$1,"성장단계","")&amp;"보스단계오프셋",ChapterTable!$R:$S,2,0))/ChapterTable!$R$23)))</f>
        <v>1</v>
      </c>
      <c r="D42">
        <f>IF(OR($L42=TRUE,$A42=0,MOD($A42,ChapterTable!$R$20)&lt;&gt;0),
MAX(0,INT(($B42+ChapterTable!$P$26+VLOOKUP(SUBSTITUTE(D$1,"성장단계","")&amp;"단계오프셋",ChapterTable!$R:$S,2,0))/ChapterTable!$P$23)),
MAX(0,INT(($B42+ChapterTable!$R$26+VLOOKUP(SUBSTITUTE(D$1,"성장단계","")&amp;"보스단계오프셋",ChapterTable!$R:$S,2,0))/ChapterTable!$R$23)))</f>
        <v>0</v>
      </c>
      <c r="E42" s="1">
        <f ca="1">IF(AND($A42=0,$B42=1),
    VLOOKUP(1,ChapterTable!$1:$1048576,MATCH("최종"&amp;SUBSTITUTE(SUBSTITUTE(E$1,"standard",""),"|Float",""),ChapterTable!$1:$1,0),0)*ChapterTable!$P$17,
  IF(AND($A42=0,$B42=0),
    E43,
  IF($B42=0,
    VLOOKUP($A42,ChapterTable!$1:$1048576,MATCH("최종"&amp;SUBSTITUTE(SUBSTITUTE(E$1,"standard",""),"|Float",""),ChapterTable!$1:$1,0),0),
  IF($B42=1,
    IF($L42=FALSE,
      VLOOKUP($A42,ChapterTable!$1:$1048576,MATCH("최종"&amp;SUBSTITUTE(SUBSTITUTE(E$1,"standard",""),"|Float",""),ChapterTable!$1:$1,0),0),
      VLOOKUP($A42-ChapterTable!$P$11,ChapterTable!$1:$1048576,MATCH("최종"&amp;SUBSTITUTE(SUBSTITUTE(E$1,"standard",""),"|Float",""),ChapterTable!$1:$1,0),0)*ChapterTable!$P$14
    ),
  OFFSET(E42,-$B42+IF($L42,1,0),0)*IF($B42&gt;OFFSET($B42,1,0),ChapterTable!$R$17,1)*
    (VLOOKUP(SUBSTITUTE(SUBSTITUTE(E$1,"standard",""),"|Float","")&amp;IF(OR($L42=TRUE,$A42=0,MOD($A42,ChapterTable!$R$20)&lt;&gt;0),"","보스")&amp;"인게임누적곱배수",ChapterTable!$R:$S,2,0)^C42
    +VLOOKUP(SUBSTITUTE(SUBSTITUTE(E$1,"standard",""),"|Float","")&amp;IF(OR($L42=TRUE,$A42=0,MOD($A42,ChapterTable!$R$20)&lt;&gt;0),"","보스")&amp;"인게임누적합배수",ChapterTable!$R:$S,2,0)*C42)
  )
  )
  )
)</f>
        <v>144</v>
      </c>
      <c r="F42" s="1">
        <f ca="1">IF(AND($A42=0,$B42=1),
    VLOOKUP(1,ChapterTable!$1:$1048576,MATCH("최종"&amp;SUBSTITUTE(SUBSTITUTE(F$1,"standard",""),"|Float",""),ChapterTable!$1:$1,0),0)*ChapterTable!$P$17,
  IF(AND($A42=0,$B42=0),
    F43,
  IF($B42=0,
    VLOOKUP($A42,ChapterTable!$1:$1048576,MATCH("최종"&amp;SUBSTITUTE(SUBSTITUTE(F$1,"standard",""),"|Float",""),ChapterTable!$1:$1,0),0),
  IF($B42=1,
    IF($L42=FALSE,
      VLOOKUP($A42,ChapterTable!$1:$1048576,MATCH("최종"&amp;SUBSTITUTE(SUBSTITUTE(F$1,"standard",""),"|Float",""),ChapterTable!$1:$1,0),0),
      VLOOKUP($A42-ChapterTable!$P$11,ChapterTable!$1:$1048576,MATCH("최종"&amp;SUBSTITUTE(SUBSTITUTE(F$1,"standard",""),"|Float",""),ChapterTable!$1:$1,0),0)*ChapterTable!$P$14
    ),
  OFFSET(F42,-$B42+IF($L42,1,0),0)*
    (VLOOKUP(SUBSTITUTE(SUBSTITUTE(F$1,"standard",""),"|Float","")&amp;IF(OR($L42=TRUE,$A42=0,MOD($A42,ChapterTable!$R$20)&lt;&gt;0),"","보스")&amp;"인게임누적곱배수",ChapterTable!$R:$S,2,0)^D42
    +VLOOKUP(SUBSTITUTE(SUBSTITUTE(F$1,"standard",""),"|Float","")&amp;IF(OR($L42=TRUE,$A42=0,MOD($A42,ChapterTable!$R$20)&lt;&gt;0),"","보스")&amp;"인게임누적합배수",ChapterTable!$R:$S,2,0)*D42)
  )
  )
  )
)</f>
        <v>50</v>
      </c>
      <c r="J42" t="str">
        <f>IF(ISBLANK(I42),"",
IFERROR(VLOOKUP(I42,[1]StringTable!$1:$1048576,MATCH("kor|String",[1]StringTable!$1:$1,0),0),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7"/>
        <v>1</v>
      </c>
      <c r="AJ42">
        <f t="shared" si="5"/>
        <v>1</v>
      </c>
      <c r="AK42">
        <f t="shared" si="6"/>
        <v>1</v>
      </c>
      <c r="AL42">
        <v>0</v>
      </c>
    </row>
    <row r="43" spans="1:38" x14ac:dyDescent="0.3">
      <c r="A43">
        <v>1</v>
      </c>
      <c r="B43">
        <v>10</v>
      </c>
      <c r="C43">
        <f>IF(OR($L43=TRUE,$A43=0,MOD($A43,ChapterTable!$R$20)&lt;&gt;0),
MAX(0,INT(($B43+ChapterTable!$P$26+VLOOKUP(SUBSTITUTE(C$1,"성장단계","")&amp;"단계오프셋",ChapterTable!$R:$S,2,0))/ChapterTable!$P$23)),
MAX(0,INT(($B43+ChapterTable!$R$26+VLOOKUP(SUBSTITUTE(C$1,"성장단계","")&amp;"보스단계오프셋",ChapterTable!$R:$S,2,0))/ChapterTable!$R$23)))</f>
        <v>1</v>
      </c>
      <c r="D43">
        <f>IF(OR($L43=TRUE,$A43=0,MOD($A43,ChapterTable!$R$20)&lt;&gt;0),
MAX(0,INT(($B43+ChapterTable!$P$26+VLOOKUP(SUBSTITUTE(D$1,"성장단계","")&amp;"단계오프셋",ChapterTable!$R:$S,2,0))/ChapterTable!$P$23)),
MAX(0,INT(($B43+ChapterTable!$R$26+VLOOKUP(SUBSTITUTE(D$1,"성장단계","")&amp;"보스단계오프셋",ChapterTable!$R:$S,2,0))/ChapterTable!$R$23)))</f>
        <v>0</v>
      </c>
      <c r="E43" s="1">
        <f ca="1">IF(AND($A43=0,$B43=1),
    VLOOKUP(1,ChapterTable!$1:$1048576,MATCH("최종"&amp;SUBSTITUTE(SUBSTITUTE(E$1,"standard",""),"|Float",""),ChapterTable!$1:$1,0),0)*ChapterTable!$P$17,
  IF(AND($A43=0,$B43=0),
    E44,
  IF($B43=0,
    VLOOKUP($A43,ChapterTable!$1:$1048576,MATCH("최종"&amp;SUBSTITUTE(SUBSTITUTE(E$1,"standard",""),"|Float",""),ChapterTable!$1:$1,0),0),
  IF($B43=1,
    IF($L43=FALSE,
      VLOOKUP($A43,ChapterTable!$1:$1048576,MATCH("최종"&amp;SUBSTITUTE(SUBSTITUTE(E$1,"standard",""),"|Float",""),ChapterTable!$1:$1,0),0),
      VLOOKUP($A43-ChapterTable!$P$11,ChapterTable!$1:$1048576,MATCH("최종"&amp;SUBSTITUTE(SUBSTITUTE(E$1,"standard",""),"|Float",""),ChapterTable!$1:$1,0),0)*ChapterTable!$P$14
    ),
  OFFSET(E43,-$B43+IF($L43,1,0),0)*IF($B43&gt;OFFSET($B43,1,0),ChapterTable!$R$17,1)*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
  )
  )
  )
)</f>
        <v>144</v>
      </c>
      <c r="F43" s="1">
        <f ca="1">IF(AND($A43=0,$B43=1),
    VLOOKUP(1,ChapterTable!$1:$1048576,MATCH("최종"&amp;SUBSTITUTE(SUBSTITUTE(F$1,"standard",""),"|Float",""),ChapterTable!$1:$1,0),0)*ChapterTable!$P$17,
  IF(AND($A43=0,$B43=0),
    F44,
  IF($B43=0,
    VLOOKUP($A43,ChapterTable!$1:$1048576,MATCH("최종"&amp;SUBSTITUTE(SUBSTITUTE(F$1,"standard",""),"|Float",""),ChapterTable!$1:$1,0),0),
  IF($B43=1,
    IF($L43=FALSE,
      VLOOKUP($A43,ChapterTable!$1:$1048576,MATCH("최종"&amp;SUBSTITUTE(SUBSTITUTE(F$1,"standard",""),"|Float",""),ChapterTable!$1:$1,0),0),
      VLOOKUP($A43-ChapterTable!$P$11,ChapterTable!$1:$1048576,MATCH("최종"&amp;SUBSTITUTE(SUBSTITUTE(F$1,"standard",""),"|Float",""),ChapterTable!$1:$1,0),0)*ChapterTable!$P$14
    ),
  OFFSET(F43,-$B43+IF($L43,1,0),0)*
    (VLOOKUP(SUBSTITUTE(SUBSTITUTE(F$1,"standard",""),"|Float","")&amp;IF(OR($L43=TRUE,$A43=0,MOD($A43,ChapterTable!$R$20)&lt;&gt;0),"","보스")&amp;"인게임누적곱배수",ChapterTable!$R:$S,2,0)^D43
    +VLOOKUP(SUBSTITUTE(SUBSTITUTE(F$1,"standard",""),"|Float","")&amp;IF(OR($L43=TRUE,$A43=0,MOD($A43,ChapterTable!$R$20)&lt;&gt;0),"","보스")&amp;"인게임누적합배수",ChapterTable!$R:$S,2,0)*D43)
  )
  )
  )
)</f>
        <v>50</v>
      </c>
      <c r="J43" t="str">
        <f>IF(ISBLANK(I43),"",
IFERROR(VLOOKUP(I43,[1]StringTable!$1:$1048576,MATCH("kor|String",[1]StringTable!$1:$1,0),0),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f>
        <v>1.5</v>
      </c>
      <c r="AG43">
        <f ca="1">35/AF43</f>
        <v>23.333333333333332</v>
      </c>
      <c r="AH43">
        <v>1.5</v>
      </c>
      <c r="AI43">
        <f t="shared" si="7"/>
        <v>1</v>
      </c>
      <c r="AJ43">
        <f t="shared" si="5"/>
        <v>1</v>
      </c>
      <c r="AK43">
        <f t="shared" si="6"/>
        <v>1</v>
      </c>
      <c r="AL43">
        <v>0</v>
      </c>
    </row>
    <row r="44" spans="1:38" x14ac:dyDescent="0.3">
      <c r="A44">
        <v>1</v>
      </c>
      <c r="B44">
        <v>11</v>
      </c>
      <c r="C44">
        <f>IF(OR($L44=TRUE,$A44=0,MOD($A44,ChapterTable!$R$20)&lt;&gt;0),
MAX(0,INT(($B44+ChapterTable!$P$26+VLOOKUP(SUBSTITUTE(C$1,"성장단계","")&amp;"단계오프셋",ChapterTable!$R:$S,2,0))/ChapterTable!$P$23)),
MAX(0,INT(($B44+ChapterTable!$R$26+VLOOKUP(SUBSTITUTE(C$1,"성장단계","")&amp;"보스단계오프셋",ChapterTable!$R:$S,2,0))/ChapterTable!$R$23)))</f>
        <v>1</v>
      </c>
      <c r="D44">
        <f>IF(OR($L44=TRUE,$A44=0,MOD($A44,ChapterTable!$R$20)&lt;&gt;0),
MAX(0,INT(($B44+ChapterTable!$P$26+VLOOKUP(SUBSTITUTE(D$1,"성장단계","")&amp;"단계오프셋",ChapterTable!$R:$S,2,0))/ChapterTable!$P$23)),
MAX(0,INT(($B44+ChapterTable!$R$26+VLOOKUP(SUBSTITUTE(D$1,"성장단계","")&amp;"보스단계오프셋",ChapterTable!$R:$S,2,0))/ChapterTable!$R$23)))</f>
        <v>1</v>
      </c>
      <c r="E44" s="1">
        <f ca="1">IF(AND($A44=0,$B44=1),
    VLOOKUP(1,ChapterTable!$1:$1048576,MATCH("최종"&amp;SUBSTITUTE(SUBSTITUTE(E$1,"standard",""),"|Float",""),ChapterTable!$1:$1,0),0)*ChapterTable!$P$17,
  IF(AND($A44=0,$B44=0),
    E45,
  IF($B44=0,
    VLOOKUP($A44,ChapterTable!$1:$1048576,MATCH("최종"&amp;SUBSTITUTE(SUBSTITUTE(E$1,"standard",""),"|Float",""),ChapterTable!$1:$1,0),0),
  IF($B44=1,
    IF($L44=FALSE,
      VLOOKUP($A44,ChapterTable!$1:$1048576,MATCH("최종"&amp;SUBSTITUTE(SUBSTITUTE(E$1,"standard",""),"|Float",""),ChapterTable!$1:$1,0),0),
      VLOOKUP($A44-ChapterTable!$P$11,ChapterTable!$1:$1048576,MATCH("최종"&amp;SUBSTITUTE(SUBSTITUTE(E$1,"standard",""),"|Float",""),ChapterTable!$1:$1,0),0)*ChapterTable!$P$14
    ),
  OFFSET(E44,-$B44+IF($L44,1,0),0)*IF($B44&gt;OFFSET($B44,1,0),ChapterTable!$R$17,1)*
    (VLOOKUP(SUBSTITUTE(SUBSTITUTE(E$1,"standard",""),"|Float","")&amp;IF(OR($L44=TRUE,$A44=0,MOD($A44,ChapterTable!$R$20)&lt;&gt;0),"","보스")&amp;"인게임누적곱배수",ChapterTable!$R:$S,2,0)^C44
    +VLOOKUP(SUBSTITUTE(SUBSTITUTE(E$1,"standard",""),"|Float","")&amp;IF(OR($L44=TRUE,$A44=0,MOD($A44,ChapterTable!$R$20)&lt;&gt;0),"","보스")&amp;"인게임누적합배수",ChapterTable!$R:$S,2,0)*C44)
  )
  )
  )
)</f>
        <v>144</v>
      </c>
      <c r="F44" s="1">
        <f ca="1">IF(AND($A44=0,$B44=1),
    VLOOKUP(1,ChapterTable!$1:$1048576,MATCH("최종"&amp;SUBSTITUTE(SUBSTITUTE(F$1,"standard",""),"|Float",""),ChapterTable!$1:$1,0),0)*ChapterTable!$P$17,
  IF(AND($A44=0,$B44=0),
    F45,
  IF($B44=0,
    VLOOKUP($A44,ChapterTable!$1:$1048576,MATCH("최종"&amp;SUBSTITUTE(SUBSTITUTE(F$1,"standard",""),"|Float",""),ChapterTable!$1:$1,0),0),
  IF($B44=1,
    IF($L44=FALSE,
      VLOOKUP($A44,ChapterTable!$1:$1048576,MATCH("최종"&amp;SUBSTITUTE(SUBSTITUTE(F$1,"standard",""),"|Float",""),ChapterTable!$1:$1,0),0),
      VLOOKUP($A44-ChapterTable!$P$11,ChapterTable!$1:$1048576,MATCH("최종"&amp;SUBSTITUTE(SUBSTITUTE(F$1,"standard",""),"|Float",""),ChapterTable!$1:$1,0),0)*ChapterTable!$P$14
    ),
  OFFSET(F44,-$B44+IF($L44,1,0),0)*
    (VLOOKUP(SUBSTITUTE(SUBSTITUTE(F$1,"standard",""),"|Float","")&amp;IF(OR($L44=TRUE,$A44=0,MOD($A44,ChapterTable!$R$20)&lt;&gt;0),"","보스")&amp;"인게임누적곱배수",ChapterTable!$R:$S,2,0)^D44
    +VLOOKUP(SUBSTITUTE(SUBSTITUTE(F$1,"standard",""),"|Float","")&amp;IF(OR($L44=TRUE,$A44=0,MOD($A44,ChapterTable!$R$20)&lt;&gt;0),"","보스")&amp;"인게임누적합배수",ChapterTable!$R:$S,2,0)*D44)
  )
  )
  )
)</f>
        <v>53.75</v>
      </c>
      <c r="J44" t="str">
        <f>IF(ISBLANK(I44),"",
IFERROR(VLOOKUP(I44,[1]StringTable!$1:$1048576,MATCH("kor|String",[1]StringTable!$1:$1,0),0),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IF(ISBLANK(AB44),"",IF(ISERROR(VLOOKUP(AB44,[3]DropTable!$A:$A,1,0)),"드랍없음",""))</f>
        <v/>
      </c>
      <c r="AE44" t="str">
        <f>IF(ISBLANK(AD44),"",IF(ISERROR(VLOOKUP(AD44,[3]DropTable!$A:$A,1,0)),"드랍없음",""))</f>
        <v/>
      </c>
      <c r="AH44">
        <v>1.5</v>
      </c>
      <c r="AI44">
        <f t="shared" si="7"/>
        <v>0.5</v>
      </c>
      <c r="AJ44">
        <f t="shared" si="5"/>
        <v>0.54666666600000002</v>
      </c>
      <c r="AK44">
        <f t="shared" si="6"/>
        <v>1</v>
      </c>
      <c r="AL44">
        <v>0</v>
      </c>
    </row>
    <row r="45" spans="1:38" x14ac:dyDescent="0.3">
      <c r="A45">
        <v>1</v>
      </c>
      <c r="B45">
        <v>12</v>
      </c>
      <c r="C45">
        <f>IF(OR($L45=TRUE,$A45=0,MOD($A45,ChapterTable!$R$20)&lt;&gt;0),
MAX(0,INT(($B45+ChapterTable!$P$26+VLOOKUP(SUBSTITUTE(C$1,"성장단계","")&amp;"단계오프셋",ChapterTable!$R:$S,2,0))/ChapterTable!$P$23)),
MAX(0,INT(($B45+ChapterTable!$R$26+VLOOKUP(SUBSTITUTE(C$1,"성장단계","")&amp;"보스단계오프셋",ChapterTable!$R:$S,2,0))/ChapterTable!$R$23)))</f>
        <v>1</v>
      </c>
      <c r="D45">
        <f>IF(OR($L45=TRUE,$A45=0,MOD($A45,ChapterTable!$R$20)&lt;&gt;0),
MAX(0,INT(($B45+ChapterTable!$P$26+VLOOKUP(SUBSTITUTE(D$1,"성장단계","")&amp;"단계오프셋",ChapterTable!$R:$S,2,0))/ChapterTable!$P$23)),
MAX(0,INT(($B45+ChapterTable!$R$26+VLOOKUP(SUBSTITUTE(D$1,"성장단계","")&amp;"보스단계오프셋",ChapterTable!$R:$S,2,0))/ChapterTable!$R$23)))</f>
        <v>1</v>
      </c>
      <c r="E45" s="1">
        <f ca="1">IF(AND($A45=0,$B45=1),
    VLOOKUP(1,ChapterTable!$1:$1048576,MATCH("최종"&amp;SUBSTITUTE(SUBSTITUTE(E$1,"standard",""),"|Float",""),ChapterTable!$1:$1,0),0)*ChapterTable!$P$17,
  IF(AND($A45=0,$B45=0),
    E46,
  IF($B45=0,
    VLOOKUP($A45,ChapterTable!$1:$1048576,MATCH("최종"&amp;SUBSTITUTE(SUBSTITUTE(E$1,"standard",""),"|Float",""),ChapterTable!$1:$1,0),0),
  IF($B45=1,
    IF($L45=FALSE,
      VLOOKUP($A45,ChapterTable!$1:$1048576,MATCH("최종"&amp;SUBSTITUTE(SUBSTITUTE(E$1,"standard",""),"|Float",""),ChapterTable!$1:$1,0),0),
      VLOOKUP($A45-ChapterTable!$P$11,ChapterTable!$1:$1048576,MATCH("최종"&amp;SUBSTITUTE(SUBSTITUTE(E$1,"standard",""),"|Float",""),ChapterTable!$1:$1,0),0)*ChapterTable!$P$14
    ),
  OFFSET(E45,-$B45+IF($L45,1,0),0)*IF($B45&gt;OFFSET($B45,1,0),ChapterTable!$R$17,1)*
    (VLOOKUP(SUBSTITUTE(SUBSTITUTE(E$1,"standard",""),"|Float","")&amp;IF(OR($L45=TRUE,$A45=0,MOD($A45,ChapterTable!$R$20)&lt;&gt;0),"","보스")&amp;"인게임누적곱배수",ChapterTable!$R:$S,2,0)^C45
    +VLOOKUP(SUBSTITUTE(SUBSTITUTE(E$1,"standard",""),"|Float","")&amp;IF(OR($L45=TRUE,$A45=0,MOD($A45,ChapterTable!$R$20)&lt;&gt;0),"","보스")&amp;"인게임누적합배수",ChapterTable!$R:$S,2,0)*C45)
  )
  )
  )
)</f>
        <v>144</v>
      </c>
      <c r="F45" s="1">
        <f ca="1">IF(AND($A45=0,$B45=1),
    VLOOKUP(1,ChapterTable!$1:$1048576,MATCH("최종"&amp;SUBSTITUTE(SUBSTITUTE(F$1,"standard",""),"|Float",""),ChapterTable!$1:$1,0),0)*ChapterTable!$P$17,
  IF(AND($A45=0,$B45=0),
    F46,
  IF($B45=0,
    VLOOKUP($A45,ChapterTable!$1:$1048576,MATCH("최종"&amp;SUBSTITUTE(SUBSTITUTE(F$1,"standard",""),"|Float",""),ChapterTable!$1:$1,0),0),
  IF($B45=1,
    IF($L45=FALSE,
      VLOOKUP($A45,ChapterTable!$1:$1048576,MATCH("최종"&amp;SUBSTITUTE(SUBSTITUTE(F$1,"standard",""),"|Float",""),ChapterTable!$1:$1,0),0),
      VLOOKUP($A45-ChapterTable!$P$11,ChapterTable!$1:$1048576,MATCH("최종"&amp;SUBSTITUTE(SUBSTITUTE(F$1,"standard",""),"|Float",""),ChapterTable!$1:$1,0),0)*ChapterTable!$P$14
    ),
  OFFSET(F45,-$B45+IF($L45,1,0),0)*
    (VLOOKUP(SUBSTITUTE(SUBSTITUTE(F$1,"standard",""),"|Float","")&amp;IF(OR($L45=TRUE,$A45=0,MOD($A45,ChapterTable!$R$20)&lt;&gt;0),"","보스")&amp;"인게임누적곱배수",ChapterTable!$R:$S,2,0)^D45
    +VLOOKUP(SUBSTITUTE(SUBSTITUTE(F$1,"standard",""),"|Float","")&amp;IF(OR($L45=TRUE,$A45=0,MOD($A45,ChapterTable!$R$20)&lt;&gt;0),"","보스")&amp;"인게임누적합배수",ChapterTable!$R:$S,2,0)*D45)
  )
  )
  )
)</f>
        <v>53.75</v>
      </c>
      <c r="J45" t="str">
        <f>IF(ISBLANK(I45),"",
IFERROR(VLOOKUP(I45,[1]StringTable!$1:$1048576,MATCH("kor|String",[1]StringTable!$1:$1,0),0),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307</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IF(ISBLANK(AB45),"",IF(ISERROR(VLOOKUP(AB45,[3]DropTable!$A:$A,1,0)),"드랍없음",""))</f>
        <v/>
      </c>
      <c r="AE45" t="str">
        <f>IF(ISBLANK(AD45),"",IF(ISERROR(VLOOKUP(AD45,[3]DropTable!$A:$A,1,0)),"드랍없음",""))</f>
        <v/>
      </c>
      <c r="AH45">
        <v>1.5</v>
      </c>
      <c r="AI45">
        <f t="shared" si="7"/>
        <v>0.5</v>
      </c>
      <c r="AJ45">
        <f t="shared" si="5"/>
        <v>0.54666666600000002</v>
      </c>
      <c r="AK45">
        <f t="shared" si="6"/>
        <v>1</v>
      </c>
      <c r="AL45">
        <v>0</v>
      </c>
    </row>
    <row r="46" spans="1:38" x14ac:dyDescent="0.3">
      <c r="A46">
        <v>1</v>
      </c>
      <c r="B46">
        <v>13</v>
      </c>
      <c r="C46">
        <f>IF(OR($L46=TRUE,$A46=0,MOD($A46,ChapterTable!$R$20)&lt;&gt;0),
MAX(0,INT(($B46+ChapterTable!$P$26+VLOOKUP(SUBSTITUTE(C$1,"성장단계","")&amp;"단계오프셋",ChapterTable!$R:$S,2,0))/ChapterTable!$P$23)),
MAX(0,INT(($B46+ChapterTable!$R$26+VLOOKUP(SUBSTITUTE(C$1,"성장단계","")&amp;"보스단계오프셋",ChapterTable!$R:$S,2,0))/ChapterTable!$R$23)))</f>
        <v>1</v>
      </c>
      <c r="D46">
        <f>IF(OR($L46=TRUE,$A46=0,MOD($A46,ChapterTable!$R$20)&lt;&gt;0),
MAX(0,INT(($B46+ChapterTable!$P$26+VLOOKUP(SUBSTITUTE(D$1,"성장단계","")&amp;"단계오프셋",ChapterTable!$R:$S,2,0))/ChapterTable!$P$23)),
MAX(0,INT(($B46+ChapterTable!$R$26+VLOOKUP(SUBSTITUTE(D$1,"성장단계","")&amp;"보스단계오프셋",ChapterTable!$R:$S,2,0))/ChapterTable!$R$23)))</f>
        <v>1</v>
      </c>
      <c r="E46" s="1">
        <f ca="1">IF(AND($A46=0,$B46=1),
    VLOOKUP(1,ChapterTable!$1:$1048576,MATCH("최종"&amp;SUBSTITUTE(SUBSTITUTE(E$1,"standard",""),"|Float",""),ChapterTable!$1:$1,0),0)*ChapterTable!$P$17,
  IF(AND($A46=0,$B46=0),
    E47,
  IF($B46=0,
    VLOOKUP($A46,ChapterTable!$1:$1048576,MATCH("최종"&amp;SUBSTITUTE(SUBSTITUTE(E$1,"standard",""),"|Float",""),ChapterTable!$1:$1,0),0),
  IF($B46=1,
    IF($L46=FALSE,
      VLOOKUP($A46,ChapterTable!$1:$1048576,MATCH("최종"&amp;SUBSTITUTE(SUBSTITUTE(E$1,"standard",""),"|Float",""),ChapterTable!$1:$1,0),0),
      VLOOKUP($A46-ChapterTable!$P$11,ChapterTable!$1:$1048576,MATCH("최종"&amp;SUBSTITUTE(SUBSTITUTE(E$1,"standard",""),"|Float",""),ChapterTable!$1:$1,0),0)*ChapterTable!$P$14
    ),
  OFFSET(E46,-$B46+IF($L46,1,0),0)*IF($B46&gt;OFFSET($B46,1,0),ChapterTable!$R$17,1)*
    (VLOOKUP(SUBSTITUTE(SUBSTITUTE(E$1,"standard",""),"|Float","")&amp;IF(OR($L46=TRUE,$A46=0,MOD($A46,ChapterTable!$R$20)&lt;&gt;0),"","보스")&amp;"인게임누적곱배수",ChapterTable!$R:$S,2,0)^C46
    +VLOOKUP(SUBSTITUTE(SUBSTITUTE(E$1,"standard",""),"|Float","")&amp;IF(OR($L46=TRUE,$A46=0,MOD($A46,ChapterTable!$R$20)&lt;&gt;0),"","보스")&amp;"인게임누적합배수",ChapterTable!$R:$S,2,0)*C46)
  )
  )
  )
)</f>
        <v>144</v>
      </c>
      <c r="F46" s="1">
        <f ca="1">IF(AND($A46=0,$B46=1),
    VLOOKUP(1,ChapterTable!$1:$1048576,MATCH("최종"&amp;SUBSTITUTE(SUBSTITUTE(F$1,"standard",""),"|Float",""),ChapterTable!$1:$1,0),0)*ChapterTable!$P$17,
  IF(AND($A46=0,$B46=0),
    F47,
  IF($B46=0,
    VLOOKUP($A46,ChapterTable!$1:$1048576,MATCH("최종"&amp;SUBSTITUTE(SUBSTITUTE(F$1,"standard",""),"|Float",""),ChapterTable!$1:$1,0),0),
  IF($B46=1,
    IF($L46=FALSE,
      VLOOKUP($A46,ChapterTable!$1:$1048576,MATCH("최종"&amp;SUBSTITUTE(SUBSTITUTE(F$1,"standard",""),"|Float",""),ChapterTable!$1:$1,0),0),
      VLOOKUP($A46-ChapterTable!$P$11,ChapterTable!$1:$1048576,MATCH("최종"&amp;SUBSTITUTE(SUBSTITUTE(F$1,"standard",""),"|Float",""),ChapterTable!$1:$1,0),0)*ChapterTable!$P$14
    ),
  OFFSET(F46,-$B46+IF($L46,1,0),0)*
    (VLOOKUP(SUBSTITUTE(SUBSTITUTE(F$1,"standard",""),"|Float","")&amp;IF(OR($L46=TRUE,$A46=0,MOD($A46,ChapterTable!$R$20)&lt;&gt;0),"","보스")&amp;"인게임누적곱배수",ChapterTable!$R:$S,2,0)^D46
    +VLOOKUP(SUBSTITUTE(SUBSTITUTE(F$1,"standard",""),"|Float","")&amp;IF(OR($L46=TRUE,$A46=0,MOD($A46,ChapterTable!$R$20)&lt;&gt;0),"","보스")&amp;"인게임누적합배수",ChapterTable!$R:$S,2,0)*D46)
  )
  )
  )
)</f>
        <v>53.75</v>
      </c>
      <c r="J46" t="str">
        <f>IF(ISBLANK(I46),"",
IFERROR(VLOOKUP(I46,[1]StringTable!$1:$1048576,MATCH("kor|String",[1]StringTable!$1:$1,0),0),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309</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IF(ISBLANK(AB46),"",IF(ISERROR(VLOOKUP(AB46,[3]DropTable!$A:$A,1,0)),"드랍없음",""))</f>
        <v/>
      </c>
      <c r="AE46" t="str">
        <f>IF(ISBLANK(AD46),"",IF(ISERROR(VLOOKUP(AD46,[3]DropTable!$A:$A,1,0)),"드랍없음",""))</f>
        <v/>
      </c>
      <c r="AH46">
        <v>1.5</v>
      </c>
      <c r="AI46">
        <f t="shared" si="7"/>
        <v>0.5</v>
      </c>
      <c r="AJ46">
        <f t="shared" si="5"/>
        <v>0.54666666600000002</v>
      </c>
      <c r="AK46">
        <f t="shared" si="6"/>
        <v>1</v>
      </c>
      <c r="AL46">
        <v>0</v>
      </c>
    </row>
    <row r="47" spans="1:38" x14ac:dyDescent="0.3">
      <c r="A47">
        <v>1</v>
      </c>
      <c r="B47">
        <v>14</v>
      </c>
      <c r="C47">
        <f>IF(OR($L47=TRUE,$A47=0,MOD($A47,ChapterTable!$R$20)&lt;&gt;0),
MAX(0,INT(($B47+ChapterTable!$P$26+VLOOKUP(SUBSTITUTE(C$1,"성장단계","")&amp;"단계오프셋",ChapterTable!$R:$S,2,0))/ChapterTable!$P$23)),
MAX(0,INT(($B47+ChapterTable!$R$26+VLOOKUP(SUBSTITUTE(C$1,"성장단계","")&amp;"보스단계오프셋",ChapterTable!$R:$S,2,0))/ChapterTable!$R$23)))</f>
        <v>1</v>
      </c>
      <c r="D47">
        <f>IF(OR($L47=TRUE,$A47=0,MOD($A47,ChapterTable!$R$20)&lt;&gt;0),
MAX(0,INT(($B47+ChapterTable!$P$26+VLOOKUP(SUBSTITUTE(D$1,"성장단계","")&amp;"단계오프셋",ChapterTable!$R:$S,2,0))/ChapterTable!$P$23)),
MAX(0,INT(($B47+ChapterTable!$R$26+VLOOKUP(SUBSTITUTE(D$1,"성장단계","")&amp;"보스단계오프셋",ChapterTable!$R:$S,2,0))/ChapterTable!$R$23)))</f>
        <v>1</v>
      </c>
      <c r="E47" s="1">
        <f ca="1">IF(AND($A47=0,$B47=1),
    VLOOKUP(1,ChapterTable!$1:$1048576,MATCH("최종"&amp;SUBSTITUTE(SUBSTITUTE(E$1,"standard",""),"|Float",""),ChapterTable!$1:$1,0),0)*ChapterTable!$P$17,
  IF(AND($A47=0,$B47=0),
    E48,
  IF($B47=0,
    VLOOKUP($A47,ChapterTable!$1:$1048576,MATCH("최종"&amp;SUBSTITUTE(SUBSTITUTE(E$1,"standard",""),"|Float",""),ChapterTable!$1:$1,0),0),
  IF($B47=1,
    IF($L47=FALSE,
      VLOOKUP($A47,ChapterTable!$1:$1048576,MATCH("최종"&amp;SUBSTITUTE(SUBSTITUTE(E$1,"standard",""),"|Float",""),ChapterTable!$1:$1,0),0),
      VLOOKUP($A47-ChapterTable!$P$11,ChapterTable!$1:$1048576,MATCH("최종"&amp;SUBSTITUTE(SUBSTITUTE(E$1,"standard",""),"|Float",""),ChapterTable!$1:$1,0),0)*ChapterTable!$P$14
    ),
  OFFSET(E47,-$B47+IF($L47,1,0),0)*IF($B47&gt;OFFSET($B47,1,0),ChapterTable!$R$17,1)*
    (VLOOKUP(SUBSTITUTE(SUBSTITUTE(E$1,"standard",""),"|Float","")&amp;IF(OR($L47=TRUE,$A47=0,MOD($A47,ChapterTable!$R$20)&lt;&gt;0),"","보스")&amp;"인게임누적곱배수",ChapterTable!$R:$S,2,0)^C47
    +VLOOKUP(SUBSTITUTE(SUBSTITUTE(E$1,"standard",""),"|Float","")&amp;IF(OR($L47=TRUE,$A47=0,MOD($A47,ChapterTable!$R$20)&lt;&gt;0),"","보스")&amp;"인게임누적합배수",ChapterTable!$R:$S,2,0)*C47)
  )
  )
  )
)</f>
        <v>144</v>
      </c>
      <c r="F47" s="1">
        <f ca="1">IF(AND($A47=0,$B47=1),
    VLOOKUP(1,ChapterTable!$1:$1048576,MATCH("최종"&amp;SUBSTITUTE(SUBSTITUTE(F$1,"standard",""),"|Float",""),ChapterTable!$1:$1,0),0)*ChapterTable!$P$17,
  IF(AND($A47=0,$B47=0),
    F48,
  IF($B47=0,
    VLOOKUP($A47,ChapterTable!$1:$1048576,MATCH("최종"&amp;SUBSTITUTE(SUBSTITUTE(F$1,"standard",""),"|Float",""),ChapterTable!$1:$1,0),0),
  IF($B47=1,
    IF($L47=FALSE,
      VLOOKUP($A47,ChapterTable!$1:$1048576,MATCH("최종"&amp;SUBSTITUTE(SUBSTITUTE(F$1,"standard",""),"|Float",""),ChapterTable!$1:$1,0),0),
      VLOOKUP($A47-ChapterTable!$P$11,ChapterTable!$1:$1048576,MATCH("최종"&amp;SUBSTITUTE(SUBSTITUTE(F$1,"standard",""),"|Float",""),ChapterTable!$1:$1,0),0)*ChapterTable!$P$14
    ),
  OFFSET(F47,-$B47+IF($L47,1,0),0)*
    (VLOOKUP(SUBSTITUTE(SUBSTITUTE(F$1,"standard",""),"|Float","")&amp;IF(OR($L47=TRUE,$A47=0,MOD($A47,ChapterTable!$R$20)&lt;&gt;0),"","보스")&amp;"인게임누적곱배수",ChapterTable!$R:$S,2,0)^D47
    +VLOOKUP(SUBSTITUTE(SUBSTITUTE(F$1,"standard",""),"|Float","")&amp;IF(OR($L47=TRUE,$A47=0,MOD($A47,ChapterTable!$R$20)&lt;&gt;0),"","보스")&amp;"인게임누적합배수",ChapterTable!$R:$S,2,0)*D47)
  )
  )
  )
)</f>
        <v>53.75</v>
      </c>
      <c r="J47" t="str">
        <f>IF(ISBLANK(I47),"",
IFERROR(VLOOKUP(I47,[1]StringTable!$1:$1048576,MATCH("kor|String",[1]StringTable!$1:$1,0),0),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IF(ISBLANK(AB47),"",IF(ISERROR(VLOOKUP(AB47,[3]DropTable!$A:$A,1,0)),"드랍없음",""))</f>
        <v/>
      </c>
      <c r="AE47" t="str">
        <f>IF(ISBLANK(AD47),"",IF(ISERROR(VLOOKUP(AD47,[3]DropTable!$A:$A,1,0)),"드랍없음",""))</f>
        <v/>
      </c>
      <c r="AH47">
        <v>1.5</v>
      </c>
      <c r="AI47">
        <f t="shared" si="7"/>
        <v>0.5</v>
      </c>
      <c r="AJ47">
        <f t="shared" si="5"/>
        <v>0.54666666600000002</v>
      </c>
      <c r="AK47">
        <f t="shared" si="6"/>
        <v>1</v>
      </c>
      <c r="AL47">
        <v>0</v>
      </c>
    </row>
    <row r="48" spans="1:38" x14ac:dyDescent="0.3">
      <c r="A48">
        <v>1</v>
      </c>
      <c r="B48">
        <v>15</v>
      </c>
      <c r="C48">
        <f>IF(OR($L48=TRUE,$A48=0,MOD($A48,ChapterTable!$R$20)&lt;&gt;0),
MAX(0,INT(($B48+ChapterTable!$P$26+VLOOKUP(SUBSTITUTE(C$1,"성장단계","")&amp;"단계오프셋",ChapterTable!$R:$S,2,0))/ChapterTable!$P$23)),
MAX(0,INT(($B48+ChapterTable!$R$26+VLOOKUP(SUBSTITUTE(C$1,"성장단계","")&amp;"보스단계오프셋",ChapterTable!$R:$S,2,0))/ChapterTable!$R$23)))</f>
        <v>1</v>
      </c>
      <c r="D48">
        <f>IF(OR($L48=TRUE,$A48=0,MOD($A48,ChapterTable!$R$20)&lt;&gt;0),
MAX(0,INT(($B48+ChapterTable!$P$26+VLOOKUP(SUBSTITUTE(D$1,"성장단계","")&amp;"단계오프셋",ChapterTable!$R:$S,2,0))/ChapterTable!$P$23)),
MAX(0,INT(($B48+ChapterTable!$R$26+VLOOKUP(SUBSTITUTE(D$1,"성장단계","")&amp;"보스단계오프셋",ChapterTable!$R:$S,2,0))/ChapterTable!$R$23)))</f>
        <v>1</v>
      </c>
      <c r="E48" s="1">
        <f ca="1">IF(AND($A48=0,$B48=1),
    VLOOKUP(1,ChapterTable!$1:$1048576,MATCH("최종"&amp;SUBSTITUTE(SUBSTITUTE(E$1,"standard",""),"|Float",""),ChapterTable!$1:$1,0),0)*ChapterTable!$P$17,
  IF(AND($A48=0,$B48=0),
    E49,
  IF($B48=0,
    VLOOKUP($A48,ChapterTable!$1:$1048576,MATCH("최종"&amp;SUBSTITUTE(SUBSTITUTE(E$1,"standard",""),"|Float",""),ChapterTable!$1:$1,0),0),
  IF($B48=1,
    IF($L48=FALSE,
      VLOOKUP($A48,ChapterTable!$1:$1048576,MATCH("최종"&amp;SUBSTITUTE(SUBSTITUTE(E$1,"standard",""),"|Float",""),ChapterTable!$1:$1,0),0),
      VLOOKUP($A48-ChapterTable!$P$11,ChapterTable!$1:$1048576,MATCH("최종"&amp;SUBSTITUTE(SUBSTITUTE(E$1,"standard",""),"|Float",""),ChapterTable!$1:$1,0),0)*ChapterTable!$P$14
    ),
  OFFSET(E48,-$B48+IF($L48,1,0),0)*IF($B48&gt;OFFSET($B48,1,0),ChapterTable!$R$17,1)*
    (VLOOKUP(SUBSTITUTE(SUBSTITUTE(E$1,"standard",""),"|Float","")&amp;IF(OR($L48=TRUE,$A48=0,MOD($A48,ChapterTable!$R$20)&lt;&gt;0),"","보스")&amp;"인게임누적곱배수",ChapterTable!$R:$S,2,0)^C48
    +VLOOKUP(SUBSTITUTE(SUBSTITUTE(E$1,"standard",""),"|Float","")&amp;IF(OR($L48=TRUE,$A48=0,MOD($A48,ChapterTable!$R$20)&lt;&gt;0),"","보스")&amp;"인게임누적합배수",ChapterTable!$R:$S,2,0)*C48)
  )
  )
  )
)</f>
        <v>144</v>
      </c>
      <c r="F48" s="1">
        <f ca="1">IF(AND($A48=0,$B48=1),
    VLOOKUP(1,ChapterTable!$1:$1048576,MATCH("최종"&amp;SUBSTITUTE(SUBSTITUTE(F$1,"standard",""),"|Float",""),ChapterTable!$1:$1,0),0)*ChapterTable!$P$17,
  IF(AND($A48=0,$B48=0),
    F49,
  IF($B48=0,
    VLOOKUP($A48,ChapterTable!$1:$1048576,MATCH("최종"&amp;SUBSTITUTE(SUBSTITUTE(F$1,"standard",""),"|Float",""),ChapterTable!$1:$1,0),0),
  IF($B48=1,
    IF($L48=FALSE,
      VLOOKUP($A48,ChapterTable!$1:$1048576,MATCH("최종"&amp;SUBSTITUTE(SUBSTITUTE(F$1,"standard",""),"|Float",""),ChapterTable!$1:$1,0),0),
      VLOOKUP($A48-ChapterTable!$P$11,ChapterTable!$1:$1048576,MATCH("최종"&amp;SUBSTITUTE(SUBSTITUTE(F$1,"standard",""),"|Float",""),ChapterTable!$1:$1,0),0)*ChapterTable!$P$14
    ),
  OFFSET(F48,-$B48+IF($L48,1,0),0)*
    (VLOOKUP(SUBSTITUTE(SUBSTITUTE(F$1,"standard",""),"|Float","")&amp;IF(OR($L48=TRUE,$A48=0,MOD($A48,ChapterTable!$R$20)&lt;&gt;0),"","보스")&amp;"인게임누적곱배수",ChapterTable!$R:$S,2,0)^D48
    +VLOOKUP(SUBSTITUTE(SUBSTITUTE(F$1,"standard",""),"|Float","")&amp;IF(OR($L48=TRUE,$A48=0,MOD($A48,ChapterTable!$R$20)&lt;&gt;0),"","보스")&amp;"인게임누적합배수",ChapterTable!$R:$S,2,0)*D48)
  )
  )
  )
)</f>
        <v>53.75</v>
      </c>
      <c r="J48" t="str">
        <f>IF(ISBLANK(I48),"",
IFERROR(VLOOKUP(I48,[1]StringTable!$1:$1048576,MATCH("kor|String",[1]StringTable!$1:$1,0),0),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IF(ISBLANK(AB48),"",IF(ISERROR(VLOOKUP(AB48,[3]DropTable!$A:$A,1,0)),"드랍없음",""))</f>
        <v/>
      </c>
      <c r="AE48" t="str">
        <f>IF(ISBLANK(AD48),"",IF(ISERROR(VLOOKUP(AD48,[3]DropTable!$A:$A,1,0)),"드랍없음",""))</f>
        <v/>
      </c>
      <c r="AH48">
        <v>1.5</v>
      </c>
      <c r="AI48">
        <f t="shared" si="7"/>
        <v>0.5</v>
      </c>
      <c r="AJ48">
        <f t="shared" si="5"/>
        <v>0.54666666600000002</v>
      </c>
      <c r="AK48">
        <f t="shared" si="6"/>
        <v>1</v>
      </c>
      <c r="AL48">
        <v>0</v>
      </c>
    </row>
    <row r="49" spans="1:38" x14ac:dyDescent="0.3">
      <c r="A49">
        <v>1</v>
      </c>
      <c r="B49">
        <v>16</v>
      </c>
      <c r="C49">
        <f>IF(OR($L49=TRUE,$A49=0,MOD($A49,ChapterTable!$R$20)&lt;&gt;0),
MAX(0,INT(($B49+ChapterTable!$P$26+VLOOKUP(SUBSTITUTE(C$1,"성장단계","")&amp;"단계오프셋",ChapterTable!$R:$S,2,0))/ChapterTable!$P$23)),
MAX(0,INT(($B49+ChapterTable!$R$26+VLOOKUP(SUBSTITUTE(C$1,"성장단계","")&amp;"보스단계오프셋",ChapterTable!$R:$S,2,0))/ChapterTable!$R$23)))</f>
        <v>2</v>
      </c>
      <c r="D49">
        <f>IF(OR($L49=TRUE,$A49=0,MOD($A49,ChapterTable!$R$20)&lt;&gt;0),
MAX(0,INT(($B49+ChapterTable!$P$26+VLOOKUP(SUBSTITUTE(D$1,"성장단계","")&amp;"단계오프셋",ChapterTable!$R:$S,2,0))/ChapterTable!$P$23)),
MAX(0,INT(($B49+ChapterTable!$R$26+VLOOKUP(SUBSTITUTE(D$1,"성장단계","")&amp;"보스단계오프셋",ChapterTable!$R:$S,2,0))/ChapterTable!$R$23)))</f>
        <v>1</v>
      </c>
      <c r="E49" s="1">
        <f ca="1">IF(AND($A49=0,$B49=1),
    VLOOKUP(1,ChapterTable!$1:$1048576,MATCH("최종"&amp;SUBSTITUTE(SUBSTITUTE(E$1,"standard",""),"|Float",""),ChapterTable!$1:$1,0),0)*ChapterTable!$P$17,
  IF(AND($A49=0,$B49=0),
    E50,
  IF($B49=0,
    VLOOKUP($A49,ChapterTable!$1:$1048576,MATCH("최종"&amp;SUBSTITUTE(SUBSTITUTE(E$1,"standard",""),"|Float",""),ChapterTable!$1:$1,0),0),
  IF($B49=1,
    IF($L49=FALSE,
      VLOOKUP($A49,ChapterTable!$1:$1048576,MATCH("최종"&amp;SUBSTITUTE(SUBSTITUTE(E$1,"standard",""),"|Float",""),ChapterTable!$1:$1,0),0),
      VLOOKUP($A49-ChapterTable!$P$11,ChapterTable!$1:$1048576,MATCH("최종"&amp;SUBSTITUTE(SUBSTITUTE(E$1,"standard",""),"|Float",""),ChapterTable!$1:$1,0),0)*ChapterTable!$P$14
    ),
  OFFSET(E49,-$B49+IF($L49,1,0),0)*IF($B49&gt;OFFSET($B49,1,0),ChapterTable!$R$17,1)*
    (VLOOKUP(SUBSTITUTE(SUBSTITUTE(E$1,"standard",""),"|Float","")&amp;IF(OR($L49=TRUE,$A49=0,MOD($A49,ChapterTable!$R$20)&lt;&gt;0),"","보스")&amp;"인게임누적곱배수",ChapterTable!$R:$S,2,0)^C49
    +VLOOKUP(SUBSTITUTE(SUBSTITUTE(E$1,"standard",""),"|Float","")&amp;IF(OR($L49=TRUE,$A49=0,MOD($A49,ChapterTable!$R$20)&lt;&gt;0),"","보스")&amp;"인게임누적합배수",ChapterTable!$R:$S,2,0)*C49)
  )
  )
  )
)</f>
        <v>168</v>
      </c>
      <c r="F49" s="1">
        <f ca="1">IF(AND($A49=0,$B49=1),
    VLOOKUP(1,ChapterTable!$1:$1048576,MATCH("최종"&amp;SUBSTITUTE(SUBSTITUTE(F$1,"standard",""),"|Float",""),ChapterTable!$1:$1,0),0)*ChapterTable!$P$17,
  IF(AND($A49=0,$B49=0),
    F50,
  IF($B49=0,
    VLOOKUP($A49,ChapterTable!$1:$1048576,MATCH("최종"&amp;SUBSTITUTE(SUBSTITUTE(F$1,"standard",""),"|Float",""),ChapterTable!$1:$1,0),0),
  IF($B49=1,
    IF($L49=FALSE,
      VLOOKUP($A49,ChapterTable!$1:$1048576,MATCH("최종"&amp;SUBSTITUTE(SUBSTITUTE(F$1,"standard",""),"|Float",""),ChapterTable!$1:$1,0),0),
      VLOOKUP($A49-ChapterTable!$P$11,ChapterTable!$1:$1048576,MATCH("최종"&amp;SUBSTITUTE(SUBSTITUTE(F$1,"standard",""),"|Float",""),ChapterTable!$1:$1,0),0)*ChapterTable!$P$14
    ),
  OFFSET(F49,-$B49+IF($L49,1,0),0)*
    (VLOOKUP(SUBSTITUTE(SUBSTITUTE(F$1,"standard",""),"|Float","")&amp;IF(OR($L49=TRUE,$A49=0,MOD($A49,ChapterTable!$R$20)&lt;&gt;0),"","보스")&amp;"인게임누적곱배수",ChapterTable!$R:$S,2,0)^D49
    +VLOOKUP(SUBSTITUTE(SUBSTITUTE(F$1,"standard",""),"|Float","")&amp;IF(OR($L49=TRUE,$A49=0,MOD($A49,ChapterTable!$R$20)&lt;&gt;0),"","보스")&amp;"인게임누적합배수",ChapterTable!$R:$S,2,0)*D49)
  )
  )
  )
)</f>
        <v>53.75</v>
      </c>
      <c r="J49" t="str">
        <f>IF(ISBLANK(I49),"",
IFERROR(VLOOKUP(I49,[1]StringTable!$1:$1048576,MATCH("kor|String",[1]StringTable!$1:$1,0),0),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IF(ISBLANK(AB49),"",IF(ISERROR(VLOOKUP(AB49,[3]DropTable!$A:$A,1,0)),"드랍없음",""))</f>
        <v/>
      </c>
      <c r="AE49" t="str">
        <f>IF(ISBLANK(AD49),"",IF(ISERROR(VLOOKUP(AD49,[3]DropTable!$A:$A,1,0)),"드랍없음",""))</f>
        <v/>
      </c>
      <c r="AH49">
        <v>1.5</v>
      </c>
      <c r="AI49">
        <f t="shared" si="7"/>
        <v>0.5</v>
      </c>
      <c r="AJ49">
        <f t="shared" si="5"/>
        <v>0.54666666600000002</v>
      </c>
      <c r="AK49">
        <f t="shared" si="6"/>
        <v>1</v>
      </c>
      <c r="AL49">
        <v>0</v>
      </c>
    </row>
    <row r="50" spans="1:38" x14ac:dyDescent="0.3">
      <c r="A50">
        <v>1</v>
      </c>
      <c r="B50">
        <v>17</v>
      </c>
      <c r="C50">
        <f>IF(OR($L50=TRUE,$A50=0,MOD($A50,ChapterTable!$R$20)&lt;&gt;0),
MAX(0,INT(($B50+ChapterTable!$P$26+VLOOKUP(SUBSTITUTE(C$1,"성장단계","")&amp;"단계오프셋",ChapterTable!$R:$S,2,0))/ChapterTable!$P$23)),
MAX(0,INT(($B50+ChapterTable!$R$26+VLOOKUP(SUBSTITUTE(C$1,"성장단계","")&amp;"보스단계오프셋",ChapterTable!$R:$S,2,0))/ChapterTable!$R$23)))</f>
        <v>2</v>
      </c>
      <c r="D50">
        <f>IF(OR($L50=TRUE,$A50=0,MOD($A50,ChapterTable!$R$20)&lt;&gt;0),
MAX(0,INT(($B50+ChapterTable!$P$26+VLOOKUP(SUBSTITUTE(D$1,"성장단계","")&amp;"단계오프셋",ChapterTable!$R:$S,2,0))/ChapterTable!$P$23)),
MAX(0,INT(($B50+ChapterTable!$R$26+VLOOKUP(SUBSTITUTE(D$1,"성장단계","")&amp;"보스단계오프셋",ChapterTable!$R:$S,2,0))/ChapterTable!$R$23)))</f>
        <v>1</v>
      </c>
      <c r="E50" s="1">
        <f ca="1">IF(AND($A50=0,$B50=1),
    VLOOKUP(1,ChapterTable!$1:$1048576,MATCH("최종"&amp;SUBSTITUTE(SUBSTITUTE(E$1,"standard",""),"|Float",""),ChapterTable!$1:$1,0),0)*ChapterTable!$P$17,
  IF(AND($A50=0,$B50=0),
    E51,
  IF($B50=0,
    VLOOKUP($A50,ChapterTable!$1:$1048576,MATCH("최종"&amp;SUBSTITUTE(SUBSTITUTE(E$1,"standard",""),"|Float",""),ChapterTable!$1:$1,0),0),
  IF($B50=1,
    IF($L50=FALSE,
      VLOOKUP($A50,ChapterTable!$1:$1048576,MATCH("최종"&amp;SUBSTITUTE(SUBSTITUTE(E$1,"standard",""),"|Float",""),ChapterTable!$1:$1,0),0),
      VLOOKUP($A50-ChapterTable!$P$11,ChapterTable!$1:$1048576,MATCH("최종"&amp;SUBSTITUTE(SUBSTITUTE(E$1,"standard",""),"|Float",""),ChapterTable!$1:$1,0),0)*ChapterTable!$P$14
    ),
  OFFSET(E50,-$B50+IF($L50,1,0),0)*IF($B50&gt;OFFSET($B50,1,0),ChapterTable!$R$17,1)*
    (VLOOKUP(SUBSTITUTE(SUBSTITUTE(E$1,"standard",""),"|Float","")&amp;IF(OR($L50=TRUE,$A50=0,MOD($A50,ChapterTable!$R$20)&lt;&gt;0),"","보스")&amp;"인게임누적곱배수",ChapterTable!$R:$S,2,0)^C50
    +VLOOKUP(SUBSTITUTE(SUBSTITUTE(E$1,"standard",""),"|Float","")&amp;IF(OR($L50=TRUE,$A50=0,MOD($A50,ChapterTable!$R$20)&lt;&gt;0),"","보스")&amp;"인게임누적합배수",ChapterTable!$R:$S,2,0)*C50)
  )
  )
  )
)</f>
        <v>168</v>
      </c>
      <c r="F50" s="1">
        <f ca="1">IF(AND($A50=0,$B50=1),
    VLOOKUP(1,ChapterTable!$1:$1048576,MATCH("최종"&amp;SUBSTITUTE(SUBSTITUTE(F$1,"standard",""),"|Float",""),ChapterTable!$1:$1,0),0)*ChapterTable!$P$17,
  IF(AND($A50=0,$B50=0),
    F51,
  IF($B50=0,
    VLOOKUP($A50,ChapterTable!$1:$1048576,MATCH("최종"&amp;SUBSTITUTE(SUBSTITUTE(F$1,"standard",""),"|Float",""),ChapterTable!$1:$1,0),0),
  IF($B50=1,
    IF($L50=FALSE,
      VLOOKUP($A50,ChapterTable!$1:$1048576,MATCH("최종"&amp;SUBSTITUTE(SUBSTITUTE(F$1,"standard",""),"|Float",""),ChapterTable!$1:$1,0),0),
      VLOOKUP($A50-ChapterTable!$P$11,ChapterTable!$1:$1048576,MATCH("최종"&amp;SUBSTITUTE(SUBSTITUTE(F$1,"standard",""),"|Float",""),ChapterTable!$1:$1,0),0)*ChapterTable!$P$14
    ),
  OFFSET(F50,-$B50+IF($L50,1,0),0)*
    (VLOOKUP(SUBSTITUTE(SUBSTITUTE(F$1,"standard",""),"|Float","")&amp;IF(OR($L50=TRUE,$A50=0,MOD($A50,ChapterTable!$R$20)&lt;&gt;0),"","보스")&amp;"인게임누적곱배수",ChapterTable!$R:$S,2,0)^D50
    +VLOOKUP(SUBSTITUTE(SUBSTITUTE(F$1,"standard",""),"|Float","")&amp;IF(OR($L50=TRUE,$A50=0,MOD($A50,ChapterTable!$R$20)&lt;&gt;0),"","보스")&amp;"인게임누적합배수",ChapterTable!$R:$S,2,0)*D50)
  )
  )
  )
)</f>
        <v>53.75</v>
      </c>
      <c r="J50" t="str">
        <f>IF(ISBLANK(I50),"",
IFERROR(VLOOKUP(I50,[1]StringTable!$1:$1048576,MATCH("kor|String",[1]StringTable!$1:$1,0),0),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IF(ISBLANK(AB50),"",IF(ISERROR(VLOOKUP(AB50,[3]DropTable!$A:$A,1,0)),"드랍없음",""))</f>
        <v/>
      </c>
      <c r="AE50" t="str">
        <f>IF(ISBLANK(AD50),"",IF(ISERROR(VLOOKUP(AD50,[3]DropTable!$A:$A,1,0)),"드랍없음",""))</f>
        <v/>
      </c>
      <c r="AH50">
        <v>1.5</v>
      </c>
      <c r="AI50">
        <f t="shared" si="7"/>
        <v>0.5</v>
      </c>
      <c r="AJ50">
        <f t="shared" si="5"/>
        <v>0.54666666600000002</v>
      </c>
      <c r="AK50">
        <f t="shared" si="6"/>
        <v>1</v>
      </c>
      <c r="AL50">
        <v>0</v>
      </c>
    </row>
    <row r="51" spans="1:38" x14ac:dyDescent="0.3">
      <c r="A51">
        <v>1</v>
      </c>
      <c r="B51">
        <v>18</v>
      </c>
      <c r="C51">
        <f>IF(OR($L51=TRUE,$A51=0,MOD($A51,ChapterTable!$R$20)&lt;&gt;0),
MAX(0,INT(($B51+ChapterTable!$P$26+VLOOKUP(SUBSTITUTE(C$1,"성장단계","")&amp;"단계오프셋",ChapterTable!$R:$S,2,0))/ChapterTable!$P$23)),
MAX(0,INT(($B51+ChapterTable!$R$26+VLOOKUP(SUBSTITUTE(C$1,"성장단계","")&amp;"보스단계오프셋",ChapterTable!$R:$S,2,0))/ChapterTable!$R$23)))</f>
        <v>2</v>
      </c>
      <c r="D51">
        <f>IF(OR($L51=TRUE,$A51=0,MOD($A51,ChapterTable!$R$20)&lt;&gt;0),
MAX(0,INT(($B51+ChapterTable!$P$26+VLOOKUP(SUBSTITUTE(D$1,"성장단계","")&amp;"단계오프셋",ChapterTable!$R:$S,2,0))/ChapterTable!$P$23)),
MAX(0,INT(($B51+ChapterTable!$R$26+VLOOKUP(SUBSTITUTE(D$1,"성장단계","")&amp;"보스단계오프셋",ChapterTable!$R:$S,2,0))/ChapterTable!$R$23)))</f>
        <v>1</v>
      </c>
      <c r="E51" s="1">
        <f ca="1">IF(AND($A51=0,$B51=1),
    VLOOKUP(1,ChapterTable!$1:$1048576,MATCH("최종"&amp;SUBSTITUTE(SUBSTITUTE(E$1,"standard",""),"|Float",""),ChapterTable!$1:$1,0),0)*ChapterTable!$P$17,
  IF(AND($A51=0,$B51=0),
    E52,
  IF($B51=0,
    VLOOKUP($A51,ChapterTable!$1:$1048576,MATCH("최종"&amp;SUBSTITUTE(SUBSTITUTE(E$1,"standard",""),"|Float",""),ChapterTable!$1:$1,0),0),
  IF($B51=1,
    IF($L51=FALSE,
      VLOOKUP($A51,ChapterTable!$1:$1048576,MATCH("최종"&amp;SUBSTITUTE(SUBSTITUTE(E$1,"standard",""),"|Float",""),ChapterTable!$1:$1,0),0),
      VLOOKUP($A51-ChapterTable!$P$11,ChapterTable!$1:$1048576,MATCH("최종"&amp;SUBSTITUTE(SUBSTITUTE(E$1,"standard",""),"|Float",""),ChapterTable!$1:$1,0),0)*ChapterTable!$P$14
    ),
  OFFSET(E51,-$B51+IF($L51,1,0),0)*IF($B51&gt;OFFSET($B51,1,0),ChapterTable!$R$17,1)*
    (VLOOKUP(SUBSTITUTE(SUBSTITUTE(E$1,"standard",""),"|Float","")&amp;IF(OR($L51=TRUE,$A51=0,MOD($A51,ChapterTable!$R$20)&lt;&gt;0),"","보스")&amp;"인게임누적곱배수",ChapterTable!$R:$S,2,0)^C51
    +VLOOKUP(SUBSTITUTE(SUBSTITUTE(E$1,"standard",""),"|Float","")&amp;IF(OR($L51=TRUE,$A51=0,MOD($A51,ChapterTable!$R$20)&lt;&gt;0),"","보스")&amp;"인게임누적합배수",ChapterTable!$R:$S,2,0)*C51)
  )
  )
  )
)</f>
        <v>168</v>
      </c>
      <c r="F51" s="1">
        <f ca="1">IF(AND($A51=0,$B51=1),
    VLOOKUP(1,ChapterTable!$1:$1048576,MATCH("최종"&amp;SUBSTITUTE(SUBSTITUTE(F$1,"standard",""),"|Float",""),ChapterTable!$1:$1,0),0)*ChapterTable!$P$17,
  IF(AND($A51=0,$B51=0),
    F52,
  IF($B51=0,
    VLOOKUP($A51,ChapterTable!$1:$1048576,MATCH("최종"&amp;SUBSTITUTE(SUBSTITUTE(F$1,"standard",""),"|Float",""),ChapterTable!$1:$1,0),0),
  IF($B51=1,
    IF($L51=FALSE,
      VLOOKUP($A51,ChapterTable!$1:$1048576,MATCH("최종"&amp;SUBSTITUTE(SUBSTITUTE(F$1,"standard",""),"|Float",""),ChapterTable!$1:$1,0),0),
      VLOOKUP($A51-ChapterTable!$P$11,ChapterTable!$1:$1048576,MATCH("최종"&amp;SUBSTITUTE(SUBSTITUTE(F$1,"standard",""),"|Float",""),ChapterTable!$1:$1,0),0)*ChapterTable!$P$14
    ),
  OFFSET(F51,-$B51+IF($L51,1,0),0)*
    (VLOOKUP(SUBSTITUTE(SUBSTITUTE(F$1,"standard",""),"|Float","")&amp;IF(OR($L51=TRUE,$A51=0,MOD($A51,ChapterTable!$R$20)&lt;&gt;0),"","보스")&amp;"인게임누적곱배수",ChapterTable!$R:$S,2,0)^D51
    +VLOOKUP(SUBSTITUTE(SUBSTITUTE(F$1,"standard",""),"|Float","")&amp;IF(OR($L51=TRUE,$A51=0,MOD($A51,ChapterTable!$R$20)&lt;&gt;0),"","보스")&amp;"인게임누적합배수",ChapterTable!$R:$S,2,0)*D51)
  )
  )
  )
)</f>
        <v>53.75</v>
      </c>
      <c r="J51" t="str">
        <f>IF(ISBLANK(I51),"",
IFERROR(VLOOKUP(I51,[1]StringTable!$1:$1048576,MATCH("kor|String",[1]StringTable!$1:$1,0),0),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IF(ISBLANK(AB51),"",IF(ISERROR(VLOOKUP(AB51,[3]DropTable!$A:$A,1,0)),"드랍없음",""))</f>
        <v/>
      </c>
      <c r="AE51" t="str">
        <f>IF(ISBLANK(AD51),"",IF(ISERROR(VLOOKUP(AD51,[3]DropTable!$A:$A,1,0)),"드랍없음",""))</f>
        <v/>
      </c>
      <c r="AH51">
        <v>1.5</v>
      </c>
      <c r="AI51">
        <f t="shared" si="7"/>
        <v>0.5</v>
      </c>
      <c r="AJ51">
        <f t="shared" si="5"/>
        <v>0.54666666600000002</v>
      </c>
      <c r="AK51">
        <f t="shared" si="6"/>
        <v>1</v>
      </c>
      <c r="AL51">
        <v>0</v>
      </c>
    </row>
    <row r="52" spans="1:38" x14ac:dyDescent="0.3">
      <c r="A52">
        <v>1</v>
      </c>
      <c r="B52">
        <v>19</v>
      </c>
      <c r="C52">
        <f>IF(OR($L52=TRUE,$A52=0,MOD($A52,ChapterTable!$R$20)&lt;&gt;0),
MAX(0,INT(($B52+ChapterTable!$P$26+VLOOKUP(SUBSTITUTE(C$1,"성장단계","")&amp;"단계오프셋",ChapterTable!$R:$S,2,0))/ChapterTable!$P$23)),
MAX(0,INT(($B52+ChapterTable!$R$26+VLOOKUP(SUBSTITUTE(C$1,"성장단계","")&amp;"보스단계오프셋",ChapterTable!$R:$S,2,0))/ChapterTable!$R$23)))</f>
        <v>2</v>
      </c>
      <c r="D52">
        <f>IF(OR($L52=TRUE,$A52=0,MOD($A52,ChapterTable!$R$20)&lt;&gt;0),
MAX(0,INT(($B52+ChapterTable!$P$26+VLOOKUP(SUBSTITUTE(D$1,"성장단계","")&amp;"단계오프셋",ChapterTable!$R:$S,2,0))/ChapterTable!$P$23)),
MAX(0,INT(($B52+ChapterTable!$R$26+VLOOKUP(SUBSTITUTE(D$1,"성장단계","")&amp;"보스단계오프셋",ChapterTable!$R:$S,2,0))/ChapterTable!$R$23)))</f>
        <v>1</v>
      </c>
      <c r="E52" s="1">
        <f ca="1">IF(AND($A52=0,$B52=1),
    VLOOKUP(1,ChapterTable!$1:$1048576,MATCH("최종"&amp;SUBSTITUTE(SUBSTITUTE(E$1,"standard",""),"|Float",""),ChapterTable!$1:$1,0),0)*ChapterTable!$P$17,
  IF(AND($A52=0,$B52=0),
    E53,
  IF($B52=0,
    VLOOKUP($A52,ChapterTable!$1:$1048576,MATCH("최종"&amp;SUBSTITUTE(SUBSTITUTE(E$1,"standard",""),"|Float",""),ChapterTable!$1:$1,0),0),
  IF($B52=1,
    IF($L52=FALSE,
      VLOOKUP($A52,ChapterTable!$1:$1048576,MATCH("최종"&amp;SUBSTITUTE(SUBSTITUTE(E$1,"standard",""),"|Float",""),ChapterTable!$1:$1,0),0),
      VLOOKUP($A52-ChapterTable!$P$11,ChapterTable!$1:$1048576,MATCH("최종"&amp;SUBSTITUTE(SUBSTITUTE(E$1,"standard",""),"|Float",""),ChapterTable!$1:$1,0),0)*ChapterTable!$P$14
    ),
  OFFSET(E52,-$B52+IF($L52,1,0),0)*IF($B52&gt;OFFSET($B52,1,0),ChapterTable!$R$17,1)*
    (VLOOKUP(SUBSTITUTE(SUBSTITUTE(E$1,"standard",""),"|Float","")&amp;IF(OR($L52=TRUE,$A52=0,MOD($A52,ChapterTable!$R$20)&lt;&gt;0),"","보스")&amp;"인게임누적곱배수",ChapterTable!$R:$S,2,0)^C52
    +VLOOKUP(SUBSTITUTE(SUBSTITUTE(E$1,"standard",""),"|Float","")&amp;IF(OR($L52=TRUE,$A52=0,MOD($A52,ChapterTable!$R$20)&lt;&gt;0),"","보스")&amp;"인게임누적합배수",ChapterTable!$R:$S,2,0)*C52)
  )
  )
  )
)</f>
        <v>168</v>
      </c>
      <c r="F52" s="1">
        <f ca="1">IF(AND($A52=0,$B52=1),
    VLOOKUP(1,ChapterTable!$1:$1048576,MATCH("최종"&amp;SUBSTITUTE(SUBSTITUTE(F$1,"standard",""),"|Float",""),ChapterTable!$1:$1,0),0)*ChapterTable!$P$17,
  IF(AND($A52=0,$B52=0),
    F53,
  IF($B52=0,
    VLOOKUP($A52,ChapterTable!$1:$1048576,MATCH("최종"&amp;SUBSTITUTE(SUBSTITUTE(F$1,"standard",""),"|Float",""),ChapterTable!$1:$1,0),0),
  IF($B52=1,
    IF($L52=FALSE,
      VLOOKUP($A52,ChapterTable!$1:$1048576,MATCH("최종"&amp;SUBSTITUTE(SUBSTITUTE(F$1,"standard",""),"|Float",""),ChapterTable!$1:$1,0),0),
      VLOOKUP($A52-ChapterTable!$P$11,ChapterTable!$1:$1048576,MATCH("최종"&amp;SUBSTITUTE(SUBSTITUTE(F$1,"standard",""),"|Float",""),ChapterTable!$1:$1,0),0)*ChapterTable!$P$14
    ),
  OFFSET(F52,-$B52+IF($L52,1,0),0)*
    (VLOOKUP(SUBSTITUTE(SUBSTITUTE(F$1,"standard",""),"|Float","")&amp;IF(OR($L52=TRUE,$A52=0,MOD($A52,ChapterTable!$R$20)&lt;&gt;0),"","보스")&amp;"인게임누적곱배수",ChapterTable!$R:$S,2,0)^D52
    +VLOOKUP(SUBSTITUTE(SUBSTITUTE(F$1,"standard",""),"|Float","")&amp;IF(OR($L52=TRUE,$A52=0,MOD($A52,ChapterTable!$R$20)&lt;&gt;0),"","보스")&amp;"인게임누적합배수",ChapterTable!$R:$S,2,0)*D52)
  )
  )
  )
)</f>
        <v>53.75</v>
      </c>
      <c r="J52" t="str">
        <f>IF(ISBLANK(I52),"",
IFERROR(VLOOKUP(I52,[1]StringTable!$1:$1048576,MATCH("kor|String",[1]StringTable!$1:$1,0),0),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IF(ISBLANK(AB52),"",IF(ISERROR(VLOOKUP(AB52,[3]DropTable!$A:$A,1,0)),"드랍없음",""))</f>
        <v/>
      </c>
      <c r="AE52" t="str">
        <f>IF(ISBLANK(AD52),"",IF(ISERROR(VLOOKUP(AD52,[3]DropTable!$A:$A,1,0)),"드랍없음",""))</f>
        <v/>
      </c>
      <c r="AH52">
        <v>1.5</v>
      </c>
      <c r="AI52">
        <f t="shared" si="7"/>
        <v>0.5</v>
      </c>
      <c r="AJ52">
        <f t="shared" si="5"/>
        <v>0.54666666600000002</v>
      </c>
      <c r="AK52">
        <f t="shared" si="6"/>
        <v>1</v>
      </c>
      <c r="AL52">
        <v>0</v>
      </c>
    </row>
    <row r="53" spans="1:38" x14ac:dyDescent="0.3">
      <c r="A53">
        <v>1</v>
      </c>
      <c r="B53">
        <v>20</v>
      </c>
      <c r="C53">
        <f>IF(OR($L53=TRUE,$A53=0,MOD($A53,ChapterTable!$R$20)&lt;&gt;0),
MAX(0,INT(($B53+ChapterTable!$P$26+VLOOKUP(SUBSTITUTE(C$1,"성장단계","")&amp;"단계오프셋",ChapterTable!$R:$S,2,0))/ChapterTable!$P$23)),
MAX(0,INT(($B53+ChapterTable!$R$26+VLOOKUP(SUBSTITUTE(C$1,"성장단계","")&amp;"보스단계오프셋",ChapterTable!$R:$S,2,0))/ChapterTable!$R$23)))</f>
        <v>2</v>
      </c>
      <c r="D53">
        <f>IF(OR($L53=TRUE,$A53=0,MOD($A53,ChapterTable!$R$20)&lt;&gt;0),
MAX(0,INT(($B53+ChapterTable!$P$26+VLOOKUP(SUBSTITUTE(D$1,"성장단계","")&amp;"단계오프셋",ChapterTable!$R:$S,2,0))/ChapterTable!$P$23)),
MAX(0,INT(($B53+ChapterTable!$R$26+VLOOKUP(SUBSTITUTE(D$1,"성장단계","")&amp;"보스단계오프셋",ChapterTable!$R:$S,2,0))/ChapterTable!$R$23)))</f>
        <v>1</v>
      </c>
      <c r="E53" s="1">
        <f ca="1">IF(AND($A53=0,$B53=1),
    VLOOKUP(1,ChapterTable!$1:$1048576,MATCH("최종"&amp;SUBSTITUTE(SUBSTITUTE(E$1,"standard",""),"|Float",""),ChapterTable!$1:$1,0),0)*ChapterTable!$P$17,
  IF(AND($A53=0,$B53=0),
    E54,
  IF($B53=0,
    VLOOKUP($A53,ChapterTable!$1:$1048576,MATCH("최종"&amp;SUBSTITUTE(SUBSTITUTE(E$1,"standard",""),"|Float",""),ChapterTable!$1:$1,0),0),
  IF($B53=1,
    IF($L53=FALSE,
      VLOOKUP($A53,ChapterTable!$1:$1048576,MATCH("최종"&amp;SUBSTITUTE(SUBSTITUTE(E$1,"standard",""),"|Float",""),ChapterTable!$1:$1,0),0),
      VLOOKUP($A53-ChapterTable!$P$11,ChapterTable!$1:$1048576,MATCH("최종"&amp;SUBSTITUTE(SUBSTITUTE(E$1,"standard",""),"|Float",""),ChapterTable!$1:$1,0),0)*ChapterTable!$P$14
    ),
  OFFSET(E53,-$B53+IF($L53,1,0),0)*IF($B53&gt;OFFSET($B53,1,0),ChapterTable!$R$17,1)*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
  )
  )
  )
)</f>
        <v>168</v>
      </c>
      <c r="F53" s="1">
        <f ca="1">IF(AND($A53=0,$B53=1),
    VLOOKUP(1,ChapterTable!$1:$1048576,MATCH("최종"&amp;SUBSTITUTE(SUBSTITUTE(F$1,"standard",""),"|Float",""),ChapterTable!$1:$1,0),0)*ChapterTable!$P$17,
  IF(AND($A53=0,$B53=0),
    F54,
  IF($B53=0,
    VLOOKUP($A53,ChapterTable!$1:$1048576,MATCH("최종"&amp;SUBSTITUTE(SUBSTITUTE(F$1,"standard",""),"|Float",""),ChapterTable!$1:$1,0),0),
  IF($B53=1,
    IF($L53=FALSE,
      VLOOKUP($A53,ChapterTable!$1:$1048576,MATCH("최종"&amp;SUBSTITUTE(SUBSTITUTE(F$1,"standard",""),"|Float",""),ChapterTable!$1:$1,0),0),
      VLOOKUP($A53-ChapterTable!$P$11,ChapterTable!$1:$1048576,MATCH("최종"&amp;SUBSTITUTE(SUBSTITUTE(F$1,"standard",""),"|Float",""),ChapterTable!$1:$1,0),0)*ChapterTable!$P$14
    ),
  OFFSET(F53,-$B53+IF($L53,1,0),0)*
    (VLOOKUP(SUBSTITUTE(SUBSTITUTE(F$1,"standard",""),"|Float","")&amp;IF(OR($L53=TRUE,$A53=0,MOD($A53,ChapterTable!$R$20)&lt;&gt;0),"","보스")&amp;"인게임누적곱배수",ChapterTable!$R:$S,2,0)^D53
    +VLOOKUP(SUBSTITUTE(SUBSTITUTE(F$1,"standard",""),"|Float","")&amp;IF(OR($L53=TRUE,$A53=0,MOD($A53,ChapterTable!$R$20)&lt;&gt;0),"","보스")&amp;"인게임누적합배수",ChapterTable!$R:$S,2,0)*D53)
  )
  )
  )
)</f>
        <v>53.75</v>
      </c>
      <c r="J53" t="str">
        <f>IF(ISBLANK(I53),"",
IFERROR(VLOOKUP(I53,[1]StringTable!$1:$1048576,MATCH("kor|String",[1]StringTable!$1:$1,0),0),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5001</v>
      </c>
      <c r="AE53" t="str">
        <f>IF(ISBLANK(AD53),"",IF(ISERROR(VLOOKUP(AD53,[3]DropTable!$A:$A,1,0)),"드랍없음",""))</f>
        <v/>
      </c>
      <c r="AF53">
        <f ca="1">1.25*IF($B53&gt;OFFSET($B53,1,0),ChapterTable!$R$17,1)*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f>
        <v>1.75</v>
      </c>
      <c r="AG53">
        <f ca="1">35/AF53</f>
        <v>20</v>
      </c>
      <c r="AH53">
        <v>1.5</v>
      </c>
      <c r="AI53">
        <f t="shared" si="7"/>
        <v>0.5</v>
      </c>
      <c r="AJ53">
        <f t="shared" si="5"/>
        <v>1</v>
      </c>
      <c r="AK53">
        <f t="shared" si="6"/>
        <v>2</v>
      </c>
      <c r="AL53">
        <v>0</v>
      </c>
    </row>
    <row r="54" spans="1:38" x14ac:dyDescent="0.3">
      <c r="A54">
        <v>1</v>
      </c>
      <c r="B54">
        <v>21</v>
      </c>
      <c r="C54">
        <f>IF(OR($L54=TRUE,$A54=0,MOD($A54,ChapterTable!$R$20)&lt;&gt;0),
MAX(0,INT(($B54+ChapterTable!$P$26+VLOOKUP(SUBSTITUTE(C$1,"성장단계","")&amp;"단계오프셋",ChapterTable!$R:$S,2,0))/ChapterTable!$P$23)),
MAX(0,INT(($B54+ChapterTable!$R$26+VLOOKUP(SUBSTITUTE(C$1,"성장단계","")&amp;"보스단계오프셋",ChapterTable!$R:$S,2,0))/ChapterTable!$R$23)))</f>
        <v>2</v>
      </c>
      <c r="D54">
        <f>IF(OR($L54=TRUE,$A54=0,MOD($A54,ChapterTable!$R$20)&lt;&gt;0),
MAX(0,INT(($B54+ChapterTable!$P$26+VLOOKUP(SUBSTITUTE(D$1,"성장단계","")&amp;"단계오프셋",ChapterTable!$R:$S,2,0))/ChapterTable!$P$23)),
MAX(0,INT(($B54+ChapterTable!$R$26+VLOOKUP(SUBSTITUTE(D$1,"성장단계","")&amp;"보스단계오프셋",ChapterTable!$R:$S,2,0))/ChapterTable!$R$23)))</f>
        <v>2</v>
      </c>
      <c r="E54" s="1">
        <f ca="1">IF(AND($A54=0,$B54=1),
    VLOOKUP(1,ChapterTable!$1:$1048576,MATCH("최종"&amp;SUBSTITUTE(SUBSTITUTE(E$1,"standard",""),"|Float",""),ChapterTable!$1:$1,0),0)*ChapterTable!$P$17,
  IF(AND($A54=0,$B54=0),
    E55,
  IF($B54=0,
    VLOOKUP($A54,ChapterTable!$1:$1048576,MATCH("최종"&amp;SUBSTITUTE(SUBSTITUTE(E$1,"standard",""),"|Float",""),ChapterTable!$1:$1,0),0),
  IF($B54=1,
    IF($L54=FALSE,
      VLOOKUP($A54,ChapterTable!$1:$1048576,MATCH("최종"&amp;SUBSTITUTE(SUBSTITUTE(E$1,"standard",""),"|Float",""),ChapterTable!$1:$1,0),0),
      VLOOKUP($A54-ChapterTable!$P$11,ChapterTable!$1:$1048576,MATCH("최종"&amp;SUBSTITUTE(SUBSTITUTE(E$1,"standard",""),"|Float",""),ChapterTable!$1:$1,0),0)*ChapterTable!$P$14
    ),
  OFFSET(E54,-$B54+IF($L54,1,0),0)*IF($B54&gt;OFFSET($B54,1,0),ChapterTable!$R$17,1)*
    (VLOOKUP(SUBSTITUTE(SUBSTITUTE(E$1,"standard",""),"|Float","")&amp;IF(OR($L54=TRUE,$A54=0,MOD($A54,ChapterTable!$R$20)&lt;&gt;0),"","보스")&amp;"인게임누적곱배수",ChapterTable!$R:$S,2,0)^C54
    +VLOOKUP(SUBSTITUTE(SUBSTITUTE(E$1,"standard",""),"|Float","")&amp;IF(OR($L54=TRUE,$A54=0,MOD($A54,ChapterTable!$R$20)&lt;&gt;0),"","보스")&amp;"인게임누적합배수",ChapterTable!$R:$S,2,0)*C54)
  )
  )
  )
)</f>
        <v>168</v>
      </c>
      <c r="F54" s="1">
        <f ca="1">IF(AND($A54=0,$B54=1),
    VLOOKUP(1,ChapterTable!$1:$1048576,MATCH("최종"&amp;SUBSTITUTE(SUBSTITUTE(F$1,"standard",""),"|Float",""),ChapterTable!$1:$1,0),0)*ChapterTable!$P$17,
  IF(AND($A54=0,$B54=0),
    F55,
  IF($B54=0,
    VLOOKUP($A54,ChapterTable!$1:$1048576,MATCH("최종"&amp;SUBSTITUTE(SUBSTITUTE(F$1,"standard",""),"|Float",""),ChapterTable!$1:$1,0),0),
  IF($B54=1,
    IF($L54=FALSE,
      VLOOKUP($A54,ChapterTable!$1:$1048576,MATCH("최종"&amp;SUBSTITUTE(SUBSTITUTE(F$1,"standard",""),"|Float",""),ChapterTable!$1:$1,0),0),
      VLOOKUP($A54-ChapterTable!$P$11,ChapterTable!$1:$1048576,MATCH("최종"&amp;SUBSTITUTE(SUBSTITUTE(F$1,"standard",""),"|Float",""),ChapterTable!$1:$1,0),0)*ChapterTable!$P$14
    ),
  OFFSET(F54,-$B54+IF($L54,1,0),0)*
    (VLOOKUP(SUBSTITUTE(SUBSTITUTE(F$1,"standard",""),"|Float","")&amp;IF(OR($L54=TRUE,$A54=0,MOD($A54,ChapterTable!$R$20)&lt;&gt;0),"","보스")&amp;"인게임누적곱배수",ChapterTable!$R:$S,2,0)^D54
    +VLOOKUP(SUBSTITUTE(SUBSTITUTE(F$1,"standard",""),"|Float","")&amp;IF(OR($L54=TRUE,$A54=0,MOD($A54,ChapterTable!$R$20)&lt;&gt;0),"","보스")&amp;"인게임누적합배수",ChapterTable!$R:$S,2,0)*D54)
  )
  )
  )
)</f>
        <v>57.499999999999993</v>
      </c>
      <c r="J54" t="str">
        <f>IF(ISBLANK(I54),"",
IFERROR(VLOOKUP(I54,[1]StringTable!$1:$1048576,MATCH("kor|String",[1]StringTable!$1:$1,0),0),
"스트링없음"))</f>
        <v/>
      </c>
      <c r="L54" t="b">
        <v>0</v>
      </c>
      <c r="N54" t="str">
        <f>IF(ISBLANK(M54),"",IF(ISERROR(VLOOKUP(M54,MapTable!$A:$A,1,0)),"맵없음",""))</f>
        <v/>
      </c>
      <c r="O54">
        <f t="shared" si="1"/>
        <v>3</v>
      </c>
      <c r="Q54">
        <f t="shared" si="2"/>
        <v>3</v>
      </c>
      <c r="R54" t="b">
        <f t="shared" ca="1" si="3"/>
        <v>0</v>
      </c>
      <c r="T54" t="b">
        <f t="shared" ca="1" si="4"/>
        <v>0</v>
      </c>
      <c r="U54" t="s">
        <v>283</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IF(ISBLANK(AB54),"",IF(ISERROR(VLOOKUP(AB54,[3]DropTable!$A:$A,1,0)),"드랍없음",""))</f>
        <v/>
      </c>
      <c r="AE54" t="str">
        <f>IF(ISBLANK(AD54),"",IF(ISERROR(VLOOKUP(AD54,[3]DropTable!$A:$A,1,0)),"드랍없음",""))</f>
        <v/>
      </c>
      <c r="AH54">
        <v>1.5</v>
      </c>
      <c r="AI54">
        <f t="shared" si="7"/>
        <v>0.33333333333333331</v>
      </c>
      <c r="AJ54">
        <f t="shared" si="5"/>
        <v>0.395555555</v>
      </c>
      <c r="AK54">
        <f t="shared" si="6"/>
        <v>1</v>
      </c>
      <c r="AL54">
        <v>0</v>
      </c>
    </row>
    <row r="55" spans="1:38" x14ac:dyDescent="0.3">
      <c r="A55">
        <v>1</v>
      </c>
      <c r="B55">
        <v>22</v>
      </c>
      <c r="C55">
        <f>IF(OR($L55=TRUE,$A55=0,MOD($A55,ChapterTable!$R$20)&lt;&gt;0),
MAX(0,INT(($B55+ChapterTable!$P$26+VLOOKUP(SUBSTITUTE(C$1,"성장단계","")&amp;"단계오프셋",ChapterTable!$R:$S,2,0))/ChapterTable!$P$23)),
MAX(0,INT(($B55+ChapterTable!$R$26+VLOOKUP(SUBSTITUTE(C$1,"성장단계","")&amp;"보스단계오프셋",ChapterTable!$R:$S,2,0))/ChapterTable!$R$23)))</f>
        <v>2</v>
      </c>
      <c r="D55">
        <f>IF(OR($L55=TRUE,$A55=0,MOD($A55,ChapterTable!$R$20)&lt;&gt;0),
MAX(0,INT(($B55+ChapterTable!$P$26+VLOOKUP(SUBSTITUTE(D$1,"성장단계","")&amp;"단계오프셋",ChapterTable!$R:$S,2,0))/ChapterTable!$P$23)),
MAX(0,INT(($B55+ChapterTable!$R$26+VLOOKUP(SUBSTITUTE(D$1,"성장단계","")&amp;"보스단계오프셋",ChapterTable!$R:$S,2,0))/ChapterTable!$R$23)))</f>
        <v>2</v>
      </c>
      <c r="E55" s="1">
        <f ca="1">IF(AND($A55=0,$B55=1),
    VLOOKUP(1,ChapterTable!$1:$1048576,MATCH("최종"&amp;SUBSTITUTE(SUBSTITUTE(E$1,"standard",""),"|Float",""),ChapterTable!$1:$1,0),0)*ChapterTable!$P$17,
  IF(AND($A55=0,$B55=0),
    E56,
  IF($B55=0,
    VLOOKUP($A55,ChapterTable!$1:$1048576,MATCH("최종"&amp;SUBSTITUTE(SUBSTITUTE(E$1,"standard",""),"|Float",""),ChapterTable!$1:$1,0),0),
  IF($B55=1,
    IF($L55=FALSE,
      VLOOKUP($A55,ChapterTable!$1:$1048576,MATCH("최종"&amp;SUBSTITUTE(SUBSTITUTE(E$1,"standard",""),"|Float",""),ChapterTable!$1:$1,0),0),
      VLOOKUP($A55-ChapterTable!$P$11,ChapterTable!$1:$1048576,MATCH("최종"&amp;SUBSTITUTE(SUBSTITUTE(E$1,"standard",""),"|Float",""),ChapterTable!$1:$1,0),0)*ChapterTable!$P$14
    ),
  OFFSET(E55,-$B55+IF($L55,1,0),0)*IF($B55&gt;OFFSET($B55,1,0),ChapterTable!$R$17,1)*
    (VLOOKUP(SUBSTITUTE(SUBSTITUTE(E$1,"standard",""),"|Float","")&amp;IF(OR($L55=TRUE,$A55=0,MOD($A55,ChapterTable!$R$20)&lt;&gt;0),"","보스")&amp;"인게임누적곱배수",ChapterTable!$R:$S,2,0)^C55
    +VLOOKUP(SUBSTITUTE(SUBSTITUTE(E$1,"standard",""),"|Float","")&amp;IF(OR($L55=TRUE,$A55=0,MOD($A55,ChapterTable!$R$20)&lt;&gt;0),"","보스")&amp;"인게임누적합배수",ChapterTable!$R:$S,2,0)*C55)
  )
  )
  )
)</f>
        <v>168</v>
      </c>
      <c r="F55" s="1">
        <f ca="1">IF(AND($A55=0,$B55=1),
    VLOOKUP(1,ChapterTable!$1:$1048576,MATCH("최종"&amp;SUBSTITUTE(SUBSTITUTE(F$1,"standard",""),"|Float",""),ChapterTable!$1:$1,0),0)*ChapterTable!$P$17,
  IF(AND($A55=0,$B55=0),
    F56,
  IF($B55=0,
    VLOOKUP($A55,ChapterTable!$1:$1048576,MATCH("최종"&amp;SUBSTITUTE(SUBSTITUTE(F$1,"standard",""),"|Float",""),ChapterTable!$1:$1,0),0),
  IF($B55=1,
    IF($L55=FALSE,
      VLOOKUP($A55,ChapterTable!$1:$1048576,MATCH("최종"&amp;SUBSTITUTE(SUBSTITUTE(F$1,"standard",""),"|Float",""),ChapterTable!$1:$1,0),0),
      VLOOKUP($A55-ChapterTable!$P$11,ChapterTable!$1:$1048576,MATCH("최종"&amp;SUBSTITUTE(SUBSTITUTE(F$1,"standard",""),"|Float",""),ChapterTable!$1:$1,0),0)*ChapterTable!$P$14
    ),
  OFFSET(F55,-$B55+IF($L55,1,0),0)*
    (VLOOKUP(SUBSTITUTE(SUBSTITUTE(F$1,"standard",""),"|Float","")&amp;IF(OR($L55=TRUE,$A55=0,MOD($A55,ChapterTable!$R$20)&lt;&gt;0),"","보스")&amp;"인게임누적곱배수",ChapterTable!$R:$S,2,0)^D55
    +VLOOKUP(SUBSTITUTE(SUBSTITUTE(F$1,"standard",""),"|Float","")&amp;IF(OR($L55=TRUE,$A55=0,MOD($A55,ChapterTable!$R$20)&lt;&gt;0),"","보스")&amp;"인게임누적합배수",ChapterTable!$R:$S,2,0)*D55)
  )
  )
  )
)</f>
        <v>57.499999999999993</v>
      </c>
      <c r="J55" t="str">
        <f>IF(ISBLANK(I55),"",
IFERROR(VLOOKUP(I55,[1]StringTable!$1:$1048576,MATCH("kor|String",[1]StringTable!$1:$1,0),0),
"스트링없음"))</f>
        <v/>
      </c>
      <c r="L55" t="b">
        <v>0</v>
      </c>
      <c r="N55" t="str">
        <f>IF(ISBLANK(M55),"",IF(ISERROR(VLOOKUP(M55,MapTable!$A:$A,1,0)),"맵없음",""))</f>
        <v/>
      </c>
      <c r="O55">
        <f t="shared" si="1"/>
        <v>3</v>
      </c>
      <c r="Q55">
        <f t="shared" si="2"/>
        <v>3</v>
      </c>
      <c r="R55" t="b">
        <f t="shared" ca="1" si="3"/>
        <v>0</v>
      </c>
      <c r="T55" t="b">
        <f t="shared" ca="1" si="4"/>
        <v>0</v>
      </c>
      <c r="U55" t="s">
        <v>313</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IF(ISBLANK(AB55),"",IF(ISERROR(VLOOKUP(AB55,[3]DropTable!$A:$A,1,0)),"드랍없음",""))</f>
        <v/>
      </c>
      <c r="AE55" t="str">
        <f>IF(ISBLANK(AD55),"",IF(ISERROR(VLOOKUP(AD55,[3]DropTable!$A:$A,1,0)),"드랍없음",""))</f>
        <v/>
      </c>
      <c r="AH55">
        <v>1.5</v>
      </c>
      <c r="AI55">
        <f t="shared" si="7"/>
        <v>0.33333333333333331</v>
      </c>
      <c r="AJ55">
        <f t="shared" si="5"/>
        <v>0.395555555</v>
      </c>
      <c r="AK55">
        <f t="shared" si="6"/>
        <v>1</v>
      </c>
      <c r="AL55">
        <v>0</v>
      </c>
    </row>
    <row r="56" spans="1:38" x14ac:dyDescent="0.3">
      <c r="A56">
        <v>1</v>
      </c>
      <c r="B56">
        <v>23</v>
      </c>
      <c r="C56">
        <f>IF(OR($L56=TRUE,$A56=0,MOD($A56,ChapterTable!$R$20)&lt;&gt;0),
MAX(0,INT(($B56+ChapterTable!$P$26+VLOOKUP(SUBSTITUTE(C$1,"성장단계","")&amp;"단계오프셋",ChapterTable!$R:$S,2,0))/ChapterTable!$P$23)),
MAX(0,INT(($B56+ChapterTable!$R$26+VLOOKUP(SUBSTITUTE(C$1,"성장단계","")&amp;"보스단계오프셋",ChapterTable!$R:$S,2,0))/ChapterTable!$R$23)))</f>
        <v>2</v>
      </c>
      <c r="D56">
        <f>IF(OR($L56=TRUE,$A56=0,MOD($A56,ChapterTable!$R$20)&lt;&gt;0),
MAX(0,INT(($B56+ChapterTable!$P$26+VLOOKUP(SUBSTITUTE(D$1,"성장단계","")&amp;"단계오프셋",ChapterTable!$R:$S,2,0))/ChapterTable!$P$23)),
MAX(0,INT(($B56+ChapterTable!$R$26+VLOOKUP(SUBSTITUTE(D$1,"성장단계","")&amp;"보스단계오프셋",ChapterTable!$R:$S,2,0))/ChapterTable!$R$23)))</f>
        <v>2</v>
      </c>
      <c r="E56" s="1">
        <f ca="1">IF(AND($A56=0,$B56=1),
    VLOOKUP(1,ChapterTable!$1:$1048576,MATCH("최종"&amp;SUBSTITUTE(SUBSTITUTE(E$1,"standard",""),"|Float",""),ChapterTable!$1:$1,0),0)*ChapterTable!$P$17,
  IF(AND($A56=0,$B56=0),
    E57,
  IF($B56=0,
    VLOOKUP($A56,ChapterTable!$1:$1048576,MATCH("최종"&amp;SUBSTITUTE(SUBSTITUTE(E$1,"standard",""),"|Float",""),ChapterTable!$1:$1,0),0),
  IF($B56=1,
    IF($L56=FALSE,
      VLOOKUP($A56,ChapterTable!$1:$1048576,MATCH("최종"&amp;SUBSTITUTE(SUBSTITUTE(E$1,"standard",""),"|Float",""),ChapterTable!$1:$1,0),0),
      VLOOKUP($A56-ChapterTable!$P$11,ChapterTable!$1:$1048576,MATCH("최종"&amp;SUBSTITUTE(SUBSTITUTE(E$1,"standard",""),"|Float",""),ChapterTable!$1:$1,0),0)*ChapterTable!$P$14
    ),
  OFFSET(E56,-$B56+IF($L56,1,0),0)*IF($B56&gt;OFFSET($B56,1,0),ChapterTable!$R$17,1)*
    (VLOOKUP(SUBSTITUTE(SUBSTITUTE(E$1,"standard",""),"|Float","")&amp;IF(OR($L56=TRUE,$A56=0,MOD($A56,ChapterTable!$R$20)&lt;&gt;0),"","보스")&amp;"인게임누적곱배수",ChapterTable!$R:$S,2,0)^C56
    +VLOOKUP(SUBSTITUTE(SUBSTITUTE(E$1,"standard",""),"|Float","")&amp;IF(OR($L56=TRUE,$A56=0,MOD($A56,ChapterTable!$R$20)&lt;&gt;0),"","보스")&amp;"인게임누적합배수",ChapterTable!$R:$S,2,0)*C56)
  )
  )
  )
)</f>
        <v>168</v>
      </c>
      <c r="F56" s="1">
        <f ca="1">IF(AND($A56=0,$B56=1),
    VLOOKUP(1,ChapterTable!$1:$1048576,MATCH("최종"&amp;SUBSTITUTE(SUBSTITUTE(F$1,"standard",""),"|Float",""),ChapterTable!$1:$1,0),0)*ChapterTable!$P$17,
  IF(AND($A56=0,$B56=0),
    F57,
  IF($B56=0,
    VLOOKUP($A56,ChapterTable!$1:$1048576,MATCH("최종"&amp;SUBSTITUTE(SUBSTITUTE(F$1,"standard",""),"|Float",""),ChapterTable!$1:$1,0),0),
  IF($B56=1,
    IF($L56=FALSE,
      VLOOKUP($A56,ChapterTable!$1:$1048576,MATCH("최종"&amp;SUBSTITUTE(SUBSTITUTE(F$1,"standard",""),"|Float",""),ChapterTable!$1:$1,0),0),
      VLOOKUP($A56-ChapterTable!$P$11,ChapterTable!$1:$1048576,MATCH("최종"&amp;SUBSTITUTE(SUBSTITUTE(F$1,"standard",""),"|Float",""),ChapterTable!$1:$1,0),0)*ChapterTable!$P$14
    ),
  OFFSET(F56,-$B56+IF($L56,1,0),0)*
    (VLOOKUP(SUBSTITUTE(SUBSTITUTE(F$1,"standard",""),"|Float","")&amp;IF(OR($L56=TRUE,$A56=0,MOD($A56,ChapterTable!$R$20)&lt;&gt;0),"","보스")&amp;"인게임누적곱배수",ChapterTable!$R:$S,2,0)^D56
    +VLOOKUP(SUBSTITUTE(SUBSTITUTE(F$1,"standard",""),"|Float","")&amp;IF(OR($L56=TRUE,$A56=0,MOD($A56,ChapterTable!$R$20)&lt;&gt;0),"","보스")&amp;"인게임누적합배수",ChapterTable!$R:$S,2,0)*D56)
  )
  )
  )
)</f>
        <v>57.499999999999993</v>
      </c>
      <c r="J56" t="str">
        <f>IF(ISBLANK(I56),"",
IFERROR(VLOOKUP(I56,[1]StringTable!$1:$1048576,MATCH("kor|String",[1]StringTable!$1:$1,0),0),
"스트링없음"))</f>
        <v/>
      </c>
      <c r="L56" t="b">
        <v>0</v>
      </c>
      <c r="N56" t="str">
        <f>IF(ISBLANK(M56),"",IF(ISERROR(VLOOKUP(M56,MapTable!$A:$A,1,0)),"맵없음",""))</f>
        <v/>
      </c>
      <c r="O56">
        <f t="shared" si="1"/>
        <v>3</v>
      </c>
      <c r="Q56">
        <f t="shared" si="2"/>
        <v>3</v>
      </c>
      <c r="R56" t="b">
        <f t="shared" ca="1" si="3"/>
        <v>0</v>
      </c>
      <c r="T56" t="b">
        <f t="shared" ca="1" si="4"/>
        <v>0</v>
      </c>
      <c r="U56" t="s">
        <v>314</v>
      </c>
      <c r="V56" t="str">
        <f>IF(ISBLANK(U56),"",IF(ISERROR(VLOOKUP(U56,MapTable!$A:$A,1,0)),"맵없음",""))</f>
        <v/>
      </c>
      <c r="W56" t="s">
        <v>311</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IF(ISBLANK(AB56),"",IF(ISERROR(VLOOKUP(AB56,[3]DropTable!$A:$A,1,0)),"드랍없음",""))</f>
        <v/>
      </c>
      <c r="AE56" t="str">
        <f>IF(ISBLANK(AD56),"",IF(ISERROR(VLOOKUP(AD56,[3]DropTable!$A:$A,1,0)),"드랍없음",""))</f>
        <v/>
      </c>
      <c r="AH56">
        <v>1.5</v>
      </c>
      <c r="AI56">
        <f t="shared" si="7"/>
        <v>0.33333333333333331</v>
      </c>
      <c r="AJ56">
        <f t="shared" si="5"/>
        <v>0.395555555</v>
      </c>
      <c r="AK56">
        <f t="shared" si="6"/>
        <v>1</v>
      </c>
      <c r="AL56">
        <v>0</v>
      </c>
    </row>
    <row r="57" spans="1:38" x14ac:dyDescent="0.3">
      <c r="A57">
        <v>1</v>
      </c>
      <c r="B57">
        <v>24</v>
      </c>
      <c r="C57">
        <f>IF(OR($L57=TRUE,$A57=0,MOD($A57,ChapterTable!$R$20)&lt;&gt;0),
MAX(0,INT(($B57+ChapterTable!$P$26+VLOOKUP(SUBSTITUTE(C$1,"성장단계","")&amp;"단계오프셋",ChapterTable!$R:$S,2,0))/ChapterTable!$P$23)),
MAX(0,INT(($B57+ChapterTable!$R$26+VLOOKUP(SUBSTITUTE(C$1,"성장단계","")&amp;"보스단계오프셋",ChapterTable!$R:$S,2,0))/ChapterTable!$R$23)))</f>
        <v>2</v>
      </c>
      <c r="D57">
        <f>IF(OR($L57=TRUE,$A57=0,MOD($A57,ChapterTable!$R$20)&lt;&gt;0),
MAX(0,INT(($B57+ChapterTable!$P$26+VLOOKUP(SUBSTITUTE(D$1,"성장단계","")&amp;"단계오프셋",ChapterTable!$R:$S,2,0))/ChapterTable!$P$23)),
MAX(0,INT(($B57+ChapterTable!$R$26+VLOOKUP(SUBSTITUTE(D$1,"성장단계","")&amp;"보스단계오프셋",ChapterTable!$R:$S,2,0))/ChapterTable!$R$23)))</f>
        <v>2</v>
      </c>
      <c r="E57" s="1">
        <f ca="1">IF(AND($A57=0,$B57=1),
    VLOOKUP(1,ChapterTable!$1:$1048576,MATCH("최종"&amp;SUBSTITUTE(SUBSTITUTE(E$1,"standard",""),"|Float",""),ChapterTable!$1:$1,0),0)*ChapterTable!$P$17,
  IF(AND($A57=0,$B57=0),
    E58,
  IF($B57=0,
    VLOOKUP($A57,ChapterTable!$1:$1048576,MATCH("최종"&amp;SUBSTITUTE(SUBSTITUTE(E$1,"standard",""),"|Float",""),ChapterTable!$1:$1,0),0),
  IF($B57=1,
    IF($L57=FALSE,
      VLOOKUP($A57,ChapterTable!$1:$1048576,MATCH("최종"&amp;SUBSTITUTE(SUBSTITUTE(E$1,"standard",""),"|Float",""),ChapterTable!$1:$1,0),0),
      VLOOKUP($A57-ChapterTable!$P$11,ChapterTable!$1:$1048576,MATCH("최종"&amp;SUBSTITUTE(SUBSTITUTE(E$1,"standard",""),"|Float",""),ChapterTable!$1:$1,0),0)*ChapterTable!$P$14
    ),
  OFFSET(E57,-$B57+IF($L57,1,0),0)*IF($B57&gt;OFFSET($B57,1,0),ChapterTable!$R$17,1)*
    (VLOOKUP(SUBSTITUTE(SUBSTITUTE(E$1,"standard",""),"|Float","")&amp;IF(OR($L57=TRUE,$A57=0,MOD($A57,ChapterTable!$R$20)&lt;&gt;0),"","보스")&amp;"인게임누적곱배수",ChapterTable!$R:$S,2,0)^C57
    +VLOOKUP(SUBSTITUTE(SUBSTITUTE(E$1,"standard",""),"|Float","")&amp;IF(OR($L57=TRUE,$A57=0,MOD($A57,ChapterTable!$R$20)&lt;&gt;0),"","보스")&amp;"인게임누적합배수",ChapterTable!$R:$S,2,0)*C57)
  )
  )
  )
)</f>
        <v>168</v>
      </c>
      <c r="F57" s="1">
        <f ca="1">IF(AND($A57=0,$B57=1),
    VLOOKUP(1,ChapterTable!$1:$1048576,MATCH("최종"&amp;SUBSTITUTE(SUBSTITUTE(F$1,"standard",""),"|Float",""),ChapterTable!$1:$1,0),0)*ChapterTable!$P$17,
  IF(AND($A57=0,$B57=0),
    F58,
  IF($B57=0,
    VLOOKUP($A57,ChapterTable!$1:$1048576,MATCH("최종"&amp;SUBSTITUTE(SUBSTITUTE(F$1,"standard",""),"|Float",""),ChapterTable!$1:$1,0),0),
  IF($B57=1,
    IF($L57=FALSE,
      VLOOKUP($A57,ChapterTable!$1:$1048576,MATCH("최종"&amp;SUBSTITUTE(SUBSTITUTE(F$1,"standard",""),"|Float",""),ChapterTable!$1:$1,0),0),
      VLOOKUP($A57-ChapterTable!$P$11,ChapterTable!$1:$1048576,MATCH("최종"&amp;SUBSTITUTE(SUBSTITUTE(F$1,"standard",""),"|Float",""),ChapterTable!$1:$1,0),0)*ChapterTable!$P$14
    ),
  OFFSET(F57,-$B57+IF($L57,1,0),0)*
    (VLOOKUP(SUBSTITUTE(SUBSTITUTE(F$1,"standard",""),"|Float","")&amp;IF(OR($L57=TRUE,$A57=0,MOD($A57,ChapterTable!$R$20)&lt;&gt;0),"","보스")&amp;"인게임누적곱배수",ChapterTable!$R:$S,2,0)^D57
    +VLOOKUP(SUBSTITUTE(SUBSTITUTE(F$1,"standard",""),"|Float","")&amp;IF(OR($L57=TRUE,$A57=0,MOD($A57,ChapterTable!$R$20)&lt;&gt;0),"","보스")&amp;"인게임누적합배수",ChapterTable!$R:$S,2,0)*D57)
  )
  )
  )
)</f>
        <v>57.499999999999993</v>
      </c>
      <c r="J57" t="str">
        <f>IF(ISBLANK(I57),"",
IFERROR(VLOOKUP(I57,[1]StringTable!$1:$1048576,MATCH("kor|String",[1]StringTable!$1:$1,0),0),
"스트링없음"))</f>
        <v/>
      </c>
      <c r="L57" t="b">
        <v>0</v>
      </c>
      <c r="N57" t="str">
        <f>IF(ISBLANK(M57),"",IF(ISERROR(VLOOKUP(M57,MapTable!$A:$A,1,0)),"맵없음",""))</f>
        <v/>
      </c>
      <c r="O57">
        <f t="shared" si="1"/>
        <v>3</v>
      </c>
      <c r="Q57">
        <f t="shared" si="2"/>
        <v>3</v>
      </c>
      <c r="R57" t="b">
        <f t="shared" ca="1" si="3"/>
        <v>0</v>
      </c>
      <c r="T57" t="b">
        <f t="shared" ca="1" si="4"/>
        <v>0</v>
      </c>
      <c r="U57" t="s">
        <v>315</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IF(ISBLANK(AB57),"",IF(ISERROR(VLOOKUP(AB57,[3]DropTable!$A:$A,1,0)),"드랍없음",""))</f>
        <v/>
      </c>
      <c r="AE57" t="str">
        <f>IF(ISBLANK(AD57),"",IF(ISERROR(VLOOKUP(AD57,[3]DropTable!$A:$A,1,0)),"드랍없음",""))</f>
        <v/>
      </c>
      <c r="AH57">
        <v>1.5</v>
      </c>
      <c r="AI57">
        <f t="shared" si="7"/>
        <v>0.33333333333333331</v>
      </c>
      <c r="AJ57">
        <f t="shared" si="5"/>
        <v>0.395555555</v>
      </c>
      <c r="AK57">
        <f t="shared" si="6"/>
        <v>1</v>
      </c>
      <c r="AL57">
        <v>0</v>
      </c>
    </row>
    <row r="58" spans="1:38" x14ac:dyDescent="0.3">
      <c r="A58">
        <v>1</v>
      </c>
      <c r="B58">
        <v>25</v>
      </c>
      <c r="C58">
        <f>IF(OR($L58=TRUE,$A58=0,MOD($A58,ChapterTable!$R$20)&lt;&gt;0),
MAX(0,INT(($B58+ChapterTable!$P$26+VLOOKUP(SUBSTITUTE(C$1,"성장단계","")&amp;"단계오프셋",ChapterTable!$R:$S,2,0))/ChapterTable!$P$23)),
MAX(0,INT(($B58+ChapterTable!$R$26+VLOOKUP(SUBSTITUTE(C$1,"성장단계","")&amp;"보스단계오프셋",ChapterTable!$R:$S,2,0))/ChapterTable!$R$23)))</f>
        <v>2</v>
      </c>
      <c r="D58">
        <f>IF(OR($L58=TRUE,$A58=0,MOD($A58,ChapterTable!$R$20)&lt;&gt;0),
MAX(0,INT(($B58+ChapterTable!$P$26+VLOOKUP(SUBSTITUTE(D$1,"성장단계","")&amp;"단계오프셋",ChapterTable!$R:$S,2,0))/ChapterTable!$P$23)),
MAX(0,INT(($B58+ChapterTable!$R$26+VLOOKUP(SUBSTITUTE(D$1,"성장단계","")&amp;"보스단계오프셋",ChapterTable!$R:$S,2,0))/ChapterTable!$R$23)))</f>
        <v>2</v>
      </c>
      <c r="E58" s="1">
        <f ca="1">IF(AND($A58=0,$B58=1),
    VLOOKUP(1,ChapterTable!$1:$1048576,MATCH("최종"&amp;SUBSTITUTE(SUBSTITUTE(E$1,"standard",""),"|Float",""),ChapterTable!$1:$1,0),0)*ChapterTable!$P$17,
  IF(AND($A58=0,$B58=0),
    E59,
  IF($B58=0,
    VLOOKUP($A58,ChapterTable!$1:$1048576,MATCH("최종"&amp;SUBSTITUTE(SUBSTITUTE(E$1,"standard",""),"|Float",""),ChapterTable!$1:$1,0),0),
  IF($B58=1,
    IF($L58=FALSE,
      VLOOKUP($A58,ChapterTable!$1:$1048576,MATCH("최종"&amp;SUBSTITUTE(SUBSTITUTE(E$1,"standard",""),"|Float",""),ChapterTable!$1:$1,0),0),
      VLOOKUP($A58-ChapterTable!$P$11,ChapterTable!$1:$1048576,MATCH("최종"&amp;SUBSTITUTE(SUBSTITUTE(E$1,"standard",""),"|Float",""),ChapterTable!$1:$1,0),0)*ChapterTable!$P$14
    ),
  OFFSET(E58,-$B58+IF($L58,1,0),0)*IF($B58&gt;OFFSET($B58,1,0),ChapterTable!$R$17,1)*
    (VLOOKUP(SUBSTITUTE(SUBSTITUTE(E$1,"standard",""),"|Float","")&amp;IF(OR($L58=TRUE,$A58=0,MOD($A58,ChapterTable!$R$20)&lt;&gt;0),"","보스")&amp;"인게임누적곱배수",ChapterTable!$R:$S,2,0)^C58
    +VLOOKUP(SUBSTITUTE(SUBSTITUTE(E$1,"standard",""),"|Float","")&amp;IF(OR($L58=TRUE,$A58=0,MOD($A58,ChapterTable!$R$20)&lt;&gt;0),"","보스")&amp;"인게임누적합배수",ChapterTable!$R:$S,2,0)*C58)
  )
  )
  )
)</f>
        <v>168</v>
      </c>
      <c r="F58" s="1">
        <f ca="1">IF(AND($A58=0,$B58=1),
    VLOOKUP(1,ChapterTable!$1:$1048576,MATCH("최종"&amp;SUBSTITUTE(SUBSTITUTE(F$1,"standard",""),"|Float",""),ChapterTable!$1:$1,0),0)*ChapterTable!$P$17,
  IF(AND($A58=0,$B58=0),
    F59,
  IF($B58=0,
    VLOOKUP($A58,ChapterTable!$1:$1048576,MATCH("최종"&amp;SUBSTITUTE(SUBSTITUTE(F$1,"standard",""),"|Float",""),ChapterTable!$1:$1,0),0),
  IF($B58=1,
    IF($L58=FALSE,
      VLOOKUP($A58,ChapterTable!$1:$1048576,MATCH("최종"&amp;SUBSTITUTE(SUBSTITUTE(F$1,"standard",""),"|Float",""),ChapterTable!$1:$1,0),0),
      VLOOKUP($A58-ChapterTable!$P$11,ChapterTable!$1:$1048576,MATCH("최종"&amp;SUBSTITUTE(SUBSTITUTE(F$1,"standard",""),"|Float",""),ChapterTable!$1:$1,0),0)*ChapterTable!$P$14
    ),
  OFFSET(F58,-$B58+IF($L58,1,0),0)*
    (VLOOKUP(SUBSTITUTE(SUBSTITUTE(F$1,"standard",""),"|Float","")&amp;IF(OR($L58=TRUE,$A58=0,MOD($A58,ChapterTable!$R$20)&lt;&gt;0),"","보스")&amp;"인게임누적곱배수",ChapterTable!$R:$S,2,0)^D58
    +VLOOKUP(SUBSTITUTE(SUBSTITUTE(F$1,"standard",""),"|Float","")&amp;IF(OR($L58=TRUE,$A58=0,MOD($A58,ChapterTable!$R$20)&lt;&gt;0),"","보스")&amp;"인게임누적합배수",ChapterTable!$R:$S,2,0)*D58)
  )
  )
  )
)</f>
        <v>57.499999999999993</v>
      </c>
      <c r="J58" t="str">
        <f>IF(ISBLANK(I58),"",
IFERROR(VLOOKUP(I58,[1]StringTable!$1:$1048576,MATCH("kor|String",[1]StringTable!$1:$1,0),0),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316</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IF(ISBLANK(AB58),"",IF(ISERROR(VLOOKUP(AB58,[3]DropTable!$A:$A,1,0)),"드랍없음",""))</f>
        <v/>
      </c>
      <c r="AE58" t="str">
        <f>IF(ISBLANK(AD58),"",IF(ISERROR(VLOOKUP(AD58,[3]DropTable!$A:$A,1,0)),"드랍없음",""))</f>
        <v/>
      </c>
      <c r="AH58">
        <v>1.5</v>
      </c>
      <c r="AI58">
        <f t="shared" si="7"/>
        <v>0.33333333333333331</v>
      </c>
      <c r="AJ58">
        <f t="shared" si="5"/>
        <v>0.395555555</v>
      </c>
      <c r="AK58">
        <f t="shared" si="6"/>
        <v>1</v>
      </c>
      <c r="AL58">
        <v>0</v>
      </c>
    </row>
    <row r="59" spans="1:38" x14ac:dyDescent="0.3">
      <c r="A59">
        <v>1</v>
      </c>
      <c r="B59">
        <v>26</v>
      </c>
      <c r="C59">
        <f>IF(OR($L59=TRUE,$A59=0,MOD($A59,ChapterTable!$R$20)&lt;&gt;0),
MAX(0,INT(($B59+ChapterTable!$P$26+VLOOKUP(SUBSTITUTE(C$1,"성장단계","")&amp;"단계오프셋",ChapterTable!$R:$S,2,0))/ChapterTable!$P$23)),
MAX(0,INT(($B59+ChapterTable!$R$26+VLOOKUP(SUBSTITUTE(C$1,"성장단계","")&amp;"보스단계오프셋",ChapterTable!$R:$S,2,0))/ChapterTable!$R$23)))</f>
        <v>3</v>
      </c>
      <c r="D59">
        <f>IF(OR($L59=TRUE,$A59=0,MOD($A59,ChapterTable!$R$20)&lt;&gt;0),
MAX(0,INT(($B59+ChapterTable!$P$26+VLOOKUP(SUBSTITUTE(D$1,"성장단계","")&amp;"단계오프셋",ChapterTable!$R:$S,2,0))/ChapterTable!$P$23)),
MAX(0,INT(($B59+ChapterTable!$R$26+VLOOKUP(SUBSTITUTE(D$1,"성장단계","")&amp;"보스단계오프셋",ChapterTable!$R:$S,2,0))/ChapterTable!$R$23)))</f>
        <v>2</v>
      </c>
      <c r="E59" s="1">
        <f ca="1">IF(AND($A59=0,$B59=1),
    VLOOKUP(1,ChapterTable!$1:$1048576,MATCH("최종"&amp;SUBSTITUTE(SUBSTITUTE(E$1,"standard",""),"|Float",""),ChapterTable!$1:$1,0),0)*ChapterTable!$P$17,
  IF(AND($A59=0,$B59=0),
    E60,
  IF($B59=0,
    VLOOKUP($A59,ChapterTable!$1:$1048576,MATCH("최종"&amp;SUBSTITUTE(SUBSTITUTE(E$1,"standard",""),"|Float",""),ChapterTable!$1:$1,0),0),
  IF($B59=1,
    IF($L59=FALSE,
      VLOOKUP($A59,ChapterTable!$1:$1048576,MATCH("최종"&amp;SUBSTITUTE(SUBSTITUTE(E$1,"standard",""),"|Float",""),ChapterTable!$1:$1,0),0),
      VLOOKUP($A59-ChapterTable!$P$11,ChapterTable!$1:$1048576,MATCH("최종"&amp;SUBSTITUTE(SUBSTITUTE(E$1,"standard",""),"|Float",""),ChapterTable!$1:$1,0),0)*ChapterTable!$P$14
    ),
  OFFSET(E59,-$B59+IF($L59,1,0),0)*IF($B59&gt;OFFSET($B59,1,0),ChapterTable!$R$17,1)*
    (VLOOKUP(SUBSTITUTE(SUBSTITUTE(E$1,"standard",""),"|Float","")&amp;IF(OR($L59=TRUE,$A59=0,MOD($A59,ChapterTable!$R$20)&lt;&gt;0),"","보스")&amp;"인게임누적곱배수",ChapterTable!$R:$S,2,0)^C59
    +VLOOKUP(SUBSTITUTE(SUBSTITUTE(E$1,"standard",""),"|Float","")&amp;IF(OR($L59=TRUE,$A59=0,MOD($A59,ChapterTable!$R$20)&lt;&gt;0),"","보스")&amp;"인게임누적합배수",ChapterTable!$R:$S,2,0)*C59)
  )
  )
  )
)</f>
        <v>192</v>
      </c>
      <c r="F59" s="1">
        <f ca="1">IF(AND($A59=0,$B59=1),
    VLOOKUP(1,ChapterTable!$1:$1048576,MATCH("최종"&amp;SUBSTITUTE(SUBSTITUTE(F$1,"standard",""),"|Float",""),ChapterTable!$1:$1,0),0)*ChapterTable!$P$17,
  IF(AND($A59=0,$B59=0),
    F60,
  IF($B59=0,
    VLOOKUP($A59,ChapterTable!$1:$1048576,MATCH("최종"&amp;SUBSTITUTE(SUBSTITUTE(F$1,"standard",""),"|Float",""),ChapterTable!$1:$1,0),0),
  IF($B59=1,
    IF($L59=FALSE,
      VLOOKUP($A59,ChapterTable!$1:$1048576,MATCH("최종"&amp;SUBSTITUTE(SUBSTITUTE(F$1,"standard",""),"|Float",""),ChapterTable!$1:$1,0),0),
      VLOOKUP($A59-ChapterTable!$P$11,ChapterTable!$1:$1048576,MATCH("최종"&amp;SUBSTITUTE(SUBSTITUTE(F$1,"standard",""),"|Float",""),ChapterTable!$1:$1,0),0)*ChapterTable!$P$14
    ),
  OFFSET(F59,-$B59+IF($L59,1,0),0)*
    (VLOOKUP(SUBSTITUTE(SUBSTITUTE(F$1,"standard",""),"|Float","")&amp;IF(OR($L59=TRUE,$A59=0,MOD($A59,ChapterTable!$R$20)&lt;&gt;0),"","보스")&amp;"인게임누적곱배수",ChapterTable!$R:$S,2,0)^D59
    +VLOOKUP(SUBSTITUTE(SUBSTITUTE(F$1,"standard",""),"|Float","")&amp;IF(OR($L59=TRUE,$A59=0,MOD($A59,ChapterTable!$R$20)&lt;&gt;0),"","보스")&amp;"인게임누적합배수",ChapterTable!$R:$S,2,0)*D59)
  )
  )
  )
)</f>
        <v>57.499999999999993</v>
      </c>
      <c r="J59" t="str">
        <f>IF(ISBLANK(I59),"",
IFERROR(VLOOKUP(I59,[1]StringTable!$1:$1048576,MATCH("kor|String",[1]StringTable!$1:$1,0),0),
"스트링없음"))</f>
        <v/>
      </c>
      <c r="L59" t="b">
        <v>0</v>
      </c>
      <c r="N59" t="str">
        <f>IF(ISBLANK(M59),"",IF(ISERROR(VLOOKUP(M59,MapTable!$A:$A,1,0)),"맵없음",""))</f>
        <v/>
      </c>
      <c r="O59">
        <f t="shared" si="1"/>
        <v>3</v>
      </c>
      <c r="Q59">
        <f t="shared" si="2"/>
        <v>3</v>
      </c>
      <c r="R59" t="b">
        <f t="shared" ca="1" si="3"/>
        <v>0</v>
      </c>
      <c r="T59" t="b">
        <f t="shared" ca="1" si="4"/>
        <v>0</v>
      </c>
      <c r="U59" t="s">
        <v>287</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IF(ISBLANK(AB59),"",IF(ISERROR(VLOOKUP(AB59,[3]DropTable!$A:$A,1,0)),"드랍없음",""))</f>
        <v/>
      </c>
      <c r="AE59" t="str">
        <f>IF(ISBLANK(AD59),"",IF(ISERROR(VLOOKUP(AD59,[3]DropTable!$A:$A,1,0)),"드랍없음",""))</f>
        <v/>
      </c>
      <c r="AH59">
        <v>1.5</v>
      </c>
      <c r="AI59">
        <f t="shared" si="7"/>
        <v>0.33333333333333331</v>
      </c>
      <c r="AJ59">
        <f t="shared" si="5"/>
        <v>0.395555555</v>
      </c>
      <c r="AK59">
        <f t="shared" si="6"/>
        <v>1</v>
      </c>
      <c r="AL59">
        <v>0</v>
      </c>
    </row>
    <row r="60" spans="1:38" x14ac:dyDescent="0.3">
      <c r="A60">
        <v>1</v>
      </c>
      <c r="B60">
        <v>27</v>
      </c>
      <c r="C60">
        <f>IF(OR($L60=TRUE,$A60=0,MOD($A60,ChapterTable!$R$20)&lt;&gt;0),
MAX(0,INT(($B60+ChapterTable!$P$26+VLOOKUP(SUBSTITUTE(C$1,"성장단계","")&amp;"단계오프셋",ChapterTable!$R:$S,2,0))/ChapterTable!$P$23)),
MAX(0,INT(($B60+ChapterTable!$R$26+VLOOKUP(SUBSTITUTE(C$1,"성장단계","")&amp;"보스단계오프셋",ChapterTable!$R:$S,2,0))/ChapterTable!$R$23)))</f>
        <v>3</v>
      </c>
      <c r="D60">
        <f>IF(OR($L60=TRUE,$A60=0,MOD($A60,ChapterTable!$R$20)&lt;&gt;0),
MAX(0,INT(($B60+ChapterTable!$P$26+VLOOKUP(SUBSTITUTE(D$1,"성장단계","")&amp;"단계오프셋",ChapterTable!$R:$S,2,0))/ChapterTable!$P$23)),
MAX(0,INT(($B60+ChapterTable!$R$26+VLOOKUP(SUBSTITUTE(D$1,"성장단계","")&amp;"보스단계오프셋",ChapterTable!$R:$S,2,0))/ChapterTable!$R$23)))</f>
        <v>2</v>
      </c>
      <c r="E60" s="1">
        <f ca="1">IF(AND($A60=0,$B60=1),
    VLOOKUP(1,ChapterTable!$1:$1048576,MATCH("최종"&amp;SUBSTITUTE(SUBSTITUTE(E$1,"standard",""),"|Float",""),ChapterTable!$1:$1,0),0)*ChapterTable!$P$17,
  IF(AND($A60=0,$B60=0),
    E61,
  IF($B60=0,
    VLOOKUP($A60,ChapterTable!$1:$1048576,MATCH("최종"&amp;SUBSTITUTE(SUBSTITUTE(E$1,"standard",""),"|Float",""),ChapterTable!$1:$1,0),0),
  IF($B60=1,
    IF($L60=FALSE,
      VLOOKUP($A60,ChapterTable!$1:$1048576,MATCH("최종"&amp;SUBSTITUTE(SUBSTITUTE(E$1,"standard",""),"|Float",""),ChapterTable!$1:$1,0),0),
      VLOOKUP($A60-ChapterTable!$P$11,ChapterTable!$1:$1048576,MATCH("최종"&amp;SUBSTITUTE(SUBSTITUTE(E$1,"standard",""),"|Float",""),ChapterTable!$1:$1,0),0)*ChapterTable!$P$14
    ),
  OFFSET(E60,-$B60+IF($L60,1,0),0)*IF($B60&gt;OFFSET($B60,1,0),ChapterTable!$R$17,1)*
    (VLOOKUP(SUBSTITUTE(SUBSTITUTE(E$1,"standard",""),"|Float","")&amp;IF(OR($L60=TRUE,$A60=0,MOD($A60,ChapterTable!$R$20)&lt;&gt;0),"","보스")&amp;"인게임누적곱배수",ChapterTable!$R:$S,2,0)^C60
    +VLOOKUP(SUBSTITUTE(SUBSTITUTE(E$1,"standard",""),"|Float","")&amp;IF(OR($L60=TRUE,$A60=0,MOD($A60,ChapterTable!$R$20)&lt;&gt;0),"","보스")&amp;"인게임누적합배수",ChapterTable!$R:$S,2,0)*C60)
  )
  )
  )
)</f>
        <v>192</v>
      </c>
      <c r="F60" s="1">
        <f ca="1">IF(AND($A60=0,$B60=1),
    VLOOKUP(1,ChapterTable!$1:$1048576,MATCH("최종"&amp;SUBSTITUTE(SUBSTITUTE(F$1,"standard",""),"|Float",""),ChapterTable!$1:$1,0),0)*ChapterTable!$P$17,
  IF(AND($A60=0,$B60=0),
    F61,
  IF($B60=0,
    VLOOKUP($A60,ChapterTable!$1:$1048576,MATCH("최종"&amp;SUBSTITUTE(SUBSTITUTE(F$1,"standard",""),"|Float",""),ChapterTable!$1:$1,0),0),
  IF($B60=1,
    IF($L60=FALSE,
      VLOOKUP($A60,ChapterTable!$1:$1048576,MATCH("최종"&amp;SUBSTITUTE(SUBSTITUTE(F$1,"standard",""),"|Float",""),ChapterTable!$1:$1,0),0),
      VLOOKUP($A60-ChapterTable!$P$11,ChapterTable!$1:$1048576,MATCH("최종"&amp;SUBSTITUTE(SUBSTITUTE(F$1,"standard",""),"|Float",""),ChapterTable!$1:$1,0),0)*ChapterTable!$P$14
    ),
  OFFSET(F60,-$B60+IF($L60,1,0),0)*
    (VLOOKUP(SUBSTITUTE(SUBSTITUTE(F$1,"standard",""),"|Float","")&amp;IF(OR($L60=TRUE,$A60=0,MOD($A60,ChapterTable!$R$20)&lt;&gt;0),"","보스")&amp;"인게임누적곱배수",ChapterTable!$R:$S,2,0)^D60
    +VLOOKUP(SUBSTITUTE(SUBSTITUTE(F$1,"standard",""),"|Float","")&amp;IF(OR($L60=TRUE,$A60=0,MOD($A60,ChapterTable!$R$20)&lt;&gt;0),"","보스")&amp;"인게임누적합배수",ChapterTable!$R:$S,2,0)*D60)
  )
  )
  )
)</f>
        <v>57.499999999999993</v>
      </c>
      <c r="J60" t="str">
        <f>IF(ISBLANK(I60),"",
IFERROR(VLOOKUP(I60,[1]StringTable!$1:$1048576,MATCH("kor|String",[1]StringTable!$1:$1,0),0),
"스트링없음"))</f>
        <v/>
      </c>
      <c r="L60" t="b">
        <v>0</v>
      </c>
      <c r="N60" t="str">
        <f>IF(ISBLANK(M60),"",IF(ISERROR(VLOOKUP(M60,MapTable!$A:$A,1,0)),"맵없음",""))</f>
        <v/>
      </c>
      <c r="O60">
        <f t="shared" si="1"/>
        <v>3</v>
      </c>
      <c r="Q60">
        <f t="shared" si="2"/>
        <v>3</v>
      </c>
      <c r="R60" t="b">
        <f t="shared" ca="1" si="3"/>
        <v>0</v>
      </c>
      <c r="T60" t="b">
        <f t="shared" ca="1" si="4"/>
        <v>0</v>
      </c>
      <c r="U60" t="s">
        <v>288</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IF(ISBLANK(AB60),"",IF(ISERROR(VLOOKUP(AB60,[3]DropTable!$A:$A,1,0)),"드랍없음",""))</f>
        <v/>
      </c>
      <c r="AE60" t="str">
        <f>IF(ISBLANK(AD60),"",IF(ISERROR(VLOOKUP(AD60,[3]DropTable!$A:$A,1,0)),"드랍없음",""))</f>
        <v/>
      </c>
      <c r="AH60">
        <v>1.5</v>
      </c>
      <c r="AI60">
        <f t="shared" si="7"/>
        <v>0.33333333333333331</v>
      </c>
      <c r="AJ60">
        <f t="shared" si="5"/>
        <v>0.395555555</v>
      </c>
      <c r="AK60">
        <f t="shared" si="6"/>
        <v>1</v>
      </c>
      <c r="AL60">
        <v>0</v>
      </c>
    </row>
    <row r="61" spans="1:38" x14ac:dyDescent="0.3">
      <c r="A61">
        <v>1</v>
      </c>
      <c r="B61">
        <v>28</v>
      </c>
      <c r="C61">
        <f>IF(OR($L61=TRUE,$A61=0,MOD($A61,ChapterTable!$R$20)&lt;&gt;0),
MAX(0,INT(($B61+ChapterTable!$P$26+VLOOKUP(SUBSTITUTE(C$1,"성장단계","")&amp;"단계오프셋",ChapterTable!$R:$S,2,0))/ChapterTable!$P$23)),
MAX(0,INT(($B61+ChapterTable!$R$26+VLOOKUP(SUBSTITUTE(C$1,"성장단계","")&amp;"보스단계오프셋",ChapterTable!$R:$S,2,0))/ChapterTable!$R$23)))</f>
        <v>3</v>
      </c>
      <c r="D61">
        <f>IF(OR($L61=TRUE,$A61=0,MOD($A61,ChapterTable!$R$20)&lt;&gt;0),
MAX(0,INT(($B61+ChapterTable!$P$26+VLOOKUP(SUBSTITUTE(D$1,"성장단계","")&amp;"단계오프셋",ChapterTable!$R:$S,2,0))/ChapterTable!$P$23)),
MAX(0,INT(($B61+ChapterTable!$R$26+VLOOKUP(SUBSTITUTE(D$1,"성장단계","")&amp;"보스단계오프셋",ChapterTable!$R:$S,2,0))/ChapterTable!$R$23)))</f>
        <v>2</v>
      </c>
      <c r="E61" s="1">
        <f ca="1">IF(AND($A61=0,$B61=1),
    VLOOKUP(1,ChapterTable!$1:$1048576,MATCH("최종"&amp;SUBSTITUTE(SUBSTITUTE(E$1,"standard",""),"|Float",""),ChapterTable!$1:$1,0),0)*ChapterTable!$P$17,
  IF(AND($A61=0,$B61=0),
    E62,
  IF($B61=0,
    VLOOKUP($A61,ChapterTable!$1:$1048576,MATCH("최종"&amp;SUBSTITUTE(SUBSTITUTE(E$1,"standard",""),"|Float",""),ChapterTable!$1:$1,0),0),
  IF($B61=1,
    IF($L61=FALSE,
      VLOOKUP($A61,ChapterTable!$1:$1048576,MATCH("최종"&amp;SUBSTITUTE(SUBSTITUTE(E$1,"standard",""),"|Float",""),ChapterTable!$1:$1,0),0),
      VLOOKUP($A61-ChapterTable!$P$11,ChapterTable!$1:$1048576,MATCH("최종"&amp;SUBSTITUTE(SUBSTITUTE(E$1,"standard",""),"|Float",""),ChapterTable!$1:$1,0),0)*ChapterTable!$P$14
    ),
  OFFSET(E61,-$B61+IF($L61,1,0),0)*IF($B61&gt;OFFSET($B61,1,0),ChapterTable!$R$17,1)*
    (VLOOKUP(SUBSTITUTE(SUBSTITUTE(E$1,"standard",""),"|Float","")&amp;IF(OR($L61=TRUE,$A61=0,MOD($A61,ChapterTable!$R$20)&lt;&gt;0),"","보스")&amp;"인게임누적곱배수",ChapterTable!$R:$S,2,0)^C61
    +VLOOKUP(SUBSTITUTE(SUBSTITUTE(E$1,"standard",""),"|Float","")&amp;IF(OR($L61=TRUE,$A61=0,MOD($A61,ChapterTable!$R$20)&lt;&gt;0),"","보스")&amp;"인게임누적합배수",ChapterTable!$R:$S,2,0)*C61)
  )
  )
  )
)</f>
        <v>192</v>
      </c>
      <c r="F61" s="1">
        <f ca="1">IF(AND($A61=0,$B61=1),
    VLOOKUP(1,ChapterTable!$1:$1048576,MATCH("최종"&amp;SUBSTITUTE(SUBSTITUTE(F$1,"standard",""),"|Float",""),ChapterTable!$1:$1,0),0)*ChapterTable!$P$17,
  IF(AND($A61=0,$B61=0),
    F62,
  IF($B61=0,
    VLOOKUP($A61,ChapterTable!$1:$1048576,MATCH("최종"&amp;SUBSTITUTE(SUBSTITUTE(F$1,"standard",""),"|Float",""),ChapterTable!$1:$1,0),0),
  IF($B61=1,
    IF($L61=FALSE,
      VLOOKUP($A61,ChapterTable!$1:$1048576,MATCH("최종"&amp;SUBSTITUTE(SUBSTITUTE(F$1,"standard",""),"|Float",""),ChapterTable!$1:$1,0),0),
      VLOOKUP($A61-ChapterTable!$P$11,ChapterTable!$1:$1048576,MATCH("최종"&amp;SUBSTITUTE(SUBSTITUTE(F$1,"standard",""),"|Float",""),ChapterTable!$1:$1,0),0)*ChapterTable!$P$14
    ),
  OFFSET(F61,-$B61+IF($L61,1,0),0)*
    (VLOOKUP(SUBSTITUTE(SUBSTITUTE(F$1,"standard",""),"|Float","")&amp;IF(OR($L61=TRUE,$A61=0,MOD($A61,ChapterTable!$R$20)&lt;&gt;0),"","보스")&amp;"인게임누적곱배수",ChapterTable!$R:$S,2,0)^D61
    +VLOOKUP(SUBSTITUTE(SUBSTITUTE(F$1,"standard",""),"|Float","")&amp;IF(OR($L61=TRUE,$A61=0,MOD($A61,ChapterTable!$R$20)&lt;&gt;0),"","보스")&amp;"인게임누적합배수",ChapterTable!$R:$S,2,0)*D61)
  )
  )
  )
)</f>
        <v>57.499999999999993</v>
      </c>
      <c r="J61" t="str">
        <f>IF(ISBLANK(I61),"",
IFERROR(VLOOKUP(I61,[1]StringTable!$1:$1048576,MATCH("kor|String",[1]StringTable!$1:$1,0),0),
"스트링없음"))</f>
        <v/>
      </c>
      <c r="L61" t="b">
        <v>0</v>
      </c>
      <c r="N61" t="str">
        <f>IF(ISBLANK(M61),"",IF(ISERROR(VLOOKUP(M61,MapTable!$A:$A,1,0)),"맵없음",""))</f>
        <v/>
      </c>
      <c r="O61">
        <f t="shared" si="1"/>
        <v>3</v>
      </c>
      <c r="Q61">
        <f t="shared" si="2"/>
        <v>3</v>
      </c>
      <c r="R61" t="b">
        <f t="shared" ca="1" si="3"/>
        <v>0</v>
      </c>
      <c r="T61" t="b">
        <f t="shared" ca="1" si="4"/>
        <v>0</v>
      </c>
      <c r="U61" t="s">
        <v>289</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IF(ISBLANK(AB61),"",IF(ISERROR(VLOOKUP(AB61,[3]DropTable!$A:$A,1,0)),"드랍없음",""))</f>
        <v/>
      </c>
      <c r="AE61" t="str">
        <f>IF(ISBLANK(AD61),"",IF(ISERROR(VLOOKUP(AD61,[3]DropTable!$A:$A,1,0)),"드랍없음",""))</f>
        <v/>
      </c>
      <c r="AH61">
        <v>1.5</v>
      </c>
      <c r="AI61">
        <f t="shared" si="7"/>
        <v>0.33333333333333331</v>
      </c>
      <c r="AJ61">
        <f t="shared" si="5"/>
        <v>0.395555555</v>
      </c>
      <c r="AK61">
        <f t="shared" si="6"/>
        <v>1</v>
      </c>
      <c r="AL61">
        <v>0</v>
      </c>
    </row>
    <row r="62" spans="1:38" x14ac:dyDescent="0.3">
      <c r="A62">
        <v>1</v>
      </c>
      <c r="B62">
        <v>29</v>
      </c>
      <c r="C62">
        <f>IF(OR($L62=TRUE,$A62=0,MOD($A62,ChapterTable!$R$20)&lt;&gt;0),
MAX(0,INT(($B62+ChapterTable!$P$26+VLOOKUP(SUBSTITUTE(C$1,"성장단계","")&amp;"단계오프셋",ChapterTable!$R:$S,2,0))/ChapterTable!$P$23)),
MAX(0,INT(($B62+ChapterTable!$R$26+VLOOKUP(SUBSTITUTE(C$1,"성장단계","")&amp;"보스단계오프셋",ChapterTable!$R:$S,2,0))/ChapterTable!$R$23)))</f>
        <v>3</v>
      </c>
      <c r="D62">
        <f>IF(OR($L62=TRUE,$A62=0,MOD($A62,ChapterTable!$R$20)&lt;&gt;0),
MAX(0,INT(($B62+ChapterTable!$P$26+VLOOKUP(SUBSTITUTE(D$1,"성장단계","")&amp;"단계오프셋",ChapterTable!$R:$S,2,0))/ChapterTable!$P$23)),
MAX(0,INT(($B62+ChapterTable!$R$26+VLOOKUP(SUBSTITUTE(D$1,"성장단계","")&amp;"보스단계오프셋",ChapterTable!$R:$S,2,0))/ChapterTable!$R$23)))</f>
        <v>2</v>
      </c>
      <c r="E62" s="1">
        <f ca="1">IF(AND($A62=0,$B62=1),
    VLOOKUP(1,ChapterTable!$1:$1048576,MATCH("최종"&amp;SUBSTITUTE(SUBSTITUTE(E$1,"standard",""),"|Float",""),ChapterTable!$1:$1,0),0)*ChapterTable!$P$17,
  IF(AND($A62=0,$B62=0),
    E63,
  IF($B62=0,
    VLOOKUP($A62,ChapterTable!$1:$1048576,MATCH("최종"&amp;SUBSTITUTE(SUBSTITUTE(E$1,"standard",""),"|Float",""),ChapterTable!$1:$1,0),0),
  IF($B62=1,
    IF($L62=FALSE,
      VLOOKUP($A62,ChapterTable!$1:$1048576,MATCH("최종"&amp;SUBSTITUTE(SUBSTITUTE(E$1,"standard",""),"|Float",""),ChapterTable!$1:$1,0),0),
      VLOOKUP($A62-ChapterTable!$P$11,ChapterTable!$1:$1048576,MATCH("최종"&amp;SUBSTITUTE(SUBSTITUTE(E$1,"standard",""),"|Float",""),ChapterTable!$1:$1,0),0)*ChapterTable!$P$14
    ),
  OFFSET(E62,-$B62+IF($L62,1,0),0)*IF($B62&gt;OFFSET($B62,1,0),ChapterTable!$R$17,1)*
    (VLOOKUP(SUBSTITUTE(SUBSTITUTE(E$1,"standard",""),"|Float","")&amp;IF(OR($L62=TRUE,$A62=0,MOD($A62,ChapterTable!$R$20)&lt;&gt;0),"","보스")&amp;"인게임누적곱배수",ChapterTable!$R:$S,2,0)^C62
    +VLOOKUP(SUBSTITUTE(SUBSTITUTE(E$1,"standard",""),"|Float","")&amp;IF(OR($L62=TRUE,$A62=0,MOD($A62,ChapterTable!$R$20)&lt;&gt;0),"","보스")&amp;"인게임누적합배수",ChapterTable!$R:$S,2,0)*C62)
  )
  )
  )
)</f>
        <v>192</v>
      </c>
      <c r="F62" s="1">
        <f ca="1">IF(AND($A62=0,$B62=1),
    VLOOKUP(1,ChapterTable!$1:$1048576,MATCH("최종"&amp;SUBSTITUTE(SUBSTITUTE(F$1,"standard",""),"|Float",""),ChapterTable!$1:$1,0),0)*ChapterTable!$P$17,
  IF(AND($A62=0,$B62=0),
    F63,
  IF($B62=0,
    VLOOKUP($A62,ChapterTable!$1:$1048576,MATCH("최종"&amp;SUBSTITUTE(SUBSTITUTE(F$1,"standard",""),"|Float",""),ChapterTable!$1:$1,0),0),
  IF($B62=1,
    IF($L62=FALSE,
      VLOOKUP($A62,ChapterTable!$1:$1048576,MATCH("최종"&amp;SUBSTITUTE(SUBSTITUTE(F$1,"standard",""),"|Float",""),ChapterTable!$1:$1,0),0),
      VLOOKUP($A62-ChapterTable!$P$11,ChapterTable!$1:$1048576,MATCH("최종"&amp;SUBSTITUTE(SUBSTITUTE(F$1,"standard",""),"|Float",""),ChapterTable!$1:$1,0),0)*ChapterTable!$P$14
    ),
  OFFSET(F62,-$B62+IF($L62,1,0),0)*
    (VLOOKUP(SUBSTITUTE(SUBSTITUTE(F$1,"standard",""),"|Float","")&amp;IF(OR($L62=TRUE,$A62=0,MOD($A62,ChapterTable!$R$20)&lt;&gt;0),"","보스")&amp;"인게임누적곱배수",ChapterTable!$R:$S,2,0)^D62
    +VLOOKUP(SUBSTITUTE(SUBSTITUTE(F$1,"standard",""),"|Float","")&amp;IF(OR($L62=TRUE,$A62=0,MOD($A62,ChapterTable!$R$20)&lt;&gt;0),"","보스")&amp;"인게임누적합배수",ChapterTable!$R:$S,2,0)*D62)
  )
  )
  )
)</f>
        <v>57.499999999999993</v>
      </c>
      <c r="J62" t="str">
        <f>IF(ISBLANK(I62),"",
IFERROR(VLOOKUP(I62,[1]StringTable!$1:$1048576,MATCH("kor|String",[1]StringTable!$1:$1,0),0),
"스트링없음"))</f>
        <v/>
      </c>
      <c r="L62" t="b">
        <v>0</v>
      </c>
      <c r="N62" t="str">
        <f>IF(ISBLANK(M62),"",IF(ISERROR(VLOOKUP(M62,MapTable!$A:$A,1,0)),"맵없음",""))</f>
        <v/>
      </c>
      <c r="O62">
        <f t="shared" si="1"/>
        <v>93</v>
      </c>
      <c r="Q62">
        <f t="shared" si="2"/>
        <v>93</v>
      </c>
      <c r="R62" t="b">
        <f t="shared" ca="1" si="3"/>
        <v>1</v>
      </c>
      <c r="T62" t="b">
        <f t="shared" ca="1" si="4"/>
        <v>1</v>
      </c>
      <c r="U62" t="s">
        <v>290</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IF(ISBLANK(AB62),"",IF(ISERROR(VLOOKUP(AB62,[3]DropTable!$A:$A,1,0)),"드랍없음",""))</f>
        <v/>
      </c>
      <c r="AE62" t="str">
        <f>IF(ISBLANK(AD62),"",IF(ISERROR(VLOOKUP(AD62,[3]DropTable!$A:$A,1,0)),"드랍없음",""))</f>
        <v/>
      </c>
      <c r="AH62">
        <v>1.5</v>
      </c>
      <c r="AI62">
        <f t="shared" si="7"/>
        <v>0.33333333333333331</v>
      </c>
      <c r="AJ62">
        <f t="shared" si="5"/>
        <v>0.395555555</v>
      </c>
      <c r="AK62">
        <f t="shared" si="6"/>
        <v>1</v>
      </c>
      <c r="AL62">
        <v>0</v>
      </c>
    </row>
    <row r="63" spans="1:38" x14ac:dyDescent="0.3">
      <c r="A63">
        <v>1</v>
      </c>
      <c r="B63">
        <v>30</v>
      </c>
      <c r="C63">
        <f>IF(OR($L63=TRUE,$A63=0,MOD($A63,ChapterTable!$R$20)&lt;&gt;0),
MAX(0,INT(($B63+ChapterTable!$P$26+VLOOKUP(SUBSTITUTE(C$1,"성장단계","")&amp;"단계오프셋",ChapterTable!$R:$S,2,0))/ChapterTable!$P$23)),
MAX(0,INT(($B63+ChapterTable!$R$26+VLOOKUP(SUBSTITUTE(C$1,"성장단계","")&amp;"보스단계오프셋",ChapterTable!$R:$S,2,0))/ChapterTable!$R$23)))</f>
        <v>3</v>
      </c>
      <c r="D63">
        <f>IF(OR($L63=TRUE,$A63=0,MOD($A63,ChapterTable!$R$20)&lt;&gt;0),
MAX(0,INT(($B63+ChapterTable!$P$26+VLOOKUP(SUBSTITUTE(D$1,"성장단계","")&amp;"단계오프셋",ChapterTable!$R:$S,2,0))/ChapterTable!$P$23)),
MAX(0,INT(($B63+ChapterTable!$R$26+VLOOKUP(SUBSTITUTE(D$1,"성장단계","")&amp;"보스단계오프셋",ChapterTable!$R:$S,2,0))/ChapterTable!$R$23)))</f>
        <v>2</v>
      </c>
      <c r="E63" s="1">
        <f ca="1">IF(AND($A63=0,$B63=1),
    VLOOKUP(1,ChapterTable!$1:$1048576,MATCH("최종"&amp;SUBSTITUTE(SUBSTITUTE(E$1,"standard",""),"|Float",""),ChapterTable!$1:$1,0),0)*ChapterTable!$P$17,
  IF(AND($A63=0,$B63=0),
    E64,
  IF($B63=0,
    VLOOKUP($A63,ChapterTable!$1:$1048576,MATCH("최종"&amp;SUBSTITUTE(SUBSTITUTE(E$1,"standard",""),"|Float",""),ChapterTable!$1:$1,0),0),
  IF($B63=1,
    IF($L63=FALSE,
      VLOOKUP($A63,ChapterTable!$1:$1048576,MATCH("최종"&amp;SUBSTITUTE(SUBSTITUTE(E$1,"standard",""),"|Float",""),ChapterTable!$1:$1,0),0),
      VLOOKUP($A63-ChapterTable!$P$11,ChapterTable!$1:$1048576,MATCH("최종"&amp;SUBSTITUTE(SUBSTITUTE(E$1,"standard",""),"|Float",""),ChapterTable!$1:$1,0),0)*ChapterTable!$P$14
    ),
  OFFSET(E63,-$B63+IF($L63,1,0),0)*IF($B63&gt;OFFSET($B63,1,0),ChapterTable!$R$17,1)*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
  )
  )
  )
)</f>
        <v>192</v>
      </c>
      <c r="F63" s="1">
        <f ca="1">IF(AND($A63=0,$B63=1),
    VLOOKUP(1,ChapterTable!$1:$1048576,MATCH("최종"&amp;SUBSTITUTE(SUBSTITUTE(F$1,"standard",""),"|Float",""),ChapterTable!$1:$1,0),0)*ChapterTable!$P$17,
  IF(AND($A63=0,$B63=0),
    F64,
  IF($B63=0,
    VLOOKUP($A63,ChapterTable!$1:$1048576,MATCH("최종"&amp;SUBSTITUTE(SUBSTITUTE(F$1,"standard",""),"|Float",""),ChapterTable!$1:$1,0),0),
  IF($B63=1,
    IF($L63=FALSE,
      VLOOKUP($A63,ChapterTable!$1:$1048576,MATCH("최종"&amp;SUBSTITUTE(SUBSTITUTE(F$1,"standard",""),"|Float",""),ChapterTable!$1:$1,0),0),
      VLOOKUP($A63-ChapterTable!$P$11,ChapterTable!$1:$1048576,MATCH("최종"&amp;SUBSTITUTE(SUBSTITUTE(F$1,"standard",""),"|Float",""),ChapterTable!$1:$1,0),0)*ChapterTable!$P$14
    ),
  OFFSET(F63,-$B63+IF($L63,1,0),0)*
    (VLOOKUP(SUBSTITUTE(SUBSTITUTE(F$1,"standard",""),"|Float","")&amp;IF(OR($L63=TRUE,$A63=0,MOD($A63,ChapterTable!$R$20)&lt;&gt;0),"","보스")&amp;"인게임누적곱배수",ChapterTable!$R:$S,2,0)^D63
    +VLOOKUP(SUBSTITUTE(SUBSTITUTE(F$1,"standard",""),"|Float","")&amp;IF(OR($L63=TRUE,$A63=0,MOD($A63,ChapterTable!$R$20)&lt;&gt;0),"","보스")&amp;"인게임누적합배수",ChapterTable!$R:$S,2,0)*D63)
  )
  )
  )
)</f>
        <v>57.499999999999993</v>
      </c>
      <c r="J63" t="str">
        <f>IF(ISBLANK(I63),"",
IFERROR(VLOOKUP(I63,[1]StringTable!$1:$1048576,MATCH("kor|String",[1]StringTable!$1:$1,0),0),
"스트링없음"))</f>
        <v/>
      </c>
      <c r="L63" t="b">
        <v>0</v>
      </c>
      <c r="N63" t="str">
        <f>IF(ISBLANK(M63),"",IF(ISERROR(VLOOKUP(M63,MapTable!$A:$A,1,0)),"맵없음",""))</f>
        <v/>
      </c>
      <c r="O63">
        <f t="shared" si="1"/>
        <v>23</v>
      </c>
      <c r="P63">
        <v>22</v>
      </c>
      <c r="Q63">
        <f t="shared" si="2"/>
        <v>22</v>
      </c>
      <c r="R63" t="b">
        <f t="shared" ca="1" si="3"/>
        <v>0</v>
      </c>
      <c r="T63" t="b">
        <f t="shared" ca="1" si="4"/>
        <v>0</v>
      </c>
      <c r="U63" t="s">
        <v>322</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5001</v>
      </c>
      <c r="AE63" t="str">
        <f>IF(ISBLANK(AD63),"",IF(ISERROR(VLOOKUP(AD63,[3]DropTable!$A:$A,1,0)),"드랍없음",""))</f>
        <v/>
      </c>
      <c r="AF63">
        <f ca="1">1.25*IF($B63&gt;OFFSET($B63,1,0),ChapterTable!$R$17,1)*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f>
        <v>2</v>
      </c>
      <c r="AG63">
        <f ca="1">35/AF63</f>
        <v>17.5</v>
      </c>
      <c r="AH63">
        <v>1.5</v>
      </c>
      <c r="AI63">
        <f t="shared" si="7"/>
        <v>0.33333333333333331</v>
      </c>
      <c r="AJ63">
        <f t="shared" si="5"/>
        <v>1</v>
      </c>
      <c r="AK63">
        <f t="shared" si="6"/>
        <v>3</v>
      </c>
      <c r="AL63">
        <v>0</v>
      </c>
    </row>
    <row r="64" spans="1:38" x14ac:dyDescent="0.3">
      <c r="A64">
        <v>1</v>
      </c>
      <c r="B64">
        <v>31</v>
      </c>
      <c r="C64">
        <f>IF(OR($L64=TRUE,$A64=0,MOD($A64,ChapterTable!$R$20)&lt;&gt;0),
MAX(0,INT(($B64+ChapterTable!$P$26+VLOOKUP(SUBSTITUTE(C$1,"성장단계","")&amp;"단계오프셋",ChapterTable!$R:$S,2,0))/ChapterTable!$P$23)),
MAX(0,INT(($B64+ChapterTable!$R$26+VLOOKUP(SUBSTITUTE(C$1,"성장단계","")&amp;"보스단계오프셋",ChapterTable!$R:$S,2,0))/ChapterTable!$R$23)))</f>
        <v>3</v>
      </c>
      <c r="D64">
        <f>IF(OR($L64=TRUE,$A64=0,MOD($A64,ChapterTable!$R$20)&lt;&gt;0),
MAX(0,INT(($B64+ChapterTable!$P$26+VLOOKUP(SUBSTITUTE(D$1,"성장단계","")&amp;"단계오프셋",ChapterTable!$R:$S,2,0))/ChapterTable!$P$23)),
MAX(0,INT(($B64+ChapterTable!$R$26+VLOOKUP(SUBSTITUTE(D$1,"성장단계","")&amp;"보스단계오프셋",ChapterTable!$R:$S,2,0))/ChapterTable!$R$23)))</f>
        <v>3</v>
      </c>
      <c r="E64" s="1">
        <f ca="1">IF(AND($A64=0,$B64=1),
    VLOOKUP(1,ChapterTable!$1:$1048576,MATCH("최종"&amp;SUBSTITUTE(SUBSTITUTE(E$1,"standard",""),"|Float",""),ChapterTable!$1:$1,0),0)*ChapterTable!$P$17,
  IF(AND($A64=0,$B64=0),
    E65,
  IF($B64=0,
    VLOOKUP($A64,ChapterTable!$1:$1048576,MATCH("최종"&amp;SUBSTITUTE(SUBSTITUTE(E$1,"standard",""),"|Float",""),ChapterTable!$1:$1,0),0),
  IF($B64=1,
    IF($L64=FALSE,
      VLOOKUP($A64,ChapterTable!$1:$1048576,MATCH("최종"&amp;SUBSTITUTE(SUBSTITUTE(E$1,"standard",""),"|Float",""),ChapterTable!$1:$1,0),0),
      VLOOKUP($A64-ChapterTable!$P$11,ChapterTable!$1:$1048576,MATCH("최종"&amp;SUBSTITUTE(SUBSTITUTE(E$1,"standard",""),"|Float",""),ChapterTable!$1:$1,0),0)*ChapterTable!$P$14
    ),
  OFFSET(E64,-$B64+IF($L64,1,0),0)*IF($B64&gt;OFFSET($B64,1,0),ChapterTable!$R$17,1)*
    (VLOOKUP(SUBSTITUTE(SUBSTITUTE(E$1,"standard",""),"|Float","")&amp;IF(OR($L64=TRUE,$A64=0,MOD($A64,ChapterTable!$R$20)&lt;&gt;0),"","보스")&amp;"인게임누적곱배수",ChapterTable!$R:$S,2,0)^C64
    +VLOOKUP(SUBSTITUTE(SUBSTITUTE(E$1,"standard",""),"|Float","")&amp;IF(OR($L64=TRUE,$A64=0,MOD($A64,ChapterTable!$R$20)&lt;&gt;0),"","보스")&amp;"인게임누적합배수",ChapterTable!$R:$S,2,0)*C64)
  )
  )
  )
)</f>
        <v>192</v>
      </c>
      <c r="F64" s="1">
        <f ca="1">IF(AND($A64=0,$B64=1),
    VLOOKUP(1,ChapterTable!$1:$1048576,MATCH("최종"&amp;SUBSTITUTE(SUBSTITUTE(F$1,"standard",""),"|Float",""),ChapterTable!$1:$1,0),0)*ChapterTable!$P$17,
  IF(AND($A64=0,$B64=0),
    F65,
  IF($B64=0,
    VLOOKUP($A64,ChapterTable!$1:$1048576,MATCH("최종"&amp;SUBSTITUTE(SUBSTITUTE(F$1,"standard",""),"|Float",""),ChapterTable!$1:$1,0),0),
  IF($B64=1,
    IF($L64=FALSE,
      VLOOKUP($A64,ChapterTable!$1:$1048576,MATCH("최종"&amp;SUBSTITUTE(SUBSTITUTE(F$1,"standard",""),"|Float",""),ChapterTable!$1:$1,0),0),
      VLOOKUP($A64-ChapterTable!$P$11,ChapterTable!$1:$1048576,MATCH("최종"&amp;SUBSTITUTE(SUBSTITUTE(F$1,"standard",""),"|Float",""),ChapterTable!$1:$1,0),0)*ChapterTable!$P$14
    ),
  OFFSET(F64,-$B64+IF($L64,1,0),0)*
    (VLOOKUP(SUBSTITUTE(SUBSTITUTE(F$1,"standard",""),"|Float","")&amp;IF(OR($L64=TRUE,$A64=0,MOD($A64,ChapterTable!$R$20)&lt;&gt;0),"","보스")&amp;"인게임누적곱배수",ChapterTable!$R:$S,2,0)^D64
    +VLOOKUP(SUBSTITUTE(SUBSTITUTE(F$1,"standard",""),"|Float","")&amp;IF(OR($L64=TRUE,$A64=0,MOD($A64,ChapterTable!$R$20)&lt;&gt;0),"","보스")&amp;"인게임누적합배수",ChapterTable!$R:$S,2,0)*D64)
  )
  )
  )
)</f>
        <v>61.250000000000007</v>
      </c>
      <c r="G64" t="s">
        <v>716</v>
      </c>
      <c r="J64" t="str">
        <f>IF(ISBLANK(I64),"",
IFERROR(VLOOKUP(I64,[1]StringTable!$1:$1048576,MATCH("kor|String",[1]StringTable!$1:$1,0),0),
"스트링없음"))</f>
        <v/>
      </c>
      <c r="L64" t="b">
        <v>0</v>
      </c>
      <c r="N64" t="str">
        <f>IF(ISBLANK(M64),"",IF(ISERROR(VLOOKUP(M64,MapTable!$A:$A,1,0)),"맵없음",""))</f>
        <v/>
      </c>
      <c r="O64">
        <f t="shared" si="1"/>
        <v>4</v>
      </c>
      <c r="Q64">
        <f t="shared" si="2"/>
        <v>4</v>
      </c>
      <c r="R64" t="b">
        <f t="shared" ca="1" si="3"/>
        <v>0</v>
      </c>
      <c r="T64" t="b">
        <f t="shared" ca="1" si="4"/>
        <v>0</v>
      </c>
      <c r="U64" t="s">
        <v>291</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IF(ISBLANK(AB64),"",IF(ISERROR(VLOOKUP(AB64,[3]DropTable!$A:$A,1,0)),"드랍없음",""))</f>
        <v/>
      </c>
      <c r="AE64" t="str">
        <f>IF(ISBLANK(AD64),"",IF(ISERROR(VLOOKUP(AD64,[3]DropTable!$A:$A,1,0)),"드랍없음",""))</f>
        <v/>
      </c>
      <c r="AH64">
        <v>1.5</v>
      </c>
      <c r="AI64">
        <f t="shared" si="7"/>
        <v>0.25</v>
      </c>
      <c r="AJ64">
        <f t="shared" si="5"/>
        <v>0.32</v>
      </c>
      <c r="AK64">
        <f t="shared" si="6"/>
        <v>1</v>
      </c>
      <c r="AL64">
        <v>0</v>
      </c>
    </row>
    <row r="65" spans="1:38" x14ac:dyDescent="0.3">
      <c r="A65">
        <v>1</v>
      </c>
      <c r="B65">
        <v>32</v>
      </c>
      <c r="C65">
        <f>IF(OR($L65=TRUE,$A65=0,MOD($A65,ChapterTable!$R$20)&lt;&gt;0),
MAX(0,INT(($B65+ChapterTable!$P$26+VLOOKUP(SUBSTITUTE(C$1,"성장단계","")&amp;"단계오프셋",ChapterTable!$R:$S,2,0))/ChapterTable!$P$23)),
MAX(0,INT(($B65+ChapterTable!$R$26+VLOOKUP(SUBSTITUTE(C$1,"성장단계","")&amp;"보스단계오프셋",ChapterTable!$R:$S,2,0))/ChapterTable!$R$23)))</f>
        <v>3</v>
      </c>
      <c r="D65">
        <f>IF(OR($L65=TRUE,$A65=0,MOD($A65,ChapterTable!$R$20)&lt;&gt;0),
MAX(0,INT(($B65+ChapterTable!$P$26+VLOOKUP(SUBSTITUTE(D$1,"성장단계","")&amp;"단계오프셋",ChapterTable!$R:$S,2,0))/ChapterTable!$P$23)),
MAX(0,INT(($B65+ChapterTable!$R$26+VLOOKUP(SUBSTITUTE(D$1,"성장단계","")&amp;"보스단계오프셋",ChapterTable!$R:$S,2,0))/ChapterTable!$R$23)))</f>
        <v>3</v>
      </c>
      <c r="E65" s="1">
        <f ca="1">IF(AND($A65=0,$B65=1),
    VLOOKUP(1,ChapterTable!$1:$1048576,MATCH("최종"&amp;SUBSTITUTE(SUBSTITUTE(E$1,"standard",""),"|Float",""),ChapterTable!$1:$1,0),0)*ChapterTable!$P$17,
  IF(AND($A65=0,$B65=0),
    E66,
  IF($B65=0,
    VLOOKUP($A65,ChapterTable!$1:$1048576,MATCH("최종"&amp;SUBSTITUTE(SUBSTITUTE(E$1,"standard",""),"|Float",""),ChapterTable!$1:$1,0),0),
  IF($B65=1,
    IF($L65=FALSE,
      VLOOKUP($A65,ChapterTable!$1:$1048576,MATCH("최종"&amp;SUBSTITUTE(SUBSTITUTE(E$1,"standard",""),"|Float",""),ChapterTable!$1:$1,0),0),
      VLOOKUP($A65-ChapterTable!$P$11,ChapterTable!$1:$1048576,MATCH("최종"&amp;SUBSTITUTE(SUBSTITUTE(E$1,"standard",""),"|Float",""),ChapterTable!$1:$1,0),0)*ChapterTable!$P$14
    ),
  OFFSET(E65,-$B65+IF($L65,1,0),0)*IF($B65&gt;OFFSET($B65,1,0),ChapterTable!$R$17,1)*
    (VLOOKUP(SUBSTITUTE(SUBSTITUTE(E$1,"standard",""),"|Float","")&amp;IF(OR($L65=TRUE,$A65=0,MOD($A65,ChapterTable!$R$20)&lt;&gt;0),"","보스")&amp;"인게임누적곱배수",ChapterTable!$R:$S,2,0)^C65
    +VLOOKUP(SUBSTITUTE(SUBSTITUTE(E$1,"standard",""),"|Float","")&amp;IF(OR($L65=TRUE,$A65=0,MOD($A65,ChapterTable!$R$20)&lt;&gt;0),"","보스")&amp;"인게임누적합배수",ChapterTable!$R:$S,2,0)*C65)
  )
  )
  )
)</f>
        <v>192</v>
      </c>
      <c r="F65" s="1">
        <f ca="1">IF(AND($A65=0,$B65=1),
    VLOOKUP(1,ChapterTable!$1:$1048576,MATCH("최종"&amp;SUBSTITUTE(SUBSTITUTE(F$1,"standard",""),"|Float",""),ChapterTable!$1:$1,0),0)*ChapterTable!$P$17,
  IF(AND($A65=0,$B65=0),
    F66,
  IF($B65=0,
    VLOOKUP($A65,ChapterTable!$1:$1048576,MATCH("최종"&amp;SUBSTITUTE(SUBSTITUTE(F$1,"standard",""),"|Float",""),ChapterTable!$1:$1,0),0),
  IF($B65=1,
    IF($L65=FALSE,
      VLOOKUP($A65,ChapterTable!$1:$1048576,MATCH("최종"&amp;SUBSTITUTE(SUBSTITUTE(F$1,"standard",""),"|Float",""),ChapterTable!$1:$1,0),0),
      VLOOKUP($A65-ChapterTable!$P$11,ChapterTable!$1:$1048576,MATCH("최종"&amp;SUBSTITUTE(SUBSTITUTE(F$1,"standard",""),"|Float",""),ChapterTable!$1:$1,0),0)*ChapterTable!$P$14
    ),
  OFFSET(F65,-$B65+IF($L65,1,0),0)*
    (VLOOKUP(SUBSTITUTE(SUBSTITUTE(F$1,"standard",""),"|Float","")&amp;IF(OR($L65=TRUE,$A65=0,MOD($A65,ChapterTable!$R$20)&lt;&gt;0),"","보스")&amp;"인게임누적곱배수",ChapterTable!$R:$S,2,0)^D65
    +VLOOKUP(SUBSTITUTE(SUBSTITUTE(F$1,"standard",""),"|Float","")&amp;IF(OR($L65=TRUE,$A65=0,MOD($A65,ChapterTable!$R$20)&lt;&gt;0),"","보스")&amp;"인게임누적합배수",ChapterTable!$R:$S,2,0)*D65)
  )
  )
  )
)</f>
        <v>61.250000000000007</v>
      </c>
      <c r="J65" t="str">
        <f>IF(ISBLANK(I65),"",
IFERROR(VLOOKUP(I65,[1]StringTable!$1:$1048576,MATCH("kor|String",[1]StringTable!$1:$1,0),0),
"스트링없음"))</f>
        <v/>
      </c>
      <c r="L65" t="b">
        <v>0</v>
      </c>
      <c r="N65" t="str">
        <f>IF(ISBLANK(M65),"",IF(ISERROR(VLOOKUP(M65,MapTable!$A:$A,1,0)),"맵없음",""))</f>
        <v/>
      </c>
      <c r="O65">
        <f t="shared" si="1"/>
        <v>4</v>
      </c>
      <c r="Q65">
        <f t="shared" si="2"/>
        <v>4</v>
      </c>
      <c r="R65" t="b">
        <f t="shared" ca="1" si="3"/>
        <v>0</v>
      </c>
      <c r="T65" t="b">
        <f t="shared" ca="1" si="4"/>
        <v>0</v>
      </c>
      <c r="U65" t="s">
        <v>292</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IF(ISBLANK(AB65),"",IF(ISERROR(VLOOKUP(AB65,[3]DropTable!$A:$A,1,0)),"드랍없음",""))</f>
        <v/>
      </c>
      <c r="AE65" t="str">
        <f>IF(ISBLANK(AD65),"",IF(ISERROR(VLOOKUP(AD65,[3]DropTable!$A:$A,1,0)),"드랍없음",""))</f>
        <v/>
      </c>
      <c r="AH65">
        <v>1.5</v>
      </c>
      <c r="AI65">
        <f t="shared" si="7"/>
        <v>0.25</v>
      </c>
      <c r="AJ65">
        <f t="shared" si="5"/>
        <v>0.32</v>
      </c>
      <c r="AK65">
        <f t="shared" si="6"/>
        <v>1</v>
      </c>
      <c r="AL65">
        <v>0</v>
      </c>
    </row>
    <row r="66" spans="1:38" x14ac:dyDescent="0.3">
      <c r="A66">
        <v>1</v>
      </c>
      <c r="B66">
        <v>33</v>
      </c>
      <c r="C66">
        <f>IF(OR($L66=TRUE,$A66=0,MOD($A66,ChapterTable!$R$20)&lt;&gt;0),
MAX(0,INT(($B66+ChapterTable!$P$26+VLOOKUP(SUBSTITUTE(C$1,"성장단계","")&amp;"단계오프셋",ChapterTable!$R:$S,2,0))/ChapterTable!$P$23)),
MAX(0,INT(($B66+ChapterTable!$R$26+VLOOKUP(SUBSTITUTE(C$1,"성장단계","")&amp;"보스단계오프셋",ChapterTable!$R:$S,2,0))/ChapterTable!$R$23)))</f>
        <v>3</v>
      </c>
      <c r="D66">
        <f>IF(OR($L66=TRUE,$A66=0,MOD($A66,ChapterTable!$R$20)&lt;&gt;0),
MAX(0,INT(($B66+ChapterTable!$P$26+VLOOKUP(SUBSTITUTE(D$1,"성장단계","")&amp;"단계오프셋",ChapterTable!$R:$S,2,0))/ChapterTable!$P$23)),
MAX(0,INT(($B66+ChapterTable!$R$26+VLOOKUP(SUBSTITUTE(D$1,"성장단계","")&amp;"보스단계오프셋",ChapterTable!$R:$S,2,0))/ChapterTable!$R$23)))</f>
        <v>3</v>
      </c>
      <c r="E66" s="1">
        <f ca="1">IF(AND($A66=0,$B66=1),
    VLOOKUP(1,ChapterTable!$1:$1048576,MATCH("최종"&amp;SUBSTITUTE(SUBSTITUTE(E$1,"standard",""),"|Float",""),ChapterTable!$1:$1,0),0)*ChapterTable!$P$17,
  IF(AND($A66=0,$B66=0),
    E67,
  IF($B66=0,
    VLOOKUP($A66,ChapterTable!$1:$1048576,MATCH("최종"&amp;SUBSTITUTE(SUBSTITUTE(E$1,"standard",""),"|Float",""),ChapterTable!$1:$1,0),0),
  IF($B66=1,
    IF($L66=FALSE,
      VLOOKUP($A66,ChapterTable!$1:$1048576,MATCH("최종"&amp;SUBSTITUTE(SUBSTITUTE(E$1,"standard",""),"|Float",""),ChapterTable!$1:$1,0),0),
      VLOOKUP($A66-ChapterTable!$P$11,ChapterTable!$1:$1048576,MATCH("최종"&amp;SUBSTITUTE(SUBSTITUTE(E$1,"standard",""),"|Float",""),ChapterTable!$1:$1,0),0)*ChapterTable!$P$14
    ),
  OFFSET(E66,-$B66+IF($L66,1,0),0)*IF($B66&gt;OFFSET($B66,1,0),ChapterTable!$R$17,1)*
    (VLOOKUP(SUBSTITUTE(SUBSTITUTE(E$1,"standard",""),"|Float","")&amp;IF(OR($L66=TRUE,$A66=0,MOD($A66,ChapterTable!$R$20)&lt;&gt;0),"","보스")&amp;"인게임누적곱배수",ChapterTable!$R:$S,2,0)^C66
    +VLOOKUP(SUBSTITUTE(SUBSTITUTE(E$1,"standard",""),"|Float","")&amp;IF(OR($L66=TRUE,$A66=0,MOD($A66,ChapterTable!$R$20)&lt;&gt;0),"","보스")&amp;"인게임누적합배수",ChapterTable!$R:$S,2,0)*C66)
  )
  )
  )
)</f>
        <v>192</v>
      </c>
      <c r="F66" s="1">
        <f ca="1">IF(AND($A66=0,$B66=1),
    VLOOKUP(1,ChapterTable!$1:$1048576,MATCH("최종"&amp;SUBSTITUTE(SUBSTITUTE(F$1,"standard",""),"|Float",""),ChapterTable!$1:$1,0),0)*ChapterTable!$P$17,
  IF(AND($A66=0,$B66=0),
    F67,
  IF($B66=0,
    VLOOKUP($A66,ChapterTable!$1:$1048576,MATCH("최종"&amp;SUBSTITUTE(SUBSTITUTE(F$1,"standard",""),"|Float",""),ChapterTable!$1:$1,0),0),
  IF($B66=1,
    IF($L66=FALSE,
      VLOOKUP($A66,ChapterTable!$1:$1048576,MATCH("최종"&amp;SUBSTITUTE(SUBSTITUTE(F$1,"standard",""),"|Float",""),ChapterTable!$1:$1,0),0),
      VLOOKUP($A66-ChapterTable!$P$11,ChapterTable!$1:$1048576,MATCH("최종"&amp;SUBSTITUTE(SUBSTITUTE(F$1,"standard",""),"|Float",""),ChapterTable!$1:$1,0),0)*ChapterTable!$P$14
    ),
  OFFSET(F66,-$B66+IF($L66,1,0),0)*
    (VLOOKUP(SUBSTITUTE(SUBSTITUTE(F$1,"standard",""),"|Float","")&amp;IF(OR($L66=TRUE,$A66=0,MOD($A66,ChapterTable!$R$20)&lt;&gt;0),"","보스")&amp;"인게임누적곱배수",ChapterTable!$R:$S,2,0)^D66
    +VLOOKUP(SUBSTITUTE(SUBSTITUTE(F$1,"standard",""),"|Float","")&amp;IF(OR($L66=TRUE,$A66=0,MOD($A66,ChapterTable!$R$20)&lt;&gt;0),"","보스")&amp;"인게임누적합배수",ChapterTable!$R:$S,2,0)*D66)
  )
  )
  )
)</f>
        <v>61.250000000000007</v>
      </c>
      <c r="J66" t="str">
        <f>IF(ISBLANK(I66),"",
IFERROR(VLOOKUP(I66,[1]StringTable!$1:$1048576,MATCH("kor|String",[1]StringTable!$1:$1,0),0),
"스트링없음"))</f>
        <v/>
      </c>
      <c r="L66" t="b">
        <v>0</v>
      </c>
      <c r="N66" t="str">
        <f>IF(ISBLANK(M66),"",IF(ISERROR(VLOOKUP(M66,MapTable!$A:$A,1,0)),"맵없음",""))</f>
        <v/>
      </c>
      <c r="O66">
        <f t="shared" si="1"/>
        <v>4</v>
      </c>
      <c r="Q66">
        <f t="shared" si="2"/>
        <v>4</v>
      </c>
      <c r="R66" t="b">
        <f t="shared" ca="1" si="3"/>
        <v>0</v>
      </c>
      <c r="T66" t="b">
        <f t="shared" ca="1" si="4"/>
        <v>0</v>
      </c>
      <c r="U66" t="s">
        <v>293</v>
      </c>
      <c r="V66" t="str">
        <f>IF(ISBLANK(U66),"",IF(ISERROR(VLOOKUP(U66,MapTable!$A:$A,1,0)),"맵없음",""))</f>
        <v/>
      </c>
      <c r="W66" t="s">
        <v>329</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IF(ISBLANK(AB66),"",IF(ISERROR(VLOOKUP(AB66,[3]DropTable!$A:$A,1,0)),"드랍없음",""))</f>
        <v/>
      </c>
      <c r="AE66" t="str">
        <f>IF(ISBLANK(AD66),"",IF(ISERROR(VLOOKUP(AD66,[3]DropTable!$A:$A,1,0)),"드랍없음",""))</f>
        <v/>
      </c>
      <c r="AH66">
        <v>1.5</v>
      </c>
      <c r="AI66">
        <f t="shared" si="7"/>
        <v>0.25</v>
      </c>
      <c r="AJ66">
        <f t="shared" si="5"/>
        <v>0.32</v>
      </c>
      <c r="AK66">
        <f t="shared" si="6"/>
        <v>1</v>
      </c>
      <c r="AL66">
        <v>0</v>
      </c>
    </row>
    <row r="67" spans="1:38" x14ac:dyDescent="0.3">
      <c r="A67">
        <v>1</v>
      </c>
      <c r="B67">
        <v>34</v>
      </c>
      <c r="C67">
        <f>IF(OR($L67=TRUE,$A67=0,MOD($A67,ChapterTable!$R$20)&lt;&gt;0),
MAX(0,INT(($B67+ChapterTable!$P$26+VLOOKUP(SUBSTITUTE(C$1,"성장단계","")&amp;"단계오프셋",ChapterTable!$R:$S,2,0))/ChapterTable!$P$23)),
MAX(0,INT(($B67+ChapterTable!$R$26+VLOOKUP(SUBSTITUTE(C$1,"성장단계","")&amp;"보스단계오프셋",ChapterTable!$R:$S,2,0))/ChapterTable!$R$23)))</f>
        <v>3</v>
      </c>
      <c r="D67">
        <f>IF(OR($L67=TRUE,$A67=0,MOD($A67,ChapterTable!$R$20)&lt;&gt;0),
MAX(0,INT(($B67+ChapterTable!$P$26+VLOOKUP(SUBSTITUTE(D$1,"성장단계","")&amp;"단계오프셋",ChapterTable!$R:$S,2,0))/ChapterTable!$P$23)),
MAX(0,INT(($B67+ChapterTable!$R$26+VLOOKUP(SUBSTITUTE(D$1,"성장단계","")&amp;"보스단계오프셋",ChapterTable!$R:$S,2,0))/ChapterTable!$R$23)))</f>
        <v>3</v>
      </c>
      <c r="E67" s="1">
        <f ca="1">IF(AND($A67=0,$B67=1),
    VLOOKUP(1,ChapterTable!$1:$1048576,MATCH("최종"&amp;SUBSTITUTE(SUBSTITUTE(E$1,"standard",""),"|Float",""),ChapterTable!$1:$1,0),0)*ChapterTable!$P$17,
  IF(AND($A67=0,$B67=0),
    E68,
  IF($B67=0,
    VLOOKUP($A67,ChapterTable!$1:$1048576,MATCH("최종"&amp;SUBSTITUTE(SUBSTITUTE(E$1,"standard",""),"|Float",""),ChapterTable!$1:$1,0),0),
  IF($B67=1,
    IF($L67=FALSE,
      VLOOKUP($A67,ChapterTable!$1:$1048576,MATCH("최종"&amp;SUBSTITUTE(SUBSTITUTE(E$1,"standard",""),"|Float",""),ChapterTable!$1:$1,0),0),
      VLOOKUP($A67-ChapterTable!$P$11,ChapterTable!$1:$1048576,MATCH("최종"&amp;SUBSTITUTE(SUBSTITUTE(E$1,"standard",""),"|Float",""),ChapterTable!$1:$1,0),0)*ChapterTable!$P$14
    ),
  OFFSET(E67,-$B67+IF($L67,1,0),0)*IF($B67&gt;OFFSET($B67,1,0),ChapterTable!$R$17,1)*
    (VLOOKUP(SUBSTITUTE(SUBSTITUTE(E$1,"standard",""),"|Float","")&amp;IF(OR($L67=TRUE,$A67=0,MOD($A67,ChapterTable!$R$20)&lt;&gt;0),"","보스")&amp;"인게임누적곱배수",ChapterTable!$R:$S,2,0)^C67
    +VLOOKUP(SUBSTITUTE(SUBSTITUTE(E$1,"standard",""),"|Float","")&amp;IF(OR($L67=TRUE,$A67=0,MOD($A67,ChapterTable!$R$20)&lt;&gt;0),"","보스")&amp;"인게임누적합배수",ChapterTable!$R:$S,2,0)*C67)
  )
  )
  )
)</f>
        <v>192</v>
      </c>
      <c r="F67" s="1">
        <f ca="1">IF(AND($A67=0,$B67=1),
    VLOOKUP(1,ChapterTable!$1:$1048576,MATCH("최종"&amp;SUBSTITUTE(SUBSTITUTE(F$1,"standard",""),"|Float",""),ChapterTable!$1:$1,0),0)*ChapterTable!$P$17,
  IF(AND($A67=0,$B67=0),
    F68,
  IF($B67=0,
    VLOOKUP($A67,ChapterTable!$1:$1048576,MATCH("최종"&amp;SUBSTITUTE(SUBSTITUTE(F$1,"standard",""),"|Float",""),ChapterTable!$1:$1,0),0),
  IF($B67=1,
    IF($L67=FALSE,
      VLOOKUP($A67,ChapterTable!$1:$1048576,MATCH("최종"&amp;SUBSTITUTE(SUBSTITUTE(F$1,"standard",""),"|Float",""),ChapterTable!$1:$1,0),0),
      VLOOKUP($A67-ChapterTable!$P$11,ChapterTable!$1:$1048576,MATCH("최종"&amp;SUBSTITUTE(SUBSTITUTE(F$1,"standard",""),"|Float",""),ChapterTable!$1:$1,0),0)*ChapterTable!$P$14
    ),
  OFFSET(F67,-$B67+IF($L67,1,0),0)*
    (VLOOKUP(SUBSTITUTE(SUBSTITUTE(F$1,"standard",""),"|Float","")&amp;IF(OR($L67=TRUE,$A67=0,MOD($A67,ChapterTable!$R$20)&lt;&gt;0),"","보스")&amp;"인게임누적곱배수",ChapterTable!$R:$S,2,0)^D67
    +VLOOKUP(SUBSTITUTE(SUBSTITUTE(F$1,"standard",""),"|Float","")&amp;IF(OR($L67=TRUE,$A67=0,MOD($A67,ChapterTable!$R$20)&lt;&gt;0),"","보스")&amp;"인게임누적합배수",ChapterTable!$R:$S,2,0)*D67)
  )
  )
  )
)</f>
        <v>61.250000000000007</v>
      </c>
      <c r="J67" t="str">
        <f>IF(ISBLANK(I67),"",
IFERROR(VLOOKUP(I67,[1]StringTable!$1:$1048576,MATCH("kor|String",[1]StringTable!$1:$1,0),0),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294</v>
      </c>
      <c r="V67" t="str">
        <f>IF(ISBLANK(U67),"",IF(ISERROR(VLOOKUP(U67,MapTable!$A:$A,1,0)),"맵없음",""))</f>
        <v/>
      </c>
      <c r="W67" t="s">
        <v>331</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IF(ISBLANK(AB67),"",IF(ISERROR(VLOOKUP(AB67,[3]DropTable!$A:$A,1,0)),"드랍없음",""))</f>
        <v/>
      </c>
      <c r="AE67" t="str">
        <f>IF(ISBLANK(AD67),"",IF(ISERROR(VLOOKUP(AD67,[3]DropTable!$A:$A,1,0)),"드랍없음",""))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c r="AL67">
        <v>0</v>
      </c>
    </row>
    <row r="68" spans="1:38" x14ac:dyDescent="0.3">
      <c r="A68">
        <v>1</v>
      </c>
      <c r="B68">
        <v>35</v>
      </c>
      <c r="C68">
        <f>IF(OR($L68=TRUE,$A68=0,MOD($A68,ChapterTable!$R$20)&lt;&gt;0),
MAX(0,INT(($B68+ChapterTable!$P$26+VLOOKUP(SUBSTITUTE(C$1,"성장단계","")&amp;"단계오프셋",ChapterTable!$R:$S,2,0))/ChapterTable!$P$23)),
MAX(0,INT(($B68+ChapterTable!$R$26+VLOOKUP(SUBSTITUTE(C$1,"성장단계","")&amp;"보스단계오프셋",ChapterTable!$R:$S,2,0))/ChapterTable!$R$23)))</f>
        <v>3</v>
      </c>
      <c r="D68">
        <f>IF(OR($L68=TRUE,$A68=0,MOD($A68,ChapterTable!$R$20)&lt;&gt;0),
MAX(0,INT(($B68+ChapterTable!$P$26+VLOOKUP(SUBSTITUTE(D$1,"성장단계","")&amp;"단계오프셋",ChapterTable!$R:$S,2,0))/ChapterTable!$P$23)),
MAX(0,INT(($B68+ChapterTable!$R$26+VLOOKUP(SUBSTITUTE(D$1,"성장단계","")&amp;"보스단계오프셋",ChapterTable!$R:$S,2,0))/ChapterTable!$R$23)))</f>
        <v>3</v>
      </c>
      <c r="E68" s="1">
        <f ca="1">IF(AND($A68=0,$B68=1),
    VLOOKUP(1,ChapterTable!$1:$1048576,MATCH("최종"&amp;SUBSTITUTE(SUBSTITUTE(E$1,"standard",""),"|Float",""),ChapterTable!$1:$1,0),0)*ChapterTable!$P$17,
  IF(AND($A68=0,$B68=0),
    E69,
  IF($B68=0,
    VLOOKUP($A68,ChapterTable!$1:$1048576,MATCH("최종"&amp;SUBSTITUTE(SUBSTITUTE(E$1,"standard",""),"|Float",""),ChapterTable!$1:$1,0),0),
  IF($B68=1,
    IF($L68=FALSE,
      VLOOKUP($A68,ChapterTable!$1:$1048576,MATCH("최종"&amp;SUBSTITUTE(SUBSTITUTE(E$1,"standard",""),"|Float",""),ChapterTable!$1:$1,0),0),
      VLOOKUP($A68-ChapterTable!$P$11,ChapterTable!$1:$1048576,MATCH("최종"&amp;SUBSTITUTE(SUBSTITUTE(E$1,"standard",""),"|Float",""),ChapterTable!$1:$1,0),0)*ChapterTable!$P$14
    ),
  OFFSET(E68,-$B68+IF($L68,1,0),0)*IF($B68&gt;OFFSET($B68,1,0),ChapterTable!$R$17,1)*
    (VLOOKUP(SUBSTITUTE(SUBSTITUTE(E$1,"standard",""),"|Float","")&amp;IF(OR($L68=TRUE,$A68=0,MOD($A68,ChapterTable!$R$20)&lt;&gt;0),"","보스")&amp;"인게임누적곱배수",ChapterTable!$R:$S,2,0)^C68
    +VLOOKUP(SUBSTITUTE(SUBSTITUTE(E$1,"standard",""),"|Float","")&amp;IF(OR($L68=TRUE,$A68=0,MOD($A68,ChapterTable!$R$20)&lt;&gt;0),"","보스")&amp;"인게임누적합배수",ChapterTable!$R:$S,2,0)*C68)
  )
  )
  )
)</f>
        <v>192</v>
      </c>
      <c r="F68" s="1">
        <f ca="1">IF(AND($A68=0,$B68=1),
    VLOOKUP(1,ChapterTable!$1:$1048576,MATCH("최종"&amp;SUBSTITUTE(SUBSTITUTE(F$1,"standard",""),"|Float",""),ChapterTable!$1:$1,0),0)*ChapterTable!$P$17,
  IF(AND($A68=0,$B68=0),
    F69,
  IF($B68=0,
    VLOOKUP($A68,ChapterTable!$1:$1048576,MATCH("최종"&amp;SUBSTITUTE(SUBSTITUTE(F$1,"standard",""),"|Float",""),ChapterTable!$1:$1,0),0),
  IF($B68=1,
    IF($L68=FALSE,
      VLOOKUP($A68,ChapterTable!$1:$1048576,MATCH("최종"&amp;SUBSTITUTE(SUBSTITUTE(F$1,"standard",""),"|Float",""),ChapterTable!$1:$1,0),0),
      VLOOKUP($A68-ChapterTable!$P$11,ChapterTable!$1:$1048576,MATCH("최종"&amp;SUBSTITUTE(SUBSTITUTE(F$1,"standard",""),"|Float",""),ChapterTable!$1:$1,0),0)*ChapterTable!$P$14
    ),
  OFFSET(F68,-$B68+IF($L68,1,0),0)*
    (VLOOKUP(SUBSTITUTE(SUBSTITUTE(F$1,"standard",""),"|Float","")&amp;IF(OR($L68=TRUE,$A68=0,MOD($A68,ChapterTable!$R$20)&lt;&gt;0),"","보스")&amp;"인게임누적곱배수",ChapterTable!$R:$S,2,0)^D68
    +VLOOKUP(SUBSTITUTE(SUBSTITUTE(F$1,"standard",""),"|Float","")&amp;IF(OR($L68=TRUE,$A68=0,MOD($A68,ChapterTable!$R$20)&lt;&gt;0),"","보스")&amp;"인게임누적합배수",ChapterTable!$R:$S,2,0)*D68)
  )
  )
  )
)</f>
        <v>61.250000000000007</v>
      </c>
      <c r="J68" t="str">
        <f>IF(ISBLANK(I68),"",
IFERROR(VLOOKUP(I68,[1]StringTable!$1:$1048576,MATCH("kor|String",[1]StringTable!$1:$1,0),0),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318</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IF(ISBLANK(AB68),"",IF(ISERROR(VLOOKUP(AB68,[3]DropTable!$A:$A,1,0)),"드랍없음",""))</f>
        <v/>
      </c>
      <c r="AE68" t="str">
        <f>IF(ISBLANK(AD68),"",IF(ISERROR(VLOOKUP(AD68,[3]DropTable!$A:$A,1,0)),"드랍없음",""))</f>
        <v/>
      </c>
      <c r="AH68">
        <v>1.5</v>
      </c>
      <c r="AI68">
        <f t="shared" ref="AI68:AI131" si="14">IF(B68=0,0,1/(INT((B68-1)/10)+1))</f>
        <v>0.25</v>
      </c>
      <c r="AJ68">
        <f t="shared" si="12"/>
        <v>0.32</v>
      </c>
      <c r="AK68">
        <f t="shared" si="13"/>
        <v>1</v>
      </c>
      <c r="AL68">
        <v>0</v>
      </c>
    </row>
    <row r="69" spans="1:38" x14ac:dyDescent="0.3">
      <c r="A69">
        <v>1</v>
      </c>
      <c r="B69">
        <v>36</v>
      </c>
      <c r="C69">
        <f>IF(OR($L69=TRUE,$A69=0,MOD($A69,ChapterTable!$R$20)&lt;&gt;0),
MAX(0,INT(($B69+ChapterTable!$P$26+VLOOKUP(SUBSTITUTE(C$1,"성장단계","")&amp;"단계오프셋",ChapterTable!$R:$S,2,0))/ChapterTable!$P$23)),
MAX(0,INT(($B69+ChapterTable!$R$26+VLOOKUP(SUBSTITUTE(C$1,"성장단계","")&amp;"보스단계오프셋",ChapterTable!$R:$S,2,0))/ChapterTable!$R$23)))</f>
        <v>4</v>
      </c>
      <c r="D69">
        <f>IF(OR($L69=TRUE,$A69=0,MOD($A69,ChapterTable!$R$20)&lt;&gt;0),
MAX(0,INT(($B69+ChapterTable!$P$26+VLOOKUP(SUBSTITUTE(D$1,"성장단계","")&amp;"단계오프셋",ChapterTable!$R:$S,2,0))/ChapterTable!$P$23)),
MAX(0,INT(($B69+ChapterTable!$R$26+VLOOKUP(SUBSTITUTE(D$1,"성장단계","")&amp;"보스단계오프셋",ChapterTable!$R:$S,2,0))/ChapterTable!$R$23)))</f>
        <v>3</v>
      </c>
      <c r="E69" s="1">
        <f ca="1">IF(AND($A69=0,$B69=1),
    VLOOKUP(1,ChapterTable!$1:$1048576,MATCH("최종"&amp;SUBSTITUTE(SUBSTITUTE(E$1,"standard",""),"|Float",""),ChapterTable!$1:$1,0),0)*ChapterTable!$P$17,
  IF(AND($A69=0,$B69=0),
    E70,
  IF($B69=0,
    VLOOKUP($A69,ChapterTable!$1:$1048576,MATCH("최종"&amp;SUBSTITUTE(SUBSTITUTE(E$1,"standard",""),"|Float",""),ChapterTable!$1:$1,0),0),
  IF($B69=1,
    IF($L69=FALSE,
      VLOOKUP($A69,ChapterTable!$1:$1048576,MATCH("최종"&amp;SUBSTITUTE(SUBSTITUTE(E$1,"standard",""),"|Float",""),ChapterTable!$1:$1,0),0),
      VLOOKUP($A69-ChapterTable!$P$11,ChapterTable!$1:$1048576,MATCH("최종"&amp;SUBSTITUTE(SUBSTITUTE(E$1,"standard",""),"|Float",""),ChapterTable!$1:$1,0),0)*ChapterTable!$P$14
    ),
  OFFSET(E69,-$B69+IF($L69,1,0),0)*IF($B69&gt;OFFSET($B69,1,0),ChapterTable!$R$17,1)*
    (VLOOKUP(SUBSTITUTE(SUBSTITUTE(E$1,"standard",""),"|Float","")&amp;IF(OR($L69=TRUE,$A69=0,MOD($A69,ChapterTable!$R$20)&lt;&gt;0),"","보스")&amp;"인게임누적곱배수",ChapterTable!$R:$S,2,0)^C69
    +VLOOKUP(SUBSTITUTE(SUBSTITUTE(E$1,"standard",""),"|Float","")&amp;IF(OR($L69=TRUE,$A69=0,MOD($A69,ChapterTable!$R$20)&lt;&gt;0),"","보스")&amp;"인게임누적합배수",ChapterTable!$R:$S,2,0)*C69)
  )
  )
  )
)</f>
        <v>216</v>
      </c>
      <c r="F69" s="1">
        <f ca="1">IF(AND($A69=0,$B69=1),
    VLOOKUP(1,ChapterTable!$1:$1048576,MATCH("최종"&amp;SUBSTITUTE(SUBSTITUTE(F$1,"standard",""),"|Float",""),ChapterTable!$1:$1,0),0)*ChapterTable!$P$17,
  IF(AND($A69=0,$B69=0),
    F70,
  IF($B69=0,
    VLOOKUP($A69,ChapterTable!$1:$1048576,MATCH("최종"&amp;SUBSTITUTE(SUBSTITUTE(F$1,"standard",""),"|Float",""),ChapterTable!$1:$1,0),0),
  IF($B69=1,
    IF($L69=FALSE,
      VLOOKUP($A69,ChapterTable!$1:$1048576,MATCH("최종"&amp;SUBSTITUTE(SUBSTITUTE(F$1,"standard",""),"|Float",""),ChapterTable!$1:$1,0),0),
      VLOOKUP($A69-ChapterTable!$P$11,ChapterTable!$1:$1048576,MATCH("최종"&amp;SUBSTITUTE(SUBSTITUTE(F$1,"standard",""),"|Float",""),ChapterTable!$1:$1,0),0)*ChapterTable!$P$14
    ),
  OFFSET(F69,-$B69+IF($L69,1,0),0)*
    (VLOOKUP(SUBSTITUTE(SUBSTITUTE(F$1,"standard",""),"|Float","")&amp;IF(OR($L69=TRUE,$A69=0,MOD($A69,ChapterTable!$R$20)&lt;&gt;0),"","보스")&amp;"인게임누적곱배수",ChapterTable!$R:$S,2,0)^D69
    +VLOOKUP(SUBSTITUTE(SUBSTITUTE(F$1,"standard",""),"|Float","")&amp;IF(OR($L69=TRUE,$A69=0,MOD($A69,ChapterTable!$R$20)&lt;&gt;0),"","보스")&amp;"인게임누적합배수",ChapterTable!$R:$S,2,0)*D69)
  )
  )
  )
)</f>
        <v>61.250000000000007</v>
      </c>
      <c r="J69" t="str">
        <f>IF(ISBLANK(I69),"",
IFERROR(VLOOKUP(I69,[1]StringTable!$1:$1048576,MATCH("kor|String",[1]StringTable!$1:$1,0),0),
"스트링없음"))</f>
        <v/>
      </c>
      <c r="L69" t="b">
        <v>0</v>
      </c>
      <c r="N69" t="str">
        <f>IF(ISBLANK(M69),"",IF(ISERROR(VLOOKUP(M69,MapTable!$A:$A,1,0)),"맵없음",""))</f>
        <v/>
      </c>
      <c r="O69">
        <f t="shared" si="8"/>
        <v>4</v>
      </c>
      <c r="Q69">
        <f t="shared" si="9"/>
        <v>4</v>
      </c>
      <c r="R69" t="b">
        <f t="shared" ca="1" si="10"/>
        <v>0</v>
      </c>
      <c r="T69" t="b">
        <f t="shared" ca="1" si="11"/>
        <v>0</v>
      </c>
      <c r="U69" t="s">
        <v>295</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IF(ISBLANK(AB69),"",IF(ISERROR(VLOOKUP(AB69,[3]DropTable!$A:$A,1,0)),"드랍없음",""))</f>
        <v/>
      </c>
      <c r="AE69" t="str">
        <f>IF(ISBLANK(AD69),"",IF(ISERROR(VLOOKUP(AD69,[3]DropTable!$A:$A,1,0)),"드랍없음",""))</f>
        <v/>
      </c>
      <c r="AH69">
        <v>1.5</v>
      </c>
      <c r="AI69">
        <f t="shared" si="14"/>
        <v>0.25</v>
      </c>
      <c r="AJ69">
        <f t="shared" si="12"/>
        <v>0.32</v>
      </c>
      <c r="AK69">
        <f t="shared" si="13"/>
        <v>1</v>
      </c>
      <c r="AL69">
        <v>0</v>
      </c>
    </row>
    <row r="70" spans="1:38" x14ac:dyDescent="0.3">
      <c r="A70">
        <v>1</v>
      </c>
      <c r="B70">
        <v>37</v>
      </c>
      <c r="C70">
        <f>IF(OR($L70=TRUE,$A70=0,MOD($A70,ChapterTable!$R$20)&lt;&gt;0),
MAX(0,INT(($B70+ChapterTable!$P$26+VLOOKUP(SUBSTITUTE(C$1,"성장단계","")&amp;"단계오프셋",ChapterTable!$R:$S,2,0))/ChapterTable!$P$23)),
MAX(0,INT(($B70+ChapterTable!$R$26+VLOOKUP(SUBSTITUTE(C$1,"성장단계","")&amp;"보스단계오프셋",ChapterTable!$R:$S,2,0))/ChapterTable!$R$23)))</f>
        <v>4</v>
      </c>
      <c r="D70">
        <f>IF(OR($L70=TRUE,$A70=0,MOD($A70,ChapterTable!$R$20)&lt;&gt;0),
MAX(0,INT(($B70+ChapterTable!$P$26+VLOOKUP(SUBSTITUTE(D$1,"성장단계","")&amp;"단계오프셋",ChapterTable!$R:$S,2,0))/ChapterTable!$P$23)),
MAX(0,INT(($B70+ChapterTable!$R$26+VLOOKUP(SUBSTITUTE(D$1,"성장단계","")&amp;"보스단계오프셋",ChapterTable!$R:$S,2,0))/ChapterTable!$R$23)))</f>
        <v>3</v>
      </c>
      <c r="E70" s="1">
        <f ca="1">IF(AND($A70=0,$B70=1),
    VLOOKUP(1,ChapterTable!$1:$1048576,MATCH("최종"&amp;SUBSTITUTE(SUBSTITUTE(E$1,"standard",""),"|Float",""),ChapterTable!$1:$1,0),0)*ChapterTable!$P$17,
  IF(AND($A70=0,$B70=0),
    E71,
  IF($B70=0,
    VLOOKUP($A70,ChapterTable!$1:$1048576,MATCH("최종"&amp;SUBSTITUTE(SUBSTITUTE(E$1,"standard",""),"|Float",""),ChapterTable!$1:$1,0),0),
  IF($B70=1,
    IF($L70=FALSE,
      VLOOKUP($A70,ChapterTable!$1:$1048576,MATCH("최종"&amp;SUBSTITUTE(SUBSTITUTE(E$1,"standard",""),"|Float",""),ChapterTable!$1:$1,0),0),
      VLOOKUP($A70-ChapterTable!$P$11,ChapterTable!$1:$1048576,MATCH("최종"&amp;SUBSTITUTE(SUBSTITUTE(E$1,"standard",""),"|Float",""),ChapterTable!$1:$1,0),0)*ChapterTable!$P$14
    ),
  OFFSET(E70,-$B70+IF($L70,1,0),0)*IF($B70&gt;OFFSET($B70,1,0),ChapterTable!$R$17,1)*
    (VLOOKUP(SUBSTITUTE(SUBSTITUTE(E$1,"standard",""),"|Float","")&amp;IF(OR($L70=TRUE,$A70=0,MOD($A70,ChapterTable!$R$20)&lt;&gt;0),"","보스")&amp;"인게임누적곱배수",ChapterTable!$R:$S,2,0)^C70
    +VLOOKUP(SUBSTITUTE(SUBSTITUTE(E$1,"standard",""),"|Float","")&amp;IF(OR($L70=TRUE,$A70=0,MOD($A70,ChapterTable!$R$20)&lt;&gt;0),"","보스")&amp;"인게임누적합배수",ChapterTable!$R:$S,2,0)*C70)
  )
  )
  )
)</f>
        <v>216</v>
      </c>
      <c r="F70" s="1">
        <f ca="1">IF(AND($A70=0,$B70=1),
    VLOOKUP(1,ChapterTable!$1:$1048576,MATCH("최종"&amp;SUBSTITUTE(SUBSTITUTE(F$1,"standard",""),"|Float",""),ChapterTable!$1:$1,0),0)*ChapterTable!$P$17,
  IF(AND($A70=0,$B70=0),
    F71,
  IF($B70=0,
    VLOOKUP($A70,ChapterTable!$1:$1048576,MATCH("최종"&amp;SUBSTITUTE(SUBSTITUTE(F$1,"standard",""),"|Float",""),ChapterTable!$1:$1,0),0),
  IF($B70=1,
    IF($L70=FALSE,
      VLOOKUP($A70,ChapterTable!$1:$1048576,MATCH("최종"&amp;SUBSTITUTE(SUBSTITUTE(F$1,"standard",""),"|Float",""),ChapterTable!$1:$1,0),0),
      VLOOKUP($A70-ChapterTable!$P$11,ChapterTable!$1:$1048576,MATCH("최종"&amp;SUBSTITUTE(SUBSTITUTE(F$1,"standard",""),"|Float",""),ChapterTable!$1:$1,0),0)*ChapterTable!$P$14
    ),
  OFFSET(F70,-$B70+IF($L70,1,0),0)*
    (VLOOKUP(SUBSTITUTE(SUBSTITUTE(F$1,"standard",""),"|Float","")&amp;IF(OR($L70=TRUE,$A70=0,MOD($A70,ChapterTable!$R$20)&lt;&gt;0),"","보스")&amp;"인게임누적곱배수",ChapterTable!$R:$S,2,0)^D70
    +VLOOKUP(SUBSTITUTE(SUBSTITUTE(F$1,"standard",""),"|Float","")&amp;IF(OR($L70=TRUE,$A70=0,MOD($A70,ChapterTable!$R$20)&lt;&gt;0),"","보스")&amp;"인게임누적합배수",ChapterTable!$R:$S,2,0)*D70)
  )
  )
  )
)</f>
        <v>61.250000000000007</v>
      </c>
      <c r="J70" t="str">
        <f>IF(ISBLANK(I70),"",
IFERROR(VLOOKUP(I70,[1]StringTable!$1:$1048576,MATCH("kor|String",[1]StringTable!$1:$1,0),0),
"스트링없음"))</f>
        <v/>
      </c>
      <c r="L70" t="b">
        <v>0</v>
      </c>
      <c r="N70" t="str">
        <f>IF(ISBLANK(M70),"",IF(ISERROR(VLOOKUP(M70,MapTable!$A:$A,1,0)),"맵없음",""))</f>
        <v/>
      </c>
      <c r="O70">
        <f t="shared" si="8"/>
        <v>4</v>
      </c>
      <c r="Q70">
        <f t="shared" si="9"/>
        <v>4</v>
      </c>
      <c r="R70" t="b">
        <f t="shared" ca="1" si="10"/>
        <v>0</v>
      </c>
      <c r="T70" t="b">
        <f t="shared" ca="1" si="11"/>
        <v>0</v>
      </c>
      <c r="U70" t="s">
        <v>296</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IF(ISBLANK(AB70),"",IF(ISERROR(VLOOKUP(AB70,[3]DropTable!$A:$A,1,0)),"드랍없음",""))</f>
        <v/>
      </c>
      <c r="AE70" t="str">
        <f>IF(ISBLANK(AD70),"",IF(ISERROR(VLOOKUP(AD70,[3]DropTable!$A:$A,1,0)),"드랍없음",""))</f>
        <v/>
      </c>
      <c r="AH70">
        <v>1.5</v>
      </c>
      <c r="AI70">
        <f t="shared" si="14"/>
        <v>0.25</v>
      </c>
      <c r="AJ70">
        <f t="shared" si="12"/>
        <v>0.32</v>
      </c>
      <c r="AK70">
        <f t="shared" si="13"/>
        <v>1</v>
      </c>
      <c r="AL70">
        <v>0</v>
      </c>
    </row>
    <row r="71" spans="1:38" x14ac:dyDescent="0.3">
      <c r="A71">
        <v>1</v>
      </c>
      <c r="B71">
        <v>38</v>
      </c>
      <c r="C71">
        <f>IF(OR($L71=TRUE,$A71=0,MOD($A71,ChapterTable!$R$20)&lt;&gt;0),
MAX(0,INT(($B71+ChapterTable!$P$26+VLOOKUP(SUBSTITUTE(C$1,"성장단계","")&amp;"단계오프셋",ChapterTable!$R:$S,2,0))/ChapterTable!$P$23)),
MAX(0,INT(($B71+ChapterTable!$R$26+VLOOKUP(SUBSTITUTE(C$1,"성장단계","")&amp;"보스단계오프셋",ChapterTable!$R:$S,2,0))/ChapterTable!$R$23)))</f>
        <v>4</v>
      </c>
      <c r="D71">
        <f>IF(OR($L71=TRUE,$A71=0,MOD($A71,ChapterTable!$R$20)&lt;&gt;0),
MAX(0,INT(($B71+ChapterTable!$P$26+VLOOKUP(SUBSTITUTE(D$1,"성장단계","")&amp;"단계오프셋",ChapterTable!$R:$S,2,0))/ChapterTable!$P$23)),
MAX(0,INT(($B71+ChapterTable!$R$26+VLOOKUP(SUBSTITUTE(D$1,"성장단계","")&amp;"보스단계오프셋",ChapterTable!$R:$S,2,0))/ChapterTable!$R$23)))</f>
        <v>3</v>
      </c>
      <c r="E71" s="1">
        <f ca="1">IF(AND($A71=0,$B71=1),
    VLOOKUP(1,ChapterTable!$1:$1048576,MATCH("최종"&amp;SUBSTITUTE(SUBSTITUTE(E$1,"standard",""),"|Float",""),ChapterTable!$1:$1,0),0)*ChapterTable!$P$17,
  IF(AND($A71=0,$B71=0),
    E72,
  IF($B71=0,
    VLOOKUP($A71,ChapterTable!$1:$1048576,MATCH("최종"&amp;SUBSTITUTE(SUBSTITUTE(E$1,"standard",""),"|Float",""),ChapterTable!$1:$1,0),0),
  IF($B71=1,
    IF($L71=FALSE,
      VLOOKUP($A71,ChapterTable!$1:$1048576,MATCH("최종"&amp;SUBSTITUTE(SUBSTITUTE(E$1,"standard",""),"|Float",""),ChapterTable!$1:$1,0),0),
      VLOOKUP($A71-ChapterTable!$P$11,ChapterTable!$1:$1048576,MATCH("최종"&amp;SUBSTITUTE(SUBSTITUTE(E$1,"standard",""),"|Float",""),ChapterTable!$1:$1,0),0)*ChapterTable!$P$14
    ),
  OFFSET(E71,-$B71+IF($L71,1,0),0)*IF($B71&gt;OFFSET($B71,1,0),ChapterTable!$R$17,1)*
    (VLOOKUP(SUBSTITUTE(SUBSTITUTE(E$1,"standard",""),"|Float","")&amp;IF(OR($L71=TRUE,$A71=0,MOD($A71,ChapterTable!$R$20)&lt;&gt;0),"","보스")&amp;"인게임누적곱배수",ChapterTable!$R:$S,2,0)^C71
    +VLOOKUP(SUBSTITUTE(SUBSTITUTE(E$1,"standard",""),"|Float","")&amp;IF(OR($L71=TRUE,$A71=0,MOD($A71,ChapterTable!$R$20)&lt;&gt;0),"","보스")&amp;"인게임누적합배수",ChapterTable!$R:$S,2,0)*C71)
  )
  )
  )
)</f>
        <v>216</v>
      </c>
      <c r="F71" s="1">
        <f ca="1">IF(AND($A71=0,$B71=1),
    VLOOKUP(1,ChapterTable!$1:$1048576,MATCH("최종"&amp;SUBSTITUTE(SUBSTITUTE(F$1,"standard",""),"|Float",""),ChapterTable!$1:$1,0),0)*ChapterTable!$P$17,
  IF(AND($A71=0,$B71=0),
    F72,
  IF($B71=0,
    VLOOKUP($A71,ChapterTable!$1:$1048576,MATCH("최종"&amp;SUBSTITUTE(SUBSTITUTE(F$1,"standard",""),"|Float",""),ChapterTable!$1:$1,0),0),
  IF($B71=1,
    IF($L71=FALSE,
      VLOOKUP($A71,ChapterTable!$1:$1048576,MATCH("최종"&amp;SUBSTITUTE(SUBSTITUTE(F$1,"standard",""),"|Float",""),ChapterTable!$1:$1,0),0),
      VLOOKUP($A71-ChapterTable!$P$11,ChapterTable!$1:$1048576,MATCH("최종"&amp;SUBSTITUTE(SUBSTITUTE(F$1,"standard",""),"|Float",""),ChapterTable!$1:$1,0),0)*ChapterTable!$P$14
    ),
  OFFSET(F71,-$B71+IF($L71,1,0),0)*
    (VLOOKUP(SUBSTITUTE(SUBSTITUTE(F$1,"standard",""),"|Float","")&amp;IF(OR($L71=TRUE,$A71=0,MOD($A71,ChapterTable!$R$20)&lt;&gt;0),"","보스")&amp;"인게임누적곱배수",ChapterTable!$R:$S,2,0)^D71
    +VLOOKUP(SUBSTITUTE(SUBSTITUTE(F$1,"standard",""),"|Float","")&amp;IF(OR($L71=TRUE,$A71=0,MOD($A71,ChapterTable!$R$20)&lt;&gt;0),"","보스")&amp;"인게임누적합배수",ChapterTable!$R:$S,2,0)*D71)
  )
  )
  )
)</f>
        <v>61.250000000000007</v>
      </c>
      <c r="J71" t="str">
        <f>IF(ISBLANK(I71),"",
IFERROR(VLOOKUP(I71,[1]StringTable!$1:$1048576,MATCH("kor|String",[1]StringTable!$1:$1,0),0),
"스트링없음"))</f>
        <v/>
      </c>
      <c r="L71" t="b">
        <v>0</v>
      </c>
      <c r="N71" t="str">
        <f>IF(ISBLANK(M71),"",IF(ISERROR(VLOOKUP(M71,MapTable!$A:$A,1,0)),"맵없음",""))</f>
        <v/>
      </c>
      <c r="O71">
        <f t="shared" si="8"/>
        <v>4</v>
      </c>
      <c r="Q71">
        <f t="shared" si="9"/>
        <v>4</v>
      </c>
      <c r="R71" t="b">
        <f t="shared" ca="1" si="10"/>
        <v>0</v>
      </c>
      <c r="T71" t="b">
        <f t="shared" ca="1" si="11"/>
        <v>0</v>
      </c>
      <c r="U71" t="s">
        <v>297</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IF(ISBLANK(AB71),"",IF(ISERROR(VLOOKUP(AB71,[3]DropTable!$A:$A,1,0)),"드랍없음",""))</f>
        <v/>
      </c>
      <c r="AE71" t="str">
        <f>IF(ISBLANK(AD71),"",IF(ISERROR(VLOOKUP(AD71,[3]DropTable!$A:$A,1,0)),"드랍없음",""))</f>
        <v/>
      </c>
      <c r="AH71">
        <v>1.5</v>
      </c>
      <c r="AI71">
        <f t="shared" si="14"/>
        <v>0.25</v>
      </c>
      <c r="AJ71">
        <f t="shared" si="12"/>
        <v>0.32</v>
      </c>
      <c r="AK71">
        <f t="shared" si="13"/>
        <v>1</v>
      </c>
      <c r="AL71">
        <v>0</v>
      </c>
    </row>
    <row r="72" spans="1:38" x14ac:dyDescent="0.3">
      <c r="A72">
        <v>1</v>
      </c>
      <c r="B72">
        <v>39</v>
      </c>
      <c r="C72">
        <f>IF(OR($L72=TRUE,$A72=0,MOD($A72,ChapterTable!$R$20)&lt;&gt;0),
MAX(0,INT(($B72+ChapterTable!$P$26+VLOOKUP(SUBSTITUTE(C$1,"성장단계","")&amp;"단계오프셋",ChapterTable!$R:$S,2,0))/ChapterTable!$P$23)),
MAX(0,INT(($B72+ChapterTable!$R$26+VLOOKUP(SUBSTITUTE(C$1,"성장단계","")&amp;"보스단계오프셋",ChapterTable!$R:$S,2,0))/ChapterTable!$R$23)))</f>
        <v>4</v>
      </c>
      <c r="D72">
        <f>IF(OR($L72=TRUE,$A72=0,MOD($A72,ChapterTable!$R$20)&lt;&gt;0),
MAX(0,INT(($B72+ChapterTable!$P$26+VLOOKUP(SUBSTITUTE(D$1,"성장단계","")&amp;"단계오프셋",ChapterTable!$R:$S,2,0))/ChapterTable!$P$23)),
MAX(0,INT(($B72+ChapterTable!$R$26+VLOOKUP(SUBSTITUTE(D$1,"성장단계","")&amp;"보스단계오프셋",ChapterTable!$R:$S,2,0))/ChapterTable!$R$23)))</f>
        <v>3</v>
      </c>
      <c r="E72" s="1">
        <f ca="1">IF(AND($A72=0,$B72=1),
    VLOOKUP(1,ChapterTable!$1:$1048576,MATCH("최종"&amp;SUBSTITUTE(SUBSTITUTE(E$1,"standard",""),"|Float",""),ChapterTable!$1:$1,0),0)*ChapterTable!$P$17,
  IF(AND($A72=0,$B72=0),
    E73,
  IF($B72=0,
    VLOOKUP($A72,ChapterTable!$1:$1048576,MATCH("최종"&amp;SUBSTITUTE(SUBSTITUTE(E$1,"standard",""),"|Float",""),ChapterTable!$1:$1,0),0),
  IF($B72=1,
    IF($L72=FALSE,
      VLOOKUP($A72,ChapterTable!$1:$1048576,MATCH("최종"&amp;SUBSTITUTE(SUBSTITUTE(E$1,"standard",""),"|Float",""),ChapterTable!$1:$1,0),0),
      VLOOKUP($A72-ChapterTable!$P$11,ChapterTable!$1:$1048576,MATCH("최종"&amp;SUBSTITUTE(SUBSTITUTE(E$1,"standard",""),"|Float",""),ChapterTable!$1:$1,0),0)*ChapterTable!$P$14
    ),
  OFFSET(E72,-$B72+IF($L72,1,0),0)*IF($B72&gt;OFFSET($B72,1,0),ChapterTable!$R$17,1)*
    (VLOOKUP(SUBSTITUTE(SUBSTITUTE(E$1,"standard",""),"|Float","")&amp;IF(OR($L72=TRUE,$A72=0,MOD($A72,ChapterTable!$R$20)&lt;&gt;0),"","보스")&amp;"인게임누적곱배수",ChapterTable!$R:$S,2,0)^C72
    +VLOOKUP(SUBSTITUTE(SUBSTITUTE(E$1,"standard",""),"|Float","")&amp;IF(OR($L72=TRUE,$A72=0,MOD($A72,ChapterTable!$R$20)&lt;&gt;0),"","보스")&amp;"인게임누적합배수",ChapterTable!$R:$S,2,0)*C72)
  )
  )
  )
)</f>
        <v>216</v>
      </c>
      <c r="F72" s="1">
        <f ca="1">IF(AND($A72=0,$B72=1),
    VLOOKUP(1,ChapterTable!$1:$1048576,MATCH("최종"&amp;SUBSTITUTE(SUBSTITUTE(F$1,"standard",""),"|Float",""),ChapterTable!$1:$1,0),0)*ChapterTable!$P$17,
  IF(AND($A72=0,$B72=0),
    F73,
  IF($B72=0,
    VLOOKUP($A72,ChapterTable!$1:$1048576,MATCH("최종"&amp;SUBSTITUTE(SUBSTITUTE(F$1,"standard",""),"|Float",""),ChapterTable!$1:$1,0),0),
  IF($B72=1,
    IF($L72=FALSE,
      VLOOKUP($A72,ChapterTable!$1:$1048576,MATCH("최종"&amp;SUBSTITUTE(SUBSTITUTE(F$1,"standard",""),"|Float",""),ChapterTable!$1:$1,0),0),
      VLOOKUP($A72-ChapterTable!$P$11,ChapterTable!$1:$1048576,MATCH("최종"&amp;SUBSTITUTE(SUBSTITUTE(F$1,"standard",""),"|Float",""),ChapterTable!$1:$1,0),0)*ChapterTable!$P$14
    ),
  OFFSET(F72,-$B72+IF($L72,1,0),0)*
    (VLOOKUP(SUBSTITUTE(SUBSTITUTE(F$1,"standard",""),"|Float","")&amp;IF(OR($L72=TRUE,$A72=0,MOD($A72,ChapterTable!$R$20)&lt;&gt;0),"","보스")&amp;"인게임누적곱배수",ChapterTable!$R:$S,2,0)^D72
    +VLOOKUP(SUBSTITUTE(SUBSTITUTE(F$1,"standard",""),"|Float","")&amp;IF(OR($L72=TRUE,$A72=0,MOD($A72,ChapterTable!$R$20)&lt;&gt;0),"","보스")&amp;"인게임누적합배수",ChapterTable!$R:$S,2,0)*D72)
  )
  )
  )
)</f>
        <v>61.250000000000007</v>
      </c>
      <c r="J72" t="str">
        <f>IF(ISBLANK(I72),"",
IFERROR(VLOOKUP(I72,[1]StringTable!$1:$1048576,MATCH("kor|String",[1]StringTable!$1:$1,0),0),
"스트링없음"))</f>
        <v/>
      </c>
      <c r="L72" t="b">
        <v>0</v>
      </c>
      <c r="N72" t="str">
        <f>IF(ISBLANK(M72),"",IF(ISERROR(VLOOKUP(M72,MapTable!$A:$A,1,0)),"맵없음",""))</f>
        <v/>
      </c>
      <c r="O72">
        <f t="shared" si="8"/>
        <v>94</v>
      </c>
      <c r="Q72">
        <f t="shared" si="9"/>
        <v>94</v>
      </c>
      <c r="R72" t="b">
        <f t="shared" ca="1" si="10"/>
        <v>1</v>
      </c>
      <c r="S72" t="b">
        <v>0</v>
      </c>
      <c r="T72" t="b">
        <f t="shared" si="11"/>
        <v>0</v>
      </c>
      <c r="U72" t="s">
        <v>298</v>
      </c>
      <c r="V72" t="str">
        <f>IF(ISBLANK(U72),"",IF(ISERROR(VLOOKUP(U72,MapTable!$A:$A,1,0)),"맵없음",""))</f>
        <v/>
      </c>
      <c r="W72" t="s">
        <v>334</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IF(ISBLANK(AB72),"",IF(ISERROR(VLOOKUP(AB72,[3]DropTable!$A:$A,1,0)),"드랍없음",""))</f>
        <v/>
      </c>
      <c r="AE72" t="str">
        <f>IF(ISBLANK(AD72),"",IF(ISERROR(VLOOKUP(AD72,[3]DropTable!$A:$A,1,0)),"드랍없음",""))</f>
        <v/>
      </c>
      <c r="AH72">
        <v>1.5</v>
      </c>
      <c r="AI72">
        <f t="shared" si="14"/>
        <v>0.25</v>
      </c>
      <c r="AJ72">
        <f t="shared" si="12"/>
        <v>0.32</v>
      </c>
      <c r="AK72">
        <f t="shared" si="13"/>
        <v>1</v>
      </c>
      <c r="AL72">
        <v>0</v>
      </c>
    </row>
    <row r="73" spans="1:38" x14ac:dyDescent="0.3">
      <c r="A73">
        <v>1</v>
      </c>
      <c r="B73">
        <v>40</v>
      </c>
      <c r="C73">
        <f>IF(OR($L73=TRUE,$A73=0,MOD($A73,ChapterTable!$R$20)&lt;&gt;0),
MAX(0,INT(($B73+ChapterTable!$P$26+VLOOKUP(SUBSTITUTE(C$1,"성장단계","")&amp;"단계오프셋",ChapterTable!$R:$S,2,0))/ChapterTable!$P$23)),
MAX(0,INT(($B73+ChapterTable!$R$26+VLOOKUP(SUBSTITUTE(C$1,"성장단계","")&amp;"보스단계오프셋",ChapterTable!$R:$S,2,0))/ChapterTable!$R$23)))</f>
        <v>4</v>
      </c>
      <c r="D73">
        <f>IF(OR($L73=TRUE,$A73=0,MOD($A73,ChapterTable!$R$20)&lt;&gt;0),
MAX(0,INT(($B73+ChapterTable!$P$26+VLOOKUP(SUBSTITUTE(D$1,"성장단계","")&amp;"단계오프셋",ChapterTable!$R:$S,2,0))/ChapterTable!$P$23)),
MAX(0,INT(($B73+ChapterTable!$R$26+VLOOKUP(SUBSTITUTE(D$1,"성장단계","")&amp;"보스단계오프셋",ChapterTable!$R:$S,2,0))/ChapterTable!$R$23)))</f>
        <v>3</v>
      </c>
      <c r="E73" s="1">
        <f ca="1">IF(AND($A73=0,$B73=1),
    VLOOKUP(1,ChapterTable!$1:$1048576,MATCH("최종"&amp;SUBSTITUTE(SUBSTITUTE(E$1,"standard",""),"|Float",""),ChapterTable!$1:$1,0),0)*ChapterTable!$P$17,
  IF(AND($A73=0,$B73=0),
    E74,
  IF($B73=0,
    VLOOKUP($A73,ChapterTable!$1:$1048576,MATCH("최종"&amp;SUBSTITUTE(SUBSTITUTE(E$1,"standard",""),"|Float",""),ChapterTable!$1:$1,0),0),
  IF($B73=1,
    IF($L73=FALSE,
      VLOOKUP($A73,ChapterTable!$1:$1048576,MATCH("최종"&amp;SUBSTITUTE(SUBSTITUTE(E$1,"standard",""),"|Float",""),ChapterTable!$1:$1,0),0),
      VLOOKUP($A73-ChapterTable!$P$11,ChapterTable!$1:$1048576,MATCH("최종"&amp;SUBSTITUTE(SUBSTITUTE(E$1,"standard",""),"|Float",""),ChapterTable!$1:$1,0),0)*ChapterTable!$P$14
    ),
  OFFSET(E73,-$B73+IF($L73,1,0),0)*IF($B73&gt;OFFSET($B73,1,0),ChapterTable!$R$17,1)*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
  )
  )
  )
)</f>
        <v>216</v>
      </c>
      <c r="F73" s="1">
        <f ca="1">IF(AND($A73=0,$B73=1),
    VLOOKUP(1,ChapterTable!$1:$1048576,MATCH("최종"&amp;SUBSTITUTE(SUBSTITUTE(F$1,"standard",""),"|Float",""),ChapterTable!$1:$1,0),0)*ChapterTable!$P$17,
  IF(AND($A73=0,$B73=0),
    F74,
  IF($B73=0,
    VLOOKUP($A73,ChapterTable!$1:$1048576,MATCH("최종"&amp;SUBSTITUTE(SUBSTITUTE(F$1,"standard",""),"|Float",""),ChapterTable!$1:$1,0),0),
  IF($B73=1,
    IF($L73=FALSE,
      VLOOKUP($A73,ChapterTable!$1:$1048576,MATCH("최종"&amp;SUBSTITUTE(SUBSTITUTE(F$1,"standard",""),"|Float",""),ChapterTable!$1:$1,0),0),
      VLOOKUP($A73-ChapterTable!$P$11,ChapterTable!$1:$1048576,MATCH("최종"&amp;SUBSTITUTE(SUBSTITUTE(F$1,"standard",""),"|Float",""),ChapterTable!$1:$1,0),0)*ChapterTable!$P$14
    ),
  OFFSET(F73,-$B73+IF($L73,1,0),0)*
    (VLOOKUP(SUBSTITUTE(SUBSTITUTE(F$1,"standard",""),"|Float","")&amp;IF(OR($L73=TRUE,$A73=0,MOD($A73,ChapterTable!$R$20)&lt;&gt;0),"","보스")&amp;"인게임누적곱배수",ChapterTable!$R:$S,2,0)^D73
    +VLOOKUP(SUBSTITUTE(SUBSTITUTE(F$1,"standard",""),"|Float","")&amp;IF(OR($L73=TRUE,$A73=0,MOD($A73,ChapterTable!$R$20)&lt;&gt;0),"","보스")&amp;"인게임누적합배수",ChapterTable!$R:$S,2,0)*D73)
  )
  )
  )
)</f>
        <v>61.250000000000007</v>
      </c>
      <c r="J73" t="str">
        <f>IF(ISBLANK(I73),"",
IFERROR(VLOOKUP(I73,[1]StringTable!$1:$1048576,MATCH("kor|String",[1]StringTable!$1:$1,0),0),
"스트링없음"))</f>
        <v/>
      </c>
      <c r="L73" t="b">
        <v>0</v>
      </c>
      <c r="N73" t="str">
        <f>IF(ISBLANK(M73),"",IF(ISERROR(VLOOKUP(M73,MapTable!$A:$A,1,0)),"맵없음",""))</f>
        <v/>
      </c>
      <c r="O73">
        <f t="shared" si="8"/>
        <v>24</v>
      </c>
      <c r="P73">
        <v>22</v>
      </c>
      <c r="Q73">
        <f t="shared" si="9"/>
        <v>22</v>
      </c>
      <c r="R73" t="b">
        <f t="shared" ca="1" si="10"/>
        <v>0</v>
      </c>
      <c r="T73" t="b">
        <f t="shared" ca="1" si="11"/>
        <v>0</v>
      </c>
      <c r="U73" t="s">
        <v>324</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5001</v>
      </c>
      <c r="AE73" t="str">
        <f>IF(ISBLANK(AD73),"",IF(ISERROR(VLOOKUP(AD73,[3]DropTable!$A:$A,1,0)),"드랍없음",""))</f>
        <v/>
      </c>
      <c r="AF73">
        <f ca="1">1.25*IF($B73&gt;OFFSET($B73,1,0),ChapterTable!$R$17,1)*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f>
        <v>2.25</v>
      </c>
      <c r="AG73">
        <f ca="1">35/AF73</f>
        <v>15.555555555555555</v>
      </c>
      <c r="AH73">
        <v>1.5</v>
      </c>
      <c r="AI73">
        <f t="shared" si="14"/>
        <v>0.25</v>
      </c>
      <c r="AJ73">
        <f t="shared" si="12"/>
        <v>1</v>
      </c>
      <c r="AK73">
        <f t="shared" si="13"/>
        <v>4</v>
      </c>
      <c r="AL73">
        <v>0</v>
      </c>
    </row>
    <row r="74" spans="1:38" x14ac:dyDescent="0.3">
      <c r="A74">
        <v>1</v>
      </c>
      <c r="B74">
        <v>41</v>
      </c>
      <c r="C74">
        <f>IF(OR($L74=TRUE,$A74=0,MOD($A74,ChapterTable!$R$20)&lt;&gt;0),
MAX(0,INT(($B74+ChapterTable!$P$26+VLOOKUP(SUBSTITUTE(C$1,"성장단계","")&amp;"단계오프셋",ChapterTable!$R:$S,2,0))/ChapterTable!$P$23)),
MAX(0,INT(($B74+ChapterTable!$R$26+VLOOKUP(SUBSTITUTE(C$1,"성장단계","")&amp;"보스단계오프셋",ChapterTable!$R:$S,2,0))/ChapterTable!$R$23)))</f>
        <v>4</v>
      </c>
      <c r="D74">
        <f>IF(OR($L74=TRUE,$A74=0,MOD($A74,ChapterTable!$R$20)&lt;&gt;0),
MAX(0,INT(($B74+ChapterTable!$P$26+VLOOKUP(SUBSTITUTE(D$1,"성장단계","")&amp;"단계오프셋",ChapterTable!$R:$S,2,0))/ChapterTable!$P$23)),
MAX(0,INT(($B74+ChapterTable!$R$26+VLOOKUP(SUBSTITUTE(D$1,"성장단계","")&amp;"보스단계오프셋",ChapterTable!$R:$S,2,0))/ChapterTable!$R$23)))</f>
        <v>4</v>
      </c>
      <c r="E74" s="1">
        <f ca="1">IF(AND($A74=0,$B74=1),
    VLOOKUP(1,ChapterTable!$1:$1048576,MATCH("최종"&amp;SUBSTITUTE(SUBSTITUTE(E$1,"standard",""),"|Float",""),ChapterTable!$1:$1,0),0)*ChapterTable!$P$17,
  IF(AND($A74=0,$B74=0),
    E75,
  IF($B74=0,
    VLOOKUP($A74,ChapterTable!$1:$1048576,MATCH("최종"&amp;SUBSTITUTE(SUBSTITUTE(E$1,"standard",""),"|Float",""),ChapterTable!$1:$1,0),0),
  IF($B74=1,
    IF($L74=FALSE,
      VLOOKUP($A74,ChapterTable!$1:$1048576,MATCH("최종"&amp;SUBSTITUTE(SUBSTITUTE(E$1,"standard",""),"|Float",""),ChapterTable!$1:$1,0),0),
      VLOOKUP($A74-ChapterTable!$P$11,ChapterTable!$1:$1048576,MATCH("최종"&amp;SUBSTITUTE(SUBSTITUTE(E$1,"standard",""),"|Float",""),ChapterTable!$1:$1,0),0)*ChapterTable!$P$14
    ),
  OFFSET(E74,-$B74+IF($L74,1,0),0)*IF($B74&gt;OFFSET($B74,1,0),ChapterTable!$R$17,1)*
    (VLOOKUP(SUBSTITUTE(SUBSTITUTE(E$1,"standard",""),"|Float","")&amp;IF(OR($L74=TRUE,$A74=0,MOD($A74,ChapterTable!$R$20)&lt;&gt;0),"","보스")&amp;"인게임누적곱배수",ChapterTable!$R:$S,2,0)^C74
    +VLOOKUP(SUBSTITUTE(SUBSTITUTE(E$1,"standard",""),"|Float","")&amp;IF(OR($L74=TRUE,$A74=0,MOD($A74,ChapterTable!$R$20)&lt;&gt;0),"","보스")&amp;"인게임누적합배수",ChapterTable!$R:$S,2,0)*C74)
  )
  )
  )
)</f>
        <v>216</v>
      </c>
      <c r="F74" s="1">
        <f ca="1">IF(AND($A74=0,$B74=1),
    VLOOKUP(1,ChapterTable!$1:$1048576,MATCH("최종"&amp;SUBSTITUTE(SUBSTITUTE(F$1,"standard",""),"|Float",""),ChapterTable!$1:$1,0),0)*ChapterTable!$P$17,
  IF(AND($A74=0,$B74=0),
    F75,
  IF($B74=0,
    VLOOKUP($A74,ChapterTable!$1:$1048576,MATCH("최종"&amp;SUBSTITUTE(SUBSTITUTE(F$1,"standard",""),"|Float",""),ChapterTable!$1:$1,0),0),
  IF($B74=1,
    IF($L74=FALSE,
      VLOOKUP($A74,ChapterTable!$1:$1048576,MATCH("최종"&amp;SUBSTITUTE(SUBSTITUTE(F$1,"standard",""),"|Float",""),ChapterTable!$1:$1,0),0),
      VLOOKUP($A74-ChapterTable!$P$11,ChapterTable!$1:$1048576,MATCH("최종"&amp;SUBSTITUTE(SUBSTITUTE(F$1,"standard",""),"|Float",""),ChapterTable!$1:$1,0),0)*ChapterTable!$P$14
    ),
  OFFSET(F74,-$B74+IF($L74,1,0),0)*
    (VLOOKUP(SUBSTITUTE(SUBSTITUTE(F$1,"standard",""),"|Float","")&amp;IF(OR($L74=TRUE,$A74=0,MOD($A74,ChapterTable!$R$20)&lt;&gt;0),"","보스")&amp;"인게임누적곱배수",ChapterTable!$R:$S,2,0)^D74
    +VLOOKUP(SUBSTITUTE(SUBSTITUTE(F$1,"standard",""),"|Float","")&amp;IF(OR($L74=TRUE,$A74=0,MOD($A74,ChapterTable!$R$20)&lt;&gt;0),"","보스")&amp;"인게임누적합배수",ChapterTable!$R:$S,2,0)*D74)
  )
  )
  )
)</f>
        <v>65</v>
      </c>
      <c r="J74" t="str">
        <f>IF(ISBLANK(I74),"",
IFERROR(VLOOKUP(I74,[1]StringTable!$1:$1048576,MATCH("kor|String",[1]StringTable!$1:$1,0),0),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IF(ISBLANK(AB74),"",IF(ISERROR(VLOOKUP(AB74,[3]DropTable!$A:$A,1,0)),"드랍없음",""))</f>
        <v/>
      </c>
      <c r="AE74" t="str">
        <f>IF(ISBLANK(AD74),"",IF(ISERROR(VLOOKUP(AD74,[3]DropTable!$A:$A,1,0)),"드랍없음",""))</f>
        <v/>
      </c>
      <c r="AH74">
        <v>1.5</v>
      </c>
      <c r="AI74">
        <f t="shared" si="14"/>
        <v>0.2</v>
      </c>
      <c r="AJ74">
        <f t="shared" si="12"/>
        <v>0.27466666000000001</v>
      </c>
      <c r="AK74">
        <f t="shared" si="13"/>
        <v>1</v>
      </c>
      <c r="AL74">
        <v>0</v>
      </c>
    </row>
    <row r="75" spans="1:38" x14ac:dyDescent="0.3">
      <c r="A75">
        <v>1</v>
      </c>
      <c r="B75">
        <v>42</v>
      </c>
      <c r="C75">
        <f>IF(OR($L75=TRUE,$A75=0,MOD($A75,ChapterTable!$R$20)&lt;&gt;0),
MAX(0,INT(($B75+ChapterTable!$P$26+VLOOKUP(SUBSTITUTE(C$1,"성장단계","")&amp;"단계오프셋",ChapterTable!$R:$S,2,0))/ChapterTable!$P$23)),
MAX(0,INT(($B75+ChapterTable!$R$26+VLOOKUP(SUBSTITUTE(C$1,"성장단계","")&amp;"보스단계오프셋",ChapterTable!$R:$S,2,0))/ChapterTable!$R$23)))</f>
        <v>4</v>
      </c>
      <c r="D75">
        <f>IF(OR($L75=TRUE,$A75=0,MOD($A75,ChapterTable!$R$20)&lt;&gt;0),
MAX(0,INT(($B75+ChapterTable!$P$26+VLOOKUP(SUBSTITUTE(D$1,"성장단계","")&amp;"단계오프셋",ChapterTable!$R:$S,2,0))/ChapterTable!$P$23)),
MAX(0,INT(($B75+ChapterTable!$R$26+VLOOKUP(SUBSTITUTE(D$1,"성장단계","")&amp;"보스단계오프셋",ChapterTable!$R:$S,2,0))/ChapterTable!$R$23)))</f>
        <v>4</v>
      </c>
      <c r="E75" s="1">
        <f ca="1">IF(AND($A75=0,$B75=1),
    VLOOKUP(1,ChapterTable!$1:$1048576,MATCH("최종"&amp;SUBSTITUTE(SUBSTITUTE(E$1,"standard",""),"|Float",""),ChapterTable!$1:$1,0),0)*ChapterTable!$P$17,
  IF(AND($A75=0,$B75=0),
    E76,
  IF($B75=0,
    VLOOKUP($A75,ChapterTable!$1:$1048576,MATCH("최종"&amp;SUBSTITUTE(SUBSTITUTE(E$1,"standard",""),"|Float",""),ChapterTable!$1:$1,0),0),
  IF($B75=1,
    IF($L75=FALSE,
      VLOOKUP($A75,ChapterTable!$1:$1048576,MATCH("최종"&amp;SUBSTITUTE(SUBSTITUTE(E$1,"standard",""),"|Float",""),ChapterTable!$1:$1,0),0),
      VLOOKUP($A75-ChapterTable!$P$11,ChapterTable!$1:$1048576,MATCH("최종"&amp;SUBSTITUTE(SUBSTITUTE(E$1,"standard",""),"|Float",""),ChapterTable!$1:$1,0),0)*ChapterTable!$P$14
    ),
  OFFSET(E75,-$B75+IF($L75,1,0),0)*IF($B75&gt;OFFSET($B75,1,0),ChapterTable!$R$17,1)*
    (VLOOKUP(SUBSTITUTE(SUBSTITUTE(E$1,"standard",""),"|Float","")&amp;IF(OR($L75=TRUE,$A75=0,MOD($A75,ChapterTable!$R$20)&lt;&gt;0),"","보스")&amp;"인게임누적곱배수",ChapterTable!$R:$S,2,0)^C75
    +VLOOKUP(SUBSTITUTE(SUBSTITUTE(E$1,"standard",""),"|Float","")&amp;IF(OR($L75=TRUE,$A75=0,MOD($A75,ChapterTable!$R$20)&lt;&gt;0),"","보스")&amp;"인게임누적합배수",ChapterTable!$R:$S,2,0)*C75)
  )
  )
  )
)</f>
        <v>216</v>
      </c>
      <c r="F75" s="1">
        <f ca="1">IF(AND($A75=0,$B75=1),
    VLOOKUP(1,ChapterTable!$1:$1048576,MATCH("최종"&amp;SUBSTITUTE(SUBSTITUTE(F$1,"standard",""),"|Float",""),ChapterTable!$1:$1,0),0)*ChapterTable!$P$17,
  IF(AND($A75=0,$B75=0),
    F76,
  IF($B75=0,
    VLOOKUP($A75,ChapterTable!$1:$1048576,MATCH("최종"&amp;SUBSTITUTE(SUBSTITUTE(F$1,"standard",""),"|Float",""),ChapterTable!$1:$1,0),0),
  IF($B75=1,
    IF($L75=FALSE,
      VLOOKUP($A75,ChapterTable!$1:$1048576,MATCH("최종"&amp;SUBSTITUTE(SUBSTITUTE(F$1,"standard",""),"|Float",""),ChapterTable!$1:$1,0),0),
      VLOOKUP($A75-ChapterTable!$P$11,ChapterTable!$1:$1048576,MATCH("최종"&amp;SUBSTITUTE(SUBSTITUTE(F$1,"standard",""),"|Float",""),ChapterTable!$1:$1,0),0)*ChapterTable!$P$14
    ),
  OFFSET(F75,-$B75+IF($L75,1,0),0)*
    (VLOOKUP(SUBSTITUTE(SUBSTITUTE(F$1,"standard",""),"|Float","")&amp;IF(OR($L75=TRUE,$A75=0,MOD($A75,ChapterTable!$R$20)&lt;&gt;0),"","보스")&amp;"인게임누적곱배수",ChapterTable!$R:$S,2,0)^D75
    +VLOOKUP(SUBSTITUTE(SUBSTITUTE(F$1,"standard",""),"|Float","")&amp;IF(OR($L75=TRUE,$A75=0,MOD($A75,ChapterTable!$R$20)&lt;&gt;0),"","보스")&amp;"인게임누적합배수",ChapterTable!$R:$S,2,0)*D75)
  )
  )
  )
)</f>
        <v>65</v>
      </c>
      <c r="J75" t="str">
        <f>IF(ISBLANK(I75),"",
IFERROR(VLOOKUP(I75,[1]StringTable!$1:$1048576,MATCH("kor|String",[1]StringTable!$1:$1,0),0),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IF(ISBLANK(AB75),"",IF(ISERROR(VLOOKUP(AB75,[3]DropTable!$A:$A,1,0)),"드랍없음",""))</f>
        <v/>
      </c>
      <c r="AE75" t="str">
        <f>IF(ISBLANK(AD75),"",IF(ISERROR(VLOOKUP(AD75,[3]DropTable!$A:$A,1,0)),"드랍없음",""))</f>
        <v/>
      </c>
      <c r="AH75">
        <v>1.5</v>
      </c>
      <c r="AI75">
        <f t="shared" si="14"/>
        <v>0.2</v>
      </c>
      <c r="AJ75">
        <f t="shared" si="12"/>
        <v>0.27466666000000001</v>
      </c>
      <c r="AK75">
        <f t="shared" si="13"/>
        <v>1</v>
      </c>
      <c r="AL75">
        <v>0</v>
      </c>
    </row>
    <row r="76" spans="1:38" x14ac:dyDescent="0.3">
      <c r="A76">
        <v>1</v>
      </c>
      <c r="B76">
        <v>43</v>
      </c>
      <c r="C76">
        <f>IF(OR($L76=TRUE,$A76=0,MOD($A76,ChapterTable!$R$20)&lt;&gt;0),
MAX(0,INT(($B76+ChapterTable!$P$26+VLOOKUP(SUBSTITUTE(C$1,"성장단계","")&amp;"단계오프셋",ChapterTable!$R:$S,2,0))/ChapterTable!$P$23)),
MAX(0,INT(($B76+ChapterTable!$R$26+VLOOKUP(SUBSTITUTE(C$1,"성장단계","")&amp;"보스단계오프셋",ChapterTable!$R:$S,2,0))/ChapterTable!$R$23)))</f>
        <v>4</v>
      </c>
      <c r="D76">
        <f>IF(OR($L76=TRUE,$A76=0,MOD($A76,ChapterTable!$R$20)&lt;&gt;0),
MAX(0,INT(($B76+ChapterTable!$P$26+VLOOKUP(SUBSTITUTE(D$1,"성장단계","")&amp;"단계오프셋",ChapterTable!$R:$S,2,0))/ChapterTable!$P$23)),
MAX(0,INT(($B76+ChapterTable!$R$26+VLOOKUP(SUBSTITUTE(D$1,"성장단계","")&amp;"보스단계오프셋",ChapterTable!$R:$S,2,0))/ChapterTable!$R$23)))</f>
        <v>4</v>
      </c>
      <c r="E76" s="1">
        <f ca="1">IF(AND($A76=0,$B76=1),
    VLOOKUP(1,ChapterTable!$1:$1048576,MATCH("최종"&amp;SUBSTITUTE(SUBSTITUTE(E$1,"standard",""),"|Float",""),ChapterTable!$1:$1,0),0)*ChapterTable!$P$17,
  IF(AND($A76=0,$B76=0),
    E77,
  IF($B76=0,
    VLOOKUP($A76,ChapterTable!$1:$1048576,MATCH("최종"&amp;SUBSTITUTE(SUBSTITUTE(E$1,"standard",""),"|Float",""),ChapterTable!$1:$1,0),0),
  IF($B76=1,
    IF($L76=FALSE,
      VLOOKUP($A76,ChapterTable!$1:$1048576,MATCH("최종"&amp;SUBSTITUTE(SUBSTITUTE(E$1,"standard",""),"|Float",""),ChapterTable!$1:$1,0),0),
      VLOOKUP($A76-ChapterTable!$P$11,ChapterTable!$1:$1048576,MATCH("최종"&amp;SUBSTITUTE(SUBSTITUTE(E$1,"standard",""),"|Float",""),ChapterTable!$1:$1,0),0)*ChapterTable!$P$14
    ),
  OFFSET(E76,-$B76+IF($L76,1,0),0)*IF($B76&gt;OFFSET($B76,1,0),ChapterTable!$R$17,1)*
    (VLOOKUP(SUBSTITUTE(SUBSTITUTE(E$1,"standard",""),"|Float","")&amp;IF(OR($L76=TRUE,$A76=0,MOD($A76,ChapterTable!$R$20)&lt;&gt;0),"","보스")&amp;"인게임누적곱배수",ChapterTable!$R:$S,2,0)^C76
    +VLOOKUP(SUBSTITUTE(SUBSTITUTE(E$1,"standard",""),"|Float","")&amp;IF(OR($L76=TRUE,$A76=0,MOD($A76,ChapterTable!$R$20)&lt;&gt;0),"","보스")&amp;"인게임누적합배수",ChapterTable!$R:$S,2,0)*C76)
  )
  )
  )
)</f>
        <v>216</v>
      </c>
      <c r="F76" s="1">
        <f ca="1">IF(AND($A76=0,$B76=1),
    VLOOKUP(1,ChapterTable!$1:$1048576,MATCH("최종"&amp;SUBSTITUTE(SUBSTITUTE(F$1,"standard",""),"|Float",""),ChapterTable!$1:$1,0),0)*ChapterTable!$P$17,
  IF(AND($A76=0,$B76=0),
    F77,
  IF($B76=0,
    VLOOKUP($A76,ChapterTable!$1:$1048576,MATCH("최종"&amp;SUBSTITUTE(SUBSTITUTE(F$1,"standard",""),"|Float",""),ChapterTable!$1:$1,0),0),
  IF($B76=1,
    IF($L76=FALSE,
      VLOOKUP($A76,ChapterTable!$1:$1048576,MATCH("최종"&amp;SUBSTITUTE(SUBSTITUTE(F$1,"standard",""),"|Float",""),ChapterTable!$1:$1,0),0),
      VLOOKUP($A76-ChapterTable!$P$11,ChapterTable!$1:$1048576,MATCH("최종"&amp;SUBSTITUTE(SUBSTITUTE(F$1,"standard",""),"|Float",""),ChapterTable!$1:$1,0),0)*ChapterTable!$P$14
    ),
  OFFSET(F76,-$B76+IF($L76,1,0),0)*
    (VLOOKUP(SUBSTITUTE(SUBSTITUTE(F$1,"standard",""),"|Float","")&amp;IF(OR($L76=TRUE,$A76=0,MOD($A76,ChapterTable!$R$20)&lt;&gt;0),"","보스")&amp;"인게임누적곱배수",ChapterTable!$R:$S,2,0)^D76
    +VLOOKUP(SUBSTITUTE(SUBSTITUTE(F$1,"standard",""),"|Float","")&amp;IF(OR($L76=TRUE,$A76=0,MOD($A76,ChapterTable!$R$20)&lt;&gt;0),"","보스")&amp;"인게임누적합배수",ChapterTable!$R:$S,2,0)*D76)
  )
  )
  )
)</f>
        <v>65</v>
      </c>
      <c r="J76" t="str">
        <f>IF(ISBLANK(I76),"",
IFERROR(VLOOKUP(I76,[1]StringTable!$1:$1048576,MATCH("kor|String",[1]StringTable!$1:$1,0),0),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IF(ISBLANK(AB76),"",IF(ISERROR(VLOOKUP(AB76,[3]DropTable!$A:$A,1,0)),"드랍없음",""))</f>
        <v/>
      </c>
      <c r="AE76" t="str">
        <f>IF(ISBLANK(AD76),"",IF(ISERROR(VLOOKUP(AD76,[3]DropTable!$A:$A,1,0)),"드랍없음",""))</f>
        <v/>
      </c>
      <c r="AH76">
        <v>1.5</v>
      </c>
      <c r="AI76">
        <f t="shared" si="14"/>
        <v>0.2</v>
      </c>
      <c r="AJ76">
        <f t="shared" si="12"/>
        <v>0.27466666000000001</v>
      </c>
      <c r="AK76">
        <f t="shared" si="13"/>
        <v>1</v>
      </c>
      <c r="AL76">
        <v>0</v>
      </c>
    </row>
    <row r="77" spans="1:38" x14ac:dyDescent="0.3">
      <c r="A77">
        <v>1</v>
      </c>
      <c r="B77">
        <v>44</v>
      </c>
      <c r="C77">
        <f>IF(OR($L77=TRUE,$A77=0,MOD($A77,ChapterTable!$R$20)&lt;&gt;0),
MAX(0,INT(($B77+ChapterTable!$P$26+VLOOKUP(SUBSTITUTE(C$1,"성장단계","")&amp;"단계오프셋",ChapterTable!$R:$S,2,0))/ChapterTable!$P$23)),
MAX(0,INT(($B77+ChapterTable!$R$26+VLOOKUP(SUBSTITUTE(C$1,"성장단계","")&amp;"보스단계오프셋",ChapterTable!$R:$S,2,0))/ChapterTable!$R$23)))</f>
        <v>4</v>
      </c>
      <c r="D77">
        <f>IF(OR($L77=TRUE,$A77=0,MOD($A77,ChapterTable!$R$20)&lt;&gt;0),
MAX(0,INT(($B77+ChapterTable!$P$26+VLOOKUP(SUBSTITUTE(D$1,"성장단계","")&amp;"단계오프셋",ChapterTable!$R:$S,2,0))/ChapterTable!$P$23)),
MAX(0,INT(($B77+ChapterTable!$R$26+VLOOKUP(SUBSTITUTE(D$1,"성장단계","")&amp;"보스단계오프셋",ChapterTable!$R:$S,2,0))/ChapterTable!$R$23)))</f>
        <v>4</v>
      </c>
      <c r="E77" s="1">
        <f ca="1">IF(AND($A77=0,$B77=1),
    VLOOKUP(1,ChapterTable!$1:$1048576,MATCH("최종"&amp;SUBSTITUTE(SUBSTITUTE(E$1,"standard",""),"|Float",""),ChapterTable!$1:$1,0),0)*ChapterTable!$P$17,
  IF(AND($A77=0,$B77=0),
    E78,
  IF($B77=0,
    VLOOKUP($A77,ChapterTable!$1:$1048576,MATCH("최종"&amp;SUBSTITUTE(SUBSTITUTE(E$1,"standard",""),"|Float",""),ChapterTable!$1:$1,0),0),
  IF($B77=1,
    IF($L77=FALSE,
      VLOOKUP($A77,ChapterTable!$1:$1048576,MATCH("최종"&amp;SUBSTITUTE(SUBSTITUTE(E$1,"standard",""),"|Float",""),ChapterTable!$1:$1,0),0),
      VLOOKUP($A77-ChapterTable!$P$11,ChapterTable!$1:$1048576,MATCH("최종"&amp;SUBSTITUTE(SUBSTITUTE(E$1,"standard",""),"|Float",""),ChapterTable!$1:$1,0),0)*ChapterTable!$P$14
    ),
  OFFSET(E77,-$B77+IF($L77,1,0),0)*IF($B77&gt;OFFSET($B77,1,0),ChapterTable!$R$17,1)*
    (VLOOKUP(SUBSTITUTE(SUBSTITUTE(E$1,"standard",""),"|Float","")&amp;IF(OR($L77=TRUE,$A77=0,MOD($A77,ChapterTable!$R$20)&lt;&gt;0),"","보스")&amp;"인게임누적곱배수",ChapterTable!$R:$S,2,0)^C77
    +VLOOKUP(SUBSTITUTE(SUBSTITUTE(E$1,"standard",""),"|Float","")&amp;IF(OR($L77=TRUE,$A77=0,MOD($A77,ChapterTable!$R$20)&lt;&gt;0),"","보스")&amp;"인게임누적합배수",ChapterTable!$R:$S,2,0)*C77)
  )
  )
  )
)</f>
        <v>216</v>
      </c>
      <c r="F77" s="1">
        <f ca="1">IF(AND($A77=0,$B77=1),
    VLOOKUP(1,ChapterTable!$1:$1048576,MATCH("최종"&amp;SUBSTITUTE(SUBSTITUTE(F$1,"standard",""),"|Float",""),ChapterTable!$1:$1,0),0)*ChapterTable!$P$17,
  IF(AND($A77=0,$B77=0),
    F78,
  IF($B77=0,
    VLOOKUP($A77,ChapterTable!$1:$1048576,MATCH("최종"&amp;SUBSTITUTE(SUBSTITUTE(F$1,"standard",""),"|Float",""),ChapterTable!$1:$1,0),0),
  IF($B77=1,
    IF($L77=FALSE,
      VLOOKUP($A77,ChapterTable!$1:$1048576,MATCH("최종"&amp;SUBSTITUTE(SUBSTITUTE(F$1,"standard",""),"|Float",""),ChapterTable!$1:$1,0),0),
      VLOOKUP($A77-ChapterTable!$P$11,ChapterTable!$1:$1048576,MATCH("최종"&amp;SUBSTITUTE(SUBSTITUTE(F$1,"standard",""),"|Float",""),ChapterTable!$1:$1,0),0)*ChapterTable!$P$14
    ),
  OFFSET(F77,-$B77+IF($L77,1,0),0)*
    (VLOOKUP(SUBSTITUTE(SUBSTITUTE(F$1,"standard",""),"|Float","")&amp;IF(OR($L77=TRUE,$A77=0,MOD($A77,ChapterTable!$R$20)&lt;&gt;0),"","보스")&amp;"인게임누적곱배수",ChapterTable!$R:$S,2,0)^D77
    +VLOOKUP(SUBSTITUTE(SUBSTITUTE(F$1,"standard",""),"|Float","")&amp;IF(OR($L77=TRUE,$A77=0,MOD($A77,ChapterTable!$R$20)&lt;&gt;0),"","보스")&amp;"인게임누적합배수",ChapterTable!$R:$S,2,0)*D77)
  )
  )
  )
)</f>
        <v>65</v>
      </c>
      <c r="J77" t="str">
        <f>IF(ISBLANK(I77),"",
IFERROR(VLOOKUP(I77,[1]StringTable!$1:$1048576,MATCH("kor|String",[1]StringTable!$1:$1,0),0),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IF(ISBLANK(AB77),"",IF(ISERROR(VLOOKUP(AB77,[3]DropTable!$A:$A,1,0)),"드랍없음",""))</f>
        <v/>
      </c>
      <c r="AE77" t="str">
        <f>IF(ISBLANK(AD77),"",IF(ISERROR(VLOOKUP(AD77,[3]DropTable!$A:$A,1,0)),"드랍없음",""))</f>
        <v/>
      </c>
      <c r="AH77">
        <v>1.5</v>
      </c>
      <c r="AI77">
        <f t="shared" si="14"/>
        <v>0.2</v>
      </c>
      <c r="AJ77">
        <f t="shared" si="12"/>
        <v>0.27466666000000001</v>
      </c>
      <c r="AK77">
        <f t="shared" si="13"/>
        <v>1</v>
      </c>
      <c r="AL77">
        <v>0</v>
      </c>
    </row>
    <row r="78" spans="1:38" x14ac:dyDescent="0.3">
      <c r="A78">
        <v>1</v>
      </c>
      <c r="B78">
        <v>45</v>
      </c>
      <c r="C78">
        <f>IF(OR($L78=TRUE,$A78=0,MOD($A78,ChapterTable!$R$20)&lt;&gt;0),
MAX(0,INT(($B78+ChapterTable!$P$26+VLOOKUP(SUBSTITUTE(C$1,"성장단계","")&amp;"단계오프셋",ChapterTable!$R:$S,2,0))/ChapterTable!$P$23)),
MAX(0,INT(($B78+ChapterTable!$R$26+VLOOKUP(SUBSTITUTE(C$1,"성장단계","")&amp;"보스단계오프셋",ChapterTable!$R:$S,2,0))/ChapterTable!$R$23)))</f>
        <v>4</v>
      </c>
      <c r="D78">
        <f>IF(OR($L78=TRUE,$A78=0,MOD($A78,ChapterTable!$R$20)&lt;&gt;0),
MAX(0,INT(($B78+ChapterTable!$P$26+VLOOKUP(SUBSTITUTE(D$1,"성장단계","")&amp;"단계오프셋",ChapterTable!$R:$S,2,0))/ChapterTable!$P$23)),
MAX(0,INT(($B78+ChapterTable!$R$26+VLOOKUP(SUBSTITUTE(D$1,"성장단계","")&amp;"보스단계오프셋",ChapterTable!$R:$S,2,0))/ChapterTable!$R$23)))</f>
        <v>4</v>
      </c>
      <c r="E78" s="1">
        <f ca="1">IF(AND($A78=0,$B78=1),
    VLOOKUP(1,ChapterTable!$1:$1048576,MATCH("최종"&amp;SUBSTITUTE(SUBSTITUTE(E$1,"standard",""),"|Float",""),ChapterTable!$1:$1,0),0)*ChapterTable!$P$17,
  IF(AND($A78=0,$B78=0),
    E79,
  IF($B78=0,
    VLOOKUP($A78,ChapterTable!$1:$1048576,MATCH("최종"&amp;SUBSTITUTE(SUBSTITUTE(E$1,"standard",""),"|Float",""),ChapterTable!$1:$1,0),0),
  IF($B78=1,
    IF($L78=FALSE,
      VLOOKUP($A78,ChapterTable!$1:$1048576,MATCH("최종"&amp;SUBSTITUTE(SUBSTITUTE(E$1,"standard",""),"|Float",""),ChapterTable!$1:$1,0),0),
      VLOOKUP($A78-ChapterTable!$P$11,ChapterTable!$1:$1048576,MATCH("최종"&amp;SUBSTITUTE(SUBSTITUTE(E$1,"standard",""),"|Float",""),ChapterTable!$1:$1,0),0)*ChapterTable!$P$14
    ),
  OFFSET(E78,-$B78+IF($L78,1,0),0)*IF($B78&gt;OFFSET($B78,1,0),ChapterTable!$R$17,1)*
    (VLOOKUP(SUBSTITUTE(SUBSTITUTE(E$1,"standard",""),"|Float","")&amp;IF(OR($L78=TRUE,$A78=0,MOD($A78,ChapterTable!$R$20)&lt;&gt;0),"","보스")&amp;"인게임누적곱배수",ChapterTable!$R:$S,2,0)^C78
    +VLOOKUP(SUBSTITUTE(SUBSTITUTE(E$1,"standard",""),"|Float","")&amp;IF(OR($L78=TRUE,$A78=0,MOD($A78,ChapterTable!$R$20)&lt;&gt;0),"","보스")&amp;"인게임누적합배수",ChapterTable!$R:$S,2,0)*C78)
  )
  )
  )
)</f>
        <v>216</v>
      </c>
      <c r="F78" s="1">
        <f ca="1">IF(AND($A78=0,$B78=1),
    VLOOKUP(1,ChapterTable!$1:$1048576,MATCH("최종"&amp;SUBSTITUTE(SUBSTITUTE(F$1,"standard",""),"|Float",""),ChapterTable!$1:$1,0),0)*ChapterTable!$P$17,
  IF(AND($A78=0,$B78=0),
    F79,
  IF($B78=0,
    VLOOKUP($A78,ChapterTable!$1:$1048576,MATCH("최종"&amp;SUBSTITUTE(SUBSTITUTE(F$1,"standard",""),"|Float",""),ChapterTable!$1:$1,0),0),
  IF($B78=1,
    IF($L78=FALSE,
      VLOOKUP($A78,ChapterTable!$1:$1048576,MATCH("최종"&amp;SUBSTITUTE(SUBSTITUTE(F$1,"standard",""),"|Float",""),ChapterTable!$1:$1,0),0),
      VLOOKUP($A78-ChapterTable!$P$11,ChapterTable!$1:$1048576,MATCH("최종"&amp;SUBSTITUTE(SUBSTITUTE(F$1,"standard",""),"|Float",""),ChapterTable!$1:$1,0),0)*ChapterTable!$P$14
    ),
  OFFSET(F78,-$B78+IF($L78,1,0),0)*
    (VLOOKUP(SUBSTITUTE(SUBSTITUTE(F$1,"standard",""),"|Float","")&amp;IF(OR($L78=TRUE,$A78=0,MOD($A78,ChapterTable!$R$20)&lt;&gt;0),"","보스")&amp;"인게임누적곱배수",ChapterTable!$R:$S,2,0)^D78
    +VLOOKUP(SUBSTITUTE(SUBSTITUTE(F$1,"standard",""),"|Float","")&amp;IF(OR($L78=TRUE,$A78=0,MOD($A78,ChapterTable!$R$20)&lt;&gt;0),"","보스")&amp;"인게임누적합배수",ChapterTable!$R:$S,2,0)*D78)
  )
  )
  )
)</f>
        <v>65</v>
      </c>
      <c r="J78" t="str">
        <f>IF(ISBLANK(I78),"",
IFERROR(VLOOKUP(I78,[1]StringTable!$1:$1048576,MATCH("kor|String",[1]StringTable!$1:$1,0),0),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320</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IF(ISBLANK(AB78),"",IF(ISERROR(VLOOKUP(AB78,[3]DropTable!$A:$A,1,0)),"드랍없음",""))</f>
        <v/>
      </c>
      <c r="AE78" t="str">
        <f>IF(ISBLANK(AD78),"",IF(ISERROR(VLOOKUP(AD78,[3]DropTable!$A:$A,1,0)),"드랍없음",""))</f>
        <v/>
      </c>
      <c r="AH78">
        <v>1.5</v>
      </c>
      <c r="AI78">
        <f t="shared" si="14"/>
        <v>0.2</v>
      </c>
      <c r="AJ78">
        <f t="shared" si="12"/>
        <v>0.27466666000000001</v>
      </c>
      <c r="AK78">
        <f t="shared" si="13"/>
        <v>1</v>
      </c>
      <c r="AL78">
        <v>0</v>
      </c>
    </row>
    <row r="79" spans="1:38" x14ac:dyDescent="0.3">
      <c r="A79">
        <v>1</v>
      </c>
      <c r="B79">
        <v>46</v>
      </c>
      <c r="C79">
        <f>IF(OR($L79=TRUE,$A79=0,MOD($A79,ChapterTable!$R$20)&lt;&gt;0),
MAX(0,INT(($B79+ChapterTable!$P$26+VLOOKUP(SUBSTITUTE(C$1,"성장단계","")&amp;"단계오프셋",ChapterTable!$R:$S,2,0))/ChapterTable!$P$23)),
MAX(0,INT(($B79+ChapterTable!$R$26+VLOOKUP(SUBSTITUTE(C$1,"성장단계","")&amp;"보스단계오프셋",ChapterTable!$R:$S,2,0))/ChapterTable!$R$23)))</f>
        <v>5</v>
      </c>
      <c r="D79">
        <f>IF(OR($L79=TRUE,$A79=0,MOD($A79,ChapterTable!$R$20)&lt;&gt;0),
MAX(0,INT(($B79+ChapterTable!$P$26+VLOOKUP(SUBSTITUTE(D$1,"성장단계","")&amp;"단계오프셋",ChapterTable!$R:$S,2,0))/ChapterTable!$P$23)),
MAX(0,INT(($B79+ChapterTable!$R$26+VLOOKUP(SUBSTITUTE(D$1,"성장단계","")&amp;"보스단계오프셋",ChapterTable!$R:$S,2,0))/ChapterTable!$R$23)))</f>
        <v>4</v>
      </c>
      <c r="E79" s="1">
        <f ca="1">IF(AND($A79=0,$B79=1),
    VLOOKUP(1,ChapterTable!$1:$1048576,MATCH("최종"&amp;SUBSTITUTE(SUBSTITUTE(E$1,"standard",""),"|Float",""),ChapterTable!$1:$1,0),0)*ChapterTable!$P$17,
  IF(AND($A79=0,$B79=0),
    E80,
  IF($B79=0,
    VLOOKUP($A79,ChapterTable!$1:$1048576,MATCH("최종"&amp;SUBSTITUTE(SUBSTITUTE(E$1,"standard",""),"|Float",""),ChapterTable!$1:$1,0),0),
  IF($B79=1,
    IF($L79=FALSE,
      VLOOKUP($A79,ChapterTable!$1:$1048576,MATCH("최종"&amp;SUBSTITUTE(SUBSTITUTE(E$1,"standard",""),"|Float",""),ChapterTable!$1:$1,0),0),
      VLOOKUP($A79-ChapterTable!$P$11,ChapterTable!$1:$1048576,MATCH("최종"&amp;SUBSTITUTE(SUBSTITUTE(E$1,"standard",""),"|Float",""),ChapterTable!$1:$1,0),0)*ChapterTable!$P$14
    ),
  OFFSET(E79,-$B79+IF($L79,1,0),0)*IF($B79&gt;OFFSET($B79,1,0),ChapterTable!$R$17,1)*
    (VLOOKUP(SUBSTITUTE(SUBSTITUTE(E$1,"standard",""),"|Float","")&amp;IF(OR($L79=TRUE,$A79=0,MOD($A79,ChapterTable!$R$20)&lt;&gt;0),"","보스")&amp;"인게임누적곱배수",ChapterTable!$R:$S,2,0)^C79
    +VLOOKUP(SUBSTITUTE(SUBSTITUTE(E$1,"standard",""),"|Float","")&amp;IF(OR($L79=TRUE,$A79=0,MOD($A79,ChapterTable!$R$20)&lt;&gt;0),"","보스")&amp;"인게임누적합배수",ChapterTable!$R:$S,2,0)*C79)
  )
  )
  )
)</f>
        <v>240</v>
      </c>
      <c r="F79" s="1">
        <f ca="1">IF(AND($A79=0,$B79=1),
    VLOOKUP(1,ChapterTable!$1:$1048576,MATCH("최종"&amp;SUBSTITUTE(SUBSTITUTE(F$1,"standard",""),"|Float",""),ChapterTable!$1:$1,0),0)*ChapterTable!$P$17,
  IF(AND($A79=0,$B79=0),
    F80,
  IF($B79=0,
    VLOOKUP($A79,ChapterTable!$1:$1048576,MATCH("최종"&amp;SUBSTITUTE(SUBSTITUTE(F$1,"standard",""),"|Float",""),ChapterTable!$1:$1,0),0),
  IF($B79=1,
    IF($L79=FALSE,
      VLOOKUP($A79,ChapterTable!$1:$1048576,MATCH("최종"&amp;SUBSTITUTE(SUBSTITUTE(F$1,"standard",""),"|Float",""),ChapterTable!$1:$1,0),0),
      VLOOKUP($A79-ChapterTable!$P$11,ChapterTable!$1:$1048576,MATCH("최종"&amp;SUBSTITUTE(SUBSTITUTE(F$1,"standard",""),"|Float",""),ChapterTable!$1:$1,0),0)*ChapterTable!$P$14
    ),
  OFFSET(F79,-$B79+IF($L79,1,0),0)*
    (VLOOKUP(SUBSTITUTE(SUBSTITUTE(F$1,"standard",""),"|Float","")&amp;IF(OR($L79=TRUE,$A79=0,MOD($A79,ChapterTable!$R$20)&lt;&gt;0),"","보스")&amp;"인게임누적곱배수",ChapterTable!$R:$S,2,0)^D79
    +VLOOKUP(SUBSTITUTE(SUBSTITUTE(F$1,"standard",""),"|Float","")&amp;IF(OR($L79=TRUE,$A79=0,MOD($A79,ChapterTable!$R$20)&lt;&gt;0),"","보스")&amp;"인게임누적합배수",ChapterTable!$R:$S,2,0)*D79)
  )
  )
  )
)</f>
        <v>65</v>
      </c>
      <c r="J79" t="str">
        <f>IF(ISBLANK(I79),"",
IFERROR(VLOOKUP(I79,[1]StringTable!$1:$1048576,MATCH("kor|String",[1]StringTable!$1:$1,0),0),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IF(ISBLANK(AB79),"",IF(ISERROR(VLOOKUP(AB79,[3]DropTable!$A:$A,1,0)),"드랍없음",""))</f>
        <v/>
      </c>
      <c r="AE79" t="str">
        <f>IF(ISBLANK(AD79),"",IF(ISERROR(VLOOKUP(AD79,[3]DropTable!$A:$A,1,0)),"드랍없음",""))</f>
        <v/>
      </c>
      <c r="AH79">
        <v>1.5</v>
      </c>
      <c r="AI79">
        <f t="shared" si="14"/>
        <v>0.2</v>
      </c>
      <c r="AJ79">
        <f t="shared" si="12"/>
        <v>0.27466666000000001</v>
      </c>
      <c r="AK79">
        <f t="shared" si="13"/>
        <v>1</v>
      </c>
      <c r="AL79">
        <v>0</v>
      </c>
    </row>
    <row r="80" spans="1:38" x14ac:dyDescent="0.3">
      <c r="A80">
        <v>1</v>
      </c>
      <c r="B80">
        <v>47</v>
      </c>
      <c r="C80">
        <f>IF(OR($L80=TRUE,$A80=0,MOD($A80,ChapterTable!$R$20)&lt;&gt;0),
MAX(0,INT(($B80+ChapterTable!$P$26+VLOOKUP(SUBSTITUTE(C$1,"성장단계","")&amp;"단계오프셋",ChapterTable!$R:$S,2,0))/ChapterTable!$P$23)),
MAX(0,INT(($B80+ChapterTable!$R$26+VLOOKUP(SUBSTITUTE(C$1,"성장단계","")&amp;"보스단계오프셋",ChapterTable!$R:$S,2,0))/ChapterTable!$R$23)))</f>
        <v>5</v>
      </c>
      <c r="D80">
        <f>IF(OR($L80=TRUE,$A80=0,MOD($A80,ChapterTable!$R$20)&lt;&gt;0),
MAX(0,INT(($B80+ChapterTable!$P$26+VLOOKUP(SUBSTITUTE(D$1,"성장단계","")&amp;"단계오프셋",ChapterTable!$R:$S,2,0))/ChapterTable!$P$23)),
MAX(0,INT(($B80+ChapterTable!$R$26+VLOOKUP(SUBSTITUTE(D$1,"성장단계","")&amp;"보스단계오프셋",ChapterTable!$R:$S,2,0))/ChapterTable!$R$23)))</f>
        <v>4</v>
      </c>
      <c r="E80" s="1">
        <f ca="1">IF(AND($A80=0,$B80=1),
    VLOOKUP(1,ChapterTable!$1:$1048576,MATCH("최종"&amp;SUBSTITUTE(SUBSTITUTE(E$1,"standard",""),"|Float",""),ChapterTable!$1:$1,0),0)*ChapterTable!$P$17,
  IF(AND($A80=0,$B80=0),
    E81,
  IF($B80=0,
    VLOOKUP($A80,ChapterTable!$1:$1048576,MATCH("최종"&amp;SUBSTITUTE(SUBSTITUTE(E$1,"standard",""),"|Float",""),ChapterTable!$1:$1,0),0),
  IF($B80=1,
    IF($L80=FALSE,
      VLOOKUP($A80,ChapterTable!$1:$1048576,MATCH("최종"&amp;SUBSTITUTE(SUBSTITUTE(E$1,"standard",""),"|Float",""),ChapterTable!$1:$1,0),0),
      VLOOKUP($A80-ChapterTable!$P$11,ChapterTable!$1:$1048576,MATCH("최종"&amp;SUBSTITUTE(SUBSTITUTE(E$1,"standard",""),"|Float",""),ChapterTable!$1:$1,0),0)*ChapterTable!$P$14
    ),
  OFFSET(E80,-$B80+IF($L80,1,0),0)*IF($B80&gt;OFFSET($B80,1,0),ChapterTable!$R$17,1)*
    (VLOOKUP(SUBSTITUTE(SUBSTITUTE(E$1,"standard",""),"|Float","")&amp;IF(OR($L80=TRUE,$A80=0,MOD($A80,ChapterTable!$R$20)&lt;&gt;0),"","보스")&amp;"인게임누적곱배수",ChapterTable!$R:$S,2,0)^C80
    +VLOOKUP(SUBSTITUTE(SUBSTITUTE(E$1,"standard",""),"|Float","")&amp;IF(OR($L80=TRUE,$A80=0,MOD($A80,ChapterTable!$R$20)&lt;&gt;0),"","보스")&amp;"인게임누적합배수",ChapterTable!$R:$S,2,0)*C80)
  )
  )
  )
)</f>
        <v>240</v>
      </c>
      <c r="F80" s="1">
        <f ca="1">IF(AND($A80=0,$B80=1),
    VLOOKUP(1,ChapterTable!$1:$1048576,MATCH("최종"&amp;SUBSTITUTE(SUBSTITUTE(F$1,"standard",""),"|Float",""),ChapterTable!$1:$1,0),0)*ChapterTable!$P$17,
  IF(AND($A80=0,$B80=0),
    F81,
  IF($B80=0,
    VLOOKUP($A80,ChapterTable!$1:$1048576,MATCH("최종"&amp;SUBSTITUTE(SUBSTITUTE(F$1,"standard",""),"|Float",""),ChapterTable!$1:$1,0),0),
  IF($B80=1,
    IF($L80=FALSE,
      VLOOKUP($A80,ChapterTable!$1:$1048576,MATCH("최종"&amp;SUBSTITUTE(SUBSTITUTE(F$1,"standard",""),"|Float",""),ChapterTable!$1:$1,0),0),
      VLOOKUP($A80-ChapterTable!$P$11,ChapterTable!$1:$1048576,MATCH("최종"&amp;SUBSTITUTE(SUBSTITUTE(F$1,"standard",""),"|Float",""),ChapterTable!$1:$1,0),0)*ChapterTable!$P$14
    ),
  OFFSET(F80,-$B80+IF($L80,1,0),0)*
    (VLOOKUP(SUBSTITUTE(SUBSTITUTE(F$1,"standard",""),"|Float","")&amp;IF(OR($L80=TRUE,$A80=0,MOD($A80,ChapterTable!$R$20)&lt;&gt;0),"","보스")&amp;"인게임누적곱배수",ChapterTable!$R:$S,2,0)^D80
    +VLOOKUP(SUBSTITUTE(SUBSTITUTE(F$1,"standard",""),"|Float","")&amp;IF(OR($L80=TRUE,$A80=0,MOD($A80,ChapterTable!$R$20)&lt;&gt;0),"","보스")&amp;"인게임누적합배수",ChapterTable!$R:$S,2,0)*D80)
  )
  )
  )
)</f>
        <v>65</v>
      </c>
      <c r="J80" t="str">
        <f>IF(ISBLANK(I80),"",
IFERROR(VLOOKUP(I80,[1]StringTable!$1:$1048576,MATCH("kor|String",[1]StringTable!$1:$1,0),0),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IF(ISBLANK(AB80),"",IF(ISERROR(VLOOKUP(AB80,[3]DropTable!$A:$A,1,0)),"드랍없음",""))</f>
        <v/>
      </c>
      <c r="AE80" t="str">
        <f>IF(ISBLANK(AD80),"",IF(ISERROR(VLOOKUP(AD80,[3]DropTable!$A:$A,1,0)),"드랍없음",""))</f>
        <v/>
      </c>
      <c r="AH80">
        <v>1.5</v>
      </c>
      <c r="AI80">
        <f t="shared" si="14"/>
        <v>0.2</v>
      </c>
      <c r="AJ80">
        <f t="shared" si="12"/>
        <v>0.27466666000000001</v>
      </c>
      <c r="AK80">
        <f t="shared" si="13"/>
        <v>1</v>
      </c>
      <c r="AL80">
        <v>0</v>
      </c>
    </row>
    <row r="81" spans="1:38" x14ac:dyDescent="0.3">
      <c r="A81">
        <v>1</v>
      </c>
      <c r="B81">
        <v>48</v>
      </c>
      <c r="C81">
        <f>IF(OR($L81=TRUE,$A81=0,MOD($A81,ChapterTable!$R$20)&lt;&gt;0),
MAX(0,INT(($B81+ChapterTable!$P$26+VLOOKUP(SUBSTITUTE(C$1,"성장단계","")&amp;"단계오프셋",ChapterTable!$R:$S,2,0))/ChapterTable!$P$23)),
MAX(0,INT(($B81+ChapterTable!$R$26+VLOOKUP(SUBSTITUTE(C$1,"성장단계","")&amp;"보스단계오프셋",ChapterTable!$R:$S,2,0))/ChapterTable!$R$23)))</f>
        <v>5</v>
      </c>
      <c r="D81">
        <f>IF(OR($L81=TRUE,$A81=0,MOD($A81,ChapterTable!$R$20)&lt;&gt;0),
MAX(0,INT(($B81+ChapterTable!$P$26+VLOOKUP(SUBSTITUTE(D$1,"성장단계","")&amp;"단계오프셋",ChapterTable!$R:$S,2,0))/ChapterTable!$P$23)),
MAX(0,INT(($B81+ChapterTable!$R$26+VLOOKUP(SUBSTITUTE(D$1,"성장단계","")&amp;"보스단계오프셋",ChapterTable!$R:$S,2,0))/ChapterTable!$R$23)))</f>
        <v>4</v>
      </c>
      <c r="E81" s="1">
        <f ca="1">IF(AND($A81=0,$B81=1),
    VLOOKUP(1,ChapterTable!$1:$1048576,MATCH("최종"&amp;SUBSTITUTE(SUBSTITUTE(E$1,"standard",""),"|Float",""),ChapterTable!$1:$1,0),0)*ChapterTable!$P$17,
  IF(AND($A81=0,$B81=0),
    E82,
  IF($B81=0,
    VLOOKUP($A81,ChapterTable!$1:$1048576,MATCH("최종"&amp;SUBSTITUTE(SUBSTITUTE(E$1,"standard",""),"|Float",""),ChapterTable!$1:$1,0),0),
  IF($B81=1,
    IF($L81=FALSE,
      VLOOKUP($A81,ChapterTable!$1:$1048576,MATCH("최종"&amp;SUBSTITUTE(SUBSTITUTE(E$1,"standard",""),"|Float",""),ChapterTable!$1:$1,0),0),
      VLOOKUP($A81-ChapterTable!$P$11,ChapterTable!$1:$1048576,MATCH("최종"&amp;SUBSTITUTE(SUBSTITUTE(E$1,"standard",""),"|Float",""),ChapterTable!$1:$1,0),0)*ChapterTable!$P$14
    ),
  OFFSET(E81,-$B81+IF($L81,1,0),0)*IF($B81&gt;OFFSET($B81,1,0),ChapterTable!$R$17,1)*
    (VLOOKUP(SUBSTITUTE(SUBSTITUTE(E$1,"standard",""),"|Float","")&amp;IF(OR($L81=TRUE,$A81=0,MOD($A81,ChapterTable!$R$20)&lt;&gt;0),"","보스")&amp;"인게임누적곱배수",ChapterTable!$R:$S,2,0)^C81
    +VLOOKUP(SUBSTITUTE(SUBSTITUTE(E$1,"standard",""),"|Float","")&amp;IF(OR($L81=TRUE,$A81=0,MOD($A81,ChapterTable!$R$20)&lt;&gt;0),"","보스")&amp;"인게임누적합배수",ChapterTable!$R:$S,2,0)*C81)
  )
  )
  )
)</f>
        <v>240</v>
      </c>
      <c r="F81" s="1">
        <f ca="1">IF(AND($A81=0,$B81=1),
    VLOOKUP(1,ChapterTable!$1:$1048576,MATCH("최종"&amp;SUBSTITUTE(SUBSTITUTE(F$1,"standard",""),"|Float",""),ChapterTable!$1:$1,0),0)*ChapterTable!$P$17,
  IF(AND($A81=0,$B81=0),
    F82,
  IF($B81=0,
    VLOOKUP($A81,ChapterTable!$1:$1048576,MATCH("최종"&amp;SUBSTITUTE(SUBSTITUTE(F$1,"standard",""),"|Float",""),ChapterTable!$1:$1,0),0),
  IF($B81=1,
    IF($L81=FALSE,
      VLOOKUP($A81,ChapterTable!$1:$1048576,MATCH("최종"&amp;SUBSTITUTE(SUBSTITUTE(F$1,"standard",""),"|Float",""),ChapterTable!$1:$1,0),0),
      VLOOKUP($A81-ChapterTable!$P$11,ChapterTable!$1:$1048576,MATCH("최종"&amp;SUBSTITUTE(SUBSTITUTE(F$1,"standard",""),"|Float",""),ChapterTable!$1:$1,0),0)*ChapterTable!$P$14
    ),
  OFFSET(F81,-$B81+IF($L81,1,0),0)*
    (VLOOKUP(SUBSTITUTE(SUBSTITUTE(F$1,"standard",""),"|Float","")&amp;IF(OR($L81=TRUE,$A81=0,MOD($A81,ChapterTable!$R$20)&lt;&gt;0),"","보스")&amp;"인게임누적곱배수",ChapterTable!$R:$S,2,0)^D81
    +VLOOKUP(SUBSTITUTE(SUBSTITUTE(F$1,"standard",""),"|Float","")&amp;IF(OR($L81=TRUE,$A81=0,MOD($A81,ChapterTable!$R$20)&lt;&gt;0),"","보스")&amp;"인게임누적합배수",ChapterTable!$R:$S,2,0)*D81)
  )
  )
  )
)</f>
        <v>65</v>
      </c>
      <c r="J81" t="str">
        <f>IF(ISBLANK(I81),"",
IFERROR(VLOOKUP(I81,[1]StringTable!$1:$1048576,MATCH("kor|String",[1]StringTable!$1:$1,0),0),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IF(ISBLANK(AB81),"",IF(ISERROR(VLOOKUP(AB81,[3]DropTable!$A:$A,1,0)),"드랍없음",""))</f>
        <v/>
      </c>
      <c r="AE81" t="str">
        <f>IF(ISBLANK(AD81),"",IF(ISERROR(VLOOKUP(AD81,[3]DropTable!$A:$A,1,0)),"드랍없음",""))</f>
        <v/>
      </c>
      <c r="AH81">
        <v>1.5</v>
      </c>
      <c r="AI81">
        <f t="shared" si="14"/>
        <v>0.2</v>
      </c>
      <c r="AJ81">
        <f t="shared" si="12"/>
        <v>0.27466666000000001</v>
      </c>
      <c r="AK81">
        <f t="shared" si="13"/>
        <v>1</v>
      </c>
      <c r="AL81">
        <v>0</v>
      </c>
    </row>
    <row r="82" spans="1:38" x14ac:dyDescent="0.3">
      <c r="A82">
        <v>1</v>
      </c>
      <c r="B82">
        <v>49</v>
      </c>
      <c r="C82">
        <f>IF(OR($L82=TRUE,$A82=0,MOD($A82,ChapterTable!$R$20)&lt;&gt;0),
MAX(0,INT(($B82+ChapterTable!$P$26+VLOOKUP(SUBSTITUTE(C$1,"성장단계","")&amp;"단계오프셋",ChapterTable!$R:$S,2,0))/ChapterTable!$P$23)),
MAX(0,INT(($B82+ChapterTable!$R$26+VLOOKUP(SUBSTITUTE(C$1,"성장단계","")&amp;"보스단계오프셋",ChapterTable!$R:$S,2,0))/ChapterTable!$R$23)))</f>
        <v>5</v>
      </c>
      <c r="D82">
        <f>IF(OR($L82=TRUE,$A82=0,MOD($A82,ChapterTable!$R$20)&lt;&gt;0),
MAX(0,INT(($B82+ChapterTable!$P$26+VLOOKUP(SUBSTITUTE(D$1,"성장단계","")&amp;"단계오프셋",ChapterTable!$R:$S,2,0))/ChapterTable!$P$23)),
MAX(0,INT(($B82+ChapterTable!$R$26+VLOOKUP(SUBSTITUTE(D$1,"성장단계","")&amp;"보스단계오프셋",ChapterTable!$R:$S,2,0))/ChapterTable!$R$23)))</f>
        <v>4</v>
      </c>
      <c r="E82" s="1">
        <f ca="1">IF(AND($A82=0,$B82=1),
    VLOOKUP(1,ChapterTable!$1:$1048576,MATCH("최종"&amp;SUBSTITUTE(SUBSTITUTE(E$1,"standard",""),"|Float",""),ChapterTable!$1:$1,0),0)*ChapterTable!$P$17,
  IF(AND($A82=0,$B82=0),
    E83,
  IF($B82=0,
    VLOOKUP($A82,ChapterTable!$1:$1048576,MATCH("최종"&amp;SUBSTITUTE(SUBSTITUTE(E$1,"standard",""),"|Float",""),ChapterTable!$1:$1,0),0),
  IF($B82=1,
    IF($L82=FALSE,
      VLOOKUP($A82,ChapterTable!$1:$1048576,MATCH("최종"&amp;SUBSTITUTE(SUBSTITUTE(E$1,"standard",""),"|Float",""),ChapterTable!$1:$1,0),0),
      VLOOKUP($A82-ChapterTable!$P$11,ChapterTable!$1:$1048576,MATCH("최종"&amp;SUBSTITUTE(SUBSTITUTE(E$1,"standard",""),"|Float",""),ChapterTable!$1:$1,0),0)*ChapterTable!$P$14
    ),
  OFFSET(E82,-$B82+IF($L82,1,0),0)*IF($B82&gt;OFFSET($B82,1,0),ChapterTable!$R$17,1)*
    (VLOOKUP(SUBSTITUTE(SUBSTITUTE(E$1,"standard",""),"|Float","")&amp;IF(OR($L82=TRUE,$A82=0,MOD($A82,ChapterTable!$R$20)&lt;&gt;0),"","보스")&amp;"인게임누적곱배수",ChapterTable!$R:$S,2,0)^C82
    +VLOOKUP(SUBSTITUTE(SUBSTITUTE(E$1,"standard",""),"|Float","")&amp;IF(OR($L82=TRUE,$A82=0,MOD($A82,ChapterTable!$R$20)&lt;&gt;0),"","보스")&amp;"인게임누적합배수",ChapterTable!$R:$S,2,0)*C82)
  )
  )
  )
)</f>
        <v>240</v>
      </c>
      <c r="F82" s="1">
        <f ca="1">IF(AND($A82=0,$B82=1),
    VLOOKUP(1,ChapterTable!$1:$1048576,MATCH("최종"&amp;SUBSTITUTE(SUBSTITUTE(F$1,"standard",""),"|Float",""),ChapterTable!$1:$1,0),0)*ChapterTable!$P$17,
  IF(AND($A82=0,$B82=0),
    F83,
  IF($B82=0,
    VLOOKUP($A82,ChapterTable!$1:$1048576,MATCH("최종"&amp;SUBSTITUTE(SUBSTITUTE(F$1,"standard",""),"|Float",""),ChapterTable!$1:$1,0),0),
  IF($B82=1,
    IF($L82=FALSE,
      VLOOKUP($A82,ChapterTable!$1:$1048576,MATCH("최종"&amp;SUBSTITUTE(SUBSTITUTE(F$1,"standard",""),"|Float",""),ChapterTable!$1:$1,0),0),
      VLOOKUP($A82-ChapterTable!$P$11,ChapterTable!$1:$1048576,MATCH("최종"&amp;SUBSTITUTE(SUBSTITUTE(F$1,"standard",""),"|Float",""),ChapterTable!$1:$1,0),0)*ChapterTable!$P$14
    ),
  OFFSET(F82,-$B82+IF($L82,1,0),0)*
    (VLOOKUP(SUBSTITUTE(SUBSTITUTE(F$1,"standard",""),"|Float","")&amp;IF(OR($L82=TRUE,$A82=0,MOD($A82,ChapterTable!$R$20)&lt;&gt;0),"","보스")&amp;"인게임누적곱배수",ChapterTable!$R:$S,2,0)^D82
    +VLOOKUP(SUBSTITUTE(SUBSTITUTE(F$1,"standard",""),"|Float","")&amp;IF(OR($L82=TRUE,$A82=0,MOD($A82,ChapterTable!$R$20)&lt;&gt;0),"","보스")&amp;"인게임누적합배수",ChapterTable!$R:$S,2,0)*D82)
  )
  )
  )
)</f>
        <v>65</v>
      </c>
      <c r="J82" t="str">
        <f>IF(ISBLANK(I82),"",
IFERROR(VLOOKUP(I82,[1]StringTable!$1:$1048576,MATCH("kor|String",[1]StringTable!$1:$1,0),0),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IF(ISBLANK(AB82),"",IF(ISERROR(VLOOKUP(AB82,[3]DropTable!$A:$A,1,0)),"드랍없음",""))</f>
        <v/>
      </c>
      <c r="AE82" t="str">
        <f>IF(ISBLANK(AD82),"",IF(ISERROR(VLOOKUP(AD82,[3]DropTable!$A:$A,1,0)),"드랍없음",""))</f>
        <v/>
      </c>
      <c r="AH82">
        <v>1.5</v>
      </c>
      <c r="AI82">
        <f t="shared" si="14"/>
        <v>0.2</v>
      </c>
      <c r="AJ82">
        <f t="shared" si="12"/>
        <v>0.27466666000000001</v>
      </c>
      <c r="AK82">
        <f t="shared" si="13"/>
        <v>1</v>
      </c>
      <c r="AL82">
        <v>0</v>
      </c>
    </row>
    <row r="83" spans="1:38" x14ac:dyDescent="0.3">
      <c r="A83">
        <v>1</v>
      </c>
      <c r="B83">
        <v>50</v>
      </c>
      <c r="C83">
        <f>IF(OR($L83=TRUE,$A83=0,MOD($A83,ChapterTable!$R$20)&lt;&gt;0),
MAX(0,INT(($B83+ChapterTable!$P$26+VLOOKUP(SUBSTITUTE(C$1,"성장단계","")&amp;"단계오프셋",ChapterTable!$R:$S,2,0))/ChapterTable!$P$23)),
MAX(0,INT(($B83+ChapterTable!$R$26+VLOOKUP(SUBSTITUTE(C$1,"성장단계","")&amp;"보스단계오프셋",ChapterTable!$R:$S,2,0))/ChapterTable!$R$23)))</f>
        <v>5</v>
      </c>
      <c r="D83">
        <f>IF(OR($L83=TRUE,$A83=0,MOD($A83,ChapterTable!$R$20)&lt;&gt;0),
MAX(0,INT(($B83+ChapterTable!$P$26+VLOOKUP(SUBSTITUTE(D$1,"성장단계","")&amp;"단계오프셋",ChapterTable!$R:$S,2,0))/ChapterTable!$P$23)),
MAX(0,INT(($B83+ChapterTable!$R$26+VLOOKUP(SUBSTITUTE(D$1,"성장단계","")&amp;"보스단계오프셋",ChapterTable!$R:$S,2,0))/ChapterTable!$R$23)))</f>
        <v>4</v>
      </c>
      <c r="E83" s="1">
        <f ca="1">IF(AND($A83=0,$B83=1),
    VLOOKUP(1,ChapterTable!$1:$1048576,MATCH("최종"&amp;SUBSTITUTE(SUBSTITUTE(E$1,"standard",""),"|Float",""),ChapterTable!$1:$1,0),0)*ChapterTable!$P$17,
  IF(AND($A83=0,$B83=0),
    E84,
  IF($B83=0,
    VLOOKUP($A83,ChapterTable!$1:$1048576,MATCH("최종"&amp;SUBSTITUTE(SUBSTITUTE(E$1,"standard",""),"|Float",""),ChapterTable!$1:$1,0),0),
  IF($B83=1,
    IF($L83=FALSE,
      VLOOKUP($A83,ChapterTable!$1:$1048576,MATCH("최종"&amp;SUBSTITUTE(SUBSTITUTE(E$1,"standard",""),"|Float",""),ChapterTable!$1:$1,0),0),
      VLOOKUP($A83-ChapterTable!$P$11,ChapterTable!$1:$1048576,MATCH("최종"&amp;SUBSTITUTE(SUBSTITUTE(E$1,"standard",""),"|Float",""),ChapterTable!$1:$1,0),0)*ChapterTable!$P$14
    ),
  OFFSET(E83,-$B83+IF($L83,1,0),0)*IF($B83&gt;OFFSET($B83,1,0),ChapterTable!$R$17,1)*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
  )
  )
  )
)</f>
        <v>312</v>
      </c>
      <c r="F83" s="1">
        <f ca="1">IF(AND($A83=0,$B83=1),
    VLOOKUP(1,ChapterTable!$1:$1048576,MATCH("최종"&amp;SUBSTITUTE(SUBSTITUTE(F$1,"standard",""),"|Float",""),ChapterTable!$1:$1,0),0)*ChapterTable!$P$17,
  IF(AND($A83=0,$B83=0),
    F84,
  IF($B83=0,
    VLOOKUP($A83,ChapterTable!$1:$1048576,MATCH("최종"&amp;SUBSTITUTE(SUBSTITUTE(F$1,"standard",""),"|Float",""),ChapterTable!$1:$1,0),0),
  IF($B83=1,
    IF($L83=FALSE,
      VLOOKUP($A83,ChapterTable!$1:$1048576,MATCH("최종"&amp;SUBSTITUTE(SUBSTITUTE(F$1,"standard",""),"|Float",""),ChapterTable!$1:$1,0),0),
      VLOOKUP($A83-ChapterTable!$P$11,ChapterTable!$1:$1048576,MATCH("최종"&amp;SUBSTITUTE(SUBSTITUTE(F$1,"standard",""),"|Float",""),ChapterTable!$1:$1,0),0)*ChapterTable!$P$14
    ),
  OFFSET(F83,-$B83+IF($L83,1,0),0)*
    (VLOOKUP(SUBSTITUTE(SUBSTITUTE(F$1,"standard",""),"|Float","")&amp;IF(OR($L83=TRUE,$A83=0,MOD($A83,ChapterTable!$R$20)&lt;&gt;0),"","보스")&amp;"인게임누적곱배수",ChapterTable!$R:$S,2,0)^D83
    +VLOOKUP(SUBSTITUTE(SUBSTITUTE(F$1,"standard",""),"|Float","")&amp;IF(OR($L83=TRUE,$A83=0,MOD($A83,ChapterTable!$R$20)&lt;&gt;0),"","보스")&amp;"인게임누적합배수",ChapterTable!$R:$S,2,0)*D83)
  )
  )
  )
)</f>
        <v>65</v>
      </c>
      <c r="J83" t="str">
        <f>IF(ISBLANK(I83),"",
IFERROR(VLOOKUP(I83,[1]StringTable!$1:$1048576,MATCH("kor|String",[1]StringTable!$1:$1,0),0),
"스트링없음"))</f>
        <v/>
      </c>
      <c r="L83" t="b">
        <v>0</v>
      </c>
      <c r="N83" t="str">
        <f>IF(ISBLANK(M83),"",IF(ISERROR(VLOOKUP(M83,MapTable!$A:$A,1,0)),"맵없음",""))</f>
        <v/>
      </c>
      <c r="O83">
        <f t="shared" si="8"/>
        <v>25</v>
      </c>
      <c r="P83">
        <v>23</v>
      </c>
      <c r="Q83">
        <f t="shared" si="9"/>
        <v>23</v>
      </c>
      <c r="R83" t="b">
        <f t="shared" ca="1" si="10"/>
        <v>0</v>
      </c>
      <c r="T83" t="b">
        <f t="shared" ca="1" si="11"/>
        <v>0</v>
      </c>
      <c r="U83" t="s">
        <v>326</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f>
        <v>3.25</v>
      </c>
      <c r="AG83">
        <f ca="1">35/AF83</f>
        <v>10.76923076923077</v>
      </c>
      <c r="AH83">
        <v>1.5</v>
      </c>
      <c r="AI83">
        <f t="shared" si="14"/>
        <v>0.2</v>
      </c>
      <c r="AJ83">
        <f t="shared" si="12"/>
        <v>1</v>
      </c>
      <c r="AK83">
        <f t="shared" si="13"/>
        <v>1</v>
      </c>
      <c r="AL83">
        <v>0</v>
      </c>
    </row>
    <row r="84" spans="1:38" x14ac:dyDescent="0.3">
      <c r="A84">
        <v>2</v>
      </c>
      <c r="B84">
        <v>0</v>
      </c>
      <c r="C84">
        <f>IF(OR($L84=TRUE,$A84=0,MOD($A84,ChapterTable!$R$20)&lt;&gt;0),
MAX(0,INT(($B84+ChapterTable!$P$26+VLOOKUP(SUBSTITUTE(C$1,"성장단계","")&amp;"단계오프셋",ChapterTable!$R:$S,2,0))/ChapterTable!$P$23)),
MAX(0,INT(($B84+ChapterTable!$R$26+VLOOKUP(SUBSTITUTE(C$1,"성장단계","")&amp;"보스단계오프셋",ChapterTable!$R:$S,2,0))/ChapterTable!$R$23)))</f>
        <v>0</v>
      </c>
      <c r="D84">
        <f>IF(OR($L84=TRUE,$A84=0,MOD($A84,ChapterTable!$R$20)&lt;&gt;0),
MAX(0,INT(($B84+ChapterTable!$P$26+VLOOKUP(SUBSTITUTE(D$1,"성장단계","")&amp;"단계오프셋",ChapterTable!$R:$S,2,0))/ChapterTable!$P$23)),
MAX(0,INT(($B84+ChapterTable!$R$26+VLOOKUP(SUBSTITUTE(D$1,"성장단계","")&amp;"보스단계오프셋",ChapterTable!$R:$S,2,0))/ChapterTable!$R$23)))</f>
        <v>0</v>
      </c>
      <c r="E84" s="1">
        <f ca="1">IF(AND($A84=0,$B84=1),
    VLOOKUP(1,ChapterTable!$1:$1048576,MATCH("최종"&amp;SUBSTITUTE(SUBSTITUTE(E$1,"standard",""),"|Float",""),ChapterTable!$1:$1,0),0)*ChapterTable!$P$17,
  IF(AND($A84=0,$B84=0),
    E85,
  IF($B84=0,
    VLOOKUP($A84,ChapterTable!$1:$1048576,MATCH("최종"&amp;SUBSTITUTE(SUBSTITUTE(E$1,"standard",""),"|Float",""),ChapterTable!$1:$1,0),0),
  IF($B84=1,
    IF($L84=FALSE,
      VLOOKUP($A84,ChapterTable!$1:$1048576,MATCH("최종"&amp;SUBSTITUTE(SUBSTITUTE(E$1,"standard",""),"|Float",""),ChapterTable!$1:$1,0),0),
      VLOOKUP($A84-ChapterTable!$P$11,ChapterTable!$1:$1048576,MATCH("최종"&amp;SUBSTITUTE(SUBSTITUTE(E$1,"standard",""),"|Float",""),ChapterTable!$1:$1,0),0)*ChapterTable!$P$14
    ),
  OFFSET(E84,-$B84+IF($L84,1,0),0)*IF($B84&gt;OFFSET($B84,1,0),ChapterTable!$R$17,1)*
    (VLOOKUP(SUBSTITUTE(SUBSTITUTE(E$1,"standard",""),"|Float","")&amp;IF(OR($L84=TRUE,$A84=0,MOD($A84,ChapterTable!$R$20)&lt;&gt;0),"","보스")&amp;"인게임누적곱배수",ChapterTable!$R:$S,2,0)^C84
    +VLOOKUP(SUBSTITUTE(SUBSTITUTE(E$1,"standard",""),"|Float","")&amp;IF(OR($L84=TRUE,$A84=0,MOD($A84,ChapterTable!$R$20)&lt;&gt;0),"","보스")&amp;"인게임누적합배수",ChapterTable!$R:$S,2,0)*C84)
  )
  )
  )
)</f>
        <v>180</v>
      </c>
      <c r="F84" s="1">
        <f ca="1">IF(AND($A84=0,$B84=1),
    VLOOKUP(1,ChapterTable!$1:$1048576,MATCH("최종"&amp;SUBSTITUTE(SUBSTITUTE(F$1,"standard",""),"|Float",""),ChapterTable!$1:$1,0),0)*ChapterTable!$P$17,
  IF(AND($A84=0,$B84=0),
    F85,
  IF($B84=0,
    VLOOKUP($A84,ChapterTable!$1:$1048576,MATCH("최종"&amp;SUBSTITUTE(SUBSTITUTE(F$1,"standard",""),"|Float",""),ChapterTable!$1:$1,0),0),
  IF($B84=1,
    IF($L84=FALSE,
      VLOOKUP($A84,ChapterTable!$1:$1048576,MATCH("최종"&amp;SUBSTITUTE(SUBSTITUTE(F$1,"standard",""),"|Float",""),ChapterTable!$1:$1,0),0),
      VLOOKUP($A84-ChapterTable!$P$11,ChapterTable!$1:$1048576,MATCH("최종"&amp;SUBSTITUTE(SUBSTITUTE(F$1,"standard",""),"|Float",""),ChapterTable!$1:$1,0),0)*ChapterTable!$P$14
    ),
  OFFSET(F84,-$B84+IF($L84,1,0),0)*
    (VLOOKUP(SUBSTITUTE(SUBSTITUTE(F$1,"standard",""),"|Float","")&amp;IF(OR($L84=TRUE,$A84=0,MOD($A84,ChapterTable!$R$20)&lt;&gt;0),"","보스")&amp;"인게임누적곱배수",ChapterTable!$R:$S,2,0)^D84
    +VLOOKUP(SUBSTITUTE(SUBSTITUTE(F$1,"standard",""),"|Float","")&amp;IF(OR($L84=TRUE,$A84=0,MOD($A84,ChapterTable!$R$20)&lt;&gt;0),"","보스")&amp;"인게임누적합배수",ChapterTable!$R:$S,2,0)*D84)
  )
  )
  )
)</f>
        <v>75</v>
      </c>
      <c r="G84" t="s">
        <v>716</v>
      </c>
      <c r="J84" t="str">
        <f>IF(ISBLANK(I84),"",
IFERROR(VLOOKUP(I84,[1]StringTable!$1:$1048576,MATCH("kor|String",[1]StringTable!$1:$1,0),0),
"스트링없음"))</f>
        <v/>
      </c>
      <c r="L84" t="b">
        <v>0</v>
      </c>
      <c r="M84" t="s">
        <v>556</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4"/>
        <v>0</v>
      </c>
      <c r="AJ84">
        <f t="shared" si="12"/>
        <v>0</v>
      </c>
      <c r="AK84">
        <f t="shared" si="13"/>
        <v>0</v>
      </c>
      <c r="AL84">
        <v>0</v>
      </c>
    </row>
    <row r="85" spans="1:38" x14ac:dyDescent="0.3">
      <c r="A85">
        <v>2</v>
      </c>
      <c r="B85">
        <v>1</v>
      </c>
      <c r="C85">
        <f>IF(OR($L85=TRUE,$A85=0,MOD($A85,ChapterTable!$R$20)&lt;&gt;0),
MAX(0,INT(($B85+ChapterTable!$P$26+VLOOKUP(SUBSTITUTE(C$1,"성장단계","")&amp;"단계오프셋",ChapterTable!$R:$S,2,0))/ChapterTable!$P$23)),
MAX(0,INT(($B85+ChapterTable!$R$26+VLOOKUP(SUBSTITUTE(C$1,"성장단계","")&amp;"보스단계오프셋",ChapterTable!$R:$S,2,0))/ChapterTable!$R$23)))</f>
        <v>0</v>
      </c>
      <c r="D85">
        <f>IF(OR($L85=TRUE,$A85=0,MOD($A85,ChapterTable!$R$20)&lt;&gt;0),
MAX(0,INT(($B85+ChapterTable!$P$26+VLOOKUP(SUBSTITUTE(D$1,"성장단계","")&amp;"단계오프셋",ChapterTable!$R:$S,2,0))/ChapterTable!$P$23)),
MAX(0,INT(($B85+ChapterTable!$R$26+VLOOKUP(SUBSTITUTE(D$1,"성장단계","")&amp;"보스단계오프셋",ChapterTable!$R:$S,2,0))/ChapterTable!$R$23)))</f>
        <v>0</v>
      </c>
      <c r="E85" s="1">
        <f ca="1">IF(AND($A85=0,$B85=1),
    VLOOKUP(1,ChapterTable!$1:$1048576,MATCH("최종"&amp;SUBSTITUTE(SUBSTITUTE(E$1,"standard",""),"|Float",""),ChapterTable!$1:$1,0),0)*ChapterTable!$P$17,
  IF(AND($A85=0,$B85=0),
    E86,
  IF($B85=0,
    VLOOKUP($A85,ChapterTable!$1:$1048576,MATCH("최종"&amp;SUBSTITUTE(SUBSTITUTE(E$1,"standard",""),"|Float",""),ChapterTable!$1:$1,0),0),
  IF($B85=1,
    IF($L85=FALSE,
      VLOOKUP($A85,ChapterTable!$1:$1048576,MATCH("최종"&amp;SUBSTITUTE(SUBSTITUTE(E$1,"standard",""),"|Float",""),ChapterTable!$1:$1,0),0),
      VLOOKUP($A85-ChapterTable!$P$11,ChapterTable!$1:$1048576,MATCH("최종"&amp;SUBSTITUTE(SUBSTITUTE(E$1,"standard",""),"|Float",""),ChapterTable!$1:$1,0),0)*ChapterTable!$P$14
    ),
  OFFSET(E85,-$B85+IF($L85,1,0),0)*IF($B85&gt;OFFSET($B85,1,0),ChapterTable!$R$17,1)*
    (VLOOKUP(SUBSTITUTE(SUBSTITUTE(E$1,"standard",""),"|Float","")&amp;IF(OR($L85=TRUE,$A85=0,MOD($A85,ChapterTable!$R$20)&lt;&gt;0),"","보스")&amp;"인게임누적곱배수",ChapterTable!$R:$S,2,0)^C85
    +VLOOKUP(SUBSTITUTE(SUBSTITUTE(E$1,"standard",""),"|Float","")&amp;IF(OR($L85=TRUE,$A85=0,MOD($A85,ChapterTable!$R$20)&lt;&gt;0),"","보스")&amp;"인게임누적합배수",ChapterTable!$R:$S,2,0)*C85)
  )
  )
  )
)</f>
        <v>180</v>
      </c>
      <c r="F85" s="1">
        <f ca="1">IF(AND($A85=0,$B85=1),
    VLOOKUP(1,ChapterTable!$1:$1048576,MATCH("최종"&amp;SUBSTITUTE(SUBSTITUTE(F$1,"standard",""),"|Float",""),ChapterTable!$1:$1,0),0)*ChapterTable!$P$17,
  IF(AND($A85=0,$B85=0),
    F86,
  IF($B85=0,
    VLOOKUP($A85,ChapterTable!$1:$1048576,MATCH("최종"&amp;SUBSTITUTE(SUBSTITUTE(F$1,"standard",""),"|Float",""),ChapterTable!$1:$1,0),0),
  IF($B85=1,
    IF($L85=FALSE,
      VLOOKUP($A85,ChapterTable!$1:$1048576,MATCH("최종"&amp;SUBSTITUTE(SUBSTITUTE(F$1,"standard",""),"|Float",""),ChapterTable!$1:$1,0),0),
      VLOOKUP($A85-ChapterTable!$P$11,ChapterTable!$1:$1048576,MATCH("최종"&amp;SUBSTITUTE(SUBSTITUTE(F$1,"standard",""),"|Float",""),ChapterTable!$1:$1,0),0)*ChapterTable!$P$14
    ),
  OFFSET(F85,-$B85+IF($L85,1,0),0)*
    (VLOOKUP(SUBSTITUTE(SUBSTITUTE(F$1,"standard",""),"|Float","")&amp;IF(OR($L85=TRUE,$A85=0,MOD($A85,ChapterTable!$R$20)&lt;&gt;0),"","보스")&amp;"인게임누적곱배수",ChapterTable!$R:$S,2,0)^D85
    +VLOOKUP(SUBSTITUTE(SUBSTITUTE(F$1,"standard",""),"|Float","")&amp;IF(OR($L85=TRUE,$A85=0,MOD($A85,ChapterTable!$R$20)&lt;&gt;0),"","보스")&amp;"인게임누적합배수",ChapterTable!$R:$S,2,0)*D85)
  )
  )
  )
)</f>
        <v>75</v>
      </c>
      <c r="J85" t="str">
        <f>IF(ISBLANK(I85),"",
IFERROR(VLOOKUP(I85,[1]StringTable!$1:$1048576,MATCH("kor|String",[1]StringTable!$1:$1,0),0),
"스트링없음"))</f>
        <v/>
      </c>
      <c r="L85" t="b">
        <v>0</v>
      </c>
      <c r="N85" t="str">
        <f>IF(ISBLANK(M85),"",IF(ISERROR(VLOOKUP(M85,MapTable!$A:$A,1,0)),"맵없음",""))</f>
        <v/>
      </c>
      <c r="O85">
        <f t="shared" si="8"/>
        <v>1</v>
      </c>
      <c r="Q85">
        <f t="shared" si="9"/>
        <v>1</v>
      </c>
      <c r="R85" t="b">
        <f t="shared" ca="1" si="10"/>
        <v>0</v>
      </c>
      <c r="T85" t="b">
        <f t="shared" ca="1" si="11"/>
        <v>0</v>
      </c>
      <c r="U85" t="s">
        <v>557</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4"/>
        <v>1</v>
      </c>
      <c r="AJ85">
        <f t="shared" si="12"/>
        <v>1</v>
      </c>
      <c r="AK85">
        <f t="shared" si="13"/>
        <v>1</v>
      </c>
      <c r="AL85">
        <v>0</v>
      </c>
    </row>
    <row r="86" spans="1:38" x14ac:dyDescent="0.3">
      <c r="A86">
        <v>2</v>
      </c>
      <c r="B86">
        <v>2</v>
      </c>
      <c r="C86">
        <f>IF(OR($L86=TRUE,$A86=0,MOD($A86,ChapterTable!$R$20)&lt;&gt;0),
MAX(0,INT(($B86+ChapterTable!$P$26+VLOOKUP(SUBSTITUTE(C$1,"성장단계","")&amp;"단계오프셋",ChapterTable!$R:$S,2,0))/ChapterTable!$P$23)),
MAX(0,INT(($B86+ChapterTable!$R$26+VLOOKUP(SUBSTITUTE(C$1,"성장단계","")&amp;"보스단계오프셋",ChapterTable!$R:$S,2,0))/ChapterTable!$R$23)))</f>
        <v>0</v>
      </c>
      <c r="D86">
        <f>IF(OR($L86=TRUE,$A86=0,MOD($A86,ChapterTable!$R$20)&lt;&gt;0),
MAX(0,INT(($B86+ChapterTable!$P$26+VLOOKUP(SUBSTITUTE(D$1,"성장단계","")&amp;"단계오프셋",ChapterTable!$R:$S,2,0))/ChapterTable!$P$23)),
MAX(0,INT(($B86+ChapterTable!$R$26+VLOOKUP(SUBSTITUTE(D$1,"성장단계","")&amp;"보스단계오프셋",ChapterTable!$R:$S,2,0))/ChapterTable!$R$23)))</f>
        <v>0</v>
      </c>
      <c r="E86" s="1">
        <f ca="1">IF(AND($A86=0,$B86=1),
    VLOOKUP(1,ChapterTable!$1:$1048576,MATCH("최종"&amp;SUBSTITUTE(SUBSTITUTE(E$1,"standard",""),"|Float",""),ChapterTable!$1:$1,0),0)*ChapterTable!$P$17,
  IF(AND($A86=0,$B86=0),
    E87,
  IF($B86=0,
    VLOOKUP($A86,ChapterTable!$1:$1048576,MATCH("최종"&amp;SUBSTITUTE(SUBSTITUTE(E$1,"standard",""),"|Float",""),ChapterTable!$1:$1,0),0),
  IF($B86=1,
    IF($L86=FALSE,
      VLOOKUP($A86,ChapterTable!$1:$1048576,MATCH("최종"&amp;SUBSTITUTE(SUBSTITUTE(E$1,"standard",""),"|Float",""),ChapterTable!$1:$1,0),0),
      VLOOKUP($A86-ChapterTable!$P$11,ChapterTable!$1:$1048576,MATCH("최종"&amp;SUBSTITUTE(SUBSTITUTE(E$1,"standard",""),"|Float",""),ChapterTable!$1:$1,0),0)*ChapterTable!$P$14
    ),
  OFFSET(E86,-$B86+IF($L86,1,0),0)*IF($B86&gt;OFFSET($B86,1,0),ChapterTable!$R$17,1)*
    (VLOOKUP(SUBSTITUTE(SUBSTITUTE(E$1,"standard",""),"|Float","")&amp;IF(OR($L86=TRUE,$A86=0,MOD($A86,ChapterTable!$R$20)&lt;&gt;0),"","보스")&amp;"인게임누적곱배수",ChapterTable!$R:$S,2,0)^C86
    +VLOOKUP(SUBSTITUTE(SUBSTITUTE(E$1,"standard",""),"|Float","")&amp;IF(OR($L86=TRUE,$A86=0,MOD($A86,ChapterTable!$R$20)&lt;&gt;0),"","보스")&amp;"인게임누적합배수",ChapterTable!$R:$S,2,0)*C86)
  )
  )
  )
)</f>
        <v>180</v>
      </c>
      <c r="F86" s="1">
        <f ca="1">IF(AND($A86=0,$B86=1),
    VLOOKUP(1,ChapterTable!$1:$1048576,MATCH("최종"&amp;SUBSTITUTE(SUBSTITUTE(F$1,"standard",""),"|Float",""),ChapterTable!$1:$1,0),0)*ChapterTable!$P$17,
  IF(AND($A86=0,$B86=0),
    F87,
  IF($B86=0,
    VLOOKUP($A86,ChapterTable!$1:$1048576,MATCH("최종"&amp;SUBSTITUTE(SUBSTITUTE(F$1,"standard",""),"|Float",""),ChapterTable!$1:$1,0),0),
  IF($B86=1,
    IF($L86=FALSE,
      VLOOKUP($A86,ChapterTable!$1:$1048576,MATCH("최종"&amp;SUBSTITUTE(SUBSTITUTE(F$1,"standard",""),"|Float",""),ChapterTable!$1:$1,0),0),
      VLOOKUP($A86-ChapterTable!$P$11,ChapterTable!$1:$1048576,MATCH("최종"&amp;SUBSTITUTE(SUBSTITUTE(F$1,"standard",""),"|Float",""),ChapterTable!$1:$1,0),0)*ChapterTable!$P$14
    ),
  OFFSET(F86,-$B86+IF($L86,1,0),0)*
    (VLOOKUP(SUBSTITUTE(SUBSTITUTE(F$1,"standard",""),"|Float","")&amp;IF(OR($L86=TRUE,$A86=0,MOD($A86,ChapterTable!$R$20)&lt;&gt;0),"","보스")&amp;"인게임누적곱배수",ChapterTable!$R:$S,2,0)^D86
    +VLOOKUP(SUBSTITUTE(SUBSTITUTE(F$1,"standard",""),"|Float","")&amp;IF(OR($L86=TRUE,$A86=0,MOD($A86,ChapterTable!$R$20)&lt;&gt;0),"","보스")&amp;"인게임누적합배수",ChapterTable!$R:$S,2,0)*D86)
  )
  )
  )
)</f>
        <v>75</v>
      </c>
      <c r="J86" t="str">
        <f>IF(ISBLANK(I86),"",
IFERROR(VLOOKUP(I86,[1]StringTable!$1:$1048576,MATCH("kor|String",[1]StringTable!$1:$1,0),0),
"스트링없음"))</f>
        <v/>
      </c>
      <c r="L86" t="b">
        <v>0</v>
      </c>
      <c r="N86" t="str">
        <f>IF(ISBLANK(M86),"",IF(ISERROR(VLOOKUP(M86,MapTable!$A:$A,1,0)),"맵없음",""))</f>
        <v/>
      </c>
      <c r="O86">
        <f t="shared" si="8"/>
        <v>1</v>
      </c>
      <c r="Q86">
        <f t="shared" si="9"/>
        <v>1</v>
      </c>
      <c r="R86" t="b">
        <f t="shared" ca="1" si="10"/>
        <v>0</v>
      </c>
      <c r="T86" t="b">
        <f t="shared" ca="1" si="11"/>
        <v>0</v>
      </c>
      <c r="U86" t="s">
        <v>536</v>
      </c>
      <c r="V86" t="str">
        <f>IF(ISBLANK(U86),"",IF(ISERROR(VLOOKUP(U86,MapTable!$A:$A,1,0)),"맵없음",""))</f>
        <v/>
      </c>
      <c r="W86" t="s">
        <v>558</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4"/>
        <v>1</v>
      </c>
      <c r="AJ86">
        <f t="shared" si="12"/>
        <v>1</v>
      </c>
      <c r="AK86">
        <f t="shared" si="13"/>
        <v>1</v>
      </c>
      <c r="AL86">
        <v>0</v>
      </c>
    </row>
    <row r="87" spans="1:38" x14ac:dyDescent="0.3">
      <c r="A87">
        <v>2</v>
      </c>
      <c r="B87">
        <v>3</v>
      </c>
      <c r="C87">
        <f>IF(OR($L87=TRUE,$A87=0,MOD($A87,ChapterTable!$R$20)&lt;&gt;0),
MAX(0,INT(($B87+ChapterTable!$P$26+VLOOKUP(SUBSTITUTE(C$1,"성장단계","")&amp;"단계오프셋",ChapterTable!$R:$S,2,0))/ChapterTable!$P$23)),
MAX(0,INT(($B87+ChapterTable!$R$26+VLOOKUP(SUBSTITUTE(C$1,"성장단계","")&amp;"보스단계오프셋",ChapterTable!$R:$S,2,0))/ChapterTable!$R$23)))</f>
        <v>0</v>
      </c>
      <c r="D87">
        <f>IF(OR($L87=TRUE,$A87=0,MOD($A87,ChapterTable!$R$20)&lt;&gt;0),
MAX(0,INT(($B87+ChapterTable!$P$26+VLOOKUP(SUBSTITUTE(D$1,"성장단계","")&amp;"단계오프셋",ChapterTable!$R:$S,2,0))/ChapterTable!$P$23)),
MAX(0,INT(($B87+ChapterTable!$R$26+VLOOKUP(SUBSTITUTE(D$1,"성장단계","")&amp;"보스단계오프셋",ChapterTable!$R:$S,2,0))/ChapterTable!$R$23)))</f>
        <v>0</v>
      </c>
      <c r="E87" s="1">
        <f ca="1">IF(AND($A87=0,$B87=1),
    VLOOKUP(1,ChapterTable!$1:$1048576,MATCH("최종"&amp;SUBSTITUTE(SUBSTITUTE(E$1,"standard",""),"|Float",""),ChapterTable!$1:$1,0),0)*ChapterTable!$P$17,
  IF(AND($A87=0,$B87=0),
    E88,
  IF($B87=0,
    VLOOKUP($A87,ChapterTable!$1:$1048576,MATCH("최종"&amp;SUBSTITUTE(SUBSTITUTE(E$1,"standard",""),"|Float",""),ChapterTable!$1:$1,0),0),
  IF($B87=1,
    IF($L87=FALSE,
      VLOOKUP($A87,ChapterTable!$1:$1048576,MATCH("최종"&amp;SUBSTITUTE(SUBSTITUTE(E$1,"standard",""),"|Float",""),ChapterTable!$1:$1,0),0),
      VLOOKUP($A87-ChapterTable!$P$11,ChapterTable!$1:$1048576,MATCH("최종"&amp;SUBSTITUTE(SUBSTITUTE(E$1,"standard",""),"|Float",""),ChapterTable!$1:$1,0),0)*ChapterTable!$P$14
    ),
  OFFSET(E87,-$B87+IF($L87,1,0),0)*IF($B87&gt;OFFSET($B87,1,0),ChapterTable!$R$17,1)*
    (VLOOKUP(SUBSTITUTE(SUBSTITUTE(E$1,"standard",""),"|Float","")&amp;IF(OR($L87=TRUE,$A87=0,MOD($A87,ChapterTable!$R$20)&lt;&gt;0),"","보스")&amp;"인게임누적곱배수",ChapterTable!$R:$S,2,0)^C87
    +VLOOKUP(SUBSTITUTE(SUBSTITUTE(E$1,"standard",""),"|Float","")&amp;IF(OR($L87=TRUE,$A87=0,MOD($A87,ChapterTable!$R$20)&lt;&gt;0),"","보스")&amp;"인게임누적합배수",ChapterTable!$R:$S,2,0)*C87)
  )
  )
  )
)</f>
        <v>180</v>
      </c>
      <c r="F87" s="1">
        <f ca="1">IF(AND($A87=0,$B87=1),
    VLOOKUP(1,ChapterTable!$1:$1048576,MATCH("최종"&amp;SUBSTITUTE(SUBSTITUTE(F$1,"standard",""),"|Float",""),ChapterTable!$1:$1,0),0)*ChapterTable!$P$17,
  IF(AND($A87=0,$B87=0),
    F88,
  IF($B87=0,
    VLOOKUP($A87,ChapterTable!$1:$1048576,MATCH("최종"&amp;SUBSTITUTE(SUBSTITUTE(F$1,"standard",""),"|Float",""),ChapterTable!$1:$1,0),0),
  IF($B87=1,
    IF($L87=FALSE,
      VLOOKUP($A87,ChapterTable!$1:$1048576,MATCH("최종"&amp;SUBSTITUTE(SUBSTITUTE(F$1,"standard",""),"|Float",""),ChapterTable!$1:$1,0),0),
      VLOOKUP($A87-ChapterTable!$P$11,ChapterTable!$1:$1048576,MATCH("최종"&amp;SUBSTITUTE(SUBSTITUTE(F$1,"standard",""),"|Float",""),ChapterTable!$1:$1,0),0)*ChapterTable!$P$14
    ),
  OFFSET(F87,-$B87+IF($L87,1,0),0)*
    (VLOOKUP(SUBSTITUTE(SUBSTITUTE(F$1,"standard",""),"|Float","")&amp;IF(OR($L87=TRUE,$A87=0,MOD($A87,ChapterTable!$R$20)&lt;&gt;0),"","보스")&amp;"인게임누적곱배수",ChapterTable!$R:$S,2,0)^D87
    +VLOOKUP(SUBSTITUTE(SUBSTITUTE(F$1,"standard",""),"|Float","")&amp;IF(OR($L87=TRUE,$A87=0,MOD($A87,ChapterTable!$R$20)&lt;&gt;0),"","보스")&amp;"인게임누적합배수",ChapterTable!$R:$S,2,0)*D87)
  )
  )
  )
)</f>
        <v>75</v>
      </c>
      <c r="J87" t="str">
        <f>IF(ISBLANK(I87),"",
IFERROR(VLOOKUP(I87,[1]StringTable!$1:$1048576,MATCH("kor|String",[1]StringTable!$1:$1,0),0),
"스트링없음"))</f>
        <v/>
      </c>
      <c r="L87" t="b">
        <v>0</v>
      </c>
      <c r="N87" t="str">
        <f>IF(ISBLANK(M87),"",IF(ISERROR(VLOOKUP(M87,MapTable!$A:$A,1,0)),"맵없음",""))</f>
        <v/>
      </c>
      <c r="O87">
        <f t="shared" si="8"/>
        <v>1</v>
      </c>
      <c r="Q87">
        <f t="shared" si="9"/>
        <v>1</v>
      </c>
      <c r="R87" t="b">
        <f t="shared" ca="1" si="10"/>
        <v>0</v>
      </c>
      <c r="T87" t="b">
        <f t="shared" ca="1" si="11"/>
        <v>0</v>
      </c>
      <c r="U87" t="s">
        <v>537</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4"/>
        <v>1</v>
      </c>
      <c r="AJ87">
        <f t="shared" si="12"/>
        <v>1</v>
      </c>
      <c r="AK87">
        <f t="shared" si="13"/>
        <v>1</v>
      </c>
      <c r="AL87">
        <v>0</v>
      </c>
    </row>
    <row r="88" spans="1:38" x14ac:dyDescent="0.3">
      <c r="A88">
        <v>2</v>
      </c>
      <c r="B88">
        <v>4</v>
      </c>
      <c r="C88">
        <f>IF(OR($L88=TRUE,$A88=0,MOD($A88,ChapterTable!$R$20)&lt;&gt;0),
MAX(0,INT(($B88+ChapterTable!$P$26+VLOOKUP(SUBSTITUTE(C$1,"성장단계","")&amp;"단계오프셋",ChapterTable!$R:$S,2,0))/ChapterTable!$P$23)),
MAX(0,INT(($B88+ChapterTable!$R$26+VLOOKUP(SUBSTITUTE(C$1,"성장단계","")&amp;"보스단계오프셋",ChapterTable!$R:$S,2,0))/ChapterTable!$R$23)))</f>
        <v>0</v>
      </c>
      <c r="D88">
        <f>IF(OR($L88=TRUE,$A88=0,MOD($A88,ChapterTable!$R$20)&lt;&gt;0),
MAX(0,INT(($B88+ChapterTable!$P$26+VLOOKUP(SUBSTITUTE(D$1,"성장단계","")&amp;"단계오프셋",ChapterTable!$R:$S,2,0))/ChapterTable!$P$23)),
MAX(0,INT(($B88+ChapterTable!$R$26+VLOOKUP(SUBSTITUTE(D$1,"성장단계","")&amp;"보스단계오프셋",ChapterTable!$R:$S,2,0))/ChapterTable!$R$23)))</f>
        <v>0</v>
      </c>
      <c r="E88" s="1">
        <f ca="1">IF(AND($A88=0,$B88=1),
    VLOOKUP(1,ChapterTable!$1:$1048576,MATCH("최종"&amp;SUBSTITUTE(SUBSTITUTE(E$1,"standard",""),"|Float",""),ChapterTable!$1:$1,0),0)*ChapterTable!$P$17,
  IF(AND($A88=0,$B88=0),
    E89,
  IF($B88=0,
    VLOOKUP($A88,ChapterTable!$1:$1048576,MATCH("최종"&amp;SUBSTITUTE(SUBSTITUTE(E$1,"standard",""),"|Float",""),ChapterTable!$1:$1,0),0),
  IF($B88=1,
    IF($L88=FALSE,
      VLOOKUP($A88,ChapterTable!$1:$1048576,MATCH("최종"&amp;SUBSTITUTE(SUBSTITUTE(E$1,"standard",""),"|Float",""),ChapterTable!$1:$1,0),0),
      VLOOKUP($A88-ChapterTable!$P$11,ChapterTable!$1:$1048576,MATCH("최종"&amp;SUBSTITUTE(SUBSTITUTE(E$1,"standard",""),"|Float",""),ChapterTable!$1:$1,0),0)*ChapterTable!$P$14
    ),
  OFFSET(E88,-$B88+IF($L88,1,0),0)*IF($B88&gt;OFFSET($B88,1,0),ChapterTable!$R$17,1)*
    (VLOOKUP(SUBSTITUTE(SUBSTITUTE(E$1,"standard",""),"|Float","")&amp;IF(OR($L88=TRUE,$A88=0,MOD($A88,ChapterTable!$R$20)&lt;&gt;0),"","보스")&amp;"인게임누적곱배수",ChapterTable!$R:$S,2,0)^C88
    +VLOOKUP(SUBSTITUTE(SUBSTITUTE(E$1,"standard",""),"|Float","")&amp;IF(OR($L88=TRUE,$A88=0,MOD($A88,ChapterTable!$R$20)&lt;&gt;0),"","보스")&amp;"인게임누적합배수",ChapterTable!$R:$S,2,0)*C88)
  )
  )
  )
)</f>
        <v>180</v>
      </c>
      <c r="F88" s="1">
        <f ca="1">IF(AND($A88=0,$B88=1),
    VLOOKUP(1,ChapterTable!$1:$1048576,MATCH("최종"&amp;SUBSTITUTE(SUBSTITUTE(F$1,"standard",""),"|Float",""),ChapterTable!$1:$1,0),0)*ChapterTable!$P$17,
  IF(AND($A88=0,$B88=0),
    F89,
  IF($B88=0,
    VLOOKUP($A88,ChapterTable!$1:$1048576,MATCH("최종"&amp;SUBSTITUTE(SUBSTITUTE(F$1,"standard",""),"|Float",""),ChapterTable!$1:$1,0),0),
  IF($B88=1,
    IF($L88=FALSE,
      VLOOKUP($A88,ChapterTable!$1:$1048576,MATCH("최종"&amp;SUBSTITUTE(SUBSTITUTE(F$1,"standard",""),"|Float",""),ChapterTable!$1:$1,0),0),
      VLOOKUP($A88-ChapterTable!$P$11,ChapterTable!$1:$1048576,MATCH("최종"&amp;SUBSTITUTE(SUBSTITUTE(F$1,"standard",""),"|Float",""),ChapterTable!$1:$1,0),0)*ChapterTable!$P$14
    ),
  OFFSET(F88,-$B88+IF($L88,1,0),0)*
    (VLOOKUP(SUBSTITUTE(SUBSTITUTE(F$1,"standard",""),"|Float","")&amp;IF(OR($L88=TRUE,$A88=0,MOD($A88,ChapterTable!$R$20)&lt;&gt;0),"","보스")&amp;"인게임누적곱배수",ChapterTable!$R:$S,2,0)^D88
    +VLOOKUP(SUBSTITUTE(SUBSTITUTE(F$1,"standard",""),"|Float","")&amp;IF(OR($L88=TRUE,$A88=0,MOD($A88,ChapterTable!$R$20)&lt;&gt;0),"","보스")&amp;"인게임누적합배수",ChapterTable!$R:$S,2,0)*D88)
  )
  )
  )
)</f>
        <v>75</v>
      </c>
      <c r="J88" t="str">
        <f>IF(ISBLANK(I88),"",
IFERROR(VLOOKUP(I88,[1]StringTable!$1:$1048576,MATCH("kor|String",[1]StringTable!$1:$1,0),0),
"스트링없음"))</f>
        <v/>
      </c>
      <c r="L88" t="b">
        <v>0</v>
      </c>
      <c r="N88" t="str">
        <f>IF(ISBLANK(M88),"",IF(ISERROR(VLOOKUP(M88,MapTable!$A:$A,1,0)),"맵없음",""))</f>
        <v/>
      </c>
      <c r="O88">
        <f t="shared" si="8"/>
        <v>1</v>
      </c>
      <c r="Q88">
        <f t="shared" si="9"/>
        <v>1</v>
      </c>
      <c r="R88" t="b">
        <f t="shared" ca="1" si="10"/>
        <v>0</v>
      </c>
      <c r="T88" t="b">
        <f t="shared" ca="1" si="11"/>
        <v>0</v>
      </c>
      <c r="U88" t="s">
        <v>538</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4"/>
        <v>1</v>
      </c>
      <c r="AJ88">
        <f t="shared" si="12"/>
        <v>1</v>
      </c>
      <c r="AK88">
        <f t="shared" si="13"/>
        <v>1</v>
      </c>
      <c r="AL88">
        <v>0</v>
      </c>
    </row>
    <row r="89" spans="1:38" x14ac:dyDescent="0.3">
      <c r="A89">
        <v>2</v>
      </c>
      <c r="B89">
        <v>5</v>
      </c>
      <c r="C89">
        <f>IF(OR($L89=TRUE,$A89=0,MOD($A89,ChapterTable!$R$20)&lt;&gt;0),
MAX(0,INT(($B89+ChapterTable!$P$26+VLOOKUP(SUBSTITUTE(C$1,"성장단계","")&amp;"단계오프셋",ChapterTable!$R:$S,2,0))/ChapterTable!$P$23)),
MAX(0,INT(($B89+ChapterTable!$R$26+VLOOKUP(SUBSTITUTE(C$1,"성장단계","")&amp;"보스단계오프셋",ChapterTable!$R:$S,2,0))/ChapterTable!$R$23)))</f>
        <v>0</v>
      </c>
      <c r="D89">
        <f>IF(OR($L89=TRUE,$A89=0,MOD($A89,ChapterTable!$R$20)&lt;&gt;0),
MAX(0,INT(($B89+ChapterTable!$P$26+VLOOKUP(SUBSTITUTE(D$1,"성장단계","")&amp;"단계오프셋",ChapterTable!$R:$S,2,0))/ChapterTable!$P$23)),
MAX(0,INT(($B89+ChapterTable!$R$26+VLOOKUP(SUBSTITUTE(D$1,"성장단계","")&amp;"보스단계오프셋",ChapterTable!$R:$S,2,0))/ChapterTable!$R$23)))</f>
        <v>0</v>
      </c>
      <c r="E89" s="1">
        <f ca="1">IF(AND($A89=0,$B89=1),
    VLOOKUP(1,ChapterTable!$1:$1048576,MATCH("최종"&amp;SUBSTITUTE(SUBSTITUTE(E$1,"standard",""),"|Float",""),ChapterTable!$1:$1,0),0)*ChapterTable!$P$17,
  IF(AND($A89=0,$B89=0),
    E90,
  IF($B89=0,
    VLOOKUP($A89,ChapterTable!$1:$1048576,MATCH("최종"&amp;SUBSTITUTE(SUBSTITUTE(E$1,"standard",""),"|Float",""),ChapterTable!$1:$1,0),0),
  IF($B89=1,
    IF($L89=FALSE,
      VLOOKUP($A89,ChapterTable!$1:$1048576,MATCH("최종"&amp;SUBSTITUTE(SUBSTITUTE(E$1,"standard",""),"|Float",""),ChapterTable!$1:$1,0),0),
      VLOOKUP($A89-ChapterTable!$P$11,ChapterTable!$1:$1048576,MATCH("최종"&amp;SUBSTITUTE(SUBSTITUTE(E$1,"standard",""),"|Float",""),ChapterTable!$1:$1,0),0)*ChapterTable!$P$14
    ),
  OFFSET(E89,-$B89+IF($L89,1,0),0)*IF($B89&gt;OFFSET($B89,1,0),ChapterTable!$R$17,1)*
    (VLOOKUP(SUBSTITUTE(SUBSTITUTE(E$1,"standard",""),"|Float","")&amp;IF(OR($L89=TRUE,$A89=0,MOD($A89,ChapterTable!$R$20)&lt;&gt;0),"","보스")&amp;"인게임누적곱배수",ChapterTable!$R:$S,2,0)^C89
    +VLOOKUP(SUBSTITUTE(SUBSTITUTE(E$1,"standard",""),"|Float","")&amp;IF(OR($L89=TRUE,$A89=0,MOD($A89,ChapterTable!$R$20)&lt;&gt;0),"","보스")&amp;"인게임누적합배수",ChapterTable!$R:$S,2,0)*C89)
  )
  )
  )
)</f>
        <v>180</v>
      </c>
      <c r="F89" s="1">
        <f ca="1">IF(AND($A89=0,$B89=1),
    VLOOKUP(1,ChapterTable!$1:$1048576,MATCH("최종"&amp;SUBSTITUTE(SUBSTITUTE(F$1,"standard",""),"|Float",""),ChapterTable!$1:$1,0),0)*ChapterTable!$P$17,
  IF(AND($A89=0,$B89=0),
    F90,
  IF($B89=0,
    VLOOKUP($A89,ChapterTable!$1:$1048576,MATCH("최종"&amp;SUBSTITUTE(SUBSTITUTE(F$1,"standard",""),"|Float",""),ChapterTable!$1:$1,0),0),
  IF($B89=1,
    IF($L89=FALSE,
      VLOOKUP($A89,ChapterTable!$1:$1048576,MATCH("최종"&amp;SUBSTITUTE(SUBSTITUTE(F$1,"standard",""),"|Float",""),ChapterTable!$1:$1,0),0),
      VLOOKUP($A89-ChapterTable!$P$11,ChapterTable!$1:$1048576,MATCH("최종"&amp;SUBSTITUTE(SUBSTITUTE(F$1,"standard",""),"|Float",""),ChapterTable!$1:$1,0),0)*ChapterTable!$P$14
    ),
  OFFSET(F89,-$B89+IF($L89,1,0),0)*
    (VLOOKUP(SUBSTITUTE(SUBSTITUTE(F$1,"standard",""),"|Float","")&amp;IF(OR($L89=TRUE,$A89=0,MOD($A89,ChapterTable!$R$20)&lt;&gt;0),"","보스")&amp;"인게임누적곱배수",ChapterTable!$R:$S,2,0)^D89
    +VLOOKUP(SUBSTITUTE(SUBSTITUTE(F$1,"standard",""),"|Float","")&amp;IF(OR($L89=TRUE,$A89=0,MOD($A89,ChapterTable!$R$20)&lt;&gt;0),"","보스")&amp;"인게임누적합배수",ChapterTable!$R:$S,2,0)*D89)
  )
  )
  )
)</f>
        <v>75</v>
      </c>
      <c r="J89" t="str">
        <f>IF(ISBLANK(I89),"",
IFERROR(VLOOKUP(I89,[1]StringTable!$1:$1048576,MATCH("kor|String",[1]StringTable!$1:$1,0),0),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572</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4"/>
        <v>1</v>
      </c>
      <c r="AJ89">
        <f t="shared" si="12"/>
        <v>1</v>
      </c>
      <c r="AK89">
        <f t="shared" si="13"/>
        <v>1</v>
      </c>
      <c r="AL89">
        <v>0</v>
      </c>
    </row>
    <row r="90" spans="1:38" x14ac:dyDescent="0.3">
      <c r="A90">
        <v>2</v>
      </c>
      <c r="B90">
        <v>6</v>
      </c>
      <c r="C90">
        <f>IF(OR($L90=TRUE,$A90=0,MOD($A90,ChapterTable!$R$20)&lt;&gt;0),
MAX(0,INT(($B90+ChapterTable!$P$26+VLOOKUP(SUBSTITUTE(C$1,"성장단계","")&amp;"단계오프셋",ChapterTable!$R:$S,2,0))/ChapterTable!$P$23)),
MAX(0,INT(($B90+ChapterTable!$R$26+VLOOKUP(SUBSTITUTE(C$1,"성장단계","")&amp;"보스단계오프셋",ChapterTable!$R:$S,2,0))/ChapterTable!$R$23)))</f>
        <v>1</v>
      </c>
      <c r="D90">
        <f>IF(OR($L90=TRUE,$A90=0,MOD($A90,ChapterTable!$R$20)&lt;&gt;0),
MAX(0,INT(($B90+ChapterTable!$P$26+VLOOKUP(SUBSTITUTE(D$1,"성장단계","")&amp;"단계오프셋",ChapterTable!$R:$S,2,0))/ChapterTable!$P$23)),
MAX(0,INT(($B90+ChapterTable!$R$26+VLOOKUP(SUBSTITUTE(D$1,"성장단계","")&amp;"보스단계오프셋",ChapterTable!$R:$S,2,0))/ChapterTable!$R$23)))</f>
        <v>0</v>
      </c>
      <c r="E90" s="1">
        <f ca="1">IF(AND($A90=0,$B90=1),
    VLOOKUP(1,ChapterTable!$1:$1048576,MATCH("최종"&amp;SUBSTITUTE(SUBSTITUTE(E$1,"standard",""),"|Float",""),ChapterTable!$1:$1,0),0)*ChapterTable!$P$17,
  IF(AND($A90=0,$B90=0),
    E91,
  IF($B90=0,
    VLOOKUP($A90,ChapterTable!$1:$1048576,MATCH("최종"&amp;SUBSTITUTE(SUBSTITUTE(E$1,"standard",""),"|Float",""),ChapterTable!$1:$1,0),0),
  IF($B90=1,
    IF($L90=FALSE,
      VLOOKUP($A90,ChapterTable!$1:$1048576,MATCH("최종"&amp;SUBSTITUTE(SUBSTITUTE(E$1,"standard",""),"|Float",""),ChapterTable!$1:$1,0),0),
      VLOOKUP($A90-ChapterTable!$P$11,ChapterTable!$1:$1048576,MATCH("최종"&amp;SUBSTITUTE(SUBSTITUTE(E$1,"standard",""),"|Float",""),ChapterTable!$1:$1,0),0)*ChapterTable!$P$14
    ),
  OFFSET(E90,-$B90+IF($L90,1,0),0)*IF($B90&gt;OFFSET($B90,1,0),ChapterTable!$R$17,1)*
    (VLOOKUP(SUBSTITUTE(SUBSTITUTE(E$1,"standard",""),"|Float","")&amp;IF(OR($L90=TRUE,$A90=0,MOD($A90,ChapterTable!$R$20)&lt;&gt;0),"","보스")&amp;"인게임누적곱배수",ChapterTable!$R:$S,2,0)^C90
    +VLOOKUP(SUBSTITUTE(SUBSTITUTE(E$1,"standard",""),"|Float","")&amp;IF(OR($L90=TRUE,$A90=0,MOD($A90,ChapterTable!$R$20)&lt;&gt;0),"","보스")&amp;"인게임누적합배수",ChapterTable!$R:$S,2,0)*C90)
  )
  )
  )
)</f>
        <v>216</v>
      </c>
      <c r="F90" s="1">
        <f ca="1">IF(AND($A90=0,$B90=1),
    VLOOKUP(1,ChapterTable!$1:$1048576,MATCH("최종"&amp;SUBSTITUTE(SUBSTITUTE(F$1,"standard",""),"|Float",""),ChapterTable!$1:$1,0),0)*ChapterTable!$P$17,
  IF(AND($A90=0,$B90=0),
    F91,
  IF($B90=0,
    VLOOKUP($A90,ChapterTable!$1:$1048576,MATCH("최종"&amp;SUBSTITUTE(SUBSTITUTE(F$1,"standard",""),"|Float",""),ChapterTable!$1:$1,0),0),
  IF($B90=1,
    IF($L90=FALSE,
      VLOOKUP($A90,ChapterTable!$1:$1048576,MATCH("최종"&amp;SUBSTITUTE(SUBSTITUTE(F$1,"standard",""),"|Float",""),ChapterTable!$1:$1,0),0),
      VLOOKUP($A90-ChapterTable!$P$11,ChapterTable!$1:$1048576,MATCH("최종"&amp;SUBSTITUTE(SUBSTITUTE(F$1,"standard",""),"|Float",""),ChapterTable!$1:$1,0),0)*ChapterTable!$P$14
    ),
  OFFSET(F90,-$B90+IF($L90,1,0),0)*
    (VLOOKUP(SUBSTITUTE(SUBSTITUTE(F$1,"standard",""),"|Float","")&amp;IF(OR($L90=TRUE,$A90=0,MOD($A90,ChapterTable!$R$20)&lt;&gt;0),"","보스")&amp;"인게임누적곱배수",ChapterTable!$R:$S,2,0)^D90
    +VLOOKUP(SUBSTITUTE(SUBSTITUTE(F$1,"standard",""),"|Float","")&amp;IF(OR($L90=TRUE,$A90=0,MOD($A90,ChapterTable!$R$20)&lt;&gt;0),"","보스")&amp;"인게임누적합배수",ChapterTable!$R:$S,2,0)*D90)
  )
  )
  )
)</f>
        <v>75</v>
      </c>
      <c r="J90" t="str">
        <f>IF(ISBLANK(I90),"",
IFERROR(VLOOKUP(I90,[1]StringTable!$1:$1048576,MATCH("kor|String",[1]StringTable!$1:$1,0),0),
"스트링없음"))</f>
        <v/>
      </c>
      <c r="L90" t="b">
        <v>0</v>
      </c>
      <c r="N90" t="str">
        <f>IF(ISBLANK(M90),"",IF(ISERROR(VLOOKUP(M90,MapTable!$A:$A,1,0)),"맵없음",""))</f>
        <v/>
      </c>
      <c r="O90">
        <f t="shared" si="8"/>
        <v>1</v>
      </c>
      <c r="Q90">
        <f t="shared" si="9"/>
        <v>1</v>
      </c>
      <c r="R90" t="b">
        <f t="shared" ca="1" si="10"/>
        <v>0</v>
      </c>
      <c r="T90" t="b">
        <f t="shared" ca="1" si="11"/>
        <v>0</v>
      </c>
      <c r="U90" t="s">
        <v>539</v>
      </c>
      <c r="V90" t="str">
        <f>IF(ISBLANK(U90),"",IF(ISERROR(VLOOKUP(U90,MapTable!$A:$A,1,0)),"맵없음",""))</f>
        <v/>
      </c>
      <c r="W90" t="s">
        <v>559</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4"/>
        <v>1</v>
      </c>
      <c r="AJ90">
        <f t="shared" si="12"/>
        <v>1</v>
      </c>
      <c r="AK90">
        <f t="shared" si="13"/>
        <v>1</v>
      </c>
      <c r="AL90">
        <v>0</v>
      </c>
    </row>
    <row r="91" spans="1:38" x14ac:dyDescent="0.3">
      <c r="A91">
        <v>2</v>
      </c>
      <c r="B91">
        <v>7</v>
      </c>
      <c r="C91">
        <f>IF(OR($L91=TRUE,$A91=0,MOD($A91,ChapterTable!$R$20)&lt;&gt;0),
MAX(0,INT(($B91+ChapterTable!$P$26+VLOOKUP(SUBSTITUTE(C$1,"성장단계","")&amp;"단계오프셋",ChapterTable!$R:$S,2,0))/ChapterTable!$P$23)),
MAX(0,INT(($B91+ChapterTable!$R$26+VLOOKUP(SUBSTITUTE(C$1,"성장단계","")&amp;"보스단계오프셋",ChapterTable!$R:$S,2,0))/ChapterTable!$R$23)))</f>
        <v>1</v>
      </c>
      <c r="D91">
        <f>IF(OR($L91=TRUE,$A91=0,MOD($A91,ChapterTable!$R$20)&lt;&gt;0),
MAX(0,INT(($B91+ChapterTable!$P$26+VLOOKUP(SUBSTITUTE(D$1,"성장단계","")&amp;"단계오프셋",ChapterTable!$R:$S,2,0))/ChapterTable!$P$23)),
MAX(0,INT(($B91+ChapterTable!$R$26+VLOOKUP(SUBSTITUTE(D$1,"성장단계","")&amp;"보스단계오프셋",ChapterTable!$R:$S,2,0))/ChapterTable!$R$23)))</f>
        <v>0</v>
      </c>
      <c r="E91" s="1">
        <f ca="1">IF(AND($A91=0,$B91=1),
    VLOOKUP(1,ChapterTable!$1:$1048576,MATCH("최종"&amp;SUBSTITUTE(SUBSTITUTE(E$1,"standard",""),"|Float",""),ChapterTable!$1:$1,0),0)*ChapterTable!$P$17,
  IF(AND($A91=0,$B91=0),
    E92,
  IF($B91=0,
    VLOOKUP($A91,ChapterTable!$1:$1048576,MATCH("최종"&amp;SUBSTITUTE(SUBSTITUTE(E$1,"standard",""),"|Float",""),ChapterTable!$1:$1,0),0),
  IF($B91=1,
    IF($L91=FALSE,
      VLOOKUP($A91,ChapterTable!$1:$1048576,MATCH("최종"&amp;SUBSTITUTE(SUBSTITUTE(E$1,"standard",""),"|Float",""),ChapterTable!$1:$1,0),0),
      VLOOKUP($A91-ChapterTable!$P$11,ChapterTable!$1:$1048576,MATCH("최종"&amp;SUBSTITUTE(SUBSTITUTE(E$1,"standard",""),"|Float",""),ChapterTable!$1:$1,0),0)*ChapterTable!$P$14
    ),
  OFFSET(E91,-$B91+IF($L91,1,0),0)*IF($B91&gt;OFFSET($B91,1,0),ChapterTable!$R$17,1)*
    (VLOOKUP(SUBSTITUTE(SUBSTITUTE(E$1,"standard",""),"|Float","")&amp;IF(OR($L91=TRUE,$A91=0,MOD($A91,ChapterTable!$R$20)&lt;&gt;0),"","보스")&amp;"인게임누적곱배수",ChapterTable!$R:$S,2,0)^C91
    +VLOOKUP(SUBSTITUTE(SUBSTITUTE(E$1,"standard",""),"|Float","")&amp;IF(OR($L91=TRUE,$A91=0,MOD($A91,ChapterTable!$R$20)&lt;&gt;0),"","보스")&amp;"인게임누적합배수",ChapterTable!$R:$S,2,0)*C91)
  )
  )
  )
)</f>
        <v>216</v>
      </c>
      <c r="F91" s="1">
        <f ca="1">IF(AND($A91=0,$B91=1),
    VLOOKUP(1,ChapterTable!$1:$1048576,MATCH("최종"&amp;SUBSTITUTE(SUBSTITUTE(F$1,"standard",""),"|Float",""),ChapterTable!$1:$1,0),0)*ChapterTable!$P$17,
  IF(AND($A91=0,$B91=0),
    F92,
  IF($B91=0,
    VLOOKUP($A91,ChapterTable!$1:$1048576,MATCH("최종"&amp;SUBSTITUTE(SUBSTITUTE(F$1,"standard",""),"|Float",""),ChapterTable!$1:$1,0),0),
  IF($B91=1,
    IF($L91=FALSE,
      VLOOKUP($A91,ChapterTable!$1:$1048576,MATCH("최종"&amp;SUBSTITUTE(SUBSTITUTE(F$1,"standard",""),"|Float",""),ChapterTable!$1:$1,0),0),
      VLOOKUP($A91-ChapterTable!$P$11,ChapterTable!$1:$1048576,MATCH("최종"&amp;SUBSTITUTE(SUBSTITUTE(F$1,"standard",""),"|Float",""),ChapterTable!$1:$1,0),0)*ChapterTable!$P$14
    ),
  OFFSET(F91,-$B91+IF($L91,1,0),0)*
    (VLOOKUP(SUBSTITUTE(SUBSTITUTE(F$1,"standard",""),"|Float","")&amp;IF(OR($L91=TRUE,$A91=0,MOD($A91,ChapterTable!$R$20)&lt;&gt;0),"","보스")&amp;"인게임누적곱배수",ChapterTable!$R:$S,2,0)^D91
    +VLOOKUP(SUBSTITUTE(SUBSTITUTE(F$1,"standard",""),"|Float","")&amp;IF(OR($L91=TRUE,$A91=0,MOD($A91,ChapterTable!$R$20)&lt;&gt;0),"","보스")&amp;"인게임누적합배수",ChapterTable!$R:$S,2,0)*D91)
  )
  )
  )
)</f>
        <v>75</v>
      </c>
      <c r="J91" t="str">
        <f>IF(ISBLANK(I91),"",
IFERROR(VLOOKUP(I91,[1]StringTable!$1:$1048576,MATCH("kor|String",[1]StringTable!$1:$1,0),0),
"스트링없음"))</f>
        <v/>
      </c>
      <c r="L91" t="b">
        <v>0</v>
      </c>
      <c r="N91" t="str">
        <f>IF(ISBLANK(M91),"",IF(ISERROR(VLOOKUP(M91,MapTable!$A:$A,1,0)),"맵없음",""))</f>
        <v/>
      </c>
      <c r="O91">
        <f t="shared" si="8"/>
        <v>1</v>
      </c>
      <c r="Q91">
        <f t="shared" si="9"/>
        <v>1</v>
      </c>
      <c r="R91" t="b">
        <f t="shared" ca="1" si="10"/>
        <v>0</v>
      </c>
      <c r="T91" t="b">
        <f t="shared" ca="1" si="11"/>
        <v>0</v>
      </c>
      <c r="U91" t="s">
        <v>540</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4"/>
        <v>1</v>
      </c>
      <c r="AJ91">
        <f t="shared" si="12"/>
        <v>1</v>
      </c>
      <c r="AK91">
        <f t="shared" si="13"/>
        <v>1</v>
      </c>
      <c r="AL91">
        <v>0</v>
      </c>
    </row>
    <row r="92" spans="1:38" x14ac:dyDescent="0.3">
      <c r="A92">
        <v>2</v>
      </c>
      <c r="B92">
        <v>8</v>
      </c>
      <c r="C92">
        <f>IF(OR($L92=TRUE,$A92=0,MOD($A92,ChapterTable!$R$20)&lt;&gt;0),
MAX(0,INT(($B92+ChapterTable!$P$26+VLOOKUP(SUBSTITUTE(C$1,"성장단계","")&amp;"단계오프셋",ChapterTable!$R:$S,2,0))/ChapterTable!$P$23)),
MAX(0,INT(($B92+ChapterTable!$R$26+VLOOKUP(SUBSTITUTE(C$1,"성장단계","")&amp;"보스단계오프셋",ChapterTable!$R:$S,2,0))/ChapterTable!$R$23)))</f>
        <v>1</v>
      </c>
      <c r="D92">
        <f>IF(OR($L92=TRUE,$A92=0,MOD($A92,ChapterTable!$R$20)&lt;&gt;0),
MAX(0,INT(($B92+ChapterTable!$P$26+VLOOKUP(SUBSTITUTE(D$1,"성장단계","")&amp;"단계오프셋",ChapterTable!$R:$S,2,0))/ChapterTable!$P$23)),
MAX(0,INT(($B92+ChapterTable!$R$26+VLOOKUP(SUBSTITUTE(D$1,"성장단계","")&amp;"보스단계오프셋",ChapterTable!$R:$S,2,0))/ChapterTable!$R$23)))</f>
        <v>0</v>
      </c>
      <c r="E92" s="1">
        <f ca="1">IF(AND($A92=0,$B92=1),
    VLOOKUP(1,ChapterTable!$1:$1048576,MATCH("최종"&amp;SUBSTITUTE(SUBSTITUTE(E$1,"standard",""),"|Float",""),ChapterTable!$1:$1,0),0)*ChapterTable!$P$17,
  IF(AND($A92=0,$B92=0),
    E93,
  IF($B92=0,
    VLOOKUP($A92,ChapterTable!$1:$1048576,MATCH("최종"&amp;SUBSTITUTE(SUBSTITUTE(E$1,"standard",""),"|Float",""),ChapterTable!$1:$1,0),0),
  IF($B92=1,
    IF($L92=FALSE,
      VLOOKUP($A92,ChapterTable!$1:$1048576,MATCH("최종"&amp;SUBSTITUTE(SUBSTITUTE(E$1,"standard",""),"|Float",""),ChapterTable!$1:$1,0),0),
      VLOOKUP($A92-ChapterTable!$P$11,ChapterTable!$1:$1048576,MATCH("최종"&amp;SUBSTITUTE(SUBSTITUTE(E$1,"standard",""),"|Float",""),ChapterTable!$1:$1,0),0)*ChapterTable!$P$14
    ),
  OFFSET(E92,-$B92+IF($L92,1,0),0)*IF($B92&gt;OFFSET($B92,1,0),ChapterTable!$R$17,1)*
    (VLOOKUP(SUBSTITUTE(SUBSTITUTE(E$1,"standard",""),"|Float","")&amp;IF(OR($L92=TRUE,$A92=0,MOD($A92,ChapterTable!$R$20)&lt;&gt;0),"","보스")&amp;"인게임누적곱배수",ChapterTable!$R:$S,2,0)^C92
    +VLOOKUP(SUBSTITUTE(SUBSTITUTE(E$1,"standard",""),"|Float","")&amp;IF(OR($L92=TRUE,$A92=0,MOD($A92,ChapterTable!$R$20)&lt;&gt;0),"","보스")&amp;"인게임누적합배수",ChapterTable!$R:$S,2,0)*C92)
  )
  )
  )
)</f>
        <v>216</v>
      </c>
      <c r="F92" s="1">
        <f ca="1">IF(AND($A92=0,$B92=1),
    VLOOKUP(1,ChapterTable!$1:$1048576,MATCH("최종"&amp;SUBSTITUTE(SUBSTITUTE(F$1,"standard",""),"|Float",""),ChapterTable!$1:$1,0),0)*ChapterTable!$P$17,
  IF(AND($A92=0,$B92=0),
    F93,
  IF($B92=0,
    VLOOKUP($A92,ChapterTable!$1:$1048576,MATCH("최종"&amp;SUBSTITUTE(SUBSTITUTE(F$1,"standard",""),"|Float",""),ChapterTable!$1:$1,0),0),
  IF($B92=1,
    IF($L92=FALSE,
      VLOOKUP($A92,ChapterTable!$1:$1048576,MATCH("최종"&amp;SUBSTITUTE(SUBSTITUTE(F$1,"standard",""),"|Float",""),ChapterTable!$1:$1,0),0),
      VLOOKUP($A92-ChapterTable!$P$11,ChapterTable!$1:$1048576,MATCH("최종"&amp;SUBSTITUTE(SUBSTITUTE(F$1,"standard",""),"|Float",""),ChapterTable!$1:$1,0),0)*ChapterTable!$P$14
    ),
  OFFSET(F92,-$B92+IF($L92,1,0),0)*
    (VLOOKUP(SUBSTITUTE(SUBSTITUTE(F$1,"standard",""),"|Float","")&amp;IF(OR($L92=TRUE,$A92=0,MOD($A92,ChapterTable!$R$20)&lt;&gt;0),"","보스")&amp;"인게임누적곱배수",ChapterTable!$R:$S,2,0)^D92
    +VLOOKUP(SUBSTITUTE(SUBSTITUTE(F$1,"standard",""),"|Float","")&amp;IF(OR($L92=TRUE,$A92=0,MOD($A92,ChapterTable!$R$20)&lt;&gt;0),"","보스")&amp;"인게임누적합배수",ChapterTable!$R:$S,2,0)*D92)
  )
  )
  )
)</f>
        <v>75</v>
      </c>
      <c r="J92" t="str">
        <f>IF(ISBLANK(I92),"",
IFERROR(VLOOKUP(I92,[1]StringTable!$1:$1048576,MATCH("kor|String",[1]StringTable!$1:$1,0),0),
"스트링없음"))</f>
        <v/>
      </c>
      <c r="L92" t="b">
        <v>0</v>
      </c>
      <c r="N92" t="str">
        <f>IF(ISBLANK(M92),"",IF(ISERROR(VLOOKUP(M92,MapTable!$A:$A,1,0)),"맵없음",""))</f>
        <v/>
      </c>
      <c r="O92">
        <f t="shared" si="8"/>
        <v>1</v>
      </c>
      <c r="Q92">
        <f t="shared" si="9"/>
        <v>1</v>
      </c>
      <c r="R92" t="b">
        <f t="shared" ca="1" si="10"/>
        <v>0</v>
      </c>
      <c r="T92" t="b">
        <f t="shared" ca="1" si="11"/>
        <v>0</v>
      </c>
      <c r="U92" t="s">
        <v>541</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4"/>
        <v>1</v>
      </c>
      <c r="AJ92">
        <f t="shared" si="12"/>
        <v>1</v>
      </c>
      <c r="AK92">
        <f t="shared" si="13"/>
        <v>1</v>
      </c>
      <c r="AL92">
        <v>0</v>
      </c>
    </row>
    <row r="93" spans="1:38" x14ac:dyDescent="0.3">
      <c r="A93">
        <v>2</v>
      </c>
      <c r="B93">
        <v>9</v>
      </c>
      <c r="C93">
        <f>IF(OR($L93=TRUE,$A93=0,MOD($A93,ChapterTable!$R$20)&lt;&gt;0),
MAX(0,INT(($B93+ChapterTable!$P$26+VLOOKUP(SUBSTITUTE(C$1,"성장단계","")&amp;"단계오프셋",ChapterTable!$R:$S,2,0))/ChapterTable!$P$23)),
MAX(0,INT(($B93+ChapterTable!$R$26+VLOOKUP(SUBSTITUTE(C$1,"성장단계","")&amp;"보스단계오프셋",ChapterTable!$R:$S,2,0))/ChapterTable!$R$23)))</f>
        <v>1</v>
      </c>
      <c r="D93">
        <f>IF(OR($L93=TRUE,$A93=0,MOD($A93,ChapterTable!$R$20)&lt;&gt;0),
MAX(0,INT(($B93+ChapterTable!$P$26+VLOOKUP(SUBSTITUTE(D$1,"성장단계","")&amp;"단계오프셋",ChapterTable!$R:$S,2,0))/ChapterTable!$P$23)),
MAX(0,INT(($B93+ChapterTable!$R$26+VLOOKUP(SUBSTITUTE(D$1,"성장단계","")&amp;"보스단계오프셋",ChapterTable!$R:$S,2,0))/ChapterTable!$R$23)))</f>
        <v>0</v>
      </c>
      <c r="E93" s="1">
        <f ca="1">IF(AND($A93=0,$B93=1),
    VLOOKUP(1,ChapterTable!$1:$1048576,MATCH("최종"&amp;SUBSTITUTE(SUBSTITUTE(E$1,"standard",""),"|Float",""),ChapterTable!$1:$1,0),0)*ChapterTable!$P$17,
  IF(AND($A93=0,$B93=0),
    E94,
  IF($B93=0,
    VLOOKUP($A93,ChapterTable!$1:$1048576,MATCH("최종"&amp;SUBSTITUTE(SUBSTITUTE(E$1,"standard",""),"|Float",""),ChapterTable!$1:$1,0),0),
  IF($B93=1,
    IF($L93=FALSE,
      VLOOKUP($A93,ChapterTable!$1:$1048576,MATCH("최종"&amp;SUBSTITUTE(SUBSTITUTE(E$1,"standard",""),"|Float",""),ChapterTable!$1:$1,0),0),
      VLOOKUP($A93-ChapterTable!$P$11,ChapterTable!$1:$1048576,MATCH("최종"&amp;SUBSTITUTE(SUBSTITUTE(E$1,"standard",""),"|Float",""),ChapterTable!$1:$1,0),0)*ChapterTable!$P$14
    ),
  OFFSET(E93,-$B93+IF($L93,1,0),0)*IF($B93&gt;OFFSET($B93,1,0),ChapterTable!$R$17,1)*
    (VLOOKUP(SUBSTITUTE(SUBSTITUTE(E$1,"standard",""),"|Float","")&amp;IF(OR($L93=TRUE,$A93=0,MOD($A93,ChapterTable!$R$20)&lt;&gt;0),"","보스")&amp;"인게임누적곱배수",ChapterTable!$R:$S,2,0)^C93
    +VLOOKUP(SUBSTITUTE(SUBSTITUTE(E$1,"standard",""),"|Float","")&amp;IF(OR($L93=TRUE,$A93=0,MOD($A93,ChapterTable!$R$20)&lt;&gt;0),"","보스")&amp;"인게임누적합배수",ChapterTable!$R:$S,2,0)*C93)
  )
  )
  )
)</f>
        <v>216</v>
      </c>
      <c r="F93" s="1">
        <f ca="1">IF(AND($A93=0,$B93=1),
    VLOOKUP(1,ChapterTable!$1:$1048576,MATCH("최종"&amp;SUBSTITUTE(SUBSTITUTE(F$1,"standard",""),"|Float",""),ChapterTable!$1:$1,0),0)*ChapterTable!$P$17,
  IF(AND($A93=0,$B93=0),
    F94,
  IF($B93=0,
    VLOOKUP($A93,ChapterTable!$1:$1048576,MATCH("최종"&amp;SUBSTITUTE(SUBSTITUTE(F$1,"standard",""),"|Float",""),ChapterTable!$1:$1,0),0),
  IF($B93=1,
    IF($L93=FALSE,
      VLOOKUP($A93,ChapterTable!$1:$1048576,MATCH("최종"&amp;SUBSTITUTE(SUBSTITUTE(F$1,"standard",""),"|Float",""),ChapterTable!$1:$1,0),0),
      VLOOKUP($A93-ChapterTable!$P$11,ChapterTable!$1:$1048576,MATCH("최종"&amp;SUBSTITUTE(SUBSTITUTE(F$1,"standard",""),"|Float",""),ChapterTable!$1:$1,0),0)*ChapterTable!$P$14
    ),
  OFFSET(F93,-$B93+IF($L93,1,0),0)*
    (VLOOKUP(SUBSTITUTE(SUBSTITUTE(F$1,"standard",""),"|Float","")&amp;IF(OR($L93=TRUE,$A93=0,MOD($A93,ChapterTable!$R$20)&lt;&gt;0),"","보스")&amp;"인게임누적곱배수",ChapterTable!$R:$S,2,0)^D93
    +VLOOKUP(SUBSTITUTE(SUBSTITUTE(F$1,"standard",""),"|Float","")&amp;IF(OR($L93=TRUE,$A93=0,MOD($A93,ChapterTable!$R$20)&lt;&gt;0),"","보스")&amp;"인게임누적합배수",ChapterTable!$R:$S,2,0)*D93)
  )
  )
  )
)</f>
        <v>75</v>
      </c>
      <c r="J93" t="str">
        <f>IF(ISBLANK(I93),"",
IFERROR(VLOOKUP(I93,[1]StringTable!$1:$1048576,MATCH("kor|String",[1]StringTable!$1:$1,0),0),
"스트링없음"))</f>
        <v/>
      </c>
      <c r="L93" t="b">
        <v>0</v>
      </c>
      <c r="N93" t="str">
        <f>IF(ISBLANK(M93),"",IF(ISERROR(VLOOKUP(M93,MapTable!$A:$A,1,0)),"맵없음",""))</f>
        <v/>
      </c>
      <c r="O93">
        <f t="shared" si="8"/>
        <v>91</v>
      </c>
      <c r="Q93">
        <f t="shared" si="9"/>
        <v>91</v>
      </c>
      <c r="R93" t="b">
        <f t="shared" ca="1" si="10"/>
        <v>1</v>
      </c>
      <c r="S93" t="b">
        <v>0</v>
      </c>
      <c r="T93" t="b">
        <f t="shared" si="11"/>
        <v>0</v>
      </c>
      <c r="U93" t="s">
        <v>542</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4"/>
        <v>1</v>
      </c>
      <c r="AJ93">
        <f t="shared" si="12"/>
        <v>1</v>
      </c>
      <c r="AK93">
        <f t="shared" si="13"/>
        <v>1</v>
      </c>
      <c r="AL93">
        <v>0</v>
      </c>
    </row>
    <row r="94" spans="1:38" x14ac:dyDescent="0.3">
      <c r="A94">
        <v>2</v>
      </c>
      <c r="B94">
        <v>10</v>
      </c>
      <c r="C94">
        <f>IF(OR($L94=TRUE,$A94=0,MOD($A94,ChapterTable!$R$20)&lt;&gt;0),
MAX(0,INT(($B94+ChapterTable!$P$26+VLOOKUP(SUBSTITUTE(C$1,"성장단계","")&amp;"단계오프셋",ChapterTable!$R:$S,2,0))/ChapterTable!$P$23)),
MAX(0,INT(($B94+ChapterTable!$R$26+VLOOKUP(SUBSTITUTE(C$1,"성장단계","")&amp;"보스단계오프셋",ChapterTable!$R:$S,2,0))/ChapterTable!$R$23)))</f>
        <v>1</v>
      </c>
      <c r="D94">
        <f>IF(OR($L94=TRUE,$A94=0,MOD($A94,ChapterTable!$R$20)&lt;&gt;0),
MAX(0,INT(($B94+ChapterTable!$P$26+VLOOKUP(SUBSTITUTE(D$1,"성장단계","")&amp;"단계오프셋",ChapterTable!$R:$S,2,0))/ChapterTable!$P$23)),
MAX(0,INT(($B94+ChapterTable!$R$26+VLOOKUP(SUBSTITUTE(D$1,"성장단계","")&amp;"보스단계오프셋",ChapterTable!$R:$S,2,0))/ChapterTable!$R$23)))</f>
        <v>0</v>
      </c>
      <c r="E94" s="1">
        <f ca="1">IF(AND($A94=0,$B94=1),
    VLOOKUP(1,ChapterTable!$1:$1048576,MATCH("최종"&amp;SUBSTITUTE(SUBSTITUTE(E$1,"standard",""),"|Float",""),ChapterTable!$1:$1,0),0)*ChapterTable!$P$17,
  IF(AND($A94=0,$B94=0),
    E95,
  IF($B94=0,
    VLOOKUP($A94,ChapterTable!$1:$1048576,MATCH("최종"&amp;SUBSTITUTE(SUBSTITUTE(E$1,"standard",""),"|Float",""),ChapterTable!$1:$1,0),0),
  IF($B94=1,
    IF($L94=FALSE,
      VLOOKUP($A94,ChapterTable!$1:$1048576,MATCH("최종"&amp;SUBSTITUTE(SUBSTITUTE(E$1,"standard",""),"|Float",""),ChapterTable!$1:$1,0),0),
      VLOOKUP($A94-ChapterTable!$P$11,ChapterTable!$1:$1048576,MATCH("최종"&amp;SUBSTITUTE(SUBSTITUTE(E$1,"standard",""),"|Float",""),ChapterTable!$1:$1,0),0)*ChapterTable!$P$14
    ),
  OFFSET(E94,-$B94+IF($L94,1,0),0)*IF($B94&gt;OFFSET($B94,1,0),ChapterTable!$R$17,1)*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
  )
  )
  )
)</f>
        <v>216</v>
      </c>
      <c r="F94" s="1">
        <f ca="1">IF(AND($A94=0,$B94=1),
    VLOOKUP(1,ChapterTable!$1:$1048576,MATCH("최종"&amp;SUBSTITUTE(SUBSTITUTE(F$1,"standard",""),"|Float",""),ChapterTable!$1:$1,0),0)*ChapterTable!$P$17,
  IF(AND($A94=0,$B94=0),
    F95,
  IF($B94=0,
    VLOOKUP($A94,ChapterTable!$1:$1048576,MATCH("최종"&amp;SUBSTITUTE(SUBSTITUTE(F$1,"standard",""),"|Float",""),ChapterTable!$1:$1,0),0),
  IF($B94=1,
    IF($L94=FALSE,
      VLOOKUP($A94,ChapterTable!$1:$1048576,MATCH("최종"&amp;SUBSTITUTE(SUBSTITUTE(F$1,"standard",""),"|Float",""),ChapterTable!$1:$1,0),0),
      VLOOKUP($A94-ChapterTable!$P$11,ChapterTable!$1:$1048576,MATCH("최종"&amp;SUBSTITUTE(SUBSTITUTE(F$1,"standard",""),"|Float",""),ChapterTable!$1:$1,0),0)*ChapterTable!$P$14
    ),
  OFFSET(F94,-$B94+IF($L94,1,0),0)*
    (VLOOKUP(SUBSTITUTE(SUBSTITUTE(F$1,"standard",""),"|Float","")&amp;IF(OR($L94=TRUE,$A94=0,MOD($A94,ChapterTable!$R$20)&lt;&gt;0),"","보스")&amp;"인게임누적곱배수",ChapterTable!$R:$S,2,0)^D94
    +VLOOKUP(SUBSTITUTE(SUBSTITUTE(F$1,"standard",""),"|Float","")&amp;IF(OR($L94=TRUE,$A94=0,MOD($A94,ChapterTable!$R$20)&lt;&gt;0),"","보스")&amp;"인게임누적합배수",ChapterTable!$R:$S,2,0)*D94)
  )
  )
  )
)</f>
        <v>75</v>
      </c>
      <c r="J94" t="str">
        <f>IF(ISBLANK(I94),"",
IFERROR(VLOOKUP(I94,[1]StringTable!$1:$1048576,MATCH("kor|String",[1]StringTable!$1:$1,0),0),
"스트링없음"))</f>
        <v/>
      </c>
      <c r="L94" t="b">
        <v>0</v>
      </c>
      <c r="N94" t="str">
        <f>IF(ISBLANK(M94),"",IF(ISERROR(VLOOKUP(M94,MapTable!$A:$A,1,0)),"맵없음",""))</f>
        <v/>
      </c>
      <c r="O94">
        <f t="shared" si="8"/>
        <v>21</v>
      </c>
      <c r="Q94">
        <f t="shared" si="9"/>
        <v>21</v>
      </c>
      <c r="R94" t="b">
        <f t="shared" ca="1" si="10"/>
        <v>0</v>
      </c>
      <c r="T94" t="b">
        <f t="shared" ca="1" si="11"/>
        <v>0</v>
      </c>
      <c r="U94" t="s">
        <v>582</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5002</v>
      </c>
      <c r="AE94" t="str">
        <f>IF(ISBLANK(AD94),"",IF(ISERROR(VLOOKUP(AD94,[3]DropTable!$A:$A,1,0)),"드랍없음",""))</f>
        <v/>
      </c>
      <c r="AF94">
        <f ca="1">1.25*IF($B94&gt;OFFSET($B94,1,0),ChapterTable!$R$17,1)*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f>
        <v>1.5</v>
      </c>
      <c r="AG94">
        <f ca="1">35/AF94</f>
        <v>23.333333333333332</v>
      </c>
      <c r="AH94">
        <v>1.5</v>
      </c>
      <c r="AI94">
        <f t="shared" si="14"/>
        <v>1</v>
      </c>
      <c r="AJ94">
        <f t="shared" si="12"/>
        <v>1</v>
      </c>
      <c r="AK94">
        <f t="shared" si="13"/>
        <v>1</v>
      </c>
      <c r="AL94">
        <v>0</v>
      </c>
    </row>
    <row r="95" spans="1:38" x14ac:dyDescent="0.3">
      <c r="A95">
        <v>2</v>
      </c>
      <c r="B95">
        <v>11</v>
      </c>
      <c r="C95">
        <f>IF(OR($L95=TRUE,$A95=0,MOD($A95,ChapterTable!$R$20)&lt;&gt;0),
MAX(0,INT(($B95+ChapterTable!$P$26+VLOOKUP(SUBSTITUTE(C$1,"성장단계","")&amp;"단계오프셋",ChapterTable!$R:$S,2,0))/ChapterTable!$P$23)),
MAX(0,INT(($B95+ChapterTable!$R$26+VLOOKUP(SUBSTITUTE(C$1,"성장단계","")&amp;"보스단계오프셋",ChapterTable!$R:$S,2,0))/ChapterTable!$R$23)))</f>
        <v>1</v>
      </c>
      <c r="D95">
        <f>IF(OR($L95=TRUE,$A95=0,MOD($A95,ChapterTable!$R$20)&lt;&gt;0),
MAX(0,INT(($B95+ChapterTable!$P$26+VLOOKUP(SUBSTITUTE(D$1,"성장단계","")&amp;"단계오프셋",ChapterTable!$R:$S,2,0))/ChapterTable!$P$23)),
MAX(0,INT(($B95+ChapterTable!$R$26+VLOOKUP(SUBSTITUTE(D$1,"성장단계","")&amp;"보스단계오프셋",ChapterTable!$R:$S,2,0))/ChapterTable!$R$23)))</f>
        <v>1</v>
      </c>
      <c r="E95" s="1">
        <f ca="1">IF(AND($A95=0,$B95=1),
    VLOOKUP(1,ChapterTable!$1:$1048576,MATCH("최종"&amp;SUBSTITUTE(SUBSTITUTE(E$1,"standard",""),"|Float",""),ChapterTable!$1:$1,0),0)*ChapterTable!$P$17,
  IF(AND($A95=0,$B95=0),
    E96,
  IF($B95=0,
    VLOOKUP($A95,ChapterTable!$1:$1048576,MATCH("최종"&amp;SUBSTITUTE(SUBSTITUTE(E$1,"standard",""),"|Float",""),ChapterTable!$1:$1,0),0),
  IF($B95=1,
    IF($L95=FALSE,
      VLOOKUP($A95,ChapterTable!$1:$1048576,MATCH("최종"&amp;SUBSTITUTE(SUBSTITUTE(E$1,"standard",""),"|Float",""),ChapterTable!$1:$1,0),0),
      VLOOKUP($A95-ChapterTable!$P$11,ChapterTable!$1:$1048576,MATCH("최종"&amp;SUBSTITUTE(SUBSTITUTE(E$1,"standard",""),"|Float",""),ChapterTable!$1:$1,0),0)*ChapterTable!$P$14
    ),
  OFFSET(E95,-$B95+IF($L95,1,0),0)*IF($B95&gt;OFFSET($B95,1,0),ChapterTable!$R$17,1)*
    (VLOOKUP(SUBSTITUTE(SUBSTITUTE(E$1,"standard",""),"|Float","")&amp;IF(OR($L95=TRUE,$A95=0,MOD($A95,ChapterTable!$R$20)&lt;&gt;0),"","보스")&amp;"인게임누적곱배수",ChapterTable!$R:$S,2,0)^C95
    +VLOOKUP(SUBSTITUTE(SUBSTITUTE(E$1,"standard",""),"|Float","")&amp;IF(OR($L95=TRUE,$A95=0,MOD($A95,ChapterTable!$R$20)&lt;&gt;0),"","보스")&amp;"인게임누적합배수",ChapterTable!$R:$S,2,0)*C95)
  )
  )
  )
)</f>
        <v>216</v>
      </c>
      <c r="F95" s="1">
        <f ca="1">IF(AND($A95=0,$B95=1),
    VLOOKUP(1,ChapterTable!$1:$1048576,MATCH("최종"&amp;SUBSTITUTE(SUBSTITUTE(F$1,"standard",""),"|Float",""),ChapterTable!$1:$1,0),0)*ChapterTable!$P$17,
  IF(AND($A95=0,$B95=0),
    F96,
  IF($B95=0,
    VLOOKUP($A95,ChapterTable!$1:$1048576,MATCH("최종"&amp;SUBSTITUTE(SUBSTITUTE(F$1,"standard",""),"|Float",""),ChapterTable!$1:$1,0),0),
  IF($B95=1,
    IF($L95=FALSE,
      VLOOKUP($A95,ChapterTable!$1:$1048576,MATCH("최종"&amp;SUBSTITUTE(SUBSTITUTE(F$1,"standard",""),"|Float",""),ChapterTable!$1:$1,0),0),
      VLOOKUP($A95-ChapterTable!$P$11,ChapterTable!$1:$1048576,MATCH("최종"&amp;SUBSTITUTE(SUBSTITUTE(F$1,"standard",""),"|Float",""),ChapterTable!$1:$1,0),0)*ChapterTable!$P$14
    ),
  OFFSET(F95,-$B95+IF($L95,1,0),0)*
    (VLOOKUP(SUBSTITUTE(SUBSTITUTE(F$1,"standard",""),"|Float","")&amp;IF(OR($L95=TRUE,$A95=0,MOD($A95,ChapterTable!$R$20)&lt;&gt;0),"","보스")&amp;"인게임누적곱배수",ChapterTable!$R:$S,2,0)^D95
    +VLOOKUP(SUBSTITUTE(SUBSTITUTE(F$1,"standard",""),"|Float","")&amp;IF(OR($L95=TRUE,$A95=0,MOD($A95,ChapterTable!$R$20)&lt;&gt;0),"","보스")&amp;"인게임누적합배수",ChapterTable!$R:$S,2,0)*D95)
  )
  )
  )
)</f>
        <v>80.625</v>
      </c>
      <c r="J95" t="str">
        <f>IF(ISBLANK(I95),"",
IFERROR(VLOOKUP(I95,[1]StringTable!$1:$1048576,MATCH("kor|String",[1]StringTable!$1:$1,0),0),
"스트링없음"))</f>
        <v/>
      </c>
      <c r="L95" t="b">
        <v>0</v>
      </c>
      <c r="N95" t="str">
        <f>IF(ISBLANK(M95),"",IF(ISERROR(VLOOKUP(M95,MapTable!$A:$A,1,0)),"맵없음",""))</f>
        <v/>
      </c>
      <c r="O95">
        <f t="shared" si="8"/>
        <v>2</v>
      </c>
      <c r="Q95">
        <f t="shared" si="9"/>
        <v>2</v>
      </c>
      <c r="R95" t="b">
        <f t="shared" ca="1" si="10"/>
        <v>0</v>
      </c>
      <c r="T95" t="b">
        <f t="shared" ca="1" si="11"/>
        <v>0</v>
      </c>
      <c r="U95" t="s">
        <v>543</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4"/>
        <v>0.5</v>
      </c>
      <c r="AJ95">
        <f t="shared" si="12"/>
        <v>0.54666666600000002</v>
      </c>
      <c r="AK95">
        <f t="shared" si="13"/>
        <v>1</v>
      </c>
      <c r="AL95">
        <v>0</v>
      </c>
    </row>
    <row r="96" spans="1:38" x14ac:dyDescent="0.3">
      <c r="A96">
        <v>2</v>
      </c>
      <c r="B96">
        <v>12</v>
      </c>
      <c r="C96">
        <f>IF(OR($L96=TRUE,$A96=0,MOD($A96,ChapterTable!$R$20)&lt;&gt;0),
MAX(0,INT(($B96+ChapterTable!$P$26+VLOOKUP(SUBSTITUTE(C$1,"성장단계","")&amp;"단계오프셋",ChapterTable!$R:$S,2,0))/ChapterTable!$P$23)),
MAX(0,INT(($B96+ChapterTable!$R$26+VLOOKUP(SUBSTITUTE(C$1,"성장단계","")&amp;"보스단계오프셋",ChapterTable!$R:$S,2,0))/ChapterTable!$R$23)))</f>
        <v>1</v>
      </c>
      <c r="D96">
        <f>IF(OR($L96=TRUE,$A96=0,MOD($A96,ChapterTable!$R$20)&lt;&gt;0),
MAX(0,INT(($B96+ChapterTable!$P$26+VLOOKUP(SUBSTITUTE(D$1,"성장단계","")&amp;"단계오프셋",ChapterTable!$R:$S,2,0))/ChapterTable!$P$23)),
MAX(0,INT(($B96+ChapterTable!$R$26+VLOOKUP(SUBSTITUTE(D$1,"성장단계","")&amp;"보스단계오프셋",ChapterTable!$R:$S,2,0))/ChapterTable!$R$23)))</f>
        <v>1</v>
      </c>
      <c r="E96" s="1">
        <f ca="1">IF(AND($A96=0,$B96=1),
    VLOOKUP(1,ChapterTable!$1:$1048576,MATCH("최종"&amp;SUBSTITUTE(SUBSTITUTE(E$1,"standard",""),"|Float",""),ChapterTable!$1:$1,0),0)*ChapterTable!$P$17,
  IF(AND($A96=0,$B96=0),
    E97,
  IF($B96=0,
    VLOOKUP($A96,ChapterTable!$1:$1048576,MATCH("최종"&amp;SUBSTITUTE(SUBSTITUTE(E$1,"standard",""),"|Float",""),ChapterTable!$1:$1,0),0),
  IF($B96=1,
    IF($L96=FALSE,
      VLOOKUP($A96,ChapterTable!$1:$1048576,MATCH("최종"&amp;SUBSTITUTE(SUBSTITUTE(E$1,"standard",""),"|Float",""),ChapterTable!$1:$1,0),0),
      VLOOKUP($A96-ChapterTable!$P$11,ChapterTable!$1:$1048576,MATCH("최종"&amp;SUBSTITUTE(SUBSTITUTE(E$1,"standard",""),"|Float",""),ChapterTable!$1:$1,0),0)*ChapterTable!$P$14
    ),
  OFFSET(E96,-$B96+IF($L96,1,0),0)*IF($B96&gt;OFFSET($B96,1,0),ChapterTable!$R$17,1)*
    (VLOOKUP(SUBSTITUTE(SUBSTITUTE(E$1,"standard",""),"|Float","")&amp;IF(OR($L96=TRUE,$A96=0,MOD($A96,ChapterTable!$R$20)&lt;&gt;0),"","보스")&amp;"인게임누적곱배수",ChapterTable!$R:$S,2,0)^C96
    +VLOOKUP(SUBSTITUTE(SUBSTITUTE(E$1,"standard",""),"|Float","")&amp;IF(OR($L96=TRUE,$A96=0,MOD($A96,ChapterTable!$R$20)&lt;&gt;0),"","보스")&amp;"인게임누적합배수",ChapterTable!$R:$S,2,0)*C96)
  )
  )
  )
)</f>
        <v>216</v>
      </c>
      <c r="F96" s="1">
        <f ca="1">IF(AND($A96=0,$B96=1),
    VLOOKUP(1,ChapterTable!$1:$1048576,MATCH("최종"&amp;SUBSTITUTE(SUBSTITUTE(F$1,"standard",""),"|Float",""),ChapterTable!$1:$1,0),0)*ChapterTable!$P$17,
  IF(AND($A96=0,$B96=0),
    F97,
  IF($B96=0,
    VLOOKUP($A96,ChapterTable!$1:$1048576,MATCH("최종"&amp;SUBSTITUTE(SUBSTITUTE(F$1,"standard",""),"|Float",""),ChapterTable!$1:$1,0),0),
  IF($B96=1,
    IF($L96=FALSE,
      VLOOKUP($A96,ChapterTable!$1:$1048576,MATCH("최종"&amp;SUBSTITUTE(SUBSTITUTE(F$1,"standard",""),"|Float",""),ChapterTable!$1:$1,0),0),
      VLOOKUP($A96-ChapterTable!$P$11,ChapterTable!$1:$1048576,MATCH("최종"&amp;SUBSTITUTE(SUBSTITUTE(F$1,"standard",""),"|Float",""),ChapterTable!$1:$1,0),0)*ChapterTable!$P$14
    ),
  OFFSET(F96,-$B96+IF($L96,1,0),0)*
    (VLOOKUP(SUBSTITUTE(SUBSTITUTE(F$1,"standard",""),"|Float","")&amp;IF(OR($L96=TRUE,$A96=0,MOD($A96,ChapterTable!$R$20)&lt;&gt;0),"","보스")&amp;"인게임누적곱배수",ChapterTable!$R:$S,2,0)^D96
    +VLOOKUP(SUBSTITUTE(SUBSTITUTE(F$1,"standard",""),"|Float","")&amp;IF(OR($L96=TRUE,$A96=0,MOD($A96,ChapterTable!$R$20)&lt;&gt;0),"","보스")&amp;"인게임누적합배수",ChapterTable!$R:$S,2,0)*D96)
  )
  )
  )
)</f>
        <v>80.625</v>
      </c>
      <c r="J96" t="str">
        <f>IF(ISBLANK(I96),"",
IFERROR(VLOOKUP(I96,[1]StringTable!$1:$1048576,MATCH("kor|String",[1]StringTable!$1:$1,0),0),
"스트링없음"))</f>
        <v/>
      </c>
      <c r="L96" t="b">
        <v>0</v>
      </c>
      <c r="N96" t="str">
        <f>IF(ISBLANK(M96),"",IF(ISERROR(VLOOKUP(M96,MapTable!$A:$A,1,0)),"맵없음",""))</f>
        <v/>
      </c>
      <c r="O96">
        <f t="shared" si="8"/>
        <v>2</v>
      </c>
      <c r="Q96">
        <f t="shared" si="9"/>
        <v>2</v>
      </c>
      <c r="R96" t="b">
        <f t="shared" ca="1" si="10"/>
        <v>0</v>
      </c>
      <c r="T96" t="b">
        <f t="shared" ca="1" si="11"/>
        <v>0</v>
      </c>
      <c r="U96" t="s">
        <v>544</v>
      </c>
      <c r="V96" t="str">
        <f>IF(ISBLANK(U96),"",IF(ISERROR(VLOOKUP(U96,MapTable!$A:$A,1,0)),"맵없음",""))</f>
        <v/>
      </c>
      <c r="W96" t="s">
        <v>560</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4"/>
        <v>0.5</v>
      </c>
      <c r="AJ96">
        <f t="shared" si="12"/>
        <v>0.54666666600000002</v>
      </c>
      <c r="AK96">
        <f t="shared" si="13"/>
        <v>1</v>
      </c>
      <c r="AL96">
        <v>0</v>
      </c>
    </row>
    <row r="97" spans="1:38" x14ac:dyDescent="0.3">
      <c r="A97">
        <v>2</v>
      </c>
      <c r="B97">
        <v>13</v>
      </c>
      <c r="C97">
        <f>IF(OR($L97=TRUE,$A97=0,MOD($A97,ChapterTable!$R$20)&lt;&gt;0),
MAX(0,INT(($B97+ChapterTable!$P$26+VLOOKUP(SUBSTITUTE(C$1,"성장단계","")&amp;"단계오프셋",ChapterTable!$R:$S,2,0))/ChapterTable!$P$23)),
MAX(0,INT(($B97+ChapterTable!$R$26+VLOOKUP(SUBSTITUTE(C$1,"성장단계","")&amp;"보스단계오프셋",ChapterTable!$R:$S,2,0))/ChapterTable!$R$23)))</f>
        <v>1</v>
      </c>
      <c r="D97">
        <f>IF(OR($L97=TRUE,$A97=0,MOD($A97,ChapterTable!$R$20)&lt;&gt;0),
MAX(0,INT(($B97+ChapterTable!$P$26+VLOOKUP(SUBSTITUTE(D$1,"성장단계","")&amp;"단계오프셋",ChapterTable!$R:$S,2,0))/ChapterTable!$P$23)),
MAX(0,INT(($B97+ChapterTable!$R$26+VLOOKUP(SUBSTITUTE(D$1,"성장단계","")&amp;"보스단계오프셋",ChapterTable!$R:$S,2,0))/ChapterTable!$R$23)))</f>
        <v>1</v>
      </c>
      <c r="E97" s="1">
        <f ca="1">IF(AND($A97=0,$B97=1),
    VLOOKUP(1,ChapterTable!$1:$1048576,MATCH("최종"&amp;SUBSTITUTE(SUBSTITUTE(E$1,"standard",""),"|Float",""),ChapterTable!$1:$1,0),0)*ChapterTable!$P$17,
  IF(AND($A97=0,$B97=0),
    E98,
  IF($B97=0,
    VLOOKUP($A97,ChapterTable!$1:$1048576,MATCH("최종"&amp;SUBSTITUTE(SUBSTITUTE(E$1,"standard",""),"|Float",""),ChapterTable!$1:$1,0),0),
  IF($B97=1,
    IF($L97=FALSE,
      VLOOKUP($A97,ChapterTable!$1:$1048576,MATCH("최종"&amp;SUBSTITUTE(SUBSTITUTE(E$1,"standard",""),"|Float",""),ChapterTable!$1:$1,0),0),
      VLOOKUP($A97-ChapterTable!$P$11,ChapterTable!$1:$1048576,MATCH("최종"&amp;SUBSTITUTE(SUBSTITUTE(E$1,"standard",""),"|Float",""),ChapterTable!$1:$1,0),0)*ChapterTable!$P$14
    ),
  OFFSET(E97,-$B97+IF($L97,1,0),0)*IF($B97&gt;OFFSET($B97,1,0),ChapterTable!$R$17,1)*
    (VLOOKUP(SUBSTITUTE(SUBSTITUTE(E$1,"standard",""),"|Float","")&amp;IF(OR($L97=TRUE,$A97=0,MOD($A97,ChapterTable!$R$20)&lt;&gt;0),"","보스")&amp;"인게임누적곱배수",ChapterTable!$R:$S,2,0)^C97
    +VLOOKUP(SUBSTITUTE(SUBSTITUTE(E$1,"standard",""),"|Float","")&amp;IF(OR($L97=TRUE,$A97=0,MOD($A97,ChapterTable!$R$20)&lt;&gt;0),"","보스")&amp;"인게임누적합배수",ChapterTable!$R:$S,2,0)*C97)
  )
  )
  )
)</f>
        <v>216</v>
      </c>
      <c r="F97" s="1">
        <f ca="1">IF(AND($A97=0,$B97=1),
    VLOOKUP(1,ChapterTable!$1:$1048576,MATCH("최종"&amp;SUBSTITUTE(SUBSTITUTE(F$1,"standard",""),"|Float",""),ChapterTable!$1:$1,0),0)*ChapterTable!$P$17,
  IF(AND($A97=0,$B97=0),
    F98,
  IF($B97=0,
    VLOOKUP($A97,ChapterTable!$1:$1048576,MATCH("최종"&amp;SUBSTITUTE(SUBSTITUTE(F$1,"standard",""),"|Float",""),ChapterTable!$1:$1,0),0),
  IF($B97=1,
    IF($L97=FALSE,
      VLOOKUP($A97,ChapterTable!$1:$1048576,MATCH("최종"&amp;SUBSTITUTE(SUBSTITUTE(F$1,"standard",""),"|Float",""),ChapterTable!$1:$1,0),0),
      VLOOKUP($A97-ChapterTable!$P$11,ChapterTable!$1:$1048576,MATCH("최종"&amp;SUBSTITUTE(SUBSTITUTE(F$1,"standard",""),"|Float",""),ChapterTable!$1:$1,0),0)*ChapterTable!$P$14
    ),
  OFFSET(F97,-$B97+IF($L97,1,0),0)*
    (VLOOKUP(SUBSTITUTE(SUBSTITUTE(F$1,"standard",""),"|Float","")&amp;IF(OR($L97=TRUE,$A97=0,MOD($A97,ChapterTable!$R$20)&lt;&gt;0),"","보스")&amp;"인게임누적곱배수",ChapterTable!$R:$S,2,0)^D97
    +VLOOKUP(SUBSTITUTE(SUBSTITUTE(F$1,"standard",""),"|Float","")&amp;IF(OR($L97=TRUE,$A97=0,MOD($A97,ChapterTable!$R$20)&lt;&gt;0),"","보스")&amp;"인게임누적합배수",ChapterTable!$R:$S,2,0)*D97)
  )
  )
  )
)</f>
        <v>80.625</v>
      </c>
      <c r="J97" t="str">
        <f>IF(ISBLANK(I97),"",
IFERROR(VLOOKUP(I97,[1]StringTable!$1:$1048576,MATCH("kor|String",[1]StringTable!$1:$1,0),0),
"스트링없음"))</f>
        <v/>
      </c>
      <c r="L97" t="b">
        <v>0</v>
      </c>
      <c r="N97" t="str">
        <f>IF(ISBLANK(M97),"",IF(ISERROR(VLOOKUP(M97,MapTable!$A:$A,1,0)),"맵없음",""))</f>
        <v/>
      </c>
      <c r="O97">
        <f t="shared" si="8"/>
        <v>2</v>
      </c>
      <c r="Q97">
        <f t="shared" si="9"/>
        <v>2</v>
      </c>
      <c r="R97" t="b">
        <f t="shared" ca="1" si="10"/>
        <v>0</v>
      </c>
      <c r="T97" t="b">
        <f t="shared" ca="1" si="11"/>
        <v>0</v>
      </c>
      <c r="U97" t="s">
        <v>545</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4"/>
        <v>0.5</v>
      </c>
      <c r="AJ97">
        <f t="shared" si="12"/>
        <v>0.54666666600000002</v>
      </c>
      <c r="AK97">
        <f t="shared" si="13"/>
        <v>1</v>
      </c>
      <c r="AL97">
        <v>0</v>
      </c>
    </row>
    <row r="98" spans="1:38" x14ac:dyDescent="0.3">
      <c r="A98">
        <v>2</v>
      </c>
      <c r="B98">
        <v>14</v>
      </c>
      <c r="C98">
        <f>IF(OR($L98=TRUE,$A98=0,MOD($A98,ChapterTable!$R$20)&lt;&gt;0),
MAX(0,INT(($B98+ChapterTable!$P$26+VLOOKUP(SUBSTITUTE(C$1,"성장단계","")&amp;"단계오프셋",ChapterTable!$R:$S,2,0))/ChapterTable!$P$23)),
MAX(0,INT(($B98+ChapterTable!$R$26+VLOOKUP(SUBSTITUTE(C$1,"성장단계","")&amp;"보스단계오프셋",ChapterTable!$R:$S,2,0))/ChapterTable!$R$23)))</f>
        <v>1</v>
      </c>
      <c r="D98">
        <f>IF(OR($L98=TRUE,$A98=0,MOD($A98,ChapterTable!$R$20)&lt;&gt;0),
MAX(0,INT(($B98+ChapterTable!$P$26+VLOOKUP(SUBSTITUTE(D$1,"성장단계","")&amp;"단계오프셋",ChapterTable!$R:$S,2,0))/ChapterTable!$P$23)),
MAX(0,INT(($B98+ChapterTable!$R$26+VLOOKUP(SUBSTITUTE(D$1,"성장단계","")&amp;"보스단계오프셋",ChapterTable!$R:$S,2,0))/ChapterTable!$R$23)))</f>
        <v>1</v>
      </c>
      <c r="E98" s="1">
        <f ca="1">IF(AND($A98=0,$B98=1),
    VLOOKUP(1,ChapterTable!$1:$1048576,MATCH("최종"&amp;SUBSTITUTE(SUBSTITUTE(E$1,"standard",""),"|Float",""),ChapterTable!$1:$1,0),0)*ChapterTable!$P$17,
  IF(AND($A98=0,$B98=0),
    E99,
  IF($B98=0,
    VLOOKUP($A98,ChapterTable!$1:$1048576,MATCH("최종"&amp;SUBSTITUTE(SUBSTITUTE(E$1,"standard",""),"|Float",""),ChapterTable!$1:$1,0),0),
  IF($B98=1,
    IF($L98=FALSE,
      VLOOKUP($A98,ChapterTable!$1:$1048576,MATCH("최종"&amp;SUBSTITUTE(SUBSTITUTE(E$1,"standard",""),"|Float",""),ChapterTable!$1:$1,0),0),
      VLOOKUP($A98-ChapterTable!$P$11,ChapterTable!$1:$1048576,MATCH("최종"&amp;SUBSTITUTE(SUBSTITUTE(E$1,"standard",""),"|Float",""),ChapterTable!$1:$1,0),0)*ChapterTable!$P$14
    ),
  OFFSET(E98,-$B98+IF($L98,1,0),0)*IF($B98&gt;OFFSET($B98,1,0),ChapterTable!$R$17,1)*
    (VLOOKUP(SUBSTITUTE(SUBSTITUTE(E$1,"standard",""),"|Float","")&amp;IF(OR($L98=TRUE,$A98=0,MOD($A98,ChapterTable!$R$20)&lt;&gt;0),"","보스")&amp;"인게임누적곱배수",ChapterTable!$R:$S,2,0)^C98
    +VLOOKUP(SUBSTITUTE(SUBSTITUTE(E$1,"standard",""),"|Float","")&amp;IF(OR($L98=TRUE,$A98=0,MOD($A98,ChapterTable!$R$20)&lt;&gt;0),"","보스")&amp;"인게임누적합배수",ChapterTable!$R:$S,2,0)*C98)
  )
  )
  )
)</f>
        <v>216</v>
      </c>
      <c r="F98" s="1">
        <f ca="1">IF(AND($A98=0,$B98=1),
    VLOOKUP(1,ChapterTable!$1:$1048576,MATCH("최종"&amp;SUBSTITUTE(SUBSTITUTE(F$1,"standard",""),"|Float",""),ChapterTable!$1:$1,0),0)*ChapterTable!$P$17,
  IF(AND($A98=0,$B98=0),
    F99,
  IF($B98=0,
    VLOOKUP($A98,ChapterTable!$1:$1048576,MATCH("최종"&amp;SUBSTITUTE(SUBSTITUTE(F$1,"standard",""),"|Float",""),ChapterTable!$1:$1,0),0),
  IF($B98=1,
    IF($L98=FALSE,
      VLOOKUP($A98,ChapterTable!$1:$1048576,MATCH("최종"&amp;SUBSTITUTE(SUBSTITUTE(F$1,"standard",""),"|Float",""),ChapterTable!$1:$1,0),0),
      VLOOKUP($A98-ChapterTable!$P$11,ChapterTable!$1:$1048576,MATCH("최종"&amp;SUBSTITUTE(SUBSTITUTE(F$1,"standard",""),"|Float",""),ChapterTable!$1:$1,0),0)*ChapterTable!$P$14
    ),
  OFFSET(F98,-$B98+IF($L98,1,0),0)*
    (VLOOKUP(SUBSTITUTE(SUBSTITUTE(F$1,"standard",""),"|Float","")&amp;IF(OR($L98=TRUE,$A98=0,MOD($A98,ChapterTable!$R$20)&lt;&gt;0),"","보스")&amp;"인게임누적곱배수",ChapterTable!$R:$S,2,0)^D98
    +VLOOKUP(SUBSTITUTE(SUBSTITUTE(F$1,"standard",""),"|Float","")&amp;IF(OR($L98=TRUE,$A98=0,MOD($A98,ChapterTable!$R$20)&lt;&gt;0),"","보스")&amp;"인게임누적합배수",ChapterTable!$R:$S,2,0)*D98)
  )
  )
  )
)</f>
        <v>80.625</v>
      </c>
      <c r="J98" t="str">
        <f>IF(ISBLANK(I98),"",
IFERROR(VLOOKUP(I98,[1]StringTable!$1:$1048576,MATCH("kor|String",[1]StringTable!$1:$1,0),0),
"스트링없음"))</f>
        <v/>
      </c>
      <c r="L98" t="b">
        <v>0</v>
      </c>
      <c r="N98" t="str">
        <f>IF(ISBLANK(M98),"",IF(ISERROR(VLOOKUP(M98,MapTable!$A:$A,1,0)),"맵없음",""))</f>
        <v/>
      </c>
      <c r="O98">
        <f t="shared" si="8"/>
        <v>2</v>
      </c>
      <c r="Q98">
        <f t="shared" si="9"/>
        <v>2</v>
      </c>
      <c r="R98" t="b">
        <f t="shared" ca="1" si="10"/>
        <v>0</v>
      </c>
      <c r="T98" t="b">
        <f t="shared" ca="1" si="11"/>
        <v>0</v>
      </c>
      <c r="U98" t="s">
        <v>546</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4"/>
        <v>0.5</v>
      </c>
      <c r="AJ98">
        <f t="shared" si="12"/>
        <v>0.54666666600000002</v>
      </c>
      <c r="AK98">
        <f t="shared" si="13"/>
        <v>1</v>
      </c>
      <c r="AL98">
        <v>0</v>
      </c>
    </row>
    <row r="99" spans="1:38" x14ac:dyDescent="0.3">
      <c r="A99">
        <v>2</v>
      </c>
      <c r="B99">
        <v>15</v>
      </c>
      <c r="C99">
        <f>IF(OR($L99=TRUE,$A99=0,MOD($A99,ChapterTable!$R$20)&lt;&gt;0),
MAX(0,INT(($B99+ChapterTable!$P$26+VLOOKUP(SUBSTITUTE(C$1,"성장단계","")&amp;"단계오프셋",ChapterTable!$R:$S,2,0))/ChapterTable!$P$23)),
MAX(0,INT(($B99+ChapterTable!$R$26+VLOOKUP(SUBSTITUTE(C$1,"성장단계","")&amp;"보스단계오프셋",ChapterTable!$R:$S,2,0))/ChapterTable!$R$23)))</f>
        <v>1</v>
      </c>
      <c r="D99">
        <f>IF(OR($L99=TRUE,$A99=0,MOD($A99,ChapterTable!$R$20)&lt;&gt;0),
MAX(0,INT(($B99+ChapterTable!$P$26+VLOOKUP(SUBSTITUTE(D$1,"성장단계","")&amp;"단계오프셋",ChapterTable!$R:$S,2,0))/ChapterTable!$P$23)),
MAX(0,INT(($B99+ChapterTable!$R$26+VLOOKUP(SUBSTITUTE(D$1,"성장단계","")&amp;"보스단계오프셋",ChapterTable!$R:$S,2,0))/ChapterTable!$R$23)))</f>
        <v>1</v>
      </c>
      <c r="E99" s="1">
        <f ca="1">IF(AND($A99=0,$B99=1),
    VLOOKUP(1,ChapterTable!$1:$1048576,MATCH("최종"&amp;SUBSTITUTE(SUBSTITUTE(E$1,"standard",""),"|Float",""),ChapterTable!$1:$1,0),0)*ChapterTable!$P$17,
  IF(AND($A99=0,$B99=0),
    E100,
  IF($B99=0,
    VLOOKUP($A99,ChapterTable!$1:$1048576,MATCH("최종"&amp;SUBSTITUTE(SUBSTITUTE(E$1,"standard",""),"|Float",""),ChapterTable!$1:$1,0),0),
  IF($B99=1,
    IF($L99=FALSE,
      VLOOKUP($A99,ChapterTable!$1:$1048576,MATCH("최종"&amp;SUBSTITUTE(SUBSTITUTE(E$1,"standard",""),"|Float",""),ChapterTable!$1:$1,0),0),
      VLOOKUP($A99-ChapterTable!$P$11,ChapterTable!$1:$1048576,MATCH("최종"&amp;SUBSTITUTE(SUBSTITUTE(E$1,"standard",""),"|Float",""),ChapterTable!$1:$1,0),0)*ChapterTable!$P$14
    ),
  OFFSET(E99,-$B99+IF($L99,1,0),0)*IF($B99&gt;OFFSET($B99,1,0),ChapterTable!$R$17,1)*
    (VLOOKUP(SUBSTITUTE(SUBSTITUTE(E$1,"standard",""),"|Float","")&amp;IF(OR($L99=TRUE,$A99=0,MOD($A99,ChapterTable!$R$20)&lt;&gt;0),"","보스")&amp;"인게임누적곱배수",ChapterTable!$R:$S,2,0)^C99
    +VLOOKUP(SUBSTITUTE(SUBSTITUTE(E$1,"standard",""),"|Float","")&amp;IF(OR($L99=TRUE,$A99=0,MOD($A99,ChapterTable!$R$20)&lt;&gt;0),"","보스")&amp;"인게임누적합배수",ChapterTable!$R:$S,2,0)*C99)
  )
  )
  )
)</f>
        <v>216</v>
      </c>
      <c r="F99" s="1">
        <f ca="1">IF(AND($A99=0,$B99=1),
    VLOOKUP(1,ChapterTable!$1:$1048576,MATCH("최종"&amp;SUBSTITUTE(SUBSTITUTE(F$1,"standard",""),"|Float",""),ChapterTable!$1:$1,0),0)*ChapterTable!$P$17,
  IF(AND($A99=0,$B99=0),
    F100,
  IF($B99=0,
    VLOOKUP($A99,ChapterTable!$1:$1048576,MATCH("최종"&amp;SUBSTITUTE(SUBSTITUTE(F$1,"standard",""),"|Float",""),ChapterTable!$1:$1,0),0),
  IF($B99=1,
    IF($L99=FALSE,
      VLOOKUP($A99,ChapterTable!$1:$1048576,MATCH("최종"&amp;SUBSTITUTE(SUBSTITUTE(F$1,"standard",""),"|Float",""),ChapterTable!$1:$1,0),0),
      VLOOKUP($A99-ChapterTable!$P$11,ChapterTable!$1:$1048576,MATCH("최종"&amp;SUBSTITUTE(SUBSTITUTE(F$1,"standard",""),"|Float",""),ChapterTable!$1:$1,0),0)*ChapterTable!$P$14
    ),
  OFFSET(F99,-$B99+IF($L99,1,0),0)*
    (VLOOKUP(SUBSTITUTE(SUBSTITUTE(F$1,"standard",""),"|Float","")&amp;IF(OR($L99=TRUE,$A99=0,MOD($A99,ChapterTable!$R$20)&lt;&gt;0),"","보스")&amp;"인게임누적곱배수",ChapterTable!$R:$S,2,0)^D99
    +VLOOKUP(SUBSTITUTE(SUBSTITUTE(F$1,"standard",""),"|Float","")&amp;IF(OR($L99=TRUE,$A99=0,MOD($A99,ChapterTable!$R$20)&lt;&gt;0),"","보스")&amp;"인게임누적합배수",ChapterTable!$R:$S,2,0)*D99)
  )
  )
  )
)</f>
        <v>80.625</v>
      </c>
      <c r="J99" t="str">
        <f>IF(ISBLANK(I99),"",
IFERROR(VLOOKUP(I99,[1]StringTable!$1:$1048576,MATCH("kor|String",[1]StringTable!$1:$1,0),0),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574</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4"/>
        <v>0.5</v>
      </c>
      <c r="AJ99">
        <f t="shared" si="12"/>
        <v>0.54666666600000002</v>
      </c>
      <c r="AK99">
        <f t="shared" si="13"/>
        <v>1</v>
      </c>
      <c r="AL99">
        <v>0</v>
      </c>
    </row>
    <row r="100" spans="1:38" x14ac:dyDescent="0.3">
      <c r="A100">
        <v>2</v>
      </c>
      <c r="B100">
        <v>16</v>
      </c>
      <c r="C100">
        <f>IF(OR($L100=TRUE,$A100=0,MOD($A100,ChapterTable!$R$20)&lt;&gt;0),
MAX(0,INT(($B100+ChapterTable!$P$26+VLOOKUP(SUBSTITUTE(C$1,"성장단계","")&amp;"단계오프셋",ChapterTable!$R:$S,2,0))/ChapterTable!$P$23)),
MAX(0,INT(($B100+ChapterTable!$R$26+VLOOKUP(SUBSTITUTE(C$1,"성장단계","")&amp;"보스단계오프셋",ChapterTable!$R:$S,2,0))/ChapterTable!$R$23)))</f>
        <v>2</v>
      </c>
      <c r="D100">
        <f>IF(OR($L100=TRUE,$A100=0,MOD($A100,ChapterTable!$R$20)&lt;&gt;0),
MAX(0,INT(($B100+ChapterTable!$P$26+VLOOKUP(SUBSTITUTE(D$1,"성장단계","")&amp;"단계오프셋",ChapterTable!$R:$S,2,0))/ChapterTable!$P$23)),
MAX(0,INT(($B100+ChapterTable!$R$26+VLOOKUP(SUBSTITUTE(D$1,"성장단계","")&amp;"보스단계오프셋",ChapterTable!$R:$S,2,0))/ChapterTable!$R$23)))</f>
        <v>1</v>
      </c>
      <c r="E100" s="1">
        <f ca="1">IF(AND($A100=0,$B100=1),
    VLOOKUP(1,ChapterTable!$1:$1048576,MATCH("최종"&amp;SUBSTITUTE(SUBSTITUTE(E$1,"standard",""),"|Float",""),ChapterTable!$1:$1,0),0)*ChapterTable!$P$17,
  IF(AND($A100=0,$B100=0),
    E101,
  IF($B100=0,
    VLOOKUP($A100,ChapterTable!$1:$1048576,MATCH("최종"&amp;SUBSTITUTE(SUBSTITUTE(E$1,"standard",""),"|Float",""),ChapterTable!$1:$1,0),0),
  IF($B100=1,
    IF($L100=FALSE,
      VLOOKUP($A100,ChapterTable!$1:$1048576,MATCH("최종"&amp;SUBSTITUTE(SUBSTITUTE(E$1,"standard",""),"|Float",""),ChapterTable!$1:$1,0),0),
      VLOOKUP($A100-ChapterTable!$P$11,ChapterTable!$1:$1048576,MATCH("최종"&amp;SUBSTITUTE(SUBSTITUTE(E$1,"standard",""),"|Float",""),ChapterTable!$1:$1,0),0)*ChapterTable!$P$14
    ),
  OFFSET(E100,-$B100+IF($L100,1,0),0)*IF($B100&gt;OFFSET($B100,1,0),ChapterTable!$R$17,1)*
    (VLOOKUP(SUBSTITUTE(SUBSTITUTE(E$1,"standard",""),"|Float","")&amp;IF(OR($L100=TRUE,$A100=0,MOD($A100,ChapterTable!$R$20)&lt;&gt;0),"","보스")&amp;"인게임누적곱배수",ChapterTable!$R:$S,2,0)^C100
    +VLOOKUP(SUBSTITUTE(SUBSTITUTE(E$1,"standard",""),"|Float","")&amp;IF(OR($L100=TRUE,$A100=0,MOD($A100,ChapterTable!$R$20)&lt;&gt;0),"","보스")&amp;"인게임누적합배수",ChapterTable!$R:$S,2,0)*C100)
  )
  )
  )
)</f>
        <v>251.99999999999997</v>
      </c>
      <c r="F100" s="1">
        <f ca="1">IF(AND($A100=0,$B100=1),
    VLOOKUP(1,ChapterTable!$1:$1048576,MATCH("최종"&amp;SUBSTITUTE(SUBSTITUTE(F$1,"standard",""),"|Float",""),ChapterTable!$1:$1,0),0)*ChapterTable!$P$17,
  IF(AND($A100=0,$B100=0),
    F101,
  IF($B100=0,
    VLOOKUP($A100,ChapterTable!$1:$1048576,MATCH("최종"&amp;SUBSTITUTE(SUBSTITUTE(F$1,"standard",""),"|Float",""),ChapterTable!$1:$1,0),0),
  IF($B100=1,
    IF($L100=FALSE,
      VLOOKUP($A100,ChapterTable!$1:$1048576,MATCH("최종"&amp;SUBSTITUTE(SUBSTITUTE(F$1,"standard",""),"|Float",""),ChapterTable!$1:$1,0),0),
      VLOOKUP($A100-ChapterTable!$P$11,ChapterTable!$1:$1048576,MATCH("최종"&amp;SUBSTITUTE(SUBSTITUTE(F$1,"standard",""),"|Float",""),ChapterTable!$1:$1,0),0)*ChapterTable!$P$14
    ),
  OFFSET(F100,-$B100+IF($L100,1,0),0)*
    (VLOOKUP(SUBSTITUTE(SUBSTITUTE(F$1,"standard",""),"|Float","")&amp;IF(OR($L100=TRUE,$A100=0,MOD($A100,ChapterTable!$R$20)&lt;&gt;0),"","보스")&amp;"인게임누적곱배수",ChapterTable!$R:$S,2,0)^D100
    +VLOOKUP(SUBSTITUTE(SUBSTITUTE(F$1,"standard",""),"|Float","")&amp;IF(OR($L100=TRUE,$A100=0,MOD($A100,ChapterTable!$R$20)&lt;&gt;0),"","보스")&amp;"인게임누적합배수",ChapterTable!$R:$S,2,0)*D100)
  )
  )
  )
)</f>
        <v>80.625</v>
      </c>
      <c r="J100" t="str">
        <f>IF(ISBLANK(I100),"",
IFERROR(VLOOKUP(I100,[1]StringTable!$1:$1048576,MATCH("kor|String",[1]StringTable!$1:$1,0),0),
"스트링없음"))</f>
        <v/>
      </c>
      <c r="L100" t="b">
        <v>0</v>
      </c>
      <c r="N100" t="str">
        <f>IF(ISBLANK(M100),"",IF(ISERROR(VLOOKUP(M100,MapTable!$A:$A,1,0)),"맵없음",""))</f>
        <v/>
      </c>
      <c r="O100">
        <f t="shared" si="8"/>
        <v>2</v>
      </c>
      <c r="Q100">
        <f t="shared" si="9"/>
        <v>2</v>
      </c>
      <c r="R100" t="b">
        <f t="shared" ca="1" si="10"/>
        <v>0</v>
      </c>
      <c r="T100" t="b">
        <f t="shared" ca="1" si="11"/>
        <v>0</v>
      </c>
      <c r="U100" t="s">
        <v>632</v>
      </c>
      <c r="V100" t="str">
        <f>IF(ISBLANK(U100),"",IF(ISERROR(VLOOKUP(U100,MapTable!$A:$A,1,0)),"맵없음",""))</f>
        <v/>
      </c>
      <c r="W100" t="s">
        <v>660</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4"/>
        <v>0.5</v>
      </c>
      <c r="AJ100">
        <f t="shared" si="12"/>
        <v>0.54666666600000002</v>
      </c>
      <c r="AK100">
        <f t="shared" si="13"/>
        <v>1</v>
      </c>
      <c r="AL100">
        <v>0</v>
      </c>
    </row>
    <row r="101" spans="1:38" x14ac:dyDescent="0.3">
      <c r="A101">
        <v>2</v>
      </c>
      <c r="B101">
        <v>17</v>
      </c>
      <c r="C101">
        <f>IF(OR($L101=TRUE,$A101=0,MOD($A101,ChapterTable!$R$20)&lt;&gt;0),
MAX(0,INT(($B101+ChapterTable!$P$26+VLOOKUP(SUBSTITUTE(C$1,"성장단계","")&amp;"단계오프셋",ChapterTable!$R:$S,2,0))/ChapterTable!$P$23)),
MAX(0,INT(($B101+ChapterTable!$R$26+VLOOKUP(SUBSTITUTE(C$1,"성장단계","")&amp;"보스단계오프셋",ChapterTable!$R:$S,2,0))/ChapterTable!$R$23)))</f>
        <v>2</v>
      </c>
      <c r="D101">
        <f>IF(OR($L101=TRUE,$A101=0,MOD($A101,ChapterTable!$R$20)&lt;&gt;0),
MAX(0,INT(($B101+ChapterTable!$P$26+VLOOKUP(SUBSTITUTE(D$1,"성장단계","")&amp;"단계오프셋",ChapterTable!$R:$S,2,0))/ChapterTable!$P$23)),
MAX(0,INT(($B101+ChapterTable!$R$26+VLOOKUP(SUBSTITUTE(D$1,"성장단계","")&amp;"보스단계오프셋",ChapterTable!$R:$S,2,0))/ChapterTable!$R$23)))</f>
        <v>1</v>
      </c>
      <c r="E101" s="1">
        <f ca="1">IF(AND($A101=0,$B101=1),
    VLOOKUP(1,ChapterTable!$1:$1048576,MATCH("최종"&amp;SUBSTITUTE(SUBSTITUTE(E$1,"standard",""),"|Float",""),ChapterTable!$1:$1,0),0)*ChapterTable!$P$17,
  IF(AND($A101=0,$B101=0),
    E102,
  IF($B101=0,
    VLOOKUP($A101,ChapterTable!$1:$1048576,MATCH("최종"&amp;SUBSTITUTE(SUBSTITUTE(E$1,"standard",""),"|Float",""),ChapterTable!$1:$1,0),0),
  IF($B101=1,
    IF($L101=FALSE,
      VLOOKUP($A101,ChapterTable!$1:$1048576,MATCH("최종"&amp;SUBSTITUTE(SUBSTITUTE(E$1,"standard",""),"|Float",""),ChapterTable!$1:$1,0),0),
      VLOOKUP($A101-ChapterTable!$P$11,ChapterTable!$1:$1048576,MATCH("최종"&amp;SUBSTITUTE(SUBSTITUTE(E$1,"standard",""),"|Float",""),ChapterTable!$1:$1,0),0)*ChapterTable!$P$14
    ),
  OFFSET(E101,-$B101+IF($L101,1,0),0)*IF($B101&gt;OFFSET($B101,1,0),ChapterTable!$R$17,1)*
    (VLOOKUP(SUBSTITUTE(SUBSTITUTE(E$1,"standard",""),"|Float","")&amp;IF(OR($L101=TRUE,$A101=0,MOD($A101,ChapterTable!$R$20)&lt;&gt;0),"","보스")&amp;"인게임누적곱배수",ChapterTable!$R:$S,2,0)^C101
    +VLOOKUP(SUBSTITUTE(SUBSTITUTE(E$1,"standard",""),"|Float","")&amp;IF(OR($L101=TRUE,$A101=0,MOD($A101,ChapterTable!$R$20)&lt;&gt;0),"","보스")&amp;"인게임누적합배수",ChapterTable!$R:$S,2,0)*C101)
  )
  )
  )
)</f>
        <v>251.99999999999997</v>
      </c>
      <c r="F101" s="1">
        <f ca="1">IF(AND($A101=0,$B101=1),
    VLOOKUP(1,ChapterTable!$1:$1048576,MATCH("최종"&amp;SUBSTITUTE(SUBSTITUTE(F$1,"standard",""),"|Float",""),ChapterTable!$1:$1,0),0)*ChapterTable!$P$17,
  IF(AND($A101=0,$B101=0),
    F102,
  IF($B101=0,
    VLOOKUP($A101,ChapterTable!$1:$1048576,MATCH("최종"&amp;SUBSTITUTE(SUBSTITUTE(F$1,"standard",""),"|Float",""),ChapterTable!$1:$1,0),0),
  IF($B101=1,
    IF($L101=FALSE,
      VLOOKUP($A101,ChapterTable!$1:$1048576,MATCH("최종"&amp;SUBSTITUTE(SUBSTITUTE(F$1,"standard",""),"|Float",""),ChapterTable!$1:$1,0),0),
      VLOOKUP($A101-ChapterTable!$P$11,ChapterTable!$1:$1048576,MATCH("최종"&amp;SUBSTITUTE(SUBSTITUTE(F$1,"standard",""),"|Float",""),ChapterTable!$1:$1,0),0)*ChapterTable!$P$14
    ),
  OFFSET(F101,-$B101+IF($L101,1,0),0)*
    (VLOOKUP(SUBSTITUTE(SUBSTITUTE(F$1,"standard",""),"|Float","")&amp;IF(OR($L101=TRUE,$A101=0,MOD($A101,ChapterTable!$R$20)&lt;&gt;0),"","보스")&amp;"인게임누적곱배수",ChapterTable!$R:$S,2,0)^D101
    +VLOOKUP(SUBSTITUTE(SUBSTITUTE(F$1,"standard",""),"|Float","")&amp;IF(OR($L101=TRUE,$A101=0,MOD($A101,ChapterTable!$R$20)&lt;&gt;0),"","보스")&amp;"인게임누적합배수",ChapterTable!$R:$S,2,0)*D101)
  )
  )
  )
)</f>
        <v>80.625</v>
      </c>
      <c r="J101" t="str">
        <f>IF(ISBLANK(I101),"",
IFERROR(VLOOKUP(I101,[1]StringTable!$1:$1048576,MATCH("kor|String",[1]StringTable!$1:$1,0),0),
"스트링없음"))</f>
        <v/>
      </c>
      <c r="L101" t="b">
        <v>0</v>
      </c>
      <c r="N101" t="str">
        <f>IF(ISBLANK(M101),"",IF(ISERROR(VLOOKUP(M101,MapTable!$A:$A,1,0)),"맵없음",""))</f>
        <v/>
      </c>
      <c r="O101">
        <f t="shared" si="8"/>
        <v>2</v>
      </c>
      <c r="Q101">
        <f t="shared" si="9"/>
        <v>2</v>
      </c>
      <c r="R101" t="b">
        <f t="shared" ca="1" si="10"/>
        <v>0</v>
      </c>
      <c r="T101" t="b">
        <f t="shared" ca="1" si="11"/>
        <v>0</v>
      </c>
      <c r="U101" t="s">
        <v>633</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4"/>
        <v>0.5</v>
      </c>
      <c r="AJ101">
        <f t="shared" si="12"/>
        <v>0.54666666600000002</v>
      </c>
      <c r="AK101">
        <f t="shared" si="13"/>
        <v>1</v>
      </c>
      <c r="AL101">
        <v>0</v>
      </c>
    </row>
    <row r="102" spans="1:38" x14ac:dyDescent="0.3">
      <c r="A102">
        <v>2</v>
      </c>
      <c r="B102">
        <v>18</v>
      </c>
      <c r="C102">
        <f>IF(OR($L102=TRUE,$A102=0,MOD($A102,ChapterTable!$R$20)&lt;&gt;0),
MAX(0,INT(($B102+ChapterTable!$P$26+VLOOKUP(SUBSTITUTE(C$1,"성장단계","")&amp;"단계오프셋",ChapterTable!$R:$S,2,0))/ChapterTable!$P$23)),
MAX(0,INT(($B102+ChapterTable!$R$26+VLOOKUP(SUBSTITUTE(C$1,"성장단계","")&amp;"보스단계오프셋",ChapterTable!$R:$S,2,0))/ChapterTable!$R$23)))</f>
        <v>2</v>
      </c>
      <c r="D102">
        <f>IF(OR($L102=TRUE,$A102=0,MOD($A102,ChapterTable!$R$20)&lt;&gt;0),
MAX(0,INT(($B102+ChapterTable!$P$26+VLOOKUP(SUBSTITUTE(D$1,"성장단계","")&amp;"단계오프셋",ChapterTable!$R:$S,2,0))/ChapterTable!$P$23)),
MAX(0,INT(($B102+ChapterTable!$R$26+VLOOKUP(SUBSTITUTE(D$1,"성장단계","")&amp;"보스단계오프셋",ChapterTable!$R:$S,2,0))/ChapterTable!$R$23)))</f>
        <v>1</v>
      </c>
      <c r="E102" s="1">
        <f ca="1">IF(AND($A102=0,$B102=1),
    VLOOKUP(1,ChapterTable!$1:$1048576,MATCH("최종"&amp;SUBSTITUTE(SUBSTITUTE(E$1,"standard",""),"|Float",""),ChapterTable!$1:$1,0),0)*ChapterTable!$P$17,
  IF(AND($A102=0,$B102=0),
    E103,
  IF($B102=0,
    VLOOKUP($A102,ChapterTable!$1:$1048576,MATCH("최종"&amp;SUBSTITUTE(SUBSTITUTE(E$1,"standard",""),"|Float",""),ChapterTable!$1:$1,0),0),
  IF($B102=1,
    IF($L102=FALSE,
      VLOOKUP($A102,ChapterTable!$1:$1048576,MATCH("최종"&amp;SUBSTITUTE(SUBSTITUTE(E$1,"standard",""),"|Float",""),ChapterTable!$1:$1,0),0),
      VLOOKUP($A102-ChapterTable!$P$11,ChapterTable!$1:$1048576,MATCH("최종"&amp;SUBSTITUTE(SUBSTITUTE(E$1,"standard",""),"|Float",""),ChapterTable!$1:$1,0),0)*ChapterTable!$P$14
    ),
  OFFSET(E102,-$B102+IF($L102,1,0),0)*IF($B102&gt;OFFSET($B102,1,0),ChapterTable!$R$17,1)*
    (VLOOKUP(SUBSTITUTE(SUBSTITUTE(E$1,"standard",""),"|Float","")&amp;IF(OR($L102=TRUE,$A102=0,MOD($A102,ChapterTable!$R$20)&lt;&gt;0),"","보스")&amp;"인게임누적곱배수",ChapterTable!$R:$S,2,0)^C102
    +VLOOKUP(SUBSTITUTE(SUBSTITUTE(E$1,"standard",""),"|Float","")&amp;IF(OR($L102=TRUE,$A102=0,MOD($A102,ChapterTable!$R$20)&lt;&gt;0),"","보스")&amp;"인게임누적합배수",ChapterTable!$R:$S,2,0)*C102)
  )
  )
  )
)</f>
        <v>251.99999999999997</v>
      </c>
      <c r="F102" s="1">
        <f ca="1">IF(AND($A102=0,$B102=1),
    VLOOKUP(1,ChapterTable!$1:$1048576,MATCH("최종"&amp;SUBSTITUTE(SUBSTITUTE(F$1,"standard",""),"|Float",""),ChapterTable!$1:$1,0),0)*ChapterTable!$P$17,
  IF(AND($A102=0,$B102=0),
    F103,
  IF($B102=0,
    VLOOKUP($A102,ChapterTable!$1:$1048576,MATCH("최종"&amp;SUBSTITUTE(SUBSTITUTE(F$1,"standard",""),"|Float",""),ChapterTable!$1:$1,0),0),
  IF($B102=1,
    IF($L102=FALSE,
      VLOOKUP($A102,ChapterTable!$1:$1048576,MATCH("최종"&amp;SUBSTITUTE(SUBSTITUTE(F$1,"standard",""),"|Float",""),ChapterTable!$1:$1,0),0),
      VLOOKUP($A102-ChapterTable!$P$11,ChapterTable!$1:$1048576,MATCH("최종"&amp;SUBSTITUTE(SUBSTITUTE(F$1,"standard",""),"|Float",""),ChapterTable!$1:$1,0),0)*ChapterTable!$P$14
    ),
  OFFSET(F102,-$B102+IF($L102,1,0),0)*
    (VLOOKUP(SUBSTITUTE(SUBSTITUTE(F$1,"standard",""),"|Float","")&amp;IF(OR($L102=TRUE,$A102=0,MOD($A102,ChapterTable!$R$20)&lt;&gt;0),"","보스")&amp;"인게임누적곱배수",ChapterTable!$R:$S,2,0)^D102
    +VLOOKUP(SUBSTITUTE(SUBSTITUTE(F$1,"standard",""),"|Float","")&amp;IF(OR($L102=TRUE,$A102=0,MOD($A102,ChapterTable!$R$20)&lt;&gt;0),"","보스")&amp;"인게임누적합배수",ChapterTable!$R:$S,2,0)*D102)
  )
  )
  )
)</f>
        <v>80.625</v>
      </c>
      <c r="J102" t="str">
        <f>IF(ISBLANK(I102),"",
IFERROR(VLOOKUP(I102,[1]StringTable!$1:$1048576,MATCH("kor|String",[1]StringTable!$1:$1,0),0),
"스트링없음"))</f>
        <v/>
      </c>
      <c r="L102" t="b">
        <v>0</v>
      </c>
      <c r="N102" t="str">
        <f>IF(ISBLANK(M102),"",IF(ISERROR(VLOOKUP(M102,MapTable!$A:$A,1,0)),"맵없음",""))</f>
        <v/>
      </c>
      <c r="O102">
        <f t="shared" si="8"/>
        <v>2</v>
      </c>
      <c r="Q102">
        <f t="shared" si="9"/>
        <v>2</v>
      </c>
      <c r="R102" t="b">
        <f t="shared" ca="1" si="10"/>
        <v>0</v>
      </c>
      <c r="T102" t="b">
        <f t="shared" ca="1" si="11"/>
        <v>0</v>
      </c>
      <c r="U102" t="s">
        <v>634</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4"/>
        <v>0.5</v>
      </c>
      <c r="AJ102">
        <f t="shared" si="12"/>
        <v>0.54666666600000002</v>
      </c>
      <c r="AK102">
        <f t="shared" si="13"/>
        <v>1</v>
      </c>
      <c r="AL102">
        <v>0</v>
      </c>
    </row>
    <row r="103" spans="1:38" x14ac:dyDescent="0.3">
      <c r="A103">
        <v>2</v>
      </c>
      <c r="B103">
        <v>19</v>
      </c>
      <c r="C103">
        <f>IF(OR($L103=TRUE,$A103=0,MOD($A103,ChapterTable!$R$20)&lt;&gt;0),
MAX(0,INT(($B103+ChapterTable!$P$26+VLOOKUP(SUBSTITUTE(C$1,"성장단계","")&amp;"단계오프셋",ChapterTable!$R:$S,2,0))/ChapterTable!$P$23)),
MAX(0,INT(($B103+ChapterTable!$R$26+VLOOKUP(SUBSTITUTE(C$1,"성장단계","")&amp;"보스단계오프셋",ChapterTable!$R:$S,2,0))/ChapterTable!$R$23)))</f>
        <v>2</v>
      </c>
      <c r="D103">
        <f>IF(OR($L103=TRUE,$A103=0,MOD($A103,ChapterTable!$R$20)&lt;&gt;0),
MAX(0,INT(($B103+ChapterTable!$P$26+VLOOKUP(SUBSTITUTE(D$1,"성장단계","")&amp;"단계오프셋",ChapterTable!$R:$S,2,0))/ChapterTable!$P$23)),
MAX(0,INT(($B103+ChapterTable!$R$26+VLOOKUP(SUBSTITUTE(D$1,"성장단계","")&amp;"보스단계오프셋",ChapterTable!$R:$S,2,0))/ChapterTable!$R$23)))</f>
        <v>1</v>
      </c>
      <c r="E103" s="1">
        <f ca="1">IF(AND($A103=0,$B103=1),
    VLOOKUP(1,ChapterTable!$1:$1048576,MATCH("최종"&amp;SUBSTITUTE(SUBSTITUTE(E$1,"standard",""),"|Float",""),ChapterTable!$1:$1,0),0)*ChapterTable!$P$17,
  IF(AND($A103=0,$B103=0),
    E104,
  IF($B103=0,
    VLOOKUP($A103,ChapterTable!$1:$1048576,MATCH("최종"&amp;SUBSTITUTE(SUBSTITUTE(E$1,"standard",""),"|Float",""),ChapterTable!$1:$1,0),0),
  IF($B103=1,
    IF($L103=FALSE,
      VLOOKUP($A103,ChapterTable!$1:$1048576,MATCH("최종"&amp;SUBSTITUTE(SUBSTITUTE(E$1,"standard",""),"|Float",""),ChapterTable!$1:$1,0),0),
      VLOOKUP($A103-ChapterTable!$P$11,ChapterTable!$1:$1048576,MATCH("최종"&amp;SUBSTITUTE(SUBSTITUTE(E$1,"standard",""),"|Float",""),ChapterTable!$1:$1,0),0)*ChapterTable!$P$14
    ),
  OFFSET(E103,-$B103+IF($L103,1,0),0)*IF($B103&gt;OFFSET($B103,1,0),ChapterTable!$R$17,1)*
    (VLOOKUP(SUBSTITUTE(SUBSTITUTE(E$1,"standard",""),"|Float","")&amp;IF(OR($L103=TRUE,$A103=0,MOD($A103,ChapterTable!$R$20)&lt;&gt;0),"","보스")&amp;"인게임누적곱배수",ChapterTable!$R:$S,2,0)^C103
    +VLOOKUP(SUBSTITUTE(SUBSTITUTE(E$1,"standard",""),"|Float","")&amp;IF(OR($L103=TRUE,$A103=0,MOD($A103,ChapterTable!$R$20)&lt;&gt;0),"","보스")&amp;"인게임누적합배수",ChapterTable!$R:$S,2,0)*C103)
  )
  )
  )
)</f>
        <v>251.99999999999997</v>
      </c>
      <c r="F103" s="1">
        <f ca="1">IF(AND($A103=0,$B103=1),
    VLOOKUP(1,ChapterTable!$1:$1048576,MATCH("최종"&amp;SUBSTITUTE(SUBSTITUTE(F$1,"standard",""),"|Float",""),ChapterTable!$1:$1,0),0)*ChapterTable!$P$17,
  IF(AND($A103=0,$B103=0),
    F104,
  IF($B103=0,
    VLOOKUP($A103,ChapterTable!$1:$1048576,MATCH("최종"&amp;SUBSTITUTE(SUBSTITUTE(F$1,"standard",""),"|Float",""),ChapterTable!$1:$1,0),0),
  IF($B103=1,
    IF($L103=FALSE,
      VLOOKUP($A103,ChapterTable!$1:$1048576,MATCH("최종"&amp;SUBSTITUTE(SUBSTITUTE(F$1,"standard",""),"|Float",""),ChapterTable!$1:$1,0),0),
      VLOOKUP($A103-ChapterTable!$P$11,ChapterTable!$1:$1048576,MATCH("최종"&amp;SUBSTITUTE(SUBSTITUTE(F$1,"standard",""),"|Float",""),ChapterTable!$1:$1,0),0)*ChapterTable!$P$14
    ),
  OFFSET(F103,-$B103+IF($L103,1,0),0)*
    (VLOOKUP(SUBSTITUTE(SUBSTITUTE(F$1,"standard",""),"|Float","")&amp;IF(OR($L103=TRUE,$A103=0,MOD($A103,ChapterTable!$R$20)&lt;&gt;0),"","보스")&amp;"인게임누적곱배수",ChapterTable!$R:$S,2,0)^D103
    +VLOOKUP(SUBSTITUTE(SUBSTITUTE(F$1,"standard",""),"|Float","")&amp;IF(OR($L103=TRUE,$A103=0,MOD($A103,ChapterTable!$R$20)&lt;&gt;0),"","보스")&amp;"인게임누적합배수",ChapterTable!$R:$S,2,0)*D103)
  )
  )
  )
)</f>
        <v>80.625</v>
      </c>
      <c r="J103" t="str">
        <f>IF(ISBLANK(I103),"",
IFERROR(VLOOKUP(I103,[1]StringTable!$1:$1048576,MATCH("kor|String",[1]StringTable!$1:$1,0),0),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635</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4"/>
        <v>0.5</v>
      </c>
      <c r="AJ103">
        <f t="shared" si="12"/>
        <v>0.54666666600000002</v>
      </c>
      <c r="AK103">
        <f t="shared" si="13"/>
        <v>1</v>
      </c>
      <c r="AL103">
        <v>0</v>
      </c>
    </row>
    <row r="104" spans="1:38" x14ac:dyDescent="0.3">
      <c r="A104">
        <v>2</v>
      </c>
      <c r="B104">
        <v>20</v>
      </c>
      <c r="C104">
        <f>IF(OR($L104=TRUE,$A104=0,MOD($A104,ChapterTable!$R$20)&lt;&gt;0),
MAX(0,INT(($B104+ChapterTable!$P$26+VLOOKUP(SUBSTITUTE(C$1,"성장단계","")&amp;"단계오프셋",ChapterTable!$R:$S,2,0))/ChapterTable!$P$23)),
MAX(0,INT(($B104+ChapterTable!$R$26+VLOOKUP(SUBSTITUTE(C$1,"성장단계","")&amp;"보스단계오프셋",ChapterTable!$R:$S,2,0))/ChapterTable!$R$23)))</f>
        <v>2</v>
      </c>
      <c r="D104">
        <f>IF(OR($L104=TRUE,$A104=0,MOD($A104,ChapterTable!$R$20)&lt;&gt;0),
MAX(0,INT(($B104+ChapterTable!$P$26+VLOOKUP(SUBSTITUTE(D$1,"성장단계","")&amp;"단계오프셋",ChapterTable!$R:$S,2,0))/ChapterTable!$P$23)),
MAX(0,INT(($B104+ChapterTable!$R$26+VLOOKUP(SUBSTITUTE(D$1,"성장단계","")&amp;"보스단계오프셋",ChapterTable!$R:$S,2,0))/ChapterTable!$R$23)))</f>
        <v>1</v>
      </c>
      <c r="E104" s="1">
        <f ca="1">IF(AND($A104=0,$B104=1),
    VLOOKUP(1,ChapterTable!$1:$1048576,MATCH("최종"&amp;SUBSTITUTE(SUBSTITUTE(E$1,"standard",""),"|Float",""),ChapterTable!$1:$1,0),0)*ChapterTable!$P$17,
  IF(AND($A104=0,$B104=0),
    E105,
  IF($B104=0,
    VLOOKUP($A104,ChapterTable!$1:$1048576,MATCH("최종"&amp;SUBSTITUTE(SUBSTITUTE(E$1,"standard",""),"|Float",""),ChapterTable!$1:$1,0),0),
  IF($B104=1,
    IF($L104=FALSE,
      VLOOKUP($A104,ChapterTable!$1:$1048576,MATCH("최종"&amp;SUBSTITUTE(SUBSTITUTE(E$1,"standard",""),"|Float",""),ChapterTable!$1:$1,0),0),
      VLOOKUP($A104-ChapterTable!$P$11,ChapterTable!$1:$1048576,MATCH("최종"&amp;SUBSTITUTE(SUBSTITUTE(E$1,"standard",""),"|Float",""),ChapterTable!$1:$1,0),0)*ChapterTable!$P$14
    ),
  OFFSET(E104,-$B104+IF($L104,1,0),0)*IF($B104&gt;OFFSET($B104,1,0),ChapterTable!$R$17,1)*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
  )
  )
  )
)</f>
        <v>251.99999999999997</v>
      </c>
      <c r="F104" s="1">
        <f ca="1">IF(AND($A104=0,$B104=1),
    VLOOKUP(1,ChapterTable!$1:$1048576,MATCH("최종"&amp;SUBSTITUTE(SUBSTITUTE(F$1,"standard",""),"|Float",""),ChapterTable!$1:$1,0),0)*ChapterTable!$P$17,
  IF(AND($A104=0,$B104=0),
    F105,
  IF($B104=0,
    VLOOKUP($A104,ChapterTable!$1:$1048576,MATCH("최종"&amp;SUBSTITUTE(SUBSTITUTE(F$1,"standard",""),"|Float",""),ChapterTable!$1:$1,0),0),
  IF($B104=1,
    IF($L104=FALSE,
      VLOOKUP($A104,ChapterTable!$1:$1048576,MATCH("최종"&amp;SUBSTITUTE(SUBSTITUTE(F$1,"standard",""),"|Float",""),ChapterTable!$1:$1,0),0),
      VLOOKUP($A104-ChapterTable!$P$11,ChapterTable!$1:$1048576,MATCH("최종"&amp;SUBSTITUTE(SUBSTITUTE(F$1,"standard",""),"|Float",""),ChapterTable!$1:$1,0),0)*ChapterTable!$P$14
    ),
  OFFSET(F104,-$B104+IF($L104,1,0),0)*
    (VLOOKUP(SUBSTITUTE(SUBSTITUTE(F$1,"standard",""),"|Float","")&amp;IF(OR($L104=TRUE,$A104=0,MOD($A104,ChapterTable!$R$20)&lt;&gt;0),"","보스")&amp;"인게임누적곱배수",ChapterTable!$R:$S,2,0)^D104
    +VLOOKUP(SUBSTITUTE(SUBSTITUTE(F$1,"standard",""),"|Float","")&amp;IF(OR($L104=TRUE,$A104=0,MOD($A104,ChapterTable!$R$20)&lt;&gt;0),"","보스")&amp;"인게임누적합배수",ChapterTable!$R:$S,2,0)*D104)
  )
  )
  )
)</f>
        <v>80.625</v>
      </c>
      <c r="J104" t="str">
        <f>IF(ISBLANK(I104),"",
IFERROR(VLOOKUP(I104,[1]StringTable!$1:$1048576,MATCH("kor|String",[1]StringTable!$1:$1,0),0),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584</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f>
        <v>1.75</v>
      </c>
      <c r="AG104">
        <f ca="1">35/AF104</f>
        <v>20</v>
      </c>
      <c r="AH104">
        <v>1.5</v>
      </c>
      <c r="AI104">
        <f t="shared" si="14"/>
        <v>0.5</v>
      </c>
      <c r="AJ104">
        <f t="shared" si="12"/>
        <v>1</v>
      </c>
      <c r="AK104">
        <f t="shared" si="13"/>
        <v>2</v>
      </c>
      <c r="AL104">
        <v>0</v>
      </c>
    </row>
    <row r="105" spans="1:38" x14ac:dyDescent="0.3">
      <c r="A105">
        <v>2</v>
      </c>
      <c r="B105">
        <v>21</v>
      </c>
      <c r="C105">
        <f>IF(OR($L105=TRUE,$A105=0,MOD($A105,ChapterTable!$R$20)&lt;&gt;0),
MAX(0,INT(($B105+ChapterTable!$P$26+VLOOKUP(SUBSTITUTE(C$1,"성장단계","")&amp;"단계오프셋",ChapterTable!$R:$S,2,0))/ChapterTable!$P$23)),
MAX(0,INT(($B105+ChapterTable!$R$26+VLOOKUP(SUBSTITUTE(C$1,"성장단계","")&amp;"보스단계오프셋",ChapterTable!$R:$S,2,0))/ChapterTable!$R$23)))</f>
        <v>2</v>
      </c>
      <c r="D105">
        <f>IF(OR($L105=TRUE,$A105=0,MOD($A105,ChapterTable!$R$20)&lt;&gt;0),
MAX(0,INT(($B105+ChapterTable!$P$26+VLOOKUP(SUBSTITUTE(D$1,"성장단계","")&amp;"단계오프셋",ChapterTable!$R:$S,2,0))/ChapterTable!$P$23)),
MAX(0,INT(($B105+ChapterTable!$R$26+VLOOKUP(SUBSTITUTE(D$1,"성장단계","")&amp;"보스단계오프셋",ChapterTable!$R:$S,2,0))/ChapterTable!$R$23)))</f>
        <v>2</v>
      </c>
      <c r="E105" s="1">
        <f ca="1">IF(AND($A105=0,$B105=1),
    VLOOKUP(1,ChapterTable!$1:$1048576,MATCH("최종"&amp;SUBSTITUTE(SUBSTITUTE(E$1,"standard",""),"|Float",""),ChapterTable!$1:$1,0),0)*ChapterTable!$P$17,
  IF(AND($A105=0,$B105=0),
    E106,
  IF($B105=0,
    VLOOKUP($A105,ChapterTable!$1:$1048576,MATCH("최종"&amp;SUBSTITUTE(SUBSTITUTE(E$1,"standard",""),"|Float",""),ChapterTable!$1:$1,0),0),
  IF($B105=1,
    IF($L105=FALSE,
      VLOOKUP($A105,ChapterTable!$1:$1048576,MATCH("최종"&amp;SUBSTITUTE(SUBSTITUTE(E$1,"standard",""),"|Float",""),ChapterTable!$1:$1,0),0),
      VLOOKUP($A105-ChapterTable!$P$11,ChapterTable!$1:$1048576,MATCH("최종"&amp;SUBSTITUTE(SUBSTITUTE(E$1,"standard",""),"|Float",""),ChapterTable!$1:$1,0),0)*ChapterTable!$P$14
    ),
  OFFSET(E105,-$B105+IF($L105,1,0),0)*IF($B105&gt;OFFSET($B105,1,0),ChapterTable!$R$17,1)*
    (VLOOKUP(SUBSTITUTE(SUBSTITUTE(E$1,"standard",""),"|Float","")&amp;IF(OR($L105=TRUE,$A105=0,MOD($A105,ChapterTable!$R$20)&lt;&gt;0),"","보스")&amp;"인게임누적곱배수",ChapterTable!$R:$S,2,0)^C105
    +VLOOKUP(SUBSTITUTE(SUBSTITUTE(E$1,"standard",""),"|Float","")&amp;IF(OR($L105=TRUE,$A105=0,MOD($A105,ChapterTable!$R$20)&lt;&gt;0),"","보스")&amp;"인게임누적합배수",ChapterTable!$R:$S,2,0)*C105)
  )
  )
  )
)</f>
        <v>251.99999999999997</v>
      </c>
      <c r="F105" s="1">
        <f ca="1">IF(AND($A105=0,$B105=1),
    VLOOKUP(1,ChapterTable!$1:$1048576,MATCH("최종"&amp;SUBSTITUTE(SUBSTITUTE(F$1,"standard",""),"|Float",""),ChapterTable!$1:$1,0),0)*ChapterTable!$P$17,
  IF(AND($A105=0,$B105=0),
    F106,
  IF($B105=0,
    VLOOKUP($A105,ChapterTable!$1:$1048576,MATCH("최종"&amp;SUBSTITUTE(SUBSTITUTE(F$1,"standard",""),"|Float",""),ChapterTable!$1:$1,0),0),
  IF($B105=1,
    IF($L105=FALSE,
      VLOOKUP($A105,ChapterTable!$1:$1048576,MATCH("최종"&amp;SUBSTITUTE(SUBSTITUTE(F$1,"standard",""),"|Float",""),ChapterTable!$1:$1,0),0),
      VLOOKUP($A105-ChapterTable!$P$11,ChapterTable!$1:$1048576,MATCH("최종"&amp;SUBSTITUTE(SUBSTITUTE(F$1,"standard",""),"|Float",""),ChapterTable!$1:$1,0),0)*ChapterTable!$P$14
    ),
  OFFSET(F105,-$B105+IF($L105,1,0),0)*
    (VLOOKUP(SUBSTITUTE(SUBSTITUTE(F$1,"standard",""),"|Float","")&amp;IF(OR($L105=TRUE,$A105=0,MOD($A105,ChapterTable!$R$20)&lt;&gt;0),"","보스")&amp;"인게임누적곱배수",ChapterTable!$R:$S,2,0)^D105
    +VLOOKUP(SUBSTITUTE(SUBSTITUTE(F$1,"standard",""),"|Float","")&amp;IF(OR($L105=TRUE,$A105=0,MOD($A105,ChapterTable!$R$20)&lt;&gt;0),"","보스")&amp;"인게임누적합배수",ChapterTable!$R:$S,2,0)*D105)
  )
  )
  )
)</f>
        <v>86.25</v>
      </c>
      <c r="J105" t="str">
        <f>IF(ISBLANK(I105),"",
IFERROR(VLOOKUP(I105,[1]StringTable!$1:$1048576,MATCH("kor|String",[1]StringTable!$1:$1,0),0),
"스트링없음"))</f>
        <v/>
      </c>
      <c r="L105" t="b">
        <v>0</v>
      </c>
      <c r="N105" t="str">
        <f>IF(ISBLANK(M105),"",IF(ISERROR(VLOOKUP(M105,MapTable!$A:$A,1,0)),"맵없음",""))</f>
        <v/>
      </c>
      <c r="O105">
        <f t="shared" si="8"/>
        <v>3</v>
      </c>
      <c r="Q105">
        <f t="shared" si="9"/>
        <v>3</v>
      </c>
      <c r="R105" t="b">
        <f t="shared" ca="1" si="10"/>
        <v>0</v>
      </c>
      <c r="T105" t="b">
        <f t="shared" ca="1" si="11"/>
        <v>0</v>
      </c>
      <c r="U105" t="s">
        <v>636</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IF(ISBLANK(AB105),"",IF(ISERROR(VLOOKUP(AB105,[3]DropTable!$A:$A,1,0)),"드랍없음",""))</f>
        <v/>
      </c>
      <c r="AE105" t="str">
        <f>IF(ISBLANK(AD105),"",IF(ISERROR(VLOOKUP(AD105,[3]DropTable!$A:$A,1,0)),"드랍없음",""))</f>
        <v/>
      </c>
      <c r="AH105">
        <v>1.5</v>
      </c>
      <c r="AI105">
        <f t="shared" si="14"/>
        <v>0.33333333333333331</v>
      </c>
      <c r="AJ105">
        <f t="shared" si="12"/>
        <v>0.395555555</v>
      </c>
      <c r="AK105">
        <f t="shared" si="13"/>
        <v>1</v>
      </c>
      <c r="AL105">
        <v>0</v>
      </c>
    </row>
    <row r="106" spans="1:38" x14ac:dyDescent="0.3">
      <c r="A106">
        <v>2</v>
      </c>
      <c r="B106">
        <v>22</v>
      </c>
      <c r="C106">
        <f>IF(OR($L106=TRUE,$A106=0,MOD($A106,ChapterTable!$R$20)&lt;&gt;0),
MAX(0,INT(($B106+ChapterTable!$P$26+VLOOKUP(SUBSTITUTE(C$1,"성장단계","")&amp;"단계오프셋",ChapterTable!$R:$S,2,0))/ChapterTable!$P$23)),
MAX(0,INT(($B106+ChapterTable!$R$26+VLOOKUP(SUBSTITUTE(C$1,"성장단계","")&amp;"보스단계오프셋",ChapterTable!$R:$S,2,0))/ChapterTable!$R$23)))</f>
        <v>2</v>
      </c>
      <c r="D106">
        <f>IF(OR($L106=TRUE,$A106=0,MOD($A106,ChapterTable!$R$20)&lt;&gt;0),
MAX(0,INT(($B106+ChapterTable!$P$26+VLOOKUP(SUBSTITUTE(D$1,"성장단계","")&amp;"단계오프셋",ChapterTable!$R:$S,2,0))/ChapterTable!$P$23)),
MAX(0,INT(($B106+ChapterTable!$R$26+VLOOKUP(SUBSTITUTE(D$1,"성장단계","")&amp;"보스단계오프셋",ChapterTable!$R:$S,2,0))/ChapterTable!$R$23)))</f>
        <v>2</v>
      </c>
      <c r="E106" s="1">
        <f ca="1">IF(AND($A106=0,$B106=1),
    VLOOKUP(1,ChapterTable!$1:$1048576,MATCH("최종"&amp;SUBSTITUTE(SUBSTITUTE(E$1,"standard",""),"|Float",""),ChapterTable!$1:$1,0),0)*ChapterTable!$P$17,
  IF(AND($A106=0,$B106=0),
    E107,
  IF($B106=0,
    VLOOKUP($A106,ChapterTable!$1:$1048576,MATCH("최종"&amp;SUBSTITUTE(SUBSTITUTE(E$1,"standard",""),"|Float",""),ChapterTable!$1:$1,0),0),
  IF($B106=1,
    IF($L106=FALSE,
      VLOOKUP($A106,ChapterTable!$1:$1048576,MATCH("최종"&amp;SUBSTITUTE(SUBSTITUTE(E$1,"standard",""),"|Float",""),ChapterTable!$1:$1,0),0),
      VLOOKUP($A106-ChapterTable!$P$11,ChapterTable!$1:$1048576,MATCH("최종"&amp;SUBSTITUTE(SUBSTITUTE(E$1,"standard",""),"|Float",""),ChapterTable!$1:$1,0),0)*ChapterTable!$P$14
    ),
  OFFSET(E106,-$B106+IF($L106,1,0),0)*IF($B106&gt;OFFSET($B106,1,0),ChapterTable!$R$17,1)*
    (VLOOKUP(SUBSTITUTE(SUBSTITUTE(E$1,"standard",""),"|Float","")&amp;IF(OR($L106=TRUE,$A106=0,MOD($A106,ChapterTable!$R$20)&lt;&gt;0),"","보스")&amp;"인게임누적곱배수",ChapterTable!$R:$S,2,0)^C106
    +VLOOKUP(SUBSTITUTE(SUBSTITUTE(E$1,"standard",""),"|Float","")&amp;IF(OR($L106=TRUE,$A106=0,MOD($A106,ChapterTable!$R$20)&lt;&gt;0),"","보스")&amp;"인게임누적합배수",ChapterTable!$R:$S,2,0)*C106)
  )
  )
  )
)</f>
        <v>251.99999999999997</v>
      </c>
      <c r="F106" s="1">
        <f ca="1">IF(AND($A106=0,$B106=1),
    VLOOKUP(1,ChapterTable!$1:$1048576,MATCH("최종"&amp;SUBSTITUTE(SUBSTITUTE(F$1,"standard",""),"|Float",""),ChapterTable!$1:$1,0),0)*ChapterTable!$P$17,
  IF(AND($A106=0,$B106=0),
    F107,
  IF($B106=0,
    VLOOKUP($A106,ChapterTable!$1:$1048576,MATCH("최종"&amp;SUBSTITUTE(SUBSTITUTE(F$1,"standard",""),"|Float",""),ChapterTable!$1:$1,0),0),
  IF($B106=1,
    IF($L106=FALSE,
      VLOOKUP($A106,ChapterTable!$1:$1048576,MATCH("최종"&amp;SUBSTITUTE(SUBSTITUTE(F$1,"standard",""),"|Float",""),ChapterTable!$1:$1,0),0),
      VLOOKUP($A106-ChapterTable!$P$11,ChapterTable!$1:$1048576,MATCH("최종"&amp;SUBSTITUTE(SUBSTITUTE(F$1,"standard",""),"|Float",""),ChapterTable!$1:$1,0),0)*ChapterTable!$P$14
    ),
  OFFSET(F106,-$B106+IF($L106,1,0),0)*
    (VLOOKUP(SUBSTITUTE(SUBSTITUTE(F$1,"standard",""),"|Float","")&amp;IF(OR($L106=TRUE,$A106=0,MOD($A106,ChapterTable!$R$20)&lt;&gt;0),"","보스")&amp;"인게임누적곱배수",ChapterTable!$R:$S,2,0)^D106
    +VLOOKUP(SUBSTITUTE(SUBSTITUTE(F$1,"standard",""),"|Float","")&amp;IF(OR($L106=TRUE,$A106=0,MOD($A106,ChapterTable!$R$20)&lt;&gt;0),"","보스")&amp;"인게임누적합배수",ChapterTable!$R:$S,2,0)*D106)
  )
  )
  )
)</f>
        <v>86.25</v>
      </c>
      <c r="J106" t="str">
        <f>IF(ISBLANK(I106),"",
IFERROR(VLOOKUP(I106,[1]StringTable!$1:$1048576,MATCH("kor|String",[1]StringTable!$1:$1,0),0),
"스트링없음"))</f>
        <v/>
      </c>
      <c r="L106" t="b">
        <v>0</v>
      </c>
      <c r="N106" t="str">
        <f>IF(ISBLANK(M106),"",IF(ISERROR(VLOOKUP(M106,MapTable!$A:$A,1,0)),"맵없음",""))</f>
        <v/>
      </c>
      <c r="O106">
        <f t="shared" si="8"/>
        <v>3</v>
      </c>
      <c r="Q106">
        <f t="shared" si="9"/>
        <v>3</v>
      </c>
      <c r="R106" t="b">
        <f t="shared" ca="1" si="10"/>
        <v>0</v>
      </c>
      <c r="T106" t="b">
        <f t="shared" ca="1" si="11"/>
        <v>0</v>
      </c>
      <c r="U106" t="s">
        <v>637</v>
      </c>
      <c r="V106" t="str">
        <f>IF(ISBLANK(U106),"",IF(ISERROR(VLOOKUP(U106,MapTable!$A:$A,1,0)),"맵없음",""))</f>
        <v/>
      </c>
      <c r="W106" t="s">
        <v>665</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IF(ISBLANK(AB106),"",IF(ISERROR(VLOOKUP(AB106,[3]DropTable!$A:$A,1,0)),"드랍없음",""))</f>
        <v/>
      </c>
      <c r="AE106" t="str">
        <f>IF(ISBLANK(AD106),"",IF(ISERROR(VLOOKUP(AD106,[3]DropTable!$A:$A,1,0)),"드랍없음",""))</f>
        <v/>
      </c>
      <c r="AH106">
        <v>1.5</v>
      </c>
      <c r="AI106">
        <f t="shared" si="14"/>
        <v>0.33333333333333331</v>
      </c>
      <c r="AJ106">
        <f t="shared" si="12"/>
        <v>0.395555555</v>
      </c>
      <c r="AK106">
        <f t="shared" si="13"/>
        <v>1</v>
      </c>
      <c r="AL106">
        <v>0</v>
      </c>
    </row>
    <row r="107" spans="1:38" x14ac:dyDescent="0.3">
      <c r="A107">
        <v>2</v>
      </c>
      <c r="B107">
        <v>23</v>
      </c>
      <c r="C107">
        <f>IF(OR($L107=TRUE,$A107=0,MOD($A107,ChapterTable!$R$20)&lt;&gt;0),
MAX(0,INT(($B107+ChapterTable!$P$26+VLOOKUP(SUBSTITUTE(C$1,"성장단계","")&amp;"단계오프셋",ChapterTable!$R:$S,2,0))/ChapterTable!$P$23)),
MAX(0,INT(($B107+ChapterTable!$R$26+VLOOKUP(SUBSTITUTE(C$1,"성장단계","")&amp;"보스단계오프셋",ChapterTable!$R:$S,2,0))/ChapterTable!$R$23)))</f>
        <v>2</v>
      </c>
      <c r="D107">
        <f>IF(OR($L107=TRUE,$A107=0,MOD($A107,ChapterTable!$R$20)&lt;&gt;0),
MAX(0,INT(($B107+ChapterTable!$P$26+VLOOKUP(SUBSTITUTE(D$1,"성장단계","")&amp;"단계오프셋",ChapterTable!$R:$S,2,0))/ChapterTable!$P$23)),
MAX(0,INT(($B107+ChapterTable!$R$26+VLOOKUP(SUBSTITUTE(D$1,"성장단계","")&amp;"보스단계오프셋",ChapterTable!$R:$S,2,0))/ChapterTable!$R$23)))</f>
        <v>2</v>
      </c>
      <c r="E107" s="1">
        <f ca="1">IF(AND($A107=0,$B107=1),
    VLOOKUP(1,ChapterTable!$1:$1048576,MATCH("최종"&amp;SUBSTITUTE(SUBSTITUTE(E$1,"standard",""),"|Float",""),ChapterTable!$1:$1,0),0)*ChapterTable!$P$17,
  IF(AND($A107=0,$B107=0),
    E108,
  IF($B107=0,
    VLOOKUP($A107,ChapterTable!$1:$1048576,MATCH("최종"&amp;SUBSTITUTE(SUBSTITUTE(E$1,"standard",""),"|Float",""),ChapterTable!$1:$1,0),0),
  IF($B107=1,
    IF($L107=FALSE,
      VLOOKUP($A107,ChapterTable!$1:$1048576,MATCH("최종"&amp;SUBSTITUTE(SUBSTITUTE(E$1,"standard",""),"|Float",""),ChapterTable!$1:$1,0),0),
      VLOOKUP($A107-ChapterTable!$P$11,ChapterTable!$1:$1048576,MATCH("최종"&amp;SUBSTITUTE(SUBSTITUTE(E$1,"standard",""),"|Float",""),ChapterTable!$1:$1,0),0)*ChapterTable!$P$14
    ),
  OFFSET(E107,-$B107+IF($L107,1,0),0)*IF($B107&gt;OFFSET($B107,1,0),ChapterTable!$R$17,1)*
    (VLOOKUP(SUBSTITUTE(SUBSTITUTE(E$1,"standard",""),"|Float","")&amp;IF(OR($L107=TRUE,$A107=0,MOD($A107,ChapterTable!$R$20)&lt;&gt;0),"","보스")&amp;"인게임누적곱배수",ChapterTable!$R:$S,2,0)^C107
    +VLOOKUP(SUBSTITUTE(SUBSTITUTE(E$1,"standard",""),"|Float","")&amp;IF(OR($L107=TRUE,$A107=0,MOD($A107,ChapterTable!$R$20)&lt;&gt;0),"","보스")&amp;"인게임누적합배수",ChapterTable!$R:$S,2,0)*C107)
  )
  )
  )
)</f>
        <v>251.99999999999997</v>
      </c>
      <c r="F107" s="1">
        <f ca="1">IF(AND($A107=0,$B107=1),
    VLOOKUP(1,ChapterTable!$1:$1048576,MATCH("최종"&amp;SUBSTITUTE(SUBSTITUTE(F$1,"standard",""),"|Float",""),ChapterTable!$1:$1,0),0)*ChapterTable!$P$17,
  IF(AND($A107=0,$B107=0),
    F108,
  IF($B107=0,
    VLOOKUP($A107,ChapterTable!$1:$1048576,MATCH("최종"&amp;SUBSTITUTE(SUBSTITUTE(F$1,"standard",""),"|Float",""),ChapterTable!$1:$1,0),0),
  IF($B107=1,
    IF($L107=FALSE,
      VLOOKUP($A107,ChapterTable!$1:$1048576,MATCH("최종"&amp;SUBSTITUTE(SUBSTITUTE(F$1,"standard",""),"|Float",""),ChapterTable!$1:$1,0),0),
      VLOOKUP($A107-ChapterTable!$P$11,ChapterTable!$1:$1048576,MATCH("최종"&amp;SUBSTITUTE(SUBSTITUTE(F$1,"standard",""),"|Float",""),ChapterTable!$1:$1,0),0)*ChapterTable!$P$14
    ),
  OFFSET(F107,-$B107+IF($L107,1,0),0)*
    (VLOOKUP(SUBSTITUTE(SUBSTITUTE(F$1,"standard",""),"|Float","")&amp;IF(OR($L107=TRUE,$A107=0,MOD($A107,ChapterTable!$R$20)&lt;&gt;0),"","보스")&amp;"인게임누적곱배수",ChapterTable!$R:$S,2,0)^D107
    +VLOOKUP(SUBSTITUTE(SUBSTITUTE(F$1,"standard",""),"|Float","")&amp;IF(OR($L107=TRUE,$A107=0,MOD($A107,ChapterTable!$R$20)&lt;&gt;0),"","보스")&amp;"인게임누적합배수",ChapterTable!$R:$S,2,0)*D107)
  )
  )
  )
)</f>
        <v>86.25</v>
      </c>
      <c r="J107" t="str">
        <f>IF(ISBLANK(I107),"",
IFERROR(VLOOKUP(I107,[1]StringTable!$1:$1048576,MATCH("kor|String",[1]StringTable!$1:$1,0),0),
"스트링없음"))</f>
        <v/>
      </c>
      <c r="L107" t="b">
        <v>0</v>
      </c>
      <c r="N107" t="str">
        <f>IF(ISBLANK(M107),"",IF(ISERROR(VLOOKUP(M107,MapTable!$A:$A,1,0)),"맵없음",""))</f>
        <v/>
      </c>
      <c r="O107">
        <f t="shared" si="8"/>
        <v>3</v>
      </c>
      <c r="Q107">
        <f t="shared" si="9"/>
        <v>3</v>
      </c>
      <c r="R107" t="b">
        <f t="shared" ca="1" si="10"/>
        <v>0</v>
      </c>
      <c r="T107" t="b">
        <f t="shared" ca="1" si="11"/>
        <v>0</v>
      </c>
      <c r="U107" t="s">
        <v>638</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IF(ISBLANK(AB107),"",IF(ISERROR(VLOOKUP(AB107,[3]DropTable!$A:$A,1,0)),"드랍없음",""))</f>
        <v/>
      </c>
      <c r="AE107" t="str">
        <f>IF(ISBLANK(AD107),"",IF(ISERROR(VLOOKUP(AD107,[3]DropTable!$A:$A,1,0)),"드랍없음",""))</f>
        <v/>
      </c>
      <c r="AH107">
        <v>1.5</v>
      </c>
      <c r="AI107">
        <f t="shared" si="14"/>
        <v>0.33333333333333331</v>
      </c>
      <c r="AJ107">
        <f t="shared" si="12"/>
        <v>0.395555555</v>
      </c>
      <c r="AK107">
        <f t="shared" si="13"/>
        <v>1</v>
      </c>
      <c r="AL107">
        <v>0</v>
      </c>
    </row>
    <row r="108" spans="1:38" x14ac:dyDescent="0.3">
      <c r="A108">
        <v>2</v>
      </c>
      <c r="B108">
        <v>24</v>
      </c>
      <c r="C108">
        <f>IF(OR($L108=TRUE,$A108=0,MOD($A108,ChapterTable!$R$20)&lt;&gt;0),
MAX(0,INT(($B108+ChapterTable!$P$26+VLOOKUP(SUBSTITUTE(C$1,"성장단계","")&amp;"단계오프셋",ChapterTable!$R:$S,2,0))/ChapterTable!$P$23)),
MAX(0,INT(($B108+ChapterTable!$R$26+VLOOKUP(SUBSTITUTE(C$1,"성장단계","")&amp;"보스단계오프셋",ChapterTable!$R:$S,2,0))/ChapterTable!$R$23)))</f>
        <v>2</v>
      </c>
      <c r="D108">
        <f>IF(OR($L108=TRUE,$A108=0,MOD($A108,ChapterTable!$R$20)&lt;&gt;0),
MAX(0,INT(($B108+ChapterTable!$P$26+VLOOKUP(SUBSTITUTE(D$1,"성장단계","")&amp;"단계오프셋",ChapterTable!$R:$S,2,0))/ChapterTable!$P$23)),
MAX(0,INT(($B108+ChapterTable!$R$26+VLOOKUP(SUBSTITUTE(D$1,"성장단계","")&amp;"보스단계오프셋",ChapterTable!$R:$S,2,0))/ChapterTable!$R$23)))</f>
        <v>2</v>
      </c>
      <c r="E108" s="1">
        <f ca="1">IF(AND($A108=0,$B108=1),
    VLOOKUP(1,ChapterTable!$1:$1048576,MATCH("최종"&amp;SUBSTITUTE(SUBSTITUTE(E$1,"standard",""),"|Float",""),ChapterTable!$1:$1,0),0)*ChapterTable!$P$17,
  IF(AND($A108=0,$B108=0),
    E109,
  IF($B108=0,
    VLOOKUP($A108,ChapterTable!$1:$1048576,MATCH("최종"&amp;SUBSTITUTE(SUBSTITUTE(E$1,"standard",""),"|Float",""),ChapterTable!$1:$1,0),0),
  IF($B108=1,
    IF($L108=FALSE,
      VLOOKUP($A108,ChapterTable!$1:$1048576,MATCH("최종"&amp;SUBSTITUTE(SUBSTITUTE(E$1,"standard",""),"|Float",""),ChapterTable!$1:$1,0),0),
      VLOOKUP($A108-ChapterTable!$P$11,ChapterTable!$1:$1048576,MATCH("최종"&amp;SUBSTITUTE(SUBSTITUTE(E$1,"standard",""),"|Float",""),ChapterTable!$1:$1,0),0)*ChapterTable!$P$14
    ),
  OFFSET(E108,-$B108+IF($L108,1,0),0)*IF($B108&gt;OFFSET($B108,1,0),ChapterTable!$R$17,1)*
    (VLOOKUP(SUBSTITUTE(SUBSTITUTE(E$1,"standard",""),"|Float","")&amp;IF(OR($L108=TRUE,$A108=0,MOD($A108,ChapterTable!$R$20)&lt;&gt;0),"","보스")&amp;"인게임누적곱배수",ChapterTable!$R:$S,2,0)^C108
    +VLOOKUP(SUBSTITUTE(SUBSTITUTE(E$1,"standard",""),"|Float","")&amp;IF(OR($L108=TRUE,$A108=0,MOD($A108,ChapterTable!$R$20)&lt;&gt;0),"","보스")&amp;"인게임누적합배수",ChapterTable!$R:$S,2,0)*C108)
  )
  )
  )
)</f>
        <v>251.99999999999997</v>
      </c>
      <c r="F108" s="1">
        <f ca="1">IF(AND($A108=0,$B108=1),
    VLOOKUP(1,ChapterTable!$1:$1048576,MATCH("최종"&amp;SUBSTITUTE(SUBSTITUTE(F$1,"standard",""),"|Float",""),ChapterTable!$1:$1,0),0)*ChapterTable!$P$17,
  IF(AND($A108=0,$B108=0),
    F109,
  IF($B108=0,
    VLOOKUP($A108,ChapterTable!$1:$1048576,MATCH("최종"&amp;SUBSTITUTE(SUBSTITUTE(F$1,"standard",""),"|Float",""),ChapterTable!$1:$1,0),0),
  IF($B108=1,
    IF($L108=FALSE,
      VLOOKUP($A108,ChapterTable!$1:$1048576,MATCH("최종"&amp;SUBSTITUTE(SUBSTITUTE(F$1,"standard",""),"|Float",""),ChapterTable!$1:$1,0),0),
      VLOOKUP($A108-ChapterTable!$P$11,ChapterTable!$1:$1048576,MATCH("최종"&amp;SUBSTITUTE(SUBSTITUTE(F$1,"standard",""),"|Float",""),ChapterTable!$1:$1,0),0)*ChapterTable!$P$14
    ),
  OFFSET(F108,-$B108+IF($L108,1,0),0)*
    (VLOOKUP(SUBSTITUTE(SUBSTITUTE(F$1,"standard",""),"|Float","")&amp;IF(OR($L108=TRUE,$A108=0,MOD($A108,ChapterTable!$R$20)&lt;&gt;0),"","보스")&amp;"인게임누적곱배수",ChapterTable!$R:$S,2,0)^D108
    +VLOOKUP(SUBSTITUTE(SUBSTITUTE(F$1,"standard",""),"|Float","")&amp;IF(OR($L108=TRUE,$A108=0,MOD($A108,ChapterTable!$R$20)&lt;&gt;0),"","보스")&amp;"인게임누적합배수",ChapterTable!$R:$S,2,0)*D108)
  )
  )
  )
)</f>
        <v>86.25</v>
      </c>
      <c r="J108" t="str">
        <f>IF(ISBLANK(I108),"",
IFERROR(VLOOKUP(I108,[1]StringTable!$1:$1048576,MATCH("kor|String",[1]StringTable!$1:$1,0),0),
"스트링없음"))</f>
        <v/>
      </c>
      <c r="L108" t="b">
        <v>0</v>
      </c>
      <c r="N108" t="str">
        <f>IF(ISBLANK(M108),"",IF(ISERROR(VLOOKUP(M108,MapTable!$A:$A,1,0)),"맵없음",""))</f>
        <v/>
      </c>
      <c r="O108">
        <f t="shared" si="8"/>
        <v>3</v>
      </c>
      <c r="Q108">
        <f t="shared" si="9"/>
        <v>3</v>
      </c>
      <c r="R108" t="b">
        <f t="shared" ca="1" si="10"/>
        <v>0</v>
      </c>
      <c r="T108" t="b">
        <f t="shared" ca="1" si="11"/>
        <v>0</v>
      </c>
      <c r="U108" t="s">
        <v>639</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IF(ISBLANK(AB108),"",IF(ISERROR(VLOOKUP(AB108,[3]DropTable!$A:$A,1,0)),"드랍없음",""))</f>
        <v/>
      </c>
      <c r="AE108" t="str">
        <f>IF(ISBLANK(AD108),"",IF(ISERROR(VLOOKUP(AD108,[3]DropTable!$A:$A,1,0)),"드랍없음",""))</f>
        <v/>
      </c>
      <c r="AH108">
        <v>1.5</v>
      </c>
      <c r="AI108">
        <f t="shared" si="14"/>
        <v>0.33333333333333331</v>
      </c>
      <c r="AJ108">
        <f t="shared" si="12"/>
        <v>0.395555555</v>
      </c>
      <c r="AK108">
        <f t="shared" si="13"/>
        <v>1</v>
      </c>
      <c r="AL108">
        <v>0</v>
      </c>
    </row>
    <row r="109" spans="1:38" x14ac:dyDescent="0.3">
      <c r="A109">
        <v>2</v>
      </c>
      <c r="B109">
        <v>25</v>
      </c>
      <c r="C109">
        <f>IF(OR($L109=TRUE,$A109=0,MOD($A109,ChapterTable!$R$20)&lt;&gt;0),
MAX(0,INT(($B109+ChapterTable!$P$26+VLOOKUP(SUBSTITUTE(C$1,"성장단계","")&amp;"단계오프셋",ChapterTable!$R:$S,2,0))/ChapterTable!$P$23)),
MAX(0,INT(($B109+ChapterTable!$R$26+VLOOKUP(SUBSTITUTE(C$1,"성장단계","")&amp;"보스단계오프셋",ChapterTable!$R:$S,2,0))/ChapterTable!$R$23)))</f>
        <v>2</v>
      </c>
      <c r="D109">
        <f>IF(OR($L109=TRUE,$A109=0,MOD($A109,ChapterTable!$R$20)&lt;&gt;0),
MAX(0,INT(($B109+ChapterTable!$P$26+VLOOKUP(SUBSTITUTE(D$1,"성장단계","")&amp;"단계오프셋",ChapterTable!$R:$S,2,0))/ChapterTable!$P$23)),
MAX(0,INT(($B109+ChapterTable!$R$26+VLOOKUP(SUBSTITUTE(D$1,"성장단계","")&amp;"보스단계오프셋",ChapterTable!$R:$S,2,0))/ChapterTable!$R$23)))</f>
        <v>2</v>
      </c>
      <c r="E109" s="1">
        <f ca="1">IF(AND($A109=0,$B109=1),
    VLOOKUP(1,ChapterTable!$1:$1048576,MATCH("최종"&amp;SUBSTITUTE(SUBSTITUTE(E$1,"standard",""),"|Float",""),ChapterTable!$1:$1,0),0)*ChapterTable!$P$17,
  IF(AND($A109=0,$B109=0),
    E110,
  IF($B109=0,
    VLOOKUP($A109,ChapterTable!$1:$1048576,MATCH("최종"&amp;SUBSTITUTE(SUBSTITUTE(E$1,"standard",""),"|Float",""),ChapterTable!$1:$1,0),0),
  IF($B109=1,
    IF($L109=FALSE,
      VLOOKUP($A109,ChapterTable!$1:$1048576,MATCH("최종"&amp;SUBSTITUTE(SUBSTITUTE(E$1,"standard",""),"|Float",""),ChapterTable!$1:$1,0),0),
      VLOOKUP($A109-ChapterTable!$P$11,ChapterTable!$1:$1048576,MATCH("최종"&amp;SUBSTITUTE(SUBSTITUTE(E$1,"standard",""),"|Float",""),ChapterTable!$1:$1,0),0)*ChapterTable!$P$14
    ),
  OFFSET(E109,-$B109+IF($L109,1,0),0)*IF($B109&gt;OFFSET($B109,1,0),ChapterTable!$R$17,1)*
    (VLOOKUP(SUBSTITUTE(SUBSTITUTE(E$1,"standard",""),"|Float","")&amp;IF(OR($L109=TRUE,$A109=0,MOD($A109,ChapterTable!$R$20)&lt;&gt;0),"","보스")&amp;"인게임누적곱배수",ChapterTable!$R:$S,2,0)^C109
    +VLOOKUP(SUBSTITUTE(SUBSTITUTE(E$1,"standard",""),"|Float","")&amp;IF(OR($L109=TRUE,$A109=0,MOD($A109,ChapterTable!$R$20)&lt;&gt;0),"","보스")&amp;"인게임누적합배수",ChapterTable!$R:$S,2,0)*C109)
  )
  )
  )
)</f>
        <v>251.99999999999997</v>
      </c>
      <c r="F109" s="1">
        <f ca="1">IF(AND($A109=0,$B109=1),
    VLOOKUP(1,ChapterTable!$1:$1048576,MATCH("최종"&amp;SUBSTITUTE(SUBSTITUTE(F$1,"standard",""),"|Float",""),ChapterTable!$1:$1,0),0)*ChapterTable!$P$17,
  IF(AND($A109=0,$B109=0),
    F110,
  IF($B109=0,
    VLOOKUP($A109,ChapterTable!$1:$1048576,MATCH("최종"&amp;SUBSTITUTE(SUBSTITUTE(F$1,"standard",""),"|Float",""),ChapterTable!$1:$1,0),0),
  IF($B109=1,
    IF($L109=FALSE,
      VLOOKUP($A109,ChapterTable!$1:$1048576,MATCH("최종"&amp;SUBSTITUTE(SUBSTITUTE(F$1,"standard",""),"|Float",""),ChapterTable!$1:$1,0),0),
      VLOOKUP($A109-ChapterTable!$P$11,ChapterTable!$1:$1048576,MATCH("최종"&amp;SUBSTITUTE(SUBSTITUTE(F$1,"standard",""),"|Float",""),ChapterTable!$1:$1,0),0)*ChapterTable!$P$14
    ),
  OFFSET(F109,-$B109+IF($L109,1,0),0)*
    (VLOOKUP(SUBSTITUTE(SUBSTITUTE(F$1,"standard",""),"|Float","")&amp;IF(OR($L109=TRUE,$A109=0,MOD($A109,ChapterTable!$R$20)&lt;&gt;0),"","보스")&amp;"인게임누적곱배수",ChapterTable!$R:$S,2,0)^D109
    +VLOOKUP(SUBSTITUTE(SUBSTITUTE(F$1,"standard",""),"|Float","")&amp;IF(OR($L109=TRUE,$A109=0,MOD($A109,ChapterTable!$R$20)&lt;&gt;0),"","보스")&amp;"인게임누적합배수",ChapterTable!$R:$S,2,0)*D109)
  )
  )
  )
)</f>
        <v>86.25</v>
      </c>
      <c r="J109" t="str">
        <f>IF(ISBLANK(I109),"",
IFERROR(VLOOKUP(I109,[1]StringTable!$1:$1048576,MATCH("kor|String",[1]StringTable!$1:$1,0),0),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576</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IF(ISBLANK(AB109),"",IF(ISERROR(VLOOKUP(AB109,[3]DropTable!$A:$A,1,0)),"드랍없음",""))</f>
        <v/>
      </c>
      <c r="AE109" t="str">
        <f>IF(ISBLANK(AD109),"",IF(ISERROR(VLOOKUP(AD109,[3]DropTable!$A:$A,1,0)),"드랍없음",""))</f>
        <v/>
      </c>
      <c r="AH109">
        <v>1.5</v>
      </c>
      <c r="AI109">
        <f t="shared" si="14"/>
        <v>0.33333333333333331</v>
      </c>
      <c r="AJ109">
        <f t="shared" si="12"/>
        <v>0.395555555</v>
      </c>
      <c r="AK109">
        <f t="shared" si="13"/>
        <v>1</v>
      </c>
      <c r="AL109">
        <v>0</v>
      </c>
    </row>
    <row r="110" spans="1:38" x14ac:dyDescent="0.3">
      <c r="A110">
        <v>2</v>
      </c>
      <c r="B110">
        <v>26</v>
      </c>
      <c r="C110">
        <f>IF(OR($L110=TRUE,$A110=0,MOD($A110,ChapterTable!$R$20)&lt;&gt;0),
MAX(0,INT(($B110+ChapterTable!$P$26+VLOOKUP(SUBSTITUTE(C$1,"성장단계","")&amp;"단계오프셋",ChapterTable!$R:$S,2,0))/ChapterTable!$P$23)),
MAX(0,INT(($B110+ChapterTable!$R$26+VLOOKUP(SUBSTITUTE(C$1,"성장단계","")&amp;"보스단계오프셋",ChapterTable!$R:$S,2,0))/ChapterTable!$R$23)))</f>
        <v>3</v>
      </c>
      <c r="D110">
        <f>IF(OR($L110=TRUE,$A110=0,MOD($A110,ChapterTable!$R$20)&lt;&gt;0),
MAX(0,INT(($B110+ChapterTable!$P$26+VLOOKUP(SUBSTITUTE(D$1,"성장단계","")&amp;"단계오프셋",ChapterTable!$R:$S,2,0))/ChapterTable!$P$23)),
MAX(0,INT(($B110+ChapterTable!$R$26+VLOOKUP(SUBSTITUTE(D$1,"성장단계","")&amp;"보스단계오프셋",ChapterTable!$R:$S,2,0))/ChapterTable!$R$23)))</f>
        <v>2</v>
      </c>
      <c r="E110" s="1">
        <f ca="1">IF(AND($A110=0,$B110=1),
    VLOOKUP(1,ChapterTable!$1:$1048576,MATCH("최종"&amp;SUBSTITUTE(SUBSTITUTE(E$1,"standard",""),"|Float",""),ChapterTable!$1:$1,0),0)*ChapterTable!$P$17,
  IF(AND($A110=0,$B110=0),
    E111,
  IF($B110=0,
    VLOOKUP($A110,ChapterTable!$1:$1048576,MATCH("최종"&amp;SUBSTITUTE(SUBSTITUTE(E$1,"standard",""),"|Float",""),ChapterTable!$1:$1,0),0),
  IF($B110=1,
    IF($L110=FALSE,
      VLOOKUP($A110,ChapterTable!$1:$1048576,MATCH("최종"&amp;SUBSTITUTE(SUBSTITUTE(E$1,"standard",""),"|Float",""),ChapterTable!$1:$1,0),0),
      VLOOKUP($A110-ChapterTable!$P$11,ChapterTable!$1:$1048576,MATCH("최종"&amp;SUBSTITUTE(SUBSTITUTE(E$1,"standard",""),"|Float",""),ChapterTable!$1:$1,0),0)*ChapterTable!$P$14
    ),
  OFFSET(E110,-$B110+IF($L110,1,0),0)*IF($B110&gt;OFFSET($B110,1,0),ChapterTable!$R$17,1)*
    (VLOOKUP(SUBSTITUTE(SUBSTITUTE(E$1,"standard",""),"|Float","")&amp;IF(OR($L110=TRUE,$A110=0,MOD($A110,ChapterTable!$R$20)&lt;&gt;0),"","보스")&amp;"인게임누적곱배수",ChapterTable!$R:$S,2,0)^C110
    +VLOOKUP(SUBSTITUTE(SUBSTITUTE(E$1,"standard",""),"|Float","")&amp;IF(OR($L110=TRUE,$A110=0,MOD($A110,ChapterTable!$R$20)&lt;&gt;0),"","보스")&amp;"인게임누적합배수",ChapterTable!$R:$S,2,0)*C110)
  )
  )
  )
)</f>
        <v>288</v>
      </c>
      <c r="F110" s="1">
        <f ca="1">IF(AND($A110=0,$B110=1),
    VLOOKUP(1,ChapterTable!$1:$1048576,MATCH("최종"&amp;SUBSTITUTE(SUBSTITUTE(F$1,"standard",""),"|Float",""),ChapterTable!$1:$1,0),0)*ChapterTable!$P$17,
  IF(AND($A110=0,$B110=0),
    F111,
  IF($B110=0,
    VLOOKUP($A110,ChapterTable!$1:$1048576,MATCH("최종"&amp;SUBSTITUTE(SUBSTITUTE(F$1,"standard",""),"|Float",""),ChapterTable!$1:$1,0),0),
  IF($B110=1,
    IF($L110=FALSE,
      VLOOKUP($A110,ChapterTable!$1:$1048576,MATCH("최종"&amp;SUBSTITUTE(SUBSTITUTE(F$1,"standard",""),"|Float",""),ChapterTable!$1:$1,0),0),
      VLOOKUP($A110-ChapterTable!$P$11,ChapterTable!$1:$1048576,MATCH("최종"&amp;SUBSTITUTE(SUBSTITUTE(F$1,"standard",""),"|Float",""),ChapterTable!$1:$1,0),0)*ChapterTable!$P$14
    ),
  OFFSET(F110,-$B110+IF($L110,1,0),0)*
    (VLOOKUP(SUBSTITUTE(SUBSTITUTE(F$1,"standard",""),"|Float","")&amp;IF(OR($L110=TRUE,$A110=0,MOD($A110,ChapterTable!$R$20)&lt;&gt;0),"","보스")&amp;"인게임누적곱배수",ChapterTable!$R:$S,2,0)^D110
    +VLOOKUP(SUBSTITUTE(SUBSTITUTE(F$1,"standard",""),"|Float","")&amp;IF(OR($L110=TRUE,$A110=0,MOD($A110,ChapterTable!$R$20)&lt;&gt;0),"","보스")&amp;"인게임누적합배수",ChapterTable!$R:$S,2,0)*D110)
  )
  )
  )
)</f>
        <v>86.25</v>
      </c>
      <c r="J110" t="str">
        <f>IF(ISBLANK(I110),"",
IFERROR(VLOOKUP(I110,[1]StringTable!$1:$1048576,MATCH("kor|String",[1]StringTable!$1:$1,0),0),
"스트링없음"))</f>
        <v/>
      </c>
      <c r="L110" t="b">
        <v>0</v>
      </c>
      <c r="N110" t="str">
        <f>IF(ISBLANK(M110),"",IF(ISERROR(VLOOKUP(M110,MapTable!$A:$A,1,0)),"맵없음",""))</f>
        <v/>
      </c>
      <c r="O110">
        <f t="shared" si="8"/>
        <v>3</v>
      </c>
      <c r="Q110">
        <f t="shared" si="9"/>
        <v>3</v>
      </c>
      <c r="R110" t="b">
        <f t="shared" ca="1" si="10"/>
        <v>0</v>
      </c>
      <c r="T110" t="b">
        <f t="shared" ca="1" si="11"/>
        <v>0</v>
      </c>
      <c r="U110" t="s">
        <v>640</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IF(ISBLANK(AB110),"",IF(ISERROR(VLOOKUP(AB110,[3]DropTable!$A:$A,1,0)),"드랍없음",""))</f>
        <v/>
      </c>
      <c r="AE110" t="str">
        <f>IF(ISBLANK(AD110),"",IF(ISERROR(VLOOKUP(AD110,[3]DropTable!$A:$A,1,0)),"드랍없음",""))</f>
        <v/>
      </c>
      <c r="AH110">
        <v>1.5</v>
      </c>
      <c r="AI110">
        <f t="shared" si="14"/>
        <v>0.33333333333333331</v>
      </c>
      <c r="AJ110">
        <f t="shared" si="12"/>
        <v>0.395555555</v>
      </c>
      <c r="AK110">
        <f t="shared" si="13"/>
        <v>1</v>
      </c>
      <c r="AL110">
        <v>0</v>
      </c>
    </row>
    <row r="111" spans="1:38" x14ac:dyDescent="0.3">
      <c r="A111">
        <v>2</v>
      </c>
      <c r="B111">
        <v>27</v>
      </c>
      <c r="C111">
        <f>IF(OR($L111=TRUE,$A111=0,MOD($A111,ChapterTable!$R$20)&lt;&gt;0),
MAX(0,INT(($B111+ChapterTable!$P$26+VLOOKUP(SUBSTITUTE(C$1,"성장단계","")&amp;"단계오프셋",ChapterTable!$R:$S,2,0))/ChapterTable!$P$23)),
MAX(0,INT(($B111+ChapterTable!$R$26+VLOOKUP(SUBSTITUTE(C$1,"성장단계","")&amp;"보스단계오프셋",ChapterTable!$R:$S,2,0))/ChapterTable!$R$23)))</f>
        <v>3</v>
      </c>
      <c r="D111">
        <f>IF(OR($L111=TRUE,$A111=0,MOD($A111,ChapterTable!$R$20)&lt;&gt;0),
MAX(0,INT(($B111+ChapterTable!$P$26+VLOOKUP(SUBSTITUTE(D$1,"성장단계","")&amp;"단계오프셋",ChapterTable!$R:$S,2,0))/ChapterTable!$P$23)),
MAX(0,INT(($B111+ChapterTable!$R$26+VLOOKUP(SUBSTITUTE(D$1,"성장단계","")&amp;"보스단계오프셋",ChapterTable!$R:$S,2,0))/ChapterTable!$R$23)))</f>
        <v>2</v>
      </c>
      <c r="E111" s="1">
        <f ca="1">IF(AND($A111=0,$B111=1),
    VLOOKUP(1,ChapterTable!$1:$1048576,MATCH("최종"&amp;SUBSTITUTE(SUBSTITUTE(E$1,"standard",""),"|Float",""),ChapterTable!$1:$1,0),0)*ChapterTable!$P$17,
  IF(AND($A111=0,$B111=0),
    E112,
  IF($B111=0,
    VLOOKUP($A111,ChapterTable!$1:$1048576,MATCH("최종"&amp;SUBSTITUTE(SUBSTITUTE(E$1,"standard",""),"|Float",""),ChapterTable!$1:$1,0),0),
  IF($B111=1,
    IF($L111=FALSE,
      VLOOKUP($A111,ChapterTable!$1:$1048576,MATCH("최종"&amp;SUBSTITUTE(SUBSTITUTE(E$1,"standard",""),"|Float",""),ChapterTable!$1:$1,0),0),
      VLOOKUP($A111-ChapterTable!$P$11,ChapterTable!$1:$1048576,MATCH("최종"&amp;SUBSTITUTE(SUBSTITUTE(E$1,"standard",""),"|Float",""),ChapterTable!$1:$1,0),0)*ChapterTable!$P$14
    ),
  OFFSET(E111,-$B111+IF($L111,1,0),0)*IF($B111&gt;OFFSET($B111,1,0),ChapterTable!$R$17,1)*
    (VLOOKUP(SUBSTITUTE(SUBSTITUTE(E$1,"standard",""),"|Float","")&amp;IF(OR($L111=TRUE,$A111=0,MOD($A111,ChapterTable!$R$20)&lt;&gt;0),"","보스")&amp;"인게임누적곱배수",ChapterTable!$R:$S,2,0)^C111
    +VLOOKUP(SUBSTITUTE(SUBSTITUTE(E$1,"standard",""),"|Float","")&amp;IF(OR($L111=TRUE,$A111=0,MOD($A111,ChapterTable!$R$20)&lt;&gt;0),"","보스")&amp;"인게임누적합배수",ChapterTable!$R:$S,2,0)*C111)
  )
  )
  )
)</f>
        <v>288</v>
      </c>
      <c r="F111" s="1">
        <f ca="1">IF(AND($A111=0,$B111=1),
    VLOOKUP(1,ChapterTable!$1:$1048576,MATCH("최종"&amp;SUBSTITUTE(SUBSTITUTE(F$1,"standard",""),"|Float",""),ChapterTable!$1:$1,0),0)*ChapterTable!$P$17,
  IF(AND($A111=0,$B111=0),
    F112,
  IF($B111=0,
    VLOOKUP($A111,ChapterTable!$1:$1048576,MATCH("최종"&amp;SUBSTITUTE(SUBSTITUTE(F$1,"standard",""),"|Float",""),ChapterTable!$1:$1,0),0),
  IF($B111=1,
    IF($L111=FALSE,
      VLOOKUP($A111,ChapterTable!$1:$1048576,MATCH("최종"&amp;SUBSTITUTE(SUBSTITUTE(F$1,"standard",""),"|Float",""),ChapterTable!$1:$1,0),0),
      VLOOKUP($A111-ChapterTable!$P$11,ChapterTable!$1:$1048576,MATCH("최종"&amp;SUBSTITUTE(SUBSTITUTE(F$1,"standard",""),"|Float",""),ChapterTable!$1:$1,0),0)*ChapterTable!$P$14
    ),
  OFFSET(F111,-$B111+IF($L111,1,0),0)*
    (VLOOKUP(SUBSTITUTE(SUBSTITUTE(F$1,"standard",""),"|Float","")&amp;IF(OR($L111=TRUE,$A111=0,MOD($A111,ChapterTable!$R$20)&lt;&gt;0),"","보스")&amp;"인게임누적곱배수",ChapterTable!$R:$S,2,0)^D111
    +VLOOKUP(SUBSTITUTE(SUBSTITUTE(F$1,"standard",""),"|Float","")&amp;IF(OR($L111=TRUE,$A111=0,MOD($A111,ChapterTable!$R$20)&lt;&gt;0),"","보스")&amp;"인게임누적합배수",ChapterTable!$R:$S,2,0)*D111)
  )
  )
  )
)</f>
        <v>86.25</v>
      </c>
      <c r="J111" t="str">
        <f>IF(ISBLANK(I111),"",
IFERROR(VLOOKUP(I111,[1]StringTable!$1:$1048576,MATCH("kor|String",[1]StringTable!$1:$1,0),0),
"스트링없음"))</f>
        <v/>
      </c>
      <c r="L111" t="b">
        <v>0</v>
      </c>
      <c r="N111" t="str">
        <f>IF(ISBLANK(M111),"",IF(ISERROR(VLOOKUP(M111,MapTable!$A:$A,1,0)),"맵없음",""))</f>
        <v/>
      </c>
      <c r="O111">
        <f t="shared" si="8"/>
        <v>3</v>
      </c>
      <c r="Q111">
        <f t="shared" si="9"/>
        <v>3</v>
      </c>
      <c r="R111" t="b">
        <f t="shared" ca="1" si="10"/>
        <v>0</v>
      </c>
      <c r="T111" t="b">
        <f t="shared" ca="1" si="11"/>
        <v>0</v>
      </c>
      <c r="U111" t="s">
        <v>641</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IF(ISBLANK(AB111),"",IF(ISERROR(VLOOKUP(AB111,[3]DropTable!$A:$A,1,0)),"드랍없음",""))</f>
        <v/>
      </c>
      <c r="AE111" t="str">
        <f>IF(ISBLANK(AD111),"",IF(ISERROR(VLOOKUP(AD111,[3]DropTable!$A:$A,1,0)),"드랍없음",""))</f>
        <v/>
      </c>
      <c r="AH111">
        <v>1.5</v>
      </c>
      <c r="AI111">
        <f t="shared" si="14"/>
        <v>0.33333333333333331</v>
      </c>
      <c r="AJ111">
        <f t="shared" si="12"/>
        <v>0.395555555</v>
      </c>
      <c r="AK111">
        <f t="shared" si="13"/>
        <v>1</v>
      </c>
      <c r="AL111">
        <v>0</v>
      </c>
    </row>
    <row r="112" spans="1:38" x14ac:dyDescent="0.3">
      <c r="A112">
        <v>2</v>
      </c>
      <c r="B112">
        <v>28</v>
      </c>
      <c r="C112">
        <f>IF(OR($L112=TRUE,$A112=0,MOD($A112,ChapterTable!$R$20)&lt;&gt;0),
MAX(0,INT(($B112+ChapterTable!$P$26+VLOOKUP(SUBSTITUTE(C$1,"성장단계","")&amp;"단계오프셋",ChapterTable!$R:$S,2,0))/ChapterTable!$P$23)),
MAX(0,INT(($B112+ChapterTable!$R$26+VLOOKUP(SUBSTITUTE(C$1,"성장단계","")&amp;"보스단계오프셋",ChapterTable!$R:$S,2,0))/ChapterTable!$R$23)))</f>
        <v>3</v>
      </c>
      <c r="D112">
        <f>IF(OR($L112=TRUE,$A112=0,MOD($A112,ChapterTable!$R$20)&lt;&gt;0),
MAX(0,INT(($B112+ChapterTable!$P$26+VLOOKUP(SUBSTITUTE(D$1,"성장단계","")&amp;"단계오프셋",ChapterTable!$R:$S,2,0))/ChapterTable!$P$23)),
MAX(0,INT(($B112+ChapterTable!$R$26+VLOOKUP(SUBSTITUTE(D$1,"성장단계","")&amp;"보스단계오프셋",ChapterTable!$R:$S,2,0))/ChapterTable!$R$23)))</f>
        <v>2</v>
      </c>
      <c r="E112" s="1">
        <f ca="1">IF(AND($A112=0,$B112=1),
    VLOOKUP(1,ChapterTable!$1:$1048576,MATCH("최종"&amp;SUBSTITUTE(SUBSTITUTE(E$1,"standard",""),"|Float",""),ChapterTable!$1:$1,0),0)*ChapterTable!$P$17,
  IF(AND($A112=0,$B112=0),
    E113,
  IF($B112=0,
    VLOOKUP($A112,ChapterTable!$1:$1048576,MATCH("최종"&amp;SUBSTITUTE(SUBSTITUTE(E$1,"standard",""),"|Float",""),ChapterTable!$1:$1,0),0),
  IF($B112=1,
    IF($L112=FALSE,
      VLOOKUP($A112,ChapterTable!$1:$1048576,MATCH("최종"&amp;SUBSTITUTE(SUBSTITUTE(E$1,"standard",""),"|Float",""),ChapterTable!$1:$1,0),0),
      VLOOKUP($A112-ChapterTable!$P$11,ChapterTable!$1:$1048576,MATCH("최종"&amp;SUBSTITUTE(SUBSTITUTE(E$1,"standard",""),"|Float",""),ChapterTable!$1:$1,0),0)*ChapterTable!$P$14
    ),
  OFFSET(E112,-$B112+IF($L112,1,0),0)*IF($B112&gt;OFFSET($B112,1,0),ChapterTable!$R$17,1)*
    (VLOOKUP(SUBSTITUTE(SUBSTITUTE(E$1,"standard",""),"|Float","")&amp;IF(OR($L112=TRUE,$A112=0,MOD($A112,ChapterTable!$R$20)&lt;&gt;0),"","보스")&amp;"인게임누적곱배수",ChapterTable!$R:$S,2,0)^C112
    +VLOOKUP(SUBSTITUTE(SUBSTITUTE(E$1,"standard",""),"|Float","")&amp;IF(OR($L112=TRUE,$A112=0,MOD($A112,ChapterTable!$R$20)&lt;&gt;0),"","보스")&amp;"인게임누적합배수",ChapterTable!$R:$S,2,0)*C112)
  )
  )
  )
)</f>
        <v>288</v>
      </c>
      <c r="F112" s="1">
        <f ca="1">IF(AND($A112=0,$B112=1),
    VLOOKUP(1,ChapterTable!$1:$1048576,MATCH("최종"&amp;SUBSTITUTE(SUBSTITUTE(F$1,"standard",""),"|Float",""),ChapterTable!$1:$1,0),0)*ChapterTable!$P$17,
  IF(AND($A112=0,$B112=0),
    F113,
  IF($B112=0,
    VLOOKUP($A112,ChapterTable!$1:$1048576,MATCH("최종"&amp;SUBSTITUTE(SUBSTITUTE(F$1,"standard",""),"|Float",""),ChapterTable!$1:$1,0),0),
  IF($B112=1,
    IF($L112=FALSE,
      VLOOKUP($A112,ChapterTable!$1:$1048576,MATCH("최종"&amp;SUBSTITUTE(SUBSTITUTE(F$1,"standard",""),"|Float",""),ChapterTable!$1:$1,0),0),
      VLOOKUP($A112-ChapterTable!$P$11,ChapterTable!$1:$1048576,MATCH("최종"&amp;SUBSTITUTE(SUBSTITUTE(F$1,"standard",""),"|Float",""),ChapterTable!$1:$1,0),0)*ChapterTable!$P$14
    ),
  OFFSET(F112,-$B112+IF($L112,1,0),0)*
    (VLOOKUP(SUBSTITUTE(SUBSTITUTE(F$1,"standard",""),"|Float","")&amp;IF(OR($L112=TRUE,$A112=0,MOD($A112,ChapterTable!$R$20)&lt;&gt;0),"","보스")&amp;"인게임누적곱배수",ChapterTable!$R:$S,2,0)^D112
    +VLOOKUP(SUBSTITUTE(SUBSTITUTE(F$1,"standard",""),"|Float","")&amp;IF(OR($L112=TRUE,$A112=0,MOD($A112,ChapterTable!$R$20)&lt;&gt;0),"","보스")&amp;"인게임누적합배수",ChapterTable!$R:$S,2,0)*D112)
  )
  )
  )
)</f>
        <v>86.25</v>
      </c>
      <c r="J112" t="str">
        <f>IF(ISBLANK(I112),"",
IFERROR(VLOOKUP(I112,[1]StringTable!$1:$1048576,MATCH("kor|String",[1]StringTable!$1:$1,0),0),
"스트링없음"))</f>
        <v/>
      </c>
      <c r="L112" t="b">
        <v>0</v>
      </c>
      <c r="N112" t="str">
        <f>IF(ISBLANK(M112),"",IF(ISERROR(VLOOKUP(M112,MapTable!$A:$A,1,0)),"맵없음",""))</f>
        <v/>
      </c>
      <c r="O112">
        <f t="shared" si="8"/>
        <v>3</v>
      </c>
      <c r="Q112">
        <f t="shared" si="9"/>
        <v>3</v>
      </c>
      <c r="R112" t="b">
        <f t="shared" ca="1" si="10"/>
        <v>0</v>
      </c>
      <c r="T112" t="b">
        <f t="shared" ca="1" si="11"/>
        <v>0</v>
      </c>
      <c r="U112" t="s">
        <v>642</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IF(ISBLANK(AB112),"",IF(ISERROR(VLOOKUP(AB112,[3]DropTable!$A:$A,1,0)),"드랍없음",""))</f>
        <v/>
      </c>
      <c r="AE112" t="str">
        <f>IF(ISBLANK(AD112),"",IF(ISERROR(VLOOKUP(AD112,[3]DropTable!$A:$A,1,0)),"드랍없음",""))</f>
        <v/>
      </c>
      <c r="AH112">
        <v>1.5</v>
      </c>
      <c r="AI112">
        <f t="shared" si="14"/>
        <v>0.33333333333333331</v>
      </c>
      <c r="AJ112">
        <f t="shared" si="12"/>
        <v>0.395555555</v>
      </c>
      <c r="AK112">
        <f t="shared" si="13"/>
        <v>1</v>
      </c>
      <c r="AL112">
        <v>0</v>
      </c>
    </row>
    <row r="113" spans="1:38" x14ac:dyDescent="0.3">
      <c r="A113">
        <v>2</v>
      </c>
      <c r="B113">
        <v>29</v>
      </c>
      <c r="C113">
        <f>IF(OR($L113=TRUE,$A113=0,MOD($A113,ChapterTable!$R$20)&lt;&gt;0),
MAX(0,INT(($B113+ChapterTable!$P$26+VLOOKUP(SUBSTITUTE(C$1,"성장단계","")&amp;"단계오프셋",ChapterTable!$R:$S,2,0))/ChapterTable!$P$23)),
MAX(0,INT(($B113+ChapterTable!$R$26+VLOOKUP(SUBSTITUTE(C$1,"성장단계","")&amp;"보스단계오프셋",ChapterTable!$R:$S,2,0))/ChapterTable!$R$23)))</f>
        <v>3</v>
      </c>
      <c r="D113">
        <f>IF(OR($L113=TRUE,$A113=0,MOD($A113,ChapterTable!$R$20)&lt;&gt;0),
MAX(0,INT(($B113+ChapterTable!$P$26+VLOOKUP(SUBSTITUTE(D$1,"성장단계","")&amp;"단계오프셋",ChapterTable!$R:$S,2,0))/ChapterTable!$P$23)),
MAX(0,INT(($B113+ChapterTable!$R$26+VLOOKUP(SUBSTITUTE(D$1,"성장단계","")&amp;"보스단계오프셋",ChapterTable!$R:$S,2,0))/ChapterTable!$R$23)))</f>
        <v>2</v>
      </c>
      <c r="E113" s="1">
        <f ca="1">IF(AND($A113=0,$B113=1),
    VLOOKUP(1,ChapterTable!$1:$1048576,MATCH("최종"&amp;SUBSTITUTE(SUBSTITUTE(E$1,"standard",""),"|Float",""),ChapterTable!$1:$1,0),0)*ChapterTable!$P$17,
  IF(AND($A113=0,$B113=0),
    E114,
  IF($B113=0,
    VLOOKUP($A113,ChapterTable!$1:$1048576,MATCH("최종"&amp;SUBSTITUTE(SUBSTITUTE(E$1,"standard",""),"|Float",""),ChapterTable!$1:$1,0),0),
  IF($B113=1,
    IF($L113=FALSE,
      VLOOKUP($A113,ChapterTable!$1:$1048576,MATCH("최종"&amp;SUBSTITUTE(SUBSTITUTE(E$1,"standard",""),"|Float",""),ChapterTable!$1:$1,0),0),
      VLOOKUP($A113-ChapterTable!$P$11,ChapterTable!$1:$1048576,MATCH("최종"&amp;SUBSTITUTE(SUBSTITUTE(E$1,"standard",""),"|Float",""),ChapterTable!$1:$1,0),0)*ChapterTable!$P$14
    ),
  OFFSET(E113,-$B113+IF($L113,1,0),0)*IF($B113&gt;OFFSET($B113,1,0),ChapterTable!$R$17,1)*
    (VLOOKUP(SUBSTITUTE(SUBSTITUTE(E$1,"standard",""),"|Float","")&amp;IF(OR($L113=TRUE,$A113=0,MOD($A113,ChapterTable!$R$20)&lt;&gt;0),"","보스")&amp;"인게임누적곱배수",ChapterTable!$R:$S,2,0)^C113
    +VLOOKUP(SUBSTITUTE(SUBSTITUTE(E$1,"standard",""),"|Float","")&amp;IF(OR($L113=TRUE,$A113=0,MOD($A113,ChapterTable!$R$20)&lt;&gt;0),"","보스")&amp;"인게임누적합배수",ChapterTable!$R:$S,2,0)*C113)
  )
  )
  )
)</f>
        <v>288</v>
      </c>
      <c r="F113" s="1">
        <f ca="1">IF(AND($A113=0,$B113=1),
    VLOOKUP(1,ChapterTable!$1:$1048576,MATCH("최종"&amp;SUBSTITUTE(SUBSTITUTE(F$1,"standard",""),"|Float",""),ChapterTable!$1:$1,0),0)*ChapterTable!$P$17,
  IF(AND($A113=0,$B113=0),
    F114,
  IF($B113=0,
    VLOOKUP($A113,ChapterTable!$1:$1048576,MATCH("최종"&amp;SUBSTITUTE(SUBSTITUTE(F$1,"standard",""),"|Float",""),ChapterTable!$1:$1,0),0),
  IF($B113=1,
    IF($L113=FALSE,
      VLOOKUP($A113,ChapterTable!$1:$1048576,MATCH("최종"&amp;SUBSTITUTE(SUBSTITUTE(F$1,"standard",""),"|Float",""),ChapterTable!$1:$1,0),0),
      VLOOKUP($A113-ChapterTable!$P$11,ChapterTable!$1:$1048576,MATCH("최종"&amp;SUBSTITUTE(SUBSTITUTE(F$1,"standard",""),"|Float",""),ChapterTable!$1:$1,0),0)*ChapterTable!$P$14
    ),
  OFFSET(F113,-$B113+IF($L113,1,0),0)*
    (VLOOKUP(SUBSTITUTE(SUBSTITUTE(F$1,"standard",""),"|Float","")&amp;IF(OR($L113=TRUE,$A113=0,MOD($A113,ChapterTable!$R$20)&lt;&gt;0),"","보스")&amp;"인게임누적곱배수",ChapterTable!$R:$S,2,0)^D113
    +VLOOKUP(SUBSTITUTE(SUBSTITUTE(F$1,"standard",""),"|Float","")&amp;IF(OR($L113=TRUE,$A113=0,MOD($A113,ChapterTable!$R$20)&lt;&gt;0),"","보스")&amp;"인게임누적합배수",ChapterTable!$R:$S,2,0)*D113)
  )
  )
  )
)</f>
        <v>86.25</v>
      </c>
      <c r="J113" t="str">
        <f>IF(ISBLANK(I113),"",
IFERROR(VLOOKUP(I113,[1]StringTable!$1:$1048576,MATCH("kor|String",[1]StringTable!$1:$1,0),0),
"스트링없음"))</f>
        <v/>
      </c>
      <c r="L113" t="b">
        <v>0</v>
      </c>
      <c r="N113" t="str">
        <f>IF(ISBLANK(M113),"",IF(ISERROR(VLOOKUP(M113,MapTable!$A:$A,1,0)),"맵없음",""))</f>
        <v/>
      </c>
      <c r="O113">
        <f t="shared" si="8"/>
        <v>93</v>
      </c>
      <c r="Q113">
        <f t="shared" si="9"/>
        <v>93</v>
      </c>
      <c r="R113" t="b">
        <f t="shared" ca="1" si="10"/>
        <v>1</v>
      </c>
      <c r="T113" t="b">
        <f t="shared" ca="1" si="11"/>
        <v>1</v>
      </c>
      <c r="U113" t="s">
        <v>643</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IF(ISBLANK(AB113),"",IF(ISERROR(VLOOKUP(AB113,[3]DropTable!$A:$A,1,0)),"드랍없음",""))</f>
        <v/>
      </c>
      <c r="AE113" t="str">
        <f>IF(ISBLANK(AD113),"",IF(ISERROR(VLOOKUP(AD113,[3]DropTable!$A:$A,1,0)),"드랍없음",""))</f>
        <v/>
      </c>
      <c r="AH113">
        <v>1.5</v>
      </c>
      <c r="AI113">
        <f t="shared" si="14"/>
        <v>0.33333333333333331</v>
      </c>
      <c r="AJ113">
        <f t="shared" si="12"/>
        <v>0.395555555</v>
      </c>
      <c r="AK113">
        <f t="shared" si="13"/>
        <v>1</v>
      </c>
      <c r="AL113">
        <v>0</v>
      </c>
    </row>
    <row r="114" spans="1:38" x14ac:dyDescent="0.3">
      <c r="A114">
        <v>2</v>
      </c>
      <c r="B114">
        <v>30</v>
      </c>
      <c r="C114">
        <f>IF(OR($L114=TRUE,$A114=0,MOD($A114,ChapterTable!$R$20)&lt;&gt;0),
MAX(0,INT(($B114+ChapterTable!$P$26+VLOOKUP(SUBSTITUTE(C$1,"성장단계","")&amp;"단계오프셋",ChapterTable!$R:$S,2,0))/ChapterTable!$P$23)),
MAX(0,INT(($B114+ChapterTable!$R$26+VLOOKUP(SUBSTITUTE(C$1,"성장단계","")&amp;"보스단계오프셋",ChapterTable!$R:$S,2,0))/ChapterTable!$R$23)))</f>
        <v>3</v>
      </c>
      <c r="D114">
        <f>IF(OR($L114=TRUE,$A114=0,MOD($A114,ChapterTable!$R$20)&lt;&gt;0),
MAX(0,INT(($B114+ChapterTable!$P$26+VLOOKUP(SUBSTITUTE(D$1,"성장단계","")&amp;"단계오프셋",ChapterTable!$R:$S,2,0))/ChapterTable!$P$23)),
MAX(0,INT(($B114+ChapterTable!$R$26+VLOOKUP(SUBSTITUTE(D$1,"성장단계","")&amp;"보스단계오프셋",ChapterTable!$R:$S,2,0))/ChapterTable!$R$23)))</f>
        <v>2</v>
      </c>
      <c r="E114" s="1">
        <f ca="1">IF(AND($A114=0,$B114=1),
    VLOOKUP(1,ChapterTable!$1:$1048576,MATCH("최종"&amp;SUBSTITUTE(SUBSTITUTE(E$1,"standard",""),"|Float",""),ChapterTable!$1:$1,0),0)*ChapterTable!$P$17,
  IF(AND($A114=0,$B114=0),
    E115,
  IF($B114=0,
    VLOOKUP($A114,ChapterTable!$1:$1048576,MATCH("최종"&amp;SUBSTITUTE(SUBSTITUTE(E$1,"standard",""),"|Float",""),ChapterTable!$1:$1,0),0),
  IF($B114=1,
    IF($L114=FALSE,
      VLOOKUP($A114,ChapterTable!$1:$1048576,MATCH("최종"&amp;SUBSTITUTE(SUBSTITUTE(E$1,"standard",""),"|Float",""),ChapterTable!$1:$1,0),0),
      VLOOKUP($A114-ChapterTable!$P$11,ChapterTable!$1:$1048576,MATCH("최종"&amp;SUBSTITUTE(SUBSTITUTE(E$1,"standard",""),"|Float",""),ChapterTable!$1:$1,0),0)*ChapterTable!$P$14
    ),
  OFFSET(E114,-$B114+IF($L114,1,0),0)*IF($B114&gt;OFFSET($B114,1,0),ChapterTable!$R$17,1)*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
  )
  )
  )
)</f>
        <v>288</v>
      </c>
      <c r="F114" s="1">
        <f ca="1">IF(AND($A114=0,$B114=1),
    VLOOKUP(1,ChapterTable!$1:$1048576,MATCH("최종"&amp;SUBSTITUTE(SUBSTITUTE(F$1,"standard",""),"|Float",""),ChapterTable!$1:$1,0),0)*ChapterTable!$P$17,
  IF(AND($A114=0,$B114=0),
    F115,
  IF($B114=0,
    VLOOKUP($A114,ChapterTable!$1:$1048576,MATCH("최종"&amp;SUBSTITUTE(SUBSTITUTE(F$1,"standard",""),"|Float",""),ChapterTable!$1:$1,0),0),
  IF($B114=1,
    IF($L114=FALSE,
      VLOOKUP($A114,ChapterTable!$1:$1048576,MATCH("최종"&amp;SUBSTITUTE(SUBSTITUTE(F$1,"standard",""),"|Float",""),ChapterTable!$1:$1,0),0),
      VLOOKUP($A114-ChapterTable!$P$11,ChapterTable!$1:$1048576,MATCH("최종"&amp;SUBSTITUTE(SUBSTITUTE(F$1,"standard",""),"|Float",""),ChapterTable!$1:$1,0),0)*ChapterTable!$P$14
    ),
  OFFSET(F114,-$B114+IF($L114,1,0),0)*
    (VLOOKUP(SUBSTITUTE(SUBSTITUTE(F$1,"standard",""),"|Float","")&amp;IF(OR($L114=TRUE,$A114=0,MOD($A114,ChapterTable!$R$20)&lt;&gt;0),"","보스")&amp;"인게임누적곱배수",ChapterTable!$R:$S,2,0)^D114
    +VLOOKUP(SUBSTITUTE(SUBSTITUTE(F$1,"standard",""),"|Float","")&amp;IF(OR($L114=TRUE,$A114=0,MOD($A114,ChapterTable!$R$20)&lt;&gt;0),"","보스")&amp;"인게임누적합배수",ChapterTable!$R:$S,2,0)*D114)
  )
  )
  )
)</f>
        <v>86.25</v>
      </c>
      <c r="J114" t="str">
        <f>IF(ISBLANK(I114),"",
IFERROR(VLOOKUP(I114,[1]StringTable!$1:$1048576,MATCH("kor|String",[1]StringTable!$1:$1,0),0),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586</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5002</v>
      </c>
      <c r="AE114" t="str">
        <f>IF(ISBLANK(AD114),"",IF(ISERROR(VLOOKUP(AD114,[3]DropTable!$A:$A,1,0)),"드랍없음",""))</f>
        <v/>
      </c>
      <c r="AF114">
        <f ca="1">1.25*IF($B114&gt;OFFSET($B114,1,0),ChapterTable!$R$17,1)*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f>
        <v>2</v>
      </c>
      <c r="AG114">
        <f ca="1">35/AF114</f>
        <v>17.5</v>
      </c>
      <c r="AH114">
        <v>1.5</v>
      </c>
      <c r="AI114">
        <f t="shared" si="14"/>
        <v>0.33333333333333331</v>
      </c>
      <c r="AJ114">
        <f t="shared" si="12"/>
        <v>1</v>
      </c>
      <c r="AK114">
        <f t="shared" si="13"/>
        <v>3</v>
      </c>
      <c r="AL114">
        <v>0</v>
      </c>
    </row>
    <row r="115" spans="1:38" x14ac:dyDescent="0.3">
      <c r="A115">
        <v>2</v>
      </c>
      <c r="B115">
        <v>31</v>
      </c>
      <c r="C115">
        <f>IF(OR($L115=TRUE,$A115=0,MOD($A115,ChapterTable!$R$20)&lt;&gt;0),
MAX(0,INT(($B115+ChapterTable!$P$26+VLOOKUP(SUBSTITUTE(C$1,"성장단계","")&amp;"단계오프셋",ChapterTable!$R:$S,2,0))/ChapterTable!$P$23)),
MAX(0,INT(($B115+ChapterTable!$R$26+VLOOKUP(SUBSTITUTE(C$1,"성장단계","")&amp;"보스단계오프셋",ChapterTable!$R:$S,2,0))/ChapterTable!$R$23)))</f>
        <v>3</v>
      </c>
      <c r="D115">
        <f>IF(OR($L115=TRUE,$A115=0,MOD($A115,ChapterTable!$R$20)&lt;&gt;0),
MAX(0,INT(($B115+ChapterTable!$P$26+VLOOKUP(SUBSTITUTE(D$1,"성장단계","")&amp;"단계오프셋",ChapterTable!$R:$S,2,0))/ChapterTable!$P$23)),
MAX(0,INT(($B115+ChapterTable!$R$26+VLOOKUP(SUBSTITUTE(D$1,"성장단계","")&amp;"보스단계오프셋",ChapterTable!$R:$S,2,0))/ChapterTable!$R$23)))</f>
        <v>3</v>
      </c>
      <c r="E115" s="1">
        <f ca="1">IF(AND($A115=0,$B115=1),
    VLOOKUP(1,ChapterTable!$1:$1048576,MATCH("최종"&amp;SUBSTITUTE(SUBSTITUTE(E$1,"standard",""),"|Float",""),ChapterTable!$1:$1,0),0)*ChapterTable!$P$17,
  IF(AND($A115=0,$B115=0),
    E116,
  IF($B115=0,
    VLOOKUP($A115,ChapterTable!$1:$1048576,MATCH("최종"&amp;SUBSTITUTE(SUBSTITUTE(E$1,"standard",""),"|Float",""),ChapterTable!$1:$1,0),0),
  IF($B115=1,
    IF($L115=FALSE,
      VLOOKUP($A115,ChapterTable!$1:$1048576,MATCH("최종"&amp;SUBSTITUTE(SUBSTITUTE(E$1,"standard",""),"|Float",""),ChapterTable!$1:$1,0),0),
      VLOOKUP($A115-ChapterTable!$P$11,ChapterTable!$1:$1048576,MATCH("최종"&amp;SUBSTITUTE(SUBSTITUTE(E$1,"standard",""),"|Float",""),ChapterTable!$1:$1,0),0)*ChapterTable!$P$14
    ),
  OFFSET(E115,-$B115+IF($L115,1,0),0)*IF($B115&gt;OFFSET($B115,1,0),ChapterTable!$R$17,1)*
    (VLOOKUP(SUBSTITUTE(SUBSTITUTE(E$1,"standard",""),"|Float","")&amp;IF(OR($L115=TRUE,$A115=0,MOD($A115,ChapterTable!$R$20)&lt;&gt;0),"","보스")&amp;"인게임누적곱배수",ChapterTable!$R:$S,2,0)^C115
    +VLOOKUP(SUBSTITUTE(SUBSTITUTE(E$1,"standard",""),"|Float","")&amp;IF(OR($L115=TRUE,$A115=0,MOD($A115,ChapterTable!$R$20)&lt;&gt;0),"","보스")&amp;"인게임누적합배수",ChapterTable!$R:$S,2,0)*C115)
  )
  )
  )
)</f>
        <v>288</v>
      </c>
      <c r="F115" s="1">
        <f ca="1">IF(AND($A115=0,$B115=1),
    VLOOKUP(1,ChapterTable!$1:$1048576,MATCH("최종"&amp;SUBSTITUTE(SUBSTITUTE(F$1,"standard",""),"|Float",""),ChapterTable!$1:$1,0),0)*ChapterTable!$P$17,
  IF(AND($A115=0,$B115=0),
    F116,
  IF($B115=0,
    VLOOKUP($A115,ChapterTable!$1:$1048576,MATCH("최종"&amp;SUBSTITUTE(SUBSTITUTE(F$1,"standard",""),"|Float",""),ChapterTable!$1:$1,0),0),
  IF($B115=1,
    IF($L115=FALSE,
      VLOOKUP($A115,ChapterTable!$1:$1048576,MATCH("최종"&amp;SUBSTITUTE(SUBSTITUTE(F$1,"standard",""),"|Float",""),ChapterTable!$1:$1,0),0),
      VLOOKUP($A115-ChapterTable!$P$11,ChapterTable!$1:$1048576,MATCH("최종"&amp;SUBSTITUTE(SUBSTITUTE(F$1,"standard",""),"|Float",""),ChapterTable!$1:$1,0),0)*ChapterTable!$P$14
    ),
  OFFSET(F115,-$B115+IF($L115,1,0),0)*
    (VLOOKUP(SUBSTITUTE(SUBSTITUTE(F$1,"standard",""),"|Float","")&amp;IF(OR($L115=TRUE,$A115=0,MOD($A115,ChapterTable!$R$20)&lt;&gt;0),"","보스")&amp;"인게임누적곱배수",ChapterTable!$R:$S,2,0)^D115
    +VLOOKUP(SUBSTITUTE(SUBSTITUTE(F$1,"standard",""),"|Float","")&amp;IF(OR($L115=TRUE,$A115=0,MOD($A115,ChapterTable!$R$20)&lt;&gt;0),"","보스")&amp;"인게임누적합배수",ChapterTable!$R:$S,2,0)*D115)
  )
  )
  )
)</f>
        <v>91.875</v>
      </c>
      <c r="G115" t="s">
        <v>717</v>
      </c>
      <c r="J115" t="str">
        <f>IF(ISBLANK(I115),"",
IFERROR(VLOOKUP(I115,[1]StringTable!$1:$1048576,MATCH("kor|String",[1]StringTable!$1:$1,0),0),
"스트링없음"))</f>
        <v/>
      </c>
      <c r="L115" t="b">
        <v>0</v>
      </c>
      <c r="N115" t="str">
        <f>IF(ISBLANK(M115),"",IF(ISERROR(VLOOKUP(M115,MapTable!$A:$A,1,0)),"맵없음",""))</f>
        <v/>
      </c>
      <c r="O115">
        <f t="shared" si="8"/>
        <v>4</v>
      </c>
      <c r="Q115">
        <f t="shared" si="9"/>
        <v>4</v>
      </c>
      <c r="R115" t="b">
        <f t="shared" ca="1" si="10"/>
        <v>0</v>
      </c>
      <c r="T115" t="b">
        <f t="shared" ca="1" si="11"/>
        <v>0</v>
      </c>
      <c r="U115" t="s">
        <v>644</v>
      </c>
      <c r="V115" t="str">
        <f>IF(ISBLANK(U115),"",IF(ISERROR(VLOOKUP(U115,MapTable!$A:$A,1,0)),"맵없음",""))</f>
        <v/>
      </c>
      <c r="W115" t="s">
        <v>670</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IF(ISBLANK(AB115),"",IF(ISERROR(VLOOKUP(AB115,[3]DropTable!$A:$A,1,0)),"드랍없음",""))</f>
        <v/>
      </c>
      <c r="AE115" t="str">
        <f>IF(ISBLANK(AD115),"",IF(ISERROR(VLOOKUP(AD115,[3]DropTable!$A:$A,1,0)),"드랍없음",""))</f>
        <v/>
      </c>
      <c r="AH115">
        <v>1.5</v>
      </c>
      <c r="AI115">
        <f t="shared" si="14"/>
        <v>0.25</v>
      </c>
      <c r="AJ115">
        <f t="shared" si="12"/>
        <v>0.32</v>
      </c>
      <c r="AK115">
        <f t="shared" si="13"/>
        <v>1</v>
      </c>
      <c r="AL115">
        <v>0</v>
      </c>
    </row>
    <row r="116" spans="1:38" x14ac:dyDescent="0.3">
      <c r="A116">
        <v>2</v>
      </c>
      <c r="B116">
        <v>32</v>
      </c>
      <c r="C116">
        <f>IF(OR($L116=TRUE,$A116=0,MOD($A116,ChapterTable!$R$20)&lt;&gt;0),
MAX(0,INT(($B116+ChapterTable!$P$26+VLOOKUP(SUBSTITUTE(C$1,"성장단계","")&amp;"단계오프셋",ChapterTable!$R:$S,2,0))/ChapterTable!$P$23)),
MAX(0,INT(($B116+ChapterTable!$R$26+VLOOKUP(SUBSTITUTE(C$1,"성장단계","")&amp;"보스단계오프셋",ChapterTable!$R:$S,2,0))/ChapterTable!$R$23)))</f>
        <v>3</v>
      </c>
      <c r="D116">
        <f>IF(OR($L116=TRUE,$A116=0,MOD($A116,ChapterTable!$R$20)&lt;&gt;0),
MAX(0,INT(($B116+ChapterTable!$P$26+VLOOKUP(SUBSTITUTE(D$1,"성장단계","")&amp;"단계오프셋",ChapterTable!$R:$S,2,0))/ChapterTable!$P$23)),
MAX(0,INT(($B116+ChapterTable!$R$26+VLOOKUP(SUBSTITUTE(D$1,"성장단계","")&amp;"보스단계오프셋",ChapterTable!$R:$S,2,0))/ChapterTable!$R$23)))</f>
        <v>3</v>
      </c>
      <c r="E116" s="1">
        <f ca="1">IF(AND($A116=0,$B116=1),
    VLOOKUP(1,ChapterTable!$1:$1048576,MATCH("최종"&amp;SUBSTITUTE(SUBSTITUTE(E$1,"standard",""),"|Float",""),ChapterTable!$1:$1,0),0)*ChapterTable!$P$17,
  IF(AND($A116=0,$B116=0),
    E117,
  IF($B116=0,
    VLOOKUP($A116,ChapterTable!$1:$1048576,MATCH("최종"&amp;SUBSTITUTE(SUBSTITUTE(E$1,"standard",""),"|Float",""),ChapterTable!$1:$1,0),0),
  IF($B116=1,
    IF($L116=FALSE,
      VLOOKUP($A116,ChapterTable!$1:$1048576,MATCH("최종"&amp;SUBSTITUTE(SUBSTITUTE(E$1,"standard",""),"|Float",""),ChapterTable!$1:$1,0),0),
      VLOOKUP($A116-ChapterTable!$P$11,ChapterTable!$1:$1048576,MATCH("최종"&amp;SUBSTITUTE(SUBSTITUTE(E$1,"standard",""),"|Float",""),ChapterTable!$1:$1,0),0)*ChapterTable!$P$14
    ),
  OFFSET(E116,-$B116+IF($L116,1,0),0)*IF($B116&gt;OFFSET($B116,1,0),ChapterTable!$R$17,1)*
    (VLOOKUP(SUBSTITUTE(SUBSTITUTE(E$1,"standard",""),"|Float","")&amp;IF(OR($L116=TRUE,$A116=0,MOD($A116,ChapterTable!$R$20)&lt;&gt;0),"","보스")&amp;"인게임누적곱배수",ChapterTable!$R:$S,2,0)^C116
    +VLOOKUP(SUBSTITUTE(SUBSTITUTE(E$1,"standard",""),"|Float","")&amp;IF(OR($L116=TRUE,$A116=0,MOD($A116,ChapterTable!$R$20)&lt;&gt;0),"","보스")&amp;"인게임누적합배수",ChapterTable!$R:$S,2,0)*C116)
  )
  )
  )
)</f>
        <v>288</v>
      </c>
      <c r="F116" s="1">
        <f ca="1">IF(AND($A116=0,$B116=1),
    VLOOKUP(1,ChapterTable!$1:$1048576,MATCH("최종"&amp;SUBSTITUTE(SUBSTITUTE(F$1,"standard",""),"|Float",""),ChapterTable!$1:$1,0),0)*ChapterTable!$P$17,
  IF(AND($A116=0,$B116=0),
    F117,
  IF($B116=0,
    VLOOKUP($A116,ChapterTable!$1:$1048576,MATCH("최종"&amp;SUBSTITUTE(SUBSTITUTE(F$1,"standard",""),"|Float",""),ChapterTable!$1:$1,0),0),
  IF($B116=1,
    IF($L116=FALSE,
      VLOOKUP($A116,ChapterTable!$1:$1048576,MATCH("최종"&amp;SUBSTITUTE(SUBSTITUTE(F$1,"standard",""),"|Float",""),ChapterTable!$1:$1,0),0),
      VLOOKUP($A116-ChapterTable!$P$11,ChapterTable!$1:$1048576,MATCH("최종"&amp;SUBSTITUTE(SUBSTITUTE(F$1,"standard",""),"|Float",""),ChapterTable!$1:$1,0),0)*ChapterTable!$P$14
    ),
  OFFSET(F116,-$B116+IF($L116,1,0),0)*
    (VLOOKUP(SUBSTITUTE(SUBSTITUTE(F$1,"standard",""),"|Float","")&amp;IF(OR($L116=TRUE,$A116=0,MOD($A116,ChapterTable!$R$20)&lt;&gt;0),"","보스")&amp;"인게임누적곱배수",ChapterTable!$R:$S,2,0)^D116
    +VLOOKUP(SUBSTITUTE(SUBSTITUTE(F$1,"standard",""),"|Float","")&amp;IF(OR($L116=TRUE,$A116=0,MOD($A116,ChapterTable!$R$20)&lt;&gt;0),"","보스")&amp;"인게임누적합배수",ChapterTable!$R:$S,2,0)*D116)
  )
  )
  )
)</f>
        <v>91.875</v>
      </c>
      <c r="J116" t="str">
        <f>IF(ISBLANK(I116),"",
IFERROR(VLOOKUP(I116,[1]StringTable!$1:$1048576,MATCH("kor|String",[1]StringTable!$1:$1,0),0),
"스트링없음"))</f>
        <v/>
      </c>
      <c r="L116" t="b">
        <v>0</v>
      </c>
      <c r="N116" t="str">
        <f>IF(ISBLANK(M116),"",IF(ISERROR(VLOOKUP(M116,MapTable!$A:$A,1,0)),"맵없음",""))</f>
        <v/>
      </c>
      <c r="O116">
        <f t="shared" si="8"/>
        <v>4</v>
      </c>
      <c r="Q116">
        <f t="shared" si="9"/>
        <v>4</v>
      </c>
      <c r="R116" t="b">
        <f t="shared" ca="1" si="10"/>
        <v>0</v>
      </c>
      <c r="T116" t="b">
        <f t="shared" ca="1" si="11"/>
        <v>0</v>
      </c>
      <c r="U116" t="s">
        <v>645</v>
      </c>
      <c r="V116" t="str">
        <f>IF(ISBLANK(U116),"",IF(ISERROR(VLOOKUP(U116,MapTable!$A:$A,1,0)),"맵없음",""))</f>
        <v/>
      </c>
      <c r="W116" t="s">
        <v>675</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IF(ISBLANK(AB116),"",IF(ISERROR(VLOOKUP(AB116,[3]DropTable!$A:$A,1,0)),"드랍없음",""))</f>
        <v/>
      </c>
      <c r="AE116" t="str">
        <f>IF(ISBLANK(AD116),"",IF(ISERROR(VLOOKUP(AD116,[3]DropTable!$A:$A,1,0)),"드랍없음",""))</f>
        <v/>
      </c>
      <c r="AH116">
        <v>1.5</v>
      </c>
      <c r="AI116">
        <f t="shared" si="14"/>
        <v>0.25</v>
      </c>
      <c r="AJ116">
        <f t="shared" si="12"/>
        <v>0.32</v>
      </c>
      <c r="AK116">
        <f t="shared" si="13"/>
        <v>1</v>
      </c>
      <c r="AL116">
        <v>0</v>
      </c>
    </row>
    <row r="117" spans="1:38" x14ac:dyDescent="0.3">
      <c r="A117">
        <v>2</v>
      </c>
      <c r="B117">
        <v>33</v>
      </c>
      <c r="C117">
        <f>IF(OR($L117=TRUE,$A117=0,MOD($A117,ChapterTable!$R$20)&lt;&gt;0),
MAX(0,INT(($B117+ChapterTable!$P$26+VLOOKUP(SUBSTITUTE(C$1,"성장단계","")&amp;"단계오프셋",ChapterTable!$R:$S,2,0))/ChapterTable!$P$23)),
MAX(0,INT(($B117+ChapterTable!$R$26+VLOOKUP(SUBSTITUTE(C$1,"성장단계","")&amp;"보스단계오프셋",ChapterTable!$R:$S,2,0))/ChapterTable!$R$23)))</f>
        <v>3</v>
      </c>
      <c r="D117">
        <f>IF(OR($L117=TRUE,$A117=0,MOD($A117,ChapterTable!$R$20)&lt;&gt;0),
MAX(0,INT(($B117+ChapterTable!$P$26+VLOOKUP(SUBSTITUTE(D$1,"성장단계","")&amp;"단계오프셋",ChapterTable!$R:$S,2,0))/ChapterTable!$P$23)),
MAX(0,INT(($B117+ChapterTable!$R$26+VLOOKUP(SUBSTITUTE(D$1,"성장단계","")&amp;"보스단계오프셋",ChapterTable!$R:$S,2,0))/ChapterTable!$R$23)))</f>
        <v>3</v>
      </c>
      <c r="E117" s="1">
        <f ca="1">IF(AND($A117=0,$B117=1),
    VLOOKUP(1,ChapterTable!$1:$1048576,MATCH("최종"&amp;SUBSTITUTE(SUBSTITUTE(E$1,"standard",""),"|Float",""),ChapterTable!$1:$1,0),0)*ChapterTable!$P$17,
  IF(AND($A117=0,$B117=0),
    E118,
  IF($B117=0,
    VLOOKUP($A117,ChapterTable!$1:$1048576,MATCH("최종"&amp;SUBSTITUTE(SUBSTITUTE(E$1,"standard",""),"|Float",""),ChapterTable!$1:$1,0),0),
  IF($B117=1,
    IF($L117=FALSE,
      VLOOKUP($A117,ChapterTable!$1:$1048576,MATCH("최종"&amp;SUBSTITUTE(SUBSTITUTE(E$1,"standard",""),"|Float",""),ChapterTable!$1:$1,0),0),
      VLOOKUP($A117-ChapterTable!$P$11,ChapterTable!$1:$1048576,MATCH("최종"&amp;SUBSTITUTE(SUBSTITUTE(E$1,"standard",""),"|Float",""),ChapterTable!$1:$1,0),0)*ChapterTable!$P$14
    ),
  OFFSET(E117,-$B117+IF($L117,1,0),0)*IF($B117&gt;OFFSET($B117,1,0),ChapterTable!$R$17,1)*
    (VLOOKUP(SUBSTITUTE(SUBSTITUTE(E$1,"standard",""),"|Float","")&amp;IF(OR($L117=TRUE,$A117=0,MOD($A117,ChapterTable!$R$20)&lt;&gt;0),"","보스")&amp;"인게임누적곱배수",ChapterTable!$R:$S,2,0)^C117
    +VLOOKUP(SUBSTITUTE(SUBSTITUTE(E$1,"standard",""),"|Float","")&amp;IF(OR($L117=TRUE,$A117=0,MOD($A117,ChapterTable!$R$20)&lt;&gt;0),"","보스")&amp;"인게임누적합배수",ChapterTable!$R:$S,2,0)*C117)
  )
  )
  )
)</f>
        <v>288</v>
      </c>
      <c r="F117" s="1">
        <f ca="1">IF(AND($A117=0,$B117=1),
    VLOOKUP(1,ChapterTable!$1:$1048576,MATCH("최종"&amp;SUBSTITUTE(SUBSTITUTE(F$1,"standard",""),"|Float",""),ChapterTable!$1:$1,0),0)*ChapterTable!$P$17,
  IF(AND($A117=0,$B117=0),
    F118,
  IF($B117=0,
    VLOOKUP($A117,ChapterTable!$1:$1048576,MATCH("최종"&amp;SUBSTITUTE(SUBSTITUTE(F$1,"standard",""),"|Float",""),ChapterTable!$1:$1,0),0),
  IF($B117=1,
    IF($L117=FALSE,
      VLOOKUP($A117,ChapterTable!$1:$1048576,MATCH("최종"&amp;SUBSTITUTE(SUBSTITUTE(F$1,"standard",""),"|Float",""),ChapterTable!$1:$1,0),0),
      VLOOKUP($A117-ChapterTable!$P$11,ChapterTable!$1:$1048576,MATCH("최종"&amp;SUBSTITUTE(SUBSTITUTE(F$1,"standard",""),"|Float",""),ChapterTable!$1:$1,0),0)*ChapterTable!$P$14
    ),
  OFFSET(F117,-$B117+IF($L117,1,0),0)*
    (VLOOKUP(SUBSTITUTE(SUBSTITUTE(F$1,"standard",""),"|Float","")&amp;IF(OR($L117=TRUE,$A117=0,MOD($A117,ChapterTable!$R$20)&lt;&gt;0),"","보스")&amp;"인게임누적곱배수",ChapterTable!$R:$S,2,0)^D117
    +VLOOKUP(SUBSTITUTE(SUBSTITUTE(F$1,"standard",""),"|Float","")&amp;IF(OR($L117=TRUE,$A117=0,MOD($A117,ChapterTable!$R$20)&lt;&gt;0),"","보스")&amp;"인게임누적합배수",ChapterTable!$R:$S,2,0)*D117)
  )
  )
  )
)</f>
        <v>91.875</v>
      </c>
      <c r="J117" t="str">
        <f>IF(ISBLANK(I117),"",
IFERROR(VLOOKUP(I117,[1]StringTable!$1:$1048576,MATCH("kor|String",[1]StringTable!$1:$1,0),0),
"스트링없음"))</f>
        <v/>
      </c>
      <c r="L117" t="b">
        <v>0</v>
      </c>
      <c r="N117" t="str">
        <f>IF(ISBLANK(M117),"",IF(ISERROR(VLOOKUP(M117,MapTable!$A:$A,1,0)),"맵없음",""))</f>
        <v/>
      </c>
      <c r="O117">
        <f t="shared" si="8"/>
        <v>4</v>
      </c>
      <c r="Q117">
        <f t="shared" si="9"/>
        <v>4</v>
      </c>
      <c r="R117" t="b">
        <f t="shared" ca="1" si="10"/>
        <v>0</v>
      </c>
      <c r="T117" t="b">
        <f t="shared" ca="1" si="11"/>
        <v>0</v>
      </c>
      <c r="U117" t="s">
        <v>646</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IF(ISBLANK(AB117),"",IF(ISERROR(VLOOKUP(AB117,[3]DropTable!$A:$A,1,0)),"드랍없음",""))</f>
        <v/>
      </c>
      <c r="AE117" t="str">
        <f>IF(ISBLANK(AD117),"",IF(ISERROR(VLOOKUP(AD117,[3]DropTable!$A:$A,1,0)),"드랍없음",""))</f>
        <v/>
      </c>
      <c r="AH117">
        <v>1.5</v>
      </c>
      <c r="AI117">
        <f t="shared" si="14"/>
        <v>0.25</v>
      </c>
      <c r="AJ117">
        <f t="shared" si="12"/>
        <v>0.32</v>
      </c>
      <c r="AK117">
        <f t="shared" si="13"/>
        <v>1</v>
      </c>
      <c r="AL117">
        <v>0</v>
      </c>
    </row>
    <row r="118" spans="1:38" x14ac:dyDescent="0.3">
      <c r="A118">
        <v>2</v>
      </c>
      <c r="B118">
        <v>34</v>
      </c>
      <c r="C118">
        <f>IF(OR($L118=TRUE,$A118=0,MOD($A118,ChapterTable!$R$20)&lt;&gt;0),
MAX(0,INT(($B118+ChapterTable!$P$26+VLOOKUP(SUBSTITUTE(C$1,"성장단계","")&amp;"단계오프셋",ChapterTable!$R:$S,2,0))/ChapterTable!$P$23)),
MAX(0,INT(($B118+ChapterTable!$R$26+VLOOKUP(SUBSTITUTE(C$1,"성장단계","")&amp;"보스단계오프셋",ChapterTable!$R:$S,2,0))/ChapterTable!$R$23)))</f>
        <v>3</v>
      </c>
      <c r="D118">
        <f>IF(OR($L118=TRUE,$A118=0,MOD($A118,ChapterTable!$R$20)&lt;&gt;0),
MAX(0,INT(($B118+ChapterTable!$P$26+VLOOKUP(SUBSTITUTE(D$1,"성장단계","")&amp;"단계오프셋",ChapterTable!$R:$S,2,0))/ChapterTable!$P$23)),
MAX(0,INT(($B118+ChapterTable!$R$26+VLOOKUP(SUBSTITUTE(D$1,"성장단계","")&amp;"보스단계오프셋",ChapterTable!$R:$S,2,0))/ChapterTable!$R$23)))</f>
        <v>3</v>
      </c>
      <c r="E118" s="1">
        <f ca="1">IF(AND($A118=0,$B118=1),
    VLOOKUP(1,ChapterTable!$1:$1048576,MATCH("최종"&amp;SUBSTITUTE(SUBSTITUTE(E$1,"standard",""),"|Float",""),ChapterTable!$1:$1,0),0)*ChapterTable!$P$17,
  IF(AND($A118=0,$B118=0),
    E119,
  IF($B118=0,
    VLOOKUP($A118,ChapterTable!$1:$1048576,MATCH("최종"&amp;SUBSTITUTE(SUBSTITUTE(E$1,"standard",""),"|Float",""),ChapterTable!$1:$1,0),0),
  IF($B118=1,
    IF($L118=FALSE,
      VLOOKUP($A118,ChapterTable!$1:$1048576,MATCH("최종"&amp;SUBSTITUTE(SUBSTITUTE(E$1,"standard",""),"|Float",""),ChapterTable!$1:$1,0),0),
      VLOOKUP($A118-ChapterTable!$P$11,ChapterTable!$1:$1048576,MATCH("최종"&amp;SUBSTITUTE(SUBSTITUTE(E$1,"standard",""),"|Float",""),ChapterTable!$1:$1,0),0)*ChapterTable!$P$14
    ),
  OFFSET(E118,-$B118+IF($L118,1,0),0)*IF($B118&gt;OFFSET($B118,1,0),ChapterTable!$R$17,1)*
    (VLOOKUP(SUBSTITUTE(SUBSTITUTE(E$1,"standard",""),"|Float","")&amp;IF(OR($L118=TRUE,$A118=0,MOD($A118,ChapterTable!$R$20)&lt;&gt;0),"","보스")&amp;"인게임누적곱배수",ChapterTable!$R:$S,2,0)^C118
    +VLOOKUP(SUBSTITUTE(SUBSTITUTE(E$1,"standard",""),"|Float","")&amp;IF(OR($L118=TRUE,$A118=0,MOD($A118,ChapterTable!$R$20)&lt;&gt;0),"","보스")&amp;"인게임누적합배수",ChapterTable!$R:$S,2,0)*C118)
  )
  )
  )
)</f>
        <v>288</v>
      </c>
      <c r="F118" s="1">
        <f ca="1">IF(AND($A118=0,$B118=1),
    VLOOKUP(1,ChapterTable!$1:$1048576,MATCH("최종"&amp;SUBSTITUTE(SUBSTITUTE(F$1,"standard",""),"|Float",""),ChapterTable!$1:$1,0),0)*ChapterTable!$P$17,
  IF(AND($A118=0,$B118=0),
    F119,
  IF($B118=0,
    VLOOKUP($A118,ChapterTable!$1:$1048576,MATCH("최종"&amp;SUBSTITUTE(SUBSTITUTE(F$1,"standard",""),"|Float",""),ChapterTable!$1:$1,0),0),
  IF($B118=1,
    IF($L118=FALSE,
      VLOOKUP($A118,ChapterTable!$1:$1048576,MATCH("최종"&amp;SUBSTITUTE(SUBSTITUTE(F$1,"standard",""),"|Float",""),ChapterTable!$1:$1,0),0),
      VLOOKUP($A118-ChapterTable!$P$11,ChapterTable!$1:$1048576,MATCH("최종"&amp;SUBSTITUTE(SUBSTITUTE(F$1,"standard",""),"|Float",""),ChapterTable!$1:$1,0),0)*ChapterTable!$P$14
    ),
  OFFSET(F118,-$B118+IF($L118,1,0),0)*
    (VLOOKUP(SUBSTITUTE(SUBSTITUTE(F$1,"standard",""),"|Float","")&amp;IF(OR($L118=TRUE,$A118=0,MOD($A118,ChapterTable!$R$20)&lt;&gt;0),"","보스")&amp;"인게임누적곱배수",ChapterTable!$R:$S,2,0)^D118
    +VLOOKUP(SUBSTITUTE(SUBSTITUTE(F$1,"standard",""),"|Float","")&amp;IF(OR($L118=TRUE,$A118=0,MOD($A118,ChapterTable!$R$20)&lt;&gt;0),"","보스")&amp;"인게임누적합배수",ChapterTable!$R:$S,2,0)*D118)
  )
  )
  )
)</f>
        <v>91.875</v>
      </c>
      <c r="J118" t="str">
        <f>IF(ISBLANK(I118),"",
IFERROR(VLOOKUP(I118,[1]StringTable!$1:$1048576,MATCH("kor|String",[1]StringTable!$1:$1,0),0),
"스트링없음"))</f>
        <v/>
      </c>
      <c r="L118" t="b">
        <v>0</v>
      </c>
      <c r="N118" t="str">
        <f>IF(ISBLANK(M118),"",IF(ISERROR(VLOOKUP(M118,MapTable!$A:$A,1,0)),"맵없음",""))</f>
        <v/>
      </c>
      <c r="O118">
        <f t="shared" si="8"/>
        <v>4</v>
      </c>
      <c r="Q118">
        <f t="shared" si="9"/>
        <v>4</v>
      </c>
      <c r="R118" t="b">
        <f t="shared" ca="1" si="10"/>
        <v>0</v>
      </c>
      <c r="T118" t="b">
        <f t="shared" ca="1" si="11"/>
        <v>0</v>
      </c>
      <c r="U118" t="s">
        <v>647</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IF(ISBLANK(AB118),"",IF(ISERROR(VLOOKUP(AB118,[3]DropTable!$A:$A,1,0)),"드랍없음",""))</f>
        <v/>
      </c>
      <c r="AE118" t="str">
        <f>IF(ISBLANK(AD118),"",IF(ISERROR(VLOOKUP(AD118,[3]DropTable!$A:$A,1,0)),"드랍없음",""))</f>
        <v/>
      </c>
      <c r="AH118">
        <v>1.5</v>
      </c>
      <c r="AI118">
        <f t="shared" si="14"/>
        <v>0.25</v>
      </c>
      <c r="AJ118">
        <f t="shared" si="12"/>
        <v>0.32</v>
      </c>
      <c r="AK118">
        <f t="shared" si="13"/>
        <v>1</v>
      </c>
      <c r="AL118">
        <v>0</v>
      </c>
    </row>
    <row r="119" spans="1:38" x14ac:dyDescent="0.3">
      <c r="A119">
        <v>2</v>
      </c>
      <c r="B119">
        <v>35</v>
      </c>
      <c r="C119">
        <f>IF(OR($L119=TRUE,$A119=0,MOD($A119,ChapterTable!$R$20)&lt;&gt;0),
MAX(0,INT(($B119+ChapterTable!$P$26+VLOOKUP(SUBSTITUTE(C$1,"성장단계","")&amp;"단계오프셋",ChapterTable!$R:$S,2,0))/ChapterTable!$P$23)),
MAX(0,INT(($B119+ChapterTable!$R$26+VLOOKUP(SUBSTITUTE(C$1,"성장단계","")&amp;"보스단계오프셋",ChapterTable!$R:$S,2,0))/ChapterTable!$R$23)))</f>
        <v>3</v>
      </c>
      <c r="D119">
        <f>IF(OR($L119=TRUE,$A119=0,MOD($A119,ChapterTable!$R$20)&lt;&gt;0),
MAX(0,INT(($B119+ChapterTable!$P$26+VLOOKUP(SUBSTITUTE(D$1,"성장단계","")&amp;"단계오프셋",ChapterTable!$R:$S,2,0))/ChapterTable!$P$23)),
MAX(0,INT(($B119+ChapterTable!$R$26+VLOOKUP(SUBSTITUTE(D$1,"성장단계","")&amp;"보스단계오프셋",ChapterTable!$R:$S,2,0))/ChapterTable!$R$23)))</f>
        <v>3</v>
      </c>
      <c r="E119" s="1">
        <f ca="1">IF(AND($A119=0,$B119=1),
    VLOOKUP(1,ChapterTable!$1:$1048576,MATCH("최종"&amp;SUBSTITUTE(SUBSTITUTE(E$1,"standard",""),"|Float",""),ChapterTable!$1:$1,0),0)*ChapterTable!$P$17,
  IF(AND($A119=0,$B119=0),
    E120,
  IF($B119=0,
    VLOOKUP($A119,ChapterTable!$1:$1048576,MATCH("최종"&amp;SUBSTITUTE(SUBSTITUTE(E$1,"standard",""),"|Float",""),ChapterTable!$1:$1,0),0),
  IF($B119=1,
    IF($L119=FALSE,
      VLOOKUP($A119,ChapterTable!$1:$1048576,MATCH("최종"&amp;SUBSTITUTE(SUBSTITUTE(E$1,"standard",""),"|Float",""),ChapterTable!$1:$1,0),0),
      VLOOKUP($A119-ChapterTable!$P$11,ChapterTable!$1:$1048576,MATCH("최종"&amp;SUBSTITUTE(SUBSTITUTE(E$1,"standard",""),"|Float",""),ChapterTable!$1:$1,0),0)*ChapterTable!$P$14
    ),
  OFFSET(E119,-$B119+IF($L119,1,0),0)*IF($B119&gt;OFFSET($B119,1,0),ChapterTable!$R$17,1)*
    (VLOOKUP(SUBSTITUTE(SUBSTITUTE(E$1,"standard",""),"|Float","")&amp;IF(OR($L119=TRUE,$A119=0,MOD($A119,ChapterTable!$R$20)&lt;&gt;0),"","보스")&amp;"인게임누적곱배수",ChapterTable!$R:$S,2,0)^C119
    +VLOOKUP(SUBSTITUTE(SUBSTITUTE(E$1,"standard",""),"|Float","")&amp;IF(OR($L119=TRUE,$A119=0,MOD($A119,ChapterTable!$R$20)&lt;&gt;0),"","보스")&amp;"인게임누적합배수",ChapterTable!$R:$S,2,0)*C119)
  )
  )
  )
)</f>
        <v>288</v>
      </c>
      <c r="F119" s="1">
        <f ca="1">IF(AND($A119=0,$B119=1),
    VLOOKUP(1,ChapterTable!$1:$1048576,MATCH("최종"&amp;SUBSTITUTE(SUBSTITUTE(F$1,"standard",""),"|Float",""),ChapterTable!$1:$1,0),0)*ChapterTable!$P$17,
  IF(AND($A119=0,$B119=0),
    F120,
  IF($B119=0,
    VLOOKUP($A119,ChapterTable!$1:$1048576,MATCH("최종"&amp;SUBSTITUTE(SUBSTITUTE(F$1,"standard",""),"|Float",""),ChapterTable!$1:$1,0),0),
  IF($B119=1,
    IF($L119=FALSE,
      VLOOKUP($A119,ChapterTable!$1:$1048576,MATCH("최종"&amp;SUBSTITUTE(SUBSTITUTE(F$1,"standard",""),"|Float",""),ChapterTable!$1:$1,0),0),
      VLOOKUP($A119-ChapterTable!$P$11,ChapterTable!$1:$1048576,MATCH("최종"&amp;SUBSTITUTE(SUBSTITUTE(F$1,"standard",""),"|Float",""),ChapterTable!$1:$1,0),0)*ChapterTable!$P$14
    ),
  OFFSET(F119,-$B119+IF($L119,1,0),0)*
    (VLOOKUP(SUBSTITUTE(SUBSTITUTE(F$1,"standard",""),"|Float","")&amp;IF(OR($L119=TRUE,$A119=0,MOD($A119,ChapterTable!$R$20)&lt;&gt;0),"","보스")&amp;"인게임누적곱배수",ChapterTable!$R:$S,2,0)^D119
    +VLOOKUP(SUBSTITUTE(SUBSTITUTE(F$1,"standard",""),"|Float","")&amp;IF(OR($L119=TRUE,$A119=0,MOD($A119,ChapterTable!$R$20)&lt;&gt;0),"","보스")&amp;"인게임누적합배수",ChapterTable!$R:$S,2,0)*D119)
  )
  )
  )
)</f>
        <v>91.875</v>
      </c>
      <c r="J119" t="str">
        <f>IF(ISBLANK(I119),"",
IFERROR(VLOOKUP(I119,[1]StringTable!$1:$1048576,MATCH("kor|String",[1]StringTable!$1:$1,0),0),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578</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IF(ISBLANK(AB119),"",IF(ISERROR(VLOOKUP(AB119,[3]DropTable!$A:$A,1,0)),"드랍없음",""))</f>
        <v/>
      </c>
      <c r="AE119" t="str">
        <f>IF(ISBLANK(AD119),"",IF(ISERROR(VLOOKUP(AD119,[3]DropTable!$A:$A,1,0)),"드랍없음",""))</f>
        <v/>
      </c>
      <c r="AH119">
        <v>1.5</v>
      </c>
      <c r="AI119">
        <f t="shared" si="14"/>
        <v>0.25</v>
      </c>
      <c r="AJ119">
        <f t="shared" si="12"/>
        <v>0.32</v>
      </c>
      <c r="AK119">
        <f t="shared" si="13"/>
        <v>1</v>
      </c>
      <c r="AL119">
        <v>0</v>
      </c>
    </row>
    <row r="120" spans="1:38" x14ac:dyDescent="0.3">
      <c r="A120">
        <v>2</v>
      </c>
      <c r="B120">
        <v>36</v>
      </c>
      <c r="C120">
        <f>IF(OR($L120=TRUE,$A120=0,MOD($A120,ChapterTable!$R$20)&lt;&gt;0),
MAX(0,INT(($B120+ChapterTable!$P$26+VLOOKUP(SUBSTITUTE(C$1,"성장단계","")&amp;"단계오프셋",ChapterTable!$R:$S,2,0))/ChapterTable!$P$23)),
MAX(0,INT(($B120+ChapterTable!$R$26+VLOOKUP(SUBSTITUTE(C$1,"성장단계","")&amp;"보스단계오프셋",ChapterTable!$R:$S,2,0))/ChapterTable!$R$23)))</f>
        <v>4</v>
      </c>
      <c r="D120">
        <f>IF(OR($L120=TRUE,$A120=0,MOD($A120,ChapterTable!$R$20)&lt;&gt;0),
MAX(0,INT(($B120+ChapterTable!$P$26+VLOOKUP(SUBSTITUTE(D$1,"성장단계","")&amp;"단계오프셋",ChapterTable!$R:$S,2,0))/ChapterTable!$P$23)),
MAX(0,INT(($B120+ChapterTable!$R$26+VLOOKUP(SUBSTITUTE(D$1,"성장단계","")&amp;"보스단계오프셋",ChapterTable!$R:$S,2,0))/ChapterTable!$R$23)))</f>
        <v>3</v>
      </c>
      <c r="E120" s="1">
        <f ca="1">IF(AND($A120=0,$B120=1),
    VLOOKUP(1,ChapterTable!$1:$1048576,MATCH("최종"&amp;SUBSTITUTE(SUBSTITUTE(E$1,"standard",""),"|Float",""),ChapterTable!$1:$1,0),0)*ChapterTable!$P$17,
  IF(AND($A120=0,$B120=0),
    E121,
  IF($B120=0,
    VLOOKUP($A120,ChapterTable!$1:$1048576,MATCH("최종"&amp;SUBSTITUTE(SUBSTITUTE(E$1,"standard",""),"|Float",""),ChapterTable!$1:$1,0),0),
  IF($B120=1,
    IF($L120=FALSE,
      VLOOKUP($A120,ChapterTable!$1:$1048576,MATCH("최종"&amp;SUBSTITUTE(SUBSTITUTE(E$1,"standard",""),"|Float",""),ChapterTable!$1:$1,0),0),
      VLOOKUP($A120-ChapterTable!$P$11,ChapterTable!$1:$1048576,MATCH("최종"&amp;SUBSTITUTE(SUBSTITUTE(E$1,"standard",""),"|Float",""),ChapterTable!$1:$1,0),0)*ChapterTable!$P$14
    ),
  OFFSET(E120,-$B120+IF($L120,1,0),0)*IF($B120&gt;OFFSET($B120,1,0),ChapterTable!$R$17,1)*
    (VLOOKUP(SUBSTITUTE(SUBSTITUTE(E$1,"standard",""),"|Float","")&amp;IF(OR($L120=TRUE,$A120=0,MOD($A120,ChapterTable!$R$20)&lt;&gt;0),"","보스")&amp;"인게임누적곱배수",ChapterTable!$R:$S,2,0)^C120
    +VLOOKUP(SUBSTITUTE(SUBSTITUTE(E$1,"standard",""),"|Float","")&amp;IF(OR($L120=TRUE,$A120=0,MOD($A120,ChapterTable!$R$20)&lt;&gt;0),"","보스")&amp;"인게임누적합배수",ChapterTable!$R:$S,2,0)*C120)
  )
  )
  )
)</f>
        <v>324</v>
      </c>
      <c r="F120" s="1">
        <f ca="1">IF(AND($A120=0,$B120=1),
    VLOOKUP(1,ChapterTable!$1:$1048576,MATCH("최종"&amp;SUBSTITUTE(SUBSTITUTE(F$1,"standard",""),"|Float",""),ChapterTable!$1:$1,0),0)*ChapterTable!$P$17,
  IF(AND($A120=0,$B120=0),
    F121,
  IF($B120=0,
    VLOOKUP($A120,ChapterTable!$1:$1048576,MATCH("최종"&amp;SUBSTITUTE(SUBSTITUTE(F$1,"standard",""),"|Float",""),ChapterTable!$1:$1,0),0),
  IF($B120=1,
    IF($L120=FALSE,
      VLOOKUP($A120,ChapterTable!$1:$1048576,MATCH("최종"&amp;SUBSTITUTE(SUBSTITUTE(F$1,"standard",""),"|Float",""),ChapterTable!$1:$1,0),0),
      VLOOKUP($A120-ChapterTable!$P$11,ChapterTable!$1:$1048576,MATCH("최종"&amp;SUBSTITUTE(SUBSTITUTE(F$1,"standard",""),"|Float",""),ChapterTable!$1:$1,0),0)*ChapterTable!$P$14
    ),
  OFFSET(F120,-$B120+IF($L120,1,0),0)*
    (VLOOKUP(SUBSTITUTE(SUBSTITUTE(F$1,"standard",""),"|Float","")&amp;IF(OR($L120=TRUE,$A120=0,MOD($A120,ChapterTable!$R$20)&lt;&gt;0),"","보스")&amp;"인게임누적곱배수",ChapterTable!$R:$S,2,0)^D120
    +VLOOKUP(SUBSTITUTE(SUBSTITUTE(F$1,"standard",""),"|Float","")&amp;IF(OR($L120=TRUE,$A120=0,MOD($A120,ChapterTable!$R$20)&lt;&gt;0),"","보스")&amp;"인게임누적합배수",ChapterTable!$R:$S,2,0)*D120)
  )
  )
  )
)</f>
        <v>91.875</v>
      </c>
      <c r="J120" t="str">
        <f>IF(ISBLANK(I120),"",
IFERROR(VLOOKUP(I120,[1]StringTable!$1:$1048576,MATCH("kor|String",[1]StringTable!$1:$1,0),0),
"스트링없음"))</f>
        <v/>
      </c>
      <c r="L120" t="b">
        <v>0</v>
      </c>
      <c r="N120" t="str">
        <f>IF(ISBLANK(M120),"",IF(ISERROR(VLOOKUP(M120,MapTable!$A:$A,1,0)),"맵없음",""))</f>
        <v/>
      </c>
      <c r="O120">
        <f t="shared" si="8"/>
        <v>4</v>
      </c>
      <c r="Q120">
        <f t="shared" si="9"/>
        <v>4</v>
      </c>
      <c r="R120" t="b">
        <f t="shared" ca="1" si="10"/>
        <v>0</v>
      </c>
      <c r="T120" t="b">
        <f t="shared" ca="1" si="11"/>
        <v>0</v>
      </c>
      <c r="U120" t="s">
        <v>648</v>
      </c>
      <c r="V120" t="str">
        <f>IF(ISBLANK(U120),"",IF(ISERROR(VLOOKUP(U120,MapTable!$A:$A,1,0)),"맵없음",""))</f>
        <v/>
      </c>
      <c r="W120" t="s">
        <v>680</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IF(ISBLANK(AB120),"",IF(ISERROR(VLOOKUP(AB120,[3]DropTable!$A:$A,1,0)),"드랍없음",""))</f>
        <v/>
      </c>
      <c r="AE120" t="str">
        <f>IF(ISBLANK(AD120),"",IF(ISERROR(VLOOKUP(AD120,[3]DropTable!$A:$A,1,0)),"드랍없음",""))</f>
        <v/>
      </c>
      <c r="AH120">
        <v>1.5</v>
      </c>
      <c r="AI120">
        <f t="shared" si="14"/>
        <v>0.25</v>
      </c>
      <c r="AJ120">
        <f t="shared" si="12"/>
        <v>0.32</v>
      </c>
      <c r="AK120">
        <f t="shared" si="13"/>
        <v>1</v>
      </c>
      <c r="AL120">
        <v>0</v>
      </c>
    </row>
    <row r="121" spans="1:38" x14ac:dyDescent="0.3">
      <c r="A121">
        <v>2</v>
      </c>
      <c r="B121">
        <v>37</v>
      </c>
      <c r="C121">
        <f>IF(OR($L121=TRUE,$A121=0,MOD($A121,ChapterTable!$R$20)&lt;&gt;0),
MAX(0,INT(($B121+ChapterTable!$P$26+VLOOKUP(SUBSTITUTE(C$1,"성장단계","")&amp;"단계오프셋",ChapterTable!$R:$S,2,0))/ChapterTable!$P$23)),
MAX(0,INT(($B121+ChapterTable!$R$26+VLOOKUP(SUBSTITUTE(C$1,"성장단계","")&amp;"보스단계오프셋",ChapterTable!$R:$S,2,0))/ChapterTable!$R$23)))</f>
        <v>4</v>
      </c>
      <c r="D121">
        <f>IF(OR($L121=TRUE,$A121=0,MOD($A121,ChapterTable!$R$20)&lt;&gt;0),
MAX(0,INT(($B121+ChapterTable!$P$26+VLOOKUP(SUBSTITUTE(D$1,"성장단계","")&amp;"단계오프셋",ChapterTable!$R:$S,2,0))/ChapterTable!$P$23)),
MAX(0,INT(($B121+ChapterTable!$R$26+VLOOKUP(SUBSTITUTE(D$1,"성장단계","")&amp;"보스단계오프셋",ChapterTable!$R:$S,2,0))/ChapterTable!$R$23)))</f>
        <v>3</v>
      </c>
      <c r="E121" s="1">
        <f ca="1">IF(AND($A121=0,$B121=1),
    VLOOKUP(1,ChapterTable!$1:$1048576,MATCH("최종"&amp;SUBSTITUTE(SUBSTITUTE(E$1,"standard",""),"|Float",""),ChapterTable!$1:$1,0),0)*ChapterTable!$P$17,
  IF(AND($A121=0,$B121=0),
    E122,
  IF($B121=0,
    VLOOKUP($A121,ChapterTable!$1:$1048576,MATCH("최종"&amp;SUBSTITUTE(SUBSTITUTE(E$1,"standard",""),"|Float",""),ChapterTable!$1:$1,0),0),
  IF($B121=1,
    IF($L121=FALSE,
      VLOOKUP($A121,ChapterTable!$1:$1048576,MATCH("최종"&amp;SUBSTITUTE(SUBSTITUTE(E$1,"standard",""),"|Float",""),ChapterTable!$1:$1,0),0),
      VLOOKUP($A121-ChapterTable!$P$11,ChapterTable!$1:$1048576,MATCH("최종"&amp;SUBSTITUTE(SUBSTITUTE(E$1,"standard",""),"|Float",""),ChapterTable!$1:$1,0),0)*ChapterTable!$P$14
    ),
  OFFSET(E121,-$B121+IF($L121,1,0),0)*IF($B121&gt;OFFSET($B121,1,0),ChapterTable!$R$17,1)*
    (VLOOKUP(SUBSTITUTE(SUBSTITUTE(E$1,"standard",""),"|Float","")&amp;IF(OR($L121=TRUE,$A121=0,MOD($A121,ChapterTable!$R$20)&lt;&gt;0),"","보스")&amp;"인게임누적곱배수",ChapterTable!$R:$S,2,0)^C121
    +VLOOKUP(SUBSTITUTE(SUBSTITUTE(E$1,"standard",""),"|Float","")&amp;IF(OR($L121=TRUE,$A121=0,MOD($A121,ChapterTable!$R$20)&lt;&gt;0),"","보스")&amp;"인게임누적합배수",ChapterTable!$R:$S,2,0)*C121)
  )
  )
  )
)</f>
        <v>324</v>
      </c>
      <c r="F121" s="1">
        <f ca="1">IF(AND($A121=0,$B121=1),
    VLOOKUP(1,ChapterTable!$1:$1048576,MATCH("최종"&amp;SUBSTITUTE(SUBSTITUTE(F$1,"standard",""),"|Float",""),ChapterTable!$1:$1,0),0)*ChapterTable!$P$17,
  IF(AND($A121=0,$B121=0),
    F122,
  IF($B121=0,
    VLOOKUP($A121,ChapterTable!$1:$1048576,MATCH("최종"&amp;SUBSTITUTE(SUBSTITUTE(F$1,"standard",""),"|Float",""),ChapterTable!$1:$1,0),0),
  IF($B121=1,
    IF($L121=FALSE,
      VLOOKUP($A121,ChapterTable!$1:$1048576,MATCH("최종"&amp;SUBSTITUTE(SUBSTITUTE(F$1,"standard",""),"|Float",""),ChapterTable!$1:$1,0),0),
      VLOOKUP($A121-ChapterTable!$P$11,ChapterTable!$1:$1048576,MATCH("최종"&amp;SUBSTITUTE(SUBSTITUTE(F$1,"standard",""),"|Float",""),ChapterTable!$1:$1,0),0)*ChapterTable!$P$14
    ),
  OFFSET(F121,-$B121+IF($L121,1,0),0)*
    (VLOOKUP(SUBSTITUTE(SUBSTITUTE(F$1,"standard",""),"|Float","")&amp;IF(OR($L121=TRUE,$A121=0,MOD($A121,ChapterTable!$R$20)&lt;&gt;0),"","보스")&amp;"인게임누적곱배수",ChapterTable!$R:$S,2,0)^D121
    +VLOOKUP(SUBSTITUTE(SUBSTITUTE(F$1,"standard",""),"|Float","")&amp;IF(OR($L121=TRUE,$A121=0,MOD($A121,ChapterTable!$R$20)&lt;&gt;0),"","보스")&amp;"인게임누적합배수",ChapterTable!$R:$S,2,0)*D121)
  )
  )
  )
)</f>
        <v>91.875</v>
      </c>
      <c r="J121" t="str">
        <f>IF(ISBLANK(I121),"",
IFERROR(VLOOKUP(I121,[1]StringTable!$1:$1048576,MATCH("kor|String",[1]StringTable!$1:$1,0),0),
"스트링없음"))</f>
        <v/>
      </c>
      <c r="L121" t="b">
        <v>0</v>
      </c>
      <c r="N121" t="str">
        <f>IF(ISBLANK(M121),"",IF(ISERROR(VLOOKUP(M121,MapTable!$A:$A,1,0)),"맵없음",""))</f>
        <v/>
      </c>
      <c r="O121">
        <f t="shared" si="8"/>
        <v>4</v>
      </c>
      <c r="Q121">
        <f t="shared" si="9"/>
        <v>4</v>
      </c>
      <c r="R121" t="b">
        <f t="shared" ca="1" si="10"/>
        <v>0</v>
      </c>
      <c r="T121" t="b">
        <f t="shared" ca="1" si="11"/>
        <v>0</v>
      </c>
      <c r="U121" t="s">
        <v>649</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IF(ISBLANK(AB121),"",IF(ISERROR(VLOOKUP(AB121,[3]DropTable!$A:$A,1,0)),"드랍없음",""))</f>
        <v/>
      </c>
      <c r="AE121" t="str">
        <f>IF(ISBLANK(AD121),"",IF(ISERROR(VLOOKUP(AD121,[3]DropTable!$A:$A,1,0)),"드랍없음",""))</f>
        <v/>
      </c>
      <c r="AH121">
        <v>1.5</v>
      </c>
      <c r="AI121">
        <f t="shared" si="14"/>
        <v>0.25</v>
      </c>
      <c r="AJ121">
        <f t="shared" si="12"/>
        <v>0.32</v>
      </c>
      <c r="AK121">
        <f t="shared" si="13"/>
        <v>1</v>
      </c>
      <c r="AL121">
        <v>0</v>
      </c>
    </row>
    <row r="122" spans="1:38" x14ac:dyDescent="0.3">
      <c r="A122">
        <v>2</v>
      </c>
      <c r="B122">
        <v>38</v>
      </c>
      <c r="C122">
        <f>IF(OR($L122=TRUE,$A122=0,MOD($A122,ChapterTable!$R$20)&lt;&gt;0),
MAX(0,INT(($B122+ChapterTable!$P$26+VLOOKUP(SUBSTITUTE(C$1,"성장단계","")&amp;"단계오프셋",ChapterTable!$R:$S,2,0))/ChapterTable!$P$23)),
MAX(0,INT(($B122+ChapterTable!$R$26+VLOOKUP(SUBSTITUTE(C$1,"성장단계","")&amp;"보스단계오프셋",ChapterTable!$R:$S,2,0))/ChapterTable!$R$23)))</f>
        <v>4</v>
      </c>
      <c r="D122">
        <f>IF(OR($L122=TRUE,$A122=0,MOD($A122,ChapterTable!$R$20)&lt;&gt;0),
MAX(0,INT(($B122+ChapterTable!$P$26+VLOOKUP(SUBSTITUTE(D$1,"성장단계","")&amp;"단계오프셋",ChapterTable!$R:$S,2,0))/ChapterTable!$P$23)),
MAX(0,INT(($B122+ChapterTable!$R$26+VLOOKUP(SUBSTITUTE(D$1,"성장단계","")&amp;"보스단계오프셋",ChapterTable!$R:$S,2,0))/ChapterTable!$R$23)))</f>
        <v>3</v>
      </c>
      <c r="E122" s="1">
        <f ca="1">IF(AND($A122=0,$B122=1),
    VLOOKUP(1,ChapterTable!$1:$1048576,MATCH("최종"&amp;SUBSTITUTE(SUBSTITUTE(E$1,"standard",""),"|Float",""),ChapterTable!$1:$1,0),0)*ChapterTable!$P$17,
  IF(AND($A122=0,$B122=0),
    E123,
  IF($B122=0,
    VLOOKUP($A122,ChapterTable!$1:$1048576,MATCH("최종"&amp;SUBSTITUTE(SUBSTITUTE(E$1,"standard",""),"|Float",""),ChapterTable!$1:$1,0),0),
  IF($B122=1,
    IF($L122=FALSE,
      VLOOKUP($A122,ChapterTable!$1:$1048576,MATCH("최종"&amp;SUBSTITUTE(SUBSTITUTE(E$1,"standard",""),"|Float",""),ChapterTable!$1:$1,0),0),
      VLOOKUP($A122-ChapterTable!$P$11,ChapterTable!$1:$1048576,MATCH("최종"&amp;SUBSTITUTE(SUBSTITUTE(E$1,"standard",""),"|Float",""),ChapterTable!$1:$1,0),0)*ChapterTable!$P$14
    ),
  OFFSET(E122,-$B122+IF($L122,1,0),0)*IF($B122&gt;OFFSET($B122,1,0),ChapterTable!$R$17,1)*
    (VLOOKUP(SUBSTITUTE(SUBSTITUTE(E$1,"standard",""),"|Float","")&amp;IF(OR($L122=TRUE,$A122=0,MOD($A122,ChapterTable!$R$20)&lt;&gt;0),"","보스")&amp;"인게임누적곱배수",ChapterTable!$R:$S,2,0)^C122
    +VLOOKUP(SUBSTITUTE(SUBSTITUTE(E$1,"standard",""),"|Float","")&amp;IF(OR($L122=TRUE,$A122=0,MOD($A122,ChapterTable!$R$20)&lt;&gt;0),"","보스")&amp;"인게임누적합배수",ChapterTable!$R:$S,2,0)*C122)
  )
  )
  )
)</f>
        <v>324</v>
      </c>
      <c r="F122" s="1">
        <f ca="1">IF(AND($A122=0,$B122=1),
    VLOOKUP(1,ChapterTable!$1:$1048576,MATCH("최종"&amp;SUBSTITUTE(SUBSTITUTE(F$1,"standard",""),"|Float",""),ChapterTable!$1:$1,0),0)*ChapterTable!$P$17,
  IF(AND($A122=0,$B122=0),
    F123,
  IF($B122=0,
    VLOOKUP($A122,ChapterTable!$1:$1048576,MATCH("최종"&amp;SUBSTITUTE(SUBSTITUTE(F$1,"standard",""),"|Float",""),ChapterTable!$1:$1,0),0),
  IF($B122=1,
    IF($L122=FALSE,
      VLOOKUP($A122,ChapterTable!$1:$1048576,MATCH("최종"&amp;SUBSTITUTE(SUBSTITUTE(F$1,"standard",""),"|Float",""),ChapterTable!$1:$1,0),0),
      VLOOKUP($A122-ChapterTable!$P$11,ChapterTable!$1:$1048576,MATCH("최종"&amp;SUBSTITUTE(SUBSTITUTE(F$1,"standard",""),"|Float",""),ChapterTable!$1:$1,0),0)*ChapterTable!$P$14
    ),
  OFFSET(F122,-$B122+IF($L122,1,0),0)*
    (VLOOKUP(SUBSTITUTE(SUBSTITUTE(F$1,"standard",""),"|Float","")&amp;IF(OR($L122=TRUE,$A122=0,MOD($A122,ChapterTable!$R$20)&lt;&gt;0),"","보스")&amp;"인게임누적곱배수",ChapterTable!$R:$S,2,0)^D122
    +VLOOKUP(SUBSTITUTE(SUBSTITUTE(F$1,"standard",""),"|Float","")&amp;IF(OR($L122=TRUE,$A122=0,MOD($A122,ChapterTable!$R$20)&lt;&gt;0),"","보스")&amp;"인게임누적합배수",ChapterTable!$R:$S,2,0)*D122)
  )
  )
  )
)</f>
        <v>91.875</v>
      </c>
      <c r="J122" t="str">
        <f>IF(ISBLANK(I122),"",
IFERROR(VLOOKUP(I122,[1]StringTable!$1:$1048576,MATCH("kor|String",[1]StringTable!$1:$1,0),0),
"스트링없음"))</f>
        <v/>
      </c>
      <c r="L122" t="b">
        <v>0</v>
      </c>
      <c r="N122" t="str">
        <f>IF(ISBLANK(M122),"",IF(ISERROR(VLOOKUP(M122,MapTable!$A:$A,1,0)),"맵없음",""))</f>
        <v/>
      </c>
      <c r="O122">
        <f t="shared" si="8"/>
        <v>4</v>
      </c>
      <c r="Q122">
        <f t="shared" si="9"/>
        <v>4</v>
      </c>
      <c r="R122" t="b">
        <f t="shared" ca="1" si="10"/>
        <v>0</v>
      </c>
      <c r="T122" t="b">
        <f t="shared" ca="1" si="11"/>
        <v>0</v>
      </c>
      <c r="U122" t="s">
        <v>650</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IF(ISBLANK(AB122),"",IF(ISERROR(VLOOKUP(AB122,[3]DropTable!$A:$A,1,0)),"드랍없음",""))</f>
        <v/>
      </c>
      <c r="AE122" t="str">
        <f>IF(ISBLANK(AD122),"",IF(ISERROR(VLOOKUP(AD122,[3]DropTable!$A:$A,1,0)),"드랍없음",""))</f>
        <v/>
      </c>
      <c r="AH122">
        <v>1.5</v>
      </c>
      <c r="AI122">
        <f t="shared" si="14"/>
        <v>0.25</v>
      </c>
      <c r="AJ122">
        <f t="shared" si="12"/>
        <v>0.32</v>
      </c>
      <c r="AK122">
        <f t="shared" si="13"/>
        <v>1</v>
      </c>
      <c r="AL122">
        <v>0</v>
      </c>
    </row>
    <row r="123" spans="1:38" x14ac:dyDescent="0.3">
      <c r="A123">
        <v>2</v>
      </c>
      <c r="B123">
        <v>39</v>
      </c>
      <c r="C123">
        <f>IF(OR($L123=TRUE,$A123=0,MOD($A123,ChapterTable!$R$20)&lt;&gt;0),
MAX(0,INT(($B123+ChapterTable!$P$26+VLOOKUP(SUBSTITUTE(C$1,"성장단계","")&amp;"단계오프셋",ChapterTable!$R:$S,2,0))/ChapterTable!$P$23)),
MAX(0,INT(($B123+ChapterTable!$R$26+VLOOKUP(SUBSTITUTE(C$1,"성장단계","")&amp;"보스단계오프셋",ChapterTable!$R:$S,2,0))/ChapterTable!$R$23)))</f>
        <v>4</v>
      </c>
      <c r="D123">
        <f>IF(OR($L123=TRUE,$A123=0,MOD($A123,ChapterTable!$R$20)&lt;&gt;0),
MAX(0,INT(($B123+ChapterTable!$P$26+VLOOKUP(SUBSTITUTE(D$1,"성장단계","")&amp;"단계오프셋",ChapterTable!$R:$S,2,0))/ChapterTable!$P$23)),
MAX(0,INT(($B123+ChapterTable!$R$26+VLOOKUP(SUBSTITUTE(D$1,"성장단계","")&amp;"보스단계오프셋",ChapterTable!$R:$S,2,0))/ChapterTable!$R$23)))</f>
        <v>3</v>
      </c>
      <c r="E123" s="1">
        <f ca="1">IF(AND($A123=0,$B123=1),
    VLOOKUP(1,ChapterTable!$1:$1048576,MATCH("최종"&amp;SUBSTITUTE(SUBSTITUTE(E$1,"standard",""),"|Float",""),ChapterTable!$1:$1,0),0)*ChapterTable!$P$17,
  IF(AND($A123=0,$B123=0),
    E124,
  IF($B123=0,
    VLOOKUP($A123,ChapterTable!$1:$1048576,MATCH("최종"&amp;SUBSTITUTE(SUBSTITUTE(E$1,"standard",""),"|Float",""),ChapterTable!$1:$1,0),0),
  IF($B123=1,
    IF($L123=FALSE,
      VLOOKUP($A123,ChapterTable!$1:$1048576,MATCH("최종"&amp;SUBSTITUTE(SUBSTITUTE(E$1,"standard",""),"|Float",""),ChapterTable!$1:$1,0),0),
      VLOOKUP($A123-ChapterTable!$P$11,ChapterTable!$1:$1048576,MATCH("최종"&amp;SUBSTITUTE(SUBSTITUTE(E$1,"standard",""),"|Float",""),ChapterTable!$1:$1,0),0)*ChapterTable!$P$14
    ),
  OFFSET(E123,-$B123+IF($L123,1,0),0)*IF($B123&gt;OFFSET($B123,1,0),ChapterTable!$R$17,1)*
    (VLOOKUP(SUBSTITUTE(SUBSTITUTE(E$1,"standard",""),"|Float","")&amp;IF(OR($L123=TRUE,$A123=0,MOD($A123,ChapterTable!$R$20)&lt;&gt;0),"","보스")&amp;"인게임누적곱배수",ChapterTable!$R:$S,2,0)^C123
    +VLOOKUP(SUBSTITUTE(SUBSTITUTE(E$1,"standard",""),"|Float","")&amp;IF(OR($L123=TRUE,$A123=0,MOD($A123,ChapterTable!$R$20)&lt;&gt;0),"","보스")&amp;"인게임누적합배수",ChapterTable!$R:$S,2,0)*C123)
  )
  )
  )
)</f>
        <v>324</v>
      </c>
      <c r="F123" s="1">
        <f ca="1">IF(AND($A123=0,$B123=1),
    VLOOKUP(1,ChapterTable!$1:$1048576,MATCH("최종"&amp;SUBSTITUTE(SUBSTITUTE(F$1,"standard",""),"|Float",""),ChapterTable!$1:$1,0),0)*ChapterTable!$P$17,
  IF(AND($A123=0,$B123=0),
    F124,
  IF($B123=0,
    VLOOKUP($A123,ChapterTable!$1:$1048576,MATCH("최종"&amp;SUBSTITUTE(SUBSTITUTE(F$1,"standard",""),"|Float",""),ChapterTable!$1:$1,0),0),
  IF($B123=1,
    IF($L123=FALSE,
      VLOOKUP($A123,ChapterTable!$1:$1048576,MATCH("최종"&amp;SUBSTITUTE(SUBSTITUTE(F$1,"standard",""),"|Float",""),ChapterTable!$1:$1,0),0),
      VLOOKUP($A123-ChapterTable!$P$11,ChapterTable!$1:$1048576,MATCH("최종"&amp;SUBSTITUTE(SUBSTITUTE(F$1,"standard",""),"|Float",""),ChapterTable!$1:$1,0),0)*ChapterTable!$P$14
    ),
  OFFSET(F123,-$B123+IF($L123,1,0),0)*
    (VLOOKUP(SUBSTITUTE(SUBSTITUTE(F$1,"standard",""),"|Float","")&amp;IF(OR($L123=TRUE,$A123=0,MOD($A123,ChapterTable!$R$20)&lt;&gt;0),"","보스")&amp;"인게임누적곱배수",ChapterTable!$R:$S,2,0)^D123
    +VLOOKUP(SUBSTITUTE(SUBSTITUTE(F$1,"standard",""),"|Float","")&amp;IF(OR($L123=TRUE,$A123=0,MOD($A123,ChapterTable!$R$20)&lt;&gt;0),"","보스")&amp;"인게임누적합배수",ChapterTable!$R:$S,2,0)*D123)
  )
  )
  )
)</f>
        <v>91.875</v>
      </c>
      <c r="J123" t="str">
        <f>IF(ISBLANK(I123),"",
IFERROR(VLOOKUP(I123,[1]StringTable!$1:$1048576,MATCH("kor|String",[1]StringTable!$1:$1,0),0),
"스트링없음"))</f>
        <v/>
      </c>
      <c r="L123" t="b">
        <v>0</v>
      </c>
      <c r="N123" t="str">
        <f>IF(ISBLANK(M123),"",IF(ISERROR(VLOOKUP(M123,MapTable!$A:$A,1,0)),"맵없음",""))</f>
        <v/>
      </c>
      <c r="O123">
        <f t="shared" si="8"/>
        <v>94</v>
      </c>
      <c r="Q123">
        <f t="shared" si="9"/>
        <v>94</v>
      </c>
      <c r="R123" t="b">
        <f t="shared" ca="1" si="10"/>
        <v>1</v>
      </c>
      <c r="T123" t="b">
        <f t="shared" ca="1" si="11"/>
        <v>1</v>
      </c>
      <c r="U123" t="s">
        <v>651</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IF(ISBLANK(AB123),"",IF(ISERROR(VLOOKUP(AB123,[3]DropTable!$A:$A,1,0)),"드랍없음",""))</f>
        <v/>
      </c>
      <c r="AE123" t="str">
        <f>IF(ISBLANK(AD123),"",IF(ISERROR(VLOOKUP(AD123,[3]DropTable!$A:$A,1,0)),"드랍없음",""))</f>
        <v/>
      </c>
      <c r="AH123">
        <v>1.5</v>
      </c>
      <c r="AI123">
        <f t="shared" si="14"/>
        <v>0.25</v>
      </c>
      <c r="AJ123">
        <f t="shared" si="12"/>
        <v>0.32</v>
      </c>
      <c r="AK123">
        <f t="shared" si="13"/>
        <v>1</v>
      </c>
      <c r="AL123">
        <v>0</v>
      </c>
    </row>
    <row r="124" spans="1:38" x14ac:dyDescent="0.3">
      <c r="A124">
        <v>2</v>
      </c>
      <c r="B124">
        <v>40</v>
      </c>
      <c r="C124">
        <f>IF(OR($L124=TRUE,$A124=0,MOD($A124,ChapterTable!$R$20)&lt;&gt;0),
MAX(0,INT(($B124+ChapterTable!$P$26+VLOOKUP(SUBSTITUTE(C$1,"성장단계","")&amp;"단계오프셋",ChapterTable!$R:$S,2,0))/ChapterTable!$P$23)),
MAX(0,INT(($B124+ChapterTable!$R$26+VLOOKUP(SUBSTITUTE(C$1,"성장단계","")&amp;"보스단계오프셋",ChapterTable!$R:$S,2,0))/ChapterTable!$R$23)))</f>
        <v>4</v>
      </c>
      <c r="D124">
        <f>IF(OR($L124=TRUE,$A124=0,MOD($A124,ChapterTable!$R$20)&lt;&gt;0),
MAX(0,INT(($B124+ChapterTable!$P$26+VLOOKUP(SUBSTITUTE(D$1,"성장단계","")&amp;"단계오프셋",ChapterTable!$R:$S,2,0))/ChapterTable!$P$23)),
MAX(0,INT(($B124+ChapterTable!$R$26+VLOOKUP(SUBSTITUTE(D$1,"성장단계","")&amp;"보스단계오프셋",ChapterTable!$R:$S,2,0))/ChapterTable!$R$23)))</f>
        <v>3</v>
      </c>
      <c r="E124" s="1">
        <f ca="1">IF(AND($A124=0,$B124=1),
    VLOOKUP(1,ChapterTable!$1:$1048576,MATCH("최종"&amp;SUBSTITUTE(SUBSTITUTE(E$1,"standard",""),"|Float",""),ChapterTable!$1:$1,0),0)*ChapterTable!$P$17,
  IF(AND($A124=0,$B124=0),
    E125,
  IF($B124=0,
    VLOOKUP($A124,ChapterTable!$1:$1048576,MATCH("최종"&amp;SUBSTITUTE(SUBSTITUTE(E$1,"standard",""),"|Float",""),ChapterTable!$1:$1,0),0),
  IF($B124=1,
    IF($L124=FALSE,
      VLOOKUP($A124,ChapterTable!$1:$1048576,MATCH("최종"&amp;SUBSTITUTE(SUBSTITUTE(E$1,"standard",""),"|Float",""),ChapterTable!$1:$1,0),0),
      VLOOKUP($A124-ChapterTable!$P$11,ChapterTable!$1:$1048576,MATCH("최종"&amp;SUBSTITUTE(SUBSTITUTE(E$1,"standard",""),"|Float",""),ChapterTable!$1:$1,0),0)*ChapterTable!$P$14
    ),
  OFFSET(E124,-$B124+IF($L124,1,0),0)*IF($B124&gt;OFFSET($B124,1,0),ChapterTable!$R$17,1)*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
  )
  )
  )
)</f>
        <v>324</v>
      </c>
      <c r="F124" s="1">
        <f ca="1">IF(AND($A124=0,$B124=1),
    VLOOKUP(1,ChapterTable!$1:$1048576,MATCH("최종"&amp;SUBSTITUTE(SUBSTITUTE(F$1,"standard",""),"|Float",""),ChapterTable!$1:$1,0),0)*ChapterTable!$P$17,
  IF(AND($A124=0,$B124=0),
    F125,
  IF($B124=0,
    VLOOKUP($A124,ChapterTable!$1:$1048576,MATCH("최종"&amp;SUBSTITUTE(SUBSTITUTE(F$1,"standard",""),"|Float",""),ChapterTable!$1:$1,0),0),
  IF($B124=1,
    IF($L124=FALSE,
      VLOOKUP($A124,ChapterTable!$1:$1048576,MATCH("최종"&amp;SUBSTITUTE(SUBSTITUTE(F$1,"standard",""),"|Float",""),ChapterTable!$1:$1,0),0),
      VLOOKUP($A124-ChapterTable!$P$11,ChapterTable!$1:$1048576,MATCH("최종"&amp;SUBSTITUTE(SUBSTITUTE(F$1,"standard",""),"|Float",""),ChapterTable!$1:$1,0),0)*ChapterTable!$P$14
    ),
  OFFSET(F124,-$B124+IF($L124,1,0),0)*
    (VLOOKUP(SUBSTITUTE(SUBSTITUTE(F$1,"standard",""),"|Float","")&amp;IF(OR($L124=TRUE,$A124=0,MOD($A124,ChapterTable!$R$20)&lt;&gt;0),"","보스")&amp;"인게임누적곱배수",ChapterTable!$R:$S,2,0)^D124
    +VLOOKUP(SUBSTITUTE(SUBSTITUTE(F$1,"standard",""),"|Float","")&amp;IF(OR($L124=TRUE,$A124=0,MOD($A124,ChapterTable!$R$20)&lt;&gt;0),"","보스")&amp;"인게임누적합배수",ChapterTable!$R:$S,2,0)*D124)
  )
  )
  )
)</f>
        <v>91.875</v>
      </c>
      <c r="J124" t="str">
        <f>IF(ISBLANK(I124),"",
IFERROR(VLOOKUP(I124,[1]StringTable!$1:$1048576,MATCH("kor|String",[1]StringTable!$1:$1,0),0),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588</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5002</v>
      </c>
      <c r="AE124" t="str">
        <f>IF(ISBLANK(AD124),"",IF(ISERROR(VLOOKUP(AD124,[3]DropTable!$A:$A,1,0)),"드랍없음",""))</f>
        <v/>
      </c>
      <c r="AF124">
        <f ca="1">1.25*IF($B124&gt;OFFSET($B124,1,0),ChapterTable!$R$17,1)*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f>
        <v>2.25</v>
      </c>
      <c r="AG124">
        <f ca="1">35/AF124</f>
        <v>15.555555555555555</v>
      </c>
      <c r="AH124">
        <v>1.5</v>
      </c>
      <c r="AI124">
        <f t="shared" si="14"/>
        <v>0.25</v>
      </c>
      <c r="AJ124">
        <f t="shared" si="12"/>
        <v>1</v>
      </c>
      <c r="AK124">
        <f t="shared" si="13"/>
        <v>4</v>
      </c>
      <c r="AL124">
        <v>0</v>
      </c>
    </row>
    <row r="125" spans="1:38" x14ac:dyDescent="0.3">
      <c r="A125">
        <v>2</v>
      </c>
      <c r="B125">
        <v>41</v>
      </c>
      <c r="C125">
        <f>IF(OR($L125=TRUE,$A125=0,MOD($A125,ChapterTable!$R$20)&lt;&gt;0),
MAX(0,INT(($B125+ChapterTable!$P$26+VLOOKUP(SUBSTITUTE(C$1,"성장단계","")&amp;"단계오프셋",ChapterTable!$R:$S,2,0))/ChapterTable!$P$23)),
MAX(0,INT(($B125+ChapterTable!$R$26+VLOOKUP(SUBSTITUTE(C$1,"성장단계","")&amp;"보스단계오프셋",ChapterTable!$R:$S,2,0))/ChapterTable!$R$23)))</f>
        <v>4</v>
      </c>
      <c r="D125">
        <f>IF(OR($L125=TRUE,$A125=0,MOD($A125,ChapterTable!$R$20)&lt;&gt;0),
MAX(0,INT(($B125+ChapterTable!$P$26+VLOOKUP(SUBSTITUTE(D$1,"성장단계","")&amp;"단계오프셋",ChapterTable!$R:$S,2,0))/ChapterTable!$P$23)),
MAX(0,INT(($B125+ChapterTable!$R$26+VLOOKUP(SUBSTITUTE(D$1,"성장단계","")&amp;"보스단계오프셋",ChapterTable!$R:$S,2,0))/ChapterTable!$R$23)))</f>
        <v>4</v>
      </c>
      <c r="E125" s="1">
        <f ca="1">IF(AND($A125=0,$B125=1),
    VLOOKUP(1,ChapterTable!$1:$1048576,MATCH("최종"&amp;SUBSTITUTE(SUBSTITUTE(E$1,"standard",""),"|Float",""),ChapterTable!$1:$1,0),0)*ChapterTable!$P$17,
  IF(AND($A125=0,$B125=0),
    E126,
  IF($B125=0,
    VLOOKUP($A125,ChapterTable!$1:$1048576,MATCH("최종"&amp;SUBSTITUTE(SUBSTITUTE(E$1,"standard",""),"|Float",""),ChapterTable!$1:$1,0),0),
  IF($B125=1,
    IF($L125=FALSE,
      VLOOKUP($A125,ChapterTable!$1:$1048576,MATCH("최종"&amp;SUBSTITUTE(SUBSTITUTE(E$1,"standard",""),"|Float",""),ChapterTable!$1:$1,0),0),
      VLOOKUP($A125-ChapterTable!$P$11,ChapterTable!$1:$1048576,MATCH("최종"&amp;SUBSTITUTE(SUBSTITUTE(E$1,"standard",""),"|Float",""),ChapterTable!$1:$1,0),0)*ChapterTable!$P$14
    ),
  OFFSET(E125,-$B125+IF($L125,1,0),0)*IF($B125&gt;OFFSET($B125,1,0),ChapterTable!$R$17,1)*
    (VLOOKUP(SUBSTITUTE(SUBSTITUTE(E$1,"standard",""),"|Float","")&amp;IF(OR($L125=TRUE,$A125=0,MOD($A125,ChapterTable!$R$20)&lt;&gt;0),"","보스")&amp;"인게임누적곱배수",ChapterTable!$R:$S,2,0)^C125
    +VLOOKUP(SUBSTITUTE(SUBSTITUTE(E$1,"standard",""),"|Float","")&amp;IF(OR($L125=TRUE,$A125=0,MOD($A125,ChapterTable!$R$20)&lt;&gt;0),"","보스")&amp;"인게임누적합배수",ChapterTable!$R:$S,2,0)*C125)
  )
  )
  )
)</f>
        <v>324</v>
      </c>
      <c r="F125" s="1">
        <f ca="1">IF(AND($A125=0,$B125=1),
    VLOOKUP(1,ChapterTable!$1:$1048576,MATCH("최종"&amp;SUBSTITUTE(SUBSTITUTE(F$1,"standard",""),"|Float",""),ChapterTable!$1:$1,0),0)*ChapterTable!$P$17,
  IF(AND($A125=0,$B125=0),
    F126,
  IF($B125=0,
    VLOOKUP($A125,ChapterTable!$1:$1048576,MATCH("최종"&amp;SUBSTITUTE(SUBSTITUTE(F$1,"standard",""),"|Float",""),ChapterTable!$1:$1,0),0),
  IF($B125=1,
    IF($L125=FALSE,
      VLOOKUP($A125,ChapterTable!$1:$1048576,MATCH("최종"&amp;SUBSTITUTE(SUBSTITUTE(F$1,"standard",""),"|Float",""),ChapterTable!$1:$1,0),0),
      VLOOKUP($A125-ChapterTable!$P$11,ChapterTable!$1:$1048576,MATCH("최종"&amp;SUBSTITUTE(SUBSTITUTE(F$1,"standard",""),"|Float",""),ChapterTable!$1:$1,0),0)*ChapterTable!$P$14
    ),
  OFFSET(F125,-$B125+IF($L125,1,0),0)*
    (VLOOKUP(SUBSTITUTE(SUBSTITUTE(F$1,"standard",""),"|Float","")&amp;IF(OR($L125=TRUE,$A125=0,MOD($A125,ChapterTable!$R$20)&lt;&gt;0),"","보스")&amp;"인게임누적곱배수",ChapterTable!$R:$S,2,0)^D125
    +VLOOKUP(SUBSTITUTE(SUBSTITUTE(F$1,"standard",""),"|Float","")&amp;IF(OR($L125=TRUE,$A125=0,MOD($A125,ChapterTable!$R$20)&lt;&gt;0),"","보스")&amp;"인게임누적합배수",ChapterTable!$R:$S,2,0)*D125)
  )
  )
  )
)</f>
        <v>97.5</v>
      </c>
      <c r="G125" t="s">
        <v>718</v>
      </c>
      <c r="J125" t="str">
        <f>IF(ISBLANK(I125),"",
IFERROR(VLOOKUP(I125,[1]StringTable!$1:$1048576,MATCH("kor|String",[1]StringTable!$1:$1,0),0),
"스트링없음"))</f>
        <v/>
      </c>
      <c r="L125" t="b">
        <v>0</v>
      </c>
      <c r="N125" t="str">
        <f>IF(ISBLANK(M125),"",IF(ISERROR(VLOOKUP(M125,MapTable!$A:$A,1,0)),"맵없음",""))</f>
        <v/>
      </c>
      <c r="O125">
        <f t="shared" si="8"/>
        <v>5</v>
      </c>
      <c r="Q125">
        <f t="shared" si="9"/>
        <v>5</v>
      </c>
      <c r="R125" t="b">
        <f t="shared" ca="1" si="10"/>
        <v>0</v>
      </c>
      <c r="T125" t="b">
        <f t="shared" ca="1" si="11"/>
        <v>0</v>
      </c>
      <c r="U125" t="s">
        <v>652</v>
      </c>
      <c r="V125" t="str">
        <f>IF(ISBLANK(U125),"",IF(ISERROR(VLOOKUP(U125,MapTable!$A:$A,1,0)),"맵없음",""))</f>
        <v/>
      </c>
      <c r="W125" t="s">
        <v>685</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IF(ISBLANK(AB125),"",IF(ISERROR(VLOOKUP(AB125,[3]DropTable!$A:$A,1,0)),"드랍없음",""))</f>
        <v/>
      </c>
      <c r="AE125" t="str">
        <f>IF(ISBLANK(AD125),"",IF(ISERROR(VLOOKUP(AD125,[3]DropTable!$A:$A,1,0)),"드랍없음",""))</f>
        <v/>
      </c>
      <c r="AH125">
        <v>1.5</v>
      </c>
      <c r="AI125">
        <f t="shared" si="14"/>
        <v>0.2</v>
      </c>
      <c r="AJ125">
        <f t="shared" si="12"/>
        <v>0.27466666000000001</v>
      </c>
      <c r="AK125">
        <f t="shared" si="13"/>
        <v>1</v>
      </c>
      <c r="AL125">
        <v>0</v>
      </c>
    </row>
    <row r="126" spans="1:38" x14ac:dyDescent="0.3">
      <c r="A126">
        <v>2</v>
      </c>
      <c r="B126">
        <v>42</v>
      </c>
      <c r="C126">
        <f>IF(OR($L126=TRUE,$A126=0,MOD($A126,ChapterTable!$R$20)&lt;&gt;0),
MAX(0,INT(($B126+ChapterTable!$P$26+VLOOKUP(SUBSTITUTE(C$1,"성장단계","")&amp;"단계오프셋",ChapterTable!$R:$S,2,0))/ChapterTable!$P$23)),
MAX(0,INT(($B126+ChapterTable!$R$26+VLOOKUP(SUBSTITUTE(C$1,"성장단계","")&amp;"보스단계오프셋",ChapterTable!$R:$S,2,0))/ChapterTable!$R$23)))</f>
        <v>4</v>
      </c>
      <c r="D126">
        <f>IF(OR($L126=TRUE,$A126=0,MOD($A126,ChapterTable!$R$20)&lt;&gt;0),
MAX(0,INT(($B126+ChapterTable!$P$26+VLOOKUP(SUBSTITUTE(D$1,"성장단계","")&amp;"단계오프셋",ChapterTable!$R:$S,2,0))/ChapterTable!$P$23)),
MAX(0,INT(($B126+ChapterTable!$R$26+VLOOKUP(SUBSTITUTE(D$1,"성장단계","")&amp;"보스단계오프셋",ChapterTable!$R:$S,2,0))/ChapterTable!$R$23)))</f>
        <v>4</v>
      </c>
      <c r="E126" s="1">
        <f ca="1">IF(AND($A126=0,$B126=1),
    VLOOKUP(1,ChapterTable!$1:$1048576,MATCH("최종"&amp;SUBSTITUTE(SUBSTITUTE(E$1,"standard",""),"|Float",""),ChapterTable!$1:$1,0),0)*ChapterTable!$P$17,
  IF(AND($A126=0,$B126=0),
    E127,
  IF($B126=0,
    VLOOKUP($A126,ChapterTable!$1:$1048576,MATCH("최종"&amp;SUBSTITUTE(SUBSTITUTE(E$1,"standard",""),"|Float",""),ChapterTable!$1:$1,0),0),
  IF($B126=1,
    IF($L126=FALSE,
      VLOOKUP($A126,ChapterTable!$1:$1048576,MATCH("최종"&amp;SUBSTITUTE(SUBSTITUTE(E$1,"standard",""),"|Float",""),ChapterTable!$1:$1,0),0),
      VLOOKUP($A126-ChapterTable!$P$11,ChapterTable!$1:$1048576,MATCH("최종"&amp;SUBSTITUTE(SUBSTITUTE(E$1,"standard",""),"|Float",""),ChapterTable!$1:$1,0),0)*ChapterTable!$P$14
    ),
  OFFSET(E126,-$B126+IF($L126,1,0),0)*IF($B126&gt;OFFSET($B126,1,0),ChapterTable!$R$17,1)*
    (VLOOKUP(SUBSTITUTE(SUBSTITUTE(E$1,"standard",""),"|Float","")&amp;IF(OR($L126=TRUE,$A126=0,MOD($A126,ChapterTable!$R$20)&lt;&gt;0),"","보스")&amp;"인게임누적곱배수",ChapterTable!$R:$S,2,0)^C126
    +VLOOKUP(SUBSTITUTE(SUBSTITUTE(E$1,"standard",""),"|Float","")&amp;IF(OR($L126=TRUE,$A126=0,MOD($A126,ChapterTable!$R$20)&lt;&gt;0),"","보스")&amp;"인게임누적합배수",ChapterTable!$R:$S,2,0)*C126)
  )
  )
  )
)</f>
        <v>324</v>
      </c>
      <c r="F126" s="1">
        <f ca="1">IF(AND($A126=0,$B126=1),
    VLOOKUP(1,ChapterTable!$1:$1048576,MATCH("최종"&amp;SUBSTITUTE(SUBSTITUTE(F$1,"standard",""),"|Float",""),ChapterTable!$1:$1,0),0)*ChapterTable!$P$17,
  IF(AND($A126=0,$B126=0),
    F127,
  IF($B126=0,
    VLOOKUP($A126,ChapterTable!$1:$1048576,MATCH("최종"&amp;SUBSTITUTE(SUBSTITUTE(F$1,"standard",""),"|Float",""),ChapterTable!$1:$1,0),0),
  IF($B126=1,
    IF($L126=FALSE,
      VLOOKUP($A126,ChapterTable!$1:$1048576,MATCH("최종"&amp;SUBSTITUTE(SUBSTITUTE(F$1,"standard",""),"|Float",""),ChapterTable!$1:$1,0),0),
      VLOOKUP($A126-ChapterTable!$P$11,ChapterTable!$1:$1048576,MATCH("최종"&amp;SUBSTITUTE(SUBSTITUTE(F$1,"standard",""),"|Float",""),ChapterTable!$1:$1,0),0)*ChapterTable!$P$14
    ),
  OFFSET(F126,-$B126+IF($L126,1,0),0)*
    (VLOOKUP(SUBSTITUTE(SUBSTITUTE(F$1,"standard",""),"|Float","")&amp;IF(OR($L126=TRUE,$A126=0,MOD($A126,ChapterTable!$R$20)&lt;&gt;0),"","보스")&amp;"인게임누적곱배수",ChapterTable!$R:$S,2,0)^D126
    +VLOOKUP(SUBSTITUTE(SUBSTITUTE(F$1,"standard",""),"|Float","")&amp;IF(OR($L126=TRUE,$A126=0,MOD($A126,ChapterTable!$R$20)&lt;&gt;0),"","보스")&amp;"인게임누적합배수",ChapterTable!$R:$S,2,0)*D126)
  )
  )
  )
)</f>
        <v>97.5</v>
      </c>
      <c r="J126" t="str">
        <f>IF(ISBLANK(I126),"",
IFERROR(VLOOKUP(I126,[1]StringTable!$1:$1048576,MATCH("kor|String",[1]StringTable!$1:$1,0),0),
"스트링없음"))</f>
        <v/>
      </c>
      <c r="L126" t="b">
        <v>0</v>
      </c>
      <c r="N126" t="str">
        <f>IF(ISBLANK(M126),"",IF(ISERROR(VLOOKUP(M126,MapTable!$A:$A,1,0)),"맵없음",""))</f>
        <v/>
      </c>
      <c r="O126">
        <f t="shared" si="8"/>
        <v>5</v>
      </c>
      <c r="Q126">
        <f t="shared" si="9"/>
        <v>5</v>
      </c>
      <c r="R126" t="b">
        <f t="shared" ca="1" si="10"/>
        <v>0</v>
      </c>
      <c r="T126" t="b">
        <f t="shared" ca="1" si="11"/>
        <v>0</v>
      </c>
      <c r="U126" t="s">
        <v>653</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IF(ISBLANK(AB126),"",IF(ISERROR(VLOOKUP(AB126,[3]DropTable!$A:$A,1,0)),"드랍없음",""))</f>
        <v/>
      </c>
      <c r="AE126" t="str">
        <f>IF(ISBLANK(AD126),"",IF(ISERROR(VLOOKUP(AD126,[3]DropTable!$A:$A,1,0)),"드랍없음",""))</f>
        <v/>
      </c>
      <c r="AH126">
        <v>1.5</v>
      </c>
      <c r="AI126">
        <f t="shared" si="14"/>
        <v>0.2</v>
      </c>
      <c r="AJ126">
        <f t="shared" si="12"/>
        <v>0.27466666000000001</v>
      </c>
      <c r="AK126">
        <f t="shared" si="13"/>
        <v>1</v>
      </c>
      <c r="AL126">
        <v>0</v>
      </c>
    </row>
    <row r="127" spans="1:38" x14ac:dyDescent="0.3">
      <c r="A127">
        <v>2</v>
      </c>
      <c r="B127">
        <v>43</v>
      </c>
      <c r="C127">
        <f>IF(OR($L127=TRUE,$A127=0,MOD($A127,ChapterTable!$R$20)&lt;&gt;0),
MAX(0,INT(($B127+ChapterTable!$P$26+VLOOKUP(SUBSTITUTE(C$1,"성장단계","")&amp;"단계오프셋",ChapterTable!$R:$S,2,0))/ChapterTable!$P$23)),
MAX(0,INT(($B127+ChapterTable!$R$26+VLOOKUP(SUBSTITUTE(C$1,"성장단계","")&amp;"보스단계오프셋",ChapterTable!$R:$S,2,0))/ChapterTable!$R$23)))</f>
        <v>4</v>
      </c>
      <c r="D127">
        <f>IF(OR($L127=TRUE,$A127=0,MOD($A127,ChapterTable!$R$20)&lt;&gt;0),
MAX(0,INT(($B127+ChapterTable!$P$26+VLOOKUP(SUBSTITUTE(D$1,"성장단계","")&amp;"단계오프셋",ChapterTable!$R:$S,2,0))/ChapterTable!$P$23)),
MAX(0,INT(($B127+ChapterTable!$R$26+VLOOKUP(SUBSTITUTE(D$1,"성장단계","")&amp;"보스단계오프셋",ChapterTable!$R:$S,2,0))/ChapterTable!$R$23)))</f>
        <v>4</v>
      </c>
      <c r="E127" s="1">
        <f ca="1">IF(AND($A127=0,$B127=1),
    VLOOKUP(1,ChapterTable!$1:$1048576,MATCH("최종"&amp;SUBSTITUTE(SUBSTITUTE(E$1,"standard",""),"|Float",""),ChapterTable!$1:$1,0),0)*ChapterTable!$P$17,
  IF(AND($A127=0,$B127=0),
    E128,
  IF($B127=0,
    VLOOKUP($A127,ChapterTable!$1:$1048576,MATCH("최종"&amp;SUBSTITUTE(SUBSTITUTE(E$1,"standard",""),"|Float",""),ChapterTable!$1:$1,0),0),
  IF($B127=1,
    IF($L127=FALSE,
      VLOOKUP($A127,ChapterTable!$1:$1048576,MATCH("최종"&amp;SUBSTITUTE(SUBSTITUTE(E$1,"standard",""),"|Float",""),ChapterTable!$1:$1,0),0),
      VLOOKUP($A127-ChapterTable!$P$11,ChapterTable!$1:$1048576,MATCH("최종"&amp;SUBSTITUTE(SUBSTITUTE(E$1,"standard",""),"|Float",""),ChapterTable!$1:$1,0),0)*ChapterTable!$P$14
    ),
  OFFSET(E127,-$B127+IF($L127,1,0),0)*IF($B127&gt;OFFSET($B127,1,0),ChapterTable!$R$17,1)*
    (VLOOKUP(SUBSTITUTE(SUBSTITUTE(E$1,"standard",""),"|Float","")&amp;IF(OR($L127=TRUE,$A127=0,MOD($A127,ChapterTable!$R$20)&lt;&gt;0),"","보스")&amp;"인게임누적곱배수",ChapterTable!$R:$S,2,0)^C127
    +VLOOKUP(SUBSTITUTE(SUBSTITUTE(E$1,"standard",""),"|Float","")&amp;IF(OR($L127=TRUE,$A127=0,MOD($A127,ChapterTable!$R$20)&lt;&gt;0),"","보스")&amp;"인게임누적합배수",ChapterTable!$R:$S,2,0)*C127)
  )
  )
  )
)</f>
        <v>324</v>
      </c>
      <c r="F127" s="1">
        <f ca="1">IF(AND($A127=0,$B127=1),
    VLOOKUP(1,ChapterTable!$1:$1048576,MATCH("최종"&amp;SUBSTITUTE(SUBSTITUTE(F$1,"standard",""),"|Float",""),ChapterTable!$1:$1,0),0)*ChapterTable!$P$17,
  IF(AND($A127=0,$B127=0),
    F128,
  IF($B127=0,
    VLOOKUP($A127,ChapterTable!$1:$1048576,MATCH("최종"&amp;SUBSTITUTE(SUBSTITUTE(F$1,"standard",""),"|Float",""),ChapterTable!$1:$1,0),0),
  IF($B127=1,
    IF($L127=FALSE,
      VLOOKUP($A127,ChapterTable!$1:$1048576,MATCH("최종"&amp;SUBSTITUTE(SUBSTITUTE(F$1,"standard",""),"|Float",""),ChapterTable!$1:$1,0),0),
      VLOOKUP($A127-ChapterTable!$P$11,ChapterTable!$1:$1048576,MATCH("최종"&amp;SUBSTITUTE(SUBSTITUTE(F$1,"standard",""),"|Float",""),ChapterTable!$1:$1,0),0)*ChapterTable!$P$14
    ),
  OFFSET(F127,-$B127+IF($L127,1,0),0)*
    (VLOOKUP(SUBSTITUTE(SUBSTITUTE(F$1,"standard",""),"|Float","")&amp;IF(OR($L127=TRUE,$A127=0,MOD($A127,ChapterTable!$R$20)&lt;&gt;0),"","보스")&amp;"인게임누적곱배수",ChapterTable!$R:$S,2,0)^D127
    +VLOOKUP(SUBSTITUTE(SUBSTITUTE(F$1,"standard",""),"|Float","")&amp;IF(OR($L127=TRUE,$A127=0,MOD($A127,ChapterTable!$R$20)&lt;&gt;0),"","보스")&amp;"인게임누적합배수",ChapterTable!$R:$S,2,0)*D127)
  )
  )
  )
)</f>
        <v>97.5</v>
      </c>
      <c r="J127" t="str">
        <f>IF(ISBLANK(I127),"",
IFERROR(VLOOKUP(I127,[1]StringTable!$1:$1048576,MATCH("kor|String",[1]StringTable!$1:$1,0),0),
"스트링없음"))</f>
        <v/>
      </c>
      <c r="L127" t="b">
        <v>0</v>
      </c>
      <c r="N127" t="str">
        <f>IF(ISBLANK(M127),"",IF(ISERROR(VLOOKUP(M127,MapTable!$A:$A,1,0)),"맵없음",""))</f>
        <v/>
      </c>
      <c r="O127">
        <f t="shared" si="8"/>
        <v>5</v>
      </c>
      <c r="Q127">
        <f t="shared" si="9"/>
        <v>5</v>
      </c>
      <c r="R127" t="b">
        <f t="shared" ca="1" si="10"/>
        <v>0</v>
      </c>
      <c r="T127" t="b">
        <f t="shared" ca="1" si="11"/>
        <v>0</v>
      </c>
      <c r="U127" t="s">
        <v>654</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IF(ISBLANK(AB127),"",IF(ISERROR(VLOOKUP(AB127,[3]DropTable!$A:$A,1,0)),"드랍없음",""))</f>
        <v/>
      </c>
      <c r="AE127" t="str">
        <f>IF(ISBLANK(AD127),"",IF(ISERROR(VLOOKUP(AD127,[3]DropTable!$A:$A,1,0)),"드랍없음",""))</f>
        <v/>
      </c>
      <c r="AH127">
        <v>1.5</v>
      </c>
      <c r="AI127">
        <f t="shared" si="14"/>
        <v>0.2</v>
      </c>
      <c r="AJ127">
        <f t="shared" si="12"/>
        <v>0.27466666000000001</v>
      </c>
      <c r="AK127">
        <f t="shared" si="13"/>
        <v>1</v>
      </c>
      <c r="AL127">
        <v>0</v>
      </c>
    </row>
    <row r="128" spans="1:38" x14ac:dyDescent="0.3">
      <c r="A128">
        <v>2</v>
      </c>
      <c r="B128">
        <v>44</v>
      </c>
      <c r="C128">
        <f>IF(OR($L128=TRUE,$A128=0,MOD($A128,ChapterTable!$R$20)&lt;&gt;0),
MAX(0,INT(($B128+ChapterTable!$P$26+VLOOKUP(SUBSTITUTE(C$1,"성장단계","")&amp;"단계오프셋",ChapterTable!$R:$S,2,0))/ChapterTable!$P$23)),
MAX(0,INT(($B128+ChapterTable!$R$26+VLOOKUP(SUBSTITUTE(C$1,"성장단계","")&amp;"보스단계오프셋",ChapterTable!$R:$S,2,0))/ChapterTable!$R$23)))</f>
        <v>4</v>
      </c>
      <c r="D128">
        <f>IF(OR($L128=TRUE,$A128=0,MOD($A128,ChapterTable!$R$20)&lt;&gt;0),
MAX(0,INT(($B128+ChapterTable!$P$26+VLOOKUP(SUBSTITUTE(D$1,"성장단계","")&amp;"단계오프셋",ChapterTable!$R:$S,2,0))/ChapterTable!$P$23)),
MAX(0,INT(($B128+ChapterTable!$R$26+VLOOKUP(SUBSTITUTE(D$1,"성장단계","")&amp;"보스단계오프셋",ChapterTable!$R:$S,2,0))/ChapterTable!$R$23)))</f>
        <v>4</v>
      </c>
      <c r="E128" s="1">
        <f ca="1">IF(AND($A128=0,$B128=1),
    VLOOKUP(1,ChapterTable!$1:$1048576,MATCH("최종"&amp;SUBSTITUTE(SUBSTITUTE(E$1,"standard",""),"|Float",""),ChapterTable!$1:$1,0),0)*ChapterTable!$P$17,
  IF(AND($A128=0,$B128=0),
    E129,
  IF($B128=0,
    VLOOKUP($A128,ChapterTable!$1:$1048576,MATCH("최종"&amp;SUBSTITUTE(SUBSTITUTE(E$1,"standard",""),"|Float",""),ChapterTable!$1:$1,0),0),
  IF($B128=1,
    IF($L128=FALSE,
      VLOOKUP($A128,ChapterTable!$1:$1048576,MATCH("최종"&amp;SUBSTITUTE(SUBSTITUTE(E$1,"standard",""),"|Float",""),ChapterTable!$1:$1,0),0),
      VLOOKUP($A128-ChapterTable!$P$11,ChapterTable!$1:$1048576,MATCH("최종"&amp;SUBSTITUTE(SUBSTITUTE(E$1,"standard",""),"|Float",""),ChapterTable!$1:$1,0),0)*ChapterTable!$P$14
    ),
  OFFSET(E128,-$B128+IF($L128,1,0),0)*IF($B128&gt;OFFSET($B128,1,0),ChapterTable!$R$17,1)*
    (VLOOKUP(SUBSTITUTE(SUBSTITUTE(E$1,"standard",""),"|Float","")&amp;IF(OR($L128=TRUE,$A128=0,MOD($A128,ChapterTable!$R$20)&lt;&gt;0),"","보스")&amp;"인게임누적곱배수",ChapterTable!$R:$S,2,0)^C128
    +VLOOKUP(SUBSTITUTE(SUBSTITUTE(E$1,"standard",""),"|Float","")&amp;IF(OR($L128=TRUE,$A128=0,MOD($A128,ChapterTable!$R$20)&lt;&gt;0),"","보스")&amp;"인게임누적합배수",ChapterTable!$R:$S,2,0)*C128)
  )
  )
  )
)</f>
        <v>324</v>
      </c>
      <c r="F128" s="1">
        <f ca="1">IF(AND($A128=0,$B128=1),
    VLOOKUP(1,ChapterTable!$1:$1048576,MATCH("최종"&amp;SUBSTITUTE(SUBSTITUTE(F$1,"standard",""),"|Float",""),ChapterTable!$1:$1,0),0)*ChapterTable!$P$17,
  IF(AND($A128=0,$B128=0),
    F129,
  IF($B128=0,
    VLOOKUP($A128,ChapterTable!$1:$1048576,MATCH("최종"&amp;SUBSTITUTE(SUBSTITUTE(F$1,"standard",""),"|Float",""),ChapterTable!$1:$1,0),0),
  IF($B128=1,
    IF($L128=FALSE,
      VLOOKUP($A128,ChapterTable!$1:$1048576,MATCH("최종"&amp;SUBSTITUTE(SUBSTITUTE(F$1,"standard",""),"|Float",""),ChapterTable!$1:$1,0),0),
      VLOOKUP($A128-ChapterTable!$P$11,ChapterTable!$1:$1048576,MATCH("최종"&amp;SUBSTITUTE(SUBSTITUTE(F$1,"standard",""),"|Float",""),ChapterTable!$1:$1,0),0)*ChapterTable!$P$14
    ),
  OFFSET(F128,-$B128+IF($L128,1,0),0)*
    (VLOOKUP(SUBSTITUTE(SUBSTITUTE(F$1,"standard",""),"|Float","")&amp;IF(OR($L128=TRUE,$A128=0,MOD($A128,ChapterTable!$R$20)&lt;&gt;0),"","보스")&amp;"인게임누적곱배수",ChapterTable!$R:$S,2,0)^D128
    +VLOOKUP(SUBSTITUTE(SUBSTITUTE(F$1,"standard",""),"|Float","")&amp;IF(OR($L128=TRUE,$A128=0,MOD($A128,ChapterTable!$R$20)&lt;&gt;0),"","보스")&amp;"인게임누적합배수",ChapterTable!$R:$S,2,0)*D128)
  )
  )
  )
)</f>
        <v>97.5</v>
      </c>
      <c r="J128" t="str">
        <f>IF(ISBLANK(I128),"",
IFERROR(VLOOKUP(I128,[1]StringTable!$1:$1048576,MATCH("kor|String",[1]StringTable!$1:$1,0),0),
"스트링없음"))</f>
        <v/>
      </c>
      <c r="L128" t="b">
        <v>0</v>
      </c>
      <c r="N128" t="str">
        <f>IF(ISBLANK(M128),"",IF(ISERROR(VLOOKUP(M128,MapTable!$A:$A,1,0)),"맵없음",""))</f>
        <v/>
      </c>
      <c r="O128">
        <f t="shared" si="8"/>
        <v>5</v>
      </c>
      <c r="Q128">
        <f t="shared" si="9"/>
        <v>5</v>
      </c>
      <c r="R128" t="b">
        <f t="shared" ca="1" si="10"/>
        <v>0</v>
      </c>
      <c r="T128" t="b">
        <f t="shared" ca="1" si="11"/>
        <v>0</v>
      </c>
      <c r="U128" t="s">
        <v>655</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IF(ISBLANK(AB128),"",IF(ISERROR(VLOOKUP(AB128,[3]DropTable!$A:$A,1,0)),"드랍없음",""))</f>
        <v/>
      </c>
      <c r="AE128" t="str">
        <f>IF(ISBLANK(AD128),"",IF(ISERROR(VLOOKUP(AD128,[3]DropTable!$A:$A,1,0)),"드랍없음",""))</f>
        <v/>
      </c>
      <c r="AH128">
        <v>1.5</v>
      </c>
      <c r="AI128">
        <f t="shared" si="14"/>
        <v>0.2</v>
      </c>
      <c r="AJ128">
        <f t="shared" si="12"/>
        <v>0.27466666000000001</v>
      </c>
      <c r="AK128">
        <f t="shared" si="13"/>
        <v>1</v>
      </c>
      <c r="AL128">
        <v>0</v>
      </c>
    </row>
    <row r="129" spans="1:38" x14ac:dyDescent="0.3">
      <c r="A129">
        <v>2</v>
      </c>
      <c r="B129">
        <v>45</v>
      </c>
      <c r="C129">
        <f>IF(OR($L129=TRUE,$A129=0,MOD($A129,ChapterTable!$R$20)&lt;&gt;0),
MAX(0,INT(($B129+ChapterTable!$P$26+VLOOKUP(SUBSTITUTE(C$1,"성장단계","")&amp;"단계오프셋",ChapterTable!$R:$S,2,0))/ChapterTable!$P$23)),
MAX(0,INT(($B129+ChapterTable!$R$26+VLOOKUP(SUBSTITUTE(C$1,"성장단계","")&amp;"보스단계오프셋",ChapterTable!$R:$S,2,0))/ChapterTable!$R$23)))</f>
        <v>4</v>
      </c>
      <c r="D129">
        <f>IF(OR($L129=TRUE,$A129=0,MOD($A129,ChapterTable!$R$20)&lt;&gt;0),
MAX(0,INT(($B129+ChapterTable!$P$26+VLOOKUP(SUBSTITUTE(D$1,"성장단계","")&amp;"단계오프셋",ChapterTable!$R:$S,2,0))/ChapterTable!$P$23)),
MAX(0,INT(($B129+ChapterTable!$R$26+VLOOKUP(SUBSTITUTE(D$1,"성장단계","")&amp;"보스단계오프셋",ChapterTable!$R:$S,2,0))/ChapterTable!$R$23)))</f>
        <v>4</v>
      </c>
      <c r="E129" s="1">
        <f ca="1">IF(AND($A129=0,$B129=1),
    VLOOKUP(1,ChapterTable!$1:$1048576,MATCH("최종"&amp;SUBSTITUTE(SUBSTITUTE(E$1,"standard",""),"|Float",""),ChapterTable!$1:$1,0),0)*ChapterTable!$P$17,
  IF(AND($A129=0,$B129=0),
    E130,
  IF($B129=0,
    VLOOKUP($A129,ChapterTable!$1:$1048576,MATCH("최종"&amp;SUBSTITUTE(SUBSTITUTE(E$1,"standard",""),"|Float",""),ChapterTable!$1:$1,0),0),
  IF($B129=1,
    IF($L129=FALSE,
      VLOOKUP($A129,ChapterTable!$1:$1048576,MATCH("최종"&amp;SUBSTITUTE(SUBSTITUTE(E$1,"standard",""),"|Float",""),ChapterTable!$1:$1,0),0),
      VLOOKUP($A129-ChapterTable!$P$11,ChapterTable!$1:$1048576,MATCH("최종"&amp;SUBSTITUTE(SUBSTITUTE(E$1,"standard",""),"|Float",""),ChapterTable!$1:$1,0),0)*ChapterTable!$P$14
    ),
  OFFSET(E129,-$B129+IF($L129,1,0),0)*IF($B129&gt;OFFSET($B129,1,0),ChapterTable!$R$17,1)*
    (VLOOKUP(SUBSTITUTE(SUBSTITUTE(E$1,"standard",""),"|Float","")&amp;IF(OR($L129=TRUE,$A129=0,MOD($A129,ChapterTable!$R$20)&lt;&gt;0),"","보스")&amp;"인게임누적곱배수",ChapterTable!$R:$S,2,0)^C129
    +VLOOKUP(SUBSTITUTE(SUBSTITUTE(E$1,"standard",""),"|Float","")&amp;IF(OR($L129=TRUE,$A129=0,MOD($A129,ChapterTable!$R$20)&lt;&gt;0),"","보스")&amp;"인게임누적합배수",ChapterTable!$R:$S,2,0)*C129)
  )
  )
  )
)</f>
        <v>324</v>
      </c>
      <c r="F129" s="1">
        <f ca="1">IF(AND($A129=0,$B129=1),
    VLOOKUP(1,ChapterTable!$1:$1048576,MATCH("최종"&amp;SUBSTITUTE(SUBSTITUTE(F$1,"standard",""),"|Float",""),ChapterTable!$1:$1,0),0)*ChapterTable!$P$17,
  IF(AND($A129=0,$B129=0),
    F130,
  IF($B129=0,
    VLOOKUP($A129,ChapterTable!$1:$1048576,MATCH("최종"&amp;SUBSTITUTE(SUBSTITUTE(F$1,"standard",""),"|Float",""),ChapterTable!$1:$1,0),0),
  IF($B129=1,
    IF($L129=FALSE,
      VLOOKUP($A129,ChapterTable!$1:$1048576,MATCH("최종"&amp;SUBSTITUTE(SUBSTITUTE(F$1,"standard",""),"|Float",""),ChapterTable!$1:$1,0),0),
      VLOOKUP($A129-ChapterTable!$P$11,ChapterTable!$1:$1048576,MATCH("최종"&amp;SUBSTITUTE(SUBSTITUTE(F$1,"standard",""),"|Float",""),ChapterTable!$1:$1,0),0)*ChapterTable!$P$14
    ),
  OFFSET(F129,-$B129+IF($L129,1,0),0)*
    (VLOOKUP(SUBSTITUTE(SUBSTITUTE(F$1,"standard",""),"|Float","")&amp;IF(OR($L129=TRUE,$A129=0,MOD($A129,ChapterTable!$R$20)&lt;&gt;0),"","보스")&amp;"인게임누적곱배수",ChapterTable!$R:$S,2,0)^D129
    +VLOOKUP(SUBSTITUTE(SUBSTITUTE(F$1,"standard",""),"|Float","")&amp;IF(OR($L129=TRUE,$A129=0,MOD($A129,ChapterTable!$R$20)&lt;&gt;0),"","보스")&amp;"인게임누적합배수",ChapterTable!$R:$S,2,0)*D129)
  )
  )
  )
)</f>
        <v>97.5</v>
      </c>
      <c r="J129" t="str">
        <f>IF(ISBLANK(I129),"",
IFERROR(VLOOKUP(I129,[1]StringTable!$1:$1048576,MATCH("kor|String",[1]StringTable!$1:$1,0),0),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580</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IF(ISBLANK(AB129),"",IF(ISERROR(VLOOKUP(AB129,[3]DropTable!$A:$A,1,0)),"드랍없음",""))</f>
        <v/>
      </c>
      <c r="AE129" t="str">
        <f>IF(ISBLANK(AD129),"",IF(ISERROR(VLOOKUP(AD129,[3]DropTable!$A:$A,1,0)),"드랍없음",""))</f>
        <v/>
      </c>
      <c r="AH129">
        <v>1.5</v>
      </c>
      <c r="AI129">
        <f t="shared" si="14"/>
        <v>0.2</v>
      </c>
      <c r="AJ129">
        <f t="shared" si="12"/>
        <v>0.27466666000000001</v>
      </c>
      <c r="AK129">
        <f t="shared" si="13"/>
        <v>1</v>
      </c>
      <c r="AL129">
        <v>0</v>
      </c>
    </row>
    <row r="130" spans="1:38" x14ac:dyDescent="0.3">
      <c r="A130">
        <v>2</v>
      </c>
      <c r="B130">
        <v>46</v>
      </c>
      <c r="C130">
        <f>IF(OR($L130=TRUE,$A130=0,MOD($A130,ChapterTable!$R$20)&lt;&gt;0),
MAX(0,INT(($B130+ChapterTable!$P$26+VLOOKUP(SUBSTITUTE(C$1,"성장단계","")&amp;"단계오프셋",ChapterTable!$R:$S,2,0))/ChapterTable!$P$23)),
MAX(0,INT(($B130+ChapterTable!$R$26+VLOOKUP(SUBSTITUTE(C$1,"성장단계","")&amp;"보스단계오프셋",ChapterTable!$R:$S,2,0))/ChapterTable!$R$23)))</f>
        <v>5</v>
      </c>
      <c r="D130">
        <f>IF(OR($L130=TRUE,$A130=0,MOD($A130,ChapterTable!$R$20)&lt;&gt;0),
MAX(0,INT(($B130+ChapterTable!$P$26+VLOOKUP(SUBSTITUTE(D$1,"성장단계","")&amp;"단계오프셋",ChapterTable!$R:$S,2,0))/ChapterTable!$P$23)),
MAX(0,INT(($B130+ChapterTable!$R$26+VLOOKUP(SUBSTITUTE(D$1,"성장단계","")&amp;"보스단계오프셋",ChapterTable!$R:$S,2,0))/ChapterTable!$R$23)))</f>
        <v>4</v>
      </c>
      <c r="E130" s="1">
        <f ca="1">IF(AND($A130=0,$B130=1),
    VLOOKUP(1,ChapterTable!$1:$1048576,MATCH("최종"&amp;SUBSTITUTE(SUBSTITUTE(E$1,"standard",""),"|Float",""),ChapterTable!$1:$1,0),0)*ChapterTable!$P$17,
  IF(AND($A130=0,$B130=0),
    E131,
  IF($B130=0,
    VLOOKUP($A130,ChapterTable!$1:$1048576,MATCH("최종"&amp;SUBSTITUTE(SUBSTITUTE(E$1,"standard",""),"|Float",""),ChapterTable!$1:$1,0),0),
  IF($B130=1,
    IF($L130=FALSE,
      VLOOKUP($A130,ChapterTable!$1:$1048576,MATCH("최종"&amp;SUBSTITUTE(SUBSTITUTE(E$1,"standard",""),"|Float",""),ChapterTable!$1:$1,0),0),
      VLOOKUP($A130-ChapterTable!$P$11,ChapterTable!$1:$1048576,MATCH("최종"&amp;SUBSTITUTE(SUBSTITUTE(E$1,"standard",""),"|Float",""),ChapterTable!$1:$1,0),0)*ChapterTable!$P$14
    ),
  OFFSET(E130,-$B130+IF($L130,1,0),0)*IF($B130&gt;OFFSET($B130,1,0),ChapterTable!$R$17,1)*
    (VLOOKUP(SUBSTITUTE(SUBSTITUTE(E$1,"standard",""),"|Float","")&amp;IF(OR($L130=TRUE,$A130=0,MOD($A130,ChapterTable!$R$20)&lt;&gt;0),"","보스")&amp;"인게임누적곱배수",ChapterTable!$R:$S,2,0)^C130
    +VLOOKUP(SUBSTITUTE(SUBSTITUTE(E$1,"standard",""),"|Float","")&amp;IF(OR($L130=TRUE,$A130=0,MOD($A130,ChapterTable!$R$20)&lt;&gt;0),"","보스")&amp;"인게임누적합배수",ChapterTable!$R:$S,2,0)*C130)
  )
  )
  )
)</f>
        <v>360</v>
      </c>
      <c r="F130" s="1">
        <f ca="1">IF(AND($A130=0,$B130=1),
    VLOOKUP(1,ChapterTable!$1:$1048576,MATCH("최종"&amp;SUBSTITUTE(SUBSTITUTE(F$1,"standard",""),"|Float",""),ChapterTable!$1:$1,0),0)*ChapterTable!$P$17,
  IF(AND($A130=0,$B130=0),
    F131,
  IF($B130=0,
    VLOOKUP($A130,ChapterTable!$1:$1048576,MATCH("최종"&amp;SUBSTITUTE(SUBSTITUTE(F$1,"standard",""),"|Float",""),ChapterTable!$1:$1,0),0),
  IF($B130=1,
    IF($L130=FALSE,
      VLOOKUP($A130,ChapterTable!$1:$1048576,MATCH("최종"&amp;SUBSTITUTE(SUBSTITUTE(F$1,"standard",""),"|Float",""),ChapterTable!$1:$1,0),0),
      VLOOKUP($A130-ChapterTable!$P$11,ChapterTable!$1:$1048576,MATCH("최종"&amp;SUBSTITUTE(SUBSTITUTE(F$1,"standard",""),"|Float",""),ChapterTable!$1:$1,0),0)*ChapterTable!$P$14
    ),
  OFFSET(F130,-$B130+IF($L130,1,0),0)*
    (VLOOKUP(SUBSTITUTE(SUBSTITUTE(F$1,"standard",""),"|Float","")&amp;IF(OR($L130=TRUE,$A130=0,MOD($A130,ChapterTable!$R$20)&lt;&gt;0),"","보스")&amp;"인게임누적곱배수",ChapterTable!$R:$S,2,0)^D130
    +VLOOKUP(SUBSTITUTE(SUBSTITUTE(F$1,"standard",""),"|Float","")&amp;IF(OR($L130=TRUE,$A130=0,MOD($A130,ChapterTable!$R$20)&lt;&gt;0),"","보스")&amp;"인게임누적합배수",ChapterTable!$R:$S,2,0)*D130)
  )
  )
  )
)</f>
        <v>97.5</v>
      </c>
      <c r="J130" t="str">
        <f>IF(ISBLANK(I130),"",
IFERROR(VLOOKUP(I130,[1]StringTable!$1:$1048576,MATCH("kor|String",[1]StringTable!$1:$1,0),0),
"스트링없음"))</f>
        <v/>
      </c>
      <c r="L130" t="b">
        <v>0</v>
      </c>
      <c r="N130" t="str">
        <f>IF(ISBLANK(M130),"",IF(ISERROR(VLOOKUP(M130,MapTable!$A:$A,1,0)),"맵없음",""))</f>
        <v/>
      </c>
      <c r="O130">
        <f t="shared" si="8"/>
        <v>5</v>
      </c>
      <c r="Q130">
        <f t="shared" si="9"/>
        <v>5</v>
      </c>
      <c r="R130" t="b">
        <f t="shared" ca="1" si="10"/>
        <v>0</v>
      </c>
      <c r="T130" t="b">
        <f t="shared" ca="1" si="11"/>
        <v>0</v>
      </c>
      <c r="U130" t="s">
        <v>656</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IF(ISBLANK(AB130),"",IF(ISERROR(VLOOKUP(AB130,[3]DropTable!$A:$A,1,0)),"드랍없음",""))</f>
        <v/>
      </c>
      <c r="AE130" t="str">
        <f>IF(ISBLANK(AD130),"",IF(ISERROR(VLOOKUP(AD130,[3]DropTable!$A:$A,1,0)),"드랍없음",""))</f>
        <v/>
      </c>
      <c r="AH130">
        <v>1.5</v>
      </c>
      <c r="AI130">
        <f t="shared" si="14"/>
        <v>0.2</v>
      </c>
      <c r="AJ130">
        <f t="shared" si="12"/>
        <v>0.27466666000000001</v>
      </c>
      <c r="AK130">
        <f t="shared" si="13"/>
        <v>1</v>
      </c>
      <c r="AL130">
        <v>0</v>
      </c>
    </row>
    <row r="131" spans="1:38" x14ac:dyDescent="0.3">
      <c r="A131">
        <v>2</v>
      </c>
      <c r="B131">
        <v>47</v>
      </c>
      <c r="C131">
        <f>IF(OR($L131=TRUE,$A131=0,MOD($A131,ChapterTable!$R$20)&lt;&gt;0),
MAX(0,INT(($B131+ChapterTable!$P$26+VLOOKUP(SUBSTITUTE(C$1,"성장단계","")&amp;"단계오프셋",ChapterTable!$R:$S,2,0))/ChapterTable!$P$23)),
MAX(0,INT(($B131+ChapterTable!$R$26+VLOOKUP(SUBSTITUTE(C$1,"성장단계","")&amp;"보스단계오프셋",ChapterTable!$R:$S,2,0))/ChapterTable!$R$23)))</f>
        <v>5</v>
      </c>
      <c r="D131">
        <f>IF(OR($L131=TRUE,$A131=0,MOD($A131,ChapterTable!$R$20)&lt;&gt;0),
MAX(0,INT(($B131+ChapterTable!$P$26+VLOOKUP(SUBSTITUTE(D$1,"성장단계","")&amp;"단계오프셋",ChapterTable!$R:$S,2,0))/ChapterTable!$P$23)),
MAX(0,INT(($B131+ChapterTable!$R$26+VLOOKUP(SUBSTITUTE(D$1,"성장단계","")&amp;"보스단계오프셋",ChapterTable!$R:$S,2,0))/ChapterTable!$R$23)))</f>
        <v>4</v>
      </c>
      <c r="E131" s="1">
        <f ca="1">IF(AND($A131=0,$B131=1),
    VLOOKUP(1,ChapterTable!$1:$1048576,MATCH("최종"&amp;SUBSTITUTE(SUBSTITUTE(E$1,"standard",""),"|Float",""),ChapterTable!$1:$1,0),0)*ChapterTable!$P$17,
  IF(AND($A131=0,$B131=0),
    E132,
  IF($B131=0,
    VLOOKUP($A131,ChapterTable!$1:$1048576,MATCH("최종"&amp;SUBSTITUTE(SUBSTITUTE(E$1,"standard",""),"|Float",""),ChapterTable!$1:$1,0),0),
  IF($B131=1,
    IF($L131=FALSE,
      VLOOKUP($A131,ChapterTable!$1:$1048576,MATCH("최종"&amp;SUBSTITUTE(SUBSTITUTE(E$1,"standard",""),"|Float",""),ChapterTable!$1:$1,0),0),
      VLOOKUP($A131-ChapterTable!$P$11,ChapterTable!$1:$1048576,MATCH("최종"&amp;SUBSTITUTE(SUBSTITUTE(E$1,"standard",""),"|Float",""),ChapterTable!$1:$1,0),0)*ChapterTable!$P$14
    ),
  OFFSET(E131,-$B131+IF($L131,1,0),0)*IF($B131&gt;OFFSET($B131,1,0),ChapterTable!$R$17,1)*
    (VLOOKUP(SUBSTITUTE(SUBSTITUTE(E$1,"standard",""),"|Float","")&amp;IF(OR($L131=TRUE,$A131=0,MOD($A131,ChapterTable!$R$20)&lt;&gt;0),"","보스")&amp;"인게임누적곱배수",ChapterTable!$R:$S,2,0)^C131
    +VLOOKUP(SUBSTITUTE(SUBSTITUTE(E$1,"standard",""),"|Float","")&amp;IF(OR($L131=TRUE,$A131=0,MOD($A131,ChapterTable!$R$20)&lt;&gt;0),"","보스")&amp;"인게임누적합배수",ChapterTable!$R:$S,2,0)*C131)
  )
  )
  )
)</f>
        <v>360</v>
      </c>
      <c r="F131" s="1">
        <f ca="1">IF(AND($A131=0,$B131=1),
    VLOOKUP(1,ChapterTable!$1:$1048576,MATCH("최종"&amp;SUBSTITUTE(SUBSTITUTE(F$1,"standard",""),"|Float",""),ChapterTable!$1:$1,0),0)*ChapterTable!$P$17,
  IF(AND($A131=0,$B131=0),
    F132,
  IF($B131=0,
    VLOOKUP($A131,ChapterTable!$1:$1048576,MATCH("최종"&amp;SUBSTITUTE(SUBSTITUTE(F$1,"standard",""),"|Float",""),ChapterTable!$1:$1,0),0),
  IF($B131=1,
    IF($L131=FALSE,
      VLOOKUP($A131,ChapterTable!$1:$1048576,MATCH("최종"&amp;SUBSTITUTE(SUBSTITUTE(F$1,"standard",""),"|Float",""),ChapterTable!$1:$1,0),0),
      VLOOKUP($A131-ChapterTable!$P$11,ChapterTable!$1:$1048576,MATCH("최종"&amp;SUBSTITUTE(SUBSTITUTE(F$1,"standard",""),"|Float",""),ChapterTable!$1:$1,0),0)*ChapterTable!$P$14
    ),
  OFFSET(F131,-$B131+IF($L131,1,0),0)*
    (VLOOKUP(SUBSTITUTE(SUBSTITUTE(F$1,"standard",""),"|Float","")&amp;IF(OR($L131=TRUE,$A131=0,MOD($A131,ChapterTable!$R$20)&lt;&gt;0),"","보스")&amp;"인게임누적곱배수",ChapterTable!$R:$S,2,0)^D131
    +VLOOKUP(SUBSTITUTE(SUBSTITUTE(F$1,"standard",""),"|Float","")&amp;IF(OR($L131=TRUE,$A131=0,MOD($A131,ChapterTable!$R$20)&lt;&gt;0),"","보스")&amp;"인게임누적합배수",ChapterTable!$R:$S,2,0)*D131)
  )
  )
  )
)</f>
        <v>97.5</v>
      </c>
      <c r="J131" t="str">
        <f>IF(ISBLANK(I131),"",
IFERROR(VLOOKUP(I131,[1]StringTable!$1:$1048576,MATCH("kor|String",[1]StringTable!$1:$1,0),0),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657</v>
      </c>
      <c r="V131" t="str">
        <f>IF(ISBLANK(U131),"",IF(ISERROR(VLOOKUP(U131,MapTable!$A:$A,1,0)),"맵없음",""))</f>
        <v/>
      </c>
      <c r="W131" t="s">
        <v>690</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IF(ISBLANK(AB131),"",IF(ISERROR(VLOOKUP(AB131,[3]DropTable!$A:$A,1,0)),"드랍없음",""))</f>
        <v/>
      </c>
      <c r="AE131" t="str">
        <f>IF(ISBLANK(AD131),"",IF(ISERROR(VLOOKUP(AD131,[3]DropTable!$A:$A,1,0)),"드랍없음",""))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c r="AL131">
        <v>0</v>
      </c>
    </row>
    <row r="132" spans="1:38" x14ac:dyDescent="0.3">
      <c r="A132">
        <v>2</v>
      </c>
      <c r="B132">
        <v>48</v>
      </c>
      <c r="C132">
        <f>IF(OR($L132=TRUE,$A132=0,MOD($A132,ChapterTable!$R$20)&lt;&gt;0),
MAX(0,INT(($B132+ChapterTable!$P$26+VLOOKUP(SUBSTITUTE(C$1,"성장단계","")&amp;"단계오프셋",ChapterTable!$R:$S,2,0))/ChapterTable!$P$23)),
MAX(0,INT(($B132+ChapterTable!$R$26+VLOOKUP(SUBSTITUTE(C$1,"성장단계","")&amp;"보스단계오프셋",ChapterTable!$R:$S,2,0))/ChapterTable!$R$23)))</f>
        <v>5</v>
      </c>
      <c r="D132">
        <f>IF(OR($L132=TRUE,$A132=0,MOD($A132,ChapterTable!$R$20)&lt;&gt;0),
MAX(0,INT(($B132+ChapterTable!$P$26+VLOOKUP(SUBSTITUTE(D$1,"성장단계","")&amp;"단계오프셋",ChapterTable!$R:$S,2,0))/ChapterTable!$P$23)),
MAX(0,INT(($B132+ChapterTable!$R$26+VLOOKUP(SUBSTITUTE(D$1,"성장단계","")&amp;"보스단계오프셋",ChapterTable!$R:$S,2,0))/ChapterTable!$R$23)))</f>
        <v>4</v>
      </c>
      <c r="E132" s="1">
        <f ca="1">IF(AND($A132=0,$B132=1),
    VLOOKUP(1,ChapterTable!$1:$1048576,MATCH("최종"&amp;SUBSTITUTE(SUBSTITUTE(E$1,"standard",""),"|Float",""),ChapterTable!$1:$1,0),0)*ChapterTable!$P$17,
  IF(AND($A132=0,$B132=0),
    E133,
  IF($B132=0,
    VLOOKUP($A132,ChapterTable!$1:$1048576,MATCH("최종"&amp;SUBSTITUTE(SUBSTITUTE(E$1,"standard",""),"|Float",""),ChapterTable!$1:$1,0),0),
  IF($B132=1,
    IF($L132=FALSE,
      VLOOKUP($A132,ChapterTable!$1:$1048576,MATCH("최종"&amp;SUBSTITUTE(SUBSTITUTE(E$1,"standard",""),"|Float",""),ChapterTable!$1:$1,0),0),
      VLOOKUP($A132-ChapterTable!$P$11,ChapterTable!$1:$1048576,MATCH("최종"&amp;SUBSTITUTE(SUBSTITUTE(E$1,"standard",""),"|Float",""),ChapterTable!$1:$1,0),0)*ChapterTable!$P$14
    ),
  OFFSET(E132,-$B132+IF($L132,1,0),0)*IF($B132&gt;OFFSET($B132,1,0),ChapterTable!$R$17,1)*
    (VLOOKUP(SUBSTITUTE(SUBSTITUTE(E$1,"standard",""),"|Float","")&amp;IF(OR($L132=TRUE,$A132=0,MOD($A132,ChapterTable!$R$20)&lt;&gt;0),"","보스")&amp;"인게임누적곱배수",ChapterTable!$R:$S,2,0)^C132
    +VLOOKUP(SUBSTITUTE(SUBSTITUTE(E$1,"standard",""),"|Float","")&amp;IF(OR($L132=TRUE,$A132=0,MOD($A132,ChapterTable!$R$20)&lt;&gt;0),"","보스")&amp;"인게임누적합배수",ChapterTable!$R:$S,2,0)*C132)
  )
  )
  )
)</f>
        <v>360</v>
      </c>
      <c r="F132" s="1">
        <f ca="1">IF(AND($A132=0,$B132=1),
    VLOOKUP(1,ChapterTable!$1:$1048576,MATCH("최종"&amp;SUBSTITUTE(SUBSTITUTE(F$1,"standard",""),"|Float",""),ChapterTable!$1:$1,0),0)*ChapterTable!$P$17,
  IF(AND($A132=0,$B132=0),
    F133,
  IF($B132=0,
    VLOOKUP($A132,ChapterTable!$1:$1048576,MATCH("최종"&amp;SUBSTITUTE(SUBSTITUTE(F$1,"standard",""),"|Float",""),ChapterTable!$1:$1,0),0),
  IF($B132=1,
    IF($L132=FALSE,
      VLOOKUP($A132,ChapterTable!$1:$1048576,MATCH("최종"&amp;SUBSTITUTE(SUBSTITUTE(F$1,"standard",""),"|Float",""),ChapterTable!$1:$1,0),0),
      VLOOKUP($A132-ChapterTable!$P$11,ChapterTable!$1:$1048576,MATCH("최종"&amp;SUBSTITUTE(SUBSTITUTE(F$1,"standard",""),"|Float",""),ChapterTable!$1:$1,0),0)*ChapterTable!$P$14
    ),
  OFFSET(F132,-$B132+IF($L132,1,0),0)*
    (VLOOKUP(SUBSTITUTE(SUBSTITUTE(F$1,"standard",""),"|Float","")&amp;IF(OR($L132=TRUE,$A132=0,MOD($A132,ChapterTable!$R$20)&lt;&gt;0),"","보스")&amp;"인게임누적곱배수",ChapterTable!$R:$S,2,0)^D132
    +VLOOKUP(SUBSTITUTE(SUBSTITUTE(F$1,"standard",""),"|Float","")&amp;IF(OR($L132=TRUE,$A132=0,MOD($A132,ChapterTable!$R$20)&lt;&gt;0),"","보스")&amp;"인게임누적합배수",ChapterTable!$R:$S,2,0)*D132)
  )
  )
  )
)</f>
        <v>97.5</v>
      </c>
      <c r="J132" t="str">
        <f>IF(ISBLANK(I132),"",
IFERROR(VLOOKUP(I132,[1]StringTable!$1:$1048576,MATCH("kor|String",[1]StringTable!$1:$1,0),0),
"스트링없음"))</f>
        <v/>
      </c>
      <c r="L132" t="b">
        <v>0</v>
      </c>
      <c r="N132" t="str">
        <f>IF(ISBLANK(M132),"",IF(ISERROR(VLOOKUP(M132,MapTable!$A:$A,1,0)),"맵없음",""))</f>
        <v/>
      </c>
      <c r="O132">
        <f t="shared" si="16"/>
        <v>5</v>
      </c>
      <c r="Q132">
        <f t="shared" si="17"/>
        <v>5</v>
      </c>
      <c r="R132" t="b">
        <f t="shared" ca="1" si="18"/>
        <v>0</v>
      </c>
      <c r="T132" t="b">
        <f t="shared" ca="1" si="19"/>
        <v>0</v>
      </c>
      <c r="U132" t="s">
        <v>658</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IF(ISBLANK(AB132),"",IF(ISERROR(VLOOKUP(AB132,[3]DropTable!$A:$A,1,0)),"드랍없음",""))</f>
        <v/>
      </c>
      <c r="AE132" t="str">
        <f>IF(ISBLANK(AD132),"",IF(ISERROR(VLOOKUP(AD132,[3]DropTable!$A:$A,1,0)),"드랍없음",""))</f>
        <v/>
      </c>
      <c r="AH132">
        <v>1.5</v>
      </c>
      <c r="AI132">
        <f t="shared" ref="AI132:AI195" si="22">IF(B132=0,0,1/(INT((B132-1)/10)+1))</f>
        <v>0.2</v>
      </c>
      <c r="AJ132">
        <f t="shared" si="20"/>
        <v>0.27466666000000001</v>
      </c>
      <c r="AK132">
        <f t="shared" si="21"/>
        <v>1</v>
      </c>
      <c r="AL132">
        <v>0</v>
      </c>
    </row>
    <row r="133" spans="1:38" x14ac:dyDescent="0.3">
      <c r="A133">
        <v>2</v>
      </c>
      <c r="B133">
        <v>49</v>
      </c>
      <c r="C133">
        <f>IF(OR($L133=TRUE,$A133=0,MOD($A133,ChapterTable!$R$20)&lt;&gt;0),
MAX(0,INT(($B133+ChapterTable!$P$26+VLOOKUP(SUBSTITUTE(C$1,"성장단계","")&amp;"단계오프셋",ChapterTable!$R:$S,2,0))/ChapterTable!$P$23)),
MAX(0,INT(($B133+ChapterTable!$R$26+VLOOKUP(SUBSTITUTE(C$1,"성장단계","")&amp;"보스단계오프셋",ChapterTable!$R:$S,2,0))/ChapterTable!$R$23)))</f>
        <v>5</v>
      </c>
      <c r="D133">
        <f>IF(OR($L133=TRUE,$A133=0,MOD($A133,ChapterTable!$R$20)&lt;&gt;0),
MAX(0,INT(($B133+ChapterTable!$P$26+VLOOKUP(SUBSTITUTE(D$1,"성장단계","")&amp;"단계오프셋",ChapterTable!$R:$S,2,0))/ChapterTable!$P$23)),
MAX(0,INT(($B133+ChapterTable!$R$26+VLOOKUP(SUBSTITUTE(D$1,"성장단계","")&amp;"보스단계오프셋",ChapterTable!$R:$S,2,0))/ChapterTable!$R$23)))</f>
        <v>4</v>
      </c>
      <c r="E133" s="1">
        <f ca="1">IF(AND($A133=0,$B133=1),
    VLOOKUP(1,ChapterTable!$1:$1048576,MATCH("최종"&amp;SUBSTITUTE(SUBSTITUTE(E$1,"standard",""),"|Float",""),ChapterTable!$1:$1,0),0)*ChapterTable!$P$17,
  IF(AND($A133=0,$B133=0),
    E134,
  IF($B133=0,
    VLOOKUP($A133,ChapterTable!$1:$1048576,MATCH("최종"&amp;SUBSTITUTE(SUBSTITUTE(E$1,"standard",""),"|Float",""),ChapterTable!$1:$1,0),0),
  IF($B133=1,
    IF($L133=FALSE,
      VLOOKUP($A133,ChapterTable!$1:$1048576,MATCH("최종"&amp;SUBSTITUTE(SUBSTITUTE(E$1,"standard",""),"|Float",""),ChapterTable!$1:$1,0),0),
      VLOOKUP($A133-ChapterTable!$P$11,ChapterTable!$1:$1048576,MATCH("최종"&amp;SUBSTITUTE(SUBSTITUTE(E$1,"standard",""),"|Float",""),ChapterTable!$1:$1,0),0)*ChapterTable!$P$14
    ),
  OFFSET(E133,-$B133+IF($L133,1,0),0)*IF($B133&gt;OFFSET($B133,1,0),ChapterTable!$R$17,1)*
    (VLOOKUP(SUBSTITUTE(SUBSTITUTE(E$1,"standard",""),"|Float","")&amp;IF(OR($L133=TRUE,$A133=0,MOD($A133,ChapterTable!$R$20)&lt;&gt;0),"","보스")&amp;"인게임누적곱배수",ChapterTable!$R:$S,2,0)^C133
    +VLOOKUP(SUBSTITUTE(SUBSTITUTE(E$1,"standard",""),"|Float","")&amp;IF(OR($L133=TRUE,$A133=0,MOD($A133,ChapterTable!$R$20)&lt;&gt;0),"","보스")&amp;"인게임누적합배수",ChapterTable!$R:$S,2,0)*C133)
  )
  )
  )
)</f>
        <v>360</v>
      </c>
      <c r="F133" s="1">
        <f ca="1">IF(AND($A133=0,$B133=1),
    VLOOKUP(1,ChapterTable!$1:$1048576,MATCH("최종"&amp;SUBSTITUTE(SUBSTITUTE(F$1,"standard",""),"|Float",""),ChapterTable!$1:$1,0),0)*ChapterTable!$P$17,
  IF(AND($A133=0,$B133=0),
    F134,
  IF($B133=0,
    VLOOKUP($A133,ChapterTable!$1:$1048576,MATCH("최종"&amp;SUBSTITUTE(SUBSTITUTE(F$1,"standard",""),"|Float",""),ChapterTable!$1:$1,0),0),
  IF($B133=1,
    IF($L133=FALSE,
      VLOOKUP($A133,ChapterTable!$1:$1048576,MATCH("최종"&amp;SUBSTITUTE(SUBSTITUTE(F$1,"standard",""),"|Float",""),ChapterTable!$1:$1,0),0),
      VLOOKUP($A133-ChapterTable!$P$11,ChapterTable!$1:$1048576,MATCH("최종"&amp;SUBSTITUTE(SUBSTITUTE(F$1,"standard",""),"|Float",""),ChapterTable!$1:$1,0),0)*ChapterTable!$P$14
    ),
  OFFSET(F133,-$B133+IF($L133,1,0),0)*
    (VLOOKUP(SUBSTITUTE(SUBSTITUTE(F$1,"standard",""),"|Float","")&amp;IF(OR($L133=TRUE,$A133=0,MOD($A133,ChapterTable!$R$20)&lt;&gt;0),"","보스")&amp;"인게임누적곱배수",ChapterTable!$R:$S,2,0)^D133
    +VLOOKUP(SUBSTITUTE(SUBSTITUTE(F$1,"standard",""),"|Float","")&amp;IF(OR($L133=TRUE,$A133=0,MOD($A133,ChapterTable!$R$20)&lt;&gt;0),"","보스")&amp;"인게임누적합배수",ChapterTable!$R:$S,2,0)*D133)
  )
  )
  )
)</f>
        <v>97.5</v>
      </c>
      <c r="J133" t="str">
        <f>IF(ISBLANK(I133),"",
IFERROR(VLOOKUP(I133,[1]StringTable!$1:$1048576,MATCH("kor|String",[1]StringTable!$1:$1,0),0),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659</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IF(ISBLANK(AB133),"",IF(ISERROR(VLOOKUP(AB133,[3]DropTable!$A:$A,1,0)),"드랍없음",""))</f>
        <v/>
      </c>
      <c r="AE133" t="str">
        <f>IF(ISBLANK(AD133),"",IF(ISERROR(VLOOKUP(AD133,[3]DropTable!$A:$A,1,0)),"드랍없음",""))</f>
        <v/>
      </c>
      <c r="AH133">
        <v>1.5</v>
      </c>
      <c r="AI133">
        <f t="shared" si="22"/>
        <v>0.2</v>
      </c>
      <c r="AJ133">
        <f t="shared" si="20"/>
        <v>0.27466666000000001</v>
      </c>
      <c r="AK133">
        <f t="shared" si="21"/>
        <v>1</v>
      </c>
      <c r="AL133">
        <v>0</v>
      </c>
    </row>
    <row r="134" spans="1:38" x14ac:dyDescent="0.3">
      <c r="A134">
        <v>2</v>
      </c>
      <c r="B134">
        <v>50</v>
      </c>
      <c r="C134">
        <f>IF(OR($L134=TRUE,$A134=0,MOD($A134,ChapterTable!$R$20)&lt;&gt;0),
MAX(0,INT(($B134+ChapterTable!$P$26+VLOOKUP(SUBSTITUTE(C$1,"성장단계","")&amp;"단계오프셋",ChapterTable!$R:$S,2,0))/ChapterTable!$P$23)),
MAX(0,INT(($B134+ChapterTable!$R$26+VLOOKUP(SUBSTITUTE(C$1,"성장단계","")&amp;"보스단계오프셋",ChapterTable!$R:$S,2,0))/ChapterTable!$R$23)))</f>
        <v>5</v>
      </c>
      <c r="D134">
        <f>IF(OR($L134=TRUE,$A134=0,MOD($A134,ChapterTable!$R$20)&lt;&gt;0),
MAX(0,INT(($B134+ChapterTable!$P$26+VLOOKUP(SUBSTITUTE(D$1,"성장단계","")&amp;"단계오프셋",ChapterTable!$R:$S,2,0))/ChapterTable!$P$23)),
MAX(0,INT(($B134+ChapterTable!$R$26+VLOOKUP(SUBSTITUTE(D$1,"성장단계","")&amp;"보스단계오프셋",ChapterTable!$R:$S,2,0))/ChapterTable!$R$23)))</f>
        <v>4</v>
      </c>
      <c r="E134" s="1">
        <f ca="1">IF(AND($A134=0,$B134=1),
    VLOOKUP(1,ChapterTable!$1:$1048576,MATCH("최종"&amp;SUBSTITUTE(SUBSTITUTE(E$1,"standard",""),"|Float",""),ChapterTable!$1:$1,0),0)*ChapterTable!$P$17,
  IF(AND($A134=0,$B134=0),
    E135,
  IF($B134=0,
    VLOOKUP($A134,ChapterTable!$1:$1048576,MATCH("최종"&amp;SUBSTITUTE(SUBSTITUTE(E$1,"standard",""),"|Float",""),ChapterTable!$1:$1,0),0),
  IF($B134=1,
    IF($L134=FALSE,
      VLOOKUP($A134,ChapterTable!$1:$1048576,MATCH("최종"&amp;SUBSTITUTE(SUBSTITUTE(E$1,"standard",""),"|Float",""),ChapterTable!$1:$1,0),0),
      VLOOKUP($A134-ChapterTable!$P$11,ChapterTable!$1:$1048576,MATCH("최종"&amp;SUBSTITUTE(SUBSTITUTE(E$1,"standard",""),"|Float",""),ChapterTable!$1:$1,0),0)*ChapterTable!$P$14
    ),
  OFFSET(E134,-$B134+IF($L134,1,0),0)*IF($B134&gt;OFFSET($B134,1,0),ChapterTable!$R$17,1)*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
  )
  )
  )
)</f>
        <v>468</v>
      </c>
      <c r="F134" s="1">
        <f ca="1">IF(AND($A134=0,$B134=1),
    VLOOKUP(1,ChapterTable!$1:$1048576,MATCH("최종"&amp;SUBSTITUTE(SUBSTITUTE(F$1,"standard",""),"|Float",""),ChapterTable!$1:$1,0),0)*ChapterTable!$P$17,
  IF(AND($A134=0,$B134=0),
    F135,
  IF($B134=0,
    VLOOKUP($A134,ChapterTable!$1:$1048576,MATCH("최종"&amp;SUBSTITUTE(SUBSTITUTE(F$1,"standard",""),"|Float",""),ChapterTable!$1:$1,0),0),
  IF($B134=1,
    IF($L134=FALSE,
      VLOOKUP($A134,ChapterTable!$1:$1048576,MATCH("최종"&amp;SUBSTITUTE(SUBSTITUTE(F$1,"standard",""),"|Float",""),ChapterTable!$1:$1,0),0),
      VLOOKUP($A134-ChapterTable!$P$11,ChapterTable!$1:$1048576,MATCH("최종"&amp;SUBSTITUTE(SUBSTITUTE(F$1,"standard",""),"|Float",""),ChapterTable!$1:$1,0),0)*ChapterTable!$P$14
    ),
  OFFSET(F134,-$B134+IF($L134,1,0),0)*
    (VLOOKUP(SUBSTITUTE(SUBSTITUTE(F$1,"standard",""),"|Float","")&amp;IF(OR($L134=TRUE,$A134=0,MOD($A134,ChapterTable!$R$20)&lt;&gt;0),"","보스")&amp;"인게임누적곱배수",ChapterTable!$R:$S,2,0)^D134
    +VLOOKUP(SUBSTITUTE(SUBSTITUTE(F$1,"standard",""),"|Float","")&amp;IF(OR($L134=TRUE,$A134=0,MOD($A134,ChapterTable!$R$20)&lt;&gt;0),"","보스")&amp;"인게임누적합배수",ChapterTable!$R:$S,2,0)*D134)
  )
  )
  )
)</f>
        <v>97.5</v>
      </c>
      <c r="J134" t="str">
        <f>IF(ISBLANK(I134),"",
IFERROR(VLOOKUP(I134,[1]StringTable!$1:$1048576,MATCH("kor|String",[1]StringTable!$1:$1,0),0),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590</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6002</v>
      </c>
      <c r="AE134" t="str">
        <f>IF(ISBLANK(AD134),"",IF(ISERROR(VLOOKUP(AD134,[3]DropTable!$A:$A,1,0)),"드랍없음",""))</f>
        <v/>
      </c>
      <c r="AF134">
        <f ca="1">1.25*IF($B134&gt;OFFSET($B134,1,0),ChapterTable!$R$17,1)*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f>
        <v>3.25</v>
      </c>
      <c r="AG134">
        <f ca="1">35/AF134</f>
        <v>10.76923076923077</v>
      </c>
      <c r="AH134">
        <v>1.5</v>
      </c>
      <c r="AI134">
        <f t="shared" si="22"/>
        <v>0.2</v>
      </c>
      <c r="AJ134">
        <f t="shared" si="20"/>
        <v>1</v>
      </c>
      <c r="AK134">
        <f t="shared" si="21"/>
        <v>1</v>
      </c>
      <c r="AL134">
        <v>0</v>
      </c>
    </row>
    <row r="135" spans="1:38" x14ac:dyDescent="0.3">
      <c r="A135">
        <v>3</v>
      </c>
      <c r="B135">
        <v>0</v>
      </c>
      <c r="C135">
        <f>IF(OR($L135=TRUE,$A135=0,MOD($A135,ChapterTable!$R$20)&lt;&gt;0),
MAX(0,INT(($B135+ChapterTable!$P$26+VLOOKUP(SUBSTITUTE(C$1,"성장단계","")&amp;"단계오프셋",ChapterTable!$R:$S,2,0))/ChapterTable!$P$23)),
MAX(0,INT(($B135+ChapterTable!$R$26+VLOOKUP(SUBSTITUTE(C$1,"성장단계","")&amp;"보스단계오프셋",ChapterTable!$R:$S,2,0))/ChapterTable!$R$23)))</f>
        <v>0</v>
      </c>
      <c r="D135">
        <f>IF(OR($L135=TRUE,$A135=0,MOD($A135,ChapterTable!$R$20)&lt;&gt;0),
MAX(0,INT(($B135+ChapterTable!$P$26+VLOOKUP(SUBSTITUTE(D$1,"성장단계","")&amp;"단계오프셋",ChapterTable!$R:$S,2,0))/ChapterTable!$P$23)),
MAX(0,INT(($B135+ChapterTable!$R$26+VLOOKUP(SUBSTITUTE(D$1,"성장단계","")&amp;"보스단계오프셋",ChapterTable!$R:$S,2,0))/ChapterTable!$R$23)))</f>
        <v>0</v>
      </c>
      <c r="E135" s="1">
        <f ca="1">IF(AND($A135=0,$B135=1),
    VLOOKUP(1,ChapterTable!$1:$1048576,MATCH("최종"&amp;SUBSTITUTE(SUBSTITUTE(E$1,"standard",""),"|Float",""),ChapterTable!$1:$1,0),0)*ChapterTable!$P$17,
  IF(AND($A135=0,$B135=0),
    E136,
  IF($B135=0,
    VLOOKUP($A135,ChapterTable!$1:$1048576,MATCH("최종"&amp;SUBSTITUTE(SUBSTITUTE(E$1,"standard",""),"|Float",""),ChapterTable!$1:$1,0),0),
  IF($B135=1,
    IF($L135=FALSE,
      VLOOKUP($A135,ChapterTable!$1:$1048576,MATCH("최종"&amp;SUBSTITUTE(SUBSTITUTE(E$1,"standard",""),"|Float",""),ChapterTable!$1:$1,0),0),
      VLOOKUP($A135-ChapterTable!$P$11,ChapterTable!$1:$1048576,MATCH("최종"&amp;SUBSTITUTE(SUBSTITUTE(E$1,"standard",""),"|Float",""),ChapterTable!$1:$1,0),0)*ChapterTable!$P$14
    ),
  OFFSET(E135,-$B135+IF($L135,1,0),0)*IF($B135&gt;OFFSET($B135,1,0),ChapterTable!$R$17,1)*
    (VLOOKUP(SUBSTITUTE(SUBSTITUTE(E$1,"standard",""),"|Float","")&amp;IF(OR($L135=TRUE,$A135=0,MOD($A135,ChapterTable!$R$20)&lt;&gt;0),"","보스")&amp;"인게임누적곱배수",ChapterTable!$R:$S,2,0)^C135
    +VLOOKUP(SUBSTITUTE(SUBSTITUTE(E$1,"standard",""),"|Float","")&amp;IF(OR($L135=TRUE,$A135=0,MOD($A135,ChapterTable!$R$20)&lt;&gt;0),"","보스")&amp;"인게임누적합배수",ChapterTable!$R:$S,2,0)*C135)
  )
  )
  )
)</f>
        <v>270</v>
      </c>
      <c r="F135" s="1">
        <f ca="1">IF(AND($A135=0,$B135=1),
    VLOOKUP(1,ChapterTable!$1:$1048576,MATCH("최종"&amp;SUBSTITUTE(SUBSTITUTE(F$1,"standard",""),"|Float",""),ChapterTable!$1:$1,0),0)*ChapterTable!$P$17,
  IF(AND($A135=0,$B135=0),
    F136,
  IF($B135=0,
    VLOOKUP($A135,ChapterTable!$1:$1048576,MATCH("최종"&amp;SUBSTITUTE(SUBSTITUTE(F$1,"standard",""),"|Float",""),ChapterTable!$1:$1,0),0),
  IF($B135=1,
    IF($L135=FALSE,
      VLOOKUP($A135,ChapterTable!$1:$1048576,MATCH("최종"&amp;SUBSTITUTE(SUBSTITUTE(F$1,"standard",""),"|Float",""),ChapterTable!$1:$1,0),0),
      VLOOKUP($A135-ChapterTable!$P$11,ChapterTable!$1:$1048576,MATCH("최종"&amp;SUBSTITUTE(SUBSTITUTE(F$1,"standard",""),"|Float",""),ChapterTable!$1:$1,0),0)*ChapterTable!$P$14
    ),
  OFFSET(F135,-$B135+IF($L135,1,0),0)*
    (VLOOKUP(SUBSTITUTE(SUBSTITUTE(F$1,"standard",""),"|Float","")&amp;IF(OR($L135=TRUE,$A135=0,MOD($A135,ChapterTable!$R$20)&lt;&gt;0),"","보스")&amp;"인게임누적곱배수",ChapterTable!$R:$S,2,0)^D135
    +VLOOKUP(SUBSTITUTE(SUBSTITUTE(F$1,"standard",""),"|Float","")&amp;IF(OR($L135=TRUE,$A135=0,MOD($A135,ChapterTable!$R$20)&lt;&gt;0),"","보스")&amp;"인게임누적합배수",ChapterTable!$R:$S,2,0)*D135)
  )
  )
  )
)</f>
        <v>112.5</v>
      </c>
      <c r="G135" t="s">
        <v>717</v>
      </c>
      <c r="J135" t="str">
        <f>IF(ISBLANK(I135),"",
IFERROR(VLOOKUP(I135,[1]StringTable!$1:$1048576,MATCH("kor|String",[1]StringTable!$1:$1,0),0),
"스트링없음"))</f>
        <v/>
      </c>
      <c r="L135" t="b">
        <v>0</v>
      </c>
      <c r="M135" t="s">
        <v>731</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22"/>
        <v>0</v>
      </c>
      <c r="AJ135">
        <f t="shared" si="20"/>
        <v>0</v>
      </c>
      <c r="AK135">
        <f t="shared" si="21"/>
        <v>0</v>
      </c>
      <c r="AL135">
        <v>0</v>
      </c>
    </row>
    <row r="136" spans="1:38" x14ac:dyDescent="0.3">
      <c r="A136">
        <v>3</v>
      </c>
      <c r="B136">
        <v>1</v>
      </c>
      <c r="C136">
        <f>IF(OR($L136=TRUE,$A136=0,MOD($A136,ChapterTable!$R$20)&lt;&gt;0),
MAX(0,INT(($B136+ChapterTable!$P$26+VLOOKUP(SUBSTITUTE(C$1,"성장단계","")&amp;"단계오프셋",ChapterTable!$R:$S,2,0))/ChapterTable!$P$23)),
MAX(0,INT(($B136+ChapterTable!$R$26+VLOOKUP(SUBSTITUTE(C$1,"성장단계","")&amp;"보스단계오프셋",ChapterTable!$R:$S,2,0))/ChapterTable!$R$23)))</f>
        <v>0</v>
      </c>
      <c r="D136">
        <f>IF(OR($L136=TRUE,$A136=0,MOD($A136,ChapterTable!$R$20)&lt;&gt;0),
MAX(0,INT(($B136+ChapterTable!$P$26+VLOOKUP(SUBSTITUTE(D$1,"성장단계","")&amp;"단계오프셋",ChapterTable!$R:$S,2,0))/ChapterTable!$P$23)),
MAX(0,INT(($B136+ChapterTable!$R$26+VLOOKUP(SUBSTITUTE(D$1,"성장단계","")&amp;"보스단계오프셋",ChapterTable!$R:$S,2,0))/ChapterTable!$R$23)))</f>
        <v>0</v>
      </c>
      <c r="E136" s="1">
        <f ca="1">IF(AND($A136=0,$B136=1),
    VLOOKUP(1,ChapterTable!$1:$1048576,MATCH("최종"&amp;SUBSTITUTE(SUBSTITUTE(E$1,"standard",""),"|Float",""),ChapterTable!$1:$1,0),0)*ChapterTable!$P$17,
  IF(AND($A136=0,$B136=0),
    E137,
  IF($B136=0,
    VLOOKUP($A136,ChapterTable!$1:$1048576,MATCH("최종"&amp;SUBSTITUTE(SUBSTITUTE(E$1,"standard",""),"|Float",""),ChapterTable!$1:$1,0),0),
  IF($B136=1,
    IF($L136=FALSE,
      VLOOKUP($A136,ChapterTable!$1:$1048576,MATCH("최종"&amp;SUBSTITUTE(SUBSTITUTE(E$1,"standard",""),"|Float",""),ChapterTable!$1:$1,0),0),
      VLOOKUP($A136-ChapterTable!$P$11,ChapterTable!$1:$1048576,MATCH("최종"&amp;SUBSTITUTE(SUBSTITUTE(E$1,"standard",""),"|Float",""),ChapterTable!$1:$1,0),0)*ChapterTable!$P$14
    ),
  OFFSET(E136,-$B136+IF($L136,1,0),0)*IF($B136&gt;OFFSET($B136,1,0),ChapterTable!$R$17,1)*
    (VLOOKUP(SUBSTITUTE(SUBSTITUTE(E$1,"standard",""),"|Float","")&amp;IF(OR($L136=TRUE,$A136=0,MOD($A136,ChapterTable!$R$20)&lt;&gt;0),"","보스")&amp;"인게임누적곱배수",ChapterTable!$R:$S,2,0)^C136
    +VLOOKUP(SUBSTITUTE(SUBSTITUTE(E$1,"standard",""),"|Float","")&amp;IF(OR($L136=TRUE,$A136=0,MOD($A136,ChapterTable!$R$20)&lt;&gt;0),"","보스")&amp;"인게임누적합배수",ChapterTable!$R:$S,2,0)*C136)
  )
  )
  )
)</f>
        <v>270</v>
      </c>
      <c r="F136" s="1">
        <f ca="1">IF(AND($A136=0,$B136=1),
    VLOOKUP(1,ChapterTable!$1:$1048576,MATCH("최종"&amp;SUBSTITUTE(SUBSTITUTE(F$1,"standard",""),"|Float",""),ChapterTable!$1:$1,0),0)*ChapterTable!$P$17,
  IF(AND($A136=0,$B136=0),
    F137,
  IF($B136=0,
    VLOOKUP($A136,ChapterTable!$1:$1048576,MATCH("최종"&amp;SUBSTITUTE(SUBSTITUTE(F$1,"standard",""),"|Float",""),ChapterTable!$1:$1,0),0),
  IF($B136=1,
    IF($L136=FALSE,
      VLOOKUP($A136,ChapterTable!$1:$1048576,MATCH("최종"&amp;SUBSTITUTE(SUBSTITUTE(F$1,"standard",""),"|Float",""),ChapterTable!$1:$1,0),0),
      VLOOKUP($A136-ChapterTable!$P$11,ChapterTable!$1:$1048576,MATCH("최종"&amp;SUBSTITUTE(SUBSTITUTE(F$1,"standard",""),"|Float",""),ChapterTable!$1:$1,0),0)*ChapterTable!$P$14
    ),
  OFFSET(F136,-$B136+IF($L136,1,0),0)*
    (VLOOKUP(SUBSTITUTE(SUBSTITUTE(F$1,"standard",""),"|Float","")&amp;IF(OR($L136=TRUE,$A136=0,MOD($A136,ChapterTable!$R$20)&lt;&gt;0),"","보스")&amp;"인게임누적곱배수",ChapterTable!$R:$S,2,0)^D136
    +VLOOKUP(SUBSTITUTE(SUBSTITUTE(F$1,"standard",""),"|Float","")&amp;IF(OR($L136=TRUE,$A136=0,MOD($A136,ChapterTable!$R$20)&lt;&gt;0),"","보스")&amp;"인게임누적합배수",ChapterTable!$R:$S,2,0)*D136)
  )
  )
  )
)</f>
        <v>112.5</v>
      </c>
      <c r="J136" t="str">
        <f>IF(ISBLANK(I136),"",
IFERROR(VLOOKUP(I136,[1]StringTable!$1:$1048576,MATCH("kor|String",[1]StringTable!$1:$1,0),0),
"스트링없음"))</f>
        <v/>
      </c>
      <c r="L136" t="b">
        <v>0</v>
      </c>
      <c r="N136" t="str">
        <f>IF(ISBLANK(M136),"",IF(ISERROR(VLOOKUP(M136,MapTable!$A:$A,1,0)),"맵없음",""))</f>
        <v/>
      </c>
      <c r="O136">
        <f t="shared" si="16"/>
        <v>1</v>
      </c>
      <c r="Q136">
        <f t="shared" si="17"/>
        <v>1</v>
      </c>
      <c r="R136" t="b">
        <f t="shared" ca="1" si="18"/>
        <v>0</v>
      </c>
      <c r="T136" t="b">
        <f t="shared" ca="1" si="19"/>
        <v>0</v>
      </c>
      <c r="U136" t="s">
        <v>733</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IF(ISBLANK(AB136),"",IF(ISERROR(VLOOKUP(AB136,[3]DropTable!$A:$A,1,0)),"드랍없음",""))</f>
        <v/>
      </c>
      <c r="AE136" t="str">
        <f>IF(ISBLANK(AD136),"",IF(ISERROR(VLOOKUP(AD136,[3]DropTable!$A:$A,1,0)),"드랍없음",""))</f>
        <v/>
      </c>
      <c r="AH136">
        <v>1.5</v>
      </c>
      <c r="AI136">
        <f t="shared" si="22"/>
        <v>1</v>
      </c>
      <c r="AJ136">
        <f t="shared" si="20"/>
        <v>1</v>
      </c>
      <c r="AK136">
        <f t="shared" si="21"/>
        <v>1</v>
      </c>
      <c r="AL136">
        <v>0</v>
      </c>
    </row>
    <row r="137" spans="1:38" x14ac:dyDescent="0.3">
      <c r="A137">
        <v>3</v>
      </c>
      <c r="B137">
        <v>2</v>
      </c>
      <c r="C137">
        <f>IF(OR($L137=TRUE,$A137=0,MOD($A137,ChapterTable!$R$20)&lt;&gt;0),
MAX(0,INT(($B137+ChapterTable!$P$26+VLOOKUP(SUBSTITUTE(C$1,"성장단계","")&amp;"단계오프셋",ChapterTable!$R:$S,2,0))/ChapterTable!$P$23)),
MAX(0,INT(($B137+ChapterTable!$R$26+VLOOKUP(SUBSTITUTE(C$1,"성장단계","")&amp;"보스단계오프셋",ChapterTable!$R:$S,2,0))/ChapterTable!$R$23)))</f>
        <v>0</v>
      </c>
      <c r="D137">
        <f>IF(OR($L137=TRUE,$A137=0,MOD($A137,ChapterTable!$R$20)&lt;&gt;0),
MAX(0,INT(($B137+ChapterTable!$P$26+VLOOKUP(SUBSTITUTE(D$1,"성장단계","")&amp;"단계오프셋",ChapterTable!$R:$S,2,0))/ChapterTable!$P$23)),
MAX(0,INT(($B137+ChapterTable!$R$26+VLOOKUP(SUBSTITUTE(D$1,"성장단계","")&amp;"보스단계오프셋",ChapterTable!$R:$S,2,0))/ChapterTable!$R$23)))</f>
        <v>0</v>
      </c>
      <c r="E137" s="1">
        <f ca="1">IF(AND($A137=0,$B137=1),
    VLOOKUP(1,ChapterTable!$1:$1048576,MATCH("최종"&amp;SUBSTITUTE(SUBSTITUTE(E$1,"standard",""),"|Float",""),ChapterTable!$1:$1,0),0)*ChapterTable!$P$17,
  IF(AND($A137=0,$B137=0),
    E138,
  IF($B137=0,
    VLOOKUP($A137,ChapterTable!$1:$1048576,MATCH("최종"&amp;SUBSTITUTE(SUBSTITUTE(E$1,"standard",""),"|Float",""),ChapterTable!$1:$1,0),0),
  IF($B137=1,
    IF($L137=FALSE,
      VLOOKUP($A137,ChapterTable!$1:$1048576,MATCH("최종"&amp;SUBSTITUTE(SUBSTITUTE(E$1,"standard",""),"|Float",""),ChapterTable!$1:$1,0),0),
      VLOOKUP($A137-ChapterTable!$P$11,ChapterTable!$1:$1048576,MATCH("최종"&amp;SUBSTITUTE(SUBSTITUTE(E$1,"standard",""),"|Float",""),ChapterTable!$1:$1,0),0)*ChapterTable!$P$14
    ),
  OFFSET(E137,-$B137+IF($L137,1,0),0)*IF($B137&gt;OFFSET($B137,1,0),ChapterTable!$R$17,1)*
    (VLOOKUP(SUBSTITUTE(SUBSTITUTE(E$1,"standard",""),"|Float","")&amp;IF(OR($L137=TRUE,$A137=0,MOD($A137,ChapterTable!$R$20)&lt;&gt;0),"","보스")&amp;"인게임누적곱배수",ChapterTable!$R:$S,2,0)^C137
    +VLOOKUP(SUBSTITUTE(SUBSTITUTE(E$1,"standard",""),"|Float","")&amp;IF(OR($L137=TRUE,$A137=0,MOD($A137,ChapterTable!$R$20)&lt;&gt;0),"","보스")&amp;"인게임누적합배수",ChapterTable!$R:$S,2,0)*C137)
  )
  )
  )
)</f>
        <v>270</v>
      </c>
      <c r="F137" s="1">
        <f ca="1">IF(AND($A137=0,$B137=1),
    VLOOKUP(1,ChapterTable!$1:$1048576,MATCH("최종"&amp;SUBSTITUTE(SUBSTITUTE(F$1,"standard",""),"|Float",""),ChapterTable!$1:$1,0),0)*ChapterTable!$P$17,
  IF(AND($A137=0,$B137=0),
    F138,
  IF($B137=0,
    VLOOKUP($A137,ChapterTable!$1:$1048576,MATCH("최종"&amp;SUBSTITUTE(SUBSTITUTE(F$1,"standard",""),"|Float",""),ChapterTable!$1:$1,0),0),
  IF($B137=1,
    IF($L137=FALSE,
      VLOOKUP($A137,ChapterTable!$1:$1048576,MATCH("최종"&amp;SUBSTITUTE(SUBSTITUTE(F$1,"standard",""),"|Float",""),ChapterTable!$1:$1,0),0),
      VLOOKUP($A137-ChapterTable!$P$11,ChapterTable!$1:$1048576,MATCH("최종"&amp;SUBSTITUTE(SUBSTITUTE(F$1,"standard",""),"|Float",""),ChapterTable!$1:$1,0),0)*ChapterTable!$P$14
    ),
  OFFSET(F137,-$B137+IF($L137,1,0),0)*
    (VLOOKUP(SUBSTITUTE(SUBSTITUTE(F$1,"standard",""),"|Float","")&amp;IF(OR($L137=TRUE,$A137=0,MOD($A137,ChapterTable!$R$20)&lt;&gt;0),"","보스")&amp;"인게임누적곱배수",ChapterTable!$R:$S,2,0)^D137
    +VLOOKUP(SUBSTITUTE(SUBSTITUTE(F$1,"standard",""),"|Float","")&amp;IF(OR($L137=TRUE,$A137=0,MOD($A137,ChapterTable!$R$20)&lt;&gt;0),"","보스")&amp;"인게임누적합배수",ChapterTable!$R:$S,2,0)*D137)
  )
  )
  )
)</f>
        <v>112.5</v>
      </c>
      <c r="J137" t="str">
        <f>IF(ISBLANK(I137),"",
IFERROR(VLOOKUP(I137,[1]StringTable!$1:$1048576,MATCH("kor|String",[1]StringTable!$1:$1,0),0),
"스트링없음"))</f>
        <v/>
      </c>
      <c r="L137" t="b">
        <v>0</v>
      </c>
      <c r="N137" t="str">
        <f>IF(ISBLANK(M137),"",IF(ISERROR(VLOOKUP(M137,MapTable!$A:$A,1,0)),"맵없음",""))</f>
        <v/>
      </c>
      <c r="O137">
        <f t="shared" si="16"/>
        <v>1</v>
      </c>
      <c r="Q137">
        <f t="shared" si="17"/>
        <v>1</v>
      </c>
      <c r="R137" t="b">
        <f t="shared" ca="1" si="18"/>
        <v>0</v>
      </c>
      <c r="T137" t="b">
        <f t="shared" ca="1" si="19"/>
        <v>0</v>
      </c>
      <c r="U137" t="s">
        <v>735</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IF(ISBLANK(AB137),"",IF(ISERROR(VLOOKUP(AB137,[3]DropTable!$A:$A,1,0)),"드랍없음",""))</f>
        <v/>
      </c>
      <c r="AE137" t="str">
        <f>IF(ISBLANK(AD137),"",IF(ISERROR(VLOOKUP(AD137,[3]DropTable!$A:$A,1,0)),"드랍없음",""))</f>
        <v/>
      </c>
      <c r="AH137">
        <v>1.5</v>
      </c>
      <c r="AI137">
        <f t="shared" si="22"/>
        <v>1</v>
      </c>
      <c r="AJ137">
        <f t="shared" si="20"/>
        <v>1</v>
      </c>
      <c r="AK137">
        <f t="shared" si="21"/>
        <v>1</v>
      </c>
      <c r="AL137">
        <v>0</v>
      </c>
    </row>
    <row r="138" spans="1:38" x14ac:dyDescent="0.3">
      <c r="A138">
        <v>3</v>
      </c>
      <c r="B138">
        <v>3</v>
      </c>
      <c r="C138">
        <f>IF(OR($L138=TRUE,$A138=0,MOD($A138,ChapterTable!$R$20)&lt;&gt;0),
MAX(0,INT(($B138+ChapterTable!$P$26+VLOOKUP(SUBSTITUTE(C$1,"성장단계","")&amp;"단계오프셋",ChapterTable!$R:$S,2,0))/ChapterTable!$P$23)),
MAX(0,INT(($B138+ChapterTable!$R$26+VLOOKUP(SUBSTITUTE(C$1,"성장단계","")&amp;"보스단계오프셋",ChapterTable!$R:$S,2,0))/ChapterTable!$R$23)))</f>
        <v>0</v>
      </c>
      <c r="D138">
        <f>IF(OR($L138=TRUE,$A138=0,MOD($A138,ChapterTable!$R$20)&lt;&gt;0),
MAX(0,INT(($B138+ChapterTable!$P$26+VLOOKUP(SUBSTITUTE(D$1,"성장단계","")&amp;"단계오프셋",ChapterTable!$R:$S,2,0))/ChapterTable!$P$23)),
MAX(0,INT(($B138+ChapterTable!$R$26+VLOOKUP(SUBSTITUTE(D$1,"성장단계","")&amp;"보스단계오프셋",ChapterTable!$R:$S,2,0))/ChapterTable!$R$23)))</f>
        <v>0</v>
      </c>
      <c r="E138" s="1">
        <f ca="1">IF(AND($A138=0,$B138=1),
    VLOOKUP(1,ChapterTable!$1:$1048576,MATCH("최종"&amp;SUBSTITUTE(SUBSTITUTE(E$1,"standard",""),"|Float",""),ChapterTable!$1:$1,0),0)*ChapterTable!$P$17,
  IF(AND($A138=0,$B138=0),
    E139,
  IF($B138=0,
    VLOOKUP($A138,ChapterTable!$1:$1048576,MATCH("최종"&amp;SUBSTITUTE(SUBSTITUTE(E$1,"standard",""),"|Float",""),ChapterTable!$1:$1,0),0),
  IF($B138=1,
    IF($L138=FALSE,
      VLOOKUP($A138,ChapterTable!$1:$1048576,MATCH("최종"&amp;SUBSTITUTE(SUBSTITUTE(E$1,"standard",""),"|Float",""),ChapterTable!$1:$1,0),0),
      VLOOKUP($A138-ChapterTable!$P$11,ChapterTable!$1:$1048576,MATCH("최종"&amp;SUBSTITUTE(SUBSTITUTE(E$1,"standard",""),"|Float",""),ChapterTable!$1:$1,0),0)*ChapterTable!$P$14
    ),
  OFFSET(E138,-$B138+IF($L138,1,0),0)*IF($B138&gt;OFFSET($B138,1,0),ChapterTable!$R$17,1)*
    (VLOOKUP(SUBSTITUTE(SUBSTITUTE(E$1,"standard",""),"|Float","")&amp;IF(OR($L138=TRUE,$A138=0,MOD($A138,ChapterTable!$R$20)&lt;&gt;0),"","보스")&amp;"인게임누적곱배수",ChapterTable!$R:$S,2,0)^C138
    +VLOOKUP(SUBSTITUTE(SUBSTITUTE(E$1,"standard",""),"|Float","")&amp;IF(OR($L138=TRUE,$A138=0,MOD($A138,ChapterTable!$R$20)&lt;&gt;0),"","보스")&amp;"인게임누적합배수",ChapterTable!$R:$S,2,0)*C138)
  )
  )
  )
)</f>
        <v>270</v>
      </c>
      <c r="F138" s="1">
        <f ca="1">IF(AND($A138=0,$B138=1),
    VLOOKUP(1,ChapterTable!$1:$1048576,MATCH("최종"&amp;SUBSTITUTE(SUBSTITUTE(F$1,"standard",""),"|Float",""),ChapterTable!$1:$1,0),0)*ChapterTable!$P$17,
  IF(AND($A138=0,$B138=0),
    F139,
  IF($B138=0,
    VLOOKUP($A138,ChapterTable!$1:$1048576,MATCH("최종"&amp;SUBSTITUTE(SUBSTITUTE(F$1,"standard",""),"|Float",""),ChapterTable!$1:$1,0),0),
  IF($B138=1,
    IF($L138=FALSE,
      VLOOKUP($A138,ChapterTable!$1:$1048576,MATCH("최종"&amp;SUBSTITUTE(SUBSTITUTE(F$1,"standard",""),"|Float",""),ChapterTable!$1:$1,0),0),
      VLOOKUP($A138-ChapterTable!$P$11,ChapterTable!$1:$1048576,MATCH("최종"&amp;SUBSTITUTE(SUBSTITUTE(F$1,"standard",""),"|Float",""),ChapterTable!$1:$1,0),0)*ChapterTable!$P$14
    ),
  OFFSET(F138,-$B138+IF($L138,1,0),0)*
    (VLOOKUP(SUBSTITUTE(SUBSTITUTE(F$1,"standard",""),"|Float","")&amp;IF(OR($L138=TRUE,$A138=0,MOD($A138,ChapterTable!$R$20)&lt;&gt;0),"","보스")&amp;"인게임누적곱배수",ChapterTable!$R:$S,2,0)^D138
    +VLOOKUP(SUBSTITUTE(SUBSTITUTE(F$1,"standard",""),"|Float","")&amp;IF(OR($L138=TRUE,$A138=0,MOD($A138,ChapterTable!$R$20)&lt;&gt;0),"","보스")&amp;"인게임누적합배수",ChapterTable!$R:$S,2,0)*D138)
  )
  )
  )
)</f>
        <v>112.5</v>
      </c>
      <c r="J138" t="str">
        <f>IF(ISBLANK(I138),"",
IFERROR(VLOOKUP(I138,[1]StringTable!$1:$1048576,MATCH("kor|String",[1]StringTable!$1:$1,0),0),
"스트링없음"))</f>
        <v/>
      </c>
      <c r="L138" t="b">
        <v>0</v>
      </c>
      <c r="N138" t="str">
        <f>IF(ISBLANK(M138),"",IF(ISERROR(VLOOKUP(M138,MapTable!$A:$A,1,0)),"맵없음",""))</f>
        <v/>
      </c>
      <c r="O138">
        <f t="shared" si="16"/>
        <v>1</v>
      </c>
      <c r="Q138">
        <f t="shared" si="17"/>
        <v>1</v>
      </c>
      <c r="R138" t="b">
        <f t="shared" ca="1" si="18"/>
        <v>0</v>
      </c>
      <c r="T138" t="b">
        <f t="shared" ca="1" si="19"/>
        <v>0</v>
      </c>
      <c r="U138" t="s">
        <v>737</v>
      </c>
      <c r="V138" t="str">
        <f>IF(ISBLANK(U138),"",IF(ISERROR(VLOOKUP(U138,MapTable!$A:$A,1,0)),"맵없음",""))</f>
        <v/>
      </c>
      <c r="W138" t="s">
        <v>776</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IF(ISBLANK(AB138),"",IF(ISERROR(VLOOKUP(AB138,[3]DropTable!$A:$A,1,0)),"드랍없음",""))</f>
        <v/>
      </c>
      <c r="AE138" t="str">
        <f>IF(ISBLANK(AD138),"",IF(ISERROR(VLOOKUP(AD138,[3]DropTable!$A:$A,1,0)),"드랍없음",""))</f>
        <v/>
      </c>
      <c r="AH138">
        <v>1.5</v>
      </c>
      <c r="AI138">
        <f t="shared" si="22"/>
        <v>1</v>
      </c>
      <c r="AJ138">
        <f t="shared" si="20"/>
        <v>1</v>
      </c>
      <c r="AK138">
        <f t="shared" si="21"/>
        <v>1</v>
      </c>
      <c r="AL138">
        <v>0</v>
      </c>
    </row>
    <row r="139" spans="1:38" x14ac:dyDescent="0.3">
      <c r="A139">
        <v>3</v>
      </c>
      <c r="B139">
        <v>4</v>
      </c>
      <c r="C139">
        <f>IF(OR($L139=TRUE,$A139=0,MOD($A139,ChapterTable!$R$20)&lt;&gt;0),
MAX(0,INT(($B139+ChapterTable!$P$26+VLOOKUP(SUBSTITUTE(C$1,"성장단계","")&amp;"단계오프셋",ChapterTable!$R:$S,2,0))/ChapterTable!$P$23)),
MAX(0,INT(($B139+ChapterTable!$R$26+VLOOKUP(SUBSTITUTE(C$1,"성장단계","")&amp;"보스단계오프셋",ChapterTable!$R:$S,2,0))/ChapterTable!$R$23)))</f>
        <v>0</v>
      </c>
      <c r="D139">
        <f>IF(OR($L139=TRUE,$A139=0,MOD($A139,ChapterTable!$R$20)&lt;&gt;0),
MAX(0,INT(($B139+ChapterTable!$P$26+VLOOKUP(SUBSTITUTE(D$1,"성장단계","")&amp;"단계오프셋",ChapterTable!$R:$S,2,0))/ChapterTable!$P$23)),
MAX(0,INT(($B139+ChapterTable!$R$26+VLOOKUP(SUBSTITUTE(D$1,"성장단계","")&amp;"보스단계오프셋",ChapterTable!$R:$S,2,0))/ChapterTable!$R$23)))</f>
        <v>0</v>
      </c>
      <c r="E139" s="1">
        <f ca="1">IF(AND($A139=0,$B139=1),
    VLOOKUP(1,ChapterTable!$1:$1048576,MATCH("최종"&amp;SUBSTITUTE(SUBSTITUTE(E$1,"standard",""),"|Float",""),ChapterTable!$1:$1,0),0)*ChapterTable!$P$17,
  IF(AND($A139=0,$B139=0),
    E140,
  IF($B139=0,
    VLOOKUP($A139,ChapterTable!$1:$1048576,MATCH("최종"&amp;SUBSTITUTE(SUBSTITUTE(E$1,"standard",""),"|Float",""),ChapterTable!$1:$1,0),0),
  IF($B139=1,
    IF($L139=FALSE,
      VLOOKUP($A139,ChapterTable!$1:$1048576,MATCH("최종"&amp;SUBSTITUTE(SUBSTITUTE(E$1,"standard",""),"|Float",""),ChapterTable!$1:$1,0),0),
      VLOOKUP($A139-ChapterTable!$P$11,ChapterTable!$1:$1048576,MATCH("최종"&amp;SUBSTITUTE(SUBSTITUTE(E$1,"standard",""),"|Float",""),ChapterTable!$1:$1,0),0)*ChapterTable!$P$14
    ),
  OFFSET(E139,-$B139+IF($L139,1,0),0)*IF($B139&gt;OFFSET($B139,1,0),ChapterTable!$R$17,1)*
    (VLOOKUP(SUBSTITUTE(SUBSTITUTE(E$1,"standard",""),"|Float","")&amp;IF(OR($L139=TRUE,$A139=0,MOD($A139,ChapterTable!$R$20)&lt;&gt;0),"","보스")&amp;"인게임누적곱배수",ChapterTable!$R:$S,2,0)^C139
    +VLOOKUP(SUBSTITUTE(SUBSTITUTE(E$1,"standard",""),"|Float","")&amp;IF(OR($L139=TRUE,$A139=0,MOD($A139,ChapterTable!$R$20)&lt;&gt;0),"","보스")&amp;"인게임누적합배수",ChapterTable!$R:$S,2,0)*C139)
  )
  )
  )
)</f>
        <v>270</v>
      </c>
      <c r="F139" s="1">
        <f ca="1">IF(AND($A139=0,$B139=1),
    VLOOKUP(1,ChapterTable!$1:$1048576,MATCH("최종"&amp;SUBSTITUTE(SUBSTITUTE(F$1,"standard",""),"|Float",""),ChapterTable!$1:$1,0),0)*ChapterTable!$P$17,
  IF(AND($A139=0,$B139=0),
    F140,
  IF($B139=0,
    VLOOKUP($A139,ChapterTable!$1:$1048576,MATCH("최종"&amp;SUBSTITUTE(SUBSTITUTE(F$1,"standard",""),"|Float",""),ChapterTable!$1:$1,0),0),
  IF($B139=1,
    IF($L139=FALSE,
      VLOOKUP($A139,ChapterTable!$1:$1048576,MATCH("최종"&amp;SUBSTITUTE(SUBSTITUTE(F$1,"standard",""),"|Float",""),ChapterTable!$1:$1,0),0),
      VLOOKUP($A139-ChapterTable!$P$11,ChapterTable!$1:$1048576,MATCH("최종"&amp;SUBSTITUTE(SUBSTITUTE(F$1,"standard",""),"|Float",""),ChapterTable!$1:$1,0),0)*ChapterTable!$P$14
    ),
  OFFSET(F139,-$B139+IF($L139,1,0),0)*
    (VLOOKUP(SUBSTITUTE(SUBSTITUTE(F$1,"standard",""),"|Float","")&amp;IF(OR($L139=TRUE,$A139=0,MOD($A139,ChapterTable!$R$20)&lt;&gt;0),"","보스")&amp;"인게임누적곱배수",ChapterTable!$R:$S,2,0)^D139
    +VLOOKUP(SUBSTITUTE(SUBSTITUTE(F$1,"standard",""),"|Float","")&amp;IF(OR($L139=TRUE,$A139=0,MOD($A139,ChapterTable!$R$20)&lt;&gt;0),"","보스")&amp;"인게임누적합배수",ChapterTable!$R:$S,2,0)*D139)
  )
  )
  )
)</f>
        <v>112.5</v>
      </c>
      <c r="J139" t="str">
        <f>IF(ISBLANK(I139),"",
IFERROR(VLOOKUP(I139,[1]StringTable!$1:$1048576,MATCH("kor|String",[1]StringTable!$1:$1,0),0),
"스트링없음"))</f>
        <v/>
      </c>
      <c r="L139" t="b">
        <v>0</v>
      </c>
      <c r="N139" t="str">
        <f>IF(ISBLANK(M139),"",IF(ISERROR(VLOOKUP(M139,MapTable!$A:$A,1,0)),"맵없음",""))</f>
        <v/>
      </c>
      <c r="O139">
        <f t="shared" si="16"/>
        <v>1</v>
      </c>
      <c r="Q139">
        <f t="shared" si="17"/>
        <v>1</v>
      </c>
      <c r="R139" t="b">
        <f t="shared" ca="1" si="18"/>
        <v>0</v>
      </c>
      <c r="T139" t="b">
        <f t="shared" ca="1" si="19"/>
        <v>0</v>
      </c>
      <c r="U139" t="s">
        <v>739</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IF(ISBLANK(AB139),"",IF(ISERROR(VLOOKUP(AB139,[3]DropTable!$A:$A,1,0)),"드랍없음",""))</f>
        <v/>
      </c>
      <c r="AE139" t="str">
        <f>IF(ISBLANK(AD139),"",IF(ISERROR(VLOOKUP(AD139,[3]DropTable!$A:$A,1,0)),"드랍없음",""))</f>
        <v/>
      </c>
      <c r="AH139">
        <v>1.5</v>
      </c>
      <c r="AI139">
        <f t="shared" si="22"/>
        <v>1</v>
      </c>
      <c r="AJ139">
        <f t="shared" si="20"/>
        <v>1</v>
      </c>
      <c r="AK139">
        <f t="shared" si="21"/>
        <v>1</v>
      </c>
      <c r="AL139">
        <v>0</v>
      </c>
    </row>
    <row r="140" spans="1:38" x14ac:dyDescent="0.3">
      <c r="A140">
        <v>3</v>
      </c>
      <c r="B140">
        <v>5</v>
      </c>
      <c r="C140">
        <f>IF(OR($L140=TRUE,$A140=0,MOD($A140,ChapterTable!$R$20)&lt;&gt;0),
MAX(0,INT(($B140+ChapterTable!$P$26+VLOOKUP(SUBSTITUTE(C$1,"성장단계","")&amp;"단계오프셋",ChapterTable!$R:$S,2,0))/ChapterTable!$P$23)),
MAX(0,INT(($B140+ChapterTable!$R$26+VLOOKUP(SUBSTITUTE(C$1,"성장단계","")&amp;"보스단계오프셋",ChapterTable!$R:$S,2,0))/ChapterTable!$R$23)))</f>
        <v>0</v>
      </c>
      <c r="D140">
        <f>IF(OR($L140=TRUE,$A140=0,MOD($A140,ChapterTable!$R$20)&lt;&gt;0),
MAX(0,INT(($B140+ChapterTable!$P$26+VLOOKUP(SUBSTITUTE(D$1,"성장단계","")&amp;"단계오프셋",ChapterTable!$R:$S,2,0))/ChapterTable!$P$23)),
MAX(0,INT(($B140+ChapterTable!$R$26+VLOOKUP(SUBSTITUTE(D$1,"성장단계","")&amp;"보스단계오프셋",ChapterTable!$R:$S,2,0))/ChapterTable!$R$23)))</f>
        <v>0</v>
      </c>
      <c r="E140" s="1">
        <f ca="1">IF(AND($A140=0,$B140=1),
    VLOOKUP(1,ChapterTable!$1:$1048576,MATCH("최종"&amp;SUBSTITUTE(SUBSTITUTE(E$1,"standard",""),"|Float",""),ChapterTable!$1:$1,0),0)*ChapterTable!$P$17,
  IF(AND($A140=0,$B140=0),
    E141,
  IF($B140=0,
    VLOOKUP($A140,ChapterTable!$1:$1048576,MATCH("최종"&amp;SUBSTITUTE(SUBSTITUTE(E$1,"standard",""),"|Float",""),ChapterTable!$1:$1,0),0),
  IF($B140=1,
    IF($L140=FALSE,
      VLOOKUP($A140,ChapterTable!$1:$1048576,MATCH("최종"&amp;SUBSTITUTE(SUBSTITUTE(E$1,"standard",""),"|Float",""),ChapterTable!$1:$1,0),0),
      VLOOKUP($A140-ChapterTable!$P$11,ChapterTable!$1:$1048576,MATCH("최종"&amp;SUBSTITUTE(SUBSTITUTE(E$1,"standard",""),"|Float",""),ChapterTable!$1:$1,0),0)*ChapterTable!$P$14
    ),
  OFFSET(E140,-$B140+IF($L140,1,0),0)*IF($B140&gt;OFFSET($B140,1,0),ChapterTable!$R$17,1)*
    (VLOOKUP(SUBSTITUTE(SUBSTITUTE(E$1,"standard",""),"|Float","")&amp;IF(OR($L140=TRUE,$A140=0,MOD($A140,ChapterTable!$R$20)&lt;&gt;0),"","보스")&amp;"인게임누적곱배수",ChapterTable!$R:$S,2,0)^C140
    +VLOOKUP(SUBSTITUTE(SUBSTITUTE(E$1,"standard",""),"|Float","")&amp;IF(OR($L140=TRUE,$A140=0,MOD($A140,ChapterTable!$R$20)&lt;&gt;0),"","보스")&amp;"인게임누적합배수",ChapterTable!$R:$S,2,0)*C140)
  )
  )
  )
)</f>
        <v>270</v>
      </c>
      <c r="F140" s="1">
        <f ca="1">IF(AND($A140=0,$B140=1),
    VLOOKUP(1,ChapterTable!$1:$1048576,MATCH("최종"&amp;SUBSTITUTE(SUBSTITUTE(F$1,"standard",""),"|Float",""),ChapterTable!$1:$1,0),0)*ChapterTable!$P$17,
  IF(AND($A140=0,$B140=0),
    F141,
  IF($B140=0,
    VLOOKUP($A140,ChapterTable!$1:$1048576,MATCH("최종"&amp;SUBSTITUTE(SUBSTITUTE(F$1,"standard",""),"|Float",""),ChapterTable!$1:$1,0),0),
  IF($B140=1,
    IF($L140=FALSE,
      VLOOKUP($A140,ChapterTable!$1:$1048576,MATCH("최종"&amp;SUBSTITUTE(SUBSTITUTE(F$1,"standard",""),"|Float",""),ChapterTable!$1:$1,0),0),
      VLOOKUP($A140-ChapterTable!$P$11,ChapterTable!$1:$1048576,MATCH("최종"&amp;SUBSTITUTE(SUBSTITUTE(F$1,"standard",""),"|Float",""),ChapterTable!$1:$1,0),0)*ChapterTable!$P$14
    ),
  OFFSET(F140,-$B140+IF($L140,1,0),0)*
    (VLOOKUP(SUBSTITUTE(SUBSTITUTE(F$1,"standard",""),"|Float","")&amp;IF(OR($L140=TRUE,$A140=0,MOD($A140,ChapterTable!$R$20)&lt;&gt;0),"","보스")&amp;"인게임누적곱배수",ChapterTable!$R:$S,2,0)^D140
    +VLOOKUP(SUBSTITUTE(SUBSTITUTE(F$1,"standard",""),"|Float","")&amp;IF(OR($L140=TRUE,$A140=0,MOD($A140,ChapterTable!$R$20)&lt;&gt;0),"","보스")&amp;"인게임누적합배수",ChapterTable!$R:$S,2,0)*D140)
  )
  )
  )
)</f>
        <v>112.5</v>
      </c>
      <c r="J140" t="str">
        <f>IF(ISBLANK(I140),"",
IFERROR(VLOOKUP(I140,[1]StringTable!$1:$1048576,MATCH("kor|String",[1]StringTable!$1:$1,0),0),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800</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IF(ISBLANK(AB140),"",IF(ISERROR(VLOOKUP(AB140,[3]DropTable!$A:$A,1,0)),"드랍없음",""))</f>
        <v/>
      </c>
      <c r="AE140" t="str">
        <f>IF(ISBLANK(AD140),"",IF(ISERROR(VLOOKUP(AD140,[3]DropTable!$A:$A,1,0)),"드랍없음",""))</f>
        <v/>
      </c>
      <c r="AH140">
        <v>1.5</v>
      </c>
      <c r="AI140">
        <f t="shared" si="22"/>
        <v>1</v>
      </c>
      <c r="AJ140">
        <f t="shared" si="20"/>
        <v>1</v>
      </c>
      <c r="AK140">
        <f t="shared" si="21"/>
        <v>1</v>
      </c>
      <c r="AL140">
        <v>0</v>
      </c>
    </row>
    <row r="141" spans="1:38" x14ac:dyDescent="0.3">
      <c r="A141">
        <v>3</v>
      </c>
      <c r="B141">
        <v>6</v>
      </c>
      <c r="C141">
        <f>IF(OR($L141=TRUE,$A141=0,MOD($A141,ChapterTable!$R$20)&lt;&gt;0),
MAX(0,INT(($B141+ChapterTable!$P$26+VLOOKUP(SUBSTITUTE(C$1,"성장단계","")&amp;"단계오프셋",ChapterTable!$R:$S,2,0))/ChapterTable!$P$23)),
MAX(0,INT(($B141+ChapterTable!$R$26+VLOOKUP(SUBSTITUTE(C$1,"성장단계","")&amp;"보스단계오프셋",ChapterTable!$R:$S,2,0))/ChapterTable!$R$23)))</f>
        <v>1</v>
      </c>
      <c r="D141">
        <f>IF(OR($L141=TRUE,$A141=0,MOD($A141,ChapterTable!$R$20)&lt;&gt;0),
MAX(0,INT(($B141+ChapterTable!$P$26+VLOOKUP(SUBSTITUTE(D$1,"성장단계","")&amp;"단계오프셋",ChapterTable!$R:$S,2,0))/ChapterTable!$P$23)),
MAX(0,INT(($B141+ChapterTable!$R$26+VLOOKUP(SUBSTITUTE(D$1,"성장단계","")&amp;"보스단계오프셋",ChapterTable!$R:$S,2,0))/ChapterTable!$R$23)))</f>
        <v>0</v>
      </c>
      <c r="E141" s="1">
        <f ca="1">IF(AND($A141=0,$B141=1),
    VLOOKUP(1,ChapterTable!$1:$1048576,MATCH("최종"&amp;SUBSTITUTE(SUBSTITUTE(E$1,"standard",""),"|Float",""),ChapterTable!$1:$1,0),0)*ChapterTable!$P$17,
  IF(AND($A141=0,$B141=0),
    E142,
  IF($B141=0,
    VLOOKUP($A141,ChapterTable!$1:$1048576,MATCH("최종"&amp;SUBSTITUTE(SUBSTITUTE(E$1,"standard",""),"|Float",""),ChapterTable!$1:$1,0),0),
  IF($B141=1,
    IF($L141=FALSE,
      VLOOKUP($A141,ChapterTable!$1:$1048576,MATCH("최종"&amp;SUBSTITUTE(SUBSTITUTE(E$1,"standard",""),"|Float",""),ChapterTable!$1:$1,0),0),
      VLOOKUP($A141-ChapterTable!$P$11,ChapterTable!$1:$1048576,MATCH("최종"&amp;SUBSTITUTE(SUBSTITUTE(E$1,"standard",""),"|Float",""),ChapterTable!$1:$1,0),0)*ChapterTable!$P$14
    ),
  OFFSET(E141,-$B141+IF($L141,1,0),0)*IF($B141&gt;OFFSET($B141,1,0),ChapterTable!$R$17,1)*
    (VLOOKUP(SUBSTITUTE(SUBSTITUTE(E$1,"standard",""),"|Float","")&amp;IF(OR($L141=TRUE,$A141=0,MOD($A141,ChapterTable!$R$20)&lt;&gt;0),"","보스")&amp;"인게임누적곱배수",ChapterTable!$R:$S,2,0)^C141
    +VLOOKUP(SUBSTITUTE(SUBSTITUTE(E$1,"standard",""),"|Float","")&amp;IF(OR($L141=TRUE,$A141=0,MOD($A141,ChapterTable!$R$20)&lt;&gt;0),"","보스")&amp;"인게임누적합배수",ChapterTable!$R:$S,2,0)*C141)
  )
  )
  )
)</f>
        <v>324</v>
      </c>
      <c r="F141" s="1">
        <f ca="1">IF(AND($A141=0,$B141=1),
    VLOOKUP(1,ChapterTable!$1:$1048576,MATCH("최종"&amp;SUBSTITUTE(SUBSTITUTE(F$1,"standard",""),"|Float",""),ChapterTable!$1:$1,0),0)*ChapterTable!$P$17,
  IF(AND($A141=0,$B141=0),
    F142,
  IF($B141=0,
    VLOOKUP($A141,ChapterTable!$1:$1048576,MATCH("최종"&amp;SUBSTITUTE(SUBSTITUTE(F$1,"standard",""),"|Float",""),ChapterTable!$1:$1,0),0),
  IF($B141=1,
    IF($L141=FALSE,
      VLOOKUP($A141,ChapterTable!$1:$1048576,MATCH("최종"&amp;SUBSTITUTE(SUBSTITUTE(F$1,"standard",""),"|Float",""),ChapterTable!$1:$1,0),0),
      VLOOKUP($A141-ChapterTable!$P$11,ChapterTable!$1:$1048576,MATCH("최종"&amp;SUBSTITUTE(SUBSTITUTE(F$1,"standard",""),"|Float",""),ChapterTable!$1:$1,0),0)*ChapterTable!$P$14
    ),
  OFFSET(F141,-$B141+IF($L141,1,0),0)*
    (VLOOKUP(SUBSTITUTE(SUBSTITUTE(F$1,"standard",""),"|Float","")&amp;IF(OR($L141=TRUE,$A141=0,MOD($A141,ChapterTable!$R$20)&lt;&gt;0),"","보스")&amp;"인게임누적곱배수",ChapterTable!$R:$S,2,0)^D141
    +VLOOKUP(SUBSTITUTE(SUBSTITUTE(F$1,"standard",""),"|Float","")&amp;IF(OR($L141=TRUE,$A141=0,MOD($A141,ChapterTable!$R$20)&lt;&gt;0),"","보스")&amp;"인게임누적합배수",ChapterTable!$R:$S,2,0)*D141)
  )
  )
  )
)</f>
        <v>112.5</v>
      </c>
      <c r="J141" t="str">
        <f>IF(ISBLANK(I141),"",
IFERROR(VLOOKUP(I141,[1]StringTable!$1:$1048576,MATCH("kor|String",[1]StringTable!$1:$1,0),0),
"스트링없음"))</f>
        <v/>
      </c>
      <c r="L141" t="b">
        <v>0</v>
      </c>
      <c r="N141" t="str">
        <f>IF(ISBLANK(M141),"",IF(ISERROR(VLOOKUP(M141,MapTable!$A:$A,1,0)),"맵없음",""))</f>
        <v/>
      </c>
      <c r="O141">
        <f t="shared" si="16"/>
        <v>1</v>
      </c>
      <c r="Q141">
        <f t="shared" si="17"/>
        <v>1</v>
      </c>
      <c r="R141" t="b">
        <f t="shared" ca="1" si="18"/>
        <v>0</v>
      </c>
      <c r="T141" t="b">
        <f t="shared" ca="1" si="19"/>
        <v>0</v>
      </c>
      <c r="U141" t="s">
        <v>740</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IF(ISBLANK(AB141),"",IF(ISERROR(VLOOKUP(AB141,[3]DropTable!$A:$A,1,0)),"드랍없음",""))</f>
        <v/>
      </c>
      <c r="AE141" t="str">
        <f>IF(ISBLANK(AD141),"",IF(ISERROR(VLOOKUP(AD141,[3]DropTable!$A:$A,1,0)),"드랍없음",""))</f>
        <v/>
      </c>
      <c r="AH141">
        <v>1.5</v>
      </c>
      <c r="AI141">
        <f t="shared" si="22"/>
        <v>1</v>
      </c>
      <c r="AJ141">
        <f t="shared" si="20"/>
        <v>1</v>
      </c>
      <c r="AK141">
        <f t="shared" si="21"/>
        <v>1</v>
      </c>
      <c r="AL141">
        <v>0</v>
      </c>
    </row>
    <row r="142" spans="1:38" x14ac:dyDescent="0.3">
      <c r="A142">
        <v>3</v>
      </c>
      <c r="B142">
        <v>7</v>
      </c>
      <c r="C142">
        <f>IF(OR($L142=TRUE,$A142=0,MOD($A142,ChapterTable!$R$20)&lt;&gt;0),
MAX(0,INT(($B142+ChapterTable!$P$26+VLOOKUP(SUBSTITUTE(C$1,"성장단계","")&amp;"단계오프셋",ChapterTable!$R:$S,2,0))/ChapterTable!$P$23)),
MAX(0,INT(($B142+ChapterTable!$R$26+VLOOKUP(SUBSTITUTE(C$1,"성장단계","")&amp;"보스단계오프셋",ChapterTable!$R:$S,2,0))/ChapterTable!$R$23)))</f>
        <v>1</v>
      </c>
      <c r="D142">
        <f>IF(OR($L142=TRUE,$A142=0,MOD($A142,ChapterTable!$R$20)&lt;&gt;0),
MAX(0,INT(($B142+ChapterTable!$P$26+VLOOKUP(SUBSTITUTE(D$1,"성장단계","")&amp;"단계오프셋",ChapterTable!$R:$S,2,0))/ChapterTable!$P$23)),
MAX(0,INT(($B142+ChapterTable!$R$26+VLOOKUP(SUBSTITUTE(D$1,"성장단계","")&amp;"보스단계오프셋",ChapterTable!$R:$S,2,0))/ChapterTable!$R$23)))</f>
        <v>0</v>
      </c>
      <c r="E142" s="1">
        <f ca="1">IF(AND($A142=0,$B142=1),
    VLOOKUP(1,ChapterTable!$1:$1048576,MATCH("최종"&amp;SUBSTITUTE(SUBSTITUTE(E$1,"standard",""),"|Float",""),ChapterTable!$1:$1,0),0)*ChapterTable!$P$17,
  IF(AND($A142=0,$B142=0),
    E143,
  IF($B142=0,
    VLOOKUP($A142,ChapterTable!$1:$1048576,MATCH("최종"&amp;SUBSTITUTE(SUBSTITUTE(E$1,"standard",""),"|Float",""),ChapterTable!$1:$1,0),0),
  IF($B142=1,
    IF($L142=FALSE,
      VLOOKUP($A142,ChapterTable!$1:$1048576,MATCH("최종"&amp;SUBSTITUTE(SUBSTITUTE(E$1,"standard",""),"|Float",""),ChapterTable!$1:$1,0),0),
      VLOOKUP($A142-ChapterTable!$P$11,ChapterTable!$1:$1048576,MATCH("최종"&amp;SUBSTITUTE(SUBSTITUTE(E$1,"standard",""),"|Float",""),ChapterTable!$1:$1,0),0)*ChapterTable!$P$14
    ),
  OFFSET(E142,-$B142+IF($L142,1,0),0)*IF($B142&gt;OFFSET($B142,1,0),ChapterTable!$R$17,1)*
    (VLOOKUP(SUBSTITUTE(SUBSTITUTE(E$1,"standard",""),"|Float","")&amp;IF(OR($L142=TRUE,$A142=0,MOD($A142,ChapterTable!$R$20)&lt;&gt;0),"","보스")&amp;"인게임누적곱배수",ChapterTable!$R:$S,2,0)^C142
    +VLOOKUP(SUBSTITUTE(SUBSTITUTE(E$1,"standard",""),"|Float","")&amp;IF(OR($L142=TRUE,$A142=0,MOD($A142,ChapterTable!$R$20)&lt;&gt;0),"","보스")&amp;"인게임누적합배수",ChapterTable!$R:$S,2,0)*C142)
  )
  )
  )
)</f>
        <v>324</v>
      </c>
      <c r="F142" s="1">
        <f ca="1">IF(AND($A142=0,$B142=1),
    VLOOKUP(1,ChapterTable!$1:$1048576,MATCH("최종"&amp;SUBSTITUTE(SUBSTITUTE(F$1,"standard",""),"|Float",""),ChapterTable!$1:$1,0),0)*ChapterTable!$P$17,
  IF(AND($A142=0,$B142=0),
    F143,
  IF($B142=0,
    VLOOKUP($A142,ChapterTable!$1:$1048576,MATCH("최종"&amp;SUBSTITUTE(SUBSTITUTE(F$1,"standard",""),"|Float",""),ChapterTable!$1:$1,0),0),
  IF($B142=1,
    IF($L142=FALSE,
      VLOOKUP($A142,ChapterTable!$1:$1048576,MATCH("최종"&amp;SUBSTITUTE(SUBSTITUTE(F$1,"standard",""),"|Float",""),ChapterTable!$1:$1,0),0),
      VLOOKUP($A142-ChapterTable!$P$11,ChapterTable!$1:$1048576,MATCH("최종"&amp;SUBSTITUTE(SUBSTITUTE(F$1,"standard",""),"|Float",""),ChapterTable!$1:$1,0),0)*ChapterTable!$P$14
    ),
  OFFSET(F142,-$B142+IF($L142,1,0),0)*
    (VLOOKUP(SUBSTITUTE(SUBSTITUTE(F$1,"standard",""),"|Float","")&amp;IF(OR($L142=TRUE,$A142=0,MOD($A142,ChapterTable!$R$20)&lt;&gt;0),"","보스")&amp;"인게임누적곱배수",ChapterTable!$R:$S,2,0)^D142
    +VLOOKUP(SUBSTITUTE(SUBSTITUTE(F$1,"standard",""),"|Float","")&amp;IF(OR($L142=TRUE,$A142=0,MOD($A142,ChapterTable!$R$20)&lt;&gt;0),"","보스")&amp;"인게임누적합배수",ChapterTable!$R:$S,2,0)*D142)
  )
  )
  )
)</f>
        <v>112.5</v>
      </c>
      <c r="J142" t="str">
        <f>IF(ISBLANK(I142),"",
IFERROR(VLOOKUP(I142,[1]StringTable!$1:$1048576,MATCH("kor|String",[1]StringTable!$1:$1,0),0),
"스트링없음"))</f>
        <v/>
      </c>
      <c r="L142" t="b">
        <v>0</v>
      </c>
      <c r="N142" t="str">
        <f>IF(ISBLANK(M142),"",IF(ISERROR(VLOOKUP(M142,MapTable!$A:$A,1,0)),"맵없음",""))</f>
        <v/>
      </c>
      <c r="O142">
        <f t="shared" si="16"/>
        <v>1</v>
      </c>
      <c r="Q142">
        <f t="shared" si="17"/>
        <v>1</v>
      </c>
      <c r="R142" t="b">
        <f t="shared" ca="1" si="18"/>
        <v>0</v>
      </c>
      <c r="T142" t="b">
        <f t="shared" ca="1" si="19"/>
        <v>0</v>
      </c>
      <c r="U142" t="s">
        <v>741</v>
      </c>
      <c r="V142" t="str">
        <f>IF(ISBLANK(U142),"",IF(ISERROR(VLOOKUP(U142,MapTable!$A:$A,1,0)),"맵없음",""))</f>
        <v/>
      </c>
      <c r="W142" t="s">
        <v>778</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IF(ISBLANK(AB142),"",IF(ISERROR(VLOOKUP(AB142,[3]DropTable!$A:$A,1,0)),"드랍없음",""))</f>
        <v/>
      </c>
      <c r="AE142" t="str">
        <f>IF(ISBLANK(AD142),"",IF(ISERROR(VLOOKUP(AD142,[3]DropTable!$A:$A,1,0)),"드랍없음",""))</f>
        <v/>
      </c>
      <c r="AH142">
        <v>1.5</v>
      </c>
      <c r="AI142">
        <f t="shared" si="22"/>
        <v>1</v>
      </c>
      <c r="AJ142">
        <f t="shared" si="20"/>
        <v>1</v>
      </c>
      <c r="AK142">
        <f t="shared" si="21"/>
        <v>1</v>
      </c>
      <c r="AL142">
        <v>0</v>
      </c>
    </row>
    <row r="143" spans="1:38" x14ac:dyDescent="0.3">
      <c r="A143">
        <v>3</v>
      </c>
      <c r="B143">
        <v>8</v>
      </c>
      <c r="C143">
        <f>IF(OR($L143=TRUE,$A143=0,MOD($A143,ChapterTable!$R$20)&lt;&gt;0),
MAX(0,INT(($B143+ChapterTable!$P$26+VLOOKUP(SUBSTITUTE(C$1,"성장단계","")&amp;"단계오프셋",ChapterTable!$R:$S,2,0))/ChapterTable!$P$23)),
MAX(0,INT(($B143+ChapterTable!$R$26+VLOOKUP(SUBSTITUTE(C$1,"성장단계","")&amp;"보스단계오프셋",ChapterTable!$R:$S,2,0))/ChapterTable!$R$23)))</f>
        <v>1</v>
      </c>
      <c r="D143">
        <f>IF(OR($L143=TRUE,$A143=0,MOD($A143,ChapterTable!$R$20)&lt;&gt;0),
MAX(0,INT(($B143+ChapterTable!$P$26+VLOOKUP(SUBSTITUTE(D$1,"성장단계","")&amp;"단계오프셋",ChapterTable!$R:$S,2,0))/ChapterTable!$P$23)),
MAX(0,INT(($B143+ChapterTable!$R$26+VLOOKUP(SUBSTITUTE(D$1,"성장단계","")&amp;"보스단계오프셋",ChapterTable!$R:$S,2,0))/ChapterTable!$R$23)))</f>
        <v>0</v>
      </c>
      <c r="E143" s="1">
        <f ca="1">IF(AND($A143=0,$B143=1),
    VLOOKUP(1,ChapterTable!$1:$1048576,MATCH("최종"&amp;SUBSTITUTE(SUBSTITUTE(E$1,"standard",""),"|Float",""),ChapterTable!$1:$1,0),0)*ChapterTable!$P$17,
  IF(AND($A143=0,$B143=0),
    E144,
  IF($B143=0,
    VLOOKUP($A143,ChapterTable!$1:$1048576,MATCH("최종"&amp;SUBSTITUTE(SUBSTITUTE(E$1,"standard",""),"|Float",""),ChapterTable!$1:$1,0),0),
  IF($B143=1,
    IF($L143=FALSE,
      VLOOKUP($A143,ChapterTable!$1:$1048576,MATCH("최종"&amp;SUBSTITUTE(SUBSTITUTE(E$1,"standard",""),"|Float",""),ChapterTable!$1:$1,0),0),
      VLOOKUP($A143-ChapterTable!$P$11,ChapterTable!$1:$1048576,MATCH("최종"&amp;SUBSTITUTE(SUBSTITUTE(E$1,"standard",""),"|Float",""),ChapterTable!$1:$1,0),0)*ChapterTable!$P$14
    ),
  OFFSET(E143,-$B143+IF($L143,1,0),0)*IF($B143&gt;OFFSET($B143,1,0),ChapterTable!$R$17,1)*
    (VLOOKUP(SUBSTITUTE(SUBSTITUTE(E$1,"standard",""),"|Float","")&amp;IF(OR($L143=TRUE,$A143=0,MOD($A143,ChapterTable!$R$20)&lt;&gt;0),"","보스")&amp;"인게임누적곱배수",ChapterTable!$R:$S,2,0)^C143
    +VLOOKUP(SUBSTITUTE(SUBSTITUTE(E$1,"standard",""),"|Float","")&amp;IF(OR($L143=TRUE,$A143=0,MOD($A143,ChapterTable!$R$20)&lt;&gt;0),"","보스")&amp;"인게임누적합배수",ChapterTable!$R:$S,2,0)*C143)
  )
  )
  )
)</f>
        <v>324</v>
      </c>
      <c r="F143" s="1">
        <f ca="1">IF(AND($A143=0,$B143=1),
    VLOOKUP(1,ChapterTable!$1:$1048576,MATCH("최종"&amp;SUBSTITUTE(SUBSTITUTE(F$1,"standard",""),"|Float",""),ChapterTable!$1:$1,0),0)*ChapterTable!$P$17,
  IF(AND($A143=0,$B143=0),
    F144,
  IF($B143=0,
    VLOOKUP($A143,ChapterTable!$1:$1048576,MATCH("최종"&amp;SUBSTITUTE(SUBSTITUTE(F$1,"standard",""),"|Float",""),ChapterTable!$1:$1,0),0),
  IF($B143=1,
    IF($L143=FALSE,
      VLOOKUP($A143,ChapterTable!$1:$1048576,MATCH("최종"&amp;SUBSTITUTE(SUBSTITUTE(F$1,"standard",""),"|Float",""),ChapterTable!$1:$1,0),0),
      VLOOKUP($A143-ChapterTable!$P$11,ChapterTable!$1:$1048576,MATCH("최종"&amp;SUBSTITUTE(SUBSTITUTE(F$1,"standard",""),"|Float",""),ChapterTable!$1:$1,0),0)*ChapterTable!$P$14
    ),
  OFFSET(F143,-$B143+IF($L143,1,0),0)*
    (VLOOKUP(SUBSTITUTE(SUBSTITUTE(F$1,"standard",""),"|Float","")&amp;IF(OR($L143=TRUE,$A143=0,MOD($A143,ChapterTable!$R$20)&lt;&gt;0),"","보스")&amp;"인게임누적곱배수",ChapterTable!$R:$S,2,0)^D143
    +VLOOKUP(SUBSTITUTE(SUBSTITUTE(F$1,"standard",""),"|Float","")&amp;IF(OR($L143=TRUE,$A143=0,MOD($A143,ChapterTable!$R$20)&lt;&gt;0),"","보스")&amp;"인게임누적합배수",ChapterTable!$R:$S,2,0)*D143)
  )
  )
  )
)</f>
        <v>112.5</v>
      </c>
      <c r="J143" t="str">
        <f>IF(ISBLANK(I143),"",
IFERROR(VLOOKUP(I143,[1]StringTable!$1:$1048576,MATCH("kor|String",[1]StringTable!$1:$1,0),0),
"스트링없음"))</f>
        <v/>
      </c>
      <c r="L143" t="b">
        <v>0</v>
      </c>
      <c r="N143" t="str">
        <f>IF(ISBLANK(M143),"",IF(ISERROR(VLOOKUP(M143,MapTable!$A:$A,1,0)),"맵없음",""))</f>
        <v/>
      </c>
      <c r="O143">
        <f t="shared" si="16"/>
        <v>1</v>
      </c>
      <c r="Q143">
        <f t="shared" si="17"/>
        <v>1</v>
      </c>
      <c r="R143" t="b">
        <f t="shared" ca="1" si="18"/>
        <v>0</v>
      </c>
      <c r="T143" t="b">
        <f t="shared" ca="1" si="19"/>
        <v>0</v>
      </c>
      <c r="U143" t="s">
        <v>742</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IF(ISBLANK(AB143),"",IF(ISERROR(VLOOKUP(AB143,[3]DropTable!$A:$A,1,0)),"드랍없음",""))</f>
        <v/>
      </c>
      <c r="AE143" t="str">
        <f>IF(ISBLANK(AD143),"",IF(ISERROR(VLOOKUP(AD143,[3]DropTable!$A:$A,1,0)),"드랍없음",""))</f>
        <v/>
      </c>
      <c r="AH143">
        <v>1.5</v>
      </c>
      <c r="AI143">
        <f t="shared" si="22"/>
        <v>1</v>
      </c>
      <c r="AJ143">
        <f t="shared" si="20"/>
        <v>1</v>
      </c>
      <c r="AK143">
        <f t="shared" si="21"/>
        <v>1</v>
      </c>
      <c r="AL143">
        <v>0</v>
      </c>
    </row>
    <row r="144" spans="1:38" x14ac:dyDescent="0.3">
      <c r="A144">
        <v>3</v>
      </c>
      <c r="B144">
        <v>9</v>
      </c>
      <c r="C144">
        <f>IF(OR($L144=TRUE,$A144=0,MOD($A144,ChapterTable!$R$20)&lt;&gt;0),
MAX(0,INT(($B144+ChapterTable!$P$26+VLOOKUP(SUBSTITUTE(C$1,"성장단계","")&amp;"단계오프셋",ChapterTable!$R:$S,2,0))/ChapterTable!$P$23)),
MAX(0,INT(($B144+ChapterTable!$R$26+VLOOKUP(SUBSTITUTE(C$1,"성장단계","")&amp;"보스단계오프셋",ChapterTable!$R:$S,2,0))/ChapterTable!$R$23)))</f>
        <v>1</v>
      </c>
      <c r="D144">
        <f>IF(OR($L144=TRUE,$A144=0,MOD($A144,ChapterTable!$R$20)&lt;&gt;0),
MAX(0,INT(($B144+ChapterTable!$P$26+VLOOKUP(SUBSTITUTE(D$1,"성장단계","")&amp;"단계오프셋",ChapterTable!$R:$S,2,0))/ChapterTable!$P$23)),
MAX(0,INT(($B144+ChapterTable!$R$26+VLOOKUP(SUBSTITUTE(D$1,"성장단계","")&amp;"보스단계오프셋",ChapterTable!$R:$S,2,0))/ChapterTable!$R$23)))</f>
        <v>0</v>
      </c>
      <c r="E144" s="1">
        <f ca="1">IF(AND($A144=0,$B144=1),
    VLOOKUP(1,ChapterTable!$1:$1048576,MATCH("최종"&amp;SUBSTITUTE(SUBSTITUTE(E$1,"standard",""),"|Float",""),ChapterTable!$1:$1,0),0)*ChapterTable!$P$17,
  IF(AND($A144=0,$B144=0),
    E145,
  IF($B144=0,
    VLOOKUP($A144,ChapterTable!$1:$1048576,MATCH("최종"&amp;SUBSTITUTE(SUBSTITUTE(E$1,"standard",""),"|Float",""),ChapterTable!$1:$1,0),0),
  IF($B144=1,
    IF($L144=FALSE,
      VLOOKUP($A144,ChapterTable!$1:$1048576,MATCH("최종"&amp;SUBSTITUTE(SUBSTITUTE(E$1,"standard",""),"|Float",""),ChapterTable!$1:$1,0),0),
      VLOOKUP($A144-ChapterTable!$P$11,ChapterTable!$1:$1048576,MATCH("최종"&amp;SUBSTITUTE(SUBSTITUTE(E$1,"standard",""),"|Float",""),ChapterTable!$1:$1,0),0)*ChapterTable!$P$14
    ),
  OFFSET(E144,-$B144+IF($L144,1,0),0)*IF($B144&gt;OFFSET($B144,1,0),ChapterTable!$R$17,1)*
    (VLOOKUP(SUBSTITUTE(SUBSTITUTE(E$1,"standard",""),"|Float","")&amp;IF(OR($L144=TRUE,$A144=0,MOD($A144,ChapterTable!$R$20)&lt;&gt;0),"","보스")&amp;"인게임누적곱배수",ChapterTable!$R:$S,2,0)^C144
    +VLOOKUP(SUBSTITUTE(SUBSTITUTE(E$1,"standard",""),"|Float","")&amp;IF(OR($L144=TRUE,$A144=0,MOD($A144,ChapterTable!$R$20)&lt;&gt;0),"","보스")&amp;"인게임누적합배수",ChapterTable!$R:$S,2,0)*C144)
  )
  )
  )
)</f>
        <v>324</v>
      </c>
      <c r="F144" s="1">
        <f ca="1">IF(AND($A144=0,$B144=1),
    VLOOKUP(1,ChapterTable!$1:$1048576,MATCH("최종"&amp;SUBSTITUTE(SUBSTITUTE(F$1,"standard",""),"|Float",""),ChapterTable!$1:$1,0),0)*ChapterTable!$P$17,
  IF(AND($A144=0,$B144=0),
    F145,
  IF($B144=0,
    VLOOKUP($A144,ChapterTable!$1:$1048576,MATCH("최종"&amp;SUBSTITUTE(SUBSTITUTE(F$1,"standard",""),"|Float",""),ChapterTable!$1:$1,0),0),
  IF($B144=1,
    IF($L144=FALSE,
      VLOOKUP($A144,ChapterTable!$1:$1048576,MATCH("최종"&amp;SUBSTITUTE(SUBSTITUTE(F$1,"standard",""),"|Float",""),ChapterTable!$1:$1,0),0),
      VLOOKUP($A144-ChapterTable!$P$11,ChapterTable!$1:$1048576,MATCH("최종"&amp;SUBSTITUTE(SUBSTITUTE(F$1,"standard",""),"|Float",""),ChapterTable!$1:$1,0),0)*ChapterTable!$P$14
    ),
  OFFSET(F144,-$B144+IF($L144,1,0),0)*
    (VLOOKUP(SUBSTITUTE(SUBSTITUTE(F$1,"standard",""),"|Float","")&amp;IF(OR($L144=TRUE,$A144=0,MOD($A144,ChapterTable!$R$20)&lt;&gt;0),"","보스")&amp;"인게임누적곱배수",ChapterTable!$R:$S,2,0)^D144
    +VLOOKUP(SUBSTITUTE(SUBSTITUTE(F$1,"standard",""),"|Float","")&amp;IF(OR($L144=TRUE,$A144=0,MOD($A144,ChapterTable!$R$20)&lt;&gt;0),"","보스")&amp;"인게임누적합배수",ChapterTable!$R:$S,2,0)*D144)
  )
  )
  )
)</f>
        <v>112.5</v>
      </c>
      <c r="J144" t="str">
        <f>IF(ISBLANK(I144),"",
IFERROR(VLOOKUP(I144,[1]StringTable!$1:$1048576,MATCH("kor|String",[1]StringTable!$1:$1,0),0),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743</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IF(ISBLANK(AB144),"",IF(ISERROR(VLOOKUP(AB144,[3]DropTable!$A:$A,1,0)),"드랍없음",""))</f>
        <v/>
      </c>
      <c r="AE144" t="str">
        <f>IF(ISBLANK(AD144),"",IF(ISERROR(VLOOKUP(AD144,[3]DropTable!$A:$A,1,0)),"드랍없음",""))</f>
        <v/>
      </c>
      <c r="AH144">
        <v>1.5</v>
      </c>
      <c r="AI144">
        <f t="shared" si="22"/>
        <v>1</v>
      </c>
      <c r="AJ144">
        <f t="shared" si="20"/>
        <v>1</v>
      </c>
      <c r="AK144">
        <f t="shared" si="21"/>
        <v>1</v>
      </c>
      <c r="AL144">
        <v>0</v>
      </c>
    </row>
    <row r="145" spans="1:38" x14ac:dyDescent="0.3">
      <c r="A145">
        <v>3</v>
      </c>
      <c r="B145">
        <v>10</v>
      </c>
      <c r="C145">
        <f>IF(OR($L145=TRUE,$A145=0,MOD($A145,ChapterTable!$R$20)&lt;&gt;0),
MAX(0,INT(($B145+ChapterTable!$P$26+VLOOKUP(SUBSTITUTE(C$1,"성장단계","")&amp;"단계오프셋",ChapterTable!$R:$S,2,0))/ChapterTable!$P$23)),
MAX(0,INT(($B145+ChapterTable!$R$26+VLOOKUP(SUBSTITUTE(C$1,"성장단계","")&amp;"보스단계오프셋",ChapterTable!$R:$S,2,0))/ChapterTable!$R$23)))</f>
        <v>1</v>
      </c>
      <c r="D145">
        <f>IF(OR($L145=TRUE,$A145=0,MOD($A145,ChapterTable!$R$20)&lt;&gt;0),
MAX(0,INT(($B145+ChapterTable!$P$26+VLOOKUP(SUBSTITUTE(D$1,"성장단계","")&amp;"단계오프셋",ChapterTable!$R:$S,2,0))/ChapterTable!$P$23)),
MAX(0,INT(($B145+ChapterTable!$R$26+VLOOKUP(SUBSTITUTE(D$1,"성장단계","")&amp;"보스단계오프셋",ChapterTable!$R:$S,2,0))/ChapterTable!$R$23)))</f>
        <v>0</v>
      </c>
      <c r="E145" s="1">
        <f ca="1">IF(AND($A145=0,$B145=1),
    VLOOKUP(1,ChapterTable!$1:$1048576,MATCH("최종"&amp;SUBSTITUTE(SUBSTITUTE(E$1,"standard",""),"|Float",""),ChapterTable!$1:$1,0),0)*ChapterTable!$P$17,
  IF(AND($A145=0,$B145=0),
    E146,
  IF($B145=0,
    VLOOKUP($A145,ChapterTable!$1:$1048576,MATCH("최종"&amp;SUBSTITUTE(SUBSTITUTE(E$1,"standard",""),"|Float",""),ChapterTable!$1:$1,0),0),
  IF($B145=1,
    IF($L145=FALSE,
      VLOOKUP($A145,ChapterTable!$1:$1048576,MATCH("최종"&amp;SUBSTITUTE(SUBSTITUTE(E$1,"standard",""),"|Float",""),ChapterTable!$1:$1,0),0),
      VLOOKUP($A145-ChapterTable!$P$11,ChapterTable!$1:$1048576,MATCH("최종"&amp;SUBSTITUTE(SUBSTITUTE(E$1,"standard",""),"|Float",""),ChapterTable!$1:$1,0),0)*ChapterTable!$P$14
    ),
  OFFSET(E145,-$B145+IF($L145,1,0),0)*IF($B145&gt;OFFSET($B145,1,0),ChapterTable!$R$17,1)*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
  )
  )
  )
)</f>
        <v>324</v>
      </c>
      <c r="F145" s="1">
        <f ca="1">IF(AND($A145=0,$B145=1),
    VLOOKUP(1,ChapterTable!$1:$1048576,MATCH("최종"&amp;SUBSTITUTE(SUBSTITUTE(F$1,"standard",""),"|Float",""),ChapterTable!$1:$1,0),0)*ChapterTable!$P$17,
  IF(AND($A145=0,$B145=0),
    F146,
  IF($B145=0,
    VLOOKUP($A145,ChapterTable!$1:$1048576,MATCH("최종"&amp;SUBSTITUTE(SUBSTITUTE(F$1,"standard",""),"|Float",""),ChapterTable!$1:$1,0),0),
  IF($B145=1,
    IF($L145=FALSE,
      VLOOKUP($A145,ChapterTable!$1:$1048576,MATCH("최종"&amp;SUBSTITUTE(SUBSTITUTE(F$1,"standard",""),"|Float",""),ChapterTable!$1:$1,0),0),
      VLOOKUP($A145-ChapterTable!$P$11,ChapterTable!$1:$1048576,MATCH("최종"&amp;SUBSTITUTE(SUBSTITUTE(F$1,"standard",""),"|Float",""),ChapterTable!$1:$1,0),0)*ChapterTable!$P$14
    ),
  OFFSET(F145,-$B145+IF($L145,1,0),0)*
    (VLOOKUP(SUBSTITUTE(SUBSTITUTE(F$1,"standard",""),"|Float","")&amp;IF(OR($L145=TRUE,$A145=0,MOD($A145,ChapterTable!$R$20)&lt;&gt;0),"","보스")&amp;"인게임누적곱배수",ChapterTable!$R:$S,2,0)^D145
    +VLOOKUP(SUBSTITUTE(SUBSTITUTE(F$1,"standard",""),"|Float","")&amp;IF(OR($L145=TRUE,$A145=0,MOD($A145,ChapterTable!$R$20)&lt;&gt;0),"","보스")&amp;"인게임누적합배수",ChapterTable!$R:$S,2,0)*D145)
  )
  )
  )
)</f>
        <v>112.5</v>
      </c>
      <c r="J145" t="str">
        <f>IF(ISBLANK(I145),"",
IFERROR(VLOOKUP(I145,[1]StringTable!$1:$1048576,MATCH("kor|String",[1]StringTable!$1:$1,0),0),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5003</v>
      </c>
      <c r="AE145" t="str">
        <f>IF(ISBLANK(AD145),"",IF(ISERROR(VLOOKUP(AD145,[3]DropTable!$A:$A,1,0)),"드랍없음",""))</f>
        <v/>
      </c>
      <c r="AF145">
        <f ca="1">1.25*IF($B145&gt;OFFSET($B145,1,0),ChapterTable!$R$17,1)*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f>
        <v>1.5</v>
      </c>
      <c r="AG145">
        <f ca="1">35/AF145</f>
        <v>23.333333333333332</v>
      </c>
      <c r="AH145">
        <v>1.5</v>
      </c>
      <c r="AI145">
        <f t="shared" si="22"/>
        <v>1</v>
      </c>
      <c r="AJ145">
        <f t="shared" si="20"/>
        <v>1</v>
      </c>
      <c r="AK145">
        <f t="shared" si="21"/>
        <v>1</v>
      </c>
      <c r="AL145">
        <v>0</v>
      </c>
    </row>
    <row r="146" spans="1:38" x14ac:dyDescent="0.3">
      <c r="A146">
        <v>3</v>
      </c>
      <c r="B146">
        <v>11</v>
      </c>
      <c r="C146">
        <f>IF(OR($L146=TRUE,$A146=0,MOD($A146,ChapterTable!$R$20)&lt;&gt;0),
MAX(0,INT(($B146+ChapterTable!$P$26+VLOOKUP(SUBSTITUTE(C$1,"성장단계","")&amp;"단계오프셋",ChapterTable!$R:$S,2,0))/ChapterTable!$P$23)),
MAX(0,INT(($B146+ChapterTable!$R$26+VLOOKUP(SUBSTITUTE(C$1,"성장단계","")&amp;"보스단계오프셋",ChapterTable!$R:$S,2,0))/ChapterTable!$R$23)))</f>
        <v>1</v>
      </c>
      <c r="D146">
        <f>IF(OR($L146=TRUE,$A146=0,MOD($A146,ChapterTable!$R$20)&lt;&gt;0),
MAX(0,INT(($B146+ChapterTable!$P$26+VLOOKUP(SUBSTITUTE(D$1,"성장단계","")&amp;"단계오프셋",ChapterTable!$R:$S,2,0))/ChapterTable!$P$23)),
MAX(0,INT(($B146+ChapterTable!$R$26+VLOOKUP(SUBSTITUTE(D$1,"성장단계","")&amp;"보스단계오프셋",ChapterTable!$R:$S,2,0))/ChapterTable!$R$23)))</f>
        <v>1</v>
      </c>
      <c r="E146" s="1">
        <f ca="1">IF(AND($A146=0,$B146=1),
    VLOOKUP(1,ChapterTable!$1:$1048576,MATCH("최종"&amp;SUBSTITUTE(SUBSTITUTE(E$1,"standard",""),"|Float",""),ChapterTable!$1:$1,0),0)*ChapterTable!$P$17,
  IF(AND($A146=0,$B146=0),
    E147,
  IF($B146=0,
    VLOOKUP($A146,ChapterTable!$1:$1048576,MATCH("최종"&amp;SUBSTITUTE(SUBSTITUTE(E$1,"standard",""),"|Float",""),ChapterTable!$1:$1,0),0),
  IF($B146=1,
    IF($L146=FALSE,
      VLOOKUP($A146,ChapterTable!$1:$1048576,MATCH("최종"&amp;SUBSTITUTE(SUBSTITUTE(E$1,"standard",""),"|Float",""),ChapterTable!$1:$1,0),0),
      VLOOKUP($A146-ChapterTable!$P$11,ChapterTable!$1:$1048576,MATCH("최종"&amp;SUBSTITUTE(SUBSTITUTE(E$1,"standard",""),"|Float",""),ChapterTable!$1:$1,0),0)*ChapterTable!$P$14
    ),
  OFFSET(E146,-$B146+IF($L146,1,0),0)*IF($B146&gt;OFFSET($B146,1,0),ChapterTable!$R$17,1)*
    (VLOOKUP(SUBSTITUTE(SUBSTITUTE(E$1,"standard",""),"|Float","")&amp;IF(OR($L146=TRUE,$A146=0,MOD($A146,ChapterTable!$R$20)&lt;&gt;0),"","보스")&amp;"인게임누적곱배수",ChapterTable!$R:$S,2,0)^C146
    +VLOOKUP(SUBSTITUTE(SUBSTITUTE(E$1,"standard",""),"|Float","")&amp;IF(OR($L146=TRUE,$A146=0,MOD($A146,ChapterTable!$R$20)&lt;&gt;0),"","보스")&amp;"인게임누적합배수",ChapterTable!$R:$S,2,0)*C146)
  )
  )
  )
)</f>
        <v>324</v>
      </c>
      <c r="F146" s="1">
        <f ca="1">IF(AND($A146=0,$B146=1),
    VLOOKUP(1,ChapterTable!$1:$1048576,MATCH("최종"&amp;SUBSTITUTE(SUBSTITUTE(F$1,"standard",""),"|Float",""),ChapterTable!$1:$1,0),0)*ChapterTable!$P$17,
  IF(AND($A146=0,$B146=0),
    F147,
  IF($B146=0,
    VLOOKUP($A146,ChapterTable!$1:$1048576,MATCH("최종"&amp;SUBSTITUTE(SUBSTITUTE(F$1,"standard",""),"|Float",""),ChapterTable!$1:$1,0),0),
  IF($B146=1,
    IF($L146=FALSE,
      VLOOKUP($A146,ChapterTable!$1:$1048576,MATCH("최종"&amp;SUBSTITUTE(SUBSTITUTE(F$1,"standard",""),"|Float",""),ChapterTable!$1:$1,0),0),
      VLOOKUP($A146-ChapterTable!$P$11,ChapterTable!$1:$1048576,MATCH("최종"&amp;SUBSTITUTE(SUBSTITUTE(F$1,"standard",""),"|Float",""),ChapterTable!$1:$1,0),0)*ChapterTable!$P$14
    ),
  OFFSET(F146,-$B146+IF($L146,1,0),0)*
    (VLOOKUP(SUBSTITUTE(SUBSTITUTE(F$1,"standard",""),"|Float","")&amp;IF(OR($L146=TRUE,$A146=0,MOD($A146,ChapterTable!$R$20)&lt;&gt;0),"","보스")&amp;"인게임누적곱배수",ChapterTable!$R:$S,2,0)^D146
    +VLOOKUP(SUBSTITUTE(SUBSTITUTE(F$1,"standard",""),"|Float","")&amp;IF(OR($L146=TRUE,$A146=0,MOD($A146,ChapterTable!$R$20)&lt;&gt;0),"","보스")&amp;"인게임누적합배수",ChapterTable!$R:$S,2,0)*D146)
  )
  )
  )
)</f>
        <v>120.9375</v>
      </c>
      <c r="G146" t="s">
        <v>715</v>
      </c>
      <c r="J146" t="str">
        <f>IF(ISBLANK(I146),"",
IFERROR(VLOOKUP(I146,[1]StringTable!$1:$1048576,MATCH("kor|String",[1]StringTable!$1:$1,0),0),
"스트링없음"))</f>
        <v/>
      </c>
      <c r="L146" t="b">
        <v>0</v>
      </c>
      <c r="N146" t="str">
        <f>IF(ISBLANK(M146),"",IF(ISERROR(VLOOKUP(M146,MapTable!$A:$A,1,0)),"맵없음",""))</f>
        <v/>
      </c>
      <c r="O146">
        <f t="shared" si="16"/>
        <v>2</v>
      </c>
      <c r="Q146">
        <f t="shared" si="17"/>
        <v>2</v>
      </c>
      <c r="R146" t="b">
        <f t="shared" ca="1" si="18"/>
        <v>0</v>
      </c>
      <c r="T146" t="b">
        <f t="shared" ca="1" si="19"/>
        <v>0</v>
      </c>
      <c r="U146" t="s">
        <v>744</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IF(ISBLANK(AB146),"",IF(ISERROR(VLOOKUP(AB146,[3]DropTable!$A:$A,1,0)),"드랍없음",""))</f>
        <v/>
      </c>
      <c r="AE146" t="str">
        <f>IF(ISBLANK(AD146),"",IF(ISERROR(VLOOKUP(AD146,[3]DropTable!$A:$A,1,0)),"드랍없음",""))</f>
        <v/>
      </c>
      <c r="AH146">
        <v>1.5</v>
      </c>
      <c r="AI146">
        <f t="shared" si="22"/>
        <v>0.5</v>
      </c>
      <c r="AJ146">
        <f t="shared" si="20"/>
        <v>0.54666666600000002</v>
      </c>
      <c r="AK146">
        <f t="shared" si="21"/>
        <v>1</v>
      </c>
      <c r="AL146">
        <v>0</v>
      </c>
    </row>
    <row r="147" spans="1:38" x14ac:dyDescent="0.3">
      <c r="A147">
        <v>3</v>
      </c>
      <c r="B147">
        <v>12</v>
      </c>
      <c r="C147">
        <f>IF(OR($L147=TRUE,$A147=0,MOD($A147,ChapterTable!$R$20)&lt;&gt;0),
MAX(0,INT(($B147+ChapterTable!$P$26+VLOOKUP(SUBSTITUTE(C$1,"성장단계","")&amp;"단계오프셋",ChapterTable!$R:$S,2,0))/ChapterTable!$P$23)),
MAX(0,INT(($B147+ChapterTable!$R$26+VLOOKUP(SUBSTITUTE(C$1,"성장단계","")&amp;"보스단계오프셋",ChapterTable!$R:$S,2,0))/ChapterTable!$R$23)))</f>
        <v>1</v>
      </c>
      <c r="D147">
        <f>IF(OR($L147=TRUE,$A147=0,MOD($A147,ChapterTable!$R$20)&lt;&gt;0),
MAX(0,INT(($B147+ChapterTable!$P$26+VLOOKUP(SUBSTITUTE(D$1,"성장단계","")&amp;"단계오프셋",ChapterTable!$R:$S,2,0))/ChapterTable!$P$23)),
MAX(0,INT(($B147+ChapterTable!$R$26+VLOOKUP(SUBSTITUTE(D$1,"성장단계","")&amp;"보스단계오프셋",ChapterTable!$R:$S,2,0))/ChapterTable!$R$23)))</f>
        <v>1</v>
      </c>
      <c r="E147" s="1">
        <f ca="1">IF(AND($A147=0,$B147=1),
    VLOOKUP(1,ChapterTable!$1:$1048576,MATCH("최종"&amp;SUBSTITUTE(SUBSTITUTE(E$1,"standard",""),"|Float",""),ChapterTable!$1:$1,0),0)*ChapterTable!$P$17,
  IF(AND($A147=0,$B147=0),
    E148,
  IF($B147=0,
    VLOOKUP($A147,ChapterTable!$1:$1048576,MATCH("최종"&amp;SUBSTITUTE(SUBSTITUTE(E$1,"standard",""),"|Float",""),ChapterTable!$1:$1,0),0),
  IF($B147=1,
    IF($L147=FALSE,
      VLOOKUP($A147,ChapterTable!$1:$1048576,MATCH("최종"&amp;SUBSTITUTE(SUBSTITUTE(E$1,"standard",""),"|Float",""),ChapterTable!$1:$1,0),0),
      VLOOKUP($A147-ChapterTable!$P$11,ChapterTable!$1:$1048576,MATCH("최종"&amp;SUBSTITUTE(SUBSTITUTE(E$1,"standard",""),"|Float",""),ChapterTable!$1:$1,0),0)*ChapterTable!$P$14
    ),
  OFFSET(E147,-$B147+IF($L147,1,0),0)*IF($B147&gt;OFFSET($B147,1,0),ChapterTable!$R$17,1)*
    (VLOOKUP(SUBSTITUTE(SUBSTITUTE(E$1,"standard",""),"|Float","")&amp;IF(OR($L147=TRUE,$A147=0,MOD($A147,ChapterTable!$R$20)&lt;&gt;0),"","보스")&amp;"인게임누적곱배수",ChapterTable!$R:$S,2,0)^C147
    +VLOOKUP(SUBSTITUTE(SUBSTITUTE(E$1,"standard",""),"|Float","")&amp;IF(OR($L147=TRUE,$A147=0,MOD($A147,ChapterTable!$R$20)&lt;&gt;0),"","보스")&amp;"인게임누적합배수",ChapterTable!$R:$S,2,0)*C147)
  )
  )
  )
)</f>
        <v>324</v>
      </c>
      <c r="F147" s="1">
        <f ca="1">IF(AND($A147=0,$B147=1),
    VLOOKUP(1,ChapterTable!$1:$1048576,MATCH("최종"&amp;SUBSTITUTE(SUBSTITUTE(F$1,"standard",""),"|Float",""),ChapterTable!$1:$1,0),0)*ChapterTable!$P$17,
  IF(AND($A147=0,$B147=0),
    F148,
  IF($B147=0,
    VLOOKUP($A147,ChapterTable!$1:$1048576,MATCH("최종"&amp;SUBSTITUTE(SUBSTITUTE(F$1,"standard",""),"|Float",""),ChapterTable!$1:$1,0),0),
  IF($B147=1,
    IF($L147=FALSE,
      VLOOKUP($A147,ChapterTable!$1:$1048576,MATCH("최종"&amp;SUBSTITUTE(SUBSTITUTE(F$1,"standard",""),"|Float",""),ChapterTable!$1:$1,0),0),
      VLOOKUP($A147-ChapterTable!$P$11,ChapterTable!$1:$1048576,MATCH("최종"&amp;SUBSTITUTE(SUBSTITUTE(F$1,"standard",""),"|Float",""),ChapterTable!$1:$1,0),0)*ChapterTable!$P$14
    ),
  OFFSET(F147,-$B147+IF($L147,1,0),0)*
    (VLOOKUP(SUBSTITUTE(SUBSTITUTE(F$1,"standard",""),"|Float","")&amp;IF(OR($L147=TRUE,$A147=0,MOD($A147,ChapterTable!$R$20)&lt;&gt;0),"","보스")&amp;"인게임누적곱배수",ChapterTable!$R:$S,2,0)^D147
    +VLOOKUP(SUBSTITUTE(SUBSTITUTE(F$1,"standard",""),"|Float","")&amp;IF(OR($L147=TRUE,$A147=0,MOD($A147,ChapterTable!$R$20)&lt;&gt;0),"","보스")&amp;"인게임누적합배수",ChapterTable!$R:$S,2,0)*D147)
  )
  )
  )
)</f>
        <v>120.9375</v>
      </c>
      <c r="J147" t="str">
        <f>IF(ISBLANK(I147),"",
IFERROR(VLOOKUP(I147,[1]StringTable!$1:$1048576,MATCH("kor|String",[1]StringTable!$1:$1,0),0),
"스트링없음"))</f>
        <v/>
      </c>
      <c r="L147" t="b">
        <v>0</v>
      </c>
      <c r="N147" t="str">
        <f>IF(ISBLANK(M147),"",IF(ISERROR(VLOOKUP(M147,MapTable!$A:$A,1,0)),"맵없음",""))</f>
        <v/>
      </c>
      <c r="O147">
        <f t="shared" si="16"/>
        <v>2</v>
      </c>
      <c r="Q147">
        <f t="shared" si="17"/>
        <v>2</v>
      </c>
      <c r="R147" t="b">
        <f t="shared" ca="1" si="18"/>
        <v>0</v>
      </c>
      <c r="T147" t="b">
        <f t="shared" ca="1" si="19"/>
        <v>0</v>
      </c>
      <c r="U147" t="s">
        <v>745</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IF(ISBLANK(AB147),"",IF(ISERROR(VLOOKUP(AB147,[3]DropTable!$A:$A,1,0)),"드랍없음",""))</f>
        <v/>
      </c>
      <c r="AE147" t="str">
        <f>IF(ISBLANK(AD147),"",IF(ISERROR(VLOOKUP(AD147,[3]DropTable!$A:$A,1,0)),"드랍없음",""))</f>
        <v/>
      </c>
      <c r="AH147">
        <v>1.5</v>
      </c>
      <c r="AI147">
        <f t="shared" si="22"/>
        <v>0.5</v>
      </c>
      <c r="AJ147">
        <f t="shared" si="20"/>
        <v>0.54666666600000002</v>
      </c>
      <c r="AK147">
        <f t="shared" si="21"/>
        <v>1</v>
      </c>
      <c r="AL147">
        <v>0</v>
      </c>
    </row>
    <row r="148" spans="1:38" x14ac:dyDescent="0.3">
      <c r="A148">
        <v>3</v>
      </c>
      <c r="B148">
        <v>13</v>
      </c>
      <c r="C148">
        <f>IF(OR($L148=TRUE,$A148=0,MOD($A148,ChapterTable!$R$20)&lt;&gt;0),
MAX(0,INT(($B148+ChapterTable!$P$26+VLOOKUP(SUBSTITUTE(C$1,"성장단계","")&amp;"단계오프셋",ChapterTable!$R:$S,2,0))/ChapterTable!$P$23)),
MAX(0,INT(($B148+ChapterTable!$R$26+VLOOKUP(SUBSTITUTE(C$1,"성장단계","")&amp;"보스단계오프셋",ChapterTable!$R:$S,2,0))/ChapterTable!$R$23)))</f>
        <v>1</v>
      </c>
      <c r="D148">
        <f>IF(OR($L148=TRUE,$A148=0,MOD($A148,ChapterTable!$R$20)&lt;&gt;0),
MAX(0,INT(($B148+ChapterTable!$P$26+VLOOKUP(SUBSTITUTE(D$1,"성장단계","")&amp;"단계오프셋",ChapterTable!$R:$S,2,0))/ChapterTable!$P$23)),
MAX(0,INT(($B148+ChapterTable!$R$26+VLOOKUP(SUBSTITUTE(D$1,"성장단계","")&amp;"보스단계오프셋",ChapterTable!$R:$S,2,0))/ChapterTable!$R$23)))</f>
        <v>1</v>
      </c>
      <c r="E148" s="1">
        <f ca="1">IF(AND($A148=0,$B148=1),
    VLOOKUP(1,ChapterTable!$1:$1048576,MATCH("최종"&amp;SUBSTITUTE(SUBSTITUTE(E$1,"standard",""),"|Float",""),ChapterTable!$1:$1,0),0)*ChapterTable!$P$17,
  IF(AND($A148=0,$B148=0),
    E149,
  IF($B148=0,
    VLOOKUP($A148,ChapterTable!$1:$1048576,MATCH("최종"&amp;SUBSTITUTE(SUBSTITUTE(E$1,"standard",""),"|Float",""),ChapterTable!$1:$1,0),0),
  IF($B148=1,
    IF($L148=FALSE,
      VLOOKUP($A148,ChapterTable!$1:$1048576,MATCH("최종"&amp;SUBSTITUTE(SUBSTITUTE(E$1,"standard",""),"|Float",""),ChapterTable!$1:$1,0),0),
      VLOOKUP($A148-ChapterTable!$P$11,ChapterTable!$1:$1048576,MATCH("최종"&amp;SUBSTITUTE(SUBSTITUTE(E$1,"standard",""),"|Float",""),ChapterTable!$1:$1,0),0)*ChapterTable!$P$14
    ),
  OFFSET(E148,-$B148+IF($L148,1,0),0)*IF($B148&gt;OFFSET($B148,1,0),ChapterTable!$R$17,1)*
    (VLOOKUP(SUBSTITUTE(SUBSTITUTE(E$1,"standard",""),"|Float","")&amp;IF(OR($L148=TRUE,$A148=0,MOD($A148,ChapterTable!$R$20)&lt;&gt;0),"","보스")&amp;"인게임누적곱배수",ChapterTable!$R:$S,2,0)^C148
    +VLOOKUP(SUBSTITUTE(SUBSTITUTE(E$1,"standard",""),"|Float","")&amp;IF(OR($L148=TRUE,$A148=0,MOD($A148,ChapterTable!$R$20)&lt;&gt;0),"","보스")&amp;"인게임누적합배수",ChapterTable!$R:$S,2,0)*C148)
  )
  )
  )
)</f>
        <v>324</v>
      </c>
      <c r="F148" s="1">
        <f ca="1">IF(AND($A148=0,$B148=1),
    VLOOKUP(1,ChapterTable!$1:$1048576,MATCH("최종"&amp;SUBSTITUTE(SUBSTITUTE(F$1,"standard",""),"|Float",""),ChapterTable!$1:$1,0),0)*ChapterTable!$P$17,
  IF(AND($A148=0,$B148=0),
    F149,
  IF($B148=0,
    VLOOKUP($A148,ChapterTable!$1:$1048576,MATCH("최종"&amp;SUBSTITUTE(SUBSTITUTE(F$1,"standard",""),"|Float",""),ChapterTable!$1:$1,0),0),
  IF($B148=1,
    IF($L148=FALSE,
      VLOOKUP($A148,ChapterTable!$1:$1048576,MATCH("최종"&amp;SUBSTITUTE(SUBSTITUTE(F$1,"standard",""),"|Float",""),ChapterTable!$1:$1,0),0),
      VLOOKUP($A148-ChapterTable!$P$11,ChapterTable!$1:$1048576,MATCH("최종"&amp;SUBSTITUTE(SUBSTITUTE(F$1,"standard",""),"|Float",""),ChapterTable!$1:$1,0),0)*ChapterTable!$P$14
    ),
  OFFSET(F148,-$B148+IF($L148,1,0),0)*
    (VLOOKUP(SUBSTITUTE(SUBSTITUTE(F$1,"standard",""),"|Float","")&amp;IF(OR($L148=TRUE,$A148=0,MOD($A148,ChapterTable!$R$20)&lt;&gt;0),"","보스")&amp;"인게임누적곱배수",ChapterTable!$R:$S,2,0)^D148
    +VLOOKUP(SUBSTITUTE(SUBSTITUTE(F$1,"standard",""),"|Float","")&amp;IF(OR($L148=TRUE,$A148=0,MOD($A148,ChapterTable!$R$20)&lt;&gt;0),"","보스")&amp;"인게임누적합배수",ChapterTable!$R:$S,2,0)*D148)
  )
  )
  )
)</f>
        <v>120.9375</v>
      </c>
      <c r="J148" t="str">
        <f>IF(ISBLANK(I148),"",
IFERROR(VLOOKUP(I148,[1]StringTable!$1:$1048576,MATCH("kor|String",[1]StringTable!$1:$1,0),0),
"스트링없음"))</f>
        <v/>
      </c>
      <c r="L148" t="b">
        <v>0</v>
      </c>
      <c r="N148" t="str">
        <f>IF(ISBLANK(M148),"",IF(ISERROR(VLOOKUP(M148,MapTable!$A:$A,1,0)),"맵없음",""))</f>
        <v/>
      </c>
      <c r="O148">
        <f t="shared" si="16"/>
        <v>2</v>
      </c>
      <c r="Q148">
        <f t="shared" si="17"/>
        <v>2</v>
      </c>
      <c r="R148" t="b">
        <f t="shared" ca="1" si="18"/>
        <v>0</v>
      </c>
      <c r="T148" t="b">
        <f t="shared" ca="1" si="19"/>
        <v>0</v>
      </c>
      <c r="U148" t="s">
        <v>746</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IF(ISBLANK(AB148),"",IF(ISERROR(VLOOKUP(AB148,[3]DropTable!$A:$A,1,0)),"드랍없음",""))</f>
        <v/>
      </c>
      <c r="AE148" t="str">
        <f>IF(ISBLANK(AD148),"",IF(ISERROR(VLOOKUP(AD148,[3]DropTable!$A:$A,1,0)),"드랍없음",""))</f>
        <v/>
      </c>
      <c r="AH148">
        <v>1.5</v>
      </c>
      <c r="AI148">
        <f t="shared" si="22"/>
        <v>0.5</v>
      </c>
      <c r="AJ148">
        <f t="shared" si="20"/>
        <v>0.54666666600000002</v>
      </c>
      <c r="AK148">
        <f t="shared" si="21"/>
        <v>1</v>
      </c>
      <c r="AL148">
        <v>0</v>
      </c>
    </row>
    <row r="149" spans="1:38" x14ac:dyDescent="0.3">
      <c r="A149">
        <v>3</v>
      </c>
      <c r="B149">
        <v>14</v>
      </c>
      <c r="C149">
        <f>IF(OR($L149=TRUE,$A149=0,MOD($A149,ChapterTable!$R$20)&lt;&gt;0),
MAX(0,INT(($B149+ChapterTable!$P$26+VLOOKUP(SUBSTITUTE(C$1,"성장단계","")&amp;"단계오프셋",ChapterTable!$R:$S,2,0))/ChapterTable!$P$23)),
MAX(0,INT(($B149+ChapterTable!$R$26+VLOOKUP(SUBSTITUTE(C$1,"성장단계","")&amp;"보스단계오프셋",ChapterTable!$R:$S,2,0))/ChapterTable!$R$23)))</f>
        <v>1</v>
      </c>
      <c r="D149">
        <f>IF(OR($L149=TRUE,$A149=0,MOD($A149,ChapterTable!$R$20)&lt;&gt;0),
MAX(0,INT(($B149+ChapterTable!$P$26+VLOOKUP(SUBSTITUTE(D$1,"성장단계","")&amp;"단계오프셋",ChapterTable!$R:$S,2,0))/ChapterTable!$P$23)),
MAX(0,INT(($B149+ChapterTable!$R$26+VLOOKUP(SUBSTITUTE(D$1,"성장단계","")&amp;"보스단계오프셋",ChapterTable!$R:$S,2,0))/ChapterTable!$R$23)))</f>
        <v>1</v>
      </c>
      <c r="E149" s="1">
        <f ca="1">IF(AND($A149=0,$B149=1),
    VLOOKUP(1,ChapterTable!$1:$1048576,MATCH("최종"&amp;SUBSTITUTE(SUBSTITUTE(E$1,"standard",""),"|Float",""),ChapterTable!$1:$1,0),0)*ChapterTable!$P$17,
  IF(AND($A149=0,$B149=0),
    E150,
  IF($B149=0,
    VLOOKUP($A149,ChapterTable!$1:$1048576,MATCH("최종"&amp;SUBSTITUTE(SUBSTITUTE(E$1,"standard",""),"|Float",""),ChapterTable!$1:$1,0),0),
  IF($B149=1,
    IF($L149=FALSE,
      VLOOKUP($A149,ChapterTable!$1:$1048576,MATCH("최종"&amp;SUBSTITUTE(SUBSTITUTE(E$1,"standard",""),"|Float",""),ChapterTable!$1:$1,0),0),
      VLOOKUP($A149-ChapterTable!$P$11,ChapterTable!$1:$1048576,MATCH("최종"&amp;SUBSTITUTE(SUBSTITUTE(E$1,"standard",""),"|Float",""),ChapterTable!$1:$1,0),0)*ChapterTable!$P$14
    ),
  OFFSET(E149,-$B149+IF($L149,1,0),0)*IF($B149&gt;OFFSET($B149,1,0),ChapterTable!$R$17,1)*
    (VLOOKUP(SUBSTITUTE(SUBSTITUTE(E$1,"standard",""),"|Float","")&amp;IF(OR($L149=TRUE,$A149=0,MOD($A149,ChapterTable!$R$20)&lt;&gt;0),"","보스")&amp;"인게임누적곱배수",ChapterTable!$R:$S,2,0)^C149
    +VLOOKUP(SUBSTITUTE(SUBSTITUTE(E$1,"standard",""),"|Float","")&amp;IF(OR($L149=TRUE,$A149=0,MOD($A149,ChapterTable!$R$20)&lt;&gt;0),"","보스")&amp;"인게임누적합배수",ChapterTable!$R:$S,2,0)*C149)
  )
  )
  )
)</f>
        <v>324</v>
      </c>
      <c r="F149" s="1">
        <f ca="1">IF(AND($A149=0,$B149=1),
    VLOOKUP(1,ChapterTable!$1:$1048576,MATCH("최종"&amp;SUBSTITUTE(SUBSTITUTE(F$1,"standard",""),"|Float",""),ChapterTable!$1:$1,0),0)*ChapterTable!$P$17,
  IF(AND($A149=0,$B149=0),
    F150,
  IF($B149=0,
    VLOOKUP($A149,ChapterTable!$1:$1048576,MATCH("최종"&amp;SUBSTITUTE(SUBSTITUTE(F$1,"standard",""),"|Float",""),ChapterTable!$1:$1,0),0),
  IF($B149=1,
    IF($L149=FALSE,
      VLOOKUP($A149,ChapterTable!$1:$1048576,MATCH("최종"&amp;SUBSTITUTE(SUBSTITUTE(F$1,"standard",""),"|Float",""),ChapterTable!$1:$1,0),0),
      VLOOKUP($A149-ChapterTable!$P$11,ChapterTable!$1:$1048576,MATCH("최종"&amp;SUBSTITUTE(SUBSTITUTE(F$1,"standard",""),"|Float",""),ChapterTable!$1:$1,0),0)*ChapterTable!$P$14
    ),
  OFFSET(F149,-$B149+IF($L149,1,0),0)*
    (VLOOKUP(SUBSTITUTE(SUBSTITUTE(F$1,"standard",""),"|Float","")&amp;IF(OR($L149=TRUE,$A149=0,MOD($A149,ChapterTable!$R$20)&lt;&gt;0),"","보스")&amp;"인게임누적곱배수",ChapterTable!$R:$S,2,0)^D149
    +VLOOKUP(SUBSTITUTE(SUBSTITUTE(F$1,"standard",""),"|Float","")&amp;IF(OR($L149=TRUE,$A149=0,MOD($A149,ChapterTable!$R$20)&lt;&gt;0),"","보스")&amp;"인게임누적합배수",ChapterTable!$R:$S,2,0)*D149)
  )
  )
  )
)</f>
        <v>120.9375</v>
      </c>
      <c r="J149" t="str">
        <f>IF(ISBLANK(I149),"",
IFERROR(VLOOKUP(I149,[1]StringTable!$1:$1048576,MATCH("kor|String",[1]StringTable!$1:$1,0),0),
"스트링없음"))</f>
        <v/>
      </c>
      <c r="L149" t="b">
        <v>0</v>
      </c>
      <c r="N149" t="str">
        <f>IF(ISBLANK(M149),"",IF(ISERROR(VLOOKUP(M149,MapTable!$A:$A,1,0)),"맵없음",""))</f>
        <v/>
      </c>
      <c r="O149">
        <f t="shared" si="16"/>
        <v>2</v>
      </c>
      <c r="Q149">
        <f t="shared" si="17"/>
        <v>2</v>
      </c>
      <c r="R149" t="b">
        <f t="shared" ca="1" si="18"/>
        <v>0</v>
      </c>
      <c r="T149" t="b">
        <f t="shared" ca="1" si="19"/>
        <v>0</v>
      </c>
      <c r="U149" t="s">
        <v>747</v>
      </c>
      <c r="V149" t="str">
        <f>IF(ISBLANK(U149),"",IF(ISERROR(VLOOKUP(U149,MapTable!$A:$A,1,0)),"맵없음",""))</f>
        <v/>
      </c>
      <c r="W149" t="s">
        <v>780</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IF(ISBLANK(AB149),"",IF(ISERROR(VLOOKUP(AB149,[3]DropTable!$A:$A,1,0)),"드랍없음",""))</f>
        <v/>
      </c>
      <c r="AE149" t="str">
        <f>IF(ISBLANK(AD149),"",IF(ISERROR(VLOOKUP(AD149,[3]DropTable!$A:$A,1,0)),"드랍없음",""))</f>
        <v/>
      </c>
      <c r="AH149">
        <v>1.5</v>
      </c>
      <c r="AI149">
        <f t="shared" si="22"/>
        <v>0.5</v>
      </c>
      <c r="AJ149">
        <f t="shared" si="20"/>
        <v>0.54666666600000002</v>
      </c>
      <c r="AK149">
        <f t="shared" si="21"/>
        <v>1</v>
      </c>
      <c r="AL149">
        <v>0</v>
      </c>
    </row>
    <row r="150" spans="1:38" x14ac:dyDescent="0.3">
      <c r="A150">
        <v>3</v>
      </c>
      <c r="B150">
        <v>15</v>
      </c>
      <c r="C150">
        <f>IF(OR($L150=TRUE,$A150=0,MOD($A150,ChapterTable!$R$20)&lt;&gt;0),
MAX(0,INT(($B150+ChapterTable!$P$26+VLOOKUP(SUBSTITUTE(C$1,"성장단계","")&amp;"단계오프셋",ChapterTable!$R:$S,2,0))/ChapterTable!$P$23)),
MAX(0,INT(($B150+ChapterTable!$R$26+VLOOKUP(SUBSTITUTE(C$1,"성장단계","")&amp;"보스단계오프셋",ChapterTable!$R:$S,2,0))/ChapterTable!$R$23)))</f>
        <v>1</v>
      </c>
      <c r="D150">
        <f>IF(OR($L150=TRUE,$A150=0,MOD($A150,ChapterTable!$R$20)&lt;&gt;0),
MAX(0,INT(($B150+ChapterTable!$P$26+VLOOKUP(SUBSTITUTE(D$1,"성장단계","")&amp;"단계오프셋",ChapterTable!$R:$S,2,0))/ChapterTable!$P$23)),
MAX(0,INT(($B150+ChapterTable!$R$26+VLOOKUP(SUBSTITUTE(D$1,"성장단계","")&amp;"보스단계오프셋",ChapterTable!$R:$S,2,0))/ChapterTable!$R$23)))</f>
        <v>1</v>
      </c>
      <c r="E150" s="1">
        <f ca="1">IF(AND($A150=0,$B150=1),
    VLOOKUP(1,ChapterTable!$1:$1048576,MATCH("최종"&amp;SUBSTITUTE(SUBSTITUTE(E$1,"standard",""),"|Float",""),ChapterTable!$1:$1,0),0)*ChapterTable!$P$17,
  IF(AND($A150=0,$B150=0),
    E151,
  IF($B150=0,
    VLOOKUP($A150,ChapterTable!$1:$1048576,MATCH("최종"&amp;SUBSTITUTE(SUBSTITUTE(E$1,"standard",""),"|Float",""),ChapterTable!$1:$1,0),0),
  IF($B150=1,
    IF($L150=FALSE,
      VLOOKUP($A150,ChapterTable!$1:$1048576,MATCH("최종"&amp;SUBSTITUTE(SUBSTITUTE(E$1,"standard",""),"|Float",""),ChapterTable!$1:$1,0),0),
      VLOOKUP($A150-ChapterTable!$P$11,ChapterTable!$1:$1048576,MATCH("최종"&amp;SUBSTITUTE(SUBSTITUTE(E$1,"standard",""),"|Float",""),ChapterTable!$1:$1,0),0)*ChapterTable!$P$14
    ),
  OFFSET(E150,-$B150+IF($L150,1,0),0)*IF($B150&gt;OFFSET($B150,1,0),ChapterTable!$R$17,1)*
    (VLOOKUP(SUBSTITUTE(SUBSTITUTE(E$1,"standard",""),"|Float","")&amp;IF(OR($L150=TRUE,$A150=0,MOD($A150,ChapterTable!$R$20)&lt;&gt;0),"","보스")&amp;"인게임누적곱배수",ChapterTable!$R:$S,2,0)^C150
    +VLOOKUP(SUBSTITUTE(SUBSTITUTE(E$1,"standard",""),"|Float","")&amp;IF(OR($L150=TRUE,$A150=0,MOD($A150,ChapterTable!$R$20)&lt;&gt;0),"","보스")&amp;"인게임누적합배수",ChapterTable!$R:$S,2,0)*C150)
  )
  )
  )
)</f>
        <v>324</v>
      </c>
      <c r="F150" s="1">
        <f ca="1">IF(AND($A150=0,$B150=1),
    VLOOKUP(1,ChapterTable!$1:$1048576,MATCH("최종"&amp;SUBSTITUTE(SUBSTITUTE(F$1,"standard",""),"|Float",""),ChapterTable!$1:$1,0),0)*ChapterTable!$P$17,
  IF(AND($A150=0,$B150=0),
    F151,
  IF($B150=0,
    VLOOKUP($A150,ChapterTable!$1:$1048576,MATCH("최종"&amp;SUBSTITUTE(SUBSTITUTE(F$1,"standard",""),"|Float",""),ChapterTable!$1:$1,0),0),
  IF($B150=1,
    IF($L150=FALSE,
      VLOOKUP($A150,ChapterTable!$1:$1048576,MATCH("최종"&amp;SUBSTITUTE(SUBSTITUTE(F$1,"standard",""),"|Float",""),ChapterTable!$1:$1,0),0),
      VLOOKUP($A150-ChapterTable!$P$11,ChapterTable!$1:$1048576,MATCH("최종"&amp;SUBSTITUTE(SUBSTITUTE(F$1,"standard",""),"|Float",""),ChapterTable!$1:$1,0),0)*ChapterTable!$P$14
    ),
  OFFSET(F150,-$B150+IF($L150,1,0),0)*
    (VLOOKUP(SUBSTITUTE(SUBSTITUTE(F$1,"standard",""),"|Float","")&amp;IF(OR($L150=TRUE,$A150=0,MOD($A150,ChapterTable!$R$20)&lt;&gt;0),"","보스")&amp;"인게임누적곱배수",ChapterTable!$R:$S,2,0)^D150
    +VLOOKUP(SUBSTITUTE(SUBSTITUTE(F$1,"standard",""),"|Float","")&amp;IF(OR($L150=TRUE,$A150=0,MOD($A150,ChapterTable!$R$20)&lt;&gt;0),"","보스")&amp;"인게임누적합배수",ChapterTable!$R:$S,2,0)*D150)
  )
  )
  )
)</f>
        <v>120.9375</v>
      </c>
      <c r="J150" t="str">
        <f>IF(ISBLANK(I150),"",
IFERROR(VLOOKUP(I150,[1]StringTable!$1:$1048576,MATCH("kor|String",[1]StringTable!$1:$1,0),0),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801</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IF(ISBLANK(AB150),"",IF(ISERROR(VLOOKUP(AB150,[3]DropTable!$A:$A,1,0)),"드랍없음",""))</f>
        <v/>
      </c>
      <c r="AE150" t="str">
        <f>IF(ISBLANK(AD150),"",IF(ISERROR(VLOOKUP(AD150,[3]DropTable!$A:$A,1,0)),"드랍없음",""))</f>
        <v/>
      </c>
      <c r="AH150">
        <v>1.5</v>
      </c>
      <c r="AI150">
        <f t="shared" si="22"/>
        <v>0.5</v>
      </c>
      <c r="AJ150">
        <f t="shared" si="20"/>
        <v>0.54666666600000002</v>
      </c>
      <c r="AK150">
        <f t="shared" si="21"/>
        <v>1</v>
      </c>
      <c r="AL150">
        <v>0</v>
      </c>
    </row>
    <row r="151" spans="1:38" x14ac:dyDescent="0.3">
      <c r="A151">
        <v>3</v>
      </c>
      <c r="B151">
        <v>16</v>
      </c>
      <c r="C151">
        <f>IF(OR($L151=TRUE,$A151=0,MOD($A151,ChapterTable!$R$20)&lt;&gt;0),
MAX(0,INT(($B151+ChapterTable!$P$26+VLOOKUP(SUBSTITUTE(C$1,"성장단계","")&amp;"단계오프셋",ChapterTable!$R:$S,2,0))/ChapterTable!$P$23)),
MAX(0,INT(($B151+ChapterTable!$R$26+VLOOKUP(SUBSTITUTE(C$1,"성장단계","")&amp;"보스단계오프셋",ChapterTable!$R:$S,2,0))/ChapterTable!$R$23)))</f>
        <v>2</v>
      </c>
      <c r="D151">
        <f>IF(OR($L151=TRUE,$A151=0,MOD($A151,ChapterTable!$R$20)&lt;&gt;0),
MAX(0,INT(($B151+ChapterTable!$P$26+VLOOKUP(SUBSTITUTE(D$1,"성장단계","")&amp;"단계오프셋",ChapterTable!$R:$S,2,0))/ChapterTable!$P$23)),
MAX(0,INT(($B151+ChapterTable!$R$26+VLOOKUP(SUBSTITUTE(D$1,"성장단계","")&amp;"보스단계오프셋",ChapterTable!$R:$S,2,0))/ChapterTable!$R$23)))</f>
        <v>1</v>
      </c>
      <c r="E151" s="1">
        <f ca="1">IF(AND($A151=0,$B151=1),
    VLOOKUP(1,ChapterTable!$1:$1048576,MATCH("최종"&amp;SUBSTITUTE(SUBSTITUTE(E$1,"standard",""),"|Float",""),ChapterTable!$1:$1,0),0)*ChapterTable!$P$17,
  IF(AND($A151=0,$B151=0),
    E152,
  IF($B151=0,
    VLOOKUP($A151,ChapterTable!$1:$1048576,MATCH("최종"&amp;SUBSTITUTE(SUBSTITUTE(E$1,"standard",""),"|Float",""),ChapterTable!$1:$1,0),0),
  IF($B151=1,
    IF($L151=FALSE,
      VLOOKUP($A151,ChapterTable!$1:$1048576,MATCH("최종"&amp;SUBSTITUTE(SUBSTITUTE(E$1,"standard",""),"|Float",""),ChapterTable!$1:$1,0),0),
      VLOOKUP($A151-ChapterTable!$P$11,ChapterTable!$1:$1048576,MATCH("최종"&amp;SUBSTITUTE(SUBSTITUTE(E$1,"standard",""),"|Float",""),ChapterTable!$1:$1,0),0)*ChapterTable!$P$14
    ),
  OFFSET(E151,-$B151+IF($L151,1,0),0)*IF($B151&gt;OFFSET($B151,1,0),ChapterTable!$R$17,1)*
    (VLOOKUP(SUBSTITUTE(SUBSTITUTE(E$1,"standard",""),"|Float","")&amp;IF(OR($L151=TRUE,$A151=0,MOD($A151,ChapterTable!$R$20)&lt;&gt;0),"","보스")&amp;"인게임누적곱배수",ChapterTable!$R:$S,2,0)^C151
    +VLOOKUP(SUBSTITUTE(SUBSTITUTE(E$1,"standard",""),"|Float","")&amp;IF(OR($L151=TRUE,$A151=0,MOD($A151,ChapterTable!$R$20)&lt;&gt;0),"","보스")&amp;"인게임누적합배수",ChapterTable!$R:$S,2,0)*C151)
  )
  )
  )
)</f>
        <v>378</v>
      </c>
      <c r="F151" s="1">
        <f ca="1">IF(AND($A151=0,$B151=1),
    VLOOKUP(1,ChapterTable!$1:$1048576,MATCH("최종"&amp;SUBSTITUTE(SUBSTITUTE(F$1,"standard",""),"|Float",""),ChapterTable!$1:$1,0),0)*ChapterTable!$P$17,
  IF(AND($A151=0,$B151=0),
    F152,
  IF($B151=0,
    VLOOKUP($A151,ChapterTable!$1:$1048576,MATCH("최종"&amp;SUBSTITUTE(SUBSTITUTE(F$1,"standard",""),"|Float",""),ChapterTable!$1:$1,0),0),
  IF($B151=1,
    IF($L151=FALSE,
      VLOOKUP($A151,ChapterTable!$1:$1048576,MATCH("최종"&amp;SUBSTITUTE(SUBSTITUTE(F$1,"standard",""),"|Float",""),ChapterTable!$1:$1,0),0),
      VLOOKUP($A151-ChapterTable!$P$11,ChapterTable!$1:$1048576,MATCH("최종"&amp;SUBSTITUTE(SUBSTITUTE(F$1,"standard",""),"|Float",""),ChapterTable!$1:$1,0),0)*ChapterTable!$P$14
    ),
  OFFSET(F151,-$B151+IF($L151,1,0),0)*
    (VLOOKUP(SUBSTITUTE(SUBSTITUTE(F$1,"standard",""),"|Float","")&amp;IF(OR($L151=TRUE,$A151=0,MOD($A151,ChapterTable!$R$20)&lt;&gt;0),"","보스")&amp;"인게임누적곱배수",ChapterTable!$R:$S,2,0)^D151
    +VLOOKUP(SUBSTITUTE(SUBSTITUTE(F$1,"standard",""),"|Float","")&amp;IF(OR($L151=TRUE,$A151=0,MOD($A151,ChapterTable!$R$20)&lt;&gt;0),"","보스")&amp;"인게임누적합배수",ChapterTable!$R:$S,2,0)*D151)
  )
  )
  )
)</f>
        <v>120.9375</v>
      </c>
      <c r="J151" t="str">
        <f>IF(ISBLANK(I151),"",
IFERROR(VLOOKUP(I151,[1]StringTable!$1:$1048576,MATCH("kor|String",[1]StringTable!$1:$1,0),0),
"스트링없음"))</f>
        <v/>
      </c>
      <c r="L151" t="b">
        <v>0</v>
      </c>
      <c r="N151" t="str">
        <f>IF(ISBLANK(M151),"",IF(ISERROR(VLOOKUP(M151,MapTable!$A:$A,1,0)),"맵없음",""))</f>
        <v/>
      </c>
      <c r="O151">
        <f t="shared" si="16"/>
        <v>2</v>
      </c>
      <c r="Q151">
        <f t="shared" si="17"/>
        <v>2</v>
      </c>
      <c r="R151" t="b">
        <f t="shared" ca="1" si="18"/>
        <v>0</v>
      </c>
      <c r="T151" t="b">
        <f t="shared" ca="1" si="19"/>
        <v>0</v>
      </c>
      <c r="U151" t="s">
        <v>748</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IF(ISBLANK(AB151),"",IF(ISERROR(VLOOKUP(AB151,[3]DropTable!$A:$A,1,0)),"드랍없음",""))</f>
        <v/>
      </c>
      <c r="AE151" t="str">
        <f>IF(ISBLANK(AD151),"",IF(ISERROR(VLOOKUP(AD151,[3]DropTable!$A:$A,1,0)),"드랍없음",""))</f>
        <v/>
      </c>
      <c r="AH151">
        <v>1.5</v>
      </c>
      <c r="AI151">
        <f t="shared" si="22"/>
        <v>0.5</v>
      </c>
      <c r="AJ151">
        <f t="shared" si="20"/>
        <v>0.54666666600000002</v>
      </c>
      <c r="AK151">
        <f t="shared" si="21"/>
        <v>1</v>
      </c>
      <c r="AL151">
        <v>0</v>
      </c>
    </row>
    <row r="152" spans="1:38" x14ac:dyDescent="0.3">
      <c r="A152">
        <v>3</v>
      </c>
      <c r="B152">
        <v>17</v>
      </c>
      <c r="C152">
        <f>IF(OR($L152=TRUE,$A152=0,MOD($A152,ChapterTable!$R$20)&lt;&gt;0),
MAX(0,INT(($B152+ChapterTable!$P$26+VLOOKUP(SUBSTITUTE(C$1,"성장단계","")&amp;"단계오프셋",ChapterTable!$R:$S,2,0))/ChapterTable!$P$23)),
MAX(0,INT(($B152+ChapterTable!$R$26+VLOOKUP(SUBSTITUTE(C$1,"성장단계","")&amp;"보스단계오프셋",ChapterTable!$R:$S,2,0))/ChapterTable!$R$23)))</f>
        <v>2</v>
      </c>
      <c r="D152">
        <f>IF(OR($L152=TRUE,$A152=0,MOD($A152,ChapterTable!$R$20)&lt;&gt;0),
MAX(0,INT(($B152+ChapterTable!$P$26+VLOOKUP(SUBSTITUTE(D$1,"성장단계","")&amp;"단계오프셋",ChapterTable!$R:$S,2,0))/ChapterTable!$P$23)),
MAX(0,INT(($B152+ChapterTable!$R$26+VLOOKUP(SUBSTITUTE(D$1,"성장단계","")&amp;"보스단계오프셋",ChapterTable!$R:$S,2,0))/ChapterTable!$R$23)))</f>
        <v>1</v>
      </c>
      <c r="E152" s="1">
        <f ca="1">IF(AND($A152=0,$B152=1),
    VLOOKUP(1,ChapterTable!$1:$1048576,MATCH("최종"&amp;SUBSTITUTE(SUBSTITUTE(E$1,"standard",""),"|Float",""),ChapterTable!$1:$1,0),0)*ChapterTable!$P$17,
  IF(AND($A152=0,$B152=0),
    E153,
  IF($B152=0,
    VLOOKUP($A152,ChapterTable!$1:$1048576,MATCH("최종"&amp;SUBSTITUTE(SUBSTITUTE(E$1,"standard",""),"|Float",""),ChapterTable!$1:$1,0),0),
  IF($B152=1,
    IF($L152=FALSE,
      VLOOKUP($A152,ChapterTable!$1:$1048576,MATCH("최종"&amp;SUBSTITUTE(SUBSTITUTE(E$1,"standard",""),"|Float",""),ChapterTable!$1:$1,0),0),
      VLOOKUP($A152-ChapterTable!$P$11,ChapterTable!$1:$1048576,MATCH("최종"&amp;SUBSTITUTE(SUBSTITUTE(E$1,"standard",""),"|Float",""),ChapterTable!$1:$1,0),0)*ChapterTable!$P$14
    ),
  OFFSET(E152,-$B152+IF($L152,1,0),0)*IF($B152&gt;OFFSET($B152,1,0),ChapterTable!$R$17,1)*
    (VLOOKUP(SUBSTITUTE(SUBSTITUTE(E$1,"standard",""),"|Float","")&amp;IF(OR($L152=TRUE,$A152=0,MOD($A152,ChapterTable!$R$20)&lt;&gt;0),"","보스")&amp;"인게임누적곱배수",ChapterTable!$R:$S,2,0)^C152
    +VLOOKUP(SUBSTITUTE(SUBSTITUTE(E$1,"standard",""),"|Float","")&amp;IF(OR($L152=TRUE,$A152=0,MOD($A152,ChapterTable!$R$20)&lt;&gt;0),"","보스")&amp;"인게임누적합배수",ChapterTable!$R:$S,2,0)*C152)
  )
  )
  )
)</f>
        <v>378</v>
      </c>
      <c r="F152" s="1">
        <f ca="1">IF(AND($A152=0,$B152=1),
    VLOOKUP(1,ChapterTable!$1:$1048576,MATCH("최종"&amp;SUBSTITUTE(SUBSTITUTE(F$1,"standard",""),"|Float",""),ChapterTable!$1:$1,0),0)*ChapterTable!$P$17,
  IF(AND($A152=0,$B152=0),
    F153,
  IF($B152=0,
    VLOOKUP($A152,ChapterTable!$1:$1048576,MATCH("최종"&amp;SUBSTITUTE(SUBSTITUTE(F$1,"standard",""),"|Float",""),ChapterTable!$1:$1,0),0),
  IF($B152=1,
    IF($L152=FALSE,
      VLOOKUP($A152,ChapterTable!$1:$1048576,MATCH("최종"&amp;SUBSTITUTE(SUBSTITUTE(F$1,"standard",""),"|Float",""),ChapterTable!$1:$1,0),0),
      VLOOKUP($A152-ChapterTable!$P$11,ChapterTable!$1:$1048576,MATCH("최종"&amp;SUBSTITUTE(SUBSTITUTE(F$1,"standard",""),"|Float",""),ChapterTable!$1:$1,0),0)*ChapterTable!$P$14
    ),
  OFFSET(F152,-$B152+IF($L152,1,0),0)*
    (VLOOKUP(SUBSTITUTE(SUBSTITUTE(F$1,"standard",""),"|Float","")&amp;IF(OR($L152=TRUE,$A152=0,MOD($A152,ChapterTable!$R$20)&lt;&gt;0),"","보스")&amp;"인게임누적곱배수",ChapterTable!$R:$S,2,0)^D152
    +VLOOKUP(SUBSTITUTE(SUBSTITUTE(F$1,"standard",""),"|Float","")&amp;IF(OR($L152=TRUE,$A152=0,MOD($A152,ChapterTable!$R$20)&lt;&gt;0),"","보스")&amp;"인게임누적합배수",ChapterTable!$R:$S,2,0)*D152)
  )
  )
  )
)</f>
        <v>120.9375</v>
      </c>
      <c r="J152" t="str">
        <f>IF(ISBLANK(I152),"",
IFERROR(VLOOKUP(I152,[1]StringTable!$1:$1048576,MATCH("kor|String",[1]StringTable!$1:$1,0),0),
"스트링없음"))</f>
        <v/>
      </c>
      <c r="L152" t="b">
        <v>0</v>
      </c>
      <c r="N152" t="str">
        <f>IF(ISBLANK(M152),"",IF(ISERROR(VLOOKUP(M152,MapTable!$A:$A,1,0)),"맵없음",""))</f>
        <v/>
      </c>
      <c r="O152">
        <f t="shared" si="16"/>
        <v>2</v>
      </c>
      <c r="Q152">
        <f t="shared" si="17"/>
        <v>2</v>
      </c>
      <c r="R152" t="b">
        <f t="shared" ca="1" si="18"/>
        <v>0</v>
      </c>
      <c r="T152" t="b">
        <f t="shared" ca="1" si="19"/>
        <v>0</v>
      </c>
      <c r="U152" t="s">
        <v>749</v>
      </c>
      <c r="V152" t="str">
        <f>IF(ISBLANK(U152),"",IF(ISERROR(VLOOKUP(U152,MapTable!$A:$A,1,0)),"맵없음",""))</f>
        <v/>
      </c>
      <c r="W152" t="s">
        <v>782</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IF(ISBLANK(AB152),"",IF(ISERROR(VLOOKUP(AB152,[3]DropTable!$A:$A,1,0)),"드랍없음",""))</f>
        <v/>
      </c>
      <c r="AE152" t="str">
        <f>IF(ISBLANK(AD152),"",IF(ISERROR(VLOOKUP(AD152,[3]DropTable!$A:$A,1,0)),"드랍없음",""))</f>
        <v/>
      </c>
      <c r="AH152">
        <v>1.5</v>
      </c>
      <c r="AI152">
        <f t="shared" si="22"/>
        <v>0.5</v>
      </c>
      <c r="AJ152">
        <f t="shared" si="20"/>
        <v>0.54666666600000002</v>
      </c>
      <c r="AK152">
        <f t="shared" si="21"/>
        <v>1</v>
      </c>
      <c r="AL152">
        <v>0</v>
      </c>
    </row>
    <row r="153" spans="1:38" x14ac:dyDescent="0.3">
      <c r="A153">
        <v>3</v>
      </c>
      <c r="B153">
        <v>18</v>
      </c>
      <c r="C153">
        <f>IF(OR($L153=TRUE,$A153=0,MOD($A153,ChapterTable!$R$20)&lt;&gt;0),
MAX(0,INT(($B153+ChapterTable!$P$26+VLOOKUP(SUBSTITUTE(C$1,"성장단계","")&amp;"단계오프셋",ChapterTable!$R:$S,2,0))/ChapterTable!$P$23)),
MAX(0,INT(($B153+ChapterTable!$R$26+VLOOKUP(SUBSTITUTE(C$1,"성장단계","")&amp;"보스단계오프셋",ChapterTable!$R:$S,2,0))/ChapterTable!$R$23)))</f>
        <v>2</v>
      </c>
      <c r="D153">
        <f>IF(OR($L153=TRUE,$A153=0,MOD($A153,ChapterTable!$R$20)&lt;&gt;0),
MAX(0,INT(($B153+ChapterTable!$P$26+VLOOKUP(SUBSTITUTE(D$1,"성장단계","")&amp;"단계오프셋",ChapterTable!$R:$S,2,0))/ChapterTable!$P$23)),
MAX(0,INT(($B153+ChapterTable!$R$26+VLOOKUP(SUBSTITUTE(D$1,"성장단계","")&amp;"보스단계오프셋",ChapterTable!$R:$S,2,0))/ChapterTable!$R$23)))</f>
        <v>1</v>
      </c>
      <c r="E153" s="1">
        <f ca="1">IF(AND($A153=0,$B153=1),
    VLOOKUP(1,ChapterTable!$1:$1048576,MATCH("최종"&amp;SUBSTITUTE(SUBSTITUTE(E$1,"standard",""),"|Float",""),ChapterTable!$1:$1,0),0)*ChapterTable!$P$17,
  IF(AND($A153=0,$B153=0),
    E154,
  IF($B153=0,
    VLOOKUP($A153,ChapterTable!$1:$1048576,MATCH("최종"&amp;SUBSTITUTE(SUBSTITUTE(E$1,"standard",""),"|Float",""),ChapterTable!$1:$1,0),0),
  IF($B153=1,
    IF($L153=FALSE,
      VLOOKUP($A153,ChapterTable!$1:$1048576,MATCH("최종"&amp;SUBSTITUTE(SUBSTITUTE(E$1,"standard",""),"|Float",""),ChapterTable!$1:$1,0),0),
      VLOOKUP($A153-ChapterTable!$P$11,ChapterTable!$1:$1048576,MATCH("최종"&amp;SUBSTITUTE(SUBSTITUTE(E$1,"standard",""),"|Float",""),ChapterTable!$1:$1,0),0)*ChapterTable!$P$14
    ),
  OFFSET(E153,-$B153+IF($L153,1,0),0)*IF($B153&gt;OFFSET($B153,1,0),ChapterTable!$R$17,1)*
    (VLOOKUP(SUBSTITUTE(SUBSTITUTE(E$1,"standard",""),"|Float","")&amp;IF(OR($L153=TRUE,$A153=0,MOD($A153,ChapterTable!$R$20)&lt;&gt;0),"","보스")&amp;"인게임누적곱배수",ChapterTable!$R:$S,2,0)^C153
    +VLOOKUP(SUBSTITUTE(SUBSTITUTE(E$1,"standard",""),"|Float","")&amp;IF(OR($L153=TRUE,$A153=0,MOD($A153,ChapterTable!$R$20)&lt;&gt;0),"","보스")&amp;"인게임누적합배수",ChapterTable!$R:$S,2,0)*C153)
  )
  )
  )
)</f>
        <v>378</v>
      </c>
      <c r="F153" s="1">
        <f ca="1">IF(AND($A153=0,$B153=1),
    VLOOKUP(1,ChapterTable!$1:$1048576,MATCH("최종"&amp;SUBSTITUTE(SUBSTITUTE(F$1,"standard",""),"|Float",""),ChapterTable!$1:$1,0),0)*ChapterTable!$P$17,
  IF(AND($A153=0,$B153=0),
    F154,
  IF($B153=0,
    VLOOKUP($A153,ChapterTable!$1:$1048576,MATCH("최종"&amp;SUBSTITUTE(SUBSTITUTE(F$1,"standard",""),"|Float",""),ChapterTable!$1:$1,0),0),
  IF($B153=1,
    IF($L153=FALSE,
      VLOOKUP($A153,ChapterTable!$1:$1048576,MATCH("최종"&amp;SUBSTITUTE(SUBSTITUTE(F$1,"standard",""),"|Float",""),ChapterTable!$1:$1,0),0),
      VLOOKUP($A153-ChapterTable!$P$11,ChapterTable!$1:$1048576,MATCH("최종"&amp;SUBSTITUTE(SUBSTITUTE(F$1,"standard",""),"|Float",""),ChapterTable!$1:$1,0),0)*ChapterTable!$P$14
    ),
  OFFSET(F153,-$B153+IF($L153,1,0),0)*
    (VLOOKUP(SUBSTITUTE(SUBSTITUTE(F$1,"standard",""),"|Float","")&amp;IF(OR($L153=TRUE,$A153=0,MOD($A153,ChapterTable!$R$20)&lt;&gt;0),"","보스")&amp;"인게임누적곱배수",ChapterTable!$R:$S,2,0)^D153
    +VLOOKUP(SUBSTITUTE(SUBSTITUTE(F$1,"standard",""),"|Float","")&amp;IF(OR($L153=TRUE,$A153=0,MOD($A153,ChapterTable!$R$20)&lt;&gt;0),"","보스")&amp;"인게임누적합배수",ChapterTable!$R:$S,2,0)*D153)
  )
  )
  )
)</f>
        <v>120.9375</v>
      </c>
      <c r="J153" t="str">
        <f>IF(ISBLANK(I153),"",
IFERROR(VLOOKUP(I153,[1]StringTable!$1:$1048576,MATCH("kor|String",[1]StringTable!$1:$1,0),0),
"스트링없음"))</f>
        <v/>
      </c>
      <c r="L153" t="b">
        <v>0</v>
      </c>
      <c r="N153" t="str">
        <f>IF(ISBLANK(M153),"",IF(ISERROR(VLOOKUP(M153,MapTable!$A:$A,1,0)),"맵없음",""))</f>
        <v/>
      </c>
      <c r="O153">
        <f t="shared" si="16"/>
        <v>2</v>
      </c>
      <c r="Q153">
        <f t="shared" si="17"/>
        <v>2</v>
      </c>
      <c r="R153" t="b">
        <f t="shared" ca="1" si="18"/>
        <v>0</v>
      </c>
      <c r="T153" t="b">
        <f t="shared" ca="1" si="19"/>
        <v>0</v>
      </c>
      <c r="U153" t="s">
        <v>750</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IF(ISBLANK(AB153),"",IF(ISERROR(VLOOKUP(AB153,[3]DropTable!$A:$A,1,0)),"드랍없음",""))</f>
        <v/>
      </c>
      <c r="AE153" t="str">
        <f>IF(ISBLANK(AD153),"",IF(ISERROR(VLOOKUP(AD153,[3]DropTable!$A:$A,1,0)),"드랍없음",""))</f>
        <v/>
      </c>
      <c r="AH153">
        <v>1.5</v>
      </c>
      <c r="AI153">
        <f t="shared" si="22"/>
        <v>0.5</v>
      </c>
      <c r="AJ153">
        <f t="shared" si="20"/>
        <v>0.54666666600000002</v>
      </c>
      <c r="AK153">
        <f t="shared" si="21"/>
        <v>1</v>
      </c>
      <c r="AL153">
        <v>0</v>
      </c>
    </row>
    <row r="154" spans="1:38" x14ac:dyDescent="0.3">
      <c r="A154">
        <v>3</v>
      </c>
      <c r="B154">
        <v>19</v>
      </c>
      <c r="C154">
        <f>IF(OR($L154=TRUE,$A154=0,MOD($A154,ChapterTable!$R$20)&lt;&gt;0),
MAX(0,INT(($B154+ChapterTable!$P$26+VLOOKUP(SUBSTITUTE(C$1,"성장단계","")&amp;"단계오프셋",ChapterTable!$R:$S,2,0))/ChapterTable!$P$23)),
MAX(0,INT(($B154+ChapterTable!$R$26+VLOOKUP(SUBSTITUTE(C$1,"성장단계","")&amp;"보스단계오프셋",ChapterTable!$R:$S,2,0))/ChapterTable!$R$23)))</f>
        <v>2</v>
      </c>
      <c r="D154">
        <f>IF(OR($L154=TRUE,$A154=0,MOD($A154,ChapterTable!$R$20)&lt;&gt;0),
MAX(0,INT(($B154+ChapterTable!$P$26+VLOOKUP(SUBSTITUTE(D$1,"성장단계","")&amp;"단계오프셋",ChapterTable!$R:$S,2,0))/ChapterTable!$P$23)),
MAX(0,INT(($B154+ChapterTable!$R$26+VLOOKUP(SUBSTITUTE(D$1,"성장단계","")&amp;"보스단계오프셋",ChapterTable!$R:$S,2,0))/ChapterTable!$R$23)))</f>
        <v>1</v>
      </c>
      <c r="E154" s="1">
        <f ca="1">IF(AND($A154=0,$B154=1),
    VLOOKUP(1,ChapterTable!$1:$1048576,MATCH("최종"&amp;SUBSTITUTE(SUBSTITUTE(E$1,"standard",""),"|Float",""),ChapterTable!$1:$1,0),0)*ChapterTable!$P$17,
  IF(AND($A154=0,$B154=0),
    E155,
  IF($B154=0,
    VLOOKUP($A154,ChapterTable!$1:$1048576,MATCH("최종"&amp;SUBSTITUTE(SUBSTITUTE(E$1,"standard",""),"|Float",""),ChapterTable!$1:$1,0),0),
  IF($B154=1,
    IF($L154=FALSE,
      VLOOKUP($A154,ChapterTable!$1:$1048576,MATCH("최종"&amp;SUBSTITUTE(SUBSTITUTE(E$1,"standard",""),"|Float",""),ChapterTable!$1:$1,0),0),
      VLOOKUP($A154-ChapterTable!$P$11,ChapterTable!$1:$1048576,MATCH("최종"&amp;SUBSTITUTE(SUBSTITUTE(E$1,"standard",""),"|Float",""),ChapterTable!$1:$1,0),0)*ChapterTable!$P$14
    ),
  OFFSET(E154,-$B154+IF($L154,1,0),0)*IF($B154&gt;OFFSET($B154,1,0),ChapterTable!$R$17,1)*
    (VLOOKUP(SUBSTITUTE(SUBSTITUTE(E$1,"standard",""),"|Float","")&amp;IF(OR($L154=TRUE,$A154=0,MOD($A154,ChapterTable!$R$20)&lt;&gt;0),"","보스")&amp;"인게임누적곱배수",ChapterTable!$R:$S,2,0)^C154
    +VLOOKUP(SUBSTITUTE(SUBSTITUTE(E$1,"standard",""),"|Float","")&amp;IF(OR($L154=TRUE,$A154=0,MOD($A154,ChapterTable!$R$20)&lt;&gt;0),"","보스")&amp;"인게임누적합배수",ChapterTable!$R:$S,2,0)*C154)
  )
  )
  )
)</f>
        <v>378</v>
      </c>
      <c r="F154" s="1">
        <f ca="1">IF(AND($A154=0,$B154=1),
    VLOOKUP(1,ChapterTable!$1:$1048576,MATCH("최종"&amp;SUBSTITUTE(SUBSTITUTE(F$1,"standard",""),"|Float",""),ChapterTable!$1:$1,0),0)*ChapterTable!$P$17,
  IF(AND($A154=0,$B154=0),
    F155,
  IF($B154=0,
    VLOOKUP($A154,ChapterTable!$1:$1048576,MATCH("최종"&amp;SUBSTITUTE(SUBSTITUTE(F$1,"standard",""),"|Float",""),ChapterTable!$1:$1,0),0),
  IF($B154=1,
    IF($L154=FALSE,
      VLOOKUP($A154,ChapterTable!$1:$1048576,MATCH("최종"&amp;SUBSTITUTE(SUBSTITUTE(F$1,"standard",""),"|Float",""),ChapterTable!$1:$1,0),0),
      VLOOKUP($A154-ChapterTable!$P$11,ChapterTable!$1:$1048576,MATCH("최종"&amp;SUBSTITUTE(SUBSTITUTE(F$1,"standard",""),"|Float",""),ChapterTable!$1:$1,0),0)*ChapterTable!$P$14
    ),
  OFFSET(F154,-$B154+IF($L154,1,0),0)*
    (VLOOKUP(SUBSTITUTE(SUBSTITUTE(F$1,"standard",""),"|Float","")&amp;IF(OR($L154=TRUE,$A154=0,MOD($A154,ChapterTable!$R$20)&lt;&gt;0),"","보스")&amp;"인게임누적곱배수",ChapterTable!$R:$S,2,0)^D154
    +VLOOKUP(SUBSTITUTE(SUBSTITUTE(F$1,"standard",""),"|Float","")&amp;IF(OR($L154=TRUE,$A154=0,MOD($A154,ChapterTable!$R$20)&lt;&gt;0),"","보스")&amp;"인게임누적합배수",ChapterTable!$R:$S,2,0)*D154)
  )
  )
  )
)</f>
        <v>120.9375</v>
      </c>
      <c r="J154" t="str">
        <f>IF(ISBLANK(I154),"",
IFERROR(VLOOKUP(I154,[1]StringTable!$1:$1048576,MATCH("kor|String",[1]StringTable!$1:$1,0),0),
"스트링없음"))</f>
        <v/>
      </c>
      <c r="L154" t="b">
        <v>0</v>
      </c>
      <c r="N154" t="str">
        <f>IF(ISBLANK(M154),"",IF(ISERROR(VLOOKUP(M154,MapTable!$A:$A,1,0)),"맵없음",""))</f>
        <v/>
      </c>
      <c r="O154">
        <f t="shared" si="16"/>
        <v>92</v>
      </c>
      <c r="Q154">
        <f t="shared" si="17"/>
        <v>92</v>
      </c>
      <c r="R154" t="b">
        <f t="shared" ca="1" si="18"/>
        <v>1</v>
      </c>
      <c r="T154" t="b">
        <f t="shared" ca="1" si="19"/>
        <v>1</v>
      </c>
      <c r="U154" t="s">
        <v>751</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IF(ISBLANK(AB154),"",IF(ISERROR(VLOOKUP(AB154,[3]DropTable!$A:$A,1,0)),"드랍없음",""))</f>
        <v/>
      </c>
      <c r="AE154" t="str">
        <f>IF(ISBLANK(AD154),"",IF(ISERROR(VLOOKUP(AD154,[3]DropTable!$A:$A,1,0)),"드랍없음",""))</f>
        <v/>
      </c>
      <c r="AH154">
        <v>1.5</v>
      </c>
      <c r="AI154">
        <f t="shared" si="22"/>
        <v>0.5</v>
      </c>
      <c r="AJ154">
        <f t="shared" si="20"/>
        <v>0.54666666600000002</v>
      </c>
      <c r="AK154">
        <f t="shared" si="21"/>
        <v>1</v>
      </c>
      <c r="AL154">
        <v>0</v>
      </c>
    </row>
    <row r="155" spans="1:38" x14ac:dyDescent="0.3">
      <c r="A155">
        <v>3</v>
      </c>
      <c r="B155">
        <v>20</v>
      </c>
      <c r="C155">
        <f>IF(OR($L155=TRUE,$A155=0,MOD($A155,ChapterTable!$R$20)&lt;&gt;0),
MAX(0,INT(($B155+ChapterTable!$P$26+VLOOKUP(SUBSTITUTE(C$1,"성장단계","")&amp;"단계오프셋",ChapterTable!$R:$S,2,0))/ChapterTable!$P$23)),
MAX(0,INT(($B155+ChapterTable!$R$26+VLOOKUP(SUBSTITUTE(C$1,"성장단계","")&amp;"보스단계오프셋",ChapterTable!$R:$S,2,0))/ChapterTable!$R$23)))</f>
        <v>2</v>
      </c>
      <c r="D155">
        <f>IF(OR($L155=TRUE,$A155=0,MOD($A155,ChapterTable!$R$20)&lt;&gt;0),
MAX(0,INT(($B155+ChapterTable!$P$26+VLOOKUP(SUBSTITUTE(D$1,"성장단계","")&amp;"단계오프셋",ChapterTable!$R:$S,2,0))/ChapterTable!$P$23)),
MAX(0,INT(($B155+ChapterTable!$R$26+VLOOKUP(SUBSTITUTE(D$1,"성장단계","")&amp;"보스단계오프셋",ChapterTable!$R:$S,2,0))/ChapterTable!$R$23)))</f>
        <v>1</v>
      </c>
      <c r="E155" s="1">
        <f ca="1">IF(AND($A155=0,$B155=1),
    VLOOKUP(1,ChapterTable!$1:$1048576,MATCH("최종"&amp;SUBSTITUTE(SUBSTITUTE(E$1,"standard",""),"|Float",""),ChapterTable!$1:$1,0),0)*ChapterTable!$P$17,
  IF(AND($A155=0,$B155=0),
    E156,
  IF($B155=0,
    VLOOKUP($A155,ChapterTable!$1:$1048576,MATCH("최종"&amp;SUBSTITUTE(SUBSTITUTE(E$1,"standard",""),"|Float",""),ChapterTable!$1:$1,0),0),
  IF($B155=1,
    IF($L155=FALSE,
      VLOOKUP($A155,ChapterTable!$1:$1048576,MATCH("최종"&amp;SUBSTITUTE(SUBSTITUTE(E$1,"standard",""),"|Float",""),ChapterTable!$1:$1,0),0),
      VLOOKUP($A155-ChapterTable!$P$11,ChapterTable!$1:$1048576,MATCH("최종"&amp;SUBSTITUTE(SUBSTITUTE(E$1,"standard",""),"|Float",""),ChapterTable!$1:$1,0),0)*ChapterTable!$P$14
    ),
  OFFSET(E155,-$B155+IF($L155,1,0),0)*IF($B155&gt;OFFSET($B155,1,0),ChapterTable!$R$17,1)*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
  )
  )
  )
)</f>
        <v>378</v>
      </c>
      <c r="F155" s="1">
        <f ca="1">IF(AND($A155=0,$B155=1),
    VLOOKUP(1,ChapterTable!$1:$1048576,MATCH("최종"&amp;SUBSTITUTE(SUBSTITUTE(F$1,"standard",""),"|Float",""),ChapterTable!$1:$1,0),0)*ChapterTable!$P$17,
  IF(AND($A155=0,$B155=0),
    F156,
  IF($B155=0,
    VLOOKUP($A155,ChapterTable!$1:$1048576,MATCH("최종"&amp;SUBSTITUTE(SUBSTITUTE(F$1,"standard",""),"|Float",""),ChapterTable!$1:$1,0),0),
  IF($B155=1,
    IF($L155=FALSE,
      VLOOKUP($A155,ChapterTable!$1:$1048576,MATCH("최종"&amp;SUBSTITUTE(SUBSTITUTE(F$1,"standard",""),"|Float",""),ChapterTable!$1:$1,0),0),
      VLOOKUP($A155-ChapterTable!$P$11,ChapterTable!$1:$1048576,MATCH("최종"&amp;SUBSTITUTE(SUBSTITUTE(F$1,"standard",""),"|Float",""),ChapterTable!$1:$1,0),0)*ChapterTable!$P$14
    ),
  OFFSET(F155,-$B155+IF($L155,1,0),0)*
    (VLOOKUP(SUBSTITUTE(SUBSTITUTE(F$1,"standard",""),"|Float","")&amp;IF(OR($L155=TRUE,$A155=0,MOD($A155,ChapterTable!$R$20)&lt;&gt;0),"","보스")&amp;"인게임누적곱배수",ChapterTable!$R:$S,2,0)^D155
    +VLOOKUP(SUBSTITUTE(SUBSTITUTE(F$1,"standard",""),"|Float","")&amp;IF(OR($L155=TRUE,$A155=0,MOD($A155,ChapterTable!$R$20)&lt;&gt;0),"","보스")&amp;"인게임누적합배수",ChapterTable!$R:$S,2,0)*D155)
  )
  )
  )
)</f>
        <v>120.9375</v>
      </c>
      <c r="J155" t="str">
        <f>IF(ISBLANK(I155),"",
IFERROR(VLOOKUP(I155,[1]StringTable!$1:$1048576,MATCH("kor|String",[1]StringTable!$1:$1,0),0),
"스트링없음"))</f>
        <v/>
      </c>
      <c r="L155" t="b">
        <v>0</v>
      </c>
      <c r="N155" t="str">
        <f>IF(ISBLANK(M155),"",IF(ISERROR(VLOOKUP(M155,MapTable!$A:$A,1,0)),"맵없음",""))</f>
        <v/>
      </c>
      <c r="O155">
        <f t="shared" si="16"/>
        <v>22</v>
      </c>
      <c r="Q155">
        <f t="shared" si="17"/>
        <v>22</v>
      </c>
      <c r="R155" t="b">
        <f t="shared" ca="1" si="18"/>
        <v>0</v>
      </c>
      <c r="T155" t="b">
        <f t="shared" ca="1" si="19"/>
        <v>0</v>
      </c>
      <c r="U155" t="s">
        <v>796</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5003</v>
      </c>
      <c r="AE155" t="str">
        <f>IF(ISBLANK(AD155),"",IF(ISERROR(VLOOKUP(AD155,[3]DropTable!$A:$A,1,0)),"드랍없음",""))</f>
        <v/>
      </c>
      <c r="AF155">
        <f ca="1">1.25*IF($B155&gt;OFFSET($B155,1,0),ChapterTable!$R$17,1)*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f>
        <v>1.75</v>
      </c>
      <c r="AG155">
        <f ca="1">35/AF155</f>
        <v>20</v>
      </c>
      <c r="AH155">
        <v>1.5</v>
      </c>
      <c r="AI155">
        <f t="shared" si="22"/>
        <v>0.5</v>
      </c>
      <c r="AJ155">
        <f t="shared" si="20"/>
        <v>1</v>
      </c>
      <c r="AK155">
        <f t="shared" si="21"/>
        <v>2</v>
      </c>
      <c r="AL155">
        <v>0</v>
      </c>
    </row>
    <row r="156" spans="1:38" x14ac:dyDescent="0.3">
      <c r="A156">
        <v>3</v>
      </c>
      <c r="B156">
        <v>21</v>
      </c>
      <c r="C156">
        <f>IF(OR($L156=TRUE,$A156=0,MOD($A156,ChapterTable!$R$20)&lt;&gt;0),
MAX(0,INT(($B156+ChapterTable!$P$26+VLOOKUP(SUBSTITUTE(C$1,"성장단계","")&amp;"단계오프셋",ChapterTable!$R:$S,2,0))/ChapterTable!$P$23)),
MAX(0,INT(($B156+ChapterTable!$R$26+VLOOKUP(SUBSTITUTE(C$1,"성장단계","")&amp;"보스단계오프셋",ChapterTable!$R:$S,2,0))/ChapterTable!$R$23)))</f>
        <v>2</v>
      </c>
      <c r="D156">
        <f>IF(OR($L156=TRUE,$A156=0,MOD($A156,ChapterTable!$R$20)&lt;&gt;0),
MAX(0,INT(($B156+ChapterTable!$P$26+VLOOKUP(SUBSTITUTE(D$1,"성장단계","")&amp;"단계오프셋",ChapterTable!$R:$S,2,0))/ChapterTable!$P$23)),
MAX(0,INT(($B156+ChapterTable!$R$26+VLOOKUP(SUBSTITUTE(D$1,"성장단계","")&amp;"보스단계오프셋",ChapterTable!$R:$S,2,0))/ChapterTable!$R$23)))</f>
        <v>2</v>
      </c>
      <c r="E156" s="1">
        <f ca="1">IF(AND($A156=0,$B156=1),
    VLOOKUP(1,ChapterTable!$1:$1048576,MATCH("최종"&amp;SUBSTITUTE(SUBSTITUTE(E$1,"standard",""),"|Float",""),ChapterTable!$1:$1,0),0)*ChapterTable!$P$17,
  IF(AND($A156=0,$B156=0),
    E157,
  IF($B156=0,
    VLOOKUP($A156,ChapterTable!$1:$1048576,MATCH("최종"&amp;SUBSTITUTE(SUBSTITUTE(E$1,"standard",""),"|Float",""),ChapterTable!$1:$1,0),0),
  IF($B156=1,
    IF($L156=FALSE,
      VLOOKUP($A156,ChapterTable!$1:$1048576,MATCH("최종"&amp;SUBSTITUTE(SUBSTITUTE(E$1,"standard",""),"|Float",""),ChapterTable!$1:$1,0),0),
      VLOOKUP($A156-ChapterTable!$P$11,ChapterTable!$1:$1048576,MATCH("최종"&amp;SUBSTITUTE(SUBSTITUTE(E$1,"standard",""),"|Float",""),ChapterTable!$1:$1,0),0)*ChapterTable!$P$14
    ),
  OFFSET(E156,-$B156+IF($L156,1,0),0)*IF($B156&gt;OFFSET($B156,1,0),ChapterTable!$R$17,1)*
    (VLOOKUP(SUBSTITUTE(SUBSTITUTE(E$1,"standard",""),"|Float","")&amp;IF(OR($L156=TRUE,$A156=0,MOD($A156,ChapterTable!$R$20)&lt;&gt;0),"","보스")&amp;"인게임누적곱배수",ChapterTable!$R:$S,2,0)^C156
    +VLOOKUP(SUBSTITUTE(SUBSTITUTE(E$1,"standard",""),"|Float","")&amp;IF(OR($L156=TRUE,$A156=0,MOD($A156,ChapterTable!$R$20)&lt;&gt;0),"","보스")&amp;"인게임누적합배수",ChapterTable!$R:$S,2,0)*C156)
  )
  )
  )
)</f>
        <v>378</v>
      </c>
      <c r="F156" s="1">
        <f ca="1">IF(AND($A156=0,$B156=1),
    VLOOKUP(1,ChapterTable!$1:$1048576,MATCH("최종"&amp;SUBSTITUTE(SUBSTITUTE(F$1,"standard",""),"|Float",""),ChapterTable!$1:$1,0),0)*ChapterTable!$P$17,
  IF(AND($A156=0,$B156=0),
    F157,
  IF($B156=0,
    VLOOKUP($A156,ChapterTable!$1:$1048576,MATCH("최종"&amp;SUBSTITUTE(SUBSTITUTE(F$1,"standard",""),"|Float",""),ChapterTable!$1:$1,0),0),
  IF($B156=1,
    IF($L156=FALSE,
      VLOOKUP($A156,ChapterTable!$1:$1048576,MATCH("최종"&amp;SUBSTITUTE(SUBSTITUTE(F$1,"standard",""),"|Float",""),ChapterTable!$1:$1,0),0),
      VLOOKUP($A156-ChapterTable!$P$11,ChapterTable!$1:$1048576,MATCH("최종"&amp;SUBSTITUTE(SUBSTITUTE(F$1,"standard",""),"|Float",""),ChapterTable!$1:$1,0),0)*ChapterTable!$P$14
    ),
  OFFSET(F156,-$B156+IF($L156,1,0),0)*
    (VLOOKUP(SUBSTITUTE(SUBSTITUTE(F$1,"standard",""),"|Float","")&amp;IF(OR($L156=TRUE,$A156=0,MOD($A156,ChapterTable!$R$20)&lt;&gt;0),"","보스")&amp;"인게임누적곱배수",ChapterTable!$R:$S,2,0)^D156
    +VLOOKUP(SUBSTITUTE(SUBSTITUTE(F$1,"standard",""),"|Float","")&amp;IF(OR($L156=TRUE,$A156=0,MOD($A156,ChapterTable!$R$20)&lt;&gt;0),"","보스")&amp;"인게임누적합배수",ChapterTable!$R:$S,2,0)*D156)
  )
  )
  )
)</f>
        <v>129.375</v>
      </c>
      <c r="G156" t="s">
        <v>717</v>
      </c>
      <c r="J156" t="str">
        <f>IF(ISBLANK(I156),"",
IFERROR(VLOOKUP(I156,[1]StringTable!$1:$1048576,MATCH("kor|String",[1]StringTable!$1:$1,0),0),
"스트링없음"))</f>
        <v/>
      </c>
      <c r="L156" t="b">
        <v>0</v>
      </c>
      <c r="N156" t="str">
        <f>IF(ISBLANK(M156),"",IF(ISERROR(VLOOKUP(M156,MapTable!$A:$A,1,0)),"맵없음",""))</f>
        <v/>
      </c>
      <c r="O156">
        <f t="shared" si="16"/>
        <v>3</v>
      </c>
      <c r="Q156">
        <f t="shared" si="17"/>
        <v>3</v>
      </c>
      <c r="R156" t="b">
        <f t="shared" ca="1" si="18"/>
        <v>0</v>
      </c>
      <c r="T156" t="b">
        <f t="shared" ca="1" si="19"/>
        <v>0</v>
      </c>
      <c r="U156" t="s">
        <v>752</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22"/>
        <v>0.33333333333333331</v>
      </c>
      <c r="AJ156">
        <f t="shared" si="20"/>
        <v>0.395555555</v>
      </c>
      <c r="AK156">
        <f t="shared" si="21"/>
        <v>1</v>
      </c>
      <c r="AL156">
        <v>0</v>
      </c>
    </row>
    <row r="157" spans="1:38" x14ac:dyDescent="0.3">
      <c r="A157">
        <v>3</v>
      </c>
      <c r="B157">
        <v>22</v>
      </c>
      <c r="C157">
        <f>IF(OR($L157=TRUE,$A157=0,MOD($A157,ChapterTable!$R$20)&lt;&gt;0),
MAX(0,INT(($B157+ChapterTable!$P$26+VLOOKUP(SUBSTITUTE(C$1,"성장단계","")&amp;"단계오프셋",ChapterTable!$R:$S,2,0))/ChapterTable!$P$23)),
MAX(0,INT(($B157+ChapterTable!$R$26+VLOOKUP(SUBSTITUTE(C$1,"성장단계","")&amp;"보스단계오프셋",ChapterTable!$R:$S,2,0))/ChapterTable!$R$23)))</f>
        <v>2</v>
      </c>
      <c r="D157">
        <f>IF(OR($L157=TRUE,$A157=0,MOD($A157,ChapterTable!$R$20)&lt;&gt;0),
MAX(0,INT(($B157+ChapterTable!$P$26+VLOOKUP(SUBSTITUTE(D$1,"성장단계","")&amp;"단계오프셋",ChapterTable!$R:$S,2,0))/ChapterTable!$P$23)),
MAX(0,INT(($B157+ChapterTable!$R$26+VLOOKUP(SUBSTITUTE(D$1,"성장단계","")&amp;"보스단계오프셋",ChapterTable!$R:$S,2,0))/ChapterTable!$R$23)))</f>
        <v>2</v>
      </c>
      <c r="E157" s="1">
        <f ca="1">IF(AND($A157=0,$B157=1),
    VLOOKUP(1,ChapterTable!$1:$1048576,MATCH("최종"&amp;SUBSTITUTE(SUBSTITUTE(E$1,"standard",""),"|Float",""),ChapterTable!$1:$1,0),0)*ChapterTable!$P$17,
  IF(AND($A157=0,$B157=0),
    E158,
  IF($B157=0,
    VLOOKUP($A157,ChapterTable!$1:$1048576,MATCH("최종"&amp;SUBSTITUTE(SUBSTITUTE(E$1,"standard",""),"|Float",""),ChapterTable!$1:$1,0),0),
  IF($B157=1,
    IF($L157=FALSE,
      VLOOKUP($A157,ChapterTable!$1:$1048576,MATCH("최종"&amp;SUBSTITUTE(SUBSTITUTE(E$1,"standard",""),"|Float",""),ChapterTable!$1:$1,0),0),
      VLOOKUP($A157-ChapterTable!$P$11,ChapterTable!$1:$1048576,MATCH("최종"&amp;SUBSTITUTE(SUBSTITUTE(E$1,"standard",""),"|Float",""),ChapterTable!$1:$1,0),0)*ChapterTable!$P$14
    ),
  OFFSET(E157,-$B157+IF($L157,1,0),0)*IF($B157&gt;OFFSET($B157,1,0),ChapterTable!$R$17,1)*
    (VLOOKUP(SUBSTITUTE(SUBSTITUTE(E$1,"standard",""),"|Float","")&amp;IF(OR($L157=TRUE,$A157=0,MOD($A157,ChapterTable!$R$20)&lt;&gt;0),"","보스")&amp;"인게임누적곱배수",ChapterTable!$R:$S,2,0)^C157
    +VLOOKUP(SUBSTITUTE(SUBSTITUTE(E$1,"standard",""),"|Float","")&amp;IF(OR($L157=TRUE,$A157=0,MOD($A157,ChapterTable!$R$20)&lt;&gt;0),"","보스")&amp;"인게임누적합배수",ChapterTable!$R:$S,2,0)*C157)
  )
  )
  )
)</f>
        <v>378</v>
      </c>
      <c r="F157" s="1">
        <f ca="1">IF(AND($A157=0,$B157=1),
    VLOOKUP(1,ChapterTable!$1:$1048576,MATCH("최종"&amp;SUBSTITUTE(SUBSTITUTE(F$1,"standard",""),"|Float",""),ChapterTable!$1:$1,0),0)*ChapterTable!$P$17,
  IF(AND($A157=0,$B157=0),
    F158,
  IF($B157=0,
    VLOOKUP($A157,ChapterTable!$1:$1048576,MATCH("최종"&amp;SUBSTITUTE(SUBSTITUTE(F$1,"standard",""),"|Float",""),ChapterTable!$1:$1,0),0),
  IF($B157=1,
    IF($L157=FALSE,
      VLOOKUP($A157,ChapterTable!$1:$1048576,MATCH("최종"&amp;SUBSTITUTE(SUBSTITUTE(F$1,"standard",""),"|Float",""),ChapterTable!$1:$1,0),0),
      VLOOKUP($A157-ChapterTable!$P$11,ChapterTable!$1:$1048576,MATCH("최종"&amp;SUBSTITUTE(SUBSTITUTE(F$1,"standard",""),"|Float",""),ChapterTable!$1:$1,0),0)*ChapterTable!$P$14
    ),
  OFFSET(F157,-$B157+IF($L157,1,0),0)*
    (VLOOKUP(SUBSTITUTE(SUBSTITUTE(F$1,"standard",""),"|Float","")&amp;IF(OR($L157=TRUE,$A157=0,MOD($A157,ChapterTable!$R$20)&lt;&gt;0),"","보스")&amp;"인게임누적곱배수",ChapterTable!$R:$S,2,0)^D157
    +VLOOKUP(SUBSTITUTE(SUBSTITUTE(F$1,"standard",""),"|Float","")&amp;IF(OR($L157=TRUE,$A157=0,MOD($A157,ChapterTable!$R$20)&lt;&gt;0),"","보스")&amp;"인게임누적합배수",ChapterTable!$R:$S,2,0)*D157)
  )
  )
  )
)</f>
        <v>129.375</v>
      </c>
      <c r="J157" t="str">
        <f>IF(ISBLANK(I157),"",
IFERROR(VLOOKUP(I157,[1]StringTable!$1:$1048576,MATCH("kor|String",[1]StringTable!$1:$1,0),0),
"스트링없음"))</f>
        <v/>
      </c>
      <c r="L157" t="b">
        <v>0</v>
      </c>
      <c r="N157" t="str">
        <f>IF(ISBLANK(M157),"",IF(ISERROR(VLOOKUP(M157,MapTable!$A:$A,1,0)),"맵없음",""))</f>
        <v/>
      </c>
      <c r="O157">
        <f t="shared" si="16"/>
        <v>3</v>
      </c>
      <c r="Q157">
        <f t="shared" si="17"/>
        <v>3</v>
      </c>
      <c r="R157" t="b">
        <f t="shared" ca="1" si="18"/>
        <v>0</v>
      </c>
      <c r="T157" t="b">
        <f t="shared" ca="1" si="19"/>
        <v>0</v>
      </c>
      <c r="U157" t="s">
        <v>753</v>
      </c>
      <c r="V157" t="str">
        <f>IF(ISBLANK(U157),"",IF(ISERROR(VLOOKUP(U157,MapTable!$A:$A,1,0)),"맵없음",""))</f>
        <v/>
      </c>
      <c r="W157" t="s">
        <v>784</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22"/>
        <v>0.33333333333333331</v>
      </c>
      <c r="AJ157">
        <f t="shared" si="20"/>
        <v>0.395555555</v>
      </c>
      <c r="AK157">
        <f t="shared" si="21"/>
        <v>1</v>
      </c>
      <c r="AL157">
        <v>0</v>
      </c>
    </row>
    <row r="158" spans="1:38" x14ac:dyDescent="0.3">
      <c r="A158">
        <v>3</v>
      </c>
      <c r="B158">
        <v>23</v>
      </c>
      <c r="C158">
        <f>IF(OR($L158=TRUE,$A158=0,MOD($A158,ChapterTable!$R$20)&lt;&gt;0),
MAX(0,INT(($B158+ChapterTable!$P$26+VLOOKUP(SUBSTITUTE(C$1,"성장단계","")&amp;"단계오프셋",ChapterTable!$R:$S,2,0))/ChapterTable!$P$23)),
MAX(0,INT(($B158+ChapterTable!$R$26+VLOOKUP(SUBSTITUTE(C$1,"성장단계","")&amp;"보스단계오프셋",ChapterTable!$R:$S,2,0))/ChapterTable!$R$23)))</f>
        <v>2</v>
      </c>
      <c r="D158">
        <f>IF(OR($L158=TRUE,$A158=0,MOD($A158,ChapterTable!$R$20)&lt;&gt;0),
MAX(0,INT(($B158+ChapterTable!$P$26+VLOOKUP(SUBSTITUTE(D$1,"성장단계","")&amp;"단계오프셋",ChapterTable!$R:$S,2,0))/ChapterTable!$P$23)),
MAX(0,INT(($B158+ChapterTable!$R$26+VLOOKUP(SUBSTITUTE(D$1,"성장단계","")&amp;"보스단계오프셋",ChapterTable!$R:$S,2,0))/ChapterTable!$R$23)))</f>
        <v>2</v>
      </c>
      <c r="E158" s="1">
        <f ca="1">IF(AND($A158=0,$B158=1),
    VLOOKUP(1,ChapterTable!$1:$1048576,MATCH("최종"&amp;SUBSTITUTE(SUBSTITUTE(E$1,"standard",""),"|Float",""),ChapterTable!$1:$1,0),0)*ChapterTable!$P$17,
  IF(AND($A158=0,$B158=0),
    E159,
  IF($B158=0,
    VLOOKUP($A158,ChapterTable!$1:$1048576,MATCH("최종"&amp;SUBSTITUTE(SUBSTITUTE(E$1,"standard",""),"|Float",""),ChapterTable!$1:$1,0),0),
  IF($B158=1,
    IF($L158=FALSE,
      VLOOKUP($A158,ChapterTable!$1:$1048576,MATCH("최종"&amp;SUBSTITUTE(SUBSTITUTE(E$1,"standard",""),"|Float",""),ChapterTable!$1:$1,0),0),
      VLOOKUP($A158-ChapterTable!$P$11,ChapterTable!$1:$1048576,MATCH("최종"&amp;SUBSTITUTE(SUBSTITUTE(E$1,"standard",""),"|Float",""),ChapterTable!$1:$1,0),0)*ChapterTable!$P$14
    ),
  OFFSET(E158,-$B158+IF($L158,1,0),0)*IF($B158&gt;OFFSET($B158,1,0),ChapterTable!$R$17,1)*
    (VLOOKUP(SUBSTITUTE(SUBSTITUTE(E$1,"standard",""),"|Float","")&amp;IF(OR($L158=TRUE,$A158=0,MOD($A158,ChapterTable!$R$20)&lt;&gt;0),"","보스")&amp;"인게임누적곱배수",ChapterTable!$R:$S,2,0)^C158
    +VLOOKUP(SUBSTITUTE(SUBSTITUTE(E$1,"standard",""),"|Float","")&amp;IF(OR($L158=TRUE,$A158=0,MOD($A158,ChapterTable!$R$20)&lt;&gt;0),"","보스")&amp;"인게임누적합배수",ChapterTable!$R:$S,2,0)*C158)
  )
  )
  )
)</f>
        <v>378</v>
      </c>
      <c r="F158" s="1">
        <f ca="1">IF(AND($A158=0,$B158=1),
    VLOOKUP(1,ChapterTable!$1:$1048576,MATCH("최종"&amp;SUBSTITUTE(SUBSTITUTE(F$1,"standard",""),"|Float",""),ChapterTable!$1:$1,0),0)*ChapterTable!$P$17,
  IF(AND($A158=0,$B158=0),
    F159,
  IF($B158=0,
    VLOOKUP($A158,ChapterTable!$1:$1048576,MATCH("최종"&amp;SUBSTITUTE(SUBSTITUTE(F$1,"standard",""),"|Float",""),ChapterTable!$1:$1,0),0),
  IF($B158=1,
    IF($L158=FALSE,
      VLOOKUP($A158,ChapterTable!$1:$1048576,MATCH("최종"&amp;SUBSTITUTE(SUBSTITUTE(F$1,"standard",""),"|Float",""),ChapterTable!$1:$1,0),0),
      VLOOKUP($A158-ChapterTable!$P$11,ChapterTable!$1:$1048576,MATCH("최종"&amp;SUBSTITUTE(SUBSTITUTE(F$1,"standard",""),"|Float",""),ChapterTable!$1:$1,0),0)*ChapterTable!$P$14
    ),
  OFFSET(F158,-$B158+IF($L158,1,0),0)*
    (VLOOKUP(SUBSTITUTE(SUBSTITUTE(F$1,"standard",""),"|Float","")&amp;IF(OR($L158=TRUE,$A158=0,MOD($A158,ChapterTable!$R$20)&lt;&gt;0),"","보스")&amp;"인게임누적곱배수",ChapterTable!$R:$S,2,0)^D158
    +VLOOKUP(SUBSTITUTE(SUBSTITUTE(F$1,"standard",""),"|Float","")&amp;IF(OR($L158=TRUE,$A158=0,MOD($A158,ChapterTable!$R$20)&lt;&gt;0),"","보스")&amp;"인게임누적합배수",ChapterTable!$R:$S,2,0)*D158)
  )
  )
  )
)</f>
        <v>129.375</v>
      </c>
      <c r="J158" t="str">
        <f>IF(ISBLANK(I158),"",
IFERROR(VLOOKUP(I158,[1]StringTable!$1:$1048576,MATCH("kor|String",[1]StringTable!$1:$1,0),0),
"스트링없음"))</f>
        <v/>
      </c>
      <c r="L158" t="b">
        <v>0</v>
      </c>
      <c r="N158" t="str">
        <f>IF(ISBLANK(M158),"",IF(ISERROR(VLOOKUP(M158,MapTable!$A:$A,1,0)),"맵없음",""))</f>
        <v/>
      </c>
      <c r="O158">
        <f t="shared" si="16"/>
        <v>3</v>
      </c>
      <c r="Q158">
        <f t="shared" si="17"/>
        <v>3</v>
      </c>
      <c r="R158" t="b">
        <f t="shared" ca="1" si="18"/>
        <v>0</v>
      </c>
      <c r="T158" t="b">
        <f t="shared" ca="1" si="19"/>
        <v>0</v>
      </c>
      <c r="U158" t="s">
        <v>754</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22"/>
        <v>0.33333333333333331</v>
      </c>
      <c r="AJ158">
        <f t="shared" si="20"/>
        <v>0.395555555</v>
      </c>
      <c r="AK158">
        <f t="shared" si="21"/>
        <v>1</v>
      </c>
      <c r="AL158">
        <v>0</v>
      </c>
    </row>
    <row r="159" spans="1:38" x14ac:dyDescent="0.3">
      <c r="A159">
        <v>3</v>
      </c>
      <c r="B159">
        <v>24</v>
      </c>
      <c r="C159">
        <f>IF(OR($L159=TRUE,$A159=0,MOD($A159,ChapterTable!$R$20)&lt;&gt;0),
MAX(0,INT(($B159+ChapterTable!$P$26+VLOOKUP(SUBSTITUTE(C$1,"성장단계","")&amp;"단계오프셋",ChapterTable!$R:$S,2,0))/ChapterTable!$P$23)),
MAX(0,INT(($B159+ChapterTable!$R$26+VLOOKUP(SUBSTITUTE(C$1,"성장단계","")&amp;"보스단계오프셋",ChapterTable!$R:$S,2,0))/ChapterTable!$R$23)))</f>
        <v>2</v>
      </c>
      <c r="D159">
        <f>IF(OR($L159=TRUE,$A159=0,MOD($A159,ChapterTable!$R$20)&lt;&gt;0),
MAX(0,INT(($B159+ChapterTable!$P$26+VLOOKUP(SUBSTITUTE(D$1,"성장단계","")&amp;"단계오프셋",ChapterTable!$R:$S,2,0))/ChapterTable!$P$23)),
MAX(0,INT(($B159+ChapterTable!$R$26+VLOOKUP(SUBSTITUTE(D$1,"성장단계","")&amp;"보스단계오프셋",ChapterTable!$R:$S,2,0))/ChapterTable!$R$23)))</f>
        <v>2</v>
      </c>
      <c r="E159" s="1">
        <f ca="1">IF(AND($A159=0,$B159=1),
    VLOOKUP(1,ChapterTable!$1:$1048576,MATCH("최종"&amp;SUBSTITUTE(SUBSTITUTE(E$1,"standard",""),"|Float",""),ChapterTable!$1:$1,0),0)*ChapterTable!$P$17,
  IF(AND($A159=0,$B159=0),
    E160,
  IF($B159=0,
    VLOOKUP($A159,ChapterTable!$1:$1048576,MATCH("최종"&amp;SUBSTITUTE(SUBSTITUTE(E$1,"standard",""),"|Float",""),ChapterTable!$1:$1,0),0),
  IF($B159=1,
    IF($L159=FALSE,
      VLOOKUP($A159,ChapterTable!$1:$1048576,MATCH("최종"&amp;SUBSTITUTE(SUBSTITUTE(E$1,"standard",""),"|Float",""),ChapterTable!$1:$1,0),0),
      VLOOKUP($A159-ChapterTable!$P$11,ChapterTable!$1:$1048576,MATCH("최종"&amp;SUBSTITUTE(SUBSTITUTE(E$1,"standard",""),"|Float",""),ChapterTable!$1:$1,0),0)*ChapterTable!$P$14
    ),
  OFFSET(E159,-$B159+IF($L159,1,0),0)*IF($B159&gt;OFFSET($B159,1,0),ChapterTable!$R$17,1)*
    (VLOOKUP(SUBSTITUTE(SUBSTITUTE(E$1,"standard",""),"|Float","")&amp;IF(OR($L159=TRUE,$A159=0,MOD($A159,ChapterTable!$R$20)&lt;&gt;0),"","보스")&amp;"인게임누적곱배수",ChapterTable!$R:$S,2,0)^C159
    +VLOOKUP(SUBSTITUTE(SUBSTITUTE(E$1,"standard",""),"|Float","")&amp;IF(OR($L159=TRUE,$A159=0,MOD($A159,ChapterTable!$R$20)&lt;&gt;0),"","보스")&amp;"인게임누적합배수",ChapterTable!$R:$S,2,0)*C159)
  )
  )
  )
)</f>
        <v>378</v>
      </c>
      <c r="F159" s="1">
        <f ca="1">IF(AND($A159=0,$B159=1),
    VLOOKUP(1,ChapterTable!$1:$1048576,MATCH("최종"&amp;SUBSTITUTE(SUBSTITUTE(F$1,"standard",""),"|Float",""),ChapterTable!$1:$1,0),0)*ChapterTable!$P$17,
  IF(AND($A159=0,$B159=0),
    F160,
  IF($B159=0,
    VLOOKUP($A159,ChapterTable!$1:$1048576,MATCH("최종"&amp;SUBSTITUTE(SUBSTITUTE(F$1,"standard",""),"|Float",""),ChapterTable!$1:$1,0),0),
  IF($B159=1,
    IF($L159=FALSE,
      VLOOKUP($A159,ChapterTable!$1:$1048576,MATCH("최종"&amp;SUBSTITUTE(SUBSTITUTE(F$1,"standard",""),"|Float",""),ChapterTable!$1:$1,0),0),
      VLOOKUP($A159-ChapterTable!$P$11,ChapterTable!$1:$1048576,MATCH("최종"&amp;SUBSTITUTE(SUBSTITUTE(F$1,"standard",""),"|Float",""),ChapterTable!$1:$1,0),0)*ChapterTable!$P$14
    ),
  OFFSET(F159,-$B159+IF($L159,1,0),0)*
    (VLOOKUP(SUBSTITUTE(SUBSTITUTE(F$1,"standard",""),"|Float","")&amp;IF(OR($L159=TRUE,$A159=0,MOD($A159,ChapterTable!$R$20)&lt;&gt;0),"","보스")&amp;"인게임누적곱배수",ChapterTable!$R:$S,2,0)^D159
    +VLOOKUP(SUBSTITUTE(SUBSTITUTE(F$1,"standard",""),"|Float","")&amp;IF(OR($L159=TRUE,$A159=0,MOD($A159,ChapterTable!$R$20)&lt;&gt;0),"","보스")&amp;"인게임누적합배수",ChapterTable!$R:$S,2,0)*D159)
  )
  )
  )
)</f>
        <v>129.375</v>
      </c>
      <c r="J159" t="str">
        <f>IF(ISBLANK(I159),"",
IFERROR(VLOOKUP(I159,[1]StringTable!$1:$1048576,MATCH("kor|String",[1]StringTable!$1:$1,0),0),
"스트링없음"))</f>
        <v/>
      </c>
      <c r="L159" t="b">
        <v>0</v>
      </c>
      <c r="N159" t="str">
        <f>IF(ISBLANK(M159),"",IF(ISERROR(VLOOKUP(M159,MapTable!$A:$A,1,0)),"맵없음",""))</f>
        <v/>
      </c>
      <c r="O159">
        <f t="shared" si="16"/>
        <v>3</v>
      </c>
      <c r="Q159">
        <f t="shared" si="17"/>
        <v>3</v>
      </c>
      <c r="R159" t="b">
        <f t="shared" ca="1" si="18"/>
        <v>0</v>
      </c>
      <c r="T159" t="b">
        <f t="shared" ca="1" si="19"/>
        <v>0</v>
      </c>
      <c r="U159" t="s">
        <v>755</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22"/>
        <v>0.33333333333333331</v>
      </c>
      <c r="AJ159">
        <f t="shared" si="20"/>
        <v>0.395555555</v>
      </c>
      <c r="AK159">
        <f t="shared" si="21"/>
        <v>1</v>
      </c>
      <c r="AL159">
        <v>0</v>
      </c>
    </row>
    <row r="160" spans="1:38" x14ac:dyDescent="0.3">
      <c r="A160">
        <v>3</v>
      </c>
      <c r="B160">
        <v>25</v>
      </c>
      <c r="C160">
        <f>IF(OR($L160=TRUE,$A160=0,MOD($A160,ChapterTable!$R$20)&lt;&gt;0),
MAX(0,INT(($B160+ChapterTable!$P$26+VLOOKUP(SUBSTITUTE(C$1,"성장단계","")&amp;"단계오프셋",ChapterTable!$R:$S,2,0))/ChapterTable!$P$23)),
MAX(0,INT(($B160+ChapterTable!$R$26+VLOOKUP(SUBSTITUTE(C$1,"성장단계","")&amp;"보스단계오프셋",ChapterTable!$R:$S,2,0))/ChapterTable!$R$23)))</f>
        <v>2</v>
      </c>
      <c r="D160">
        <f>IF(OR($L160=TRUE,$A160=0,MOD($A160,ChapterTable!$R$20)&lt;&gt;0),
MAX(0,INT(($B160+ChapterTable!$P$26+VLOOKUP(SUBSTITUTE(D$1,"성장단계","")&amp;"단계오프셋",ChapterTable!$R:$S,2,0))/ChapterTable!$P$23)),
MAX(0,INT(($B160+ChapterTable!$R$26+VLOOKUP(SUBSTITUTE(D$1,"성장단계","")&amp;"보스단계오프셋",ChapterTable!$R:$S,2,0))/ChapterTable!$R$23)))</f>
        <v>2</v>
      </c>
      <c r="E160" s="1">
        <f ca="1">IF(AND($A160=0,$B160=1),
    VLOOKUP(1,ChapterTable!$1:$1048576,MATCH("최종"&amp;SUBSTITUTE(SUBSTITUTE(E$1,"standard",""),"|Float",""),ChapterTable!$1:$1,0),0)*ChapterTable!$P$17,
  IF(AND($A160=0,$B160=0),
    E161,
  IF($B160=0,
    VLOOKUP($A160,ChapterTable!$1:$1048576,MATCH("최종"&amp;SUBSTITUTE(SUBSTITUTE(E$1,"standard",""),"|Float",""),ChapterTable!$1:$1,0),0),
  IF($B160=1,
    IF($L160=FALSE,
      VLOOKUP($A160,ChapterTable!$1:$1048576,MATCH("최종"&amp;SUBSTITUTE(SUBSTITUTE(E$1,"standard",""),"|Float",""),ChapterTable!$1:$1,0),0),
      VLOOKUP($A160-ChapterTable!$P$11,ChapterTable!$1:$1048576,MATCH("최종"&amp;SUBSTITUTE(SUBSTITUTE(E$1,"standard",""),"|Float",""),ChapterTable!$1:$1,0),0)*ChapterTable!$P$14
    ),
  OFFSET(E160,-$B160+IF($L160,1,0),0)*IF($B160&gt;OFFSET($B160,1,0),ChapterTable!$R$17,1)*
    (VLOOKUP(SUBSTITUTE(SUBSTITUTE(E$1,"standard",""),"|Float","")&amp;IF(OR($L160=TRUE,$A160=0,MOD($A160,ChapterTable!$R$20)&lt;&gt;0),"","보스")&amp;"인게임누적곱배수",ChapterTable!$R:$S,2,0)^C160
    +VLOOKUP(SUBSTITUTE(SUBSTITUTE(E$1,"standard",""),"|Float","")&amp;IF(OR($L160=TRUE,$A160=0,MOD($A160,ChapterTable!$R$20)&lt;&gt;0),"","보스")&amp;"인게임누적합배수",ChapterTable!$R:$S,2,0)*C160)
  )
  )
  )
)</f>
        <v>378</v>
      </c>
      <c r="F160" s="1">
        <f ca="1">IF(AND($A160=0,$B160=1),
    VLOOKUP(1,ChapterTable!$1:$1048576,MATCH("최종"&amp;SUBSTITUTE(SUBSTITUTE(F$1,"standard",""),"|Float",""),ChapterTable!$1:$1,0),0)*ChapterTable!$P$17,
  IF(AND($A160=0,$B160=0),
    F161,
  IF($B160=0,
    VLOOKUP($A160,ChapterTable!$1:$1048576,MATCH("최종"&amp;SUBSTITUTE(SUBSTITUTE(F$1,"standard",""),"|Float",""),ChapterTable!$1:$1,0),0),
  IF($B160=1,
    IF($L160=FALSE,
      VLOOKUP($A160,ChapterTable!$1:$1048576,MATCH("최종"&amp;SUBSTITUTE(SUBSTITUTE(F$1,"standard",""),"|Float",""),ChapterTable!$1:$1,0),0),
      VLOOKUP($A160-ChapterTable!$P$11,ChapterTable!$1:$1048576,MATCH("최종"&amp;SUBSTITUTE(SUBSTITUTE(F$1,"standard",""),"|Float",""),ChapterTable!$1:$1,0),0)*ChapterTable!$P$14
    ),
  OFFSET(F160,-$B160+IF($L160,1,0),0)*
    (VLOOKUP(SUBSTITUTE(SUBSTITUTE(F$1,"standard",""),"|Float","")&amp;IF(OR($L160=TRUE,$A160=0,MOD($A160,ChapterTable!$R$20)&lt;&gt;0),"","보스")&amp;"인게임누적곱배수",ChapterTable!$R:$S,2,0)^D160
    +VLOOKUP(SUBSTITUTE(SUBSTITUTE(F$1,"standard",""),"|Float","")&amp;IF(OR($L160=TRUE,$A160=0,MOD($A160,ChapterTable!$R$20)&lt;&gt;0),"","보스")&amp;"인게임누적합배수",ChapterTable!$R:$S,2,0)*D160)
  )
  )
  )
)</f>
        <v>129.375</v>
      </c>
      <c r="J160" t="str">
        <f>IF(ISBLANK(I160),"",
IFERROR(VLOOKUP(I160,[1]StringTable!$1:$1048576,MATCH("kor|String",[1]StringTable!$1:$1,0),0),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802</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22"/>
        <v>0.33333333333333331</v>
      </c>
      <c r="AJ160">
        <f t="shared" si="20"/>
        <v>0.395555555</v>
      </c>
      <c r="AK160">
        <f t="shared" si="21"/>
        <v>1</v>
      </c>
      <c r="AL160">
        <v>0</v>
      </c>
    </row>
    <row r="161" spans="1:38" x14ac:dyDescent="0.3">
      <c r="A161">
        <v>3</v>
      </c>
      <c r="B161">
        <v>26</v>
      </c>
      <c r="C161">
        <f>IF(OR($L161=TRUE,$A161=0,MOD($A161,ChapterTable!$R$20)&lt;&gt;0),
MAX(0,INT(($B161+ChapterTable!$P$26+VLOOKUP(SUBSTITUTE(C$1,"성장단계","")&amp;"단계오프셋",ChapterTable!$R:$S,2,0))/ChapterTable!$P$23)),
MAX(0,INT(($B161+ChapterTable!$R$26+VLOOKUP(SUBSTITUTE(C$1,"성장단계","")&amp;"보스단계오프셋",ChapterTable!$R:$S,2,0))/ChapterTable!$R$23)))</f>
        <v>3</v>
      </c>
      <c r="D161">
        <f>IF(OR($L161=TRUE,$A161=0,MOD($A161,ChapterTable!$R$20)&lt;&gt;0),
MAX(0,INT(($B161+ChapterTable!$P$26+VLOOKUP(SUBSTITUTE(D$1,"성장단계","")&amp;"단계오프셋",ChapterTable!$R:$S,2,0))/ChapterTable!$P$23)),
MAX(0,INT(($B161+ChapterTable!$R$26+VLOOKUP(SUBSTITUTE(D$1,"성장단계","")&amp;"보스단계오프셋",ChapterTable!$R:$S,2,0))/ChapterTable!$R$23)))</f>
        <v>2</v>
      </c>
      <c r="E161" s="1">
        <f ca="1">IF(AND($A161=0,$B161=1),
    VLOOKUP(1,ChapterTable!$1:$1048576,MATCH("최종"&amp;SUBSTITUTE(SUBSTITUTE(E$1,"standard",""),"|Float",""),ChapterTable!$1:$1,0),0)*ChapterTable!$P$17,
  IF(AND($A161=0,$B161=0),
    E162,
  IF($B161=0,
    VLOOKUP($A161,ChapterTable!$1:$1048576,MATCH("최종"&amp;SUBSTITUTE(SUBSTITUTE(E$1,"standard",""),"|Float",""),ChapterTable!$1:$1,0),0),
  IF($B161=1,
    IF($L161=FALSE,
      VLOOKUP($A161,ChapterTable!$1:$1048576,MATCH("최종"&amp;SUBSTITUTE(SUBSTITUTE(E$1,"standard",""),"|Float",""),ChapterTable!$1:$1,0),0),
      VLOOKUP($A161-ChapterTable!$P$11,ChapterTable!$1:$1048576,MATCH("최종"&amp;SUBSTITUTE(SUBSTITUTE(E$1,"standard",""),"|Float",""),ChapterTable!$1:$1,0),0)*ChapterTable!$P$14
    ),
  OFFSET(E161,-$B161+IF($L161,1,0),0)*IF($B161&gt;OFFSET($B161,1,0),ChapterTable!$R$17,1)*
    (VLOOKUP(SUBSTITUTE(SUBSTITUTE(E$1,"standard",""),"|Float","")&amp;IF(OR($L161=TRUE,$A161=0,MOD($A161,ChapterTable!$R$20)&lt;&gt;0),"","보스")&amp;"인게임누적곱배수",ChapterTable!$R:$S,2,0)^C161
    +VLOOKUP(SUBSTITUTE(SUBSTITUTE(E$1,"standard",""),"|Float","")&amp;IF(OR($L161=TRUE,$A161=0,MOD($A161,ChapterTable!$R$20)&lt;&gt;0),"","보스")&amp;"인게임누적합배수",ChapterTable!$R:$S,2,0)*C161)
  )
  )
  )
)</f>
        <v>432</v>
      </c>
      <c r="F161" s="1">
        <f ca="1">IF(AND($A161=0,$B161=1),
    VLOOKUP(1,ChapterTable!$1:$1048576,MATCH("최종"&amp;SUBSTITUTE(SUBSTITUTE(F$1,"standard",""),"|Float",""),ChapterTable!$1:$1,0),0)*ChapterTable!$P$17,
  IF(AND($A161=0,$B161=0),
    F162,
  IF($B161=0,
    VLOOKUP($A161,ChapterTable!$1:$1048576,MATCH("최종"&amp;SUBSTITUTE(SUBSTITUTE(F$1,"standard",""),"|Float",""),ChapterTable!$1:$1,0),0),
  IF($B161=1,
    IF($L161=FALSE,
      VLOOKUP($A161,ChapterTable!$1:$1048576,MATCH("최종"&amp;SUBSTITUTE(SUBSTITUTE(F$1,"standard",""),"|Float",""),ChapterTable!$1:$1,0),0),
      VLOOKUP($A161-ChapterTable!$P$11,ChapterTable!$1:$1048576,MATCH("최종"&amp;SUBSTITUTE(SUBSTITUTE(F$1,"standard",""),"|Float",""),ChapterTable!$1:$1,0),0)*ChapterTable!$P$14
    ),
  OFFSET(F161,-$B161+IF($L161,1,0),0)*
    (VLOOKUP(SUBSTITUTE(SUBSTITUTE(F$1,"standard",""),"|Float","")&amp;IF(OR($L161=TRUE,$A161=0,MOD($A161,ChapterTable!$R$20)&lt;&gt;0),"","보스")&amp;"인게임누적곱배수",ChapterTable!$R:$S,2,0)^D161
    +VLOOKUP(SUBSTITUTE(SUBSTITUTE(F$1,"standard",""),"|Float","")&amp;IF(OR($L161=TRUE,$A161=0,MOD($A161,ChapterTable!$R$20)&lt;&gt;0),"","보스")&amp;"인게임누적합배수",ChapterTable!$R:$S,2,0)*D161)
  )
  )
  )
)</f>
        <v>129.375</v>
      </c>
      <c r="J161" t="str">
        <f>IF(ISBLANK(I161),"",
IFERROR(VLOOKUP(I161,[1]StringTable!$1:$1048576,MATCH("kor|String",[1]StringTable!$1:$1,0),0),
"스트링없음"))</f>
        <v/>
      </c>
      <c r="L161" t="b">
        <v>0</v>
      </c>
      <c r="N161" t="str">
        <f>IF(ISBLANK(M161),"",IF(ISERROR(VLOOKUP(M161,MapTable!$A:$A,1,0)),"맵없음",""))</f>
        <v/>
      </c>
      <c r="O161">
        <f t="shared" si="16"/>
        <v>3</v>
      </c>
      <c r="Q161">
        <f t="shared" si="17"/>
        <v>3</v>
      </c>
      <c r="R161" t="b">
        <f t="shared" ca="1" si="18"/>
        <v>0</v>
      </c>
      <c r="T161" t="b">
        <f t="shared" ca="1" si="19"/>
        <v>0</v>
      </c>
      <c r="U161" t="s">
        <v>756</v>
      </c>
      <c r="V161" t="str">
        <f>IF(ISBLANK(U161),"",IF(ISERROR(VLOOKUP(U161,MapTable!$A:$A,1,0)),"맵없음",""))</f>
        <v/>
      </c>
      <c r="W161" t="s">
        <v>786</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22"/>
        <v>0.33333333333333331</v>
      </c>
      <c r="AJ161">
        <f t="shared" si="20"/>
        <v>0.395555555</v>
      </c>
      <c r="AK161">
        <f t="shared" si="21"/>
        <v>1</v>
      </c>
      <c r="AL161">
        <v>0</v>
      </c>
    </row>
    <row r="162" spans="1:38" x14ac:dyDescent="0.3">
      <c r="A162">
        <v>3</v>
      </c>
      <c r="B162">
        <v>27</v>
      </c>
      <c r="C162">
        <f>IF(OR($L162=TRUE,$A162=0,MOD($A162,ChapterTable!$R$20)&lt;&gt;0),
MAX(0,INT(($B162+ChapterTable!$P$26+VLOOKUP(SUBSTITUTE(C$1,"성장단계","")&amp;"단계오프셋",ChapterTable!$R:$S,2,0))/ChapterTable!$P$23)),
MAX(0,INT(($B162+ChapterTable!$R$26+VLOOKUP(SUBSTITUTE(C$1,"성장단계","")&amp;"보스단계오프셋",ChapterTable!$R:$S,2,0))/ChapterTable!$R$23)))</f>
        <v>3</v>
      </c>
      <c r="D162">
        <f>IF(OR($L162=TRUE,$A162=0,MOD($A162,ChapterTable!$R$20)&lt;&gt;0),
MAX(0,INT(($B162+ChapterTable!$P$26+VLOOKUP(SUBSTITUTE(D$1,"성장단계","")&amp;"단계오프셋",ChapterTable!$R:$S,2,0))/ChapterTable!$P$23)),
MAX(0,INT(($B162+ChapterTable!$R$26+VLOOKUP(SUBSTITUTE(D$1,"성장단계","")&amp;"보스단계오프셋",ChapterTable!$R:$S,2,0))/ChapterTable!$R$23)))</f>
        <v>2</v>
      </c>
      <c r="E162" s="1">
        <f ca="1">IF(AND($A162=0,$B162=1),
    VLOOKUP(1,ChapterTable!$1:$1048576,MATCH("최종"&amp;SUBSTITUTE(SUBSTITUTE(E$1,"standard",""),"|Float",""),ChapterTable!$1:$1,0),0)*ChapterTable!$P$17,
  IF(AND($A162=0,$B162=0),
    E163,
  IF($B162=0,
    VLOOKUP($A162,ChapterTable!$1:$1048576,MATCH("최종"&amp;SUBSTITUTE(SUBSTITUTE(E$1,"standard",""),"|Float",""),ChapterTable!$1:$1,0),0),
  IF($B162=1,
    IF($L162=FALSE,
      VLOOKUP($A162,ChapterTable!$1:$1048576,MATCH("최종"&amp;SUBSTITUTE(SUBSTITUTE(E$1,"standard",""),"|Float",""),ChapterTable!$1:$1,0),0),
      VLOOKUP($A162-ChapterTable!$P$11,ChapterTable!$1:$1048576,MATCH("최종"&amp;SUBSTITUTE(SUBSTITUTE(E$1,"standard",""),"|Float",""),ChapterTable!$1:$1,0),0)*ChapterTable!$P$14
    ),
  OFFSET(E162,-$B162+IF($L162,1,0),0)*IF($B162&gt;OFFSET($B162,1,0),ChapterTable!$R$17,1)*
    (VLOOKUP(SUBSTITUTE(SUBSTITUTE(E$1,"standard",""),"|Float","")&amp;IF(OR($L162=TRUE,$A162=0,MOD($A162,ChapterTable!$R$20)&lt;&gt;0),"","보스")&amp;"인게임누적곱배수",ChapterTable!$R:$S,2,0)^C162
    +VLOOKUP(SUBSTITUTE(SUBSTITUTE(E$1,"standard",""),"|Float","")&amp;IF(OR($L162=TRUE,$A162=0,MOD($A162,ChapterTable!$R$20)&lt;&gt;0),"","보스")&amp;"인게임누적합배수",ChapterTable!$R:$S,2,0)*C162)
  )
  )
  )
)</f>
        <v>432</v>
      </c>
      <c r="F162" s="1">
        <f ca="1">IF(AND($A162=0,$B162=1),
    VLOOKUP(1,ChapterTable!$1:$1048576,MATCH("최종"&amp;SUBSTITUTE(SUBSTITUTE(F$1,"standard",""),"|Float",""),ChapterTable!$1:$1,0),0)*ChapterTable!$P$17,
  IF(AND($A162=0,$B162=0),
    F163,
  IF($B162=0,
    VLOOKUP($A162,ChapterTable!$1:$1048576,MATCH("최종"&amp;SUBSTITUTE(SUBSTITUTE(F$1,"standard",""),"|Float",""),ChapterTable!$1:$1,0),0),
  IF($B162=1,
    IF($L162=FALSE,
      VLOOKUP($A162,ChapterTable!$1:$1048576,MATCH("최종"&amp;SUBSTITUTE(SUBSTITUTE(F$1,"standard",""),"|Float",""),ChapterTable!$1:$1,0),0),
      VLOOKUP($A162-ChapterTable!$P$11,ChapterTable!$1:$1048576,MATCH("최종"&amp;SUBSTITUTE(SUBSTITUTE(F$1,"standard",""),"|Float",""),ChapterTable!$1:$1,0),0)*ChapterTable!$P$14
    ),
  OFFSET(F162,-$B162+IF($L162,1,0),0)*
    (VLOOKUP(SUBSTITUTE(SUBSTITUTE(F$1,"standard",""),"|Float","")&amp;IF(OR($L162=TRUE,$A162=0,MOD($A162,ChapterTable!$R$20)&lt;&gt;0),"","보스")&amp;"인게임누적곱배수",ChapterTable!$R:$S,2,0)^D162
    +VLOOKUP(SUBSTITUTE(SUBSTITUTE(F$1,"standard",""),"|Float","")&amp;IF(OR($L162=TRUE,$A162=0,MOD($A162,ChapterTable!$R$20)&lt;&gt;0),"","보스")&amp;"인게임누적합배수",ChapterTable!$R:$S,2,0)*D162)
  )
  )
  )
)</f>
        <v>129.375</v>
      </c>
      <c r="J162" t="str">
        <f>IF(ISBLANK(I162),"",
IFERROR(VLOOKUP(I162,[1]StringTable!$1:$1048576,MATCH("kor|String",[1]StringTable!$1:$1,0),0),
"스트링없음"))</f>
        <v/>
      </c>
      <c r="L162" t="b">
        <v>0</v>
      </c>
      <c r="N162" t="str">
        <f>IF(ISBLANK(M162),"",IF(ISERROR(VLOOKUP(M162,MapTable!$A:$A,1,0)),"맵없음",""))</f>
        <v/>
      </c>
      <c r="O162">
        <f t="shared" si="16"/>
        <v>3</v>
      </c>
      <c r="Q162">
        <f t="shared" si="17"/>
        <v>3</v>
      </c>
      <c r="R162" t="b">
        <f t="shared" ca="1" si="18"/>
        <v>0</v>
      </c>
      <c r="T162" t="b">
        <f t="shared" ca="1" si="19"/>
        <v>0</v>
      </c>
      <c r="U162" t="s">
        <v>757</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22"/>
        <v>0.33333333333333331</v>
      </c>
      <c r="AJ162">
        <f t="shared" si="20"/>
        <v>0.395555555</v>
      </c>
      <c r="AK162">
        <f t="shared" si="21"/>
        <v>1</v>
      </c>
      <c r="AL162">
        <v>0</v>
      </c>
    </row>
    <row r="163" spans="1:38" x14ac:dyDescent="0.3">
      <c r="A163">
        <v>3</v>
      </c>
      <c r="B163">
        <v>28</v>
      </c>
      <c r="C163">
        <f>IF(OR($L163=TRUE,$A163=0,MOD($A163,ChapterTable!$R$20)&lt;&gt;0),
MAX(0,INT(($B163+ChapterTable!$P$26+VLOOKUP(SUBSTITUTE(C$1,"성장단계","")&amp;"단계오프셋",ChapterTable!$R:$S,2,0))/ChapterTable!$P$23)),
MAX(0,INT(($B163+ChapterTable!$R$26+VLOOKUP(SUBSTITUTE(C$1,"성장단계","")&amp;"보스단계오프셋",ChapterTable!$R:$S,2,0))/ChapterTable!$R$23)))</f>
        <v>3</v>
      </c>
      <c r="D163">
        <f>IF(OR($L163=TRUE,$A163=0,MOD($A163,ChapterTable!$R$20)&lt;&gt;0),
MAX(0,INT(($B163+ChapterTable!$P$26+VLOOKUP(SUBSTITUTE(D$1,"성장단계","")&amp;"단계오프셋",ChapterTable!$R:$S,2,0))/ChapterTable!$P$23)),
MAX(0,INT(($B163+ChapterTable!$R$26+VLOOKUP(SUBSTITUTE(D$1,"성장단계","")&amp;"보스단계오프셋",ChapterTable!$R:$S,2,0))/ChapterTable!$R$23)))</f>
        <v>2</v>
      </c>
      <c r="E163" s="1">
        <f ca="1">IF(AND($A163=0,$B163=1),
    VLOOKUP(1,ChapterTable!$1:$1048576,MATCH("최종"&amp;SUBSTITUTE(SUBSTITUTE(E$1,"standard",""),"|Float",""),ChapterTable!$1:$1,0),0)*ChapterTable!$P$17,
  IF(AND($A163=0,$B163=0),
    E164,
  IF($B163=0,
    VLOOKUP($A163,ChapterTable!$1:$1048576,MATCH("최종"&amp;SUBSTITUTE(SUBSTITUTE(E$1,"standard",""),"|Float",""),ChapterTable!$1:$1,0),0),
  IF($B163=1,
    IF($L163=FALSE,
      VLOOKUP($A163,ChapterTable!$1:$1048576,MATCH("최종"&amp;SUBSTITUTE(SUBSTITUTE(E$1,"standard",""),"|Float",""),ChapterTable!$1:$1,0),0),
      VLOOKUP($A163-ChapterTable!$P$11,ChapterTable!$1:$1048576,MATCH("최종"&amp;SUBSTITUTE(SUBSTITUTE(E$1,"standard",""),"|Float",""),ChapterTable!$1:$1,0),0)*ChapterTable!$P$14
    ),
  OFFSET(E163,-$B163+IF($L163,1,0),0)*IF($B163&gt;OFFSET($B163,1,0),ChapterTable!$R$17,1)*
    (VLOOKUP(SUBSTITUTE(SUBSTITUTE(E$1,"standard",""),"|Float","")&amp;IF(OR($L163=TRUE,$A163=0,MOD($A163,ChapterTable!$R$20)&lt;&gt;0),"","보스")&amp;"인게임누적곱배수",ChapterTable!$R:$S,2,0)^C163
    +VLOOKUP(SUBSTITUTE(SUBSTITUTE(E$1,"standard",""),"|Float","")&amp;IF(OR($L163=TRUE,$A163=0,MOD($A163,ChapterTable!$R$20)&lt;&gt;0),"","보스")&amp;"인게임누적합배수",ChapterTable!$R:$S,2,0)*C163)
  )
  )
  )
)</f>
        <v>432</v>
      </c>
      <c r="F163" s="1">
        <f ca="1">IF(AND($A163=0,$B163=1),
    VLOOKUP(1,ChapterTable!$1:$1048576,MATCH("최종"&amp;SUBSTITUTE(SUBSTITUTE(F$1,"standard",""),"|Float",""),ChapterTable!$1:$1,0),0)*ChapterTable!$P$17,
  IF(AND($A163=0,$B163=0),
    F164,
  IF($B163=0,
    VLOOKUP($A163,ChapterTable!$1:$1048576,MATCH("최종"&amp;SUBSTITUTE(SUBSTITUTE(F$1,"standard",""),"|Float",""),ChapterTable!$1:$1,0),0),
  IF($B163=1,
    IF($L163=FALSE,
      VLOOKUP($A163,ChapterTable!$1:$1048576,MATCH("최종"&amp;SUBSTITUTE(SUBSTITUTE(F$1,"standard",""),"|Float",""),ChapterTable!$1:$1,0),0),
      VLOOKUP($A163-ChapterTable!$P$11,ChapterTable!$1:$1048576,MATCH("최종"&amp;SUBSTITUTE(SUBSTITUTE(F$1,"standard",""),"|Float",""),ChapterTable!$1:$1,0),0)*ChapterTable!$P$14
    ),
  OFFSET(F163,-$B163+IF($L163,1,0),0)*
    (VLOOKUP(SUBSTITUTE(SUBSTITUTE(F$1,"standard",""),"|Float","")&amp;IF(OR($L163=TRUE,$A163=0,MOD($A163,ChapterTable!$R$20)&lt;&gt;0),"","보스")&amp;"인게임누적곱배수",ChapterTable!$R:$S,2,0)^D163
    +VLOOKUP(SUBSTITUTE(SUBSTITUTE(F$1,"standard",""),"|Float","")&amp;IF(OR($L163=TRUE,$A163=0,MOD($A163,ChapterTable!$R$20)&lt;&gt;0),"","보스")&amp;"인게임누적합배수",ChapterTable!$R:$S,2,0)*D163)
  )
  )
  )
)</f>
        <v>129.375</v>
      </c>
      <c r="J163" t="str">
        <f>IF(ISBLANK(I163),"",
IFERROR(VLOOKUP(I163,[1]StringTable!$1:$1048576,MATCH("kor|String",[1]StringTable!$1:$1,0),0),
"스트링없음"))</f>
        <v/>
      </c>
      <c r="L163" t="b">
        <v>0</v>
      </c>
      <c r="N163" t="str">
        <f>IF(ISBLANK(M163),"",IF(ISERROR(VLOOKUP(M163,MapTable!$A:$A,1,0)),"맵없음",""))</f>
        <v/>
      </c>
      <c r="O163">
        <f t="shared" si="16"/>
        <v>3</v>
      </c>
      <c r="Q163">
        <f t="shared" si="17"/>
        <v>3</v>
      </c>
      <c r="R163" t="b">
        <f t="shared" ca="1" si="18"/>
        <v>0</v>
      </c>
      <c r="T163" t="b">
        <f t="shared" ca="1" si="19"/>
        <v>0</v>
      </c>
      <c r="U163" t="s">
        <v>758</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22"/>
        <v>0.33333333333333331</v>
      </c>
      <c r="AJ163">
        <f t="shared" si="20"/>
        <v>0.395555555</v>
      </c>
      <c r="AK163">
        <f t="shared" si="21"/>
        <v>1</v>
      </c>
      <c r="AL163">
        <v>0</v>
      </c>
    </row>
    <row r="164" spans="1:38" x14ac:dyDescent="0.3">
      <c r="A164">
        <v>3</v>
      </c>
      <c r="B164">
        <v>29</v>
      </c>
      <c r="C164">
        <f>IF(OR($L164=TRUE,$A164=0,MOD($A164,ChapterTable!$R$20)&lt;&gt;0),
MAX(0,INT(($B164+ChapterTable!$P$26+VLOOKUP(SUBSTITUTE(C$1,"성장단계","")&amp;"단계오프셋",ChapterTable!$R:$S,2,0))/ChapterTable!$P$23)),
MAX(0,INT(($B164+ChapterTable!$R$26+VLOOKUP(SUBSTITUTE(C$1,"성장단계","")&amp;"보스단계오프셋",ChapterTable!$R:$S,2,0))/ChapterTable!$R$23)))</f>
        <v>3</v>
      </c>
      <c r="D164">
        <f>IF(OR($L164=TRUE,$A164=0,MOD($A164,ChapterTable!$R$20)&lt;&gt;0),
MAX(0,INT(($B164+ChapterTable!$P$26+VLOOKUP(SUBSTITUTE(D$1,"성장단계","")&amp;"단계오프셋",ChapterTable!$R:$S,2,0))/ChapterTable!$P$23)),
MAX(0,INT(($B164+ChapterTable!$R$26+VLOOKUP(SUBSTITUTE(D$1,"성장단계","")&amp;"보스단계오프셋",ChapterTable!$R:$S,2,0))/ChapterTable!$R$23)))</f>
        <v>2</v>
      </c>
      <c r="E164" s="1">
        <f ca="1">IF(AND($A164=0,$B164=1),
    VLOOKUP(1,ChapterTable!$1:$1048576,MATCH("최종"&amp;SUBSTITUTE(SUBSTITUTE(E$1,"standard",""),"|Float",""),ChapterTable!$1:$1,0),0)*ChapterTable!$P$17,
  IF(AND($A164=0,$B164=0),
    E165,
  IF($B164=0,
    VLOOKUP($A164,ChapterTable!$1:$1048576,MATCH("최종"&amp;SUBSTITUTE(SUBSTITUTE(E$1,"standard",""),"|Float",""),ChapterTable!$1:$1,0),0),
  IF($B164=1,
    IF($L164=FALSE,
      VLOOKUP($A164,ChapterTable!$1:$1048576,MATCH("최종"&amp;SUBSTITUTE(SUBSTITUTE(E$1,"standard",""),"|Float",""),ChapterTable!$1:$1,0),0),
      VLOOKUP($A164-ChapterTable!$P$11,ChapterTable!$1:$1048576,MATCH("최종"&amp;SUBSTITUTE(SUBSTITUTE(E$1,"standard",""),"|Float",""),ChapterTable!$1:$1,0),0)*ChapterTable!$P$14
    ),
  OFFSET(E164,-$B164+IF($L164,1,0),0)*IF($B164&gt;OFFSET($B164,1,0),ChapterTable!$R$17,1)*
    (VLOOKUP(SUBSTITUTE(SUBSTITUTE(E$1,"standard",""),"|Float","")&amp;IF(OR($L164=TRUE,$A164=0,MOD($A164,ChapterTable!$R$20)&lt;&gt;0),"","보스")&amp;"인게임누적곱배수",ChapterTable!$R:$S,2,0)^C164
    +VLOOKUP(SUBSTITUTE(SUBSTITUTE(E$1,"standard",""),"|Float","")&amp;IF(OR($L164=TRUE,$A164=0,MOD($A164,ChapterTable!$R$20)&lt;&gt;0),"","보스")&amp;"인게임누적합배수",ChapterTable!$R:$S,2,0)*C164)
  )
  )
  )
)</f>
        <v>432</v>
      </c>
      <c r="F164" s="1">
        <f ca="1">IF(AND($A164=0,$B164=1),
    VLOOKUP(1,ChapterTable!$1:$1048576,MATCH("최종"&amp;SUBSTITUTE(SUBSTITUTE(F$1,"standard",""),"|Float",""),ChapterTable!$1:$1,0),0)*ChapterTable!$P$17,
  IF(AND($A164=0,$B164=0),
    F165,
  IF($B164=0,
    VLOOKUP($A164,ChapterTable!$1:$1048576,MATCH("최종"&amp;SUBSTITUTE(SUBSTITUTE(F$1,"standard",""),"|Float",""),ChapterTable!$1:$1,0),0),
  IF($B164=1,
    IF($L164=FALSE,
      VLOOKUP($A164,ChapterTable!$1:$1048576,MATCH("최종"&amp;SUBSTITUTE(SUBSTITUTE(F$1,"standard",""),"|Float",""),ChapterTable!$1:$1,0),0),
      VLOOKUP($A164-ChapterTable!$P$11,ChapterTable!$1:$1048576,MATCH("최종"&amp;SUBSTITUTE(SUBSTITUTE(F$1,"standard",""),"|Float",""),ChapterTable!$1:$1,0),0)*ChapterTable!$P$14
    ),
  OFFSET(F164,-$B164+IF($L164,1,0),0)*
    (VLOOKUP(SUBSTITUTE(SUBSTITUTE(F$1,"standard",""),"|Float","")&amp;IF(OR($L164=TRUE,$A164=0,MOD($A164,ChapterTable!$R$20)&lt;&gt;0),"","보스")&amp;"인게임누적곱배수",ChapterTable!$R:$S,2,0)^D164
    +VLOOKUP(SUBSTITUTE(SUBSTITUTE(F$1,"standard",""),"|Float","")&amp;IF(OR($L164=TRUE,$A164=0,MOD($A164,ChapterTable!$R$20)&lt;&gt;0),"","보스")&amp;"인게임누적합배수",ChapterTable!$R:$S,2,0)*D164)
  )
  )
  )
)</f>
        <v>129.375</v>
      </c>
      <c r="J164" t="str">
        <f>IF(ISBLANK(I164),"",
IFERROR(VLOOKUP(I164,[1]StringTable!$1:$1048576,MATCH("kor|String",[1]StringTable!$1:$1,0),0),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759</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22"/>
        <v>0.33333333333333331</v>
      </c>
      <c r="AJ164">
        <f t="shared" si="20"/>
        <v>0.395555555</v>
      </c>
      <c r="AK164">
        <f t="shared" si="21"/>
        <v>1</v>
      </c>
      <c r="AL164">
        <v>0</v>
      </c>
    </row>
    <row r="165" spans="1:38" x14ac:dyDescent="0.3">
      <c r="A165">
        <v>3</v>
      </c>
      <c r="B165">
        <v>30</v>
      </c>
      <c r="C165">
        <f>IF(OR($L165=TRUE,$A165=0,MOD($A165,ChapterTable!$R$20)&lt;&gt;0),
MAX(0,INT(($B165+ChapterTable!$P$26+VLOOKUP(SUBSTITUTE(C$1,"성장단계","")&amp;"단계오프셋",ChapterTable!$R:$S,2,0))/ChapterTable!$P$23)),
MAX(0,INT(($B165+ChapterTable!$R$26+VLOOKUP(SUBSTITUTE(C$1,"성장단계","")&amp;"보스단계오프셋",ChapterTable!$R:$S,2,0))/ChapterTable!$R$23)))</f>
        <v>3</v>
      </c>
      <c r="D165">
        <f>IF(OR($L165=TRUE,$A165=0,MOD($A165,ChapterTable!$R$20)&lt;&gt;0),
MAX(0,INT(($B165+ChapterTable!$P$26+VLOOKUP(SUBSTITUTE(D$1,"성장단계","")&amp;"단계오프셋",ChapterTable!$R:$S,2,0))/ChapterTable!$P$23)),
MAX(0,INT(($B165+ChapterTable!$R$26+VLOOKUP(SUBSTITUTE(D$1,"성장단계","")&amp;"보스단계오프셋",ChapterTable!$R:$S,2,0))/ChapterTable!$R$23)))</f>
        <v>2</v>
      </c>
      <c r="E165" s="1">
        <f ca="1">IF(AND($A165=0,$B165=1),
    VLOOKUP(1,ChapterTable!$1:$1048576,MATCH("최종"&amp;SUBSTITUTE(SUBSTITUTE(E$1,"standard",""),"|Float",""),ChapterTable!$1:$1,0),0)*ChapterTable!$P$17,
  IF(AND($A165=0,$B165=0),
    E166,
  IF($B165=0,
    VLOOKUP($A165,ChapterTable!$1:$1048576,MATCH("최종"&amp;SUBSTITUTE(SUBSTITUTE(E$1,"standard",""),"|Float",""),ChapterTable!$1:$1,0),0),
  IF($B165=1,
    IF($L165=FALSE,
      VLOOKUP($A165,ChapterTable!$1:$1048576,MATCH("최종"&amp;SUBSTITUTE(SUBSTITUTE(E$1,"standard",""),"|Float",""),ChapterTable!$1:$1,0),0),
      VLOOKUP($A165-ChapterTable!$P$11,ChapterTable!$1:$1048576,MATCH("최종"&amp;SUBSTITUTE(SUBSTITUTE(E$1,"standard",""),"|Float",""),ChapterTable!$1:$1,0),0)*ChapterTable!$P$14
    ),
  OFFSET(E165,-$B165+IF($L165,1,0),0)*IF($B165&gt;OFFSET($B165,1,0),ChapterTable!$R$17,1)*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
  )
  )
  )
)</f>
        <v>432</v>
      </c>
      <c r="F165" s="1">
        <f ca="1">IF(AND($A165=0,$B165=1),
    VLOOKUP(1,ChapterTable!$1:$1048576,MATCH("최종"&amp;SUBSTITUTE(SUBSTITUTE(F$1,"standard",""),"|Float",""),ChapterTable!$1:$1,0),0)*ChapterTable!$P$17,
  IF(AND($A165=0,$B165=0),
    F166,
  IF($B165=0,
    VLOOKUP($A165,ChapterTable!$1:$1048576,MATCH("최종"&amp;SUBSTITUTE(SUBSTITUTE(F$1,"standard",""),"|Float",""),ChapterTable!$1:$1,0),0),
  IF($B165=1,
    IF($L165=FALSE,
      VLOOKUP($A165,ChapterTable!$1:$1048576,MATCH("최종"&amp;SUBSTITUTE(SUBSTITUTE(F$1,"standard",""),"|Float",""),ChapterTable!$1:$1,0),0),
      VLOOKUP($A165-ChapterTable!$P$11,ChapterTable!$1:$1048576,MATCH("최종"&amp;SUBSTITUTE(SUBSTITUTE(F$1,"standard",""),"|Float",""),ChapterTable!$1:$1,0),0)*ChapterTable!$P$14
    ),
  OFFSET(F165,-$B165+IF($L165,1,0),0)*
    (VLOOKUP(SUBSTITUTE(SUBSTITUTE(F$1,"standard",""),"|Float","")&amp;IF(OR($L165=TRUE,$A165=0,MOD($A165,ChapterTable!$R$20)&lt;&gt;0),"","보스")&amp;"인게임누적곱배수",ChapterTable!$R:$S,2,0)^D165
    +VLOOKUP(SUBSTITUTE(SUBSTITUTE(F$1,"standard",""),"|Float","")&amp;IF(OR($L165=TRUE,$A165=0,MOD($A165,ChapterTable!$R$20)&lt;&gt;0),"","보스")&amp;"인게임누적합배수",ChapterTable!$R:$S,2,0)*D165)
  )
  )
  )
)</f>
        <v>129.375</v>
      </c>
      <c r="J165" t="str">
        <f>IF(ISBLANK(I165),"",
IFERROR(VLOOKUP(I165,[1]StringTable!$1:$1048576,MATCH("kor|String",[1]StringTable!$1:$1,0),0),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797</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f>
        <v>2</v>
      </c>
      <c r="AG165">
        <f ca="1">35/AF165</f>
        <v>17.5</v>
      </c>
      <c r="AH165">
        <v>1.5</v>
      </c>
      <c r="AI165">
        <f t="shared" si="22"/>
        <v>0.33333333333333331</v>
      </c>
      <c r="AJ165">
        <f t="shared" si="20"/>
        <v>1</v>
      </c>
      <c r="AK165">
        <f t="shared" si="21"/>
        <v>3</v>
      </c>
      <c r="AL165">
        <v>0</v>
      </c>
    </row>
    <row r="166" spans="1:38" x14ac:dyDescent="0.3">
      <c r="A166">
        <v>3</v>
      </c>
      <c r="B166">
        <v>31</v>
      </c>
      <c r="C166">
        <f>IF(OR($L166=TRUE,$A166=0,MOD($A166,ChapterTable!$R$20)&lt;&gt;0),
MAX(0,INT(($B166+ChapterTable!$P$26+VLOOKUP(SUBSTITUTE(C$1,"성장단계","")&amp;"단계오프셋",ChapterTable!$R:$S,2,0))/ChapterTable!$P$23)),
MAX(0,INT(($B166+ChapterTable!$R$26+VLOOKUP(SUBSTITUTE(C$1,"성장단계","")&amp;"보스단계오프셋",ChapterTable!$R:$S,2,0))/ChapterTable!$R$23)))</f>
        <v>3</v>
      </c>
      <c r="D166">
        <f>IF(OR($L166=TRUE,$A166=0,MOD($A166,ChapterTable!$R$20)&lt;&gt;0),
MAX(0,INT(($B166+ChapterTable!$P$26+VLOOKUP(SUBSTITUTE(D$1,"성장단계","")&amp;"단계오프셋",ChapterTable!$R:$S,2,0))/ChapterTable!$P$23)),
MAX(0,INT(($B166+ChapterTable!$R$26+VLOOKUP(SUBSTITUTE(D$1,"성장단계","")&amp;"보스단계오프셋",ChapterTable!$R:$S,2,0))/ChapterTable!$R$23)))</f>
        <v>3</v>
      </c>
      <c r="E166" s="1">
        <f ca="1">IF(AND($A166=0,$B166=1),
    VLOOKUP(1,ChapterTable!$1:$1048576,MATCH("최종"&amp;SUBSTITUTE(SUBSTITUTE(E$1,"standard",""),"|Float",""),ChapterTable!$1:$1,0),0)*ChapterTable!$P$17,
  IF(AND($A166=0,$B166=0),
    E167,
  IF($B166=0,
    VLOOKUP($A166,ChapterTable!$1:$1048576,MATCH("최종"&amp;SUBSTITUTE(SUBSTITUTE(E$1,"standard",""),"|Float",""),ChapterTable!$1:$1,0),0),
  IF($B166=1,
    IF($L166=FALSE,
      VLOOKUP($A166,ChapterTable!$1:$1048576,MATCH("최종"&amp;SUBSTITUTE(SUBSTITUTE(E$1,"standard",""),"|Float",""),ChapterTable!$1:$1,0),0),
      VLOOKUP($A166-ChapterTable!$P$11,ChapterTable!$1:$1048576,MATCH("최종"&amp;SUBSTITUTE(SUBSTITUTE(E$1,"standard",""),"|Float",""),ChapterTable!$1:$1,0),0)*ChapterTable!$P$14
    ),
  OFFSET(E166,-$B166+IF($L166,1,0),0)*IF($B166&gt;OFFSET($B166,1,0),ChapterTable!$R$17,1)*
    (VLOOKUP(SUBSTITUTE(SUBSTITUTE(E$1,"standard",""),"|Float","")&amp;IF(OR($L166=TRUE,$A166=0,MOD($A166,ChapterTable!$R$20)&lt;&gt;0),"","보스")&amp;"인게임누적곱배수",ChapterTable!$R:$S,2,0)^C166
    +VLOOKUP(SUBSTITUTE(SUBSTITUTE(E$1,"standard",""),"|Float","")&amp;IF(OR($L166=TRUE,$A166=0,MOD($A166,ChapterTable!$R$20)&lt;&gt;0),"","보스")&amp;"인게임누적합배수",ChapterTable!$R:$S,2,0)*C166)
  )
  )
  )
)</f>
        <v>432</v>
      </c>
      <c r="F166" s="1">
        <f ca="1">IF(AND($A166=0,$B166=1),
    VLOOKUP(1,ChapterTable!$1:$1048576,MATCH("최종"&amp;SUBSTITUTE(SUBSTITUTE(F$1,"standard",""),"|Float",""),ChapterTable!$1:$1,0),0)*ChapterTable!$P$17,
  IF(AND($A166=0,$B166=0),
    F167,
  IF($B166=0,
    VLOOKUP($A166,ChapterTable!$1:$1048576,MATCH("최종"&amp;SUBSTITUTE(SUBSTITUTE(F$1,"standard",""),"|Float",""),ChapterTable!$1:$1,0),0),
  IF($B166=1,
    IF($L166=FALSE,
      VLOOKUP($A166,ChapterTable!$1:$1048576,MATCH("최종"&amp;SUBSTITUTE(SUBSTITUTE(F$1,"standard",""),"|Float",""),ChapterTable!$1:$1,0),0),
      VLOOKUP($A166-ChapterTable!$P$11,ChapterTable!$1:$1048576,MATCH("최종"&amp;SUBSTITUTE(SUBSTITUTE(F$1,"standard",""),"|Float",""),ChapterTable!$1:$1,0),0)*ChapterTable!$P$14
    ),
  OFFSET(F166,-$B166+IF($L166,1,0),0)*
    (VLOOKUP(SUBSTITUTE(SUBSTITUTE(F$1,"standard",""),"|Float","")&amp;IF(OR($L166=TRUE,$A166=0,MOD($A166,ChapterTable!$R$20)&lt;&gt;0),"","보스")&amp;"인게임누적곱배수",ChapterTable!$R:$S,2,0)^D166
    +VLOOKUP(SUBSTITUTE(SUBSTITUTE(F$1,"standard",""),"|Float","")&amp;IF(OR($L166=TRUE,$A166=0,MOD($A166,ChapterTable!$R$20)&lt;&gt;0),"","보스")&amp;"인게임누적합배수",ChapterTable!$R:$S,2,0)*D166)
  )
  )
  )
)</f>
        <v>137.8125</v>
      </c>
      <c r="J166" t="str">
        <f>IF(ISBLANK(I166),"",
IFERROR(VLOOKUP(I166,[1]StringTable!$1:$1048576,MATCH("kor|String",[1]StringTable!$1:$1,0),0),
"스트링없음"))</f>
        <v/>
      </c>
      <c r="L166" t="b">
        <v>0</v>
      </c>
      <c r="N166" t="str">
        <f>IF(ISBLANK(M166),"",IF(ISERROR(VLOOKUP(M166,MapTable!$A:$A,1,0)),"맵없음",""))</f>
        <v/>
      </c>
      <c r="O166">
        <f t="shared" si="16"/>
        <v>4</v>
      </c>
      <c r="Q166">
        <f t="shared" si="17"/>
        <v>4</v>
      </c>
      <c r="R166" t="b">
        <f t="shared" ca="1" si="18"/>
        <v>0</v>
      </c>
      <c r="T166" t="b">
        <f t="shared" ca="1" si="19"/>
        <v>0</v>
      </c>
      <c r="U166" t="s">
        <v>760</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IF(ISBLANK(AB166),"",IF(ISERROR(VLOOKUP(AB166,[3]DropTable!$A:$A,1,0)),"드랍없음",""))</f>
        <v/>
      </c>
      <c r="AE166" t="str">
        <f>IF(ISBLANK(AD166),"",IF(ISERROR(VLOOKUP(AD166,[3]DropTable!$A:$A,1,0)),"드랍없음",""))</f>
        <v/>
      </c>
      <c r="AH166">
        <v>1.5</v>
      </c>
      <c r="AI166">
        <f t="shared" si="22"/>
        <v>0.25</v>
      </c>
      <c r="AJ166">
        <f t="shared" si="20"/>
        <v>0.32</v>
      </c>
      <c r="AK166">
        <f t="shared" si="21"/>
        <v>1</v>
      </c>
      <c r="AL166">
        <v>0</v>
      </c>
    </row>
    <row r="167" spans="1:38" x14ac:dyDescent="0.3">
      <c r="A167">
        <v>3</v>
      </c>
      <c r="B167">
        <v>32</v>
      </c>
      <c r="C167">
        <f>IF(OR($L167=TRUE,$A167=0,MOD($A167,ChapterTable!$R$20)&lt;&gt;0),
MAX(0,INT(($B167+ChapterTable!$P$26+VLOOKUP(SUBSTITUTE(C$1,"성장단계","")&amp;"단계오프셋",ChapterTable!$R:$S,2,0))/ChapterTable!$P$23)),
MAX(0,INT(($B167+ChapterTable!$R$26+VLOOKUP(SUBSTITUTE(C$1,"성장단계","")&amp;"보스단계오프셋",ChapterTable!$R:$S,2,0))/ChapterTable!$R$23)))</f>
        <v>3</v>
      </c>
      <c r="D167">
        <f>IF(OR($L167=TRUE,$A167=0,MOD($A167,ChapterTable!$R$20)&lt;&gt;0),
MAX(0,INT(($B167+ChapterTable!$P$26+VLOOKUP(SUBSTITUTE(D$1,"성장단계","")&amp;"단계오프셋",ChapterTable!$R:$S,2,0))/ChapterTable!$P$23)),
MAX(0,INT(($B167+ChapterTable!$R$26+VLOOKUP(SUBSTITUTE(D$1,"성장단계","")&amp;"보스단계오프셋",ChapterTable!$R:$S,2,0))/ChapterTable!$R$23)))</f>
        <v>3</v>
      </c>
      <c r="E167" s="1">
        <f ca="1">IF(AND($A167=0,$B167=1),
    VLOOKUP(1,ChapterTable!$1:$1048576,MATCH("최종"&amp;SUBSTITUTE(SUBSTITUTE(E$1,"standard",""),"|Float",""),ChapterTable!$1:$1,0),0)*ChapterTable!$P$17,
  IF(AND($A167=0,$B167=0),
    E168,
  IF($B167=0,
    VLOOKUP($A167,ChapterTable!$1:$1048576,MATCH("최종"&amp;SUBSTITUTE(SUBSTITUTE(E$1,"standard",""),"|Float",""),ChapterTable!$1:$1,0),0),
  IF($B167=1,
    IF($L167=FALSE,
      VLOOKUP($A167,ChapterTable!$1:$1048576,MATCH("최종"&amp;SUBSTITUTE(SUBSTITUTE(E$1,"standard",""),"|Float",""),ChapterTable!$1:$1,0),0),
      VLOOKUP($A167-ChapterTable!$P$11,ChapterTable!$1:$1048576,MATCH("최종"&amp;SUBSTITUTE(SUBSTITUTE(E$1,"standard",""),"|Float",""),ChapterTable!$1:$1,0),0)*ChapterTable!$P$14
    ),
  OFFSET(E167,-$B167+IF($L167,1,0),0)*IF($B167&gt;OFFSET($B167,1,0),ChapterTable!$R$17,1)*
    (VLOOKUP(SUBSTITUTE(SUBSTITUTE(E$1,"standard",""),"|Float","")&amp;IF(OR($L167=TRUE,$A167=0,MOD($A167,ChapterTable!$R$20)&lt;&gt;0),"","보스")&amp;"인게임누적곱배수",ChapterTable!$R:$S,2,0)^C167
    +VLOOKUP(SUBSTITUTE(SUBSTITUTE(E$1,"standard",""),"|Float","")&amp;IF(OR($L167=TRUE,$A167=0,MOD($A167,ChapterTable!$R$20)&lt;&gt;0),"","보스")&amp;"인게임누적합배수",ChapterTable!$R:$S,2,0)*C167)
  )
  )
  )
)</f>
        <v>432</v>
      </c>
      <c r="F167" s="1">
        <f ca="1">IF(AND($A167=0,$B167=1),
    VLOOKUP(1,ChapterTable!$1:$1048576,MATCH("최종"&amp;SUBSTITUTE(SUBSTITUTE(F$1,"standard",""),"|Float",""),ChapterTable!$1:$1,0),0)*ChapterTable!$P$17,
  IF(AND($A167=0,$B167=0),
    F168,
  IF($B167=0,
    VLOOKUP($A167,ChapterTable!$1:$1048576,MATCH("최종"&amp;SUBSTITUTE(SUBSTITUTE(F$1,"standard",""),"|Float",""),ChapterTable!$1:$1,0),0),
  IF($B167=1,
    IF($L167=FALSE,
      VLOOKUP($A167,ChapterTable!$1:$1048576,MATCH("최종"&amp;SUBSTITUTE(SUBSTITUTE(F$1,"standard",""),"|Float",""),ChapterTable!$1:$1,0),0),
      VLOOKUP($A167-ChapterTable!$P$11,ChapterTable!$1:$1048576,MATCH("최종"&amp;SUBSTITUTE(SUBSTITUTE(F$1,"standard",""),"|Float",""),ChapterTable!$1:$1,0),0)*ChapterTable!$P$14
    ),
  OFFSET(F167,-$B167+IF($L167,1,0),0)*
    (VLOOKUP(SUBSTITUTE(SUBSTITUTE(F$1,"standard",""),"|Float","")&amp;IF(OR($L167=TRUE,$A167=0,MOD($A167,ChapterTable!$R$20)&lt;&gt;0),"","보스")&amp;"인게임누적곱배수",ChapterTable!$R:$S,2,0)^D167
    +VLOOKUP(SUBSTITUTE(SUBSTITUTE(F$1,"standard",""),"|Float","")&amp;IF(OR($L167=TRUE,$A167=0,MOD($A167,ChapterTable!$R$20)&lt;&gt;0),"","보스")&amp;"인게임누적합배수",ChapterTable!$R:$S,2,0)*D167)
  )
  )
  )
)</f>
        <v>137.8125</v>
      </c>
      <c r="J167" t="str">
        <f>IF(ISBLANK(I167),"",
IFERROR(VLOOKUP(I167,[1]StringTable!$1:$1048576,MATCH("kor|String",[1]StringTable!$1:$1,0),0),
"스트링없음"))</f>
        <v/>
      </c>
      <c r="L167" t="b">
        <v>0</v>
      </c>
      <c r="N167" t="str">
        <f>IF(ISBLANK(M167),"",IF(ISERROR(VLOOKUP(M167,MapTable!$A:$A,1,0)),"맵없음",""))</f>
        <v/>
      </c>
      <c r="O167">
        <f t="shared" si="16"/>
        <v>4</v>
      </c>
      <c r="Q167">
        <f t="shared" si="17"/>
        <v>4</v>
      </c>
      <c r="R167" t="b">
        <f t="shared" ca="1" si="18"/>
        <v>0</v>
      </c>
      <c r="T167" t="b">
        <f t="shared" ca="1" si="19"/>
        <v>0</v>
      </c>
      <c r="U167" t="s">
        <v>761</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IF(ISBLANK(AB167),"",IF(ISERROR(VLOOKUP(AB167,[3]DropTable!$A:$A,1,0)),"드랍없음",""))</f>
        <v/>
      </c>
      <c r="AE167" t="str">
        <f>IF(ISBLANK(AD167),"",IF(ISERROR(VLOOKUP(AD167,[3]DropTable!$A:$A,1,0)),"드랍없음",""))</f>
        <v/>
      </c>
      <c r="AH167">
        <v>1.5</v>
      </c>
      <c r="AI167">
        <f t="shared" si="22"/>
        <v>0.25</v>
      </c>
      <c r="AJ167">
        <f t="shared" si="20"/>
        <v>0.32</v>
      </c>
      <c r="AK167">
        <f t="shared" si="21"/>
        <v>1</v>
      </c>
      <c r="AL167">
        <v>0</v>
      </c>
    </row>
    <row r="168" spans="1:38" x14ac:dyDescent="0.3">
      <c r="A168">
        <v>3</v>
      </c>
      <c r="B168">
        <v>33</v>
      </c>
      <c r="C168">
        <f>IF(OR($L168=TRUE,$A168=0,MOD($A168,ChapterTable!$R$20)&lt;&gt;0),
MAX(0,INT(($B168+ChapterTable!$P$26+VLOOKUP(SUBSTITUTE(C$1,"성장단계","")&amp;"단계오프셋",ChapterTable!$R:$S,2,0))/ChapterTable!$P$23)),
MAX(0,INT(($B168+ChapterTable!$R$26+VLOOKUP(SUBSTITUTE(C$1,"성장단계","")&amp;"보스단계오프셋",ChapterTable!$R:$S,2,0))/ChapterTable!$R$23)))</f>
        <v>3</v>
      </c>
      <c r="D168">
        <f>IF(OR($L168=TRUE,$A168=0,MOD($A168,ChapterTable!$R$20)&lt;&gt;0),
MAX(0,INT(($B168+ChapterTable!$P$26+VLOOKUP(SUBSTITUTE(D$1,"성장단계","")&amp;"단계오프셋",ChapterTable!$R:$S,2,0))/ChapterTable!$P$23)),
MAX(0,INT(($B168+ChapterTable!$R$26+VLOOKUP(SUBSTITUTE(D$1,"성장단계","")&amp;"보스단계오프셋",ChapterTable!$R:$S,2,0))/ChapterTable!$R$23)))</f>
        <v>3</v>
      </c>
      <c r="E168" s="1">
        <f ca="1">IF(AND($A168=0,$B168=1),
    VLOOKUP(1,ChapterTable!$1:$1048576,MATCH("최종"&amp;SUBSTITUTE(SUBSTITUTE(E$1,"standard",""),"|Float",""),ChapterTable!$1:$1,0),0)*ChapterTable!$P$17,
  IF(AND($A168=0,$B168=0),
    E169,
  IF($B168=0,
    VLOOKUP($A168,ChapterTable!$1:$1048576,MATCH("최종"&amp;SUBSTITUTE(SUBSTITUTE(E$1,"standard",""),"|Float",""),ChapterTable!$1:$1,0),0),
  IF($B168=1,
    IF($L168=FALSE,
      VLOOKUP($A168,ChapterTable!$1:$1048576,MATCH("최종"&amp;SUBSTITUTE(SUBSTITUTE(E$1,"standard",""),"|Float",""),ChapterTable!$1:$1,0),0),
      VLOOKUP($A168-ChapterTable!$P$11,ChapterTable!$1:$1048576,MATCH("최종"&amp;SUBSTITUTE(SUBSTITUTE(E$1,"standard",""),"|Float",""),ChapterTable!$1:$1,0),0)*ChapterTable!$P$14
    ),
  OFFSET(E168,-$B168+IF($L168,1,0),0)*IF($B168&gt;OFFSET($B168,1,0),ChapterTable!$R$17,1)*
    (VLOOKUP(SUBSTITUTE(SUBSTITUTE(E$1,"standard",""),"|Float","")&amp;IF(OR($L168=TRUE,$A168=0,MOD($A168,ChapterTable!$R$20)&lt;&gt;0),"","보스")&amp;"인게임누적곱배수",ChapterTable!$R:$S,2,0)^C168
    +VLOOKUP(SUBSTITUTE(SUBSTITUTE(E$1,"standard",""),"|Float","")&amp;IF(OR($L168=TRUE,$A168=0,MOD($A168,ChapterTable!$R$20)&lt;&gt;0),"","보스")&amp;"인게임누적합배수",ChapterTable!$R:$S,2,0)*C168)
  )
  )
  )
)</f>
        <v>432</v>
      </c>
      <c r="F168" s="1">
        <f ca="1">IF(AND($A168=0,$B168=1),
    VLOOKUP(1,ChapterTable!$1:$1048576,MATCH("최종"&amp;SUBSTITUTE(SUBSTITUTE(F$1,"standard",""),"|Float",""),ChapterTable!$1:$1,0),0)*ChapterTable!$P$17,
  IF(AND($A168=0,$B168=0),
    F169,
  IF($B168=0,
    VLOOKUP($A168,ChapterTable!$1:$1048576,MATCH("최종"&amp;SUBSTITUTE(SUBSTITUTE(F$1,"standard",""),"|Float",""),ChapterTable!$1:$1,0),0),
  IF($B168=1,
    IF($L168=FALSE,
      VLOOKUP($A168,ChapterTable!$1:$1048576,MATCH("최종"&amp;SUBSTITUTE(SUBSTITUTE(F$1,"standard",""),"|Float",""),ChapterTable!$1:$1,0),0),
      VLOOKUP($A168-ChapterTable!$P$11,ChapterTable!$1:$1048576,MATCH("최종"&amp;SUBSTITUTE(SUBSTITUTE(F$1,"standard",""),"|Float",""),ChapterTable!$1:$1,0),0)*ChapterTable!$P$14
    ),
  OFFSET(F168,-$B168+IF($L168,1,0),0)*
    (VLOOKUP(SUBSTITUTE(SUBSTITUTE(F$1,"standard",""),"|Float","")&amp;IF(OR($L168=TRUE,$A168=0,MOD($A168,ChapterTable!$R$20)&lt;&gt;0),"","보스")&amp;"인게임누적곱배수",ChapterTable!$R:$S,2,0)^D168
    +VLOOKUP(SUBSTITUTE(SUBSTITUTE(F$1,"standard",""),"|Float","")&amp;IF(OR($L168=TRUE,$A168=0,MOD($A168,ChapterTable!$R$20)&lt;&gt;0),"","보스")&amp;"인게임누적합배수",ChapterTable!$R:$S,2,0)*D168)
  )
  )
  )
)</f>
        <v>137.8125</v>
      </c>
      <c r="J168" t="str">
        <f>IF(ISBLANK(I168),"",
IFERROR(VLOOKUP(I168,[1]StringTable!$1:$1048576,MATCH("kor|String",[1]StringTable!$1:$1,0),0),
"스트링없음"))</f>
        <v/>
      </c>
      <c r="L168" t="b">
        <v>0</v>
      </c>
      <c r="N168" t="str">
        <f>IF(ISBLANK(M168),"",IF(ISERROR(VLOOKUP(M168,MapTable!$A:$A,1,0)),"맵없음",""))</f>
        <v/>
      </c>
      <c r="O168">
        <f t="shared" si="16"/>
        <v>4</v>
      </c>
      <c r="Q168">
        <f t="shared" si="17"/>
        <v>4</v>
      </c>
      <c r="R168" t="b">
        <f t="shared" ca="1" si="18"/>
        <v>0</v>
      </c>
      <c r="T168" t="b">
        <f t="shared" ca="1" si="19"/>
        <v>0</v>
      </c>
      <c r="U168" t="s">
        <v>762</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IF(ISBLANK(AB168),"",IF(ISERROR(VLOOKUP(AB168,[3]DropTable!$A:$A,1,0)),"드랍없음",""))</f>
        <v/>
      </c>
      <c r="AE168" t="str">
        <f>IF(ISBLANK(AD168),"",IF(ISERROR(VLOOKUP(AD168,[3]DropTable!$A:$A,1,0)),"드랍없음",""))</f>
        <v/>
      </c>
      <c r="AH168">
        <v>1.5</v>
      </c>
      <c r="AI168">
        <f t="shared" si="22"/>
        <v>0.25</v>
      </c>
      <c r="AJ168">
        <f t="shared" si="20"/>
        <v>0.32</v>
      </c>
      <c r="AK168">
        <f t="shared" si="21"/>
        <v>1</v>
      </c>
      <c r="AL168">
        <v>0</v>
      </c>
    </row>
    <row r="169" spans="1:38" x14ac:dyDescent="0.3">
      <c r="A169">
        <v>3</v>
      </c>
      <c r="B169">
        <v>34</v>
      </c>
      <c r="C169">
        <f>IF(OR($L169=TRUE,$A169=0,MOD($A169,ChapterTable!$R$20)&lt;&gt;0),
MAX(0,INT(($B169+ChapterTable!$P$26+VLOOKUP(SUBSTITUTE(C$1,"성장단계","")&amp;"단계오프셋",ChapterTable!$R:$S,2,0))/ChapterTable!$P$23)),
MAX(0,INT(($B169+ChapterTable!$R$26+VLOOKUP(SUBSTITUTE(C$1,"성장단계","")&amp;"보스단계오프셋",ChapterTable!$R:$S,2,0))/ChapterTable!$R$23)))</f>
        <v>3</v>
      </c>
      <c r="D169">
        <f>IF(OR($L169=TRUE,$A169=0,MOD($A169,ChapterTable!$R$20)&lt;&gt;0),
MAX(0,INT(($B169+ChapterTable!$P$26+VLOOKUP(SUBSTITUTE(D$1,"성장단계","")&amp;"단계오프셋",ChapterTable!$R:$S,2,0))/ChapterTable!$P$23)),
MAX(0,INT(($B169+ChapterTable!$R$26+VLOOKUP(SUBSTITUTE(D$1,"성장단계","")&amp;"보스단계오프셋",ChapterTable!$R:$S,2,0))/ChapterTable!$R$23)))</f>
        <v>3</v>
      </c>
      <c r="E169" s="1">
        <f ca="1">IF(AND($A169=0,$B169=1),
    VLOOKUP(1,ChapterTable!$1:$1048576,MATCH("최종"&amp;SUBSTITUTE(SUBSTITUTE(E$1,"standard",""),"|Float",""),ChapterTable!$1:$1,0),0)*ChapterTable!$P$17,
  IF(AND($A169=0,$B169=0),
    E170,
  IF($B169=0,
    VLOOKUP($A169,ChapterTable!$1:$1048576,MATCH("최종"&amp;SUBSTITUTE(SUBSTITUTE(E$1,"standard",""),"|Float",""),ChapterTable!$1:$1,0),0),
  IF($B169=1,
    IF($L169=FALSE,
      VLOOKUP($A169,ChapterTable!$1:$1048576,MATCH("최종"&amp;SUBSTITUTE(SUBSTITUTE(E$1,"standard",""),"|Float",""),ChapterTable!$1:$1,0),0),
      VLOOKUP($A169-ChapterTable!$P$11,ChapterTable!$1:$1048576,MATCH("최종"&amp;SUBSTITUTE(SUBSTITUTE(E$1,"standard",""),"|Float",""),ChapterTable!$1:$1,0),0)*ChapterTable!$P$14
    ),
  OFFSET(E169,-$B169+IF($L169,1,0),0)*IF($B169&gt;OFFSET($B169,1,0),ChapterTable!$R$17,1)*
    (VLOOKUP(SUBSTITUTE(SUBSTITUTE(E$1,"standard",""),"|Float","")&amp;IF(OR($L169=TRUE,$A169=0,MOD($A169,ChapterTable!$R$20)&lt;&gt;0),"","보스")&amp;"인게임누적곱배수",ChapterTable!$R:$S,2,0)^C169
    +VLOOKUP(SUBSTITUTE(SUBSTITUTE(E$1,"standard",""),"|Float","")&amp;IF(OR($L169=TRUE,$A169=0,MOD($A169,ChapterTable!$R$20)&lt;&gt;0),"","보스")&amp;"인게임누적합배수",ChapterTable!$R:$S,2,0)*C169)
  )
  )
  )
)</f>
        <v>432</v>
      </c>
      <c r="F169" s="1">
        <f ca="1">IF(AND($A169=0,$B169=1),
    VLOOKUP(1,ChapterTable!$1:$1048576,MATCH("최종"&amp;SUBSTITUTE(SUBSTITUTE(F$1,"standard",""),"|Float",""),ChapterTable!$1:$1,0),0)*ChapterTable!$P$17,
  IF(AND($A169=0,$B169=0),
    F170,
  IF($B169=0,
    VLOOKUP($A169,ChapterTable!$1:$1048576,MATCH("최종"&amp;SUBSTITUTE(SUBSTITUTE(F$1,"standard",""),"|Float",""),ChapterTable!$1:$1,0),0),
  IF($B169=1,
    IF($L169=FALSE,
      VLOOKUP($A169,ChapterTable!$1:$1048576,MATCH("최종"&amp;SUBSTITUTE(SUBSTITUTE(F$1,"standard",""),"|Float",""),ChapterTable!$1:$1,0),0),
      VLOOKUP($A169-ChapterTable!$P$11,ChapterTable!$1:$1048576,MATCH("최종"&amp;SUBSTITUTE(SUBSTITUTE(F$1,"standard",""),"|Float",""),ChapterTable!$1:$1,0),0)*ChapterTable!$P$14
    ),
  OFFSET(F169,-$B169+IF($L169,1,0),0)*
    (VLOOKUP(SUBSTITUTE(SUBSTITUTE(F$1,"standard",""),"|Float","")&amp;IF(OR($L169=TRUE,$A169=0,MOD($A169,ChapterTable!$R$20)&lt;&gt;0),"","보스")&amp;"인게임누적곱배수",ChapterTable!$R:$S,2,0)^D169
    +VLOOKUP(SUBSTITUTE(SUBSTITUTE(F$1,"standard",""),"|Float","")&amp;IF(OR($L169=TRUE,$A169=0,MOD($A169,ChapterTable!$R$20)&lt;&gt;0),"","보스")&amp;"인게임누적합배수",ChapterTable!$R:$S,2,0)*D169)
  )
  )
  )
)</f>
        <v>137.8125</v>
      </c>
      <c r="J169" t="str">
        <f>IF(ISBLANK(I169),"",
IFERROR(VLOOKUP(I169,[1]StringTable!$1:$1048576,MATCH("kor|String",[1]StringTable!$1:$1,0),0),
"스트링없음"))</f>
        <v/>
      </c>
      <c r="L169" t="b">
        <v>0</v>
      </c>
      <c r="N169" t="str">
        <f>IF(ISBLANK(M169),"",IF(ISERROR(VLOOKUP(M169,MapTable!$A:$A,1,0)),"맵없음",""))</f>
        <v/>
      </c>
      <c r="O169">
        <f t="shared" si="16"/>
        <v>4</v>
      </c>
      <c r="Q169">
        <f t="shared" si="17"/>
        <v>4</v>
      </c>
      <c r="R169" t="b">
        <f t="shared" ca="1" si="18"/>
        <v>0</v>
      </c>
      <c r="T169" t="b">
        <f t="shared" ca="1" si="19"/>
        <v>0</v>
      </c>
      <c r="U169" t="s">
        <v>763</v>
      </c>
      <c r="V169" t="str">
        <f>IF(ISBLANK(U169),"",IF(ISERROR(VLOOKUP(U169,MapTable!$A:$A,1,0)),"맵없음",""))</f>
        <v/>
      </c>
      <c r="W169" t="s">
        <v>788</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IF(ISBLANK(AB169),"",IF(ISERROR(VLOOKUP(AB169,[3]DropTable!$A:$A,1,0)),"드랍없음",""))</f>
        <v/>
      </c>
      <c r="AE169" t="str">
        <f>IF(ISBLANK(AD169),"",IF(ISERROR(VLOOKUP(AD169,[3]DropTable!$A:$A,1,0)),"드랍없음",""))</f>
        <v/>
      </c>
      <c r="AH169">
        <v>1.5</v>
      </c>
      <c r="AI169">
        <f t="shared" si="22"/>
        <v>0.25</v>
      </c>
      <c r="AJ169">
        <f t="shared" si="20"/>
        <v>0.32</v>
      </c>
      <c r="AK169">
        <f t="shared" si="21"/>
        <v>1</v>
      </c>
      <c r="AL169">
        <v>0</v>
      </c>
    </row>
    <row r="170" spans="1:38" x14ac:dyDescent="0.3">
      <c r="A170">
        <v>3</v>
      </c>
      <c r="B170">
        <v>35</v>
      </c>
      <c r="C170">
        <f>IF(OR($L170=TRUE,$A170=0,MOD($A170,ChapterTable!$R$20)&lt;&gt;0),
MAX(0,INT(($B170+ChapterTable!$P$26+VLOOKUP(SUBSTITUTE(C$1,"성장단계","")&amp;"단계오프셋",ChapterTable!$R:$S,2,0))/ChapterTable!$P$23)),
MAX(0,INT(($B170+ChapterTable!$R$26+VLOOKUP(SUBSTITUTE(C$1,"성장단계","")&amp;"보스단계오프셋",ChapterTable!$R:$S,2,0))/ChapterTable!$R$23)))</f>
        <v>3</v>
      </c>
      <c r="D170">
        <f>IF(OR($L170=TRUE,$A170=0,MOD($A170,ChapterTable!$R$20)&lt;&gt;0),
MAX(0,INT(($B170+ChapterTable!$P$26+VLOOKUP(SUBSTITUTE(D$1,"성장단계","")&amp;"단계오프셋",ChapterTable!$R:$S,2,0))/ChapterTable!$P$23)),
MAX(0,INT(($B170+ChapterTable!$R$26+VLOOKUP(SUBSTITUTE(D$1,"성장단계","")&amp;"보스단계오프셋",ChapterTable!$R:$S,2,0))/ChapterTable!$R$23)))</f>
        <v>3</v>
      </c>
      <c r="E170" s="1">
        <f ca="1">IF(AND($A170=0,$B170=1),
    VLOOKUP(1,ChapterTable!$1:$1048576,MATCH("최종"&amp;SUBSTITUTE(SUBSTITUTE(E$1,"standard",""),"|Float",""),ChapterTable!$1:$1,0),0)*ChapterTable!$P$17,
  IF(AND($A170=0,$B170=0),
    E171,
  IF($B170=0,
    VLOOKUP($A170,ChapterTable!$1:$1048576,MATCH("최종"&amp;SUBSTITUTE(SUBSTITUTE(E$1,"standard",""),"|Float",""),ChapterTable!$1:$1,0),0),
  IF($B170=1,
    IF($L170=FALSE,
      VLOOKUP($A170,ChapterTable!$1:$1048576,MATCH("최종"&amp;SUBSTITUTE(SUBSTITUTE(E$1,"standard",""),"|Float",""),ChapterTable!$1:$1,0),0),
      VLOOKUP($A170-ChapterTable!$P$11,ChapterTable!$1:$1048576,MATCH("최종"&amp;SUBSTITUTE(SUBSTITUTE(E$1,"standard",""),"|Float",""),ChapterTable!$1:$1,0),0)*ChapterTable!$P$14
    ),
  OFFSET(E170,-$B170+IF($L170,1,0),0)*IF($B170&gt;OFFSET($B170,1,0),ChapterTable!$R$17,1)*
    (VLOOKUP(SUBSTITUTE(SUBSTITUTE(E$1,"standard",""),"|Float","")&amp;IF(OR($L170=TRUE,$A170=0,MOD($A170,ChapterTable!$R$20)&lt;&gt;0),"","보스")&amp;"인게임누적곱배수",ChapterTable!$R:$S,2,0)^C170
    +VLOOKUP(SUBSTITUTE(SUBSTITUTE(E$1,"standard",""),"|Float","")&amp;IF(OR($L170=TRUE,$A170=0,MOD($A170,ChapterTable!$R$20)&lt;&gt;0),"","보스")&amp;"인게임누적합배수",ChapterTable!$R:$S,2,0)*C170)
  )
  )
  )
)</f>
        <v>432</v>
      </c>
      <c r="F170" s="1">
        <f ca="1">IF(AND($A170=0,$B170=1),
    VLOOKUP(1,ChapterTable!$1:$1048576,MATCH("최종"&amp;SUBSTITUTE(SUBSTITUTE(F$1,"standard",""),"|Float",""),ChapterTable!$1:$1,0),0)*ChapterTable!$P$17,
  IF(AND($A170=0,$B170=0),
    F171,
  IF($B170=0,
    VLOOKUP($A170,ChapterTable!$1:$1048576,MATCH("최종"&amp;SUBSTITUTE(SUBSTITUTE(F$1,"standard",""),"|Float",""),ChapterTable!$1:$1,0),0),
  IF($B170=1,
    IF($L170=FALSE,
      VLOOKUP($A170,ChapterTable!$1:$1048576,MATCH("최종"&amp;SUBSTITUTE(SUBSTITUTE(F$1,"standard",""),"|Float",""),ChapterTable!$1:$1,0),0),
      VLOOKUP($A170-ChapterTable!$P$11,ChapterTable!$1:$1048576,MATCH("최종"&amp;SUBSTITUTE(SUBSTITUTE(F$1,"standard",""),"|Float",""),ChapterTable!$1:$1,0),0)*ChapterTable!$P$14
    ),
  OFFSET(F170,-$B170+IF($L170,1,0),0)*
    (VLOOKUP(SUBSTITUTE(SUBSTITUTE(F$1,"standard",""),"|Float","")&amp;IF(OR($L170=TRUE,$A170=0,MOD($A170,ChapterTable!$R$20)&lt;&gt;0),"","보스")&amp;"인게임누적곱배수",ChapterTable!$R:$S,2,0)^D170
    +VLOOKUP(SUBSTITUTE(SUBSTITUTE(F$1,"standard",""),"|Float","")&amp;IF(OR($L170=TRUE,$A170=0,MOD($A170,ChapterTable!$R$20)&lt;&gt;0),"","보스")&amp;"인게임누적합배수",ChapterTable!$R:$S,2,0)*D170)
  )
  )
  )
)</f>
        <v>137.8125</v>
      </c>
      <c r="J170" t="str">
        <f>IF(ISBLANK(I170),"",
IFERROR(VLOOKUP(I170,[1]StringTable!$1:$1048576,MATCH("kor|String",[1]StringTable!$1:$1,0),0),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803</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IF(ISBLANK(AB170),"",IF(ISERROR(VLOOKUP(AB170,[3]DropTable!$A:$A,1,0)),"드랍없음",""))</f>
        <v/>
      </c>
      <c r="AE170" t="str">
        <f>IF(ISBLANK(AD170),"",IF(ISERROR(VLOOKUP(AD170,[3]DropTable!$A:$A,1,0)),"드랍없음",""))</f>
        <v/>
      </c>
      <c r="AH170">
        <v>1.5</v>
      </c>
      <c r="AI170">
        <f t="shared" si="22"/>
        <v>0.25</v>
      </c>
      <c r="AJ170">
        <f t="shared" si="20"/>
        <v>0.32</v>
      </c>
      <c r="AK170">
        <f t="shared" si="21"/>
        <v>1</v>
      </c>
      <c r="AL170">
        <v>0</v>
      </c>
    </row>
    <row r="171" spans="1:38" x14ac:dyDescent="0.3">
      <c r="A171">
        <v>3</v>
      </c>
      <c r="B171">
        <v>36</v>
      </c>
      <c r="C171">
        <f>IF(OR($L171=TRUE,$A171=0,MOD($A171,ChapterTable!$R$20)&lt;&gt;0),
MAX(0,INT(($B171+ChapterTable!$P$26+VLOOKUP(SUBSTITUTE(C$1,"성장단계","")&amp;"단계오프셋",ChapterTable!$R:$S,2,0))/ChapterTable!$P$23)),
MAX(0,INT(($B171+ChapterTable!$R$26+VLOOKUP(SUBSTITUTE(C$1,"성장단계","")&amp;"보스단계오프셋",ChapterTable!$R:$S,2,0))/ChapterTable!$R$23)))</f>
        <v>4</v>
      </c>
      <c r="D171">
        <f>IF(OR($L171=TRUE,$A171=0,MOD($A171,ChapterTable!$R$20)&lt;&gt;0),
MAX(0,INT(($B171+ChapterTable!$P$26+VLOOKUP(SUBSTITUTE(D$1,"성장단계","")&amp;"단계오프셋",ChapterTable!$R:$S,2,0))/ChapterTable!$P$23)),
MAX(0,INT(($B171+ChapterTable!$R$26+VLOOKUP(SUBSTITUTE(D$1,"성장단계","")&amp;"보스단계오프셋",ChapterTable!$R:$S,2,0))/ChapterTable!$R$23)))</f>
        <v>3</v>
      </c>
      <c r="E171" s="1">
        <f ca="1">IF(AND($A171=0,$B171=1),
    VLOOKUP(1,ChapterTable!$1:$1048576,MATCH("최종"&amp;SUBSTITUTE(SUBSTITUTE(E$1,"standard",""),"|Float",""),ChapterTable!$1:$1,0),0)*ChapterTable!$P$17,
  IF(AND($A171=0,$B171=0),
    E172,
  IF($B171=0,
    VLOOKUP($A171,ChapterTable!$1:$1048576,MATCH("최종"&amp;SUBSTITUTE(SUBSTITUTE(E$1,"standard",""),"|Float",""),ChapterTable!$1:$1,0),0),
  IF($B171=1,
    IF($L171=FALSE,
      VLOOKUP($A171,ChapterTable!$1:$1048576,MATCH("최종"&amp;SUBSTITUTE(SUBSTITUTE(E$1,"standard",""),"|Float",""),ChapterTable!$1:$1,0),0),
      VLOOKUP($A171-ChapterTable!$P$11,ChapterTable!$1:$1048576,MATCH("최종"&amp;SUBSTITUTE(SUBSTITUTE(E$1,"standard",""),"|Float",""),ChapterTable!$1:$1,0),0)*ChapterTable!$P$14
    ),
  OFFSET(E171,-$B171+IF($L171,1,0),0)*IF($B171&gt;OFFSET($B171,1,0),ChapterTable!$R$17,1)*
    (VLOOKUP(SUBSTITUTE(SUBSTITUTE(E$1,"standard",""),"|Float","")&amp;IF(OR($L171=TRUE,$A171=0,MOD($A171,ChapterTable!$R$20)&lt;&gt;0),"","보스")&amp;"인게임누적곱배수",ChapterTable!$R:$S,2,0)^C171
    +VLOOKUP(SUBSTITUTE(SUBSTITUTE(E$1,"standard",""),"|Float","")&amp;IF(OR($L171=TRUE,$A171=0,MOD($A171,ChapterTable!$R$20)&lt;&gt;0),"","보스")&amp;"인게임누적합배수",ChapterTable!$R:$S,2,0)*C171)
  )
  )
  )
)</f>
        <v>486</v>
      </c>
      <c r="F171" s="1">
        <f ca="1">IF(AND($A171=0,$B171=1),
    VLOOKUP(1,ChapterTable!$1:$1048576,MATCH("최종"&amp;SUBSTITUTE(SUBSTITUTE(F$1,"standard",""),"|Float",""),ChapterTable!$1:$1,0),0)*ChapterTable!$P$17,
  IF(AND($A171=0,$B171=0),
    F172,
  IF($B171=0,
    VLOOKUP($A171,ChapterTable!$1:$1048576,MATCH("최종"&amp;SUBSTITUTE(SUBSTITUTE(F$1,"standard",""),"|Float",""),ChapterTable!$1:$1,0),0),
  IF($B171=1,
    IF($L171=FALSE,
      VLOOKUP($A171,ChapterTable!$1:$1048576,MATCH("최종"&amp;SUBSTITUTE(SUBSTITUTE(F$1,"standard",""),"|Float",""),ChapterTable!$1:$1,0),0),
      VLOOKUP($A171-ChapterTable!$P$11,ChapterTable!$1:$1048576,MATCH("최종"&amp;SUBSTITUTE(SUBSTITUTE(F$1,"standard",""),"|Float",""),ChapterTable!$1:$1,0),0)*ChapterTable!$P$14
    ),
  OFFSET(F171,-$B171+IF($L171,1,0),0)*
    (VLOOKUP(SUBSTITUTE(SUBSTITUTE(F$1,"standard",""),"|Float","")&amp;IF(OR($L171=TRUE,$A171=0,MOD($A171,ChapterTable!$R$20)&lt;&gt;0),"","보스")&amp;"인게임누적곱배수",ChapterTable!$R:$S,2,0)^D171
    +VLOOKUP(SUBSTITUTE(SUBSTITUTE(F$1,"standard",""),"|Float","")&amp;IF(OR($L171=TRUE,$A171=0,MOD($A171,ChapterTable!$R$20)&lt;&gt;0),"","보스")&amp;"인게임누적합배수",ChapterTable!$R:$S,2,0)*D171)
  )
  )
  )
)</f>
        <v>137.8125</v>
      </c>
      <c r="J171" t="str">
        <f>IF(ISBLANK(I171),"",
IFERROR(VLOOKUP(I171,[1]StringTable!$1:$1048576,MATCH("kor|String",[1]StringTable!$1:$1,0),0),
"스트링없음"))</f>
        <v/>
      </c>
      <c r="L171" t="b">
        <v>0</v>
      </c>
      <c r="N171" t="str">
        <f>IF(ISBLANK(M171),"",IF(ISERROR(VLOOKUP(M171,MapTable!$A:$A,1,0)),"맵없음",""))</f>
        <v/>
      </c>
      <c r="O171">
        <f t="shared" si="16"/>
        <v>4</v>
      </c>
      <c r="Q171">
        <f t="shared" si="17"/>
        <v>4</v>
      </c>
      <c r="R171" t="b">
        <f t="shared" ca="1" si="18"/>
        <v>0</v>
      </c>
      <c r="T171" t="b">
        <f t="shared" ca="1" si="19"/>
        <v>0</v>
      </c>
      <c r="U171" t="s">
        <v>764</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IF(ISBLANK(AB171),"",IF(ISERROR(VLOOKUP(AB171,[3]DropTable!$A:$A,1,0)),"드랍없음",""))</f>
        <v/>
      </c>
      <c r="AE171" t="str">
        <f>IF(ISBLANK(AD171),"",IF(ISERROR(VLOOKUP(AD171,[3]DropTable!$A:$A,1,0)),"드랍없음",""))</f>
        <v/>
      </c>
      <c r="AH171">
        <v>1.5</v>
      </c>
      <c r="AI171">
        <f t="shared" si="22"/>
        <v>0.25</v>
      </c>
      <c r="AJ171">
        <f t="shared" si="20"/>
        <v>0.32</v>
      </c>
      <c r="AK171">
        <f t="shared" si="21"/>
        <v>1</v>
      </c>
      <c r="AL171">
        <v>0</v>
      </c>
    </row>
    <row r="172" spans="1:38" x14ac:dyDescent="0.3">
      <c r="A172">
        <v>3</v>
      </c>
      <c r="B172">
        <v>37</v>
      </c>
      <c r="C172">
        <f>IF(OR($L172=TRUE,$A172=0,MOD($A172,ChapterTable!$R$20)&lt;&gt;0),
MAX(0,INT(($B172+ChapterTable!$P$26+VLOOKUP(SUBSTITUTE(C$1,"성장단계","")&amp;"단계오프셋",ChapterTable!$R:$S,2,0))/ChapterTable!$P$23)),
MAX(0,INT(($B172+ChapterTable!$R$26+VLOOKUP(SUBSTITUTE(C$1,"성장단계","")&amp;"보스단계오프셋",ChapterTable!$R:$S,2,0))/ChapterTable!$R$23)))</f>
        <v>4</v>
      </c>
      <c r="D172">
        <f>IF(OR($L172=TRUE,$A172=0,MOD($A172,ChapterTable!$R$20)&lt;&gt;0),
MAX(0,INT(($B172+ChapterTable!$P$26+VLOOKUP(SUBSTITUTE(D$1,"성장단계","")&amp;"단계오프셋",ChapterTable!$R:$S,2,0))/ChapterTable!$P$23)),
MAX(0,INT(($B172+ChapterTable!$R$26+VLOOKUP(SUBSTITUTE(D$1,"성장단계","")&amp;"보스단계오프셋",ChapterTable!$R:$S,2,0))/ChapterTable!$R$23)))</f>
        <v>3</v>
      </c>
      <c r="E172" s="1">
        <f ca="1">IF(AND($A172=0,$B172=1),
    VLOOKUP(1,ChapterTable!$1:$1048576,MATCH("최종"&amp;SUBSTITUTE(SUBSTITUTE(E$1,"standard",""),"|Float",""),ChapterTable!$1:$1,0),0)*ChapterTable!$P$17,
  IF(AND($A172=0,$B172=0),
    E173,
  IF($B172=0,
    VLOOKUP($A172,ChapterTable!$1:$1048576,MATCH("최종"&amp;SUBSTITUTE(SUBSTITUTE(E$1,"standard",""),"|Float",""),ChapterTable!$1:$1,0),0),
  IF($B172=1,
    IF($L172=FALSE,
      VLOOKUP($A172,ChapterTable!$1:$1048576,MATCH("최종"&amp;SUBSTITUTE(SUBSTITUTE(E$1,"standard",""),"|Float",""),ChapterTable!$1:$1,0),0),
      VLOOKUP($A172-ChapterTable!$P$11,ChapterTable!$1:$1048576,MATCH("최종"&amp;SUBSTITUTE(SUBSTITUTE(E$1,"standard",""),"|Float",""),ChapterTable!$1:$1,0),0)*ChapterTable!$P$14
    ),
  OFFSET(E172,-$B172+IF($L172,1,0),0)*IF($B172&gt;OFFSET($B172,1,0),ChapterTable!$R$17,1)*
    (VLOOKUP(SUBSTITUTE(SUBSTITUTE(E$1,"standard",""),"|Float","")&amp;IF(OR($L172=TRUE,$A172=0,MOD($A172,ChapterTable!$R$20)&lt;&gt;0),"","보스")&amp;"인게임누적곱배수",ChapterTable!$R:$S,2,0)^C172
    +VLOOKUP(SUBSTITUTE(SUBSTITUTE(E$1,"standard",""),"|Float","")&amp;IF(OR($L172=TRUE,$A172=0,MOD($A172,ChapterTable!$R$20)&lt;&gt;0),"","보스")&amp;"인게임누적합배수",ChapterTable!$R:$S,2,0)*C172)
  )
  )
  )
)</f>
        <v>486</v>
      </c>
      <c r="F172" s="1">
        <f ca="1">IF(AND($A172=0,$B172=1),
    VLOOKUP(1,ChapterTable!$1:$1048576,MATCH("최종"&amp;SUBSTITUTE(SUBSTITUTE(F$1,"standard",""),"|Float",""),ChapterTable!$1:$1,0),0)*ChapterTable!$P$17,
  IF(AND($A172=0,$B172=0),
    F173,
  IF($B172=0,
    VLOOKUP($A172,ChapterTable!$1:$1048576,MATCH("최종"&amp;SUBSTITUTE(SUBSTITUTE(F$1,"standard",""),"|Float",""),ChapterTable!$1:$1,0),0),
  IF($B172=1,
    IF($L172=FALSE,
      VLOOKUP($A172,ChapterTable!$1:$1048576,MATCH("최종"&amp;SUBSTITUTE(SUBSTITUTE(F$1,"standard",""),"|Float",""),ChapterTable!$1:$1,0),0),
      VLOOKUP($A172-ChapterTable!$P$11,ChapterTable!$1:$1048576,MATCH("최종"&amp;SUBSTITUTE(SUBSTITUTE(F$1,"standard",""),"|Float",""),ChapterTable!$1:$1,0),0)*ChapterTable!$P$14
    ),
  OFFSET(F172,-$B172+IF($L172,1,0),0)*
    (VLOOKUP(SUBSTITUTE(SUBSTITUTE(F$1,"standard",""),"|Float","")&amp;IF(OR($L172=TRUE,$A172=0,MOD($A172,ChapterTable!$R$20)&lt;&gt;0),"","보스")&amp;"인게임누적곱배수",ChapterTable!$R:$S,2,0)^D172
    +VLOOKUP(SUBSTITUTE(SUBSTITUTE(F$1,"standard",""),"|Float","")&amp;IF(OR($L172=TRUE,$A172=0,MOD($A172,ChapterTable!$R$20)&lt;&gt;0),"","보스")&amp;"인게임누적합배수",ChapterTable!$R:$S,2,0)*D172)
  )
  )
  )
)</f>
        <v>137.8125</v>
      </c>
      <c r="J172" t="str">
        <f>IF(ISBLANK(I172),"",
IFERROR(VLOOKUP(I172,[1]StringTable!$1:$1048576,MATCH("kor|String",[1]StringTable!$1:$1,0),0),
"스트링없음"))</f>
        <v/>
      </c>
      <c r="L172" t="b">
        <v>0</v>
      </c>
      <c r="N172" t="str">
        <f>IF(ISBLANK(M172),"",IF(ISERROR(VLOOKUP(M172,MapTable!$A:$A,1,0)),"맵없음",""))</f>
        <v/>
      </c>
      <c r="O172">
        <f t="shared" si="16"/>
        <v>4</v>
      </c>
      <c r="Q172">
        <f t="shared" si="17"/>
        <v>4</v>
      </c>
      <c r="R172" t="b">
        <f t="shared" ca="1" si="18"/>
        <v>0</v>
      </c>
      <c r="T172" t="b">
        <f t="shared" ca="1" si="19"/>
        <v>0</v>
      </c>
      <c r="U172" t="s">
        <v>765</v>
      </c>
      <c r="V172" t="str">
        <f>IF(ISBLANK(U172),"",IF(ISERROR(VLOOKUP(U172,MapTable!$A:$A,1,0)),"맵없음",""))</f>
        <v/>
      </c>
      <c r="W172" t="s">
        <v>790</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IF(ISBLANK(AB172),"",IF(ISERROR(VLOOKUP(AB172,[3]DropTable!$A:$A,1,0)),"드랍없음",""))</f>
        <v/>
      </c>
      <c r="AE172" t="str">
        <f>IF(ISBLANK(AD172),"",IF(ISERROR(VLOOKUP(AD172,[3]DropTable!$A:$A,1,0)),"드랍없음",""))</f>
        <v/>
      </c>
      <c r="AH172">
        <v>1.5</v>
      </c>
      <c r="AI172">
        <f t="shared" si="22"/>
        <v>0.25</v>
      </c>
      <c r="AJ172">
        <f t="shared" si="20"/>
        <v>0.32</v>
      </c>
      <c r="AK172">
        <f t="shared" si="21"/>
        <v>1</v>
      </c>
      <c r="AL172">
        <v>0</v>
      </c>
    </row>
    <row r="173" spans="1:38" x14ac:dyDescent="0.3">
      <c r="A173">
        <v>3</v>
      </c>
      <c r="B173">
        <v>38</v>
      </c>
      <c r="C173">
        <f>IF(OR($L173=TRUE,$A173=0,MOD($A173,ChapterTable!$R$20)&lt;&gt;0),
MAX(0,INT(($B173+ChapterTable!$P$26+VLOOKUP(SUBSTITUTE(C$1,"성장단계","")&amp;"단계오프셋",ChapterTable!$R:$S,2,0))/ChapterTable!$P$23)),
MAX(0,INT(($B173+ChapterTable!$R$26+VLOOKUP(SUBSTITUTE(C$1,"성장단계","")&amp;"보스단계오프셋",ChapterTable!$R:$S,2,0))/ChapterTable!$R$23)))</f>
        <v>4</v>
      </c>
      <c r="D173">
        <f>IF(OR($L173=TRUE,$A173=0,MOD($A173,ChapterTable!$R$20)&lt;&gt;0),
MAX(0,INT(($B173+ChapterTable!$P$26+VLOOKUP(SUBSTITUTE(D$1,"성장단계","")&amp;"단계오프셋",ChapterTable!$R:$S,2,0))/ChapterTable!$P$23)),
MAX(0,INT(($B173+ChapterTable!$R$26+VLOOKUP(SUBSTITUTE(D$1,"성장단계","")&amp;"보스단계오프셋",ChapterTable!$R:$S,2,0))/ChapterTable!$R$23)))</f>
        <v>3</v>
      </c>
      <c r="E173" s="1">
        <f ca="1">IF(AND($A173=0,$B173=1),
    VLOOKUP(1,ChapterTable!$1:$1048576,MATCH("최종"&amp;SUBSTITUTE(SUBSTITUTE(E$1,"standard",""),"|Float",""),ChapterTable!$1:$1,0),0)*ChapterTable!$P$17,
  IF(AND($A173=0,$B173=0),
    E174,
  IF($B173=0,
    VLOOKUP($A173,ChapterTable!$1:$1048576,MATCH("최종"&amp;SUBSTITUTE(SUBSTITUTE(E$1,"standard",""),"|Float",""),ChapterTable!$1:$1,0),0),
  IF($B173=1,
    IF($L173=FALSE,
      VLOOKUP($A173,ChapterTable!$1:$1048576,MATCH("최종"&amp;SUBSTITUTE(SUBSTITUTE(E$1,"standard",""),"|Float",""),ChapterTable!$1:$1,0),0),
      VLOOKUP($A173-ChapterTable!$P$11,ChapterTable!$1:$1048576,MATCH("최종"&amp;SUBSTITUTE(SUBSTITUTE(E$1,"standard",""),"|Float",""),ChapterTable!$1:$1,0),0)*ChapterTable!$P$14
    ),
  OFFSET(E173,-$B173+IF($L173,1,0),0)*IF($B173&gt;OFFSET($B173,1,0),ChapterTable!$R$17,1)*
    (VLOOKUP(SUBSTITUTE(SUBSTITUTE(E$1,"standard",""),"|Float","")&amp;IF(OR($L173=TRUE,$A173=0,MOD($A173,ChapterTable!$R$20)&lt;&gt;0),"","보스")&amp;"인게임누적곱배수",ChapterTable!$R:$S,2,0)^C173
    +VLOOKUP(SUBSTITUTE(SUBSTITUTE(E$1,"standard",""),"|Float","")&amp;IF(OR($L173=TRUE,$A173=0,MOD($A173,ChapterTable!$R$20)&lt;&gt;0),"","보스")&amp;"인게임누적합배수",ChapterTable!$R:$S,2,0)*C173)
  )
  )
  )
)</f>
        <v>486</v>
      </c>
      <c r="F173" s="1">
        <f ca="1">IF(AND($A173=0,$B173=1),
    VLOOKUP(1,ChapterTable!$1:$1048576,MATCH("최종"&amp;SUBSTITUTE(SUBSTITUTE(F$1,"standard",""),"|Float",""),ChapterTable!$1:$1,0),0)*ChapterTable!$P$17,
  IF(AND($A173=0,$B173=0),
    F174,
  IF($B173=0,
    VLOOKUP($A173,ChapterTable!$1:$1048576,MATCH("최종"&amp;SUBSTITUTE(SUBSTITUTE(F$1,"standard",""),"|Float",""),ChapterTable!$1:$1,0),0),
  IF($B173=1,
    IF($L173=FALSE,
      VLOOKUP($A173,ChapterTable!$1:$1048576,MATCH("최종"&amp;SUBSTITUTE(SUBSTITUTE(F$1,"standard",""),"|Float",""),ChapterTable!$1:$1,0),0),
      VLOOKUP($A173-ChapterTable!$P$11,ChapterTable!$1:$1048576,MATCH("최종"&amp;SUBSTITUTE(SUBSTITUTE(F$1,"standard",""),"|Float",""),ChapterTable!$1:$1,0),0)*ChapterTable!$P$14
    ),
  OFFSET(F173,-$B173+IF($L173,1,0),0)*
    (VLOOKUP(SUBSTITUTE(SUBSTITUTE(F$1,"standard",""),"|Float","")&amp;IF(OR($L173=TRUE,$A173=0,MOD($A173,ChapterTable!$R$20)&lt;&gt;0),"","보스")&amp;"인게임누적곱배수",ChapterTable!$R:$S,2,0)^D173
    +VLOOKUP(SUBSTITUTE(SUBSTITUTE(F$1,"standard",""),"|Float","")&amp;IF(OR($L173=TRUE,$A173=0,MOD($A173,ChapterTable!$R$20)&lt;&gt;0),"","보스")&amp;"인게임누적합배수",ChapterTable!$R:$S,2,0)*D173)
  )
  )
  )
)</f>
        <v>137.8125</v>
      </c>
      <c r="J173" t="str">
        <f>IF(ISBLANK(I173),"",
IFERROR(VLOOKUP(I173,[1]StringTable!$1:$1048576,MATCH("kor|String",[1]StringTable!$1:$1,0),0),
"스트링없음"))</f>
        <v/>
      </c>
      <c r="L173" t="b">
        <v>0</v>
      </c>
      <c r="N173" t="str">
        <f>IF(ISBLANK(M173),"",IF(ISERROR(VLOOKUP(M173,MapTable!$A:$A,1,0)),"맵없음",""))</f>
        <v/>
      </c>
      <c r="O173">
        <f t="shared" si="16"/>
        <v>4</v>
      </c>
      <c r="Q173">
        <f t="shared" si="17"/>
        <v>4</v>
      </c>
      <c r="R173" t="b">
        <f t="shared" ca="1" si="18"/>
        <v>0</v>
      </c>
      <c r="T173" t="b">
        <f t="shared" ca="1" si="19"/>
        <v>0</v>
      </c>
      <c r="U173" t="s">
        <v>766</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IF(ISBLANK(AB173),"",IF(ISERROR(VLOOKUP(AB173,[3]DropTable!$A:$A,1,0)),"드랍없음",""))</f>
        <v/>
      </c>
      <c r="AE173" t="str">
        <f>IF(ISBLANK(AD173),"",IF(ISERROR(VLOOKUP(AD173,[3]DropTable!$A:$A,1,0)),"드랍없음",""))</f>
        <v/>
      </c>
      <c r="AH173">
        <v>1.5</v>
      </c>
      <c r="AI173">
        <f t="shared" si="22"/>
        <v>0.25</v>
      </c>
      <c r="AJ173">
        <f t="shared" si="20"/>
        <v>0.32</v>
      </c>
      <c r="AK173">
        <f t="shared" si="21"/>
        <v>1</v>
      </c>
      <c r="AL173">
        <v>0</v>
      </c>
    </row>
    <row r="174" spans="1:38" x14ac:dyDescent="0.3">
      <c r="A174">
        <v>3</v>
      </c>
      <c r="B174">
        <v>39</v>
      </c>
      <c r="C174">
        <f>IF(OR($L174=TRUE,$A174=0,MOD($A174,ChapterTable!$R$20)&lt;&gt;0),
MAX(0,INT(($B174+ChapterTable!$P$26+VLOOKUP(SUBSTITUTE(C$1,"성장단계","")&amp;"단계오프셋",ChapterTable!$R:$S,2,0))/ChapterTable!$P$23)),
MAX(0,INT(($B174+ChapterTable!$R$26+VLOOKUP(SUBSTITUTE(C$1,"성장단계","")&amp;"보스단계오프셋",ChapterTable!$R:$S,2,0))/ChapterTable!$R$23)))</f>
        <v>4</v>
      </c>
      <c r="D174">
        <f>IF(OR($L174=TRUE,$A174=0,MOD($A174,ChapterTable!$R$20)&lt;&gt;0),
MAX(0,INT(($B174+ChapterTable!$P$26+VLOOKUP(SUBSTITUTE(D$1,"성장단계","")&amp;"단계오프셋",ChapterTable!$R:$S,2,0))/ChapterTable!$P$23)),
MAX(0,INT(($B174+ChapterTable!$R$26+VLOOKUP(SUBSTITUTE(D$1,"성장단계","")&amp;"보스단계오프셋",ChapterTable!$R:$S,2,0))/ChapterTable!$R$23)))</f>
        <v>3</v>
      </c>
      <c r="E174" s="1">
        <f ca="1">IF(AND($A174=0,$B174=1),
    VLOOKUP(1,ChapterTable!$1:$1048576,MATCH("최종"&amp;SUBSTITUTE(SUBSTITUTE(E$1,"standard",""),"|Float",""),ChapterTable!$1:$1,0),0)*ChapterTable!$P$17,
  IF(AND($A174=0,$B174=0),
    E175,
  IF($B174=0,
    VLOOKUP($A174,ChapterTable!$1:$1048576,MATCH("최종"&amp;SUBSTITUTE(SUBSTITUTE(E$1,"standard",""),"|Float",""),ChapterTable!$1:$1,0),0),
  IF($B174=1,
    IF($L174=FALSE,
      VLOOKUP($A174,ChapterTable!$1:$1048576,MATCH("최종"&amp;SUBSTITUTE(SUBSTITUTE(E$1,"standard",""),"|Float",""),ChapterTable!$1:$1,0),0),
      VLOOKUP($A174-ChapterTable!$P$11,ChapterTable!$1:$1048576,MATCH("최종"&amp;SUBSTITUTE(SUBSTITUTE(E$1,"standard",""),"|Float",""),ChapterTable!$1:$1,0),0)*ChapterTable!$P$14
    ),
  OFFSET(E174,-$B174+IF($L174,1,0),0)*IF($B174&gt;OFFSET($B174,1,0),ChapterTable!$R$17,1)*
    (VLOOKUP(SUBSTITUTE(SUBSTITUTE(E$1,"standard",""),"|Float","")&amp;IF(OR($L174=TRUE,$A174=0,MOD($A174,ChapterTable!$R$20)&lt;&gt;0),"","보스")&amp;"인게임누적곱배수",ChapterTable!$R:$S,2,0)^C174
    +VLOOKUP(SUBSTITUTE(SUBSTITUTE(E$1,"standard",""),"|Float","")&amp;IF(OR($L174=TRUE,$A174=0,MOD($A174,ChapterTable!$R$20)&lt;&gt;0),"","보스")&amp;"인게임누적합배수",ChapterTable!$R:$S,2,0)*C174)
  )
  )
  )
)</f>
        <v>486</v>
      </c>
      <c r="F174" s="1">
        <f ca="1">IF(AND($A174=0,$B174=1),
    VLOOKUP(1,ChapterTable!$1:$1048576,MATCH("최종"&amp;SUBSTITUTE(SUBSTITUTE(F$1,"standard",""),"|Float",""),ChapterTable!$1:$1,0),0)*ChapterTable!$P$17,
  IF(AND($A174=0,$B174=0),
    F175,
  IF($B174=0,
    VLOOKUP($A174,ChapterTable!$1:$1048576,MATCH("최종"&amp;SUBSTITUTE(SUBSTITUTE(F$1,"standard",""),"|Float",""),ChapterTable!$1:$1,0),0),
  IF($B174=1,
    IF($L174=FALSE,
      VLOOKUP($A174,ChapterTable!$1:$1048576,MATCH("최종"&amp;SUBSTITUTE(SUBSTITUTE(F$1,"standard",""),"|Float",""),ChapterTable!$1:$1,0),0),
      VLOOKUP($A174-ChapterTable!$P$11,ChapterTable!$1:$1048576,MATCH("최종"&amp;SUBSTITUTE(SUBSTITUTE(F$1,"standard",""),"|Float",""),ChapterTable!$1:$1,0),0)*ChapterTable!$P$14
    ),
  OFFSET(F174,-$B174+IF($L174,1,0),0)*
    (VLOOKUP(SUBSTITUTE(SUBSTITUTE(F$1,"standard",""),"|Float","")&amp;IF(OR($L174=TRUE,$A174=0,MOD($A174,ChapterTable!$R$20)&lt;&gt;0),"","보스")&amp;"인게임누적곱배수",ChapterTable!$R:$S,2,0)^D174
    +VLOOKUP(SUBSTITUTE(SUBSTITUTE(F$1,"standard",""),"|Float","")&amp;IF(OR($L174=TRUE,$A174=0,MOD($A174,ChapterTable!$R$20)&lt;&gt;0),"","보스")&amp;"인게임누적합배수",ChapterTable!$R:$S,2,0)*D174)
  )
  )
  )
)</f>
        <v>137.8125</v>
      </c>
      <c r="J174" t="str">
        <f>IF(ISBLANK(I174),"",
IFERROR(VLOOKUP(I174,[1]StringTable!$1:$1048576,MATCH("kor|String",[1]StringTable!$1:$1,0),0),
"스트링없음"))</f>
        <v/>
      </c>
      <c r="L174" t="b">
        <v>0</v>
      </c>
      <c r="N174" t="str">
        <f>IF(ISBLANK(M174),"",IF(ISERROR(VLOOKUP(M174,MapTable!$A:$A,1,0)),"맵없음",""))</f>
        <v/>
      </c>
      <c r="O174">
        <f t="shared" si="16"/>
        <v>94</v>
      </c>
      <c r="Q174">
        <f t="shared" si="17"/>
        <v>94</v>
      </c>
      <c r="R174" t="b">
        <f t="shared" ca="1" si="18"/>
        <v>1</v>
      </c>
      <c r="T174" t="b">
        <f t="shared" ca="1" si="19"/>
        <v>1</v>
      </c>
      <c r="U174" t="s">
        <v>767</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IF(ISBLANK(AB174),"",IF(ISERROR(VLOOKUP(AB174,[3]DropTable!$A:$A,1,0)),"드랍없음",""))</f>
        <v/>
      </c>
      <c r="AE174" t="str">
        <f>IF(ISBLANK(AD174),"",IF(ISERROR(VLOOKUP(AD174,[3]DropTable!$A:$A,1,0)),"드랍없음",""))</f>
        <v/>
      </c>
      <c r="AH174">
        <v>1.5</v>
      </c>
      <c r="AI174">
        <f t="shared" si="22"/>
        <v>0.25</v>
      </c>
      <c r="AJ174">
        <f t="shared" si="20"/>
        <v>0.32</v>
      </c>
      <c r="AK174">
        <f t="shared" si="21"/>
        <v>1</v>
      </c>
      <c r="AL174">
        <v>0</v>
      </c>
    </row>
    <row r="175" spans="1:38" x14ac:dyDescent="0.3">
      <c r="A175">
        <v>3</v>
      </c>
      <c r="B175">
        <v>40</v>
      </c>
      <c r="C175">
        <f>IF(OR($L175=TRUE,$A175=0,MOD($A175,ChapterTable!$R$20)&lt;&gt;0),
MAX(0,INT(($B175+ChapterTable!$P$26+VLOOKUP(SUBSTITUTE(C$1,"성장단계","")&amp;"단계오프셋",ChapterTable!$R:$S,2,0))/ChapterTable!$P$23)),
MAX(0,INT(($B175+ChapterTable!$R$26+VLOOKUP(SUBSTITUTE(C$1,"성장단계","")&amp;"보스단계오프셋",ChapterTable!$R:$S,2,0))/ChapterTable!$R$23)))</f>
        <v>4</v>
      </c>
      <c r="D175">
        <f>IF(OR($L175=TRUE,$A175=0,MOD($A175,ChapterTable!$R$20)&lt;&gt;0),
MAX(0,INT(($B175+ChapterTable!$P$26+VLOOKUP(SUBSTITUTE(D$1,"성장단계","")&amp;"단계오프셋",ChapterTable!$R:$S,2,0))/ChapterTable!$P$23)),
MAX(0,INT(($B175+ChapterTable!$R$26+VLOOKUP(SUBSTITUTE(D$1,"성장단계","")&amp;"보스단계오프셋",ChapterTable!$R:$S,2,0))/ChapterTable!$R$23)))</f>
        <v>3</v>
      </c>
      <c r="E175" s="1">
        <f ca="1">IF(AND($A175=0,$B175=1),
    VLOOKUP(1,ChapterTable!$1:$1048576,MATCH("최종"&amp;SUBSTITUTE(SUBSTITUTE(E$1,"standard",""),"|Float",""),ChapterTable!$1:$1,0),0)*ChapterTable!$P$17,
  IF(AND($A175=0,$B175=0),
    E176,
  IF($B175=0,
    VLOOKUP($A175,ChapterTable!$1:$1048576,MATCH("최종"&amp;SUBSTITUTE(SUBSTITUTE(E$1,"standard",""),"|Float",""),ChapterTable!$1:$1,0),0),
  IF($B175=1,
    IF($L175=FALSE,
      VLOOKUP($A175,ChapterTable!$1:$1048576,MATCH("최종"&amp;SUBSTITUTE(SUBSTITUTE(E$1,"standard",""),"|Float",""),ChapterTable!$1:$1,0),0),
      VLOOKUP($A175-ChapterTable!$P$11,ChapterTable!$1:$1048576,MATCH("최종"&amp;SUBSTITUTE(SUBSTITUTE(E$1,"standard",""),"|Float",""),ChapterTable!$1:$1,0),0)*ChapterTable!$P$14
    ),
  OFFSET(E175,-$B175+IF($L175,1,0),0)*IF($B175&gt;OFFSET($B175,1,0),ChapterTable!$R$17,1)*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
  )
  )
  )
)</f>
        <v>486</v>
      </c>
      <c r="F175" s="1">
        <f ca="1">IF(AND($A175=0,$B175=1),
    VLOOKUP(1,ChapterTable!$1:$1048576,MATCH("최종"&amp;SUBSTITUTE(SUBSTITUTE(F$1,"standard",""),"|Float",""),ChapterTable!$1:$1,0),0)*ChapterTable!$P$17,
  IF(AND($A175=0,$B175=0),
    F176,
  IF($B175=0,
    VLOOKUP($A175,ChapterTable!$1:$1048576,MATCH("최종"&amp;SUBSTITUTE(SUBSTITUTE(F$1,"standard",""),"|Float",""),ChapterTable!$1:$1,0),0),
  IF($B175=1,
    IF($L175=FALSE,
      VLOOKUP($A175,ChapterTable!$1:$1048576,MATCH("최종"&amp;SUBSTITUTE(SUBSTITUTE(F$1,"standard",""),"|Float",""),ChapterTable!$1:$1,0),0),
      VLOOKUP($A175-ChapterTable!$P$11,ChapterTable!$1:$1048576,MATCH("최종"&amp;SUBSTITUTE(SUBSTITUTE(F$1,"standard",""),"|Float",""),ChapterTable!$1:$1,0),0)*ChapterTable!$P$14
    ),
  OFFSET(F175,-$B175+IF($L175,1,0),0)*
    (VLOOKUP(SUBSTITUTE(SUBSTITUTE(F$1,"standard",""),"|Float","")&amp;IF(OR($L175=TRUE,$A175=0,MOD($A175,ChapterTable!$R$20)&lt;&gt;0),"","보스")&amp;"인게임누적곱배수",ChapterTable!$R:$S,2,0)^D175
    +VLOOKUP(SUBSTITUTE(SUBSTITUTE(F$1,"standard",""),"|Float","")&amp;IF(OR($L175=TRUE,$A175=0,MOD($A175,ChapterTable!$R$20)&lt;&gt;0),"","보스")&amp;"인게임누적합배수",ChapterTable!$R:$S,2,0)*D175)
  )
  )
  )
)</f>
        <v>137.8125</v>
      </c>
      <c r="J175" t="str">
        <f>IF(ISBLANK(I175),"",
IFERROR(VLOOKUP(I175,[1]StringTable!$1:$1048576,MATCH("kor|String",[1]StringTable!$1:$1,0),0),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798</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5003</v>
      </c>
      <c r="AE175" t="str">
        <f>IF(ISBLANK(AD175),"",IF(ISERROR(VLOOKUP(AD175,[3]DropTable!$A:$A,1,0)),"드랍없음",""))</f>
        <v/>
      </c>
      <c r="AF175">
        <f ca="1">1.25*IF($B175&gt;OFFSET($B175,1,0),ChapterTable!$R$17,1)*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f>
        <v>2.25</v>
      </c>
      <c r="AG175">
        <f ca="1">35/AF175</f>
        <v>15.555555555555555</v>
      </c>
      <c r="AH175">
        <v>1.5</v>
      </c>
      <c r="AI175">
        <f t="shared" si="22"/>
        <v>0.25</v>
      </c>
      <c r="AJ175">
        <f t="shared" si="20"/>
        <v>1</v>
      </c>
      <c r="AK175">
        <f t="shared" si="21"/>
        <v>4</v>
      </c>
      <c r="AL175">
        <v>0</v>
      </c>
    </row>
    <row r="176" spans="1:38" x14ac:dyDescent="0.3">
      <c r="A176">
        <v>3</v>
      </c>
      <c r="B176">
        <v>41</v>
      </c>
      <c r="C176">
        <f>IF(OR($L176=TRUE,$A176=0,MOD($A176,ChapterTable!$R$20)&lt;&gt;0),
MAX(0,INT(($B176+ChapterTable!$P$26+VLOOKUP(SUBSTITUTE(C$1,"성장단계","")&amp;"단계오프셋",ChapterTable!$R:$S,2,0))/ChapterTable!$P$23)),
MAX(0,INT(($B176+ChapterTable!$R$26+VLOOKUP(SUBSTITUTE(C$1,"성장단계","")&amp;"보스단계오프셋",ChapterTable!$R:$S,2,0))/ChapterTable!$R$23)))</f>
        <v>4</v>
      </c>
      <c r="D176">
        <f>IF(OR($L176=TRUE,$A176=0,MOD($A176,ChapterTable!$R$20)&lt;&gt;0),
MAX(0,INT(($B176+ChapterTable!$P$26+VLOOKUP(SUBSTITUTE(D$1,"성장단계","")&amp;"단계오프셋",ChapterTable!$R:$S,2,0))/ChapterTable!$P$23)),
MAX(0,INT(($B176+ChapterTable!$R$26+VLOOKUP(SUBSTITUTE(D$1,"성장단계","")&amp;"보스단계오프셋",ChapterTable!$R:$S,2,0))/ChapterTable!$R$23)))</f>
        <v>4</v>
      </c>
      <c r="E176" s="1">
        <f ca="1">IF(AND($A176=0,$B176=1),
    VLOOKUP(1,ChapterTable!$1:$1048576,MATCH("최종"&amp;SUBSTITUTE(SUBSTITUTE(E$1,"standard",""),"|Float",""),ChapterTable!$1:$1,0),0)*ChapterTable!$P$17,
  IF(AND($A176=0,$B176=0),
    E177,
  IF($B176=0,
    VLOOKUP($A176,ChapterTable!$1:$1048576,MATCH("최종"&amp;SUBSTITUTE(SUBSTITUTE(E$1,"standard",""),"|Float",""),ChapterTable!$1:$1,0),0),
  IF($B176=1,
    IF($L176=FALSE,
      VLOOKUP($A176,ChapterTable!$1:$1048576,MATCH("최종"&amp;SUBSTITUTE(SUBSTITUTE(E$1,"standard",""),"|Float",""),ChapterTable!$1:$1,0),0),
      VLOOKUP($A176-ChapterTable!$P$11,ChapterTable!$1:$1048576,MATCH("최종"&amp;SUBSTITUTE(SUBSTITUTE(E$1,"standard",""),"|Float",""),ChapterTable!$1:$1,0),0)*ChapterTable!$P$14
    ),
  OFFSET(E176,-$B176+IF($L176,1,0),0)*IF($B176&gt;OFFSET($B176,1,0),ChapterTable!$R$17,1)*
    (VLOOKUP(SUBSTITUTE(SUBSTITUTE(E$1,"standard",""),"|Float","")&amp;IF(OR($L176=TRUE,$A176=0,MOD($A176,ChapterTable!$R$20)&lt;&gt;0),"","보스")&amp;"인게임누적곱배수",ChapterTable!$R:$S,2,0)^C176
    +VLOOKUP(SUBSTITUTE(SUBSTITUTE(E$1,"standard",""),"|Float","")&amp;IF(OR($L176=TRUE,$A176=0,MOD($A176,ChapterTable!$R$20)&lt;&gt;0),"","보스")&amp;"인게임누적합배수",ChapterTable!$R:$S,2,0)*C176)
  )
  )
  )
)</f>
        <v>486</v>
      </c>
      <c r="F176" s="1">
        <f ca="1">IF(AND($A176=0,$B176=1),
    VLOOKUP(1,ChapterTable!$1:$1048576,MATCH("최종"&amp;SUBSTITUTE(SUBSTITUTE(F$1,"standard",""),"|Float",""),ChapterTable!$1:$1,0),0)*ChapterTable!$P$17,
  IF(AND($A176=0,$B176=0),
    F177,
  IF($B176=0,
    VLOOKUP($A176,ChapterTable!$1:$1048576,MATCH("최종"&amp;SUBSTITUTE(SUBSTITUTE(F$1,"standard",""),"|Float",""),ChapterTable!$1:$1,0),0),
  IF($B176=1,
    IF($L176=FALSE,
      VLOOKUP($A176,ChapterTable!$1:$1048576,MATCH("최종"&amp;SUBSTITUTE(SUBSTITUTE(F$1,"standard",""),"|Float",""),ChapterTable!$1:$1,0),0),
      VLOOKUP($A176-ChapterTable!$P$11,ChapterTable!$1:$1048576,MATCH("최종"&amp;SUBSTITUTE(SUBSTITUTE(F$1,"standard",""),"|Float",""),ChapterTable!$1:$1,0),0)*ChapterTable!$P$14
    ),
  OFFSET(F176,-$B176+IF($L176,1,0),0)*
    (VLOOKUP(SUBSTITUTE(SUBSTITUTE(F$1,"standard",""),"|Float","")&amp;IF(OR($L176=TRUE,$A176=0,MOD($A176,ChapterTable!$R$20)&lt;&gt;0),"","보스")&amp;"인게임누적곱배수",ChapterTable!$R:$S,2,0)^D176
    +VLOOKUP(SUBSTITUTE(SUBSTITUTE(F$1,"standard",""),"|Float","")&amp;IF(OR($L176=TRUE,$A176=0,MOD($A176,ChapterTable!$R$20)&lt;&gt;0),"","보스")&amp;"인게임누적합배수",ChapterTable!$R:$S,2,0)*D176)
  )
  )
  )
)</f>
        <v>146.25</v>
      </c>
      <c r="G176" t="s">
        <v>715</v>
      </c>
      <c r="J176" t="str">
        <f>IF(ISBLANK(I176),"",
IFERROR(VLOOKUP(I176,[1]StringTable!$1:$1048576,MATCH("kor|String",[1]StringTable!$1:$1,0),0),
"스트링없음"))</f>
        <v/>
      </c>
      <c r="L176" t="b">
        <v>0</v>
      </c>
      <c r="N176" t="str">
        <f>IF(ISBLANK(M176),"",IF(ISERROR(VLOOKUP(M176,MapTable!$A:$A,1,0)),"맵없음",""))</f>
        <v/>
      </c>
      <c r="O176">
        <f t="shared" si="16"/>
        <v>5</v>
      </c>
      <c r="Q176">
        <f t="shared" si="17"/>
        <v>5</v>
      </c>
      <c r="R176" t="b">
        <f t="shared" ca="1" si="18"/>
        <v>0</v>
      </c>
      <c r="T176" t="b">
        <f t="shared" ca="1" si="19"/>
        <v>0</v>
      </c>
      <c r="U176" t="s">
        <v>768</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IF(ISBLANK(AB176),"",IF(ISERROR(VLOOKUP(AB176,[3]DropTable!$A:$A,1,0)),"드랍없음",""))</f>
        <v/>
      </c>
      <c r="AE176" t="str">
        <f>IF(ISBLANK(AD176),"",IF(ISERROR(VLOOKUP(AD176,[3]DropTable!$A:$A,1,0)),"드랍없음",""))</f>
        <v/>
      </c>
      <c r="AH176">
        <v>1.5</v>
      </c>
      <c r="AI176">
        <f t="shared" si="22"/>
        <v>0.2</v>
      </c>
      <c r="AJ176">
        <f t="shared" si="20"/>
        <v>0.27466666000000001</v>
      </c>
      <c r="AK176">
        <f t="shared" si="21"/>
        <v>1</v>
      </c>
      <c r="AL176">
        <v>0</v>
      </c>
    </row>
    <row r="177" spans="1:38" x14ac:dyDescent="0.3">
      <c r="A177">
        <v>3</v>
      </c>
      <c r="B177">
        <v>42</v>
      </c>
      <c r="C177">
        <f>IF(OR($L177=TRUE,$A177=0,MOD($A177,ChapterTable!$R$20)&lt;&gt;0),
MAX(0,INT(($B177+ChapterTable!$P$26+VLOOKUP(SUBSTITUTE(C$1,"성장단계","")&amp;"단계오프셋",ChapterTable!$R:$S,2,0))/ChapterTable!$P$23)),
MAX(0,INT(($B177+ChapterTable!$R$26+VLOOKUP(SUBSTITUTE(C$1,"성장단계","")&amp;"보스단계오프셋",ChapterTable!$R:$S,2,0))/ChapterTable!$R$23)))</f>
        <v>4</v>
      </c>
      <c r="D177">
        <f>IF(OR($L177=TRUE,$A177=0,MOD($A177,ChapterTable!$R$20)&lt;&gt;0),
MAX(0,INT(($B177+ChapterTable!$P$26+VLOOKUP(SUBSTITUTE(D$1,"성장단계","")&amp;"단계오프셋",ChapterTable!$R:$S,2,0))/ChapterTable!$P$23)),
MAX(0,INT(($B177+ChapterTable!$R$26+VLOOKUP(SUBSTITUTE(D$1,"성장단계","")&amp;"보스단계오프셋",ChapterTable!$R:$S,2,0))/ChapterTable!$R$23)))</f>
        <v>4</v>
      </c>
      <c r="E177" s="1">
        <f ca="1">IF(AND($A177=0,$B177=1),
    VLOOKUP(1,ChapterTable!$1:$1048576,MATCH("최종"&amp;SUBSTITUTE(SUBSTITUTE(E$1,"standard",""),"|Float",""),ChapterTable!$1:$1,0),0)*ChapterTable!$P$17,
  IF(AND($A177=0,$B177=0),
    E178,
  IF($B177=0,
    VLOOKUP($A177,ChapterTable!$1:$1048576,MATCH("최종"&amp;SUBSTITUTE(SUBSTITUTE(E$1,"standard",""),"|Float",""),ChapterTable!$1:$1,0),0),
  IF($B177=1,
    IF($L177=FALSE,
      VLOOKUP($A177,ChapterTable!$1:$1048576,MATCH("최종"&amp;SUBSTITUTE(SUBSTITUTE(E$1,"standard",""),"|Float",""),ChapterTable!$1:$1,0),0),
      VLOOKUP($A177-ChapterTable!$P$11,ChapterTable!$1:$1048576,MATCH("최종"&amp;SUBSTITUTE(SUBSTITUTE(E$1,"standard",""),"|Float",""),ChapterTable!$1:$1,0),0)*ChapterTable!$P$14
    ),
  OFFSET(E177,-$B177+IF($L177,1,0),0)*IF($B177&gt;OFFSET($B177,1,0),ChapterTable!$R$17,1)*
    (VLOOKUP(SUBSTITUTE(SUBSTITUTE(E$1,"standard",""),"|Float","")&amp;IF(OR($L177=TRUE,$A177=0,MOD($A177,ChapterTable!$R$20)&lt;&gt;0),"","보스")&amp;"인게임누적곱배수",ChapterTable!$R:$S,2,0)^C177
    +VLOOKUP(SUBSTITUTE(SUBSTITUTE(E$1,"standard",""),"|Float","")&amp;IF(OR($L177=TRUE,$A177=0,MOD($A177,ChapterTable!$R$20)&lt;&gt;0),"","보스")&amp;"인게임누적합배수",ChapterTable!$R:$S,2,0)*C177)
  )
  )
  )
)</f>
        <v>486</v>
      </c>
      <c r="F177" s="1">
        <f ca="1">IF(AND($A177=0,$B177=1),
    VLOOKUP(1,ChapterTable!$1:$1048576,MATCH("최종"&amp;SUBSTITUTE(SUBSTITUTE(F$1,"standard",""),"|Float",""),ChapterTable!$1:$1,0),0)*ChapterTable!$P$17,
  IF(AND($A177=0,$B177=0),
    F178,
  IF($B177=0,
    VLOOKUP($A177,ChapterTable!$1:$1048576,MATCH("최종"&amp;SUBSTITUTE(SUBSTITUTE(F$1,"standard",""),"|Float",""),ChapterTable!$1:$1,0),0),
  IF($B177=1,
    IF($L177=FALSE,
      VLOOKUP($A177,ChapterTable!$1:$1048576,MATCH("최종"&amp;SUBSTITUTE(SUBSTITUTE(F$1,"standard",""),"|Float",""),ChapterTable!$1:$1,0),0),
      VLOOKUP($A177-ChapterTable!$P$11,ChapterTable!$1:$1048576,MATCH("최종"&amp;SUBSTITUTE(SUBSTITUTE(F$1,"standard",""),"|Float",""),ChapterTable!$1:$1,0),0)*ChapterTable!$P$14
    ),
  OFFSET(F177,-$B177+IF($L177,1,0),0)*
    (VLOOKUP(SUBSTITUTE(SUBSTITUTE(F$1,"standard",""),"|Float","")&amp;IF(OR($L177=TRUE,$A177=0,MOD($A177,ChapterTable!$R$20)&lt;&gt;0),"","보스")&amp;"인게임누적곱배수",ChapterTable!$R:$S,2,0)^D177
    +VLOOKUP(SUBSTITUTE(SUBSTITUTE(F$1,"standard",""),"|Float","")&amp;IF(OR($L177=TRUE,$A177=0,MOD($A177,ChapterTable!$R$20)&lt;&gt;0),"","보스")&amp;"인게임누적합배수",ChapterTable!$R:$S,2,0)*D177)
  )
  )
  )
)</f>
        <v>146.25</v>
      </c>
      <c r="J177" t="str">
        <f>IF(ISBLANK(I177),"",
IFERROR(VLOOKUP(I177,[1]StringTable!$1:$1048576,MATCH("kor|String",[1]StringTable!$1:$1,0),0),
"스트링없음"))</f>
        <v/>
      </c>
      <c r="L177" t="b">
        <v>0</v>
      </c>
      <c r="N177" t="str">
        <f>IF(ISBLANK(M177),"",IF(ISERROR(VLOOKUP(M177,MapTable!$A:$A,1,0)),"맵없음",""))</f>
        <v/>
      </c>
      <c r="O177">
        <f t="shared" si="16"/>
        <v>5</v>
      </c>
      <c r="Q177">
        <f t="shared" si="17"/>
        <v>5</v>
      </c>
      <c r="R177" t="b">
        <f t="shared" ca="1" si="18"/>
        <v>0</v>
      </c>
      <c r="T177" t="b">
        <f t="shared" ca="1" si="19"/>
        <v>0</v>
      </c>
      <c r="U177" t="s">
        <v>769</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IF(ISBLANK(AB177),"",IF(ISERROR(VLOOKUP(AB177,[3]DropTable!$A:$A,1,0)),"드랍없음",""))</f>
        <v/>
      </c>
      <c r="AE177" t="str">
        <f>IF(ISBLANK(AD177),"",IF(ISERROR(VLOOKUP(AD177,[3]DropTable!$A:$A,1,0)),"드랍없음",""))</f>
        <v/>
      </c>
      <c r="AH177">
        <v>1.5</v>
      </c>
      <c r="AI177">
        <f t="shared" si="22"/>
        <v>0.2</v>
      </c>
      <c r="AJ177">
        <f t="shared" si="20"/>
        <v>0.27466666000000001</v>
      </c>
      <c r="AK177">
        <f t="shared" si="21"/>
        <v>1</v>
      </c>
      <c r="AL177">
        <v>0</v>
      </c>
    </row>
    <row r="178" spans="1:38" x14ac:dyDescent="0.3">
      <c r="A178">
        <v>3</v>
      </c>
      <c r="B178">
        <v>43</v>
      </c>
      <c r="C178">
        <f>IF(OR($L178=TRUE,$A178=0,MOD($A178,ChapterTable!$R$20)&lt;&gt;0),
MAX(0,INT(($B178+ChapterTable!$P$26+VLOOKUP(SUBSTITUTE(C$1,"성장단계","")&amp;"단계오프셋",ChapterTable!$R:$S,2,0))/ChapterTable!$P$23)),
MAX(0,INT(($B178+ChapterTable!$R$26+VLOOKUP(SUBSTITUTE(C$1,"성장단계","")&amp;"보스단계오프셋",ChapterTable!$R:$S,2,0))/ChapterTable!$R$23)))</f>
        <v>4</v>
      </c>
      <c r="D178">
        <f>IF(OR($L178=TRUE,$A178=0,MOD($A178,ChapterTable!$R$20)&lt;&gt;0),
MAX(0,INT(($B178+ChapterTable!$P$26+VLOOKUP(SUBSTITUTE(D$1,"성장단계","")&amp;"단계오프셋",ChapterTable!$R:$S,2,0))/ChapterTable!$P$23)),
MAX(0,INT(($B178+ChapterTable!$R$26+VLOOKUP(SUBSTITUTE(D$1,"성장단계","")&amp;"보스단계오프셋",ChapterTable!$R:$S,2,0))/ChapterTable!$R$23)))</f>
        <v>4</v>
      </c>
      <c r="E178" s="1">
        <f ca="1">IF(AND($A178=0,$B178=1),
    VLOOKUP(1,ChapterTable!$1:$1048576,MATCH("최종"&amp;SUBSTITUTE(SUBSTITUTE(E$1,"standard",""),"|Float",""),ChapterTable!$1:$1,0),0)*ChapterTable!$P$17,
  IF(AND($A178=0,$B178=0),
    E179,
  IF($B178=0,
    VLOOKUP($A178,ChapterTable!$1:$1048576,MATCH("최종"&amp;SUBSTITUTE(SUBSTITUTE(E$1,"standard",""),"|Float",""),ChapterTable!$1:$1,0),0),
  IF($B178=1,
    IF($L178=FALSE,
      VLOOKUP($A178,ChapterTable!$1:$1048576,MATCH("최종"&amp;SUBSTITUTE(SUBSTITUTE(E$1,"standard",""),"|Float",""),ChapterTable!$1:$1,0),0),
      VLOOKUP($A178-ChapterTable!$P$11,ChapterTable!$1:$1048576,MATCH("최종"&amp;SUBSTITUTE(SUBSTITUTE(E$1,"standard",""),"|Float",""),ChapterTable!$1:$1,0),0)*ChapterTable!$P$14
    ),
  OFFSET(E178,-$B178+IF($L178,1,0),0)*IF($B178&gt;OFFSET($B178,1,0),ChapterTable!$R$17,1)*
    (VLOOKUP(SUBSTITUTE(SUBSTITUTE(E$1,"standard",""),"|Float","")&amp;IF(OR($L178=TRUE,$A178=0,MOD($A178,ChapterTable!$R$20)&lt;&gt;0),"","보스")&amp;"인게임누적곱배수",ChapterTable!$R:$S,2,0)^C178
    +VLOOKUP(SUBSTITUTE(SUBSTITUTE(E$1,"standard",""),"|Float","")&amp;IF(OR($L178=TRUE,$A178=0,MOD($A178,ChapterTable!$R$20)&lt;&gt;0),"","보스")&amp;"인게임누적합배수",ChapterTable!$R:$S,2,0)*C178)
  )
  )
  )
)</f>
        <v>486</v>
      </c>
      <c r="F178" s="1">
        <f ca="1">IF(AND($A178=0,$B178=1),
    VLOOKUP(1,ChapterTable!$1:$1048576,MATCH("최종"&amp;SUBSTITUTE(SUBSTITUTE(F$1,"standard",""),"|Float",""),ChapterTable!$1:$1,0),0)*ChapterTable!$P$17,
  IF(AND($A178=0,$B178=0),
    F179,
  IF($B178=0,
    VLOOKUP($A178,ChapterTable!$1:$1048576,MATCH("최종"&amp;SUBSTITUTE(SUBSTITUTE(F$1,"standard",""),"|Float",""),ChapterTable!$1:$1,0),0),
  IF($B178=1,
    IF($L178=FALSE,
      VLOOKUP($A178,ChapterTable!$1:$1048576,MATCH("최종"&amp;SUBSTITUTE(SUBSTITUTE(F$1,"standard",""),"|Float",""),ChapterTable!$1:$1,0),0),
      VLOOKUP($A178-ChapterTable!$P$11,ChapterTable!$1:$1048576,MATCH("최종"&amp;SUBSTITUTE(SUBSTITUTE(F$1,"standard",""),"|Float",""),ChapterTable!$1:$1,0),0)*ChapterTable!$P$14
    ),
  OFFSET(F178,-$B178+IF($L178,1,0),0)*
    (VLOOKUP(SUBSTITUTE(SUBSTITUTE(F$1,"standard",""),"|Float","")&amp;IF(OR($L178=TRUE,$A178=0,MOD($A178,ChapterTable!$R$20)&lt;&gt;0),"","보스")&amp;"인게임누적곱배수",ChapterTable!$R:$S,2,0)^D178
    +VLOOKUP(SUBSTITUTE(SUBSTITUTE(F$1,"standard",""),"|Float","")&amp;IF(OR($L178=TRUE,$A178=0,MOD($A178,ChapterTable!$R$20)&lt;&gt;0),"","보스")&amp;"인게임누적합배수",ChapterTable!$R:$S,2,0)*D178)
  )
  )
  )
)</f>
        <v>146.25</v>
      </c>
      <c r="J178" t="str">
        <f>IF(ISBLANK(I178),"",
IFERROR(VLOOKUP(I178,[1]StringTable!$1:$1048576,MATCH("kor|String",[1]StringTable!$1:$1,0),0),
"스트링없음"))</f>
        <v/>
      </c>
      <c r="L178" t="b">
        <v>0</v>
      </c>
      <c r="N178" t="str">
        <f>IF(ISBLANK(M178),"",IF(ISERROR(VLOOKUP(M178,MapTable!$A:$A,1,0)),"맵없음",""))</f>
        <v/>
      </c>
      <c r="O178">
        <f t="shared" si="16"/>
        <v>5</v>
      </c>
      <c r="Q178">
        <f t="shared" si="17"/>
        <v>5</v>
      </c>
      <c r="R178" t="b">
        <f t="shared" ca="1" si="18"/>
        <v>0</v>
      </c>
      <c r="T178" t="b">
        <f t="shared" ca="1" si="19"/>
        <v>0</v>
      </c>
      <c r="U178" t="s">
        <v>770</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IF(ISBLANK(AB178),"",IF(ISERROR(VLOOKUP(AB178,[3]DropTable!$A:$A,1,0)),"드랍없음",""))</f>
        <v/>
      </c>
      <c r="AE178" t="str">
        <f>IF(ISBLANK(AD178),"",IF(ISERROR(VLOOKUP(AD178,[3]DropTable!$A:$A,1,0)),"드랍없음",""))</f>
        <v/>
      </c>
      <c r="AH178">
        <v>1.5</v>
      </c>
      <c r="AI178">
        <f t="shared" si="22"/>
        <v>0.2</v>
      </c>
      <c r="AJ178">
        <f t="shared" si="20"/>
        <v>0.27466666000000001</v>
      </c>
      <c r="AK178">
        <f t="shared" si="21"/>
        <v>1</v>
      </c>
      <c r="AL178">
        <v>0</v>
      </c>
    </row>
    <row r="179" spans="1:38" x14ac:dyDescent="0.3">
      <c r="A179">
        <v>3</v>
      </c>
      <c r="B179">
        <v>44</v>
      </c>
      <c r="C179">
        <f>IF(OR($L179=TRUE,$A179=0,MOD($A179,ChapterTable!$R$20)&lt;&gt;0),
MAX(0,INT(($B179+ChapterTable!$P$26+VLOOKUP(SUBSTITUTE(C$1,"성장단계","")&amp;"단계오프셋",ChapterTable!$R:$S,2,0))/ChapterTable!$P$23)),
MAX(0,INT(($B179+ChapterTable!$R$26+VLOOKUP(SUBSTITUTE(C$1,"성장단계","")&amp;"보스단계오프셋",ChapterTable!$R:$S,2,0))/ChapterTable!$R$23)))</f>
        <v>4</v>
      </c>
      <c r="D179">
        <f>IF(OR($L179=TRUE,$A179=0,MOD($A179,ChapterTable!$R$20)&lt;&gt;0),
MAX(0,INT(($B179+ChapterTable!$P$26+VLOOKUP(SUBSTITUTE(D$1,"성장단계","")&amp;"단계오프셋",ChapterTable!$R:$S,2,0))/ChapterTable!$P$23)),
MAX(0,INT(($B179+ChapterTable!$R$26+VLOOKUP(SUBSTITUTE(D$1,"성장단계","")&amp;"보스단계오프셋",ChapterTable!$R:$S,2,0))/ChapterTable!$R$23)))</f>
        <v>4</v>
      </c>
      <c r="E179" s="1">
        <f ca="1">IF(AND($A179=0,$B179=1),
    VLOOKUP(1,ChapterTable!$1:$1048576,MATCH("최종"&amp;SUBSTITUTE(SUBSTITUTE(E$1,"standard",""),"|Float",""),ChapterTable!$1:$1,0),0)*ChapterTable!$P$17,
  IF(AND($A179=0,$B179=0),
    E180,
  IF($B179=0,
    VLOOKUP($A179,ChapterTable!$1:$1048576,MATCH("최종"&amp;SUBSTITUTE(SUBSTITUTE(E$1,"standard",""),"|Float",""),ChapterTable!$1:$1,0),0),
  IF($B179=1,
    IF($L179=FALSE,
      VLOOKUP($A179,ChapterTable!$1:$1048576,MATCH("최종"&amp;SUBSTITUTE(SUBSTITUTE(E$1,"standard",""),"|Float",""),ChapterTable!$1:$1,0),0),
      VLOOKUP($A179-ChapterTable!$P$11,ChapterTable!$1:$1048576,MATCH("최종"&amp;SUBSTITUTE(SUBSTITUTE(E$1,"standard",""),"|Float",""),ChapterTable!$1:$1,0),0)*ChapterTable!$P$14
    ),
  OFFSET(E179,-$B179+IF($L179,1,0),0)*IF($B179&gt;OFFSET($B179,1,0),ChapterTable!$R$17,1)*
    (VLOOKUP(SUBSTITUTE(SUBSTITUTE(E$1,"standard",""),"|Float","")&amp;IF(OR($L179=TRUE,$A179=0,MOD($A179,ChapterTable!$R$20)&lt;&gt;0),"","보스")&amp;"인게임누적곱배수",ChapterTable!$R:$S,2,0)^C179
    +VLOOKUP(SUBSTITUTE(SUBSTITUTE(E$1,"standard",""),"|Float","")&amp;IF(OR($L179=TRUE,$A179=0,MOD($A179,ChapterTable!$R$20)&lt;&gt;0),"","보스")&amp;"인게임누적합배수",ChapterTable!$R:$S,2,0)*C179)
  )
  )
  )
)</f>
        <v>486</v>
      </c>
      <c r="F179" s="1">
        <f ca="1">IF(AND($A179=0,$B179=1),
    VLOOKUP(1,ChapterTable!$1:$1048576,MATCH("최종"&amp;SUBSTITUTE(SUBSTITUTE(F$1,"standard",""),"|Float",""),ChapterTable!$1:$1,0),0)*ChapterTable!$P$17,
  IF(AND($A179=0,$B179=0),
    F180,
  IF($B179=0,
    VLOOKUP($A179,ChapterTable!$1:$1048576,MATCH("최종"&amp;SUBSTITUTE(SUBSTITUTE(F$1,"standard",""),"|Float",""),ChapterTable!$1:$1,0),0),
  IF($B179=1,
    IF($L179=FALSE,
      VLOOKUP($A179,ChapterTable!$1:$1048576,MATCH("최종"&amp;SUBSTITUTE(SUBSTITUTE(F$1,"standard",""),"|Float",""),ChapterTable!$1:$1,0),0),
      VLOOKUP($A179-ChapterTable!$P$11,ChapterTable!$1:$1048576,MATCH("최종"&amp;SUBSTITUTE(SUBSTITUTE(F$1,"standard",""),"|Float",""),ChapterTable!$1:$1,0),0)*ChapterTable!$P$14
    ),
  OFFSET(F179,-$B179+IF($L179,1,0),0)*
    (VLOOKUP(SUBSTITUTE(SUBSTITUTE(F$1,"standard",""),"|Float","")&amp;IF(OR($L179=TRUE,$A179=0,MOD($A179,ChapterTable!$R$20)&lt;&gt;0),"","보스")&amp;"인게임누적곱배수",ChapterTable!$R:$S,2,0)^D179
    +VLOOKUP(SUBSTITUTE(SUBSTITUTE(F$1,"standard",""),"|Float","")&amp;IF(OR($L179=TRUE,$A179=0,MOD($A179,ChapterTable!$R$20)&lt;&gt;0),"","보스")&amp;"인게임누적합배수",ChapterTable!$R:$S,2,0)*D179)
  )
  )
  )
)</f>
        <v>146.25</v>
      </c>
      <c r="J179" t="str">
        <f>IF(ISBLANK(I179),"",
IFERROR(VLOOKUP(I179,[1]StringTable!$1:$1048576,MATCH("kor|String",[1]StringTable!$1:$1,0),0),
"스트링없음"))</f>
        <v/>
      </c>
      <c r="L179" t="b">
        <v>0</v>
      </c>
      <c r="N179" t="str">
        <f>IF(ISBLANK(M179),"",IF(ISERROR(VLOOKUP(M179,MapTable!$A:$A,1,0)),"맵없음",""))</f>
        <v/>
      </c>
      <c r="O179">
        <f t="shared" si="16"/>
        <v>5</v>
      </c>
      <c r="Q179">
        <f t="shared" si="17"/>
        <v>5</v>
      </c>
      <c r="R179" t="b">
        <f t="shared" ca="1" si="18"/>
        <v>0</v>
      </c>
      <c r="T179" t="b">
        <f t="shared" ca="1" si="19"/>
        <v>0</v>
      </c>
      <c r="U179" t="s">
        <v>771</v>
      </c>
      <c r="V179" t="str">
        <f>IF(ISBLANK(U179),"",IF(ISERROR(VLOOKUP(U179,MapTable!$A:$A,1,0)),"맵없음",""))</f>
        <v/>
      </c>
      <c r="W179" t="s">
        <v>792</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IF(ISBLANK(AB179),"",IF(ISERROR(VLOOKUP(AB179,[3]DropTable!$A:$A,1,0)),"드랍없음",""))</f>
        <v/>
      </c>
      <c r="AE179" t="str">
        <f>IF(ISBLANK(AD179),"",IF(ISERROR(VLOOKUP(AD179,[3]DropTable!$A:$A,1,0)),"드랍없음",""))</f>
        <v/>
      </c>
      <c r="AH179">
        <v>1.5</v>
      </c>
      <c r="AI179">
        <f t="shared" si="22"/>
        <v>0.2</v>
      </c>
      <c r="AJ179">
        <f t="shared" si="20"/>
        <v>0.27466666000000001</v>
      </c>
      <c r="AK179">
        <f t="shared" si="21"/>
        <v>1</v>
      </c>
      <c r="AL179">
        <v>0</v>
      </c>
    </row>
    <row r="180" spans="1:38" x14ac:dyDescent="0.3">
      <c r="A180">
        <v>3</v>
      </c>
      <c r="B180">
        <v>45</v>
      </c>
      <c r="C180">
        <f>IF(OR($L180=TRUE,$A180=0,MOD($A180,ChapterTable!$R$20)&lt;&gt;0),
MAX(0,INT(($B180+ChapterTable!$P$26+VLOOKUP(SUBSTITUTE(C$1,"성장단계","")&amp;"단계오프셋",ChapterTable!$R:$S,2,0))/ChapterTable!$P$23)),
MAX(0,INT(($B180+ChapterTable!$R$26+VLOOKUP(SUBSTITUTE(C$1,"성장단계","")&amp;"보스단계오프셋",ChapterTable!$R:$S,2,0))/ChapterTable!$R$23)))</f>
        <v>4</v>
      </c>
      <c r="D180">
        <f>IF(OR($L180=TRUE,$A180=0,MOD($A180,ChapterTable!$R$20)&lt;&gt;0),
MAX(0,INT(($B180+ChapterTable!$P$26+VLOOKUP(SUBSTITUTE(D$1,"성장단계","")&amp;"단계오프셋",ChapterTable!$R:$S,2,0))/ChapterTable!$P$23)),
MAX(0,INT(($B180+ChapterTable!$R$26+VLOOKUP(SUBSTITUTE(D$1,"성장단계","")&amp;"보스단계오프셋",ChapterTable!$R:$S,2,0))/ChapterTable!$R$23)))</f>
        <v>4</v>
      </c>
      <c r="E180" s="1">
        <f ca="1">IF(AND($A180=0,$B180=1),
    VLOOKUP(1,ChapterTable!$1:$1048576,MATCH("최종"&amp;SUBSTITUTE(SUBSTITUTE(E$1,"standard",""),"|Float",""),ChapterTable!$1:$1,0),0)*ChapterTable!$P$17,
  IF(AND($A180=0,$B180=0),
    E181,
  IF($B180=0,
    VLOOKUP($A180,ChapterTable!$1:$1048576,MATCH("최종"&amp;SUBSTITUTE(SUBSTITUTE(E$1,"standard",""),"|Float",""),ChapterTable!$1:$1,0),0),
  IF($B180=1,
    IF($L180=FALSE,
      VLOOKUP($A180,ChapterTable!$1:$1048576,MATCH("최종"&amp;SUBSTITUTE(SUBSTITUTE(E$1,"standard",""),"|Float",""),ChapterTable!$1:$1,0),0),
      VLOOKUP($A180-ChapterTable!$P$11,ChapterTable!$1:$1048576,MATCH("최종"&amp;SUBSTITUTE(SUBSTITUTE(E$1,"standard",""),"|Float",""),ChapterTable!$1:$1,0),0)*ChapterTable!$P$14
    ),
  OFFSET(E180,-$B180+IF($L180,1,0),0)*IF($B180&gt;OFFSET($B180,1,0),ChapterTable!$R$17,1)*
    (VLOOKUP(SUBSTITUTE(SUBSTITUTE(E$1,"standard",""),"|Float","")&amp;IF(OR($L180=TRUE,$A180=0,MOD($A180,ChapterTable!$R$20)&lt;&gt;0),"","보스")&amp;"인게임누적곱배수",ChapterTable!$R:$S,2,0)^C180
    +VLOOKUP(SUBSTITUTE(SUBSTITUTE(E$1,"standard",""),"|Float","")&amp;IF(OR($L180=TRUE,$A180=0,MOD($A180,ChapterTable!$R$20)&lt;&gt;0),"","보스")&amp;"인게임누적합배수",ChapterTable!$R:$S,2,0)*C180)
  )
  )
  )
)</f>
        <v>486</v>
      </c>
      <c r="F180" s="1">
        <f ca="1">IF(AND($A180=0,$B180=1),
    VLOOKUP(1,ChapterTable!$1:$1048576,MATCH("최종"&amp;SUBSTITUTE(SUBSTITUTE(F$1,"standard",""),"|Float",""),ChapterTable!$1:$1,0),0)*ChapterTable!$P$17,
  IF(AND($A180=0,$B180=0),
    F181,
  IF($B180=0,
    VLOOKUP($A180,ChapterTable!$1:$1048576,MATCH("최종"&amp;SUBSTITUTE(SUBSTITUTE(F$1,"standard",""),"|Float",""),ChapterTable!$1:$1,0),0),
  IF($B180=1,
    IF($L180=FALSE,
      VLOOKUP($A180,ChapterTable!$1:$1048576,MATCH("최종"&amp;SUBSTITUTE(SUBSTITUTE(F$1,"standard",""),"|Float",""),ChapterTable!$1:$1,0),0),
      VLOOKUP($A180-ChapterTable!$P$11,ChapterTable!$1:$1048576,MATCH("최종"&amp;SUBSTITUTE(SUBSTITUTE(F$1,"standard",""),"|Float",""),ChapterTable!$1:$1,0),0)*ChapterTable!$P$14
    ),
  OFFSET(F180,-$B180+IF($L180,1,0),0)*
    (VLOOKUP(SUBSTITUTE(SUBSTITUTE(F$1,"standard",""),"|Float","")&amp;IF(OR($L180=TRUE,$A180=0,MOD($A180,ChapterTable!$R$20)&lt;&gt;0),"","보스")&amp;"인게임누적곱배수",ChapterTable!$R:$S,2,0)^D180
    +VLOOKUP(SUBSTITUTE(SUBSTITUTE(F$1,"standard",""),"|Float","")&amp;IF(OR($L180=TRUE,$A180=0,MOD($A180,ChapterTable!$R$20)&lt;&gt;0),"","보스")&amp;"인게임누적합배수",ChapterTable!$R:$S,2,0)*D180)
  )
  )
  )
)</f>
        <v>146.25</v>
      </c>
      <c r="J180" t="str">
        <f>IF(ISBLANK(I180),"",
IFERROR(VLOOKUP(I180,[1]StringTable!$1:$1048576,MATCH("kor|String",[1]StringTable!$1:$1,0),0),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804</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IF(ISBLANK(AB180),"",IF(ISERROR(VLOOKUP(AB180,[3]DropTable!$A:$A,1,0)),"드랍없음",""))</f>
        <v/>
      </c>
      <c r="AE180" t="str">
        <f>IF(ISBLANK(AD180),"",IF(ISERROR(VLOOKUP(AD180,[3]DropTable!$A:$A,1,0)),"드랍없음",""))</f>
        <v/>
      </c>
      <c r="AH180">
        <v>1.5</v>
      </c>
      <c r="AI180">
        <f t="shared" si="22"/>
        <v>0.2</v>
      </c>
      <c r="AJ180">
        <f t="shared" si="20"/>
        <v>0.27466666000000001</v>
      </c>
      <c r="AK180">
        <f t="shared" si="21"/>
        <v>1</v>
      </c>
      <c r="AL180">
        <v>0</v>
      </c>
    </row>
    <row r="181" spans="1:38" x14ac:dyDescent="0.3">
      <c r="A181">
        <v>3</v>
      </c>
      <c r="B181">
        <v>46</v>
      </c>
      <c r="C181">
        <f>IF(OR($L181=TRUE,$A181=0,MOD($A181,ChapterTable!$R$20)&lt;&gt;0),
MAX(0,INT(($B181+ChapterTable!$P$26+VLOOKUP(SUBSTITUTE(C$1,"성장단계","")&amp;"단계오프셋",ChapterTable!$R:$S,2,0))/ChapterTable!$P$23)),
MAX(0,INT(($B181+ChapterTable!$R$26+VLOOKUP(SUBSTITUTE(C$1,"성장단계","")&amp;"보스단계오프셋",ChapterTable!$R:$S,2,0))/ChapterTable!$R$23)))</f>
        <v>5</v>
      </c>
      <c r="D181">
        <f>IF(OR($L181=TRUE,$A181=0,MOD($A181,ChapterTable!$R$20)&lt;&gt;0),
MAX(0,INT(($B181+ChapterTable!$P$26+VLOOKUP(SUBSTITUTE(D$1,"성장단계","")&amp;"단계오프셋",ChapterTable!$R:$S,2,0))/ChapterTable!$P$23)),
MAX(0,INT(($B181+ChapterTable!$R$26+VLOOKUP(SUBSTITUTE(D$1,"성장단계","")&amp;"보스단계오프셋",ChapterTable!$R:$S,2,0))/ChapterTable!$R$23)))</f>
        <v>4</v>
      </c>
      <c r="E181" s="1">
        <f ca="1">IF(AND($A181=0,$B181=1),
    VLOOKUP(1,ChapterTable!$1:$1048576,MATCH("최종"&amp;SUBSTITUTE(SUBSTITUTE(E$1,"standard",""),"|Float",""),ChapterTable!$1:$1,0),0)*ChapterTable!$P$17,
  IF(AND($A181=0,$B181=0),
    E182,
  IF($B181=0,
    VLOOKUP($A181,ChapterTable!$1:$1048576,MATCH("최종"&amp;SUBSTITUTE(SUBSTITUTE(E$1,"standard",""),"|Float",""),ChapterTable!$1:$1,0),0),
  IF($B181=1,
    IF($L181=FALSE,
      VLOOKUP($A181,ChapterTable!$1:$1048576,MATCH("최종"&amp;SUBSTITUTE(SUBSTITUTE(E$1,"standard",""),"|Float",""),ChapterTable!$1:$1,0),0),
      VLOOKUP($A181-ChapterTable!$P$11,ChapterTable!$1:$1048576,MATCH("최종"&amp;SUBSTITUTE(SUBSTITUTE(E$1,"standard",""),"|Float",""),ChapterTable!$1:$1,0),0)*ChapterTable!$P$14
    ),
  OFFSET(E181,-$B181+IF($L181,1,0),0)*IF($B181&gt;OFFSET($B181,1,0),ChapterTable!$R$17,1)*
    (VLOOKUP(SUBSTITUTE(SUBSTITUTE(E$1,"standard",""),"|Float","")&amp;IF(OR($L181=TRUE,$A181=0,MOD($A181,ChapterTable!$R$20)&lt;&gt;0),"","보스")&amp;"인게임누적곱배수",ChapterTable!$R:$S,2,0)^C181
    +VLOOKUP(SUBSTITUTE(SUBSTITUTE(E$1,"standard",""),"|Float","")&amp;IF(OR($L181=TRUE,$A181=0,MOD($A181,ChapterTable!$R$20)&lt;&gt;0),"","보스")&amp;"인게임누적합배수",ChapterTable!$R:$S,2,0)*C181)
  )
  )
  )
)</f>
        <v>540</v>
      </c>
      <c r="F181" s="1">
        <f ca="1">IF(AND($A181=0,$B181=1),
    VLOOKUP(1,ChapterTable!$1:$1048576,MATCH("최종"&amp;SUBSTITUTE(SUBSTITUTE(F$1,"standard",""),"|Float",""),ChapterTable!$1:$1,0),0)*ChapterTable!$P$17,
  IF(AND($A181=0,$B181=0),
    F182,
  IF($B181=0,
    VLOOKUP($A181,ChapterTable!$1:$1048576,MATCH("최종"&amp;SUBSTITUTE(SUBSTITUTE(F$1,"standard",""),"|Float",""),ChapterTable!$1:$1,0),0),
  IF($B181=1,
    IF($L181=FALSE,
      VLOOKUP($A181,ChapterTable!$1:$1048576,MATCH("최종"&amp;SUBSTITUTE(SUBSTITUTE(F$1,"standard",""),"|Float",""),ChapterTable!$1:$1,0),0),
      VLOOKUP($A181-ChapterTable!$P$11,ChapterTable!$1:$1048576,MATCH("최종"&amp;SUBSTITUTE(SUBSTITUTE(F$1,"standard",""),"|Float",""),ChapterTable!$1:$1,0),0)*ChapterTable!$P$14
    ),
  OFFSET(F181,-$B181+IF($L181,1,0),0)*
    (VLOOKUP(SUBSTITUTE(SUBSTITUTE(F$1,"standard",""),"|Float","")&amp;IF(OR($L181=TRUE,$A181=0,MOD($A181,ChapterTable!$R$20)&lt;&gt;0),"","보스")&amp;"인게임누적곱배수",ChapterTable!$R:$S,2,0)^D181
    +VLOOKUP(SUBSTITUTE(SUBSTITUTE(F$1,"standard",""),"|Float","")&amp;IF(OR($L181=TRUE,$A181=0,MOD($A181,ChapterTable!$R$20)&lt;&gt;0),"","보스")&amp;"인게임누적합배수",ChapterTable!$R:$S,2,0)*D181)
  )
  )
  )
)</f>
        <v>146.25</v>
      </c>
      <c r="J181" t="str">
        <f>IF(ISBLANK(I181),"",
IFERROR(VLOOKUP(I181,[1]StringTable!$1:$1048576,MATCH("kor|String",[1]StringTable!$1:$1,0),0),
"스트링없음"))</f>
        <v/>
      </c>
      <c r="L181" t="b">
        <v>0</v>
      </c>
      <c r="N181" t="str">
        <f>IF(ISBLANK(M181),"",IF(ISERROR(VLOOKUP(M181,MapTable!$A:$A,1,0)),"맵없음",""))</f>
        <v/>
      </c>
      <c r="O181">
        <f t="shared" si="16"/>
        <v>5</v>
      </c>
      <c r="Q181">
        <f t="shared" si="17"/>
        <v>5</v>
      </c>
      <c r="R181" t="b">
        <f t="shared" ca="1" si="18"/>
        <v>0</v>
      </c>
      <c r="T181" t="b">
        <f t="shared" ca="1" si="19"/>
        <v>0</v>
      </c>
      <c r="U181" t="s">
        <v>772</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IF(ISBLANK(AB181),"",IF(ISERROR(VLOOKUP(AB181,[3]DropTable!$A:$A,1,0)),"드랍없음",""))</f>
        <v/>
      </c>
      <c r="AE181" t="str">
        <f>IF(ISBLANK(AD181),"",IF(ISERROR(VLOOKUP(AD181,[3]DropTable!$A:$A,1,0)),"드랍없음",""))</f>
        <v/>
      </c>
      <c r="AH181">
        <v>1.5</v>
      </c>
      <c r="AI181">
        <f t="shared" si="22"/>
        <v>0.2</v>
      </c>
      <c r="AJ181">
        <f t="shared" si="20"/>
        <v>0.27466666000000001</v>
      </c>
      <c r="AK181">
        <f t="shared" si="21"/>
        <v>1</v>
      </c>
      <c r="AL181">
        <v>0</v>
      </c>
    </row>
    <row r="182" spans="1:38" x14ac:dyDescent="0.3">
      <c r="A182">
        <v>3</v>
      </c>
      <c r="B182">
        <v>47</v>
      </c>
      <c r="C182">
        <f>IF(OR($L182=TRUE,$A182=0,MOD($A182,ChapterTable!$R$20)&lt;&gt;0),
MAX(0,INT(($B182+ChapterTable!$P$26+VLOOKUP(SUBSTITUTE(C$1,"성장단계","")&amp;"단계오프셋",ChapterTable!$R:$S,2,0))/ChapterTable!$P$23)),
MAX(0,INT(($B182+ChapterTable!$R$26+VLOOKUP(SUBSTITUTE(C$1,"성장단계","")&amp;"보스단계오프셋",ChapterTable!$R:$S,2,0))/ChapterTable!$R$23)))</f>
        <v>5</v>
      </c>
      <c r="D182">
        <f>IF(OR($L182=TRUE,$A182=0,MOD($A182,ChapterTable!$R$20)&lt;&gt;0),
MAX(0,INT(($B182+ChapterTable!$P$26+VLOOKUP(SUBSTITUTE(D$1,"성장단계","")&amp;"단계오프셋",ChapterTable!$R:$S,2,0))/ChapterTable!$P$23)),
MAX(0,INT(($B182+ChapterTable!$R$26+VLOOKUP(SUBSTITUTE(D$1,"성장단계","")&amp;"보스단계오프셋",ChapterTable!$R:$S,2,0))/ChapterTable!$R$23)))</f>
        <v>4</v>
      </c>
      <c r="E182" s="1">
        <f ca="1">IF(AND($A182=0,$B182=1),
    VLOOKUP(1,ChapterTable!$1:$1048576,MATCH("최종"&amp;SUBSTITUTE(SUBSTITUTE(E$1,"standard",""),"|Float",""),ChapterTable!$1:$1,0),0)*ChapterTable!$P$17,
  IF(AND($A182=0,$B182=0),
    E183,
  IF($B182=0,
    VLOOKUP($A182,ChapterTable!$1:$1048576,MATCH("최종"&amp;SUBSTITUTE(SUBSTITUTE(E$1,"standard",""),"|Float",""),ChapterTable!$1:$1,0),0),
  IF($B182=1,
    IF($L182=FALSE,
      VLOOKUP($A182,ChapterTable!$1:$1048576,MATCH("최종"&amp;SUBSTITUTE(SUBSTITUTE(E$1,"standard",""),"|Float",""),ChapterTable!$1:$1,0),0),
      VLOOKUP($A182-ChapterTable!$P$11,ChapterTable!$1:$1048576,MATCH("최종"&amp;SUBSTITUTE(SUBSTITUTE(E$1,"standard",""),"|Float",""),ChapterTable!$1:$1,0),0)*ChapterTable!$P$14
    ),
  OFFSET(E182,-$B182+IF($L182,1,0),0)*IF($B182&gt;OFFSET($B182,1,0),ChapterTable!$R$17,1)*
    (VLOOKUP(SUBSTITUTE(SUBSTITUTE(E$1,"standard",""),"|Float","")&amp;IF(OR($L182=TRUE,$A182=0,MOD($A182,ChapterTable!$R$20)&lt;&gt;0),"","보스")&amp;"인게임누적곱배수",ChapterTable!$R:$S,2,0)^C182
    +VLOOKUP(SUBSTITUTE(SUBSTITUTE(E$1,"standard",""),"|Float","")&amp;IF(OR($L182=TRUE,$A182=0,MOD($A182,ChapterTable!$R$20)&lt;&gt;0),"","보스")&amp;"인게임누적합배수",ChapterTable!$R:$S,2,0)*C182)
  )
  )
  )
)</f>
        <v>540</v>
      </c>
      <c r="F182" s="1">
        <f ca="1">IF(AND($A182=0,$B182=1),
    VLOOKUP(1,ChapterTable!$1:$1048576,MATCH("최종"&amp;SUBSTITUTE(SUBSTITUTE(F$1,"standard",""),"|Float",""),ChapterTable!$1:$1,0),0)*ChapterTable!$P$17,
  IF(AND($A182=0,$B182=0),
    F183,
  IF($B182=0,
    VLOOKUP($A182,ChapterTable!$1:$1048576,MATCH("최종"&amp;SUBSTITUTE(SUBSTITUTE(F$1,"standard",""),"|Float",""),ChapterTable!$1:$1,0),0),
  IF($B182=1,
    IF($L182=FALSE,
      VLOOKUP($A182,ChapterTable!$1:$1048576,MATCH("최종"&amp;SUBSTITUTE(SUBSTITUTE(F$1,"standard",""),"|Float",""),ChapterTable!$1:$1,0),0),
      VLOOKUP($A182-ChapterTable!$P$11,ChapterTable!$1:$1048576,MATCH("최종"&amp;SUBSTITUTE(SUBSTITUTE(F$1,"standard",""),"|Float",""),ChapterTable!$1:$1,0),0)*ChapterTable!$P$14
    ),
  OFFSET(F182,-$B182+IF($L182,1,0),0)*
    (VLOOKUP(SUBSTITUTE(SUBSTITUTE(F$1,"standard",""),"|Float","")&amp;IF(OR($L182=TRUE,$A182=0,MOD($A182,ChapterTable!$R$20)&lt;&gt;0),"","보스")&amp;"인게임누적곱배수",ChapterTable!$R:$S,2,0)^D182
    +VLOOKUP(SUBSTITUTE(SUBSTITUTE(F$1,"standard",""),"|Float","")&amp;IF(OR($L182=TRUE,$A182=0,MOD($A182,ChapterTable!$R$20)&lt;&gt;0),"","보스")&amp;"인게임누적합배수",ChapterTable!$R:$S,2,0)*D182)
  )
  )
  )
)</f>
        <v>146.25</v>
      </c>
      <c r="J182" t="str">
        <f>IF(ISBLANK(I182),"",
IFERROR(VLOOKUP(I182,[1]StringTable!$1:$1048576,MATCH("kor|String",[1]StringTable!$1:$1,0),0),
"스트링없음"))</f>
        <v/>
      </c>
      <c r="L182" t="b">
        <v>0</v>
      </c>
      <c r="N182" t="str">
        <f>IF(ISBLANK(M182),"",IF(ISERROR(VLOOKUP(M182,MapTable!$A:$A,1,0)),"맵없음",""))</f>
        <v/>
      </c>
      <c r="O182">
        <f t="shared" si="16"/>
        <v>5</v>
      </c>
      <c r="Q182">
        <f t="shared" si="17"/>
        <v>5</v>
      </c>
      <c r="R182" t="b">
        <f t="shared" ca="1" si="18"/>
        <v>0</v>
      </c>
      <c r="T182" t="b">
        <f t="shared" ca="1" si="19"/>
        <v>0</v>
      </c>
      <c r="U182" t="s">
        <v>773</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IF(ISBLANK(AB182),"",IF(ISERROR(VLOOKUP(AB182,[3]DropTable!$A:$A,1,0)),"드랍없음",""))</f>
        <v/>
      </c>
      <c r="AE182" t="str">
        <f>IF(ISBLANK(AD182),"",IF(ISERROR(VLOOKUP(AD182,[3]DropTable!$A:$A,1,0)),"드랍없음",""))</f>
        <v/>
      </c>
      <c r="AH182">
        <v>1.5</v>
      </c>
      <c r="AI182">
        <f t="shared" si="22"/>
        <v>0.2</v>
      </c>
      <c r="AJ182">
        <f t="shared" si="20"/>
        <v>0.27466666000000001</v>
      </c>
      <c r="AK182">
        <f t="shared" si="21"/>
        <v>1</v>
      </c>
      <c r="AL182">
        <v>0</v>
      </c>
    </row>
    <row r="183" spans="1:38" x14ac:dyDescent="0.3">
      <c r="A183">
        <v>3</v>
      </c>
      <c r="B183">
        <v>48</v>
      </c>
      <c r="C183">
        <f>IF(OR($L183=TRUE,$A183=0,MOD($A183,ChapterTable!$R$20)&lt;&gt;0),
MAX(0,INT(($B183+ChapterTable!$P$26+VLOOKUP(SUBSTITUTE(C$1,"성장단계","")&amp;"단계오프셋",ChapterTable!$R:$S,2,0))/ChapterTable!$P$23)),
MAX(0,INT(($B183+ChapterTable!$R$26+VLOOKUP(SUBSTITUTE(C$1,"성장단계","")&amp;"보스단계오프셋",ChapterTable!$R:$S,2,0))/ChapterTable!$R$23)))</f>
        <v>5</v>
      </c>
      <c r="D183">
        <f>IF(OR($L183=TRUE,$A183=0,MOD($A183,ChapterTable!$R$20)&lt;&gt;0),
MAX(0,INT(($B183+ChapterTable!$P$26+VLOOKUP(SUBSTITUTE(D$1,"성장단계","")&amp;"단계오프셋",ChapterTable!$R:$S,2,0))/ChapterTable!$P$23)),
MAX(0,INT(($B183+ChapterTable!$R$26+VLOOKUP(SUBSTITUTE(D$1,"성장단계","")&amp;"보스단계오프셋",ChapterTable!$R:$S,2,0))/ChapterTable!$R$23)))</f>
        <v>4</v>
      </c>
      <c r="E183" s="1">
        <f ca="1">IF(AND($A183=0,$B183=1),
    VLOOKUP(1,ChapterTable!$1:$1048576,MATCH("최종"&amp;SUBSTITUTE(SUBSTITUTE(E$1,"standard",""),"|Float",""),ChapterTable!$1:$1,0),0)*ChapterTable!$P$17,
  IF(AND($A183=0,$B183=0),
    E184,
  IF($B183=0,
    VLOOKUP($A183,ChapterTable!$1:$1048576,MATCH("최종"&amp;SUBSTITUTE(SUBSTITUTE(E$1,"standard",""),"|Float",""),ChapterTable!$1:$1,0),0),
  IF($B183=1,
    IF($L183=FALSE,
      VLOOKUP($A183,ChapterTable!$1:$1048576,MATCH("최종"&amp;SUBSTITUTE(SUBSTITUTE(E$1,"standard",""),"|Float",""),ChapterTable!$1:$1,0),0),
      VLOOKUP($A183-ChapterTable!$P$11,ChapterTable!$1:$1048576,MATCH("최종"&amp;SUBSTITUTE(SUBSTITUTE(E$1,"standard",""),"|Float",""),ChapterTable!$1:$1,0),0)*ChapterTable!$P$14
    ),
  OFFSET(E183,-$B183+IF($L183,1,0),0)*IF($B183&gt;OFFSET($B183,1,0),ChapterTable!$R$17,1)*
    (VLOOKUP(SUBSTITUTE(SUBSTITUTE(E$1,"standard",""),"|Float","")&amp;IF(OR($L183=TRUE,$A183=0,MOD($A183,ChapterTable!$R$20)&lt;&gt;0),"","보스")&amp;"인게임누적곱배수",ChapterTable!$R:$S,2,0)^C183
    +VLOOKUP(SUBSTITUTE(SUBSTITUTE(E$1,"standard",""),"|Float","")&amp;IF(OR($L183=TRUE,$A183=0,MOD($A183,ChapterTable!$R$20)&lt;&gt;0),"","보스")&amp;"인게임누적합배수",ChapterTable!$R:$S,2,0)*C183)
  )
  )
  )
)</f>
        <v>540</v>
      </c>
      <c r="F183" s="1">
        <f ca="1">IF(AND($A183=0,$B183=1),
    VLOOKUP(1,ChapterTable!$1:$1048576,MATCH("최종"&amp;SUBSTITUTE(SUBSTITUTE(F$1,"standard",""),"|Float",""),ChapterTable!$1:$1,0),0)*ChapterTable!$P$17,
  IF(AND($A183=0,$B183=0),
    F184,
  IF($B183=0,
    VLOOKUP($A183,ChapterTable!$1:$1048576,MATCH("최종"&amp;SUBSTITUTE(SUBSTITUTE(F$1,"standard",""),"|Float",""),ChapterTable!$1:$1,0),0),
  IF($B183=1,
    IF($L183=FALSE,
      VLOOKUP($A183,ChapterTable!$1:$1048576,MATCH("최종"&amp;SUBSTITUTE(SUBSTITUTE(F$1,"standard",""),"|Float",""),ChapterTable!$1:$1,0),0),
      VLOOKUP($A183-ChapterTable!$P$11,ChapterTable!$1:$1048576,MATCH("최종"&amp;SUBSTITUTE(SUBSTITUTE(F$1,"standard",""),"|Float",""),ChapterTable!$1:$1,0),0)*ChapterTable!$P$14
    ),
  OFFSET(F183,-$B183+IF($L183,1,0),0)*
    (VLOOKUP(SUBSTITUTE(SUBSTITUTE(F$1,"standard",""),"|Float","")&amp;IF(OR($L183=TRUE,$A183=0,MOD($A183,ChapterTable!$R$20)&lt;&gt;0),"","보스")&amp;"인게임누적곱배수",ChapterTable!$R:$S,2,0)^D183
    +VLOOKUP(SUBSTITUTE(SUBSTITUTE(F$1,"standard",""),"|Float","")&amp;IF(OR($L183=TRUE,$A183=0,MOD($A183,ChapterTable!$R$20)&lt;&gt;0),"","보스")&amp;"인게임누적합배수",ChapterTable!$R:$S,2,0)*D183)
  )
  )
  )
)</f>
        <v>146.25</v>
      </c>
      <c r="J183" t="str">
        <f>IF(ISBLANK(I183),"",
IFERROR(VLOOKUP(I183,[1]StringTable!$1:$1048576,MATCH("kor|String",[1]StringTable!$1:$1,0),0),
"스트링없음"))</f>
        <v/>
      </c>
      <c r="L183" t="b">
        <v>0</v>
      </c>
      <c r="N183" t="str">
        <f>IF(ISBLANK(M183),"",IF(ISERROR(VLOOKUP(M183,MapTable!$A:$A,1,0)),"맵없음",""))</f>
        <v/>
      </c>
      <c r="O183">
        <f t="shared" si="16"/>
        <v>5</v>
      </c>
      <c r="Q183">
        <f t="shared" si="17"/>
        <v>5</v>
      </c>
      <c r="R183" t="b">
        <f t="shared" ca="1" si="18"/>
        <v>0</v>
      </c>
      <c r="T183" t="b">
        <f t="shared" ca="1" si="19"/>
        <v>0</v>
      </c>
      <c r="U183" t="s">
        <v>774</v>
      </c>
      <c r="V183" t="str">
        <f>IF(ISBLANK(U183),"",IF(ISERROR(VLOOKUP(U183,MapTable!$A:$A,1,0)),"맵없음",""))</f>
        <v/>
      </c>
      <c r="W183" t="s">
        <v>794</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IF(ISBLANK(AB183),"",IF(ISERROR(VLOOKUP(AB183,[3]DropTable!$A:$A,1,0)),"드랍없음",""))</f>
        <v/>
      </c>
      <c r="AE183" t="str">
        <f>IF(ISBLANK(AD183),"",IF(ISERROR(VLOOKUP(AD183,[3]DropTable!$A:$A,1,0)),"드랍없음",""))</f>
        <v/>
      </c>
      <c r="AH183">
        <v>1.5</v>
      </c>
      <c r="AI183">
        <f t="shared" si="22"/>
        <v>0.2</v>
      </c>
      <c r="AJ183">
        <f t="shared" si="20"/>
        <v>0.27466666000000001</v>
      </c>
      <c r="AK183">
        <f t="shared" si="21"/>
        <v>1</v>
      </c>
      <c r="AL183">
        <v>0</v>
      </c>
    </row>
    <row r="184" spans="1:38" x14ac:dyDescent="0.3">
      <c r="A184">
        <v>3</v>
      </c>
      <c r="B184">
        <v>49</v>
      </c>
      <c r="C184">
        <f>IF(OR($L184=TRUE,$A184=0,MOD($A184,ChapterTable!$R$20)&lt;&gt;0),
MAX(0,INT(($B184+ChapterTable!$P$26+VLOOKUP(SUBSTITUTE(C$1,"성장단계","")&amp;"단계오프셋",ChapterTable!$R:$S,2,0))/ChapterTable!$P$23)),
MAX(0,INT(($B184+ChapterTable!$R$26+VLOOKUP(SUBSTITUTE(C$1,"성장단계","")&amp;"보스단계오프셋",ChapterTable!$R:$S,2,0))/ChapterTable!$R$23)))</f>
        <v>5</v>
      </c>
      <c r="D184">
        <f>IF(OR($L184=TRUE,$A184=0,MOD($A184,ChapterTable!$R$20)&lt;&gt;0),
MAX(0,INT(($B184+ChapterTable!$P$26+VLOOKUP(SUBSTITUTE(D$1,"성장단계","")&amp;"단계오프셋",ChapterTable!$R:$S,2,0))/ChapterTable!$P$23)),
MAX(0,INT(($B184+ChapterTable!$R$26+VLOOKUP(SUBSTITUTE(D$1,"성장단계","")&amp;"보스단계오프셋",ChapterTable!$R:$S,2,0))/ChapterTable!$R$23)))</f>
        <v>4</v>
      </c>
      <c r="E184" s="1">
        <f ca="1">IF(AND($A184=0,$B184=1),
    VLOOKUP(1,ChapterTable!$1:$1048576,MATCH("최종"&amp;SUBSTITUTE(SUBSTITUTE(E$1,"standard",""),"|Float",""),ChapterTable!$1:$1,0),0)*ChapterTable!$P$17,
  IF(AND($A184=0,$B184=0),
    E185,
  IF($B184=0,
    VLOOKUP($A184,ChapterTable!$1:$1048576,MATCH("최종"&amp;SUBSTITUTE(SUBSTITUTE(E$1,"standard",""),"|Float",""),ChapterTable!$1:$1,0),0),
  IF($B184=1,
    IF($L184=FALSE,
      VLOOKUP($A184,ChapterTable!$1:$1048576,MATCH("최종"&amp;SUBSTITUTE(SUBSTITUTE(E$1,"standard",""),"|Float",""),ChapterTable!$1:$1,0),0),
      VLOOKUP($A184-ChapterTable!$P$11,ChapterTable!$1:$1048576,MATCH("최종"&amp;SUBSTITUTE(SUBSTITUTE(E$1,"standard",""),"|Float",""),ChapterTable!$1:$1,0),0)*ChapterTable!$P$14
    ),
  OFFSET(E184,-$B184+IF($L184,1,0),0)*IF($B184&gt;OFFSET($B184,1,0),ChapterTable!$R$17,1)*
    (VLOOKUP(SUBSTITUTE(SUBSTITUTE(E$1,"standard",""),"|Float","")&amp;IF(OR($L184=TRUE,$A184=0,MOD($A184,ChapterTable!$R$20)&lt;&gt;0),"","보스")&amp;"인게임누적곱배수",ChapterTable!$R:$S,2,0)^C184
    +VLOOKUP(SUBSTITUTE(SUBSTITUTE(E$1,"standard",""),"|Float","")&amp;IF(OR($L184=TRUE,$A184=0,MOD($A184,ChapterTable!$R$20)&lt;&gt;0),"","보스")&amp;"인게임누적합배수",ChapterTable!$R:$S,2,0)*C184)
  )
  )
  )
)</f>
        <v>540</v>
      </c>
      <c r="F184" s="1">
        <f ca="1">IF(AND($A184=0,$B184=1),
    VLOOKUP(1,ChapterTable!$1:$1048576,MATCH("최종"&amp;SUBSTITUTE(SUBSTITUTE(F$1,"standard",""),"|Float",""),ChapterTable!$1:$1,0),0)*ChapterTable!$P$17,
  IF(AND($A184=0,$B184=0),
    F185,
  IF($B184=0,
    VLOOKUP($A184,ChapterTable!$1:$1048576,MATCH("최종"&amp;SUBSTITUTE(SUBSTITUTE(F$1,"standard",""),"|Float",""),ChapterTable!$1:$1,0),0),
  IF($B184=1,
    IF($L184=FALSE,
      VLOOKUP($A184,ChapterTable!$1:$1048576,MATCH("최종"&amp;SUBSTITUTE(SUBSTITUTE(F$1,"standard",""),"|Float",""),ChapterTable!$1:$1,0),0),
      VLOOKUP($A184-ChapterTable!$P$11,ChapterTable!$1:$1048576,MATCH("최종"&amp;SUBSTITUTE(SUBSTITUTE(F$1,"standard",""),"|Float",""),ChapterTable!$1:$1,0),0)*ChapterTable!$P$14
    ),
  OFFSET(F184,-$B184+IF($L184,1,0),0)*
    (VLOOKUP(SUBSTITUTE(SUBSTITUTE(F$1,"standard",""),"|Float","")&amp;IF(OR($L184=TRUE,$A184=0,MOD($A184,ChapterTable!$R$20)&lt;&gt;0),"","보스")&amp;"인게임누적곱배수",ChapterTable!$R:$S,2,0)^D184
    +VLOOKUP(SUBSTITUTE(SUBSTITUTE(F$1,"standard",""),"|Float","")&amp;IF(OR($L184=TRUE,$A184=0,MOD($A184,ChapterTable!$R$20)&lt;&gt;0),"","보스")&amp;"인게임누적합배수",ChapterTable!$R:$S,2,0)*D184)
  )
  )
  )
)</f>
        <v>146.25</v>
      </c>
      <c r="J184" t="str">
        <f>IF(ISBLANK(I184),"",
IFERROR(VLOOKUP(I184,[1]StringTable!$1:$1048576,MATCH("kor|String",[1]StringTable!$1:$1,0),0),
"스트링없음"))</f>
        <v/>
      </c>
      <c r="L184" t="b">
        <v>0</v>
      </c>
      <c r="N184" t="str">
        <f>IF(ISBLANK(M184),"",IF(ISERROR(VLOOKUP(M184,MapTable!$A:$A,1,0)),"맵없음",""))</f>
        <v/>
      </c>
      <c r="O184">
        <f t="shared" si="16"/>
        <v>95</v>
      </c>
      <c r="Q184">
        <f t="shared" si="17"/>
        <v>95</v>
      </c>
      <c r="R184" t="b">
        <f t="shared" ca="1" si="18"/>
        <v>1</v>
      </c>
      <c r="T184" t="b">
        <f t="shared" ca="1" si="19"/>
        <v>1</v>
      </c>
      <c r="U184" t="s">
        <v>775</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IF(ISBLANK(AB184),"",IF(ISERROR(VLOOKUP(AB184,[3]DropTable!$A:$A,1,0)),"드랍없음",""))</f>
        <v/>
      </c>
      <c r="AE184" t="str">
        <f>IF(ISBLANK(AD184),"",IF(ISERROR(VLOOKUP(AD184,[3]DropTable!$A:$A,1,0)),"드랍없음",""))</f>
        <v/>
      </c>
      <c r="AH184">
        <v>1.5</v>
      </c>
      <c r="AI184">
        <f t="shared" si="22"/>
        <v>0.2</v>
      </c>
      <c r="AJ184">
        <f t="shared" si="20"/>
        <v>0.27466666000000001</v>
      </c>
      <c r="AK184">
        <f t="shared" si="21"/>
        <v>1</v>
      </c>
      <c r="AL184">
        <v>0</v>
      </c>
    </row>
    <row r="185" spans="1:38" x14ac:dyDescent="0.3">
      <c r="A185">
        <v>3</v>
      </c>
      <c r="B185">
        <v>50</v>
      </c>
      <c r="C185">
        <f>IF(OR($L185=TRUE,$A185=0,MOD($A185,ChapterTable!$R$20)&lt;&gt;0),
MAX(0,INT(($B185+ChapterTable!$P$26+VLOOKUP(SUBSTITUTE(C$1,"성장단계","")&amp;"단계오프셋",ChapterTable!$R:$S,2,0))/ChapterTable!$P$23)),
MAX(0,INT(($B185+ChapterTable!$R$26+VLOOKUP(SUBSTITUTE(C$1,"성장단계","")&amp;"보스단계오프셋",ChapterTable!$R:$S,2,0))/ChapterTable!$R$23)))</f>
        <v>5</v>
      </c>
      <c r="D185">
        <f>IF(OR($L185=TRUE,$A185=0,MOD($A185,ChapterTable!$R$20)&lt;&gt;0),
MAX(0,INT(($B185+ChapterTable!$P$26+VLOOKUP(SUBSTITUTE(D$1,"성장단계","")&amp;"단계오프셋",ChapterTable!$R:$S,2,0))/ChapterTable!$P$23)),
MAX(0,INT(($B185+ChapterTable!$R$26+VLOOKUP(SUBSTITUTE(D$1,"성장단계","")&amp;"보스단계오프셋",ChapterTable!$R:$S,2,0))/ChapterTable!$R$23)))</f>
        <v>4</v>
      </c>
      <c r="E185" s="1">
        <f ca="1">IF(AND($A185=0,$B185=1),
    VLOOKUP(1,ChapterTable!$1:$1048576,MATCH("최종"&amp;SUBSTITUTE(SUBSTITUTE(E$1,"standard",""),"|Float",""),ChapterTable!$1:$1,0),0)*ChapterTable!$P$17,
  IF(AND($A185=0,$B185=0),
    E186,
  IF($B185=0,
    VLOOKUP($A185,ChapterTable!$1:$1048576,MATCH("최종"&amp;SUBSTITUTE(SUBSTITUTE(E$1,"standard",""),"|Float",""),ChapterTable!$1:$1,0),0),
  IF($B185=1,
    IF($L185=FALSE,
      VLOOKUP($A185,ChapterTable!$1:$1048576,MATCH("최종"&amp;SUBSTITUTE(SUBSTITUTE(E$1,"standard",""),"|Float",""),ChapterTable!$1:$1,0),0),
      VLOOKUP($A185-ChapterTable!$P$11,ChapterTable!$1:$1048576,MATCH("최종"&amp;SUBSTITUTE(SUBSTITUTE(E$1,"standard",""),"|Float",""),ChapterTable!$1:$1,0),0)*ChapterTable!$P$14
    ),
  OFFSET(E185,-$B185+IF($L185,1,0),0)*IF($B185&gt;OFFSET($B185,1,0),ChapterTable!$R$17,1)*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
  )
  )
  )
)</f>
        <v>702</v>
      </c>
      <c r="F185" s="1">
        <f ca="1">IF(AND($A185=0,$B185=1),
    VLOOKUP(1,ChapterTable!$1:$1048576,MATCH("최종"&amp;SUBSTITUTE(SUBSTITUTE(F$1,"standard",""),"|Float",""),ChapterTable!$1:$1,0),0)*ChapterTable!$P$17,
  IF(AND($A185=0,$B185=0),
    F186,
  IF($B185=0,
    VLOOKUP($A185,ChapterTable!$1:$1048576,MATCH("최종"&amp;SUBSTITUTE(SUBSTITUTE(F$1,"standard",""),"|Float",""),ChapterTable!$1:$1,0),0),
  IF($B185=1,
    IF($L185=FALSE,
      VLOOKUP($A185,ChapterTable!$1:$1048576,MATCH("최종"&amp;SUBSTITUTE(SUBSTITUTE(F$1,"standard",""),"|Float",""),ChapterTable!$1:$1,0),0),
      VLOOKUP($A185-ChapterTable!$P$11,ChapterTable!$1:$1048576,MATCH("최종"&amp;SUBSTITUTE(SUBSTITUTE(F$1,"standard",""),"|Float",""),ChapterTable!$1:$1,0),0)*ChapterTable!$P$14
    ),
  OFFSET(F185,-$B185+IF($L185,1,0),0)*
    (VLOOKUP(SUBSTITUTE(SUBSTITUTE(F$1,"standard",""),"|Float","")&amp;IF(OR($L185=TRUE,$A185=0,MOD($A185,ChapterTable!$R$20)&lt;&gt;0),"","보스")&amp;"인게임누적곱배수",ChapterTable!$R:$S,2,0)^D185
    +VLOOKUP(SUBSTITUTE(SUBSTITUTE(F$1,"standard",""),"|Float","")&amp;IF(OR($L185=TRUE,$A185=0,MOD($A185,ChapterTable!$R$20)&lt;&gt;0),"","보스")&amp;"인게임누적합배수",ChapterTable!$R:$S,2,0)*D185)
  )
  )
  )
)</f>
        <v>146.25</v>
      </c>
      <c r="J185" t="str">
        <f>IF(ISBLANK(I185),"",
IFERROR(VLOOKUP(I185,[1]StringTable!$1:$1048576,MATCH("kor|String",[1]StringTable!$1:$1,0),0),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799</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6003</v>
      </c>
      <c r="AE185" t="str">
        <f>IF(ISBLANK(AD185),"",IF(ISERROR(VLOOKUP(AD185,[3]DropTable!$A:$A,1,0)),"드랍없음",""))</f>
        <v/>
      </c>
      <c r="AF185">
        <f ca="1">1.25*IF($B185&gt;OFFSET($B185,1,0),ChapterTable!$R$17,1)*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f>
        <v>3.25</v>
      </c>
      <c r="AG185">
        <f ca="1">35/AF185</f>
        <v>10.76923076923077</v>
      </c>
      <c r="AH185">
        <v>1.5</v>
      </c>
      <c r="AI185">
        <f t="shared" si="22"/>
        <v>0.2</v>
      </c>
      <c r="AJ185">
        <f t="shared" si="20"/>
        <v>1</v>
      </c>
      <c r="AK185">
        <f t="shared" si="21"/>
        <v>1</v>
      </c>
      <c r="AL185">
        <v>0</v>
      </c>
    </row>
    <row r="186" spans="1:38" x14ac:dyDescent="0.3">
      <c r="A186">
        <v>4</v>
      </c>
      <c r="B186">
        <v>0</v>
      </c>
      <c r="C186">
        <f>IF(OR($L186=TRUE,$A186=0,MOD($A186,ChapterTable!$R$20)&lt;&gt;0),
MAX(0,INT(($B186+ChapterTable!$P$26+VLOOKUP(SUBSTITUTE(C$1,"성장단계","")&amp;"단계오프셋",ChapterTable!$R:$S,2,0))/ChapterTable!$P$23)),
MAX(0,INT(($B186+ChapterTable!$R$26+VLOOKUP(SUBSTITUTE(C$1,"성장단계","")&amp;"보스단계오프셋",ChapterTable!$R:$S,2,0))/ChapterTable!$R$23)))</f>
        <v>0</v>
      </c>
      <c r="D186">
        <f>IF(OR($L186=TRUE,$A186=0,MOD($A186,ChapterTable!$R$20)&lt;&gt;0),
MAX(0,INT(($B186+ChapterTable!$P$26+VLOOKUP(SUBSTITUTE(D$1,"성장단계","")&amp;"단계오프셋",ChapterTable!$R:$S,2,0))/ChapterTable!$P$23)),
MAX(0,INT(($B186+ChapterTable!$R$26+VLOOKUP(SUBSTITUTE(D$1,"성장단계","")&amp;"보스단계오프셋",ChapterTable!$R:$S,2,0))/ChapterTable!$R$23)))</f>
        <v>0</v>
      </c>
      <c r="E186" s="1">
        <f ca="1">IF(AND($A186=0,$B186=1),
    VLOOKUP(1,ChapterTable!$1:$1048576,MATCH("최종"&amp;SUBSTITUTE(SUBSTITUTE(E$1,"standard",""),"|Float",""),ChapterTable!$1:$1,0),0)*ChapterTable!$P$17,
  IF(AND($A186=0,$B186=0),
    E187,
  IF($B186=0,
    VLOOKUP($A186,ChapterTable!$1:$1048576,MATCH("최종"&amp;SUBSTITUTE(SUBSTITUTE(E$1,"standard",""),"|Float",""),ChapterTable!$1:$1,0),0),
  IF($B186=1,
    IF($L186=FALSE,
      VLOOKUP($A186,ChapterTable!$1:$1048576,MATCH("최종"&amp;SUBSTITUTE(SUBSTITUTE(E$1,"standard",""),"|Float",""),ChapterTable!$1:$1,0),0),
      VLOOKUP($A186-ChapterTable!$P$11,ChapterTable!$1:$1048576,MATCH("최종"&amp;SUBSTITUTE(SUBSTITUTE(E$1,"standard",""),"|Float",""),ChapterTable!$1:$1,0),0)*ChapterTable!$P$14
    ),
  OFFSET(E186,-$B186+IF($L186,1,0),0)*IF($B186&gt;OFFSET($B186,1,0),ChapterTable!$R$17,1)*
    (VLOOKUP(SUBSTITUTE(SUBSTITUTE(E$1,"standard",""),"|Float","")&amp;IF(OR($L186=TRUE,$A186=0,MOD($A186,ChapterTable!$R$20)&lt;&gt;0),"","보스")&amp;"인게임누적곱배수",ChapterTable!$R:$S,2,0)^C186
    +VLOOKUP(SUBSTITUTE(SUBSTITUTE(E$1,"standard",""),"|Float","")&amp;IF(OR($L186=TRUE,$A186=0,MOD($A186,ChapterTable!$R$20)&lt;&gt;0),"","보스")&amp;"인게임누적합배수",ChapterTable!$R:$S,2,0)*C186)
  )
  )
  )
)</f>
        <v>405</v>
      </c>
      <c r="F186" s="1">
        <f ca="1">IF(AND($A186=0,$B186=1),
    VLOOKUP(1,ChapterTable!$1:$1048576,MATCH("최종"&amp;SUBSTITUTE(SUBSTITUTE(F$1,"standard",""),"|Float",""),ChapterTable!$1:$1,0),0)*ChapterTable!$P$17,
  IF(AND($A186=0,$B186=0),
    F187,
  IF($B186=0,
    VLOOKUP($A186,ChapterTable!$1:$1048576,MATCH("최종"&amp;SUBSTITUTE(SUBSTITUTE(F$1,"standard",""),"|Float",""),ChapterTable!$1:$1,0),0),
  IF($B186=1,
    IF($L186=FALSE,
      VLOOKUP($A186,ChapterTable!$1:$1048576,MATCH("최종"&amp;SUBSTITUTE(SUBSTITUTE(F$1,"standard",""),"|Float",""),ChapterTable!$1:$1,0),0),
      VLOOKUP($A186-ChapterTable!$P$11,ChapterTable!$1:$1048576,MATCH("최종"&amp;SUBSTITUTE(SUBSTITUTE(F$1,"standard",""),"|Float",""),ChapterTable!$1:$1,0),0)*ChapterTable!$P$14
    ),
  OFFSET(F186,-$B186+IF($L186,1,0),0)*
    (VLOOKUP(SUBSTITUTE(SUBSTITUTE(F$1,"standard",""),"|Float","")&amp;IF(OR($L186=TRUE,$A186=0,MOD($A186,ChapterTable!$R$20)&lt;&gt;0),"","보스")&amp;"인게임누적곱배수",ChapterTable!$R:$S,2,0)^D186
    +VLOOKUP(SUBSTITUTE(SUBSTITUTE(F$1,"standard",""),"|Float","")&amp;IF(OR($L186=TRUE,$A186=0,MOD($A186,ChapterTable!$R$20)&lt;&gt;0),"","보스")&amp;"인게임누적합배수",ChapterTable!$R:$S,2,0)*D186)
  )
  )
  )
)</f>
        <v>168.75</v>
      </c>
      <c r="G186" t="s">
        <v>1162</v>
      </c>
      <c r="J186" t="str">
        <f>IF(ISBLANK(I186),"",
IFERROR(VLOOKUP(I186,[1]StringTable!$1:$1048576,MATCH("kor|String",[1]StringTable!$1:$1,0),0),
"스트링없음"))</f>
        <v/>
      </c>
      <c r="L186" t="b">
        <v>0</v>
      </c>
      <c r="M186" t="s">
        <v>1163</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22"/>
        <v>0</v>
      </c>
      <c r="AJ186">
        <f t="shared" si="20"/>
        <v>0</v>
      </c>
      <c r="AK186">
        <f t="shared" si="21"/>
        <v>0</v>
      </c>
      <c r="AL186">
        <v>0</v>
      </c>
    </row>
    <row r="187" spans="1:38" x14ac:dyDescent="0.3">
      <c r="A187">
        <v>4</v>
      </c>
      <c r="B187">
        <v>1</v>
      </c>
      <c r="C187">
        <f>IF(OR($L187=TRUE,$A187=0,MOD($A187,ChapterTable!$R$20)&lt;&gt;0),
MAX(0,INT(($B187+ChapterTable!$P$26+VLOOKUP(SUBSTITUTE(C$1,"성장단계","")&amp;"단계오프셋",ChapterTable!$R:$S,2,0))/ChapterTable!$P$23)),
MAX(0,INT(($B187+ChapterTable!$R$26+VLOOKUP(SUBSTITUTE(C$1,"성장단계","")&amp;"보스단계오프셋",ChapterTable!$R:$S,2,0))/ChapterTable!$R$23)))</f>
        <v>0</v>
      </c>
      <c r="D187">
        <f>IF(OR($L187=TRUE,$A187=0,MOD($A187,ChapterTable!$R$20)&lt;&gt;0),
MAX(0,INT(($B187+ChapterTable!$P$26+VLOOKUP(SUBSTITUTE(D$1,"성장단계","")&amp;"단계오프셋",ChapterTable!$R:$S,2,0))/ChapterTable!$P$23)),
MAX(0,INT(($B187+ChapterTable!$R$26+VLOOKUP(SUBSTITUTE(D$1,"성장단계","")&amp;"보스단계오프셋",ChapterTable!$R:$S,2,0))/ChapterTable!$R$23)))</f>
        <v>0</v>
      </c>
      <c r="E187" s="1">
        <f ca="1">IF(AND($A187=0,$B187=1),
    VLOOKUP(1,ChapterTable!$1:$1048576,MATCH("최종"&amp;SUBSTITUTE(SUBSTITUTE(E$1,"standard",""),"|Float",""),ChapterTable!$1:$1,0),0)*ChapterTable!$P$17,
  IF(AND($A187=0,$B187=0),
    E188,
  IF($B187=0,
    VLOOKUP($A187,ChapterTable!$1:$1048576,MATCH("최종"&amp;SUBSTITUTE(SUBSTITUTE(E$1,"standard",""),"|Float",""),ChapterTable!$1:$1,0),0),
  IF($B187=1,
    IF($L187=FALSE,
      VLOOKUP($A187,ChapterTable!$1:$1048576,MATCH("최종"&amp;SUBSTITUTE(SUBSTITUTE(E$1,"standard",""),"|Float",""),ChapterTable!$1:$1,0),0),
      VLOOKUP($A187-ChapterTable!$P$11,ChapterTable!$1:$1048576,MATCH("최종"&amp;SUBSTITUTE(SUBSTITUTE(E$1,"standard",""),"|Float",""),ChapterTable!$1:$1,0),0)*ChapterTable!$P$14
    ),
  OFFSET(E187,-$B187+IF($L187,1,0),0)*IF($B187&gt;OFFSET($B187,1,0),ChapterTable!$R$17,1)*
    (VLOOKUP(SUBSTITUTE(SUBSTITUTE(E$1,"standard",""),"|Float","")&amp;IF(OR($L187=TRUE,$A187=0,MOD($A187,ChapterTable!$R$20)&lt;&gt;0),"","보스")&amp;"인게임누적곱배수",ChapterTable!$R:$S,2,0)^C187
    +VLOOKUP(SUBSTITUTE(SUBSTITUTE(E$1,"standard",""),"|Float","")&amp;IF(OR($L187=TRUE,$A187=0,MOD($A187,ChapterTable!$R$20)&lt;&gt;0),"","보스")&amp;"인게임누적합배수",ChapterTable!$R:$S,2,0)*C187)
  )
  )
  )
)</f>
        <v>405</v>
      </c>
      <c r="F187" s="1">
        <f ca="1">IF(AND($A187=0,$B187=1),
    VLOOKUP(1,ChapterTable!$1:$1048576,MATCH("최종"&amp;SUBSTITUTE(SUBSTITUTE(F$1,"standard",""),"|Float",""),ChapterTable!$1:$1,0),0)*ChapterTable!$P$17,
  IF(AND($A187=0,$B187=0),
    F188,
  IF($B187=0,
    VLOOKUP($A187,ChapterTable!$1:$1048576,MATCH("최종"&amp;SUBSTITUTE(SUBSTITUTE(F$1,"standard",""),"|Float",""),ChapterTable!$1:$1,0),0),
  IF($B187=1,
    IF($L187=FALSE,
      VLOOKUP($A187,ChapterTable!$1:$1048576,MATCH("최종"&amp;SUBSTITUTE(SUBSTITUTE(F$1,"standard",""),"|Float",""),ChapterTable!$1:$1,0),0),
      VLOOKUP($A187-ChapterTable!$P$11,ChapterTable!$1:$1048576,MATCH("최종"&amp;SUBSTITUTE(SUBSTITUTE(F$1,"standard",""),"|Float",""),ChapterTable!$1:$1,0),0)*ChapterTable!$P$14
    ),
  OFFSET(F187,-$B187+IF($L187,1,0),0)*
    (VLOOKUP(SUBSTITUTE(SUBSTITUTE(F$1,"standard",""),"|Float","")&amp;IF(OR($L187=TRUE,$A187=0,MOD($A187,ChapterTable!$R$20)&lt;&gt;0),"","보스")&amp;"인게임누적곱배수",ChapterTable!$R:$S,2,0)^D187
    +VLOOKUP(SUBSTITUTE(SUBSTITUTE(F$1,"standard",""),"|Float","")&amp;IF(OR($L187=TRUE,$A187=0,MOD($A187,ChapterTable!$R$20)&lt;&gt;0),"","보스")&amp;"인게임누적합배수",ChapterTable!$R:$S,2,0)*D187)
  )
  )
  )
)</f>
        <v>168.75</v>
      </c>
      <c r="J187" t="str">
        <f>IF(ISBLANK(I187),"",
IFERROR(VLOOKUP(I187,[1]StringTable!$1:$1048576,MATCH("kor|String",[1]StringTable!$1:$1,0),0),
"스트링없음"))</f>
        <v/>
      </c>
      <c r="L187" t="b">
        <v>0</v>
      </c>
      <c r="N187" t="str">
        <f>IF(ISBLANK(M187),"",IF(ISERROR(VLOOKUP(M187,MapTable!$A:$A,1,0)),"맵없음",""))</f>
        <v/>
      </c>
      <c r="O187">
        <f t="shared" si="16"/>
        <v>1</v>
      </c>
      <c r="Q187">
        <f t="shared" si="17"/>
        <v>1</v>
      </c>
      <c r="R187" t="b">
        <f t="shared" ca="1" si="18"/>
        <v>0</v>
      </c>
      <c r="T187" t="b">
        <f t="shared" ca="1" si="19"/>
        <v>0</v>
      </c>
      <c r="U187" t="s">
        <v>1165</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IF(ISBLANK(AB187),"",IF(ISERROR(VLOOKUP(AB187,[3]DropTable!$A:$A,1,0)),"드랍없음",""))</f>
        <v/>
      </c>
      <c r="AE187" t="str">
        <f>IF(ISBLANK(AD187),"",IF(ISERROR(VLOOKUP(AD187,[3]DropTable!$A:$A,1,0)),"드랍없음",""))</f>
        <v/>
      </c>
      <c r="AH187">
        <v>1.5</v>
      </c>
      <c r="AI187">
        <f t="shared" si="22"/>
        <v>1</v>
      </c>
      <c r="AJ187">
        <f t="shared" si="20"/>
        <v>1</v>
      </c>
      <c r="AK187">
        <f t="shared" si="21"/>
        <v>1</v>
      </c>
      <c r="AL187">
        <v>0</v>
      </c>
    </row>
    <row r="188" spans="1:38" x14ac:dyDescent="0.3">
      <c r="A188">
        <v>4</v>
      </c>
      <c r="B188">
        <v>2</v>
      </c>
      <c r="C188">
        <f>IF(OR($L188=TRUE,$A188=0,MOD($A188,ChapterTable!$R$20)&lt;&gt;0),
MAX(0,INT(($B188+ChapterTable!$P$26+VLOOKUP(SUBSTITUTE(C$1,"성장단계","")&amp;"단계오프셋",ChapterTable!$R:$S,2,0))/ChapterTable!$P$23)),
MAX(0,INT(($B188+ChapterTable!$R$26+VLOOKUP(SUBSTITUTE(C$1,"성장단계","")&amp;"보스단계오프셋",ChapterTable!$R:$S,2,0))/ChapterTable!$R$23)))</f>
        <v>0</v>
      </c>
      <c r="D188">
        <f>IF(OR($L188=TRUE,$A188=0,MOD($A188,ChapterTable!$R$20)&lt;&gt;0),
MAX(0,INT(($B188+ChapterTable!$P$26+VLOOKUP(SUBSTITUTE(D$1,"성장단계","")&amp;"단계오프셋",ChapterTable!$R:$S,2,0))/ChapterTable!$P$23)),
MAX(0,INT(($B188+ChapterTable!$R$26+VLOOKUP(SUBSTITUTE(D$1,"성장단계","")&amp;"보스단계오프셋",ChapterTable!$R:$S,2,0))/ChapterTable!$R$23)))</f>
        <v>0</v>
      </c>
      <c r="E188" s="1">
        <f ca="1">IF(AND($A188=0,$B188=1),
    VLOOKUP(1,ChapterTable!$1:$1048576,MATCH("최종"&amp;SUBSTITUTE(SUBSTITUTE(E$1,"standard",""),"|Float",""),ChapterTable!$1:$1,0),0)*ChapterTable!$P$17,
  IF(AND($A188=0,$B188=0),
    E189,
  IF($B188=0,
    VLOOKUP($A188,ChapterTable!$1:$1048576,MATCH("최종"&amp;SUBSTITUTE(SUBSTITUTE(E$1,"standard",""),"|Float",""),ChapterTable!$1:$1,0),0),
  IF($B188=1,
    IF($L188=FALSE,
      VLOOKUP($A188,ChapterTable!$1:$1048576,MATCH("최종"&amp;SUBSTITUTE(SUBSTITUTE(E$1,"standard",""),"|Float",""),ChapterTable!$1:$1,0),0),
      VLOOKUP($A188-ChapterTable!$P$11,ChapterTable!$1:$1048576,MATCH("최종"&amp;SUBSTITUTE(SUBSTITUTE(E$1,"standard",""),"|Float",""),ChapterTable!$1:$1,0),0)*ChapterTable!$P$14
    ),
  OFFSET(E188,-$B188+IF($L188,1,0),0)*IF($B188&gt;OFFSET($B188,1,0),ChapterTable!$R$17,1)*
    (VLOOKUP(SUBSTITUTE(SUBSTITUTE(E$1,"standard",""),"|Float","")&amp;IF(OR($L188=TRUE,$A188=0,MOD($A188,ChapterTable!$R$20)&lt;&gt;0),"","보스")&amp;"인게임누적곱배수",ChapterTable!$R:$S,2,0)^C188
    +VLOOKUP(SUBSTITUTE(SUBSTITUTE(E$1,"standard",""),"|Float","")&amp;IF(OR($L188=TRUE,$A188=0,MOD($A188,ChapterTable!$R$20)&lt;&gt;0),"","보스")&amp;"인게임누적합배수",ChapterTable!$R:$S,2,0)*C188)
  )
  )
  )
)</f>
        <v>405</v>
      </c>
      <c r="F188" s="1">
        <f ca="1">IF(AND($A188=0,$B188=1),
    VLOOKUP(1,ChapterTable!$1:$1048576,MATCH("최종"&amp;SUBSTITUTE(SUBSTITUTE(F$1,"standard",""),"|Float",""),ChapterTable!$1:$1,0),0)*ChapterTable!$P$17,
  IF(AND($A188=0,$B188=0),
    F189,
  IF($B188=0,
    VLOOKUP($A188,ChapterTable!$1:$1048576,MATCH("최종"&amp;SUBSTITUTE(SUBSTITUTE(F$1,"standard",""),"|Float",""),ChapterTable!$1:$1,0),0),
  IF($B188=1,
    IF($L188=FALSE,
      VLOOKUP($A188,ChapterTable!$1:$1048576,MATCH("최종"&amp;SUBSTITUTE(SUBSTITUTE(F$1,"standard",""),"|Float",""),ChapterTable!$1:$1,0),0),
      VLOOKUP($A188-ChapterTable!$P$11,ChapterTable!$1:$1048576,MATCH("최종"&amp;SUBSTITUTE(SUBSTITUTE(F$1,"standard",""),"|Float",""),ChapterTable!$1:$1,0),0)*ChapterTable!$P$14
    ),
  OFFSET(F188,-$B188+IF($L188,1,0),0)*
    (VLOOKUP(SUBSTITUTE(SUBSTITUTE(F$1,"standard",""),"|Float","")&amp;IF(OR($L188=TRUE,$A188=0,MOD($A188,ChapterTable!$R$20)&lt;&gt;0),"","보스")&amp;"인게임누적곱배수",ChapterTable!$R:$S,2,0)^D188
    +VLOOKUP(SUBSTITUTE(SUBSTITUTE(F$1,"standard",""),"|Float","")&amp;IF(OR($L188=TRUE,$A188=0,MOD($A188,ChapterTable!$R$20)&lt;&gt;0),"","보스")&amp;"인게임누적합배수",ChapterTable!$R:$S,2,0)*D188)
  )
  )
  )
)</f>
        <v>168.75</v>
      </c>
      <c r="J188" t="str">
        <f>IF(ISBLANK(I188),"",
IFERROR(VLOOKUP(I188,[1]StringTable!$1:$1048576,MATCH("kor|String",[1]StringTable!$1:$1,0),0),
"스트링없음"))</f>
        <v/>
      </c>
      <c r="L188" t="b">
        <v>0</v>
      </c>
      <c r="N188" t="str">
        <f>IF(ISBLANK(M188),"",IF(ISERROR(VLOOKUP(M188,MapTable!$A:$A,1,0)),"맵없음",""))</f>
        <v/>
      </c>
      <c r="O188">
        <f t="shared" si="16"/>
        <v>1</v>
      </c>
      <c r="Q188">
        <f t="shared" si="17"/>
        <v>1</v>
      </c>
      <c r="R188" t="b">
        <f t="shared" ca="1" si="18"/>
        <v>0</v>
      </c>
      <c r="T188" t="b">
        <f t="shared" ca="1" si="19"/>
        <v>0</v>
      </c>
      <c r="U188" t="s">
        <v>1166</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IF(ISBLANK(AB188),"",IF(ISERROR(VLOOKUP(AB188,[3]DropTable!$A:$A,1,0)),"드랍없음",""))</f>
        <v/>
      </c>
      <c r="AE188" t="str">
        <f>IF(ISBLANK(AD188),"",IF(ISERROR(VLOOKUP(AD188,[3]DropTable!$A:$A,1,0)),"드랍없음",""))</f>
        <v/>
      </c>
      <c r="AH188">
        <v>1.5</v>
      </c>
      <c r="AI188">
        <f t="shared" si="22"/>
        <v>1</v>
      </c>
      <c r="AJ188">
        <f t="shared" si="20"/>
        <v>1</v>
      </c>
      <c r="AK188">
        <f t="shared" si="21"/>
        <v>1</v>
      </c>
      <c r="AL188">
        <v>0</v>
      </c>
    </row>
    <row r="189" spans="1:38" x14ac:dyDescent="0.3">
      <c r="A189">
        <v>4</v>
      </c>
      <c r="B189">
        <v>3</v>
      </c>
      <c r="C189">
        <f>IF(OR($L189=TRUE,$A189=0,MOD($A189,ChapterTable!$R$20)&lt;&gt;0),
MAX(0,INT(($B189+ChapterTable!$P$26+VLOOKUP(SUBSTITUTE(C$1,"성장단계","")&amp;"단계오프셋",ChapterTable!$R:$S,2,0))/ChapterTable!$P$23)),
MAX(0,INT(($B189+ChapterTable!$R$26+VLOOKUP(SUBSTITUTE(C$1,"성장단계","")&amp;"보스단계오프셋",ChapterTable!$R:$S,2,0))/ChapterTable!$R$23)))</f>
        <v>0</v>
      </c>
      <c r="D189">
        <f>IF(OR($L189=TRUE,$A189=0,MOD($A189,ChapterTable!$R$20)&lt;&gt;0),
MAX(0,INT(($B189+ChapterTable!$P$26+VLOOKUP(SUBSTITUTE(D$1,"성장단계","")&amp;"단계오프셋",ChapterTable!$R:$S,2,0))/ChapterTable!$P$23)),
MAX(0,INT(($B189+ChapterTable!$R$26+VLOOKUP(SUBSTITUTE(D$1,"성장단계","")&amp;"보스단계오프셋",ChapterTable!$R:$S,2,0))/ChapterTable!$R$23)))</f>
        <v>0</v>
      </c>
      <c r="E189" s="1">
        <f ca="1">IF(AND($A189=0,$B189=1),
    VLOOKUP(1,ChapterTable!$1:$1048576,MATCH("최종"&amp;SUBSTITUTE(SUBSTITUTE(E$1,"standard",""),"|Float",""),ChapterTable!$1:$1,0),0)*ChapterTable!$P$17,
  IF(AND($A189=0,$B189=0),
    E190,
  IF($B189=0,
    VLOOKUP($A189,ChapterTable!$1:$1048576,MATCH("최종"&amp;SUBSTITUTE(SUBSTITUTE(E$1,"standard",""),"|Float",""),ChapterTable!$1:$1,0),0),
  IF($B189=1,
    IF($L189=FALSE,
      VLOOKUP($A189,ChapterTable!$1:$1048576,MATCH("최종"&amp;SUBSTITUTE(SUBSTITUTE(E$1,"standard",""),"|Float",""),ChapterTable!$1:$1,0),0),
      VLOOKUP($A189-ChapterTable!$P$11,ChapterTable!$1:$1048576,MATCH("최종"&amp;SUBSTITUTE(SUBSTITUTE(E$1,"standard",""),"|Float",""),ChapterTable!$1:$1,0),0)*ChapterTable!$P$14
    ),
  OFFSET(E189,-$B189+IF($L189,1,0),0)*IF($B189&gt;OFFSET($B189,1,0),ChapterTable!$R$17,1)*
    (VLOOKUP(SUBSTITUTE(SUBSTITUTE(E$1,"standard",""),"|Float","")&amp;IF(OR($L189=TRUE,$A189=0,MOD($A189,ChapterTable!$R$20)&lt;&gt;0),"","보스")&amp;"인게임누적곱배수",ChapterTable!$R:$S,2,0)^C189
    +VLOOKUP(SUBSTITUTE(SUBSTITUTE(E$1,"standard",""),"|Float","")&amp;IF(OR($L189=TRUE,$A189=0,MOD($A189,ChapterTable!$R$20)&lt;&gt;0),"","보스")&amp;"인게임누적합배수",ChapterTable!$R:$S,2,0)*C189)
  )
  )
  )
)</f>
        <v>405</v>
      </c>
      <c r="F189" s="1">
        <f ca="1">IF(AND($A189=0,$B189=1),
    VLOOKUP(1,ChapterTable!$1:$1048576,MATCH("최종"&amp;SUBSTITUTE(SUBSTITUTE(F$1,"standard",""),"|Float",""),ChapterTable!$1:$1,0),0)*ChapterTable!$P$17,
  IF(AND($A189=0,$B189=0),
    F190,
  IF($B189=0,
    VLOOKUP($A189,ChapterTable!$1:$1048576,MATCH("최종"&amp;SUBSTITUTE(SUBSTITUTE(F$1,"standard",""),"|Float",""),ChapterTable!$1:$1,0),0),
  IF($B189=1,
    IF($L189=FALSE,
      VLOOKUP($A189,ChapterTable!$1:$1048576,MATCH("최종"&amp;SUBSTITUTE(SUBSTITUTE(F$1,"standard",""),"|Float",""),ChapterTable!$1:$1,0),0),
      VLOOKUP($A189-ChapterTable!$P$11,ChapterTable!$1:$1048576,MATCH("최종"&amp;SUBSTITUTE(SUBSTITUTE(F$1,"standard",""),"|Float",""),ChapterTable!$1:$1,0),0)*ChapterTable!$P$14
    ),
  OFFSET(F189,-$B189+IF($L189,1,0),0)*
    (VLOOKUP(SUBSTITUTE(SUBSTITUTE(F$1,"standard",""),"|Float","")&amp;IF(OR($L189=TRUE,$A189=0,MOD($A189,ChapterTable!$R$20)&lt;&gt;0),"","보스")&amp;"인게임누적곱배수",ChapterTable!$R:$S,2,0)^D189
    +VLOOKUP(SUBSTITUTE(SUBSTITUTE(F$1,"standard",""),"|Float","")&amp;IF(OR($L189=TRUE,$A189=0,MOD($A189,ChapterTable!$R$20)&lt;&gt;0),"","보스")&amp;"인게임누적합배수",ChapterTable!$R:$S,2,0)*D189)
  )
  )
  )
)</f>
        <v>168.75</v>
      </c>
      <c r="J189" t="str">
        <f>IF(ISBLANK(I189),"",
IFERROR(VLOOKUP(I189,[1]StringTable!$1:$1048576,MATCH("kor|String",[1]StringTable!$1:$1,0),0),
"스트링없음"))</f>
        <v/>
      </c>
      <c r="L189" t="b">
        <v>0</v>
      </c>
      <c r="N189" t="str">
        <f>IF(ISBLANK(M189),"",IF(ISERROR(VLOOKUP(M189,MapTable!$A:$A,1,0)),"맵없음",""))</f>
        <v/>
      </c>
      <c r="O189">
        <f t="shared" si="16"/>
        <v>1</v>
      </c>
      <c r="Q189">
        <f t="shared" si="17"/>
        <v>1</v>
      </c>
      <c r="R189" t="b">
        <f t="shared" ca="1" si="18"/>
        <v>0</v>
      </c>
      <c r="T189" t="b">
        <f t="shared" ca="1" si="19"/>
        <v>0</v>
      </c>
      <c r="U189" t="s">
        <v>1167</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IF(ISBLANK(AB189),"",IF(ISERROR(VLOOKUP(AB189,[3]DropTable!$A:$A,1,0)),"드랍없음",""))</f>
        <v/>
      </c>
      <c r="AE189" t="str">
        <f>IF(ISBLANK(AD189),"",IF(ISERROR(VLOOKUP(AD189,[3]DropTable!$A:$A,1,0)),"드랍없음",""))</f>
        <v/>
      </c>
      <c r="AH189">
        <v>1.5</v>
      </c>
      <c r="AI189">
        <f t="shared" si="22"/>
        <v>1</v>
      </c>
      <c r="AJ189">
        <f t="shared" si="20"/>
        <v>1</v>
      </c>
      <c r="AK189">
        <f t="shared" si="21"/>
        <v>1</v>
      </c>
      <c r="AL189">
        <v>0</v>
      </c>
    </row>
    <row r="190" spans="1:38" x14ac:dyDescent="0.3">
      <c r="A190">
        <v>4</v>
      </c>
      <c r="B190">
        <v>4</v>
      </c>
      <c r="C190">
        <f>IF(OR($L190=TRUE,$A190=0,MOD($A190,ChapterTable!$R$20)&lt;&gt;0),
MAX(0,INT(($B190+ChapterTable!$P$26+VLOOKUP(SUBSTITUTE(C$1,"성장단계","")&amp;"단계오프셋",ChapterTable!$R:$S,2,0))/ChapterTable!$P$23)),
MAX(0,INT(($B190+ChapterTable!$R$26+VLOOKUP(SUBSTITUTE(C$1,"성장단계","")&amp;"보스단계오프셋",ChapterTable!$R:$S,2,0))/ChapterTable!$R$23)))</f>
        <v>0</v>
      </c>
      <c r="D190">
        <f>IF(OR($L190=TRUE,$A190=0,MOD($A190,ChapterTable!$R$20)&lt;&gt;0),
MAX(0,INT(($B190+ChapterTable!$P$26+VLOOKUP(SUBSTITUTE(D$1,"성장단계","")&amp;"단계오프셋",ChapterTable!$R:$S,2,0))/ChapterTable!$P$23)),
MAX(0,INT(($B190+ChapterTable!$R$26+VLOOKUP(SUBSTITUTE(D$1,"성장단계","")&amp;"보스단계오프셋",ChapterTable!$R:$S,2,0))/ChapterTable!$R$23)))</f>
        <v>0</v>
      </c>
      <c r="E190" s="1">
        <f ca="1">IF(AND($A190=0,$B190=1),
    VLOOKUP(1,ChapterTable!$1:$1048576,MATCH("최종"&amp;SUBSTITUTE(SUBSTITUTE(E$1,"standard",""),"|Float",""),ChapterTable!$1:$1,0),0)*ChapterTable!$P$17,
  IF(AND($A190=0,$B190=0),
    E191,
  IF($B190=0,
    VLOOKUP($A190,ChapterTable!$1:$1048576,MATCH("최종"&amp;SUBSTITUTE(SUBSTITUTE(E$1,"standard",""),"|Float",""),ChapterTable!$1:$1,0),0),
  IF($B190=1,
    IF($L190=FALSE,
      VLOOKUP($A190,ChapterTable!$1:$1048576,MATCH("최종"&amp;SUBSTITUTE(SUBSTITUTE(E$1,"standard",""),"|Float",""),ChapterTable!$1:$1,0),0),
      VLOOKUP($A190-ChapterTable!$P$11,ChapterTable!$1:$1048576,MATCH("최종"&amp;SUBSTITUTE(SUBSTITUTE(E$1,"standard",""),"|Float",""),ChapterTable!$1:$1,0),0)*ChapterTable!$P$14
    ),
  OFFSET(E190,-$B190+IF($L190,1,0),0)*IF($B190&gt;OFFSET($B190,1,0),ChapterTable!$R$17,1)*
    (VLOOKUP(SUBSTITUTE(SUBSTITUTE(E$1,"standard",""),"|Float","")&amp;IF(OR($L190=TRUE,$A190=0,MOD($A190,ChapterTable!$R$20)&lt;&gt;0),"","보스")&amp;"인게임누적곱배수",ChapterTable!$R:$S,2,0)^C190
    +VLOOKUP(SUBSTITUTE(SUBSTITUTE(E$1,"standard",""),"|Float","")&amp;IF(OR($L190=TRUE,$A190=0,MOD($A190,ChapterTable!$R$20)&lt;&gt;0),"","보스")&amp;"인게임누적합배수",ChapterTable!$R:$S,2,0)*C190)
  )
  )
  )
)</f>
        <v>405</v>
      </c>
      <c r="F190" s="1">
        <f ca="1">IF(AND($A190=0,$B190=1),
    VLOOKUP(1,ChapterTable!$1:$1048576,MATCH("최종"&amp;SUBSTITUTE(SUBSTITUTE(F$1,"standard",""),"|Float",""),ChapterTable!$1:$1,0),0)*ChapterTable!$P$17,
  IF(AND($A190=0,$B190=0),
    F191,
  IF($B190=0,
    VLOOKUP($A190,ChapterTable!$1:$1048576,MATCH("최종"&amp;SUBSTITUTE(SUBSTITUTE(F$1,"standard",""),"|Float",""),ChapterTable!$1:$1,0),0),
  IF($B190=1,
    IF($L190=FALSE,
      VLOOKUP($A190,ChapterTable!$1:$1048576,MATCH("최종"&amp;SUBSTITUTE(SUBSTITUTE(F$1,"standard",""),"|Float",""),ChapterTable!$1:$1,0),0),
      VLOOKUP($A190-ChapterTable!$P$11,ChapterTable!$1:$1048576,MATCH("최종"&amp;SUBSTITUTE(SUBSTITUTE(F$1,"standard",""),"|Float",""),ChapterTable!$1:$1,0),0)*ChapterTable!$P$14
    ),
  OFFSET(F190,-$B190+IF($L190,1,0),0)*
    (VLOOKUP(SUBSTITUTE(SUBSTITUTE(F$1,"standard",""),"|Float","")&amp;IF(OR($L190=TRUE,$A190=0,MOD($A190,ChapterTable!$R$20)&lt;&gt;0),"","보스")&amp;"인게임누적곱배수",ChapterTable!$R:$S,2,0)^D190
    +VLOOKUP(SUBSTITUTE(SUBSTITUTE(F$1,"standard",""),"|Float","")&amp;IF(OR($L190=TRUE,$A190=0,MOD($A190,ChapterTable!$R$20)&lt;&gt;0),"","보스")&amp;"인게임누적합배수",ChapterTable!$R:$S,2,0)*D190)
  )
  )
  )
)</f>
        <v>168.75</v>
      </c>
      <c r="J190" t="str">
        <f>IF(ISBLANK(I190),"",
IFERROR(VLOOKUP(I190,[1]StringTable!$1:$1048576,MATCH("kor|String",[1]StringTable!$1:$1,0),0),
"스트링없음"))</f>
        <v/>
      </c>
      <c r="L190" t="b">
        <v>0</v>
      </c>
      <c r="N190" t="str">
        <f>IF(ISBLANK(M190),"",IF(ISERROR(VLOOKUP(M190,MapTable!$A:$A,1,0)),"맵없음",""))</f>
        <v/>
      </c>
      <c r="O190">
        <f t="shared" si="16"/>
        <v>1</v>
      </c>
      <c r="Q190">
        <f t="shared" si="17"/>
        <v>1</v>
      </c>
      <c r="R190" t="b">
        <f t="shared" ca="1" si="18"/>
        <v>0</v>
      </c>
      <c r="T190" t="b">
        <f t="shared" ca="1" si="19"/>
        <v>0</v>
      </c>
      <c r="U190" t="s">
        <v>934</v>
      </c>
      <c r="V190" t="str">
        <f>IF(ISBLANK(U190),"",IF(ISERROR(VLOOKUP(U190,MapTable!$A:$A,1,0)),"맵없음",""))</f>
        <v/>
      </c>
      <c r="W190" t="s">
        <v>1168</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IF(ISBLANK(AB190),"",IF(ISERROR(VLOOKUP(AB190,[3]DropTable!$A:$A,1,0)),"드랍없음",""))</f>
        <v/>
      </c>
      <c r="AE190" t="str">
        <f>IF(ISBLANK(AD190),"",IF(ISERROR(VLOOKUP(AD190,[3]DropTable!$A:$A,1,0)),"드랍없음",""))</f>
        <v/>
      </c>
      <c r="AH190">
        <v>1.5</v>
      </c>
      <c r="AI190">
        <f t="shared" si="22"/>
        <v>1</v>
      </c>
      <c r="AJ190">
        <f t="shared" si="20"/>
        <v>1</v>
      </c>
      <c r="AK190">
        <f t="shared" si="21"/>
        <v>1</v>
      </c>
      <c r="AL190">
        <v>0</v>
      </c>
    </row>
    <row r="191" spans="1:38" x14ac:dyDescent="0.3">
      <c r="A191">
        <v>4</v>
      </c>
      <c r="B191">
        <v>5</v>
      </c>
      <c r="C191">
        <f>IF(OR($L191=TRUE,$A191=0,MOD($A191,ChapterTable!$R$20)&lt;&gt;0),
MAX(0,INT(($B191+ChapterTable!$P$26+VLOOKUP(SUBSTITUTE(C$1,"성장단계","")&amp;"단계오프셋",ChapterTable!$R:$S,2,0))/ChapterTable!$P$23)),
MAX(0,INT(($B191+ChapterTable!$R$26+VLOOKUP(SUBSTITUTE(C$1,"성장단계","")&amp;"보스단계오프셋",ChapterTable!$R:$S,2,0))/ChapterTable!$R$23)))</f>
        <v>0</v>
      </c>
      <c r="D191">
        <f>IF(OR($L191=TRUE,$A191=0,MOD($A191,ChapterTable!$R$20)&lt;&gt;0),
MAX(0,INT(($B191+ChapterTable!$P$26+VLOOKUP(SUBSTITUTE(D$1,"성장단계","")&amp;"단계오프셋",ChapterTable!$R:$S,2,0))/ChapterTable!$P$23)),
MAX(0,INT(($B191+ChapterTable!$R$26+VLOOKUP(SUBSTITUTE(D$1,"성장단계","")&amp;"보스단계오프셋",ChapterTable!$R:$S,2,0))/ChapterTable!$R$23)))</f>
        <v>0</v>
      </c>
      <c r="E191" s="1">
        <f ca="1">IF(AND($A191=0,$B191=1),
    VLOOKUP(1,ChapterTable!$1:$1048576,MATCH("최종"&amp;SUBSTITUTE(SUBSTITUTE(E$1,"standard",""),"|Float",""),ChapterTable!$1:$1,0),0)*ChapterTable!$P$17,
  IF(AND($A191=0,$B191=0),
    E192,
  IF($B191=0,
    VLOOKUP($A191,ChapterTable!$1:$1048576,MATCH("최종"&amp;SUBSTITUTE(SUBSTITUTE(E$1,"standard",""),"|Float",""),ChapterTable!$1:$1,0),0),
  IF($B191=1,
    IF($L191=FALSE,
      VLOOKUP($A191,ChapterTable!$1:$1048576,MATCH("최종"&amp;SUBSTITUTE(SUBSTITUTE(E$1,"standard",""),"|Float",""),ChapterTable!$1:$1,0),0),
      VLOOKUP($A191-ChapterTable!$P$11,ChapterTable!$1:$1048576,MATCH("최종"&amp;SUBSTITUTE(SUBSTITUTE(E$1,"standard",""),"|Float",""),ChapterTable!$1:$1,0),0)*ChapterTable!$P$14
    ),
  OFFSET(E191,-$B191+IF($L191,1,0),0)*IF($B191&gt;OFFSET($B191,1,0),ChapterTable!$R$17,1)*
    (VLOOKUP(SUBSTITUTE(SUBSTITUTE(E$1,"standard",""),"|Float","")&amp;IF(OR($L191=TRUE,$A191=0,MOD($A191,ChapterTable!$R$20)&lt;&gt;0),"","보스")&amp;"인게임누적곱배수",ChapterTable!$R:$S,2,0)^C191
    +VLOOKUP(SUBSTITUTE(SUBSTITUTE(E$1,"standard",""),"|Float","")&amp;IF(OR($L191=TRUE,$A191=0,MOD($A191,ChapterTable!$R$20)&lt;&gt;0),"","보스")&amp;"인게임누적합배수",ChapterTable!$R:$S,2,0)*C191)
  )
  )
  )
)</f>
        <v>405</v>
      </c>
      <c r="F191" s="1">
        <f ca="1">IF(AND($A191=0,$B191=1),
    VLOOKUP(1,ChapterTable!$1:$1048576,MATCH("최종"&amp;SUBSTITUTE(SUBSTITUTE(F$1,"standard",""),"|Float",""),ChapterTable!$1:$1,0),0)*ChapterTable!$P$17,
  IF(AND($A191=0,$B191=0),
    F192,
  IF($B191=0,
    VLOOKUP($A191,ChapterTable!$1:$1048576,MATCH("최종"&amp;SUBSTITUTE(SUBSTITUTE(F$1,"standard",""),"|Float",""),ChapterTable!$1:$1,0),0),
  IF($B191=1,
    IF($L191=FALSE,
      VLOOKUP($A191,ChapterTable!$1:$1048576,MATCH("최종"&amp;SUBSTITUTE(SUBSTITUTE(F$1,"standard",""),"|Float",""),ChapterTable!$1:$1,0),0),
      VLOOKUP($A191-ChapterTable!$P$11,ChapterTable!$1:$1048576,MATCH("최종"&amp;SUBSTITUTE(SUBSTITUTE(F$1,"standard",""),"|Float",""),ChapterTable!$1:$1,0),0)*ChapterTable!$P$14
    ),
  OFFSET(F191,-$B191+IF($L191,1,0),0)*
    (VLOOKUP(SUBSTITUTE(SUBSTITUTE(F$1,"standard",""),"|Float","")&amp;IF(OR($L191=TRUE,$A191=0,MOD($A191,ChapterTable!$R$20)&lt;&gt;0),"","보스")&amp;"인게임누적곱배수",ChapterTable!$R:$S,2,0)^D191
    +VLOOKUP(SUBSTITUTE(SUBSTITUTE(F$1,"standard",""),"|Float","")&amp;IF(OR($L191=TRUE,$A191=0,MOD($A191,ChapterTable!$R$20)&lt;&gt;0),"","보스")&amp;"인게임누적합배수",ChapterTable!$R:$S,2,0)*D191)
  )
  )
  )
)</f>
        <v>168.75</v>
      </c>
      <c r="J191" t="str">
        <f>IF(ISBLANK(I191),"",
IFERROR(VLOOKUP(I191,[1]StringTable!$1:$1048576,MATCH("kor|String",[1]StringTable!$1:$1,0),0),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983</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IF(ISBLANK(AB191),"",IF(ISERROR(VLOOKUP(AB191,[3]DropTable!$A:$A,1,0)),"드랍없음",""))</f>
        <v/>
      </c>
      <c r="AE191" t="str">
        <f>IF(ISBLANK(AD191),"",IF(ISERROR(VLOOKUP(AD191,[3]DropTable!$A:$A,1,0)),"드랍없음",""))</f>
        <v/>
      </c>
      <c r="AH191">
        <v>1.5</v>
      </c>
      <c r="AI191">
        <f t="shared" si="22"/>
        <v>1</v>
      </c>
      <c r="AJ191">
        <f t="shared" si="20"/>
        <v>1</v>
      </c>
      <c r="AK191">
        <f t="shared" si="21"/>
        <v>1</v>
      </c>
      <c r="AL191">
        <v>0</v>
      </c>
    </row>
    <row r="192" spans="1:38" x14ac:dyDescent="0.3">
      <c r="A192">
        <v>4</v>
      </c>
      <c r="B192">
        <v>6</v>
      </c>
      <c r="C192">
        <f>IF(OR($L192=TRUE,$A192=0,MOD($A192,ChapterTable!$R$20)&lt;&gt;0),
MAX(0,INT(($B192+ChapterTable!$P$26+VLOOKUP(SUBSTITUTE(C$1,"성장단계","")&amp;"단계오프셋",ChapterTable!$R:$S,2,0))/ChapterTable!$P$23)),
MAX(0,INT(($B192+ChapterTable!$R$26+VLOOKUP(SUBSTITUTE(C$1,"성장단계","")&amp;"보스단계오프셋",ChapterTable!$R:$S,2,0))/ChapterTable!$R$23)))</f>
        <v>1</v>
      </c>
      <c r="D192">
        <f>IF(OR($L192=TRUE,$A192=0,MOD($A192,ChapterTable!$R$20)&lt;&gt;0),
MAX(0,INT(($B192+ChapterTable!$P$26+VLOOKUP(SUBSTITUTE(D$1,"성장단계","")&amp;"단계오프셋",ChapterTable!$R:$S,2,0))/ChapterTable!$P$23)),
MAX(0,INT(($B192+ChapterTable!$R$26+VLOOKUP(SUBSTITUTE(D$1,"성장단계","")&amp;"보스단계오프셋",ChapterTable!$R:$S,2,0))/ChapterTable!$R$23)))</f>
        <v>0</v>
      </c>
      <c r="E192" s="1">
        <f ca="1">IF(AND($A192=0,$B192=1),
    VLOOKUP(1,ChapterTable!$1:$1048576,MATCH("최종"&amp;SUBSTITUTE(SUBSTITUTE(E$1,"standard",""),"|Float",""),ChapterTable!$1:$1,0),0)*ChapterTable!$P$17,
  IF(AND($A192=0,$B192=0),
    E193,
  IF($B192=0,
    VLOOKUP($A192,ChapterTable!$1:$1048576,MATCH("최종"&amp;SUBSTITUTE(SUBSTITUTE(E$1,"standard",""),"|Float",""),ChapterTable!$1:$1,0),0),
  IF($B192=1,
    IF($L192=FALSE,
      VLOOKUP($A192,ChapterTable!$1:$1048576,MATCH("최종"&amp;SUBSTITUTE(SUBSTITUTE(E$1,"standard",""),"|Float",""),ChapterTable!$1:$1,0),0),
      VLOOKUP($A192-ChapterTable!$P$11,ChapterTable!$1:$1048576,MATCH("최종"&amp;SUBSTITUTE(SUBSTITUTE(E$1,"standard",""),"|Float",""),ChapterTable!$1:$1,0),0)*ChapterTable!$P$14
    ),
  OFFSET(E192,-$B192+IF($L192,1,0),0)*IF($B192&gt;OFFSET($B192,1,0),ChapterTable!$R$17,1)*
    (VLOOKUP(SUBSTITUTE(SUBSTITUTE(E$1,"standard",""),"|Float","")&amp;IF(OR($L192=TRUE,$A192=0,MOD($A192,ChapterTable!$R$20)&lt;&gt;0),"","보스")&amp;"인게임누적곱배수",ChapterTable!$R:$S,2,0)^C192
    +VLOOKUP(SUBSTITUTE(SUBSTITUTE(E$1,"standard",""),"|Float","")&amp;IF(OR($L192=TRUE,$A192=0,MOD($A192,ChapterTable!$R$20)&lt;&gt;0),"","보스")&amp;"인게임누적합배수",ChapterTable!$R:$S,2,0)*C192)
  )
  )
  )
)</f>
        <v>486</v>
      </c>
      <c r="F192" s="1">
        <f ca="1">IF(AND($A192=0,$B192=1),
    VLOOKUP(1,ChapterTable!$1:$1048576,MATCH("최종"&amp;SUBSTITUTE(SUBSTITUTE(F$1,"standard",""),"|Float",""),ChapterTable!$1:$1,0),0)*ChapterTable!$P$17,
  IF(AND($A192=0,$B192=0),
    F193,
  IF($B192=0,
    VLOOKUP($A192,ChapterTable!$1:$1048576,MATCH("최종"&amp;SUBSTITUTE(SUBSTITUTE(F$1,"standard",""),"|Float",""),ChapterTable!$1:$1,0),0),
  IF($B192=1,
    IF($L192=FALSE,
      VLOOKUP($A192,ChapterTable!$1:$1048576,MATCH("최종"&amp;SUBSTITUTE(SUBSTITUTE(F$1,"standard",""),"|Float",""),ChapterTable!$1:$1,0),0),
      VLOOKUP($A192-ChapterTable!$P$11,ChapterTable!$1:$1048576,MATCH("최종"&amp;SUBSTITUTE(SUBSTITUTE(F$1,"standard",""),"|Float",""),ChapterTable!$1:$1,0),0)*ChapterTable!$P$14
    ),
  OFFSET(F192,-$B192+IF($L192,1,0),0)*
    (VLOOKUP(SUBSTITUTE(SUBSTITUTE(F$1,"standard",""),"|Float","")&amp;IF(OR($L192=TRUE,$A192=0,MOD($A192,ChapterTable!$R$20)&lt;&gt;0),"","보스")&amp;"인게임누적곱배수",ChapterTable!$R:$S,2,0)^D192
    +VLOOKUP(SUBSTITUTE(SUBSTITUTE(F$1,"standard",""),"|Float","")&amp;IF(OR($L192=TRUE,$A192=0,MOD($A192,ChapterTable!$R$20)&lt;&gt;0),"","보스")&amp;"인게임누적합배수",ChapterTable!$R:$S,2,0)*D192)
  )
  )
  )
)</f>
        <v>168.75</v>
      </c>
      <c r="J192" t="str">
        <f>IF(ISBLANK(I192),"",
IFERROR(VLOOKUP(I192,[1]StringTable!$1:$1048576,MATCH("kor|String",[1]StringTable!$1:$1,0),0),
"스트링없음"))</f>
        <v/>
      </c>
      <c r="L192" t="b">
        <v>0</v>
      </c>
      <c r="N192" t="str">
        <f>IF(ISBLANK(M192),"",IF(ISERROR(VLOOKUP(M192,MapTable!$A:$A,1,0)),"맵없음",""))</f>
        <v/>
      </c>
      <c r="O192">
        <f t="shared" si="16"/>
        <v>1</v>
      </c>
      <c r="Q192">
        <f t="shared" si="17"/>
        <v>1</v>
      </c>
      <c r="R192" t="b">
        <f t="shared" ca="1" si="18"/>
        <v>0</v>
      </c>
      <c r="T192" t="b">
        <f t="shared" ca="1" si="19"/>
        <v>0</v>
      </c>
      <c r="U192" t="s">
        <v>935</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IF(ISBLANK(AB192),"",IF(ISERROR(VLOOKUP(AB192,[3]DropTable!$A:$A,1,0)),"드랍없음",""))</f>
        <v/>
      </c>
      <c r="AE192" t="str">
        <f>IF(ISBLANK(AD192),"",IF(ISERROR(VLOOKUP(AD192,[3]DropTable!$A:$A,1,0)),"드랍없음",""))</f>
        <v/>
      </c>
      <c r="AH192">
        <v>1.5</v>
      </c>
      <c r="AI192">
        <f t="shared" si="22"/>
        <v>1</v>
      </c>
      <c r="AJ192">
        <f t="shared" si="20"/>
        <v>1</v>
      </c>
      <c r="AK192">
        <f t="shared" si="21"/>
        <v>1</v>
      </c>
      <c r="AL192">
        <v>0</v>
      </c>
    </row>
    <row r="193" spans="1:38" x14ac:dyDescent="0.3">
      <c r="A193">
        <v>4</v>
      </c>
      <c r="B193">
        <v>7</v>
      </c>
      <c r="C193">
        <f>IF(OR($L193=TRUE,$A193=0,MOD($A193,ChapterTable!$R$20)&lt;&gt;0),
MAX(0,INT(($B193+ChapterTable!$P$26+VLOOKUP(SUBSTITUTE(C$1,"성장단계","")&amp;"단계오프셋",ChapterTable!$R:$S,2,0))/ChapterTable!$P$23)),
MAX(0,INT(($B193+ChapterTable!$R$26+VLOOKUP(SUBSTITUTE(C$1,"성장단계","")&amp;"보스단계오프셋",ChapterTable!$R:$S,2,0))/ChapterTable!$R$23)))</f>
        <v>1</v>
      </c>
      <c r="D193">
        <f>IF(OR($L193=TRUE,$A193=0,MOD($A193,ChapterTable!$R$20)&lt;&gt;0),
MAX(0,INT(($B193+ChapterTable!$P$26+VLOOKUP(SUBSTITUTE(D$1,"성장단계","")&amp;"단계오프셋",ChapterTable!$R:$S,2,0))/ChapterTable!$P$23)),
MAX(0,INT(($B193+ChapterTable!$R$26+VLOOKUP(SUBSTITUTE(D$1,"성장단계","")&amp;"보스단계오프셋",ChapterTable!$R:$S,2,0))/ChapterTable!$R$23)))</f>
        <v>0</v>
      </c>
      <c r="E193" s="1">
        <f ca="1">IF(AND($A193=0,$B193=1),
    VLOOKUP(1,ChapterTable!$1:$1048576,MATCH("최종"&amp;SUBSTITUTE(SUBSTITUTE(E$1,"standard",""),"|Float",""),ChapterTable!$1:$1,0),0)*ChapterTable!$P$17,
  IF(AND($A193=0,$B193=0),
    E194,
  IF($B193=0,
    VLOOKUP($A193,ChapterTable!$1:$1048576,MATCH("최종"&amp;SUBSTITUTE(SUBSTITUTE(E$1,"standard",""),"|Float",""),ChapterTable!$1:$1,0),0),
  IF($B193=1,
    IF($L193=FALSE,
      VLOOKUP($A193,ChapterTable!$1:$1048576,MATCH("최종"&amp;SUBSTITUTE(SUBSTITUTE(E$1,"standard",""),"|Float",""),ChapterTable!$1:$1,0),0),
      VLOOKUP($A193-ChapterTable!$P$11,ChapterTable!$1:$1048576,MATCH("최종"&amp;SUBSTITUTE(SUBSTITUTE(E$1,"standard",""),"|Float",""),ChapterTable!$1:$1,0),0)*ChapterTable!$P$14
    ),
  OFFSET(E193,-$B193+IF($L193,1,0),0)*IF($B193&gt;OFFSET($B193,1,0),ChapterTable!$R$17,1)*
    (VLOOKUP(SUBSTITUTE(SUBSTITUTE(E$1,"standard",""),"|Float","")&amp;IF(OR($L193=TRUE,$A193=0,MOD($A193,ChapterTable!$R$20)&lt;&gt;0),"","보스")&amp;"인게임누적곱배수",ChapterTable!$R:$S,2,0)^C193
    +VLOOKUP(SUBSTITUTE(SUBSTITUTE(E$1,"standard",""),"|Float","")&amp;IF(OR($L193=TRUE,$A193=0,MOD($A193,ChapterTable!$R$20)&lt;&gt;0),"","보스")&amp;"인게임누적합배수",ChapterTable!$R:$S,2,0)*C193)
  )
  )
  )
)</f>
        <v>486</v>
      </c>
      <c r="F193" s="1">
        <f ca="1">IF(AND($A193=0,$B193=1),
    VLOOKUP(1,ChapterTable!$1:$1048576,MATCH("최종"&amp;SUBSTITUTE(SUBSTITUTE(F$1,"standard",""),"|Float",""),ChapterTable!$1:$1,0),0)*ChapterTable!$P$17,
  IF(AND($A193=0,$B193=0),
    F194,
  IF($B193=0,
    VLOOKUP($A193,ChapterTable!$1:$1048576,MATCH("최종"&amp;SUBSTITUTE(SUBSTITUTE(F$1,"standard",""),"|Float",""),ChapterTable!$1:$1,0),0),
  IF($B193=1,
    IF($L193=FALSE,
      VLOOKUP($A193,ChapterTable!$1:$1048576,MATCH("최종"&amp;SUBSTITUTE(SUBSTITUTE(F$1,"standard",""),"|Float",""),ChapterTable!$1:$1,0),0),
      VLOOKUP($A193-ChapterTable!$P$11,ChapterTable!$1:$1048576,MATCH("최종"&amp;SUBSTITUTE(SUBSTITUTE(F$1,"standard",""),"|Float",""),ChapterTable!$1:$1,0),0)*ChapterTable!$P$14
    ),
  OFFSET(F193,-$B193+IF($L193,1,0),0)*
    (VLOOKUP(SUBSTITUTE(SUBSTITUTE(F$1,"standard",""),"|Float","")&amp;IF(OR($L193=TRUE,$A193=0,MOD($A193,ChapterTable!$R$20)&lt;&gt;0),"","보스")&amp;"인게임누적곱배수",ChapterTable!$R:$S,2,0)^D193
    +VLOOKUP(SUBSTITUTE(SUBSTITUTE(F$1,"standard",""),"|Float","")&amp;IF(OR($L193=TRUE,$A193=0,MOD($A193,ChapterTable!$R$20)&lt;&gt;0),"","보스")&amp;"인게임누적합배수",ChapterTable!$R:$S,2,0)*D193)
  )
  )
  )
)</f>
        <v>168.75</v>
      </c>
      <c r="J193" t="str">
        <f>IF(ISBLANK(I193),"",
IFERROR(VLOOKUP(I193,[1]StringTable!$1:$1048576,MATCH("kor|String",[1]StringTable!$1:$1,0),0),
"스트링없음"))</f>
        <v/>
      </c>
      <c r="L193" t="b">
        <v>0</v>
      </c>
      <c r="N193" t="str">
        <f>IF(ISBLANK(M193),"",IF(ISERROR(VLOOKUP(M193,MapTable!$A:$A,1,0)),"맵없음",""))</f>
        <v/>
      </c>
      <c r="O193">
        <f t="shared" si="16"/>
        <v>1</v>
      </c>
      <c r="Q193">
        <f t="shared" si="17"/>
        <v>1</v>
      </c>
      <c r="R193" t="b">
        <f t="shared" ca="1" si="18"/>
        <v>0</v>
      </c>
      <c r="T193" t="b">
        <f t="shared" ca="1" si="19"/>
        <v>0</v>
      </c>
      <c r="U193" t="s">
        <v>936</v>
      </c>
      <c r="V193" t="str">
        <f>IF(ISBLANK(U193),"",IF(ISERROR(VLOOKUP(U193,MapTable!$A:$A,1,0)),"맵없음",""))</f>
        <v/>
      </c>
      <c r="W193" t="s">
        <v>1169</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IF(ISBLANK(AB193),"",IF(ISERROR(VLOOKUP(AB193,[3]DropTable!$A:$A,1,0)),"드랍없음",""))</f>
        <v/>
      </c>
      <c r="AE193" t="str">
        <f>IF(ISBLANK(AD193),"",IF(ISERROR(VLOOKUP(AD193,[3]DropTable!$A:$A,1,0)),"드랍없음",""))</f>
        <v/>
      </c>
      <c r="AH193">
        <v>1.5</v>
      </c>
      <c r="AI193">
        <f t="shared" si="22"/>
        <v>1</v>
      </c>
      <c r="AJ193">
        <f t="shared" si="20"/>
        <v>1</v>
      </c>
      <c r="AK193">
        <f t="shared" si="21"/>
        <v>1</v>
      </c>
      <c r="AL193">
        <v>0</v>
      </c>
    </row>
    <row r="194" spans="1:38" x14ac:dyDescent="0.3">
      <c r="A194">
        <v>4</v>
      </c>
      <c r="B194">
        <v>8</v>
      </c>
      <c r="C194">
        <f>IF(OR($L194=TRUE,$A194=0,MOD($A194,ChapterTable!$R$20)&lt;&gt;0),
MAX(0,INT(($B194+ChapterTable!$P$26+VLOOKUP(SUBSTITUTE(C$1,"성장단계","")&amp;"단계오프셋",ChapterTable!$R:$S,2,0))/ChapterTable!$P$23)),
MAX(0,INT(($B194+ChapterTable!$R$26+VLOOKUP(SUBSTITUTE(C$1,"성장단계","")&amp;"보스단계오프셋",ChapterTable!$R:$S,2,0))/ChapterTable!$R$23)))</f>
        <v>1</v>
      </c>
      <c r="D194">
        <f>IF(OR($L194=TRUE,$A194=0,MOD($A194,ChapterTable!$R$20)&lt;&gt;0),
MAX(0,INT(($B194+ChapterTable!$P$26+VLOOKUP(SUBSTITUTE(D$1,"성장단계","")&amp;"단계오프셋",ChapterTable!$R:$S,2,0))/ChapterTable!$P$23)),
MAX(0,INT(($B194+ChapterTable!$R$26+VLOOKUP(SUBSTITUTE(D$1,"성장단계","")&amp;"보스단계오프셋",ChapterTable!$R:$S,2,0))/ChapterTable!$R$23)))</f>
        <v>0</v>
      </c>
      <c r="E194" s="1">
        <f ca="1">IF(AND($A194=0,$B194=1),
    VLOOKUP(1,ChapterTable!$1:$1048576,MATCH("최종"&amp;SUBSTITUTE(SUBSTITUTE(E$1,"standard",""),"|Float",""),ChapterTable!$1:$1,0),0)*ChapterTable!$P$17,
  IF(AND($A194=0,$B194=0),
    E195,
  IF($B194=0,
    VLOOKUP($A194,ChapterTable!$1:$1048576,MATCH("최종"&amp;SUBSTITUTE(SUBSTITUTE(E$1,"standard",""),"|Float",""),ChapterTable!$1:$1,0),0),
  IF($B194=1,
    IF($L194=FALSE,
      VLOOKUP($A194,ChapterTable!$1:$1048576,MATCH("최종"&amp;SUBSTITUTE(SUBSTITUTE(E$1,"standard",""),"|Float",""),ChapterTable!$1:$1,0),0),
      VLOOKUP($A194-ChapterTable!$P$11,ChapterTable!$1:$1048576,MATCH("최종"&amp;SUBSTITUTE(SUBSTITUTE(E$1,"standard",""),"|Float",""),ChapterTable!$1:$1,0),0)*ChapterTable!$P$14
    ),
  OFFSET(E194,-$B194+IF($L194,1,0),0)*IF($B194&gt;OFFSET($B194,1,0),ChapterTable!$R$17,1)*
    (VLOOKUP(SUBSTITUTE(SUBSTITUTE(E$1,"standard",""),"|Float","")&amp;IF(OR($L194=TRUE,$A194=0,MOD($A194,ChapterTable!$R$20)&lt;&gt;0),"","보스")&amp;"인게임누적곱배수",ChapterTable!$R:$S,2,0)^C194
    +VLOOKUP(SUBSTITUTE(SUBSTITUTE(E$1,"standard",""),"|Float","")&amp;IF(OR($L194=TRUE,$A194=0,MOD($A194,ChapterTable!$R$20)&lt;&gt;0),"","보스")&amp;"인게임누적합배수",ChapterTable!$R:$S,2,0)*C194)
  )
  )
  )
)</f>
        <v>486</v>
      </c>
      <c r="F194" s="1">
        <f ca="1">IF(AND($A194=0,$B194=1),
    VLOOKUP(1,ChapterTable!$1:$1048576,MATCH("최종"&amp;SUBSTITUTE(SUBSTITUTE(F$1,"standard",""),"|Float",""),ChapterTable!$1:$1,0),0)*ChapterTable!$P$17,
  IF(AND($A194=0,$B194=0),
    F195,
  IF($B194=0,
    VLOOKUP($A194,ChapterTable!$1:$1048576,MATCH("최종"&amp;SUBSTITUTE(SUBSTITUTE(F$1,"standard",""),"|Float",""),ChapterTable!$1:$1,0),0),
  IF($B194=1,
    IF($L194=FALSE,
      VLOOKUP($A194,ChapterTable!$1:$1048576,MATCH("최종"&amp;SUBSTITUTE(SUBSTITUTE(F$1,"standard",""),"|Float",""),ChapterTable!$1:$1,0),0),
      VLOOKUP($A194-ChapterTable!$P$11,ChapterTable!$1:$1048576,MATCH("최종"&amp;SUBSTITUTE(SUBSTITUTE(F$1,"standard",""),"|Float",""),ChapterTable!$1:$1,0),0)*ChapterTable!$P$14
    ),
  OFFSET(F194,-$B194+IF($L194,1,0),0)*
    (VLOOKUP(SUBSTITUTE(SUBSTITUTE(F$1,"standard",""),"|Float","")&amp;IF(OR($L194=TRUE,$A194=0,MOD($A194,ChapterTable!$R$20)&lt;&gt;0),"","보스")&amp;"인게임누적곱배수",ChapterTable!$R:$S,2,0)^D194
    +VLOOKUP(SUBSTITUTE(SUBSTITUTE(F$1,"standard",""),"|Float","")&amp;IF(OR($L194=TRUE,$A194=0,MOD($A194,ChapterTable!$R$20)&lt;&gt;0),"","보스")&amp;"인게임누적합배수",ChapterTable!$R:$S,2,0)*D194)
  )
  )
  )
)</f>
        <v>168.75</v>
      </c>
      <c r="J194" t="str">
        <f>IF(ISBLANK(I194),"",
IFERROR(VLOOKUP(I194,[1]StringTable!$1:$1048576,MATCH("kor|String",[1]StringTable!$1:$1,0),0),
"스트링없음"))</f>
        <v/>
      </c>
      <c r="L194" t="b">
        <v>0</v>
      </c>
      <c r="N194" t="str">
        <f>IF(ISBLANK(M194),"",IF(ISERROR(VLOOKUP(M194,MapTable!$A:$A,1,0)),"맵없음",""))</f>
        <v/>
      </c>
      <c r="O194">
        <f t="shared" si="16"/>
        <v>1</v>
      </c>
      <c r="Q194">
        <f t="shared" si="17"/>
        <v>1</v>
      </c>
      <c r="R194" t="b">
        <f t="shared" ca="1" si="18"/>
        <v>0</v>
      </c>
      <c r="T194" t="b">
        <f t="shared" ca="1" si="19"/>
        <v>0</v>
      </c>
      <c r="U194" t="s">
        <v>937</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IF(ISBLANK(AB194),"",IF(ISERROR(VLOOKUP(AB194,[3]DropTable!$A:$A,1,0)),"드랍없음",""))</f>
        <v/>
      </c>
      <c r="AE194" t="str">
        <f>IF(ISBLANK(AD194),"",IF(ISERROR(VLOOKUP(AD194,[3]DropTable!$A:$A,1,0)),"드랍없음",""))</f>
        <v/>
      </c>
      <c r="AH194">
        <v>1.5</v>
      </c>
      <c r="AI194">
        <f t="shared" si="22"/>
        <v>1</v>
      </c>
      <c r="AJ194">
        <f t="shared" si="20"/>
        <v>1</v>
      </c>
      <c r="AK194">
        <f t="shared" si="21"/>
        <v>1</v>
      </c>
      <c r="AL194">
        <v>0</v>
      </c>
    </row>
    <row r="195" spans="1:38" x14ac:dyDescent="0.3">
      <c r="A195">
        <v>4</v>
      </c>
      <c r="B195">
        <v>9</v>
      </c>
      <c r="C195">
        <f>IF(OR($L195=TRUE,$A195=0,MOD($A195,ChapterTable!$R$20)&lt;&gt;0),
MAX(0,INT(($B195+ChapterTable!$P$26+VLOOKUP(SUBSTITUTE(C$1,"성장단계","")&amp;"단계오프셋",ChapterTable!$R:$S,2,0))/ChapterTable!$P$23)),
MAX(0,INT(($B195+ChapterTable!$R$26+VLOOKUP(SUBSTITUTE(C$1,"성장단계","")&amp;"보스단계오프셋",ChapterTable!$R:$S,2,0))/ChapterTable!$R$23)))</f>
        <v>1</v>
      </c>
      <c r="D195">
        <f>IF(OR($L195=TRUE,$A195=0,MOD($A195,ChapterTable!$R$20)&lt;&gt;0),
MAX(0,INT(($B195+ChapterTable!$P$26+VLOOKUP(SUBSTITUTE(D$1,"성장단계","")&amp;"단계오프셋",ChapterTable!$R:$S,2,0))/ChapterTable!$P$23)),
MAX(0,INT(($B195+ChapterTable!$R$26+VLOOKUP(SUBSTITUTE(D$1,"성장단계","")&amp;"보스단계오프셋",ChapterTable!$R:$S,2,0))/ChapterTable!$R$23)))</f>
        <v>0</v>
      </c>
      <c r="E195" s="1">
        <f ca="1">IF(AND($A195=0,$B195=1),
    VLOOKUP(1,ChapterTable!$1:$1048576,MATCH("최종"&amp;SUBSTITUTE(SUBSTITUTE(E$1,"standard",""),"|Float",""),ChapterTable!$1:$1,0),0)*ChapterTable!$P$17,
  IF(AND($A195=0,$B195=0),
    E196,
  IF($B195=0,
    VLOOKUP($A195,ChapterTable!$1:$1048576,MATCH("최종"&amp;SUBSTITUTE(SUBSTITUTE(E$1,"standard",""),"|Float",""),ChapterTable!$1:$1,0),0),
  IF($B195=1,
    IF($L195=FALSE,
      VLOOKUP($A195,ChapterTable!$1:$1048576,MATCH("최종"&amp;SUBSTITUTE(SUBSTITUTE(E$1,"standard",""),"|Float",""),ChapterTable!$1:$1,0),0),
      VLOOKUP($A195-ChapterTable!$P$11,ChapterTable!$1:$1048576,MATCH("최종"&amp;SUBSTITUTE(SUBSTITUTE(E$1,"standard",""),"|Float",""),ChapterTable!$1:$1,0),0)*ChapterTable!$P$14
    ),
  OFFSET(E195,-$B195+IF($L195,1,0),0)*IF($B195&gt;OFFSET($B195,1,0),ChapterTable!$R$17,1)*
    (VLOOKUP(SUBSTITUTE(SUBSTITUTE(E$1,"standard",""),"|Float","")&amp;IF(OR($L195=TRUE,$A195=0,MOD($A195,ChapterTable!$R$20)&lt;&gt;0),"","보스")&amp;"인게임누적곱배수",ChapterTable!$R:$S,2,0)^C195
    +VLOOKUP(SUBSTITUTE(SUBSTITUTE(E$1,"standard",""),"|Float","")&amp;IF(OR($L195=TRUE,$A195=0,MOD($A195,ChapterTable!$R$20)&lt;&gt;0),"","보스")&amp;"인게임누적합배수",ChapterTable!$R:$S,2,0)*C195)
  )
  )
  )
)</f>
        <v>486</v>
      </c>
      <c r="F195" s="1">
        <f ca="1">IF(AND($A195=0,$B195=1),
    VLOOKUP(1,ChapterTable!$1:$1048576,MATCH("최종"&amp;SUBSTITUTE(SUBSTITUTE(F$1,"standard",""),"|Float",""),ChapterTable!$1:$1,0),0)*ChapterTable!$P$17,
  IF(AND($A195=0,$B195=0),
    F196,
  IF($B195=0,
    VLOOKUP($A195,ChapterTable!$1:$1048576,MATCH("최종"&amp;SUBSTITUTE(SUBSTITUTE(F$1,"standard",""),"|Float",""),ChapterTable!$1:$1,0),0),
  IF($B195=1,
    IF($L195=FALSE,
      VLOOKUP($A195,ChapterTable!$1:$1048576,MATCH("최종"&amp;SUBSTITUTE(SUBSTITUTE(F$1,"standard",""),"|Float",""),ChapterTable!$1:$1,0),0),
      VLOOKUP($A195-ChapterTable!$P$11,ChapterTable!$1:$1048576,MATCH("최종"&amp;SUBSTITUTE(SUBSTITUTE(F$1,"standard",""),"|Float",""),ChapterTable!$1:$1,0),0)*ChapterTable!$P$14
    ),
  OFFSET(F195,-$B195+IF($L195,1,0),0)*
    (VLOOKUP(SUBSTITUTE(SUBSTITUTE(F$1,"standard",""),"|Float","")&amp;IF(OR($L195=TRUE,$A195=0,MOD($A195,ChapterTable!$R$20)&lt;&gt;0),"","보스")&amp;"인게임누적곱배수",ChapterTable!$R:$S,2,0)^D195
    +VLOOKUP(SUBSTITUTE(SUBSTITUTE(F$1,"standard",""),"|Float","")&amp;IF(OR($L195=TRUE,$A195=0,MOD($A195,ChapterTable!$R$20)&lt;&gt;0),"","보스")&amp;"인게임누적합배수",ChapterTable!$R:$S,2,0)*D195)
  )
  )
  )
)</f>
        <v>168.75</v>
      </c>
      <c r="J195" t="str">
        <f>IF(ISBLANK(I195),"",
IFERROR(VLOOKUP(I195,[1]StringTable!$1:$1048576,MATCH("kor|String",[1]StringTable!$1:$1,0),0),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938</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IF(ISBLANK(AB195),"",IF(ISERROR(VLOOKUP(AB195,[3]DropTable!$A:$A,1,0)),"드랍없음",""))</f>
        <v/>
      </c>
      <c r="AE195" t="str">
        <f>IF(ISBLANK(AD195),"",IF(ISERROR(VLOOKUP(AD195,[3]DropTable!$A:$A,1,0)),"드랍없음",""))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c r="AL195">
        <v>0</v>
      </c>
    </row>
    <row r="196" spans="1:38" x14ac:dyDescent="0.3">
      <c r="A196">
        <v>4</v>
      </c>
      <c r="B196">
        <v>10</v>
      </c>
      <c r="C196">
        <f>IF(OR($L196=TRUE,$A196=0,MOD($A196,ChapterTable!$R$20)&lt;&gt;0),
MAX(0,INT(($B196+ChapterTable!$P$26+VLOOKUP(SUBSTITUTE(C$1,"성장단계","")&amp;"단계오프셋",ChapterTable!$R:$S,2,0))/ChapterTable!$P$23)),
MAX(0,INT(($B196+ChapterTable!$R$26+VLOOKUP(SUBSTITUTE(C$1,"성장단계","")&amp;"보스단계오프셋",ChapterTable!$R:$S,2,0))/ChapterTable!$R$23)))</f>
        <v>1</v>
      </c>
      <c r="D196">
        <f>IF(OR($L196=TRUE,$A196=0,MOD($A196,ChapterTable!$R$20)&lt;&gt;0),
MAX(0,INT(($B196+ChapterTable!$P$26+VLOOKUP(SUBSTITUTE(D$1,"성장단계","")&amp;"단계오프셋",ChapterTable!$R:$S,2,0))/ChapterTable!$P$23)),
MAX(0,INT(($B196+ChapterTable!$R$26+VLOOKUP(SUBSTITUTE(D$1,"성장단계","")&amp;"보스단계오프셋",ChapterTable!$R:$S,2,0))/ChapterTable!$R$23)))</f>
        <v>0</v>
      </c>
      <c r="E196" s="1">
        <f ca="1">IF(AND($A196=0,$B196=1),
    VLOOKUP(1,ChapterTable!$1:$1048576,MATCH("최종"&amp;SUBSTITUTE(SUBSTITUTE(E$1,"standard",""),"|Float",""),ChapterTable!$1:$1,0),0)*ChapterTable!$P$17,
  IF(AND($A196=0,$B196=0),
    E197,
  IF($B196=0,
    VLOOKUP($A196,ChapterTable!$1:$1048576,MATCH("최종"&amp;SUBSTITUTE(SUBSTITUTE(E$1,"standard",""),"|Float",""),ChapterTable!$1:$1,0),0),
  IF($B196=1,
    IF($L196=FALSE,
      VLOOKUP($A196,ChapterTable!$1:$1048576,MATCH("최종"&amp;SUBSTITUTE(SUBSTITUTE(E$1,"standard",""),"|Float",""),ChapterTable!$1:$1,0),0),
      VLOOKUP($A196-ChapterTable!$P$11,ChapterTable!$1:$1048576,MATCH("최종"&amp;SUBSTITUTE(SUBSTITUTE(E$1,"standard",""),"|Float",""),ChapterTable!$1:$1,0),0)*ChapterTable!$P$14
    ),
  OFFSET(E196,-$B196+IF($L196,1,0),0)*IF($B196&gt;OFFSET($B196,1,0),ChapterTable!$R$17,1)*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
  )
  )
  )
)</f>
        <v>486</v>
      </c>
      <c r="F196" s="1">
        <f ca="1">IF(AND($A196=0,$B196=1),
    VLOOKUP(1,ChapterTable!$1:$1048576,MATCH("최종"&amp;SUBSTITUTE(SUBSTITUTE(F$1,"standard",""),"|Float",""),ChapterTable!$1:$1,0),0)*ChapterTable!$P$17,
  IF(AND($A196=0,$B196=0),
    F197,
  IF($B196=0,
    VLOOKUP($A196,ChapterTable!$1:$1048576,MATCH("최종"&amp;SUBSTITUTE(SUBSTITUTE(F$1,"standard",""),"|Float",""),ChapterTable!$1:$1,0),0),
  IF($B196=1,
    IF($L196=FALSE,
      VLOOKUP($A196,ChapterTable!$1:$1048576,MATCH("최종"&amp;SUBSTITUTE(SUBSTITUTE(F$1,"standard",""),"|Float",""),ChapterTable!$1:$1,0),0),
      VLOOKUP($A196-ChapterTable!$P$11,ChapterTable!$1:$1048576,MATCH("최종"&amp;SUBSTITUTE(SUBSTITUTE(F$1,"standard",""),"|Float",""),ChapterTable!$1:$1,0),0)*ChapterTable!$P$14
    ),
  OFFSET(F196,-$B196+IF($L196,1,0),0)*
    (VLOOKUP(SUBSTITUTE(SUBSTITUTE(F$1,"standard",""),"|Float","")&amp;IF(OR($L196=TRUE,$A196=0,MOD($A196,ChapterTable!$R$20)&lt;&gt;0),"","보스")&amp;"인게임누적곱배수",ChapterTable!$R:$S,2,0)^D196
    +VLOOKUP(SUBSTITUTE(SUBSTITUTE(F$1,"standard",""),"|Float","")&amp;IF(OR($L196=TRUE,$A196=0,MOD($A196,ChapterTable!$R$20)&lt;&gt;0),"","보스")&amp;"인게임누적합배수",ChapterTable!$R:$S,2,0)*D196)
  )
  )
  )
)</f>
        <v>168.75</v>
      </c>
      <c r="J196" t="str">
        <f>IF(ISBLANK(I196),"",
IFERROR(VLOOKUP(I196,[1]StringTable!$1:$1048576,MATCH("kor|String",[1]StringTable!$1:$1,0),0),
"스트링없음"))</f>
        <v/>
      </c>
      <c r="L196" t="b">
        <v>0</v>
      </c>
      <c r="N196" t="str">
        <f>IF(ISBLANK(M196),"",IF(ISERROR(VLOOKUP(M196,MapTable!$A:$A,1,0)),"맵없음",""))</f>
        <v/>
      </c>
      <c r="O196">
        <f t="shared" si="23"/>
        <v>21</v>
      </c>
      <c r="Q196">
        <f t="shared" si="24"/>
        <v>21</v>
      </c>
      <c r="R196" t="b">
        <f t="shared" ca="1" si="25"/>
        <v>0</v>
      </c>
      <c r="T196" t="b">
        <f t="shared" ca="1" si="26"/>
        <v>0</v>
      </c>
      <c r="U196" t="s">
        <v>978</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5004</v>
      </c>
      <c r="AE196" t="str">
        <f>IF(ISBLANK(AD196),"",IF(ISERROR(VLOOKUP(AD196,[3]DropTable!$A:$A,1,0)),"드랍없음",""))</f>
        <v/>
      </c>
      <c r="AF196">
        <f ca="1">1.25*IF($B196&gt;OFFSET($B196,1,0),ChapterTable!$R$17,1)*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f>
        <v>1.5</v>
      </c>
      <c r="AG196">
        <f ca="1">35/AF196</f>
        <v>23.333333333333332</v>
      </c>
      <c r="AH196">
        <v>1.5</v>
      </c>
      <c r="AI196">
        <f t="shared" ref="AI196:AI259" si="29">IF(B196=0,0,1/(INT((B196-1)/10)+1))</f>
        <v>1</v>
      </c>
      <c r="AJ196">
        <f t="shared" si="27"/>
        <v>1</v>
      </c>
      <c r="AK196">
        <f t="shared" si="28"/>
        <v>1</v>
      </c>
      <c r="AL196">
        <v>0</v>
      </c>
    </row>
    <row r="197" spans="1:38" x14ac:dyDescent="0.3">
      <c r="A197">
        <v>4</v>
      </c>
      <c r="B197">
        <v>11</v>
      </c>
      <c r="C197">
        <f>IF(OR($L197=TRUE,$A197=0,MOD($A197,ChapterTable!$R$20)&lt;&gt;0),
MAX(0,INT(($B197+ChapterTable!$P$26+VLOOKUP(SUBSTITUTE(C$1,"성장단계","")&amp;"단계오프셋",ChapterTable!$R:$S,2,0))/ChapterTable!$P$23)),
MAX(0,INT(($B197+ChapterTable!$R$26+VLOOKUP(SUBSTITUTE(C$1,"성장단계","")&amp;"보스단계오프셋",ChapterTable!$R:$S,2,0))/ChapterTable!$R$23)))</f>
        <v>1</v>
      </c>
      <c r="D197">
        <f>IF(OR($L197=TRUE,$A197=0,MOD($A197,ChapterTable!$R$20)&lt;&gt;0),
MAX(0,INT(($B197+ChapterTable!$P$26+VLOOKUP(SUBSTITUTE(D$1,"성장단계","")&amp;"단계오프셋",ChapterTable!$R:$S,2,0))/ChapterTable!$P$23)),
MAX(0,INT(($B197+ChapterTable!$R$26+VLOOKUP(SUBSTITUTE(D$1,"성장단계","")&amp;"보스단계오프셋",ChapterTable!$R:$S,2,0))/ChapterTable!$R$23)))</f>
        <v>1</v>
      </c>
      <c r="E197" s="1">
        <f ca="1">IF(AND($A197=0,$B197=1),
    VLOOKUP(1,ChapterTable!$1:$1048576,MATCH("최종"&amp;SUBSTITUTE(SUBSTITUTE(E$1,"standard",""),"|Float",""),ChapterTable!$1:$1,0),0)*ChapterTable!$P$17,
  IF(AND($A197=0,$B197=0),
    E198,
  IF($B197=0,
    VLOOKUP($A197,ChapterTable!$1:$1048576,MATCH("최종"&amp;SUBSTITUTE(SUBSTITUTE(E$1,"standard",""),"|Float",""),ChapterTable!$1:$1,0),0),
  IF($B197=1,
    IF($L197=FALSE,
      VLOOKUP($A197,ChapterTable!$1:$1048576,MATCH("최종"&amp;SUBSTITUTE(SUBSTITUTE(E$1,"standard",""),"|Float",""),ChapterTable!$1:$1,0),0),
      VLOOKUP($A197-ChapterTable!$P$11,ChapterTable!$1:$1048576,MATCH("최종"&amp;SUBSTITUTE(SUBSTITUTE(E$1,"standard",""),"|Float",""),ChapterTable!$1:$1,0),0)*ChapterTable!$P$14
    ),
  OFFSET(E197,-$B197+IF($L197,1,0),0)*IF($B197&gt;OFFSET($B197,1,0),ChapterTable!$R$17,1)*
    (VLOOKUP(SUBSTITUTE(SUBSTITUTE(E$1,"standard",""),"|Float","")&amp;IF(OR($L197=TRUE,$A197=0,MOD($A197,ChapterTable!$R$20)&lt;&gt;0),"","보스")&amp;"인게임누적곱배수",ChapterTable!$R:$S,2,0)^C197
    +VLOOKUP(SUBSTITUTE(SUBSTITUTE(E$1,"standard",""),"|Float","")&amp;IF(OR($L197=TRUE,$A197=0,MOD($A197,ChapterTable!$R$20)&lt;&gt;0),"","보스")&amp;"인게임누적합배수",ChapterTable!$R:$S,2,0)*C197)
  )
  )
  )
)</f>
        <v>486</v>
      </c>
      <c r="F197" s="1">
        <f ca="1">IF(AND($A197=0,$B197=1),
    VLOOKUP(1,ChapterTable!$1:$1048576,MATCH("최종"&amp;SUBSTITUTE(SUBSTITUTE(F$1,"standard",""),"|Float",""),ChapterTable!$1:$1,0),0)*ChapterTable!$P$17,
  IF(AND($A197=0,$B197=0),
    F198,
  IF($B197=0,
    VLOOKUP($A197,ChapterTable!$1:$1048576,MATCH("최종"&amp;SUBSTITUTE(SUBSTITUTE(F$1,"standard",""),"|Float",""),ChapterTable!$1:$1,0),0),
  IF($B197=1,
    IF($L197=FALSE,
      VLOOKUP($A197,ChapterTable!$1:$1048576,MATCH("최종"&amp;SUBSTITUTE(SUBSTITUTE(F$1,"standard",""),"|Float",""),ChapterTable!$1:$1,0),0),
      VLOOKUP($A197-ChapterTable!$P$11,ChapterTable!$1:$1048576,MATCH("최종"&amp;SUBSTITUTE(SUBSTITUTE(F$1,"standard",""),"|Float",""),ChapterTable!$1:$1,0),0)*ChapterTable!$P$14
    ),
  OFFSET(F197,-$B197+IF($L197,1,0),0)*
    (VLOOKUP(SUBSTITUTE(SUBSTITUTE(F$1,"standard",""),"|Float","")&amp;IF(OR($L197=TRUE,$A197=0,MOD($A197,ChapterTable!$R$20)&lt;&gt;0),"","보스")&amp;"인게임누적곱배수",ChapterTable!$R:$S,2,0)^D197
    +VLOOKUP(SUBSTITUTE(SUBSTITUTE(F$1,"standard",""),"|Float","")&amp;IF(OR($L197=TRUE,$A197=0,MOD($A197,ChapterTable!$R$20)&lt;&gt;0),"","보스")&amp;"인게임누적합배수",ChapterTable!$R:$S,2,0)*D197)
  )
  )
  )
)</f>
        <v>181.40625</v>
      </c>
      <c r="G197" t="s">
        <v>716</v>
      </c>
      <c r="J197" t="str">
        <f>IF(ISBLANK(I197),"",
IFERROR(VLOOKUP(I197,[1]StringTable!$1:$1048576,MATCH("kor|String",[1]StringTable!$1:$1,0),0),
"스트링없음"))</f>
        <v/>
      </c>
      <c r="L197" t="b">
        <v>0</v>
      </c>
      <c r="N197" t="str">
        <f>IF(ISBLANK(M197),"",IF(ISERROR(VLOOKUP(M197,MapTable!$A:$A,1,0)),"맵없음",""))</f>
        <v/>
      </c>
      <c r="O197">
        <f t="shared" si="23"/>
        <v>2</v>
      </c>
      <c r="Q197">
        <f t="shared" si="24"/>
        <v>2</v>
      </c>
      <c r="R197" t="b">
        <f t="shared" ca="1" si="25"/>
        <v>0</v>
      </c>
      <c r="T197" t="b">
        <f t="shared" ca="1" si="26"/>
        <v>0</v>
      </c>
      <c r="U197" t="s">
        <v>939</v>
      </c>
      <c r="V197" t="str">
        <f>IF(ISBLANK(U197),"",IF(ISERROR(VLOOKUP(U197,MapTable!$A:$A,1,0)),"맵없음",""))</f>
        <v/>
      </c>
      <c r="W197" t="s">
        <v>1013</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IF(ISBLANK(AB197),"",IF(ISERROR(VLOOKUP(AB197,[3]DropTable!$A:$A,1,0)),"드랍없음",""))</f>
        <v/>
      </c>
      <c r="AE197" t="str">
        <f>IF(ISBLANK(AD197),"",IF(ISERROR(VLOOKUP(AD197,[3]DropTable!$A:$A,1,0)),"드랍없음",""))</f>
        <v/>
      </c>
      <c r="AH197">
        <v>1.5</v>
      </c>
      <c r="AI197">
        <f t="shared" si="29"/>
        <v>0.5</v>
      </c>
      <c r="AJ197">
        <f t="shared" si="27"/>
        <v>0.54666666600000002</v>
      </c>
      <c r="AK197">
        <f t="shared" si="28"/>
        <v>1</v>
      </c>
      <c r="AL197">
        <v>0</v>
      </c>
    </row>
    <row r="198" spans="1:38" x14ac:dyDescent="0.3">
      <c r="A198">
        <v>4</v>
      </c>
      <c r="B198">
        <v>12</v>
      </c>
      <c r="C198">
        <f>IF(OR($L198=TRUE,$A198=0,MOD($A198,ChapterTable!$R$20)&lt;&gt;0),
MAX(0,INT(($B198+ChapterTable!$P$26+VLOOKUP(SUBSTITUTE(C$1,"성장단계","")&amp;"단계오프셋",ChapterTable!$R:$S,2,0))/ChapterTable!$P$23)),
MAX(0,INT(($B198+ChapterTable!$R$26+VLOOKUP(SUBSTITUTE(C$1,"성장단계","")&amp;"보스단계오프셋",ChapterTable!$R:$S,2,0))/ChapterTable!$R$23)))</f>
        <v>1</v>
      </c>
      <c r="D198">
        <f>IF(OR($L198=TRUE,$A198=0,MOD($A198,ChapterTable!$R$20)&lt;&gt;0),
MAX(0,INT(($B198+ChapterTable!$P$26+VLOOKUP(SUBSTITUTE(D$1,"성장단계","")&amp;"단계오프셋",ChapterTable!$R:$S,2,0))/ChapterTable!$P$23)),
MAX(0,INT(($B198+ChapterTable!$R$26+VLOOKUP(SUBSTITUTE(D$1,"성장단계","")&amp;"보스단계오프셋",ChapterTable!$R:$S,2,0))/ChapterTable!$R$23)))</f>
        <v>1</v>
      </c>
      <c r="E198" s="1">
        <f ca="1">IF(AND($A198=0,$B198=1),
    VLOOKUP(1,ChapterTable!$1:$1048576,MATCH("최종"&amp;SUBSTITUTE(SUBSTITUTE(E$1,"standard",""),"|Float",""),ChapterTable!$1:$1,0),0)*ChapterTable!$P$17,
  IF(AND($A198=0,$B198=0),
    E199,
  IF($B198=0,
    VLOOKUP($A198,ChapterTable!$1:$1048576,MATCH("최종"&amp;SUBSTITUTE(SUBSTITUTE(E$1,"standard",""),"|Float",""),ChapterTable!$1:$1,0),0),
  IF($B198=1,
    IF($L198=FALSE,
      VLOOKUP($A198,ChapterTable!$1:$1048576,MATCH("최종"&amp;SUBSTITUTE(SUBSTITUTE(E$1,"standard",""),"|Float",""),ChapterTable!$1:$1,0),0),
      VLOOKUP($A198-ChapterTable!$P$11,ChapterTable!$1:$1048576,MATCH("최종"&amp;SUBSTITUTE(SUBSTITUTE(E$1,"standard",""),"|Float",""),ChapterTable!$1:$1,0),0)*ChapterTable!$P$14
    ),
  OFFSET(E198,-$B198+IF($L198,1,0),0)*IF($B198&gt;OFFSET($B198,1,0),ChapterTable!$R$17,1)*
    (VLOOKUP(SUBSTITUTE(SUBSTITUTE(E$1,"standard",""),"|Float","")&amp;IF(OR($L198=TRUE,$A198=0,MOD($A198,ChapterTable!$R$20)&lt;&gt;0),"","보스")&amp;"인게임누적곱배수",ChapterTable!$R:$S,2,0)^C198
    +VLOOKUP(SUBSTITUTE(SUBSTITUTE(E$1,"standard",""),"|Float","")&amp;IF(OR($L198=TRUE,$A198=0,MOD($A198,ChapterTable!$R$20)&lt;&gt;0),"","보스")&amp;"인게임누적합배수",ChapterTable!$R:$S,2,0)*C198)
  )
  )
  )
)</f>
        <v>486</v>
      </c>
      <c r="F198" s="1">
        <f ca="1">IF(AND($A198=0,$B198=1),
    VLOOKUP(1,ChapterTable!$1:$1048576,MATCH("최종"&amp;SUBSTITUTE(SUBSTITUTE(F$1,"standard",""),"|Float",""),ChapterTable!$1:$1,0),0)*ChapterTable!$P$17,
  IF(AND($A198=0,$B198=0),
    F199,
  IF($B198=0,
    VLOOKUP($A198,ChapterTable!$1:$1048576,MATCH("최종"&amp;SUBSTITUTE(SUBSTITUTE(F$1,"standard",""),"|Float",""),ChapterTable!$1:$1,0),0),
  IF($B198=1,
    IF($L198=FALSE,
      VLOOKUP($A198,ChapterTable!$1:$1048576,MATCH("최종"&amp;SUBSTITUTE(SUBSTITUTE(F$1,"standard",""),"|Float",""),ChapterTable!$1:$1,0),0),
      VLOOKUP($A198-ChapterTable!$P$11,ChapterTable!$1:$1048576,MATCH("최종"&amp;SUBSTITUTE(SUBSTITUTE(F$1,"standard",""),"|Float",""),ChapterTable!$1:$1,0),0)*ChapterTable!$P$14
    ),
  OFFSET(F198,-$B198+IF($L198,1,0),0)*
    (VLOOKUP(SUBSTITUTE(SUBSTITUTE(F$1,"standard",""),"|Float","")&amp;IF(OR($L198=TRUE,$A198=0,MOD($A198,ChapterTable!$R$20)&lt;&gt;0),"","보스")&amp;"인게임누적곱배수",ChapterTable!$R:$S,2,0)^D198
    +VLOOKUP(SUBSTITUTE(SUBSTITUTE(F$1,"standard",""),"|Float","")&amp;IF(OR($L198=TRUE,$A198=0,MOD($A198,ChapterTable!$R$20)&lt;&gt;0),"","보스")&amp;"인게임누적합배수",ChapterTable!$R:$S,2,0)*D198)
  )
  )
  )
)</f>
        <v>181.40625</v>
      </c>
      <c r="J198" t="str">
        <f>IF(ISBLANK(I198),"",
IFERROR(VLOOKUP(I198,[1]StringTable!$1:$1048576,MATCH("kor|String",[1]StringTable!$1:$1,0),0),
"스트링없음"))</f>
        <v/>
      </c>
      <c r="L198" t="b">
        <v>0</v>
      </c>
      <c r="N198" t="str">
        <f>IF(ISBLANK(M198),"",IF(ISERROR(VLOOKUP(M198,MapTable!$A:$A,1,0)),"맵없음",""))</f>
        <v/>
      </c>
      <c r="O198">
        <f t="shared" si="23"/>
        <v>2</v>
      </c>
      <c r="Q198">
        <f t="shared" si="24"/>
        <v>2</v>
      </c>
      <c r="R198" t="b">
        <f t="shared" ca="1" si="25"/>
        <v>0</v>
      </c>
      <c r="T198" t="b">
        <f t="shared" ca="1" si="26"/>
        <v>0</v>
      </c>
      <c r="U198" t="s">
        <v>940</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IF(ISBLANK(AB198),"",IF(ISERROR(VLOOKUP(AB198,[3]DropTable!$A:$A,1,0)),"드랍없음",""))</f>
        <v/>
      </c>
      <c r="AE198" t="str">
        <f>IF(ISBLANK(AD198),"",IF(ISERROR(VLOOKUP(AD198,[3]DropTable!$A:$A,1,0)),"드랍없음",""))</f>
        <v/>
      </c>
      <c r="AH198">
        <v>1.5</v>
      </c>
      <c r="AI198">
        <f t="shared" si="29"/>
        <v>0.5</v>
      </c>
      <c r="AJ198">
        <f t="shared" si="27"/>
        <v>0.54666666600000002</v>
      </c>
      <c r="AK198">
        <f t="shared" si="28"/>
        <v>1</v>
      </c>
      <c r="AL198">
        <v>0</v>
      </c>
    </row>
    <row r="199" spans="1:38" x14ac:dyDescent="0.3">
      <c r="A199">
        <v>4</v>
      </c>
      <c r="B199">
        <v>13</v>
      </c>
      <c r="C199">
        <f>IF(OR($L199=TRUE,$A199=0,MOD($A199,ChapterTable!$R$20)&lt;&gt;0),
MAX(0,INT(($B199+ChapterTable!$P$26+VLOOKUP(SUBSTITUTE(C$1,"성장단계","")&amp;"단계오프셋",ChapterTable!$R:$S,2,0))/ChapterTable!$P$23)),
MAX(0,INT(($B199+ChapterTable!$R$26+VLOOKUP(SUBSTITUTE(C$1,"성장단계","")&amp;"보스단계오프셋",ChapterTable!$R:$S,2,0))/ChapterTable!$R$23)))</f>
        <v>1</v>
      </c>
      <c r="D199">
        <f>IF(OR($L199=TRUE,$A199=0,MOD($A199,ChapterTable!$R$20)&lt;&gt;0),
MAX(0,INT(($B199+ChapterTable!$P$26+VLOOKUP(SUBSTITUTE(D$1,"성장단계","")&amp;"단계오프셋",ChapterTable!$R:$S,2,0))/ChapterTable!$P$23)),
MAX(0,INT(($B199+ChapterTable!$R$26+VLOOKUP(SUBSTITUTE(D$1,"성장단계","")&amp;"보스단계오프셋",ChapterTable!$R:$S,2,0))/ChapterTable!$R$23)))</f>
        <v>1</v>
      </c>
      <c r="E199" s="1">
        <f ca="1">IF(AND($A199=0,$B199=1),
    VLOOKUP(1,ChapterTable!$1:$1048576,MATCH("최종"&amp;SUBSTITUTE(SUBSTITUTE(E$1,"standard",""),"|Float",""),ChapterTable!$1:$1,0),0)*ChapterTable!$P$17,
  IF(AND($A199=0,$B199=0),
    E200,
  IF($B199=0,
    VLOOKUP($A199,ChapterTable!$1:$1048576,MATCH("최종"&amp;SUBSTITUTE(SUBSTITUTE(E$1,"standard",""),"|Float",""),ChapterTable!$1:$1,0),0),
  IF($B199=1,
    IF($L199=FALSE,
      VLOOKUP($A199,ChapterTable!$1:$1048576,MATCH("최종"&amp;SUBSTITUTE(SUBSTITUTE(E$1,"standard",""),"|Float",""),ChapterTable!$1:$1,0),0),
      VLOOKUP($A199-ChapterTable!$P$11,ChapterTable!$1:$1048576,MATCH("최종"&amp;SUBSTITUTE(SUBSTITUTE(E$1,"standard",""),"|Float",""),ChapterTable!$1:$1,0),0)*ChapterTable!$P$14
    ),
  OFFSET(E199,-$B199+IF($L199,1,0),0)*IF($B199&gt;OFFSET($B199,1,0),ChapterTable!$R$17,1)*
    (VLOOKUP(SUBSTITUTE(SUBSTITUTE(E$1,"standard",""),"|Float","")&amp;IF(OR($L199=TRUE,$A199=0,MOD($A199,ChapterTable!$R$20)&lt;&gt;0),"","보스")&amp;"인게임누적곱배수",ChapterTable!$R:$S,2,0)^C199
    +VLOOKUP(SUBSTITUTE(SUBSTITUTE(E$1,"standard",""),"|Float","")&amp;IF(OR($L199=TRUE,$A199=0,MOD($A199,ChapterTable!$R$20)&lt;&gt;0),"","보스")&amp;"인게임누적합배수",ChapterTable!$R:$S,2,0)*C199)
  )
  )
  )
)</f>
        <v>486</v>
      </c>
      <c r="F199" s="1">
        <f ca="1">IF(AND($A199=0,$B199=1),
    VLOOKUP(1,ChapterTable!$1:$1048576,MATCH("최종"&amp;SUBSTITUTE(SUBSTITUTE(F$1,"standard",""),"|Float",""),ChapterTable!$1:$1,0),0)*ChapterTable!$P$17,
  IF(AND($A199=0,$B199=0),
    F200,
  IF($B199=0,
    VLOOKUP($A199,ChapterTable!$1:$1048576,MATCH("최종"&amp;SUBSTITUTE(SUBSTITUTE(F$1,"standard",""),"|Float",""),ChapterTable!$1:$1,0),0),
  IF($B199=1,
    IF($L199=FALSE,
      VLOOKUP($A199,ChapterTable!$1:$1048576,MATCH("최종"&amp;SUBSTITUTE(SUBSTITUTE(F$1,"standard",""),"|Float",""),ChapterTable!$1:$1,0),0),
      VLOOKUP($A199-ChapterTable!$P$11,ChapterTable!$1:$1048576,MATCH("최종"&amp;SUBSTITUTE(SUBSTITUTE(F$1,"standard",""),"|Float",""),ChapterTable!$1:$1,0),0)*ChapterTable!$P$14
    ),
  OFFSET(F199,-$B199+IF($L199,1,0),0)*
    (VLOOKUP(SUBSTITUTE(SUBSTITUTE(F$1,"standard",""),"|Float","")&amp;IF(OR($L199=TRUE,$A199=0,MOD($A199,ChapterTable!$R$20)&lt;&gt;0),"","보스")&amp;"인게임누적곱배수",ChapterTable!$R:$S,2,0)^D199
    +VLOOKUP(SUBSTITUTE(SUBSTITUTE(F$1,"standard",""),"|Float","")&amp;IF(OR($L199=TRUE,$A199=0,MOD($A199,ChapterTable!$R$20)&lt;&gt;0),"","보스")&amp;"인게임누적합배수",ChapterTable!$R:$S,2,0)*D199)
  )
  )
  )
)</f>
        <v>181.40625</v>
      </c>
      <c r="J199" t="str">
        <f>IF(ISBLANK(I199),"",
IFERROR(VLOOKUP(I199,[1]StringTable!$1:$1048576,MATCH("kor|String",[1]StringTable!$1:$1,0),0),
"스트링없음"))</f>
        <v/>
      </c>
      <c r="L199" t="b">
        <v>0</v>
      </c>
      <c r="N199" t="str">
        <f>IF(ISBLANK(M199),"",IF(ISERROR(VLOOKUP(M199,MapTable!$A:$A,1,0)),"맵없음",""))</f>
        <v/>
      </c>
      <c r="O199">
        <f t="shared" si="23"/>
        <v>2</v>
      </c>
      <c r="Q199">
        <f t="shared" si="24"/>
        <v>2</v>
      </c>
      <c r="R199" t="b">
        <f t="shared" ca="1" si="25"/>
        <v>0</v>
      </c>
      <c r="T199" t="b">
        <f t="shared" ca="1" si="26"/>
        <v>0</v>
      </c>
      <c r="U199" t="s">
        <v>941</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IF(ISBLANK(AB199),"",IF(ISERROR(VLOOKUP(AB199,[3]DropTable!$A:$A,1,0)),"드랍없음",""))</f>
        <v/>
      </c>
      <c r="AE199" t="str">
        <f>IF(ISBLANK(AD199),"",IF(ISERROR(VLOOKUP(AD199,[3]DropTable!$A:$A,1,0)),"드랍없음",""))</f>
        <v/>
      </c>
      <c r="AH199">
        <v>1.5</v>
      </c>
      <c r="AI199">
        <f t="shared" si="29"/>
        <v>0.5</v>
      </c>
      <c r="AJ199">
        <f t="shared" si="27"/>
        <v>0.54666666600000002</v>
      </c>
      <c r="AK199">
        <f t="shared" si="28"/>
        <v>1</v>
      </c>
      <c r="AL199">
        <v>0</v>
      </c>
    </row>
    <row r="200" spans="1:38" x14ac:dyDescent="0.3">
      <c r="A200">
        <v>4</v>
      </c>
      <c r="B200">
        <v>14</v>
      </c>
      <c r="C200">
        <f>IF(OR($L200=TRUE,$A200=0,MOD($A200,ChapterTable!$R$20)&lt;&gt;0),
MAX(0,INT(($B200+ChapterTable!$P$26+VLOOKUP(SUBSTITUTE(C$1,"성장단계","")&amp;"단계오프셋",ChapterTable!$R:$S,2,0))/ChapterTable!$P$23)),
MAX(0,INT(($B200+ChapterTable!$R$26+VLOOKUP(SUBSTITUTE(C$1,"성장단계","")&amp;"보스단계오프셋",ChapterTable!$R:$S,2,0))/ChapterTable!$R$23)))</f>
        <v>1</v>
      </c>
      <c r="D200">
        <f>IF(OR($L200=TRUE,$A200=0,MOD($A200,ChapterTable!$R$20)&lt;&gt;0),
MAX(0,INT(($B200+ChapterTable!$P$26+VLOOKUP(SUBSTITUTE(D$1,"성장단계","")&amp;"단계오프셋",ChapterTable!$R:$S,2,0))/ChapterTable!$P$23)),
MAX(0,INT(($B200+ChapterTable!$R$26+VLOOKUP(SUBSTITUTE(D$1,"성장단계","")&amp;"보스단계오프셋",ChapterTable!$R:$S,2,0))/ChapterTable!$R$23)))</f>
        <v>1</v>
      </c>
      <c r="E200" s="1">
        <f ca="1">IF(AND($A200=0,$B200=1),
    VLOOKUP(1,ChapterTable!$1:$1048576,MATCH("최종"&amp;SUBSTITUTE(SUBSTITUTE(E$1,"standard",""),"|Float",""),ChapterTable!$1:$1,0),0)*ChapterTable!$P$17,
  IF(AND($A200=0,$B200=0),
    E201,
  IF($B200=0,
    VLOOKUP($A200,ChapterTable!$1:$1048576,MATCH("최종"&amp;SUBSTITUTE(SUBSTITUTE(E$1,"standard",""),"|Float",""),ChapterTable!$1:$1,0),0),
  IF($B200=1,
    IF($L200=FALSE,
      VLOOKUP($A200,ChapterTable!$1:$1048576,MATCH("최종"&amp;SUBSTITUTE(SUBSTITUTE(E$1,"standard",""),"|Float",""),ChapterTable!$1:$1,0),0),
      VLOOKUP($A200-ChapterTable!$P$11,ChapterTable!$1:$1048576,MATCH("최종"&amp;SUBSTITUTE(SUBSTITUTE(E$1,"standard",""),"|Float",""),ChapterTable!$1:$1,0),0)*ChapterTable!$P$14
    ),
  OFFSET(E200,-$B200+IF($L200,1,0),0)*IF($B200&gt;OFFSET($B200,1,0),ChapterTable!$R$17,1)*
    (VLOOKUP(SUBSTITUTE(SUBSTITUTE(E$1,"standard",""),"|Float","")&amp;IF(OR($L200=TRUE,$A200=0,MOD($A200,ChapterTable!$R$20)&lt;&gt;0),"","보스")&amp;"인게임누적곱배수",ChapterTable!$R:$S,2,0)^C200
    +VLOOKUP(SUBSTITUTE(SUBSTITUTE(E$1,"standard",""),"|Float","")&amp;IF(OR($L200=TRUE,$A200=0,MOD($A200,ChapterTable!$R$20)&lt;&gt;0),"","보스")&amp;"인게임누적합배수",ChapterTable!$R:$S,2,0)*C200)
  )
  )
  )
)</f>
        <v>486</v>
      </c>
      <c r="F200" s="1">
        <f ca="1">IF(AND($A200=0,$B200=1),
    VLOOKUP(1,ChapterTable!$1:$1048576,MATCH("최종"&amp;SUBSTITUTE(SUBSTITUTE(F$1,"standard",""),"|Float",""),ChapterTable!$1:$1,0),0)*ChapterTable!$P$17,
  IF(AND($A200=0,$B200=0),
    F201,
  IF($B200=0,
    VLOOKUP($A200,ChapterTable!$1:$1048576,MATCH("최종"&amp;SUBSTITUTE(SUBSTITUTE(F$1,"standard",""),"|Float",""),ChapterTable!$1:$1,0),0),
  IF($B200=1,
    IF($L200=FALSE,
      VLOOKUP($A200,ChapterTable!$1:$1048576,MATCH("최종"&amp;SUBSTITUTE(SUBSTITUTE(F$1,"standard",""),"|Float",""),ChapterTable!$1:$1,0),0),
      VLOOKUP($A200-ChapterTable!$P$11,ChapterTable!$1:$1048576,MATCH("최종"&amp;SUBSTITUTE(SUBSTITUTE(F$1,"standard",""),"|Float",""),ChapterTable!$1:$1,0),0)*ChapterTable!$P$14
    ),
  OFFSET(F200,-$B200+IF($L200,1,0),0)*
    (VLOOKUP(SUBSTITUTE(SUBSTITUTE(F$1,"standard",""),"|Float","")&amp;IF(OR($L200=TRUE,$A200=0,MOD($A200,ChapterTable!$R$20)&lt;&gt;0),"","보스")&amp;"인게임누적곱배수",ChapterTable!$R:$S,2,0)^D200
    +VLOOKUP(SUBSTITUTE(SUBSTITUTE(F$1,"standard",""),"|Float","")&amp;IF(OR($L200=TRUE,$A200=0,MOD($A200,ChapterTable!$R$20)&lt;&gt;0),"","보스")&amp;"인게임누적합배수",ChapterTable!$R:$S,2,0)*D200)
  )
  )
  )
)</f>
        <v>181.40625</v>
      </c>
      <c r="J200" t="str">
        <f>IF(ISBLANK(I200),"",
IFERROR(VLOOKUP(I200,[1]StringTable!$1:$1048576,MATCH("kor|String",[1]StringTable!$1:$1,0),0),
"스트링없음"))</f>
        <v/>
      </c>
      <c r="L200" t="b">
        <v>0</v>
      </c>
      <c r="N200" t="str">
        <f>IF(ISBLANK(M200),"",IF(ISERROR(VLOOKUP(M200,MapTable!$A:$A,1,0)),"맵없음",""))</f>
        <v/>
      </c>
      <c r="O200">
        <f t="shared" si="23"/>
        <v>2</v>
      </c>
      <c r="Q200">
        <f t="shared" si="24"/>
        <v>2</v>
      </c>
      <c r="R200" t="b">
        <f t="shared" ca="1" si="25"/>
        <v>0</v>
      </c>
      <c r="T200" t="b">
        <f t="shared" ca="1" si="26"/>
        <v>0</v>
      </c>
      <c r="U200" t="s">
        <v>942</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IF(ISBLANK(AB200),"",IF(ISERROR(VLOOKUP(AB200,[3]DropTable!$A:$A,1,0)),"드랍없음",""))</f>
        <v/>
      </c>
      <c r="AE200" t="str">
        <f>IF(ISBLANK(AD200),"",IF(ISERROR(VLOOKUP(AD200,[3]DropTable!$A:$A,1,0)),"드랍없음",""))</f>
        <v/>
      </c>
      <c r="AH200">
        <v>1.5</v>
      </c>
      <c r="AI200">
        <f t="shared" si="29"/>
        <v>0.5</v>
      </c>
      <c r="AJ200">
        <f t="shared" si="27"/>
        <v>0.54666666600000002</v>
      </c>
      <c r="AK200">
        <f t="shared" si="28"/>
        <v>1</v>
      </c>
      <c r="AL200">
        <v>0</v>
      </c>
    </row>
    <row r="201" spans="1:38" x14ac:dyDescent="0.3">
      <c r="A201">
        <v>4</v>
      </c>
      <c r="B201">
        <v>15</v>
      </c>
      <c r="C201">
        <f>IF(OR($L201=TRUE,$A201=0,MOD($A201,ChapterTable!$R$20)&lt;&gt;0),
MAX(0,INT(($B201+ChapterTable!$P$26+VLOOKUP(SUBSTITUTE(C$1,"성장단계","")&amp;"단계오프셋",ChapterTable!$R:$S,2,0))/ChapterTable!$P$23)),
MAX(0,INT(($B201+ChapterTable!$R$26+VLOOKUP(SUBSTITUTE(C$1,"성장단계","")&amp;"보스단계오프셋",ChapterTable!$R:$S,2,0))/ChapterTable!$R$23)))</f>
        <v>1</v>
      </c>
      <c r="D201">
        <f>IF(OR($L201=TRUE,$A201=0,MOD($A201,ChapterTable!$R$20)&lt;&gt;0),
MAX(0,INT(($B201+ChapterTable!$P$26+VLOOKUP(SUBSTITUTE(D$1,"성장단계","")&amp;"단계오프셋",ChapterTable!$R:$S,2,0))/ChapterTable!$P$23)),
MAX(0,INT(($B201+ChapterTable!$R$26+VLOOKUP(SUBSTITUTE(D$1,"성장단계","")&amp;"보스단계오프셋",ChapterTable!$R:$S,2,0))/ChapterTable!$R$23)))</f>
        <v>1</v>
      </c>
      <c r="E201" s="1">
        <f ca="1">IF(AND($A201=0,$B201=1),
    VLOOKUP(1,ChapterTable!$1:$1048576,MATCH("최종"&amp;SUBSTITUTE(SUBSTITUTE(E$1,"standard",""),"|Float",""),ChapterTable!$1:$1,0),0)*ChapterTable!$P$17,
  IF(AND($A201=0,$B201=0),
    E202,
  IF($B201=0,
    VLOOKUP($A201,ChapterTable!$1:$1048576,MATCH("최종"&amp;SUBSTITUTE(SUBSTITUTE(E$1,"standard",""),"|Float",""),ChapterTable!$1:$1,0),0),
  IF($B201=1,
    IF($L201=FALSE,
      VLOOKUP($A201,ChapterTable!$1:$1048576,MATCH("최종"&amp;SUBSTITUTE(SUBSTITUTE(E$1,"standard",""),"|Float",""),ChapterTable!$1:$1,0),0),
      VLOOKUP($A201-ChapterTable!$P$11,ChapterTable!$1:$1048576,MATCH("최종"&amp;SUBSTITUTE(SUBSTITUTE(E$1,"standard",""),"|Float",""),ChapterTable!$1:$1,0),0)*ChapterTable!$P$14
    ),
  OFFSET(E201,-$B201+IF($L201,1,0),0)*IF($B201&gt;OFFSET($B201,1,0),ChapterTable!$R$17,1)*
    (VLOOKUP(SUBSTITUTE(SUBSTITUTE(E$1,"standard",""),"|Float","")&amp;IF(OR($L201=TRUE,$A201=0,MOD($A201,ChapterTable!$R$20)&lt;&gt;0),"","보스")&amp;"인게임누적곱배수",ChapterTable!$R:$S,2,0)^C201
    +VLOOKUP(SUBSTITUTE(SUBSTITUTE(E$1,"standard",""),"|Float","")&amp;IF(OR($L201=TRUE,$A201=0,MOD($A201,ChapterTable!$R$20)&lt;&gt;0),"","보스")&amp;"인게임누적합배수",ChapterTable!$R:$S,2,0)*C201)
  )
  )
  )
)</f>
        <v>486</v>
      </c>
      <c r="F201" s="1">
        <f ca="1">IF(AND($A201=0,$B201=1),
    VLOOKUP(1,ChapterTable!$1:$1048576,MATCH("최종"&amp;SUBSTITUTE(SUBSTITUTE(F$1,"standard",""),"|Float",""),ChapterTable!$1:$1,0),0)*ChapterTable!$P$17,
  IF(AND($A201=0,$B201=0),
    F202,
  IF($B201=0,
    VLOOKUP($A201,ChapterTable!$1:$1048576,MATCH("최종"&amp;SUBSTITUTE(SUBSTITUTE(F$1,"standard",""),"|Float",""),ChapterTable!$1:$1,0),0),
  IF($B201=1,
    IF($L201=FALSE,
      VLOOKUP($A201,ChapterTable!$1:$1048576,MATCH("최종"&amp;SUBSTITUTE(SUBSTITUTE(F$1,"standard",""),"|Float",""),ChapterTable!$1:$1,0),0),
      VLOOKUP($A201-ChapterTable!$P$11,ChapterTable!$1:$1048576,MATCH("최종"&amp;SUBSTITUTE(SUBSTITUTE(F$1,"standard",""),"|Float",""),ChapterTable!$1:$1,0),0)*ChapterTable!$P$14
    ),
  OFFSET(F201,-$B201+IF($L201,1,0),0)*
    (VLOOKUP(SUBSTITUTE(SUBSTITUTE(F$1,"standard",""),"|Float","")&amp;IF(OR($L201=TRUE,$A201=0,MOD($A201,ChapterTable!$R$20)&lt;&gt;0),"","보스")&amp;"인게임누적곱배수",ChapterTable!$R:$S,2,0)^D201
    +VLOOKUP(SUBSTITUTE(SUBSTITUTE(F$1,"standard",""),"|Float","")&amp;IF(OR($L201=TRUE,$A201=0,MOD($A201,ChapterTable!$R$20)&lt;&gt;0),"","보스")&amp;"인게임누적합배수",ChapterTable!$R:$S,2,0)*D201)
  )
  )
  )
)</f>
        <v>181.40625</v>
      </c>
      <c r="J201" t="str">
        <f>IF(ISBLANK(I201),"",
IFERROR(VLOOKUP(I201,[1]StringTable!$1:$1048576,MATCH("kor|String",[1]StringTable!$1:$1,0),0),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984</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IF(ISBLANK(AB201),"",IF(ISERROR(VLOOKUP(AB201,[3]DropTable!$A:$A,1,0)),"드랍없음",""))</f>
        <v/>
      </c>
      <c r="AE201" t="str">
        <f>IF(ISBLANK(AD201),"",IF(ISERROR(VLOOKUP(AD201,[3]DropTable!$A:$A,1,0)),"드랍없음",""))</f>
        <v/>
      </c>
      <c r="AH201">
        <v>1.5</v>
      </c>
      <c r="AI201">
        <f t="shared" si="29"/>
        <v>0.5</v>
      </c>
      <c r="AJ201">
        <f t="shared" si="27"/>
        <v>0.54666666600000002</v>
      </c>
      <c r="AK201">
        <f t="shared" si="28"/>
        <v>1</v>
      </c>
      <c r="AL201">
        <v>0</v>
      </c>
    </row>
    <row r="202" spans="1:38" x14ac:dyDescent="0.3">
      <c r="A202">
        <v>4</v>
      </c>
      <c r="B202">
        <v>16</v>
      </c>
      <c r="C202">
        <f>IF(OR($L202=TRUE,$A202=0,MOD($A202,ChapterTable!$R$20)&lt;&gt;0),
MAX(0,INT(($B202+ChapterTable!$P$26+VLOOKUP(SUBSTITUTE(C$1,"성장단계","")&amp;"단계오프셋",ChapterTable!$R:$S,2,0))/ChapterTable!$P$23)),
MAX(0,INT(($B202+ChapterTable!$R$26+VLOOKUP(SUBSTITUTE(C$1,"성장단계","")&amp;"보스단계오프셋",ChapterTable!$R:$S,2,0))/ChapterTable!$R$23)))</f>
        <v>2</v>
      </c>
      <c r="D202">
        <f>IF(OR($L202=TRUE,$A202=0,MOD($A202,ChapterTable!$R$20)&lt;&gt;0),
MAX(0,INT(($B202+ChapterTable!$P$26+VLOOKUP(SUBSTITUTE(D$1,"성장단계","")&amp;"단계오프셋",ChapterTable!$R:$S,2,0))/ChapterTable!$P$23)),
MAX(0,INT(($B202+ChapterTable!$R$26+VLOOKUP(SUBSTITUTE(D$1,"성장단계","")&amp;"보스단계오프셋",ChapterTable!$R:$S,2,0))/ChapterTable!$R$23)))</f>
        <v>1</v>
      </c>
      <c r="E202" s="1">
        <f ca="1">IF(AND($A202=0,$B202=1),
    VLOOKUP(1,ChapterTable!$1:$1048576,MATCH("최종"&amp;SUBSTITUTE(SUBSTITUTE(E$1,"standard",""),"|Float",""),ChapterTable!$1:$1,0),0)*ChapterTable!$P$17,
  IF(AND($A202=0,$B202=0),
    E203,
  IF($B202=0,
    VLOOKUP($A202,ChapterTable!$1:$1048576,MATCH("최종"&amp;SUBSTITUTE(SUBSTITUTE(E$1,"standard",""),"|Float",""),ChapterTable!$1:$1,0),0),
  IF($B202=1,
    IF($L202=FALSE,
      VLOOKUP($A202,ChapterTable!$1:$1048576,MATCH("최종"&amp;SUBSTITUTE(SUBSTITUTE(E$1,"standard",""),"|Float",""),ChapterTable!$1:$1,0),0),
      VLOOKUP($A202-ChapterTable!$P$11,ChapterTable!$1:$1048576,MATCH("최종"&amp;SUBSTITUTE(SUBSTITUTE(E$1,"standard",""),"|Float",""),ChapterTable!$1:$1,0),0)*ChapterTable!$P$14
    ),
  OFFSET(E202,-$B202+IF($L202,1,0),0)*IF($B202&gt;OFFSET($B202,1,0),ChapterTable!$R$17,1)*
    (VLOOKUP(SUBSTITUTE(SUBSTITUTE(E$1,"standard",""),"|Float","")&amp;IF(OR($L202=TRUE,$A202=0,MOD($A202,ChapterTable!$R$20)&lt;&gt;0),"","보스")&amp;"인게임누적곱배수",ChapterTable!$R:$S,2,0)^C202
    +VLOOKUP(SUBSTITUTE(SUBSTITUTE(E$1,"standard",""),"|Float","")&amp;IF(OR($L202=TRUE,$A202=0,MOD($A202,ChapterTable!$R$20)&lt;&gt;0),"","보스")&amp;"인게임누적합배수",ChapterTable!$R:$S,2,0)*C202)
  )
  )
  )
)</f>
        <v>567</v>
      </c>
      <c r="F202" s="1">
        <f ca="1">IF(AND($A202=0,$B202=1),
    VLOOKUP(1,ChapterTable!$1:$1048576,MATCH("최종"&amp;SUBSTITUTE(SUBSTITUTE(F$1,"standard",""),"|Float",""),ChapterTable!$1:$1,0),0)*ChapterTable!$P$17,
  IF(AND($A202=0,$B202=0),
    F203,
  IF($B202=0,
    VLOOKUP($A202,ChapterTable!$1:$1048576,MATCH("최종"&amp;SUBSTITUTE(SUBSTITUTE(F$1,"standard",""),"|Float",""),ChapterTable!$1:$1,0),0),
  IF($B202=1,
    IF($L202=FALSE,
      VLOOKUP($A202,ChapterTable!$1:$1048576,MATCH("최종"&amp;SUBSTITUTE(SUBSTITUTE(F$1,"standard",""),"|Float",""),ChapterTable!$1:$1,0),0),
      VLOOKUP($A202-ChapterTable!$P$11,ChapterTable!$1:$1048576,MATCH("최종"&amp;SUBSTITUTE(SUBSTITUTE(F$1,"standard",""),"|Float",""),ChapterTable!$1:$1,0),0)*ChapterTable!$P$14
    ),
  OFFSET(F202,-$B202+IF($L202,1,0),0)*
    (VLOOKUP(SUBSTITUTE(SUBSTITUTE(F$1,"standard",""),"|Float","")&amp;IF(OR($L202=TRUE,$A202=0,MOD($A202,ChapterTable!$R$20)&lt;&gt;0),"","보스")&amp;"인게임누적곱배수",ChapterTable!$R:$S,2,0)^D202
    +VLOOKUP(SUBSTITUTE(SUBSTITUTE(F$1,"standard",""),"|Float","")&amp;IF(OR($L202=TRUE,$A202=0,MOD($A202,ChapterTable!$R$20)&lt;&gt;0),"","보스")&amp;"인게임누적합배수",ChapterTable!$R:$S,2,0)*D202)
  )
  )
  )
)</f>
        <v>181.40625</v>
      </c>
      <c r="J202" t="str">
        <f>IF(ISBLANK(I202),"",
IFERROR(VLOOKUP(I202,[1]StringTable!$1:$1048576,MATCH("kor|String",[1]StringTable!$1:$1,0),0),
"스트링없음"))</f>
        <v/>
      </c>
      <c r="L202" t="b">
        <v>0</v>
      </c>
      <c r="N202" t="str">
        <f>IF(ISBLANK(M202),"",IF(ISERROR(VLOOKUP(M202,MapTable!$A:$A,1,0)),"맵없음",""))</f>
        <v/>
      </c>
      <c r="O202">
        <f t="shared" si="23"/>
        <v>2</v>
      </c>
      <c r="Q202">
        <f t="shared" si="24"/>
        <v>2</v>
      </c>
      <c r="R202" t="b">
        <f t="shared" ca="1" si="25"/>
        <v>0</v>
      </c>
      <c r="T202" t="b">
        <f t="shared" ca="1" si="26"/>
        <v>0</v>
      </c>
      <c r="U202" t="s">
        <v>943</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IF(ISBLANK(AB202),"",IF(ISERROR(VLOOKUP(AB202,[3]DropTable!$A:$A,1,0)),"드랍없음",""))</f>
        <v/>
      </c>
      <c r="AE202" t="str">
        <f>IF(ISBLANK(AD202),"",IF(ISERROR(VLOOKUP(AD202,[3]DropTable!$A:$A,1,0)),"드랍없음",""))</f>
        <v/>
      </c>
      <c r="AH202">
        <v>1.5</v>
      </c>
      <c r="AI202">
        <f t="shared" si="29"/>
        <v>0.5</v>
      </c>
      <c r="AJ202">
        <f t="shared" si="27"/>
        <v>0.54666666600000002</v>
      </c>
      <c r="AK202">
        <f t="shared" si="28"/>
        <v>1</v>
      </c>
      <c r="AL202">
        <v>0</v>
      </c>
    </row>
    <row r="203" spans="1:38" x14ac:dyDescent="0.3">
      <c r="A203">
        <v>4</v>
      </c>
      <c r="B203">
        <v>17</v>
      </c>
      <c r="C203">
        <f>IF(OR($L203=TRUE,$A203=0,MOD($A203,ChapterTable!$R$20)&lt;&gt;0),
MAX(0,INT(($B203+ChapterTable!$P$26+VLOOKUP(SUBSTITUTE(C$1,"성장단계","")&amp;"단계오프셋",ChapterTable!$R:$S,2,0))/ChapterTable!$P$23)),
MAX(0,INT(($B203+ChapterTable!$R$26+VLOOKUP(SUBSTITUTE(C$1,"성장단계","")&amp;"보스단계오프셋",ChapterTable!$R:$S,2,0))/ChapterTable!$R$23)))</f>
        <v>2</v>
      </c>
      <c r="D203">
        <f>IF(OR($L203=TRUE,$A203=0,MOD($A203,ChapterTable!$R$20)&lt;&gt;0),
MAX(0,INT(($B203+ChapterTable!$P$26+VLOOKUP(SUBSTITUTE(D$1,"성장단계","")&amp;"단계오프셋",ChapterTable!$R:$S,2,0))/ChapterTable!$P$23)),
MAX(0,INT(($B203+ChapterTable!$R$26+VLOOKUP(SUBSTITUTE(D$1,"성장단계","")&amp;"보스단계오프셋",ChapterTable!$R:$S,2,0))/ChapterTable!$R$23)))</f>
        <v>1</v>
      </c>
      <c r="E203" s="1">
        <f ca="1">IF(AND($A203=0,$B203=1),
    VLOOKUP(1,ChapterTable!$1:$1048576,MATCH("최종"&amp;SUBSTITUTE(SUBSTITUTE(E$1,"standard",""),"|Float",""),ChapterTable!$1:$1,0),0)*ChapterTable!$P$17,
  IF(AND($A203=0,$B203=0),
    E204,
  IF($B203=0,
    VLOOKUP($A203,ChapterTable!$1:$1048576,MATCH("최종"&amp;SUBSTITUTE(SUBSTITUTE(E$1,"standard",""),"|Float",""),ChapterTable!$1:$1,0),0),
  IF($B203=1,
    IF($L203=FALSE,
      VLOOKUP($A203,ChapterTable!$1:$1048576,MATCH("최종"&amp;SUBSTITUTE(SUBSTITUTE(E$1,"standard",""),"|Float",""),ChapterTable!$1:$1,0),0),
      VLOOKUP($A203-ChapterTable!$P$11,ChapterTable!$1:$1048576,MATCH("최종"&amp;SUBSTITUTE(SUBSTITUTE(E$1,"standard",""),"|Float",""),ChapterTable!$1:$1,0),0)*ChapterTable!$P$14
    ),
  OFFSET(E203,-$B203+IF($L203,1,0),0)*IF($B203&gt;OFFSET($B203,1,0),ChapterTable!$R$17,1)*
    (VLOOKUP(SUBSTITUTE(SUBSTITUTE(E$1,"standard",""),"|Float","")&amp;IF(OR($L203=TRUE,$A203=0,MOD($A203,ChapterTable!$R$20)&lt;&gt;0),"","보스")&amp;"인게임누적곱배수",ChapterTable!$R:$S,2,0)^C203
    +VLOOKUP(SUBSTITUTE(SUBSTITUTE(E$1,"standard",""),"|Float","")&amp;IF(OR($L203=TRUE,$A203=0,MOD($A203,ChapterTable!$R$20)&lt;&gt;0),"","보스")&amp;"인게임누적합배수",ChapterTable!$R:$S,2,0)*C203)
  )
  )
  )
)</f>
        <v>567</v>
      </c>
      <c r="F203" s="1">
        <f ca="1">IF(AND($A203=0,$B203=1),
    VLOOKUP(1,ChapterTable!$1:$1048576,MATCH("최종"&amp;SUBSTITUTE(SUBSTITUTE(F$1,"standard",""),"|Float",""),ChapterTable!$1:$1,0),0)*ChapterTable!$P$17,
  IF(AND($A203=0,$B203=0),
    F204,
  IF($B203=0,
    VLOOKUP($A203,ChapterTable!$1:$1048576,MATCH("최종"&amp;SUBSTITUTE(SUBSTITUTE(F$1,"standard",""),"|Float",""),ChapterTable!$1:$1,0),0),
  IF($B203=1,
    IF($L203=FALSE,
      VLOOKUP($A203,ChapterTable!$1:$1048576,MATCH("최종"&amp;SUBSTITUTE(SUBSTITUTE(F$1,"standard",""),"|Float",""),ChapterTable!$1:$1,0),0),
      VLOOKUP($A203-ChapterTable!$P$11,ChapterTable!$1:$1048576,MATCH("최종"&amp;SUBSTITUTE(SUBSTITUTE(F$1,"standard",""),"|Float",""),ChapterTable!$1:$1,0),0)*ChapterTable!$P$14
    ),
  OFFSET(F203,-$B203+IF($L203,1,0),0)*
    (VLOOKUP(SUBSTITUTE(SUBSTITUTE(F$1,"standard",""),"|Float","")&amp;IF(OR($L203=TRUE,$A203=0,MOD($A203,ChapterTable!$R$20)&lt;&gt;0),"","보스")&amp;"인게임누적곱배수",ChapterTable!$R:$S,2,0)^D203
    +VLOOKUP(SUBSTITUTE(SUBSTITUTE(F$1,"standard",""),"|Float","")&amp;IF(OR($L203=TRUE,$A203=0,MOD($A203,ChapterTable!$R$20)&lt;&gt;0),"","보스")&amp;"인게임누적합배수",ChapterTable!$R:$S,2,0)*D203)
  )
  )
  )
)</f>
        <v>181.40625</v>
      </c>
      <c r="J203" t="str">
        <f>IF(ISBLANK(I203),"",
IFERROR(VLOOKUP(I203,[1]StringTable!$1:$1048576,MATCH("kor|String",[1]StringTable!$1:$1,0),0),
"스트링없음"))</f>
        <v/>
      </c>
      <c r="L203" t="b">
        <v>0</v>
      </c>
      <c r="N203" t="str">
        <f>IF(ISBLANK(M203),"",IF(ISERROR(VLOOKUP(M203,MapTable!$A:$A,1,0)),"맵없음",""))</f>
        <v/>
      </c>
      <c r="O203">
        <f t="shared" si="23"/>
        <v>2</v>
      </c>
      <c r="Q203">
        <f t="shared" si="24"/>
        <v>2</v>
      </c>
      <c r="R203" t="b">
        <f t="shared" ca="1" si="25"/>
        <v>0</v>
      </c>
      <c r="T203" t="b">
        <f t="shared" ca="1" si="26"/>
        <v>0</v>
      </c>
      <c r="U203" t="s">
        <v>944</v>
      </c>
      <c r="V203" t="str">
        <f>IF(ISBLANK(U203),"",IF(ISERROR(VLOOKUP(U203,MapTable!$A:$A,1,0)),"맵없음",""))</f>
        <v/>
      </c>
      <c r="W203" t="s">
        <v>1015</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IF(ISBLANK(AB203),"",IF(ISERROR(VLOOKUP(AB203,[3]DropTable!$A:$A,1,0)),"드랍없음",""))</f>
        <v/>
      </c>
      <c r="AE203" t="str">
        <f>IF(ISBLANK(AD203),"",IF(ISERROR(VLOOKUP(AD203,[3]DropTable!$A:$A,1,0)),"드랍없음",""))</f>
        <v/>
      </c>
      <c r="AH203">
        <v>1.5</v>
      </c>
      <c r="AI203">
        <f t="shared" si="29"/>
        <v>0.5</v>
      </c>
      <c r="AJ203">
        <f t="shared" si="27"/>
        <v>0.54666666600000002</v>
      </c>
      <c r="AK203">
        <f t="shared" si="28"/>
        <v>1</v>
      </c>
      <c r="AL203">
        <v>0</v>
      </c>
    </row>
    <row r="204" spans="1:38" x14ac:dyDescent="0.3">
      <c r="A204">
        <v>4</v>
      </c>
      <c r="B204">
        <v>18</v>
      </c>
      <c r="C204">
        <f>IF(OR($L204=TRUE,$A204=0,MOD($A204,ChapterTable!$R$20)&lt;&gt;0),
MAX(0,INT(($B204+ChapterTable!$P$26+VLOOKUP(SUBSTITUTE(C$1,"성장단계","")&amp;"단계오프셋",ChapterTable!$R:$S,2,0))/ChapterTable!$P$23)),
MAX(0,INT(($B204+ChapterTable!$R$26+VLOOKUP(SUBSTITUTE(C$1,"성장단계","")&amp;"보스단계오프셋",ChapterTable!$R:$S,2,0))/ChapterTable!$R$23)))</f>
        <v>2</v>
      </c>
      <c r="D204">
        <f>IF(OR($L204=TRUE,$A204=0,MOD($A204,ChapterTable!$R$20)&lt;&gt;0),
MAX(0,INT(($B204+ChapterTable!$P$26+VLOOKUP(SUBSTITUTE(D$1,"성장단계","")&amp;"단계오프셋",ChapterTable!$R:$S,2,0))/ChapterTable!$P$23)),
MAX(0,INT(($B204+ChapterTable!$R$26+VLOOKUP(SUBSTITUTE(D$1,"성장단계","")&amp;"보스단계오프셋",ChapterTable!$R:$S,2,0))/ChapterTable!$R$23)))</f>
        <v>1</v>
      </c>
      <c r="E204" s="1">
        <f ca="1">IF(AND($A204=0,$B204=1),
    VLOOKUP(1,ChapterTable!$1:$1048576,MATCH("최종"&amp;SUBSTITUTE(SUBSTITUTE(E$1,"standard",""),"|Float",""),ChapterTable!$1:$1,0),0)*ChapterTable!$P$17,
  IF(AND($A204=0,$B204=0),
    E205,
  IF($B204=0,
    VLOOKUP($A204,ChapterTable!$1:$1048576,MATCH("최종"&amp;SUBSTITUTE(SUBSTITUTE(E$1,"standard",""),"|Float",""),ChapterTable!$1:$1,0),0),
  IF($B204=1,
    IF($L204=FALSE,
      VLOOKUP($A204,ChapterTable!$1:$1048576,MATCH("최종"&amp;SUBSTITUTE(SUBSTITUTE(E$1,"standard",""),"|Float",""),ChapterTable!$1:$1,0),0),
      VLOOKUP($A204-ChapterTable!$P$11,ChapterTable!$1:$1048576,MATCH("최종"&amp;SUBSTITUTE(SUBSTITUTE(E$1,"standard",""),"|Float",""),ChapterTable!$1:$1,0),0)*ChapterTable!$P$14
    ),
  OFFSET(E204,-$B204+IF($L204,1,0),0)*IF($B204&gt;OFFSET($B204,1,0),ChapterTable!$R$17,1)*
    (VLOOKUP(SUBSTITUTE(SUBSTITUTE(E$1,"standard",""),"|Float","")&amp;IF(OR($L204=TRUE,$A204=0,MOD($A204,ChapterTable!$R$20)&lt;&gt;0),"","보스")&amp;"인게임누적곱배수",ChapterTable!$R:$S,2,0)^C204
    +VLOOKUP(SUBSTITUTE(SUBSTITUTE(E$1,"standard",""),"|Float","")&amp;IF(OR($L204=TRUE,$A204=0,MOD($A204,ChapterTable!$R$20)&lt;&gt;0),"","보스")&amp;"인게임누적합배수",ChapterTable!$R:$S,2,0)*C204)
  )
  )
  )
)</f>
        <v>567</v>
      </c>
      <c r="F204" s="1">
        <f ca="1">IF(AND($A204=0,$B204=1),
    VLOOKUP(1,ChapterTable!$1:$1048576,MATCH("최종"&amp;SUBSTITUTE(SUBSTITUTE(F$1,"standard",""),"|Float",""),ChapterTable!$1:$1,0),0)*ChapterTable!$P$17,
  IF(AND($A204=0,$B204=0),
    F205,
  IF($B204=0,
    VLOOKUP($A204,ChapterTable!$1:$1048576,MATCH("최종"&amp;SUBSTITUTE(SUBSTITUTE(F$1,"standard",""),"|Float",""),ChapterTable!$1:$1,0),0),
  IF($B204=1,
    IF($L204=FALSE,
      VLOOKUP($A204,ChapterTable!$1:$1048576,MATCH("최종"&amp;SUBSTITUTE(SUBSTITUTE(F$1,"standard",""),"|Float",""),ChapterTable!$1:$1,0),0),
      VLOOKUP($A204-ChapterTable!$P$11,ChapterTable!$1:$1048576,MATCH("최종"&amp;SUBSTITUTE(SUBSTITUTE(F$1,"standard",""),"|Float",""),ChapterTable!$1:$1,0),0)*ChapterTable!$P$14
    ),
  OFFSET(F204,-$B204+IF($L204,1,0),0)*
    (VLOOKUP(SUBSTITUTE(SUBSTITUTE(F$1,"standard",""),"|Float","")&amp;IF(OR($L204=TRUE,$A204=0,MOD($A204,ChapterTable!$R$20)&lt;&gt;0),"","보스")&amp;"인게임누적곱배수",ChapterTable!$R:$S,2,0)^D204
    +VLOOKUP(SUBSTITUTE(SUBSTITUTE(F$1,"standard",""),"|Float","")&amp;IF(OR($L204=TRUE,$A204=0,MOD($A204,ChapterTable!$R$20)&lt;&gt;0),"","보스")&amp;"인게임누적합배수",ChapterTable!$R:$S,2,0)*D204)
  )
  )
  )
)</f>
        <v>181.40625</v>
      </c>
      <c r="J204" t="str">
        <f>IF(ISBLANK(I204),"",
IFERROR(VLOOKUP(I204,[1]StringTable!$1:$1048576,MATCH("kor|String",[1]StringTable!$1:$1,0),0),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IF(ISBLANK(AB204),"",IF(ISERROR(VLOOKUP(AB204,[3]DropTable!$A:$A,1,0)),"드랍없음",""))</f>
        <v/>
      </c>
      <c r="AE204" t="str">
        <f>IF(ISBLANK(AD204),"",IF(ISERROR(VLOOKUP(AD204,[3]DropTable!$A:$A,1,0)),"드랍없음",""))</f>
        <v/>
      </c>
      <c r="AH204">
        <v>1.5</v>
      </c>
      <c r="AI204">
        <f t="shared" si="29"/>
        <v>0.5</v>
      </c>
      <c r="AJ204">
        <f t="shared" si="27"/>
        <v>0.54666666600000002</v>
      </c>
      <c r="AK204">
        <f t="shared" si="28"/>
        <v>1</v>
      </c>
      <c r="AL204">
        <v>0</v>
      </c>
    </row>
    <row r="205" spans="1:38" x14ac:dyDescent="0.3">
      <c r="A205">
        <v>4</v>
      </c>
      <c r="B205">
        <v>19</v>
      </c>
      <c r="C205">
        <f>IF(OR($L205=TRUE,$A205=0,MOD($A205,ChapterTable!$R$20)&lt;&gt;0),
MAX(0,INT(($B205+ChapterTable!$P$26+VLOOKUP(SUBSTITUTE(C$1,"성장단계","")&amp;"단계오프셋",ChapterTable!$R:$S,2,0))/ChapterTable!$P$23)),
MAX(0,INT(($B205+ChapterTable!$R$26+VLOOKUP(SUBSTITUTE(C$1,"성장단계","")&amp;"보스단계오프셋",ChapterTable!$R:$S,2,0))/ChapterTable!$R$23)))</f>
        <v>2</v>
      </c>
      <c r="D205">
        <f>IF(OR($L205=TRUE,$A205=0,MOD($A205,ChapterTable!$R$20)&lt;&gt;0),
MAX(0,INT(($B205+ChapterTable!$P$26+VLOOKUP(SUBSTITUTE(D$1,"성장단계","")&amp;"단계오프셋",ChapterTable!$R:$S,2,0))/ChapterTable!$P$23)),
MAX(0,INT(($B205+ChapterTable!$R$26+VLOOKUP(SUBSTITUTE(D$1,"성장단계","")&amp;"보스단계오프셋",ChapterTable!$R:$S,2,0))/ChapterTable!$R$23)))</f>
        <v>1</v>
      </c>
      <c r="E205" s="1">
        <f ca="1">IF(AND($A205=0,$B205=1),
    VLOOKUP(1,ChapterTable!$1:$1048576,MATCH("최종"&amp;SUBSTITUTE(SUBSTITUTE(E$1,"standard",""),"|Float",""),ChapterTable!$1:$1,0),0)*ChapterTable!$P$17,
  IF(AND($A205=0,$B205=0),
    E206,
  IF($B205=0,
    VLOOKUP($A205,ChapterTable!$1:$1048576,MATCH("최종"&amp;SUBSTITUTE(SUBSTITUTE(E$1,"standard",""),"|Float",""),ChapterTable!$1:$1,0),0),
  IF($B205=1,
    IF($L205=FALSE,
      VLOOKUP($A205,ChapterTable!$1:$1048576,MATCH("최종"&amp;SUBSTITUTE(SUBSTITUTE(E$1,"standard",""),"|Float",""),ChapterTable!$1:$1,0),0),
      VLOOKUP($A205-ChapterTable!$P$11,ChapterTable!$1:$1048576,MATCH("최종"&amp;SUBSTITUTE(SUBSTITUTE(E$1,"standard",""),"|Float",""),ChapterTable!$1:$1,0),0)*ChapterTable!$P$14
    ),
  OFFSET(E205,-$B205+IF($L205,1,0),0)*IF($B205&gt;OFFSET($B205,1,0),ChapterTable!$R$17,1)*
    (VLOOKUP(SUBSTITUTE(SUBSTITUTE(E$1,"standard",""),"|Float","")&amp;IF(OR($L205=TRUE,$A205=0,MOD($A205,ChapterTable!$R$20)&lt;&gt;0),"","보스")&amp;"인게임누적곱배수",ChapterTable!$R:$S,2,0)^C205
    +VLOOKUP(SUBSTITUTE(SUBSTITUTE(E$1,"standard",""),"|Float","")&amp;IF(OR($L205=TRUE,$A205=0,MOD($A205,ChapterTable!$R$20)&lt;&gt;0),"","보스")&amp;"인게임누적합배수",ChapterTable!$R:$S,2,0)*C205)
  )
  )
  )
)</f>
        <v>567</v>
      </c>
      <c r="F205" s="1">
        <f ca="1">IF(AND($A205=0,$B205=1),
    VLOOKUP(1,ChapterTable!$1:$1048576,MATCH("최종"&amp;SUBSTITUTE(SUBSTITUTE(F$1,"standard",""),"|Float",""),ChapterTable!$1:$1,0),0)*ChapterTable!$P$17,
  IF(AND($A205=0,$B205=0),
    F206,
  IF($B205=0,
    VLOOKUP($A205,ChapterTable!$1:$1048576,MATCH("최종"&amp;SUBSTITUTE(SUBSTITUTE(F$1,"standard",""),"|Float",""),ChapterTable!$1:$1,0),0),
  IF($B205=1,
    IF($L205=FALSE,
      VLOOKUP($A205,ChapterTable!$1:$1048576,MATCH("최종"&amp;SUBSTITUTE(SUBSTITUTE(F$1,"standard",""),"|Float",""),ChapterTable!$1:$1,0),0),
      VLOOKUP($A205-ChapterTable!$P$11,ChapterTable!$1:$1048576,MATCH("최종"&amp;SUBSTITUTE(SUBSTITUTE(F$1,"standard",""),"|Float",""),ChapterTable!$1:$1,0),0)*ChapterTable!$P$14
    ),
  OFFSET(F205,-$B205+IF($L205,1,0),0)*
    (VLOOKUP(SUBSTITUTE(SUBSTITUTE(F$1,"standard",""),"|Float","")&amp;IF(OR($L205=TRUE,$A205=0,MOD($A205,ChapterTable!$R$20)&lt;&gt;0),"","보스")&amp;"인게임누적곱배수",ChapterTable!$R:$S,2,0)^D205
    +VLOOKUP(SUBSTITUTE(SUBSTITUTE(F$1,"standard",""),"|Float","")&amp;IF(OR($L205=TRUE,$A205=0,MOD($A205,ChapterTable!$R$20)&lt;&gt;0),"","보스")&amp;"인게임누적합배수",ChapterTable!$R:$S,2,0)*D205)
  )
  )
  )
)</f>
        <v>181.40625</v>
      </c>
      <c r="J205" t="str">
        <f>IF(ISBLANK(I205),"",
IFERROR(VLOOKUP(I205,[1]StringTable!$1:$1048576,MATCH("kor|String",[1]StringTable!$1:$1,0),0),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IF(ISBLANK(AB205),"",IF(ISERROR(VLOOKUP(AB205,[3]DropTable!$A:$A,1,0)),"드랍없음",""))</f>
        <v/>
      </c>
      <c r="AE205" t="str">
        <f>IF(ISBLANK(AD205),"",IF(ISERROR(VLOOKUP(AD205,[3]DropTable!$A:$A,1,0)),"드랍없음",""))</f>
        <v/>
      </c>
      <c r="AH205">
        <v>1.5</v>
      </c>
      <c r="AI205">
        <f t="shared" si="29"/>
        <v>0.5</v>
      </c>
      <c r="AJ205">
        <f t="shared" si="27"/>
        <v>0.54666666600000002</v>
      </c>
      <c r="AK205">
        <f t="shared" si="28"/>
        <v>1</v>
      </c>
      <c r="AL205">
        <v>0</v>
      </c>
    </row>
    <row r="206" spans="1:38" x14ac:dyDescent="0.3">
      <c r="A206">
        <v>4</v>
      </c>
      <c r="B206">
        <v>20</v>
      </c>
      <c r="C206">
        <f>IF(OR($L206=TRUE,$A206=0,MOD($A206,ChapterTable!$R$20)&lt;&gt;0),
MAX(0,INT(($B206+ChapterTable!$P$26+VLOOKUP(SUBSTITUTE(C$1,"성장단계","")&amp;"단계오프셋",ChapterTable!$R:$S,2,0))/ChapterTable!$P$23)),
MAX(0,INT(($B206+ChapterTable!$R$26+VLOOKUP(SUBSTITUTE(C$1,"성장단계","")&amp;"보스단계오프셋",ChapterTable!$R:$S,2,0))/ChapterTable!$R$23)))</f>
        <v>2</v>
      </c>
      <c r="D206">
        <f>IF(OR($L206=TRUE,$A206=0,MOD($A206,ChapterTable!$R$20)&lt;&gt;0),
MAX(0,INT(($B206+ChapterTable!$P$26+VLOOKUP(SUBSTITUTE(D$1,"성장단계","")&amp;"단계오프셋",ChapterTable!$R:$S,2,0))/ChapterTable!$P$23)),
MAX(0,INT(($B206+ChapterTable!$R$26+VLOOKUP(SUBSTITUTE(D$1,"성장단계","")&amp;"보스단계오프셋",ChapterTable!$R:$S,2,0))/ChapterTable!$R$23)))</f>
        <v>1</v>
      </c>
      <c r="E206" s="1">
        <f ca="1">IF(AND($A206=0,$B206=1),
    VLOOKUP(1,ChapterTable!$1:$1048576,MATCH("최종"&amp;SUBSTITUTE(SUBSTITUTE(E$1,"standard",""),"|Float",""),ChapterTable!$1:$1,0),0)*ChapterTable!$P$17,
  IF(AND($A206=0,$B206=0),
    E207,
  IF($B206=0,
    VLOOKUP($A206,ChapterTable!$1:$1048576,MATCH("최종"&amp;SUBSTITUTE(SUBSTITUTE(E$1,"standard",""),"|Float",""),ChapterTable!$1:$1,0),0),
  IF($B206=1,
    IF($L206=FALSE,
      VLOOKUP($A206,ChapterTable!$1:$1048576,MATCH("최종"&amp;SUBSTITUTE(SUBSTITUTE(E$1,"standard",""),"|Float",""),ChapterTable!$1:$1,0),0),
      VLOOKUP($A206-ChapterTable!$P$11,ChapterTable!$1:$1048576,MATCH("최종"&amp;SUBSTITUTE(SUBSTITUTE(E$1,"standard",""),"|Float",""),ChapterTable!$1:$1,0),0)*ChapterTable!$P$14
    ),
  OFFSET(E206,-$B206+IF($L206,1,0),0)*IF($B206&gt;OFFSET($B206,1,0),ChapterTable!$R$17,1)*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
  )
  )
  )
)</f>
        <v>567</v>
      </c>
      <c r="F206" s="1">
        <f ca="1">IF(AND($A206=0,$B206=1),
    VLOOKUP(1,ChapterTable!$1:$1048576,MATCH("최종"&amp;SUBSTITUTE(SUBSTITUTE(F$1,"standard",""),"|Float",""),ChapterTable!$1:$1,0),0)*ChapterTable!$P$17,
  IF(AND($A206=0,$B206=0),
    F207,
  IF($B206=0,
    VLOOKUP($A206,ChapterTable!$1:$1048576,MATCH("최종"&amp;SUBSTITUTE(SUBSTITUTE(F$1,"standard",""),"|Float",""),ChapterTable!$1:$1,0),0),
  IF($B206=1,
    IF($L206=FALSE,
      VLOOKUP($A206,ChapterTable!$1:$1048576,MATCH("최종"&amp;SUBSTITUTE(SUBSTITUTE(F$1,"standard",""),"|Float",""),ChapterTable!$1:$1,0),0),
      VLOOKUP($A206-ChapterTable!$P$11,ChapterTable!$1:$1048576,MATCH("최종"&amp;SUBSTITUTE(SUBSTITUTE(F$1,"standard",""),"|Float",""),ChapterTable!$1:$1,0),0)*ChapterTable!$P$14
    ),
  OFFSET(F206,-$B206+IF($L206,1,0),0)*
    (VLOOKUP(SUBSTITUTE(SUBSTITUTE(F$1,"standard",""),"|Float","")&amp;IF(OR($L206=TRUE,$A206=0,MOD($A206,ChapterTable!$R$20)&lt;&gt;0),"","보스")&amp;"인게임누적곱배수",ChapterTable!$R:$S,2,0)^D206
    +VLOOKUP(SUBSTITUTE(SUBSTITUTE(F$1,"standard",""),"|Float","")&amp;IF(OR($L206=TRUE,$A206=0,MOD($A206,ChapterTable!$R$20)&lt;&gt;0),"","보스")&amp;"인게임누적합배수",ChapterTable!$R:$S,2,0)*D206)
  )
  )
  )
)</f>
        <v>181.40625</v>
      </c>
      <c r="J206" t="str">
        <f>IF(ISBLANK(I206),"",
IFERROR(VLOOKUP(I206,[1]StringTable!$1:$1048576,MATCH("kor|String",[1]StringTable!$1:$1,0),0),
"스트링없음"))</f>
        <v/>
      </c>
      <c r="L206" t="b">
        <v>0</v>
      </c>
      <c r="N206" t="str">
        <f>IF(ISBLANK(M206),"",IF(ISERROR(VLOOKUP(M206,MapTable!$A:$A,1,0)),"맵없음",""))</f>
        <v/>
      </c>
      <c r="O206">
        <f t="shared" si="23"/>
        <v>22</v>
      </c>
      <c r="Q206">
        <f t="shared" si="24"/>
        <v>22</v>
      </c>
      <c r="R206" t="b">
        <f t="shared" ca="1" si="25"/>
        <v>0</v>
      </c>
      <c r="T206" t="b">
        <f t="shared" ca="1" si="26"/>
        <v>0</v>
      </c>
      <c r="U206" t="s">
        <v>979</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5004</v>
      </c>
      <c r="AE206" t="str">
        <f>IF(ISBLANK(AD206),"",IF(ISERROR(VLOOKUP(AD206,[3]DropTable!$A:$A,1,0)),"드랍없음",""))</f>
        <v/>
      </c>
      <c r="AF206">
        <f ca="1">1.25*IF($B206&gt;OFFSET($B206,1,0),ChapterTable!$R$17,1)*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f>
        <v>1.75</v>
      </c>
      <c r="AG206">
        <f ca="1">35/AF206</f>
        <v>20</v>
      </c>
      <c r="AH206">
        <v>1.5</v>
      </c>
      <c r="AI206">
        <f t="shared" si="29"/>
        <v>0.5</v>
      </c>
      <c r="AJ206">
        <f t="shared" si="27"/>
        <v>1</v>
      </c>
      <c r="AK206">
        <f t="shared" si="28"/>
        <v>2</v>
      </c>
      <c r="AL206">
        <v>0</v>
      </c>
    </row>
    <row r="207" spans="1:38" x14ac:dyDescent="0.3">
      <c r="A207">
        <v>4</v>
      </c>
      <c r="B207">
        <v>21</v>
      </c>
      <c r="C207">
        <f>IF(OR($L207=TRUE,$A207=0,MOD($A207,ChapterTable!$R$20)&lt;&gt;0),
MAX(0,INT(($B207+ChapterTable!$P$26+VLOOKUP(SUBSTITUTE(C$1,"성장단계","")&amp;"단계오프셋",ChapterTable!$R:$S,2,0))/ChapterTable!$P$23)),
MAX(0,INT(($B207+ChapterTable!$R$26+VLOOKUP(SUBSTITUTE(C$1,"성장단계","")&amp;"보스단계오프셋",ChapterTable!$R:$S,2,0))/ChapterTable!$R$23)))</f>
        <v>2</v>
      </c>
      <c r="D207">
        <f>IF(OR($L207=TRUE,$A207=0,MOD($A207,ChapterTable!$R$20)&lt;&gt;0),
MAX(0,INT(($B207+ChapterTable!$P$26+VLOOKUP(SUBSTITUTE(D$1,"성장단계","")&amp;"단계오프셋",ChapterTable!$R:$S,2,0))/ChapterTable!$P$23)),
MAX(0,INT(($B207+ChapterTable!$R$26+VLOOKUP(SUBSTITUTE(D$1,"성장단계","")&amp;"보스단계오프셋",ChapterTable!$R:$S,2,0))/ChapterTable!$R$23)))</f>
        <v>2</v>
      </c>
      <c r="E207" s="1">
        <f ca="1">IF(AND($A207=0,$B207=1),
    VLOOKUP(1,ChapterTable!$1:$1048576,MATCH("최종"&amp;SUBSTITUTE(SUBSTITUTE(E$1,"standard",""),"|Float",""),ChapterTable!$1:$1,0),0)*ChapterTable!$P$17,
  IF(AND($A207=0,$B207=0),
    E208,
  IF($B207=0,
    VLOOKUP($A207,ChapterTable!$1:$1048576,MATCH("최종"&amp;SUBSTITUTE(SUBSTITUTE(E$1,"standard",""),"|Float",""),ChapterTable!$1:$1,0),0),
  IF($B207=1,
    IF($L207=FALSE,
      VLOOKUP($A207,ChapterTable!$1:$1048576,MATCH("최종"&amp;SUBSTITUTE(SUBSTITUTE(E$1,"standard",""),"|Float",""),ChapterTable!$1:$1,0),0),
      VLOOKUP($A207-ChapterTable!$P$11,ChapterTable!$1:$1048576,MATCH("최종"&amp;SUBSTITUTE(SUBSTITUTE(E$1,"standard",""),"|Float",""),ChapterTable!$1:$1,0),0)*ChapterTable!$P$14
    ),
  OFFSET(E207,-$B207+IF($L207,1,0),0)*IF($B207&gt;OFFSET($B207,1,0),ChapterTable!$R$17,1)*
    (VLOOKUP(SUBSTITUTE(SUBSTITUTE(E$1,"standard",""),"|Float","")&amp;IF(OR($L207=TRUE,$A207=0,MOD($A207,ChapterTable!$R$20)&lt;&gt;0),"","보스")&amp;"인게임누적곱배수",ChapterTable!$R:$S,2,0)^C207
    +VLOOKUP(SUBSTITUTE(SUBSTITUTE(E$1,"standard",""),"|Float","")&amp;IF(OR($L207=TRUE,$A207=0,MOD($A207,ChapterTable!$R$20)&lt;&gt;0),"","보스")&amp;"인게임누적합배수",ChapterTable!$R:$S,2,0)*C207)
  )
  )
  )
)</f>
        <v>567</v>
      </c>
      <c r="F207" s="1">
        <f ca="1">IF(AND($A207=0,$B207=1),
    VLOOKUP(1,ChapterTable!$1:$1048576,MATCH("최종"&amp;SUBSTITUTE(SUBSTITUTE(F$1,"standard",""),"|Float",""),ChapterTable!$1:$1,0),0)*ChapterTable!$P$17,
  IF(AND($A207=0,$B207=0),
    F208,
  IF($B207=0,
    VLOOKUP($A207,ChapterTable!$1:$1048576,MATCH("최종"&amp;SUBSTITUTE(SUBSTITUTE(F$1,"standard",""),"|Float",""),ChapterTable!$1:$1,0),0),
  IF($B207=1,
    IF($L207=FALSE,
      VLOOKUP($A207,ChapterTable!$1:$1048576,MATCH("최종"&amp;SUBSTITUTE(SUBSTITUTE(F$1,"standard",""),"|Float",""),ChapterTable!$1:$1,0),0),
      VLOOKUP($A207-ChapterTable!$P$11,ChapterTable!$1:$1048576,MATCH("최종"&amp;SUBSTITUTE(SUBSTITUTE(F$1,"standard",""),"|Float",""),ChapterTable!$1:$1,0),0)*ChapterTable!$P$14
    ),
  OFFSET(F207,-$B207+IF($L207,1,0),0)*
    (VLOOKUP(SUBSTITUTE(SUBSTITUTE(F$1,"standard",""),"|Float","")&amp;IF(OR($L207=TRUE,$A207=0,MOD($A207,ChapterTable!$R$20)&lt;&gt;0),"","보스")&amp;"인게임누적곱배수",ChapterTable!$R:$S,2,0)^D207
    +VLOOKUP(SUBSTITUTE(SUBSTITUTE(F$1,"standard",""),"|Float","")&amp;IF(OR($L207=TRUE,$A207=0,MOD($A207,ChapterTable!$R$20)&lt;&gt;0),"","보스")&amp;"인게임누적합배수",ChapterTable!$R:$S,2,0)*D207)
  )
  )
  )
)</f>
        <v>194.06249999999997</v>
      </c>
      <c r="G207" t="s">
        <v>1162</v>
      </c>
      <c r="J207" t="str">
        <f>IF(ISBLANK(I207),"",
IFERROR(VLOOKUP(I207,[1]StringTable!$1:$1048576,MATCH("kor|String",[1]StringTable!$1:$1,0),0),
"스트링없음"))</f>
        <v/>
      </c>
      <c r="L207" t="b">
        <v>0</v>
      </c>
      <c r="N207" t="str">
        <f>IF(ISBLANK(M207),"",IF(ISERROR(VLOOKUP(M207,MapTable!$A:$A,1,0)),"맵없음",""))</f>
        <v/>
      </c>
      <c r="O207">
        <f t="shared" si="23"/>
        <v>3</v>
      </c>
      <c r="Q207">
        <f t="shared" si="24"/>
        <v>3</v>
      </c>
      <c r="R207" t="b">
        <f t="shared" ca="1" si="25"/>
        <v>0</v>
      </c>
      <c r="T207" t="b">
        <f t="shared" ca="1" si="26"/>
        <v>0</v>
      </c>
      <c r="U207" t="s">
        <v>947</v>
      </c>
      <c r="V207" t="str">
        <f>IF(ISBLANK(U207),"",IF(ISERROR(VLOOKUP(U207,MapTable!$A:$A,1,0)),"맵없음",""))</f>
        <v/>
      </c>
      <c r="W207" t="s">
        <v>1017</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IF(ISBLANK(AB207),"",IF(ISERROR(VLOOKUP(AB207,[3]DropTable!$A:$A,1,0)),"드랍없음",""))</f>
        <v/>
      </c>
      <c r="AE207" t="str">
        <f>IF(ISBLANK(AD207),"",IF(ISERROR(VLOOKUP(AD207,[3]DropTable!$A:$A,1,0)),"드랍없음",""))</f>
        <v/>
      </c>
      <c r="AH207">
        <v>1.5</v>
      </c>
      <c r="AI207">
        <f t="shared" si="29"/>
        <v>0.33333333333333331</v>
      </c>
      <c r="AJ207">
        <f t="shared" si="27"/>
        <v>0.395555555</v>
      </c>
      <c r="AK207">
        <f t="shared" si="28"/>
        <v>1</v>
      </c>
      <c r="AL207">
        <v>0</v>
      </c>
    </row>
    <row r="208" spans="1:38" x14ac:dyDescent="0.3">
      <c r="A208">
        <v>4</v>
      </c>
      <c r="B208">
        <v>22</v>
      </c>
      <c r="C208">
        <f>IF(OR($L208=TRUE,$A208=0,MOD($A208,ChapterTable!$R$20)&lt;&gt;0),
MAX(0,INT(($B208+ChapterTable!$P$26+VLOOKUP(SUBSTITUTE(C$1,"성장단계","")&amp;"단계오프셋",ChapterTable!$R:$S,2,0))/ChapterTable!$P$23)),
MAX(0,INT(($B208+ChapterTable!$R$26+VLOOKUP(SUBSTITUTE(C$1,"성장단계","")&amp;"보스단계오프셋",ChapterTable!$R:$S,2,0))/ChapterTable!$R$23)))</f>
        <v>2</v>
      </c>
      <c r="D208">
        <f>IF(OR($L208=TRUE,$A208=0,MOD($A208,ChapterTable!$R$20)&lt;&gt;0),
MAX(0,INT(($B208+ChapterTable!$P$26+VLOOKUP(SUBSTITUTE(D$1,"성장단계","")&amp;"단계오프셋",ChapterTable!$R:$S,2,0))/ChapterTable!$P$23)),
MAX(0,INT(($B208+ChapterTable!$R$26+VLOOKUP(SUBSTITUTE(D$1,"성장단계","")&amp;"보스단계오프셋",ChapterTable!$R:$S,2,0))/ChapterTable!$R$23)))</f>
        <v>2</v>
      </c>
      <c r="E208" s="1">
        <f ca="1">IF(AND($A208=0,$B208=1),
    VLOOKUP(1,ChapterTable!$1:$1048576,MATCH("최종"&amp;SUBSTITUTE(SUBSTITUTE(E$1,"standard",""),"|Float",""),ChapterTable!$1:$1,0),0)*ChapterTable!$P$17,
  IF(AND($A208=0,$B208=0),
    E209,
  IF($B208=0,
    VLOOKUP($A208,ChapterTable!$1:$1048576,MATCH("최종"&amp;SUBSTITUTE(SUBSTITUTE(E$1,"standard",""),"|Float",""),ChapterTable!$1:$1,0),0),
  IF($B208=1,
    IF($L208=FALSE,
      VLOOKUP($A208,ChapterTable!$1:$1048576,MATCH("최종"&amp;SUBSTITUTE(SUBSTITUTE(E$1,"standard",""),"|Float",""),ChapterTable!$1:$1,0),0),
      VLOOKUP($A208-ChapterTable!$P$11,ChapterTable!$1:$1048576,MATCH("최종"&amp;SUBSTITUTE(SUBSTITUTE(E$1,"standard",""),"|Float",""),ChapterTable!$1:$1,0),0)*ChapterTable!$P$14
    ),
  OFFSET(E208,-$B208+IF($L208,1,0),0)*IF($B208&gt;OFFSET($B208,1,0),ChapterTable!$R$17,1)*
    (VLOOKUP(SUBSTITUTE(SUBSTITUTE(E$1,"standard",""),"|Float","")&amp;IF(OR($L208=TRUE,$A208=0,MOD($A208,ChapterTable!$R$20)&lt;&gt;0),"","보스")&amp;"인게임누적곱배수",ChapterTable!$R:$S,2,0)^C208
    +VLOOKUP(SUBSTITUTE(SUBSTITUTE(E$1,"standard",""),"|Float","")&amp;IF(OR($L208=TRUE,$A208=0,MOD($A208,ChapterTable!$R$20)&lt;&gt;0),"","보스")&amp;"인게임누적합배수",ChapterTable!$R:$S,2,0)*C208)
  )
  )
  )
)</f>
        <v>567</v>
      </c>
      <c r="F208" s="1">
        <f ca="1">IF(AND($A208=0,$B208=1),
    VLOOKUP(1,ChapterTable!$1:$1048576,MATCH("최종"&amp;SUBSTITUTE(SUBSTITUTE(F$1,"standard",""),"|Float",""),ChapterTable!$1:$1,0),0)*ChapterTable!$P$17,
  IF(AND($A208=0,$B208=0),
    F209,
  IF($B208=0,
    VLOOKUP($A208,ChapterTable!$1:$1048576,MATCH("최종"&amp;SUBSTITUTE(SUBSTITUTE(F$1,"standard",""),"|Float",""),ChapterTable!$1:$1,0),0),
  IF($B208=1,
    IF($L208=FALSE,
      VLOOKUP($A208,ChapterTable!$1:$1048576,MATCH("최종"&amp;SUBSTITUTE(SUBSTITUTE(F$1,"standard",""),"|Float",""),ChapterTable!$1:$1,0),0),
      VLOOKUP($A208-ChapterTable!$P$11,ChapterTable!$1:$1048576,MATCH("최종"&amp;SUBSTITUTE(SUBSTITUTE(F$1,"standard",""),"|Float",""),ChapterTable!$1:$1,0),0)*ChapterTable!$P$14
    ),
  OFFSET(F208,-$B208+IF($L208,1,0),0)*
    (VLOOKUP(SUBSTITUTE(SUBSTITUTE(F$1,"standard",""),"|Float","")&amp;IF(OR($L208=TRUE,$A208=0,MOD($A208,ChapterTable!$R$20)&lt;&gt;0),"","보스")&amp;"인게임누적곱배수",ChapterTable!$R:$S,2,0)^D208
    +VLOOKUP(SUBSTITUTE(SUBSTITUTE(F$1,"standard",""),"|Float","")&amp;IF(OR($L208=TRUE,$A208=0,MOD($A208,ChapterTable!$R$20)&lt;&gt;0),"","보스")&amp;"인게임누적합배수",ChapterTable!$R:$S,2,0)*D208)
  )
  )
  )
)</f>
        <v>194.06249999999997</v>
      </c>
      <c r="J208" t="str">
        <f>IF(ISBLANK(I208),"",
IFERROR(VLOOKUP(I208,[1]StringTable!$1:$1048576,MATCH("kor|String",[1]StringTable!$1:$1,0),0),
"스트링없음"))</f>
        <v/>
      </c>
      <c r="L208" t="b">
        <v>0</v>
      </c>
      <c r="N208" t="str">
        <f>IF(ISBLANK(M208),"",IF(ISERROR(VLOOKUP(M208,MapTable!$A:$A,1,0)),"맵없음",""))</f>
        <v/>
      </c>
      <c r="O208">
        <f t="shared" si="23"/>
        <v>3</v>
      </c>
      <c r="Q208">
        <f t="shared" si="24"/>
        <v>3</v>
      </c>
      <c r="R208" t="b">
        <f t="shared" ca="1" si="25"/>
        <v>0</v>
      </c>
      <c r="T208" t="b">
        <f t="shared" ca="1" si="26"/>
        <v>0</v>
      </c>
      <c r="U208" t="s">
        <v>948</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IF(ISBLANK(AB208),"",IF(ISERROR(VLOOKUP(AB208,[3]DropTable!$A:$A,1,0)),"드랍없음",""))</f>
        <v/>
      </c>
      <c r="AE208" t="str">
        <f>IF(ISBLANK(AD208),"",IF(ISERROR(VLOOKUP(AD208,[3]DropTable!$A:$A,1,0)),"드랍없음",""))</f>
        <v/>
      </c>
      <c r="AH208">
        <v>1.5</v>
      </c>
      <c r="AI208">
        <f t="shared" si="29"/>
        <v>0.33333333333333331</v>
      </c>
      <c r="AJ208">
        <f t="shared" si="27"/>
        <v>0.395555555</v>
      </c>
      <c r="AK208">
        <f t="shared" si="28"/>
        <v>1</v>
      </c>
      <c r="AL208">
        <v>0</v>
      </c>
    </row>
    <row r="209" spans="1:38" x14ac:dyDescent="0.3">
      <c r="A209">
        <v>4</v>
      </c>
      <c r="B209">
        <v>23</v>
      </c>
      <c r="C209">
        <f>IF(OR($L209=TRUE,$A209=0,MOD($A209,ChapterTable!$R$20)&lt;&gt;0),
MAX(0,INT(($B209+ChapterTable!$P$26+VLOOKUP(SUBSTITUTE(C$1,"성장단계","")&amp;"단계오프셋",ChapterTable!$R:$S,2,0))/ChapterTable!$P$23)),
MAX(0,INT(($B209+ChapterTable!$R$26+VLOOKUP(SUBSTITUTE(C$1,"성장단계","")&amp;"보스단계오프셋",ChapterTable!$R:$S,2,0))/ChapterTable!$R$23)))</f>
        <v>2</v>
      </c>
      <c r="D209">
        <f>IF(OR($L209=TRUE,$A209=0,MOD($A209,ChapterTable!$R$20)&lt;&gt;0),
MAX(0,INT(($B209+ChapterTable!$P$26+VLOOKUP(SUBSTITUTE(D$1,"성장단계","")&amp;"단계오프셋",ChapterTable!$R:$S,2,0))/ChapterTable!$P$23)),
MAX(0,INT(($B209+ChapterTable!$R$26+VLOOKUP(SUBSTITUTE(D$1,"성장단계","")&amp;"보스단계오프셋",ChapterTable!$R:$S,2,0))/ChapterTable!$R$23)))</f>
        <v>2</v>
      </c>
      <c r="E209" s="1">
        <f ca="1">IF(AND($A209=0,$B209=1),
    VLOOKUP(1,ChapterTable!$1:$1048576,MATCH("최종"&amp;SUBSTITUTE(SUBSTITUTE(E$1,"standard",""),"|Float",""),ChapterTable!$1:$1,0),0)*ChapterTable!$P$17,
  IF(AND($A209=0,$B209=0),
    E210,
  IF($B209=0,
    VLOOKUP($A209,ChapterTable!$1:$1048576,MATCH("최종"&amp;SUBSTITUTE(SUBSTITUTE(E$1,"standard",""),"|Float",""),ChapterTable!$1:$1,0),0),
  IF($B209=1,
    IF($L209=FALSE,
      VLOOKUP($A209,ChapterTable!$1:$1048576,MATCH("최종"&amp;SUBSTITUTE(SUBSTITUTE(E$1,"standard",""),"|Float",""),ChapterTable!$1:$1,0),0),
      VLOOKUP($A209-ChapterTable!$P$11,ChapterTable!$1:$1048576,MATCH("최종"&amp;SUBSTITUTE(SUBSTITUTE(E$1,"standard",""),"|Float",""),ChapterTable!$1:$1,0),0)*ChapterTable!$P$14
    ),
  OFFSET(E209,-$B209+IF($L209,1,0),0)*IF($B209&gt;OFFSET($B209,1,0),ChapterTable!$R$17,1)*
    (VLOOKUP(SUBSTITUTE(SUBSTITUTE(E$1,"standard",""),"|Float","")&amp;IF(OR($L209=TRUE,$A209=0,MOD($A209,ChapterTable!$R$20)&lt;&gt;0),"","보스")&amp;"인게임누적곱배수",ChapterTable!$R:$S,2,0)^C209
    +VLOOKUP(SUBSTITUTE(SUBSTITUTE(E$1,"standard",""),"|Float","")&amp;IF(OR($L209=TRUE,$A209=0,MOD($A209,ChapterTable!$R$20)&lt;&gt;0),"","보스")&amp;"인게임누적합배수",ChapterTable!$R:$S,2,0)*C209)
  )
  )
  )
)</f>
        <v>567</v>
      </c>
      <c r="F209" s="1">
        <f ca="1">IF(AND($A209=0,$B209=1),
    VLOOKUP(1,ChapterTable!$1:$1048576,MATCH("최종"&amp;SUBSTITUTE(SUBSTITUTE(F$1,"standard",""),"|Float",""),ChapterTable!$1:$1,0),0)*ChapterTable!$P$17,
  IF(AND($A209=0,$B209=0),
    F210,
  IF($B209=0,
    VLOOKUP($A209,ChapterTable!$1:$1048576,MATCH("최종"&amp;SUBSTITUTE(SUBSTITUTE(F$1,"standard",""),"|Float",""),ChapterTable!$1:$1,0),0),
  IF($B209=1,
    IF($L209=FALSE,
      VLOOKUP($A209,ChapterTable!$1:$1048576,MATCH("최종"&amp;SUBSTITUTE(SUBSTITUTE(F$1,"standard",""),"|Float",""),ChapterTable!$1:$1,0),0),
      VLOOKUP($A209-ChapterTable!$P$11,ChapterTable!$1:$1048576,MATCH("최종"&amp;SUBSTITUTE(SUBSTITUTE(F$1,"standard",""),"|Float",""),ChapterTable!$1:$1,0),0)*ChapterTable!$P$14
    ),
  OFFSET(F209,-$B209+IF($L209,1,0),0)*
    (VLOOKUP(SUBSTITUTE(SUBSTITUTE(F$1,"standard",""),"|Float","")&amp;IF(OR($L209=TRUE,$A209=0,MOD($A209,ChapterTable!$R$20)&lt;&gt;0),"","보스")&amp;"인게임누적곱배수",ChapterTable!$R:$S,2,0)^D209
    +VLOOKUP(SUBSTITUTE(SUBSTITUTE(F$1,"standard",""),"|Float","")&amp;IF(OR($L209=TRUE,$A209=0,MOD($A209,ChapterTable!$R$20)&lt;&gt;0),"","보스")&amp;"인게임누적합배수",ChapterTable!$R:$S,2,0)*D209)
  )
  )
  )
)</f>
        <v>194.06249999999997</v>
      </c>
      <c r="J209" t="str">
        <f>IF(ISBLANK(I209),"",
IFERROR(VLOOKUP(I209,[1]StringTable!$1:$1048576,MATCH("kor|String",[1]StringTable!$1:$1,0),0),
"스트링없음"))</f>
        <v/>
      </c>
      <c r="L209" t="b">
        <v>0</v>
      </c>
      <c r="N209" t="str">
        <f>IF(ISBLANK(M209),"",IF(ISERROR(VLOOKUP(M209,MapTable!$A:$A,1,0)),"맵없음",""))</f>
        <v/>
      </c>
      <c r="O209">
        <f t="shared" si="23"/>
        <v>3</v>
      </c>
      <c r="Q209">
        <f t="shared" si="24"/>
        <v>3</v>
      </c>
      <c r="R209" t="b">
        <f t="shared" ca="1" si="25"/>
        <v>0</v>
      </c>
      <c r="T209" t="b">
        <f t="shared" ca="1" si="26"/>
        <v>0</v>
      </c>
      <c r="U209" t="s">
        <v>949</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IF(ISBLANK(AB209),"",IF(ISERROR(VLOOKUP(AB209,[3]DropTable!$A:$A,1,0)),"드랍없음",""))</f>
        <v/>
      </c>
      <c r="AE209" t="str">
        <f>IF(ISBLANK(AD209),"",IF(ISERROR(VLOOKUP(AD209,[3]DropTable!$A:$A,1,0)),"드랍없음",""))</f>
        <v/>
      </c>
      <c r="AH209">
        <v>1.5</v>
      </c>
      <c r="AI209">
        <f t="shared" si="29"/>
        <v>0.33333333333333331</v>
      </c>
      <c r="AJ209">
        <f t="shared" si="27"/>
        <v>0.395555555</v>
      </c>
      <c r="AK209">
        <f t="shared" si="28"/>
        <v>1</v>
      </c>
      <c r="AL209">
        <v>0</v>
      </c>
    </row>
    <row r="210" spans="1:38" x14ac:dyDescent="0.3">
      <c r="A210">
        <v>4</v>
      </c>
      <c r="B210">
        <v>24</v>
      </c>
      <c r="C210">
        <f>IF(OR($L210=TRUE,$A210=0,MOD($A210,ChapterTable!$R$20)&lt;&gt;0),
MAX(0,INT(($B210+ChapterTable!$P$26+VLOOKUP(SUBSTITUTE(C$1,"성장단계","")&amp;"단계오프셋",ChapterTable!$R:$S,2,0))/ChapterTable!$P$23)),
MAX(0,INT(($B210+ChapterTable!$R$26+VLOOKUP(SUBSTITUTE(C$1,"성장단계","")&amp;"보스단계오프셋",ChapterTable!$R:$S,2,0))/ChapterTable!$R$23)))</f>
        <v>2</v>
      </c>
      <c r="D210">
        <f>IF(OR($L210=TRUE,$A210=0,MOD($A210,ChapterTable!$R$20)&lt;&gt;0),
MAX(0,INT(($B210+ChapterTable!$P$26+VLOOKUP(SUBSTITUTE(D$1,"성장단계","")&amp;"단계오프셋",ChapterTable!$R:$S,2,0))/ChapterTable!$P$23)),
MAX(0,INT(($B210+ChapterTable!$R$26+VLOOKUP(SUBSTITUTE(D$1,"성장단계","")&amp;"보스단계오프셋",ChapterTable!$R:$S,2,0))/ChapterTable!$R$23)))</f>
        <v>2</v>
      </c>
      <c r="E210" s="1">
        <f ca="1">IF(AND($A210=0,$B210=1),
    VLOOKUP(1,ChapterTable!$1:$1048576,MATCH("최종"&amp;SUBSTITUTE(SUBSTITUTE(E$1,"standard",""),"|Float",""),ChapterTable!$1:$1,0),0)*ChapterTable!$P$17,
  IF(AND($A210=0,$B210=0),
    E211,
  IF($B210=0,
    VLOOKUP($A210,ChapterTable!$1:$1048576,MATCH("최종"&amp;SUBSTITUTE(SUBSTITUTE(E$1,"standard",""),"|Float",""),ChapterTable!$1:$1,0),0),
  IF($B210=1,
    IF($L210=FALSE,
      VLOOKUP($A210,ChapterTable!$1:$1048576,MATCH("최종"&amp;SUBSTITUTE(SUBSTITUTE(E$1,"standard",""),"|Float",""),ChapterTable!$1:$1,0),0),
      VLOOKUP($A210-ChapterTable!$P$11,ChapterTable!$1:$1048576,MATCH("최종"&amp;SUBSTITUTE(SUBSTITUTE(E$1,"standard",""),"|Float",""),ChapterTable!$1:$1,0),0)*ChapterTable!$P$14
    ),
  OFFSET(E210,-$B210+IF($L210,1,0),0)*IF($B210&gt;OFFSET($B210,1,0),ChapterTable!$R$17,1)*
    (VLOOKUP(SUBSTITUTE(SUBSTITUTE(E$1,"standard",""),"|Float","")&amp;IF(OR($L210=TRUE,$A210=0,MOD($A210,ChapterTable!$R$20)&lt;&gt;0),"","보스")&amp;"인게임누적곱배수",ChapterTable!$R:$S,2,0)^C210
    +VLOOKUP(SUBSTITUTE(SUBSTITUTE(E$1,"standard",""),"|Float","")&amp;IF(OR($L210=TRUE,$A210=0,MOD($A210,ChapterTable!$R$20)&lt;&gt;0),"","보스")&amp;"인게임누적합배수",ChapterTable!$R:$S,2,0)*C210)
  )
  )
  )
)</f>
        <v>567</v>
      </c>
      <c r="F210" s="1">
        <f ca="1">IF(AND($A210=0,$B210=1),
    VLOOKUP(1,ChapterTable!$1:$1048576,MATCH("최종"&amp;SUBSTITUTE(SUBSTITUTE(F$1,"standard",""),"|Float",""),ChapterTable!$1:$1,0),0)*ChapterTable!$P$17,
  IF(AND($A210=0,$B210=0),
    F211,
  IF($B210=0,
    VLOOKUP($A210,ChapterTable!$1:$1048576,MATCH("최종"&amp;SUBSTITUTE(SUBSTITUTE(F$1,"standard",""),"|Float",""),ChapterTable!$1:$1,0),0),
  IF($B210=1,
    IF($L210=FALSE,
      VLOOKUP($A210,ChapterTable!$1:$1048576,MATCH("최종"&amp;SUBSTITUTE(SUBSTITUTE(F$1,"standard",""),"|Float",""),ChapterTable!$1:$1,0),0),
      VLOOKUP($A210-ChapterTable!$P$11,ChapterTable!$1:$1048576,MATCH("최종"&amp;SUBSTITUTE(SUBSTITUTE(F$1,"standard",""),"|Float",""),ChapterTable!$1:$1,0),0)*ChapterTable!$P$14
    ),
  OFFSET(F210,-$B210+IF($L210,1,0),0)*
    (VLOOKUP(SUBSTITUTE(SUBSTITUTE(F$1,"standard",""),"|Float","")&amp;IF(OR($L210=TRUE,$A210=0,MOD($A210,ChapterTable!$R$20)&lt;&gt;0),"","보스")&amp;"인게임누적곱배수",ChapterTable!$R:$S,2,0)^D210
    +VLOOKUP(SUBSTITUTE(SUBSTITUTE(F$1,"standard",""),"|Float","")&amp;IF(OR($L210=TRUE,$A210=0,MOD($A210,ChapterTable!$R$20)&lt;&gt;0),"","보스")&amp;"인게임누적합배수",ChapterTable!$R:$S,2,0)*D210)
  )
  )
  )
)</f>
        <v>194.06249999999997</v>
      </c>
      <c r="J210" t="str">
        <f>IF(ISBLANK(I210),"",
IFERROR(VLOOKUP(I210,[1]StringTable!$1:$1048576,MATCH("kor|String",[1]StringTable!$1:$1,0),0),
"스트링없음"))</f>
        <v/>
      </c>
      <c r="L210" t="b">
        <v>0</v>
      </c>
      <c r="N210" t="str">
        <f>IF(ISBLANK(M210),"",IF(ISERROR(VLOOKUP(M210,MapTable!$A:$A,1,0)),"맵없음",""))</f>
        <v/>
      </c>
      <c r="O210">
        <f t="shared" si="23"/>
        <v>3</v>
      </c>
      <c r="Q210">
        <f t="shared" si="24"/>
        <v>3</v>
      </c>
      <c r="R210" t="b">
        <f t="shared" ca="1" si="25"/>
        <v>0</v>
      </c>
      <c r="T210" t="b">
        <f t="shared" ca="1" si="26"/>
        <v>0</v>
      </c>
      <c r="U210" t="s">
        <v>950</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IF(ISBLANK(AB210),"",IF(ISERROR(VLOOKUP(AB210,[3]DropTable!$A:$A,1,0)),"드랍없음",""))</f>
        <v/>
      </c>
      <c r="AE210" t="str">
        <f>IF(ISBLANK(AD210),"",IF(ISERROR(VLOOKUP(AD210,[3]DropTable!$A:$A,1,0)),"드랍없음",""))</f>
        <v/>
      </c>
      <c r="AH210">
        <v>1.5</v>
      </c>
      <c r="AI210">
        <f t="shared" si="29"/>
        <v>0.33333333333333331</v>
      </c>
      <c r="AJ210">
        <f t="shared" si="27"/>
        <v>0.395555555</v>
      </c>
      <c r="AK210">
        <f t="shared" si="28"/>
        <v>1</v>
      </c>
      <c r="AL210">
        <v>0</v>
      </c>
    </row>
    <row r="211" spans="1:38" x14ac:dyDescent="0.3">
      <c r="A211">
        <v>4</v>
      </c>
      <c r="B211">
        <v>25</v>
      </c>
      <c r="C211">
        <f>IF(OR($L211=TRUE,$A211=0,MOD($A211,ChapterTable!$R$20)&lt;&gt;0),
MAX(0,INT(($B211+ChapterTable!$P$26+VLOOKUP(SUBSTITUTE(C$1,"성장단계","")&amp;"단계오프셋",ChapterTable!$R:$S,2,0))/ChapterTable!$P$23)),
MAX(0,INT(($B211+ChapterTable!$R$26+VLOOKUP(SUBSTITUTE(C$1,"성장단계","")&amp;"보스단계오프셋",ChapterTable!$R:$S,2,0))/ChapterTable!$R$23)))</f>
        <v>2</v>
      </c>
      <c r="D211">
        <f>IF(OR($L211=TRUE,$A211=0,MOD($A211,ChapterTable!$R$20)&lt;&gt;0),
MAX(0,INT(($B211+ChapterTable!$P$26+VLOOKUP(SUBSTITUTE(D$1,"성장단계","")&amp;"단계오프셋",ChapterTable!$R:$S,2,0))/ChapterTable!$P$23)),
MAX(0,INT(($B211+ChapterTable!$R$26+VLOOKUP(SUBSTITUTE(D$1,"성장단계","")&amp;"보스단계오프셋",ChapterTable!$R:$S,2,0))/ChapterTable!$R$23)))</f>
        <v>2</v>
      </c>
      <c r="E211" s="1">
        <f ca="1">IF(AND($A211=0,$B211=1),
    VLOOKUP(1,ChapterTable!$1:$1048576,MATCH("최종"&amp;SUBSTITUTE(SUBSTITUTE(E$1,"standard",""),"|Float",""),ChapterTable!$1:$1,0),0)*ChapterTable!$P$17,
  IF(AND($A211=0,$B211=0),
    E212,
  IF($B211=0,
    VLOOKUP($A211,ChapterTable!$1:$1048576,MATCH("최종"&amp;SUBSTITUTE(SUBSTITUTE(E$1,"standard",""),"|Float",""),ChapterTable!$1:$1,0),0),
  IF($B211=1,
    IF($L211=FALSE,
      VLOOKUP($A211,ChapterTable!$1:$1048576,MATCH("최종"&amp;SUBSTITUTE(SUBSTITUTE(E$1,"standard",""),"|Float",""),ChapterTable!$1:$1,0),0),
      VLOOKUP($A211-ChapterTable!$P$11,ChapterTable!$1:$1048576,MATCH("최종"&amp;SUBSTITUTE(SUBSTITUTE(E$1,"standard",""),"|Float",""),ChapterTable!$1:$1,0),0)*ChapterTable!$P$14
    ),
  OFFSET(E211,-$B211+IF($L211,1,0),0)*IF($B211&gt;OFFSET($B211,1,0),ChapterTable!$R$17,1)*
    (VLOOKUP(SUBSTITUTE(SUBSTITUTE(E$1,"standard",""),"|Float","")&amp;IF(OR($L211=TRUE,$A211=0,MOD($A211,ChapterTable!$R$20)&lt;&gt;0),"","보스")&amp;"인게임누적곱배수",ChapterTable!$R:$S,2,0)^C211
    +VLOOKUP(SUBSTITUTE(SUBSTITUTE(E$1,"standard",""),"|Float","")&amp;IF(OR($L211=TRUE,$A211=0,MOD($A211,ChapterTable!$R$20)&lt;&gt;0),"","보스")&amp;"인게임누적합배수",ChapterTable!$R:$S,2,0)*C211)
  )
  )
  )
)</f>
        <v>567</v>
      </c>
      <c r="F211" s="1">
        <f ca="1">IF(AND($A211=0,$B211=1),
    VLOOKUP(1,ChapterTable!$1:$1048576,MATCH("최종"&amp;SUBSTITUTE(SUBSTITUTE(F$1,"standard",""),"|Float",""),ChapterTable!$1:$1,0),0)*ChapterTable!$P$17,
  IF(AND($A211=0,$B211=0),
    F212,
  IF($B211=0,
    VLOOKUP($A211,ChapterTable!$1:$1048576,MATCH("최종"&amp;SUBSTITUTE(SUBSTITUTE(F$1,"standard",""),"|Float",""),ChapterTable!$1:$1,0),0),
  IF($B211=1,
    IF($L211=FALSE,
      VLOOKUP($A211,ChapterTable!$1:$1048576,MATCH("최종"&amp;SUBSTITUTE(SUBSTITUTE(F$1,"standard",""),"|Float",""),ChapterTable!$1:$1,0),0),
      VLOOKUP($A211-ChapterTable!$P$11,ChapterTable!$1:$1048576,MATCH("최종"&amp;SUBSTITUTE(SUBSTITUTE(F$1,"standard",""),"|Float",""),ChapterTable!$1:$1,0),0)*ChapterTable!$P$14
    ),
  OFFSET(F211,-$B211+IF($L211,1,0),0)*
    (VLOOKUP(SUBSTITUTE(SUBSTITUTE(F$1,"standard",""),"|Float","")&amp;IF(OR($L211=TRUE,$A211=0,MOD($A211,ChapterTable!$R$20)&lt;&gt;0),"","보스")&amp;"인게임누적곱배수",ChapterTable!$R:$S,2,0)^D211
    +VLOOKUP(SUBSTITUTE(SUBSTITUTE(F$1,"standard",""),"|Float","")&amp;IF(OR($L211=TRUE,$A211=0,MOD($A211,ChapterTable!$R$20)&lt;&gt;0),"","보스")&amp;"인게임누적합배수",ChapterTable!$R:$S,2,0)*D211)
  )
  )
  )
)</f>
        <v>194.06249999999997</v>
      </c>
      <c r="J211" t="str">
        <f>IF(ISBLANK(I211),"",
IFERROR(VLOOKUP(I211,[1]StringTable!$1:$1048576,MATCH("kor|String",[1]StringTable!$1:$1,0),0),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985</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IF(ISBLANK(AB211),"",IF(ISERROR(VLOOKUP(AB211,[3]DropTable!$A:$A,1,0)),"드랍없음",""))</f>
        <v/>
      </c>
      <c r="AE211" t="str">
        <f>IF(ISBLANK(AD211),"",IF(ISERROR(VLOOKUP(AD211,[3]DropTable!$A:$A,1,0)),"드랍없음",""))</f>
        <v/>
      </c>
      <c r="AH211">
        <v>1.5</v>
      </c>
      <c r="AI211">
        <f t="shared" si="29"/>
        <v>0.33333333333333331</v>
      </c>
      <c r="AJ211">
        <f t="shared" si="27"/>
        <v>0.395555555</v>
      </c>
      <c r="AK211">
        <f t="shared" si="28"/>
        <v>1</v>
      </c>
      <c r="AL211">
        <v>0</v>
      </c>
    </row>
    <row r="212" spans="1:38" x14ac:dyDescent="0.3">
      <c r="A212">
        <v>4</v>
      </c>
      <c r="B212">
        <v>26</v>
      </c>
      <c r="C212">
        <f>IF(OR($L212=TRUE,$A212=0,MOD($A212,ChapterTable!$R$20)&lt;&gt;0),
MAX(0,INT(($B212+ChapterTable!$P$26+VLOOKUP(SUBSTITUTE(C$1,"성장단계","")&amp;"단계오프셋",ChapterTable!$R:$S,2,0))/ChapterTable!$P$23)),
MAX(0,INT(($B212+ChapterTable!$R$26+VLOOKUP(SUBSTITUTE(C$1,"성장단계","")&amp;"보스단계오프셋",ChapterTable!$R:$S,2,0))/ChapterTable!$R$23)))</f>
        <v>3</v>
      </c>
      <c r="D212">
        <f>IF(OR($L212=TRUE,$A212=0,MOD($A212,ChapterTable!$R$20)&lt;&gt;0),
MAX(0,INT(($B212+ChapterTable!$P$26+VLOOKUP(SUBSTITUTE(D$1,"성장단계","")&amp;"단계오프셋",ChapterTable!$R:$S,2,0))/ChapterTable!$P$23)),
MAX(0,INT(($B212+ChapterTable!$R$26+VLOOKUP(SUBSTITUTE(D$1,"성장단계","")&amp;"보스단계오프셋",ChapterTable!$R:$S,2,0))/ChapterTable!$R$23)))</f>
        <v>2</v>
      </c>
      <c r="E212" s="1">
        <f ca="1">IF(AND($A212=0,$B212=1),
    VLOOKUP(1,ChapterTable!$1:$1048576,MATCH("최종"&amp;SUBSTITUTE(SUBSTITUTE(E$1,"standard",""),"|Float",""),ChapterTable!$1:$1,0),0)*ChapterTable!$P$17,
  IF(AND($A212=0,$B212=0),
    E213,
  IF($B212=0,
    VLOOKUP($A212,ChapterTable!$1:$1048576,MATCH("최종"&amp;SUBSTITUTE(SUBSTITUTE(E$1,"standard",""),"|Float",""),ChapterTable!$1:$1,0),0),
  IF($B212=1,
    IF($L212=FALSE,
      VLOOKUP($A212,ChapterTable!$1:$1048576,MATCH("최종"&amp;SUBSTITUTE(SUBSTITUTE(E$1,"standard",""),"|Float",""),ChapterTable!$1:$1,0),0),
      VLOOKUP($A212-ChapterTable!$P$11,ChapterTable!$1:$1048576,MATCH("최종"&amp;SUBSTITUTE(SUBSTITUTE(E$1,"standard",""),"|Float",""),ChapterTable!$1:$1,0),0)*ChapterTable!$P$14
    ),
  OFFSET(E212,-$B212+IF($L212,1,0),0)*IF($B212&gt;OFFSET($B212,1,0),ChapterTable!$R$17,1)*
    (VLOOKUP(SUBSTITUTE(SUBSTITUTE(E$1,"standard",""),"|Float","")&amp;IF(OR($L212=TRUE,$A212=0,MOD($A212,ChapterTable!$R$20)&lt;&gt;0),"","보스")&amp;"인게임누적곱배수",ChapterTable!$R:$S,2,0)^C212
    +VLOOKUP(SUBSTITUTE(SUBSTITUTE(E$1,"standard",""),"|Float","")&amp;IF(OR($L212=TRUE,$A212=0,MOD($A212,ChapterTable!$R$20)&lt;&gt;0),"","보스")&amp;"인게임누적합배수",ChapterTable!$R:$S,2,0)*C212)
  )
  )
  )
)</f>
        <v>648</v>
      </c>
      <c r="F212" s="1">
        <f ca="1">IF(AND($A212=0,$B212=1),
    VLOOKUP(1,ChapterTable!$1:$1048576,MATCH("최종"&amp;SUBSTITUTE(SUBSTITUTE(F$1,"standard",""),"|Float",""),ChapterTable!$1:$1,0),0)*ChapterTable!$P$17,
  IF(AND($A212=0,$B212=0),
    F213,
  IF($B212=0,
    VLOOKUP($A212,ChapterTable!$1:$1048576,MATCH("최종"&amp;SUBSTITUTE(SUBSTITUTE(F$1,"standard",""),"|Float",""),ChapterTable!$1:$1,0),0),
  IF($B212=1,
    IF($L212=FALSE,
      VLOOKUP($A212,ChapterTable!$1:$1048576,MATCH("최종"&amp;SUBSTITUTE(SUBSTITUTE(F$1,"standard",""),"|Float",""),ChapterTable!$1:$1,0),0),
      VLOOKUP($A212-ChapterTable!$P$11,ChapterTable!$1:$1048576,MATCH("최종"&amp;SUBSTITUTE(SUBSTITUTE(F$1,"standard",""),"|Float",""),ChapterTable!$1:$1,0),0)*ChapterTable!$P$14
    ),
  OFFSET(F212,-$B212+IF($L212,1,0),0)*
    (VLOOKUP(SUBSTITUTE(SUBSTITUTE(F$1,"standard",""),"|Float","")&amp;IF(OR($L212=TRUE,$A212=0,MOD($A212,ChapterTable!$R$20)&lt;&gt;0),"","보스")&amp;"인게임누적곱배수",ChapterTable!$R:$S,2,0)^D212
    +VLOOKUP(SUBSTITUTE(SUBSTITUTE(F$1,"standard",""),"|Float","")&amp;IF(OR($L212=TRUE,$A212=0,MOD($A212,ChapterTable!$R$20)&lt;&gt;0),"","보스")&amp;"인게임누적합배수",ChapterTable!$R:$S,2,0)*D212)
  )
  )
  )
)</f>
        <v>194.06249999999997</v>
      </c>
      <c r="J212" t="str">
        <f>IF(ISBLANK(I212),"",
IFERROR(VLOOKUP(I212,[1]StringTable!$1:$1048576,MATCH("kor|String",[1]StringTable!$1:$1,0),0),
"스트링없음"))</f>
        <v/>
      </c>
      <c r="L212" t="b">
        <v>0</v>
      </c>
      <c r="N212" t="str">
        <f>IF(ISBLANK(M212),"",IF(ISERROR(VLOOKUP(M212,MapTable!$A:$A,1,0)),"맵없음",""))</f>
        <v/>
      </c>
      <c r="O212">
        <f t="shared" si="23"/>
        <v>3</v>
      </c>
      <c r="Q212">
        <f t="shared" si="24"/>
        <v>3</v>
      </c>
      <c r="R212" t="b">
        <f t="shared" ca="1" si="25"/>
        <v>0</v>
      </c>
      <c r="T212" t="b">
        <f t="shared" ca="1" si="26"/>
        <v>0</v>
      </c>
      <c r="U212" t="s">
        <v>951</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IF(ISBLANK(AB212),"",IF(ISERROR(VLOOKUP(AB212,[3]DropTable!$A:$A,1,0)),"드랍없음",""))</f>
        <v/>
      </c>
      <c r="AE212" t="str">
        <f>IF(ISBLANK(AD212),"",IF(ISERROR(VLOOKUP(AD212,[3]DropTable!$A:$A,1,0)),"드랍없음",""))</f>
        <v/>
      </c>
      <c r="AH212">
        <v>1.5</v>
      </c>
      <c r="AI212">
        <f t="shared" si="29"/>
        <v>0.33333333333333331</v>
      </c>
      <c r="AJ212">
        <f t="shared" si="27"/>
        <v>0.395555555</v>
      </c>
      <c r="AK212">
        <f t="shared" si="28"/>
        <v>1</v>
      </c>
      <c r="AL212">
        <v>0</v>
      </c>
    </row>
    <row r="213" spans="1:38" x14ac:dyDescent="0.3">
      <c r="A213">
        <v>4</v>
      </c>
      <c r="B213">
        <v>27</v>
      </c>
      <c r="C213">
        <f>IF(OR($L213=TRUE,$A213=0,MOD($A213,ChapterTable!$R$20)&lt;&gt;0),
MAX(0,INT(($B213+ChapterTable!$P$26+VLOOKUP(SUBSTITUTE(C$1,"성장단계","")&amp;"단계오프셋",ChapterTable!$R:$S,2,0))/ChapterTable!$P$23)),
MAX(0,INT(($B213+ChapterTable!$R$26+VLOOKUP(SUBSTITUTE(C$1,"성장단계","")&amp;"보스단계오프셋",ChapterTable!$R:$S,2,0))/ChapterTable!$R$23)))</f>
        <v>3</v>
      </c>
      <c r="D213">
        <f>IF(OR($L213=TRUE,$A213=0,MOD($A213,ChapterTable!$R$20)&lt;&gt;0),
MAX(0,INT(($B213+ChapterTable!$P$26+VLOOKUP(SUBSTITUTE(D$1,"성장단계","")&amp;"단계오프셋",ChapterTable!$R:$S,2,0))/ChapterTable!$P$23)),
MAX(0,INT(($B213+ChapterTable!$R$26+VLOOKUP(SUBSTITUTE(D$1,"성장단계","")&amp;"보스단계오프셋",ChapterTable!$R:$S,2,0))/ChapterTable!$R$23)))</f>
        <v>2</v>
      </c>
      <c r="E213" s="1">
        <f ca="1">IF(AND($A213=0,$B213=1),
    VLOOKUP(1,ChapterTable!$1:$1048576,MATCH("최종"&amp;SUBSTITUTE(SUBSTITUTE(E$1,"standard",""),"|Float",""),ChapterTable!$1:$1,0),0)*ChapterTable!$P$17,
  IF(AND($A213=0,$B213=0),
    E214,
  IF($B213=0,
    VLOOKUP($A213,ChapterTable!$1:$1048576,MATCH("최종"&amp;SUBSTITUTE(SUBSTITUTE(E$1,"standard",""),"|Float",""),ChapterTable!$1:$1,0),0),
  IF($B213=1,
    IF($L213=FALSE,
      VLOOKUP($A213,ChapterTable!$1:$1048576,MATCH("최종"&amp;SUBSTITUTE(SUBSTITUTE(E$1,"standard",""),"|Float",""),ChapterTable!$1:$1,0),0),
      VLOOKUP($A213-ChapterTable!$P$11,ChapterTable!$1:$1048576,MATCH("최종"&amp;SUBSTITUTE(SUBSTITUTE(E$1,"standard",""),"|Float",""),ChapterTable!$1:$1,0),0)*ChapterTable!$P$14
    ),
  OFFSET(E213,-$B213+IF($L213,1,0),0)*IF($B213&gt;OFFSET($B213,1,0),ChapterTable!$R$17,1)*
    (VLOOKUP(SUBSTITUTE(SUBSTITUTE(E$1,"standard",""),"|Float","")&amp;IF(OR($L213=TRUE,$A213=0,MOD($A213,ChapterTable!$R$20)&lt;&gt;0),"","보스")&amp;"인게임누적곱배수",ChapterTable!$R:$S,2,0)^C213
    +VLOOKUP(SUBSTITUTE(SUBSTITUTE(E$1,"standard",""),"|Float","")&amp;IF(OR($L213=TRUE,$A213=0,MOD($A213,ChapterTable!$R$20)&lt;&gt;0),"","보스")&amp;"인게임누적합배수",ChapterTable!$R:$S,2,0)*C213)
  )
  )
  )
)</f>
        <v>648</v>
      </c>
      <c r="F213" s="1">
        <f ca="1">IF(AND($A213=0,$B213=1),
    VLOOKUP(1,ChapterTable!$1:$1048576,MATCH("최종"&amp;SUBSTITUTE(SUBSTITUTE(F$1,"standard",""),"|Float",""),ChapterTable!$1:$1,0),0)*ChapterTable!$P$17,
  IF(AND($A213=0,$B213=0),
    F214,
  IF($B213=0,
    VLOOKUP($A213,ChapterTable!$1:$1048576,MATCH("최종"&amp;SUBSTITUTE(SUBSTITUTE(F$1,"standard",""),"|Float",""),ChapterTable!$1:$1,0),0),
  IF($B213=1,
    IF($L213=FALSE,
      VLOOKUP($A213,ChapterTable!$1:$1048576,MATCH("최종"&amp;SUBSTITUTE(SUBSTITUTE(F$1,"standard",""),"|Float",""),ChapterTable!$1:$1,0),0),
      VLOOKUP($A213-ChapterTable!$P$11,ChapterTable!$1:$1048576,MATCH("최종"&amp;SUBSTITUTE(SUBSTITUTE(F$1,"standard",""),"|Float",""),ChapterTable!$1:$1,0),0)*ChapterTable!$P$14
    ),
  OFFSET(F213,-$B213+IF($L213,1,0),0)*
    (VLOOKUP(SUBSTITUTE(SUBSTITUTE(F$1,"standard",""),"|Float","")&amp;IF(OR($L213=TRUE,$A213=0,MOD($A213,ChapterTable!$R$20)&lt;&gt;0),"","보스")&amp;"인게임누적곱배수",ChapterTable!$R:$S,2,0)^D213
    +VLOOKUP(SUBSTITUTE(SUBSTITUTE(F$1,"standard",""),"|Float","")&amp;IF(OR($L213=TRUE,$A213=0,MOD($A213,ChapterTable!$R$20)&lt;&gt;0),"","보스")&amp;"인게임누적합배수",ChapterTable!$R:$S,2,0)*D213)
  )
  )
  )
)</f>
        <v>194.06249999999997</v>
      </c>
      <c r="J213" t="str">
        <f>IF(ISBLANK(I213),"",
IFERROR(VLOOKUP(I213,[1]StringTable!$1:$1048576,MATCH("kor|String",[1]StringTable!$1:$1,0),0),
"스트링없음"))</f>
        <v/>
      </c>
      <c r="L213" t="b">
        <v>0</v>
      </c>
      <c r="N213" t="str">
        <f>IF(ISBLANK(M213),"",IF(ISERROR(VLOOKUP(M213,MapTable!$A:$A,1,0)),"맵없음",""))</f>
        <v/>
      </c>
      <c r="O213">
        <f t="shared" si="23"/>
        <v>3</v>
      </c>
      <c r="Q213">
        <f t="shared" si="24"/>
        <v>3</v>
      </c>
      <c r="R213" t="b">
        <f t="shared" ca="1" si="25"/>
        <v>0</v>
      </c>
      <c r="T213" t="b">
        <f t="shared" ca="1" si="26"/>
        <v>0</v>
      </c>
      <c r="U213" t="s">
        <v>952</v>
      </c>
      <c r="V213" t="str">
        <f>IF(ISBLANK(U213),"",IF(ISERROR(VLOOKUP(U213,MapTable!$A:$A,1,0)),"맵없음",""))</f>
        <v/>
      </c>
      <c r="W213" t="s">
        <v>1019</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IF(ISBLANK(AB213),"",IF(ISERROR(VLOOKUP(AB213,[3]DropTable!$A:$A,1,0)),"드랍없음",""))</f>
        <v/>
      </c>
      <c r="AE213" t="str">
        <f>IF(ISBLANK(AD213),"",IF(ISERROR(VLOOKUP(AD213,[3]DropTable!$A:$A,1,0)),"드랍없음",""))</f>
        <v/>
      </c>
      <c r="AH213">
        <v>1.5</v>
      </c>
      <c r="AI213">
        <f t="shared" si="29"/>
        <v>0.33333333333333331</v>
      </c>
      <c r="AJ213">
        <f t="shared" si="27"/>
        <v>0.395555555</v>
      </c>
      <c r="AK213">
        <f t="shared" si="28"/>
        <v>1</v>
      </c>
      <c r="AL213">
        <v>0</v>
      </c>
    </row>
    <row r="214" spans="1:38" x14ac:dyDescent="0.3">
      <c r="A214">
        <v>4</v>
      </c>
      <c r="B214">
        <v>28</v>
      </c>
      <c r="C214">
        <f>IF(OR($L214=TRUE,$A214=0,MOD($A214,ChapterTable!$R$20)&lt;&gt;0),
MAX(0,INT(($B214+ChapterTable!$P$26+VLOOKUP(SUBSTITUTE(C$1,"성장단계","")&amp;"단계오프셋",ChapterTable!$R:$S,2,0))/ChapterTable!$P$23)),
MAX(0,INT(($B214+ChapterTable!$R$26+VLOOKUP(SUBSTITUTE(C$1,"성장단계","")&amp;"보스단계오프셋",ChapterTable!$R:$S,2,0))/ChapterTable!$R$23)))</f>
        <v>3</v>
      </c>
      <c r="D214">
        <f>IF(OR($L214=TRUE,$A214=0,MOD($A214,ChapterTable!$R$20)&lt;&gt;0),
MAX(0,INT(($B214+ChapterTable!$P$26+VLOOKUP(SUBSTITUTE(D$1,"성장단계","")&amp;"단계오프셋",ChapterTable!$R:$S,2,0))/ChapterTable!$P$23)),
MAX(0,INT(($B214+ChapterTable!$R$26+VLOOKUP(SUBSTITUTE(D$1,"성장단계","")&amp;"보스단계오프셋",ChapterTable!$R:$S,2,0))/ChapterTable!$R$23)))</f>
        <v>2</v>
      </c>
      <c r="E214" s="1">
        <f ca="1">IF(AND($A214=0,$B214=1),
    VLOOKUP(1,ChapterTable!$1:$1048576,MATCH("최종"&amp;SUBSTITUTE(SUBSTITUTE(E$1,"standard",""),"|Float",""),ChapterTable!$1:$1,0),0)*ChapterTable!$P$17,
  IF(AND($A214=0,$B214=0),
    E215,
  IF($B214=0,
    VLOOKUP($A214,ChapterTable!$1:$1048576,MATCH("최종"&amp;SUBSTITUTE(SUBSTITUTE(E$1,"standard",""),"|Float",""),ChapterTable!$1:$1,0),0),
  IF($B214=1,
    IF($L214=FALSE,
      VLOOKUP($A214,ChapterTable!$1:$1048576,MATCH("최종"&amp;SUBSTITUTE(SUBSTITUTE(E$1,"standard",""),"|Float",""),ChapterTable!$1:$1,0),0),
      VLOOKUP($A214-ChapterTable!$P$11,ChapterTable!$1:$1048576,MATCH("최종"&amp;SUBSTITUTE(SUBSTITUTE(E$1,"standard",""),"|Float",""),ChapterTable!$1:$1,0),0)*ChapterTable!$P$14
    ),
  OFFSET(E214,-$B214+IF($L214,1,0),0)*IF($B214&gt;OFFSET($B214,1,0),ChapterTable!$R$17,1)*
    (VLOOKUP(SUBSTITUTE(SUBSTITUTE(E$1,"standard",""),"|Float","")&amp;IF(OR($L214=TRUE,$A214=0,MOD($A214,ChapterTable!$R$20)&lt;&gt;0),"","보스")&amp;"인게임누적곱배수",ChapterTable!$R:$S,2,0)^C214
    +VLOOKUP(SUBSTITUTE(SUBSTITUTE(E$1,"standard",""),"|Float","")&amp;IF(OR($L214=TRUE,$A214=0,MOD($A214,ChapterTable!$R$20)&lt;&gt;0),"","보스")&amp;"인게임누적합배수",ChapterTable!$R:$S,2,0)*C214)
  )
  )
  )
)</f>
        <v>648</v>
      </c>
      <c r="F214" s="1">
        <f ca="1">IF(AND($A214=0,$B214=1),
    VLOOKUP(1,ChapterTable!$1:$1048576,MATCH("최종"&amp;SUBSTITUTE(SUBSTITUTE(F$1,"standard",""),"|Float",""),ChapterTable!$1:$1,0),0)*ChapterTable!$P$17,
  IF(AND($A214=0,$B214=0),
    F215,
  IF($B214=0,
    VLOOKUP($A214,ChapterTable!$1:$1048576,MATCH("최종"&amp;SUBSTITUTE(SUBSTITUTE(F$1,"standard",""),"|Float",""),ChapterTable!$1:$1,0),0),
  IF($B214=1,
    IF($L214=FALSE,
      VLOOKUP($A214,ChapterTable!$1:$1048576,MATCH("최종"&amp;SUBSTITUTE(SUBSTITUTE(F$1,"standard",""),"|Float",""),ChapterTable!$1:$1,0),0),
      VLOOKUP($A214-ChapterTable!$P$11,ChapterTable!$1:$1048576,MATCH("최종"&amp;SUBSTITUTE(SUBSTITUTE(F$1,"standard",""),"|Float",""),ChapterTable!$1:$1,0),0)*ChapterTable!$P$14
    ),
  OFFSET(F214,-$B214+IF($L214,1,0),0)*
    (VLOOKUP(SUBSTITUTE(SUBSTITUTE(F$1,"standard",""),"|Float","")&amp;IF(OR($L214=TRUE,$A214=0,MOD($A214,ChapterTable!$R$20)&lt;&gt;0),"","보스")&amp;"인게임누적곱배수",ChapterTable!$R:$S,2,0)^D214
    +VLOOKUP(SUBSTITUTE(SUBSTITUTE(F$1,"standard",""),"|Float","")&amp;IF(OR($L214=TRUE,$A214=0,MOD($A214,ChapterTable!$R$20)&lt;&gt;0),"","보스")&amp;"인게임누적합배수",ChapterTable!$R:$S,2,0)*D214)
  )
  )
  )
)</f>
        <v>194.06249999999997</v>
      </c>
      <c r="J214" t="str">
        <f>IF(ISBLANK(I214),"",
IFERROR(VLOOKUP(I214,[1]StringTable!$1:$1048576,MATCH("kor|String",[1]StringTable!$1:$1,0),0),
"스트링없음"))</f>
        <v/>
      </c>
      <c r="L214" t="b">
        <v>0</v>
      </c>
      <c r="N214" t="str">
        <f>IF(ISBLANK(M214),"",IF(ISERROR(VLOOKUP(M214,MapTable!$A:$A,1,0)),"맵없음",""))</f>
        <v/>
      </c>
      <c r="O214">
        <f t="shared" si="23"/>
        <v>3</v>
      </c>
      <c r="Q214">
        <f t="shared" si="24"/>
        <v>3</v>
      </c>
      <c r="R214" t="b">
        <f t="shared" ca="1" si="25"/>
        <v>0</v>
      </c>
      <c r="T214" t="b">
        <f t="shared" ca="1" si="26"/>
        <v>0</v>
      </c>
      <c r="U214" t="s">
        <v>953</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IF(ISBLANK(AB214),"",IF(ISERROR(VLOOKUP(AB214,[3]DropTable!$A:$A,1,0)),"드랍없음",""))</f>
        <v/>
      </c>
      <c r="AE214" t="str">
        <f>IF(ISBLANK(AD214),"",IF(ISERROR(VLOOKUP(AD214,[3]DropTable!$A:$A,1,0)),"드랍없음",""))</f>
        <v/>
      </c>
      <c r="AH214">
        <v>1.5</v>
      </c>
      <c r="AI214">
        <f t="shared" si="29"/>
        <v>0.33333333333333331</v>
      </c>
      <c r="AJ214">
        <f t="shared" si="27"/>
        <v>0.395555555</v>
      </c>
      <c r="AK214">
        <f t="shared" si="28"/>
        <v>1</v>
      </c>
      <c r="AL214">
        <v>0</v>
      </c>
    </row>
    <row r="215" spans="1:38" x14ac:dyDescent="0.3">
      <c r="A215">
        <v>4</v>
      </c>
      <c r="B215">
        <v>29</v>
      </c>
      <c r="C215">
        <f>IF(OR($L215=TRUE,$A215=0,MOD($A215,ChapterTable!$R$20)&lt;&gt;0),
MAX(0,INT(($B215+ChapterTable!$P$26+VLOOKUP(SUBSTITUTE(C$1,"성장단계","")&amp;"단계오프셋",ChapterTable!$R:$S,2,0))/ChapterTable!$P$23)),
MAX(0,INT(($B215+ChapterTable!$R$26+VLOOKUP(SUBSTITUTE(C$1,"성장단계","")&amp;"보스단계오프셋",ChapterTable!$R:$S,2,0))/ChapterTable!$R$23)))</f>
        <v>3</v>
      </c>
      <c r="D215">
        <f>IF(OR($L215=TRUE,$A215=0,MOD($A215,ChapterTable!$R$20)&lt;&gt;0),
MAX(0,INT(($B215+ChapterTable!$P$26+VLOOKUP(SUBSTITUTE(D$1,"성장단계","")&amp;"단계오프셋",ChapterTable!$R:$S,2,0))/ChapterTable!$P$23)),
MAX(0,INT(($B215+ChapterTable!$R$26+VLOOKUP(SUBSTITUTE(D$1,"성장단계","")&amp;"보스단계오프셋",ChapterTable!$R:$S,2,0))/ChapterTable!$R$23)))</f>
        <v>2</v>
      </c>
      <c r="E215" s="1">
        <f ca="1">IF(AND($A215=0,$B215=1),
    VLOOKUP(1,ChapterTable!$1:$1048576,MATCH("최종"&amp;SUBSTITUTE(SUBSTITUTE(E$1,"standard",""),"|Float",""),ChapterTable!$1:$1,0),0)*ChapterTable!$P$17,
  IF(AND($A215=0,$B215=0),
    E216,
  IF($B215=0,
    VLOOKUP($A215,ChapterTable!$1:$1048576,MATCH("최종"&amp;SUBSTITUTE(SUBSTITUTE(E$1,"standard",""),"|Float",""),ChapterTable!$1:$1,0),0),
  IF($B215=1,
    IF($L215=FALSE,
      VLOOKUP($A215,ChapterTable!$1:$1048576,MATCH("최종"&amp;SUBSTITUTE(SUBSTITUTE(E$1,"standard",""),"|Float",""),ChapterTable!$1:$1,0),0),
      VLOOKUP($A215-ChapterTable!$P$11,ChapterTable!$1:$1048576,MATCH("최종"&amp;SUBSTITUTE(SUBSTITUTE(E$1,"standard",""),"|Float",""),ChapterTable!$1:$1,0),0)*ChapterTable!$P$14
    ),
  OFFSET(E215,-$B215+IF($L215,1,0),0)*IF($B215&gt;OFFSET($B215,1,0),ChapterTable!$R$17,1)*
    (VLOOKUP(SUBSTITUTE(SUBSTITUTE(E$1,"standard",""),"|Float","")&amp;IF(OR($L215=TRUE,$A215=0,MOD($A215,ChapterTable!$R$20)&lt;&gt;0),"","보스")&amp;"인게임누적곱배수",ChapterTable!$R:$S,2,0)^C215
    +VLOOKUP(SUBSTITUTE(SUBSTITUTE(E$1,"standard",""),"|Float","")&amp;IF(OR($L215=TRUE,$A215=0,MOD($A215,ChapterTable!$R$20)&lt;&gt;0),"","보스")&amp;"인게임누적합배수",ChapterTable!$R:$S,2,0)*C215)
  )
  )
  )
)</f>
        <v>648</v>
      </c>
      <c r="F215" s="1">
        <f ca="1">IF(AND($A215=0,$B215=1),
    VLOOKUP(1,ChapterTable!$1:$1048576,MATCH("최종"&amp;SUBSTITUTE(SUBSTITUTE(F$1,"standard",""),"|Float",""),ChapterTable!$1:$1,0),0)*ChapterTable!$P$17,
  IF(AND($A215=0,$B215=0),
    F216,
  IF($B215=0,
    VLOOKUP($A215,ChapterTable!$1:$1048576,MATCH("최종"&amp;SUBSTITUTE(SUBSTITUTE(F$1,"standard",""),"|Float",""),ChapterTable!$1:$1,0),0),
  IF($B215=1,
    IF($L215=FALSE,
      VLOOKUP($A215,ChapterTable!$1:$1048576,MATCH("최종"&amp;SUBSTITUTE(SUBSTITUTE(F$1,"standard",""),"|Float",""),ChapterTable!$1:$1,0),0),
      VLOOKUP($A215-ChapterTable!$P$11,ChapterTable!$1:$1048576,MATCH("최종"&amp;SUBSTITUTE(SUBSTITUTE(F$1,"standard",""),"|Float",""),ChapterTable!$1:$1,0),0)*ChapterTable!$P$14
    ),
  OFFSET(F215,-$B215+IF($L215,1,0),0)*
    (VLOOKUP(SUBSTITUTE(SUBSTITUTE(F$1,"standard",""),"|Float","")&amp;IF(OR($L215=TRUE,$A215=0,MOD($A215,ChapterTable!$R$20)&lt;&gt;0),"","보스")&amp;"인게임누적곱배수",ChapterTable!$R:$S,2,0)^D215
    +VLOOKUP(SUBSTITUTE(SUBSTITUTE(F$1,"standard",""),"|Float","")&amp;IF(OR($L215=TRUE,$A215=0,MOD($A215,ChapterTable!$R$20)&lt;&gt;0),"","보스")&amp;"인게임누적합배수",ChapterTable!$R:$S,2,0)*D215)
  )
  )
  )
)</f>
        <v>194.06249999999997</v>
      </c>
      <c r="J215" t="str">
        <f>IF(ISBLANK(I215),"",
IFERROR(VLOOKUP(I215,[1]StringTable!$1:$1048576,MATCH("kor|String",[1]StringTable!$1:$1,0),0),
"스트링없음"))</f>
        <v/>
      </c>
      <c r="L215" t="b">
        <v>0</v>
      </c>
      <c r="N215" t="str">
        <f>IF(ISBLANK(M215),"",IF(ISERROR(VLOOKUP(M215,MapTable!$A:$A,1,0)),"맵없음",""))</f>
        <v/>
      </c>
      <c r="O215">
        <f t="shared" si="23"/>
        <v>93</v>
      </c>
      <c r="Q215">
        <f t="shared" si="24"/>
        <v>93</v>
      </c>
      <c r="R215" t="b">
        <f t="shared" ca="1" si="25"/>
        <v>1</v>
      </c>
      <c r="T215" t="b">
        <f t="shared" ca="1" si="26"/>
        <v>1</v>
      </c>
      <c r="U215" t="s">
        <v>954</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IF(ISBLANK(AB215),"",IF(ISERROR(VLOOKUP(AB215,[3]DropTable!$A:$A,1,0)),"드랍없음",""))</f>
        <v/>
      </c>
      <c r="AE215" t="str">
        <f>IF(ISBLANK(AD215),"",IF(ISERROR(VLOOKUP(AD215,[3]DropTable!$A:$A,1,0)),"드랍없음",""))</f>
        <v/>
      </c>
      <c r="AH215">
        <v>1.5</v>
      </c>
      <c r="AI215">
        <f t="shared" si="29"/>
        <v>0.33333333333333331</v>
      </c>
      <c r="AJ215">
        <f t="shared" si="27"/>
        <v>0.395555555</v>
      </c>
      <c r="AK215">
        <f t="shared" si="28"/>
        <v>1</v>
      </c>
      <c r="AL215">
        <v>0</v>
      </c>
    </row>
    <row r="216" spans="1:38" x14ac:dyDescent="0.3">
      <c r="A216">
        <v>4</v>
      </c>
      <c r="B216">
        <v>30</v>
      </c>
      <c r="C216">
        <f>IF(OR($L216=TRUE,$A216=0,MOD($A216,ChapterTable!$R$20)&lt;&gt;0),
MAX(0,INT(($B216+ChapterTable!$P$26+VLOOKUP(SUBSTITUTE(C$1,"성장단계","")&amp;"단계오프셋",ChapterTable!$R:$S,2,0))/ChapterTable!$P$23)),
MAX(0,INT(($B216+ChapterTable!$R$26+VLOOKUP(SUBSTITUTE(C$1,"성장단계","")&amp;"보스단계오프셋",ChapterTable!$R:$S,2,0))/ChapterTable!$R$23)))</f>
        <v>3</v>
      </c>
      <c r="D216">
        <f>IF(OR($L216=TRUE,$A216=0,MOD($A216,ChapterTable!$R$20)&lt;&gt;0),
MAX(0,INT(($B216+ChapterTable!$P$26+VLOOKUP(SUBSTITUTE(D$1,"성장단계","")&amp;"단계오프셋",ChapterTable!$R:$S,2,0))/ChapterTable!$P$23)),
MAX(0,INT(($B216+ChapterTable!$R$26+VLOOKUP(SUBSTITUTE(D$1,"성장단계","")&amp;"보스단계오프셋",ChapterTable!$R:$S,2,0))/ChapterTable!$R$23)))</f>
        <v>2</v>
      </c>
      <c r="E216" s="1">
        <f ca="1">IF(AND($A216=0,$B216=1),
    VLOOKUP(1,ChapterTable!$1:$1048576,MATCH("최종"&amp;SUBSTITUTE(SUBSTITUTE(E$1,"standard",""),"|Float",""),ChapterTable!$1:$1,0),0)*ChapterTable!$P$17,
  IF(AND($A216=0,$B216=0),
    E217,
  IF($B216=0,
    VLOOKUP($A216,ChapterTable!$1:$1048576,MATCH("최종"&amp;SUBSTITUTE(SUBSTITUTE(E$1,"standard",""),"|Float",""),ChapterTable!$1:$1,0),0),
  IF($B216=1,
    IF($L216=FALSE,
      VLOOKUP($A216,ChapterTable!$1:$1048576,MATCH("최종"&amp;SUBSTITUTE(SUBSTITUTE(E$1,"standard",""),"|Float",""),ChapterTable!$1:$1,0),0),
      VLOOKUP($A216-ChapterTable!$P$11,ChapterTable!$1:$1048576,MATCH("최종"&amp;SUBSTITUTE(SUBSTITUTE(E$1,"standard",""),"|Float",""),ChapterTable!$1:$1,0),0)*ChapterTable!$P$14
    ),
  OFFSET(E216,-$B216+IF($L216,1,0),0)*IF($B216&gt;OFFSET($B216,1,0),ChapterTable!$R$17,1)*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
  )
  )
  )
)</f>
        <v>648</v>
      </c>
      <c r="F216" s="1">
        <f ca="1">IF(AND($A216=0,$B216=1),
    VLOOKUP(1,ChapterTable!$1:$1048576,MATCH("최종"&amp;SUBSTITUTE(SUBSTITUTE(F$1,"standard",""),"|Float",""),ChapterTable!$1:$1,0),0)*ChapterTable!$P$17,
  IF(AND($A216=0,$B216=0),
    F217,
  IF($B216=0,
    VLOOKUP($A216,ChapterTable!$1:$1048576,MATCH("최종"&amp;SUBSTITUTE(SUBSTITUTE(F$1,"standard",""),"|Float",""),ChapterTable!$1:$1,0),0),
  IF($B216=1,
    IF($L216=FALSE,
      VLOOKUP($A216,ChapterTable!$1:$1048576,MATCH("최종"&amp;SUBSTITUTE(SUBSTITUTE(F$1,"standard",""),"|Float",""),ChapterTable!$1:$1,0),0),
      VLOOKUP($A216-ChapterTable!$P$11,ChapterTable!$1:$1048576,MATCH("최종"&amp;SUBSTITUTE(SUBSTITUTE(F$1,"standard",""),"|Float",""),ChapterTable!$1:$1,0),0)*ChapterTable!$P$14
    ),
  OFFSET(F216,-$B216+IF($L216,1,0),0)*
    (VLOOKUP(SUBSTITUTE(SUBSTITUTE(F$1,"standard",""),"|Float","")&amp;IF(OR($L216=TRUE,$A216=0,MOD($A216,ChapterTable!$R$20)&lt;&gt;0),"","보스")&amp;"인게임누적곱배수",ChapterTable!$R:$S,2,0)^D216
    +VLOOKUP(SUBSTITUTE(SUBSTITUTE(F$1,"standard",""),"|Float","")&amp;IF(OR($L216=TRUE,$A216=0,MOD($A216,ChapterTable!$R$20)&lt;&gt;0),"","보스")&amp;"인게임누적합배수",ChapterTable!$R:$S,2,0)*D216)
  )
  )
  )
)</f>
        <v>194.06249999999997</v>
      </c>
      <c r="J216" t="str">
        <f>IF(ISBLANK(I216),"",
IFERROR(VLOOKUP(I216,[1]StringTable!$1:$1048576,MATCH("kor|String",[1]StringTable!$1:$1,0),0),
"스트링없음"))</f>
        <v/>
      </c>
      <c r="L216" t="b">
        <v>0</v>
      </c>
      <c r="N216" t="str">
        <f>IF(ISBLANK(M216),"",IF(ISERROR(VLOOKUP(M216,MapTable!$A:$A,1,0)),"맵없음",""))</f>
        <v/>
      </c>
      <c r="O216">
        <f t="shared" si="23"/>
        <v>23</v>
      </c>
      <c r="Q216">
        <f t="shared" si="24"/>
        <v>23</v>
      </c>
      <c r="R216" t="b">
        <f t="shared" ca="1" si="25"/>
        <v>0</v>
      </c>
      <c r="T216" t="b">
        <f t="shared" ca="1" si="26"/>
        <v>0</v>
      </c>
      <c r="U216" t="s">
        <v>980</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5004</v>
      </c>
      <c r="AE216" t="str">
        <f>IF(ISBLANK(AD216),"",IF(ISERROR(VLOOKUP(AD216,[3]DropTable!$A:$A,1,0)),"드랍없음",""))</f>
        <v/>
      </c>
      <c r="AF216">
        <f ca="1">1.25*IF($B216&gt;OFFSET($B216,1,0),ChapterTable!$R$17,1)*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f>
        <v>2</v>
      </c>
      <c r="AG216">
        <f ca="1">35/AF216</f>
        <v>17.5</v>
      </c>
      <c r="AH216">
        <v>1.5</v>
      </c>
      <c r="AI216">
        <f t="shared" si="29"/>
        <v>0.33333333333333331</v>
      </c>
      <c r="AJ216">
        <f t="shared" si="27"/>
        <v>1</v>
      </c>
      <c r="AK216">
        <f t="shared" si="28"/>
        <v>3</v>
      </c>
      <c r="AL216">
        <v>0</v>
      </c>
    </row>
    <row r="217" spans="1:38" x14ac:dyDescent="0.3">
      <c r="A217">
        <v>4</v>
      </c>
      <c r="B217">
        <v>31</v>
      </c>
      <c r="C217">
        <f>IF(OR($L217=TRUE,$A217=0,MOD($A217,ChapterTable!$R$20)&lt;&gt;0),
MAX(0,INT(($B217+ChapterTable!$P$26+VLOOKUP(SUBSTITUTE(C$1,"성장단계","")&amp;"단계오프셋",ChapterTable!$R:$S,2,0))/ChapterTable!$P$23)),
MAX(0,INT(($B217+ChapterTable!$R$26+VLOOKUP(SUBSTITUTE(C$1,"성장단계","")&amp;"보스단계오프셋",ChapterTable!$R:$S,2,0))/ChapterTable!$R$23)))</f>
        <v>3</v>
      </c>
      <c r="D217">
        <f>IF(OR($L217=TRUE,$A217=0,MOD($A217,ChapterTable!$R$20)&lt;&gt;0),
MAX(0,INT(($B217+ChapterTable!$P$26+VLOOKUP(SUBSTITUTE(D$1,"성장단계","")&amp;"단계오프셋",ChapterTable!$R:$S,2,0))/ChapterTable!$P$23)),
MAX(0,INT(($B217+ChapterTable!$R$26+VLOOKUP(SUBSTITUTE(D$1,"성장단계","")&amp;"보스단계오프셋",ChapterTable!$R:$S,2,0))/ChapterTable!$R$23)))</f>
        <v>3</v>
      </c>
      <c r="E217" s="1">
        <f ca="1">IF(AND($A217=0,$B217=1),
    VLOOKUP(1,ChapterTable!$1:$1048576,MATCH("최종"&amp;SUBSTITUTE(SUBSTITUTE(E$1,"standard",""),"|Float",""),ChapterTable!$1:$1,0),0)*ChapterTable!$P$17,
  IF(AND($A217=0,$B217=0),
    E218,
  IF($B217=0,
    VLOOKUP($A217,ChapterTable!$1:$1048576,MATCH("최종"&amp;SUBSTITUTE(SUBSTITUTE(E$1,"standard",""),"|Float",""),ChapterTable!$1:$1,0),0),
  IF($B217=1,
    IF($L217=FALSE,
      VLOOKUP($A217,ChapterTable!$1:$1048576,MATCH("최종"&amp;SUBSTITUTE(SUBSTITUTE(E$1,"standard",""),"|Float",""),ChapterTable!$1:$1,0),0),
      VLOOKUP($A217-ChapterTable!$P$11,ChapterTable!$1:$1048576,MATCH("최종"&amp;SUBSTITUTE(SUBSTITUTE(E$1,"standard",""),"|Float",""),ChapterTable!$1:$1,0),0)*ChapterTable!$P$14
    ),
  OFFSET(E217,-$B217+IF($L217,1,0),0)*IF($B217&gt;OFFSET($B217,1,0),ChapterTable!$R$17,1)*
    (VLOOKUP(SUBSTITUTE(SUBSTITUTE(E$1,"standard",""),"|Float","")&amp;IF(OR($L217=TRUE,$A217=0,MOD($A217,ChapterTable!$R$20)&lt;&gt;0),"","보스")&amp;"인게임누적곱배수",ChapterTable!$R:$S,2,0)^C217
    +VLOOKUP(SUBSTITUTE(SUBSTITUTE(E$1,"standard",""),"|Float","")&amp;IF(OR($L217=TRUE,$A217=0,MOD($A217,ChapterTable!$R$20)&lt;&gt;0),"","보스")&amp;"인게임누적합배수",ChapterTable!$R:$S,2,0)*C217)
  )
  )
  )
)</f>
        <v>648</v>
      </c>
      <c r="F217" s="1">
        <f ca="1">IF(AND($A217=0,$B217=1),
    VLOOKUP(1,ChapterTable!$1:$1048576,MATCH("최종"&amp;SUBSTITUTE(SUBSTITUTE(F$1,"standard",""),"|Float",""),ChapterTable!$1:$1,0),0)*ChapterTable!$P$17,
  IF(AND($A217=0,$B217=0),
    F218,
  IF($B217=0,
    VLOOKUP($A217,ChapterTable!$1:$1048576,MATCH("최종"&amp;SUBSTITUTE(SUBSTITUTE(F$1,"standard",""),"|Float",""),ChapterTable!$1:$1,0),0),
  IF($B217=1,
    IF($L217=FALSE,
      VLOOKUP($A217,ChapterTable!$1:$1048576,MATCH("최종"&amp;SUBSTITUTE(SUBSTITUTE(F$1,"standard",""),"|Float",""),ChapterTable!$1:$1,0),0),
      VLOOKUP($A217-ChapterTable!$P$11,ChapterTable!$1:$1048576,MATCH("최종"&amp;SUBSTITUTE(SUBSTITUTE(F$1,"standard",""),"|Float",""),ChapterTable!$1:$1,0),0)*ChapterTable!$P$14
    ),
  OFFSET(F217,-$B217+IF($L217,1,0),0)*
    (VLOOKUP(SUBSTITUTE(SUBSTITUTE(F$1,"standard",""),"|Float","")&amp;IF(OR($L217=TRUE,$A217=0,MOD($A217,ChapterTable!$R$20)&lt;&gt;0),"","보스")&amp;"인게임누적곱배수",ChapterTable!$R:$S,2,0)^D217
    +VLOOKUP(SUBSTITUTE(SUBSTITUTE(F$1,"standard",""),"|Float","")&amp;IF(OR($L217=TRUE,$A217=0,MOD($A217,ChapterTable!$R$20)&lt;&gt;0),"","보스")&amp;"인게임누적합배수",ChapterTable!$R:$S,2,0)*D217)
  )
  )
  )
)</f>
        <v>206.71875000000003</v>
      </c>
      <c r="G217" t="s">
        <v>716</v>
      </c>
      <c r="J217" t="str">
        <f>IF(ISBLANK(I217),"",
IFERROR(VLOOKUP(I217,[1]StringTable!$1:$1048576,MATCH("kor|String",[1]StringTable!$1:$1,0),0),
"스트링없음"))</f>
        <v/>
      </c>
      <c r="L217" t="b">
        <v>0</v>
      </c>
      <c r="N217" t="str">
        <f>IF(ISBLANK(M217),"",IF(ISERROR(VLOOKUP(M217,MapTable!$A:$A,1,0)),"맵없음",""))</f>
        <v/>
      </c>
      <c r="O217">
        <f t="shared" si="23"/>
        <v>4</v>
      </c>
      <c r="Q217">
        <f t="shared" si="24"/>
        <v>4</v>
      </c>
      <c r="R217" t="b">
        <f t="shared" ca="1" si="25"/>
        <v>0</v>
      </c>
      <c r="T217" t="b">
        <f t="shared" ca="1" si="26"/>
        <v>0</v>
      </c>
      <c r="U217" t="s">
        <v>955</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9"/>
        <v>0.25</v>
      </c>
      <c r="AJ217">
        <f t="shared" si="27"/>
        <v>0.32</v>
      </c>
      <c r="AK217">
        <f t="shared" si="28"/>
        <v>1</v>
      </c>
      <c r="AL217">
        <v>0</v>
      </c>
    </row>
    <row r="218" spans="1:38" x14ac:dyDescent="0.3">
      <c r="A218">
        <v>4</v>
      </c>
      <c r="B218">
        <v>32</v>
      </c>
      <c r="C218">
        <f>IF(OR($L218=TRUE,$A218=0,MOD($A218,ChapterTable!$R$20)&lt;&gt;0),
MAX(0,INT(($B218+ChapterTable!$P$26+VLOOKUP(SUBSTITUTE(C$1,"성장단계","")&amp;"단계오프셋",ChapterTable!$R:$S,2,0))/ChapterTable!$P$23)),
MAX(0,INT(($B218+ChapterTable!$R$26+VLOOKUP(SUBSTITUTE(C$1,"성장단계","")&amp;"보스단계오프셋",ChapterTable!$R:$S,2,0))/ChapterTable!$R$23)))</f>
        <v>3</v>
      </c>
      <c r="D218">
        <f>IF(OR($L218=TRUE,$A218=0,MOD($A218,ChapterTable!$R$20)&lt;&gt;0),
MAX(0,INT(($B218+ChapterTable!$P$26+VLOOKUP(SUBSTITUTE(D$1,"성장단계","")&amp;"단계오프셋",ChapterTable!$R:$S,2,0))/ChapterTable!$P$23)),
MAX(0,INT(($B218+ChapterTable!$R$26+VLOOKUP(SUBSTITUTE(D$1,"성장단계","")&amp;"보스단계오프셋",ChapterTable!$R:$S,2,0))/ChapterTable!$R$23)))</f>
        <v>3</v>
      </c>
      <c r="E218" s="1">
        <f ca="1">IF(AND($A218=0,$B218=1),
    VLOOKUP(1,ChapterTable!$1:$1048576,MATCH("최종"&amp;SUBSTITUTE(SUBSTITUTE(E$1,"standard",""),"|Float",""),ChapterTable!$1:$1,0),0)*ChapterTable!$P$17,
  IF(AND($A218=0,$B218=0),
    E219,
  IF($B218=0,
    VLOOKUP($A218,ChapterTable!$1:$1048576,MATCH("최종"&amp;SUBSTITUTE(SUBSTITUTE(E$1,"standard",""),"|Float",""),ChapterTable!$1:$1,0),0),
  IF($B218=1,
    IF($L218=FALSE,
      VLOOKUP($A218,ChapterTable!$1:$1048576,MATCH("최종"&amp;SUBSTITUTE(SUBSTITUTE(E$1,"standard",""),"|Float",""),ChapterTable!$1:$1,0),0),
      VLOOKUP($A218-ChapterTable!$P$11,ChapterTable!$1:$1048576,MATCH("최종"&amp;SUBSTITUTE(SUBSTITUTE(E$1,"standard",""),"|Float",""),ChapterTable!$1:$1,0),0)*ChapterTable!$P$14
    ),
  OFFSET(E218,-$B218+IF($L218,1,0),0)*IF($B218&gt;OFFSET($B218,1,0),ChapterTable!$R$17,1)*
    (VLOOKUP(SUBSTITUTE(SUBSTITUTE(E$1,"standard",""),"|Float","")&amp;IF(OR($L218=TRUE,$A218=0,MOD($A218,ChapterTable!$R$20)&lt;&gt;0),"","보스")&amp;"인게임누적곱배수",ChapterTable!$R:$S,2,0)^C218
    +VLOOKUP(SUBSTITUTE(SUBSTITUTE(E$1,"standard",""),"|Float","")&amp;IF(OR($L218=TRUE,$A218=0,MOD($A218,ChapterTable!$R$20)&lt;&gt;0),"","보스")&amp;"인게임누적합배수",ChapterTable!$R:$S,2,0)*C218)
  )
  )
  )
)</f>
        <v>648</v>
      </c>
      <c r="F218" s="1">
        <f ca="1">IF(AND($A218=0,$B218=1),
    VLOOKUP(1,ChapterTable!$1:$1048576,MATCH("최종"&amp;SUBSTITUTE(SUBSTITUTE(F$1,"standard",""),"|Float",""),ChapterTable!$1:$1,0),0)*ChapterTable!$P$17,
  IF(AND($A218=0,$B218=0),
    F219,
  IF($B218=0,
    VLOOKUP($A218,ChapterTable!$1:$1048576,MATCH("최종"&amp;SUBSTITUTE(SUBSTITUTE(F$1,"standard",""),"|Float",""),ChapterTable!$1:$1,0),0),
  IF($B218=1,
    IF($L218=FALSE,
      VLOOKUP($A218,ChapterTable!$1:$1048576,MATCH("최종"&amp;SUBSTITUTE(SUBSTITUTE(F$1,"standard",""),"|Float",""),ChapterTable!$1:$1,0),0),
      VLOOKUP($A218-ChapterTable!$P$11,ChapterTable!$1:$1048576,MATCH("최종"&amp;SUBSTITUTE(SUBSTITUTE(F$1,"standard",""),"|Float",""),ChapterTable!$1:$1,0),0)*ChapterTable!$P$14
    ),
  OFFSET(F218,-$B218+IF($L218,1,0),0)*
    (VLOOKUP(SUBSTITUTE(SUBSTITUTE(F$1,"standard",""),"|Float","")&amp;IF(OR($L218=TRUE,$A218=0,MOD($A218,ChapterTable!$R$20)&lt;&gt;0),"","보스")&amp;"인게임누적곱배수",ChapterTable!$R:$S,2,0)^D218
    +VLOOKUP(SUBSTITUTE(SUBSTITUTE(F$1,"standard",""),"|Float","")&amp;IF(OR($L218=TRUE,$A218=0,MOD($A218,ChapterTable!$R$20)&lt;&gt;0),"","보스")&amp;"인게임누적합배수",ChapterTable!$R:$S,2,0)*D218)
  )
  )
  )
)</f>
        <v>206.71875000000003</v>
      </c>
      <c r="J218" t="str">
        <f>IF(ISBLANK(I218),"",
IFERROR(VLOOKUP(I218,[1]StringTable!$1:$1048576,MATCH("kor|String",[1]StringTable!$1:$1,0),0),
"스트링없음"))</f>
        <v/>
      </c>
      <c r="L218" t="b">
        <v>0</v>
      </c>
      <c r="N218" t="str">
        <f>IF(ISBLANK(M218),"",IF(ISERROR(VLOOKUP(M218,MapTable!$A:$A,1,0)),"맵없음",""))</f>
        <v/>
      </c>
      <c r="O218">
        <f t="shared" si="23"/>
        <v>4</v>
      </c>
      <c r="Q218">
        <f t="shared" si="24"/>
        <v>4</v>
      </c>
      <c r="R218" t="b">
        <f t="shared" ca="1" si="25"/>
        <v>0</v>
      </c>
      <c r="T218" t="b">
        <f t="shared" ca="1" si="26"/>
        <v>0</v>
      </c>
      <c r="U218" t="s">
        <v>956</v>
      </c>
      <c r="V218" t="str">
        <f>IF(ISBLANK(U218),"",IF(ISERROR(VLOOKUP(U218,MapTable!$A:$A,1,0)),"맵없음",""))</f>
        <v/>
      </c>
      <c r="W218" t="s">
        <v>1021</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9"/>
        <v>0.25</v>
      </c>
      <c r="AJ218">
        <f t="shared" si="27"/>
        <v>0.32</v>
      </c>
      <c r="AK218">
        <f t="shared" si="28"/>
        <v>1</v>
      </c>
      <c r="AL218">
        <v>0</v>
      </c>
    </row>
    <row r="219" spans="1:38" x14ac:dyDescent="0.3">
      <c r="A219">
        <v>4</v>
      </c>
      <c r="B219">
        <v>33</v>
      </c>
      <c r="C219">
        <f>IF(OR($L219=TRUE,$A219=0,MOD($A219,ChapterTable!$R$20)&lt;&gt;0),
MAX(0,INT(($B219+ChapterTable!$P$26+VLOOKUP(SUBSTITUTE(C$1,"성장단계","")&amp;"단계오프셋",ChapterTable!$R:$S,2,0))/ChapterTable!$P$23)),
MAX(0,INT(($B219+ChapterTable!$R$26+VLOOKUP(SUBSTITUTE(C$1,"성장단계","")&amp;"보스단계오프셋",ChapterTable!$R:$S,2,0))/ChapterTable!$R$23)))</f>
        <v>3</v>
      </c>
      <c r="D219">
        <f>IF(OR($L219=TRUE,$A219=0,MOD($A219,ChapterTable!$R$20)&lt;&gt;0),
MAX(0,INT(($B219+ChapterTable!$P$26+VLOOKUP(SUBSTITUTE(D$1,"성장단계","")&amp;"단계오프셋",ChapterTable!$R:$S,2,0))/ChapterTable!$P$23)),
MAX(0,INT(($B219+ChapterTable!$R$26+VLOOKUP(SUBSTITUTE(D$1,"성장단계","")&amp;"보스단계오프셋",ChapterTable!$R:$S,2,0))/ChapterTable!$R$23)))</f>
        <v>3</v>
      </c>
      <c r="E219" s="1">
        <f ca="1">IF(AND($A219=0,$B219=1),
    VLOOKUP(1,ChapterTable!$1:$1048576,MATCH("최종"&amp;SUBSTITUTE(SUBSTITUTE(E$1,"standard",""),"|Float",""),ChapterTable!$1:$1,0),0)*ChapterTable!$P$17,
  IF(AND($A219=0,$B219=0),
    E220,
  IF($B219=0,
    VLOOKUP($A219,ChapterTable!$1:$1048576,MATCH("최종"&amp;SUBSTITUTE(SUBSTITUTE(E$1,"standard",""),"|Float",""),ChapterTable!$1:$1,0),0),
  IF($B219=1,
    IF($L219=FALSE,
      VLOOKUP($A219,ChapterTable!$1:$1048576,MATCH("최종"&amp;SUBSTITUTE(SUBSTITUTE(E$1,"standard",""),"|Float",""),ChapterTable!$1:$1,0),0),
      VLOOKUP($A219-ChapterTable!$P$11,ChapterTable!$1:$1048576,MATCH("최종"&amp;SUBSTITUTE(SUBSTITUTE(E$1,"standard",""),"|Float",""),ChapterTable!$1:$1,0),0)*ChapterTable!$P$14
    ),
  OFFSET(E219,-$B219+IF($L219,1,0),0)*IF($B219&gt;OFFSET($B219,1,0),ChapterTable!$R$17,1)*
    (VLOOKUP(SUBSTITUTE(SUBSTITUTE(E$1,"standard",""),"|Float","")&amp;IF(OR($L219=TRUE,$A219=0,MOD($A219,ChapterTable!$R$20)&lt;&gt;0),"","보스")&amp;"인게임누적곱배수",ChapterTable!$R:$S,2,0)^C219
    +VLOOKUP(SUBSTITUTE(SUBSTITUTE(E$1,"standard",""),"|Float","")&amp;IF(OR($L219=TRUE,$A219=0,MOD($A219,ChapterTable!$R$20)&lt;&gt;0),"","보스")&amp;"인게임누적합배수",ChapterTable!$R:$S,2,0)*C219)
  )
  )
  )
)</f>
        <v>648</v>
      </c>
      <c r="F219" s="1">
        <f ca="1">IF(AND($A219=0,$B219=1),
    VLOOKUP(1,ChapterTable!$1:$1048576,MATCH("최종"&amp;SUBSTITUTE(SUBSTITUTE(F$1,"standard",""),"|Float",""),ChapterTable!$1:$1,0),0)*ChapterTable!$P$17,
  IF(AND($A219=0,$B219=0),
    F220,
  IF($B219=0,
    VLOOKUP($A219,ChapterTable!$1:$1048576,MATCH("최종"&amp;SUBSTITUTE(SUBSTITUTE(F$1,"standard",""),"|Float",""),ChapterTable!$1:$1,0),0),
  IF($B219=1,
    IF($L219=FALSE,
      VLOOKUP($A219,ChapterTable!$1:$1048576,MATCH("최종"&amp;SUBSTITUTE(SUBSTITUTE(F$1,"standard",""),"|Float",""),ChapterTable!$1:$1,0),0),
      VLOOKUP($A219-ChapterTable!$P$11,ChapterTable!$1:$1048576,MATCH("최종"&amp;SUBSTITUTE(SUBSTITUTE(F$1,"standard",""),"|Float",""),ChapterTable!$1:$1,0),0)*ChapterTable!$P$14
    ),
  OFFSET(F219,-$B219+IF($L219,1,0),0)*
    (VLOOKUP(SUBSTITUTE(SUBSTITUTE(F$1,"standard",""),"|Float","")&amp;IF(OR($L219=TRUE,$A219=0,MOD($A219,ChapterTable!$R$20)&lt;&gt;0),"","보스")&amp;"인게임누적곱배수",ChapterTable!$R:$S,2,0)^D219
    +VLOOKUP(SUBSTITUTE(SUBSTITUTE(F$1,"standard",""),"|Float","")&amp;IF(OR($L219=TRUE,$A219=0,MOD($A219,ChapterTable!$R$20)&lt;&gt;0),"","보스")&amp;"인게임누적합배수",ChapterTable!$R:$S,2,0)*D219)
  )
  )
  )
)</f>
        <v>206.71875000000003</v>
      </c>
      <c r="J219" t="str">
        <f>IF(ISBLANK(I219),"",
IFERROR(VLOOKUP(I219,[1]StringTable!$1:$1048576,MATCH("kor|String",[1]StringTable!$1:$1,0),0),
"스트링없음"))</f>
        <v/>
      </c>
      <c r="L219" t="b">
        <v>0</v>
      </c>
      <c r="N219" t="str">
        <f>IF(ISBLANK(M219),"",IF(ISERROR(VLOOKUP(M219,MapTable!$A:$A,1,0)),"맵없음",""))</f>
        <v/>
      </c>
      <c r="O219">
        <f t="shared" si="23"/>
        <v>4</v>
      </c>
      <c r="Q219">
        <f t="shared" si="24"/>
        <v>4</v>
      </c>
      <c r="R219" t="b">
        <f t="shared" ca="1" si="25"/>
        <v>0</v>
      </c>
      <c r="T219" t="b">
        <f t="shared" ca="1" si="26"/>
        <v>0</v>
      </c>
      <c r="U219" t="s">
        <v>957</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9"/>
        <v>0.25</v>
      </c>
      <c r="AJ219">
        <f t="shared" si="27"/>
        <v>0.32</v>
      </c>
      <c r="AK219">
        <f t="shared" si="28"/>
        <v>1</v>
      </c>
      <c r="AL219">
        <v>0</v>
      </c>
    </row>
    <row r="220" spans="1:38" x14ac:dyDescent="0.3">
      <c r="A220">
        <v>4</v>
      </c>
      <c r="B220">
        <v>34</v>
      </c>
      <c r="C220">
        <f>IF(OR($L220=TRUE,$A220=0,MOD($A220,ChapterTable!$R$20)&lt;&gt;0),
MAX(0,INT(($B220+ChapterTable!$P$26+VLOOKUP(SUBSTITUTE(C$1,"성장단계","")&amp;"단계오프셋",ChapterTable!$R:$S,2,0))/ChapterTable!$P$23)),
MAX(0,INT(($B220+ChapterTable!$R$26+VLOOKUP(SUBSTITUTE(C$1,"성장단계","")&amp;"보스단계오프셋",ChapterTable!$R:$S,2,0))/ChapterTable!$R$23)))</f>
        <v>3</v>
      </c>
      <c r="D220">
        <f>IF(OR($L220=TRUE,$A220=0,MOD($A220,ChapterTable!$R$20)&lt;&gt;0),
MAX(0,INT(($B220+ChapterTable!$P$26+VLOOKUP(SUBSTITUTE(D$1,"성장단계","")&amp;"단계오프셋",ChapterTable!$R:$S,2,0))/ChapterTable!$P$23)),
MAX(0,INT(($B220+ChapterTable!$R$26+VLOOKUP(SUBSTITUTE(D$1,"성장단계","")&amp;"보스단계오프셋",ChapterTable!$R:$S,2,0))/ChapterTable!$R$23)))</f>
        <v>3</v>
      </c>
      <c r="E220" s="1">
        <f ca="1">IF(AND($A220=0,$B220=1),
    VLOOKUP(1,ChapterTable!$1:$1048576,MATCH("최종"&amp;SUBSTITUTE(SUBSTITUTE(E$1,"standard",""),"|Float",""),ChapterTable!$1:$1,0),0)*ChapterTable!$P$17,
  IF(AND($A220=0,$B220=0),
    E221,
  IF($B220=0,
    VLOOKUP($A220,ChapterTable!$1:$1048576,MATCH("최종"&amp;SUBSTITUTE(SUBSTITUTE(E$1,"standard",""),"|Float",""),ChapterTable!$1:$1,0),0),
  IF($B220=1,
    IF($L220=FALSE,
      VLOOKUP($A220,ChapterTable!$1:$1048576,MATCH("최종"&amp;SUBSTITUTE(SUBSTITUTE(E$1,"standard",""),"|Float",""),ChapterTable!$1:$1,0),0),
      VLOOKUP($A220-ChapterTable!$P$11,ChapterTable!$1:$1048576,MATCH("최종"&amp;SUBSTITUTE(SUBSTITUTE(E$1,"standard",""),"|Float",""),ChapterTable!$1:$1,0),0)*ChapterTable!$P$14
    ),
  OFFSET(E220,-$B220+IF($L220,1,0),0)*IF($B220&gt;OFFSET($B220,1,0),ChapterTable!$R$17,1)*
    (VLOOKUP(SUBSTITUTE(SUBSTITUTE(E$1,"standard",""),"|Float","")&amp;IF(OR($L220=TRUE,$A220=0,MOD($A220,ChapterTable!$R$20)&lt;&gt;0),"","보스")&amp;"인게임누적곱배수",ChapterTable!$R:$S,2,0)^C220
    +VLOOKUP(SUBSTITUTE(SUBSTITUTE(E$1,"standard",""),"|Float","")&amp;IF(OR($L220=TRUE,$A220=0,MOD($A220,ChapterTable!$R$20)&lt;&gt;0),"","보스")&amp;"인게임누적합배수",ChapterTable!$R:$S,2,0)*C220)
  )
  )
  )
)</f>
        <v>648</v>
      </c>
      <c r="F220" s="1">
        <f ca="1">IF(AND($A220=0,$B220=1),
    VLOOKUP(1,ChapterTable!$1:$1048576,MATCH("최종"&amp;SUBSTITUTE(SUBSTITUTE(F$1,"standard",""),"|Float",""),ChapterTable!$1:$1,0),0)*ChapterTable!$P$17,
  IF(AND($A220=0,$B220=0),
    F221,
  IF($B220=0,
    VLOOKUP($A220,ChapterTable!$1:$1048576,MATCH("최종"&amp;SUBSTITUTE(SUBSTITUTE(F$1,"standard",""),"|Float",""),ChapterTable!$1:$1,0),0),
  IF($B220=1,
    IF($L220=FALSE,
      VLOOKUP($A220,ChapterTable!$1:$1048576,MATCH("최종"&amp;SUBSTITUTE(SUBSTITUTE(F$1,"standard",""),"|Float",""),ChapterTable!$1:$1,0),0),
      VLOOKUP($A220-ChapterTable!$P$11,ChapterTable!$1:$1048576,MATCH("최종"&amp;SUBSTITUTE(SUBSTITUTE(F$1,"standard",""),"|Float",""),ChapterTable!$1:$1,0),0)*ChapterTable!$P$14
    ),
  OFFSET(F220,-$B220+IF($L220,1,0),0)*
    (VLOOKUP(SUBSTITUTE(SUBSTITUTE(F$1,"standard",""),"|Float","")&amp;IF(OR($L220=TRUE,$A220=0,MOD($A220,ChapterTable!$R$20)&lt;&gt;0),"","보스")&amp;"인게임누적곱배수",ChapterTable!$R:$S,2,0)^D220
    +VLOOKUP(SUBSTITUTE(SUBSTITUTE(F$1,"standard",""),"|Float","")&amp;IF(OR($L220=TRUE,$A220=0,MOD($A220,ChapterTable!$R$20)&lt;&gt;0),"","보스")&amp;"인게임누적합배수",ChapterTable!$R:$S,2,0)*D220)
  )
  )
  )
)</f>
        <v>206.71875000000003</v>
      </c>
      <c r="J220" t="str">
        <f>IF(ISBLANK(I220),"",
IFERROR(VLOOKUP(I220,[1]StringTable!$1:$1048576,MATCH("kor|String",[1]StringTable!$1:$1,0),0),
"스트링없음"))</f>
        <v/>
      </c>
      <c r="L220" t="b">
        <v>0</v>
      </c>
      <c r="N220" t="str">
        <f>IF(ISBLANK(M220),"",IF(ISERROR(VLOOKUP(M220,MapTable!$A:$A,1,0)),"맵없음",""))</f>
        <v/>
      </c>
      <c r="O220">
        <f t="shared" si="23"/>
        <v>4</v>
      </c>
      <c r="Q220">
        <f t="shared" si="24"/>
        <v>4</v>
      </c>
      <c r="R220" t="b">
        <f t="shared" ca="1" si="25"/>
        <v>0</v>
      </c>
      <c r="T220" t="b">
        <f t="shared" ca="1" si="26"/>
        <v>0</v>
      </c>
      <c r="U220" t="s">
        <v>958</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9"/>
        <v>0.25</v>
      </c>
      <c r="AJ220">
        <f t="shared" si="27"/>
        <v>0.32</v>
      </c>
      <c r="AK220">
        <f t="shared" si="28"/>
        <v>1</v>
      </c>
      <c r="AL220">
        <v>0</v>
      </c>
    </row>
    <row r="221" spans="1:38" x14ac:dyDescent="0.3">
      <c r="A221">
        <v>4</v>
      </c>
      <c r="B221">
        <v>35</v>
      </c>
      <c r="C221">
        <f>IF(OR($L221=TRUE,$A221=0,MOD($A221,ChapterTable!$R$20)&lt;&gt;0),
MAX(0,INT(($B221+ChapterTable!$P$26+VLOOKUP(SUBSTITUTE(C$1,"성장단계","")&amp;"단계오프셋",ChapterTable!$R:$S,2,0))/ChapterTable!$P$23)),
MAX(0,INT(($B221+ChapterTable!$R$26+VLOOKUP(SUBSTITUTE(C$1,"성장단계","")&amp;"보스단계오프셋",ChapterTable!$R:$S,2,0))/ChapterTable!$R$23)))</f>
        <v>3</v>
      </c>
      <c r="D221">
        <f>IF(OR($L221=TRUE,$A221=0,MOD($A221,ChapterTable!$R$20)&lt;&gt;0),
MAX(0,INT(($B221+ChapterTable!$P$26+VLOOKUP(SUBSTITUTE(D$1,"성장단계","")&amp;"단계오프셋",ChapterTable!$R:$S,2,0))/ChapterTable!$P$23)),
MAX(0,INT(($B221+ChapterTable!$R$26+VLOOKUP(SUBSTITUTE(D$1,"성장단계","")&amp;"보스단계오프셋",ChapterTable!$R:$S,2,0))/ChapterTable!$R$23)))</f>
        <v>3</v>
      </c>
      <c r="E221" s="1">
        <f ca="1">IF(AND($A221=0,$B221=1),
    VLOOKUP(1,ChapterTable!$1:$1048576,MATCH("최종"&amp;SUBSTITUTE(SUBSTITUTE(E$1,"standard",""),"|Float",""),ChapterTable!$1:$1,0),0)*ChapterTable!$P$17,
  IF(AND($A221=0,$B221=0),
    E222,
  IF($B221=0,
    VLOOKUP($A221,ChapterTable!$1:$1048576,MATCH("최종"&amp;SUBSTITUTE(SUBSTITUTE(E$1,"standard",""),"|Float",""),ChapterTable!$1:$1,0),0),
  IF($B221=1,
    IF($L221=FALSE,
      VLOOKUP($A221,ChapterTable!$1:$1048576,MATCH("최종"&amp;SUBSTITUTE(SUBSTITUTE(E$1,"standard",""),"|Float",""),ChapterTable!$1:$1,0),0),
      VLOOKUP($A221-ChapterTable!$P$11,ChapterTable!$1:$1048576,MATCH("최종"&amp;SUBSTITUTE(SUBSTITUTE(E$1,"standard",""),"|Float",""),ChapterTable!$1:$1,0),0)*ChapterTable!$P$14
    ),
  OFFSET(E221,-$B221+IF($L221,1,0),0)*IF($B221&gt;OFFSET($B221,1,0),ChapterTable!$R$17,1)*
    (VLOOKUP(SUBSTITUTE(SUBSTITUTE(E$1,"standard",""),"|Float","")&amp;IF(OR($L221=TRUE,$A221=0,MOD($A221,ChapterTable!$R$20)&lt;&gt;0),"","보스")&amp;"인게임누적곱배수",ChapterTable!$R:$S,2,0)^C221
    +VLOOKUP(SUBSTITUTE(SUBSTITUTE(E$1,"standard",""),"|Float","")&amp;IF(OR($L221=TRUE,$A221=0,MOD($A221,ChapterTable!$R$20)&lt;&gt;0),"","보스")&amp;"인게임누적합배수",ChapterTable!$R:$S,2,0)*C221)
  )
  )
  )
)</f>
        <v>648</v>
      </c>
      <c r="F221" s="1">
        <f ca="1">IF(AND($A221=0,$B221=1),
    VLOOKUP(1,ChapterTable!$1:$1048576,MATCH("최종"&amp;SUBSTITUTE(SUBSTITUTE(F$1,"standard",""),"|Float",""),ChapterTable!$1:$1,0),0)*ChapterTable!$P$17,
  IF(AND($A221=0,$B221=0),
    F222,
  IF($B221=0,
    VLOOKUP($A221,ChapterTable!$1:$1048576,MATCH("최종"&amp;SUBSTITUTE(SUBSTITUTE(F$1,"standard",""),"|Float",""),ChapterTable!$1:$1,0),0),
  IF($B221=1,
    IF($L221=FALSE,
      VLOOKUP($A221,ChapterTable!$1:$1048576,MATCH("최종"&amp;SUBSTITUTE(SUBSTITUTE(F$1,"standard",""),"|Float",""),ChapterTable!$1:$1,0),0),
      VLOOKUP($A221-ChapterTable!$P$11,ChapterTable!$1:$1048576,MATCH("최종"&amp;SUBSTITUTE(SUBSTITUTE(F$1,"standard",""),"|Float",""),ChapterTable!$1:$1,0),0)*ChapterTable!$P$14
    ),
  OFFSET(F221,-$B221+IF($L221,1,0),0)*
    (VLOOKUP(SUBSTITUTE(SUBSTITUTE(F$1,"standard",""),"|Float","")&amp;IF(OR($L221=TRUE,$A221=0,MOD($A221,ChapterTable!$R$20)&lt;&gt;0),"","보스")&amp;"인게임누적곱배수",ChapterTable!$R:$S,2,0)^D221
    +VLOOKUP(SUBSTITUTE(SUBSTITUTE(F$1,"standard",""),"|Float","")&amp;IF(OR($L221=TRUE,$A221=0,MOD($A221,ChapterTable!$R$20)&lt;&gt;0),"","보스")&amp;"인게임누적합배수",ChapterTable!$R:$S,2,0)*D221)
  )
  )
  )
)</f>
        <v>206.71875000000003</v>
      </c>
      <c r="J221" t="str">
        <f>IF(ISBLANK(I221),"",
IFERROR(VLOOKUP(I221,[1]StringTable!$1:$1048576,MATCH("kor|String",[1]StringTable!$1:$1,0),0),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986</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9"/>
        <v>0.25</v>
      </c>
      <c r="AJ221">
        <f t="shared" si="27"/>
        <v>0.32</v>
      </c>
      <c r="AK221">
        <f t="shared" si="28"/>
        <v>1</v>
      </c>
      <c r="AL221">
        <v>0</v>
      </c>
    </row>
    <row r="222" spans="1:38" x14ac:dyDescent="0.3">
      <c r="A222">
        <v>4</v>
      </c>
      <c r="B222">
        <v>36</v>
      </c>
      <c r="C222">
        <f>IF(OR($L222=TRUE,$A222=0,MOD($A222,ChapterTable!$R$20)&lt;&gt;0),
MAX(0,INT(($B222+ChapterTable!$P$26+VLOOKUP(SUBSTITUTE(C$1,"성장단계","")&amp;"단계오프셋",ChapterTable!$R:$S,2,0))/ChapterTable!$P$23)),
MAX(0,INT(($B222+ChapterTable!$R$26+VLOOKUP(SUBSTITUTE(C$1,"성장단계","")&amp;"보스단계오프셋",ChapterTable!$R:$S,2,0))/ChapterTable!$R$23)))</f>
        <v>4</v>
      </c>
      <c r="D222">
        <f>IF(OR($L222=TRUE,$A222=0,MOD($A222,ChapterTable!$R$20)&lt;&gt;0),
MAX(0,INT(($B222+ChapterTable!$P$26+VLOOKUP(SUBSTITUTE(D$1,"성장단계","")&amp;"단계오프셋",ChapterTable!$R:$S,2,0))/ChapterTable!$P$23)),
MAX(0,INT(($B222+ChapterTable!$R$26+VLOOKUP(SUBSTITUTE(D$1,"성장단계","")&amp;"보스단계오프셋",ChapterTable!$R:$S,2,0))/ChapterTable!$R$23)))</f>
        <v>3</v>
      </c>
      <c r="E222" s="1">
        <f ca="1">IF(AND($A222=0,$B222=1),
    VLOOKUP(1,ChapterTable!$1:$1048576,MATCH("최종"&amp;SUBSTITUTE(SUBSTITUTE(E$1,"standard",""),"|Float",""),ChapterTable!$1:$1,0),0)*ChapterTable!$P$17,
  IF(AND($A222=0,$B222=0),
    E223,
  IF($B222=0,
    VLOOKUP($A222,ChapterTable!$1:$1048576,MATCH("최종"&amp;SUBSTITUTE(SUBSTITUTE(E$1,"standard",""),"|Float",""),ChapterTable!$1:$1,0),0),
  IF($B222=1,
    IF($L222=FALSE,
      VLOOKUP($A222,ChapterTable!$1:$1048576,MATCH("최종"&amp;SUBSTITUTE(SUBSTITUTE(E$1,"standard",""),"|Float",""),ChapterTable!$1:$1,0),0),
      VLOOKUP($A222-ChapterTable!$P$11,ChapterTable!$1:$1048576,MATCH("최종"&amp;SUBSTITUTE(SUBSTITUTE(E$1,"standard",""),"|Float",""),ChapterTable!$1:$1,0),0)*ChapterTable!$P$14
    ),
  OFFSET(E222,-$B222+IF($L222,1,0),0)*IF($B222&gt;OFFSET($B222,1,0),ChapterTable!$R$17,1)*
    (VLOOKUP(SUBSTITUTE(SUBSTITUTE(E$1,"standard",""),"|Float","")&amp;IF(OR($L222=TRUE,$A222=0,MOD($A222,ChapterTable!$R$20)&lt;&gt;0),"","보스")&amp;"인게임누적곱배수",ChapterTable!$R:$S,2,0)^C222
    +VLOOKUP(SUBSTITUTE(SUBSTITUTE(E$1,"standard",""),"|Float","")&amp;IF(OR($L222=TRUE,$A222=0,MOD($A222,ChapterTable!$R$20)&lt;&gt;0),"","보스")&amp;"인게임누적합배수",ChapterTable!$R:$S,2,0)*C222)
  )
  )
  )
)</f>
        <v>729</v>
      </c>
      <c r="F222" s="1">
        <f ca="1">IF(AND($A222=0,$B222=1),
    VLOOKUP(1,ChapterTable!$1:$1048576,MATCH("최종"&amp;SUBSTITUTE(SUBSTITUTE(F$1,"standard",""),"|Float",""),ChapterTable!$1:$1,0),0)*ChapterTable!$P$17,
  IF(AND($A222=0,$B222=0),
    F223,
  IF($B222=0,
    VLOOKUP($A222,ChapterTable!$1:$1048576,MATCH("최종"&amp;SUBSTITUTE(SUBSTITUTE(F$1,"standard",""),"|Float",""),ChapterTable!$1:$1,0),0),
  IF($B222=1,
    IF($L222=FALSE,
      VLOOKUP($A222,ChapterTable!$1:$1048576,MATCH("최종"&amp;SUBSTITUTE(SUBSTITUTE(F$1,"standard",""),"|Float",""),ChapterTable!$1:$1,0),0),
      VLOOKUP($A222-ChapterTable!$P$11,ChapterTable!$1:$1048576,MATCH("최종"&amp;SUBSTITUTE(SUBSTITUTE(F$1,"standard",""),"|Float",""),ChapterTable!$1:$1,0),0)*ChapterTable!$P$14
    ),
  OFFSET(F222,-$B222+IF($L222,1,0),0)*
    (VLOOKUP(SUBSTITUTE(SUBSTITUTE(F$1,"standard",""),"|Float","")&amp;IF(OR($L222=TRUE,$A222=0,MOD($A222,ChapterTable!$R$20)&lt;&gt;0),"","보스")&amp;"인게임누적곱배수",ChapterTable!$R:$S,2,0)^D222
    +VLOOKUP(SUBSTITUTE(SUBSTITUTE(F$1,"standard",""),"|Float","")&amp;IF(OR($L222=TRUE,$A222=0,MOD($A222,ChapterTable!$R$20)&lt;&gt;0),"","보스")&amp;"인게임누적합배수",ChapterTable!$R:$S,2,0)*D222)
  )
  )
  )
)</f>
        <v>206.71875000000003</v>
      </c>
      <c r="J222" t="str">
        <f>IF(ISBLANK(I222),"",
IFERROR(VLOOKUP(I222,[1]StringTable!$1:$1048576,MATCH("kor|String",[1]StringTable!$1:$1,0),0),
"스트링없음"))</f>
        <v/>
      </c>
      <c r="L222" t="b">
        <v>0</v>
      </c>
      <c r="N222" t="str">
        <f>IF(ISBLANK(M222),"",IF(ISERROR(VLOOKUP(M222,MapTable!$A:$A,1,0)),"맵없음",""))</f>
        <v/>
      </c>
      <c r="O222">
        <f t="shared" si="23"/>
        <v>4</v>
      </c>
      <c r="Q222">
        <f t="shared" si="24"/>
        <v>4</v>
      </c>
      <c r="R222" t="b">
        <f t="shared" ca="1" si="25"/>
        <v>0</v>
      </c>
      <c r="T222" t="b">
        <f t="shared" ca="1" si="26"/>
        <v>0</v>
      </c>
      <c r="U222" t="s">
        <v>959</v>
      </c>
      <c r="V222" t="str">
        <f>IF(ISBLANK(U222),"",IF(ISERROR(VLOOKUP(U222,MapTable!$A:$A,1,0)),"맵없음",""))</f>
        <v/>
      </c>
      <c r="W222" t="s">
        <v>1023</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9"/>
        <v>0.25</v>
      </c>
      <c r="AJ222">
        <f t="shared" si="27"/>
        <v>0.32</v>
      </c>
      <c r="AK222">
        <f t="shared" si="28"/>
        <v>1</v>
      </c>
      <c r="AL222">
        <v>0</v>
      </c>
    </row>
    <row r="223" spans="1:38" x14ac:dyDescent="0.3">
      <c r="A223">
        <v>4</v>
      </c>
      <c r="B223">
        <v>37</v>
      </c>
      <c r="C223">
        <f>IF(OR($L223=TRUE,$A223=0,MOD($A223,ChapterTable!$R$20)&lt;&gt;0),
MAX(0,INT(($B223+ChapterTable!$P$26+VLOOKUP(SUBSTITUTE(C$1,"성장단계","")&amp;"단계오프셋",ChapterTable!$R:$S,2,0))/ChapterTable!$P$23)),
MAX(0,INT(($B223+ChapterTable!$R$26+VLOOKUP(SUBSTITUTE(C$1,"성장단계","")&amp;"보스단계오프셋",ChapterTable!$R:$S,2,0))/ChapterTable!$R$23)))</f>
        <v>4</v>
      </c>
      <c r="D223">
        <f>IF(OR($L223=TRUE,$A223=0,MOD($A223,ChapterTable!$R$20)&lt;&gt;0),
MAX(0,INT(($B223+ChapterTable!$P$26+VLOOKUP(SUBSTITUTE(D$1,"성장단계","")&amp;"단계오프셋",ChapterTable!$R:$S,2,0))/ChapterTable!$P$23)),
MAX(0,INT(($B223+ChapterTable!$R$26+VLOOKUP(SUBSTITUTE(D$1,"성장단계","")&amp;"보스단계오프셋",ChapterTable!$R:$S,2,0))/ChapterTable!$R$23)))</f>
        <v>3</v>
      </c>
      <c r="E223" s="1">
        <f ca="1">IF(AND($A223=0,$B223=1),
    VLOOKUP(1,ChapterTable!$1:$1048576,MATCH("최종"&amp;SUBSTITUTE(SUBSTITUTE(E$1,"standard",""),"|Float",""),ChapterTable!$1:$1,0),0)*ChapterTable!$P$17,
  IF(AND($A223=0,$B223=0),
    E224,
  IF($B223=0,
    VLOOKUP($A223,ChapterTable!$1:$1048576,MATCH("최종"&amp;SUBSTITUTE(SUBSTITUTE(E$1,"standard",""),"|Float",""),ChapterTable!$1:$1,0),0),
  IF($B223=1,
    IF($L223=FALSE,
      VLOOKUP($A223,ChapterTable!$1:$1048576,MATCH("최종"&amp;SUBSTITUTE(SUBSTITUTE(E$1,"standard",""),"|Float",""),ChapterTable!$1:$1,0),0),
      VLOOKUP($A223-ChapterTable!$P$11,ChapterTable!$1:$1048576,MATCH("최종"&amp;SUBSTITUTE(SUBSTITUTE(E$1,"standard",""),"|Float",""),ChapterTable!$1:$1,0),0)*ChapterTable!$P$14
    ),
  OFFSET(E223,-$B223+IF($L223,1,0),0)*IF($B223&gt;OFFSET($B223,1,0),ChapterTable!$R$17,1)*
    (VLOOKUP(SUBSTITUTE(SUBSTITUTE(E$1,"standard",""),"|Float","")&amp;IF(OR($L223=TRUE,$A223=0,MOD($A223,ChapterTable!$R$20)&lt;&gt;0),"","보스")&amp;"인게임누적곱배수",ChapterTable!$R:$S,2,0)^C223
    +VLOOKUP(SUBSTITUTE(SUBSTITUTE(E$1,"standard",""),"|Float","")&amp;IF(OR($L223=TRUE,$A223=0,MOD($A223,ChapterTable!$R$20)&lt;&gt;0),"","보스")&amp;"인게임누적합배수",ChapterTable!$R:$S,2,0)*C223)
  )
  )
  )
)</f>
        <v>729</v>
      </c>
      <c r="F223" s="1">
        <f ca="1">IF(AND($A223=0,$B223=1),
    VLOOKUP(1,ChapterTable!$1:$1048576,MATCH("최종"&amp;SUBSTITUTE(SUBSTITUTE(F$1,"standard",""),"|Float",""),ChapterTable!$1:$1,0),0)*ChapterTable!$P$17,
  IF(AND($A223=0,$B223=0),
    F224,
  IF($B223=0,
    VLOOKUP($A223,ChapterTable!$1:$1048576,MATCH("최종"&amp;SUBSTITUTE(SUBSTITUTE(F$1,"standard",""),"|Float",""),ChapterTable!$1:$1,0),0),
  IF($B223=1,
    IF($L223=FALSE,
      VLOOKUP($A223,ChapterTable!$1:$1048576,MATCH("최종"&amp;SUBSTITUTE(SUBSTITUTE(F$1,"standard",""),"|Float",""),ChapterTable!$1:$1,0),0),
      VLOOKUP($A223-ChapterTable!$P$11,ChapterTable!$1:$1048576,MATCH("최종"&amp;SUBSTITUTE(SUBSTITUTE(F$1,"standard",""),"|Float",""),ChapterTable!$1:$1,0),0)*ChapterTable!$P$14
    ),
  OFFSET(F223,-$B223+IF($L223,1,0),0)*
    (VLOOKUP(SUBSTITUTE(SUBSTITUTE(F$1,"standard",""),"|Float","")&amp;IF(OR($L223=TRUE,$A223=0,MOD($A223,ChapterTable!$R$20)&lt;&gt;0),"","보스")&amp;"인게임누적곱배수",ChapterTable!$R:$S,2,0)^D223
    +VLOOKUP(SUBSTITUTE(SUBSTITUTE(F$1,"standard",""),"|Float","")&amp;IF(OR($L223=TRUE,$A223=0,MOD($A223,ChapterTable!$R$20)&lt;&gt;0),"","보스")&amp;"인게임누적합배수",ChapterTable!$R:$S,2,0)*D223)
  )
  )
  )
)</f>
        <v>206.71875000000003</v>
      </c>
      <c r="J223" t="str">
        <f>IF(ISBLANK(I223),"",
IFERROR(VLOOKUP(I223,[1]StringTable!$1:$1048576,MATCH("kor|String",[1]StringTable!$1:$1,0),0),
"스트링없음"))</f>
        <v/>
      </c>
      <c r="L223" t="b">
        <v>0</v>
      </c>
      <c r="N223" t="str">
        <f>IF(ISBLANK(M223),"",IF(ISERROR(VLOOKUP(M223,MapTable!$A:$A,1,0)),"맵없음",""))</f>
        <v/>
      </c>
      <c r="O223">
        <f t="shared" si="23"/>
        <v>4</v>
      </c>
      <c r="Q223">
        <f t="shared" si="24"/>
        <v>4</v>
      </c>
      <c r="R223" t="b">
        <f t="shared" ca="1" si="25"/>
        <v>0</v>
      </c>
      <c r="T223" t="b">
        <f t="shared" ca="1" si="26"/>
        <v>0</v>
      </c>
      <c r="U223" t="s">
        <v>960</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9"/>
        <v>0.25</v>
      </c>
      <c r="AJ223">
        <f t="shared" si="27"/>
        <v>0.32</v>
      </c>
      <c r="AK223">
        <f t="shared" si="28"/>
        <v>1</v>
      </c>
      <c r="AL223">
        <v>0</v>
      </c>
    </row>
    <row r="224" spans="1:38" x14ac:dyDescent="0.3">
      <c r="A224">
        <v>4</v>
      </c>
      <c r="B224">
        <v>38</v>
      </c>
      <c r="C224">
        <f>IF(OR($L224=TRUE,$A224=0,MOD($A224,ChapterTable!$R$20)&lt;&gt;0),
MAX(0,INT(($B224+ChapterTable!$P$26+VLOOKUP(SUBSTITUTE(C$1,"성장단계","")&amp;"단계오프셋",ChapterTable!$R:$S,2,0))/ChapterTable!$P$23)),
MAX(0,INT(($B224+ChapterTable!$R$26+VLOOKUP(SUBSTITUTE(C$1,"성장단계","")&amp;"보스단계오프셋",ChapterTable!$R:$S,2,0))/ChapterTable!$R$23)))</f>
        <v>4</v>
      </c>
      <c r="D224">
        <f>IF(OR($L224=TRUE,$A224=0,MOD($A224,ChapterTable!$R$20)&lt;&gt;0),
MAX(0,INT(($B224+ChapterTable!$P$26+VLOOKUP(SUBSTITUTE(D$1,"성장단계","")&amp;"단계오프셋",ChapterTable!$R:$S,2,0))/ChapterTable!$P$23)),
MAX(0,INT(($B224+ChapterTable!$R$26+VLOOKUP(SUBSTITUTE(D$1,"성장단계","")&amp;"보스단계오프셋",ChapterTable!$R:$S,2,0))/ChapterTable!$R$23)))</f>
        <v>3</v>
      </c>
      <c r="E224" s="1">
        <f ca="1">IF(AND($A224=0,$B224=1),
    VLOOKUP(1,ChapterTable!$1:$1048576,MATCH("최종"&amp;SUBSTITUTE(SUBSTITUTE(E$1,"standard",""),"|Float",""),ChapterTable!$1:$1,0),0)*ChapterTable!$P$17,
  IF(AND($A224=0,$B224=0),
    E225,
  IF($B224=0,
    VLOOKUP($A224,ChapterTable!$1:$1048576,MATCH("최종"&amp;SUBSTITUTE(SUBSTITUTE(E$1,"standard",""),"|Float",""),ChapterTable!$1:$1,0),0),
  IF($B224=1,
    IF($L224=FALSE,
      VLOOKUP($A224,ChapterTable!$1:$1048576,MATCH("최종"&amp;SUBSTITUTE(SUBSTITUTE(E$1,"standard",""),"|Float",""),ChapterTable!$1:$1,0),0),
      VLOOKUP($A224-ChapterTable!$P$11,ChapterTable!$1:$1048576,MATCH("최종"&amp;SUBSTITUTE(SUBSTITUTE(E$1,"standard",""),"|Float",""),ChapterTable!$1:$1,0),0)*ChapterTable!$P$14
    ),
  OFFSET(E224,-$B224+IF($L224,1,0),0)*IF($B224&gt;OFFSET($B224,1,0),ChapterTable!$R$17,1)*
    (VLOOKUP(SUBSTITUTE(SUBSTITUTE(E$1,"standard",""),"|Float","")&amp;IF(OR($L224=TRUE,$A224=0,MOD($A224,ChapterTable!$R$20)&lt;&gt;0),"","보스")&amp;"인게임누적곱배수",ChapterTable!$R:$S,2,0)^C224
    +VLOOKUP(SUBSTITUTE(SUBSTITUTE(E$1,"standard",""),"|Float","")&amp;IF(OR($L224=TRUE,$A224=0,MOD($A224,ChapterTable!$R$20)&lt;&gt;0),"","보스")&amp;"인게임누적합배수",ChapterTable!$R:$S,2,0)*C224)
  )
  )
  )
)</f>
        <v>729</v>
      </c>
      <c r="F224" s="1">
        <f ca="1">IF(AND($A224=0,$B224=1),
    VLOOKUP(1,ChapterTable!$1:$1048576,MATCH("최종"&amp;SUBSTITUTE(SUBSTITUTE(F$1,"standard",""),"|Float",""),ChapterTable!$1:$1,0),0)*ChapterTable!$P$17,
  IF(AND($A224=0,$B224=0),
    F225,
  IF($B224=0,
    VLOOKUP($A224,ChapterTable!$1:$1048576,MATCH("최종"&amp;SUBSTITUTE(SUBSTITUTE(F$1,"standard",""),"|Float",""),ChapterTable!$1:$1,0),0),
  IF($B224=1,
    IF($L224=FALSE,
      VLOOKUP($A224,ChapterTable!$1:$1048576,MATCH("최종"&amp;SUBSTITUTE(SUBSTITUTE(F$1,"standard",""),"|Float",""),ChapterTable!$1:$1,0),0),
      VLOOKUP($A224-ChapterTable!$P$11,ChapterTable!$1:$1048576,MATCH("최종"&amp;SUBSTITUTE(SUBSTITUTE(F$1,"standard",""),"|Float",""),ChapterTable!$1:$1,0),0)*ChapterTable!$P$14
    ),
  OFFSET(F224,-$B224+IF($L224,1,0),0)*
    (VLOOKUP(SUBSTITUTE(SUBSTITUTE(F$1,"standard",""),"|Float","")&amp;IF(OR($L224=TRUE,$A224=0,MOD($A224,ChapterTable!$R$20)&lt;&gt;0),"","보스")&amp;"인게임누적곱배수",ChapterTable!$R:$S,2,0)^D224
    +VLOOKUP(SUBSTITUTE(SUBSTITUTE(F$1,"standard",""),"|Float","")&amp;IF(OR($L224=TRUE,$A224=0,MOD($A224,ChapterTable!$R$20)&lt;&gt;0),"","보스")&amp;"인게임누적합배수",ChapterTable!$R:$S,2,0)*D224)
  )
  )
  )
)</f>
        <v>206.71875000000003</v>
      </c>
      <c r="J224" t="str">
        <f>IF(ISBLANK(I224),"",
IFERROR(VLOOKUP(I224,[1]StringTable!$1:$1048576,MATCH("kor|String",[1]StringTable!$1:$1,0),0),
"스트링없음"))</f>
        <v/>
      </c>
      <c r="L224" t="b">
        <v>0</v>
      </c>
      <c r="N224" t="str">
        <f>IF(ISBLANK(M224),"",IF(ISERROR(VLOOKUP(M224,MapTable!$A:$A,1,0)),"맵없음",""))</f>
        <v/>
      </c>
      <c r="O224">
        <f t="shared" si="23"/>
        <v>4</v>
      </c>
      <c r="Q224">
        <f t="shared" si="24"/>
        <v>4</v>
      </c>
      <c r="R224" t="b">
        <f t="shared" ca="1" si="25"/>
        <v>0</v>
      </c>
      <c r="T224" t="b">
        <f t="shared" ca="1" si="26"/>
        <v>0</v>
      </c>
      <c r="U224" t="s">
        <v>961</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9"/>
        <v>0.25</v>
      </c>
      <c r="AJ224">
        <f t="shared" si="27"/>
        <v>0.32</v>
      </c>
      <c r="AK224">
        <f t="shared" si="28"/>
        <v>1</v>
      </c>
      <c r="AL224">
        <v>0</v>
      </c>
    </row>
    <row r="225" spans="1:38" x14ac:dyDescent="0.3">
      <c r="A225">
        <v>4</v>
      </c>
      <c r="B225">
        <v>39</v>
      </c>
      <c r="C225">
        <f>IF(OR($L225=TRUE,$A225=0,MOD($A225,ChapterTable!$R$20)&lt;&gt;0),
MAX(0,INT(($B225+ChapterTable!$P$26+VLOOKUP(SUBSTITUTE(C$1,"성장단계","")&amp;"단계오프셋",ChapterTable!$R:$S,2,0))/ChapterTable!$P$23)),
MAX(0,INT(($B225+ChapterTable!$R$26+VLOOKUP(SUBSTITUTE(C$1,"성장단계","")&amp;"보스단계오프셋",ChapterTable!$R:$S,2,0))/ChapterTable!$R$23)))</f>
        <v>4</v>
      </c>
      <c r="D225">
        <f>IF(OR($L225=TRUE,$A225=0,MOD($A225,ChapterTable!$R$20)&lt;&gt;0),
MAX(0,INT(($B225+ChapterTable!$P$26+VLOOKUP(SUBSTITUTE(D$1,"성장단계","")&amp;"단계오프셋",ChapterTable!$R:$S,2,0))/ChapterTable!$P$23)),
MAX(0,INT(($B225+ChapterTable!$R$26+VLOOKUP(SUBSTITUTE(D$1,"성장단계","")&amp;"보스단계오프셋",ChapterTable!$R:$S,2,0))/ChapterTable!$R$23)))</f>
        <v>3</v>
      </c>
      <c r="E225" s="1">
        <f ca="1">IF(AND($A225=0,$B225=1),
    VLOOKUP(1,ChapterTable!$1:$1048576,MATCH("최종"&amp;SUBSTITUTE(SUBSTITUTE(E$1,"standard",""),"|Float",""),ChapterTable!$1:$1,0),0)*ChapterTable!$P$17,
  IF(AND($A225=0,$B225=0),
    E226,
  IF($B225=0,
    VLOOKUP($A225,ChapterTable!$1:$1048576,MATCH("최종"&amp;SUBSTITUTE(SUBSTITUTE(E$1,"standard",""),"|Float",""),ChapterTable!$1:$1,0),0),
  IF($B225=1,
    IF($L225=FALSE,
      VLOOKUP($A225,ChapterTable!$1:$1048576,MATCH("최종"&amp;SUBSTITUTE(SUBSTITUTE(E$1,"standard",""),"|Float",""),ChapterTable!$1:$1,0),0),
      VLOOKUP($A225-ChapterTable!$P$11,ChapterTable!$1:$1048576,MATCH("최종"&amp;SUBSTITUTE(SUBSTITUTE(E$1,"standard",""),"|Float",""),ChapterTable!$1:$1,0),0)*ChapterTable!$P$14
    ),
  OFFSET(E225,-$B225+IF($L225,1,0),0)*IF($B225&gt;OFFSET($B225,1,0),ChapterTable!$R$17,1)*
    (VLOOKUP(SUBSTITUTE(SUBSTITUTE(E$1,"standard",""),"|Float","")&amp;IF(OR($L225=TRUE,$A225=0,MOD($A225,ChapterTable!$R$20)&lt;&gt;0),"","보스")&amp;"인게임누적곱배수",ChapterTable!$R:$S,2,0)^C225
    +VLOOKUP(SUBSTITUTE(SUBSTITUTE(E$1,"standard",""),"|Float","")&amp;IF(OR($L225=TRUE,$A225=0,MOD($A225,ChapterTable!$R$20)&lt;&gt;0),"","보스")&amp;"인게임누적합배수",ChapterTable!$R:$S,2,0)*C225)
  )
  )
  )
)</f>
        <v>729</v>
      </c>
      <c r="F225" s="1">
        <f ca="1">IF(AND($A225=0,$B225=1),
    VLOOKUP(1,ChapterTable!$1:$1048576,MATCH("최종"&amp;SUBSTITUTE(SUBSTITUTE(F$1,"standard",""),"|Float",""),ChapterTable!$1:$1,0),0)*ChapterTable!$P$17,
  IF(AND($A225=0,$B225=0),
    F226,
  IF($B225=0,
    VLOOKUP($A225,ChapterTable!$1:$1048576,MATCH("최종"&amp;SUBSTITUTE(SUBSTITUTE(F$1,"standard",""),"|Float",""),ChapterTable!$1:$1,0),0),
  IF($B225=1,
    IF($L225=FALSE,
      VLOOKUP($A225,ChapterTable!$1:$1048576,MATCH("최종"&amp;SUBSTITUTE(SUBSTITUTE(F$1,"standard",""),"|Float",""),ChapterTable!$1:$1,0),0),
      VLOOKUP($A225-ChapterTable!$P$11,ChapterTable!$1:$1048576,MATCH("최종"&amp;SUBSTITUTE(SUBSTITUTE(F$1,"standard",""),"|Float",""),ChapterTable!$1:$1,0),0)*ChapterTable!$P$14
    ),
  OFFSET(F225,-$B225+IF($L225,1,0),0)*
    (VLOOKUP(SUBSTITUTE(SUBSTITUTE(F$1,"standard",""),"|Float","")&amp;IF(OR($L225=TRUE,$A225=0,MOD($A225,ChapterTable!$R$20)&lt;&gt;0),"","보스")&amp;"인게임누적곱배수",ChapterTable!$R:$S,2,0)^D225
    +VLOOKUP(SUBSTITUTE(SUBSTITUTE(F$1,"standard",""),"|Float","")&amp;IF(OR($L225=TRUE,$A225=0,MOD($A225,ChapterTable!$R$20)&lt;&gt;0),"","보스")&amp;"인게임누적합배수",ChapterTable!$R:$S,2,0)*D225)
  )
  )
  )
)</f>
        <v>206.71875000000003</v>
      </c>
      <c r="J225" t="str">
        <f>IF(ISBLANK(I225),"",
IFERROR(VLOOKUP(I225,[1]StringTable!$1:$1048576,MATCH("kor|String",[1]StringTable!$1:$1,0),0),
"스트링없음"))</f>
        <v/>
      </c>
      <c r="L225" t="b">
        <v>0</v>
      </c>
      <c r="N225" t="str">
        <f>IF(ISBLANK(M225),"",IF(ISERROR(VLOOKUP(M225,MapTable!$A:$A,1,0)),"맵없음",""))</f>
        <v/>
      </c>
      <c r="O225">
        <f t="shared" si="23"/>
        <v>94</v>
      </c>
      <c r="Q225">
        <f t="shared" si="24"/>
        <v>94</v>
      </c>
      <c r="R225" t="b">
        <f t="shared" ca="1" si="25"/>
        <v>1</v>
      </c>
      <c r="T225" t="b">
        <f t="shared" ca="1" si="26"/>
        <v>1</v>
      </c>
      <c r="U225" t="s">
        <v>962</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9"/>
        <v>0.25</v>
      </c>
      <c r="AJ225">
        <f t="shared" si="27"/>
        <v>0.32</v>
      </c>
      <c r="AK225">
        <f t="shared" si="28"/>
        <v>1</v>
      </c>
      <c r="AL225">
        <v>0</v>
      </c>
    </row>
    <row r="226" spans="1:38" x14ac:dyDescent="0.3">
      <c r="A226">
        <v>4</v>
      </c>
      <c r="B226">
        <v>40</v>
      </c>
      <c r="C226">
        <f>IF(OR($L226=TRUE,$A226=0,MOD($A226,ChapterTable!$R$20)&lt;&gt;0),
MAX(0,INT(($B226+ChapterTable!$P$26+VLOOKUP(SUBSTITUTE(C$1,"성장단계","")&amp;"단계오프셋",ChapterTable!$R:$S,2,0))/ChapterTable!$P$23)),
MAX(0,INT(($B226+ChapterTable!$R$26+VLOOKUP(SUBSTITUTE(C$1,"성장단계","")&amp;"보스단계오프셋",ChapterTable!$R:$S,2,0))/ChapterTable!$R$23)))</f>
        <v>4</v>
      </c>
      <c r="D226">
        <f>IF(OR($L226=TRUE,$A226=0,MOD($A226,ChapterTable!$R$20)&lt;&gt;0),
MAX(0,INT(($B226+ChapterTable!$P$26+VLOOKUP(SUBSTITUTE(D$1,"성장단계","")&amp;"단계오프셋",ChapterTable!$R:$S,2,0))/ChapterTable!$P$23)),
MAX(0,INT(($B226+ChapterTable!$R$26+VLOOKUP(SUBSTITUTE(D$1,"성장단계","")&amp;"보스단계오프셋",ChapterTable!$R:$S,2,0))/ChapterTable!$R$23)))</f>
        <v>3</v>
      </c>
      <c r="E226" s="1">
        <f ca="1">IF(AND($A226=0,$B226=1),
    VLOOKUP(1,ChapterTable!$1:$1048576,MATCH("최종"&amp;SUBSTITUTE(SUBSTITUTE(E$1,"standard",""),"|Float",""),ChapterTable!$1:$1,0),0)*ChapterTable!$P$17,
  IF(AND($A226=0,$B226=0),
    E227,
  IF($B226=0,
    VLOOKUP($A226,ChapterTable!$1:$1048576,MATCH("최종"&amp;SUBSTITUTE(SUBSTITUTE(E$1,"standard",""),"|Float",""),ChapterTable!$1:$1,0),0),
  IF($B226=1,
    IF($L226=FALSE,
      VLOOKUP($A226,ChapterTable!$1:$1048576,MATCH("최종"&amp;SUBSTITUTE(SUBSTITUTE(E$1,"standard",""),"|Float",""),ChapterTable!$1:$1,0),0),
      VLOOKUP($A226-ChapterTable!$P$11,ChapterTable!$1:$1048576,MATCH("최종"&amp;SUBSTITUTE(SUBSTITUTE(E$1,"standard",""),"|Float",""),ChapterTable!$1:$1,0),0)*ChapterTable!$P$14
    ),
  OFFSET(E226,-$B226+IF($L226,1,0),0)*IF($B226&gt;OFFSET($B226,1,0),ChapterTable!$R$17,1)*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
  )
  )
  )
)</f>
        <v>729</v>
      </c>
      <c r="F226" s="1">
        <f ca="1">IF(AND($A226=0,$B226=1),
    VLOOKUP(1,ChapterTable!$1:$1048576,MATCH("최종"&amp;SUBSTITUTE(SUBSTITUTE(F$1,"standard",""),"|Float",""),ChapterTable!$1:$1,0),0)*ChapterTable!$P$17,
  IF(AND($A226=0,$B226=0),
    F227,
  IF($B226=0,
    VLOOKUP($A226,ChapterTable!$1:$1048576,MATCH("최종"&amp;SUBSTITUTE(SUBSTITUTE(F$1,"standard",""),"|Float",""),ChapterTable!$1:$1,0),0),
  IF($B226=1,
    IF($L226=FALSE,
      VLOOKUP($A226,ChapterTable!$1:$1048576,MATCH("최종"&amp;SUBSTITUTE(SUBSTITUTE(F$1,"standard",""),"|Float",""),ChapterTable!$1:$1,0),0),
      VLOOKUP($A226-ChapterTable!$P$11,ChapterTable!$1:$1048576,MATCH("최종"&amp;SUBSTITUTE(SUBSTITUTE(F$1,"standard",""),"|Float",""),ChapterTable!$1:$1,0),0)*ChapterTable!$P$14
    ),
  OFFSET(F226,-$B226+IF($L226,1,0),0)*
    (VLOOKUP(SUBSTITUTE(SUBSTITUTE(F$1,"standard",""),"|Float","")&amp;IF(OR($L226=TRUE,$A226=0,MOD($A226,ChapterTable!$R$20)&lt;&gt;0),"","보스")&amp;"인게임누적곱배수",ChapterTable!$R:$S,2,0)^D226
    +VLOOKUP(SUBSTITUTE(SUBSTITUTE(F$1,"standard",""),"|Float","")&amp;IF(OR($L226=TRUE,$A226=0,MOD($A226,ChapterTable!$R$20)&lt;&gt;0),"","보스")&amp;"인게임누적합배수",ChapterTable!$R:$S,2,0)*D226)
  )
  )
  )
)</f>
        <v>206.71875000000003</v>
      </c>
      <c r="J226" t="str">
        <f>IF(ISBLANK(I226),"",
IFERROR(VLOOKUP(I226,[1]StringTable!$1:$1048576,MATCH("kor|String",[1]StringTable!$1:$1,0),0),
"스트링없음"))</f>
        <v/>
      </c>
      <c r="L226" t="b">
        <v>0</v>
      </c>
      <c r="N226" t="str">
        <f>IF(ISBLANK(M226),"",IF(ISERROR(VLOOKUP(M226,MapTable!$A:$A,1,0)),"맵없음",""))</f>
        <v/>
      </c>
      <c r="O226">
        <f t="shared" si="23"/>
        <v>24</v>
      </c>
      <c r="Q226">
        <f t="shared" si="24"/>
        <v>24</v>
      </c>
      <c r="R226" t="b">
        <f t="shared" ca="1" si="25"/>
        <v>0</v>
      </c>
      <c r="T226" t="b">
        <f t="shared" ca="1" si="26"/>
        <v>0</v>
      </c>
      <c r="U226" t="s">
        <v>981</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f>
        <v>2.25</v>
      </c>
      <c r="AG226">
        <f ca="1">35/AF226</f>
        <v>15.555555555555555</v>
      </c>
      <c r="AH226">
        <v>1.5</v>
      </c>
      <c r="AI226">
        <f t="shared" si="29"/>
        <v>0.25</v>
      </c>
      <c r="AJ226">
        <f t="shared" si="27"/>
        <v>1</v>
      </c>
      <c r="AK226">
        <f t="shared" si="28"/>
        <v>4</v>
      </c>
      <c r="AL226">
        <v>0</v>
      </c>
    </row>
    <row r="227" spans="1:38" x14ac:dyDescent="0.3">
      <c r="A227">
        <v>4</v>
      </c>
      <c r="B227">
        <v>41</v>
      </c>
      <c r="C227">
        <f>IF(OR($L227=TRUE,$A227=0,MOD($A227,ChapterTable!$R$20)&lt;&gt;0),
MAX(0,INT(($B227+ChapterTable!$P$26+VLOOKUP(SUBSTITUTE(C$1,"성장단계","")&amp;"단계오프셋",ChapterTable!$R:$S,2,0))/ChapterTable!$P$23)),
MAX(0,INT(($B227+ChapterTable!$R$26+VLOOKUP(SUBSTITUTE(C$1,"성장단계","")&amp;"보스단계오프셋",ChapterTable!$R:$S,2,0))/ChapterTable!$R$23)))</f>
        <v>4</v>
      </c>
      <c r="D227">
        <f>IF(OR($L227=TRUE,$A227=0,MOD($A227,ChapterTable!$R$20)&lt;&gt;0),
MAX(0,INT(($B227+ChapterTable!$P$26+VLOOKUP(SUBSTITUTE(D$1,"성장단계","")&amp;"단계오프셋",ChapterTable!$R:$S,2,0))/ChapterTable!$P$23)),
MAX(0,INT(($B227+ChapterTable!$R$26+VLOOKUP(SUBSTITUTE(D$1,"성장단계","")&amp;"보스단계오프셋",ChapterTable!$R:$S,2,0))/ChapterTable!$R$23)))</f>
        <v>4</v>
      </c>
      <c r="E227" s="1">
        <f ca="1">IF(AND($A227=0,$B227=1),
    VLOOKUP(1,ChapterTable!$1:$1048576,MATCH("최종"&amp;SUBSTITUTE(SUBSTITUTE(E$1,"standard",""),"|Float",""),ChapterTable!$1:$1,0),0)*ChapterTable!$P$17,
  IF(AND($A227=0,$B227=0),
    E228,
  IF($B227=0,
    VLOOKUP($A227,ChapterTable!$1:$1048576,MATCH("최종"&amp;SUBSTITUTE(SUBSTITUTE(E$1,"standard",""),"|Float",""),ChapterTable!$1:$1,0),0),
  IF($B227=1,
    IF($L227=FALSE,
      VLOOKUP($A227,ChapterTable!$1:$1048576,MATCH("최종"&amp;SUBSTITUTE(SUBSTITUTE(E$1,"standard",""),"|Float",""),ChapterTable!$1:$1,0),0),
      VLOOKUP($A227-ChapterTable!$P$11,ChapterTable!$1:$1048576,MATCH("최종"&amp;SUBSTITUTE(SUBSTITUTE(E$1,"standard",""),"|Float",""),ChapterTable!$1:$1,0),0)*ChapterTable!$P$14
    ),
  OFFSET(E227,-$B227+IF($L227,1,0),0)*IF($B227&gt;OFFSET($B227,1,0),ChapterTable!$R$17,1)*
    (VLOOKUP(SUBSTITUTE(SUBSTITUTE(E$1,"standard",""),"|Float","")&amp;IF(OR($L227=TRUE,$A227=0,MOD($A227,ChapterTable!$R$20)&lt;&gt;0),"","보스")&amp;"인게임누적곱배수",ChapterTable!$R:$S,2,0)^C227
    +VLOOKUP(SUBSTITUTE(SUBSTITUTE(E$1,"standard",""),"|Float","")&amp;IF(OR($L227=TRUE,$A227=0,MOD($A227,ChapterTable!$R$20)&lt;&gt;0),"","보스")&amp;"인게임누적합배수",ChapterTable!$R:$S,2,0)*C227)
  )
  )
  )
)</f>
        <v>729</v>
      </c>
      <c r="F227" s="1">
        <f ca="1">IF(AND($A227=0,$B227=1),
    VLOOKUP(1,ChapterTable!$1:$1048576,MATCH("최종"&amp;SUBSTITUTE(SUBSTITUTE(F$1,"standard",""),"|Float",""),ChapterTable!$1:$1,0),0)*ChapterTable!$P$17,
  IF(AND($A227=0,$B227=0),
    F228,
  IF($B227=0,
    VLOOKUP($A227,ChapterTable!$1:$1048576,MATCH("최종"&amp;SUBSTITUTE(SUBSTITUTE(F$1,"standard",""),"|Float",""),ChapterTable!$1:$1,0),0),
  IF($B227=1,
    IF($L227=FALSE,
      VLOOKUP($A227,ChapterTable!$1:$1048576,MATCH("최종"&amp;SUBSTITUTE(SUBSTITUTE(F$1,"standard",""),"|Float",""),ChapterTable!$1:$1,0),0),
      VLOOKUP($A227-ChapterTable!$P$11,ChapterTable!$1:$1048576,MATCH("최종"&amp;SUBSTITUTE(SUBSTITUTE(F$1,"standard",""),"|Float",""),ChapterTable!$1:$1,0),0)*ChapterTable!$P$14
    ),
  OFFSET(F227,-$B227+IF($L227,1,0),0)*
    (VLOOKUP(SUBSTITUTE(SUBSTITUTE(F$1,"standard",""),"|Float","")&amp;IF(OR($L227=TRUE,$A227=0,MOD($A227,ChapterTable!$R$20)&lt;&gt;0),"","보스")&amp;"인게임누적곱배수",ChapterTable!$R:$S,2,0)^D227
    +VLOOKUP(SUBSTITUTE(SUBSTITUTE(F$1,"standard",""),"|Float","")&amp;IF(OR($L227=TRUE,$A227=0,MOD($A227,ChapterTable!$R$20)&lt;&gt;0),"","보스")&amp;"인게임누적합배수",ChapterTable!$R:$S,2,0)*D227)
  )
  )
  )
)</f>
        <v>219.375</v>
      </c>
      <c r="G227" t="s">
        <v>1162</v>
      </c>
      <c r="J227" t="str">
        <f>IF(ISBLANK(I227),"",
IFERROR(VLOOKUP(I227,[1]StringTable!$1:$1048576,MATCH("kor|String",[1]StringTable!$1:$1,0),0),
"스트링없음"))</f>
        <v/>
      </c>
      <c r="L227" t="b">
        <v>0</v>
      </c>
      <c r="N227" t="str">
        <f>IF(ISBLANK(M227),"",IF(ISERROR(VLOOKUP(M227,MapTable!$A:$A,1,0)),"맵없음",""))</f>
        <v/>
      </c>
      <c r="O227">
        <f t="shared" si="23"/>
        <v>5</v>
      </c>
      <c r="Q227">
        <f t="shared" si="24"/>
        <v>5</v>
      </c>
      <c r="R227" t="b">
        <f t="shared" ca="1" si="25"/>
        <v>0</v>
      </c>
      <c r="T227" t="b">
        <f t="shared" ca="1" si="26"/>
        <v>0</v>
      </c>
      <c r="U227" t="s">
        <v>963</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IF(ISBLANK(AB227),"",IF(ISERROR(VLOOKUP(AB227,[3]DropTable!$A:$A,1,0)),"드랍없음",""))</f>
        <v/>
      </c>
      <c r="AE227" t="str">
        <f>IF(ISBLANK(AD227),"",IF(ISERROR(VLOOKUP(AD227,[3]DropTable!$A:$A,1,0)),"드랍없음",""))</f>
        <v/>
      </c>
      <c r="AH227">
        <v>1.5</v>
      </c>
      <c r="AI227">
        <f t="shared" si="29"/>
        <v>0.2</v>
      </c>
      <c r="AJ227">
        <f t="shared" si="27"/>
        <v>0.27466666000000001</v>
      </c>
      <c r="AK227">
        <f t="shared" si="28"/>
        <v>1</v>
      </c>
      <c r="AL227">
        <v>0</v>
      </c>
    </row>
    <row r="228" spans="1:38" x14ac:dyDescent="0.3">
      <c r="A228">
        <v>4</v>
      </c>
      <c r="B228">
        <v>42</v>
      </c>
      <c r="C228">
        <f>IF(OR($L228=TRUE,$A228=0,MOD($A228,ChapterTable!$R$20)&lt;&gt;0),
MAX(0,INT(($B228+ChapterTable!$P$26+VLOOKUP(SUBSTITUTE(C$1,"성장단계","")&amp;"단계오프셋",ChapterTable!$R:$S,2,0))/ChapterTable!$P$23)),
MAX(0,INT(($B228+ChapterTable!$R$26+VLOOKUP(SUBSTITUTE(C$1,"성장단계","")&amp;"보스단계오프셋",ChapterTable!$R:$S,2,0))/ChapterTable!$R$23)))</f>
        <v>4</v>
      </c>
      <c r="D228">
        <f>IF(OR($L228=TRUE,$A228=0,MOD($A228,ChapterTable!$R$20)&lt;&gt;0),
MAX(0,INT(($B228+ChapterTable!$P$26+VLOOKUP(SUBSTITUTE(D$1,"성장단계","")&amp;"단계오프셋",ChapterTable!$R:$S,2,0))/ChapterTable!$P$23)),
MAX(0,INT(($B228+ChapterTable!$R$26+VLOOKUP(SUBSTITUTE(D$1,"성장단계","")&amp;"보스단계오프셋",ChapterTable!$R:$S,2,0))/ChapterTable!$R$23)))</f>
        <v>4</v>
      </c>
      <c r="E228" s="1">
        <f ca="1">IF(AND($A228=0,$B228=1),
    VLOOKUP(1,ChapterTable!$1:$1048576,MATCH("최종"&amp;SUBSTITUTE(SUBSTITUTE(E$1,"standard",""),"|Float",""),ChapterTable!$1:$1,0),0)*ChapterTable!$P$17,
  IF(AND($A228=0,$B228=0),
    E229,
  IF($B228=0,
    VLOOKUP($A228,ChapterTable!$1:$1048576,MATCH("최종"&amp;SUBSTITUTE(SUBSTITUTE(E$1,"standard",""),"|Float",""),ChapterTable!$1:$1,0),0),
  IF($B228=1,
    IF($L228=FALSE,
      VLOOKUP($A228,ChapterTable!$1:$1048576,MATCH("최종"&amp;SUBSTITUTE(SUBSTITUTE(E$1,"standard",""),"|Float",""),ChapterTable!$1:$1,0),0),
      VLOOKUP($A228-ChapterTable!$P$11,ChapterTable!$1:$1048576,MATCH("최종"&amp;SUBSTITUTE(SUBSTITUTE(E$1,"standard",""),"|Float",""),ChapterTable!$1:$1,0),0)*ChapterTable!$P$14
    ),
  OFFSET(E228,-$B228+IF($L228,1,0),0)*IF($B228&gt;OFFSET($B228,1,0),ChapterTable!$R$17,1)*
    (VLOOKUP(SUBSTITUTE(SUBSTITUTE(E$1,"standard",""),"|Float","")&amp;IF(OR($L228=TRUE,$A228=0,MOD($A228,ChapterTable!$R$20)&lt;&gt;0),"","보스")&amp;"인게임누적곱배수",ChapterTable!$R:$S,2,0)^C228
    +VLOOKUP(SUBSTITUTE(SUBSTITUTE(E$1,"standard",""),"|Float","")&amp;IF(OR($L228=TRUE,$A228=0,MOD($A228,ChapterTable!$R$20)&lt;&gt;0),"","보스")&amp;"인게임누적합배수",ChapterTable!$R:$S,2,0)*C228)
  )
  )
  )
)</f>
        <v>729</v>
      </c>
      <c r="F228" s="1">
        <f ca="1">IF(AND($A228=0,$B228=1),
    VLOOKUP(1,ChapterTable!$1:$1048576,MATCH("최종"&amp;SUBSTITUTE(SUBSTITUTE(F$1,"standard",""),"|Float",""),ChapterTable!$1:$1,0),0)*ChapterTable!$P$17,
  IF(AND($A228=0,$B228=0),
    F229,
  IF($B228=0,
    VLOOKUP($A228,ChapterTable!$1:$1048576,MATCH("최종"&amp;SUBSTITUTE(SUBSTITUTE(F$1,"standard",""),"|Float",""),ChapterTable!$1:$1,0),0),
  IF($B228=1,
    IF($L228=FALSE,
      VLOOKUP($A228,ChapterTable!$1:$1048576,MATCH("최종"&amp;SUBSTITUTE(SUBSTITUTE(F$1,"standard",""),"|Float",""),ChapterTable!$1:$1,0),0),
      VLOOKUP($A228-ChapterTable!$P$11,ChapterTable!$1:$1048576,MATCH("최종"&amp;SUBSTITUTE(SUBSTITUTE(F$1,"standard",""),"|Float",""),ChapterTable!$1:$1,0),0)*ChapterTable!$P$14
    ),
  OFFSET(F228,-$B228+IF($L228,1,0),0)*
    (VLOOKUP(SUBSTITUTE(SUBSTITUTE(F$1,"standard",""),"|Float","")&amp;IF(OR($L228=TRUE,$A228=0,MOD($A228,ChapterTable!$R$20)&lt;&gt;0),"","보스")&amp;"인게임누적곱배수",ChapterTable!$R:$S,2,0)^D228
    +VLOOKUP(SUBSTITUTE(SUBSTITUTE(F$1,"standard",""),"|Float","")&amp;IF(OR($L228=TRUE,$A228=0,MOD($A228,ChapterTable!$R$20)&lt;&gt;0),"","보스")&amp;"인게임누적합배수",ChapterTable!$R:$S,2,0)*D228)
  )
  )
  )
)</f>
        <v>219.375</v>
      </c>
      <c r="J228" t="str">
        <f>IF(ISBLANK(I228),"",
IFERROR(VLOOKUP(I228,[1]StringTable!$1:$1048576,MATCH("kor|String",[1]StringTable!$1:$1,0),0),
"스트링없음"))</f>
        <v/>
      </c>
      <c r="L228" t="b">
        <v>0</v>
      </c>
      <c r="N228" t="str">
        <f>IF(ISBLANK(M228),"",IF(ISERROR(VLOOKUP(M228,MapTable!$A:$A,1,0)),"맵없음",""))</f>
        <v/>
      </c>
      <c r="O228">
        <f t="shared" si="23"/>
        <v>5</v>
      </c>
      <c r="Q228">
        <f t="shared" si="24"/>
        <v>5</v>
      </c>
      <c r="R228" t="b">
        <f t="shared" ca="1" si="25"/>
        <v>0</v>
      </c>
      <c r="T228" t="b">
        <f t="shared" ca="1" si="26"/>
        <v>0</v>
      </c>
      <c r="U228" t="s">
        <v>964</v>
      </c>
      <c r="V228" t="str">
        <f>IF(ISBLANK(U228),"",IF(ISERROR(VLOOKUP(U228,MapTable!$A:$A,1,0)),"맵없음",""))</f>
        <v/>
      </c>
      <c r="W228" t="s">
        <v>1025</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IF(ISBLANK(AB228),"",IF(ISERROR(VLOOKUP(AB228,[3]DropTable!$A:$A,1,0)),"드랍없음",""))</f>
        <v/>
      </c>
      <c r="AE228" t="str">
        <f>IF(ISBLANK(AD228),"",IF(ISERROR(VLOOKUP(AD228,[3]DropTable!$A:$A,1,0)),"드랍없음",""))</f>
        <v/>
      </c>
      <c r="AH228">
        <v>1.5</v>
      </c>
      <c r="AI228">
        <f t="shared" si="29"/>
        <v>0.2</v>
      </c>
      <c r="AJ228">
        <f t="shared" si="27"/>
        <v>0.27466666000000001</v>
      </c>
      <c r="AK228">
        <f t="shared" si="28"/>
        <v>1</v>
      </c>
      <c r="AL228">
        <v>0</v>
      </c>
    </row>
    <row r="229" spans="1:38" x14ac:dyDescent="0.3">
      <c r="A229">
        <v>4</v>
      </c>
      <c r="B229">
        <v>43</v>
      </c>
      <c r="C229">
        <f>IF(OR($L229=TRUE,$A229=0,MOD($A229,ChapterTable!$R$20)&lt;&gt;0),
MAX(0,INT(($B229+ChapterTable!$P$26+VLOOKUP(SUBSTITUTE(C$1,"성장단계","")&amp;"단계오프셋",ChapterTable!$R:$S,2,0))/ChapterTable!$P$23)),
MAX(0,INT(($B229+ChapterTable!$R$26+VLOOKUP(SUBSTITUTE(C$1,"성장단계","")&amp;"보스단계오프셋",ChapterTable!$R:$S,2,0))/ChapterTable!$R$23)))</f>
        <v>4</v>
      </c>
      <c r="D229">
        <f>IF(OR($L229=TRUE,$A229=0,MOD($A229,ChapterTable!$R$20)&lt;&gt;0),
MAX(0,INT(($B229+ChapterTable!$P$26+VLOOKUP(SUBSTITUTE(D$1,"성장단계","")&amp;"단계오프셋",ChapterTable!$R:$S,2,0))/ChapterTable!$P$23)),
MAX(0,INT(($B229+ChapterTable!$R$26+VLOOKUP(SUBSTITUTE(D$1,"성장단계","")&amp;"보스단계오프셋",ChapterTable!$R:$S,2,0))/ChapterTable!$R$23)))</f>
        <v>4</v>
      </c>
      <c r="E229" s="1">
        <f ca="1">IF(AND($A229=0,$B229=1),
    VLOOKUP(1,ChapterTable!$1:$1048576,MATCH("최종"&amp;SUBSTITUTE(SUBSTITUTE(E$1,"standard",""),"|Float",""),ChapterTable!$1:$1,0),0)*ChapterTable!$P$17,
  IF(AND($A229=0,$B229=0),
    E230,
  IF($B229=0,
    VLOOKUP($A229,ChapterTable!$1:$1048576,MATCH("최종"&amp;SUBSTITUTE(SUBSTITUTE(E$1,"standard",""),"|Float",""),ChapterTable!$1:$1,0),0),
  IF($B229=1,
    IF($L229=FALSE,
      VLOOKUP($A229,ChapterTable!$1:$1048576,MATCH("최종"&amp;SUBSTITUTE(SUBSTITUTE(E$1,"standard",""),"|Float",""),ChapterTable!$1:$1,0),0),
      VLOOKUP($A229-ChapterTable!$P$11,ChapterTable!$1:$1048576,MATCH("최종"&amp;SUBSTITUTE(SUBSTITUTE(E$1,"standard",""),"|Float",""),ChapterTable!$1:$1,0),0)*ChapterTable!$P$14
    ),
  OFFSET(E229,-$B229+IF($L229,1,0),0)*IF($B229&gt;OFFSET($B229,1,0),ChapterTable!$R$17,1)*
    (VLOOKUP(SUBSTITUTE(SUBSTITUTE(E$1,"standard",""),"|Float","")&amp;IF(OR($L229=TRUE,$A229=0,MOD($A229,ChapterTable!$R$20)&lt;&gt;0),"","보스")&amp;"인게임누적곱배수",ChapterTable!$R:$S,2,0)^C229
    +VLOOKUP(SUBSTITUTE(SUBSTITUTE(E$1,"standard",""),"|Float","")&amp;IF(OR($L229=TRUE,$A229=0,MOD($A229,ChapterTable!$R$20)&lt;&gt;0),"","보스")&amp;"인게임누적합배수",ChapterTable!$R:$S,2,0)*C229)
  )
  )
  )
)</f>
        <v>729</v>
      </c>
      <c r="F229" s="1">
        <f ca="1">IF(AND($A229=0,$B229=1),
    VLOOKUP(1,ChapterTable!$1:$1048576,MATCH("최종"&amp;SUBSTITUTE(SUBSTITUTE(F$1,"standard",""),"|Float",""),ChapterTable!$1:$1,0),0)*ChapterTable!$P$17,
  IF(AND($A229=0,$B229=0),
    F230,
  IF($B229=0,
    VLOOKUP($A229,ChapterTable!$1:$1048576,MATCH("최종"&amp;SUBSTITUTE(SUBSTITUTE(F$1,"standard",""),"|Float",""),ChapterTable!$1:$1,0),0),
  IF($B229=1,
    IF($L229=FALSE,
      VLOOKUP($A229,ChapterTable!$1:$1048576,MATCH("최종"&amp;SUBSTITUTE(SUBSTITUTE(F$1,"standard",""),"|Float",""),ChapterTable!$1:$1,0),0),
      VLOOKUP($A229-ChapterTable!$P$11,ChapterTable!$1:$1048576,MATCH("최종"&amp;SUBSTITUTE(SUBSTITUTE(F$1,"standard",""),"|Float",""),ChapterTable!$1:$1,0),0)*ChapterTable!$P$14
    ),
  OFFSET(F229,-$B229+IF($L229,1,0),0)*
    (VLOOKUP(SUBSTITUTE(SUBSTITUTE(F$1,"standard",""),"|Float","")&amp;IF(OR($L229=TRUE,$A229=0,MOD($A229,ChapterTable!$R$20)&lt;&gt;0),"","보스")&amp;"인게임누적곱배수",ChapterTable!$R:$S,2,0)^D229
    +VLOOKUP(SUBSTITUTE(SUBSTITUTE(F$1,"standard",""),"|Float","")&amp;IF(OR($L229=TRUE,$A229=0,MOD($A229,ChapterTable!$R$20)&lt;&gt;0),"","보스")&amp;"인게임누적합배수",ChapterTable!$R:$S,2,0)*D229)
  )
  )
  )
)</f>
        <v>219.375</v>
      </c>
      <c r="J229" t="str">
        <f>IF(ISBLANK(I229),"",
IFERROR(VLOOKUP(I229,[1]StringTable!$1:$1048576,MATCH("kor|String",[1]StringTable!$1:$1,0),0),
"스트링없음"))</f>
        <v/>
      </c>
      <c r="L229" t="b">
        <v>0</v>
      </c>
      <c r="N229" t="str">
        <f>IF(ISBLANK(M229),"",IF(ISERROR(VLOOKUP(M229,MapTable!$A:$A,1,0)),"맵없음",""))</f>
        <v/>
      </c>
      <c r="O229">
        <f t="shared" si="23"/>
        <v>5</v>
      </c>
      <c r="Q229">
        <f t="shared" si="24"/>
        <v>5</v>
      </c>
      <c r="R229" t="b">
        <f t="shared" ca="1" si="25"/>
        <v>0</v>
      </c>
      <c r="T229" t="b">
        <f t="shared" ca="1" si="26"/>
        <v>0</v>
      </c>
      <c r="U229" t="s">
        <v>965</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IF(ISBLANK(AB229),"",IF(ISERROR(VLOOKUP(AB229,[3]DropTable!$A:$A,1,0)),"드랍없음",""))</f>
        <v/>
      </c>
      <c r="AE229" t="str">
        <f>IF(ISBLANK(AD229),"",IF(ISERROR(VLOOKUP(AD229,[3]DropTable!$A:$A,1,0)),"드랍없음",""))</f>
        <v/>
      </c>
      <c r="AH229">
        <v>1.5</v>
      </c>
      <c r="AI229">
        <f t="shared" si="29"/>
        <v>0.2</v>
      </c>
      <c r="AJ229">
        <f t="shared" si="27"/>
        <v>0.27466666000000001</v>
      </c>
      <c r="AK229">
        <f t="shared" si="28"/>
        <v>1</v>
      </c>
      <c r="AL229">
        <v>0</v>
      </c>
    </row>
    <row r="230" spans="1:38" x14ac:dyDescent="0.3">
      <c r="A230">
        <v>4</v>
      </c>
      <c r="B230">
        <v>44</v>
      </c>
      <c r="C230">
        <f>IF(OR($L230=TRUE,$A230=0,MOD($A230,ChapterTable!$R$20)&lt;&gt;0),
MAX(0,INT(($B230+ChapterTable!$P$26+VLOOKUP(SUBSTITUTE(C$1,"성장단계","")&amp;"단계오프셋",ChapterTable!$R:$S,2,0))/ChapterTable!$P$23)),
MAX(0,INT(($B230+ChapterTable!$R$26+VLOOKUP(SUBSTITUTE(C$1,"성장단계","")&amp;"보스단계오프셋",ChapterTable!$R:$S,2,0))/ChapterTable!$R$23)))</f>
        <v>4</v>
      </c>
      <c r="D230">
        <f>IF(OR($L230=TRUE,$A230=0,MOD($A230,ChapterTable!$R$20)&lt;&gt;0),
MAX(0,INT(($B230+ChapterTable!$P$26+VLOOKUP(SUBSTITUTE(D$1,"성장단계","")&amp;"단계오프셋",ChapterTable!$R:$S,2,0))/ChapterTable!$P$23)),
MAX(0,INT(($B230+ChapterTable!$R$26+VLOOKUP(SUBSTITUTE(D$1,"성장단계","")&amp;"보스단계오프셋",ChapterTable!$R:$S,2,0))/ChapterTable!$R$23)))</f>
        <v>4</v>
      </c>
      <c r="E230" s="1">
        <f ca="1">IF(AND($A230=0,$B230=1),
    VLOOKUP(1,ChapterTable!$1:$1048576,MATCH("최종"&amp;SUBSTITUTE(SUBSTITUTE(E$1,"standard",""),"|Float",""),ChapterTable!$1:$1,0),0)*ChapterTable!$P$17,
  IF(AND($A230=0,$B230=0),
    E231,
  IF($B230=0,
    VLOOKUP($A230,ChapterTable!$1:$1048576,MATCH("최종"&amp;SUBSTITUTE(SUBSTITUTE(E$1,"standard",""),"|Float",""),ChapterTable!$1:$1,0),0),
  IF($B230=1,
    IF($L230=FALSE,
      VLOOKUP($A230,ChapterTable!$1:$1048576,MATCH("최종"&amp;SUBSTITUTE(SUBSTITUTE(E$1,"standard",""),"|Float",""),ChapterTable!$1:$1,0),0),
      VLOOKUP($A230-ChapterTable!$P$11,ChapterTable!$1:$1048576,MATCH("최종"&amp;SUBSTITUTE(SUBSTITUTE(E$1,"standard",""),"|Float",""),ChapterTable!$1:$1,0),0)*ChapterTable!$P$14
    ),
  OFFSET(E230,-$B230+IF($L230,1,0),0)*IF($B230&gt;OFFSET($B230,1,0),ChapterTable!$R$17,1)*
    (VLOOKUP(SUBSTITUTE(SUBSTITUTE(E$1,"standard",""),"|Float","")&amp;IF(OR($L230=TRUE,$A230=0,MOD($A230,ChapterTable!$R$20)&lt;&gt;0),"","보스")&amp;"인게임누적곱배수",ChapterTable!$R:$S,2,0)^C230
    +VLOOKUP(SUBSTITUTE(SUBSTITUTE(E$1,"standard",""),"|Float","")&amp;IF(OR($L230=TRUE,$A230=0,MOD($A230,ChapterTable!$R$20)&lt;&gt;0),"","보스")&amp;"인게임누적합배수",ChapterTable!$R:$S,2,0)*C230)
  )
  )
  )
)</f>
        <v>729</v>
      </c>
      <c r="F230" s="1">
        <f ca="1">IF(AND($A230=0,$B230=1),
    VLOOKUP(1,ChapterTable!$1:$1048576,MATCH("최종"&amp;SUBSTITUTE(SUBSTITUTE(F$1,"standard",""),"|Float",""),ChapterTable!$1:$1,0),0)*ChapterTable!$P$17,
  IF(AND($A230=0,$B230=0),
    F231,
  IF($B230=0,
    VLOOKUP($A230,ChapterTable!$1:$1048576,MATCH("최종"&amp;SUBSTITUTE(SUBSTITUTE(F$1,"standard",""),"|Float",""),ChapterTable!$1:$1,0),0),
  IF($B230=1,
    IF($L230=FALSE,
      VLOOKUP($A230,ChapterTable!$1:$1048576,MATCH("최종"&amp;SUBSTITUTE(SUBSTITUTE(F$1,"standard",""),"|Float",""),ChapterTable!$1:$1,0),0),
      VLOOKUP($A230-ChapterTable!$P$11,ChapterTable!$1:$1048576,MATCH("최종"&amp;SUBSTITUTE(SUBSTITUTE(F$1,"standard",""),"|Float",""),ChapterTable!$1:$1,0),0)*ChapterTable!$P$14
    ),
  OFFSET(F230,-$B230+IF($L230,1,0),0)*
    (VLOOKUP(SUBSTITUTE(SUBSTITUTE(F$1,"standard",""),"|Float","")&amp;IF(OR($L230=TRUE,$A230=0,MOD($A230,ChapterTable!$R$20)&lt;&gt;0),"","보스")&amp;"인게임누적곱배수",ChapterTable!$R:$S,2,0)^D230
    +VLOOKUP(SUBSTITUTE(SUBSTITUTE(F$1,"standard",""),"|Float","")&amp;IF(OR($L230=TRUE,$A230=0,MOD($A230,ChapterTable!$R$20)&lt;&gt;0),"","보스")&amp;"인게임누적합배수",ChapterTable!$R:$S,2,0)*D230)
  )
  )
  )
)</f>
        <v>219.375</v>
      </c>
      <c r="J230" t="str">
        <f>IF(ISBLANK(I230),"",
IFERROR(VLOOKUP(I230,[1]StringTable!$1:$1048576,MATCH("kor|String",[1]StringTable!$1:$1,0),0),
"스트링없음"))</f>
        <v/>
      </c>
      <c r="L230" t="b">
        <v>0</v>
      </c>
      <c r="N230" t="str">
        <f>IF(ISBLANK(M230),"",IF(ISERROR(VLOOKUP(M230,MapTable!$A:$A,1,0)),"맵없음",""))</f>
        <v/>
      </c>
      <c r="O230">
        <f t="shared" si="23"/>
        <v>5</v>
      </c>
      <c r="Q230">
        <f t="shared" si="24"/>
        <v>5</v>
      </c>
      <c r="R230" t="b">
        <f t="shared" ca="1" si="25"/>
        <v>0</v>
      </c>
      <c r="T230" t="b">
        <f t="shared" ca="1" si="26"/>
        <v>0</v>
      </c>
      <c r="U230" t="s">
        <v>966</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IF(ISBLANK(AB230),"",IF(ISERROR(VLOOKUP(AB230,[3]DropTable!$A:$A,1,0)),"드랍없음",""))</f>
        <v/>
      </c>
      <c r="AE230" t="str">
        <f>IF(ISBLANK(AD230),"",IF(ISERROR(VLOOKUP(AD230,[3]DropTable!$A:$A,1,0)),"드랍없음",""))</f>
        <v/>
      </c>
      <c r="AH230">
        <v>1.5</v>
      </c>
      <c r="AI230">
        <f t="shared" si="29"/>
        <v>0.2</v>
      </c>
      <c r="AJ230">
        <f t="shared" si="27"/>
        <v>0.27466666000000001</v>
      </c>
      <c r="AK230">
        <f t="shared" si="28"/>
        <v>1</v>
      </c>
      <c r="AL230">
        <v>0</v>
      </c>
    </row>
    <row r="231" spans="1:38" x14ac:dyDescent="0.3">
      <c r="A231">
        <v>4</v>
      </c>
      <c r="B231">
        <v>45</v>
      </c>
      <c r="C231">
        <f>IF(OR($L231=TRUE,$A231=0,MOD($A231,ChapterTable!$R$20)&lt;&gt;0),
MAX(0,INT(($B231+ChapterTable!$P$26+VLOOKUP(SUBSTITUTE(C$1,"성장단계","")&amp;"단계오프셋",ChapterTable!$R:$S,2,0))/ChapterTable!$P$23)),
MAX(0,INT(($B231+ChapterTable!$R$26+VLOOKUP(SUBSTITUTE(C$1,"성장단계","")&amp;"보스단계오프셋",ChapterTable!$R:$S,2,0))/ChapterTable!$R$23)))</f>
        <v>4</v>
      </c>
      <c r="D231">
        <f>IF(OR($L231=TRUE,$A231=0,MOD($A231,ChapterTable!$R$20)&lt;&gt;0),
MAX(0,INT(($B231+ChapterTable!$P$26+VLOOKUP(SUBSTITUTE(D$1,"성장단계","")&amp;"단계오프셋",ChapterTable!$R:$S,2,0))/ChapterTable!$P$23)),
MAX(0,INT(($B231+ChapterTable!$R$26+VLOOKUP(SUBSTITUTE(D$1,"성장단계","")&amp;"보스단계오프셋",ChapterTable!$R:$S,2,0))/ChapterTable!$R$23)))</f>
        <v>4</v>
      </c>
      <c r="E231" s="1">
        <f ca="1">IF(AND($A231=0,$B231=1),
    VLOOKUP(1,ChapterTable!$1:$1048576,MATCH("최종"&amp;SUBSTITUTE(SUBSTITUTE(E$1,"standard",""),"|Float",""),ChapterTable!$1:$1,0),0)*ChapterTable!$P$17,
  IF(AND($A231=0,$B231=0),
    E232,
  IF($B231=0,
    VLOOKUP($A231,ChapterTable!$1:$1048576,MATCH("최종"&amp;SUBSTITUTE(SUBSTITUTE(E$1,"standard",""),"|Float",""),ChapterTable!$1:$1,0),0),
  IF($B231=1,
    IF($L231=FALSE,
      VLOOKUP($A231,ChapterTable!$1:$1048576,MATCH("최종"&amp;SUBSTITUTE(SUBSTITUTE(E$1,"standard",""),"|Float",""),ChapterTable!$1:$1,0),0),
      VLOOKUP($A231-ChapterTable!$P$11,ChapterTable!$1:$1048576,MATCH("최종"&amp;SUBSTITUTE(SUBSTITUTE(E$1,"standard",""),"|Float",""),ChapterTable!$1:$1,0),0)*ChapterTable!$P$14
    ),
  OFFSET(E231,-$B231+IF($L231,1,0),0)*IF($B231&gt;OFFSET($B231,1,0),ChapterTable!$R$17,1)*
    (VLOOKUP(SUBSTITUTE(SUBSTITUTE(E$1,"standard",""),"|Float","")&amp;IF(OR($L231=TRUE,$A231=0,MOD($A231,ChapterTable!$R$20)&lt;&gt;0),"","보스")&amp;"인게임누적곱배수",ChapterTable!$R:$S,2,0)^C231
    +VLOOKUP(SUBSTITUTE(SUBSTITUTE(E$1,"standard",""),"|Float","")&amp;IF(OR($L231=TRUE,$A231=0,MOD($A231,ChapterTable!$R$20)&lt;&gt;0),"","보스")&amp;"인게임누적합배수",ChapterTable!$R:$S,2,0)*C231)
  )
  )
  )
)</f>
        <v>729</v>
      </c>
      <c r="F231" s="1">
        <f ca="1">IF(AND($A231=0,$B231=1),
    VLOOKUP(1,ChapterTable!$1:$1048576,MATCH("최종"&amp;SUBSTITUTE(SUBSTITUTE(F$1,"standard",""),"|Float",""),ChapterTable!$1:$1,0),0)*ChapterTable!$P$17,
  IF(AND($A231=0,$B231=0),
    F232,
  IF($B231=0,
    VLOOKUP($A231,ChapterTable!$1:$1048576,MATCH("최종"&amp;SUBSTITUTE(SUBSTITUTE(F$1,"standard",""),"|Float",""),ChapterTable!$1:$1,0),0),
  IF($B231=1,
    IF($L231=FALSE,
      VLOOKUP($A231,ChapterTable!$1:$1048576,MATCH("최종"&amp;SUBSTITUTE(SUBSTITUTE(F$1,"standard",""),"|Float",""),ChapterTable!$1:$1,0),0),
      VLOOKUP($A231-ChapterTable!$P$11,ChapterTable!$1:$1048576,MATCH("최종"&amp;SUBSTITUTE(SUBSTITUTE(F$1,"standard",""),"|Float",""),ChapterTable!$1:$1,0),0)*ChapterTable!$P$14
    ),
  OFFSET(F231,-$B231+IF($L231,1,0),0)*
    (VLOOKUP(SUBSTITUTE(SUBSTITUTE(F$1,"standard",""),"|Float","")&amp;IF(OR($L231=TRUE,$A231=0,MOD($A231,ChapterTable!$R$20)&lt;&gt;0),"","보스")&amp;"인게임누적곱배수",ChapterTable!$R:$S,2,0)^D231
    +VLOOKUP(SUBSTITUTE(SUBSTITUTE(F$1,"standard",""),"|Float","")&amp;IF(OR($L231=TRUE,$A231=0,MOD($A231,ChapterTable!$R$20)&lt;&gt;0),"","보스")&amp;"인게임누적합배수",ChapterTable!$R:$S,2,0)*D231)
  )
  )
  )
)</f>
        <v>219.375</v>
      </c>
      <c r="J231" t="str">
        <f>IF(ISBLANK(I231),"",
IFERROR(VLOOKUP(I231,[1]StringTable!$1:$1048576,MATCH("kor|String",[1]StringTable!$1:$1,0),0),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987</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IF(ISBLANK(AB231),"",IF(ISERROR(VLOOKUP(AB231,[3]DropTable!$A:$A,1,0)),"드랍없음",""))</f>
        <v/>
      </c>
      <c r="AE231" t="str">
        <f>IF(ISBLANK(AD231),"",IF(ISERROR(VLOOKUP(AD231,[3]DropTable!$A:$A,1,0)),"드랍없음",""))</f>
        <v/>
      </c>
      <c r="AH231">
        <v>1.5</v>
      </c>
      <c r="AI231">
        <f t="shared" si="29"/>
        <v>0.2</v>
      </c>
      <c r="AJ231">
        <f t="shared" si="27"/>
        <v>0.27466666000000001</v>
      </c>
      <c r="AK231">
        <f t="shared" si="28"/>
        <v>1</v>
      </c>
      <c r="AL231">
        <v>0</v>
      </c>
    </row>
    <row r="232" spans="1:38" x14ac:dyDescent="0.3">
      <c r="A232">
        <v>4</v>
      </c>
      <c r="B232">
        <v>46</v>
      </c>
      <c r="C232">
        <f>IF(OR($L232=TRUE,$A232=0,MOD($A232,ChapterTable!$R$20)&lt;&gt;0),
MAX(0,INT(($B232+ChapterTable!$P$26+VLOOKUP(SUBSTITUTE(C$1,"성장단계","")&amp;"단계오프셋",ChapterTable!$R:$S,2,0))/ChapterTable!$P$23)),
MAX(0,INT(($B232+ChapterTable!$R$26+VLOOKUP(SUBSTITUTE(C$1,"성장단계","")&amp;"보스단계오프셋",ChapterTable!$R:$S,2,0))/ChapterTable!$R$23)))</f>
        <v>5</v>
      </c>
      <c r="D232">
        <f>IF(OR($L232=TRUE,$A232=0,MOD($A232,ChapterTable!$R$20)&lt;&gt;0),
MAX(0,INT(($B232+ChapterTable!$P$26+VLOOKUP(SUBSTITUTE(D$1,"성장단계","")&amp;"단계오프셋",ChapterTable!$R:$S,2,0))/ChapterTable!$P$23)),
MAX(0,INT(($B232+ChapterTable!$R$26+VLOOKUP(SUBSTITUTE(D$1,"성장단계","")&amp;"보스단계오프셋",ChapterTable!$R:$S,2,0))/ChapterTable!$R$23)))</f>
        <v>4</v>
      </c>
      <c r="E232" s="1">
        <f ca="1">IF(AND($A232=0,$B232=1),
    VLOOKUP(1,ChapterTable!$1:$1048576,MATCH("최종"&amp;SUBSTITUTE(SUBSTITUTE(E$1,"standard",""),"|Float",""),ChapterTable!$1:$1,0),0)*ChapterTable!$P$17,
  IF(AND($A232=0,$B232=0),
    E233,
  IF($B232=0,
    VLOOKUP($A232,ChapterTable!$1:$1048576,MATCH("최종"&amp;SUBSTITUTE(SUBSTITUTE(E$1,"standard",""),"|Float",""),ChapterTable!$1:$1,0),0),
  IF($B232=1,
    IF($L232=FALSE,
      VLOOKUP($A232,ChapterTable!$1:$1048576,MATCH("최종"&amp;SUBSTITUTE(SUBSTITUTE(E$1,"standard",""),"|Float",""),ChapterTable!$1:$1,0),0),
      VLOOKUP($A232-ChapterTable!$P$11,ChapterTable!$1:$1048576,MATCH("최종"&amp;SUBSTITUTE(SUBSTITUTE(E$1,"standard",""),"|Float",""),ChapterTable!$1:$1,0),0)*ChapterTable!$P$14
    ),
  OFFSET(E232,-$B232+IF($L232,1,0),0)*IF($B232&gt;OFFSET($B232,1,0),ChapterTable!$R$17,1)*
    (VLOOKUP(SUBSTITUTE(SUBSTITUTE(E$1,"standard",""),"|Float","")&amp;IF(OR($L232=TRUE,$A232=0,MOD($A232,ChapterTable!$R$20)&lt;&gt;0),"","보스")&amp;"인게임누적곱배수",ChapterTable!$R:$S,2,0)^C232
    +VLOOKUP(SUBSTITUTE(SUBSTITUTE(E$1,"standard",""),"|Float","")&amp;IF(OR($L232=TRUE,$A232=0,MOD($A232,ChapterTable!$R$20)&lt;&gt;0),"","보스")&amp;"인게임누적합배수",ChapterTable!$R:$S,2,0)*C232)
  )
  )
  )
)</f>
        <v>810</v>
      </c>
      <c r="F232" s="1">
        <f ca="1">IF(AND($A232=0,$B232=1),
    VLOOKUP(1,ChapterTable!$1:$1048576,MATCH("최종"&amp;SUBSTITUTE(SUBSTITUTE(F$1,"standard",""),"|Float",""),ChapterTable!$1:$1,0),0)*ChapterTable!$P$17,
  IF(AND($A232=0,$B232=0),
    F233,
  IF($B232=0,
    VLOOKUP($A232,ChapterTable!$1:$1048576,MATCH("최종"&amp;SUBSTITUTE(SUBSTITUTE(F$1,"standard",""),"|Float",""),ChapterTable!$1:$1,0),0),
  IF($B232=1,
    IF($L232=FALSE,
      VLOOKUP($A232,ChapterTable!$1:$1048576,MATCH("최종"&amp;SUBSTITUTE(SUBSTITUTE(F$1,"standard",""),"|Float",""),ChapterTable!$1:$1,0),0),
      VLOOKUP($A232-ChapterTable!$P$11,ChapterTable!$1:$1048576,MATCH("최종"&amp;SUBSTITUTE(SUBSTITUTE(F$1,"standard",""),"|Float",""),ChapterTable!$1:$1,0),0)*ChapterTable!$P$14
    ),
  OFFSET(F232,-$B232+IF($L232,1,0),0)*
    (VLOOKUP(SUBSTITUTE(SUBSTITUTE(F$1,"standard",""),"|Float","")&amp;IF(OR($L232=TRUE,$A232=0,MOD($A232,ChapterTable!$R$20)&lt;&gt;0),"","보스")&amp;"인게임누적곱배수",ChapterTable!$R:$S,2,0)^D232
    +VLOOKUP(SUBSTITUTE(SUBSTITUTE(F$1,"standard",""),"|Float","")&amp;IF(OR($L232=TRUE,$A232=0,MOD($A232,ChapterTable!$R$20)&lt;&gt;0),"","보스")&amp;"인게임누적합배수",ChapterTable!$R:$S,2,0)*D232)
  )
  )
  )
)</f>
        <v>219.375</v>
      </c>
      <c r="J232" t="str">
        <f>IF(ISBLANK(I232),"",
IFERROR(VLOOKUP(I232,[1]StringTable!$1:$1048576,MATCH("kor|String",[1]StringTable!$1:$1,0),0),
"스트링없음"))</f>
        <v/>
      </c>
      <c r="L232" t="b">
        <v>0</v>
      </c>
      <c r="N232" t="str">
        <f>IF(ISBLANK(M232),"",IF(ISERROR(VLOOKUP(M232,MapTable!$A:$A,1,0)),"맵없음",""))</f>
        <v/>
      </c>
      <c r="O232">
        <f t="shared" si="23"/>
        <v>5</v>
      </c>
      <c r="Q232">
        <f t="shared" si="24"/>
        <v>5</v>
      </c>
      <c r="R232" t="b">
        <f t="shared" ca="1" si="25"/>
        <v>0</v>
      </c>
      <c r="T232" t="b">
        <f t="shared" ca="1" si="26"/>
        <v>0</v>
      </c>
      <c r="U232" t="s">
        <v>967</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IF(ISBLANK(AB232),"",IF(ISERROR(VLOOKUP(AB232,[3]DropTable!$A:$A,1,0)),"드랍없음",""))</f>
        <v/>
      </c>
      <c r="AE232" t="str">
        <f>IF(ISBLANK(AD232),"",IF(ISERROR(VLOOKUP(AD232,[3]DropTable!$A:$A,1,0)),"드랍없음",""))</f>
        <v/>
      </c>
      <c r="AH232">
        <v>1.5</v>
      </c>
      <c r="AI232">
        <f t="shared" si="29"/>
        <v>0.2</v>
      </c>
      <c r="AJ232">
        <f t="shared" si="27"/>
        <v>0.27466666000000001</v>
      </c>
      <c r="AK232">
        <f t="shared" si="28"/>
        <v>1</v>
      </c>
      <c r="AL232">
        <v>0</v>
      </c>
    </row>
    <row r="233" spans="1:38" x14ac:dyDescent="0.3">
      <c r="A233">
        <v>4</v>
      </c>
      <c r="B233">
        <v>47</v>
      </c>
      <c r="C233">
        <f>IF(OR($L233=TRUE,$A233=0,MOD($A233,ChapterTable!$R$20)&lt;&gt;0),
MAX(0,INT(($B233+ChapterTable!$P$26+VLOOKUP(SUBSTITUTE(C$1,"성장단계","")&amp;"단계오프셋",ChapterTable!$R:$S,2,0))/ChapterTable!$P$23)),
MAX(0,INT(($B233+ChapterTable!$R$26+VLOOKUP(SUBSTITUTE(C$1,"성장단계","")&amp;"보스단계오프셋",ChapterTable!$R:$S,2,0))/ChapterTable!$R$23)))</f>
        <v>5</v>
      </c>
      <c r="D233">
        <f>IF(OR($L233=TRUE,$A233=0,MOD($A233,ChapterTable!$R$20)&lt;&gt;0),
MAX(0,INT(($B233+ChapterTable!$P$26+VLOOKUP(SUBSTITUTE(D$1,"성장단계","")&amp;"단계오프셋",ChapterTable!$R:$S,2,0))/ChapterTable!$P$23)),
MAX(0,INT(($B233+ChapterTable!$R$26+VLOOKUP(SUBSTITUTE(D$1,"성장단계","")&amp;"보스단계오프셋",ChapterTable!$R:$S,2,0))/ChapterTable!$R$23)))</f>
        <v>4</v>
      </c>
      <c r="E233" s="1">
        <f ca="1">IF(AND($A233=0,$B233=1),
    VLOOKUP(1,ChapterTable!$1:$1048576,MATCH("최종"&amp;SUBSTITUTE(SUBSTITUTE(E$1,"standard",""),"|Float",""),ChapterTable!$1:$1,0),0)*ChapterTable!$P$17,
  IF(AND($A233=0,$B233=0),
    E234,
  IF($B233=0,
    VLOOKUP($A233,ChapterTable!$1:$1048576,MATCH("최종"&amp;SUBSTITUTE(SUBSTITUTE(E$1,"standard",""),"|Float",""),ChapterTable!$1:$1,0),0),
  IF($B233=1,
    IF($L233=FALSE,
      VLOOKUP($A233,ChapterTable!$1:$1048576,MATCH("최종"&amp;SUBSTITUTE(SUBSTITUTE(E$1,"standard",""),"|Float",""),ChapterTable!$1:$1,0),0),
      VLOOKUP($A233-ChapterTable!$P$11,ChapterTable!$1:$1048576,MATCH("최종"&amp;SUBSTITUTE(SUBSTITUTE(E$1,"standard",""),"|Float",""),ChapterTable!$1:$1,0),0)*ChapterTable!$P$14
    ),
  OFFSET(E233,-$B233+IF($L233,1,0),0)*IF($B233&gt;OFFSET($B233,1,0),ChapterTable!$R$17,1)*
    (VLOOKUP(SUBSTITUTE(SUBSTITUTE(E$1,"standard",""),"|Float","")&amp;IF(OR($L233=TRUE,$A233=0,MOD($A233,ChapterTable!$R$20)&lt;&gt;0),"","보스")&amp;"인게임누적곱배수",ChapterTable!$R:$S,2,0)^C233
    +VLOOKUP(SUBSTITUTE(SUBSTITUTE(E$1,"standard",""),"|Float","")&amp;IF(OR($L233=TRUE,$A233=0,MOD($A233,ChapterTable!$R$20)&lt;&gt;0),"","보스")&amp;"인게임누적합배수",ChapterTable!$R:$S,2,0)*C233)
  )
  )
  )
)</f>
        <v>810</v>
      </c>
      <c r="F233" s="1">
        <f ca="1">IF(AND($A233=0,$B233=1),
    VLOOKUP(1,ChapterTable!$1:$1048576,MATCH("최종"&amp;SUBSTITUTE(SUBSTITUTE(F$1,"standard",""),"|Float",""),ChapterTable!$1:$1,0),0)*ChapterTable!$P$17,
  IF(AND($A233=0,$B233=0),
    F234,
  IF($B233=0,
    VLOOKUP($A233,ChapterTable!$1:$1048576,MATCH("최종"&amp;SUBSTITUTE(SUBSTITUTE(F$1,"standard",""),"|Float",""),ChapterTable!$1:$1,0),0),
  IF($B233=1,
    IF($L233=FALSE,
      VLOOKUP($A233,ChapterTable!$1:$1048576,MATCH("최종"&amp;SUBSTITUTE(SUBSTITUTE(F$1,"standard",""),"|Float",""),ChapterTable!$1:$1,0),0),
      VLOOKUP($A233-ChapterTable!$P$11,ChapterTable!$1:$1048576,MATCH("최종"&amp;SUBSTITUTE(SUBSTITUTE(F$1,"standard",""),"|Float",""),ChapterTable!$1:$1,0),0)*ChapterTable!$P$14
    ),
  OFFSET(F233,-$B233+IF($L233,1,0),0)*
    (VLOOKUP(SUBSTITUTE(SUBSTITUTE(F$1,"standard",""),"|Float","")&amp;IF(OR($L233=TRUE,$A233=0,MOD($A233,ChapterTable!$R$20)&lt;&gt;0),"","보스")&amp;"인게임누적곱배수",ChapterTable!$R:$S,2,0)^D233
    +VLOOKUP(SUBSTITUTE(SUBSTITUTE(F$1,"standard",""),"|Float","")&amp;IF(OR($L233=TRUE,$A233=0,MOD($A233,ChapterTable!$R$20)&lt;&gt;0),"","보스")&amp;"인게임누적합배수",ChapterTable!$R:$S,2,0)*D233)
  )
  )
  )
)</f>
        <v>219.375</v>
      </c>
      <c r="J233" t="str">
        <f>IF(ISBLANK(I233),"",
IFERROR(VLOOKUP(I233,[1]StringTable!$1:$1048576,MATCH("kor|String",[1]StringTable!$1:$1,0),0),
"스트링없음"))</f>
        <v/>
      </c>
      <c r="L233" t="b">
        <v>0</v>
      </c>
      <c r="N233" t="str">
        <f>IF(ISBLANK(M233),"",IF(ISERROR(VLOOKUP(M233,MapTable!$A:$A,1,0)),"맵없음",""))</f>
        <v/>
      </c>
      <c r="O233">
        <f t="shared" si="23"/>
        <v>5</v>
      </c>
      <c r="Q233">
        <f t="shared" si="24"/>
        <v>5</v>
      </c>
      <c r="R233" t="b">
        <f t="shared" ca="1" si="25"/>
        <v>0</v>
      </c>
      <c r="T233" t="b">
        <f t="shared" ca="1" si="26"/>
        <v>0</v>
      </c>
      <c r="U233" t="s">
        <v>968</v>
      </c>
      <c r="V233" t="str">
        <f>IF(ISBLANK(U233),"",IF(ISERROR(VLOOKUP(U233,MapTable!$A:$A,1,0)),"맵없음",""))</f>
        <v/>
      </c>
      <c r="W233" t="s">
        <v>1027</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IF(ISBLANK(AB233),"",IF(ISERROR(VLOOKUP(AB233,[3]DropTable!$A:$A,1,0)),"드랍없음",""))</f>
        <v/>
      </c>
      <c r="AE233" t="str">
        <f>IF(ISBLANK(AD233),"",IF(ISERROR(VLOOKUP(AD233,[3]DropTable!$A:$A,1,0)),"드랍없음",""))</f>
        <v/>
      </c>
      <c r="AH233">
        <v>1.5</v>
      </c>
      <c r="AI233">
        <f t="shared" si="29"/>
        <v>0.2</v>
      </c>
      <c r="AJ233">
        <f t="shared" si="27"/>
        <v>0.27466666000000001</v>
      </c>
      <c r="AK233">
        <f t="shared" si="28"/>
        <v>1</v>
      </c>
      <c r="AL233">
        <v>0</v>
      </c>
    </row>
    <row r="234" spans="1:38" x14ac:dyDescent="0.3">
      <c r="A234">
        <v>4</v>
      </c>
      <c r="B234">
        <v>48</v>
      </c>
      <c r="C234">
        <f>IF(OR($L234=TRUE,$A234=0,MOD($A234,ChapterTable!$R$20)&lt;&gt;0),
MAX(0,INT(($B234+ChapterTable!$P$26+VLOOKUP(SUBSTITUTE(C$1,"성장단계","")&amp;"단계오프셋",ChapterTable!$R:$S,2,0))/ChapterTable!$P$23)),
MAX(0,INT(($B234+ChapterTable!$R$26+VLOOKUP(SUBSTITUTE(C$1,"성장단계","")&amp;"보스단계오프셋",ChapterTable!$R:$S,2,0))/ChapterTable!$R$23)))</f>
        <v>5</v>
      </c>
      <c r="D234">
        <f>IF(OR($L234=TRUE,$A234=0,MOD($A234,ChapterTable!$R$20)&lt;&gt;0),
MAX(0,INT(($B234+ChapterTable!$P$26+VLOOKUP(SUBSTITUTE(D$1,"성장단계","")&amp;"단계오프셋",ChapterTable!$R:$S,2,0))/ChapterTable!$P$23)),
MAX(0,INT(($B234+ChapterTable!$R$26+VLOOKUP(SUBSTITUTE(D$1,"성장단계","")&amp;"보스단계오프셋",ChapterTable!$R:$S,2,0))/ChapterTable!$R$23)))</f>
        <v>4</v>
      </c>
      <c r="E234" s="1">
        <f ca="1">IF(AND($A234=0,$B234=1),
    VLOOKUP(1,ChapterTable!$1:$1048576,MATCH("최종"&amp;SUBSTITUTE(SUBSTITUTE(E$1,"standard",""),"|Float",""),ChapterTable!$1:$1,0),0)*ChapterTable!$P$17,
  IF(AND($A234=0,$B234=0),
    E235,
  IF($B234=0,
    VLOOKUP($A234,ChapterTable!$1:$1048576,MATCH("최종"&amp;SUBSTITUTE(SUBSTITUTE(E$1,"standard",""),"|Float",""),ChapterTable!$1:$1,0),0),
  IF($B234=1,
    IF($L234=FALSE,
      VLOOKUP($A234,ChapterTable!$1:$1048576,MATCH("최종"&amp;SUBSTITUTE(SUBSTITUTE(E$1,"standard",""),"|Float",""),ChapterTable!$1:$1,0),0),
      VLOOKUP($A234-ChapterTable!$P$11,ChapterTable!$1:$1048576,MATCH("최종"&amp;SUBSTITUTE(SUBSTITUTE(E$1,"standard",""),"|Float",""),ChapterTable!$1:$1,0),0)*ChapterTable!$P$14
    ),
  OFFSET(E234,-$B234+IF($L234,1,0),0)*IF($B234&gt;OFFSET($B234,1,0),ChapterTable!$R$17,1)*
    (VLOOKUP(SUBSTITUTE(SUBSTITUTE(E$1,"standard",""),"|Float","")&amp;IF(OR($L234=TRUE,$A234=0,MOD($A234,ChapterTable!$R$20)&lt;&gt;0),"","보스")&amp;"인게임누적곱배수",ChapterTable!$R:$S,2,0)^C234
    +VLOOKUP(SUBSTITUTE(SUBSTITUTE(E$1,"standard",""),"|Float","")&amp;IF(OR($L234=TRUE,$A234=0,MOD($A234,ChapterTable!$R$20)&lt;&gt;0),"","보스")&amp;"인게임누적합배수",ChapterTable!$R:$S,2,0)*C234)
  )
  )
  )
)</f>
        <v>810</v>
      </c>
      <c r="F234" s="1">
        <f ca="1">IF(AND($A234=0,$B234=1),
    VLOOKUP(1,ChapterTable!$1:$1048576,MATCH("최종"&amp;SUBSTITUTE(SUBSTITUTE(F$1,"standard",""),"|Float",""),ChapterTable!$1:$1,0),0)*ChapterTable!$P$17,
  IF(AND($A234=0,$B234=0),
    F235,
  IF($B234=0,
    VLOOKUP($A234,ChapterTable!$1:$1048576,MATCH("최종"&amp;SUBSTITUTE(SUBSTITUTE(F$1,"standard",""),"|Float",""),ChapterTable!$1:$1,0),0),
  IF($B234=1,
    IF($L234=FALSE,
      VLOOKUP($A234,ChapterTable!$1:$1048576,MATCH("최종"&amp;SUBSTITUTE(SUBSTITUTE(F$1,"standard",""),"|Float",""),ChapterTable!$1:$1,0),0),
      VLOOKUP($A234-ChapterTable!$P$11,ChapterTable!$1:$1048576,MATCH("최종"&amp;SUBSTITUTE(SUBSTITUTE(F$1,"standard",""),"|Float",""),ChapterTable!$1:$1,0),0)*ChapterTable!$P$14
    ),
  OFFSET(F234,-$B234+IF($L234,1,0),0)*
    (VLOOKUP(SUBSTITUTE(SUBSTITUTE(F$1,"standard",""),"|Float","")&amp;IF(OR($L234=TRUE,$A234=0,MOD($A234,ChapterTable!$R$20)&lt;&gt;0),"","보스")&amp;"인게임누적곱배수",ChapterTable!$R:$S,2,0)^D234
    +VLOOKUP(SUBSTITUTE(SUBSTITUTE(F$1,"standard",""),"|Float","")&amp;IF(OR($L234=TRUE,$A234=0,MOD($A234,ChapterTable!$R$20)&lt;&gt;0),"","보스")&amp;"인게임누적합배수",ChapterTable!$R:$S,2,0)*D234)
  )
  )
  )
)</f>
        <v>219.375</v>
      </c>
      <c r="J234" t="str">
        <f>IF(ISBLANK(I234),"",
IFERROR(VLOOKUP(I234,[1]StringTable!$1:$1048576,MATCH("kor|String",[1]StringTable!$1:$1,0),0),
"스트링없음"))</f>
        <v/>
      </c>
      <c r="L234" t="b">
        <v>0</v>
      </c>
      <c r="N234" t="str">
        <f>IF(ISBLANK(M234),"",IF(ISERROR(VLOOKUP(M234,MapTable!$A:$A,1,0)),"맵없음",""))</f>
        <v/>
      </c>
      <c r="O234">
        <f t="shared" si="23"/>
        <v>5</v>
      </c>
      <c r="Q234">
        <f t="shared" si="24"/>
        <v>5</v>
      </c>
      <c r="R234" t="b">
        <f t="shared" ca="1" si="25"/>
        <v>0</v>
      </c>
      <c r="T234" t="b">
        <f t="shared" ca="1" si="26"/>
        <v>0</v>
      </c>
      <c r="U234" t="s">
        <v>969</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IF(ISBLANK(AB234),"",IF(ISERROR(VLOOKUP(AB234,[3]DropTable!$A:$A,1,0)),"드랍없음",""))</f>
        <v/>
      </c>
      <c r="AE234" t="str">
        <f>IF(ISBLANK(AD234),"",IF(ISERROR(VLOOKUP(AD234,[3]DropTable!$A:$A,1,0)),"드랍없음",""))</f>
        <v/>
      </c>
      <c r="AH234">
        <v>1.5</v>
      </c>
      <c r="AI234">
        <f t="shared" si="29"/>
        <v>0.2</v>
      </c>
      <c r="AJ234">
        <f t="shared" si="27"/>
        <v>0.27466666000000001</v>
      </c>
      <c r="AK234">
        <f t="shared" si="28"/>
        <v>1</v>
      </c>
      <c r="AL234">
        <v>0</v>
      </c>
    </row>
    <row r="235" spans="1:38" x14ac:dyDescent="0.3">
      <c r="A235">
        <v>4</v>
      </c>
      <c r="B235">
        <v>49</v>
      </c>
      <c r="C235">
        <f>IF(OR($L235=TRUE,$A235=0,MOD($A235,ChapterTable!$R$20)&lt;&gt;0),
MAX(0,INT(($B235+ChapterTable!$P$26+VLOOKUP(SUBSTITUTE(C$1,"성장단계","")&amp;"단계오프셋",ChapterTable!$R:$S,2,0))/ChapterTable!$P$23)),
MAX(0,INT(($B235+ChapterTable!$R$26+VLOOKUP(SUBSTITUTE(C$1,"성장단계","")&amp;"보스단계오프셋",ChapterTable!$R:$S,2,0))/ChapterTable!$R$23)))</f>
        <v>5</v>
      </c>
      <c r="D235">
        <f>IF(OR($L235=TRUE,$A235=0,MOD($A235,ChapterTable!$R$20)&lt;&gt;0),
MAX(0,INT(($B235+ChapterTable!$P$26+VLOOKUP(SUBSTITUTE(D$1,"성장단계","")&amp;"단계오프셋",ChapterTable!$R:$S,2,0))/ChapterTable!$P$23)),
MAX(0,INT(($B235+ChapterTable!$R$26+VLOOKUP(SUBSTITUTE(D$1,"성장단계","")&amp;"보스단계오프셋",ChapterTable!$R:$S,2,0))/ChapterTable!$R$23)))</f>
        <v>4</v>
      </c>
      <c r="E235" s="1">
        <f ca="1">IF(AND($A235=0,$B235=1),
    VLOOKUP(1,ChapterTable!$1:$1048576,MATCH("최종"&amp;SUBSTITUTE(SUBSTITUTE(E$1,"standard",""),"|Float",""),ChapterTable!$1:$1,0),0)*ChapterTable!$P$17,
  IF(AND($A235=0,$B235=0),
    E236,
  IF($B235=0,
    VLOOKUP($A235,ChapterTable!$1:$1048576,MATCH("최종"&amp;SUBSTITUTE(SUBSTITUTE(E$1,"standard",""),"|Float",""),ChapterTable!$1:$1,0),0),
  IF($B235=1,
    IF($L235=FALSE,
      VLOOKUP($A235,ChapterTable!$1:$1048576,MATCH("최종"&amp;SUBSTITUTE(SUBSTITUTE(E$1,"standard",""),"|Float",""),ChapterTable!$1:$1,0),0),
      VLOOKUP($A235-ChapterTable!$P$11,ChapterTable!$1:$1048576,MATCH("최종"&amp;SUBSTITUTE(SUBSTITUTE(E$1,"standard",""),"|Float",""),ChapterTable!$1:$1,0),0)*ChapterTable!$P$14
    ),
  OFFSET(E235,-$B235+IF($L235,1,0),0)*IF($B235&gt;OFFSET($B235,1,0),ChapterTable!$R$17,1)*
    (VLOOKUP(SUBSTITUTE(SUBSTITUTE(E$1,"standard",""),"|Float","")&amp;IF(OR($L235=TRUE,$A235=0,MOD($A235,ChapterTable!$R$20)&lt;&gt;0),"","보스")&amp;"인게임누적곱배수",ChapterTable!$R:$S,2,0)^C235
    +VLOOKUP(SUBSTITUTE(SUBSTITUTE(E$1,"standard",""),"|Float","")&amp;IF(OR($L235=TRUE,$A235=0,MOD($A235,ChapterTable!$R$20)&lt;&gt;0),"","보스")&amp;"인게임누적합배수",ChapterTable!$R:$S,2,0)*C235)
  )
  )
  )
)</f>
        <v>810</v>
      </c>
      <c r="F235" s="1">
        <f ca="1">IF(AND($A235=0,$B235=1),
    VLOOKUP(1,ChapterTable!$1:$1048576,MATCH("최종"&amp;SUBSTITUTE(SUBSTITUTE(F$1,"standard",""),"|Float",""),ChapterTable!$1:$1,0),0)*ChapterTable!$P$17,
  IF(AND($A235=0,$B235=0),
    F236,
  IF($B235=0,
    VLOOKUP($A235,ChapterTable!$1:$1048576,MATCH("최종"&amp;SUBSTITUTE(SUBSTITUTE(F$1,"standard",""),"|Float",""),ChapterTable!$1:$1,0),0),
  IF($B235=1,
    IF($L235=FALSE,
      VLOOKUP($A235,ChapterTable!$1:$1048576,MATCH("최종"&amp;SUBSTITUTE(SUBSTITUTE(F$1,"standard",""),"|Float",""),ChapterTable!$1:$1,0),0),
      VLOOKUP($A235-ChapterTable!$P$11,ChapterTable!$1:$1048576,MATCH("최종"&amp;SUBSTITUTE(SUBSTITUTE(F$1,"standard",""),"|Float",""),ChapterTable!$1:$1,0),0)*ChapterTable!$P$14
    ),
  OFFSET(F235,-$B235+IF($L235,1,0),0)*
    (VLOOKUP(SUBSTITUTE(SUBSTITUTE(F$1,"standard",""),"|Float","")&amp;IF(OR($L235=TRUE,$A235=0,MOD($A235,ChapterTable!$R$20)&lt;&gt;0),"","보스")&amp;"인게임누적곱배수",ChapterTable!$R:$S,2,0)^D235
    +VLOOKUP(SUBSTITUTE(SUBSTITUTE(F$1,"standard",""),"|Float","")&amp;IF(OR($L235=TRUE,$A235=0,MOD($A235,ChapterTable!$R$20)&lt;&gt;0),"","보스")&amp;"인게임누적합배수",ChapterTable!$R:$S,2,0)*D235)
  )
  )
  )
)</f>
        <v>219.375</v>
      </c>
      <c r="J235" t="str">
        <f>IF(ISBLANK(I235),"",
IFERROR(VLOOKUP(I235,[1]StringTable!$1:$1048576,MATCH("kor|String",[1]StringTable!$1:$1,0),0),
"스트링없음"))</f>
        <v/>
      </c>
      <c r="L235" t="b">
        <v>0</v>
      </c>
      <c r="N235" t="str">
        <f>IF(ISBLANK(M235),"",IF(ISERROR(VLOOKUP(M235,MapTable!$A:$A,1,0)),"맵없음",""))</f>
        <v/>
      </c>
      <c r="O235">
        <f t="shared" si="23"/>
        <v>95</v>
      </c>
      <c r="Q235">
        <f t="shared" si="24"/>
        <v>95</v>
      </c>
      <c r="R235" t="b">
        <f t="shared" ca="1" si="25"/>
        <v>1</v>
      </c>
      <c r="T235" t="b">
        <f t="shared" ca="1" si="26"/>
        <v>1</v>
      </c>
      <c r="U235" t="s">
        <v>970</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IF(ISBLANK(AB235),"",IF(ISERROR(VLOOKUP(AB235,[3]DropTable!$A:$A,1,0)),"드랍없음",""))</f>
        <v/>
      </c>
      <c r="AE235" t="str">
        <f>IF(ISBLANK(AD235),"",IF(ISERROR(VLOOKUP(AD235,[3]DropTable!$A:$A,1,0)),"드랍없음",""))</f>
        <v/>
      </c>
      <c r="AH235">
        <v>1.5</v>
      </c>
      <c r="AI235">
        <f t="shared" si="29"/>
        <v>0.2</v>
      </c>
      <c r="AJ235">
        <f t="shared" si="27"/>
        <v>0.27466666000000001</v>
      </c>
      <c r="AK235">
        <f t="shared" si="28"/>
        <v>1</v>
      </c>
      <c r="AL235">
        <v>0</v>
      </c>
    </row>
    <row r="236" spans="1:38" x14ac:dyDescent="0.3">
      <c r="A236">
        <v>4</v>
      </c>
      <c r="B236">
        <v>50</v>
      </c>
      <c r="C236">
        <f>IF(OR($L236=TRUE,$A236=0,MOD($A236,ChapterTable!$R$20)&lt;&gt;0),
MAX(0,INT(($B236+ChapterTable!$P$26+VLOOKUP(SUBSTITUTE(C$1,"성장단계","")&amp;"단계오프셋",ChapterTable!$R:$S,2,0))/ChapterTable!$P$23)),
MAX(0,INT(($B236+ChapterTable!$R$26+VLOOKUP(SUBSTITUTE(C$1,"성장단계","")&amp;"보스단계오프셋",ChapterTable!$R:$S,2,0))/ChapterTable!$R$23)))</f>
        <v>5</v>
      </c>
      <c r="D236">
        <f>IF(OR($L236=TRUE,$A236=0,MOD($A236,ChapterTable!$R$20)&lt;&gt;0),
MAX(0,INT(($B236+ChapterTable!$P$26+VLOOKUP(SUBSTITUTE(D$1,"성장단계","")&amp;"단계오프셋",ChapterTable!$R:$S,2,0))/ChapterTable!$P$23)),
MAX(0,INT(($B236+ChapterTable!$R$26+VLOOKUP(SUBSTITUTE(D$1,"성장단계","")&amp;"보스단계오프셋",ChapterTable!$R:$S,2,0))/ChapterTable!$R$23)))</f>
        <v>4</v>
      </c>
      <c r="E236" s="1">
        <f ca="1">IF(AND($A236=0,$B236=1),
    VLOOKUP(1,ChapterTable!$1:$1048576,MATCH("최종"&amp;SUBSTITUTE(SUBSTITUTE(E$1,"standard",""),"|Float",""),ChapterTable!$1:$1,0),0)*ChapterTable!$P$17,
  IF(AND($A236=0,$B236=0),
    E237,
  IF($B236=0,
    VLOOKUP($A236,ChapterTable!$1:$1048576,MATCH("최종"&amp;SUBSTITUTE(SUBSTITUTE(E$1,"standard",""),"|Float",""),ChapterTable!$1:$1,0),0),
  IF($B236=1,
    IF($L236=FALSE,
      VLOOKUP($A236,ChapterTable!$1:$1048576,MATCH("최종"&amp;SUBSTITUTE(SUBSTITUTE(E$1,"standard",""),"|Float",""),ChapterTable!$1:$1,0),0),
      VLOOKUP($A236-ChapterTable!$P$11,ChapterTable!$1:$1048576,MATCH("최종"&amp;SUBSTITUTE(SUBSTITUTE(E$1,"standard",""),"|Float",""),ChapterTable!$1:$1,0),0)*ChapterTable!$P$14
    ),
  OFFSET(E236,-$B236+IF($L236,1,0),0)*IF($B236&gt;OFFSET($B236,1,0),ChapterTable!$R$17,1)*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
  )
  )
  )
)</f>
        <v>1053</v>
      </c>
      <c r="F236" s="1">
        <f ca="1">IF(AND($A236=0,$B236=1),
    VLOOKUP(1,ChapterTable!$1:$1048576,MATCH("최종"&amp;SUBSTITUTE(SUBSTITUTE(F$1,"standard",""),"|Float",""),ChapterTable!$1:$1,0),0)*ChapterTable!$P$17,
  IF(AND($A236=0,$B236=0),
    F237,
  IF($B236=0,
    VLOOKUP($A236,ChapterTable!$1:$1048576,MATCH("최종"&amp;SUBSTITUTE(SUBSTITUTE(F$1,"standard",""),"|Float",""),ChapterTable!$1:$1,0),0),
  IF($B236=1,
    IF($L236=FALSE,
      VLOOKUP($A236,ChapterTable!$1:$1048576,MATCH("최종"&amp;SUBSTITUTE(SUBSTITUTE(F$1,"standard",""),"|Float",""),ChapterTable!$1:$1,0),0),
      VLOOKUP($A236-ChapterTable!$P$11,ChapterTable!$1:$1048576,MATCH("최종"&amp;SUBSTITUTE(SUBSTITUTE(F$1,"standard",""),"|Float",""),ChapterTable!$1:$1,0),0)*ChapterTable!$P$14
    ),
  OFFSET(F236,-$B236+IF($L236,1,0),0)*
    (VLOOKUP(SUBSTITUTE(SUBSTITUTE(F$1,"standard",""),"|Float","")&amp;IF(OR($L236=TRUE,$A236=0,MOD($A236,ChapterTable!$R$20)&lt;&gt;0),"","보스")&amp;"인게임누적곱배수",ChapterTable!$R:$S,2,0)^D236
    +VLOOKUP(SUBSTITUTE(SUBSTITUTE(F$1,"standard",""),"|Float","")&amp;IF(OR($L236=TRUE,$A236=0,MOD($A236,ChapterTable!$R$20)&lt;&gt;0),"","보스")&amp;"인게임누적합배수",ChapterTable!$R:$S,2,0)*D236)
  )
  )
  )
)</f>
        <v>219.375</v>
      </c>
      <c r="J236" t="str">
        <f>IF(ISBLANK(I236),"",
IFERROR(VLOOKUP(I236,[1]StringTable!$1:$1048576,MATCH("kor|String",[1]StringTable!$1:$1,0),0),
"스트링없음"))</f>
        <v/>
      </c>
      <c r="L236" t="b">
        <v>0</v>
      </c>
      <c r="N236" t="str">
        <f>IF(ISBLANK(M236),"",IF(ISERROR(VLOOKUP(M236,MapTable!$A:$A,1,0)),"맵없음",""))</f>
        <v/>
      </c>
      <c r="O236">
        <f t="shared" si="23"/>
        <v>25</v>
      </c>
      <c r="Q236">
        <f t="shared" si="24"/>
        <v>25</v>
      </c>
      <c r="R236" t="b">
        <f t="shared" ca="1" si="25"/>
        <v>0</v>
      </c>
      <c r="T236" t="b">
        <f t="shared" ca="1" si="26"/>
        <v>0</v>
      </c>
      <c r="U236" t="s">
        <v>982</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6004</v>
      </c>
      <c r="AE236" t="str">
        <f>IF(ISBLANK(AD236),"",IF(ISERROR(VLOOKUP(AD236,[3]DropTable!$A:$A,1,0)),"드랍없음",""))</f>
        <v/>
      </c>
      <c r="AF236">
        <f ca="1">1.25*IF($B236&gt;OFFSET($B236,1,0),ChapterTable!$R$17,1)*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f>
        <v>3.25</v>
      </c>
      <c r="AG236">
        <f ca="1">35/AF236</f>
        <v>10.76923076923077</v>
      </c>
      <c r="AH236">
        <v>1.5</v>
      </c>
      <c r="AI236">
        <f t="shared" si="29"/>
        <v>0.2</v>
      </c>
      <c r="AJ236">
        <f t="shared" si="27"/>
        <v>1</v>
      </c>
      <c r="AK236">
        <f t="shared" si="28"/>
        <v>1</v>
      </c>
      <c r="AL236">
        <v>0</v>
      </c>
    </row>
    <row r="237" spans="1:38" x14ac:dyDescent="0.3">
      <c r="A237">
        <v>5</v>
      </c>
      <c r="B237">
        <v>0</v>
      </c>
      <c r="C237">
        <f>IF(OR($L237=TRUE,$A237=0,MOD($A237,ChapterTable!$R$20)&lt;&gt;0),
MAX(0,INT(($B237+ChapterTable!$P$26+VLOOKUP(SUBSTITUTE(C$1,"성장단계","")&amp;"단계오프셋",ChapterTable!$R:$S,2,0))/ChapterTable!$P$23)),
MAX(0,INT(($B237+ChapterTable!$R$26+VLOOKUP(SUBSTITUTE(C$1,"성장단계","")&amp;"보스단계오프셋",ChapterTable!$R:$S,2,0))/ChapterTable!$R$23)))</f>
        <v>0</v>
      </c>
      <c r="D237">
        <f>IF(OR($L237=TRUE,$A237=0,MOD($A237,ChapterTable!$R$20)&lt;&gt;0),
MAX(0,INT(($B237+ChapterTable!$P$26+VLOOKUP(SUBSTITUTE(D$1,"성장단계","")&amp;"단계오프셋",ChapterTable!$R:$S,2,0))/ChapterTable!$P$23)),
MAX(0,INT(($B237+ChapterTable!$R$26+VLOOKUP(SUBSTITUTE(D$1,"성장단계","")&amp;"보스단계오프셋",ChapterTable!$R:$S,2,0))/ChapterTable!$R$23)))</f>
        <v>0</v>
      </c>
      <c r="E237" s="1">
        <f ca="1">IF(AND($A237=0,$B237=1),
    VLOOKUP(1,ChapterTable!$1:$1048576,MATCH("최종"&amp;SUBSTITUTE(SUBSTITUTE(E$1,"standard",""),"|Float",""),ChapterTable!$1:$1,0),0)*ChapterTable!$P$17,
  IF(AND($A237=0,$B237=0),
    E238,
  IF($B237=0,
    VLOOKUP($A237,ChapterTable!$1:$1048576,MATCH("최종"&amp;SUBSTITUTE(SUBSTITUTE(E$1,"standard",""),"|Float",""),ChapterTable!$1:$1,0),0),
  IF($B237=1,
    IF($L237=FALSE,
      VLOOKUP($A237,ChapterTable!$1:$1048576,MATCH("최종"&amp;SUBSTITUTE(SUBSTITUTE(E$1,"standard",""),"|Float",""),ChapterTable!$1:$1,0),0),
      VLOOKUP($A237-ChapterTable!$P$11,ChapterTable!$1:$1048576,MATCH("최종"&amp;SUBSTITUTE(SUBSTITUTE(E$1,"standard",""),"|Float",""),ChapterTable!$1:$1,0),0)*ChapterTable!$P$14
    ),
  OFFSET(E237,-$B237+IF($L237,1,0),0)*IF($B237&gt;OFFSET($B237,1,0),ChapterTable!$R$17,1)*
    (VLOOKUP(SUBSTITUTE(SUBSTITUTE(E$1,"standard",""),"|Float","")&amp;IF(OR($L237=TRUE,$A237=0,MOD($A237,ChapterTable!$R$20)&lt;&gt;0),"","보스")&amp;"인게임누적곱배수",ChapterTable!$R:$S,2,0)^C237
    +VLOOKUP(SUBSTITUTE(SUBSTITUTE(E$1,"standard",""),"|Float","")&amp;IF(OR($L237=TRUE,$A237=0,MOD($A237,ChapterTable!$R$20)&lt;&gt;0),"","보스")&amp;"인게임누적합배수",ChapterTable!$R:$S,2,0)*C237)
  )
  )
  )
)</f>
        <v>607.5</v>
      </c>
      <c r="F237" s="1">
        <f ca="1">IF(AND($A237=0,$B237=1),
    VLOOKUP(1,ChapterTable!$1:$1048576,MATCH("최종"&amp;SUBSTITUTE(SUBSTITUTE(F$1,"standard",""),"|Float",""),ChapterTable!$1:$1,0),0)*ChapterTable!$P$17,
  IF(AND($A237=0,$B237=0),
    F238,
  IF($B237=0,
    VLOOKUP($A237,ChapterTable!$1:$1048576,MATCH("최종"&amp;SUBSTITUTE(SUBSTITUTE(F$1,"standard",""),"|Float",""),ChapterTable!$1:$1,0),0),
  IF($B237=1,
    IF($L237=FALSE,
      VLOOKUP($A237,ChapterTable!$1:$1048576,MATCH("최종"&amp;SUBSTITUTE(SUBSTITUTE(F$1,"standard",""),"|Float",""),ChapterTable!$1:$1,0),0),
      VLOOKUP($A237-ChapterTable!$P$11,ChapterTable!$1:$1048576,MATCH("최종"&amp;SUBSTITUTE(SUBSTITUTE(F$1,"standard",""),"|Float",""),ChapterTable!$1:$1,0),0)*ChapterTable!$P$14
    ),
  OFFSET(F237,-$B237+IF($L237,1,0),0)*
    (VLOOKUP(SUBSTITUTE(SUBSTITUTE(F$1,"standard",""),"|Float","")&amp;IF(OR($L237=TRUE,$A237=0,MOD($A237,ChapterTable!$R$20)&lt;&gt;0),"","보스")&amp;"인게임누적곱배수",ChapterTable!$R:$S,2,0)^D237
    +VLOOKUP(SUBSTITUTE(SUBSTITUTE(F$1,"standard",""),"|Float","")&amp;IF(OR($L237=TRUE,$A237=0,MOD($A237,ChapterTable!$R$20)&lt;&gt;0),"","보스")&amp;"인게임누적합배수",ChapterTable!$R:$S,2,0)*D237)
  )
  )
  )
)</f>
        <v>253.125</v>
      </c>
      <c r="G237" t="s">
        <v>715</v>
      </c>
      <c r="J237" t="str">
        <f>IF(ISBLANK(I237),"",
IFERROR(VLOOKUP(I237,[1]StringTable!$1:$1048576,MATCH("kor|String",[1]StringTable!$1:$1,0),0),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9"/>
        <v>0</v>
      </c>
      <c r="AJ237">
        <f t="shared" si="27"/>
        <v>0</v>
      </c>
      <c r="AK237">
        <f t="shared" si="28"/>
        <v>0</v>
      </c>
      <c r="AL237">
        <v>0</v>
      </c>
    </row>
    <row r="238" spans="1:38" x14ac:dyDescent="0.3">
      <c r="A238">
        <v>5</v>
      </c>
      <c r="B238">
        <v>1</v>
      </c>
      <c r="C238">
        <f>IF(OR($L238=TRUE,$A238=0,MOD($A238,ChapterTable!$R$20)&lt;&gt;0),
MAX(0,INT(($B238+ChapterTable!$P$26+VLOOKUP(SUBSTITUTE(C$1,"성장단계","")&amp;"단계오프셋",ChapterTable!$R:$S,2,0))/ChapterTable!$P$23)),
MAX(0,INT(($B238+ChapterTable!$R$26+VLOOKUP(SUBSTITUTE(C$1,"성장단계","")&amp;"보스단계오프셋",ChapterTable!$R:$S,2,0))/ChapterTable!$R$23)))</f>
        <v>0</v>
      </c>
      <c r="D238">
        <f>IF(OR($L238=TRUE,$A238=0,MOD($A238,ChapterTable!$R$20)&lt;&gt;0),
MAX(0,INT(($B238+ChapterTable!$P$26+VLOOKUP(SUBSTITUTE(D$1,"성장단계","")&amp;"단계오프셋",ChapterTable!$R:$S,2,0))/ChapterTable!$P$23)),
MAX(0,INT(($B238+ChapterTable!$R$26+VLOOKUP(SUBSTITUTE(D$1,"성장단계","")&amp;"보스단계오프셋",ChapterTable!$R:$S,2,0))/ChapterTable!$R$23)))</f>
        <v>0</v>
      </c>
      <c r="E238" s="1">
        <f ca="1">IF(AND($A238=0,$B238=1),
    VLOOKUP(1,ChapterTable!$1:$1048576,MATCH("최종"&amp;SUBSTITUTE(SUBSTITUTE(E$1,"standard",""),"|Float",""),ChapterTable!$1:$1,0),0)*ChapterTable!$P$17,
  IF(AND($A238=0,$B238=0),
    E239,
  IF($B238=0,
    VLOOKUP($A238,ChapterTable!$1:$1048576,MATCH("최종"&amp;SUBSTITUTE(SUBSTITUTE(E$1,"standard",""),"|Float",""),ChapterTable!$1:$1,0),0),
  IF($B238=1,
    IF($L238=FALSE,
      VLOOKUP($A238,ChapterTable!$1:$1048576,MATCH("최종"&amp;SUBSTITUTE(SUBSTITUTE(E$1,"standard",""),"|Float",""),ChapterTable!$1:$1,0),0),
      VLOOKUP($A238-ChapterTable!$P$11,ChapterTable!$1:$1048576,MATCH("최종"&amp;SUBSTITUTE(SUBSTITUTE(E$1,"standard",""),"|Float",""),ChapterTable!$1:$1,0),0)*ChapterTable!$P$14
    ),
  OFFSET(E238,-$B238+IF($L238,1,0),0)*IF($B238&gt;OFFSET($B238,1,0),ChapterTable!$R$17,1)*
    (VLOOKUP(SUBSTITUTE(SUBSTITUTE(E$1,"standard",""),"|Float","")&amp;IF(OR($L238=TRUE,$A238=0,MOD($A238,ChapterTable!$R$20)&lt;&gt;0),"","보스")&amp;"인게임누적곱배수",ChapterTable!$R:$S,2,0)^C238
    +VLOOKUP(SUBSTITUTE(SUBSTITUTE(E$1,"standard",""),"|Float","")&amp;IF(OR($L238=TRUE,$A238=0,MOD($A238,ChapterTable!$R$20)&lt;&gt;0),"","보스")&amp;"인게임누적합배수",ChapterTable!$R:$S,2,0)*C238)
  )
  )
  )
)</f>
        <v>607.5</v>
      </c>
      <c r="F238" s="1">
        <f ca="1">IF(AND($A238=0,$B238=1),
    VLOOKUP(1,ChapterTable!$1:$1048576,MATCH("최종"&amp;SUBSTITUTE(SUBSTITUTE(F$1,"standard",""),"|Float",""),ChapterTable!$1:$1,0),0)*ChapterTable!$P$17,
  IF(AND($A238=0,$B238=0),
    F239,
  IF($B238=0,
    VLOOKUP($A238,ChapterTable!$1:$1048576,MATCH("최종"&amp;SUBSTITUTE(SUBSTITUTE(F$1,"standard",""),"|Float",""),ChapterTable!$1:$1,0),0),
  IF($B238=1,
    IF($L238=FALSE,
      VLOOKUP($A238,ChapterTable!$1:$1048576,MATCH("최종"&amp;SUBSTITUTE(SUBSTITUTE(F$1,"standard",""),"|Float",""),ChapterTable!$1:$1,0),0),
      VLOOKUP($A238-ChapterTable!$P$11,ChapterTable!$1:$1048576,MATCH("최종"&amp;SUBSTITUTE(SUBSTITUTE(F$1,"standard",""),"|Float",""),ChapterTable!$1:$1,0),0)*ChapterTable!$P$14
    ),
  OFFSET(F238,-$B238+IF($L238,1,0),0)*
    (VLOOKUP(SUBSTITUTE(SUBSTITUTE(F$1,"standard",""),"|Float","")&amp;IF(OR($L238=TRUE,$A238=0,MOD($A238,ChapterTable!$R$20)&lt;&gt;0),"","보스")&amp;"인게임누적곱배수",ChapterTable!$R:$S,2,0)^D238
    +VLOOKUP(SUBSTITUTE(SUBSTITUTE(F$1,"standard",""),"|Float","")&amp;IF(OR($L238=TRUE,$A238=0,MOD($A238,ChapterTable!$R$20)&lt;&gt;0),"","보스")&amp;"인게임누적합배수",ChapterTable!$R:$S,2,0)*D238)
  )
  )
  )
)</f>
        <v>253.125</v>
      </c>
      <c r="G238" t="s">
        <v>715</v>
      </c>
      <c r="J238" t="str">
        <f>IF(ISBLANK(I238),"",
IFERROR(VLOOKUP(I238,[1]StringTable!$1:$1048576,MATCH("kor|String",[1]StringTable!$1:$1,0),0),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9"/>
        <v>1</v>
      </c>
      <c r="AJ238">
        <f t="shared" si="27"/>
        <v>1</v>
      </c>
      <c r="AK238">
        <f t="shared" si="28"/>
        <v>1</v>
      </c>
      <c r="AL238">
        <v>0</v>
      </c>
    </row>
    <row r="239" spans="1:38" x14ac:dyDescent="0.3">
      <c r="A239">
        <v>5</v>
      </c>
      <c r="B239">
        <v>2</v>
      </c>
      <c r="C239">
        <f>IF(OR($L239=TRUE,$A239=0,MOD($A239,ChapterTable!$R$20)&lt;&gt;0),
MAX(0,INT(($B239+ChapterTable!$P$26+VLOOKUP(SUBSTITUTE(C$1,"성장단계","")&amp;"단계오프셋",ChapterTable!$R:$S,2,0))/ChapterTable!$P$23)),
MAX(0,INT(($B239+ChapterTable!$R$26+VLOOKUP(SUBSTITUTE(C$1,"성장단계","")&amp;"보스단계오프셋",ChapterTable!$R:$S,2,0))/ChapterTable!$R$23)))</f>
        <v>0</v>
      </c>
      <c r="D239">
        <f>IF(OR($L239=TRUE,$A239=0,MOD($A239,ChapterTable!$R$20)&lt;&gt;0),
MAX(0,INT(($B239+ChapterTable!$P$26+VLOOKUP(SUBSTITUTE(D$1,"성장단계","")&amp;"단계오프셋",ChapterTable!$R:$S,2,0))/ChapterTable!$P$23)),
MAX(0,INT(($B239+ChapterTable!$R$26+VLOOKUP(SUBSTITUTE(D$1,"성장단계","")&amp;"보스단계오프셋",ChapterTable!$R:$S,2,0))/ChapterTable!$R$23)))</f>
        <v>0</v>
      </c>
      <c r="E239" s="1">
        <f ca="1">IF(AND($A239=0,$B239=1),
    VLOOKUP(1,ChapterTable!$1:$1048576,MATCH("최종"&amp;SUBSTITUTE(SUBSTITUTE(E$1,"standard",""),"|Float",""),ChapterTable!$1:$1,0),0)*ChapterTable!$P$17,
  IF(AND($A239=0,$B239=0),
    E240,
  IF($B239=0,
    VLOOKUP($A239,ChapterTable!$1:$1048576,MATCH("최종"&amp;SUBSTITUTE(SUBSTITUTE(E$1,"standard",""),"|Float",""),ChapterTable!$1:$1,0),0),
  IF($B239=1,
    IF($L239=FALSE,
      VLOOKUP($A239,ChapterTable!$1:$1048576,MATCH("최종"&amp;SUBSTITUTE(SUBSTITUTE(E$1,"standard",""),"|Float",""),ChapterTable!$1:$1,0),0),
      VLOOKUP($A239-ChapterTable!$P$11,ChapterTable!$1:$1048576,MATCH("최종"&amp;SUBSTITUTE(SUBSTITUTE(E$1,"standard",""),"|Float",""),ChapterTable!$1:$1,0),0)*ChapterTable!$P$14
    ),
  OFFSET(E239,-$B239+IF($L239,1,0),0)*IF($B239&gt;OFFSET($B239,1,0),ChapterTable!$R$17,1)*
    (VLOOKUP(SUBSTITUTE(SUBSTITUTE(E$1,"standard",""),"|Float","")&amp;IF(OR($L239=TRUE,$A239=0,MOD($A239,ChapterTable!$R$20)&lt;&gt;0),"","보스")&amp;"인게임누적곱배수",ChapterTable!$R:$S,2,0)^C239
    +VLOOKUP(SUBSTITUTE(SUBSTITUTE(E$1,"standard",""),"|Float","")&amp;IF(OR($L239=TRUE,$A239=0,MOD($A239,ChapterTable!$R$20)&lt;&gt;0),"","보스")&amp;"인게임누적합배수",ChapterTable!$R:$S,2,0)*C239)
  )
  )
  )
)</f>
        <v>607.5</v>
      </c>
      <c r="F239" s="1">
        <f ca="1">IF(AND($A239=0,$B239=1),
    VLOOKUP(1,ChapterTable!$1:$1048576,MATCH("최종"&amp;SUBSTITUTE(SUBSTITUTE(F$1,"standard",""),"|Float",""),ChapterTable!$1:$1,0),0)*ChapterTable!$P$17,
  IF(AND($A239=0,$B239=0),
    F240,
  IF($B239=0,
    VLOOKUP($A239,ChapterTable!$1:$1048576,MATCH("최종"&amp;SUBSTITUTE(SUBSTITUTE(F$1,"standard",""),"|Float",""),ChapterTable!$1:$1,0),0),
  IF($B239=1,
    IF($L239=FALSE,
      VLOOKUP($A239,ChapterTable!$1:$1048576,MATCH("최종"&amp;SUBSTITUTE(SUBSTITUTE(F$1,"standard",""),"|Float",""),ChapterTable!$1:$1,0),0),
      VLOOKUP($A239-ChapterTable!$P$11,ChapterTable!$1:$1048576,MATCH("최종"&amp;SUBSTITUTE(SUBSTITUTE(F$1,"standard",""),"|Float",""),ChapterTable!$1:$1,0),0)*ChapterTable!$P$14
    ),
  OFFSET(F239,-$B239+IF($L239,1,0),0)*
    (VLOOKUP(SUBSTITUTE(SUBSTITUTE(F$1,"standard",""),"|Float","")&amp;IF(OR($L239=TRUE,$A239=0,MOD($A239,ChapterTable!$R$20)&lt;&gt;0),"","보스")&amp;"인게임누적곱배수",ChapterTable!$R:$S,2,0)^D239
    +VLOOKUP(SUBSTITUTE(SUBSTITUTE(F$1,"standard",""),"|Float","")&amp;IF(OR($L239=TRUE,$A239=0,MOD($A239,ChapterTable!$R$20)&lt;&gt;0),"","보스")&amp;"인게임누적합배수",ChapterTable!$R:$S,2,0)*D239)
  )
  )
  )
)</f>
        <v>253.125</v>
      </c>
      <c r="G239" t="s">
        <v>715</v>
      </c>
      <c r="J239" t="str">
        <f>IF(ISBLANK(I239),"",
IFERROR(VLOOKUP(I239,[1]StringTable!$1:$1048576,MATCH("kor|String",[1]StringTable!$1:$1,0),0),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9"/>
        <v>1</v>
      </c>
      <c r="AJ239">
        <f t="shared" si="27"/>
        <v>1</v>
      </c>
      <c r="AK239">
        <f t="shared" si="28"/>
        <v>1</v>
      </c>
      <c r="AL239">
        <v>0</v>
      </c>
    </row>
    <row r="240" spans="1:38" x14ac:dyDescent="0.3">
      <c r="A240">
        <v>5</v>
      </c>
      <c r="B240">
        <v>3</v>
      </c>
      <c r="C240">
        <f>IF(OR($L240=TRUE,$A240=0,MOD($A240,ChapterTable!$R$20)&lt;&gt;0),
MAX(0,INT(($B240+ChapterTable!$P$26+VLOOKUP(SUBSTITUTE(C$1,"성장단계","")&amp;"단계오프셋",ChapterTable!$R:$S,2,0))/ChapterTable!$P$23)),
MAX(0,INT(($B240+ChapterTable!$R$26+VLOOKUP(SUBSTITUTE(C$1,"성장단계","")&amp;"보스단계오프셋",ChapterTable!$R:$S,2,0))/ChapterTable!$R$23)))</f>
        <v>0</v>
      </c>
      <c r="D240">
        <f>IF(OR($L240=TRUE,$A240=0,MOD($A240,ChapterTable!$R$20)&lt;&gt;0),
MAX(0,INT(($B240+ChapterTable!$P$26+VLOOKUP(SUBSTITUTE(D$1,"성장단계","")&amp;"단계오프셋",ChapterTable!$R:$S,2,0))/ChapterTable!$P$23)),
MAX(0,INT(($B240+ChapterTable!$R$26+VLOOKUP(SUBSTITUTE(D$1,"성장단계","")&amp;"보스단계오프셋",ChapterTable!$R:$S,2,0))/ChapterTable!$R$23)))</f>
        <v>0</v>
      </c>
      <c r="E240" s="1">
        <f ca="1">IF(AND($A240=0,$B240=1),
    VLOOKUP(1,ChapterTable!$1:$1048576,MATCH("최종"&amp;SUBSTITUTE(SUBSTITUTE(E$1,"standard",""),"|Float",""),ChapterTable!$1:$1,0),0)*ChapterTable!$P$17,
  IF(AND($A240=0,$B240=0),
    E241,
  IF($B240=0,
    VLOOKUP($A240,ChapterTable!$1:$1048576,MATCH("최종"&amp;SUBSTITUTE(SUBSTITUTE(E$1,"standard",""),"|Float",""),ChapterTable!$1:$1,0),0),
  IF($B240=1,
    IF($L240=FALSE,
      VLOOKUP($A240,ChapterTable!$1:$1048576,MATCH("최종"&amp;SUBSTITUTE(SUBSTITUTE(E$1,"standard",""),"|Float",""),ChapterTable!$1:$1,0),0),
      VLOOKUP($A240-ChapterTable!$P$11,ChapterTable!$1:$1048576,MATCH("최종"&amp;SUBSTITUTE(SUBSTITUTE(E$1,"standard",""),"|Float",""),ChapterTable!$1:$1,0),0)*ChapterTable!$P$14
    ),
  OFFSET(E240,-$B240+IF($L240,1,0),0)*IF($B240&gt;OFFSET($B240,1,0),ChapterTable!$R$17,1)*
    (VLOOKUP(SUBSTITUTE(SUBSTITUTE(E$1,"standard",""),"|Float","")&amp;IF(OR($L240=TRUE,$A240=0,MOD($A240,ChapterTable!$R$20)&lt;&gt;0),"","보스")&amp;"인게임누적곱배수",ChapterTable!$R:$S,2,0)^C240
    +VLOOKUP(SUBSTITUTE(SUBSTITUTE(E$1,"standard",""),"|Float","")&amp;IF(OR($L240=TRUE,$A240=0,MOD($A240,ChapterTable!$R$20)&lt;&gt;0),"","보스")&amp;"인게임누적합배수",ChapterTable!$R:$S,2,0)*C240)
  )
  )
  )
)</f>
        <v>607.5</v>
      </c>
      <c r="F240" s="1">
        <f ca="1">IF(AND($A240=0,$B240=1),
    VLOOKUP(1,ChapterTable!$1:$1048576,MATCH("최종"&amp;SUBSTITUTE(SUBSTITUTE(F$1,"standard",""),"|Float",""),ChapterTable!$1:$1,0),0)*ChapterTable!$P$17,
  IF(AND($A240=0,$B240=0),
    F241,
  IF($B240=0,
    VLOOKUP($A240,ChapterTable!$1:$1048576,MATCH("최종"&amp;SUBSTITUTE(SUBSTITUTE(F$1,"standard",""),"|Float",""),ChapterTable!$1:$1,0),0),
  IF($B240=1,
    IF($L240=FALSE,
      VLOOKUP($A240,ChapterTable!$1:$1048576,MATCH("최종"&amp;SUBSTITUTE(SUBSTITUTE(F$1,"standard",""),"|Float",""),ChapterTable!$1:$1,0),0),
      VLOOKUP($A240-ChapterTable!$P$11,ChapterTable!$1:$1048576,MATCH("최종"&amp;SUBSTITUTE(SUBSTITUTE(F$1,"standard",""),"|Float",""),ChapterTable!$1:$1,0),0)*ChapterTable!$P$14
    ),
  OFFSET(F240,-$B240+IF($L240,1,0),0)*
    (VLOOKUP(SUBSTITUTE(SUBSTITUTE(F$1,"standard",""),"|Float","")&amp;IF(OR($L240=TRUE,$A240=0,MOD($A240,ChapterTable!$R$20)&lt;&gt;0),"","보스")&amp;"인게임누적곱배수",ChapterTable!$R:$S,2,0)^D240
    +VLOOKUP(SUBSTITUTE(SUBSTITUTE(F$1,"standard",""),"|Float","")&amp;IF(OR($L240=TRUE,$A240=0,MOD($A240,ChapterTable!$R$20)&lt;&gt;0),"","보스")&amp;"인게임누적합배수",ChapterTable!$R:$S,2,0)*D240)
  )
  )
  )
)</f>
        <v>253.125</v>
      </c>
      <c r="G240" t="s">
        <v>715</v>
      </c>
      <c r="J240" t="str">
        <f>IF(ISBLANK(I240),"",
IFERROR(VLOOKUP(I240,[1]StringTable!$1:$1048576,MATCH("kor|String",[1]StringTable!$1:$1,0),0),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9"/>
        <v>1</v>
      </c>
      <c r="AJ240">
        <f t="shared" si="27"/>
        <v>1</v>
      </c>
      <c r="AK240">
        <f t="shared" si="28"/>
        <v>1</v>
      </c>
      <c r="AL240">
        <v>0</v>
      </c>
    </row>
    <row r="241" spans="1:38" x14ac:dyDescent="0.3">
      <c r="A241">
        <v>5</v>
      </c>
      <c r="B241">
        <v>4</v>
      </c>
      <c r="C241">
        <f>IF(OR($L241=TRUE,$A241=0,MOD($A241,ChapterTable!$R$20)&lt;&gt;0),
MAX(0,INT(($B241+ChapterTable!$P$26+VLOOKUP(SUBSTITUTE(C$1,"성장단계","")&amp;"단계오프셋",ChapterTable!$R:$S,2,0))/ChapterTable!$P$23)),
MAX(0,INT(($B241+ChapterTable!$R$26+VLOOKUP(SUBSTITUTE(C$1,"성장단계","")&amp;"보스단계오프셋",ChapterTable!$R:$S,2,0))/ChapterTable!$R$23)))</f>
        <v>0</v>
      </c>
      <c r="D241">
        <f>IF(OR($L241=TRUE,$A241=0,MOD($A241,ChapterTable!$R$20)&lt;&gt;0),
MAX(0,INT(($B241+ChapterTable!$P$26+VLOOKUP(SUBSTITUTE(D$1,"성장단계","")&amp;"단계오프셋",ChapterTable!$R:$S,2,0))/ChapterTable!$P$23)),
MAX(0,INT(($B241+ChapterTable!$R$26+VLOOKUP(SUBSTITUTE(D$1,"성장단계","")&amp;"보스단계오프셋",ChapterTable!$R:$S,2,0))/ChapterTable!$R$23)))</f>
        <v>0</v>
      </c>
      <c r="E241" s="1">
        <f ca="1">IF(AND($A241=0,$B241=1),
    VLOOKUP(1,ChapterTable!$1:$1048576,MATCH("최종"&amp;SUBSTITUTE(SUBSTITUTE(E$1,"standard",""),"|Float",""),ChapterTable!$1:$1,0),0)*ChapterTable!$P$17,
  IF(AND($A241=0,$B241=0),
    E242,
  IF($B241=0,
    VLOOKUP($A241,ChapterTable!$1:$1048576,MATCH("최종"&amp;SUBSTITUTE(SUBSTITUTE(E$1,"standard",""),"|Float",""),ChapterTable!$1:$1,0),0),
  IF($B241=1,
    IF($L241=FALSE,
      VLOOKUP($A241,ChapterTable!$1:$1048576,MATCH("최종"&amp;SUBSTITUTE(SUBSTITUTE(E$1,"standard",""),"|Float",""),ChapterTable!$1:$1,0),0),
      VLOOKUP($A241-ChapterTable!$P$11,ChapterTable!$1:$1048576,MATCH("최종"&amp;SUBSTITUTE(SUBSTITUTE(E$1,"standard",""),"|Float",""),ChapterTable!$1:$1,0),0)*ChapterTable!$P$14
    ),
  OFFSET(E241,-$B241+IF($L241,1,0),0)*IF($B241&gt;OFFSET($B241,1,0),ChapterTable!$R$17,1)*
    (VLOOKUP(SUBSTITUTE(SUBSTITUTE(E$1,"standard",""),"|Float","")&amp;IF(OR($L241=TRUE,$A241=0,MOD($A241,ChapterTable!$R$20)&lt;&gt;0),"","보스")&amp;"인게임누적곱배수",ChapterTable!$R:$S,2,0)^C241
    +VLOOKUP(SUBSTITUTE(SUBSTITUTE(E$1,"standard",""),"|Float","")&amp;IF(OR($L241=TRUE,$A241=0,MOD($A241,ChapterTable!$R$20)&lt;&gt;0),"","보스")&amp;"인게임누적합배수",ChapterTable!$R:$S,2,0)*C241)
  )
  )
  )
)</f>
        <v>607.5</v>
      </c>
      <c r="F241" s="1">
        <f ca="1">IF(AND($A241=0,$B241=1),
    VLOOKUP(1,ChapterTable!$1:$1048576,MATCH("최종"&amp;SUBSTITUTE(SUBSTITUTE(F$1,"standard",""),"|Float",""),ChapterTable!$1:$1,0),0)*ChapterTable!$P$17,
  IF(AND($A241=0,$B241=0),
    F242,
  IF($B241=0,
    VLOOKUP($A241,ChapterTable!$1:$1048576,MATCH("최종"&amp;SUBSTITUTE(SUBSTITUTE(F$1,"standard",""),"|Float",""),ChapterTable!$1:$1,0),0),
  IF($B241=1,
    IF($L241=FALSE,
      VLOOKUP($A241,ChapterTable!$1:$1048576,MATCH("최종"&amp;SUBSTITUTE(SUBSTITUTE(F$1,"standard",""),"|Float",""),ChapterTable!$1:$1,0),0),
      VLOOKUP($A241-ChapterTable!$P$11,ChapterTable!$1:$1048576,MATCH("최종"&amp;SUBSTITUTE(SUBSTITUTE(F$1,"standard",""),"|Float",""),ChapterTable!$1:$1,0),0)*ChapterTable!$P$14
    ),
  OFFSET(F241,-$B241+IF($L241,1,0),0)*
    (VLOOKUP(SUBSTITUTE(SUBSTITUTE(F$1,"standard",""),"|Float","")&amp;IF(OR($L241=TRUE,$A241=0,MOD($A241,ChapterTable!$R$20)&lt;&gt;0),"","보스")&amp;"인게임누적곱배수",ChapterTable!$R:$S,2,0)^D241
    +VLOOKUP(SUBSTITUTE(SUBSTITUTE(F$1,"standard",""),"|Float","")&amp;IF(OR($L241=TRUE,$A241=0,MOD($A241,ChapterTable!$R$20)&lt;&gt;0),"","보스")&amp;"인게임누적합배수",ChapterTable!$R:$S,2,0)*D241)
  )
  )
  )
)</f>
        <v>253.125</v>
      </c>
      <c r="G241" t="s">
        <v>715</v>
      </c>
      <c r="J241" t="str">
        <f>IF(ISBLANK(I241),"",
IFERROR(VLOOKUP(I241,[1]StringTable!$1:$1048576,MATCH("kor|String",[1]StringTable!$1:$1,0),0),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9"/>
        <v>1</v>
      </c>
      <c r="AJ241">
        <f t="shared" si="27"/>
        <v>1</v>
      </c>
      <c r="AK241">
        <f t="shared" si="28"/>
        <v>1</v>
      </c>
      <c r="AL241">
        <v>0</v>
      </c>
    </row>
    <row r="242" spans="1:38" x14ac:dyDescent="0.3">
      <c r="A242">
        <v>5</v>
      </c>
      <c r="B242">
        <v>5</v>
      </c>
      <c r="C242">
        <f>IF(OR($L242=TRUE,$A242=0,MOD($A242,ChapterTable!$R$20)&lt;&gt;0),
MAX(0,INT(($B242+ChapterTable!$P$26+VLOOKUP(SUBSTITUTE(C$1,"성장단계","")&amp;"단계오프셋",ChapterTable!$R:$S,2,0))/ChapterTable!$P$23)),
MAX(0,INT(($B242+ChapterTable!$R$26+VLOOKUP(SUBSTITUTE(C$1,"성장단계","")&amp;"보스단계오프셋",ChapterTable!$R:$S,2,0))/ChapterTable!$R$23)))</f>
        <v>0</v>
      </c>
      <c r="D242">
        <f>IF(OR($L242=TRUE,$A242=0,MOD($A242,ChapterTable!$R$20)&lt;&gt;0),
MAX(0,INT(($B242+ChapterTable!$P$26+VLOOKUP(SUBSTITUTE(D$1,"성장단계","")&amp;"단계오프셋",ChapterTable!$R:$S,2,0))/ChapterTable!$P$23)),
MAX(0,INT(($B242+ChapterTable!$R$26+VLOOKUP(SUBSTITUTE(D$1,"성장단계","")&amp;"보스단계오프셋",ChapterTable!$R:$S,2,0))/ChapterTable!$R$23)))</f>
        <v>0</v>
      </c>
      <c r="E242" s="1">
        <f ca="1">IF(AND($A242=0,$B242=1),
    VLOOKUP(1,ChapterTable!$1:$1048576,MATCH("최종"&amp;SUBSTITUTE(SUBSTITUTE(E$1,"standard",""),"|Float",""),ChapterTable!$1:$1,0),0)*ChapterTable!$P$17,
  IF(AND($A242=0,$B242=0),
    E243,
  IF($B242=0,
    VLOOKUP($A242,ChapterTable!$1:$1048576,MATCH("최종"&amp;SUBSTITUTE(SUBSTITUTE(E$1,"standard",""),"|Float",""),ChapterTable!$1:$1,0),0),
  IF($B242=1,
    IF($L242=FALSE,
      VLOOKUP($A242,ChapterTable!$1:$1048576,MATCH("최종"&amp;SUBSTITUTE(SUBSTITUTE(E$1,"standard",""),"|Float",""),ChapterTable!$1:$1,0),0),
      VLOOKUP($A242-ChapterTable!$P$11,ChapterTable!$1:$1048576,MATCH("최종"&amp;SUBSTITUTE(SUBSTITUTE(E$1,"standard",""),"|Float",""),ChapterTable!$1:$1,0),0)*ChapterTable!$P$14
    ),
  OFFSET(E242,-$B242+IF($L242,1,0),0)*IF($B242&gt;OFFSET($B242,1,0),ChapterTable!$R$17,1)*
    (VLOOKUP(SUBSTITUTE(SUBSTITUTE(E$1,"standard",""),"|Float","")&amp;IF(OR($L242=TRUE,$A242=0,MOD($A242,ChapterTable!$R$20)&lt;&gt;0),"","보스")&amp;"인게임누적곱배수",ChapterTable!$R:$S,2,0)^C242
    +VLOOKUP(SUBSTITUTE(SUBSTITUTE(E$1,"standard",""),"|Float","")&amp;IF(OR($L242=TRUE,$A242=0,MOD($A242,ChapterTable!$R$20)&lt;&gt;0),"","보스")&amp;"인게임누적합배수",ChapterTable!$R:$S,2,0)*C242)
  )
  )
  )
)</f>
        <v>607.5</v>
      </c>
      <c r="F242" s="1">
        <f ca="1">IF(AND($A242=0,$B242=1),
    VLOOKUP(1,ChapterTable!$1:$1048576,MATCH("최종"&amp;SUBSTITUTE(SUBSTITUTE(F$1,"standard",""),"|Float",""),ChapterTable!$1:$1,0),0)*ChapterTable!$P$17,
  IF(AND($A242=0,$B242=0),
    F243,
  IF($B242=0,
    VLOOKUP($A242,ChapterTable!$1:$1048576,MATCH("최종"&amp;SUBSTITUTE(SUBSTITUTE(F$1,"standard",""),"|Float",""),ChapterTable!$1:$1,0),0),
  IF($B242=1,
    IF($L242=FALSE,
      VLOOKUP($A242,ChapterTable!$1:$1048576,MATCH("최종"&amp;SUBSTITUTE(SUBSTITUTE(F$1,"standard",""),"|Float",""),ChapterTable!$1:$1,0),0),
      VLOOKUP($A242-ChapterTable!$P$11,ChapterTable!$1:$1048576,MATCH("최종"&amp;SUBSTITUTE(SUBSTITUTE(F$1,"standard",""),"|Float",""),ChapterTable!$1:$1,0),0)*ChapterTable!$P$14
    ),
  OFFSET(F242,-$B242+IF($L242,1,0),0)*
    (VLOOKUP(SUBSTITUTE(SUBSTITUTE(F$1,"standard",""),"|Float","")&amp;IF(OR($L242=TRUE,$A242=0,MOD($A242,ChapterTable!$R$20)&lt;&gt;0),"","보스")&amp;"인게임누적곱배수",ChapterTable!$R:$S,2,0)^D242
    +VLOOKUP(SUBSTITUTE(SUBSTITUTE(F$1,"standard",""),"|Float","")&amp;IF(OR($L242=TRUE,$A242=0,MOD($A242,ChapterTable!$R$20)&lt;&gt;0),"","보스")&amp;"인게임누적합배수",ChapterTable!$R:$S,2,0)*D242)
  )
  )
  )
)</f>
        <v>253.125</v>
      </c>
      <c r="G242" t="s">
        <v>715</v>
      </c>
      <c r="J242" t="str">
        <f>IF(ISBLANK(I242),"",
IFERROR(VLOOKUP(I242,[1]StringTable!$1:$1048576,MATCH("kor|String",[1]StringTable!$1:$1,0),0),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9"/>
        <v>1</v>
      </c>
      <c r="AJ242">
        <f t="shared" si="27"/>
        <v>1</v>
      </c>
      <c r="AK242">
        <f t="shared" si="28"/>
        <v>1</v>
      </c>
      <c r="AL242">
        <v>0</v>
      </c>
    </row>
    <row r="243" spans="1:38" x14ac:dyDescent="0.3">
      <c r="A243">
        <v>5</v>
      </c>
      <c r="B243">
        <v>6</v>
      </c>
      <c r="C243">
        <f>IF(OR($L243=TRUE,$A243=0,MOD($A243,ChapterTable!$R$20)&lt;&gt;0),
MAX(0,INT(($B243+ChapterTable!$P$26+VLOOKUP(SUBSTITUTE(C$1,"성장단계","")&amp;"단계오프셋",ChapterTable!$R:$S,2,0))/ChapterTable!$P$23)),
MAX(0,INT(($B243+ChapterTable!$R$26+VLOOKUP(SUBSTITUTE(C$1,"성장단계","")&amp;"보스단계오프셋",ChapterTable!$R:$S,2,0))/ChapterTable!$R$23)))</f>
        <v>1</v>
      </c>
      <c r="D243">
        <f>IF(OR($L243=TRUE,$A243=0,MOD($A243,ChapterTable!$R$20)&lt;&gt;0),
MAX(0,INT(($B243+ChapterTable!$P$26+VLOOKUP(SUBSTITUTE(D$1,"성장단계","")&amp;"단계오프셋",ChapterTable!$R:$S,2,0))/ChapterTable!$P$23)),
MAX(0,INT(($B243+ChapterTable!$R$26+VLOOKUP(SUBSTITUTE(D$1,"성장단계","")&amp;"보스단계오프셋",ChapterTable!$R:$S,2,0))/ChapterTable!$R$23)))</f>
        <v>0</v>
      </c>
      <c r="E243" s="1">
        <f ca="1">IF(AND($A243=0,$B243=1),
    VLOOKUP(1,ChapterTable!$1:$1048576,MATCH("최종"&amp;SUBSTITUTE(SUBSTITUTE(E$1,"standard",""),"|Float",""),ChapterTable!$1:$1,0),0)*ChapterTable!$P$17,
  IF(AND($A243=0,$B243=0),
    E244,
  IF($B243=0,
    VLOOKUP($A243,ChapterTable!$1:$1048576,MATCH("최종"&amp;SUBSTITUTE(SUBSTITUTE(E$1,"standard",""),"|Float",""),ChapterTable!$1:$1,0),0),
  IF($B243=1,
    IF($L243=FALSE,
      VLOOKUP($A243,ChapterTable!$1:$1048576,MATCH("최종"&amp;SUBSTITUTE(SUBSTITUTE(E$1,"standard",""),"|Float",""),ChapterTable!$1:$1,0),0),
      VLOOKUP($A243-ChapterTable!$P$11,ChapterTable!$1:$1048576,MATCH("최종"&amp;SUBSTITUTE(SUBSTITUTE(E$1,"standard",""),"|Float",""),ChapterTable!$1:$1,0),0)*ChapterTable!$P$14
    ),
  OFFSET(E243,-$B243+IF($L243,1,0),0)*IF($B243&gt;OFFSET($B243,1,0),ChapterTable!$R$17,1)*
    (VLOOKUP(SUBSTITUTE(SUBSTITUTE(E$1,"standard",""),"|Float","")&amp;IF(OR($L243=TRUE,$A243=0,MOD($A243,ChapterTable!$R$20)&lt;&gt;0),"","보스")&amp;"인게임누적곱배수",ChapterTable!$R:$S,2,0)^C243
    +VLOOKUP(SUBSTITUTE(SUBSTITUTE(E$1,"standard",""),"|Float","")&amp;IF(OR($L243=TRUE,$A243=0,MOD($A243,ChapterTable!$R$20)&lt;&gt;0),"","보스")&amp;"인게임누적합배수",ChapterTable!$R:$S,2,0)*C243)
  )
  )
  )
)</f>
        <v>729</v>
      </c>
      <c r="F243" s="1">
        <f ca="1">IF(AND($A243=0,$B243=1),
    VLOOKUP(1,ChapterTable!$1:$1048576,MATCH("최종"&amp;SUBSTITUTE(SUBSTITUTE(F$1,"standard",""),"|Float",""),ChapterTable!$1:$1,0),0)*ChapterTable!$P$17,
  IF(AND($A243=0,$B243=0),
    F244,
  IF($B243=0,
    VLOOKUP($A243,ChapterTable!$1:$1048576,MATCH("최종"&amp;SUBSTITUTE(SUBSTITUTE(F$1,"standard",""),"|Float",""),ChapterTable!$1:$1,0),0),
  IF($B243=1,
    IF($L243=FALSE,
      VLOOKUP($A243,ChapterTable!$1:$1048576,MATCH("최종"&amp;SUBSTITUTE(SUBSTITUTE(F$1,"standard",""),"|Float",""),ChapterTable!$1:$1,0),0),
      VLOOKUP($A243-ChapterTable!$P$11,ChapterTable!$1:$1048576,MATCH("최종"&amp;SUBSTITUTE(SUBSTITUTE(F$1,"standard",""),"|Float",""),ChapterTable!$1:$1,0),0)*ChapterTable!$P$14
    ),
  OFFSET(F243,-$B243+IF($L243,1,0),0)*
    (VLOOKUP(SUBSTITUTE(SUBSTITUTE(F$1,"standard",""),"|Float","")&amp;IF(OR($L243=TRUE,$A243=0,MOD($A243,ChapterTable!$R$20)&lt;&gt;0),"","보스")&amp;"인게임누적곱배수",ChapterTable!$R:$S,2,0)^D243
    +VLOOKUP(SUBSTITUTE(SUBSTITUTE(F$1,"standard",""),"|Float","")&amp;IF(OR($L243=TRUE,$A243=0,MOD($A243,ChapterTable!$R$20)&lt;&gt;0),"","보스")&amp;"인게임누적합배수",ChapterTable!$R:$S,2,0)*D243)
  )
  )
  )
)</f>
        <v>253.125</v>
      </c>
      <c r="G243" t="s">
        <v>715</v>
      </c>
      <c r="J243" t="str">
        <f>IF(ISBLANK(I243),"",
IFERROR(VLOOKUP(I243,[1]StringTable!$1:$1048576,MATCH("kor|String",[1]StringTable!$1:$1,0),0),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9"/>
        <v>1</v>
      </c>
      <c r="AJ243">
        <f t="shared" si="27"/>
        <v>1</v>
      </c>
      <c r="AK243">
        <f t="shared" si="28"/>
        <v>1</v>
      </c>
      <c r="AL243">
        <v>0</v>
      </c>
    </row>
    <row r="244" spans="1:38" x14ac:dyDescent="0.3">
      <c r="A244">
        <v>5</v>
      </c>
      <c r="B244">
        <v>7</v>
      </c>
      <c r="C244">
        <f>IF(OR($L244=TRUE,$A244=0,MOD($A244,ChapterTable!$R$20)&lt;&gt;0),
MAX(0,INT(($B244+ChapterTable!$P$26+VLOOKUP(SUBSTITUTE(C$1,"성장단계","")&amp;"단계오프셋",ChapterTable!$R:$S,2,0))/ChapterTable!$P$23)),
MAX(0,INT(($B244+ChapterTable!$R$26+VLOOKUP(SUBSTITUTE(C$1,"성장단계","")&amp;"보스단계오프셋",ChapterTable!$R:$S,2,0))/ChapterTable!$R$23)))</f>
        <v>1</v>
      </c>
      <c r="D244">
        <f>IF(OR($L244=TRUE,$A244=0,MOD($A244,ChapterTable!$R$20)&lt;&gt;0),
MAX(0,INT(($B244+ChapterTable!$P$26+VLOOKUP(SUBSTITUTE(D$1,"성장단계","")&amp;"단계오프셋",ChapterTable!$R:$S,2,0))/ChapterTable!$P$23)),
MAX(0,INT(($B244+ChapterTable!$R$26+VLOOKUP(SUBSTITUTE(D$1,"성장단계","")&amp;"보스단계오프셋",ChapterTable!$R:$S,2,0))/ChapterTable!$R$23)))</f>
        <v>0</v>
      </c>
      <c r="E244" s="1">
        <f ca="1">IF(AND($A244=0,$B244=1),
    VLOOKUP(1,ChapterTable!$1:$1048576,MATCH("최종"&amp;SUBSTITUTE(SUBSTITUTE(E$1,"standard",""),"|Float",""),ChapterTable!$1:$1,0),0)*ChapterTable!$P$17,
  IF(AND($A244=0,$B244=0),
    E245,
  IF($B244=0,
    VLOOKUP($A244,ChapterTable!$1:$1048576,MATCH("최종"&amp;SUBSTITUTE(SUBSTITUTE(E$1,"standard",""),"|Float",""),ChapterTable!$1:$1,0),0),
  IF($B244=1,
    IF($L244=FALSE,
      VLOOKUP($A244,ChapterTable!$1:$1048576,MATCH("최종"&amp;SUBSTITUTE(SUBSTITUTE(E$1,"standard",""),"|Float",""),ChapterTable!$1:$1,0),0),
      VLOOKUP($A244-ChapterTable!$P$11,ChapterTable!$1:$1048576,MATCH("최종"&amp;SUBSTITUTE(SUBSTITUTE(E$1,"standard",""),"|Float",""),ChapterTable!$1:$1,0),0)*ChapterTable!$P$14
    ),
  OFFSET(E244,-$B244+IF($L244,1,0),0)*IF($B244&gt;OFFSET($B244,1,0),ChapterTable!$R$17,1)*
    (VLOOKUP(SUBSTITUTE(SUBSTITUTE(E$1,"standard",""),"|Float","")&amp;IF(OR($L244=TRUE,$A244=0,MOD($A244,ChapterTable!$R$20)&lt;&gt;0),"","보스")&amp;"인게임누적곱배수",ChapterTable!$R:$S,2,0)^C244
    +VLOOKUP(SUBSTITUTE(SUBSTITUTE(E$1,"standard",""),"|Float","")&amp;IF(OR($L244=TRUE,$A244=0,MOD($A244,ChapterTable!$R$20)&lt;&gt;0),"","보스")&amp;"인게임누적합배수",ChapterTable!$R:$S,2,0)*C244)
  )
  )
  )
)</f>
        <v>729</v>
      </c>
      <c r="F244" s="1">
        <f ca="1">IF(AND($A244=0,$B244=1),
    VLOOKUP(1,ChapterTable!$1:$1048576,MATCH("최종"&amp;SUBSTITUTE(SUBSTITUTE(F$1,"standard",""),"|Float",""),ChapterTable!$1:$1,0),0)*ChapterTable!$P$17,
  IF(AND($A244=0,$B244=0),
    F245,
  IF($B244=0,
    VLOOKUP($A244,ChapterTable!$1:$1048576,MATCH("최종"&amp;SUBSTITUTE(SUBSTITUTE(F$1,"standard",""),"|Float",""),ChapterTable!$1:$1,0),0),
  IF($B244=1,
    IF($L244=FALSE,
      VLOOKUP($A244,ChapterTable!$1:$1048576,MATCH("최종"&amp;SUBSTITUTE(SUBSTITUTE(F$1,"standard",""),"|Float",""),ChapterTable!$1:$1,0),0),
      VLOOKUP($A244-ChapterTable!$P$11,ChapterTable!$1:$1048576,MATCH("최종"&amp;SUBSTITUTE(SUBSTITUTE(F$1,"standard",""),"|Float",""),ChapterTable!$1:$1,0),0)*ChapterTable!$P$14
    ),
  OFFSET(F244,-$B244+IF($L244,1,0),0)*
    (VLOOKUP(SUBSTITUTE(SUBSTITUTE(F$1,"standard",""),"|Float","")&amp;IF(OR($L244=TRUE,$A244=0,MOD($A244,ChapterTable!$R$20)&lt;&gt;0),"","보스")&amp;"인게임누적곱배수",ChapterTable!$R:$S,2,0)^D244
    +VLOOKUP(SUBSTITUTE(SUBSTITUTE(F$1,"standard",""),"|Float","")&amp;IF(OR($L244=TRUE,$A244=0,MOD($A244,ChapterTable!$R$20)&lt;&gt;0),"","보스")&amp;"인게임누적합배수",ChapterTable!$R:$S,2,0)*D244)
  )
  )
  )
)</f>
        <v>253.125</v>
      </c>
      <c r="G244" t="s">
        <v>715</v>
      </c>
      <c r="J244" t="str">
        <f>IF(ISBLANK(I244),"",
IFERROR(VLOOKUP(I244,[1]StringTable!$1:$1048576,MATCH("kor|String",[1]StringTable!$1:$1,0),0),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9"/>
        <v>1</v>
      </c>
      <c r="AJ244">
        <f t="shared" si="27"/>
        <v>1</v>
      </c>
      <c r="AK244">
        <f t="shared" si="28"/>
        <v>1</v>
      </c>
      <c r="AL244">
        <v>0</v>
      </c>
    </row>
    <row r="245" spans="1:38" x14ac:dyDescent="0.3">
      <c r="A245">
        <v>5</v>
      </c>
      <c r="B245">
        <v>8</v>
      </c>
      <c r="C245">
        <f>IF(OR($L245=TRUE,$A245=0,MOD($A245,ChapterTable!$R$20)&lt;&gt;0),
MAX(0,INT(($B245+ChapterTable!$P$26+VLOOKUP(SUBSTITUTE(C$1,"성장단계","")&amp;"단계오프셋",ChapterTable!$R:$S,2,0))/ChapterTable!$P$23)),
MAX(0,INT(($B245+ChapterTable!$R$26+VLOOKUP(SUBSTITUTE(C$1,"성장단계","")&amp;"보스단계오프셋",ChapterTable!$R:$S,2,0))/ChapterTable!$R$23)))</f>
        <v>1</v>
      </c>
      <c r="D245">
        <f>IF(OR($L245=TRUE,$A245=0,MOD($A245,ChapterTable!$R$20)&lt;&gt;0),
MAX(0,INT(($B245+ChapterTable!$P$26+VLOOKUP(SUBSTITUTE(D$1,"성장단계","")&amp;"단계오프셋",ChapterTable!$R:$S,2,0))/ChapterTable!$P$23)),
MAX(0,INT(($B245+ChapterTable!$R$26+VLOOKUP(SUBSTITUTE(D$1,"성장단계","")&amp;"보스단계오프셋",ChapterTable!$R:$S,2,0))/ChapterTable!$R$23)))</f>
        <v>0</v>
      </c>
      <c r="E245" s="1">
        <f ca="1">IF(AND($A245=0,$B245=1),
    VLOOKUP(1,ChapterTable!$1:$1048576,MATCH("최종"&amp;SUBSTITUTE(SUBSTITUTE(E$1,"standard",""),"|Float",""),ChapterTable!$1:$1,0),0)*ChapterTable!$P$17,
  IF(AND($A245=0,$B245=0),
    E246,
  IF($B245=0,
    VLOOKUP($A245,ChapterTable!$1:$1048576,MATCH("최종"&amp;SUBSTITUTE(SUBSTITUTE(E$1,"standard",""),"|Float",""),ChapterTable!$1:$1,0),0),
  IF($B245=1,
    IF($L245=FALSE,
      VLOOKUP($A245,ChapterTable!$1:$1048576,MATCH("최종"&amp;SUBSTITUTE(SUBSTITUTE(E$1,"standard",""),"|Float",""),ChapterTable!$1:$1,0),0),
      VLOOKUP($A245-ChapterTable!$P$11,ChapterTable!$1:$1048576,MATCH("최종"&amp;SUBSTITUTE(SUBSTITUTE(E$1,"standard",""),"|Float",""),ChapterTable!$1:$1,0),0)*ChapterTable!$P$14
    ),
  OFFSET(E245,-$B245+IF($L245,1,0),0)*IF($B245&gt;OFFSET($B245,1,0),ChapterTable!$R$17,1)*
    (VLOOKUP(SUBSTITUTE(SUBSTITUTE(E$1,"standard",""),"|Float","")&amp;IF(OR($L245=TRUE,$A245=0,MOD($A245,ChapterTable!$R$20)&lt;&gt;0),"","보스")&amp;"인게임누적곱배수",ChapterTable!$R:$S,2,0)^C245
    +VLOOKUP(SUBSTITUTE(SUBSTITUTE(E$1,"standard",""),"|Float","")&amp;IF(OR($L245=TRUE,$A245=0,MOD($A245,ChapterTable!$R$20)&lt;&gt;0),"","보스")&amp;"인게임누적합배수",ChapterTable!$R:$S,2,0)*C245)
  )
  )
  )
)</f>
        <v>729</v>
      </c>
      <c r="F245" s="1">
        <f ca="1">IF(AND($A245=0,$B245=1),
    VLOOKUP(1,ChapterTable!$1:$1048576,MATCH("최종"&amp;SUBSTITUTE(SUBSTITUTE(F$1,"standard",""),"|Float",""),ChapterTable!$1:$1,0),0)*ChapterTable!$P$17,
  IF(AND($A245=0,$B245=0),
    F246,
  IF($B245=0,
    VLOOKUP($A245,ChapterTable!$1:$1048576,MATCH("최종"&amp;SUBSTITUTE(SUBSTITUTE(F$1,"standard",""),"|Float",""),ChapterTable!$1:$1,0),0),
  IF($B245=1,
    IF($L245=FALSE,
      VLOOKUP($A245,ChapterTable!$1:$1048576,MATCH("최종"&amp;SUBSTITUTE(SUBSTITUTE(F$1,"standard",""),"|Float",""),ChapterTable!$1:$1,0),0),
      VLOOKUP($A245-ChapterTable!$P$11,ChapterTable!$1:$1048576,MATCH("최종"&amp;SUBSTITUTE(SUBSTITUTE(F$1,"standard",""),"|Float",""),ChapterTable!$1:$1,0),0)*ChapterTable!$P$14
    ),
  OFFSET(F245,-$B245+IF($L245,1,0),0)*
    (VLOOKUP(SUBSTITUTE(SUBSTITUTE(F$1,"standard",""),"|Float","")&amp;IF(OR($L245=TRUE,$A245=0,MOD($A245,ChapterTable!$R$20)&lt;&gt;0),"","보스")&amp;"인게임누적곱배수",ChapterTable!$R:$S,2,0)^D245
    +VLOOKUP(SUBSTITUTE(SUBSTITUTE(F$1,"standard",""),"|Float","")&amp;IF(OR($L245=TRUE,$A245=0,MOD($A245,ChapterTable!$R$20)&lt;&gt;0),"","보스")&amp;"인게임누적합배수",ChapterTable!$R:$S,2,0)*D245)
  )
  )
  )
)</f>
        <v>253.125</v>
      </c>
      <c r="G245" t="s">
        <v>715</v>
      </c>
      <c r="J245" t="str">
        <f>IF(ISBLANK(I245),"",
IFERROR(VLOOKUP(I245,[1]StringTable!$1:$1048576,MATCH("kor|String",[1]StringTable!$1:$1,0),0),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9"/>
        <v>1</v>
      </c>
      <c r="AJ245">
        <f t="shared" si="27"/>
        <v>1</v>
      </c>
      <c r="AK245">
        <f t="shared" si="28"/>
        <v>1</v>
      </c>
      <c r="AL245">
        <v>0</v>
      </c>
    </row>
    <row r="246" spans="1:38" x14ac:dyDescent="0.3">
      <c r="A246">
        <v>5</v>
      </c>
      <c r="B246">
        <v>9</v>
      </c>
      <c r="C246">
        <f>IF(OR($L246=TRUE,$A246=0,MOD($A246,ChapterTable!$R$20)&lt;&gt;0),
MAX(0,INT(($B246+ChapterTable!$P$26+VLOOKUP(SUBSTITUTE(C$1,"성장단계","")&amp;"단계오프셋",ChapterTable!$R:$S,2,0))/ChapterTable!$P$23)),
MAX(0,INT(($B246+ChapterTable!$R$26+VLOOKUP(SUBSTITUTE(C$1,"성장단계","")&amp;"보스단계오프셋",ChapterTable!$R:$S,2,0))/ChapterTable!$R$23)))</f>
        <v>1</v>
      </c>
      <c r="D246">
        <f>IF(OR($L246=TRUE,$A246=0,MOD($A246,ChapterTable!$R$20)&lt;&gt;0),
MAX(0,INT(($B246+ChapterTable!$P$26+VLOOKUP(SUBSTITUTE(D$1,"성장단계","")&amp;"단계오프셋",ChapterTable!$R:$S,2,0))/ChapterTable!$P$23)),
MAX(0,INT(($B246+ChapterTable!$R$26+VLOOKUP(SUBSTITUTE(D$1,"성장단계","")&amp;"보스단계오프셋",ChapterTable!$R:$S,2,0))/ChapterTable!$R$23)))</f>
        <v>0</v>
      </c>
      <c r="E246" s="1">
        <f ca="1">IF(AND($A246=0,$B246=1),
    VLOOKUP(1,ChapterTable!$1:$1048576,MATCH("최종"&amp;SUBSTITUTE(SUBSTITUTE(E$1,"standard",""),"|Float",""),ChapterTable!$1:$1,0),0)*ChapterTable!$P$17,
  IF(AND($A246=0,$B246=0),
    E247,
  IF($B246=0,
    VLOOKUP($A246,ChapterTable!$1:$1048576,MATCH("최종"&amp;SUBSTITUTE(SUBSTITUTE(E$1,"standard",""),"|Float",""),ChapterTable!$1:$1,0),0),
  IF($B246=1,
    IF($L246=FALSE,
      VLOOKUP($A246,ChapterTable!$1:$1048576,MATCH("최종"&amp;SUBSTITUTE(SUBSTITUTE(E$1,"standard",""),"|Float",""),ChapterTable!$1:$1,0),0),
      VLOOKUP($A246-ChapterTable!$P$11,ChapterTable!$1:$1048576,MATCH("최종"&amp;SUBSTITUTE(SUBSTITUTE(E$1,"standard",""),"|Float",""),ChapterTable!$1:$1,0),0)*ChapterTable!$P$14
    ),
  OFFSET(E246,-$B246+IF($L246,1,0),0)*IF($B246&gt;OFFSET($B246,1,0),ChapterTable!$R$17,1)*
    (VLOOKUP(SUBSTITUTE(SUBSTITUTE(E$1,"standard",""),"|Float","")&amp;IF(OR($L246=TRUE,$A246=0,MOD($A246,ChapterTable!$R$20)&lt;&gt;0),"","보스")&amp;"인게임누적곱배수",ChapterTable!$R:$S,2,0)^C246
    +VLOOKUP(SUBSTITUTE(SUBSTITUTE(E$1,"standard",""),"|Float","")&amp;IF(OR($L246=TRUE,$A246=0,MOD($A246,ChapterTable!$R$20)&lt;&gt;0),"","보스")&amp;"인게임누적합배수",ChapterTable!$R:$S,2,0)*C246)
  )
  )
  )
)</f>
        <v>729</v>
      </c>
      <c r="F246" s="1">
        <f ca="1">IF(AND($A246=0,$B246=1),
    VLOOKUP(1,ChapterTable!$1:$1048576,MATCH("최종"&amp;SUBSTITUTE(SUBSTITUTE(F$1,"standard",""),"|Float",""),ChapterTable!$1:$1,0),0)*ChapterTable!$P$17,
  IF(AND($A246=0,$B246=0),
    F247,
  IF($B246=0,
    VLOOKUP($A246,ChapterTable!$1:$1048576,MATCH("최종"&amp;SUBSTITUTE(SUBSTITUTE(F$1,"standard",""),"|Float",""),ChapterTable!$1:$1,0),0),
  IF($B246=1,
    IF($L246=FALSE,
      VLOOKUP($A246,ChapterTable!$1:$1048576,MATCH("최종"&amp;SUBSTITUTE(SUBSTITUTE(F$1,"standard",""),"|Float",""),ChapterTable!$1:$1,0),0),
      VLOOKUP($A246-ChapterTable!$P$11,ChapterTable!$1:$1048576,MATCH("최종"&amp;SUBSTITUTE(SUBSTITUTE(F$1,"standard",""),"|Float",""),ChapterTable!$1:$1,0),0)*ChapterTable!$P$14
    ),
  OFFSET(F246,-$B246+IF($L246,1,0),0)*
    (VLOOKUP(SUBSTITUTE(SUBSTITUTE(F$1,"standard",""),"|Float","")&amp;IF(OR($L246=TRUE,$A246=0,MOD($A246,ChapterTable!$R$20)&lt;&gt;0),"","보스")&amp;"인게임누적곱배수",ChapterTable!$R:$S,2,0)^D246
    +VLOOKUP(SUBSTITUTE(SUBSTITUTE(F$1,"standard",""),"|Float","")&amp;IF(OR($L246=TRUE,$A246=0,MOD($A246,ChapterTable!$R$20)&lt;&gt;0),"","보스")&amp;"인게임누적합배수",ChapterTable!$R:$S,2,0)*D246)
  )
  )
  )
)</f>
        <v>253.125</v>
      </c>
      <c r="G246" t="s">
        <v>715</v>
      </c>
      <c r="J246" t="str">
        <f>IF(ISBLANK(I246),"",
IFERROR(VLOOKUP(I246,[1]StringTable!$1:$1048576,MATCH("kor|String",[1]StringTable!$1:$1,0),0),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9"/>
        <v>1</v>
      </c>
      <c r="AJ246">
        <f t="shared" si="27"/>
        <v>1</v>
      </c>
      <c r="AK246">
        <f t="shared" si="28"/>
        <v>1</v>
      </c>
      <c r="AL246">
        <v>0</v>
      </c>
    </row>
    <row r="247" spans="1:38" x14ac:dyDescent="0.3">
      <c r="A247">
        <v>5</v>
      </c>
      <c r="B247">
        <v>10</v>
      </c>
      <c r="C247">
        <f>IF(OR($L247=TRUE,$A247=0,MOD($A247,ChapterTable!$R$20)&lt;&gt;0),
MAX(0,INT(($B247+ChapterTable!$P$26+VLOOKUP(SUBSTITUTE(C$1,"성장단계","")&amp;"단계오프셋",ChapterTable!$R:$S,2,0))/ChapterTable!$P$23)),
MAX(0,INT(($B247+ChapterTable!$R$26+VLOOKUP(SUBSTITUTE(C$1,"성장단계","")&amp;"보스단계오프셋",ChapterTable!$R:$S,2,0))/ChapterTable!$R$23)))</f>
        <v>1</v>
      </c>
      <c r="D247">
        <f>IF(OR($L247=TRUE,$A247=0,MOD($A247,ChapterTable!$R$20)&lt;&gt;0),
MAX(0,INT(($B247+ChapterTable!$P$26+VLOOKUP(SUBSTITUTE(D$1,"성장단계","")&amp;"단계오프셋",ChapterTable!$R:$S,2,0))/ChapterTable!$P$23)),
MAX(0,INT(($B247+ChapterTable!$R$26+VLOOKUP(SUBSTITUTE(D$1,"성장단계","")&amp;"보스단계오프셋",ChapterTable!$R:$S,2,0))/ChapterTable!$R$23)))</f>
        <v>0</v>
      </c>
      <c r="E247" s="1">
        <f ca="1">IF(AND($A247=0,$B247=1),
    VLOOKUP(1,ChapterTable!$1:$1048576,MATCH("최종"&amp;SUBSTITUTE(SUBSTITUTE(E$1,"standard",""),"|Float",""),ChapterTable!$1:$1,0),0)*ChapterTable!$P$17,
  IF(AND($A247=0,$B247=0),
    E248,
  IF($B247=0,
    VLOOKUP($A247,ChapterTable!$1:$1048576,MATCH("최종"&amp;SUBSTITUTE(SUBSTITUTE(E$1,"standard",""),"|Float",""),ChapterTable!$1:$1,0),0),
  IF($B247=1,
    IF($L247=FALSE,
      VLOOKUP($A247,ChapterTable!$1:$1048576,MATCH("최종"&amp;SUBSTITUTE(SUBSTITUTE(E$1,"standard",""),"|Float",""),ChapterTable!$1:$1,0),0),
      VLOOKUP($A247-ChapterTable!$P$11,ChapterTable!$1:$1048576,MATCH("최종"&amp;SUBSTITUTE(SUBSTITUTE(E$1,"standard",""),"|Float",""),ChapterTable!$1:$1,0),0)*ChapterTable!$P$14
    ),
  OFFSET(E247,-$B247+IF($L247,1,0),0)*IF($B247&gt;OFFSET($B247,1,0),ChapterTable!$R$17,1)*
    (VLOOKUP(SUBSTITUTE(SUBSTITUTE(E$1,"standard",""),"|Float","")&amp;IF(OR($L247=TRUE,$A247=0,MOD($A247,ChapterTable!$R$20)&lt;&gt;0),"","보스")&amp;"인게임누적곱배수",ChapterTable!$R:$S,2,0)^C247
    +VLOOKUP(SUBSTITUTE(SUBSTITUTE(E$1,"standard",""),"|Float","")&amp;IF(OR($L247=TRUE,$A247=0,MOD($A247,ChapterTable!$R$20)&lt;&gt;0),"","보스")&amp;"인게임누적합배수",ChapterTable!$R:$S,2,0)*C247)
  )
  )
  )
)</f>
        <v>729</v>
      </c>
      <c r="F247" s="1">
        <f ca="1">IF(AND($A247=0,$B247=1),
    VLOOKUP(1,ChapterTable!$1:$1048576,MATCH("최종"&amp;SUBSTITUTE(SUBSTITUTE(F$1,"standard",""),"|Float",""),ChapterTable!$1:$1,0),0)*ChapterTable!$P$17,
  IF(AND($A247=0,$B247=0),
    F248,
  IF($B247=0,
    VLOOKUP($A247,ChapterTable!$1:$1048576,MATCH("최종"&amp;SUBSTITUTE(SUBSTITUTE(F$1,"standard",""),"|Float",""),ChapterTable!$1:$1,0),0),
  IF($B247=1,
    IF($L247=FALSE,
      VLOOKUP($A247,ChapterTable!$1:$1048576,MATCH("최종"&amp;SUBSTITUTE(SUBSTITUTE(F$1,"standard",""),"|Float",""),ChapterTable!$1:$1,0),0),
      VLOOKUP($A247-ChapterTable!$P$11,ChapterTable!$1:$1048576,MATCH("최종"&amp;SUBSTITUTE(SUBSTITUTE(F$1,"standard",""),"|Float",""),ChapterTable!$1:$1,0),0)*ChapterTable!$P$14
    ),
  OFFSET(F247,-$B247+IF($L247,1,0),0)*
    (VLOOKUP(SUBSTITUTE(SUBSTITUTE(F$1,"standard",""),"|Float","")&amp;IF(OR($L247=TRUE,$A247=0,MOD($A247,ChapterTable!$R$20)&lt;&gt;0),"","보스")&amp;"인게임누적곱배수",ChapterTable!$R:$S,2,0)^D247
    +VLOOKUP(SUBSTITUTE(SUBSTITUTE(F$1,"standard",""),"|Float","")&amp;IF(OR($L247=TRUE,$A247=0,MOD($A247,ChapterTable!$R$20)&lt;&gt;0),"","보스")&amp;"인게임누적합배수",ChapterTable!$R:$S,2,0)*D247)
  )
  )
  )
)</f>
        <v>253.125</v>
      </c>
      <c r="G247" t="s">
        <v>715</v>
      </c>
      <c r="J247" t="str">
        <f>IF(ISBLANK(I247),"",
IFERROR(VLOOKUP(I247,[1]StringTable!$1:$1048576,MATCH("kor|String",[1]StringTable!$1:$1,0),0),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9"/>
        <v>1</v>
      </c>
      <c r="AJ247">
        <f t="shared" si="27"/>
        <v>1</v>
      </c>
      <c r="AK247">
        <f t="shared" si="28"/>
        <v>1</v>
      </c>
      <c r="AL247">
        <v>0</v>
      </c>
    </row>
    <row r="248" spans="1:38" x14ac:dyDescent="0.3">
      <c r="A248">
        <v>5</v>
      </c>
      <c r="B248">
        <v>11</v>
      </c>
      <c r="C248">
        <f>IF(OR($L248=TRUE,$A248=0,MOD($A248,ChapterTable!$R$20)&lt;&gt;0),
MAX(0,INT(($B248+ChapterTable!$P$26+VLOOKUP(SUBSTITUTE(C$1,"성장단계","")&amp;"단계오프셋",ChapterTable!$R:$S,2,0))/ChapterTable!$P$23)),
MAX(0,INT(($B248+ChapterTable!$R$26+VLOOKUP(SUBSTITUTE(C$1,"성장단계","")&amp;"보스단계오프셋",ChapterTable!$R:$S,2,0))/ChapterTable!$R$23)))</f>
        <v>1</v>
      </c>
      <c r="D248">
        <f>IF(OR($L248=TRUE,$A248=0,MOD($A248,ChapterTable!$R$20)&lt;&gt;0),
MAX(0,INT(($B248+ChapterTable!$P$26+VLOOKUP(SUBSTITUTE(D$1,"성장단계","")&amp;"단계오프셋",ChapterTable!$R:$S,2,0))/ChapterTable!$P$23)),
MAX(0,INT(($B248+ChapterTable!$R$26+VLOOKUP(SUBSTITUTE(D$1,"성장단계","")&amp;"보스단계오프셋",ChapterTable!$R:$S,2,0))/ChapterTable!$R$23)))</f>
        <v>1</v>
      </c>
      <c r="E248" s="1">
        <f ca="1">IF(AND($A248=0,$B248=1),
    VLOOKUP(1,ChapterTable!$1:$1048576,MATCH("최종"&amp;SUBSTITUTE(SUBSTITUTE(E$1,"standard",""),"|Float",""),ChapterTable!$1:$1,0),0)*ChapterTable!$P$17,
  IF(AND($A248=0,$B248=0),
    E249,
  IF($B248=0,
    VLOOKUP($A248,ChapterTable!$1:$1048576,MATCH("최종"&amp;SUBSTITUTE(SUBSTITUTE(E$1,"standard",""),"|Float",""),ChapterTable!$1:$1,0),0),
  IF($B248=1,
    IF($L248=FALSE,
      VLOOKUP($A248,ChapterTable!$1:$1048576,MATCH("최종"&amp;SUBSTITUTE(SUBSTITUTE(E$1,"standard",""),"|Float",""),ChapterTable!$1:$1,0),0),
      VLOOKUP($A248-ChapterTable!$P$11,ChapterTable!$1:$1048576,MATCH("최종"&amp;SUBSTITUTE(SUBSTITUTE(E$1,"standard",""),"|Float",""),ChapterTable!$1:$1,0),0)*ChapterTable!$P$14
    ),
  OFFSET(E248,-$B248+IF($L248,1,0),0)*IF($B248&gt;OFFSET($B248,1,0),ChapterTable!$R$17,1)*
    (VLOOKUP(SUBSTITUTE(SUBSTITUTE(E$1,"standard",""),"|Float","")&amp;IF(OR($L248=TRUE,$A248=0,MOD($A248,ChapterTable!$R$20)&lt;&gt;0),"","보스")&amp;"인게임누적곱배수",ChapterTable!$R:$S,2,0)^C248
    +VLOOKUP(SUBSTITUTE(SUBSTITUTE(E$1,"standard",""),"|Float","")&amp;IF(OR($L248=TRUE,$A248=0,MOD($A248,ChapterTable!$R$20)&lt;&gt;0),"","보스")&amp;"인게임누적합배수",ChapterTable!$R:$S,2,0)*C248)
  )
  )
  )
)</f>
        <v>729</v>
      </c>
      <c r="F248" s="1">
        <f ca="1">IF(AND($A248=0,$B248=1),
    VLOOKUP(1,ChapterTable!$1:$1048576,MATCH("최종"&amp;SUBSTITUTE(SUBSTITUTE(F$1,"standard",""),"|Float",""),ChapterTable!$1:$1,0),0)*ChapterTable!$P$17,
  IF(AND($A248=0,$B248=0),
    F249,
  IF($B248=0,
    VLOOKUP($A248,ChapterTable!$1:$1048576,MATCH("최종"&amp;SUBSTITUTE(SUBSTITUTE(F$1,"standard",""),"|Float",""),ChapterTable!$1:$1,0),0),
  IF($B248=1,
    IF($L248=FALSE,
      VLOOKUP($A248,ChapterTable!$1:$1048576,MATCH("최종"&amp;SUBSTITUTE(SUBSTITUTE(F$1,"standard",""),"|Float",""),ChapterTable!$1:$1,0),0),
      VLOOKUP($A248-ChapterTable!$P$11,ChapterTable!$1:$1048576,MATCH("최종"&amp;SUBSTITUTE(SUBSTITUTE(F$1,"standard",""),"|Float",""),ChapterTable!$1:$1,0),0)*ChapterTable!$P$14
    ),
  OFFSET(F248,-$B248+IF($L248,1,0),0)*
    (VLOOKUP(SUBSTITUTE(SUBSTITUTE(F$1,"standard",""),"|Float","")&amp;IF(OR($L248=TRUE,$A248=0,MOD($A248,ChapterTable!$R$20)&lt;&gt;0),"","보스")&amp;"인게임누적곱배수",ChapterTable!$R:$S,2,0)^D248
    +VLOOKUP(SUBSTITUTE(SUBSTITUTE(F$1,"standard",""),"|Float","")&amp;IF(OR($L248=TRUE,$A248=0,MOD($A248,ChapterTable!$R$20)&lt;&gt;0),"","보스")&amp;"인게임누적합배수",ChapterTable!$R:$S,2,0)*D248)
  )
  )
  )
)</f>
        <v>272.109375</v>
      </c>
      <c r="G248" t="s">
        <v>715</v>
      </c>
      <c r="J248" t="str">
        <f>IF(ISBLANK(I248),"",
IFERROR(VLOOKUP(I248,[1]StringTable!$1:$1048576,MATCH("kor|String",[1]StringTable!$1:$1,0),0),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9"/>
        <v>0.5</v>
      </c>
      <c r="AJ248">
        <f t="shared" si="27"/>
        <v>0.54666666600000002</v>
      </c>
      <c r="AK248">
        <f t="shared" si="28"/>
        <v>1</v>
      </c>
      <c r="AL248">
        <v>0</v>
      </c>
    </row>
    <row r="249" spans="1:38" x14ac:dyDescent="0.3">
      <c r="A249">
        <v>5</v>
      </c>
      <c r="B249">
        <v>12</v>
      </c>
      <c r="C249">
        <f>IF(OR($L249=TRUE,$A249=0,MOD($A249,ChapterTable!$R$20)&lt;&gt;0),
MAX(0,INT(($B249+ChapterTable!$P$26+VLOOKUP(SUBSTITUTE(C$1,"성장단계","")&amp;"단계오프셋",ChapterTable!$R:$S,2,0))/ChapterTable!$P$23)),
MAX(0,INT(($B249+ChapterTable!$R$26+VLOOKUP(SUBSTITUTE(C$1,"성장단계","")&amp;"보스단계오프셋",ChapterTable!$R:$S,2,0))/ChapterTable!$R$23)))</f>
        <v>1</v>
      </c>
      <c r="D249">
        <f>IF(OR($L249=TRUE,$A249=0,MOD($A249,ChapterTable!$R$20)&lt;&gt;0),
MAX(0,INT(($B249+ChapterTable!$P$26+VLOOKUP(SUBSTITUTE(D$1,"성장단계","")&amp;"단계오프셋",ChapterTable!$R:$S,2,0))/ChapterTable!$P$23)),
MAX(0,INT(($B249+ChapterTable!$R$26+VLOOKUP(SUBSTITUTE(D$1,"성장단계","")&amp;"보스단계오프셋",ChapterTable!$R:$S,2,0))/ChapterTable!$R$23)))</f>
        <v>1</v>
      </c>
      <c r="E249" s="1">
        <f ca="1">IF(AND($A249=0,$B249=1),
    VLOOKUP(1,ChapterTable!$1:$1048576,MATCH("최종"&amp;SUBSTITUTE(SUBSTITUTE(E$1,"standard",""),"|Float",""),ChapterTable!$1:$1,0),0)*ChapterTable!$P$17,
  IF(AND($A249=0,$B249=0),
    E250,
  IF($B249=0,
    VLOOKUP($A249,ChapterTable!$1:$1048576,MATCH("최종"&amp;SUBSTITUTE(SUBSTITUTE(E$1,"standard",""),"|Float",""),ChapterTable!$1:$1,0),0),
  IF($B249=1,
    IF($L249=FALSE,
      VLOOKUP($A249,ChapterTable!$1:$1048576,MATCH("최종"&amp;SUBSTITUTE(SUBSTITUTE(E$1,"standard",""),"|Float",""),ChapterTable!$1:$1,0),0),
      VLOOKUP($A249-ChapterTable!$P$11,ChapterTable!$1:$1048576,MATCH("최종"&amp;SUBSTITUTE(SUBSTITUTE(E$1,"standard",""),"|Float",""),ChapterTable!$1:$1,0),0)*ChapterTable!$P$14
    ),
  OFFSET(E249,-$B249+IF($L249,1,0),0)*IF($B249&gt;OFFSET($B249,1,0),ChapterTable!$R$17,1)*
    (VLOOKUP(SUBSTITUTE(SUBSTITUTE(E$1,"standard",""),"|Float","")&amp;IF(OR($L249=TRUE,$A249=0,MOD($A249,ChapterTable!$R$20)&lt;&gt;0),"","보스")&amp;"인게임누적곱배수",ChapterTable!$R:$S,2,0)^C249
    +VLOOKUP(SUBSTITUTE(SUBSTITUTE(E$1,"standard",""),"|Float","")&amp;IF(OR($L249=TRUE,$A249=0,MOD($A249,ChapterTable!$R$20)&lt;&gt;0),"","보스")&amp;"인게임누적합배수",ChapterTable!$R:$S,2,0)*C249)
  )
  )
  )
)</f>
        <v>729</v>
      </c>
      <c r="F249" s="1">
        <f ca="1">IF(AND($A249=0,$B249=1),
    VLOOKUP(1,ChapterTable!$1:$1048576,MATCH("최종"&amp;SUBSTITUTE(SUBSTITUTE(F$1,"standard",""),"|Float",""),ChapterTable!$1:$1,0),0)*ChapterTable!$P$17,
  IF(AND($A249=0,$B249=0),
    F250,
  IF($B249=0,
    VLOOKUP($A249,ChapterTable!$1:$1048576,MATCH("최종"&amp;SUBSTITUTE(SUBSTITUTE(F$1,"standard",""),"|Float",""),ChapterTable!$1:$1,0),0),
  IF($B249=1,
    IF($L249=FALSE,
      VLOOKUP($A249,ChapterTable!$1:$1048576,MATCH("최종"&amp;SUBSTITUTE(SUBSTITUTE(F$1,"standard",""),"|Float",""),ChapterTable!$1:$1,0),0),
      VLOOKUP($A249-ChapterTable!$P$11,ChapterTable!$1:$1048576,MATCH("최종"&amp;SUBSTITUTE(SUBSTITUTE(F$1,"standard",""),"|Float",""),ChapterTable!$1:$1,0),0)*ChapterTable!$P$14
    ),
  OFFSET(F249,-$B249+IF($L249,1,0),0)*
    (VLOOKUP(SUBSTITUTE(SUBSTITUTE(F$1,"standard",""),"|Float","")&amp;IF(OR($L249=TRUE,$A249=0,MOD($A249,ChapterTable!$R$20)&lt;&gt;0),"","보스")&amp;"인게임누적곱배수",ChapterTable!$R:$S,2,0)^D249
    +VLOOKUP(SUBSTITUTE(SUBSTITUTE(F$1,"standard",""),"|Float","")&amp;IF(OR($L249=TRUE,$A249=0,MOD($A249,ChapterTable!$R$20)&lt;&gt;0),"","보스")&amp;"인게임누적합배수",ChapterTable!$R:$S,2,0)*D249)
  )
  )
  )
)</f>
        <v>272.109375</v>
      </c>
      <c r="G249" t="s">
        <v>715</v>
      </c>
      <c r="J249" t="str">
        <f>IF(ISBLANK(I249),"",
IFERROR(VLOOKUP(I249,[1]StringTable!$1:$1048576,MATCH("kor|String",[1]StringTable!$1:$1,0),0),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9"/>
        <v>0.5</v>
      </c>
      <c r="AJ249">
        <f t="shared" si="27"/>
        <v>0.54666666600000002</v>
      </c>
      <c r="AK249">
        <f t="shared" si="28"/>
        <v>1</v>
      </c>
      <c r="AL249">
        <v>0</v>
      </c>
    </row>
    <row r="250" spans="1:38" x14ac:dyDescent="0.3">
      <c r="A250">
        <v>5</v>
      </c>
      <c r="B250">
        <v>13</v>
      </c>
      <c r="C250">
        <f>IF(OR($L250=TRUE,$A250=0,MOD($A250,ChapterTable!$R$20)&lt;&gt;0),
MAX(0,INT(($B250+ChapterTable!$P$26+VLOOKUP(SUBSTITUTE(C$1,"성장단계","")&amp;"단계오프셋",ChapterTable!$R:$S,2,0))/ChapterTable!$P$23)),
MAX(0,INT(($B250+ChapterTable!$R$26+VLOOKUP(SUBSTITUTE(C$1,"성장단계","")&amp;"보스단계오프셋",ChapterTable!$R:$S,2,0))/ChapterTable!$R$23)))</f>
        <v>1</v>
      </c>
      <c r="D250">
        <f>IF(OR($L250=TRUE,$A250=0,MOD($A250,ChapterTable!$R$20)&lt;&gt;0),
MAX(0,INT(($B250+ChapterTable!$P$26+VLOOKUP(SUBSTITUTE(D$1,"성장단계","")&amp;"단계오프셋",ChapterTable!$R:$S,2,0))/ChapterTable!$P$23)),
MAX(0,INT(($B250+ChapterTable!$R$26+VLOOKUP(SUBSTITUTE(D$1,"성장단계","")&amp;"보스단계오프셋",ChapterTable!$R:$S,2,0))/ChapterTable!$R$23)))</f>
        <v>1</v>
      </c>
      <c r="E250" s="1">
        <f ca="1">IF(AND($A250=0,$B250=1),
    VLOOKUP(1,ChapterTable!$1:$1048576,MATCH("최종"&amp;SUBSTITUTE(SUBSTITUTE(E$1,"standard",""),"|Float",""),ChapterTable!$1:$1,0),0)*ChapterTable!$P$17,
  IF(AND($A250=0,$B250=0),
    E251,
  IF($B250=0,
    VLOOKUP($A250,ChapterTable!$1:$1048576,MATCH("최종"&amp;SUBSTITUTE(SUBSTITUTE(E$1,"standard",""),"|Float",""),ChapterTable!$1:$1,0),0),
  IF($B250=1,
    IF($L250=FALSE,
      VLOOKUP($A250,ChapterTable!$1:$1048576,MATCH("최종"&amp;SUBSTITUTE(SUBSTITUTE(E$1,"standard",""),"|Float",""),ChapterTable!$1:$1,0),0),
      VLOOKUP($A250-ChapterTable!$P$11,ChapterTable!$1:$1048576,MATCH("최종"&amp;SUBSTITUTE(SUBSTITUTE(E$1,"standard",""),"|Float",""),ChapterTable!$1:$1,0),0)*ChapterTable!$P$14
    ),
  OFFSET(E250,-$B250+IF($L250,1,0),0)*IF($B250&gt;OFFSET($B250,1,0),ChapterTable!$R$17,1)*
    (VLOOKUP(SUBSTITUTE(SUBSTITUTE(E$1,"standard",""),"|Float","")&amp;IF(OR($L250=TRUE,$A250=0,MOD($A250,ChapterTable!$R$20)&lt;&gt;0),"","보스")&amp;"인게임누적곱배수",ChapterTable!$R:$S,2,0)^C250
    +VLOOKUP(SUBSTITUTE(SUBSTITUTE(E$1,"standard",""),"|Float","")&amp;IF(OR($L250=TRUE,$A250=0,MOD($A250,ChapterTable!$R$20)&lt;&gt;0),"","보스")&amp;"인게임누적합배수",ChapterTable!$R:$S,2,0)*C250)
  )
  )
  )
)</f>
        <v>729</v>
      </c>
      <c r="F250" s="1">
        <f ca="1">IF(AND($A250=0,$B250=1),
    VLOOKUP(1,ChapterTable!$1:$1048576,MATCH("최종"&amp;SUBSTITUTE(SUBSTITUTE(F$1,"standard",""),"|Float",""),ChapterTable!$1:$1,0),0)*ChapterTable!$P$17,
  IF(AND($A250=0,$B250=0),
    F251,
  IF($B250=0,
    VLOOKUP($A250,ChapterTable!$1:$1048576,MATCH("최종"&amp;SUBSTITUTE(SUBSTITUTE(F$1,"standard",""),"|Float",""),ChapterTable!$1:$1,0),0),
  IF($B250=1,
    IF($L250=FALSE,
      VLOOKUP($A250,ChapterTable!$1:$1048576,MATCH("최종"&amp;SUBSTITUTE(SUBSTITUTE(F$1,"standard",""),"|Float",""),ChapterTable!$1:$1,0),0),
      VLOOKUP($A250-ChapterTable!$P$11,ChapterTable!$1:$1048576,MATCH("최종"&amp;SUBSTITUTE(SUBSTITUTE(F$1,"standard",""),"|Float",""),ChapterTable!$1:$1,0),0)*ChapterTable!$P$14
    ),
  OFFSET(F250,-$B250+IF($L250,1,0),0)*
    (VLOOKUP(SUBSTITUTE(SUBSTITUTE(F$1,"standard",""),"|Float","")&amp;IF(OR($L250=TRUE,$A250=0,MOD($A250,ChapterTable!$R$20)&lt;&gt;0),"","보스")&amp;"인게임누적곱배수",ChapterTable!$R:$S,2,0)^D250
    +VLOOKUP(SUBSTITUTE(SUBSTITUTE(F$1,"standard",""),"|Float","")&amp;IF(OR($L250=TRUE,$A250=0,MOD($A250,ChapterTable!$R$20)&lt;&gt;0),"","보스")&amp;"인게임누적합배수",ChapterTable!$R:$S,2,0)*D250)
  )
  )
  )
)</f>
        <v>272.109375</v>
      </c>
      <c r="G250" t="s">
        <v>715</v>
      </c>
      <c r="J250" t="str">
        <f>IF(ISBLANK(I250),"",
IFERROR(VLOOKUP(I250,[1]StringTable!$1:$1048576,MATCH("kor|String",[1]StringTable!$1:$1,0),0),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9"/>
        <v>0.5</v>
      </c>
      <c r="AJ250">
        <f t="shared" si="27"/>
        <v>0.54666666600000002</v>
      </c>
      <c r="AK250">
        <f t="shared" si="28"/>
        <v>1</v>
      </c>
      <c r="AL250">
        <v>0</v>
      </c>
    </row>
    <row r="251" spans="1:38" x14ac:dyDescent="0.3">
      <c r="A251">
        <v>5</v>
      </c>
      <c r="B251">
        <v>14</v>
      </c>
      <c r="C251">
        <f>IF(OR($L251=TRUE,$A251=0,MOD($A251,ChapterTable!$R$20)&lt;&gt;0),
MAX(0,INT(($B251+ChapterTable!$P$26+VLOOKUP(SUBSTITUTE(C$1,"성장단계","")&amp;"단계오프셋",ChapterTable!$R:$S,2,0))/ChapterTable!$P$23)),
MAX(0,INT(($B251+ChapterTable!$R$26+VLOOKUP(SUBSTITUTE(C$1,"성장단계","")&amp;"보스단계오프셋",ChapterTable!$R:$S,2,0))/ChapterTable!$R$23)))</f>
        <v>1</v>
      </c>
      <c r="D251">
        <f>IF(OR($L251=TRUE,$A251=0,MOD($A251,ChapterTable!$R$20)&lt;&gt;0),
MAX(0,INT(($B251+ChapterTable!$P$26+VLOOKUP(SUBSTITUTE(D$1,"성장단계","")&amp;"단계오프셋",ChapterTable!$R:$S,2,0))/ChapterTable!$P$23)),
MAX(0,INT(($B251+ChapterTable!$R$26+VLOOKUP(SUBSTITUTE(D$1,"성장단계","")&amp;"보스단계오프셋",ChapterTable!$R:$S,2,0))/ChapterTable!$R$23)))</f>
        <v>1</v>
      </c>
      <c r="E251" s="1">
        <f ca="1">IF(AND($A251=0,$B251=1),
    VLOOKUP(1,ChapterTable!$1:$1048576,MATCH("최종"&amp;SUBSTITUTE(SUBSTITUTE(E$1,"standard",""),"|Float",""),ChapterTable!$1:$1,0),0)*ChapterTable!$P$17,
  IF(AND($A251=0,$B251=0),
    E252,
  IF($B251=0,
    VLOOKUP($A251,ChapterTable!$1:$1048576,MATCH("최종"&amp;SUBSTITUTE(SUBSTITUTE(E$1,"standard",""),"|Float",""),ChapterTable!$1:$1,0),0),
  IF($B251=1,
    IF($L251=FALSE,
      VLOOKUP($A251,ChapterTable!$1:$1048576,MATCH("최종"&amp;SUBSTITUTE(SUBSTITUTE(E$1,"standard",""),"|Float",""),ChapterTable!$1:$1,0),0),
      VLOOKUP($A251-ChapterTable!$P$11,ChapterTable!$1:$1048576,MATCH("최종"&amp;SUBSTITUTE(SUBSTITUTE(E$1,"standard",""),"|Float",""),ChapterTable!$1:$1,0),0)*ChapterTable!$P$14
    ),
  OFFSET(E251,-$B251+IF($L251,1,0),0)*IF($B251&gt;OFFSET($B251,1,0),ChapterTable!$R$17,1)*
    (VLOOKUP(SUBSTITUTE(SUBSTITUTE(E$1,"standard",""),"|Float","")&amp;IF(OR($L251=TRUE,$A251=0,MOD($A251,ChapterTable!$R$20)&lt;&gt;0),"","보스")&amp;"인게임누적곱배수",ChapterTable!$R:$S,2,0)^C251
    +VLOOKUP(SUBSTITUTE(SUBSTITUTE(E$1,"standard",""),"|Float","")&amp;IF(OR($L251=TRUE,$A251=0,MOD($A251,ChapterTable!$R$20)&lt;&gt;0),"","보스")&amp;"인게임누적합배수",ChapterTable!$R:$S,2,0)*C251)
  )
  )
  )
)</f>
        <v>729</v>
      </c>
      <c r="F251" s="1">
        <f ca="1">IF(AND($A251=0,$B251=1),
    VLOOKUP(1,ChapterTable!$1:$1048576,MATCH("최종"&amp;SUBSTITUTE(SUBSTITUTE(F$1,"standard",""),"|Float",""),ChapterTable!$1:$1,0),0)*ChapterTable!$P$17,
  IF(AND($A251=0,$B251=0),
    F252,
  IF($B251=0,
    VLOOKUP($A251,ChapterTable!$1:$1048576,MATCH("최종"&amp;SUBSTITUTE(SUBSTITUTE(F$1,"standard",""),"|Float",""),ChapterTable!$1:$1,0),0),
  IF($B251=1,
    IF($L251=FALSE,
      VLOOKUP($A251,ChapterTable!$1:$1048576,MATCH("최종"&amp;SUBSTITUTE(SUBSTITUTE(F$1,"standard",""),"|Float",""),ChapterTable!$1:$1,0),0),
      VLOOKUP($A251-ChapterTable!$P$11,ChapterTable!$1:$1048576,MATCH("최종"&amp;SUBSTITUTE(SUBSTITUTE(F$1,"standard",""),"|Float",""),ChapterTable!$1:$1,0),0)*ChapterTable!$P$14
    ),
  OFFSET(F251,-$B251+IF($L251,1,0),0)*
    (VLOOKUP(SUBSTITUTE(SUBSTITUTE(F$1,"standard",""),"|Float","")&amp;IF(OR($L251=TRUE,$A251=0,MOD($A251,ChapterTable!$R$20)&lt;&gt;0),"","보스")&amp;"인게임누적곱배수",ChapterTable!$R:$S,2,0)^D251
    +VLOOKUP(SUBSTITUTE(SUBSTITUTE(F$1,"standard",""),"|Float","")&amp;IF(OR($L251=TRUE,$A251=0,MOD($A251,ChapterTable!$R$20)&lt;&gt;0),"","보스")&amp;"인게임누적합배수",ChapterTable!$R:$S,2,0)*D251)
  )
  )
  )
)</f>
        <v>272.109375</v>
      </c>
      <c r="G251" t="s">
        <v>715</v>
      </c>
      <c r="J251" t="str">
        <f>IF(ISBLANK(I251),"",
IFERROR(VLOOKUP(I251,[1]StringTable!$1:$1048576,MATCH("kor|String",[1]StringTable!$1:$1,0),0),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9"/>
        <v>0.5</v>
      </c>
      <c r="AJ251">
        <f t="shared" si="27"/>
        <v>0.54666666600000002</v>
      </c>
      <c r="AK251">
        <f t="shared" si="28"/>
        <v>1</v>
      </c>
      <c r="AL251">
        <v>0</v>
      </c>
    </row>
    <row r="252" spans="1:38" x14ac:dyDescent="0.3">
      <c r="A252">
        <v>5</v>
      </c>
      <c r="B252">
        <v>15</v>
      </c>
      <c r="C252">
        <f>IF(OR($L252=TRUE,$A252=0,MOD($A252,ChapterTable!$R$20)&lt;&gt;0),
MAX(0,INT(($B252+ChapterTable!$P$26+VLOOKUP(SUBSTITUTE(C$1,"성장단계","")&amp;"단계오프셋",ChapterTable!$R:$S,2,0))/ChapterTable!$P$23)),
MAX(0,INT(($B252+ChapterTable!$R$26+VLOOKUP(SUBSTITUTE(C$1,"성장단계","")&amp;"보스단계오프셋",ChapterTable!$R:$S,2,0))/ChapterTable!$R$23)))</f>
        <v>1</v>
      </c>
      <c r="D252">
        <f>IF(OR($L252=TRUE,$A252=0,MOD($A252,ChapterTable!$R$20)&lt;&gt;0),
MAX(0,INT(($B252+ChapterTable!$P$26+VLOOKUP(SUBSTITUTE(D$1,"성장단계","")&amp;"단계오프셋",ChapterTable!$R:$S,2,0))/ChapterTable!$P$23)),
MAX(0,INT(($B252+ChapterTable!$R$26+VLOOKUP(SUBSTITUTE(D$1,"성장단계","")&amp;"보스단계오프셋",ChapterTable!$R:$S,2,0))/ChapterTable!$R$23)))</f>
        <v>1</v>
      </c>
      <c r="E252" s="1">
        <f ca="1">IF(AND($A252=0,$B252=1),
    VLOOKUP(1,ChapterTable!$1:$1048576,MATCH("최종"&amp;SUBSTITUTE(SUBSTITUTE(E$1,"standard",""),"|Float",""),ChapterTable!$1:$1,0),0)*ChapterTable!$P$17,
  IF(AND($A252=0,$B252=0),
    E253,
  IF($B252=0,
    VLOOKUP($A252,ChapterTable!$1:$1048576,MATCH("최종"&amp;SUBSTITUTE(SUBSTITUTE(E$1,"standard",""),"|Float",""),ChapterTable!$1:$1,0),0),
  IF($B252=1,
    IF($L252=FALSE,
      VLOOKUP($A252,ChapterTable!$1:$1048576,MATCH("최종"&amp;SUBSTITUTE(SUBSTITUTE(E$1,"standard",""),"|Float",""),ChapterTable!$1:$1,0),0),
      VLOOKUP($A252-ChapterTable!$P$11,ChapterTable!$1:$1048576,MATCH("최종"&amp;SUBSTITUTE(SUBSTITUTE(E$1,"standard",""),"|Float",""),ChapterTable!$1:$1,0),0)*ChapterTable!$P$14
    ),
  OFFSET(E252,-$B252+IF($L252,1,0),0)*IF($B252&gt;OFFSET($B252,1,0),ChapterTable!$R$17,1)*
    (VLOOKUP(SUBSTITUTE(SUBSTITUTE(E$1,"standard",""),"|Float","")&amp;IF(OR($L252=TRUE,$A252=0,MOD($A252,ChapterTable!$R$20)&lt;&gt;0),"","보스")&amp;"인게임누적곱배수",ChapterTable!$R:$S,2,0)^C252
    +VLOOKUP(SUBSTITUTE(SUBSTITUTE(E$1,"standard",""),"|Float","")&amp;IF(OR($L252=TRUE,$A252=0,MOD($A252,ChapterTable!$R$20)&lt;&gt;0),"","보스")&amp;"인게임누적합배수",ChapterTable!$R:$S,2,0)*C252)
  )
  )
  )
)</f>
        <v>729</v>
      </c>
      <c r="F252" s="1">
        <f ca="1">IF(AND($A252=0,$B252=1),
    VLOOKUP(1,ChapterTable!$1:$1048576,MATCH("최종"&amp;SUBSTITUTE(SUBSTITUTE(F$1,"standard",""),"|Float",""),ChapterTable!$1:$1,0),0)*ChapterTable!$P$17,
  IF(AND($A252=0,$B252=0),
    F253,
  IF($B252=0,
    VLOOKUP($A252,ChapterTable!$1:$1048576,MATCH("최종"&amp;SUBSTITUTE(SUBSTITUTE(F$1,"standard",""),"|Float",""),ChapterTable!$1:$1,0),0),
  IF($B252=1,
    IF($L252=FALSE,
      VLOOKUP($A252,ChapterTable!$1:$1048576,MATCH("최종"&amp;SUBSTITUTE(SUBSTITUTE(F$1,"standard",""),"|Float",""),ChapterTable!$1:$1,0),0),
      VLOOKUP($A252-ChapterTable!$P$11,ChapterTable!$1:$1048576,MATCH("최종"&amp;SUBSTITUTE(SUBSTITUTE(F$1,"standard",""),"|Float",""),ChapterTable!$1:$1,0),0)*ChapterTable!$P$14
    ),
  OFFSET(F252,-$B252+IF($L252,1,0),0)*
    (VLOOKUP(SUBSTITUTE(SUBSTITUTE(F$1,"standard",""),"|Float","")&amp;IF(OR($L252=TRUE,$A252=0,MOD($A252,ChapterTable!$R$20)&lt;&gt;0),"","보스")&amp;"인게임누적곱배수",ChapterTable!$R:$S,2,0)^D252
    +VLOOKUP(SUBSTITUTE(SUBSTITUTE(F$1,"standard",""),"|Float","")&amp;IF(OR($L252=TRUE,$A252=0,MOD($A252,ChapterTable!$R$20)&lt;&gt;0),"","보스")&amp;"인게임누적합배수",ChapterTable!$R:$S,2,0)*D252)
  )
  )
  )
)</f>
        <v>272.109375</v>
      </c>
      <c r="G252" t="s">
        <v>715</v>
      </c>
      <c r="J252" t="str">
        <f>IF(ISBLANK(I252),"",
IFERROR(VLOOKUP(I252,[1]StringTable!$1:$1048576,MATCH("kor|String",[1]StringTable!$1:$1,0),0),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9"/>
        <v>0.5</v>
      </c>
      <c r="AJ252">
        <f t="shared" si="27"/>
        <v>0.54666666600000002</v>
      </c>
      <c r="AK252">
        <f t="shared" si="28"/>
        <v>1</v>
      </c>
      <c r="AL252">
        <v>0</v>
      </c>
    </row>
    <row r="253" spans="1:38" x14ac:dyDescent="0.3">
      <c r="A253">
        <v>5</v>
      </c>
      <c r="B253">
        <v>16</v>
      </c>
      <c r="C253">
        <f>IF(OR($L253=TRUE,$A253=0,MOD($A253,ChapterTable!$R$20)&lt;&gt;0),
MAX(0,INT(($B253+ChapterTable!$P$26+VLOOKUP(SUBSTITUTE(C$1,"성장단계","")&amp;"단계오프셋",ChapterTable!$R:$S,2,0))/ChapterTable!$P$23)),
MAX(0,INT(($B253+ChapterTable!$R$26+VLOOKUP(SUBSTITUTE(C$1,"성장단계","")&amp;"보스단계오프셋",ChapterTable!$R:$S,2,0))/ChapterTable!$R$23)))</f>
        <v>2</v>
      </c>
      <c r="D253">
        <f>IF(OR($L253=TRUE,$A253=0,MOD($A253,ChapterTable!$R$20)&lt;&gt;0),
MAX(0,INT(($B253+ChapterTable!$P$26+VLOOKUP(SUBSTITUTE(D$1,"성장단계","")&amp;"단계오프셋",ChapterTable!$R:$S,2,0))/ChapterTable!$P$23)),
MAX(0,INT(($B253+ChapterTable!$R$26+VLOOKUP(SUBSTITUTE(D$1,"성장단계","")&amp;"보스단계오프셋",ChapterTable!$R:$S,2,0))/ChapterTable!$R$23)))</f>
        <v>1</v>
      </c>
      <c r="E253" s="1">
        <f ca="1">IF(AND($A253=0,$B253=1),
    VLOOKUP(1,ChapterTable!$1:$1048576,MATCH("최종"&amp;SUBSTITUTE(SUBSTITUTE(E$1,"standard",""),"|Float",""),ChapterTable!$1:$1,0),0)*ChapterTable!$P$17,
  IF(AND($A253=0,$B253=0),
    E254,
  IF($B253=0,
    VLOOKUP($A253,ChapterTable!$1:$1048576,MATCH("최종"&amp;SUBSTITUTE(SUBSTITUTE(E$1,"standard",""),"|Float",""),ChapterTable!$1:$1,0),0),
  IF($B253=1,
    IF($L253=FALSE,
      VLOOKUP($A253,ChapterTable!$1:$1048576,MATCH("최종"&amp;SUBSTITUTE(SUBSTITUTE(E$1,"standard",""),"|Float",""),ChapterTable!$1:$1,0),0),
      VLOOKUP($A253-ChapterTable!$P$11,ChapterTable!$1:$1048576,MATCH("최종"&amp;SUBSTITUTE(SUBSTITUTE(E$1,"standard",""),"|Float",""),ChapterTable!$1:$1,0),0)*ChapterTable!$P$14
    ),
  OFFSET(E253,-$B253+IF($L253,1,0),0)*IF($B253&gt;OFFSET($B253,1,0),ChapterTable!$R$17,1)*
    (VLOOKUP(SUBSTITUTE(SUBSTITUTE(E$1,"standard",""),"|Float","")&amp;IF(OR($L253=TRUE,$A253=0,MOD($A253,ChapterTable!$R$20)&lt;&gt;0),"","보스")&amp;"인게임누적곱배수",ChapterTable!$R:$S,2,0)^C253
    +VLOOKUP(SUBSTITUTE(SUBSTITUTE(E$1,"standard",""),"|Float","")&amp;IF(OR($L253=TRUE,$A253=0,MOD($A253,ChapterTable!$R$20)&lt;&gt;0),"","보스")&amp;"인게임누적합배수",ChapterTable!$R:$S,2,0)*C253)
  )
  )
  )
)</f>
        <v>850.5</v>
      </c>
      <c r="F253" s="1">
        <f ca="1">IF(AND($A253=0,$B253=1),
    VLOOKUP(1,ChapterTable!$1:$1048576,MATCH("최종"&amp;SUBSTITUTE(SUBSTITUTE(F$1,"standard",""),"|Float",""),ChapterTable!$1:$1,0),0)*ChapterTable!$P$17,
  IF(AND($A253=0,$B253=0),
    F254,
  IF($B253=0,
    VLOOKUP($A253,ChapterTable!$1:$1048576,MATCH("최종"&amp;SUBSTITUTE(SUBSTITUTE(F$1,"standard",""),"|Float",""),ChapterTable!$1:$1,0),0),
  IF($B253=1,
    IF($L253=FALSE,
      VLOOKUP($A253,ChapterTable!$1:$1048576,MATCH("최종"&amp;SUBSTITUTE(SUBSTITUTE(F$1,"standard",""),"|Float",""),ChapterTable!$1:$1,0),0),
      VLOOKUP($A253-ChapterTable!$P$11,ChapterTable!$1:$1048576,MATCH("최종"&amp;SUBSTITUTE(SUBSTITUTE(F$1,"standard",""),"|Float",""),ChapterTable!$1:$1,0),0)*ChapterTable!$P$14
    ),
  OFFSET(F253,-$B253+IF($L253,1,0),0)*
    (VLOOKUP(SUBSTITUTE(SUBSTITUTE(F$1,"standard",""),"|Float","")&amp;IF(OR($L253=TRUE,$A253=0,MOD($A253,ChapterTable!$R$20)&lt;&gt;0),"","보스")&amp;"인게임누적곱배수",ChapterTable!$R:$S,2,0)^D253
    +VLOOKUP(SUBSTITUTE(SUBSTITUTE(F$1,"standard",""),"|Float","")&amp;IF(OR($L253=TRUE,$A253=0,MOD($A253,ChapterTable!$R$20)&lt;&gt;0),"","보스")&amp;"인게임누적합배수",ChapterTable!$R:$S,2,0)*D253)
  )
  )
  )
)</f>
        <v>272.109375</v>
      </c>
      <c r="G253" t="s">
        <v>715</v>
      </c>
      <c r="J253" t="str">
        <f>IF(ISBLANK(I253),"",
IFERROR(VLOOKUP(I253,[1]StringTable!$1:$1048576,MATCH("kor|String",[1]StringTable!$1:$1,0),0),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9"/>
        <v>0.5</v>
      </c>
      <c r="AJ253">
        <f t="shared" si="27"/>
        <v>0.54666666600000002</v>
      </c>
      <c r="AK253">
        <f t="shared" si="28"/>
        <v>1</v>
      </c>
      <c r="AL253">
        <v>0</v>
      </c>
    </row>
    <row r="254" spans="1:38" x14ac:dyDescent="0.3">
      <c r="A254">
        <v>5</v>
      </c>
      <c r="B254">
        <v>17</v>
      </c>
      <c r="C254">
        <f>IF(OR($L254=TRUE,$A254=0,MOD($A254,ChapterTable!$R$20)&lt;&gt;0),
MAX(0,INT(($B254+ChapterTable!$P$26+VLOOKUP(SUBSTITUTE(C$1,"성장단계","")&amp;"단계오프셋",ChapterTable!$R:$S,2,0))/ChapterTable!$P$23)),
MAX(0,INT(($B254+ChapterTable!$R$26+VLOOKUP(SUBSTITUTE(C$1,"성장단계","")&amp;"보스단계오프셋",ChapterTable!$R:$S,2,0))/ChapterTable!$R$23)))</f>
        <v>2</v>
      </c>
      <c r="D254">
        <f>IF(OR($L254=TRUE,$A254=0,MOD($A254,ChapterTable!$R$20)&lt;&gt;0),
MAX(0,INT(($B254+ChapterTable!$P$26+VLOOKUP(SUBSTITUTE(D$1,"성장단계","")&amp;"단계오프셋",ChapterTable!$R:$S,2,0))/ChapterTable!$P$23)),
MAX(0,INT(($B254+ChapterTable!$R$26+VLOOKUP(SUBSTITUTE(D$1,"성장단계","")&amp;"보스단계오프셋",ChapterTable!$R:$S,2,0))/ChapterTable!$R$23)))</f>
        <v>1</v>
      </c>
      <c r="E254" s="1">
        <f ca="1">IF(AND($A254=0,$B254=1),
    VLOOKUP(1,ChapterTable!$1:$1048576,MATCH("최종"&amp;SUBSTITUTE(SUBSTITUTE(E$1,"standard",""),"|Float",""),ChapterTable!$1:$1,0),0)*ChapterTable!$P$17,
  IF(AND($A254=0,$B254=0),
    E255,
  IF($B254=0,
    VLOOKUP($A254,ChapterTable!$1:$1048576,MATCH("최종"&amp;SUBSTITUTE(SUBSTITUTE(E$1,"standard",""),"|Float",""),ChapterTable!$1:$1,0),0),
  IF($B254=1,
    IF($L254=FALSE,
      VLOOKUP($A254,ChapterTable!$1:$1048576,MATCH("최종"&amp;SUBSTITUTE(SUBSTITUTE(E$1,"standard",""),"|Float",""),ChapterTable!$1:$1,0),0),
      VLOOKUP($A254-ChapterTable!$P$11,ChapterTable!$1:$1048576,MATCH("최종"&amp;SUBSTITUTE(SUBSTITUTE(E$1,"standard",""),"|Float",""),ChapterTable!$1:$1,0),0)*ChapterTable!$P$14
    ),
  OFFSET(E254,-$B254+IF($L254,1,0),0)*IF($B254&gt;OFFSET($B254,1,0),ChapterTable!$R$17,1)*
    (VLOOKUP(SUBSTITUTE(SUBSTITUTE(E$1,"standard",""),"|Float","")&amp;IF(OR($L254=TRUE,$A254=0,MOD($A254,ChapterTable!$R$20)&lt;&gt;0),"","보스")&amp;"인게임누적곱배수",ChapterTable!$R:$S,2,0)^C254
    +VLOOKUP(SUBSTITUTE(SUBSTITUTE(E$1,"standard",""),"|Float","")&amp;IF(OR($L254=TRUE,$A254=0,MOD($A254,ChapterTable!$R$20)&lt;&gt;0),"","보스")&amp;"인게임누적합배수",ChapterTable!$R:$S,2,0)*C254)
  )
  )
  )
)</f>
        <v>850.5</v>
      </c>
      <c r="F254" s="1">
        <f ca="1">IF(AND($A254=0,$B254=1),
    VLOOKUP(1,ChapterTable!$1:$1048576,MATCH("최종"&amp;SUBSTITUTE(SUBSTITUTE(F$1,"standard",""),"|Float",""),ChapterTable!$1:$1,0),0)*ChapterTable!$P$17,
  IF(AND($A254=0,$B254=0),
    F255,
  IF($B254=0,
    VLOOKUP($A254,ChapterTable!$1:$1048576,MATCH("최종"&amp;SUBSTITUTE(SUBSTITUTE(F$1,"standard",""),"|Float",""),ChapterTable!$1:$1,0),0),
  IF($B254=1,
    IF($L254=FALSE,
      VLOOKUP($A254,ChapterTable!$1:$1048576,MATCH("최종"&amp;SUBSTITUTE(SUBSTITUTE(F$1,"standard",""),"|Float",""),ChapterTable!$1:$1,0),0),
      VLOOKUP($A254-ChapterTable!$P$11,ChapterTable!$1:$1048576,MATCH("최종"&amp;SUBSTITUTE(SUBSTITUTE(F$1,"standard",""),"|Float",""),ChapterTable!$1:$1,0),0)*ChapterTable!$P$14
    ),
  OFFSET(F254,-$B254+IF($L254,1,0),0)*
    (VLOOKUP(SUBSTITUTE(SUBSTITUTE(F$1,"standard",""),"|Float","")&amp;IF(OR($L254=TRUE,$A254=0,MOD($A254,ChapterTable!$R$20)&lt;&gt;0),"","보스")&amp;"인게임누적곱배수",ChapterTable!$R:$S,2,0)^D254
    +VLOOKUP(SUBSTITUTE(SUBSTITUTE(F$1,"standard",""),"|Float","")&amp;IF(OR($L254=TRUE,$A254=0,MOD($A254,ChapterTable!$R$20)&lt;&gt;0),"","보스")&amp;"인게임누적합배수",ChapterTable!$R:$S,2,0)*D254)
  )
  )
  )
)</f>
        <v>272.109375</v>
      </c>
      <c r="G254" t="s">
        <v>715</v>
      </c>
      <c r="J254" t="str">
        <f>IF(ISBLANK(I254),"",
IFERROR(VLOOKUP(I254,[1]StringTable!$1:$1048576,MATCH("kor|String",[1]StringTable!$1:$1,0),0),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9"/>
        <v>0.5</v>
      </c>
      <c r="AJ254">
        <f t="shared" si="27"/>
        <v>0.54666666600000002</v>
      </c>
      <c r="AK254">
        <f t="shared" si="28"/>
        <v>1</v>
      </c>
      <c r="AL254">
        <v>0</v>
      </c>
    </row>
    <row r="255" spans="1:38" x14ac:dyDescent="0.3">
      <c r="A255">
        <v>5</v>
      </c>
      <c r="B255">
        <v>18</v>
      </c>
      <c r="C255">
        <f>IF(OR($L255=TRUE,$A255=0,MOD($A255,ChapterTable!$R$20)&lt;&gt;0),
MAX(0,INT(($B255+ChapterTable!$P$26+VLOOKUP(SUBSTITUTE(C$1,"성장단계","")&amp;"단계오프셋",ChapterTable!$R:$S,2,0))/ChapterTable!$P$23)),
MAX(0,INT(($B255+ChapterTable!$R$26+VLOOKUP(SUBSTITUTE(C$1,"성장단계","")&amp;"보스단계오프셋",ChapterTable!$R:$S,2,0))/ChapterTable!$R$23)))</f>
        <v>2</v>
      </c>
      <c r="D255">
        <f>IF(OR($L255=TRUE,$A255=0,MOD($A255,ChapterTable!$R$20)&lt;&gt;0),
MAX(0,INT(($B255+ChapterTable!$P$26+VLOOKUP(SUBSTITUTE(D$1,"성장단계","")&amp;"단계오프셋",ChapterTable!$R:$S,2,0))/ChapterTable!$P$23)),
MAX(0,INT(($B255+ChapterTable!$R$26+VLOOKUP(SUBSTITUTE(D$1,"성장단계","")&amp;"보스단계오프셋",ChapterTable!$R:$S,2,0))/ChapterTable!$R$23)))</f>
        <v>1</v>
      </c>
      <c r="E255" s="1">
        <f ca="1">IF(AND($A255=0,$B255=1),
    VLOOKUP(1,ChapterTable!$1:$1048576,MATCH("최종"&amp;SUBSTITUTE(SUBSTITUTE(E$1,"standard",""),"|Float",""),ChapterTable!$1:$1,0),0)*ChapterTable!$P$17,
  IF(AND($A255=0,$B255=0),
    E256,
  IF($B255=0,
    VLOOKUP($A255,ChapterTable!$1:$1048576,MATCH("최종"&amp;SUBSTITUTE(SUBSTITUTE(E$1,"standard",""),"|Float",""),ChapterTable!$1:$1,0),0),
  IF($B255=1,
    IF($L255=FALSE,
      VLOOKUP($A255,ChapterTable!$1:$1048576,MATCH("최종"&amp;SUBSTITUTE(SUBSTITUTE(E$1,"standard",""),"|Float",""),ChapterTable!$1:$1,0),0),
      VLOOKUP($A255-ChapterTable!$P$11,ChapterTable!$1:$1048576,MATCH("최종"&amp;SUBSTITUTE(SUBSTITUTE(E$1,"standard",""),"|Float",""),ChapterTable!$1:$1,0),0)*ChapterTable!$P$14
    ),
  OFFSET(E255,-$B255+IF($L255,1,0),0)*IF($B255&gt;OFFSET($B255,1,0),ChapterTable!$R$17,1)*
    (VLOOKUP(SUBSTITUTE(SUBSTITUTE(E$1,"standard",""),"|Float","")&amp;IF(OR($L255=TRUE,$A255=0,MOD($A255,ChapterTable!$R$20)&lt;&gt;0),"","보스")&amp;"인게임누적곱배수",ChapterTable!$R:$S,2,0)^C255
    +VLOOKUP(SUBSTITUTE(SUBSTITUTE(E$1,"standard",""),"|Float","")&amp;IF(OR($L255=TRUE,$A255=0,MOD($A255,ChapterTable!$R$20)&lt;&gt;0),"","보스")&amp;"인게임누적합배수",ChapterTable!$R:$S,2,0)*C255)
  )
  )
  )
)</f>
        <v>850.5</v>
      </c>
      <c r="F255" s="1">
        <f ca="1">IF(AND($A255=0,$B255=1),
    VLOOKUP(1,ChapterTable!$1:$1048576,MATCH("최종"&amp;SUBSTITUTE(SUBSTITUTE(F$1,"standard",""),"|Float",""),ChapterTable!$1:$1,0),0)*ChapterTable!$P$17,
  IF(AND($A255=0,$B255=0),
    F256,
  IF($B255=0,
    VLOOKUP($A255,ChapterTable!$1:$1048576,MATCH("최종"&amp;SUBSTITUTE(SUBSTITUTE(F$1,"standard",""),"|Float",""),ChapterTable!$1:$1,0),0),
  IF($B255=1,
    IF($L255=FALSE,
      VLOOKUP($A255,ChapterTable!$1:$1048576,MATCH("최종"&amp;SUBSTITUTE(SUBSTITUTE(F$1,"standard",""),"|Float",""),ChapterTable!$1:$1,0),0),
      VLOOKUP($A255-ChapterTable!$P$11,ChapterTable!$1:$1048576,MATCH("최종"&amp;SUBSTITUTE(SUBSTITUTE(F$1,"standard",""),"|Float",""),ChapterTable!$1:$1,0),0)*ChapterTable!$P$14
    ),
  OFFSET(F255,-$B255+IF($L255,1,0),0)*
    (VLOOKUP(SUBSTITUTE(SUBSTITUTE(F$1,"standard",""),"|Float","")&amp;IF(OR($L255=TRUE,$A255=0,MOD($A255,ChapterTable!$R$20)&lt;&gt;0),"","보스")&amp;"인게임누적곱배수",ChapterTable!$R:$S,2,0)^D255
    +VLOOKUP(SUBSTITUTE(SUBSTITUTE(F$1,"standard",""),"|Float","")&amp;IF(OR($L255=TRUE,$A255=0,MOD($A255,ChapterTable!$R$20)&lt;&gt;0),"","보스")&amp;"인게임누적합배수",ChapterTable!$R:$S,2,0)*D255)
  )
  )
  )
)</f>
        <v>272.109375</v>
      </c>
      <c r="G255" t="s">
        <v>715</v>
      </c>
      <c r="J255" t="str">
        <f>IF(ISBLANK(I255),"",
IFERROR(VLOOKUP(I255,[1]StringTable!$1:$1048576,MATCH("kor|String",[1]StringTable!$1:$1,0),0),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9"/>
        <v>0.5</v>
      </c>
      <c r="AJ255">
        <f t="shared" si="27"/>
        <v>0.54666666600000002</v>
      </c>
      <c r="AK255">
        <f t="shared" si="28"/>
        <v>1</v>
      </c>
      <c r="AL255">
        <v>0</v>
      </c>
    </row>
    <row r="256" spans="1:38" x14ac:dyDescent="0.3">
      <c r="A256">
        <v>5</v>
      </c>
      <c r="B256">
        <v>19</v>
      </c>
      <c r="C256">
        <f>IF(OR($L256=TRUE,$A256=0,MOD($A256,ChapterTable!$R$20)&lt;&gt;0),
MAX(0,INT(($B256+ChapterTable!$P$26+VLOOKUP(SUBSTITUTE(C$1,"성장단계","")&amp;"단계오프셋",ChapterTable!$R:$S,2,0))/ChapterTable!$P$23)),
MAX(0,INT(($B256+ChapterTable!$R$26+VLOOKUP(SUBSTITUTE(C$1,"성장단계","")&amp;"보스단계오프셋",ChapterTable!$R:$S,2,0))/ChapterTable!$R$23)))</f>
        <v>2</v>
      </c>
      <c r="D256">
        <f>IF(OR($L256=TRUE,$A256=0,MOD($A256,ChapterTable!$R$20)&lt;&gt;0),
MAX(0,INT(($B256+ChapterTable!$P$26+VLOOKUP(SUBSTITUTE(D$1,"성장단계","")&amp;"단계오프셋",ChapterTable!$R:$S,2,0))/ChapterTable!$P$23)),
MAX(0,INT(($B256+ChapterTable!$R$26+VLOOKUP(SUBSTITUTE(D$1,"성장단계","")&amp;"보스단계오프셋",ChapterTable!$R:$S,2,0))/ChapterTable!$R$23)))</f>
        <v>1</v>
      </c>
      <c r="E256" s="1">
        <f ca="1">IF(AND($A256=0,$B256=1),
    VLOOKUP(1,ChapterTable!$1:$1048576,MATCH("최종"&amp;SUBSTITUTE(SUBSTITUTE(E$1,"standard",""),"|Float",""),ChapterTable!$1:$1,0),0)*ChapterTable!$P$17,
  IF(AND($A256=0,$B256=0),
    E257,
  IF($B256=0,
    VLOOKUP($A256,ChapterTable!$1:$1048576,MATCH("최종"&amp;SUBSTITUTE(SUBSTITUTE(E$1,"standard",""),"|Float",""),ChapterTable!$1:$1,0),0),
  IF($B256=1,
    IF($L256=FALSE,
      VLOOKUP($A256,ChapterTable!$1:$1048576,MATCH("최종"&amp;SUBSTITUTE(SUBSTITUTE(E$1,"standard",""),"|Float",""),ChapterTable!$1:$1,0),0),
      VLOOKUP($A256-ChapterTable!$P$11,ChapterTable!$1:$1048576,MATCH("최종"&amp;SUBSTITUTE(SUBSTITUTE(E$1,"standard",""),"|Float",""),ChapterTable!$1:$1,0),0)*ChapterTable!$P$14
    ),
  OFFSET(E256,-$B256+IF($L256,1,0),0)*IF($B256&gt;OFFSET($B256,1,0),ChapterTable!$R$17,1)*
    (VLOOKUP(SUBSTITUTE(SUBSTITUTE(E$1,"standard",""),"|Float","")&amp;IF(OR($L256=TRUE,$A256=0,MOD($A256,ChapterTable!$R$20)&lt;&gt;0),"","보스")&amp;"인게임누적곱배수",ChapterTable!$R:$S,2,0)^C256
    +VLOOKUP(SUBSTITUTE(SUBSTITUTE(E$1,"standard",""),"|Float","")&amp;IF(OR($L256=TRUE,$A256=0,MOD($A256,ChapterTable!$R$20)&lt;&gt;0),"","보스")&amp;"인게임누적합배수",ChapterTable!$R:$S,2,0)*C256)
  )
  )
  )
)</f>
        <v>850.5</v>
      </c>
      <c r="F256" s="1">
        <f ca="1">IF(AND($A256=0,$B256=1),
    VLOOKUP(1,ChapterTable!$1:$1048576,MATCH("최종"&amp;SUBSTITUTE(SUBSTITUTE(F$1,"standard",""),"|Float",""),ChapterTable!$1:$1,0),0)*ChapterTable!$P$17,
  IF(AND($A256=0,$B256=0),
    F257,
  IF($B256=0,
    VLOOKUP($A256,ChapterTable!$1:$1048576,MATCH("최종"&amp;SUBSTITUTE(SUBSTITUTE(F$1,"standard",""),"|Float",""),ChapterTable!$1:$1,0),0),
  IF($B256=1,
    IF($L256=FALSE,
      VLOOKUP($A256,ChapterTable!$1:$1048576,MATCH("최종"&amp;SUBSTITUTE(SUBSTITUTE(F$1,"standard",""),"|Float",""),ChapterTable!$1:$1,0),0),
      VLOOKUP($A256-ChapterTable!$P$11,ChapterTable!$1:$1048576,MATCH("최종"&amp;SUBSTITUTE(SUBSTITUTE(F$1,"standard",""),"|Float",""),ChapterTable!$1:$1,0),0)*ChapterTable!$P$14
    ),
  OFFSET(F256,-$B256+IF($L256,1,0),0)*
    (VLOOKUP(SUBSTITUTE(SUBSTITUTE(F$1,"standard",""),"|Float","")&amp;IF(OR($L256=TRUE,$A256=0,MOD($A256,ChapterTable!$R$20)&lt;&gt;0),"","보스")&amp;"인게임누적곱배수",ChapterTable!$R:$S,2,0)^D256
    +VLOOKUP(SUBSTITUTE(SUBSTITUTE(F$1,"standard",""),"|Float","")&amp;IF(OR($L256=TRUE,$A256=0,MOD($A256,ChapterTable!$R$20)&lt;&gt;0),"","보스")&amp;"인게임누적합배수",ChapterTable!$R:$S,2,0)*D256)
  )
  )
  )
)</f>
        <v>272.109375</v>
      </c>
      <c r="G256" t="s">
        <v>715</v>
      </c>
      <c r="J256" t="str">
        <f>IF(ISBLANK(I256),"",
IFERROR(VLOOKUP(I256,[1]StringTable!$1:$1048576,MATCH("kor|String",[1]StringTable!$1:$1,0),0),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9"/>
        <v>0.5</v>
      </c>
      <c r="AJ256">
        <f t="shared" si="27"/>
        <v>0.54666666600000002</v>
      </c>
      <c r="AK256">
        <f t="shared" si="28"/>
        <v>1</v>
      </c>
      <c r="AL256">
        <v>0</v>
      </c>
    </row>
    <row r="257" spans="1:38" x14ac:dyDescent="0.3">
      <c r="A257">
        <v>5</v>
      </c>
      <c r="B257">
        <v>20</v>
      </c>
      <c r="C257">
        <f>IF(OR($L257=TRUE,$A257=0,MOD($A257,ChapterTable!$R$20)&lt;&gt;0),
MAX(0,INT(($B257+ChapterTable!$P$26+VLOOKUP(SUBSTITUTE(C$1,"성장단계","")&amp;"단계오프셋",ChapterTable!$R:$S,2,0))/ChapterTable!$P$23)),
MAX(0,INT(($B257+ChapterTable!$R$26+VLOOKUP(SUBSTITUTE(C$1,"성장단계","")&amp;"보스단계오프셋",ChapterTable!$R:$S,2,0))/ChapterTable!$R$23)))</f>
        <v>2</v>
      </c>
      <c r="D257">
        <f>IF(OR($L257=TRUE,$A257=0,MOD($A257,ChapterTable!$R$20)&lt;&gt;0),
MAX(0,INT(($B257+ChapterTable!$P$26+VLOOKUP(SUBSTITUTE(D$1,"성장단계","")&amp;"단계오프셋",ChapterTable!$R:$S,2,0))/ChapterTable!$P$23)),
MAX(0,INT(($B257+ChapterTable!$R$26+VLOOKUP(SUBSTITUTE(D$1,"성장단계","")&amp;"보스단계오프셋",ChapterTable!$R:$S,2,0))/ChapterTable!$R$23)))</f>
        <v>1</v>
      </c>
      <c r="E257" s="1">
        <f ca="1">IF(AND($A257=0,$B257=1),
    VLOOKUP(1,ChapterTable!$1:$1048576,MATCH("최종"&amp;SUBSTITUTE(SUBSTITUTE(E$1,"standard",""),"|Float",""),ChapterTable!$1:$1,0),0)*ChapterTable!$P$17,
  IF(AND($A257=0,$B257=0),
    E258,
  IF($B257=0,
    VLOOKUP($A257,ChapterTable!$1:$1048576,MATCH("최종"&amp;SUBSTITUTE(SUBSTITUTE(E$1,"standard",""),"|Float",""),ChapterTable!$1:$1,0),0),
  IF($B257=1,
    IF($L257=FALSE,
      VLOOKUP($A257,ChapterTable!$1:$1048576,MATCH("최종"&amp;SUBSTITUTE(SUBSTITUTE(E$1,"standard",""),"|Float",""),ChapterTable!$1:$1,0),0),
      VLOOKUP($A257-ChapterTable!$P$11,ChapterTable!$1:$1048576,MATCH("최종"&amp;SUBSTITUTE(SUBSTITUTE(E$1,"standard",""),"|Float",""),ChapterTable!$1:$1,0),0)*ChapterTable!$P$14
    ),
  OFFSET(E257,-$B257+IF($L257,1,0),0)*IF($B257&gt;OFFSET($B257,1,0),ChapterTable!$R$17,1)*
    (VLOOKUP(SUBSTITUTE(SUBSTITUTE(E$1,"standard",""),"|Float","")&amp;IF(OR($L257=TRUE,$A257=0,MOD($A257,ChapterTable!$R$20)&lt;&gt;0),"","보스")&amp;"인게임누적곱배수",ChapterTable!$R:$S,2,0)^C257
    +VLOOKUP(SUBSTITUTE(SUBSTITUTE(E$1,"standard",""),"|Float","")&amp;IF(OR($L257=TRUE,$A257=0,MOD($A257,ChapterTable!$R$20)&lt;&gt;0),"","보스")&amp;"인게임누적합배수",ChapterTable!$R:$S,2,0)*C257)
  )
  )
  )
)</f>
        <v>850.5</v>
      </c>
      <c r="F257" s="1">
        <f ca="1">IF(AND($A257=0,$B257=1),
    VLOOKUP(1,ChapterTable!$1:$1048576,MATCH("최종"&amp;SUBSTITUTE(SUBSTITUTE(F$1,"standard",""),"|Float",""),ChapterTable!$1:$1,0),0)*ChapterTable!$P$17,
  IF(AND($A257=0,$B257=0),
    F258,
  IF($B257=0,
    VLOOKUP($A257,ChapterTable!$1:$1048576,MATCH("최종"&amp;SUBSTITUTE(SUBSTITUTE(F$1,"standard",""),"|Float",""),ChapterTable!$1:$1,0),0),
  IF($B257=1,
    IF($L257=FALSE,
      VLOOKUP($A257,ChapterTable!$1:$1048576,MATCH("최종"&amp;SUBSTITUTE(SUBSTITUTE(F$1,"standard",""),"|Float",""),ChapterTable!$1:$1,0),0),
      VLOOKUP($A257-ChapterTable!$P$11,ChapterTable!$1:$1048576,MATCH("최종"&amp;SUBSTITUTE(SUBSTITUTE(F$1,"standard",""),"|Float",""),ChapterTable!$1:$1,0),0)*ChapterTable!$P$14
    ),
  OFFSET(F257,-$B257+IF($L257,1,0),0)*
    (VLOOKUP(SUBSTITUTE(SUBSTITUTE(F$1,"standard",""),"|Float","")&amp;IF(OR($L257=TRUE,$A257=0,MOD($A257,ChapterTable!$R$20)&lt;&gt;0),"","보스")&amp;"인게임누적곱배수",ChapterTable!$R:$S,2,0)^D257
    +VLOOKUP(SUBSTITUTE(SUBSTITUTE(F$1,"standard",""),"|Float","")&amp;IF(OR($L257=TRUE,$A257=0,MOD($A257,ChapterTable!$R$20)&lt;&gt;0),"","보스")&amp;"인게임누적합배수",ChapterTable!$R:$S,2,0)*D257)
  )
  )
  )
)</f>
        <v>272.109375</v>
      </c>
      <c r="G257" t="s">
        <v>715</v>
      </c>
      <c r="J257" t="str">
        <f>IF(ISBLANK(I257),"",
IFERROR(VLOOKUP(I257,[1]StringTable!$1:$1048576,MATCH("kor|String",[1]StringTable!$1:$1,0),0),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9"/>
        <v>0.5</v>
      </c>
      <c r="AJ257">
        <f t="shared" si="27"/>
        <v>1</v>
      </c>
      <c r="AK257">
        <f t="shared" si="28"/>
        <v>2</v>
      </c>
      <c r="AL257">
        <v>0</v>
      </c>
    </row>
    <row r="258" spans="1:38" x14ac:dyDescent="0.3">
      <c r="A258">
        <v>5</v>
      </c>
      <c r="B258">
        <v>21</v>
      </c>
      <c r="C258">
        <f>IF(OR($L258=TRUE,$A258=0,MOD($A258,ChapterTable!$R$20)&lt;&gt;0),
MAX(0,INT(($B258+ChapterTable!$P$26+VLOOKUP(SUBSTITUTE(C$1,"성장단계","")&amp;"단계오프셋",ChapterTable!$R:$S,2,0))/ChapterTable!$P$23)),
MAX(0,INT(($B258+ChapterTable!$R$26+VLOOKUP(SUBSTITUTE(C$1,"성장단계","")&amp;"보스단계오프셋",ChapterTable!$R:$S,2,0))/ChapterTable!$R$23)))</f>
        <v>2</v>
      </c>
      <c r="D258">
        <f>IF(OR($L258=TRUE,$A258=0,MOD($A258,ChapterTable!$R$20)&lt;&gt;0),
MAX(0,INT(($B258+ChapterTable!$P$26+VLOOKUP(SUBSTITUTE(D$1,"성장단계","")&amp;"단계오프셋",ChapterTable!$R:$S,2,0))/ChapterTable!$P$23)),
MAX(0,INT(($B258+ChapterTable!$R$26+VLOOKUP(SUBSTITUTE(D$1,"성장단계","")&amp;"보스단계오프셋",ChapterTable!$R:$S,2,0))/ChapterTable!$R$23)))</f>
        <v>2</v>
      </c>
      <c r="E258" s="1">
        <f ca="1">IF(AND($A258=0,$B258=1),
    VLOOKUP(1,ChapterTable!$1:$1048576,MATCH("최종"&amp;SUBSTITUTE(SUBSTITUTE(E$1,"standard",""),"|Float",""),ChapterTable!$1:$1,0),0)*ChapterTable!$P$17,
  IF(AND($A258=0,$B258=0),
    E259,
  IF($B258=0,
    VLOOKUP($A258,ChapterTable!$1:$1048576,MATCH("최종"&amp;SUBSTITUTE(SUBSTITUTE(E$1,"standard",""),"|Float",""),ChapterTable!$1:$1,0),0),
  IF($B258=1,
    IF($L258=FALSE,
      VLOOKUP($A258,ChapterTable!$1:$1048576,MATCH("최종"&amp;SUBSTITUTE(SUBSTITUTE(E$1,"standard",""),"|Float",""),ChapterTable!$1:$1,0),0),
      VLOOKUP($A258-ChapterTable!$P$11,ChapterTable!$1:$1048576,MATCH("최종"&amp;SUBSTITUTE(SUBSTITUTE(E$1,"standard",""),"|Float",""),ChapterTable!$1:$1,0),0)*ChapterTable!$P$14
    ),
  OFFSET(E258,-$B258+IF($L258,1,0),0)*IF($B258&gt;OFFSET($B258,1,0),ChapterTable!$R$17,1)*
    (VLOOKUP(SUBSTITUTE(SUBSTITUTE(E$1,"standard",""),"|Float","")&amp;IF(OR($L258=TRUE,$A258=0,MOD($A258,ChapterTable!$R$20)&lt;&gt;0),"","보스")&amp;"인게임누적곱배수",ChapterTable!$R:$S,2,0)^C258
    +VLOOKUP(SUBSTITUTE(SUBSTITUTE(E$1,"standard",""),"|Float","")&amp;IF(OR($L258=TRUE,$A258=0,MOD($A258,ChapterTable!$R$20)&lt;&gt;0),"","보스")&amp;"인게임누적합배수",ChapterTable!$R:$S,2,0)*C258)
  )
  )
  )
)</f>
        <v>850.5</v>
      </c>
      <c r="F258" s="1">
        <f ca="1">IF(AND($A258=0,$B258=1),
    VLOOKUP(1,ChapterTable!$1:$1048576,MATCH("최종"&amp;SUBSTITUTE(SUBSTITUTE(F$1,"standard",""),"|Float",""),ChapterTable!$1:$1,0),0)*ChapterTable!$P$17,
  IF(AND($A258=0,$B258=0),
    F259,
  IF($B258=0,
    VLOOKUP($A258,ChapterTable!$1:$1048576,MATCH("최종"&amp;SUBSTITUTE(SUBSTITUTE(F$1,"standard",""),"|Float",""),ChapterTable!$1:$1,0),0),
  IF($B258=1,
    IF($L258=FALSE,
      VLOOKUP($A258,ChapterTable!$1:$1048576,MATCH("최종"&amp;SUBSTITUTE(SUBSTITUTE(F$1,"standard",""),"|Float",""),ChapterTable!$1:$1,0),0),
      VLOOKUP($A258-ChapterTable!$P$11,ChapterTable!$1:$1048576,MATCH("최종"&amp;SUBSTITUTE(SUBSTITUTE(F$1,"standard",""),"|Float",""),ChapterTable!$1:$1,0),0)*ChapterTable!$P$14
    ),
  OFFSET(F258,-$B258+IF($L258,1,0),0)*
    (VLOOKUP(SUBSTITUTE(SUBSTITUTE(F$1,"standard",""),"|Float","")&amp;IF(OR($L258=TRUE,$A258=0,MOD($A258,ChapterTable!$R$20)&lt;&gt;0),"","보스")&amp;"인게임누적곱배수",ChapterTable!$R:$S,2,0)^D258
    +VLOOKUP(SUBSTITUTE(SUBSTITUTE(F$1,"standard",""),"|Float","")&amp;IF(OR($L258=TRUE,$A258=0,MOD($A258,ChapterTable!$R$20)&lt;&gt;0),"","보스")&amp;"인게임누적합배수",ChapterTable!$R:$S,2,0)*D258)
  )
  )
  )
)</f>
        <v>291.09375</v>
      </c>
      <c r="G258" t="s">
        <v>715</v>
      </c>
      <c r="J258" t="str">
        <f>IF(ISBLANK(I258),"",
IFERROR(VLOOKUP(I258,[1]StringTable!$1:$1048576,MATCH("kor|String",[1]StringTable!$1:$1,0),0),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9"/>
        <v>0.33333333333333331</v>
      </c>
      <c r="AJ258">
        <f t="shared" si="27"/>
        <v>0.395555555</v>
      </c>
      <c r="AK258">
        <f t="shared" si="28"/>
        <v>1</v>
      </c>
      <c r="AL258">
        <v>0</v>
      </c>
    </row>
    <row r="259" spans="1:38" x14ac:dyDescent="0.3">
      <c r="A259">
        <v>5</v>
      </c>
      <c r="B259">
        <v>22</v>
      </c>
      <c r="C259">
        <f>IF(OR($L259=TRUE,$A259=0,MOD($A259,ChapterTable!$R$20)&lt;&gt;0),
MAX(0,INT(($B259+ChapterTable!$P$26+VLOOKUP(SUBSTITUTE(C$1,"성장단계","")&amp;"단계오프셋",ChapterTable!$R:$S,2,0))/ChapterTable!$P$23)),
MAX(0,INT(($B259+ChapterTable!$R$26+VLOOKUP(SUBSTITUTE(C$1,"성장단계","")&amp;"보스단계오프셋",ChapterTable!$R:$S,2,0))/ChapterTable!$R$23)))</f>
        <v>2</v>
      </c>
      <c r="D259">
        <f>IF(OR($L259=TRUE,$A259=0,MOD($A259,ChapterTable!$R$20)&lt;&gt;0),
MAX(0,INT(($B259+ChapterTable!$P$26+VLOOKUP(SUBSTITUTE(D$1,"성장단계","")&amp;"단계오프셋",ChapterTable!$R:$S,2,0))/ChapterTable!$P$23)),
MAX(0,INT(($B259+ChapterTable!$R$26+VLOOKUP(SUBSTITUTE(D$1,"성장단계","")&amp;"보스단계오프셋",ChapterTable!$R:$S,2,0))/ChapterTable!$R$23)))</f>
        <v>2</v>
      </c>
      <c r="E259" s="1">
        <f ca="1">IF(AND($A259=0,$B259=1),
    VLOOKUP(1,ChapterTable!$1:$1048576,MATCH("최종"&amp;SUBSTITUTE(SUBSTITUTE(E$1,"standard",""),"|Float",""),ChapterTable!$1:$1,0),0)*ChapterTable!$P$17,
  IF(AND($A259=0,$B259=0),
    E260,
  IF($B259=0,
    VLOOKUP($A259,ChapterTable!$1:$1048576,MATCH("최종"&amp;SUBSTITUTE(SUBSTITUTE(E$1,"standard",""),"|Float",""),ChapterTable!$1:$1,0),0),
  IF($B259=1,
    IF($L259=FALSE,
      VLOOKUP($A259,ChapterTable!$1:$1048576,MATCH("최종"&amp;SUBSTITUTE(SUBSTITUTE(E$1,"standard",""),"|Float",""),ChapterTable!$1:$1,0),0),
      VLOOKUP($A259-ChapterTable!$P$11,ChapterTable!$1:$1048576,MATCH("최종"&amp;SUBSTITUTE(SUBSTITUTE(E$1,"standard",""),"|Float",""),ChapterTable!$1:$1,0),0)*ChapterTable!$P$14
    ),
  OFFSET(E259,-$B259+IF($L259,1,0),0)*IF($B259&gt;OFFSET($B259,1,0),ChapterTable!$R$17,1)*
    (VLOOKUP(SUBSTITUTE(SUBSTITUTE(E$1,"standard",""),"|Float","")&amp;IF(OR($L259=TRUE,$A259=0,MOD($A259,ChapterTable!$R$20)&lt;&gt;0),"","보스")&amp;"인게임누적곱배수",ChapterTable!$R:$S,2,0)^C259
    +VLOOKUP(SUBSTITUTE(SUBSTITUTE(E$1,"standard",""),"|Float","")&amp;IF(OR($L259=TRUE,$A259=0,MOD($A259,ChapterTable!$R$20)&lt;&gt;0),"","보스")&amp;"인게임누적합배수",ChapterTable!$R:$S,2,0)*C259)
  )
  )
  )
)</f>
        <v>850.5</v>
      </c>
      <c r="F259" s="1">
        <f ca="1">IF(AND($A259=0,$B259=1),
    VLOOKUP(1,ChapterTable!$1:$1048576,MATCH("최종"&amp;SUBSTITUTE(SUBSTITUTE(F$1,"standard",""),"|Float",""),ChapterTable!$1:$1,0),0)*ChapterTable!$P$17,
  IF(AND($A259=0,$B259=0),
    F260,
  IF($B259=0,
    VLOOKUP($A259,ChapterTable!$1:$1048576,MATCH("최종"&amp;SUBSTITUTE(SUBSTITUTE(F$1,"standard",""),"|Float",""),ChapterTable!$1:$1,0),0),
  IF($B259=1,
    IF($L259=FALSE,
      VLOOKUP($A259,ChapterTable!$1:$1048576,MATCH("최종"&amp;SUBSTITUTE(SUBSTITUTE(F$1,"standard",""),"|Float",""),ChapterTable!$1:$1,0),0),
      VLOOKUP($A259-ChapterTable!$P$11,ChapterTable!$1:$1048576,MATCH("최종"&amp;SUBSTITUTE(SUBSTITUTE(F$1,"standard",""),"|Float",""),ChapterTable!$1:$1,0),0)*ChapterTable!$P$14
    ),
  OFFSET(F259,-$B259+IF($L259,1,0),0)*
    (VLOOKUP(SUBSTITUTE(SUBSTITUTE(F$1,"standard",""),"|Float","")&amp;IF(OR($L259=TRUE,$A259=0,MOD($A259,ChapterTable!$R$20)&lt;&gt;0),"","보스")&amp;"인게임누적곱배수",ChapterTable!$R:$S,2,0)^D259
    +VLOOKUP(SUBSTITUTE(SUBSTITUTE(F$1,"standard",""),"|Float","")&amp;IF(OR($L259=TRUE,$A259=0,MOD($A259,ChapterTable!$R$20)&lt;&gt;0),"","보스")&amp;"인게임누적합배수",ChapterTable!$R:$S,2,0)*D259)
  )
  )
  )
)</f>
        <v>291.09375</v>
      </c>
      <c r="G259" t="s">
        <v>715</v>
      </c>
      <c r="J259" t="str">
        <f>IF(ISBLANK(I259),"",
IFERROR(VLOOKUP(I259,[1]StringTable!$1:$1048576,MATCH("kor|String",[1]StringTable!$1:$1,0),0),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c r="AL259">
        <v>0</v>
      </c>
    </row>
    <row r="260" spans="1:38" x14ac:dyDescent="0.3">
      <c r="A260">
        <v>5</v>
      </c>
      <c r="B260">
        <v>23</v>
      </c>
      <c r="C260">
        <f>IF(OR($L260=TRUE,$A260=0,MOD($A260,ChapterTable!$R$20)&lt;&gt;0),
MAX(0,INT(($B260+ChapterTable!$P$26+VLOOKUP(SUBSTITUTE(C$1,"성장단계","")&amp;"단계오프셋",ChapterTable!$R:$S,2,0))/ChapterTable!$P$23)),
MAX(0,INT(($B260+ChapterTable!$R$26+VLOOKUP(SUBSTITUTE(C$1,"성장단계","")&amp;"보스단계오프셋",ChapterTable!$R:$S,2,0))/ChapterTable!$R$23)))</f>
        <v>2</v>
      </c>
      <c r="D260">
        <f>IF(OR($L260=TRUE,$A260=0,MOD($A260,ChapterTable!$R$20)&lt;&gt;0),
MAX(0,INT(($B260+ChapterTable!$P$26+VLOOKUP(SUBSTITUTE(D$1,"성장단계","")&amp;"단계오프셋",ChapterTable!$R:$S,2,0))/ChapterTable!$P$23)),
MAX(0,INT(($B260+ChapterTable!$R$26+VLOOKUP(SUBSTITUTE(D$1,"성장단계","")&amp;"보스단계오프셋",ChapterTable!$R:$S,2,0))/ChapterTable!$R$23)))</f>
        <v>2</v>
      </c>
      <c r="E260" s="1">
        <f ca="1">IF(AND($A260=0,$B260=1),
    VLOOKUP(1,ChapterTable!$1:$1048576,MATCH("최종"&amp;SUBSTITUTE(SUBSTITUTE(E$1,"standard",""),"|Float",""),ChapterTable!$1:$1,0),0)*ChapterTable!$P$17,
  IF(AND($A260=0,$B260=0),
    E261,
  IF($B260=0,
    VLOOKUP($A260,ChapterTable!$1:$1048576,MATCH("최종"&amp;SUBSTITUTE(SUBSTITUTE(E$1,"standard",""),"|Float",""),ChapterTable!$1:$1,0),0),
  IF($B260=1,
    IF($L260=FALSE,
      VLOOKUP($A260,ChapterTable!$1:$1048576,MATCH("최종"&amp;SUBSTITUTE(SUBSTITUTE(E$1,"standard",""),"|Float",""),ChapterTable!$1:$1,0),0),
      VLOOKUP($A260-ChapterTable!$P$11,ChapterTable!$1:$1048576,MATCH("최종"&amp;SUBSTITUTE(SUBSTITUTE(E$1,"standard",""),"|Float",""),ChapterTable!$1:$1,0),0)*ChapterTable!$P$14
    ),
  OFFSET(E260,-$B260+IF($L260,1,0),0)*IF($B260&gt;OFFSET($B260,1,0),ChapterTable!$R$17,1)*
    (VLOOKUP(SUBSTITUTE(SUBSTITUTE(E$1,"standard",""),"|Float","")&amp;IF(OR($L260=TRUE,$A260=0,MOD($A260,ChapterTable!$R$20)&lt;&gt;0),"","보스")&amp;"인게임누적곱배수",ChapterTable!$R:$S,2,0)^C260
    +VLOOKUP(SUBSTITUTE(SUBSTITUTE(E$1,"standard",""),"|Float","")&amp;IF(OR($L260=TRUE,$A260=0,MOD($A260,ChapterTable!$R$20)&lt;&gt;0),"","보스")&amp;"인게임누적합배수",ChapterTable!$R:$S,2,0)*C260)
  )
  )
  )
)</f>
        <v>850.5</v>
      </c>
      <c r="F260" s="1">
        <f ca="1">IF(AND($A260=0,$B260=1),
    VLOOKUP(1,ChapterTable!$1:$1048576,MATCH("최종"&amp;SUBSTITUTE(SUBSTITUTE(F$1,"standard",""),"|Float",""),ChapterTable!$1:$1,0),0)*ChapterTable!$P$17,
  IF(AND($A260=0,$B260=0),
    F261,
  IF($B260=0,
    VLOOKUP($A260,ChapterTable!$1:$1048576,MATCH("최종"&amp;SUBSTITUTE(SUBSTITUTE(F$1,"standard",""),"|Float",""),ChapterTable!$1:$1,0),0),
  IF($B260=1,
    IF($L260=FALSE,
      VLOOKUP($A260,ChapterTable!$1:$1048576,MATCH("최종"&amp;SUBSTITUTE(SUBSTITUTE(F$1,"standard",""),"|Float",""),ChapterTable!$1:$1,0),0),
      VLOOKUP($A260-ChapterTable!$P$11,ChapterTable!$1:$1048576,MATCH("최종"&amp;SUBSTITUTE(SUBSTITUTE(F$1,"standard",""),"|Float",""),ChapterTable!$1:$1,0),0)*ChapterTable!$P$14
    ),
  OFFSET(F260,-$B260+IF($L260,1,0),0)*
    (VLOOKUP(SUBSTITUTE(SUBSTITUTE(F$1,"standard",""),"|Float","")&amp;IF(OR($L260=TRUE,$A260=0,MOD($A260,ChapterTable!$R$20)&lt;&gt;0),"","보스")&amp;"인게임누적곱배수",ChapterTable!$R:$S,2,0)^D260
    +VLOOKUP(SUBSTITUTE(SUBSTITUTE(F$1,"standard",""),"|Float","")&amp;IF(OR($L260=TRUE,$A260=0,MOD($A260,ChapterTable!$R$20)&lt;&gt;0),"","보스")&amp;"인게임누적합배수",ChapterTable!$R:$S,2,0)*D260)
  )
  )
  )
)</f>
        <v>291.09375</v>
      </c>
      <c r="G260" t="s">
        <v>715</v>
      </c>
      <c r="J260" t="str">
        <f>IF(ISBLANK(I260),"",
IFERROR(VLOOKUP(I260,[1]StringTable!$1:$1048576,MATCH("kor|String",[1]StringTable!$1:$1,0),0),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37">IF(B260=0,0,1/(INT((B260-1)/10)+1))</f>
        <v>0.33333333333333331</v>
      </c>
      <c r="AJ260">
        <f t="shared" si="35"/>
        <v>0.395555555</v>
      </c>
      <c r="AK260">
        <f t="shared" si="36"/>
        <v>1</v>
      </c>
      <c r="AL260">
        <v>0</v>
      </c>
    </row>
    <row r="261" spans="1:38" x14ac:dyDescent="0.3">
      <c r="A261">
        <v>5</v>
      </c>
      <c r="B261">
        <v>24</v>
      </c>
      <c r="C261">
        <f>IF(OR($L261=TRUE,$A261=0,MOD($A261,ChapterTable!$R$20)&lt;&gt;0),
MAX(0,INT(($B261+ChapterTable!$P$26+VLOOKUP(SUBSTITUTE(C$1,"성장단계","")&amp;"단계오프셋",ChapterTable!$R:$S,2,0))/ChapterTable!$P$23)),
MAX(0,INT(($B261+ChapterTable!$R$26+VLOOKUP(SUBSTITUTE(C$1,"성장단계","")&amp;"보스단계오프셋",ChapterTable!$R:$S,2,0))/ChapterTable!$R$23)))</f>
        <v>2</v>
      </c>
      <c r="D261">
        <f>IF(OR($L261=TRUE,$A261=0,MOD($A261,ChapterTable!$R$20)&lt;&gt;0),
MAX(0,INT(($B261+ChapterTable!$P$26+VLOOKUP(SUBSTITUTE(D$1,"성장단계","")&amp;"단계오프셋",ChapterTable!$R:$S,2,0))/ChapterTable!$P$23)),
MAX(0,INT(($B261+ChapterTable!$R$26+VLOOKUP(SUBSTITUTE(D$1,"성장단계","")&amp;"보스단계오프셋",ChapterTable!$R:$S,2,0))/ChapterTable!$R$23)))</f>
        <v>2</v>
      </c>
      <c r="E261" s="1">
        <f ca="1">IF(AND($A261=0,$B261=1),
    VLOOKUP(1,ChapterTable!$1:$1048576,MATCH("최종"&amp;SUBSTITUTE(SUBSTITUTE(E$1,"standard",""),"|Float",""),ChapterTable!$1:$1,0),0)*ChapterTable!$P$17,
  IF(AND($A261=0,$B261=0),
    E262,
  IF($B261=0,
    VLOOKUP($A261,ChapterTable!$1:$1048576,MATCH("최종"&amp;SUBSTITUTE(SUBSTITUTE(E$1,"standard",""),"|Float",""),ChapterTable!$1:$1,0),0),
  IF($B261=1,
    IF($L261=FALSE,
      VLOOKUP($A261,ChapterTable!$1:$1048576,MATCH("최종"&amp;SUBSTITUTE(SUBSTITUTE(E$1,"standard",""),"|Float",""),ChapterTable!$1:$1,0),0),
      VLOOKUP($A261-ChapterTable!$P$11,ChapterTable!$1:$1048576,MATCH("최종"&amp;SUBSTITUTE(SUBSTITUTE(E$1,"standard",""),"|Float",""),ChapterTable!$1:$1,0),0)*ChapterTable!$P$14
    ),
  OFFSET(E261,-$B261+IF($L261,1,0),0)*IF($B261&gt;OFFSET($B261,1,0),ChapterTable!$R$17,1)*
    (VLOOKUP(SUBSTITUTE(SUBSTITUTE(E$1,"standard",""),"|Float","")&amp;IF(OR($L261=TRUE,$A261=0,MOD($A261,ChapterTable!$R$20)&lt;&gt;0),"","보스")&amp;"인게임누적곱배수",ChapterTable!$R:$S,2,0)^C261
    +VLOOKUP(SUBSTITUTE(SUBSTITUTE(E$1,"standard",""),"|Float","")&amp;IF(OR($L261=TRUE,$A261=0,MOD($A261,ChapterTable!$R$20)&lt;&gt;0),"","보스")&amp;"인게임누적합배수",ChapterTable!$R:$S,2,0)*C261)
  )
  )
  )
)</f>
        <v>850.5</v>
      </c>
      <c r="F261" s="1">
        <f ca="1">IF(AND($A261=0,$B261=1),
    VLOOKUP(1,ChapterTable!$1:$1048576,MATCH("최종"&amp;SUBSTITUTE(SUBSTITUTE(F$1,"standard",""),"|Float",""),ChapterTable!$1:$1,0),0)*ChapterTable!$P$17,
  IF(AND($A261=0,$B261=0),
    F262,
  IF($B261=0,
    VLOOKUP($A261,ChapterTable!$1:$1048576,MATCH("최종"&amp;SUBSTITUTE(SUBSTITUTE(F$1,"standard",""),"|Float",""),ChapterTable!$1:$1,0),0),
  IF($B261=1,
    IF($L261=FALSE,
      VLOOKUP($A261,ChapterTable!$1:$1048576,MATCH("최종"&amp;SUBSTITUTE(SUBSTITUTE(F$1,"standard",""),"|Float",""),ChapterTable!$1:$1,0),0),
      VLOOKUP($A261-ChapterTable!$P$11,ChapterTable!$1:$1048576,MATCH("최종"&amp;SUBSTITUTE(SUBSTITUTE(F$1,"standard",""),"|Float",""),ChapterTable!$1:$1,0),0)*ChapterTable!$P$14
    ),
  OFFSET(F261,-$B261+IF($L261,1,0),0)*
    (VLOOKUP(SUBSTITUTE(SUBSTITUTE(F$1,"standard",""),"|Float","")&amp;IF(OR($L261=TRUE,$A261=0,MOD($A261,ChapterTable!$R$20)&lt;&gt;0),"","보스")&amp;"인게임누적곱배수",ChapterTable!$R:$S,2,0)^D261
    +VLOOKUP(SUBSTITUTE(SUBSTITUTE(F$1,"standard",""),"|Float","")&amp;IF(OR($L261=TRUE,$A261=0,MOD($A261,ChapterTable!$R$20)&lt;&gt;0),"","보스")&amp;"인게임누적합배수",ChapterTable!$R:$S,2,0)*D261)
  )
  )
  )
)</f>
        <v>291.09375</v>
      </c>
      <c r="G261" t="s">
        <v>715</v>
      </c>
      <c r="J261" t="str">
        <f>IF(ISBLANK(I261),"",
IFERROR(VLOOKUP(I261,[1]StringTable!$1:$1048576,MATCH("kor|String",[1]StringTable!$1:$1,0),0),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37"/>
        <v>0.33333333333333331</v>
      </c>
      <c r="AJ261">
        <f t="shared" si="35"/>
        <v>0.395555555</v>
      </c>
      <c r="AK261">
        <f t="shared" si="36"/>
        <v>1</v>
      </c>
      <c r="AL261">
        <v>0</v>
      </c>
    </row>
    <row r="262" spans="1:38" x14ac:dyDescent="0.3">
      <c r="A262">
        <v>5</v>
      </c>
      <c r="B262">
        <v>25</v>
      </c>
      <c r="C262">
        <f>IF(OR($L262=TRUE,$A262=0,MOD($A262,ChapterTable!$R$20)&lt;&gt;0),
MAX(0,INT(($B262+ChapterTable!$P$26+VLOOKUP(SUBSTITUTE(C$1,"성장단계","")&amp;"단계오프셋",ChapterTable!$R:$S,2,0))/ChapterTable!$P$23)),
MAX(0,INT(($B262+ChapterTable!$R$26+VLOOKUP(SUBSTITUTE(C$1,"성장단계","")&amp;"보스단계오프셋",ChapterTable!$R:$S,2,0))/ChapterTable!$R$23)))</f>
        <v>2</v>
      </c>
      <c r="D262">
        <f>IF(OR($L262=TRUE,$A262=0,MOD($A262,ChapterTable!$R$20)&lt;&gt;0),
MAX(0,INT(($B262+ChapterTable!$P$26+VLOOKUP(SUBSTITUTE(D$1,"성장단계","")&amp;"단계오프셋",ChapterTable!$R:$S,2,0))/ChapterTable!$P$23)),
MAX(0,INT(($B262+ChapterTable!$R$26+VLOOKUP(SUBSTITUTE(D$1,"성장단계","")&amp;"보스단계오프셋",ChapterTable!$R:$S,2,0))/ChapterTable!$R$23)))</f>
        <v>2</v>
      </c>
      <c r="E262" s="1">
        <f ca="1">IF(AND($A262=0,$B262=1),
    VLOOKUP(1,ChapterTable!$1:$1048576,MATCH("최종"&amp;SUBSTITUTE(SUBSTITUTE(E$1,"standard",""),"|Float",""),ChapterTable!$1:$1,0),0)*ChapterTable!$P$17,
  IF(AND($A262=0,$B262=0),
    E263,
  IF($B262=0,
    VLOOKUP($A262,ChapterTable!$1:$1048576,MATCH("최종"&amp;SUBSTITUTE(SUBSTITUTE(E$1,"standard",""),"|Float",""),ChapterTable!$1:$1,0),0),
  IF($B262=1,
    IF($L262=FALSE,
      VLOOKUP($A262,ChapterTable!$1:$1048576,MATCH("최종"&amp;SUBSTITUTE(SUBSTITUTE(E$1,"standard",""),"|Float",""),ChapterTable!$1:$1,0),0),
      VLOOKUP($A262-ChapterTable!$P$11,ChapterTable!$1:$1048576,MATCH("최종"&amp;SUBSTITUTE(SUBSTITUTE(E$1,"standard",""),"|Float",""),ChapterTable!$1:$1,0),0)*ChapterTable!$P$14
    ),
  OFFSET(E262,-$B262+IF($L262,1,0),0)*IF($B262&gt;OFFSET($B262,1,0),ChapterTable!$R$17,1)*
    (VLOOKUP(SUBSTITUTE(SUBSTITUTE(E$1,"standard",""),"|Float","")&amp;IF(OR($L262=TRUE,$A262=0,MOD($A262,ChapterTable!$R$20)&lt;&gt;0),"","보스")&amp;"인게임누적곱배수",ChapterTable!$R:$S,2,0)^C262
    +VLOOKUP(SUBSTITUTE(SUBSTITUTE(E$1,"standard",""),"|Float","")&amp;IF(OR($L262=TRUE,$A262=0,MOD($A262,ChapterTable!$R$20)&lt;&gt;0),"","보스")&amp;"인게임누적합배수",ChapterTable!$R:$S,2,0)*C262)
  )
  )
  )
)</f>
        <v>850.5</v>
      </c>
      <c r="F262" s="1">
        <f ca="1">IF(AND($A262=0,$B262=1),
    VLOOKUP(1,ChapterTable!$1:$1048576,MATCH("최종"&amp;SUBSTITUTE(SUBSTITUTE(F$1,"standard",""),"|Float",""),ChapterTable!$1:$1,0),0)*ChapterTable!$P$17,
  IF(AND($A262=0,$B262=0),
    F263,
  IF($B262=0,
    VLOOKUP($A262,ChapterTable!$1:$1048576,MATCH("최종"&amp;SUBSTITUTE(SUBSTITUTE(F$1,"standard",""),"|Float",""),ChapterTable!$1:$1,0),0),
  IF($B262=1,
    IF($L262=FALSE,
      VLOOKUP($A262,ChapterTable!$1:$1048576,MATCH("최종"&amp;SUBSTITUTE(SUBSTITUTE(F$1,"standard",""),"|Float",""),ChapterTable!$1:$1,0),0),
      VLOOKUP($A262-ChapterTable!$P$11,ChapterTable!$1:$1048576,MATCH("최종"&amp;SUBSTITUTE(SUBSTITUTE(F$1,"standard",""),"|Float",""),ChapterTable!$1:$1,0),0)*ChapterTable!$P$14
    ),
  OFFSET(F262,-$B262+IF($L262,1,0),0)*
    (VLOOKUP(SUBSTITUTE(SUBSTITUTE(F$1,"standard",""),"|Float","")&amp;IF(OR($L262=TRUE,$A262=0,MOD($A262,ChapterTable!$R$20)&lt;&gt;0),"","보스")&amp;"인게임누적곱배수",ChapterTable!$R:$S,2,0)^D262
    +VLOOKUP(SUBSTITUTE(SUBSTITUTE(F$1,"standard",""),"|Float","")&amp;IF(OR($L262=TRUE,$A262=0,MOD($A262,ChapterTable!$R$20)&lt;&gt;0),"","보스")&amp;"인게임누적합배수",ChapterTable!$R:$S,2,0)*D262)
  )
  )
  )
)</f>
        <v>291.09375</v>
      </c>
      <c r="G262" t="s">
        <v>715</v>
      </c>
      <c r="J262" t="str">
        <f>IF(ISBLANK(I262),"",
IFERROR(VLOOKUP(I262,[1]StringTable!$1:$1048576,MATCH("kor|String",[1]StringTable!$1:$1,0),0),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37"/>
        <v>0.33333333333333331</v>
      </c>
      <c r="AJ262">
        <f t="shared" si="35"/>
        <v>0.395555555</v>
      </c>
      <c r="AK262">
        <f t="shared" si="36"/>
        <v>1</v>
      </c>
      <c r="AL262">
        <v>0</v>
      </c>
    </row>
    <row r="263" spans="1:38" x14ac:dyDescent="0.3">
      <c r="A263">
        <v>5</v>
      </c>
      <c r="B263">
        <v>26</v>
      </c>
      <c r="C263">
        <f>IF(OR($L263=TRUE,$A263=0,MOD($A263,ChapterTable!$R$20)&lt;&gt;0),
MAX(0,INT(($B263+ChapterTable!$P$26+VLOOKUP(SUBSTITUTE(C$1,"성장단계","")&amp;"단계오프셋",ChapterTable!$R:$S,2,0))/ChapterTable!$P$23)),
MAX(0,INT(($B263+ChapterTable!$R$26+VLOOKUP(SUBSTITUTE(C$1,"성장단계","")&amp;"보스단계오프셋",ChapterTable!$R:$S,2,0))/ChapterTable!$R$23)))</f>
        <v>3</v>
      </c>
      <c r="D263">
        <f>IF(OR($L263=TRUE,$A263=0,MOD($A263,ChapterTable!$R$20)&lt;&gt;0),
MAX(0,INT(($B263+ChapterTable!$P$26+VLOOKUP(SUBSTITUTE(D$1,"성장단계","")&amp;"단계오프셋",ChapterTable!$R:$S,2,0))/ChapterTable!$P$23)),
MAX(0,INT(($B263+ChapterTable!$R$26+VLOOKUP(SUBSTITUTE(D$1,"성장단계","")&amp;"보스단계오프셋",ChapterTable!$R:$S,2,0))/ChapterTable!$R$23)))</f>
        <v>2</v>
      </c>
      <c r="E263" s="1">
        <f ca="1">IF(AND($A263=0,$B263=1),
    VLOOKUP(1,ChapterTable!$1:$1048576,MATCH("최종"&amp;SUBSTITUTE(SUBSTITUTE(E$1,"standard",""),"|Float",""),ChapterTable!$1:$1,0),0)*ChapterTable!$P$17,
  IF(AND($A263=0,$B263=0),
    E264,
  IF($B263=0,
    VLOOKUP($A263,ChapterTable!$1:$1048576,MATCH("최종"&amp;SUBSTITUTE(SUBSTITUTE(E$1,"standard",""),"|Float",""),ChapterTable!$1:$1,0),0),
  IF($B263=1,
    IF($L263=FALSE,
      VLOOKUP($A263,ChapterTable!$1:$1048576,MATCH("최종"&amp;SUBSTITUTE(SUBSTITUTE(E$1,"standard",""),"|Float",""),ChapterTable!$1:$1,0),0),
      VLOOKUP($A263-ChapterTable!$P$11,ChapterTable!$1:$1048576,MATCH("최종"&amp;SUBSTITUTE(SUBSTITUTE(E$1,"standard",""),"|Float",""),ChapterTable!$1:$1,0),0)*ChapterTable!$P$14
    ),
  OFFSET(E263,-$B263+IF($L263,1,0),0)*IF($B263&gt;OFFSET($B263,1,0),ChapterTable!$R$17,1)*
    (VLOOKUP(SUBSTITUTE(SUBSTITUTE(E$1,"standard",""),"|Float","")&amp;IF(OR($L263=TRUE,$A263=0,MOD($A263,ChapterTable!$R$20)&lt;&gt;0),"","보스")&amp;"인게임누적곱배수",ChapterTable!$R:$S,2,0)^C263
    +VLOOKUP(SUBSTITUTE(SUBSTITUTE(E$1,"standard",""),"|Float","")&amp;IF(OR($L263=TRUE,$A263=0,MOD($A263,ChapterTable!$R$20)&lt;&gt;0),"","보스")&amp;"인게임누적합배수",ChapterTable!$R:$S,2,0)*C263)
  )
  )
  )
)</f>
        <v>972</v>
      </c>
      <c r="F263" s="1">
        <f ca="1">IF(AND($A263=0,$B263=1),
    VLOOKUP(1,ChapterTable!$1:$1048576,MATCH("최종"&amp;SUBSTITUTE(SUBSTITUTE(F$1,"standard",""),"|Float",""),ChapterTable!$1:$1,0),0)*ChapterTable!$P$17,
  IF(AND($A263=0,$B263=0),
    F264,
  IF($B263=0,
    VLOOKUP($A263,ChapterTable!$1:$1048576,MATCH("최종"&amp;SUBSTITUTE(SUBSTITUTE(F$1,"standard",""),"|Float",""),ChapterTable!$1:$1,0),0),
  IF($B263=1,
    IF($L263=FALSE,
      VLOOKUP($A263,ChapterTable!$1:$1048576,MATCH("최종"&amp;SUBSTITUTE(SUBSTITUTE(F$1,"standard",""),"|Float",""),ChapterTable!$1:$1,0),0),
      VLOOKUP($A263-ChapterTable!$P$11,ChapterTable!$1:$1048576,MATCH("최종"&amp;SUBSTITUTE(SUBSTITUTE(F$1,"standard",""),"|Float",""),ChapterTable!$1:$1,0),0)*ChapterTable!$P$14
    ),
  OFFSET(F263,-$B263+IF($L263,1,0),0)*
    (VLOOKUP(SUBSTITUTE(SUBSTITUTE(F$1,"standard",""),"|Float","")&amp;IF(OR($L263=TRUE,$A263=0,MOD($A263,ChapterTable!$R$20)&lt;&gt;0),"","보스")&amp;"인게임누적곱배수",ChapterTable!$R:$S,2,0)^D263
    +VLOOKUP(SUBSTITUTE(SUBSTITUTE(F$1,"standard",""),"|Float","")&amp;IF(OR($L263=TRUE,$A263=0,MOD($A263,ChapterTable!$R$20)&lt;&gt;0),"","보스")&amp;"인게임누적합배수",ChapterTable!$R:$S,2,0)*D263)
  )
  )
  )
)</f>
        <v>291.09375</v>
      </c>
      <c r="G263" t="s">
        <v>715</v>
      </c>
      <c r="J263" t="str">
        <f>IF(ISBLANK(I263),"",
IFERROR(VLOOKUP(I263,[1]StringTable!$1:$1048576,MATCH("kor|String",[1]StringTable!$1:$1,0),0),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37"/>
        <v>0.33333333333333331</v>
      </c>
      <c r="AJ263">
        <f t="shared" si="35"/>
        <v>0.395555555</v>
      </c>
      <c r="AK263">
        <f t="shared" si="36"/>
        <v>1</v>
      </c>
      <c r="AL263">
        <v>0</v>
      </c>
    </row>
    <row r="264" spans="1:38" x14ac:dyDescent="0.3">
      <c r="A264">
        <v>5</v>
      </c>
      <c r="B264">
        <v>27</v>
      </c>
      <c r="C264">
        <f>IF(OR($L264=TRUE,$A264=0,MOD($A264,ChapterTable!$R$20)&lt;&gt;0),
MAX(0,INT(($B264+ChapterTable!$P$26+VLOOKUP(SUBSTITUTE(C$1,"성장단계","")&amp;"단계오프셋",ChapterTable!$R:$S,2,0))/ChapterTable!$P$23)),
MAX(0,INT(($B264+ChapterTable!$R$26+VLOOKUP(SUBSTITUTE(C$1,"성장단계","")&amp;"보스단계오프셋",ChapterTable!$R:$S,2,0))/ChapterTable!$R$23)))</f>
        <v>3</v>
      </c>
      <c r="D264">
        <f>IF(OR($L264=TRUE,$A264=0,MOD($A264,ChapterTable!$R$20)&lt;&gt;0),
MAX(0,INT(($B264+ChapterTable!$P$26+VLOOKUP(SUBSTITUTE(D$1,"성장단계","")&amp;"단계오프셋",ChapterTable!$R:$S,2,0))/ChapterTable!$P$23)),
MAX(0,INT(($B264+ChapterTable!$R$26+VLOOKUP(SUBSTITUTE(D$1,"성장단계","")&amp;"보스단계오프셋",ChapterTable!$R:$S,2,0))/ChapterTable!$R$23)))</f>
        <v>2</v>
      </c>
      <c r="E264" s="1">
        <f ca="1">IF(AND($A264=0,$B264=1),
    VLOOKUP(1,ChapterTable!$1:$1048576,MATCH("최종"&amp;SUBSTITUTE(SUBSTITUTE(E$1,"standard",""),"|Float",""),ChapterTable!$1:$1,0),0)*ChapterTable!$P$17,
  IF(AND($A264=0,$B264=0),
    E265,
  IF($B264=0,
    VLOOKUP($A264,ChapterTable!$1:$1048576,MATCH("최종"&amp;SUBSTITUTE(SUBSTITUTE(E$1,"standard",""),"|Float",""),ChapterTable!$1:$1,0),0),
  IF($B264=1,
    IF($L264=FALSE,
      VLOOKUP($A264,ChapterTable!$1:$1048576,MATCH("최종"&amp;SUBSTITUTE(SUBSTITUTE(E$1,"standard",""),"|Float",""),ChapterTable!$1:$1,0),0),
      VLOOKUP($A264-ChapterTable!$P$11,ChapterTable!$1:$1048576,MATCH("최종"&amp;SUBSTITUTE(SUBSTITUTE(E$1,"standard",""),"|Float",""),ChapterTable!$1:$1,0),0)*ChapterTable!$P$14
    ),
  OFFSET(E264,-$B264+IF($L264,1,0),0)*IF($B264&gt;OFFSET($B264,1,0),ChapterTable!$R$17,1)*
    (VLOOKUP(SUBSTITUTE(SUBSTITUTE(E$1,"standard",""),"|Float","")&amp;IF(OR($L264=TRUE,$A264=0,MOD($A264,ChapterTable!$R$20)&lt;&gt;0),"","보스")&amp;"인게임누적곱배수",ChapterTable!$R:$S,2,0)^C264
    +VLOOKUP(SUBSTITUTE(SUBSTITUTE(E$1,"standard",""),"|Float","")&amp;IF(OR($L264=TRUE,$A264=0,MOD($A264,ChapterTable!$R$20)&lt;&gt;0),"","보스")&amp;"인게임누적합배수",ChapterTable!$R:$S,2,0)*C264)
  )
  )
  )
)</f>
        <v>972</v>
      </c>
      <c r="F264" s="1">
        <f ca="1">IF(AND($A264=0,$B264=1),
    VLOOKUP(1,ChapterTable!$1:$1048576,MATCH("최종"&amp;SUBSTITUTE(SUBSTITUTE(F$1,"standard",""),"|Float",""),ChapterTable!$1:$1,0),0)*ChapterTable!$P$17,
  IF(AND($A264=0,$B264=0),
    F265,
  IF($B264=0,
    VLOOKUP($A264,ChapterTable!$1:$1048576,MATCH("최종"&amp;SUBSTITUTE(SUBSTITUTE(F$1,"standard",""),"|Float",""),ChapterTable!$1:$1,0),0),
  IF($B264=1,
    IF($L264=FALSE,
      VLOOKUP($A264,ChapterTable!$1:$1048576,MATCH("최종"&amp;SUBSTITUTE(SUBSTITUTE(F$1,"standard",""),"|Float",""),ChapterTable!$1:$1,0),0),
      VLOOKUP($A264-ChapterTable!$P$11,ChapterTable!$1:$1048576,MATCH("최종"&amp;SUBSTITUTE(SUBSTITUTE(F$1,"standard",""),"|Float",""),ChapterTable!$1:$1,0),0)*ChapterTable!$P$14
    ),
  OFFSET(F264,-$B264+IF($L264,1,0),0)*
    (VLOOKUP(SUBSTITUTE(SUBSTITUTE(F$1,"standard",""),"|Float","")&amp;IF(OR($L264=TRUE,$A264=0,MOD($A264,ChapterTable!$R$20)&lt;&gt;0),"","보스")&amp;"인게임누적곱배수",ChapterTable!$R:$S,2,0)^D264
    +VLOOKUP(SUBSTITUTE(SUBSTITUTE(F$1,"standard",""),"|Float","")&amp;IF(OR($L264=TRUE,$A264=0,MOD($A264,ChapterTable!$R$20)&lt;&gt;0),"","보스")&amp;"인게임누적합배수",ChapterTable!$R:$S,2,0)*D264)
  )
  )
  )
)</f>
        <v>291.09375</v>
      </c>
      <c r="G264" t="s">
        <v>715</v>
      </c>
      <c r="J264" t="str">
        <f>IF(ISBLANK(I264),"",
IFERROR(VLOOKUP(I264,[1]StringTable!$1:$1048576,MATCH("kor|String",[1]StringTable!$1:$1,0),0),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37"/>
        <v>0.33333333333333331</v>
      </c>
      <c r="AJ264">
        <f t="shared" si="35"/>
        <v>0.395555555</v>
      </c>
      <c r="AK264">
        <f t="shared" si="36"/>
        <v>1</v>
      </c>
      <c r="AL264">
        <v>0</v>
      </c>
    </row>
    <row r="265" spans="1:38" x14ac:dyDescent="0.3">
      <c r="A265">
        <v>5</v>
      </c>
      <c r="B265">
        <v>28</v>
      </c>
      <c r="C265">
        <f>IF(OR($L265=TRUE,$A265=0,MOD($A265,ChapterTable!$R$20)&lt;&gt;0),
MAX(0,INT(($B265+ChapterTable!$P$26+VLOOKUP(SUBSTITUTE(C$1,"성장단계","")&amp;"단계오프셋",ChapterTable!$R:$S,2,0))/ChapterTable!$P$23)),
MAX(0,INT(($B265+ChapterTable!$R$26+VLOOKUP(SUBSTITUTE(C$1,"성장단계","")&amp;"보스단계오프셋",ChapterTable!$R:$S,2,0))/ChapterTable!$R$23)))</f>
        <v>3</v>
      </c>
      <c r="D265">
        <f>IF(OR($L265=TRUE,$A265=0,MOD($A265,ChapterTable!$R$20)&lt;&gt;0),
MAX(0,INT(($B265+ChapterTable!$P$26+VLOOKUP(SUBSTITUTE(D$1,"성장단계","")&amp;"단계오프셋",ChapterTable!$R:$S,2,0))/ChapterTable!$P$23)),
MAX(0,INT(($B265+ChapterTable!$R$26+VLOOKUP(SUBSTITUTE(D$1,"성장단계","")&amp;"보스단계오프셋",ChapterTable!$R:$S,2,0))/ChapterTable!$R$23)))</f>
        <v>2</v>
      </c>
      <c r="E265" s="1">
        <f ca="1">IF(AND($A265=0,$B265=1),
    VLOOKUP(1,ChapterTable!$1:$1048576,MATCH("최종"&amp;SUBSTITUTE(SUBSTITUTE(E$1,"standard",""),"|Float",""),ChapterTable!$1:$1,0),0)*ChapterTable!$P$17,
  IF(AND($A265=0,$B265=0),
    E266,
  IF($B265=0,
    VLOOKUP($A265,ChapterTable!$1:$1048576,MATCH("최종"&amp;SUBSTITUTE(SUBSTITUTE(E$1,"standard",""),"|Float",""),ChapterTable!$1:$1,0),0),
  IF($B265=1,
    IF($L265=FALSE,
      VLOOKUP($A265,ChapterTable!$1:$1048576,MATCH("최종"&amp;SUBSTITUTE(SUBSTITUTE(E$1,"standard",""),"|Float",""),ChapterTable!$1:$1,0),0),
      VLOOKUP($A265-ChapterTable!$P$11,ChapterTable!$1:$1048576,MATCH("최종"&amp;SUBSTITUTE(SUBSTITUTE(E$1,"standard",""),"|Float",""),ChapterTable!$1:$1,0),0)*ChapterTable!$P$14
    ),
  OFFSET(E265,-$B265+IF($L265,1,0),0)*IF($B265&gt;OFFSET($B265,1,0),ChapterTable!$R$17,1)*
    (VLOOKUP(SUBSTITUTE(SUBSTITUTE(E$1,"standard",""),"|Float","")&amp;IF(OR($L265=TRUE,$A265=0,MOD($A265,ChapterTable!$R$20)&lt;&gt;0),"","보스")&amp;"인게임누적곱배수",ChapterTable!$R:$S,2,0)^C265
    +VLOOKUP(SUBSTITUTE(SUBSTITUTE(E$1,"standard",""),"|Float","")&amp;IF(OR($L265=TRUE,$A265=0,MOD($A265,ChapterTable!$R$20)&lt;&gt;0),"","보스")&amp;"인게임누적합배수",ChapterTable!$R:$S,2,0)*C265)
  )
  )
  )
)</f>
        <v>972</v>
      </c>
      <c r="F265" s="1">
        <f ca="1">IF(AND($A265=0,$B265=1),
    VLOOKUP(1,ChapterTable!$1:$1048576,MATCH("최종"&amp;SUBSTITUTE(SUBSTITUTE(F$1,"standard",""),"|Float",""),ChapterTable!$1:$1,0),0)*ChapterTable!$P$17,
  IF(AND($A265=0,$B265=0),
    F266,
  IF($B265=0,
    VLOOKUP($A265,ChapterTable!$1:$1048576,MATCH("최종"&amp;SUBSTITUTE(SUBSTITUTE(F$1,"standard",""),"|Float",""),ChapterTable!$1:$1,0),0),
  IF($B265=1,
    IF($L265=FALSE,
      VLOOKUP($A265,ChapterTable!$1:$1048576,MATCH("최종"&amp;SUBSTITUTE(SUBSTITUTE(F$1,"standard",""),"|Float",""),ChapterTable!$1:$1,0),0),
      VLOOKUP($A265-ChapterTable!$P$11,ChapterTable!$1:$1048576,MATCH("최종"&amp;SUBSTITUTE(SUBSTITUTE(F$1,"standard",""),"|Float",""),ChapterTable!$1:$1,0),0)*ChapterTable!$P$14
    ),
  OFFSET(F265,-$B265+IF($L265,1,0),0)*
    (VLOOKUP(SUBSTITUTE(SUBSTITUTE(F$1,"standard",""),"|Float","")&amp;IF(OR($L265=TRUE,$A265=0,MOD($A265,ChapterTable!$R$20)&lt;&gt;0),"","보스")&amp;"인게임누적곱배수",ChapterTable!$R:$S,2,0)^D265
    +VLOOKUP(SUBSTITUTE(SUBSTITUTE(F$1,"standard",""),"|Float","")&amp;IF(OR($L265=TRUE,$A265=0,MOD($A265,ChapterTable!$R$20)&lt;&gt;0),"","보스")&amp;"인게임누적합배수",ChapterTable!$R:$S,2,0)*D265)
  )
  )
  )
)</f>
        <v>291.09375</v>
      </c>
      <c r="G265" t="s">
        <v>715</v>
      </c>
      <c r="J265" t="str">
        <f>IF(ISBLANK(I265),"",
IFERROR(VLOOKUP(I265,[1]StringTable!$1:$1048576,MATCH("kor|String",[1]StringTable!$1:$1,0),0),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37"/>
        <v>0.33333333333333331</v>
      </c>
      <c r="AJ265">
        <f t="shared" si="35"/>
        <v>0.395555555</v>
      </c>
      <c r="AK265">
        <f t="shared" si="36"/>
        <v>1</v>
      </c>
      <c r="AL265">
        <v>0</v>
      </c>
    </row>
    <row r="266" spans="1:38" x14ac:dyDescent="0.3">
      <c r="A266">
        <v>5</v>
      </c>
      <c r="B266">
        <v>29</v>
      </c>
      <c r="C266">
        <f>IF(OR($L266=TRUE,$A266=0,MOD($A266,ChapterTable!$R$20)&lt;&gt;0),
MAX(0,INT(($B266+ChapterTable!$P$26+VLOOKUP(SUBSTITUTE(C$1,"성장단계","")&amp;"단계오프셋",ChapterTable!$R:$S,2,0))/ChapterTable!$P$23)),
MAX(0,INT(($B266+ChapterTable!$R$26+VLOOKUP(SUBSTITUTE(C$1,"성장단계","")&amp;"보스단계오프셋",ChapterTable!$R:$S,2,0))/ChapterTable!$R$23)))</f>
        <v>3</v>
      </c>
      <c r="D266">
        <f>IF(OR($L266=TRUE,$A266=0,MOD($A266,ChapterTable!$R$20)&lt;&gt;0),
MAX(0,INT(($B266+ChapterTable!$P$26+VLOOKUP(SUBSTITUTE(D$1,"성장단계","")&amp;"단계오프셋",ChapterTable!$R:$S,2,0))/ChapterTable!$P$23)),
MAX(0,INT(($B266+ChapterTable!$R$26+VLOOKUP(SUBSTITUTE(D$1,"성장단계","")&amp;"보스단계오프셋",ChapterTable!$R:$S,2,0))/ChapterTable!$R$23)))</f>
        <v>2</v>
      </c>
      <c r="E266" s="1">
        <f ca="1">IF(AND($A266=0,$B266=1),
    VLOOKUP(1,ChapterTable!$1:$1048576,MATCH("최종"&amp;SUBSTITUTE(SUBSTITUTE(E$1,"standard",""),"|Float",""),ChapterTable!$1:$1,0),0)*ChapterTable!$P$17,
  IF(AND($A266=0,$B266=0),
    E267,
  IF($B266=0,
    VLOOKUP($A266,ChapterTable!$1:$1048576,MATCH("최종"&amp;SUBSTITUTE(SUBSTITUTE(E$1,"standard",""),"|Float",""),ChapterTable!$1:$1,0),0),
  IF($B266=1,
    IF($L266=FALSE,
      VLOOKUP($A266,ChapterTable!$1:$1048576,MATCH("최종"&amp;SUBSTITUTE(SUBSTITUTE(E$1,"standard",""),"|Float",""),ChapterTable!$1:$1,0),0),
      VLOOKUP($A266-ChapterTable!$P$11,ChapterTable!$1:$1048576,MATCH("최종"&amp;SUBSTITUTE(SUBSTITUTE(E$1,"standard",""),"|Float",""),ChapterTable!$1:$1,0),0)*ChapterTable!$P$14
    ),
  OFFSET(E266,-$B266+IF($L266,1,0),0)*IF($B266&gt;OFFSET($B266,1,0),ChapterTable!$R$17,1)*
    (VLOOKUP(SUBSTITUTE(SUBSTITUTE(E$1,"standard",""),"|Float","")&amp;IF(OR($L266=TRUE,$A266=0,MOD($A266,ChapterTable!$R$20)&lt;&gt;0),"","보스")&amp;"인게임누적곱배수",ChapterTable!$R:$S,2,0)^C266
    +VLOOKUP(SUBSTITUTE(SUBSTITUTE(E$1,"standard",""),"|Float","")&amp;IF(OR($L266=TRUE,$A266=0,MOD($A266,ChapterTable!$R$20)&lt;&gt;0),"","보스")&amp;"인게임누적합배수",ChapterTable!$R:$S,2,0)*C266)
  )
  )
  )
)</f>
        <v>972</v>
      </c>
      <c r="F266" s="1">
        <f ca="1">IF(AND($A266=0,$B266=1),
    VLOOKUP(1,ChapterTable!$1:$1048576,MATCH("최종"&amp;SUBSTITUTE(SUBSTITUTE(F$1,"standard",""),"|Float",""),ChapterTable!$1:$1,0),0)*ChapterTable!$P$17,
  IF(AND($A266=0,$B266=0),
    F267,
  IF($B266=0,
    VLOOKUP($A266,ChapterTable!$1:$1048576,MATCH("최종"&amp;SUBSTITUTE(SUBSTITUTE(F$1,"standard",""),"|Float",""),ChapterTable!$1:$1,0),0),
  IF($B266=1,
    IF($L266=FALSE,
      VLOOKUP($A266,ChapterTable!$1:$1048576,MATCH("최종"&amp;SUBSTITUTE(SUBSTITUTE(F$1,"standard",""),"|Float",""),ChapterTable!$1:$1,0),0),
      VLOOKUP($A266-ChapterTable!$P$11,ChapterTable!$1:$1048576,MATCH("최종"&amp;SUBSTITUTE(SUBSTITUTE(F$1,"standard",""),"|Float",""),ChapterTable!$1:$1,0),0)*ChapterTable!$P$14
    ),
  OFFSET(F266,-$B266+IF($L266,1,0),0)*
    (VLOOKUP(SUBSTITUTE(SUBSTITUTE(F$1,"standard",""),"|Float","")&amp;IF(OR($L266=TRUE,$A266=0,MOD($A266,ChapterTable!$R$20)&lt;&gt;0),"","보스")&amp;"인게임누적곱배수",ChapterTable!$R:$S,2,0)^D266
    +VLOOKUP(SUBSTITUTE(SUBSTITUTE(F$1,"standard",""),"|Float","")&amp;IF(OR($L266=TRUE,$A266=0,MOD($A266,ChapterTable!$R$20)&lt;&gt;0),"","보스")&amp;"인게임누적합배수",ChapterTable!$R:$S,2,0)*D266)
  )
  )
  )
)</f>
        <v>291.09375</v>
      </c>
      <c r="G266" t="s">
        <v>715</v>
      </c>
      <c r="J266" t="str">
        <f>IF(ISBLANK(I266),"",
IFERROR(VLOOKUP(I266,[1]StringTable!$1:$1048576,MATCH("kor|String",[1]StringTable!$1:$1,0),0),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37"/>
        <v>0.33333333333333331</v>
      </c>
      <c r="AJ266">
        <f t="shared" si="35"/>
        <v>0.395555555</v>
      </c>
      <c r="AK266">
        <f t="shared" si="36"/>
        <v>1</v>
      </c>
      <c r="AL266">
        <v>0</v>
      </c>
    </row>
    <row r="267" spans="1:38" x14ac:dyDescent="0.3">
      <c r="A267">
        <v>5</v>
      </c>
      <c r="B267">
        <v>30</v>
      </c>
      <c r="C267">
        <f>IF(OR($L267=TRUE,$A267=0,MOD($A267,ChapterTable!$R$20)&lt;&gt;0),
MAX(0,INT(($B267+ChapterTable!$P$26+VLOOKUP(SUBSTITUTE(C$1,"성장단계","")&amp;"단계오프셋",ChapterTable!$R:$S,2,0))/ChapterTable!$P$23)),
MAX(0,INT(($B267+ChapterTable!$R$26+VLOOKUP(SUBSTITUTE(C$1,"성장단계","")&amp;"보스단계오프셋",ChapterTable!$R:$S,2,0))/ChapterTable!$R$23)))</f>
        <v>3</v>
      </c>
      <c r="D267">
        <f>IF(OR($L267=TRUE,$A267=0,MOD($A267,ChapterTable!$R$20)&lt;&gt;0),
MAX(0,INT(($B267+ChapterTable!$P$26+VLOOKUP(SUBSTITUTE(D$1,"성장단계","")&amp;"단계오프셋",ChapterTable!$R:$S,2,0))/ChapterTable!$P$23)),
MAX(0,INT(($B267+ChapterTable!$R$26+VLOOKUP(SUBSTITUTE(D$1,"성장단계","")&amp;"보스단계오프셋",ChapterTable!$R:$S,2,0))/ChapterTable!$R$23)))</f>
        <v>2</v>
      </c>
      <c r="E267" s="1">
        <f ca="1">IF(AND($A267=0,$B267=1),
    VLOOKUP(1,ChapterTable!$1:$1048576,MATCH("최종"&amp;SUBSTITUTE(SUBSTITUTE(E$1,"standard",""),"|Float",""),ChapterTable!$1:$1,0),0)*ChapterTable!$P$17,
  IF(AND($A267=0,$B267=0),
    E268,
  IF($B267=0,
    VLOOKUP($A267,ChapterTable!$1:$1048576,MATCH("최종"&amp;SUBSTITUTE(SUBSTITUTE(E$1,"standard",""),"|Float",""),ChapterTable!$1:$1,0),0),
  IF($B267=1,
    IF($L267=FALSE,
      VLOOKUP($A267,ChapterTable!$1:$1048576,MATCH("최종"&amp;SUBSTITUTE(SUBSTITUTE(E$1,"standard",""),"|Float",""),ChapterTable!$1:$1,0),0),
      VLOOKUP($A267-ChapterTable!$P$11,ChapterTable!$1:$1048576,MATCH("최종"&amp;SUBSTITUTE(SUBSTITUTE(E$1,"standard",""),"|Float",""),ChapterTable!$1:$1,0),0)*ChapterTable!$P$14
    ),
  OFFSET(E267,-$B267+IF($L267,1,0),0)*IF($B267&gt;OFFSET($B267,1,0),ChapterTable!$R$17,1)*
    (VLOOKUP(SUBSTITUTE(SUBSTITUTE(E$1,"standard",""),"|Float","")&amp;IF(OR($L267=TRUE,$A267=0,MOD($A267,ChapterTable!$R$20)&lt;&gt;0),"","보스")&amp;"인게임누적곱배수",ChapterTable!$R:$S,2,0)^C267
    +VLOOKUP(SUBSTITUTE(SUBSTITUTE(E$1,"standard",""),"|Float","")&amp;IF(OR($L267=TRUE,$A267=0,MOD($A267,ChapterTable!$R$20)&lt;&gt;0),"","보스")&amp;"인게임누적합배수",ChapterTable!$R:$S,2,0)*C267)
  )
  )
  )
)</f>
        <v>972</v>
      </c>
      <c r="F267" s="1">
        <f ca="1">IF(AND($A267=0,$B267=1),
    VLOOKUP(1,ChapterTable!$1:$1048576,MATCH("최종"&amp;SUBSTITUTE(SUBSTITUTE(F$1,"standard",""),"|Float",""),ChapterTable!$1:$1,0),0)*ChapterTable!$P$17,
  IF(AND($A267=0,$B267=0),
    F268,
  IF($B267=0,
    VLOOKUP($A267,ChapterTable!$1:$1048576,MATCH("최종"&amp;SUBSTITUTE(SUBSTITUTE(F$1,"standard",""),"|Float",""),ChapterTable!$1:$1,0),0),
  IF($B267=1,
    IF($L267=FALSE,
      VLOOKUP($A267,ChapterTable!$1:$1048576,MATCH("최종"&amp;SUBSTITUTE(SUBSTITUTE(F$1,"standard",""),"|Float",""),ChapterTable!$1:$1,0),0),
      VLOOKUP($A267-ChapterTable!$P$11,ChapterTable!$1:$1048576,MATCH("최종"&amp;SUBSTITUTE(SUBSTITUTE(F$1,"standard",""),"|Float",""),ChapterTable!$1:$1,0),0)*ChapterTable!$P$14
    ),
  OFFSET(F267,-$B267+IF($L267,1,0),0)*
    (VLOOKUP(SUBSTITUTE(SUBSTITUTE(F$1,"standard",""),"|Float","")&amp;IF(OR($L267=TRUE,$A267=0,MOD($A267,ChapterTable!$R$20)&lt;&gt;0),"","보스")&amp;"인게임누적곱배수",ChapterTable!$R:$S,2,0)^D267
    +VLOOKUP(SUBSTITUTE(SUBSTITUTE(F$1,"standard",""),"|Float","")&amp;IF(OR($L267=TRUE,$A267=0,MOD($A267,ChapterTable!$R$20)&lt;&gt;0),"","보스")&amp;"인게임누적합배수",ChapterTable!$R:$S,2,0)*D267)
  )
  )
  )
)</f>
        <v>291.09375</v>
      </c>
      <c r="G267" t="s">
        <v>715</v>
      </c>
      <c r="J267" t="str">
        <f>IF(ISBLANK(I267),"",
IFERROR(VLOOKUP(I267,[1]StringTable!$1:$1048576,MATCH("kor|String",[1]StringTable!$1:$1,0),0),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37"/>
        <v>0.33333333333333331</v>
      </c>
      <c r="AJ267">
        <f t="shared" si="35"/>
        <v>1</v>
      </c>
      <c r="AK267">
        <f t="shared" si="36"/>
        <v>3</v>
      </c>
      <c r="AL267">
        <v>0</v>
      </c>
    </row>
    <row r="268" spans="1:38" x14ac:dyDescent="0.3">
      <c r="A268">
        <v>5</v>
      </c>
      <c r="B268">
        <v>31</v>
      </c>
      <c r="C268">
        <f>IF(OR($L268=TRUE,$A268=0,MOD($A268,ChapterTable!$R$20)&lt;&gt;0),
MAX(0,INT(($B268+ChapterTable!$P$26+VLOOKUP(SUBSTITUTE(C$1,"성장단계","")&amp;"단계오프셋",ChapterTable!$R:$S,2,0))/ChapterTable!$P$23)),
MAX(0,INT(($B268+ChapterTable!$R$26+VLOOKUP(SUBSTITUTE(C$1,"성장단계","")&amp;"보스단계오프셋",ChapterTable!$R:$S,2,0))/ChapterTable!$R$23)))</f>
        <v>3</v>
      </c>
      <c r="D268">
        <f>IF(OR($L268=TRUE,$A268=0,MOD($A268,ChapterTable!$R$20)&lt;&gt;0),
MAX(0,INT(($B268+ChapterTable!$P$26+VLOOKUP(SUBSTITUTE(D$1,"성장단계","")&amp;"단계오프셋",ChapterTable!$R:$S,2,0))/ChapterTable!$P$23)),
MAX(0,INT(($B268+ChapterTable!$R$26+VLOOKUP(SUBSTITUTE(D$1,"성장단계","")&amp;"보스단계오프셋",ChapterTable!$R:$S,2,0))/ChapterTable!$R$23)))</f>
        <v>3</v>
      </c>
      <c r="E268" s="1">
        <f ca="1">IF(AND($A268=0,$B268=1),
    VLOOKUP(1,ChapterTable!$1:$1048576,MATCH("최종"&amp;SUBSTITUTE(SUBSTITUTE(E$1,"standard",""),"|Float",""),ChapterTable!$1:$1,0),0)*ChapterTable!$P$17,
  IF(AND($A268=0,$B268=0),
    E269,
  IF($B268=0,
    VLOOKUP($A268,ChapterTable!$1:$1048576,MATCH("최종"&amp;SUBSTITUTE(SUBSTITUTE(E$1,"standard",""),"|Float",""),ChapterTable!$1:$1,0),0),
  IF($B268=1,
    IF($L268=FALSE,
      VLOOKUP($A268,ChapterTable!$1:$1048576,MATCH("최종"&amp;SUBSTITUTE(SUBSTITUTE(E$1,"standard",""),"|Float",""),ChapterTable!$1:$1,0),0),
      VLOOKUP($A268-ChapterTable!$P$11,ChapterTable!$1:$1048576,MATCH("최종"&amp;SUBSTITUTE(SUBSTITUTE(E$1,"standard",""),"|Float",""),ChapterTable!$1:$1,0),0)*ChapterTable!$P$14
    ),
  OFFSET(E268,-$B268+IF($L268,1,0),0)*IF($B268&gt;OFFSET($B268,1,0),ChapterTable!$R$17,1)*
    (VLOOKUP(SUBSTITUTE(SUBSTITUTE(E$1,"standard",""),"|Float","")&amp;IF(OR($L268=TRUE,$A268=0,MOD($A268,ChapterTable!$R$20)&lt;&gt;0),"","보스")&amp;"인게임누적곱배수",ChapterTable!$R:$S,2,0)^C268
    +VLOOKUP(SUBSTITUTE(SUBSTITUTE(E$1,"standard",""),"|Float","")&amp;IF(OR($L268=TRUE,$A268=0,MOD($A268,ChapterTable!$R$20)&lt;&gt;0),"","보스")&amp;"인게임누적합배수",ChapterTable!$R:$S,2,0)*C268)
  )
  )
  )
)</f>
        <v>972</v>
      </c>
      <c r="F268" s="1">
        <f ca="1">IF(AND($A268=0,$B268=1),
    VLOOKUP(1,ChapterTable!$1:$1048576,MATCH("최종"&amp;SUBSTITUTE(SUBSTITUTE(F$1,"standard",""),"|Float",""),ChapterTable!$1:$1,0),0)*ChapterTable!$P$17,
  IF(AND($A268=0,$B268=0),
    F269,
  IF($B268=0,
    VLOOKUP($A268,ChapterTable!$1:$1048576,MATCH("최종"&amp;SUBSTITUTE(SUBSTITUTE(F$1,"standard",""),"|Float",""),ChapterTable!$1:$1,0),0),
  IF($B268=1,
    IF($L268=FALSE,
      VLOOKUP($A268,ChapterTable!$1:$1048576,MATCH("최종"&amp;SUBSTITUTE(SUBSTITUTE(F$1,"standard",""),"|Float",""),ChapterTable!$1:$1,0),0),
      VLOOKUP($A268-ChapterTable!$P$11,ChapterTable!$1:$1048576,MATCH("최종"&amp;SUBSTITUTE(SUBSTITUTE(F$1,"standard",""),"|Float",""),ChapterTable!$1:$1,0),0)*ChapterTable!$P$14
    ),
  OFFSET(F268,-$B268+IF($L268,1,0),0)*
    (VLOOKUP(SUBSTITUTE(SUBSTITUTE(F$1,"standard",""),"|Float","")&amp;IF(OR($L268=TRUE,$A268=0,MOD($A268,ChapterTable!$R$20)&lt;&gt;0),"","보스")&amp;"인게임누적곱배수",ChapterTable!$R:$S,2,0)^D268
    +VLOOKUP(SUBSTITUTE(SUBSTITUTE(F$1,"standard",""),"|Float","")&amp;IF(OR($L268=TRUE,$A268=0,MOD($A268,ChapterTable!$R$20)&lt;&gt;0),"","보스")&amp;"인게임누적합배수",ChapterTable!$R:$S,2,0)*D268)
  )
  )
  )
)</f>
        <v>310.078125</v>
      </c>
      <c r="G268" t="s">
        <v>715</v>
      </c>
      <c r="J268" t="str">
        <f>IF(ISBLANK(I268),"",
IFERROR(VLOOKUP(I268,[1]StringTable!$1:$1048576,MATCH("kor|String",[1]StringTable!$1:$1,0),0),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37"/>
        <v>0.25</v>
      </c>
      <c r="AJ268">
        <f t="shared" si="35"/>
        <v>0.32</v>
      </c>
      <c r="AK268">
        <f t="shared" si="36"/>
        <v>1</v>
      </c>
      <c r="AL268">
        <v>0</v>
      </c>
    </row>
    <row r="269" spans="1:38" x14ac:dyDescent="0.3">
      <c r="A269">
        <v>5</v>
      </c>
      <c r="B269">
        <v>32</v>
      </c>
      <c r="C269">
        <f>IF(OR($L269=TRUE,$A269=0,MOD($A269,ChapterTable!$R$20)&lt;&gt;0),
MAX(0,INT(($B269+ChapterTable!$P$26+VLOOKUP(SUBSTITUTE(C$1,"성장단계","")&amp;"단계오프셋",ChapterTable!$R:$S,2,0))/ChapterTable!$P$23)),
MAX(0,INT(($B269+ChapterTable!$R$26+VLOOKUP(SUBSTITUTE(C$1,"성장단계","")&amp;"보스단계오프셋",ChapterTable!$R:$S,2,0))/ChapterTable!$R$23)))</f>
        <v>3</v>
      </c>
      <c r="D269">
        <f>IF(OR($L269=TRUE,$A269=0,MOD($A269,ChapterTable!$R$20)&lt;&gt;0),
MAX(0,INT(($B269+ChapterTable!$P$26+VLOOKUP(SUBSTITUTE(D$1,"성장단계","")&amp;"단계오프셋",ChapterTable!$R:$S,2,0))/ChapterTable!$P$23)),
MAX(0,INT(($B269+ChapterTable!$R$26+VLOOKUP(SUBSTITUTE(D$1,"성장단계","")&amp;"보스단계오프셋",ChapterTable!$R:$S,2,0))/ChapterTable!$R$23)))</f>
        <v>3</v>
      </c>
      <c r="E269" s="1">
        <f ca="1">IF(AND($A269=0,$B269=1),
    VLOOKUP(1,ChapterTable!$1:$1048576,MATCH("최종"&amp;SUBSTITUTE(SUBSTITUTE(E$1,"standard",""),"|Float",""),ChapterTable!$1:$1,0),0)*ChapterTable!$P$17,
  IF(AND($A269=0,$B269=0),
    E270,
  IF($B269=0,
    VLOOKUP($A269,ChapterTable!$1:$1048576,MATCH("최종"&amp;SUBSTITUTE(SUBSTITUTE(E$1,"standard",""),"|Float",""),ChapterTable!$1:$1,0),0),
  IF($B269=1,
    IF($L269=FALSE,
      VLOOKUP($A269,ChapterTable!$1:$1048576,MATCH("최종"&amp;SUBSTITUTE(SUBSTITUTE(E$1,"standard",""),"|Float",""),ChapterTable!$1:$1,0),0),
      VLOOKUP($A269-ChapterTable!$P$11,ChapterTable!$1:$1048576,MATCH("최종"&amp;SUBSTITUTE(SUBSTITUTE(E$1,"standard",""),"|Float",""),ChapterTable!$1:$1,0),0)*ChapterTable!$P$14
    ),
  OFFSET(E269,-$B269+IF($L269,1,0),0)*IF($B269&gt;OFFSET($B269,1,0),ChapterTable!$R$17,1)*
    (VLOOKUP(SUBSTITUTE(SUBSTITUTE(E$1,"standard",""),"|Float","")&amp;IF(OR($L269=TRUE,$A269=0,MOD($A269,ChapterTable!$R$20)&lt;&gt;0),"","보스")&amp;"인게임누적곱배수",ChapterTable!$R:$S,2,0)^C269
    +VLOOKUP(SUBSTITUTE(SUBSTITUTE(E$1,"standard",""),"|Float","")&amp;IF(OR($L269=TRUE,$A269=0,MOD($A269,ChapterTable!$R$20)&lt;&gt;0),"","보스")&amp;"인게임누적합배수",ChapterTable!$R:$S,2,0)*C269)
  )
  )
  )
)</f>
        <v>972</v>
      </c>
      <c r="F269" s="1">
        <f ca="1">IF(AND($A269=0,$B269=1),
    VLOOKUP(1,ChapterTable!$1:$1048576,MATCH("최종"&amp;SUBSTITUTE(SUBSTITUTE(F$1,"standard",""),"|Float",""),ChapterTable!$1:$1,0),0)*ChapterTable!$P$17,
  IF(AND($A269=0,$B269=0),
    F270,
  IF($B269=0,
    VLOOKUP($A269,ChapterTable!$1:$1048576,MATCH("최종"&amp;SUBSTITUTE(SUBSTITUTE(F$1,"standard",""),"|Float",""),ChapterTable!$1:$1,0),0),
  IF($B269=1,
    IF($L269=FALSE,
      VLOOKUP($A269,ChapterTable!$1:$1048576,MATCH("최종"&amp;SUBSTITUTE(SUBSTITUTE(F$1,"standard",""),"|Float",""),ChapterTable!$1:$1,0),0),
      VLOOKUP($A269-ChapterTable!$P$11,ChapterTable!$1:$1048576,MATCH("최종"&amp;SUBSTITUTE(SUBSTITUTE(F$1,"standard",""),"|Float",""),ChapterTable!$1:$1,0),0)*ChapterTable!$P$14
    ),
  OFFSET(F269,-$B269+IF($L269,1,0),0)*
    (VLOOKUP(SUBSTITUTE(SUBSTITUTE(F$1,"standard",""),"|Float","")&amp;IF(OR($L269=TRUE,$A269=0,MOD($A269,ChapterTable!$R$20)&lt;&gt;0),"","보스")&amp;"인게임누적곱배수",ChapterTable!$R:$S,2,0)^D269
    +VLOOKUP(SUBSTITUTE(SUBSTITUTE(F$1,"standard",""),"|Float","")&amp;IF(OR($L269=TRUE,$A269=0,MOD($A269,ChapterTable!$R$20)&lt;&gt;0),"","보스")&amp;"인게임누적합배수",ChapterTable!$R:$S,2,0)*D269)
  )
  )
  )
)</f>
        <v>310.078125</v>
      </c>
      <c r="G269" t="s">
        <v>715</v>
      </c>
      <c r="J269" t="str">
        <f>IF(ISBLANK(I269),"",
IFERROR(VLOOKUP(I269,[1]StringTable!$1:$1048576,MATCH("kor|String",[1]StringTable!$1:$1,0),0),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37"/>
        <v>0.25</v>
      </c>
      <c r="AJ269">
        <f t="shared" si="35"/>
        <v>0.32</v>
      </c>
      <c r="AK269">
        <f t="shared" si="36"/>
        <v>1</v>
      </c>
      <c r="AL269">
        <v>0</v>
      </c>
    </row>
    <row r="270" spans="1:38" x14ac:dyDescent="0.3">
      <c r="A270">
        <v>5</v>
      </c>
      <c r="B270">
        <v>33</v>
      </c>
      <c r="C270">
        <f>IF(OR($L270=TRUE,$A270=0,MOD($A270,ChapterTable!$R$20)&lt;&gt;0),
MAX(0,INT(($B270+ChapterTable!$P$26+VLOOKUP(SUBSTITUTE(C$1,"성장단계","")&amp;"단계오프셋",ChapterTable!$R:$S,2,0))/ChapterTable!$P$23)),
MAX(0,INT(($B270+ChapterTable!$R$26+VLOOKUP(SUBSTITUTE(C$1,"성장단계","")&amp;"보스단계오프셋",ChapterTable!$R:$S,2,0))/ChapterTable!$R$23)))</f>
        <v>3</v>
      </c>
      <c r="D270">
        <f>IF(OR($L270=TRUE,$A270=0,MOD($A270,ChapterTable!$R$20)&lt;&gt;0),
MAX(0,INT(($B270+ChapterTable!$P$26+VLOOKUP(SUBSTITUTE(D$1,"성장단계","")&amp;"단계오프셋",ChapterTable!$R:$S,2,0))/ChapterTable!$P$23)),
MAX(0,INT(($B270+ChapterTable!$R$26+VLOOKUP(SUBSTITUTE(D$1,"성장단계","")&amp;"보스단계오프셋",ChapterTable!$R:$S,2,0))/ChapterTable!$R$23)))</f>
        <v>3</v>
      </c>
      <c r="E270" s="1">
        <f ca="1">IF(AND($A270=0,$B270=1),
    VLOOKUP(1,ChapterTable!$1:$1048576,MATCH("최종"&amp;SUBSTITUTE(SUBSTITUTE(E$1,"standard",""),"|Float",""),ChapterTable!$1:$1,0),0)*ChapterTable!$P$17,
  IF(AND($A270=0,$B270=0),
    E271,
  IF($B270=0,
    VLOOKUP($A270,ChapterTable!$1:$1048576,MATCH("최종"&amp;SUBSTITUTE(SUBSTITUTE(E$1,"standard",""),"|Float",""),ChapterTable!$1:$1,0),0),
  IF($B270=1,
    IF($L270=FALSE,
      VLOOKUP($A270,ChapterTable!$1:$1048576,MATCH("최종"&amp;SUBSTITUTE(SUBSTITUTE(E$1,"standard",""),"|Float",""),ChapterTable!$1:$1,0),0),
      VLOOKUP($A270-ChapterTable!$P$11,ChapterTable!$1:$1048576,MATCH("최종"&amp;SUBSTITUTE(SUBSTITUTE(E$1,"standard",""),"|Float",""),ChapterTable!$1:$1,0),0)*ChapterTable!$P$14
    ),
  OFFSET(E270,-$B270+IF($L270,1,0),0)*IF($B270&gt;OFFSET($B270,1,0),ChapterTable!$R$17,1)*
    (VLOOKUP(SUBSTITUTE(SUBSTITUTE(E$1,"standard",""),"|Float","")&amp;IF(OR($L270=TRUE,$A270=0,MOD($A270,ChapterTable!$R$20)&lt;&gt;0),"","보스")&amp;"인게임누적곱배수",ChapterTable!$R:$S,2,0)^C270
    +VLOOKUP(SUBSTITUTE(SUBSTITUTE(E$1,"standard",""),"|Float","")&amp;IF(OR($L270=TRUE,$A270=0,MOD($A270,ChapterTable!$R$20)&lt;&gt;0),"","보스")&amp;"인게임누적합배수",ChapterTable!$R:$S,2,0)*C270)
  )
  )
  )
)</f>
        <v>972</v>
      </c>
      <c r="F270" s="1">
        <f ca="1">IF(AND($A270=0,$B270=1),
    VLOOKUP(1,ChapterTable!$1:$1048576,MATCH("최종"&amp;SUBSTITUTE(SUBSTITUTE(F$1,"standard",""),"|Float",""),ChapterTable!$1:$1,0),0)*ChapterTable!$P$17,
  IF(AND($A270=0,$B270=0),
    F271,
  IF($B270=0,
    VLOOKUP($A270,ChapterTable!$1:$1048576,MATCH("최종"&amp;SUBSTITUTE(SUBSTITUTE(F$1,"standard",""),"|Float",""),ChapterTable!$1:$1,0),0),
  IF($B270=1,
    IF($L270=FALSE,
      VLOOKUP($A270,ChapterTable!$1:$1048576,MATCH("최종"&amp;SUBSTITUTE(SUBSTITUTE(F$1,"standard",""),"|Float",""),ChapterTable!$1:$1,0),0),
      VLOOKUP($A270-ChapterTable!$P$11,ChapterTable!$1:$1048576,MATCH("최종"&amp;SUBSTITUTE(SUBSTITUTE(F$1,"standard",""),"|Float",""),ChapterTable!$1:$1,0),0)*ChapterTable!$P$14
    ),
  OFFSET(F270,-$B270+IF($L270,1,0),0)*
    (VLOOKUP(SUBSTITUTE(SUBSTITUTE(F$1,"standard",""),"|Float","")&amp;IF(OR($L270=TRUE,$A270=0,MOD($A270,ChapterTable!$R$20)&lt;&gt;0),"","보스")&amp;"인게임누적곱배수",ChapterTable!$R:$S,2,0)^D270
    +VLOOKUP(SUBSTITUTE(SUBSTITUTE(F$1,"standard",""),"|Float","")&amp;IF(OR($L270=TRUE,$A270=0,MOD($A270,ChapterTable!$R$20)&lt;&gt;0),"","보스")&amp;"인게임누적합배수",ChapterTable!$R:$S,2,0)*D270)
  )
  )
  )
)</f>
        <v>310.078125</v>
      </c>
      <c r="G270" t="s">
        <v>715</v>
      </c>
      <c r="J270" t="str">
        <f>IF(ISBLANK(I270),"",
IFERROR(VLOOKUP(I270,[1]StringTable!$1:$1048576,MATCH("kor|String",[1]StringTable!$1:$1,0),0),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37"/>
        <v>0.25</v>
      </c>
      <c r="AJ270">
        <f t="shared" si="35"/>
        <v>0.32</v>
      </c>
      <c r="AK270">
        <f t="shared" si="36"/>
        <v>1</v>
      </c>
      <c r="AL270">
        <v>0</v>
      </c>
    </row>
    <row r="271" spans="1:38" x14ac:dyDescent="0.3">
      <c r="A271">
        <v>5</v>
      </c>
      <c r="B271">
        <v>34</v>
      </c>
      <c r="C271">
        <f>IF(OR($L271=TRUE,$A271=0,MOD($A271,ChapterTable!$R$20)&lt;&gt;0),
MAX(0,INT(($B271+ChapterTable!$P$26+VLOOKUP(SUBSTITUTE(C$1,"성장단계","")&amp;"단계오프셋",ChapterTable!$R:$S,2,0))/ChapterTable!$P$23)),
MAX(0,INT(($B271+ChapterTable!$R$26+VLOOKUP(SUBSTITUTE(C$1,"성장단계","")&amp;"보스단계오프셋",ChapterTable!$R:$S,2,0))/ChapterTable!$R$23)))</f>
        <v>3</v>
      </c>
      <c r="D271">
        <f>IF(OR($L271=TRUE,$A271=0,MOD($A271,ChapterTable!$R$20)&lt;&gt;0),
MAX(0,INT(($B271+ChapterTable!$P$26+VLOOKUP(SUBSTITUTE(D$1,"성장단계","")&amp;"단계오프셋",ChapterTable!$R:$S,2,0))/ChapterTable!$P$23)),
MAX(0,INT(($B271+ChapterTable!$R$26+VLOOKUP(SUBSTITUTE(D$1,"성장단계","")&amp;"보스단계오프셋",ChapterTable!$R:$S,2,0))/ChapterTable!$R$23)))</f>
        <v>3</v>
      </c>
      <c r="E271" s="1">
        <f ca="1">IF(AND($A271=0,$B271=1),
    VLOOKUP(1,ChapterTable!$1:$1048576,MATCH("최종"&amp;SUBSTITUTE(SUBSTITUTE(E$1,"standard",""),"|Float",""),ChapterTable!$1:$1,0),0)*ChapterTable!$P$17,
  IF(AND($A271=0,$B271=0),
    E272,
  IF($B271=0,
    VLOOKUP($A271,ChapterTable!$1:$1048576,MATCH("최종"&amp;SUBSTITUTE(SUBSTITUTE(E$1,"standard",""),"|Float",""),ChapterTable!$1:$1,0),0),
  IF($B271=1,
    IF($L271=FALSE,
      VLOOKUP($A271,ChapterTable!$1:$1048576,MATCH("최종"&amp;SUBSTITUTE(SUBSTITUTE(E$1,"standard",""),"|Float",""),ChapterTable!$1:$1,0),0),
      VLOOKUP($A271-ChapterTable!$P$11,ChapterTable!$1:$1048576,MATCH("최종"&amp;SUBSTITUTE(SUBSTITUTE(E$1,"standard",""),"|Float",""),ChapterTable!$1:$1,0),0)*ChapterTable!$P$14
    ),
  OFFSET(E271,-$B271+IF($L271,1,0),0)*IF($B271&gt;OFFSET($B271,1,0),ChapterTable!$R$17,1)*
    (VLOOKUP(SUBSTITUTE(SUBSTITUTE(E$1,"standard",""),"|Float","")&amp;IF(OR($L271=TRUE,$A271=0,MOD($A271,ChapterTable!$R$20)&lt;&gt;0),"","보스")&amp;"인게임누적곱배수",ChapterTable!$R:$S,2,0)^C271
    +VLOOKUP(SUBSTITUTE(SUBSTITUTE(E$1,"standard",""),"|Float","")&amp;IF(OR($L271=TRUE,$A271=0,MOD($A271,ChapterTable!$R$20)&lt;&gt;0),"","보스")&amp;"인게임누적합배수",ChapterTable!$R:$S,2,0)*C271)
  )
  )
  )
)</f>
        <v>972</v>
      </c>
      <c r="F271" s="1">
        <f ca="1">IF(AND($A271=0,$B271=1),
    VLOOKUP(1,ChapterTable!$1:$1048576,MATCH("최종"&amp;SUBSTITUTE(SUBSTITUTE(F$1,"standard",""),"|Float",""),ChapterTable!$1:$1,0),0)*ChapterTable!$P$17,
  IF(AND($A271=0,$B271=0),
    F272,
  IF($B271=0,
    VLOOKUP($A271,ChapterTable!$1:$1048576,MATCH("최종"&amp;SUBSTITUTE(SUBSTITUTE(F$1,"standard",""),"|Float",""),ChapterTable!$1:$1,0),0),
  IF($B271=1,
    IF($L271=FALSE,
      VLOOKUP($A271,ChapterTable!$1:$1048576,MATCH("최종"&amp;SUBSTITUTE(SUBSTITUTE(F$1,"standard",""),"|Float",""),ChapterTable!$1:$1,0),0),
      VLOOKUP($A271-ChapterTable!$P$11,ChapterTable!$1:$1048576,MATCH("최종"&amp;SUBSTITUTE(SUBSTITUTE(F$1,"standard",""),"|Float",""),ChapterTable!$1:$1,0),0)*ChapterTable!$P$14
    ),
  OFFSET(F271,-$B271+IF($L271,1,0),0)*
    (VLOOKUP(SUBSTITUTE(SUBSTITUTE(F$1,"standard",""),"|Float","")&amp;IF(OR($L271=TRUE,$A271=0,MOD($A271,ChapterTable!$R$20)&lt;&gt;0),"","보스")&amp;"인게임누적곱배수",ChapterTable!$R:$S,2,0)^D271
    +VLOOKUP(SUBSTITUTE(SUBSTITUTE(F$1,"standard",""),"|Float","")&amp;IF(OR($L271=TRUE,$A271=0,MOD($A271,ChapterTable!$R$20)&lt;&gt;0),"","보스")&amp;"인게임누적합배수",ChapterTable!$R:$S,2,0)*D271)
  )
  )
  )
)</f>
        <v>310.078125</v>
      </c>
      <c r="G271" t="s">
        <v>715</v>
      </c>
      <c r="J271" t="str">
        <f>IF(ISBLANK(I271),"",
IFERROR(VLOOKUP(I271,[1]StringTable!$1:$1048576,MATCH("kor|String",[1]StringTable!$1:$1,0),0),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37"/>
        <v>0.25</v>
      </c>
      <c r="AJ271">
        <f t="shared" si="35"/>
        <v>0.32</v>
      </c>
      <c r="AK271">
        <f t="shared" si="36"/>
        <v>1</v>
      </c>
      <c r="AL271">
        <v>0</v>
      </c>
    </row>
    <row r="272" spans="1:38" x14ac:dyDescent="0.3">
      <c r="A272">
        <v>5</v>
      </c>
      <c r="B272">
        <v>35</v>
      </c>
      <c r="C272">
        <f>IF(OR($L272=TRUE,$A272=0,MOD($A272,ChapterTable!$R$20)&lt;&gt;0),
MAX(0,INT(($B272+ChapterTable!$P$26+VLOOKUP(SUBSTITUTE(C$1,"성장단계","")&amp;"단계오프셋",ChapterTable!$R:$S,2,0))/ChapterTable!$P$23)),
MAX(0,INT(($B272+ChapterTable!$R$26+VLOOKUP(SUBSTITUTE(C$1,"성장단계","")&amp;"보스단계오프셋",ChapterTable!$R:$S,2,0))/ChapterTable!$R$23)))</f>
        <v>3</v>
      </c>
      <c r="D272">
        <f>IF(OR($L272=TRUE,$A272=0,MOD($A272,ChapterTable!$R$20)&lt;&gt;0),
MAX(0,INT(($B272+ChapterTable!$P$26+VLOOKUP(SUBSTITUTE(D$1,"성장단계","")&amp;"단계오프셋",ChapterTable!$R:$S,2,0))/ChapterTable!$P$23)),
MAX(0,INT(($B272+ChapterTable!$R$26+VLOOKUP(SUBSTITUTE(D$1,"성장단계","")&amp;"보스단계오프셋",ChapterTable!$R:$S,2,0))/ChapterTable!$R$23)))</f>
        <v>3</v>
      </c>
      <c r="E272" s="1">
        <f ca="1">IF(AND($A272=0,$B272=1),
    VLOOKUP(1,ChapterTable!$1:$1048576,MATCH("최종"&amp;SUBSTITUTE(SUBSTITUTE(E$1,"standard",""),"|Float",""),ChapterTable!$1:$1,0),0)*ChapterTable!$P$17,
  IF(AND($A272=0,$B272=0),
    E273,
  IF($B272=0,
    VLOOKUP($A272,ChapterTable!$1:$1048576,MATCH("최종"&amp;SUBSTITUTE(SUBSTITUTE(E$1,"standard",""),"|Float",""),ChapterTable!$1:$1,0),0),
  IF($B272=1,
    IF($L272=FALSE,
      VLOOKUP($A272,ChapterTable!$1:$1048576,MATCH("최종"&amp;SUBSTITUTE(SUBSTITUTE(E$1,"standard",""),"|Float",""),ChapterTable!$1:$1,0),0),
      VLOOKUP($A272-ChapterTable!$P$11,ChapterTable!$1:$1048576,MATCH("최종"&amp;SUBSTITUTE(SUBSTITUTE(E$1,"standard",""),"|Float",""),ChapterTable!$1:$1,0),0)*ChapterTable!$P$14
    ),
  OFFSET(E272,-$B272+IF($L272,1,0),0)*IF($B272&gt;OFFSET($B272,1,0),ChapterTable!$R$17,1)*
    (VLOOKUP(SUBSTITUTE(SUBSTITUTE(E$1,"standard",""),"|Float","")&amp;IF(OR($L272=TRUE,$A272=0,MOD($A272,ChapterTable!$R$20)&lt;&gt;0),"","보스")&amp;"인게임누적곱배수",ChapterTable!$R:$S,2,0)^C272
    +VLOOKUP(SUBSTITUTE(SUBSTITUTE(E$1,"standard",""),"|Float","")&amp;IF(OR($L272=TRUE,$A272=0,MOD($A272,ChapterTable!$R$20)&lt;&gt;0),"","보스")&amp;"인게임누적합배수",ChapterTable!$R:$S,2,0)*C272)
  )
  )
  )
)</f>
        <v>972</v>
      </c>
      <c r="F272" s="1">
        <f ca="1">IF(AND($A272=0,$B272=1),
    VLOOKUP(1,ChapterTable!$1:$1048576,MATCH("최종"&amp;SUBSTITUTE(SUBSTITUTE(F$1,"standard",""),"|Float",""),ChapterTable!$1:$1,0),0)*ChapterTable!$P$17,
  IF(AND($A272=0,$B272=0),
    F273,
  IF($B272=0,
    VLOOKUP($A272,ChapterTable!$1:$1048576,MATCH("최종"&amp;SUBSTITUTE(SUBSTITUTE(F$1,"standard",""),"|Float",""),ChapterTable!$1:$1,0),0),
  IF($B272=1,
    IF($L272=FALSE,
      VLOOKUP($A272,ChapterTable!$1:$1048576,MATCH("최종"&amp;SUBSTITUTE(SUBSTITUTE(F$1,"standard",""),"|Float",""),ChapterTable!$1:$1,0),0),
      VLOOKUP($A272-ChapterTable!$P$11,ChapterTable!$1:$1048576,MATCH("최종"&amp;SUBSTITUTE(SUBSTITUTE(F$1,"standard",""),"|Float",""),ChapterTable!$1:$1,0),0)*ChapterTable!$P$14
    ),
  OFFSET(F272,-$B272+IF($L272,1,0),0)*
    (VLOOKUP(SUBSTITUTE(SUBSTITUTE(F$1,"standard",""),"|Float","")&amp;IF(OR($L272=TRUE,$A272=0,MOD($A272,ChapterTable!$R$20)&lt;&gt;0),"","보스")&amp;"인게임누적곱배수",ChapterTable!$R:$S,2,0)^D272
    +VLOOKUP(SUBSTITUTE(SUBSTITUTE(F$1,"standard",""),"|Float","")&amp;IF(OR($L272=TRUE,$A272=0,MOD($A272,ChapterTable!$R$20)&lt;&gt;0),"","보스")&amp;"인게임누적합배수",ChapterTable!$R:$S,2,0)*D272)
  )
  )
  )
)</f>
        <v>310.078125</v>
      </c>
      <c r="G272" t="s">
        <v>715</v>
      </c>
      <c r="J272" t="str">
        <f>IF(ISBLANK(I272),"",
IFERROR(VLOOKUP(I272,[1]StringTable!$1:$1048576,MATCH("kor|String",[1]StringTable!$1:$1,0),0),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37"/>
        <v>0.25</v>
      </c>
      <c r="AJ272">
        <f t="shared" si="35"/>
        <v>0.32</v>
      </c>
      <c r="AK272">
        <f t="shared" si="36"/>
        <v>1</v>
      </c>
      <c r="AL272">
        <v>0</v>
      </c>
    </row>
    <row r="273" spans="1:38" x14ac:dyDescent="0.3">
      <c r="A273">
        <v>5</v>
      </c>
      <c r="B273">
        <v>36</v>
      </c>
      <c r="C273">
        <f>IF(OR($L273=TRUE,$A273=0,MOD($A273,ChapterTable!$R$20)&lt;&gt;0),
MAX(0,INT(($B273+ChapterTable!$P$26+VLOOKUP(SUBSTITUTE(C$1,"성장단계","")&amp;"단계오프셋",ChapterTable!$R:$S,2,0))/ChapterTable!$P$23)),
MAX(0,INT(($B273+ChapterTable!$R$26+VLOOKUP(SUBSTITUTE(C$1,"성장단계","")&amp;"보스단계오프셋",ChapterTable!$R:$S,2,0))/ChapterTable!$R$23)))</f>
        <v>4</v>
      </c>
      <c r="D273">
        <f>IF(OR($L273=TRUE,$A273=0,MOD($A273,ChapterTable!$R$20)&lt;&gt;0),
MAX(0,INT(($B273+ChapterTable!$P$26+VLOOKUP(SUBSTITUTE(D$1,"성장단계","")&amp;"단계오프셋",ChapterTable!$R:$S,2,0))/ChapterTable!$P$23)),
MAX(0,INT(($B273+ChapterTable!$R$26+VLOOKUP(SUBSTITUTE(D$1,"성장단계","")&amp;"보스단계오프셋",ChapterTable!$R:$S,2,0))/ChapterTable!$R$23)))</f>
        <v>3</v>
      </c>
      <c r="E273" s="1">
        <f ca="1">IF(AND($A273=0,$B273=1),
    VLOOKUP(1,ChapterTable!$1:$1048576,MATCH("최종"&amp;SUBSTITUTE(SUBSTITUTE(E$1,"standard",""),"|Float",""),ChapterTable!$1:$1,0),0)*ChapterTable!$P$17,
  IF(AND($A273=0,$B273=0),
    E274,
  IF($B273=0,
    VLOOKUP($A273,ChapterTable!$1:$1048576,MATCH("최종"&amp;SUBSTITUTE(SUBSTITUTE(E$1,"standard",""),"|Float",""),ChapterTable!$1:$1,0),0),
  IF($B273=1,
    IF($L273=FALSE,
      VLOOKUP($A273,ChapterTable!$1:$1048576,MATCH("최종"&amp;SUBSTITUTE(SUBSTITUTE(E$1,"standard",""),"|Float",""),ChapterTable!$1:$1,0),0),
      VLOOKUP($A273-ChapterTable!$P$11,ChapterTable!$1:$1048576,MATCH("최종"&amp;SUBSTITUTE(SUBSTITUTE(E$1,"standard",""),"|Float",""),ChapterTable!$1:$1,0),0)*ChapterTable!$P$14
    ),
  OFFSET(E273,-$B273+IF($L273,1,0),0)*IF($B273&gt;OFFSET($B273,1,0),ChapterTable!$R$17,1)*
    (VLOOKUP(SUBSTITUTE(SUBSTITUTE(E$1,"standard",""),"|Float","")&amp;IF(OR($L273=TRUE,$A273=0,MOD($A273,ChapterTable!$R$20)&lt;&gt;0),"","보스")&amp;"인게임누적곱배수",ChapterTable!$R:$S,2,0)^C273
    +VLOOKUP(SUBSTITUTE(SUBSTITUTE(E$1,"standard",""),"|Float","")&amp;IF(OR($L273=TRUE,$A273=0,MOD($A273,ChapterTable!$R$20)&lt;&gt;0),"","보스")&amp;"인게임누적합배수",ChapterTable!$R:$S,2,0)*C273)
  )
  )
  )
)</f>
        <v>1093.5</v>
      </c>
      <c r="F273" s="1">
        <f ca="1">IF(AND($A273=0,$B273=1),
    VLOOKUP(1,ChapterTable!$1:$1048576,MATCH("최종"&amp;SUBSTITUTE(SUBSTITUTE(F$1,"standard",""),"|Float",""),ChapterTable!$1:$1,0),0)*ChapterTable!$P$17,
  IF(AND($A273=0,$B273=0),
    F274,
  IF($B273=0,
    VLOOKUP($A273,ChapterTable!$1:$1048576,MATCH("최종"&amp;SUBSTITUTE(SUBSTITUTE(F$1,"standard",""),"|Float",""),ChapterTable!$1:$1,0),0),
  IF($B273=1,
    IF($L273=FALSE,
      VLOOKUP($A273,ChapterTable!$1:$1048576,MATCH("최종"&amp;SUBSTITUTE(SUBSTITUTE(F$1,"standard",""),"|Float",""),ChapterTable!$1:$1,0),0),
      VLOOKUP($A273-ChapterTable!$P$11,ChapterTable!$1:$1048576,MATCH("최종"&amp;SUBSTITUTE(SUBSTITUTE(F$1,"standard",""),"|Float",""),ChapterTable!$1:$1,0),0)*ChapterTable!$P$14
    ),
  OFFSET(F273,-$B273+IF($L273,1,0),0)*
    (VLOOKUP(SUBSTITUTE(SUBSTITUTE(F$1,"standard",""),"|Float","")&amp;IF(OR($L273=TRUE,$A273=0,MOD($A273,ChapterTable!$R$20)&lt;&gt;0),"","보스")&amp;"인게임누적곱배수",ChapterTable!$R:$S,2,0)^D273
    +VLOOKUP(SUBSTITUTE(SUBSTITUTE(F$1,"standard",""),"|Float","")&amp;IF(OR($L273=TRUE,$A273=0,MOD($A273,ChapterTable!$R$20)&lt;&gt;0),"","보스")&amp;"인게임누적합배수",ChapterTable!$R:$S,2,0)*D273)
  )
  )
  )
)</f>
        <v>310.078125</v>
      </c>
      <c r="G273" t="s">
        <v>715</v>
      </c>
      <c r="J273" t="str">
        <f>IF(ISBLANK(I273),"",
IFERROR(VLOOKUP(I273,[1]StringTable!$1:$1048576,MATCH("kor|String",[1]StringTable!$1:$1,0),0),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37"/>
        <v>0.25</v>
      </c>
      <c r="AJ273">
        <f t="shared" si="35"/>
        <v>0.32</v>
      </c>
      <c r="AK273">
        <f t="shared" si="36"/>
        <v>1</v>
      </c>
      <c r="AL273">
        <v>0</v>
      </c>
    </row>
    <row r="274" spans="1:38" x14ac:dyDescent="0.3">
      <c r="A274">
        <v>5</v>
      </c>
      <c r="B274">
        <v>37</v>
      </c>
      <c r="C274">
        <f>IF(OR($L274=TRUE,$A274=0,MOD($A274,ChapterTable!$R$20)&lt;&gt;0),
MAX(0,INT(($B274+ChapterTable!$P$26+VLOOKUP(SUBSTITUTE(C$1,"성장단계","")&amp;"단계오프셋",ChapterTable!$R:$S,2,0))/ChapterTable!$P$23)),
MAX(0,INT(($B274+ChapterTable!$R$26+VLOOKUP(SUBSTITUTE(C$1,"성장단계","")&amp;"보스단계오프셋",ChapterTable!$R:$S,2,0))/ChapterTable!$R$23)))</f>
        <v>4</v>
      </c>
      <c r="D274">
        <f>IF(OR($L274=TRUE,$A274=0,MOD($A274,ChapterTable!$R$20)&lt;&gt;0),
MAX(0,INT(($B274+ChapterTable!$P$26+VLOOKUP(SUBSTITUTE(D$1,"성장단계","")&amp;"단계오프셋",ChapterTable!$R:$S,2,0))/ChapterTable!$P$23)),
MAX(0,INT(($B274+ChapterTable!$R$26+VLOOKUP(SUBSTITUTE(D$1,"성장단계","")&amp;"보스단계오프셋",ChapterTable!$R:$S,2,0))/ChapterTable!$R$23)))</f>
        <v>3</v>
      </c>
      <c r="E274" s="1">
        <f ca="1">IF(AND($A274=0,$B274=1),
    VLOOKUP(1,ChapterTable!$1:$1048576,MATCH("최종"&amp;SUBSTITUTE(SUBSTITUTE(E$1,"standard",""),"|Float",""),ChapterTable!$1:$1,0),0)*ChapterTable!$P$17,
  IF(AND($A274=0,$B274=0),
    E275,
  IF($B274=0,
    VLOOKUP($A274,ChapterTable!$1:$1048576,MATCH("최종"&amp;SUBSTITUTE(SUBSTITUTE(E$1,"standard",""),"|Float",""),ChapterTable!$1:$1,0),0),
  IF($B274=1,
    IF($L274=FALSE,
      VLOOKUP($A274,ChapterTable!$1:$1048576,MATCH("최종"&amp;SUBSTITUTE(SUBSTITUTE(E$1,"standard",""),"|Float",""),ChapterTable!$1:$1,0),0),
      VLOOKUP($A274-ChapterTable!$P$11,ChapterTable!$1:$1048576,MATCH("최종"&amp;SUBSTITUTE(SUBSTITUTE(E$1,"standard",""),"|Float",""),ChapterTable!$1:$1,0),0)*ChapterTable!$P$14
    ),
  OFFSET(E274,-$B274+IF($L274,1,0),0)*IF($B274&gt;OFFSET($B274,1,0),ChapterTable!$R$17,1)*
    (VLOOKUP(SUBSTITUTE(SUBSTITUTE(E$1,"standard",""),"|Float","")&amp;IF(OR($L274=TRUE,$A274=0,MOD($A274,ChapterTable!$R$20)&lt;&gt;0),"","보스")&amp;"인게임누적곱배수",ChapterTable!$R:$S,2,0)^C274
    +VLOOKUP(SUBSTITUTE(SUBSTITUTE(E$1,"standard",""),"|Float","")&amp;IF(OR($L274=TRUE,$A274=0,MOD($A274,ChapterTable!$R$20)&lt;&gt;0),"","보스")&amp;"인게임누적합배수",ChapterTable!$R:$S,2,0)*C274)
  )
  )
  )
)</f>
        <v>1093.5</v>
      </c>
      <c r="F274" s="1">
        <f ca="1">IF(AND($A274=0,$B274=1),
    VLOOKUP(1,ChapterTable!$1:$1048576,MATCH("최종"&amp;SUBSTITUTE(SUBSTITUTE(F$1,"standard",""),"|Float",""),ChapterTable!$1:$1,0),0)*ChapterTable!$P$17,
  IF(AND($A274=0,$B274=0),
    F275,
  IF($B274=0,
    VLOOKUP($A274,ChapterTable!$1:$1048576,MATCH("최종"&amp;SUBSTITUTE(SUBSTITUTE(F$1,"standard",""),"|Float",""),ChapterTable!$1:$1,0),0),
  IF($B274=1,
    IF($L274=FALSE,
      VLOOKUP($A274,ChapterTable!$1:$1048576,MATCH("최종"&amp;SUBSTITUTE(SUBSTITUTE(F$1,"standard",""),"|Float",""),ChapterTable!$1:$1,0),0),
      VLOOKUP($A274-ChapterTable!$P$11,ChapterTable!$1:$1048576,MATCH("최종"&amp;SUBSTITUTE(SUBSTITUTE(F$1,"standard",""),"|Float",""),ChapterTable!$1:$1,0),0)*ChapterTable!$P$14
    ),
  OFFSET(F274,-$B274+IF($L274,1,0),0)*
    (VLOOKUP(SUBSTITUTE(SUBSTITUTE(F$1,"standard",""),"|Float","")&amp;IF(OR($L274=TRUE,$A274=0,MOD($A274,ChapterTable!$R$20)&lt;&gt;0),"","보스")&amp;"인게임누적곱배수",ChapterTable!$R:$S,2,0)^D274
    +VLOOKUP(SUBSTITUTE(SUBSTITUTE(F$1,"standard",""),"|Float","")&amp;IF(OR($L274=TRUE,$A274=0,MOD($A274,ChapterTable!$R$20)&lt;&gt;0),"","보스")&amp;"인게임누적합배수",ChapterTable!$R:$S,2,0)*D274)
  )
  )
  )
)</f>
        <v>310.078125</v>
      </c>
      <c r="G274" t="s">
        <v>715</v>
      </c>
      <c r="J274" t="str">
        <f>IF(ISBLANK(I274),"",
IFERROR(VLOOKUP(I274,[1]StringTable!$1:$1048576,MATCH("kor|String",[1]StringTable!$1:$1,0),0),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37"/>
        <v>0.25</v>
      </c>
      <c r="AJ274">
        <f t="shared" si="35"/>
        <v>0.32</v>
      </c>
      <c r="AK274">
        <f t="shared" si="36"/>
        <v>1</v>
      </c>
      <c r="AL274">
        <v>0</v>
      </c>
    </row>
    <row r="275" spans="1:38" x14ac:dyDescent="0.3">
      <c r="A275">
        <v>5</v>
      </c>
      <c r="B275">
        <v>38</v>
      </c>
      <c r="C275">
        <f>IF(OR($L275=TRUE,$A275=0,MOD($A275,ChapterTable!$R$20)&lt;&gt;0),
MAX(0,INT(($B275+ChapterTable!$P$26+VLOOKUP(SUBSTITUTE(C$1,"성장단계","")&amp;"단계오프셋",ChapterTable!$R:$S,2,0))/ChapterTable!$P$23)),
MAX(0,INT(($B275+ChapterTable!$R$26+VLOOKUP(SUBSTITUTE(C$1,"성장단계","")&amp;"보스단계오프셋",ChapterTable!$R:$S,2,0))/ChapterTable!$R$23)))</f>
        <v>4</v>
      </c>
      <c r="D275">
        <f>IF(OR($L275=TRUE,$A275=0,MOD($A275,ChapterTable!$R$20)&lt;&gt;0),
MAX(0,INT(($B275+ChapterTable!$P$26+VLOOKUP(SUBSTITUTE(D$1,"성장단계","")&amp;"단계오프셋",ChapterTable!$R:$S,2,0))/ChapterTable!$P$23)),
MAX(0,INT(($B275+ChapterTable!$R$26+VLOOKUP(SUBSTITUTE(D$1,"성장단계","")&amp;"보스단계오프셋",ChapterTable!$R:$S,2,0))/ChapterTable!$R$23)))</f>
        <v>3</v>
      </c>
      <c r="E275" s="1">
        <f ca="1">IF(AND($A275=0,$B275=1),
    VLOOKUP(1,ChapterTable!$1:$1048576,MATCH("최종"&amp;SUBSTITUTE(SUBSTITUTE(E$1,"standard",""),"|Float",""),ChapterTable!$1:$1,0),0)*ChapterTable!$P$17,
  IF(AND($A275=0,$B275=0),
    E276,
  IF($B275=0,
    VLOOKUP($A275,ChapterTable!$1:$1048576,MATCH("최종"&amp;SUBSTITUTE(SUBSTITUTE(E$1,"standard",""),"|Float",""),ChapterTable!$1:$1,0),0),
  IF($B275=1,
    IF($L275=FALSE,
      VLOOKUP($A275,ChapterTable!$1:$1048576,MATCH("최종"&amp;SUBSTITUTE(SUBSTITUTE(E$1,"standard",""),"|Float",""),ChapterTable!$1:$1,0),0),
      VLOOKUP($A275-ChapterTable!$P$11,ChapterTable!$1:$1048576,MATCH("최종"&amp;SUBSTITUTE(SUBSTITUTE(E$1,"standard",""),"|Float",""),ChapterTable!$1:$1,0),0)*ChapterTable!$P$14
    ),
  OFFSET(E275,-$B275+IF($L275,1,0),0)*IF($B275&gt;OFFSET($B275,1,0),ChapterTable!$R$17,1)*
    (VLOOKUP(SUBSTITUTE(SUBSTITUTE(E$1,"standard",""),"|Float","")&amp;IF(OR($L275=TRUE,$A275=0,MOD($A275,ChapterTable!$R$20)&lt;&gt;0),"","보스")&amp;"인게임누적곱배수",ChapterTable!$R:$S,2,0)^C275
    +VLOOKUP(SUBSTITUTE(SUBSTITUTE(E$1,"standard",""),"|Float","")&amp;IF(OR($L275=TRUE,$A275=0,MOD($A275,ChapterTable!$R$20)&lt;&gt;0),"","보스")&amp;"인게임누적합배수",ChapterTable!$R:$S,2,0)*C275)
  )
  )
  )
)</f>
        <v>1093.5</v>
      </c>
      <c r="F275" s="1">
        <f ca="1">IF(AND($A275=0,$B275=1),
    VLOOKUP(1,ChapterTable!$1:$1048576,MATCH("최종"&amp;SUBSTITUTE(SUBSTITUTE(F$1,"standard",""),"|Float",""),ChapterTable!$1:$1,0),0)*ChapterTable!$P$17,
  IF(AND($A275=0,$B275=0),
    F276,
  IF($B275=0,
    VLOOKUP($A275,ChapterTable!$1:$1048576,MATCH("최종"&amp;SUBSTITUTE(SUBSTITUTE(F$1,"standard",""),"|Float",""),ChapterTable!$1:$1,0),0),
  IF($B275=1,
    IF($L275=FALSE,
      VLOOKUP($A275,ChapterTable!$1:$1048576,MATCH("최종"&amp;SUBSTITUTE(SUBSTITUTE(F$1,"standard",""),"|Float",""),ChapterTable!$1:$1,0),0),
      VLOOKUP($A275-ChapterTable!$P$11,ChapterTable!$1:$1048576,MATCH("최종"&amp;SUBSTITUTE(SUBSTITUTE(F$1,"standard",""),"|Float",""),ChapterTable!$1:$1,0),0)*ChapterTable!$P$14
    ),
  OFFSET(F275,-$B275+IF($L275,1,0),0)*
    (VLOOKUP(SUBSTITUTE(SUBSTITUTE(F$1,"standard",""),"|Float","")&amp;IF(OR($L275=TRUE,$A275=0,MOD($A275,ChapterTable!$R$20)&lt;&gt;0),"","보스")&amp;"인게임누적곱배수",ChapterTable!$R:$S,2,0)^D275
    +VLOOKUP(SUBSTITUTE(SUBSTITUTE(F$1,"standard",""),"|Float","")&amp;IF(OR($L275=TRUE,$A275=0,MOD($A275,ChapterTable!$R$20)&lt;&gt;0),"","보스")&amp;"인게임누적합배수",ChapterTable!$R:$S,2,0)*D275)
  )
  )
  )
)</f>
        <v>310.078125</v>
      </c>
      <c r="G275" t="s">
        <v>715</v>
      </c>
      <c r="J275" t="str">
        <f>IF(ISBLANK(I275),"",
IFERROR(VLOOKUP(I275,[1]StringTable!$1:$1048576,MATCH("kor|String",[1]StringTable!$1:$1,0),0),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37"/>
        <v>0.25</v>
      </c>
      <c r="AJ275">
        <f t="shared" si="35"/>
        <v>0.32</v>
      </c>
      <c r="AK275">
        <f t="shared" si="36"/>
        <v>1</v>
      </c>
      <c r="AL275">
        <v>0</v>
      </c>
    </row>
    <row r="276" spans="1:38" x14ac:dyDescent="0.3">
      <c r="A276">
        <v>5</v>
      </c>
      <c r="B276">
        <v>39</v>
      </c>
      <c r="C276">
        <f>IF(OR($L276=TRUE,$A276=0,MOD($A276,ChapterTable!$R$20)&lt;&gt;0),
MAX(0,INT(($B276+ChapterTable!$P$26+VLOOKUP(SUBSTITUTE(C$1,"성장단계","")&amp;"단계오프셋",ChapterTable!$R:$S,2,0))/ChapterTable!$P$23)),
MAX(0,INT(($B276+ChapterTable!$R$26+VLOOKUP(SUBSTITUTE(C$1,"성장단계","")&amp;"보스단계오프셋",ChapterTable!$R:$S,2,0))/ChapterTable!$R$23)))</f>
        <v>4</v>
      </c>
      <c r="D276">
        <f>IF(OR($L276=TRUE,$A276=0,MOD($A276,ChapterTable!$R$20)&lt;&gt;0),
MAX(0,INT(($B276+ChapterTable!$P$26+VLOOKUP(SUBSTITUTE(D$1,"성장단계","")&amp;"단계오프셋",ChapterTable!$R:$S,2,0))/ChapterTable!$P$23)),
MAX(0,INT(($B276+ChapterTable!$R$26+VLOOKUP(SUBSTITUTE(D$1,"성장단계","")&amp;"보스단계오프셋",ChapterTable!$R:$S,2,0))/ChapterTable!$R$23)))</f>
        <v>3</v>
      </c>
      <c r="E276" s="1">
        <f ca="1">IF(AND($A276=0,$B276=1),
    VLOOKUP(1,ChapterTable!$1:$1048576,MATCH("최종"&amp;SUBSTITUTE(SUBSTITUTE(E$1,"standard",""),"|Float",""),ChapterTable!$1:$1,0),0)*ChapterTable!$P$17,
  IF(AND($A276=0,$B276=0),
    E277,
  IF($B276=0,
    VLOOKUP($A276,ChapterTable!$1:$1048576,MATCH("최종"&amp;SUBSTITUTE(SUBSTITUTE(E$1,"standard",""),"|Float",""),ChapterTable!$1:$1,0),0),
  IF($B276=1,
    IF($L276=FALSE,
      VLOOKUP($A276,ChapterTable!$1:$1048576,MATCH("최종"&amp;SUBSTITUTE(SUBSTITUTE(E$1,"standard",""),"|Float",""),ChapterTable!$1:$1,0),0),
      VLOOKUP($A276-ChapterTable!$P$11,ChapterTable!$1:$1048576,MATCH("최종"&amp;SUBSTITUTE(SUBSTITUTE(E$1,"standard",""),"|Float",""),ChapterTable!$1:$1,0),0)*ChapterTable!$P$14
    ),
  OFFSET(E276,-$B276+IF($L276,1,0),0)*IF($B276&gt;OFFSET($B276,1,0),ChapterTable!$R$17,1)*
    (VLOOKUP(SUBSTITUTE(SUBSTITUTE(E$1,"standard",""),"|Float","")&amp;IF(OR($L276=TRUE,$A276=0,MOD($A276,ChapterTable!$R$20)&lt;&gt;0),"","보스")&amp;"인게임누적곱배수",ChapterTable!$R:$S,2,0)^C276
    +VLOOKUP(SUBSTITUTE(SUBSTITUTE(E$1,"standard",""),"|Float","")&amp;IF(OR($L276=TRUE,$A276=0,MOD($A276,ChapterTable!$R$20)&lt;&gt;0),"","보스")&amp;"인게임누적합배수",ChapterTable!$R:$S,2,0)*C276)
  )
  )
  )
)</f>
        <v>1093.5</v>
      </c>
      <c r="F276" s="1">
        <f ca="1">IF(AND($A276=0,$B276=1),
    VLOOKUP(1,ChapterTable!$1:$1048576,MATCH("최종"&amp;SUBSTITUTE(SUBSTITUTE(F$1,"standard",""),"|Float",""),ChapterTable!$1:$1,0),0)*ChapterTable!$P$17,
  IF(AND($A276=0,$B276=0),
    F277,
  IF($B276=0,
    VLOOKUP($A276,ChapterTable!$1:$1048576,MATCH("최종"&amp;SUBSTITUTE(SUBSTITUTE(F$1,"standard",""),"|Float",""),ChapterTable!$1:$1,0),0),
  IF($B276=1,
    IF($L276=FALSE,
      VLOOKUP($A276,ChapterTable!$1:$1048576,MATCH("최종"&amp;SUBSTITUTE(SUBSTITUTE(F$1,"standard",""),"|Float",""),ChapterTable!$1:$1,0),0),
      VLOOKUP($A276-ChapterTable!$P$11,ChapterTable!$1:$1048576,MATCH("최종"&amp;SUBSTITUTE(SUBSTITUTE(F$1,"standard",""),"|Float",""),ChapterTable!$1:$1,0),0)*ChapterTable!$P$14
    ),
  OFFSET(F276,-$B276+IF($L276,1,0),0)*
    (VLOOKUP(SUBSTITUTE(SUBSTITUTE(F$1,"standard",""),"|Float","")&amp;IF(OR($L276=TRUE,$A276=0,MOD($A276,ChapterTable!$R$20)&lt;&gt;0),"","보스")&amp;"인게임누적곱배수",ChapterTable!$R:$S,2,0)^D276
    +VLOOKUP(SUBSTITUTE(SUBSTITUTE(F$1,"standard",""),"|Float","")&amp;IF(OR($L276=TRUE,$A276=0,MOD($A276,ChapterTable!$R$20)&lt;&gt;0),"","보스")&amp;"인게임누적합배수",ChapterTable!$R:$S,2,0)*D276)
  )
  )
  )
)</f>
        <v>310.078125</v>
      </c>
      <c r="G276" t="s">
        <v>715</v>
      </c>
      <c r="J276" t="str">
        <f>IF(ISBLANK(I276),"",
IFERROR(VLOOKUP(I276,[1]StringTable!$1:$1048576,MATCH("kor|String",[1]StringTable!$1:$1,0),0),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37"/>
        <v>0.25</v>
      </c>
      <c r="AJ276">
        <f t="shared" si="35"/>
        <v>0.32</v>
      </c>
      <c r="AK276">
        <f t="shared" si="36"/>
        <v>1</v>
      </c>
      <c r="AL276">
        <v>0</v>
      </c>
    </row>
    <row r="277" spans="1:38" x14ac:dyDescent="0.3">
      <c r="A277">
        <v>5</v>
      </c>
      <c r="B277">
        <v>40</v>
      </c>
      <c r="C277">
        <f>IF(OR($L277=TRUE,$A277=0,MOD($A277,ChapterTable!$R$20)&lt;&gt;0),
MAX(0,INT(($B277+ChapterTable!$P$26+VLOOKUP(SUBSTITUTE(C$1,"성장단계","")&amp;"단계오프셋",ChapterTable!$R:$S,2,0))/ChapterTable!$P$23)),
MAX(0,INT(($B277+ChapterTable!$R$26+VLOOKUP(SUBSTITUTE(C$1,"성장단계","")&amp;"보스단계오프셋",ChapterTable!$R:$S,2,0))/ChapterTable!$R$23)))</f>
        <v>4</v>
      </c>
      <c r="D277">
        <f>IF(OR($L277=TRUE,$A277=0,MOD($A277,ChapterTable!$R$20)&lt;&gt;0),
MAX(0,INT(($B277+ChapterTable!$P$26+VLOOKUP(SUBSTITUTE(D$1,"성장단계","")&amp;"단계오프셋",ChapterTable!$R:$S,2,0))/ChapterTable!$P$23)),
MAX(0,INT(($B277+ChapterTable!$R$26+VLOOKUP(SUBSTITUTE(D$1,"성장단계","")&amp;"보스단계오프셋",ChapterTable!$R:$S,2,0))/ChapterTable!$R$23)))</f>
        <v>3</v>
      </c>
      <c r="E277" s="1">
        <f ca="1">IF(AND($A277=0,$B277=1),
    VLOOKUP(1,ChapterTable!$1:$1048576,MATCH("최종"&amp;SUBSTITUTE(SUBSTITUTE(E$1,"standard",""),"|Float",""),ChapterTable!$1:$1,0),0)*ChapterTable!$P$17,
  IF(AND($A277=0,$B277=0),
    E278,
  IF($B277=0,
    VLOOKUP($A277,ChapterTable!$1:$1048576,MATCH("최종"&amp;SUBSTITUTE(SUBSTITUTE(E$1,"standard",""),"|Float",""),ChapterTable!$1:$1,0),0),
  IF($B277=1,
    IF($L277=FALSE,
      VLOOKUP($A277,ChapterTable!$1:$1048576,MATCH("최종"&amp;SUBSTITUTE(SUBSTITUTE(E$1,"standard",""),"|Float",""),ChapterTable!$1:$1,0),0),
      VLOOKUP($A277-ChapterTable!$P$11,ChapterTable!$1:$1048576,MATCH("최종"&amp;SUBSTITUTE(SUBSTITUTE(E$1,"standard",""),"|Float",""),ChapterTable!$1:$1,0),0)*ChapterTable!$P$14
    ),
  OFFSET(E277,-$B277+IF($L277,1,0),0)*IF($B277&gt;OFFSET($B277,1,0),ChapterTable!$R$17,1)*
    (VLOOKUP(SUBSTITUTE(SUBSTITUTE(E$1,"standard",""),"|Float","")&amp;IF(OR($L277=TRUE,$A277=0,MOD($A277,ChapterTable!$R$20)&lt;&gt;0),"","보스")&amp;"인게임누적곱배수",ChapterTable!$R:$S,2,0)^C277
    +VLOOKUP(SUBSTITUTE(SUBSTITUTE(E$1,"standard",""),"|Float","")&amp;IF(OR($L277=TRUE,$A277=0,MOD($A277,ChapterTable!$R$20)&lt;&gt;0),"","보스")&amp;"인게임누적합배수",ChapterTable!$R:$S,2,0)*C277)
  )
  )
  )
)</f>
        <v>1093.5</v>
      </c>
      <c r="F277" s="1">
        <f ca="1">IF(AND($A277=0,$B277=1),
    VLOOKUP(1,ChapterTable!$1:$1048576,MATCH("최종"&amp;SUBSTITUTE(SUBSTITUTE(F$1,"standard",""),"|Float",""),ChapterTable!$1:$1,0),0)*ChapterTable!$P$17,
  IF(AND($A277=0,$B277=0),
    F278,
  IF($B277=0,
    VLOOKUP($A277,ChapterTable!$1:$1048576,MATCH("최종"&amp;SUBSTITUTE(SUBSTITUTE(F$1,"standard",""),"|Float",""),ChapterTable!$1:$1,0),0),
  IF($B277=1,
    IF($L277=FALSE,
      VLOOKUP($A277,ChapterTable!$1:$1048576,MATCH("최종"&amp;SUBSTITUTE(SUBSTITUTE(F$1,"standard",""),"|Float",""),ChapterTable!$1:$1,0),0),
      VLOOKUP($A277-ChapterTable!$P$11,ChapterTable!$1:$1048576,MATCH("최종"&amp;SUBSTITUTE(SUBSTITUTE(F$1,"standard",""),"|Float",""),ChapterTable!$1:$1,0),0)*ChapterTable!$P$14
    ),
  OFFSET(F277,-$B277+IF($L277,1,0),0)*
    (VLOOKUP(SUBSTITUTE(SUBSTITUTE(F$1,"standard",""),"|Float","")&amp;IF(OR($L277=TRUE,$A277=0,MOD($A277,ChapterTable!$R$20)&lt;&gt;0),"","보스")&amp;"인게임누적곱배수",ChapterTable!$R:$S,2,0)^D277
    +VLOOKUP(SUBSTITUTE(SUBSTITUTE(F$1,"standard",""),"|Float","")&amp;IF(OR($L277=TRUE,$A277=0,MOD($A277,ChapterTable!$R$20)&lt;&gt;0),"","보스")&amp;"인게임누적합배수",ChapterTable!$R:$S,2,0)*D277)
  )
  )
  )
)</f>
        <v>310.078125</v>
      </c>
      <c r="G277" t="s">
        <v>715</v>
      </c>
      <c r="J277" t="str">
        <f>IF(ISBLANK(I277),"",
IFERROR(VLOOKUP(I277,[1]StringTable!$1:$1048576,MATCH("kor|String",[1]StringTable!$1:$1,0),0),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37"/>
        <v>0.25</v>
      </c>
      <c r="AJ277">
        <f t="shared" si="35"/>
        <v>1</v>
      </c>
      <c r="AK277">
        <f t="shared" si="36"/>
        <v>4</v>
      </c>
      <c r="AL277">
        <v>0</v>
      </c>
    </row>
    <row r="278" spans="1:38" x14ac:dyDescent="0.3">
      <c r="A278">
        <v>5</v>
      </c>
      <c r="B278">
        <v>41</v>
      </c>
      <c r="C278">
        <f>IF(OR($L278=TRUE,$A278=0,MOD($A278,ChapterTable!$R$20)&lt;&gt;0),
MAX(0,INT(($B278+ChapterTable!$P$26+VLOOKUP(SUBSTITUTE(C$1,"성장단계","")&amp;"단계오프셋",ChapterTable!$R:$S,2,0))/ChapterTable!$P$23)),
MAX(0,INT(($B278+ChapterTable!$R$26+VLOOKUP(SUBSTITUTE(C$1,"성장단계","")&amp;"보스단계오프셋",ChapterTable!$R:$S,2,0))/ChapterTable!$R$23)))</f>
        <v>4</v>
      </c>
      <c r="D278">
        <f>IF(OR($L278=TRUE,$A278=0,MOD($A278,ChapterTable!$R$20)&lt;&gt;0),
MAX(0,INT(($B278+ChapterTable!$P$26+VLOOKUP(SUBSTITUTE(D$1,"성장단계","")&amp;"단계오프셋",ChapterTable!$R:$S,2,0))/ChapterTable!$P$23)),
MAX(0,INT(($B278+ChapterTable!$R$26+VLOOKUP(SUBSTITUTE(D$1,"성장단계","")&amp;"보스단계오프셋",ChapterTable!$R:$S,2,0))/ChapterTable!$R$23)))</f>
        <v>4</v>
      </c>
      <c r="E278" s="1">
        <f ca="1">IF(AND($A278=0,$B278=1),
    VLOOKUP(1,ChapterTable!$1:$1048576,MATCH("최종"&amp;SUBSTITUTE(SUBSTITUTE(E$1,"standard",""),"|Float",""),ChapterTable!$1:$1,0),0)*ChapterTable!$P$17,
  IF(AND($A278=0,$B278=0),
    E279,
  IF($B278=0,
    VLOOKUP($A278,ChapterTable!$1:$1048576,MATCH("최종"&amp;SUBSTITUTE(SUBSTITUTE(E$1,"standard",""),"|Float",""),ChapterTable!$1:$1,0),0),
  IF($B278=1,
    IF($L278=FALSE,
      VLOOKUP($A278,ChapterTable!$1:$1048576,MATCH("최종"&amp;SUBSTITUTE(SUBSTITUTE(E$1,"standard",""),"|Float",""),ChapterTable!$1:$1,0),0),
      VLOOKUP($A278-ChapterTable!$P$11,ChapterTable!$1:$1048576,MATCH("최종"&amp;SUBSTITUTE(SUBSTITUTE(E$1,"standard",""),"|Float",""),ChapterTable!$1:$1,0),0)*ChapterTable!$P$14
    ),
  OFFSET(E278,-$B278+IF($L278,1,0),0)*IF($B278&gt;OFFSET($B278,1,0),ChapterTable!$R$17,1)*
    (VLOOKUP(SUBSTITUTE(SUBSTITUTE(E$1,"standard",""),"|Float","")&amp;IF(OR($L278=TRUE,$A278=0,MOD($A278,ChapterTable!$R$20)&lt;&gt;0),"","보스")&amp;"인게임누적곱배수",ChapterTable!$R:$S,2,0)^C278
    +VLOOKUP(SUBSTITUTE(SUBSTITUTE(E$1,"standard",""),"|Float","")&amp;IF(OR($L278=TRUE,$A278=0,MOD($A278,ChapterTable!$R$20)&lt;&gt;0),"","보스")&amp;"인게임누적합배수",ChapterTable!$R:$S,2,0)*C278)
  )
  )
  )
)</f>
        <v>1093.5</v>
      </c>
      <c r="F278" s="1">
        <f ca="1">IF(AND($A278=0,$B278=1),
    VLOOKUP(1,ChapterTable!$1:$1048576,MATCH("최종"&amp;SUBSTITUTE(SUBSTITUTE(F$1,"standard",""),"|Float",""),ChapterTable!$1:$1,0),0)*ChapterTable!$P$17,
  IF(AND($A278=0,$B278=0),
    F279,
  IF($B278=0,
    VLOOKUP($A278,ChapterTable!$1:$1048576,MATCH("최종"&amp;SUBSTITUTE(SUBSTITUTE(F$1,"standard",""),"|Float",""),ChapterTable!$1:$1,0),0),
  IF($B278=1,
    IF($L278=FALSE,
      VLOOKUP($A278,ChapterTable!$1:$1048576,MATCH("최종"&amp;SUBSTITUTE(SUBSTITUTE(F$1,"standard",""),"|Float",""),ChapterTable!$1:$1,0),0),
      VLOOKUP($A278-ChapterTable!$P$11,ChapterTable!$1:$1048576,MATCH("최종"&amp;SUBSTITUTE(SUBSTITUTE(F$1,"standard",""),"|Float",""),ChapterTable!$1:$1,0),0)*ChapterTable!$P$14
    ),
  OFFSET(F278,-$B278+IF($L278,1,0),0)*
    (VLOOKUP(SUBSTITUTE(SUBSTITUTE(F$1,"standard",""),"|Float","")&amp;IF(OR($L278=TRUE,$A278=0,MOD($A278,ChapterTable!$R$20)&lt;&gt;0),"","보스")&amp;"인게임누적곱배수",ChapterTable!$R:$S,2,0)^D278
    +VLOOKUP(SUBSTITUTE(SUBSTITUTE(F$1,"standard",""),"|Float","")&amp;IF(OR($L278=TRUE,$A278=0,MOD($A278,ChapterTable!$R$20)&lt;&gt;0),"","보스")&amp;"인게임누적합배수",ChapterTable!$R:$S,2,0)*D278)
  )
  )
  )
)</f>
        <v>329.0625</v>
      </c>
      <c r="G278" t="s">
        <v>715</v>
      </c>
      <c r="J278" t="str">
        <f>IF(ISBLANK(I278),"",
IFERROR(VLOOKUP(I278,[1]StringTable!$1:$1048576,MATCH("kor|String",[1]StringTable!$1:$1,0),0),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37"/>
        <v>0.2</v>
      </c>
      <c r="AJ278">
        <f t="shared" si="35"/>
        <v>0.27466666000000001</v>
      </c>
      <c r="AK278">
        <f t="shared" si="36"/>
        <v>1</v>
      </c>
      <c r="AL278">
        <v>0</v>
      </c>
    </row>
    <row r="279" spans="1:38" x14ac:dyDescent="0.3">
      <c r="A279">
        <v>5</v>
      </c>
      <c r="B279">
        <v>42</v>
      </c>
      <c r="C279">
        <f>IF(OR($L279=TRUE,$A279=0,MOD($A279,ChapterTable!$R$20)&lt;&gt;0),
MAX(0,INT(($B279+ChapterTable!$P$26+VLOOKUP(SUBSTITUTE(C$1,"성장단계","")&amp;"단계오프셋",ChapterTable!$R:$S,2,0))/ChapterTable!$P$23)),
MAX(0,INT(($B279+ChapterTable!$R$26+VLOOKUP(SUBSTITUTE(C$1,"성장단계","")&amp;"보스단계오프셋",ChapterTable!$R:$S,2,0))/ChapterTable!$R$23)))</f>
        <v>4</v>
      </c>
      <c r="D279">
        <f>IF(OR($L279=TRUE,$A279=0,MOD($A279,ChapterTable!$R$20)&lt;&gt;0),
MAX(0,INT(($B279+ChapterTable!$P$26+VLOOKUP(SUBSTITUTE(D$1,"성장단계","")&amp;"단계오프셋",ChapterTable!$R:$S,2,0))/ChapterTable!$P$23)),
MAX(0,INT(($B279+ChapterTable!$R$26+VLOOKUP(SUBSTITUTE(D$1,"성장단계","")&amp;"보스단계오프셋",ChapterTable!$R:$S,2,0))/ChapterTable!$R$23)))</f>
        <v>4</v>
      </c>
      <c r="E279" s="1">
        <f ca="1">IF(AND($A279=0,$B279=1),
    VLOOKUP(1,ChapterTable!$1:$1048576,MATCH("최종"&amp;SUBSTITUTE(SUBSTITUTE(E$1,"standard",""),"|Float",""),ChapterTable!$1:$1,0),0)*ChapterTable!$P$17,
  IF(AND($A279=0,$B279=0),
    E280,
  IF($B279=0,
    VLOOKUP($A279,ChapterTable!$1:$1048576,MATCH("최종"&amp;SUBSTITUTE(SUBSTITUTE(E$1,"standard",""),"|Float",""),ChapterTable!$1:$1,0),0),
  IF($B279=1,
    IF($L279=FALSE,
      VLOOKUP($A279,ChapterTable!$1:$1048576,MATCH("최종"&amp;SUBSTITUTE(SUBSTITUTE(E$1,"standard",""),"|Float",""),ChapterTable!$1:$1,0),0),
      VLOOKUP($A279-ChapterTable!$P$11,ChapterTable!$1:$1048576,MATCH("최종"&amp;SUBSTITUTE(SUBSTITUTE(E$1,"standard",""),"|Float",""),ChapterTable!$1:$1,0),0)*ChapterTable!$P$14
    ),
  OFFSET(E279,-$B279+IF($L279,1,0),0)*IF($B279&gt;OFFSET($B279,1,0),ChapterTable!$R$17,1)*
    (VLOOKUP(SUBSTITUTE(SUBSTITUTE(E$1,"standard",""),"|Float","")&amp;IF(OR($L279=TRUE,$A279=0,MOD($A279,ChapterTable!$R$20)&lt;&gt;0),"","보스")&amp;"인게임누적곱배수",ChapterTable!$R:$S,2,0)^C279
    +VLOOKUP(SUBSTITUTE(SUBSTITUTE(E$1,"standard",""),"|Float","")&amp;IF(OR($L279=TRUE,$A279=0,MOD($A279,ChapterTable!$R$20)&lt;&gt;0),"","보스")&amp;"인게임누적합배수",ChapterTable!$R:$S,2,0)*C279)
  )
  )
  )
)</f>
        <v>1093.5</v>
      </c>
      <c r="F279" s="1">
        <f ca="1">IF(AND($A279=0,$B279=1),
    VLOOKUP(1,ChapterTable!$1:$1048576,MATCH("최종"&amp;SUBSTITUTE(SUBSTITUTE(F$1,"standard",""),"|Float",""),ChapterTable!$1:$1,0),0)*ChapterTable!$P$17,
  IF(AND($A279=0,$B279=0),
    F280,
  IF($B279=0,
    VLOOKUP($A279,ChapterTable!$1:$1048576,MATCH("최종"&amp;SUBSTITUTE(SUBSTITUTE(F$1,"standard",""),"|Float",""),ChapterTable!$1:$1,0),0),
  IF($B279=1,
    IF($L279=FALSE,
      VLOOKUP($A279,ChapterTable!$1:$1048576,MATCH("최종"&amp;SUBSTITUTE(SUBSTITUTE(F$1,"standard",""),"|Float",""),ChapterTable!$1:$1,0),0),
      VLOOKUP($A279-ChapterTable!$P$11,ChapterTable!$1:$1048576,MATCH("최종"&amp;SUBSTITUTE(SUBSTITUTE(F$1,"standard",""),"|Float",""),ChapterTable!$1:$1,0),0)*ChapterTable!$P$14
    ),
  OFFSET(F279,-$B279+IF($L279,1,0),0)*
    (VLOOKUP(SUBSTITUTE(SUBSTITUTE(F$1,"standard",""),"|Float","")&amp;IF(OR($L279=TRUE,$A279=0,MOD($A279,ChapterTable!$R$20)&lt;&gt;0),"","보스")&amp;"인게임누적곱배수",ChapterTable!$R:$S,2,0)^D279
    +VLOOKUP(SUBSTITUTE(SUBSTITUTE(F$1,"standard",""),"|Float","")&amp;IF(OR($L279=TRUE,$A279=0,MOD($A279,ChapterTable!$R$20)&lt;&gt;0),"","보스")&amp;"인게임누적합배수",ChapterTable!$R:$S,2,0)*D279)
  )
  )
  )
)</f>
        <v>329.0625</v>
      </c>
      <c r="G279" t="s">
        <v>715</v>
      </c>
      <c r="J279" t="str">
        <f>IF(ISBLANK(I279),"",
IFERROR(VLOOKUP(I279,[1]StringTable!$1:$1048576,MATCH("kor|String",[1]StringTable!$1:$1,0),0),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37"/>
        <v>0.2</v>
      </c>
      <c r="AJ279">
        <f t="shared" si="35"/>
        <v>0.27466666000000001</v>
      </c>
      <c r="AK279">
        <f t="shared" si="36"/>
        <v>1</v>
      </c>
      <c r="AL279">
        <v>0</v>
      </c>
    </row>
    <row r="280" spans="1:38" x14ac:dyDescent="0.3">
      <c r="A280">
        <v>5</v>
      </c>
      <c r="B280">
        <v>43</v>
      </c>
      <c r="C280">
        <f>IF(OR($L280=TRUE,$A280=0,MOD($A280,ChapterTable!$R$20)&lt;&gt;0),
MAX(0,INT(($B280+ChapterTable!$P$26+VLOOKUP(SUBSTITUTE(C$1,"성장단계","")&amp;"단계오프셋",ChapterTable!$R:$S,2,0))/ChapterTable!$P$23)),
MAX(0,INT(($B280+ChapterTable!$R$26+VLOOKUP(SUBSTITUTE(C$1,"성장단계","")&amp;"보스단계오프셋",ChapterTable!$R:$S,2,0))/ChapterTable!$R$23)))</f>
        <v>4</v>
      </c>
      <c r="D280">
        <f>IF(OR($L280=TRUE,$A280=0,MOD($A280,ChapterTable!$R$20)&lt;&gt;0),
MAX(0,INT(($B280+ChapterTable!$P$26+VLOOKUP(SUBSTITUTE(D$1,"성장단계","")&amp;"단계오프셋",ChapterTable!$R:$S,2,0))/ChapterTable!$P$23)),
MAX(0,INT(($B280+ChapterTable!$R$26+VLOOKUP(SUBSTITUTE(D$1,"성장단계","")&amp;"보스단계오프셋",ChapterTable!$R:$S,2,0))/ChapterTable!$R$23)))</f>
        <v>4</v>
      </c>
      <c r="E280" s="1">
        <f ca="1">IF(AND($A280=0,$B280=1),
    VLOOKUP(1,ChapterTable!$1:$1048576,MATCH("최종"&amp;SUBSTITUTE(SUBSTITUTE(E$1,"standard",""),"|Float",""),ChapterTable!$1:$1,0),0)*ChapterTable!$P$17,
  IF(AND($A280=0,$B280=0),
    E281,
  IF($B280=0,
    VLOOKUP($A280,ChapterTable!$1:$1048576,MATCH("최종"&amp;SUBSTITUTE(SUBSTITUTE(E$1,"standard",""),"|Float",""),ChapterTable!$1:$1,0),0),
  IF($B280=1,
    IF($L280=FALSE,
      VLOOKUP($A280,ChapterTable!$1:$1048576,MATCH("최종"&amp;SUBSTITUTE(SUBSTITUTE(E$1,"standard",""),"|Float",""),ChapterTable!$1:$1,0),0),
      VLOOKUP($A280-ChapterTable!$P$11,ChapterTable!$1:$1048576,MATCH("최종"&amp;SUBSTITUTE(SUBSTITUTE(E$1,"standard",""),"|Float",""),ChapterTable!$1:$1,0),0)*ChapterTable!$P$14
    ),
  OFFSET(E280,-$B280+IF($L280,1,0),0)*IF($B280&gt;OFFSET($B280,1,0),ChapterTable!$R$17,1)*
    (VLOOKUP(SUBSTITUTE(SUBSTITUTE(E$1,"standard",""),"|Float","")&amp;IF(OR($L280=TRUE,$A280=0,MOD($A280,ChapterTable!$R$20)&lt;&gt;0),"","보스")&amp;"인게임누적곱배수",ChapterTable!$R:$S,2,0)^C280
    +VLOOKUP(SUBSTITUTE(SUBSTITUTE(E$1,"standard",""),"|Float","")&amp;IF(OR($L280=TRUE,$A280=0,MOD($A280,ChapterTable!$R$20)&lt;&gt;0),"","보스")&amp;"인게임누적합배수",ChapterTable!$R:$S,2,0)*C280)
  )
  )
  )
)</f>
        <v>1093.5</v>
      </c>
      <c r="F280" s="1">
        <f ca="1">IF(AND($A280=0,$B280=1),
    VLOOKUP(1,ChapterTable!$1:$1048576,MATCH("최종"&amp;SUBSTITUTE(SUBSTITUTE(F$1,"standard",""),"|Float",""),ChapterTable!$1:$1,0),0)*ChapterTable!$P$17,
  IF(AND($A280=0,$B280=0),
    F281,
  IF($B280=0,
    VLOOKUP($A280,ChapterTable!$1:$1048576,MATCH("최종"&amp;SUBSTITUTE(SUBSTITUTE(F$1,"standard",""),"|Float",""),ChapterTable!$1:$1,0),0),
  IF($B280=1,
    IF($L280=FALSE,
      VLOOKUP($A280,ChapterTable!$1:$1048576,MATCH("최종"&amp;SUBSTITUTE(SUBSTITUTE(F$1,"standard",""),"|Float",""),ChapterTable!$1:$1,0),0),
      VLOOKUP($A280-ChapterTable!$P$11,ChapterTable!$1:$1048576,MATCH("최종"&amp;SUBSTITUTE(SUBSTITUTE(F$1,"standard",""),"|Float",""),ChapterTable!$1:$1,0),0)*ChapterTable!$P$14
    ),
  OFFSET(F280,-$B280+IF($L280,1,0),0)*
    (VLOOKUP(SUBSTITUTE(SUBSTITUTE(F$1,"standard",""),"|Float","")&amp;IF(OR($L280=TRUE,$A280=0,MOD($A280,ChapterTable!$R$20)&lt;&gt;0),"","보스")&amp;"인게임누적곱배수",ChapterTable!$R:$S,2,0)^D280
    +VLOOKUP(SUBSTITUTE(SUBSTITUTE(F$1,"standard",""),"|Float","")&amp;IF(OR($L280=TRUE,$A280=0,MOD($A280,ChapterTable!$R$20)&lt;&gt;0),"","보스")&amp;"인게임누적합배수",ChapterTable!$R:$S,2,0)*D280)
  )
  )
  )
)</f>
        <v>329.0625</v>
      </c>
      <c r="G280" t="s">
        <v>715</v>
      </c>
      <c r="J280" t="str">
        <f>IF(ISBLANK(I280),"",
IFERROR(VLOOKUP(I280,[1]StringTable!$1:$1048576,MATCH("kor|String",[1]StringTable!$1:$1,0),0),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37"/>
        <v>0.2</v>
      </c>
      <c r="AJ280">
        <f t="shared" si="35"/>
        <v>0.27466666000000001</v>
      </c>
      <c r="AK280">
        <f t="shared" si="36"/>
        <v>1</v>
      </c>
      <c r="AL280">
        <v>0</v>
      </c>
    </row>
    <row r="281" spans="1:38" x14ac:dyDescent="0.3">
      <c r="A281">
        <v>5</v>
      </c>
      <c r="B281">
        <v>44</v>
      </c>
      <c r="C281">
        <f>IF(OR($L281=TRUE,$A281=0,MOD($A281,ChapterTable!$R$20)&lt;&gt;0),
MAX(0,INT(($B281+ChapterTable!$P$26+VLOOKUP(SUBSTITUTE(C$1,"성장단계","")&amp;"단계오프셋",ChapterTable!$R:$S,2,0))/ChapterTable!$P$23)),
MAX(0,INT(($B281+ChapterTable!$R$26+VLOOKUP(SUBSTITUTE(C$1,"성장단계","")&amp;"보스단계오프셋",ChapterTable!$R:$S,2,0))/ChapterTable!$R$23)))</f>
        <v>4</v>
      </c>
      <c r="D281">
        <f>IF(OR($L281=TRUE,$A281=0,MOD($A281,ChapterTable!$R$20)&lt;&gt;0),
MAX(0,INT(($B281+ChapterTable!$P$26+VLOOKUP(SUBSTITUTE(D$1,"성장단계","")&amp;"단계오프셋",ChapterTable!$R:$S,2,0))/ChapterTable!$P$23)),
MAX(0,INT(($B281+ChapterTable!$R$26+VLOOKUP(SUBSTITUTE(D$1,"성장단계","")&amp;"보스단계오프셋",ChapterTable!$R:$S,2,0))/ChapterTable!$R$23)))</f>
        <v>4</v>
      </c>
      <c r="E281" s="1">
        <f ca="1">IF(AND($A281=0,$B281=1),
    VLOOKUP(1,ChapterTable!$1:$1048576,MATCH("최종"&amp;SUBSTITUTE(SUBSTITUTE(E$1,"standard",""),"|Float",""),ChapterTable!$1:$1,0),0)*ChapterTable!$P$17,
  IF(AND($A281=0,$B281=0),
    E282,
  IF($B281=0,
    VLOOKUP($A281,ChapterTable!$1:$1048576,MATCH("최종"&amp;SUBSTITUTE(SUBSTITUTE(E$1,"standard",""),"|Float",""),ChapterTable!$1:$1,0),0),
  IF($B281=1,
    IF($L281=FALSE,
      VLOOKUP($A281,ChapterTable!$1:$1048576,MATCH("최종"&amp;SUBSTITUTE(SUBSTITUTE(E$1,"standard",""),"|Float",""),ChapterTable!$1:$1,0),0),
      VLOOKUP($A281-ChapterTable!$P$11,ChapterTable!$1:$1048576,MATCH("최종"&amp;SUBSTITUTE(SUBSTITUTE(E$1,"standard",""),"|Float",""),ChapterTable!$1:$1,0),0)*ChapterTable!$P$14
    ),
  OFFSET(E281,-$B281+IF($L281,1,0),0)*IF($B281&gt;OFFSET($B281,1,0),ChapterTable!$R$17,1)*
    (VLOOKUP(SUBSTITUTE(SUBSTITUTE(E$1,"standard",""),"|Float","")&amp;IF(OR($L281=TRUE,$A281=0,MOD($A281,ChapterTable!$R$20)&lt;&gt;0),"","보스")&amp;"인게임누적곱배수",ChapterTable!$R:$S,2,0)^C281
    +VLOOKUP(SUBSTITUTE(SUBSTITUTE(E$1,"standard",""),"|Float","")&amp;IF(OR($L281=TRUE,$A281=0,MOD($A281,ChapterTable!$R$20)&lt;&gt;0),"","보스")&amp;"인게임누적합배수",ChapterTable!$R:$S,2,0)*C281)
  )
  )
  )
)</f>
        <v>1093.5</v>
      </c>
      <c r="F281" s="1">
        <f ca="1">IF(AND($A281=0,$B281=1),
    VLOOKUP(1,ChapterTable!$1:$1048576,MATCH("최종"&amp;SUBSTITUTE(SUBSTITUTE(F$1,"standard",""),"|Float",""),ChapterTable!$1:$1,0),0)*ChapterTable!$P$17,
  IF(AND($A281=0,$B281=0),
    F282,
  IF($B281=0,
    VLOOKUP($A281,ChapterTable!$1:$1048576,MATCH("최종"&amp;SUBSTITUTE(SUBSTITUTE(F$1,"standard",""),"|Float",""),ChapterTable!$1:$1,0),0),
  IF($B281=1,
    IF($L281=FALSE,
      VLOOKUP($A281,ChapterTable!$1:$1048576,MATCH("최종"&amp;SUBSTITUTE(SUBSTITUTE(F$1,"standard",""),"|Float",""),ChapterTable!$1:$1,0),0),
      VLOOKUP($A281-ChapterTable!$P$11,ChapterTable!$1:$1048576,MATCH("최종"&amp;SUBSTITUTE(SUBSTITUTE(F$1,"standard",""),"|Float",""),ChapterTable!$1:$1,0),0)*ChapterTable!$P$14
    ),
  OFFSET(F281,-$B281+IF($L281,1,0),0)*
    (VLOOKUP(SUBSTITUTE(SUBSTITUTE(F$1,"standard",""),"|Float","")&amp;IF(OR($L281=TRUE,$A281=0,MOD($A281,ChapterTable!$R$20)&lt;&gt;0),"","보스")&amp;"인게임누적곱배수",ChapterTable!$R:$S,2,0)^D281
    +VLOOKUP(SUBSTITUTE(SUBSTITUTE(F$1,"standard",""),"|Float","")&amp;IF(OR($L281=TRUE,$A281=0,MOD($A281,ChapterTable!$R$20)&lt;&gt;0),"","보스")&amp;"인게임누적합배수",ChapterTable!$R:$S,2,0)*D281)
  )
  )
  )
)</f>
        <v>329.0625</v>
      </c>
      <c r="G281" t="s">
        <v>715</v>
      </c>
      <c r="J281" t="str">
        <f>IF(ISBLANK(I281),"",
IFERROR(VLOOKUP(I281,[1]StringTable!$1:$1048576,MATCH("kor|String",[1]StringTable!$1:$1,0),0),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37"/>
        <v>0.2</v>
      </c>
      <c r="AJ281">
        <f t="shared" si="35"/>
        <v>0.27466666000000001</v>
      </c>
      <c r="AK281">
        <f t="shared" si="36"/>
        <v>1</v>
      </c>
      <c r="AL281">
        <v>0</v>
      </c>
    </row>
    <row r="282" spans="1:38" x14ac:dyDescent="0.3">
      <c r="A282">
        <v>5</v>
      </c>
      <c r="B282">
        <v>45</v>
      </c>
      <c r="C282">
        <f>IF(OR($L282=TRUE,$A282=0,MOD($A282,ChapterTable!$R$20)&lt;&gt;0),
MAX(0,INT(($B282+ChapterTable!$P$26+VLOOKUP(SUBSTITUTE(C$1,"성장단계","")&amp;"단계오프셋",ChapterTable!$R:$S,2,0))/ChapterTable!$P$23)),
MAX(0,INT(($B282+ChapterTable!$R$26+VLOOKUP(SUBSTITUTE(C$1,"성장단계","")&amp;"보스단계오프셋",ChapterTable!$R:$S,2,0))/ChapterTable!$R$23)))</f>
        <v>4</v>
      </c>
      <c r="D282">
        <f>IF(OR($L282=TRUE,$A282=0,MOD($A282,ChapterTable!$R$20)&lt;&gt;0),
MAX(0,INT(($B282+ChapterTable!$P$26+VLOOKUP(SUBSTITUTE(D$1,"성장단계","")&amp;"단계오프셋",ChapterTable!$R:$S,2,0))/ChapterTable!$P$23)),
MAX(0,INT(($B282+ChapterTable!$R$26+VLOOKUP(SUBSTITUTE(D$1,"성장단계","")&amp;"보스단계오프셋",ChapterTable!$R:$S,2,0))/ChapterTable!$R$23)))</f>
        <v>4</v>
      </c>
      <c r="E282" s="1">
        <f ca="1">IF(AND($A282=0,$B282=1),
    VLOOKUP(1,ChapterTable!$1:$1048576,MATCH("최종"&amp;SUBSTITUTE(SUBSTITUTE(E$1,"standard",""),"|Float",""),ChapterTable!$1:$1,0),0)*ChapterTable!$P$17,
  IF(AND($A282=0,$B282=0),
    E283,
  IF($B282=0,
    VLOOKUP($A282,ChapterTable!$1:$1048576,MATCH("최종"&amp;SUBSTITUTE(SUBSTITUTE(E$1,"standard",""),"|Float",""),ChapterTable!$1:$1,0),0),
  IF($B282=1,
    IF($L282=FALSE,
      VLOOKUP($A282,ChapterTable!$1:$1048576,MATCH("최종"&amp;SUBSTITUTE(SUBSTITUTE(E$1,"standard",""),"|Float",""),ChapterTable!$1:$1,0),0),
      VLOOKUP($A282-ChapterTable!$P$11,ChapterTable!$1:$1048576,MATCH("최종"&amp;SUBSTITUTE(SUBSTITUTE(E$1,"standard",""),"|Float",""),ChapterTable!$1:$1,0),0)*ChapterTable!$P$14
    ),
  OFFSET(E282,-$B282+IF($L282,1,0),0)*IF($B282&gt;OFFSET($B282,1,0),ChapterTable!$R$17,1)*
    (VLOOKUP(SUBSTITUTE(SUBSTITUTE(E$1,"standard",""),"|Float","")&amp;IF(OR($L282=TRUE,$A282=0,MOD($A282,ChapterTable!$R$20)&lt;&gt;0),"","보스")&amp;"인게임누적곱배수",ChapterTable!$R:$S,2,0)^C282
    +VLOOKUP(SUBSTITUTE(SUBSTITUTE(E$1,"standard",""),"|Float","")&amp;IF(OR($L282=TRUE,$A282=0,MOD($A282,ChapterTable!$R$20)&lt;&gt;0),"","보스")&amp;"인게임누적합배수",ChapterTable!$R:$S,2,0)*C282)
  )
  )
  )
)</f>
        <v>1093.5</v>
      </c>
      <c r="F282" s="1">
        <f ca="1">IF(AND($A282=0,$B282=1),
    VLOOKUP(1,ChapterTable!$1:$1048576,MATCH("최종"&amp;SUBSTITUTE(SUBSTITUTE(F$1,"standard",""),"|Float",""),ChapterTable!$1:$1,0),0)*ChapterTable!$P$17,
  IF(AND($A282=0,$B282=0),
    F283,
  IF($B282=0,
    VLOOKUP($A282,ChapterTable!$1:$1048576,MATCH("최종"&amp;SUBSTITUTE(SUBSTITUTE(F$1,"standard",""),"|Float",""),ChapterTable!$1:$1,0),0),
  IF($B282=1,
    IF($L282=FALSE,
      VLOOKUP($A282,ChapterTable!$1:$1048576,MATCH("최종"&amp;SUBSTITUTE(SUBSTITUTE(F$1,"standard",""),"|Float",""),ChapterTable!$1:$1,0),0),
      VLOOKUP($A282-ChapterTable!$P$11,ChapterTable!$1:$1048576,MATCH("최종"&amp;SUBSTITUTE(SUBSTITUTE(F$1,"standard",""),"|Float",""),ChapterTable!$1:$1,0),0)*ChapterTable!$P$14
    ),
  OFFSET(F282,-$B282+IF($L282,1,0),0)*
    (VLOOKUP(SUBSTITUTE(SUBSTITUTE(F$1,"standard",""),"|Float","")&amp;IF(OR($L282=TRUE,$A282=0,MOD($A282,ChapterTable!$R$20)&lt;&gt;0),"","보스")&amp;"인게임누적곱배수",ChapterTable!$R:$S,2,0)^D282
    +VLOOKUP(SUBSTITUTE(SUBSTITUTE(F$1,"standard",""),"|Float","")&amp;IF(OR($L282=TRUE,$A282=0,MOD($A282,ChapterTable!$R$20)&lt;&gt;0),"","보스")&amp;"인게임누적합배수",ChapterTable!$R:$S,2,0)*D282)
  )
  )
  )
)</f>
        <v>329.0625</v>
      </c>
      <c r="G282" t="s">
        <v>715</v>
      </c>
      <c r="J282" t="str">
        <f>IF(ISBLANK(I282),"",
IFERROR(VLOOKUP(I282,[1]StringTable!$1:$1048576,MATCH("kor|String",[1]StringTable!$1:$1,0),0),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37"/>
        <v>0.2</v>
      </c>
      <c r="AJ282">
        <f t="shared" si="35"/>
        <v>0.27466666000000001</v>
      </c>
      <c r="AK282">
        <f t="shared" si="36"/>
        <v>1</v>
      </c>
      <c r="AL282">
        <v>0</v>
      </c>
    </row>
    <row r="283" spans="1:38" x14ac:dyDescent="0.3">
      <c r="A283">
        <v>5</v>
      </c>
      <c r="B283">
        <v>46</v>
      </c>
      <c r="C283">
        <f>IF(OR($L283=TRUE,$A283=0,MOD($A283,ChapterTable!$R$20)&lt;&gt;0),
MAX(0,INT(($B283+ChapterTable!$P$26+VLOOKUP(SUBSTITUTE(C$1,"성장단계","")&amp;"단계오프셋",ChapterTable!$R:$S,2,0))/ChapterTable!$P$23)),
MAX(0,INT(($B283+ChapterTable!$R$26+VLOOKUP(SUBSTITUTE(C$1,"성장단계","")&amp;"보스단계오프셋",ChapterTable!$R:$S,2,0))/ChapterTable!$R$23)))</f>
        <v>5</v>
      </c>
      <c r="D283">
        <f>IF(OR($L283=TRUE,$A283=0,MOD($A283,ChapterTable!$R$20)&lt;&gt;0),
MAX(0,INT(($B283+ChapterTable!$P$26+VLOOKUP(SUBSTITUTE(D$1,"성장단계","")&amp;"단계오프셋",ChapterTable!$R:$S,2,0))/ChapterTable!$P$23)),
MAX(0,INT(($B283+ChapterTable!$R$26+VLOOKUP(SUBSTITUTE(D$1,"성장단계","")&amp;"보스단계오프셋",ChapterTable!$R:$S,2,0))/ChapterTable!$R$23)))</f>
        <v>4</v>
      </c>
      <c r="E283" s="1">
        <f ca="1">IF(AND($A283=0,$B283=1),
    VLOOKUP(1,ChapterTable!$1:$1048576,MATCH("최종"&amp;SUBSTITUTE(SUBSTITUTE(E$1,"standard",""),"|Float",""),ChapterTable!$1:$1,0),0)*ChapterTable!$P$17,
  IF(AND($A283=0,$B283=0),
    E284,
  IF($B283=0,
    VLOOKUP($A283,ChapterTable!$1:$1048576,MATCH("최종"&amp;SUBSTITUTE(SUBSTITUTE(E$1,"standard",""),"|Float",""),ChapterTable!$1:$1,0),0),
  IF($B283=1,
    IF($L283=FALSE,
      VLOOKUP($A283,ChapterTable!$1:$1048576,MATCH("최종"&amp;SUBSTITUTE(SUBSTITUTE(E$1,"standard",""),"|Float",""),ChapterTable!$1:$1,0),0),
      VLOOKUP($A283-ChapterTable!$P$11,ChapterTable!$1:$1048576,MATCH("최종"&amp;SUBSTITUTE(SUBSTITUTE(E$1,"standard",""),"|Float",""),ChapterTable!$1:$1,0),0)*ChapterTable!$P$14
    ),
  OFFSET(E283,-$B283+IF($L283,1,0),0)*IF($B283&gt;OFFSET($B283,1,0),ChapterTable!$R$17,1)*
    (VLOOKUP(SUBSTITUTE(SUBSTITUTE(E$1,"standard",""),"|Float","")&amp;IF(OR($L283=TRUE,$A283=0,MOD($A283,ChapterTable!$R$20)&lt;&gt;0),"","보스")&amp;"인게임누적곱배수",ChapterTable!$R:$S,2,0)^C283
    +VLOOKUP(SUBSTITUTE(SUBSTITUTE(E$1,"standard",""),"|Float","")&amp;IF(OR($L283=TRUE,$A283=0,MOD($A283,ChapterTable!$R$20)&lt;&gt;0),"","보스")&amp;"인게임누적합배수",ChapterTable!$R:$S,2,0)*C283)
  )
  )
  )
)</f>
        <v>1215</v>
      </c>
      <c r="F283" s="1">
        <f ca="1">IF(AND($A283=0,$B283=1),
    VLOOKUP(1,ChapterTable!$1:$1048576,MATCH("최종"&amp;SUBSTITUTE(SUBSTITUTE(F$1,"standard",""),"|Float",""),ChapterTable!$1:$1,0),0)*ChapterTable!$P$17,
  IF(AND($A283=0,$B283=0),
    F284,
  IF($B283=0,
    VLOOKUP($A283,ChapterTable!$1:$1048576,MATCH("최종"&amp;SUBSTITUTE(SUBSTITUTE(F$1,"standard",""),"|Float",""),ChapterTable!$1:$1,0),0),
  IF($B283=1,
    IF($L283=FALSE,
      VLOOKUP($A283,ChapterTable!$1:$1048576,MATCH("최종"&amp;SUBSTITUTE(SUBSTITUTE(F$1,"standard",""),"|Float",""),ChapterTable!$1:$1,0),0),
      VLOOKUP($A283-ChapterTable!$P$11,ChapterTable!$1:$1048576,MATCH("최종"&amp;SUBSTITUTE(SUBSTITUTE(F$1,"standard",""),"|Float",""),ChapterTable!$1:$1,0),0)*ChapterTable!$P$14
    ),
  OFFSET(F283,-$B283+IF($L283,1,0),0)*
    (VLOOKUP(SUBSTITUTE(SUBSTITUTE(F$1,"standard",""),"|Float","")&amp;IF(OR($L283=TRUE,$A283=0,MOD($A283,ChapterTable!$R$20)&lt;&gt;0),"","보스")&amp;"인게임누적곱배수",ChapterTable!$R:$S,2,0)^D283
    +VLOOKUP(SUBSTITUTE(SUBSTITUTE(F$1,"standard",""),"|Float","")&amp;IF(OR($L283=TRUE,$A283=0,MOD($A283,ChapterTable!$R$20)&lt;&gt;0),"","보스")&amp;"인게임누적합배수",ChapterTable!$R:$S,2,0)*D283)
  )
  )
  )
)</f>
        <v>329.0625</v>
      </c>
      <c r="G283" t="s">
        <v>715</v>
      </c>
      <c r="J283" t="str">
        <f>IF(ISBLANK(I283),"",
IFERROR(VLOOKUP(I283,[1]StringTable!$1:$1048576,MATCH("kor|String",[1]StringTable!$1:$1,0),0),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37"/>
        <v>0.2</v>
      </c>
      <c r="AJ283">
        <f t="shared" si="35"/>
        <v>0.27466666000000001</v>
      </c>
      <c r="AK283">
        <f t="shared" si="36"/>
        <v>1</v>
      </c>
      <c r="AL283">
        <v>0</v>
      </c>
    </row>
    <row r="284" spans="1:38" x14ac:dyDescent="0.3">
      <c r="A284">
        <v>5</v>
      </c>
      <c r="B284">
        <v>47</v>
      </c>
      <c r="C284">
        <f>IF(OR($L284=TRUE,$A284=0,MOD($A284,ChapterTable!$R$20)&lt;&gt;0),
MAX(0,INT(($B284+ChapterTable!$P$26+VLOOKUP(SUBSTITUTE(C$1,"성장단계","")&amp;"단계오프셋",ChapterTable!$R:$S,2,0))/ChapterTable!$P$23)),
MAX(0,INT(($B284+ChapterTable!$R$26+VLOOKUP(SUBSTITUTE(C$1,"성장단계","")&amp;"보스단계오프셋",ChapterTable!$R:$S,2,0))/ChapterTable!$R$23)))</f>
        <v>5</v>
      </c>
      <c r="D284">
        <f>IF(OR($L284=TRUE,$A284=0,MOD($A284,ChapterTable!$R$20)&lt;&gt;0),
MAX(0,INT(($B284+ChapterTable!$P$26+VLOOKUP(SUBSTITUTE(D$1,"성장단계","")&amp;"단계오프셋",ChapterTable!$R:$S,2,0))/ChapterTable!$P$23)),
MAX(0,INT(($B284+ChapterTable!$R$26+VLOOKUP(SUBSTITUTE(D$1,"성장단계","")&amp;"보스단계오프셋",ChapterTable!$R:$S,2,0))/ChapterTable!$R$23)))</f>
        <v>4</v>
      </c>
      <c r="E284" s="1">
        <f ca="1">IF(AND($A284=0,$B284=1),
    VLOOKUP(1,ChapterTable!$1:$1048576,MATCH("최종"&amp;SUBSTITUTE(SUBSTITUTE(E$1,"standard",""),"|Float",""),ChapterTable!$1:$1,0),0)*ChapterTable!$P$17,
  IF(AND($A284=0,$B284=0),
    E285,
  IF($B284=0,
    VLOOKUP($A284,ChapterTable!$1:$1048576,MATCH("최종"&amp;SUBSTITUTE(SUBSTITUTE(E$1,"standard",""),"|Float",""),ChapterTable!$1:$1,0),0),
  IF($B284=1,
    IF($L284=FALSE,
      VLOOKUP($A284,ChapterTable!$1:$1048576,MATCH("최종"&amp;SUBSTITUTE(SUBSTITUTE(E$1,"standard",""),"|Float",""),ChapterTable!$1:$1,0),0),
      VLOOKUP($A284-ChapterTable!$P$11,ChapterTable!$1:$1048576,MATCH("최종"&amp;SUBSTITUTE(SUBSTITUTE(E$1,"standard",""),"|Float",""),ChapterTable!$1:$1,0),0)*ChapterTable!$P$14
    ),
  OFFSET(E284,-$B284+IF($L284,1,0),0)*IF($B284&gt;OFFSET($B284,1,0),ChapterTable!$R$17,1)*
    (VLOOKUP(SUBSTITUTE(SUBSTITUTE(E$1,"standard",""),"|Float","")&amp;IF(OR($L284=TRUE,$A284=0,MOD($A284,ChapterTable!$R$20)&lt;&gt;0),"","보스")&amp;"인게임누적곱배수",ChapterTable!$R:$S,2,0)^C284
    +VLOOKUP(SUBSTITUTE(SUBSTITUTE(E$1,"standard",""),"|Float","")&amp;IF(OR($L284=TRUE,$A284=0,MOD($A284,ChapterTable!$R$20)&lt;&gt;0),"","보스")&amp;"인게임누적합배수",ChapterTable!$R:$S,2,0)*C284)
  )
  )
  )
)</f>
        <v>1215</v>
      </c>
      <c r="F284" s="1">
        <f ca="1">IF(AND($A284=0,$B284=1),
    VLOOKUP(1,ChapterTable!$1:$1048576,MATCH("최종"&amp;SUBSTITUTE(SUBSTITUTE(F$1,"standard",""),"|Float",""),ChapterTable!$1:$1,0),0)*ChapterTable!$P$17,
  IF(AND($A284=0,$B284=0),
    F285,
  IF($B284=0,
    VLOOKUP($A284,ChapterTable!$1:$1048576,MATCH("최종"&amp;SUBSTITUTE(SUBSTITUTE(F$1,"standard",""),"|Float",""),ChapterTable!$1:$1,0),0),
  IF($B284=1,
    IF($L284=FALSE,
      VLOOKUP($A284,ChapterTable!$1:$1048576,MATCH("최종"&amp;SUBSTITUTE(SUBSTITUTE(F$1,"standard",""),"|Float",""),ChapterTable!$1:$1,0),0),
      VLOOKUP($A284-ChapterTable!$P$11,ChapterTable!$1:$1048576,MATCH("최종"&amp;SUBSTITUTE(SUBSTITUTE(F$1,"standard",""),"|Float",""),ChapterTable!$1:$1,0),0)*ChapterTable!$P$14
    ),
  OFFSET(F284,-$B284+IF($L284,1,0),0)*
    (VLOOKUP(SUBSTITUTE(SUBSTITUTE(F$1,"standard",""),"|Float","")&amp;IF(OR($L284=TRUE,$A284=0,MOD($A284,ChapterTable!$R$20)&lt;&gt;0),"","보스")&amp;"인게임누적곱배수",ChapterTable!$R:$S,2,0)^D284
    +VLOOKUP(SUBSTITUTE(SUBSTITUTE(F$1,"standard",""),"|Float","")&amp;IF(OR($L284=TRUE,$A284=0,MOD($A284,ChapterTable!$R$20)&lt;&gt;0),"","보스")&amp;"인게임누적합배수",ChapterTable!$R:$S,2,0)*D284)
  )
  )
  )
)</f>
        <v>329.0625</v>
      </c>
      <c r="G284" t="s">
        <v>715</v>
      </c>
      <c r="J284" t="str">
        <f>IF(ISBLANK(I284),"",
IFERROR(VLOOKUP(I284,[1]StringTable!$1:$1048576,MATCH("kor|String",[1]StringTable!$1:$1,0),0),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37"/>
        <v>0.2</v>
      </c>
      <c r="AJ284">
        <f t="shared" si="35"/>
        <v>0.27466666000000001</v>
      </c>
      <c r="AK284">
        <f t="shared" si="36"/>
        <v>1</v>
      </c>
      <c r="AL284">
        <v>0</v>
      </c>
    </row>
    <row r="285" spans="1:38" x14ac:dyDescent="0.3">
      <c r="A285">
        <v>5</v>
      </c>
      <c r="B285">
        <v>48</v>
      </c>
      <c r="C285">
        <f>IF(OR($L285=TRUE,$A285=0,MOD($A285,ChapterTable!$R$20)&lt;&gt;0),
MAX(0,INT(($B285+ChapterTable!$P$26+VLOOKUP(SUBSTITUTE(C$1,"성장단계","")&amp;"단계오프셋",ChapterTable!$R:$S,2,0))/ChapterTable!$P$23)),
MAX(0,INT(($B285+ChapterTable!$R$26+VLOOKUP(SUBSTITUTE(C$1,"성장단계","")&amp;"보스단계오프셋",ChapterTable!$R:$S,2,0))/ChapterTable!$R$23)))</f>
        <v>5</v>
      </c>
      <c r="D285">
        <f>IF(OR($L285=TRUE,$A285=0,MOD($A285,ChapterTable!$R$20)&lt;&gt;0),
MAX(0,INT(($B285+ChapterTable!$P$26+VLOOKUP(SUBSTITUTE(D$1,"성장단계","")&amp;"단계오프셋",ChapterTable!$R:$S,2,0))/ChapterTable!$P$23)),
MAX(0,INT(($B285+ChapterTable!$R$26+VLOOKUP(SUBSTITUTE(D$1,"성장단계","")&amp;"보스단계오프셋",ChapterTable!$R:$S,2,0))/ChapterTable!$R$23)))</f>
        <v>4</v>
      </c>
      <c r="E285" s="1">
        <f ca="1">IF(AND($A285=0,$B285=1),
    VLOOKUP(1,ChapterTable!$1:$1048576,MATCH("최종"&amp;SUBSTITUTE(SUBSTITUTE(E$1,"standard",""),"|Float",""),ChapterTable!$1:$1,0),0)*ChapterTable!$P$17,
  IF(AND($A285=0,$B285=0),
    E286,
  IF($B285=0,
    VLOOKUP($A285,ChapterTable!$1:$1048576,MATCH("최종"&amp;SUBSTITUTE(SUBSTITUTE(E$1,"standard",""),"|Float",""),ChapterTable!$1:$1,0),0),
  IF($B285=1,
    IF($L285=FALSE,
      VLOOKUP($A285,ChapterTable!$1:$1048576,MATCH("최종"&amp;SUBSTITUTE(SUBSTITUTE(E$1,"standard",""),"|Float",""),ChapterTable!$1:$1,0),0),
      VLOOKUP($A285-ChapterTable!$P$11,ChapterTable!$1:$1048576,MATCH("최종"&amp;SUBSTITUTE(SUBSTITUTE(E$1,"standard",""),"|Float",""),ChapterTable!$1:$1,0),0)*ChapterTable!$P$14
    ),
  OFFSET(E285,-$B285+IF($L285,1,0),0)*IF($B285&gt;OFFSET($B285,1,0),ChapterTable!$R$17,1)*
    (VLOOKUP(SUBSTITUTE(SUBSTITUTE(E$1,"standard",""),"|Float","")&amp;IF(OR($L285=TRUE,$A285=0,MOD($A285,ChapterTable!$R$20)&lt;&gt;0),"","보스")&amp;"인게임누적곱배수",ChapterTable!$R:$S,2,0)^C285
    +VLOOKUP(SUBSTITUTE(SUBSTITUTE(E$1,"standard",""),"|Float","")&amp;IF(OR($L285=TRUE,$A285=0,MOD($A285,ChapterTable!$R$20)&lt;&gt;0),"","보스")&amp;"인게임누적합배수",ChapterTable!$R:$S,2,0)*C285)
  )
  )
  )
)</f>
        <v>1215</v>
      </c>
      <c r="F285" s="1">
        <f ca="1">IF(AND($A285=0,$B285=1),
    VLOOKUP(1,ChapterTable!$1:$1048576,MATCH("최종"&amp;SUBSTITUTE(SUBSTITUTE(F$1,"standard",""),"|Float",""),ChapterTable!$1:$1,0),0)*ChapterTable!$P$17,
  IF(AND($A285=0,$B285=0),
    F286,
  IF($B285=0,
    VLOOKUP($A285,ChapterTable!$1:$1048576,MATCH("최종"&amp;SUBSTITUTE(SUBSTITUTE(F$1,"standard",""),"|Float",""),ChapterTable!$1:$1,0),0),
  IF($B285=1,
    IF($L285=FALSE,
      VLOOKUP($A285,ChapterTable!$1:$1048576,MATCH("최종"&amp;SUBSTITUTE(SUBSTITUTE(F$1,"standard",""),"|Float",""),ChapterTable!$1:$1,0),0),
      VLOOKUP($A285-ChapterTable!$P$11,ChapterTable!$1:$1048576,MATCH("최종"&amp;SUBSTITUTE(SUBSTITUTE(F$1,"standard",""),"|Float",""),ChapterTable!$1:$1,0),0)*ChapterTable!$P$14
    ),
  OFFSET(F285,-$B285+IF($L285,1,0),0)*
    (VLOOKUP(SUBSTITUTE(SUBSTITUTE(F$1,"standard",""),"|Float","")&amp;IF(OR($L285=TRUE,$A285=0,MOD($A285,ChapterTable!$R$20)&lt;&gt;0),"","보스")&amp;"인게임누적곱배수",ChapterTable!$R:$S,2,0)^D285
    +VLOOKUP(SUBSTITUTE(SUBSTITUTE(F$1,"standard",""),"|Float","")&amp;IF(OR($L285=TRUE,$A285=0,MOD($A285,ChapterTable!$R$20)&lt;&gt;0),"","보스")&amp;"인게임누적합배수",ChapterTable!$R:$S,2,0)*D285)
  )
  )
  )
)</f>
        <v>329.0625</v>
      </c>
      <c r="G285" t="s">
        <v>715</v>
      </c>
      <c r="J285" t="str">
        <f>IF(ISBLANK(I285),"",
IFERROR(VLOOKUP(I285,[1]StringTable!$1:$1048576,MATCH("kor|String",[1]StringTable!$1:$1,0),0),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37"/>
        <v>0.2</v>
      </c>
      <c r="AJ285">
        <f t="shared" si="35"/>
        <v>0.27466666000000001</v>
      </c>
      <c r="AK285">
        <f t="shared" si="36"/>
        <v>1</v>
      </c>
      <c r="AL285">
        <v>0</v>
      </c>
    </row>
    <row r="286" spans="1:38" x14ac:dyDescent="0.3">
      <c r="A286">
        <v>5</v>
      </c>
      <c r="B286">
        <v>49</v>
      </c>
      <c r="C286">
        <f>IF(OR($L286=TRUE,$A286=0,MOD($A286,ChapterTable!$R$20)&lt;&gt;0),
MAX(0,INT(($B286+ChapterTable!$P$26+VLOOKUP(SUBSTITUTE(C$1,"성장단계","")&amp;"단계오프셋",ChapterTable!$R:$S,2,0))/ChapterTable!$P$23)),
MAX(0,INT(($B286+ChapterTable!$R$26+VLOOKUP(SUBSTITUTE(C$1,"성장단계","")&amp;"보스단계오프셋",ChapterTable!$R:$S,2,0))/ChapterTable!$R$23)))</f>
        <v>5</v>
      </c>
      <c r="D286">
        <f>IF(OR($L286=TRUE,$A286=0,MOD($A286,ChapterTable!$R$20)&lt;&gt;0),
MAX(0,INT(($B286+ChapterTable!$P$26+VLOOKUP(SUBSTITUTE(D$1,"성장단계","")&amp;"단계오프셋",ChapterTable!$R:$S,2,0))/ChapterTable!$P$23)),
MAX(0,INT(($B286+ChapterTable!$R$26+VLOOKUP(SUBSTITUTE(D$1,"성장단계","")&amp;"보스단계오프셋",ChapterTable!$R:$S,2,0))/ChapterTable!$R$23)))</f>
        <v>4</v>
      </c>
      <c r="E286" s="1">
        <f ca="1">IF(AND($A286=0,$B286=1),
    VLOOKUP(1,ChapterTable!$1:$1048576,MATCH("최종"&amp;SUBSTITUTE(SUBSTITUTE(E$1,"standard",""),"|Float",""),ChapterTable!$1:$1,0),0)*ChapterTable!$P$17,
  IF(AND($A286=0,$B286=0),
    E287,
  IF($B286=0,
    VLOOKUP($A286,ChapterTable!$1:$1048576,MATCH("최종"&amp;SUBSTITUTE(SUBSTITUTE(E$1,"standard",""),"|Float",""),ChapterTable!$1:$1,0),0),
  IF($B286=1,
    IF($L286=FALSE,
      VLOOKUP($A286,ChapterTable!$1:$1048576,MATCH("최종"&amp;SUBSTITUTE(SUBSTITUTE(E$1,"standard",""),"|Float",""),ChapterTable!$1:$1,0),0),
      VLOOKUP($A286-ChapterTable!$P$11,ChapterTable!$1:$1048576,MATCH("최종"&amp;SUBSTITUTE(SUBSTITUTE(E$1,"standard",""),"|Float",""),ChapterTable!$1:$1,0),0)*ChapterTable!$P$14
    ),
  OFFSET(E286,-$B286+IF($L286,1,0),0)*IF($B286&gt;OFFSET($B286,1,0),ChapterTable!$R$17,1)*
    (VLOOKUP(SUBSTITUTE(SUBSTITUTE(E$1,"standard",""),"|Float","")&amp;IF(OR($L286=TRUE,$A286=0,MOD($A286,ChapterTable!$R$20)&lt;&gt;0),"","보스")&amp;"인게임누적곱배수",ChapterTable!$R:$S,2,0)^C286
    +VLOOKUP(SUBSTITUTE(SUBSTITUTE(E$1,"standard",""),"|Float","")&amp;IF(OR($L286=TRUE,$A286=0,MOD($A286,ChapterTable!$R$20)&lt;&gt;0),"","보스")&amp;"인게임누적합배수",ChapterTable!$R:$S,2,0)*C286)
  )
  )
  )
)</f>
        <v>1215</v>
      </c>
      <c r="F286" s="1">
        <f ca="1">IF(AND($A286=0,$B286=1),
    VLOOKUP(1,ChapterTable!$1:$1048576,MATCH("최종"&amp;SUBSTITUTE(SUBSTITUTE(F$1,"standard",""),"|Float",""),ChapterTable!$1:$1,0),0)*ChapterTable!$P$17,
  IF(AND($A286=0,$B286=0),
    F287,
  IF($B286=0,
    VLOOKUP($A286,ChapterTable!$1:$1048576,MATCH("최종"&amp;SUBSTITUTE(SUBSTITUTE(F$1,"standard",""),"|Float",""),ChapterTable!$1:$1,0),0),
  IF($B286=1,
    IF($L286=FALSE,
      VLOOKUP($A286,ChapterTable!$1:$1048576,MATCH("최종"&amp;SUBSTITUTE(SUBSTITUTE(F$1,"standard",""),"|Float",""),ChapterTable!$1:$1,0),0),
      VLOOKUP($A286-ChapterTable!$P$11,ChapterTable!$1:$1048576,MATCH("최종"&amp;SUBSTITUTE(SUBSTITUTE(F$1,"standard",""),"|Float",""),ChapterTable!$1:$1,0),0)*ChapterTable!$P$14
    ),
  OFFSET(F286,-$B286+IF($L286,1,0),0)*
    (VLOOKUP(SUBSTITUTE(SUBSTITUTE(F$1,"standard",""),"|Float","")&amp;IF(OR($L286=TRUE,$A286=0,MOD($A286,ChapterTable!$R$20)&lt;&gt;0),"","보스")&amp;"인게임누적곱배수",ChapterTable!$R:$S,2,0)^D286
    +VLOOKUP(SUBSTITUTE(SUBSTITUTE(F$1,"standard",""),"|Float","")&amp;IF(OR($L286=TRUE,$A286=0,MOD($A286,ChapterTable!$R$20)&lt;&gt;0),"","보스")&amp;"인게임누적합배수",ChapterTable!$R:$S,2,0)*D286)
  )
  )
  )
)</f>
        <v>329.0625</v>
      </c>
      <c r="G286" t="s">
        <v>715</v>
      </c>
      <c r="J286" t="str">
        <f>IF(ISBLANK(I286),"",
IFERROR(VLOOKUP(I286,[1]StringTable!$1:$1048576,MATCH("kor|String",[1]StringTable!$1:$1,0),0),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37"/>
        <v>0.2</v>
      </c>
      <c r="AJ286">
        <f t="shared" si="35"/>
        <v>0.27466666000000001</v>
      </c>
      <c r="AK286">
        <f t="shared" si="36"/>
        <v>1</v>
      </c>
      <c r="AL286">
        <v>0</v>
      </c>
    </row>
    <row r="287" spans="1:38" x14ac:dyDescent="0.3">
      <c r="A287">
        <v>5</v>
      </c>
      <c r="B287">
        <v>50</v>
      </c>
      <c r="C287">
        <f>IF(OR($L287=TRUE,$A287=0,MOD($A287,ChapterTable!$R$20)&lt;&gt;0),
MAX(0,INT(($B287+ChapterTable!$P$26+VLOOKUP(SUBSTITUTE(C$1,"성장단계","")&amp;"단계오프셋",ChapterTable!$R:$S,2,0))/ChapterTable!$P$23)),
MAX(0,INT(($B287+ChapterTable!$R$26+VLOOKUP(SUBSTITUTE(C$1,"성장단계","")&amp;"보스단계오프셋",ChapterTable!$R:$S,2,0))/ChapterTable!$R$23)))</f>
        <v>5</v>
      </c>
      <c r="D287">
        <f>IF(OR($L287=TRUE,$A287=0,MOD($A287,ChapterTable!$R$20)&lt;&gt;0),
MAX(0,INT(($B287+ChapterTable!$P$26+VLOOKUP(SUBSTITUTE(D$1,"성장단계","")&amp;"단계오프셋",ChapterTable!$R:$S,2,0))/ChapterTable!$P$23)),
MAX(0,INT(($B287+ChapterTable!$R$26+VLOOKUP(SUBSTITUTE(D$1,"성장단계","")&amp;"보스단계오프셋",ChapterTable!$R:$S,2,0))/ChapterTable!$R$23)))</f>
        <v>4</v>
      </c>
      <c r="E287" s="1">
        <f ca="1">IF(AND($A287=0,$B287=1),
    VLOOKUP(1,ChapterTable!$1:$1048576,MATCH("최종"&amp;SUBSTITUTE(SUBSTITUTE(E$1,"standard",""),"|Float",""),ChapterTable!$1:$1,0),0)*ChapterTable!$P$17,
  IF(AND($A287=0,$B287=0),
    E288,
  IF($B287=0,
    VLOOKUP($A287,ChapterTable!$1:$1048576,MATCH("최종"&amp;SUBSTITUTE(SUBSTITUTE(E$1,"standard",""),"|Float",""),ChapterTable!$1:$1,0),0),
  IF($B287=1,
    IF($L287=FALSE,
      VLOOKUP($A287,ChapterTable!$1:$1048576,MATCH("최종"&amp;SUBSTITUTE(SUBSTITUTE(E$1,"standard",""),"|Float",""),ChapterTable!$1:$1,0),0),
      VLOOKUP($A287-ChapterTable!$P$11,ChapterTable!$1:$1048576,MATCH("최종"&amp;SUBSTITUTE(SUBSTITUTE(E$1,"standard",""),"|Float",""),ChapterTable!$1:$1,0),0)*ChapterTable!$P$14
    ),
  OFFSET(E287,-$B287+IF($L287,1,0),0)*IF($B287&gt;OFFSET($B287,1,0),ChapterTable!$R$17,1)*
    (VLOOKUP(SUBSTITUTE(SUBSTITUTE(E$1,"standard",""),"|Float","")&amp;IF(OR($L287=TRUE,$A287=0,MOD($A287,ChapterTable!$R$20)&lt;&gt;0),"","보스")&amp;"인게임누적곱배수",ChapterTable!$R:$S,2,0)^C287
    +VLOOKUP(SUBSTITUTE(SUBSTITUTE(E$1,"standard",""),"|Float","")&amp;IF(OR($L287=TRUE,$A287=0,MOD($A287,ChapterTable!$R$20)&lt;&gt;0),"","보스")&amp;"인게임누적합배수",ChapterTable!$R:$S,2,0)*C287)
  )
  )
  )
)</f>
        <v>1579.5</v>
      </c>
      <c r="F287" s="1">
        <f ca="1">IF(AND($A287=0,$B287=1),
    VLOOKUP(1,ChapterTable!$1:$1048576,MATCH("최종"&amp;SUBSTITUTE(SUBSTITUTE(F$1,"standard",""),"|Float",""),ChapterTable!$1:$1,0),0)*ChapterTable!$P$17,
  IF(AND($A287=0,$B287=0),
    F288,
  IF($B287=0,
    VLOOKUP($A287,ChapterTable!$1:$1048576,MATCH("최종"&amp;SUBSTITUTE(SUBSTITUTE(F$1,"standard",""),"|Float",""),ChapterTable!$1:$1,0),0),
  IF($B287=1,
    IF($L287=FALSE,
      VLOOKUP($A287,ChapterTable!$1:$1048576,MATCH("최종"&amp;SUBSTITUTE(SUBSTITUTE(F$1,"standard",""),"|Float",""),ChapterTable!$1:$1,0),0),
      VLOOKUP($A287-ChapterTable!$P$11,ChapterTable!$1:$1048576,MATCH("최종"&amp;SUBSTITUTE(SUBSTITUTE(F$1,"standard",""),"|Float",""),ChapterTable!$1:$1,0),0)*ChapterTable!$P$14
    ),
  OFFSET(F287,-$B287+IF($L287,1,0),0)*
    (VLOOKUP(SUBSTITUTE(SUBSTITUTE(F$1,"standard",""),"|Float","")&amp;IF(OR($L287=TRUE,$A287=0,MOD($A287,ChapterTable!$R$20)&lt;&gt;0),"","보스")&amp;"인게임누적곱배수",ChapterTable!$R:$S,2,0)^D287
    +VLOOKUP(SUBSTITUTE(SUBSTITUTE(F$1,"standard",""),"|Float","")&amp;IF(OR($L287=TRUE,$A287=0,MOD($A287,ChapterTable!$R$20)&lt;&gt;0),"","보스")&amp;"인게임누적합배수",ChapterTable!$R:$S,2,0)*D287)
  )
  )
  )
)</f>
        <v>329.0625</v>
      </c>
      <c r="G287" t="s">
        <v>715</v>
      </c>
      <c r="J287" t="str">
        <f>IF(ISBLANK(I287),"",
IFERROR(VLOOKUP(I287,[1]StringTable!$1:$1048576,MATCH("kor|String",[1]StringTable!$1:$1,0),0),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37"/>
        <v>0.2</v>
      </c>
      <c r="AJ287">
        <f t="shared" si="35"/>
        <v>1</v>
      </c>
      <c r="AK287">
        <f t="shared" si="36"/>
        <v>1</v>
      </c>
      <c r="AL287">
        <v>0</v>
      </c>
    </row>
    <row r="288" spans="1:38" x14ac:dyDescent="0.3">
      <c r="A288">
        <v>6</v>
      </c>
      <c r="B288">
        <v>0</v>
      </c>
      <c r="C288">
        <f>IF(OR($L288=TRUE,$A288=0,MOD($A288,ChapterTable!$R$20)&lt;&gt;0),
MAX(0,INT(($B288+ChapterTable!$P$26+VLOOKUP(SUBSTITUTE(C$1,"성장단계","")&amp;"단계오프셋",ChapterTable!$R:$S,2,0))/ChapterTable!$P$23)),
MAX(0,INT(($B288+ChapterTable!$R$26+VLOOKUP(SUBSTITUTE(C$1,"성장단계","")&amp;"보스단계오프셋",ChapterTable!$R:$S,2,0))/ChapterTable!$R$23)))</f>
        <v>0</v>
      </c>
      <c r="D288">
        <f>IF(OR($L288=TRUE,$A288=0,MOD($A288,ChapterTable!$R$20)&lt;&gt;0),
MAX(0,INT(($B288+ChapterTable!$P$26+VLOOKUP(SUBSTITUTE(D$1,"성장단계","")&amp;"단계오프셋",ChapterTable!$R:$S,2,0))/ChapterTable!$P$23)),
MAX(0,INT(($B288+ChapterTable!$R$26+VLOOKUP(SUBSTITUTE(D$1,"성장단계","")&amp;"보스단계오프셋",ChapterTable!$R:$S,2,0))/ChapterTable!$R$23)))</f>
        <v>0</v>
      </c>
      <c r="E288" s="1">
        <f ca="1">IF(AND($A288=0,$B288=1),
    VLOOKUP(1,ChapterTable!$1:$1048576,MATCH("최종"&amp;SUBSTITUTE(SUBSTITUTE(E$1,"standard",""),"|Float",""),ChapterTable!$1:$1,0),0)*ChapterTable!$P$17,
  IF(AND($A288=0,$B288=0),
    E289,
  IF($B288=0,
    VLOOKUP($A288,ChapterTable!$1:$1048576,MATCH("최종"&amp;SUBSTITUTE(SUBSTITUTE(E$1,"standard",""),"|Float",""),ChapterTable!$1:$1,0),0),
  IF($B288=1,
    IF($L288=FALSE,
      VLOOKUP($A288,ChapterTable!$1:$1048576,MATCH("최종"&amp;SUBSTITUTE(SUBSTITUTE(E$1,"standard",""),"|Float",""),ChapterTable!$1:$1,0),0),
      VLOOKUP($A288-ChapterTable!$P$11,ChapterTable!$1:$1048576,MATCH("최종"&amp;SUBSTITUTE(SUBSTITUTE(E$1,"standard",""),"|Float",""),ChapterTable!$1:$1,0),0)*ChapterTable!$P$14
    ),
  OFFSET(E288,-$B288+IF($L288,1,0),0)*IF($B288&gt;OFFSET($B288,1,0),ChapterTable!$R$17,1)*
    (VLOOKUP(SUBSTITUTE(SUBSTITUTE(E$1,"standard",""),"|Float","")&amp;IF(OR($L288=TRUE,$A288=0,MOD($A288,ChapterTable!$R$20)&lt;&gt;0),"","보스")&amp;"인게임누적곱배수",ChapterTable!$R:$S,2,0)^C288
    +VLOOKUP(SUBSTITUTE(SUBSTITUTE(E$1,"standard",""),"|Float","")&amp;IF(OR($L288=TRUE,$A288=0,MOD($A288,ChapterTable!$R$20)&lt;&gt;0),"","보스")&amp;"인게임누적합배수",ChapterTable!$R:$S,2,0)*C288)
  )
  )
  )
)</f>
        <v>911.25</v>
      </c>
      <c r="F288" s="1">
        <f ca="1">IF(AND($A288=0,$B288=1),
    VLOOKUP(1,ChapterTable!$1:$1048576,MATCH("최종"&amp;SUBSTITUTE(SUBSTITUTE(F$1,"standard",""),"|Float",""),ChapterTable!$1:$1,0),0)*ChapterTable!$P$17,
  IF(AND($A288=0,$B288=0),
    F289,
  IF($B288=0,
    VLOOKUP($A288,ChapterTable!$1:$1048576,MATCH("최종"&amp;SUBSTITUTE(SUBSTITUTE(F$1,"standard",""),"|Float",""),ChapterTable!$1:$1,0),0),
  IF($B288=1,
    IF($L288=FALSE,
      VLOOKUP($A288,ChapterTable!$1:$1048576,MATCH("최종"&amp;SUBSTITUTE(SUBSTITUTE(F$1,"standard",""),"|Float",""),ChapterTable!$1:$1,0),0),
      VLOOKUP($A288-ChapterTable!$P$11,ChapterTable!$1:$1048576,MATCH("최종"&amp;SUBSTITUTE(SUBSTITUTE(F$1,"standard",""),"|Float",""),ChapterTable!$1:$1,0),0)*ChapterTable!$P$14
    ),
  OFFSET(F288,-$B288+IF($L288,1,0),0)*
    (VLOOKUP(SUBSTITUTE(SUBSTITUTE(F$1,"standard",""),"|Float","")&amp;IF(OR($L288=TRUE,$A288=0,MOD($A288,ChapterTable!$R$20)&lt;&gt;0),"","보스")&amp;"인게임누적곱배수",ChapterTable!$R:$S,2,0)^D288
    +VLOOKUP(SUBSTITUTE(SUBSTITUTE(F$1,"standard",""),"|Float","")&amp;IF(OR($L288=TRUE,$A288=0,MOD($A288,ChapterTable!$R$20)&lt;&gt;0),"","보스")&amp;"인게임누적합배수",ChapterTable!$R:$S,2,0)*D288)
  )
  )
  )
)</f>
        <v>379.6875</v>
      </c>
      <c r="G288" t="s">
        <v>715</v>
      </c>
      <c r="J288" t="str">
        <f>IF(ISBLANK(I288),"",
IFERROR(VLOOKUP(I288,[1]StringTable!$1:$1048576,MATCH("kor|String",[1]StringTable!$1:$1,0),0),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37"/>
        <v>0</v>
      </c>
      <c r="AJ288">
        <f t="shared" si="35"/>
        <v>0</v>
      </c>
      <c r="AK288">
        <f t="shared" si="36"/>
        <v>0</v>
      </c>
      <c r="AL288">
        <v>0</v>
      </c>
    </row>
    <row r="289" spans="1:38" x14ac:dyDescent="0.3">
      <c r="A289">
        <v>6</v>
      </c>
      <c r="B289">
        <v>1</v>
      </c>
      <c r="C289">
        <f>IF(OR($L289=TRUE,$A289=0,MOD($A289,ChapterTable!$R$20)&lt;&gt;0),
MAX(0,INT(($B289+ChapterTable!$P$26+VLOOKUP(SUBSTITUTE(C$1,"성장단계","")&amp;"단계오프셋",ChapterTable!$R:$S,2,0))/ChapterTable!$P$23)),
MAX(0,INT(($B289+ChapterTable!$R$26+VLOOKUP(SUBSTITUTE(C$1,"성장단계","")&amp;"보스단계오프셋",ChapterTable!$R:$S,2,0))/ChapterTable!$R$23)))</f>
        <v>0</v>
      </c>
      <c r="D289">
        <f>IF(OR($L289=TRUE,$A289=0,MOD($A289,ChapterTable!$R$20)&lt;&gt;0),
MAX(0,INT(($B289+ChapterTable!$P$26+VLOOKUP(SUBSTITUTE(D$1,"성장단계","")&amp;"단계오프셋",ChapterTable!$R:$S,2,0))/ChapterTable!$P$23)),
MAX(0,INT(($B289+ChapterTable!$R$26+VLOOKUP(SUBSTITUTE(D$1,"성장단계","")&amp;"보스단계오프셋",ChapterTable!$R:$S,2,0))/ChapterTable!$R$23)))</f>
        <v>0</v>
      </c>
      <c r="E289" s="1">
        <f ca="1">IF(AND($A289=0,$B289=1),
    VLOOKUP(1,ChapterTable!$1:$1048576,MATCH("최종"&amp;SUBSTITUTE(SUBSTITUTE(E$1,"standard",""),"|Float",""),ChapterTable!$1:$1,0),0)*ChapterTable!$P$17,
  IF(AND($A289=0,$B289=0),
    E290,
  IF($B289=0,
    VLOOKUP($A289,ChapterTable!$1:$1048576,MATCH("최종"&amp;SUBSTITUTE(SUBSTITUTE(E$1,"standard",""),"|Float",""),ChapterTable!$1:$1,0),0),
  IF($B289=1,
    IF($L289=FALSE,
      VLOOKUP($A289,ChapterTable!$1:$1048576,MATCH("최종"&amp;SUBSTITUTE(SUBSTITUTE(E$1,"standard",""),"|Float",""),ChapterTable!$1:$1,0),0),
      VLOOKUP($A289-ChapterTable!$P$11,ChapterTable!$1:$1048576,MATCH("최종"&amp;SUBSTITUTE(SUBSTITUTE(E$1,"standard",""),"|Float",""),ChapterTable!$1:$1,0),0)*ChapterTable!$P$14
    ),
  OFFSET(E289,-$B289+IF($L289,1,0),0)*IF($B289&gt;OFFSET($B289,1,0),ChapterTable!$R$17,1)*
    (VLOOKUP(SUBSTITUTE(SUBSTITUTE(E$1,"standard",""),"|Float","")&amp;IF(OR($L289=TRUE,$A289=0,MOD($A289,ChapterTable!$R$20)&lt;&gt;0),"","보스")&amp;"인게임누적곱배수",ChapterTable!$R:$S,2,0)^C289
    +VLOOKUP(SUBSTITUTE(SUBSTITUTE(E$1,"standard",""),"|Float","")&amp;IF(OR($L289=TRUE,$A289=0,MOD($A289,ChapterTable!$R$20)&lt;&gt;0),"","보스")&amp;"인게임누적합배수",ChapterTable!$R:$S,2,0)*C289)
  )
  )
  )
)</f>
        <v>911.25</v>
      </c>
      <c r="F289" s="1">
        <f ca="1">IF(AND($A289=0,$B289=1),
    VLOOKUP(1,ChapterTable!$1:$1048576,MATCH("최종"&amp;SUBSTITUTE(SUBSTITUTE(F$1,"standard",""),"|Float",""),ChapterTable!$1:$1,0),0)*ChapterTable!$P$17,
  IF(AND($A289=0,$B289=0),
    F290,
  IF($B289=0,
    VLOOKUP($A289,ChapterTable!$1:$1048576,MATCH("최종"&amp;SUBSTITUTE(SUBSTITUTE(F$1,"standard",""),"|Float",""),ChapterTable!$1:$1,0),0),
  IF($B289=1,
    IF($L289=FALSE,
      VLOOKUP($A289,ChapterTable!$1:$1048576,MATCH("최종"&amp;SUBSTITUTE(SUBSTITUTE(F$1,"standard",""),"|Float",""),ChapterTable!$1:$1,0),0),
      VLOOKUP($A289-ChapterTable!$P$11,ChapterTable!$1:$1048576,MATCH("최종"&amp;SUBSTITUTE(SUBSTITUTE(F$1,"standard",""),"|Float",""),ChapterTable!$1:$1,0),0)*ChapterTable!$P$14
    ),
  OFFSET(F289,-$B289+IF($L289,1,0),0)*
    (VLOOKUP(SUBSTITUTE(SUBSTITUTE(F$1,"standard",""),"|Float","")&amp;IF(OR($L289=TRUE,$A289=0,MOD($A289,ChapterTable!$R$20)&lt;&gt;0),"","보스")&amp;"인게임누적곱배수",ChapterTable!$R:$S,2,0)^D289
    +VLOOKUP(SUBSTITUTE(SUBSTITUTE(F$1,"standard",""),"|Float","")&amp;IF(OR($L289=TRUE,$A289=0,MOD($A289,ChapterTable!$R$20)&lt;&gt;0),"","보스")&amp;"인게임누적합배수",ChapterTable!$R:$S,2,0)*D289)
  )
  )
  )
)</f>
        <v>379.6875</v>
      </c>
      <c r="G289" t="s">
        <v>715</v>
      </c>
      <c r="J289" t="str">
        <f>IF(ISBLANK(I289),"",
IFERROR(VLOOKUP(I289,[1]StringTable!$1:$1048576,MATCH("kor|String",[1]StringTable!$1:$1,0),0),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37"/>
        <v>1</v>
      </c>
      <c r="AJ289">
        <f t="shared" si="35"/>
        <v>1</v>
      </c>
      <c r="AK289">
        <f t="shared" si="36"/>
        <v>1</v>
      </c>
      <c r="AL289">
        <v>0</v>
      </c>
    </row>
    <row r="290" spans="1:38" x14ac:dyDescent="0.3">
      <c r="A290">
        <v>6</v>
      </c>
      <c r="B290">
        <v>2</v>
      </c>
      <c r="C290">
        <f>IF(OR($L290=TRUE,$A290=0,MOD($A290,ChapterTable!$R$20)&lt;&gt;0),
MAX(0,INT(($B290+ChapterTable!$P$26+VLOOKUP(SUBSTITUTE(C$1,"성장단계","")&amp;"단계오프셋",ChapterTable!$R:$S,2,0))/ChapterTable!$P$23)),
MAX(0,INT(($B290+ChapterTable!$R$26+VLOOKUP(SUBSTITUTE(C$1,"성장단계","")&amp;"보스단계오프셋",ChapterTable!$R:$S,2,0))/ChapterTable!$R$23)))</f>
        <v>0</v>
      </c>
      <c r="D290">
        <f>IF(OR($L290=TRUE,$A290=0,MOD($A290,ChapterTable!$R$20)&lt;&gt;0),
MAX(0,INT(($B290+ChapterTable!$P$26+VLOOKUP(SUBSTITUTE(D$1,"성장단계","")&amp;"단계오프셋",ChapterTable!$R:$S,2,0))/ChapterTable!$P$23)),
MAX(0,INT(($B290+ChapterTable!$R$26+VLOOKUP(SUBSTITUTE(D$1,"성장단계","")&amp;"보스단계오프셋",ChapterTable!$R:$S,2,0))/ChapterTable!$R$23)))</f>
        <v>0</v>
      </c>
      <c r="E290" s="1">
        <f ca="1">IF(AND($A290=0,$B290=1),
    VLOOKUP(1,ChapterTable!$1:$1048576,MATCH("최종"&amp;SUBSTITUTE(SUBSTITUTE(E$1,"standard",""),"|Float",""),ChapterTable!$1:$1,0),0)*ChapterTable!$P$17,
  IF(AND($A290=0,$B290=0),
    E291,
  IF($B290=0,
    VLOOKUP($A290,ChapterTable!$1:$1048576,MATCH("최종"&amp;SUBSTITUTE(SUBSTITUTE(E$1,"standard",""),"|Float",""),ChapterTable!$1:$1,0),0),
  IF($B290=1,
    IF($L290=FALSE,
      VLOOKUP($A290,ChapterTable!$1:$1048576,MATCH("최종"&amp;SUBSTITUTE(SUBSTITUTE(E$1,"standard",""),"|Float",""),ChapterTable!$1:$1,0),0),
      VLOOKUP($A290-ChapterTable!$P$11,ChapterTable!$1:$1048576,MATCH("최종"&amp;SUBSTITUTE(SUBSTITUTE(E$1,"standard",""),"|Float",""),ChapterTable!$1:$1,0),0)*ChapterTable!$P$14
    ),
  OFFSET(E290,-$B290+IF($L290,1,0),0)*IF($B290&gt;OFFSET($B290,1,0),ChapterTable!$R$17,1)*
    (VLOOKUP(SUBSTITUTE(SUBSTITUTE(E$1,"standard",""),"|Float","")&amp;IF(OR($L290=TRUE,$A290=0,MOD($A290,ChapterTable!$R$20)&lt;&gt;0),"","보스")&amp;"인게임누적곱배수",ChapterTable!$R:$S,2,0)^C290
    +VLOOKUP(SUBSTITUTE(SUBSTITUTE(E$1,"standard",""),"|Float","")&amp;IF(OR($L290=TRUE,$A290=0,MOD($A290,ChapterTable!$R$20)&lt;&gt;0),"","보스")&amp;"인게임누적합배수",ChapterTable!$R:$S,2,0)*C290)
  )
  )
  )
)</f>
        <v>911.25</v>
      </c>
      <c r="F290" s="1">
        <f ca="1">IF(AND($A290=0,$B290=1),
    VLOOKUP(1,ChapterTable!$1:$1048576,MATCH("최종"&amp;SUBSTITUTE(SUBSTITUTE(F$1,"standard",""),"|Float",""),ChapterTable!$1:$1,0),0)*ChapterTable!$P$17,
  IF(AND($A290=0,$B290=0),
    F291,
  IF($B290=0,
    VLOOKUP($A290,ChapterTable!$1:$1048576,MATCH("최종"&amp;SUBSTITUTE(SUBSTITUTE(F$1,"standard",""),"|Float",""),ChapterTable!$1:$1,0),0),
  IF($B290=1,
    IF($L290=FALSE,
      VLOOKUP($A290,ChapterTable!$1:$1048576,MATCH("최종"&amp;SUBSTITUTE(SUBSTITUTE(F$1,"standard",""),"|Float",""),ChapterTable!$1:$1,0),0),
      VLOOKUP($A290-ChapterTable!$P$11,ChapterTable!$1:$1048576,MATCH("최종"&amp;SUBSTITUTE(SUBSTITUTE(F$1,"standard",""),"|Float",""),ChapterTable!$1:$1,0),0)*ChapterTable!$P$14
    ),
  OFFSET(F290,-$B290+IF($L290,1,0),0)*
    (VLOOKUP(SUBSTITUTE(SUBSTITUTE(F$1,"standard",""),"|Float","")&amp;IF(OR($L290=TRUE,$A290=0,MOD($A290,ChapterTable!$R$20)&lt;&gt;0),"","보스")&amp;"인게임누적곱배수",ChapterTable!$R:$S,2,0)^D290
    +VLOOKUP(SUBSTITUTE(SUBSTITUTE(F$1,"standard",""),"|Float","")&amp;IF(OR($L290=TRUE,$A290=0,MOD($A290,ChapterTable!$R$20)&lt;&gt;0),"","보스")&amp;"인게임누적합배수",ChapterTable!$R:$S,2,0)*D290)
  )
  )
  )
)</f>
        <v>379.6875</v>
      </c>
      <c r="G290" t="s">
        <v>715</v>
      </c>
      <c r="J290" t="str">
        <f>IF(ISBLANK(I290),"",
IFERROR(VLOOKUP(I290,[1]StringTable!$1:$1048576,MATCH("kor|String",[1]StringTable!$1:$1,0),0),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37"/>
        <v>1</v>
      </c>
      <c r="AJ290">
        <f t="shared" si="35"/>
        <v>1</v>
      </c>
      <c r="AK290">
        <f t="shared" si="36"/>
        <v>1</v>
      </c>
      <c r="AL290">
        <v>0</v>
      </c>
    </row>
    <row r="291" spans="1:38" x14ac:dyDescent="0.3">
      <c r="A291">
        <v>6</v>
      </c>
      <c r="B291">
        <v>3</v>
      </c>
      <c r="C291">
        <f>IF(OR($L291=TRUE,$A291=0,MOD($A291,ChapterTable!$R$20)&lt;&gt;0),
MAX(0,INT(($B291+ChapterTable!$P$26+VLOOKUP(SUBSTITUTE(C$1,"성장단계","")&amp;"단계오프셋",ChapterTable!$R:$S,2,0))/ChapterTable!$P$23)),
MAX(0,INT(($B291+ChapterTable!$R$26+VLOOKUP(SUBSTITUTE(C$1,"성장단계","")&amp;"보스단계오프셋",ChapterTable!$R:$S,2,0))/ChapterTable!$R$23)))</f>
        <v>0</v>
      </c>
      <c r="D291">
        <f>IF(OR($L291=TRUE,$A291=0,MOD($A291,ChapterTable!$R$20)&lt;&gt;0),
MAX(0,INT(($B291+ChapterTable!$P$26+VLOOKUP(SUBSTITUTE(D$1,"성장단계","")&amp;"단계오프셋",ChapterTable!$R:$S,2,0))/ChapterTable!$P$23)),
MAX(0,INT(($B291+ChapterTable!$R$26+VLOOKUP(SUBSTITUTE(D$1,"성장단계","")&amp;"보스단계오프셋",ChapterTable!$R:$S,2,0))/ChapterTable!$R$23)))</f>
        <v>0</v>
      </c>
      <c r="E291" s="1">
        <f ca="1">IF(AND($A291=0,$B291=1),
    VLOOKUP(1,ChapterTable!$1:$1048576,MATCH("최종"&amp;SUBSTITUTE(SUBSTITUTE(E$1,"standard",""),"|Float",""),ChapterTable!$1:$1,0),0)*ChapterTable!$P$17,
  IF(AND($A291=0,$B291=0),
    E292,
  IF($B291=0,
    VLOOKUP($A291,ChapterTable!$1:$1048576,MATCH("최종"&amp;SUBSTITUTE(SUBSTITUTE(E$1,"standard",""),"|Float",""),ChapterTable!$1:$1,0),0),
  IF($B291=1,
    IF($L291=FALSE,
      VLOOKUP($A291,ChapterTable!$1:$1048576,MATCH("최종"&amp;SUBSTITUTE(SUBSTITUTE(E$1,"standard",""),"|Float",""),ChapterTable!$1:$1,0),0),
      VLOOKUP($A291-ChapterTable!$P$11,ChapterTable!$1:$1048576,MATCH("최종"&amp;SUBSTITUTE(SUBSTITUTE(E$1,"standard",""),"|Float",""),ChapterTable!$1:$1,0),0)*ChapterTable!$P$14
    ),
  OFFSET(E291,-$B291+IF($L291,1,0),0)*IF($B291&gt;OFFSET($B291,1,0),ChapterTable!$R$17,1)*
    (VLOOKUP(SUBSTITUTE(SUBSTITUTE(E$1,"standard",""),"|Float","")&amp;IF(OR($L291=TRUE,$A291=0,MOD($A291,ChapterTable!$R$20)&lt;&gt;0),"","보스")&amp;"인게임누적곱배수",ChapterTable!$R:$S,2,0)^C291
    +VLOOKUP(SUBSTITUTE(SUBSTITUTE(E$1,"standard",""),"|Float","")&amp;IF(OR($L291=TRUE,$A291=0,MOD($A291,ChapterTable!$R$20)&lt;&gt;0),"","보스")&amp;"인게임누적합배수",ChapterTable!$R:$S,2,0)*C291)
  )
  )
  )
)</f>
        <v>911.25</v>
      </c>
      <c r="F291" s="1">
        <f ca="1">IF(AND($A291=0,$B291=1),
    VLOOKUP(1,ChapterTable!$1:$1048576,MATCH("최종"&amp;SUBSTITUTE(SUBSTITUTE(F$1,"standard",""),"|Float",""),ChapterTable!$1:$1,0),0)*ChapterTable!$P$17,
  IF(AND($A291=0,$B291=0),
    F292,
  IF($B291=0,
    VLOOKUP($A291,ChapterTable!$1:$1048576,MATCH("최종"&amp;SUBSTITUTE(SUBSTITUTE(F$1,"standard",""),"|Float",""),ChapterTable!$1:$1,0),0),
  IF($B291=1,
    IF($L291=FALSE,
      VLOOKUP($A291,ChapterTable!$1:$1048576,MATCH("최종"&amp;SUBSTITUTE(SUBSTITUTE(F$1,"standard",""),"|Float",""),ChapterTable!$1:$1,0),0),
      VLOOKUP($A291-ChapterTable!$P$11,ChapterTable!$1:$1048576,MATCH("최종"&amp;SUBSTITUTE(SUBSTITUTE(F$1,"standard",""),"|Float",""),ChapterTable!$1:$1,0),0)*ChapterTable!$P$14
    ),
  OFFSET(F291,-$B291+IF($L291,1,0),0)*
    (VLOOKUP(SUBSTITUTE(SUBSTITUTE(F$1,"standard",""),"|Float","")&amp;IF(OR($L291=TRUE,$A291=0,MOD($A291,ChapterTable!$R$20)&lt;&gt;0),"","보스")&amp;"인게임누적곱배수",ChapterTable!$R:$S,2,0)^D291
    +VLOOKUP(SUBSTITUTE(SUBSTITUTE(F$1,"standard",""),"|Float","")&amp;IF(OR($L291=TRUE,$A291=0,MOD($A291,ChapterTable!$R$20)&lt;&gt;0),"","보스")&amp;"인게임누적합배수",ChapterTable!$R:$S,2,0)*D291)
  )
  )
  )
)</f>
        <v>379.6875</v>
      </c>
      <c r="G291" t="s">
        <v>715</v>
      </c>
      <c r="J291" t="str">
        <f>IF(ISBLANK(I291),"",
IFERROR(VLOOKUP(I291,[1]StringTable!$1:$1048576,MATCH("kor|String",[1]StringTable!$1:$1,0),0),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37"/>
        <v>1</v>
      </c>
      <c r="AJ291">
        <f t="shared" si="35"/>
        <v>1</v>
      </c>
      <c r="AK291">
        <f t="shared" si="36"/>
        <v>1</v>
      </c>
      <c r="AL291">
        <v>0</v>
      </c>
    </row>
    <row r="292" spans="1:38" x14ac:dyDescent="0.3">
      <c r="A292">
        <v>6</v>
      </c>
      <c r="B292">
        <v>4</v>
      </c>
      <c r="C292">
        <f>IF(OR($L292=TRUE,$A292=0,MOD($A292,ChapterTable!$R$20)&lt;&gt;0),
MAX(0,INT(($B292+ChapterTable!$P$26+VLOOKUP(SUBSTITUTE(C$1,"성장단계","")&amp;"단계오프셋",ChapterTable!$R:$S,2,0))/ChapterTable!$P$23)),
MAX(0,INT(($B292+ChapterTable!$R$26+VLOOKUP(SUBSTITUTE(C$1,"성장단계","")&amp;"보스단계오프셋",ChapterTable!$R:$S,2,0))/ChapterTable!$R$23)))</f>
        <v>0</v>
      </c>
      <c r="D292">
        <f>IF(OR($L292=TRUE,$A292=0,MOD($A292,ChapterTable!$R$20)&lt;&gt;0),
MAX(0,INT(($B292+ChapterTable!$P$26+VLOOKUP(SUBSTITUTE(D$1,"성장단계","")&amp;"단계오프셋",ChapterTable!$R:$S,2,0))/ChapterTable!$P$23)),
MAX(0,INT(($B292+ChapterTable!$R$26+VLOOKUP(SUBSTITUTE(D$1,"성장단계","")&amp;"보스단계오프셋",ChapterTable!$R:$S,2,0))/ChapterTable!$R$23)))</f>
        <v>0</v>
      </c>
      <c r="E292" s="1">
        <f ca="1">IF(AND($A292=0,$B292=1),
    VLOOKUP(1,ChapterTable!$1:$1048576,MATCH("최종"&amp;SUBSTITUTE(SUBSTITUTE(E$1,"standard",""),"|Float",""),ChapterTable!$1:$1,0),0)*ChapterTable!$P$17,
  IF(AND($A292=0,$B292=0),
    E293,
  IF($B292=0,
    VLOOKUP($A292,ChapterTable!$1:$1048576,MATCH("최종"&amp;SUBSTITUTE(SUBSTITUTE(E$1,"standard",""),"|Float",""),ChapterTable!$1:$1,0),0),
  IF($B292=1,
    IF($L292=FALSE,
      VLOOKUP($A292,ChapterTable!$1:$1048576,MATCH("최종"&amp;SUBSTITUTE(SUBSTITUTE(E$1,"standard",""),"|Float",""),ChapterTable!$1:$1,0),0),
      VLOOKUP($A292-ChapterTable!$P$11,ChapterTable!$1:$1048576,MATCH("최종"&amp;SUBSTITUTE(SUBSTITUTE(E$1,"standard",""),"|Float",""),ChapterTable!$1:$1,0),0)*ChapterTable!$P$14
    ),
  OFFSET(E292,-$B292+IF($L292,1,0),0)*IF($B292&gt;OFFSET($B292,1,0),ChapterTable!$R$17,1)*
    (VLOOKUP(SUBSTITUTE(SUBSTITUTE(E$1,"standard",""),"|Float","")&amp;IF(OR($L292=TRUE,$A292=0,MOD($A292,ChapterTable!$R$20)&lt;&gt;0),"","보스")&amp;"인게임누적곱배수",ChapterTable!$R:$S,2,0)^C292
    +VLOOKUP(SUBSTITUTE(SUBSTITUTE(E$1,"standard",""),"|Float","")&amp;IF(OR($L292=TRUE,$A292=0,MOD($A292,ChapterTable!$R$20)&lt;&gt;0),"","보스")&amp;"인게임누적합배수",ChapterTable!$R:$S,2,0)*C292)
  )
  )
  )
)</f>
        <v>911.25</v>
      </c>
      <c r="F292" s="1">
        <f ca="1">IF(AND($A292=0,$B292=1),
    VLOOKUP(1,ChapterTable!$1:$1048576,MATCH("최종"&amp;SUBSTITUTE(SUBSTITUTE(F$1,"standard",""),"|Float",""),ChapterTable!$1:$1,0),0)*ChapterTable!$P$17,
  IF(AND($A292=0,$B292=0),
    F293,
  IF($B292=0,
    VLOOKUP($A292,ChapterTable!$1:$1048576,MATCH("최종"&amp;SUBSTITUTE(SUBSTITUTE(F$1,"standard",""),"|Float",""),ChapterTable!$1:$1,0),0),
  IF($B292=1,
    IF($L292=FALSE,
      VLOOKUP($A292,ChapterTable!$1:$1048576,MATCH("최종"&amp;SUBSTITUTE(SUBSTITUTE(F$1,"standard",""),"|Float",""),ChapterTable!$1:$1,0),0),
      VLOOKUP($A292-ChapterTable!$P$11,ChapterTable!$1:$1048576,MATCH("최종"&amp;SUBSTITUTE(SUBSTITUTE(F$1,"standard",""),"|Float",""),ChapterTable!$1:$1,0),0)*ChapterTable!$P$14
    ),
  OFFSET(F292,-$B292+IF($L292,1,0),0)*
    (VLOOKUP(SUBSTITUTE(SUBSTITUTE(F$1,"standard",""),"|Float","")&amp;IF(OR($L292=TRUE,$A292=0,MOD($A292,ChapterTable!$R$20)&lt;&gt;0),"","보스")&amp;"인게임누적곱배수",ChapterTable!$R:$S,2,0)^D292
    +VLOOKUP(SUBSTITUTE(SUBSTITUTE(F$1,"standard",""),"|Float","")&amp;IF(OR($L292=TRUE,$A292=0,MOD($A292,ChapterTable!$R$20)&lt;&gt;0),"","보스")&amp;"인게임누적합배수",ChapterTable!$R:$S,2,0)*D292)
  )
  )
  )
)</f>
        <v>379.6875</v>
      </c>
      <c r="G292" t="s">
        <v>715</v>
      </c>
      <c r="J292" t="str">
        <f>IF(ISBLANK(I292),"",
IFERROR(VLOOKUP(I292,[1]StringTable!$1:$1048576,MATCH("kor|String",[1]StringTable!$1:$1,0),0),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37"/>
        <v>1</v>
      </c>
      <c r="AJ292">
        <f t="shared" si="35"/>
        <v>1</v>
      </c>
      <c r="AK292">
        <f t="shared" si="36"/>
        <v>1</v>
      </c>
      <c r="AL292">
        <v>0</v>
      </c>
    </row>
    <row r="293" spans="1:38" x14ac:dyDescent="0.3">
      <c r="A293">
        <v>6</v>
      </c>
      <c r="B293">
        <v>5</v>
      </c>
      <c r="C293">
        <f>IF(OR($L293=TRUE,$A293=0,MOD($A293,ChapterTable!$R$20)&lt;&gt;0),
MAX(0,INT(($B293+ChapterTable!$P$26+VLOOKUP(SUBSTITUTE(C$1,"성장단계","")&amp;"단계오프셋",ChapterTable!$R:$S,2,0))/ChapterTable!$P$23)),
MAX(0,INT(($B293+ChapterTable!$R$26+VLOOKUP(SUBSTITUTE(C$1,"성장단계","")&amp;"보스단계오프셋",ChapterTable!$R:$S,2,0))/ChapterTable!$R$23)))</f>
        <v>0</v>
      </c>
      <c r="D293">
        <f>IF(OR($L293=TRUE,$A293=0,MOD($A293,ChapterTable!$R$20)&lt;&gt;0),
MAX(0,INT(($B293+ChapterTable!$P$26+VLOOKUP(SUBSTITUTE(D$1,"성장단계","")&amp;"단계오프셋",ChapterTable!$R:$S,2,0))/ChapterTable!$P$23)),
MAX(0,INT(($B293+ChapterTable!$R$26+VLOOKUP(SUBSTITUTE(D$1,"성장단계","")&amp;"보스단계오프셋",ChapterTable!$R:$S,2,0))/ChapterTable!$R$23)))</f>
        <v>0</v>
      </c>
      <c r="E293" s="1">
        <f ca="1">IF(AND($A293=0,$B293=1),
    VLOOKUP(1,ChapterTable!$1:$1048576,MATCH("최종"&amp;SUBSTITUTE(SUBSTITUTE(E$1,"standard",""),"|Float",""),ChapterTable!$1:$1,0),0)*ChapterTable!$P$17,
  IF(AND($A293=0,$B293=0),
    E294,
  IF($B293=0,
    VLOOKUP($A293,ChapterTable!$1:$1048576,MATCH("최종"&amp;SUBSTITUTE(SUBSTITUTE(E$1,"standard",""),"|Float",""),ChapterTable!$1:$1,0),0),
  IF($B293=1,
    IF($L293=FALSE,
      VLOOKUP($A293,ChapterTable!$1:$1048576,MATCH("최종"&amp;SUBSTITUTE(SUBSTITUTE(E$1,"standard",""),"|Float",""),ChapterTable!$1:$1,0),0),
      VLOOKUP($A293-ChapterTable!$P$11,ChapterTable!$1:$1048576,MATCH("최종"&amp;SUBSTITUTE(SUBSTITUTE(E$1,"standard",""),"|Float",""),ChapterTable!$1:$1,0),0)*ChapterTable!$P$14
    ),
  OFFSET(E293,-$B293+IF($L293,1,0),0)*IF($B293&gt;OFFSET($B293,1,0),ChapterTable!$R$17,1)*
    (VLOOKUP(SUBSTITUTE(SUBSTITUTE(E$1,"standard",""),"|Float","")&amp;IF(OR($L293=TRUE,$A293=0,MOD($A293,ChapterTable!$R$20)&lt;&gt;0),"","보스")&amp;"인게임누적곱배수",ChapterTable!$R:$S,2,0)^C293
    +VLOOKUP(SUBSTITUTE(SUBSTITUTE(E$1,"standard",""),"|Float","")&amp;IF(OR($L293=TRUE,$A293=0,MOD($A293,ChapterTable!$R$20)&lt;&gt;0),"","보스")&amp;"인게임누적합배수",ChapterTable!$R:$S,2,0)*C293)
  )
  )
  )
)</f>
        <v>911.25</v>
      </c>
      <c r="F293" s="1">
        <f ca="1">IF(AND($A293=0,$B293=1),
    VLOOKUP(1,ChapterTable!$1:$1048576,MATCH("최종"&amp;SUBSTITUTE(SUBSTITUTE(F$1,"standard",""),"|Float",""),ChapterTable!$1:$1,0),0)*ChapterTable!$P$17,
  IF(AND($A293=0,$B293=0),
    F294,
  IF($B293=0,
    VLOOKUP($A293,ChapterTable!$1:$1048576,MATCH("최종"&amp;SUBSTITUTE(SUBSTITUTE(F$1,"standard",""),"|Float",""),ChapterTable!$1:$1,0),0),
  IF($B293=1,
    IF($L293=FALSE,
      VLOOKUP($A293,ChapterTable!$1:$1048576,MATCH("최종"&amp;SUBSTITUTE(SUBSTITUTE(F$1,"standard",""),"|Float",""),ChapterTable!$1:$1,0),0),
      VLOOKUP($A293-ChapterTable!$P$11,ChapterTable!$1:$1048576,MATCH("최종"&amp;SUBSTITUTE(SUBSTITUTE(F$1,"standard",""),"|Float",""),ChapterTable!$1:$1,0),0)*ChapterTable!$P$14
    ),
  OFFSET(F293,-$B293+IF($L293,1,0),0)*
    (VLOOKUP(SUBSTITUTE(SUBSTITUTE(F$1,"standard",""),"|Float","")&amp;IF(OR($L293=TRUE,$A293=0,MOD($A293,ChapterTable!$R$20)&lt;&gt;0),"","보스")&amp;"인게임누적곱배수",ChapterTable!$R:$S,2,0)^D293
    +VLOOKUP(SUBSTITUTE(SUBSTITUTE(F$1,"standard",""),"|Float","")&amp;IF(OR($L293=TRUE,$A293=0,MOD($A293,ChapterTable!$R$20)&lt;&gt;0),"","보스")&amp;"인게임누적합배수",ChapterTable!$R:$S,2,0)*D293)
  )
  )
  )
)</f>
        <v>379.6875</v>
      </c>
      <c r="G293" t="s">
        <v>715</v>
      </c>
      <c r="J293" t="str">
        <f>IF(ISBLANK(I293),"",
IFERROR(VLOOKUP(I293,[1]StringTable!$1:$1048576,MATCH("kor|String",[1]StringTable!$1:$1,0),0),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37"/>
        <v>1</v>
      </c>
      <c r="AJ293">
        <f t="shared" si="35"/>
        <v>1</v>
      </c>
      <c r="AK293">
        <f t="shared" si="36"/>
        <v>1</v>
      </c>
      <c r="AL293">
        <v>0</v>
      </c>
    </row>
    <row r="294" spans="1:38" x14ac:dyDescent="0.3">
      <c r="A294">
        <v>6</v>
      </c>
      <c r="B294">
        <v>6</v>
      </c>
      <c r="C294">
        <f>IF(OR($L294=TRUE,$A294=0,MOD($A294,ChapterTable!$R$20)&lt;&gt;0),
MAX(0,INT(($B294+ChapterTable!$P$26+VLOOKUP(SUBSTITUTE(C$1,"성장단계","")&amp;"단계오프셋",ChapterTable!$R:$S,2,0))/ChapterTable!$P$23)),
MAX(0,INT(($B294+ChapterTable!$R$26+VLOOKUP(SUBSTITUTE(C$1,"성장단계","")&amp;"보스단계오프셋",ChapterTable!$R:$S,2,0))/ChapterTable!$R$23)))</f>
        <v>1</v>
      </c>
      <c r="D294">
        <f>IF(OR($L294=TRUE,$A294=0,MOD($A294,ChapterTable!$R$20)&lt;&gt;0),
MAX(0,INT(($B294+ChapterTable!$P$26+VLOOKUP(SUBSTITUTE(D$1,"성장단계","")&amp;"단계오프셋",ChapterTable!$R:$S,2,0))/ChapterTable!$P$23)),
MAX(0,INT(($B294+ChapterTable!$R$26+VLOOKUP(SUBSTITUTE(D$1,"성장단계","")&amp;"보스단계오프셋",ChapterTable!$R:$S,2,0))/ChapterTable!$R$23)))</f>
        <v>0</v>
      </c>
      <c r="E294" s="1">
        <f ca="1">IF(AND($A294=0,$B294=1),
    VLOOKUP(1,ChapterTable!$1:$1048576,MATCH("최종"&amp;SUBSTITUTE(SUBSTITUTE(E$1,"standard",""),"|Float",""),ChapterTable!$1:$1,0),0)*ChapterTable!$P$17,
  IF(AND($A294=0,$B294=0),
    E295,
  IF($B294=0,
    VLOOKUP($A294,ChapterTable!$1:$1048576,MATCH("최종"&amp;SUBSTITUTE(SUBSTITUTE(E$1,"standard",""),"|Float",""),ChapterTable!$1:$1,0),0),
  IF($B294=1,
    IF($L294=FALSE,
      VLOOKUP($A294,ChapterTable!$1:$1048576,MATCH("최종"&amp;SUBSTITUTE(SUBSTITUTE(E$1,"standard",""),"|Float",""),ChapterTable!$1:$1,0),0),
      VLOOKUP($A294-ChapterTable!$P$11,ChapterTable!$1:$1048576,MATCH("최종"&amp;SUBSTITUTE(SUBSTITUTE(E$1,"standard",""),"|Float",""),ChapterTable!$1:$1,0),0)*ChapterTable!$P$14
    ),
  OFFSET(E294,-$B294+IF($L294,1,0),0)*IF($B294&gt;OFFSET($B294,1,0),ChapterTable!$R$17,1)*
    (VLOOKUP(SUBSTITUTE(SUBSTITUTE(E$1,"standard",""),"|Float","")&amp;IF(OR($L294=TRUE,$A294=0,MOD($A294,ChapterTable!$R$20)&lt;&gt;0),"","보스")&amp;"인게임누적곱배수",ChapterTable!$R:$S,2,0)^C294
    +VLOOKUP(SUBSTITUTE(SUBSTITUTE(E$1,"standard",""),"|Float","")&amp;IF(OR($L294=TRUE,$A294=0,MOD($A294,ChapterTable!$R$20)&lt;&gt;0),"","보스")&amp;"인게임누적합배수",ChapterTable!$R:$S,2,0)*C294)
  )
  )
  )
)</f>
        <v>1093.5</v>
      </c>
      <c r="F294" s="1">
        <f ca="1">IF(AND($A294=0,$B294=1),
    VLOOKUP(1,ChapterTable!$1:$1048576,MATCH("최종"&amp;SUBSTITUTE(SUBSTITUTE(F$1,"standard",""),"|Float",""),ChapterTable!$1:$1,0),0)*ChapterTable!$P$17,
  IF(AND($A294=0,$B294=0),
    F295,
  IF($B294=0,
    VLOOKUP($A294,ChapterTable!$1:$1048576,MATCH("최종"&amp;SUBSTITUTE(SUBSTITUTE(F$1,"standard",""),"|Float",""),ChapterTable!$1:$1,0),0),
  IF($B294=1,
    IF($L294=FALSE,
      VLOOKUP($A294,ChapterTable!$1:$1048576,MATCH("최종"&amp;SUBSTITUTE(SUBSTITUTE(F$1,"standard",""),"|Float",""),ChapterTable!$1:$1,0),0),
      VLOOKUP($A294-ChapterTable!$P$11,ChapterTable!$1:$1048576,MATCH("최종"&amp;SUBSTITUTE(SUBSTITUTE(F$1,"standard",""),"|Float",""),ChapterTable!$1:$1,0),0)*ChapterTable!$P$14
    ),
  OFFSET(F294,-$B294+IF($L294,1,0),0)*
    (VLOOKUP(SUBSTITUTE(SUBSTITUTE(F$1,"standard",""),"|Float","")&amp;IF(OR($L294=TRUE,$A294=0,MOD($A294,ChapterTable!$R$20)&lt;&gt;0),"","보스")&amp;"인게임누적곱배수",ChapterTable!$R:$S,2,0)^D294
    +VLOOKUP(SUBSTITUTE(SUBSTITUTE(F$1,"standard",""),"|Float","")&amp;IF(OR($L294=TRUE,$A294=0,MOD($A294,ChapterTable!$R$20)&lt;&gt;0),"","보스")&amp;"인게임누적합배수",ChapterTable!$R:$S,2,0)*D294)
  )
  )
  )
)</f>
        <v>379.6875</v>
      </c>
      <c r="G294" t="s">
        <v>715</v>
      </c>
      <c r="J294" t="str">
        <f>IF(ISBLANK(I294),"",
IFERROR(VLOOKUP(I294,[1]StringTable!$1:$1048576,MATCH("kor|String",[1]StringTable!$1:$1,0),0),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37"/>
        <v>1</v>
      </c>
      <c r="AJ294">
        <f t="shared" si="35"/>
        <v>1</v>
      </c>
      <c r="AK294">
        <f t="shared" si="36"/>
        <v>1</v>
      </c>
      <c r="AL294">
        <v>0</v>
      </c>
    </row>
    <row r="295" spans="1:38" x14ac:dyDescent="0.3">
      <c r="A295">
        <v>6</v>
      </c>
      <c r="B295">
        <v>7</v>
      </c>
      <c r="C295">
        <f>IF(OR($L295=TRUE,$A295=0,MOD($A295,ChapterTable!$R$20)&lt;&gt;0),
MAX(0,INT(($B295+ChapterTable!$P$26+VLOOKUP(SUBSTITUTE(C$1,"성장단계","")&amp;"단계오프셋",ChapterTable!$R:$S,2,0))/ChapterTable!$P$23)),
MAX(0,INT(($B295+ChapterTable!$R$26+VLOOKUP(SUBSTITUTE(C$1,"성장단계","")&amp;"보스단계오프셋",ChapterTable!$R:$S,2,0))/ChapterTable!$R$23)))</f>
        <v>1</v>
      </c>
      <c r="D295">
        <f>IF(OR($L295=TRUE,$A295=0,MOD($A295,ChapterTable!$R$20)&lt;&gt;0),
MAX(0,INT(($B295+ChapterTable!$P$26+VLOOKUP(SUBSTITUTE(D$1,"성장단계","")&amp;"단계오프셋",ChapterTable!$R:$S,2,0))/ChapterTable!$P$23)),
MAX(0,INT(($B295+ChapterTable!$R$26+VLOOKUP(SUBSTITUTE(D$1,"성장단계","")&amp;"보스단계오프셋",ChapterTable!$R:$S,2,0))/ChapterTable!$R$23)))</f>
        <v>0</v>
      </c>
      <c r="E295" s="1">
        <f ca="1">IF(AND($A295=0,$B295=1),
    VLOOKUP(1,ChapterTable!$1:$1048576,MATCH("최종"&amp;SUBSTITUTE(SUBSTITUTE(E$1,"standard",""),"|Float",""),ChapterTable!$1:$1,0),0)*ChapterTable!$P$17,
  IF(AND($A295=0,$B295=0),
    E296,
  IF($B295=0,
    VLOOKUP($A295,ChapterTable!$1:$1048576,MATCH("최종"&amp;SUBSTITUTE(SUBSTITUTE(E$1,"standard",""),"|Float",""),ChapterTable!$1:$1,0),0),
  IF($B295=1,
    IF($L295=FALSE,
      VLOOKUP($A295,ChapterTable!$1:$1048576,MATCH("최종"&amp;SUBSTITUTE(SUBSTITUTE(E$1,"standard",""),"|Float",""),ChapterTable!$1:$1,0),0),
      VLOOKUP($A295-ChapterTable!$P$11,ChapterTable!$1:$1048576,MATCH("최종"&amp;SUBSTITUTE(SUBSTITUTE(E$1,"standard",""),"|Float",""),ChapterTable!$1:$1,0),0)*ChapterTable!$P$14
    ),
  OFFSET(E295,-$B295+IF($L295,1,0),0)*IF($B295&gt;OFFSET($B295,1,0),ChapterTable!$R$17,1)*
    (VLOOKUP(SUBSTITUTE(SUBSTITUTE(E$1,"standard",""),"|Float","")&amp;IF(OR($L295=TRUE,$A295=0,MOD($A295,ChapterTable!$R$20)&lt;&gt;0),"","보스")&amp;"인게임누적곱배수",ChapterTable!$R:$S,2,0)^C295
    +VLOOKUP(SUBSTITUTE(SUBSTITUTE(E$1,"standard",""),"|Float","")&amp;IF(OR($L295=TRUE,$A295=0,MOD($A295,ChapterTable!$R$20)&lt;&gt;0),"","보스")&amp;"인게임누적합배수",ChapterTable!$R:$S,2,0)*C295)
  )
  )
  )
)</f>
        <v>1093.5</v>
      </c>
      <c r="F295" s="1">
        <f ca="1">IF(AND($A295=0,$B295=1),
    VLOOKUP(1,ChapterTable!$1:$1048576,MATCH("최종"&amp;SUBSTITUTE(SUBSTITUTE(F$1,"standard",""),"|Float",""),ChapterTable!$1:$1,0),0)*ChapterTable!$P$17,
  IF(AND($A295=0,$B295=0),
    F296,
  IF($B295=0,
    VLOOKUP($A295,ChapterTable!$1:$1048576,MATCH("최종"&amp;SUBSTITUTE(SUBSTITUTE(F$1,"standard",""),"|Float",""),ChapterTable!$1:$1,0),0),
  IF($B295=1,
    IF($L295=FALSE,
      VLOOKUP($A295,ChapterTable!$1:$1048576,MATCH("최종"&amp;SUBSTITUTE(SUBSTITUTE(F$1,"standard",""),"|Float",""),ChapterTable!$1:$1,0),0),
      VLOOKUP($A295-ChapterTable!$P$11,ChapterTable!$1:$1048576,MATCH("최종"&amp;SUBSTITUTE(SUBSTITUTE(F$1,"standard",""),"|Float",""),ChapterTable!$1:$1,0),0)*ChapterTable!$P$14
    ),
  OFFSET(F295,-$B295+IF($L295,1,0),0)*
    (VLOOKUP(SUBSTITUTE(SUBSTITUTE(F$1,"standard",""),"|Float","")&amp;IF(OR($L295=TRUE,$A295=0,MOD($A295,ChapterTable!$R$20)&lt;&gt;0),"","보스")&amp;"인게임누적곱배수",ChapterTable!$R:$S,2,0)^D295
    +VLOOKUP(SUBSTITUTE(SUBSTITUTE(F$1,"standard",""),"|Float","")&amp;IF(OR($L295=TRUE,$A295=0,MOD($A295,ChapterTable!$R$20)&lt;&gt;0),"","보스")&amp;"인게임누적합배수",ChapterTable!$R:$S,2,0)*D295)
  )
  )
  )
)</f>
        <v>379.6875</v>
      </c>
      <c r="G295" t="s">
        <v>715</v>
      </c>
      <c r="J295" t="str">
        <f>IF(ISBLANK(I295),"",
IFERROR(VLOOKUP(I295,[1]StringTable!$1:$1048576,MATCH("kor|String",[1]StringTable!$1:$1,0),0),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37"/>
        <v>1</v>
      </c>
      <c r="AJ295">
        <f t="shared" si="35"/>
        <v>1</v>
      </c>
      <c r="AK295">
        <f t="shared" si="36"/>
        <v>1</v>
      </c>
      <c r="AL295">
        <v>0</v>
      </c>
    </row>
    <row r="296" spans="1:38" x14ac:dyDescent="0.3">
      <c r="A296">
        <v>6</v>
      </c>
      <c r="B296">
        <v>8</v>
      </c>
      <c r="C296">
        <f>IF(OR($L296=TRUE,$A296=0,MOD($A296,ChapterTable!$R$20)&lt;&gt;0),
MAX(0,INT(($B296+ChapterTable!$P$26+VLOOKUP(SUBSTITUTE(C$1,"성장단계","")&amp;"단계오프셋",ChapterTable!$R:$S,2,0))/ChapterTable!$P$23)),
MAX(0,INT(($B296+ChapterTable!$R$26+VLOOKUP(SUBSTITUTE(C$1,"성장단계","")&amp;"보스단계오프셋",ChapterTable!$R:$S,2,0))/ChapterTable!$R$23)))</f>
        <v>1</v>
      </c>
      <c r="D296">
        <f>IF(OR($L296=TRUE,$A296=0,MOD($A296,ChapterTable!$R$20)&lt;&gt;0),
MAX(0,INT(($B296+ChapterTable!$P$26+VLOOKUP(SUBSTITUTE(D$1,"성장단계","")&amp;"단계오프셋",ChapterTable!$R:$S,2,0))/ChapterTable!$P$23)),
MAX(0,INT(($B296+ChapterTable!$R$26+VLOOKUP(SUBSTITUTE(D$1,"성장단계","")&amp;"보스단계오프셋",ChapterTable!$R:$S,2,0))/ChapterTable!$R$23)))</f>
        <v>0</v>
      </c>
      <c r="E296" s="1">
        <f ca="1">IF(AND($A296=0,$B296=1),
    VLOOKUP(1,ChapterTable!$1:$1048576,MATCH("최종"&amp;SUBSTITUTE(SUBSTITUTE(E$1,"standard",""),"|Float",""),ChapterTable!$1:$1,0),0)*ChapterTable!$P$17,
  IF(AND($A296=0,$B296=0),
    E297,
  IF($B296=0,
    VLOOKUP($A296,ChapterTable!$1:$1048576,MATCH("최종"&amp;SUBSTITUTE(SUBSTITUTE(E$1,"standard",""),"|Float",""),ChapterTable!$1:$1,0),0),
  IF($B296=1,
    IF($L296=FALSE,
      VLOOKUP($A296,ChapterTable!$1:$1048576,MATCH("최종"&amp;SUBSTITUTE(SUBSTITUTE(E$1,"standard",""),"|Float",""),ChapterTable!$1:$1,0),0),
      VLOOKUP($A296-ChapterTable!$P$11,ChapterTable!$1:$1048576,MATCH("최종"&amp;SUBSTITUTE(SUBSTITUTE(E$1,"standard",""),"|Float",""),ChapterTable!$1:$1,0),0)*ChapterTable!$P$14
    ),
  OFFSET(E296,-$B296+IF($L296,1,0),0)*IF($B296&gt;OFFSET($B296,1,0),ChapterTable!$R$17,1)*
    (VLOOKUP(SUBSTITUTE(SUBSTITUTE(E$1,"standard",""),"|Float","")&amp;IF(OR($L296=TRUE,$A296=0,MOD($A296,ChapterTable!$R$20)&lt;&gt;0),"","보스")&amp;"인게임누적곱배수",ChapterTable!$R:$S,2,0)^C296
    +VLOOKUP(SUBSTITUTE(SUBSTITUTE(E$1,"standard",""),"|Float","")&amp;IF(OR($L296=TRUE,$A296=0,MOD($A296,ChapterTable!$R$20)&lt;&gt;0),"","보스")&amp;"인게임누적합배수",ChapterTable!$R:$S,2,0)*C296)
  )
  )
  )
)</f>
        <v>1093.5</v>
      </c>
      <c r="F296" s="1">
        <f ca="1">IF(AND($A296=0,$B296=1),
    VLOOKUP(1,ChapterTable!$1:$1048576,MATCH("최종"&amp;SUBSTITUTE(SUBSTITUTE(F$1,"standard",""),"|Float",""),ChapterTable!$1:$1,0),0)*ChapterTable!$P$17,
  IF(AND($A296=0,$B296=0),
    F297,
  IF($B296=0,
    VLOOKUP($A296,ChapterTable!$1:$1048576,MATCH("최종"&amp;SUBSTITUTE(SUBSTITUTE(F$1,"standard",""),"|Float",""),ChapterTable!$1:$1,0),0),
  IF($B296=1,
    IF($L296=FALSE,
      VLOOKUP($A296,ChapterTable!$1:$1048576,MATCH("최종"&amp;SUBSTITUTE(SUBSTITUTE(F$1,"standard",""),"|Float",""),ChapterTable!$1:$1,0),0),
      VLOOKUP($A296-ChapterTable!$P$11,ChapterTable!$1:$1048576,MATCH("최종"&amp;SUBSTITUTE(SUBSTITUTE(F$1,"standard",""),"|Float",""),ChapterTable!$1:$1,0),0)*ChapterTable!$P$14
    ),
  OFFSET(F296,-$B296+IF($L296,1,0),0)*
    (VLOOKUP(SUBSTITUTE(SUBSTITUTE(F$1,"standard",""),"|Float","")&amp;IF(OR($L296=TRUE,$A296=0,MOD($A296,ChapterTable!$R$20)&lt;&gt;0),"","보스")&amp;"인게임누적곱배수",ChapterTable!$R:$S,2,0)^D296
    +VLOOKUP(SUBSTITUTE(SUBSTITUTE(F$1,"standard",""),"|Float","")&amp;IF(OR($L296=TRUE,$A296=0,MOD($A296,ChapterTable!$R$20)&lt;&gt;0),"","보스")&amp;"인게임누적합배수",ChapterTable!$R:$S,2,0)*D296)
  )
  )
  )
)</f>
        <v>379.6875</v>
      </c>
      <c r="G296" t="s">
        <v>715</v>
      </c>
      <c r="J296" t="str">
        <f>IF(ISBLANK(I296),"",
IFERROR(VLOOKUP(I296,[1]StringTable!$1:$1048576,MATCH("kor|String",[1]StringTable!$1:$1,0),0),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37"/>
        <v>1</v>
      </c>
      <c r="AJ296">
        <f t="shared" si="35"/>
        <v>1</v>
      </c>
      <c r="AK296">
        <f t="shared" si="36"/>
        <v>1</v>
      </c>
      <c r="AL296">
        <v>0</v>
      </c>
    </row>
    <row r="297" spans="1:38" x14ac:dyDescent="0.3">
      <c r="A297">
        <v>6</v>
      </c>
      <c r="B297">
        <v>9</v>
      </c>
      <c r="C297">
        <f>IF(OR($L297=TRUE,$A297=0,MOD($A297,ChapterTable!$R$20)&lt;&gt;0),
MAX(0,INT(($B297+ChapterTable!$P$26+VLOOKUP(SUBSTITUTE(C$1,"성장단계","")&amp;"단계오프셋",ChapterTable!$R:$S,2,0))/ChapterTable!$P$23)),
MAX(0,INT(($B297+ChapterTable!$R$26+VLOOKUP(SUBSTITUTE(C$1,"성장단계","")&amp;"보스단계오프셋",ChapterTable!$R:$S,2,0))/ChapterTable!$R$23)))</f>
        <v>1</v>
      </c>
      <c r="D297">
        <f>IF(OR($L297=TRUE,$A297=0,MOD($A297,ChapterTable!$R$20)&lt;&gt;0),
MAX(0,INT(($B297+ChapterTable!$P$26+VLOOKUP(SUBSTITUTE(D$1,"성장단계","")&amp;"단계오프셋",ChapterTable!$R:$S,2,0))/ChapterTable!$P$23)),
MAX(0,INT(($B297+ChapterTable!$R$26+VLOOKUP(SUBSTITUTE(D$1,"성장단계","")&amp;"보스단계오프셋",ChapterTable!$R:$S,2,0))/ChapterTable!$R$23)))</f>
        <v>0</v>
      </c>
      <c r="E297" s="1">
        <f ca="1">IF(AND($A297=0,$B297=1),
    VLOOKUP(1,ChapterTable!$1:$1048576,MATCH("최종"&amp;SUBSTITUTE(SUBSTITUTE(E$1,"standard",""),"|Float",""),ChapterTable!$1:$1,0),0)*ChapterTable!$P$17,
  IF(AND($A297=0,$B297=0),
    E298,
  IF($B297=0,
    VLOOKUP($A297,ChapterTable!$1:$1048576,MATCH("최종"&amp;SUBSTITUTE(SUBSTITUTE(E$1,"standard",""),"|Float",""),ChapterTable!$1:$1,0),0),
  IF($B297=1,
    IF($L297=FALSE,
      VLOOKUP($A297,ChapterTable!$1:$1048576,MATCH("최종"&amp;SUBSTITUTE(SUBSTITUTE(E$1,"standard",""),"|Float",""),ChapterTable!$1:$1,0),0),
      VLOOKUP($A297-ChapterTable!$P$11,ChapterTable!$1:$1048576,MATCH("최종"&amp;SUBSTITUTE(SUBSTITUTE(E$1,"standard",""),"|Float",""),ChapterTable!$1:$1,0),0)*ChapterTable!$P$14
    ),
  OFFSET(E297,-$B297+IF($L297,1,0),0)*IF($B297&gt;OFFSET($B297,1,0),ChapterTable!$R$17,1)*
    (VLOOKUP(SUBSTITUTE(SUBSTITUTE(E$1,"standard",""),"|Float","")&amp;IF(OR($L297=TRUE,$A297=0,MOD($A297,ChapterTable!$R$20)&lt;&gt;0),"","보스")&amp;"인게임누적곱배수",ChapterTable!$R:$S,2,0)^C297
    +VLOOKUP(SUBSTITUTE(SUBSTITUTE(E$1,"standard",""),"|Float","")&amp;IF(OR($L297=TRUE,$A297=0,MOD($A297,ChapterTable!$R$20)&lt;&gt;0),"","보스")&amp;"인게임누적합배수",ChapterTable!$R:$S,2,0)*C297)
  )
  )
  )
)</f>
        <v>1093.5</v>
      </c>
      <c r="F297" s="1">
        <f ca="1">IF(AND($A297=0,$B297=1),
    VLOOKUP(1,ChapterTable!$1:$1048576,MATCH("최종"&amp;SUBSTITUTE(SUBSTITUTE(F$1,"standard",""),"|Float",""),ChapterTable!$1:$1,0),0)*ChapterTable!$P$17,
  IF(AND($A297=0,$B297=0),
    F298,
  IF($B297=0,
    VLOOKUP($A297,ChapterTable!$1:$1048576,MATCH("최종"&amp;SUBSTITUTE(SUBSTITUTE(F$1,"standard",""),"|Float",""),ChapterTable!$1:$1,0),0),
  IF($B297=1,
    IF($L297=FALSE,
      VLOOKUP($A297,ChapterTable!$1:$1048576,MATCH("최종"&amp;SUBSTITUTE(SUBSTITUTE(F$1,"standard",""),"|Float",""),ChapterTable!$1:$1,0),0),
      VLOOKUP($A297-ChapterTable!$P$11,ChapterTable!$1:$1048576,MATCH("최종"&amp;SUBSTITUTE(SUBSTITUTE(F$1,"standard",""),"|Float",""),ChapterTable!$1:$1,0),0)*ChapterTable!$P$14
    ),
  OFFSET(F297,-$B297+IF($L297,1,0),0)*
    (VLOOKUP(SUBSTITUTE(SUBSTITUTE(F$1,"standard",""),"|Float","")&amp;IF(OR($L297=TRUE,$A297=0,MOD($A297,ChapterTable!$R$20)&lt;&gt;0),"","보스")&amp;"인게임누적곱배수",ChapterTable!$R:$S,2,0)^D297
    +VLOOKUP(SUBSTITUTE(SUBSTITUTE(F$1,"standard",""),"|Float","")&amp;IF(OR($L297=TRUE,$A297=0,MOD($A297,ChapterTable!$R$20)&lt;&gt;0),"","보스")&amp;"인게임누적합배수",ChapterTable!$R:$S,2,0)*D297)
  )
  )
  )
)</f>
        <v>379.6875</v>
      </c>
      <c r="G297" t="s">
        <v>715</v>
      </c>
      <c r="J297" t="str">
        <f>IF(ISBLANK(I297),"",
IFERROR(VLOOKUP(I297,[1]StringTable!$1:$1048576,MATCH("kor|String",[1]StringTable!$1:$1,0),0),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37"/>
        <v>1</v>
      </c>
      <c r="AJ297">
        <f t="shared" si="35"/>
        <v>1</v>
      </c>
      <c r="AK297">
        <f t="shared" si="36"/>
        <v>1</v>
      </c>
      <c r="AL297">
        <v>0</v>
      </c>
    </row>
    <row r="298" spans="1:38" x14ac:dyDescent="0.3">
      <c r="A298">
        <v>6</v>
      </c>
      <c r="B298">
        <v>10</v>
      </c>
      <c r="C298">
        <f>IF(OR($L298=TRUE,$A298=0,MOD($A298,ChapterTable!$R$20)&lt;&gt;0),
MAX(0,INT(($B298+ChapterTable!$P$26+VLOOKUP(SUBSTITUTE(C$1,"성장단계","")&amp;"단계오프셋",ChapterTable!$R:$S,2,0))/ChapterTable!$P$23)),
MAX(0,INT(($B298+ChapterTable!$R$26+VLOOKUP(SUBSTITUTE(C$1,"성장단계","")&amp;"보스단계오프셋",ChapterTable!$R:$S,2,0))/ChapterTable!$R$23)))</f>
        <v>1</v>
      </c>
      <c r="D298">
        <f>IF(OR($L298=TRUE,$A298=0,MOD($A298,ChapterTable!$R$20)&lt;&gt;0),
MAX(0,INT(($B298+ChapterTable!$P$26+VLOOKUP(SUBSTITUTE(D$1,"성장단계","")&amp;"단계오프셋",ChapterTable!$R:$S,2,0))/ChapterTable!$P$23)),
MAX(0,INT(($B298+ChapterTable!$R$26+VLOOKUP(SUBSTITUTE(D$1,"성장단계","")&amp;"보스단계오프셋",ChapterTable!$R:$S,2,0))/ChapterTable!$R$23)))</f>
        <v>0</v>
      </c>
      <c r="E298" s="1">
        <f ca="1">IF(AND($A298=0,$B298=1),
    VLOOKUP(1,ChapterTable!$1:$1048576,MATCH("최종"&amp;SUBSTITUTE(SUBSTITUTE(E$1,"standard",""),"|Float",""),ChapterTable!$1:$1,0),0)*ChapterTable!$P$17,
  IF(AND($A298=0,$B298=0),
    E299,
  IF($B298=0,
    VLOOKUP($A298,ChapterTable!$1:$1048576,MATCH("최종"&amp;SUBSTITUTE(SUBSTITUTE(E$1,"standard",""),"|Float",""),ChapterTable!$1:$1,0),0),
  IF($B298=1,
    IF($L298=FALSE,
      VLOOKUP($A298,ChapterTable!$1:$1048576,MATCH("최종"&amp;SUBSTITUTE(SUBSTITUTE(E$1,"standard",""),"|Float",""),ChapterTable!$1:$1,0),0),
      VLOOKUP($A298-ChapterTable!$P$11,ChapterTable!$1:$1048576,MATCH("최종"&amp;SUBSTITUTE(SUBSTITUTE(E$1,"standard",""),"|Float",""),ChapterTable!$1:$1,0),0)*ChapterTable!$P$14
    ),
  OFFSET(E298,-$B298+IF($L298,1,0),0)*IF($B298&gt;OFFSET($B298,1,0),ChapterTable!$R$17,1)*
    (VLOOKUP(SUBSTITUTE(SUBSTITUTE(E$1,"standard",""),"|Float","")&amp;IF(OR($L298=TRUE,$A298=0,MOD($A298,ChapterTable!$R$20)&lt;&gt;0),"","보스")&amp;"인게임누적곱배수",ChapterTable!$R:$S,2,0)^C298
    +VLOOKUP(SUBSTITUTE(SUBSTITUTE(E$1,"standard",""),"|Float","")&amp;IF(OR($L298=TRUE,$A298=0,MOD($A298,ChapterTable!$R$20)&lt;&gt;0),"","보스")&amp;"인게임누적합배수",ChapterTable!$R:$S,2,0)*C298)
  )
  )
  )
)</f>
        <v>1093.5</v>
      </c>
      <c r="F298" s="1">
        <f ca="1">IF(AND($A298=0,$B298=1),
    VLOOKUP(1,ChapterTable!$1:$1048576,MATCH("최종"&amp;SUBSTITUTE(SUBSTITUTE(F$1,"standard",""),"|Float",""),ChapterTable!$1:$1,0),0)*ChapterTable!$P$17,
  IF(AND($A298=0,$B298=0),
    F299,
  IF($B298=0,
    VLOOKUP($A298,ChapterTable!$1:$1048576,MATCH("최종"&amp;SUBSTITUTE(SUBSTITUTE(F$1,"standard",""),"|Float",""),ChapterTable!$1:$1,0),0),
  IF($B298=1,
    IF($L298=FALSE,
      VLOOKUP($A298,ChapterTable!$1:$1048576,MATCH("최종"&amp;SUBSTITUTE(SUBSTITUTE(F$1,"standard",""),"|Float",""),ChapterTable!$1:$1,0),0),
      VLOOKUP($A298-ChapterTable!$P$11,ChapterTable!$1:$1048576,MATCH("최종"&amp;SUBSTITUTE(SUBSTITUTE(F$1,"standard",""),"|Float",""),ChapterTable!$1:$1,0),0)*ChapterTable!$P$14
    ),
  OFFSET(F298,-$B298+IF($L298,1,0),0)*
    (VLOOKUP(SUBSTITUTE(SUBSTITUTE(F$1,"standard",""),"|Float","")&amp;IF(OR($L298=TRUE,$A298=0,MOD($A298,ChapterTable!$R$20)&lt;&gt;0),"","보스")&amp;"인게임누적곱배수",ChapterTable!$R:$S,2,0)^D298
    +VLOOKUP(SUBSTITUTE(SUBSTITUTE(F$1,"standard",""),"|Float","")&amp;IF(OR($L298=TRUE,$A298=0,MOD($A298,ChapterTable!$R$20)&lt;&gt;0),"","보스")&amp;"인게임누적합배수",ChapterTable!$R:$S,2,0)*D298)
  )
  )
  )
)</f>
        <v>379.6875</v>
      </c>
      <c r="G298" t="s">
        <v>715</v>
      </c>
      <c r="J298" t="str">
        <f>IF(ISBLANK(I298),"",
IFERROR(VLOOKUP(I298,[1]StringTable!$1:$1048576,MATCH("kor|String",[1]StringTable!$1:$1,0),0),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37"/>
        <v>1</v>
      </c>
      <c r="AJ298">
        <f t="shared" si="35"/>
        <v>1</v>
      </c>
      <c r="AK298">
        <f t="shared" si="36"/>
        <v>1</v>
      </c>
      <c r="AL298">
        <v>0</v>
      </c>
    </row>
    <row r="299" spans="1:38" x14ac:dyDescent="0.3">
      <c r="A299">
        <v>6</v>
      </c>
      <c r="B299">
        <v>11</v>
      </c>
      <c r="C299">
        <f>IF(OR($L299=TRUE,$A299=0,MOD($A299,ChapterTable!$R$20)&lt;&gt;0),
MAX(0,INT(($B299+ChapterTable!$P$26+VLOOKUP(SUBSTITUTE(C$1,"성장단계","")&amp;"단계오프셋",ChapterTable!$R:$S,2,0))/ChapterTable!$P$23)),
MAX(0,INT(($B299+ChapterTable!$R$26+VLOOKUP(SUBSTITUTE(C$1,"성장단계","")&amp;"보스단계오프셋",ChapterTable!$R:$S,2,0))/ChapterTable!$R$23)))</f>
        <v>1</v>
      </c>
      <c r="D299">
        <f>IF(OR($L299=TRUE,$A299=0,MOD($A299,ChapterTable!$R$20)&lt;&gt;0),
MAX(0,INT(($B299+ChapterTable!$P$26+VLOOKUP(SUBSTITUTE(D$1,"성장단계","")&amp;"단계오프셋",ChapterTable!$R:$S,2,0))/ChapterTable!$P$23)),
MAX(0,INT(($B299+ChapterTable!$R$26+VLOOKUP(SUBSTITUTE(D$1,"성장단계","")&amp;"보스단계오프셋",ChapterTable!$R:$S,2,0))/ChapterTable!$R$23)))</f>
        <v>1</v>
      </c>
      <c r="E299" s="1">
        <f ca="1">IF(AND($A299=0,$B299=1),
    VLOOKUP(1,ChapterTable!$1:$1048576,MATCH("최종"&amp;SUBSTITUTE(SUBSTITUTE(E$1,"standard",""),"|Float",""),ChapterTable!$1:$1,0),0)*ChapterTable!$P$17,
  IF(AND($A299=0,$B299=0),
    E300,
  IF($B299=0,
    VLOOKUP($A299,ChapterTable!$1:$1048576,MATCH("최종"&amp;SUBSTITUTE(SUBSTITUTE(E$1,"standard",""),"|Float",""),ChapterTable!$1:$1,0),0),
  IF($B299=1,
    IF($L299=FALSE,
      VLOOKUP($A299,ChapterTable!$1:$1048576,MATCH("최종"&amp;SUBSTITUTE(SUBSTITUTE(E$1,"standard",""),"|Float",""),ChapterTable!$1:$1,0),0),
      VLOOKUP($A299-ChapterTable!$P$11,ChapterTable!$1:$1048576,MATCH("최종"&amp;SUBSTITUTE(SUBSTITUTE(E$1,"standard",""),"|Float",""),ChapterTable!$1:$1,0),0)*ChapterTable!$P$14
    ),
  OFFSET(E299,-$B299+IF($L299,1,0),0)*IF($B299&gt;OFFSET($B299,1,0),ChapterTable!$R$17,1)*
    (VLOOKUP(SUBSTITUTE(SUBSTITUTE(E$1,"standard",""),"|Float","")&amp;IF(OR($L299=TRUE,$A299=0,MOD($A299,ChapterTable!$R$20)&lt;&gt;0),"","보스")&amp;"인게임누적곱배수",ChapterTable!$R:$S,2,0)^C299
    +VLOOKUP(SUBSTITUTE(SUBSTITUTE(E$1,"standard",""),"|Float","")&amp;IF(OR($L299=TRUE,$A299=0,MOD($A299,ChapterTable!$R$20)&lt;&gt;0),"","보스")&amp;"인게임누적합배수",ChapterTable!$R:$S,2,0)*C299)
  )
  )
  )
)</f>
        <v>1093.5</v>
      </c>
      <c r="F299" s="1">
        <f ca="1">IF(AND($A299=0,$B299=1),
    VLOOKUP(1,ChapterTable!$1:$1048576,MATCH("최종"&amp;SUBSTITUTE(SUBSTITUTE(F$1,"standard",""),"|Float",""),ChapterTable!$1:$1,0),0)*ChapterTable!$P$17,
  IF(AND($A299=0,$B299=0),
    F300,
  IF($B299=0,
    VLOOKUP($A299,ChapterTable!$1:$1048576,MATCH("최종"&amp;SUBSTITUTE(SUBSTITUTE(F$1,"standard",""),"|Float",""),ChapterTable!$1:$1,0),0),
  IF($B299=1,
    IF($L299=FALSE,
      VLOOKUP($A299,ChapterTable!$1:$1048576,MATCH("최종"&amp;SUBSTITUTE(SUBSTITUTE(F$1,"standard",""),"|Float",""),ChapterTable!$1:$1,0),0),
      VLOOKUP($A299-ChapterTable!$P$11,ChapterTable!$1:$1048576,MATCH("최종"&amp;SUBSTITUTE(SUBSTITUTE(F$1,"standard",""),"|Float",""),ChapterTable!$1:$1,0),0)*ChapterTable!$P$14
    ),
  OFFSET(F299,-$B299+IF($L299,1,0),0)*
    (VLOOKUP(SUBSTITUTE(SUBSTITUTE(F$1,"standard",""),"|Float","")&amp;IF(OR($L299=TRUE,$A299=0,MOD($A299,ChapterTable!$R$20)&lt;&gt;0),"","보스")&amp;"인게임누적곱배수",ChapterTable!$R:$S,2,0)^D299
    +VLOOKUP(SUBSTITUTE(SUBSTITUTE(F$1,"standard",""),"|Float","")&amp;IF(OR($L299=TRUE,$A299=0,MOD($A299,ChapterTable!$R$20)&lt;&gt;0),"","보스")&amp;"인게임누적합배수",ChapterTable!$R:$S,2,0)*D299)
  )
  )
  )
)</f>
        <v>408.1640625</v>
      </c>
      <c r="G299" t="s">
        <v>715</v>
      </c>
      <c r="J299" t="str">
        <f>IF(ISBLANK(I299),"",
IFERROR(VLOOKUP(I299,[1]StringTable!$1:$1048576,MATCH("kor|String",[1]StringTable!$1:$1,0),0),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37"/>
        <v>0.5</v>
      </c>
      <c r="AJ299">
        <f t="shared" si="35"/>
        <v>0.54666666600000002</v>
      </c>
      <c r="AK299">
        <f t="shared" si="36"/>
        <v>1</v>
      </c>
      <c r="AL299">
        <v>0</v>
      </c>
    </row>
    <row r="300" spans="1:38" x14ac:dyDescent="0.3">
      <c r="A300">
        <v>6</v>
      </c>
      <c r="B300">
        <v>12</v>
      </c>
      <c r="C300">
        <f>IF(OR($L300=TRUE,$A300=0,MOD($A300,ChapterTable!$R$20)&lt;&gt;0),
MAX(0,INT(($B300+ChapterTable!$P$26+VLOOKUP(SUBSTITUTE(C$1,"성장단계","")&amp;"단계오프셋",ChapterTable!$R:$S,2,0))/ChapterTable!$P$23)),
MAX(0,INT(($B300+ChapterTable!$R$26+VLOOKUP(SUBSTITUTE(C$1,"성장단계","")&amp;"보스단계오프셋",ChapterTable!$R:$S,2,0))/ChapterTable!$R$23)))</f>
        <v>1</v>
      </c>
      <c r="D300">
        <f>IF(OR($L300=TRUE,$A300=0,MOD($A300,ChapterTable!$R$20)&lt;&gt;0),
MAX(0,INT(($B300+ChapterTable!$P$26+VLOOKUP(SUBSTITUTE(D$1,"성장단계","")&amp;"단계오프셋",ChapterTable!$R:$S,2,0))/ChapterTable!$P$23)),
MAX(0,INT(($B300+ChapterTable!$R$26+VLOOKUP(SUBSTITUTE(D$1,"성장단계","")&amp;"보스단계오프셋",ChapterTable!$R:$S,2,0))/ChapterTable!$R$23)))</f>
        <v>1</v>
      </c>
      <c r="E300" s="1">
        <f ca="1">IF(AND($A300=0,$B300=1),
    VLOOKUP(1,ChapterTable!$1:$1048576,MATCH("최종"&amp;SUBSTITUTE(SUBSTITUTE(E$1,"standard",""),"|Float",""),ChapterTable!$1:$1,0),0)*ChapterTable!$P$17,
  IF(AND($A300=0,$B300=0),
    E301,
  IF($B300=0,
    VLOOKUP($A300,ChapterTable!$1:$1048576,MATCH("최종"&amp;SUBSTITUTE(SUBSTITUTE(E$1,"standard",""),"|Float",""),ChapterTable!$1:$1,0),0),
  IF($B300=1,
    IF($L300=FALSE,
      VLOOKUP($A300,ChapterTable!$1:$1048576,MATCH("최종"&amp;SUBSTITUTE(SUBSTITUTE(E$1,"standard",""),"|Float",""),ChapterTable!$1:$1,0),0),
      VLOOKUP($A300-ChapterTable!$P$11,ChapterTable!$1:$1048576,MATCH("최종"&amp;SUBSTITUTE(SUBSTITUTE(E$1,"standard",""),"|Float",""),ChapterTable!$1:$1,0),0)*ChapterTable!$P$14
    ),
  OFFSET(E300,-$B300+IF($L300,1,0),0)*IF($B300&gt;OFFSET($B300,1,0),ChapterTable!$R$17,1)*
    (VLOOKUP(SUBSTITUTE(SUBSTITUTE(E$1,"standard",""),"|Float","")&amp;IF(OR($L300=TRUE,$A300=0,MOD($A300,ChapterTable!$R$20)&lt;&gt;0),"","보스")&amp;"인게임누적곱배수",ChapterTable!$R:$S,2,0)^C300
    +VLOOKUP(SUBSTITUTE(SUBSTITUTE(E$1,"standard",""),"|Float","")&amp;IF(OR($L300=TRUE,$A300=0,MOD($A300,ChapterTable!$R$20)&lt;&gt;0),"","보스")&amp;"인게임누적합배수",ChapterTable!$R:$S,2,0)*C300)
  )
  )
  )
)</f>
        <v>1093.5</v>
      </c>
      <c r="F300" s="1">
        <f ca="1">IF(AND($A300=0,$B300=1),
    VLOOKUP(1,ChapterTable!$1:$1048576,MATCH("최종"&amp;SUBSTITUTE(SUBSTITUTE(F$1,"standard",""),"|Float",""),ChapterTable!$1:$1,0),0)*ChapterTable!$P$17,
  IF(AND($A300=0,$B300=0),
    F301,
  IF($B300=0,
    VLOOKUP($A300,ChapterTable!$1:$1048576,MATCH("최종"&amp;SUBSTITUTE(SUBSTITUTE(F$1,"standard",""),"|Float",""),ChapterTable!$1:$1,0),0),
  IF($B300=1,
    IF($L300=FALSE,
      VLOOKUP($A300,ChapterTable!$1:$1048576,MATCH("최종"&amp;SUBSTITUTE(SUBSTITUTE(F$1,"standard",""),"|Float",""),ChapterTable!$1:$1,0),0),
      VLOOKUP($A300-ChapterTable!$P$11,ChapterTable!$1:$1048576,MATCH("최종"&amp;SUBSTITUTE(SUBSTITUTE(F$1,"standard",""),"|Float",""),ChapterTable!$1:$1,0),0)*ChapterTable!$P$14
    ),
  OFFSET(F300,-$B300+IF($L300,1,0),0)*
    (VLOOKUP(SUBSTITUTE(SUBSTITUTE(F$1,"standard",""),"|Float","")&amp;IF(OR($L300=TRUE,$A300=0,MOD($A300,ChapterTable!$R$20)&lt;&gt;0),"","보스")&amp;"인게임누적곱배수",ChapterTable!$R:$S,2,0)^D300
    +VLOOKUP(SUBSTITUTE(SUBSTITUTE(F$1,"standard",""),"|Float","")&amp;IF(OR($L300=TRUE,$A300=0,MOD($A300,ChapterTable!$R$20)&lt;&gt;0),"","보스")&amp;"인게임누적합배수",ChapterTable!$R:$S,2,0)*D300)
  )
  )
  )
)</f>
        <v>408.1640625</v>
      </c>
      <c r="G300" t="s">
        <v>715</v>
      </c>
      <c r="J300" t="str">
        <f>IF(ISBLANK(I300),"",
IFERROR(VLOOKUP(I300,[1]StringTable!$1:$1048576,MATCH("kor|String",[1]StringTable!$1:$1,0),0),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37"/>
        <v>0.5</v>
      </c>
      <c r="AJ300">
        <f t="shared" si="35"/>
        <v>0.54666666600000002</v>
      </c>
      <c r="AK300">
        <f t="shared" si="36"/>
        <v>1</v>
      </c>
      <c r="AL300">
        <v>0</v>
      </c>
    </row>
    <row r="301" spans="1:38" x14ac:dyDescent="0.3">
      <c r="A301">
        <v>6</v>
      </c>
      <c r="B301">
        <v>13</v>
      </c>
      <c r="C301">
        <f>IF(OR($L301=TRUE,$A301=0,MOD($A301,ChapterTable!$R$20)&lt;&gt;0),
MAX(0,INT(($B301+ChapterTable!$P$26+VLOOKUP(SUBSTITUTE(C$1,"성장단계","")&amp;"단계오프셋",ChapterTable!$R:$S,2,0))/ChapterTable!$P$23)),
MAX(0,INT(($B301+ChapterTable!$R$26+VLOOKUP(SUBSTITUTE(C$1,"성장단계","")&amp;"보스단계오프셋",ChapterTable!$R:$S,2,0))/ChapterTable!$R$23)))</f>
        <v>1</v>
      </c>
      <c r="D301">
        <f>IF(OR($L301=TRUE,$A301=0,MOD($A301,ChapterTable!$R$20)&lt;&gt;0),
MAX(0,INT(($B301+ChapterTable!$P$26+VLOOKUP(SUBSTITUTE(D$1,"성장단계","")&amp;"단계오프셋",ChapterTable!$R:$S,2,0))/ChapterTable!$P$23)),
MAX(0,INT(($B301+ChapterTable!$R$26+VLOOKUP(SUBSTITUTE(D$1,"성장단계","")&amp;"보스단계오프셋",ChapterTable!$R:$S,2,0))/ChapterTable!$R$23)))</f>
        <v>1</v>
      </c>
      <c r="E301" s="1">
        <f ca="1">IF(AND($A301=0,$B301=1),
    VLOOKUP(1,ChapterTable!$1:$1048576,MATCH("최종"&amp;SUBSTITUTE(SUBSTITUTE(E$1,"standard",""),"|Float",""),ChapterTable!$1:$1,0),0)*ChapterTable!$P$17,
  IF(AND($A301=0,$B301=0),
    E302,
  IF($B301=0,
    VLOOKUP($A301,ChapterTable!$1:$1048576,MATCH("최종"&amp;SUBSTITUTE(SUBSTITUTE(E$1,"standard",""),"|Float",""),ChapterTable!$1:$1,0),0),
  IF($B301=1,
    IF($L301=FALSE,
      VLOOKUP($A301,ChapterTable!$1:$1048576,MATCH("최종"&amp;SUBSTITUTE(SUBSTITUTE(E$1,"standard",""),"|Float",""),ChapterTable!$1:$1,0),0),
      VLOOKUP($A301-ChapterTable!$P$11,ChapterTable!$1:$1048576,MATCH("최종"&amp;SUBSTITUTE(SUBSTITUTE(E$1,"standard",""),"|Float",""),ChapterTable!$1:$1,0),0)*ChapterTable!$P$14
    ),
  OFFSET(E301,-$B301+IF($L301,1,0),0)*IF($B301&gt;OFFSET($B301,1,0),ChapterTable!$R$17,1)*
    (VLOOKUP(SUBSTITUTE(SUBSTITUTE(E$1,"standard",""),"|Float","")&amp;IF(OR($L301=TRUE,$A301=0,MOD($A301,ChapterTable!$R$20)&lt;&gt;0),"","보스")&amp;"인게임누적곱배수",ChapterTable!$R:$S,2,0)^C301
    +VLOOKUP(SUBSTITUTE(SUBSTITUTE(E$1,"standard",""),"|Float","")&amp;IF(OR($L301=TRUE,$A301=0,MOD($A301,ChapterTable!$R$20)&lt;&gt;0),"","보스")&amp;"인게임누적합배수",ChapterTable!$R:$S,2,0)*C301)
  )
  )
  )
)</f>
        <v>1093.5</v>
      </c>
      <c r="F301" s="1">
        <f ca="1">IF(AND($A301=0,$B301=1),
    VLOOKUP(1,ChapterTable!$1:$1048576,MATCH("최종"&amp;SUBSTITUTE(SUBSTITUTE(F$1,"standard",""),"|Float",""),ChapterTable!$1:$1,0),0)*ChapterTable!$P$17,
  IF(AND($A301=0,$B301=0),
    F302,
  IF($B301=0,
    VLOOKUP($A301,ChapterTable!$1:$1048576,MATCH("최종"&amp;SUBSTITUTE(SUBSTITUTE(F$1,"standard",""),"|Float",""),ChapterTable!$1:$1,0),0),
  IF($B301=1,
    IF($L301=FALSE,
      VLOOKUP($A301,ChapterTable!$1:$1048576,MATCH("최종"&amp;SUBSTITUTE(SUBSTITUTE(F$1,"standard",""),"|Float",""),ChapterTable!$1:$1,0),0),
      VLOOKUP($A301-ChapterTable!$P$11,ChapterTable!$1:$1048576,MATCH("최종"&amp;SUBSTITUTE(SUBSTITUTE(F$1,"standard",""),"|Float",""),ChapterTable!$1:$1,0),0)*ChapterTable!$P$14
    ),
  OFFSET(F301,-$B301+IF($L301,1,0),0)*
    (VLOOKUP(SUBSTITUTE(SUBSTITUTE(F$1,"standard",""),"|Float","")&amp;IF(OR($L301=TRUE,$A301=0,MOD($A301,ChapterTable!$R$20)&lt;&gt;0),"","보스")&amp;"인게임누적곱배수",ChapterTable!$R:$S,2,0)^D301
    +VLOOKUP(SUBSTITUTE(SUBSTITUTE(F$1,"standard",""),"|Float","")&amp;IF(OR($L301=TRUE,$A301=0,MOD($A301,ChapterTable!$R$20)&lt;&gt;0),"","보스")&amp;"인게임누적합배수",ChapterTable!$R:$S,2,0)*D301)
  )
  )
  )
)</f>
        <v>408.1640625</v>
      </c>
      <c r="G301" t="s">
        <v>715</v>
      </c>
      <c r="J301" t="str">
        <f>IF(ISBLANK(I301),"",
IFERROR(VLOOKUP(I301,[1]StringTable!$1:$1048576,MATCH("kor|String",[1]StringTable!$1:$1,0),0),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37"/>
        <v>0.5</v>
      </c>
      <c r="AJ301">
        <f t="shared" si="35"/>
        <v>0.54666666600000002</v>
      </c>
      <c r="AK301">
        <f t="shared" si="36"/>
        <v>1</v>
      </c>
      <c r="AL301">
        <v>0</v>
      </c>
    </row>
    <row r="302" spans="1:38" x14ac:dyDescent="0.3">
      <c r="A302">
        <v>6</v>
      </c>
      <c r="B302">
        <v>14</v>
      </c>
      <c r="C302">
        <f>IF(OR($L302=TRUE,$A302=0,MOD($A302,ChapterTable!$R$20)&lt;&gt;0),
MAX(0,INT(($B302+ChapterTable!$P$26+VLOOKUP(SUBSTITUTE(C$1,"성장단계","")&amp;"단계오프셋",ChapterTable!$R:$S,2,0))/ChapterTable!$P$23)),
MAX(0,INT(($B302+ChapterTable!$R$26+VLOOKUP(SUBSTITUTE(C$1,"성장단계","")&amp;"보스단계오프셋",ChapterTable!$R:$S,2,0))/ChapterTable!$R$23)))</f>
        <v>1</v>
      </c>
      <c r="D302">
        <f>IF(OR($L302=TRUE,$A302=0,MOD($A302,ChapterTable!$R$20)&lt;&gt;0),
MAX(0,INT(($B302+ChapterTable!$P$26+VLOOKUP(SUBSTITUTE(D$1,"성장단계","")&amp;"단계오프셋",ChapterTable!$R:$S,2,0))/ChapterTable!$P$23)),
MAX(0,INT(($B302+ChapterTable!$R$26+VLOOKUP(SUBSTITUTE(D$1,"성장단계","")&amp;"보스단계오프셋",ChapterTable!$R:$S,2,0))/ChapterTable!$R$23)))</f>
        <v>1</v>
      </c>
      <c r="E302" s="1">
        <f ca="1">IF(AND($A302=0,$B302=1),
    VLOOKUP(1,ChapterTable!$1:$1048576,MATCH("최종"&amp;SUBSTITUTE(SUBSTITUTE(E$1,"standard",""),"|Float",""),ChapterTable!$1:$1,0),0)*ChapterTable!$P$17,
  IF(AND($A302=0,$B302=0),
    E303,
  IF($B302=0,
    VLOOKUP($A302,ChapterTable!$1:$1048576,MATCH("최종"&amp;SUBSTITUTE(SUBSTITUTE(E$1,"standard",""),"|Float",""),ChapterTable!$1:$1,0),0),
  IF($B302=1,
    IF($L302=FALSE,
      VLOOKUP($A302,ChapterTable!$1:$1048576,MATCH("최종"&amp;SUBSTITUTE(SUBSTITUTE(E$1,"standard",""),"|Float",""),ChapterTable!$1:$1,0),0),
      VLOOKUP($A302-ChapterTable!$P$11,ChapterTable!$1:$1048576,MATCH("최종"&amp;SUBSTITUTE(SUBSTITUTE(E$1,"standard",""),"|Float",""),ChapterTable!$1:$1,0),0)*ChapterTable!$P$14
    ),
  OFFSET(E302,-$B302+IF($L302,1,0),0)*IF($B302&gt;OFFSET($B302,1,0),ChapterTable!$R$17,1)*
    (VLOOKUP(SUBSTITUTE(SUBSTITUTE(E$1,"standard",""),"|Float","")&amp;IF(OR($L302=TRUE,$A302=0,MOD($A302,ChapterTable!$R$20)&lt;&gt;0),"","보스")&amp;"인게임누적곱배수",ChapterTable!$R:$S,2,0)^C302
    +VLOOKUP(SUBSTITUTE(SUBSTITUTE(E$1,"standard",""),"|Float","")&amp;IF(OR($L302=TRUE,$A302=0,MOD($A302,ChapterTable!$R$20)&lt;&gt;0),"","보스")&amp;"인게임누적합배수",ChapterTable!$R:$S,2,0)*C302)
  )
  )
  )
)</f>
        <v>1093.5</v>
      </c>
      <c r="F302" s="1">
        <f ca="1">IF(AND($A302=0,$B302=1),
    VLOOKUP(1,ChapterTable!$1:$1048576,MATCH("최종"&amp;SUBSTITUTE(SUBSTITUTE(F$1,"standard",""),"|Float",""),ChapterTable!$1:$1,0),0)*ChapterTable!$P$17,
  IF(AND($A302=0,$B302=0),
    F303,
  IF($B302=0,
    VLOOKUP($A302,ChapterTable!$1:$1048576,MATCH("최종"&amp;SUBSTITUTE(SUBSTITUTE(F$1,"standard",""),"|Float",""),ChapterTable!$1:$1,0),0),
  IF($B302=1,
    IF($L302=FALSE,
      VLOOKUP($A302,ChapterTable!$1:$1048576,MATCH("최종"&amp;SUBSTITUTE(SUBSTITUTE(F$1,"standard",""),"|Float",""),ChapterTable!$1:$1,0),0),
      VLOOKUP($A302-ChapterTable!$P$11,ChapterTable!$1:$1048576,MATCH("최종"&amp;SUBSTITUTE(SUBSTITUTE(F$1,"standard",""),"|Float",""),ChapterTable!$1:$1,0),0)*ChapterTable!$P$14
    ),
  OFFSET(F302,-$B302+IF($L302,1,0),0)*
    (VLOOKUP(SUBSTITUTE(SUBSTITUTE(F$1,"standard",""),"|Float","")&amp;IF(OR($L302=TRUE,$A302=0,MOD($A302,ChapterTable!$R$20)&lt;&gt;0),"","보스")&amp;"인게임누적곱배수",ChapterTable!$R:$S,2,0)^D302
    +VLOOKUP(SUBSTITUTE(SUBSTITUTE(F$1,"standard",""),"|Float","")&amp;IF(OR($L302=TRUE,$A302=0,MOD($A302,ChapterTable!$R$20)&lt;&gt;0),"","보스")&amp;"인게임누적합배수",ChapterTable!$R:$S,2,0)*D302)
  )
  )
  )
)</f>
        <v>408.1640625</v>
      </c>
      <c r="G302" t="s">
        <v>715</v>
      </c>
      <c r="J302" t="str">
        <f>IF(ISBLANK(I302),"",
IFERROR(VLOOKUP(I302,[1]StringTable!$1:$1048576,MATCH("kor|String",[1]StringTable!$1:$1,0),0),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37"/>
        <v>0.5</v>
      </c>
      <c r="AJ302">
        <f t="shared" si="35"/>
        <v>0.54666666600000002</v>
      </c>
      <c r="AK302">
        <f t="shared" si="36"/>
        <v>1</v>
      </c>
      <c r="AL302">
        <v>0</v>
      </c>
    </row>
    <row r="303" spans="1:38" x14ac:dyDescent="0.3">
      <c r="A303">
        <v>6</v>
      </c>
      <c r="B303">
        <v>15</v>
      </c>
      <c r="C303">
        <f>IF(OR($L303=TRUE,$A303=0,MOD($A303,ChapterTable!$R$20)&lt;&gt;0),
MAX(0,INT(($B303+ChapterTable!$P$26+VLOOKUP(SUBSTITUTE(C$1,"성장단계","")&amp;"단계오프셋",ChapterTable!$R:$S,2,0))/ChapterTable!$P$23)),
MAX(0,INT(($B303+ChapterTable!$R$26+VLOOKUP(SUBSTITUTE(C$1,"성장단계","")&amp;"보스단계오프셋",ChapterTable!$R:$S,2,0))/ChapterTable!$R$23)))</f>
        <v>1</v>
      </c>
      <c r="D303">
        <f>IF(OR($L303=TRUE,$A303=0,MOD($A303,ChapterTable!$R$20)&lt;&gt;0),
MAX(0,INT(($B303+ChapterTable!$P$26+VLOOKUP(SUBSTITUTE(D$1,"성장단계","")&amp;"단계오프셋",ChapterTable!$R:$S,2,0))/ChapterTable!$P$23)),
MAX(0,INT(($B303+ChapterTable!$R$26+VLOOKUP(SUBSTITUTE(D$1,"성장단계","")&amp;"보스단계오프셋",ChapterTable!$R:$S,2,0))/ChapterTable!$R$23)))</f>
        <v>1</v>
      </c>
      <c r="E303" s="1">
        <f ca="1">IF(AND($A303=0,$B303=1),
    VLOOKUP(1,ChapterTable!$1:$1048576,MATCH("최종"&amp;SUBSTITUTE(SUBSTITUTE(E$1,"standard",""),"|Float",""),ChapterTable!$1:$1,0),0)*ChapterTable!$P$17,
  IF(AND($A303=0,$B303=0),
    E304,
  IF($B303=0,
    VLOOKUP($A303,ChapterTable!$1:$1048576,MATCH("최종"&amp;SUBSTITUTE(SUBSTITUTE(E$1,"standard",""),"|Float",""),ChapterTable!$1:$1,0),0),
  IF($B303=1,
    IF($L303=FALSE,
      VLOOKUP($A303,ChapterTable!$1:$1048576,MATCH("최종"&amp;SUBSTITUTE(SUBSTITUTE(E$1,"standard",""),"|Float",""),ChapterTable!$1:$1,0),0),
      VLOOKUP($A303-ChapterTable!$P$11,ChapterTable!$1:$1048576,MATCH("최종"&amp;SUBSTITUTE(SUBSTITUTE(E$1,"standard",""),"|Float",""),ChapterTable!$1:$1,0),0)*ChapterTable!$P$14
    ),
  OFFSET(E303,-$B303+IF($L303,1,0),0)*IF($B303&gt;OFFSET($B303,1,0),ChapterTable!$R$17,1)*
    (VLOOKUP(SUBSTITUTE(SUBSTITUTE(E$1,"standard",""),"|Float","")&amp;IF(OR($L303=TRUE,$A303=0,MOD($A303,ChapterTable!$R$20)&lt;&gt;0),"","보스")&amp;"인게임누적곱배수",ChapterTable!$R:$S,2,0)^C303
    +VLOOKUP(SUBSTITUTE(SUBSTITUTE(E$1,"standard",""),"|Float","")&amp;IF(OR($L303=TRUE,$A303=0,MOD($A303,ChapterTable!$R$20)&lt;&gt;0),"","보스")&amp;"인게임누적합배수",ChapterTable!$R:$S,2,0)*C303)
  )
  )
  )
)</f>
        <v>1093.5</v>
      </c>
      <c r="F303" s="1">
        <f ca="1">IF(AND($A303=0,$B303=1),
    VLOOKUP(1,ChapterTable!$1:$1048576,MATCH("최종"&amp;SUBSTITUTE(SUBSTITUTE(F$1,"standard",""),"|Float",""),ChapterTable!$1:$1,0),0)*ChapterTable!$P$17,
  IF(AND($A303=0,$B303=0),
    F304,
  IF($B303=0,
    VLOOKUP($A303,ChapterTable!$1:$1048576,MATCH("최종"&amp;SUBSTITUTE(SUBSTITUTE(F$1,"standard",""),"|Float",""),ChapterTable!$1:$1,0),0),
  IF($B303=1,
    IF($L303=FALSE,
      VLOOKUP($A303,ChapterTable!$1:$1048576,MATCH("최종"&amp;SUBSTITUTE(SUBSTITUTE(F$1,"standard",""),"|Float",""),ChapterTable!$1:$1,0),0),
      VLOOKUP($A303-ChapterTable!$P$11,ChapterTable!$1:$1048576,MATCH("최종"&amp;SUBSTITUTE(SUBSTITUTE(F$1,"standard",""),"|Float",""),ChapterTable!$1:$1,0),0)*ChapterTable!$P$14
    ),
  OFFSET(F303,-$B303+IF($L303,1,0),0)*
    (VLOOKUP(SUBSTITUTE(SUBSTITUTE(F$1,"standard",""),"|Float","")&amp;IF(OR($L303=TRUE,$A303=0,MOD($A303,ChapterTable!$R$20)&lt;&gt;0),"","보스")&amp;"인게임누적곱배수",ChapterTable!$R:$S,2,0)^D303
    +VLOOKUP(SUBSTITUTE(SUBSTITUTE(F$1,"standard",""),"|Float","")&amp;IF(OR($L303=TRUE,$A303=0,MOD($A303,ChapterTable!$R$20)&lt;&gt;0),"","보스")&amp;"인게임누적합배수",ChapterTable!$R:$S,2,0)*D303)
  )
  )
  )
)</f>
        <v>408.1640625</v>
      </c>
      <c r="G303" t="s">
        <v>715</v>
      </c>
      <c r="J303" t="str">
        <f>IF(ISBLANK(I303),"",
IFERROR(VLOOKUP(I303,[1]StringTable!$1:$1048576,MATCH("kor|String",[1]StringTable!$1:$1,0),0),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37"/>
        <v>0.5</v>
      </c>
      <c r="AJ303">
        <f t="shared" si="35"/>
        <v>0.54666666600000002</v>
      </c>
      <c r="AK303">
        <f t="shared" si="36"/>
        <v>1</v>
      </c>
      <c r="AL303">
        <v>0</v>
      </c>
    </row>
    <row r="304" spans="1:38" x14ac:dyDescent="0.3">
      <c r="A304">
        <v>6</v>
      </c>
      <c r="B304">
        <v>16</v>
      </c>
      <c r="C304">
        <f>IF(OR($L304=TRUE,$A304=0,MOD($A304,ChapterTable!$R$20)&lt;&gt;0),
MAX(0,INT(($B304+ChapterTable!$P$26+VLOOKUP(SUBSTITUTE(C$1,"성장단계","")&amp;"단계오프셋",ChapterTable!$R:$S,2,0))/ChapterTable!$P$23)),
MAX(0,INT(($B304+ChapterTable!$R$26+VLOOKUP(SUBSTITUTE(C$1,"성장단계","")&amp;"보스단계오프셋",ChapterTable!$R:$S,2,0))/ChapterTable!$R$23)))</f>
        <v>2</v>
      </c>
      <c r="D304">
        <f>IF(OR($L304=TRUE,$A304=0,MOD($A304,ChapterTable!$R$20)&lt;&gt;0),
MAX(0,INT(($B304+ChapterTable!$P$26+VLOOKUP(SUBSTITUTE(D$1,"성장단계","")&amp;"단계오프셋",ChapterTable!$R:$S,2,0))/ChapterTable!$P$23)),
MAX(0,INT(($B304+ChapterTable!$R$26+VLOOKUP(SUBSTITUTE(D$1,"성장단계","")&amp;"보스단계오프셋",ChapterTable!$R:$S,2,0))/ChapterTable!$R$23)))</f>
        <v>1</v>
      </c>
      <c r="E304" s="1">
        <f ca="1">IF(AND($A304=0,$B304=1),
    VLOOKUP(1,ChapterTable!$1:$1048576,MATCH("최종"&amp;SUBSTITUTE(SUBSTITUTE(E$1,"standard",""),"|Float",""),ChapterTable!$1:$1,0),0)*ChapterTable!$P$17,
  IF(AND($A304=0,$B304=0),
    E305,
  IF($B304=0,
    VLOOKUP($A304,ChapterTable!$1:$1048576,MATCH("최종"&amp;SUBSTITUTE(SUBSTITUTE(E$1,"standard",""),"|Float",""),ChapterTable!$1:$1,0),0),
  IF($B304=1,
    IF($L304=FALSE,
      VLOOKUP($A304,ChapterTable!$1:$1048576,MATCH("최종"&amp;SUBSTITUTE(SUBSTITUTE(E$1,"standard",""),"|Float",""),ChapterTable!$1:$1,0),0),
      VLOOKUP($A304-ChapterTable!$P$11,ChapterTable!$1:$1048576,MATCH("최종"&amp;SUBSTITUTE(SUBSTITUTE(E$1,"standard",""),"|Float",""),ChapterTable!$1:$1,0),0)*ChapterTable!$P$14
    ),
  OFFSET(E304,-$B304+IF($L304,1,0),0)*IF($B304&gt;OFFSET($B304,1,0),ChapterTable!$R$17,1)*
    (VLOOKUP(SUBSTITUTE(SUBSTITUTE(E$1,"standard",""),"|Float","")&amp;IF(OR($L304=TRUE,$A304=0,MOD($A304,ChapterTable!$R$20)&lt;&gt;0),"","보스")&amp;"인게임누적곱배수",ChapterTable!$R:$S,2,0)^C304
    +VLOOKUP(SUBSTITUTE(SUBSTITUTE(E$1,"standard",""),"|Float","")&amp;IF(OR($L304=TRUE,$A304=0,MOD($A304,ChapterTable!$R$20)&lt;&gt;0),"","보스")&amp;"인게임누적합배수",ChapterTable!$R:$S,2,0)*C304)
  )
  )
  )
)</f>
        <v>1275.75</v>
      </c>
      <c r="F304" s="1">
        <f ca="1">IF(AND($A304=0,$B304=1),
    VLOOKUP(1,ChapterTable!$1:$1048576,MATCH("최종"&amp;SUBSTITUTE(SUBSTITUTE(F$1,"standard",""),"|Float",""),ChapterTable!$1:$1,0),0)*ChapterTable!$P$17,
  IF(AND($A304=0,$B304=0),
    F305,
  IF($B304=0,
    VLOOKUP($A304,ChapterTable!$1:$1048576,MATCH("최종"&amp;SUBSTITUTE(SUBSTITUTE(F$1,"standard",""),"|Float",""),ChapterTable!$1:$1,0),0),
  IF($B304=1,
    IF($L304=FALSE,
      VLOOKUP($A304,ChapterTable!$1:$1048576,MATCH("최종"&amp;SUBSTITUTE(SUBSTITUTE(F$1,"standard",""),"|Float",""),ChapterTable!$1:$1,0),0),
      VLOOKUP($A304-ChapterTable!$P$11,ChapterTable!$1:$1048576,MATCH("최종"&amp;SUBSTITUTE(SUBSTITUTE(F$1,"standard",""),"|Float",""),ChapterTable!$1:$1,0),0)*ChapterTable!$P$14
    ),
  OFFSET(F304,-$B304+IF($L304,1,0),0)*
    (VLOOKUP(SUBSTITUTE(SUBSTITUTE(F$1,"standard",""),"|Float","")&amp;IF(OR($L304=TRUE,$A304=0,MOD($A304,ChapterTable!$R$20)&lt;&gt;0),"","보스")&amp;"인게임누적곱배수",ChapterTable!$R:$S,2,0)^D304
    +VLOOKUP(SUBSTITUTE(SUBSTITUTE(F$1,"standard",""),"|Float","")&amp;IF(OR($L304=TRUE,$A304=0,MOD($A304,ChapterTable!$R$20)&lt;&gt;0),"","보스")&amp;"인게임누적합배수",ChapterTable!$R:$S,2,0)*D304)
  )
  )
  )
)</f>
        <v>408.1640625</v>
      </c>
      <c r="G304" t="s">
        <v>715</v>
      </c>
      <c r="J304" t="str">
        <f>IF(ISBLANK(I304),"",
IFERROR(VLOOKUP(I304,[1]StringTable!$1:$1048576,MATCH("kor|String",[1]StringTable!$1:$1,0),0),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37"/>
        <v>0.5</v>
      </c>
      <c r="AJ304">
        <f t="shared" si="35"/>
        <v>0.54666666600000002</v>
      </c>
      <c r="AK304">
        <f t="shared" si="36"/>
        <v>1</v>
      </c>
      <c r="AL304">
        <v>0</v>
      </c>
    </row>
    <row r="305" spans="1:38" x14ac:dyDescent="0.3">
      <c r="A305">
        <v>6</v>
      </c>
      <c r="B305">
        <v>17</v>
      </c>
      <c r="C305">
        <f>IF(OR($L305=TRUE,$A305=0,MOD($A305,ChapterTable!$R$20)&lt;&gt;0),
MAX(0,INT(($B305+ChapterTable!$P$26+VLOOKUP(SUBSTITUTE(C$1,"성장단계","")&amp;"단계오프셋",ChapterTable!$R:$S,2,0))/ChapterTable!$P$23)),
MAX(0,INT(($B305+ChapterTable!$R$26+VLOOKUP(SUBSTITUTE(C$1,"성장단계","")&amp;"보스단계오프셋",ChapterTable!$R:$S,2,0))/ChapterTable!$R$23)))</f>
        <v>2</v>
      </c>
      <c r="D305">
        <f>IF(OR($L305=TRUE,$A305=0,MOD($A305,ChapterTable!$R$20)&lt;&gt;0),
MAX(0,INT(($B305+ChapterTable!$P$26+VLOOKUP(SUBSTITUTE(D$1,"성장단계","")&amp;"단계오프셋",ChapterTable!$R:$S,2,0))/ChapterTable!$P$23)),
MAX(0,INT(($B305+ChapterTable!$R$26+VLOOKUP(SUBSTITUTE(D$1,"성장단계","")&amp;"보스단계오프셋",ChapterTable!$R:$S,2,0))/ChapterTable!$R$23)))</f>
        <v>1</v>
      </c>
      <c r="E305" s="1">
        <f ca="1">IF(AND($A305=0,$B305=1),
    VLOOKUP(1,ChapterTable!$1:$1048576,MATCH("최종"&amp;SUBSTITUTE(SUBSTITUTE(E$1,"standard",""),"|Float",""),ChapterTable!$1:$1,0),0)*ChapterTable!$P$17,
  IF(AND($A305=0,$B305=0),
    E306,
  IF($B305=0,
    VLOOKUP($A305,ChapterTable!$1:$1048576,MATCH("최종"&amp;SUBSTITUTE(SUBSTITUTE(E$1,"standard",""),"|Float",""),ChapterTable!$1:$1,0),0),
  IF($B305=1,
    IF($L305=FALSE,
      VLOOKUP($A305,ChapterTable!$1:$1048576,MATCH("최종"&amp;SUBSTITUTE(SUBSTITUTE(E$1,"standard",""),"|Float",""),ChapterTable!$1:$1,0),0),
      VLOOKUP($A305-ChapterTable!$P$11,ChapterTable!$1:$1048576,MATCH("최종"&amp;SUBSTITUTE(SUBSTITUTE(E$1,"standard",""),"|Float",""),ChapterTable!$1:$1,0),0)*ChapterTable!$P$14
    ),
  OFFSET(E305,-$B305+IF($L305,1,0),0)*IF($B305&gt;OFFSET($B305,1,0),ChapterTable!$R$17,1)*
    (VLOOKUP(SUBSTITUTE(SUBSTITUTE(E$1,"standard",""),"|Float","")&amp;IF(OR($L305=TRUE,$A305=0,MOD($A305,ChapterTable!$R$20)&lt;&gt;0),"","보스")&amp;"인게임누적곱배수",ChapterTable!$R:$S,2,0)^C305
    +VLOOKUP(SUBSTITUTE(SUBSTITUTE(E$1,"standard",""),"|Float","")&amp;IF(OR($L305=TRUE,$A305=0,MOD($A305,ChapterTable!$R$20)&lt;&gt;0),"","보스")&amp;"인게임누적합배수",ChapterTable!$R:$S,2,0)*C305)
  )
  )
  )
)</f>
        <v>1275.75</v>
      </c>
      <c r="F305" s="1">
        <f ca="1">IF(AND($A305=0,$B305=1),
    VLOOKUP(1,ChapterTable!$1:$1048576,MATCH("최종"&amp;SUBSTITUTE(SUBSTITUTE(F$1,"standard",""),"|Float",""),ChapterTable!$1:$1,0),0)*ChapterTable!$P$17,
  IF(AND($A305=0,$B305=0),
    F306,
  IF($B305=0,
    VLOOKUP($A305,ChapterTable!$1:$1048576,MATCH("최종"&amp;SUBSTITUTE(SUBSTITUTE(F$1,"standard",""),"|Float",""),ChapterTable!$1:$1,0),0),
  IF($B305=1,
    IF($L305=FALSE,
      VLOOKUP($A305,ChapterTable!$1:$1048576,MATCH("최종"&amp;SUBSTITUTE(SUBSTITUTE(F$1,"standard",""),"|Float",""),ChapterTable!$1:$1,0),0),
      VLOOKUP($A305-ChapterTable!$P$11,ChapterTable!$1:$1048576,MATCH("최종"&amp;SUBSTITUTE(SUBSTITUTE(F$1,"standard",""),"|Float",""),ChapterTable!$1:$1,0),0)*ChapterTable!$P$14
    ),
  OFFSET(F305,-$B305+IF($L305,1,0),0)*
    (VLOOKUP(SUBSTITUTE(SUBSTITUTE(F$1,"standard",""),"|Float","")&amp;IF(OR($L305=TRUE,$A305=0,MOD($A305,ChapterTable!$R$20)&lt;&gt;0),"","보스")&amp;"인게임누적곱배수",ChapterTable!$R:$S,2,0)^D305
    +VLOOKUP(SUBSTITUTE(SUBSTITUTE(F$1,"standard",""),"|Float","")&amp;IF(OR($L305=TRUE,$A305=0,MOD($A305,ChapterTable!$R$20)&lt;&gt;0),"","보스")&amp;"인게임누적합배수",ChapterTable!$R:$S,2,0)*D305)
  )
  )
  )
)</f>
        <v>408.1640625</v>
      </c>
      <c r="G305" t="s">
        <v>715</v>
      </c>
      <c r="J305" t="str">
        <f>IF(ISBLANK(I305),"",
IFERROR(VLOOKUP(I305,[1]StringTable!$1:$1048576,MATCH("kor|String",[1]StringTable!$1:$1,0),0),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37"/>
        <v>0.5</v>
      </c>
      <c r="AJ305">
        <f t="shared" si="35"/>
        <v>0.54666666600000002</v>
      </c>
      <c r="AK305">
        <f t="shared" si="36"/>
        <v>1</v>
      </c>
      <c r="AL305">
        <v>0</v>
      </c>
    </row>
    <row r="306" spans="1:38" x14ac:dyDescent="0.3">
      <c r="A306">
        <v>6</v>
      </c>
      <c r="B306">
        <v>18</v>
      </c>
      <c r="C306">
        <f>IF(OR($L306=TRUE,$A306=0,MOD($A306,ChapterTable!$R$20)&lt;&gt;0),
MAX(0,INT(($B306+ChapterTable!$P$26+VLOOKUP(SUBSTITUTE(C$1,"성장단계","")&amp;"단계오프셋",ChapterTable!$R:$S,2,0))/ChapterTable!$P$23)),
MAX(0,INT(($B306+ChapterTable!$R$26+VLOOKUP(SUBSTITUTE(C$1,"성장단계","")&amp;"보스단계오프셋",ChapterTable!$R:$S,2,0))/ChapterTable!$R$23)))</f>
        <v>2</v>
      </c>
      <c r="D306">
        <f>IF(OR($L306=TRUE,$A306=0,MOD($A306,ChapterTable!$R$20)&lt;&gt;0),
MAX(0,INT(($B306+ChapterTable!$P$26+VLOOKUP(SUBSTITUTE(D$1,"성장단계","")&amp;"단계오프셋",ChapterTable!$R:$S,2,0))/ChapterTable!$P$23)),
MAX(0,INT(($B306+ChapterTable!$R$26+VLOOKUP(SUBSTITUTE(D$1,"성장단계","")&amp;"보스단계오프셋",ChapterTable!$R:$S,2,0))/ChapterTable!$R$23)))</f>
        <v>1</v>
      </c>
      <c r="E306" s="1">
        <f ca="1">IF(AND($A306=0,$B306=1),
    VLOOKUP(1,ChapterTable!$1:$1048576,MATCH("최종"&amp;SUBSTITUTE(SUBSTITUTE(E$1,"standard",""),"|Float",""),ChapterTable!$1:$1,0),0)*ChapterTable!$P$17,
  IF(AND($A306=0,$B306=0),
    E307,
  IF($B306=0,
    VLOOKUP($A306,ChapterTable!$1:$1048576,MATCH("최종"&amp;SUBSTITUTE(SUBSTITUTE(E$1,"standard",""),"|Float",""),ChapterTable!$1:$1,0),0),
  IF($B306=1,
    IF($L306=FALSE,
      VLOOKUP($A306,ChapterTable!$1:$1048576,MATCH("최종"&amp;SUBSTITUTE(SUBSTITUTE(E$1,"standard",""),"|Float",""),ChapterTable!$1:$1,0),0),
      VLOOKUP($A306-ChapterTable!$P$11,ChapterTable!$1:$1048576,MATCH("최종"&amp;SUBSTITUTE(SUBSTITUTE(E$1,"standard",""),"|Float",""),ChapterTable!$1:$1,0),0)*ChapterTable!$P$14
    ),
  OFFSET(E306,-$B306+IF($L306,1,0),0)*IF($B306&gt;OFFSET($B306,1,0),ChapterTable!$R$17,1)*
    (VLOOKUP(SUBSTITUTE(SUBSTITUTE(E$1,"standard",""),"|Float","")&amp;IF(OR($L306=TRUE,$A306=0,MOD($A306,ChapterTable!$R$20)&lt;&gt;0),"","보스")&amp;"인게임누적곱배수",ChapterTable!$R:$S,2,0)^C306
    +VLOOKUP(SUBSTITUTE(SUBSTITUTE(E$1,"standard",""),"|Float","")&amp;IF(OR($L306=TRUE,$A306=0,MOD($A306,ChapterTable!$R$20)&lt;&gt;0),"","보스")&amp;"인게임누적합배수",ChapterTable!$R:$S,2,0)*C306)
  )
  )
  )
)</f>
        <v>1275.75</v>
      </c>
      <c r="F306" s="1">
        <f ca="1">IF(AND($A306=0,$B306=1),
    VLOOKUP(1,ChapterTable!$1:$1048576,MATCH("최종"&amp;SUBSTITUTE(SUBSTITUTE(F$1,"standard",""),"|Float",""),ChapterTable!$1:$1,0),0)*ChapterTable!$P$17,
  IF(AND($A306=0,$B306=0),
    F307,
  IF($B306=0,
    VLOOKUP($A306,ChapterTable!$1:$1048576,MATCH("최종"&amp;SUBSTITUTE(SUBSTITUTE(F$1,"standard",""),"|Float",""),ChapterTable!$1:$1,0),0),
  IF($B306=1,
    IF($L306=FALSE,
      VLOOKUP($A306,ChapterTable!$1:$1048576,MATCH("최종"&amp;SUBSTITUTE(SUBSTITUTE(F$1,"standard",""),"|Float",""),ChapterTable!$1:$1,0),0),
      VLOOKUP($A306-ChapterTable!$P$11,ChapterTable!$1:$1048576,MATCH("최종"&amp;SUBSTITUTE(SUBSTITUTE(F$1,"standard",""),"|Float",""),ChapterTable!$1:$1,0),0)*ChapterTable!$P$14
    ),
  OFFSET(F306,-$B306+IF($L306,1,0),0)*
    (VLOOKUP(SUBSTITUTE(SUBSTITUTE(F$1,"standard",""),"|Float","")&amp;IF(OR($L306=TRUE,$A306=0,MOD($A306,ChapterTable!$R$20)&lt;&gt;0),"","보스")&amp;"인게임누적곱배수",ChapterTable!$R:$S,2,0)^D306
    +VLOOKUP(SUBSTITUTE(SUBSTITUTE(F$1,"standard",""),"|Float","")&amp;IF(OR($L306=TRUE,$A306=0,MOD($A306,ChapterTable!$R$20)&lt;&gt;0),"","보스")&amp;"인게임누적합배수",ChapterTable!$R:$S,2,0)*D306)
  )
  )
  )
)</f>
        <v>408.1640625</v>
      </c>
      <c r="G306" t="s">
        <v>715</v>
      </c>
      <c r="J306" t="str">
        <f>IF(ISBLANK(I306),"",
IFERROR(VLOOKUP(I306,[1]StringTable!$1:$1048576,MATCH("kor|String",[1]StringTable!$1:$1,0),0),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37"/>
        <v>0.5</v>
      </c>
      <c r="AJ306">
        <f t="shared" si="35"/>
        <v>0.54666666600000002</v>
      </c>
      <c r="AK306">
        <f t="shared" si="36"/>
        <v>1</v>
      </c>
      <c r="AL306">
        <v>0</v>
      </c>
    </row>
    <row r="307" spans="1:38" x14ac:dyDescent="0.3">
      <c r="A307">
        <v>6</v>
      </c>
      <c r="B307">
        <v>19</v>
      </c>
      <c r="C307">
        <f>IF(OR($L307=TRUE,$A307=0,MOD($A307,ChapterTable!$R$20)&lt;&gt;0),
MAX(0,INT(($B307+ChapterTable!$P$26+VLOOKUP(SUBSTITUTE(C$1,"성장단계","")&amp;"단계오프셋",ChapterTable!$R:$S,2,0))/ChapterTable!$P$23)),
MAX(0,INT(($B307+ChapterTable!$R$26+VLOOKUP(SUBSTITUTE(C$1,"성장단계","")&amp;"보스단계오프셋",ChapterTable!$R:$S,2,0))/ChapterTable!$R$23)))</f>
        <v>2</v>
      </c>
      <c r="D307">
        <f>IF(OR($L307=TRUE,$A307=0,MOD($A307,ChapterTable!$R$20)&lt;&gt;0),
MAX(0,INT(($B307+ChapterTable!$P$26+VLOOKUP(SUBSTITUTE(D$1,"성장단계","")&amp;"단계오프셋",ChapterTable!$R:$S,2,0))/ChapterTable!$P$23)),
MAX(0,INT(($B307+ChapterTable!$R$26+VLOOKUP(SUBSTITUTE(D$1,"성장단계","")&amp;"보스단계오프셋",ChapterTable!$R:$S,2,0))/ChapterTable!$R$23)))</f>
        <v>1</v>
      </c>
      <c r="E307" s="1">
        <f ca="1">IF(AND($A307=0,$B307=1),
    VLOOKUP(1,ChapterTable!$1:$1048576,MATCH("최종"&amp;SUBSTITUTE(SUBSTITUTE(E$1,"standard",""),"|Float",""),ChapterTable!$1:$1,0),0)*ChapterTable!$P$17,
  IF(AND($A307=0,$B307=0),
    E308,
  IF($B307=0,
    VLOOKUP($A307,ChapterTable!$1:$1048576,MATCH("최종"&amp;SUBSTITUTE(SUBSTITUTE(E$1,"standard",""),"|Float",""),ChapterTable!$1:$1,0),0),
  IF($B307=1,
    IF($L307=FALSE,
      VLOOKUP($A307,ChapterTable!$1:$1048576,MATCH("최종"&amp;SUBSTITUTE(SUBSTITUTE(E$1,"standard",""),"|Float",""),ChapterTable!$1:$1,0),0),
      VLOOKUP($A307-ChapterTable!$P$11,ChapterTable!$1:$1048576,MATCH("최종"&amp;SUBSTITUTE(SUBSTITUTE(E$1,"standard",""),"|Float",""),ChapterTable!$1:$1,0),0)*ChapterTable!$P$14
    ),
  OFFSET(E307,-$B307+IF($L307,1,0),0)*IF($B307&gt;OFFSET($B307,1,0),ChapterTable!$R$17,1)*
    (VLOOKUP(SUBSTITUTE(SUBSTITUTE(E$1,"standard",""),"|Float","")&amp;IF(OR($L307=TRUE,$A307=0,MOD($A307,ChapterTable!$R$20)&lt;&gt;0),"","보스")&amp;"인게임누적곱배수",ChapterTable!$R:$S,2,0)^C307
    +VLOOKUP(SUBSTITUTE(SUBSTITUTE(E$1,"standard",""),"|Float","")&amp;IF(OR($L307=TRUE,$A307=0,MOD($A307,ChapterTable!$R$20)&lt;&gt;0),"","보스")&amp;"인게임누적합배수",ChapterTable!$R:$S,2,0)*C307)
  )
  )
  )
)</f>
        <v>1275.75</v>
      </c>
      <c r="F307" s="1">
        <f ca="1">IF(AND($A307=0,$B307=1),
    VLOOKUP(1,ChapterTable!$1:$1048576,MATCH("최종"&amp;SUBSTITUTE(SUBSTITUTE(F$1,"standard",""),"|Float",""),ChapterTable!$1:$1,0),0)*ChapterTable!$P$17,
  IF(AND($A307=0,$B307=0),
    F308,
  IF($B307=0,
    VLOOKUP($A307,ChapterTable!$1:$1048576,MATCH("최종"&amp;SUBSTITUTE(SUBSTITUTE(F$1,"standard",""),"|Float",""),ChapterTable!$1:$1,0),0),
  IF($B307=1,
    IF($L307=FALSE,
      VLOOKUP($A307,ChapterTable!$1:$1048576,MATCH("최종"&amp;SUBSTITUTE(SUBSTITUTE(F$1,"standard",""),"|Float",""),ChapterTable!$1:$1,0),0),
      VLOOKUP($A307-ChapterTable!$P$11,ChapterTable!$1:$1048576,MATCH("최종"&amp;SUBSTITUTE(SUBSTITUTE(F$1,"standard",""),"|Float",""),ChapterTable!$1:$1,0),0)*ChapterTable!$P$14
    ),
  OFFSET(F307,-$B307+IF($L307,1,0),0)*
    (VLOOKUP(SUBSTITUTE(SUBSTITUTE(F$1,"standard",""),"|Float","")&amp;IF(OR($L307=TRUE,$A307=0,MOD($A307,ChapterTable!$R$20)&lt;&gt;0),"","보스")&amp;"인게임누적곱배수",ChapterTable!$R:$S,2,0)^D307
    +VLOOKUP(SUBSTITUTE(SUBSTITUTE(F$1,"standard",""),"|Float","")&amp;IF(OR($L307=TRUE,$A307=0,MOD($A307,ChapterTable!$R$20)&lt;&gt;0),"","보스")&amp;"인게임누적합배수",ChapterTable!$R:$S,2,0)*D307)
  )
  )
  )
)</f>
        <v>408.1640625</v>
      </c>
      <c r="G307" t="s">
        <v>715</v>
      </c>
      <c r="J307" t="str">
        <f>IF(ISBLANK(I307),"",
IFERROR(VLOOKUP(I307,[1]StringTable!$1:$1048576,MATCH("kor|String",[1]StringTable!$1:$1,0),0),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37"/>
        <v>0.5</v>
      </c>
      <c r="AJ307">
        <f t="shared" si="35"/>
        <v>0.54666666600000002</v>
      </c>
      <c r="AK307">
        <f t="shared" si="36"/>
        <v>1</v>
      </c>
      <c r="AL307">
        <v>0</v>
      </c>
    </row>
    <row r="308" spans="1:38" x14ac:dyDescent="0.3">
      <c r="A308">
        <v>6</v>
      </c>
      <c r="B308">
        <v>20</v>
      </c>
      <c r="C308">
        <f>IF(OR($L308=TRUE,$A308=0,MOD($A308,ChapterTable!$R$20)&lt;&gt;0),
MAX(0,INT(($B308+ChapterTable!$P$26+VLOOKUP(SUBSTITUTE(C$1,"성장단계","")&amp;"단계오프셋",ChapterTable!$R:$S,2,0))/ChapterTable!$P$23)),
MAX(0,INT(($B308+ChapterTable!$R$26+VLOOKUP(SUBSTITUTE(C$1,"성장단계","")&amp;"보스단계오프셋",ChapterTable!$R:$S,2,0))/ChapterTable!$R$23)))</f>
        <v>2</v>
      </c>
      <c r="D308">
        <f>IF(OR($L308=TRUE,$A308=0,MOD($A308,ChapterTable!$R$20)&lt;&gt;0),
MAX(0,INT(($B308+ChapterTable!$P$26+VLOOKUP(SUBSTITUTE(D$1,"성장단계","")&amp;"단계오프셋",ChapterTable!$R:$S,2,0))/ChapterTable!$P$23)),
MAX(0,INT(($B308+ChapterTable!$R$26+VLOOKUP(SUBSTITUTE(D$1,"성장단계","")&amp;"보스단계오프셋",ChapterTable!$R:$S,2,0))/ChapterTable!$R$23)))</f>
        <v>1</v>
      </c>
      <c r="E308" s="1">
        <f ca="1">IF(AND($A308=0,$B308=1),
    VLOOKUP(1,ChapterTable!$1:$1048576,MATCH("최종"&amp;SUBSTITUTE(SUBSTITUTE(E$1,"standard",""),"|Float",""),ChapterTable!$1:$1,0),0)*ChapterTable!$P$17,
  IF(AND($A308=0,$B308=0),
    E309,
  IF($B308=0,
    VLOOKUP($A308,ChapterTable!$1:$1048576,MATCH("최종"&amp;SUBSTITUTE(SUBSTITUTE(E$1,"standard",""),"|Float",""),ChapterTable!$1:$1,0),0),
  IF($B308=1,
    IF($L308=FALSE,
      VLOOKUP($A308,ChapterTable!$1:$1048576,MATCH("최종"&amp;SUBSTITUTE(SUBSTITUTE(E$1,"standard",""),"|Float",""),ChapterTable!$1:$1,0),0),
      VLOOKUP($A308-ChapterTable!$P$11,ChapterTable!$1:$1048576,MATCH("최종"&amp;SUBSTITUTE(SUBSTITUTE(E$1,"standard",""),"|Float",""),ChapterTable!$1:$1,0),0)*ChapterTable!$P$14
    ),
  OFFSET(E308,-$B308+IF($L308,1,0),0)*IF($B308&gt;OFFSET($B308,1,0),ChapterTable!$R$17,1)*
    (VLOOKUP(SUBSTITUTE(SUBSTITUTE(E$1,"standard",""),"|Float","")&amp;IF(OR($L308=TRUE,$A308=0,MOD($A308,ChapterTable!$R$20)&lt;&gt;0),"","보스")&amp;"인게임누적곱배수",ChapterTable!$R:$S,2,0)^C308
    +VLOOKUP(SUBSTITUTE(SUBSTITUTE(E$1,"standard",""),"|Float","")&amp;IF(OR($L308=TRUE,$A308=0,MOD($A308,ChapterTable!$R$20)&lt;&gt;0),"","보스")&amp;"인게임누적합배수",ChapterTable!$R:$S,2,0)*C308)
  )
  )
  )
)</f>
        <v>1275.75</v>
      </c>
      <c r="F308" s="1">
        <f ca="1">IF(AND($A308=0,$B308=1),
    VLOOKUP(1,ChapterTable!$1:$1048576,MATCH("최종"&amp;SUBSTITUTE(SUBSTITUTE(F$1,"standard",""),"|Float",""),ChapterTable!$1:$1,0),0)*ChapterTable!$P$17,
  IF(AND($A308=0,$B308=0),
    F309,
  IF($B308=0,
    VLOOKUP($A308,ChapterTable!$1:$1048576,MATCH("최종"&amp;SUBSTITUTE(SUBSTITUTE(F$1,"standard",""),"|Float",""),ChapterTable!$1:$1,0),0),
  IF($B308=1,
    IF($L308=FALSE,
      VLOOKUP($A308,ChapterTable!$1:$1048576,MATCH("최종"&amp;SUBSTITUTE(SUBSTITUTE(F$1,"standard",""),"|Float",""),ChapterTable!$1:$1,0),0),
      VLOOKUP($A308-ChapterTable!$P$11,ChapterTable!$1:$1048576,MATCH("최종"&amp;SUBSTITUTE(SUBSTITUTE(F$1,"standard",""),"|Float",""),ChapterTable!$1:$1,0),0)*ChapterTable!$P$14
    ),
  OFFSET(F308,-$B308+IF($L308,1,0),0)*
    (VLOOKUP(SUBSTITUTE(SUBSTITUTE(F$1,"standard",""),"|Float","")&amp;IF(OR($L308=TRUE,$A308=0,MOD($A308,ChapterTable!$R$20)&lt;&gt;0),"","보스")&amp;"인게임누적곱배수",ChapterTable!$R:$S,2,0)^D308
    +VLOOKUP(SUBSTITUTE(SUBSTITUTE(F$1,"standard",""),"|Float","")&amp;IF(OR($L308=TRUE,$A308=0,MOD($A308,ChapterTable!$R$20)&lt;&gt;0),"","보스")&amp;"인게임누적합배수",ChapterTable!$R:$S,2,0)*D308)
  )
  )
  )
)</f>
        <v>408.1640625</v>
      </c>
      <c r="G308" t="s">
        <v>715</v>
      </c>
      <c r="J308" t="str">
        <f>IF(ISBLANK(I308),"",
IFERROR(VLOOKUP(I308,[1]StringTable!$1:$1048576,MATCH("kor|String",[1]StringTable!$1:$1,0),0),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37"/>
        <v>0.5</v>
      </c>
      <c r="AJ308">
        <f t="shared" si="35"/>
        <v>1</v>
      </c>
      <c r="AK308">
        <f t="shared" si="36"/>
        <v>2</v>
      </c>
      <c r="AL308">
        <v>0</v>
      </c>
    </row>
    <row r="309" spans="1:38" x14ac:dyDescent="0.3">
      <c r="A309">
        <v>6</v>
      </c>
      <c r="B309">
        <v>21</v>
      </c>
      <c r="C309">
        <f>IF(OR($L309=TRUE,$A309=0,MOD($A309,ChapterTable!$R$20)&lt;&gt;0),
MAX(0,INT(($B309+ChapterTable!$P$26+VLOOKUP(SUBSTITUTE(C$1,"성장단계","")&amp;"단계오프셋",ChapterTable!$R:$S,2,0))/ChapterTable!$P$23)),
MAX(0,INT(($B309+ChapterTable!$R$26+VLOOKUP(SUBSTITUTE(C$1,"성장단계","")&amp;"보스단계오프셋",ChapterTable!$R:$S,2,0))/ChapterTable!$R$23)))</f>
        <v>2</v>
      </c>
      <c r="D309">
        <f>IF(OR($L309=TRUE,$A309=0,MOD($A309,ChapterTable!$R$20)&lt;&gt;0),
MAX(0,INT(($B309+ChapterTable!$P$26+VLOOKUP(SUBSTITUTE(D$1,"성장단계","")&amp;"단계오프셋",ChapterTable!$R:$S,2,0))/ChapterTable!$P$23)),
MAX(0,INT(($B309+ChapterTable!$R$26+VLOOKUP(SUBSTITUTE(D$1,"성장단계","")&amp;"보스단계오프셋",ChapterTable!$R:$S,2,0))/ChapterTable!$R$23)))</f>
        <v>2</v>
      </c>
      <c r="E309" s="1">
        <f ca="1">IF(AND($A309=0,$B309=1),
    VLOOKUP(1,ChapterTable!$1:$1048576,MATCH("최종"&amp;SUBSTITUTE(SUBSTITUTE(E$1,"standard",""),"|Float",""),ChapterTable!$1:$1,0),0)*ChapterTable!$P$17,
  IF(AND($A309=0,$B309=0),
    E310,
  IF($B309=0,
    VLOOKUP($A309,ChapterTable!$1:$1048576,MATCH("최종"&amp;SUBSTITUTE(SUBSTITUTE(E$1,"standard",""),"|Float",""),ChapterTable!$1:$1,0),0),
  IF($B309=1,
    IF($L309=FALSE,
      VLOOKUP($A309,ChapterTable!$1:$1048576,MATCH("최종"&amp;SUBSTITUTE(SUBSTITUTE(E$1,"standard",""),"|Float",""),ChapterTable!$1:$1,0),0),
      VLOOKUP($A309-ChapterTable!$P$11,ChapterTable!$1:$1048576,MATCH("최종"&amp;SUBSTITUTE(SUBSTITUTE(E$1,"standard",""),"|Float",""),ChapterTable!$1:$1,0),0)*ChapterTable!$P$14
    ),
  OFFSET(E309,-$B309+IF($L309,1,0),0)*IF($B309&gt;OFFSET($B309,1,0),ChapterTable!$R$17,1)*
    (VLOOKUP(SUBSTITUTE(SUBSTITUTE(E$1,"standard",""),"|Float","")&amp;IF(OR($L309=TRUE,$A309=0,MOD($A309,ChapterTable!$R$20)&lt;&gt;0),"","보스")&amp;"인게임누적곱배수",ChapterTable!$R:$S,2,0)^C309
    +VLOOKUP(SUBSTITUTE(SUBSTITUTE(E$1,"standard",""),"|Float","")&amp;IF(OR($L309=TRUE,$A309=0,MOD($A309,ChapterTable!$R$20)&lt;&gt;0),"","보스")&amp;"인게임누적합배수",ChapterTable!$R:$S,2,0)*C309)
  )
  )
  )
)</f>
        <v>1275.75</v>
      </c>
      <c r="F309" s="1">
        <f ca="1">IF(AND($A309=0,$B309=1),
    VLOOKUP(1,ChapterTable!$1:$1048576,MATCH("최종"&amp;SUBSTITUTE(SUBSTITUTE(F$1,"standard",""),"|Float",""),ChapterTable!$1:$1,0),0)*ChapterTable!$P$17,
  IF(AND($A309=0,$B309=0),
    F310,
  IF($B309=0,
    VLOOKUP($A309,ChapterTable!$1:$1048576,MATCH("최종"&amp;SUBSTITUTE(SUBSTITUTE(F$1,"standard",""),"|Float",""),ChapterTable!$1:$1,0),0),
  IF($B309=1,
    IF($L309=FALSE,
      VLOOKUP($A309,ChapterTable!$1:$1048576,MATCH("최종"&amp;SUBSTITUTE(SUBSTITUTE(F$1,"standard",""),"|Float",""),ChapterTable!$1:$1,0),0),
      VLOOKUP($A309-ChapterTable!$P$11,ChapterTable!$1:$1048576,MATCH("최종"&amp;SUBSTITUTE(SUBSTITUTE(F$1,"standard",""),"|Float",""),ChapterTable!$1:$1,0),0)*ChapterTable!$P$14
    ),
  OFFSET(F309,-$B309+IF($L309,1,0),0)*
    (VLOOKUP(SUBSTITUTE(SUBSTITUTE(F$1,"standard",""),"|Float","")&amp;IF(OR($L309=TRUE,$A309=0,MOD($A309,ChapterTable!$R$20)&lt;&gt;0),"","보스")&amp;"인게임누적곱배수",ChapterTable!$R:$S,2,0)^D309
    +VLOOKUP(SUBSTITUTE(SUBSTITUTE(F$1,"standard",""),"|Float","")&amp;IF(OR($L309=TRUE,$A309=0,MOD($A309,ChapterTable!$R$20)&lt;&gt;0),"","보스")&amp;"인게임누적합배수",ChapterTable!$R:$S,2,0)*D309)
  )
  )
  )
)</f>
        <v>436.64062499999994</v>
      </c>
      <c r="G309" t="s">
        <v>715</v>
      </c>
      <c r="J309" t="str">
        <f>IF(ISBLANK(I309),"",
IFERROR(VLOOKUP(I309,[1]StringTable!$1:$1048576,MATCH("kor|String",[1]StringTable!$1:$1,0),0),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37"/>
        <v>0.33333333333333331</v>
      </c>
      <c r="AJ309">
        <f t="shared" si="35"/>
        <v>0.395555555</v>
      </c>
      <c r="AK309">
        <f t="shared" si="36"/>
        <v>1</v>
      </c>
      <c r="AL309">
        <v>0</v>
      </c>
    </row>
    <row r="310" spans="1:38" x14ac:dyDescent="0.3">
      <c r="A310">
        <v>6</v>
      </c>
      <c r="B310">
        <v>22</v>
      </c>
      <c r="C310">
        <f>IF(OR($L310=TRUE,$A310=0,MOD($A310,ChapterTable!$R$20)&lt;&gt;0),
MAX(0,INT(($B310+ChapterTable!$P$26+VLOOKUP(SUBSTITUTE(C$1,"성장단계","")&amp;"단계오프셋",ChapterTable!$R:$S,2,0))/ChapterTable!$P$23)),
MAX(0,INT(($B310+ChapterTable!$R$26+VLOOKUP(SUBSTITUTE(C$1,"성장단계","")&amp;"보스단계오프셋",ChapterTable!$R:$S,2,0))/ChapterTable!$R$23)))</f>
        <v>2</v>
      </c>
      <c r="D310">
        <f>IF(OR($L310=TRUE,$A310=0,MOD($A310,ChapterTable!$R$20)&lt;&gt;0),
MAX(0,INT(($B310+ChapterTable!$P$26+VLOOKUP(SUBSTITUTE(D$1,"성장단계","")&amp;"단계오프셋",ChapterTable!$R:$S,2,0))/ChapterTable!$P$23)),
MAX(0,INT(($B310+ChapterTable!$R$26+VLOOKUP(SUBSTITUTE(D$1,"성장단계","")&amp;"보스단계오프셋",ChapterTable!$R:$S,2,0))/ChapterTable!$R$23)))</f>
        <v>2</v>
      </c>
      <c r="E310" s="1">
        <f ca="1">IF(AND($A310=0,$B310=1),
    VLOOKUP(1,ChapterTable!$1:$1048576,MATCH("최종"&amp;SUBSTITUTE(SUBSTITUTE(E$1,"standard",""),"|Float",""),ChapterTable!$1:$1,0),0)*ChapterTable!$P$17,
  IF(AND($A310=0,$B310=0),
    E311,
  IF($B310=0,
    VLOOKUP($A310,ChapterTable!$1:$1048576,MATCH("최종"&amp;SUBSTITUTE(SUBSTITUTE(E$1,"standard",""),"|Float",""),ChapterTable!$1:$1,0),0),
  IF($B310=1,
    IF($L310=FALSE,
      VLOOKUP($A310,ChapterTable!$1:$1048576,MATCH("최종"&amp;SUBSTITUTE(SUBSTITUTE(E$1,"standard",""),"|Float",""),ChapterTable!$1:$1,0),0),
      VLOOKUP($A310-ChapterTable!$P$11,ChapterTable!$1:$1048576,MATCH("최종"&amp;SUBSTITUTE(SUBSTITUTE(E$1,"standard",""),"|Float",""),ChapterTable!$1:$1,0),0)*ChapterTable!$P$14
    ),
  OFFSET(E310,-$B310+IF($L310,1,0),0)*IF($B310&gt;OFFSET($B310,1,0),ChapterTable!$R$17,1)*
    (VLOOKUP(SUBSTITUTE(SUBSTITUTE(E$1,"standard",""),"|Float","")&amp;IF(OR($L310=TRUE,$A310=0,MOD($A310,ChapterTable!$R$20)&lt;&gt;0),"","보스")&amp;"인게임누적곱배수",ChapterTable!$R:$S,2,0)^C310
    +VLOOKUP(SUBSTITUTE(SUBSTITUTE(E$1,"standard",""),"|Float","")&amp;IF(OR($L310=TRUE,$A310=0,MOD($A310,ChapterTable!$R$20)&lt;&gt;0),"","보스")&amp;"인게임누적합배수",ChapterTable!$R:$S,2,0)*C310)
  )
  )
  )
)</f>
        <v>1275.75</v>
      </c>
      <c r="F310" s="1">
        <f ca="1">IF(AND($A310=0,$B310=1),
    VLOOKUP(1,ChapterTable!$1:$1048576,MATCH("최종"&amp;SUBSTITUTE(SUBSTITUTE(F$1,"standard",""),"|Float",""),ChapterTable!$1:$1,0),0)*ChapterTable!$P$17,
  IF(AND($A310=0,$B310=0),
    F311,
  IF($B310=0,
    VLOOKUP($A310,ChapterTable!$1:$1048576,MATCH("최종"&amp;SUBSTITUTE(SUBSTITUTE(F$1,"standard",""),"|Float",""),ChapterTable!$1:$1,0),0),
  IF($B310=1,
    IF($L310=FALSE,
      VLOOKUP($A310,ChapterTable!$1:$1048576,MATCH("최종"&amp;SUBSTITUTE(SUBSTITUTE(F$1,"standard",""),"|Float",""),ChapterTable!$1:$1,0),0),
      VLOOKUP($A310-ChapterTable!$P$11,ChapterTable!$1:$1048576,MATCH("최종"&amp;SUBSTITUTE(SUBSTITUTE(F$1,"standard",""),"|Float",""),ChapterTable!$1:$1,0),0)*ChapterTable!$P$14
    ),
  OFFSET(F310,-$B310+IF($L310,1,0),0)*
    (VLOOKUP(SUBSTITUTE(SUBSTITUTE(F$1,"standard",""),"|Float","")&amp;IF(OR($L310=TRUE,$A310=0,MOD($A310,ChapterTable!$R$20)&lt;&gt;0),"","보스")&amp;"인게임누적곱배수",ChapterTable!$R:$S,2,0)^D310
    +VLOOKUP(SUBSTITUTE(SUBSTITUTE(F$1,"standard",""),"|Float","")&amp;IF(OR($L310=TRUE,$A310=0,MOD($A310,ChapterTable!$R$20)&lt;&gt;0),"","보스")&amp;"인게임누적합배수",ChapterTable!$R:$S,2,0)*D310)
  )
  )
  )
)</f>
        <v>436.64062499999994</v>
      </c>
      <c r="G310" t="s">
        <v>715</v>
      </c>
      <c r="J310" t="str">
        <f>IF(ISBLANK(I310),"",
IFERROR(VLOOKUP(I310,[1]StringTable!$1:$1048576,MATCH("kor|String",[1]StringTable!$1:$1,0),0),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37"/>
        <v>0.33333333333333331</v>
      </c>
      <c r="AJ310">
        <f t="shared" si="35"/>
        <v>0.395555555</v>
      </c>
      <c r="AK310">
        <f t="shared" si="36"/>
        <v>1</v>
      </c>
      <c r="AL310">
        <v>0</v>
      </c>
    </row>
    <row r="311" spans="1:38" x14ac:dyDescent="0.3">
      <c r="A311">
        <v>6</v>
      </c>
      <c r="B311">
        <v>23</v>
      </c>
      <c r="C311">
        <f>IF(OR($L311=TRUE,$A311=0,MOD($A311,ChapterTable!$R$20)&lt;&gt;0),
MAX(0,INT(($B311+ChapterTable!$P$26+VLOOKUP(SUBSTITUTE(C$1,"성장단계","")&amp;"단계오프셋",ChapterTable!$R:$S,2,0))/ChapterTable!$P$23)),
MAX(0,INT(($B311+ChapterTable!$R$26+VLOOKUP(SUBSTITUTE(C$1,"성장단계","")&amp;"보스단계오프셋",ChapterTable!$R:$S,2,0))/ChapterTable!$R$23)))</f>
        <v>2</v>
      </c>
      <c r="D311">
        <f>IF(OR($L311=TRUE,$A311=0,MOD($A311,ChapterTable!$R$20)&lt;&gt;0),
MAX(0,INT(($B311+ChapterTable!$P$26+VLOOKUP(SUBSTITUTE(D$1,"성장단계","")&amp;"단계오프셋",ChapterTable!$R:$S,2,0))/ChapterTable!$P$23)),
MAX(0,INT(($B311+ChapterTable!$R$26+VLOOKUP(SUBSTITUTE(D$1,"성장단계","")&amp;"보스단계오프셋",ChapterTable!$R:$S,2,0))/ChapterTable!$R$23)))</f>
        <v>2</v>
      </c>
      <c r="E311" s="1">
        <f ca="1">IF(AND($A311=0,$B311=1),
    VLOOKUP(1,ChapterTable!$1:$1048576,MATCH("최종"&amp;SUBSTITUTE(SUBSTITUTE(E$1,"standard",""),"|Float",""),ChapterTable!$1:$1,0),0)*ChapterTable!$P$17,
  IF(AND($A311=0,$B311=0),
    E312,
  IF($B311=0,
    VLOOKUP($A311,ChapterTable!$1:$1048576,MATCH("최종"&amp;SUBSTITUTE(SUBSTITUTE(E$1,"standard",""),"|Float",""),ChapterTable!$1:$1,0),0),
  IF($B311=1,
    IF($L311=FALSE,
      VLOOKUP($A311,ChapterTable!$1:$1048576,MATCH("최종"&amp;SUBSTITUTE(SUBSTITUTE(E$1,"standard",""),"|Float",""),ChapterTable!$1:$1,0),0),
      VLOOKUP($A311-ChapterTable!$P$11,ChapterTable!$1:$1048576,MATCH("최종"&amp;SUBSTITUTE(SUBSTITUTE(E$1,"standard",""),"|Float",""),ChapterTable!$1:$1,0),0)*ChapterTable!$P$14
    ),
  OFFSET(E311,-$B311+IF($L311,1,0),0)*IF($B311&gt;OFFSET($B311,1,0),ChapterTable!$R$17,1)*
    (VLOOKUP(SUBSTITUTE(SUBSTITUTE(E$1,"standard",""),"|Float","")&amp;IF(OR($L311=TRUE,$A311=0,MOD($A311,ChapterTable!$R$20)&lt;&gt;0),"","보스")&amp;"인게임누적곱배수",ChapterTable!$R:$S,2,0)^C311
    +VLOOKUP(SUBSTITUTE(SUBSTITUTE(E$1,"standard",""),"|Float","")&amp;IF(OR($L311=TRUE,$A311=0,MOD($A311,ChapterTable!$R$20)&lt;&gt;0),"","보스")&amp;"인게임누적합배수",ChapterTable!$R:$S,2,0)*C311)
  )
  )
  )
)</f>
        <v>1275.75</v>
      </c>
      <c r="F311" s="1">
        <f ca="1">IF(AND($A311=0,$B311=1),
    VLOOKUP(1,ChapterTable!$1:$1048576,MATCH("최종"&amp;SUBSTITUTE(SUBSTITUTE(F$1,"standard",""),"|Float",""),ChapterTable!$1:$1,0),0)*ChapterTable!$P$17,
  IF(AND($A311=0,$B311=0),
    F312,
  IF($B311=0,
    VLOOKUP($A311,ChapterTable!$1:$1048576,MATCH("최종"&amp;SUBSTITUTE(SUBSTITUTE(F$1,"standard",""),"|Float",""),ChapterTable!$1:$1,0),0),
  IF($B311=1,
    IF($L311=FALSE,
      VLOOKUP($A311,ChapterTable!$1:$1048576,MATCH("최종"&amp;SUBSTITUTE(SUBSTITUTE(F$1,"standard",""),"|Float",""),ChapterTable!$1:$1,0),0),
      VLOOKUP($A311-ChapterTable!$P$11,ChapterTable!$1:$1048576,MATCH("최종"&amp;SUBSTITUTE(SUBSTITUTE(F$1,"standard",""),"|Float",""),ChapterTable!$1:$1,0),0)*ChapterTable!$P$14
    ),
  OFFSET(F311,-$B311+IF($L311,1,0),0)*
    (VLOOKUP(SUBSTITUTE(SUBSTITUTE(F$1,"standard",""),"|Float","")&amp;IF(OR($L311=TRUE,$A311=0,MOD($A311,ChapterTable!$R$20)&lt;&gt;0),"","보스")&amp;"인게임누적곱배수",ChapterTable!$R:$S,2,0)^D311
    +VLOOKUP(SUBSTITUTE(SUBSTITUTE(F$1,"standard",""),"|Float","")&amp;IF(OR($L311=TRUE,$A311=0,MOD($A311,ChapterTable!$R$20)&lt;&gt;0),"","보스")&amp;"인게임누적합배수",ChapterTable!$R:$S,2,0)*D311)
  )
  )
  )
)</f>
        <v>436.64062499999994</v>
      </c>
      <c r="G311" t="s">
        <v>715</v>
      </c>
      <c r="J311" t="str">
        <f>IF(ISBLANK(I311),"",
IFERROR(VLOOKUP(I311,[1]StringTable!$1:$1048576,MATCH("kor|String",[1]StringTable!$1:$1,0),0),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37"/>
        <v>0.33333333333333331</v>
      </c>
      <c r="AJ311">
        <f t="shared" si="35"/>
        <v>0.395555555</v>
      </c>
      <c r="AK311">
        <f t="shared" si="36"/>
        <v>1</v>
      </c>
      <c r="AL311">
        <v>0</v>
      </c>
    </row>
    <row r="312" spans="1:38" x14ac:dyDescent="0.3">
      <c r="A312">
        <v>6</v>
      </c>
      <c r="B312">
        <v>24</v>
      </c>
      <c r="C312">
        <f>IF(OR($L312=TRUE,$A312=0,MOD($A312,ChapterTable!$R$20)&lt;&gt;0),
MAX(0,INT(($B312+ChapterTable!$P$26+VLOOKUP(SUBSTITUTE(C$1,"성장단계","")&amp;"단계오프셋",ChapterTable!$R:$S,2,0))/ChapterTable!$P$23)),
MAX(0,INT(($B312+ChapterTable!$R$26+VLOOKUP(SUBSTITUTE(C$1,"성장단계","")&amp;"보스단계오프셋",ChapterTable!$R:$S,2,0))/ChapterTable!$R$23)))</f>
        <v>2</v>
      </c>
      <c r="D312">
        <f>IF(OR($L312=TRUE,$A312=0,MOD($A312,ChapterTable!$R$20)&lt;&gt;0),
MAX(0,INT(($B312+ChapterTable!$P$26+VLOOKUP(SUBSTITUTE(D$1,"성장단계","")&amp;"단계오프셋",ChapterTable!$R:$S,2,0))/ChapterTable!$P$23)),
MAX(0,INT(($B312+ChapterTable!$R$26+VLOOKUP(SUBSTITUTE(D$1,"성장단계","")&amp;"보스단계오프셋",ChapterTable!$R:$S,2,0))/ChapterTable!$R$23)))</f>
        <v>2</v>
      </c>
      <c r="E312" s="1">
        <f ca="1">IF(AND($A312=0,$B312=1),
    VLOOKUP(1,ChapterTable!$1:$1048576,MATCH("최종"&amp;SUBSTITUTE(SUBSTITUTE(E$1,"standard",""),"|Float",""),ChapterTable!$1:$1,0),0)*ChapterTable!$P$17,
  IF(AND($A312=0,$B312=0),
    E313,
  IF($B312=0,
    VLOOKUP($A312,ChapterTable!$1:$1048576,MATCH("최종"&amp;SUBSTITUTE(SUBSTITUTE(E$1,"standard",""),"|Float",""),ChapterTable!$1:$1,0),0),
  IF($B312=1,
    IF($L312=FALSE,
      VLOOKUP($A312,ChapterTable!$1:$1048576,MATCH("최종"&amp;SUBSTITUTE(SUBSTITUTE(E$1,"standard",""),"|Float",""),ChapterTable!$1:$1,0),0),
      VLOOKUP($A312-ChapterTable!$P$11,ChapterTable!$1:$1048576,MATCH("최종"&amp;SUBSTITUTE(SUBSTITUTE(E$1,"standard",""),"|Float",""),ChapterTable!$1:$1,0),0)*ChapterTable!$P$14
    ),
  OFFSET(E312,-$B312+IF($L312,1,0),0)*IF($B312&gt;OFFSET($B312,1,0),ChapterTable!$R$17,1)*
    (VLOOKUP(SUBSTITUTE(SUBSTITUTE(E$1,"standard",""),"|Float","")&amp;IF(OR($L312=TRUE,$A312=0,MOD($A312,ChapterTable!$R$20)&lt;&gt;0),"","보스")&amp;"인게임누적곱배수",ChapterTable!$R:$S,2,0)^C312
    +VLOOKUP(SUBSTITUTE(SUBSTITUTE(E$1,"standard",""),"|Float","")&amp;IF(OR($L312=TRUE,$A312=0,MOD($A312,ChapterTable!$R$20)&lt;&gt;0),"","보스")&amp;"인게임누적합배수",ChapterTable!$R:$S,2,0)*C312)
  )
  )
  )
)</f>
        <v>1275.75</v>
      </c>
      <c r="F312" s="1">
        <f ca="1">IF(AND($A312=0,$B312=1),
    VLOOKUP(1,ChapterTable!$1:$1048576,MATCH("최종"&amp;SUBSTITUTE(SUBSTITUTE(F$1,"standard",""),"|Float",""),ChapterTable!$1:$1,0),0)*ChapterTable!$P$17,
  IF(AND($A312=0,$B312=0),
    F313,
  IF($B312=0,
    VLOOKUP($A312,ChapterTable!$1:$1048576,MATCH("최종"&amp;SUBSTITUTE(SUBSTITUTE(F$1,"standard",""),"|Float",""),ChapterTable!$1:$1,0),0),
  IF($B312=1,
    IF($L312=FALSE,
      VLOOKUP($A312,ChapterTable!$1:$1048576,MATCH("최종"&amp;SUBSTITUTE(SUBSTITUTE(F$1,"standard",""),"|Float",""),ChapterTable!$1:$1,0),0),
      VLOOKUP($A312-ChapterTable!$P$11,ChapterTable!$1:$1048576,MATCH("최종"&amp;SUBSTITUTE(SUBSTITUTE(F$1,"standard",""),"|Float",""),ChapterTable!$1:$1,0),0)*ChapterTable!$P$14
    ),
  OFFSET(F312,-$B312+IF($L312,1,0),0)*
    (VLOOKUP(SUBSTITUTE(SUBSTITUTE(F$1,"standard",""),"|Float","")&amp;IF(OR($L312=TRUE,$A312=0,MOD($A312,ChapterTable!$R$20)&lt;&gt;0),"","보스")&amp;"인게임누적곱배수",ChapterTable!$R:$S,2,0)^D312
    +VLOOKUP(SUBSTITUTE(SUBSTITUTE(F$1,"standard",""),"|Float","")&amp;IF(OR($L312=TRUE,$A312=0,MOD($A312,ChapterTable!$R$20)&lt;&gt;0),"","보스")&amp;"인게임누적합배수",ChapterTable!$R:$S,2,0)*D312)
  )
  )
  )
)</f>
        <v>436.64062499999994</v>
      </c>
      <c r="G312" t="s">
        <v>715</v>
      </c>
      <c r="J312" t="str">
        <f>IF(ISBLANK(I312),"",
IFERROR(VLOOKUP(I312,[1]StringTable!$1:$1048576,MATCH("kor|String",[1]StringTable!$1:$1,0),0),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37"/>
        <v>0.33333333333333331</v>
      </c>
      <c r="AJ312">
        <f t="shared" si="35"/>
        <v>0.395555555</v>
      </c>
      <c r="AK312">
        <f t="shared" si="36"/>
        <v>1</v>
      </c>
      <c r="AL312">
        <v>0</v>
      </c>
    </row>
    <row r="313" spans="1:38" x14ac:dyDescent="0.3">
      <c r="A313">
        <v>6</v>
      </c>
      <c r="B313">
        <v>25</v>
      </c>
      <c r="C313">
        <f>IF(OR($L313=TRUE,$A313=0,MOD($A313,ChapterTable!$R$20)&lt;&gt;0),
MAX(0,INT(($B313+ChapterTable!$P$26+VLOOKUP(SUBSTITUTE(C$1,"성장단계","")&amp;"단계오프셋",ChapterTable!$R:$S,2,0))/ChapterTable!$P$23)),
MAX(0,INT(($B313+ChapterTable!$R$26+VLOOKUP(SUBSTITUTE(C$1,"성장단계","")&amp;"보스단계오프셋",ChapterTable!$R:$S,2,0))/ChapterTable!$R$23)))</f>
        <v>2</v>
      </c>
      <c r="D313">
        <f>IF(OR($L313=TRUE,$A313=0,MOD($A313,ChapterTable!$R$20)&lt;&gt;0),
MAX(0,INT(($B313+ChapterTable!$P$26+VLOOKUP(SUBSTITUTE(D$1,"성장단계","")&amp;"단계오프셋",ChapterTable!$R:$S,2,0))/ChapterTable!$P$23)),
MAX(0,INT(($B313+ChapterTable!$R$26+VLOOKUP(SUBSTITUTE(D$1,"성장단계","")&amp;"보스단계오프셋",ChapterTable!$R:$S,2,0))/ChapterTable!$R$23)))</f>
        <v>2</v>
      </c>
      <c r="E313" s="1">
        <f ca="1">IF(AND($A313=0,$B313=1),
    VLOOKUP(1,ChapterTable!$1:$1048576,MATCH("최종"&amp;SUBSTITUTE(SUBSTITUTE(E$1,"standard",""),"|Float",""),ChapterTable!$1:$1,0),0)*ChapterTable!$P$17,
  IF(AND($A313=0,$B313=0),
    E314,
  IF($B313=0,
    VLOOKUP($A313,ChapterTable!$1:$1048576,MATCH("최종"&amp;SUBSTITUTE(SUBSTITUTE(E$1,"standard",""),"|Float",""),ChapterTable!$1:$1,0),0),
  IF($B313=1,
    IF($L313=FALSE,
      VLOOKUP($A313,ChapterTable!$1:$1048576,MATCH("최종"&amp;SUBSTITUTE(SUBSTITUTE(E$1,"standard",""),"|Float",""),ChapterTable!$1:$1,0),0),
      VLOOKUP($A313-ChapterTable!$P$11,ChapterTable!$1:$1048576,MATCH("최종"&amp;SUBSTITUTE(SUBSTITUTE(E$1,"standard",""),"|Float",""),ChapterTable!$1:$1,0),0)*ChapterTable!$P$14
    ),
  OFFSET(E313,-$B313+IF($L313,1,0),0)*IF($B313&gt;OFFSET($B313,1,0),ChapterTable!$R$17,1)*
    (VLOOKUP(SUBSTITUTE(SUBSTITUTE(E$1,"standard",""),"|Float","")&amp;IF(OR($L313=TRUE,$A313=0,MOD($A313,ChapterTable!$R$20)&lt;&gt;0),"","보스")&amp;"인게임누적곱배수",ChapterTable!$R:$S,2,0)^C313
    +VLOOKUP(SUBSTITUTE(SUBSTITUTE(E$1,"standard",""),"|Float","")&amp;IF(OR($L313=TRUE,$A313=0,MOD($A313,ChapterTable!$R$20)&lt;&gt;0),"","보스")&amp;"인게임누적합배수",ChapterTable!$R:$S,2,0)*C313)
  )
  )
  )
)</f>
        <v>1275.75</v>
      </c>
      <c r="F313" s="1">
        <f ca="1">IF(AND($A313=0,$B313=1),
    VLOOKUP(1,ChapterTable!$1:$1048576,MATCH("최종"&amp;SUBSTITUTE(SUBSTITUTE(F$1,"standard",""),"|Float",""),ChapterTable!$1:$1,0),0)*ChapterTable!$P$17,
  IF(AND($A313=0,$B313=0),
    F314,
  IF($B313=0,
    VLOOKUP($A313,ChapterTable!$1:$1048576,MATCH("최종"&amp;SUBSTITUTE(SUBSTITUTE(F$1,"standard",""),"|Float",""),ChapterTable!$1:$1,0),0),
  IF($B313=1,
    IF($L313=FALSE,
      VLOOKUP($A313,ChapterTable!$1:$1048576,MATCH("최종"&amp;SUBSTITUTE(SUBSTITUTE(F$1,"standard",""),"|Float",""),ChapterTable!$1:$1,0),0),
      VLOOKUP($A313-ChapterTable!$P$11,ChapterTable!$1:$1048576,MATCH("최종"&amp;SUBSTITUTE(SUBSTITUTE(F$1,"standard",""),"|Float",""),ChapterTable!$1:$1,0),0)*ChapterTable!$P$14
    ),
  OFFSET(F313,-$B313+IF($L313,1,0),0)*
    (VLOOKUP(SUBSTITUTE(SUBSTITUTE(F$1,"standard",""),"|Float","")&amp;IF(OR($L313=TRUE,$A313=0,MOD($A313,ChapterTable!$R$20)&lt;&gt;0),"","보스")&amp;"인게임누적곱배수",ChapterTable!$R:$S,2,0)^D313
    +VLOOKUP(SUBSTITUTE(SUBSTITUTE(F$1,"standard",""),"|Float","")&amp;IF(OR($L313=TRUE,$A313=0,MOD($A313,ChapterTable!$R$20)&lt;&gt;0),"","보스")&amp;"인게임누적합배수",ChapterTable!$R:$S,2,0)*D313)
  )
  )
  )
)</f>
        <v>436.64062499999994</v>
      </c>
      <c r="G313" t="s">
        <v>715</v>
      </c>
      <c r="J313" t="str">
        <f>IF(ISBLANK(I313),"",
IFERROR(VLOOKUP(I313,[1]StringTable!$1:$1048576,MATCH("kor|String",[1]StringTable!$1:$1,0),0),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37"/>
        <v>0.33333333333333331</v>
      </c>
      <c r="AJ313">
        <f t="shared" si="35"/>
        <v>0.395555555</v>
      </c>
      <c r="AK313">
        <f t="shared" si="36"/>
        <v>1</v>
      </c>
      <c r="AL313">
        <v>0</v>
      </c>
    </row>
    <row r="314" spans="1:38" x14ac:dyDescent="0.3">
      <c r="A314">
        <v>6</v>
      </c>
      <c r="B314">
        <v>26</v>
      </c>
      <c r="C314">
        <f>IF(OR($L314=TRUE,$A314=0,MOD($A314,ChapterTable!$R$20)&lt;&gt;0),
MAX(0,INT(($B314+ChapterTable!$P$26+VLOOKUP(SUBSTITUTE(C$1,"성장단계","")&amp;"단계오프셋",ChapterTable!$R:$S,2,0))/ChapterTable!$P$23)),
MAX(0,INT(($B314+ChapterTable!$R$26+VLOOKUP(SUBSTITUTE(C$1,"성장단계","")&amp;"보스단계오프셋",ChapterTable!$R:$S,2,0))/ChapterTable!$R$23)))</f>
        <v>3</v>
      </c>
      <c r="D314">
        <f>IF(OR($L314=TRUE,$A314=0,MOD($A314,ChapterTable!$R$20)&lt;&gt;0),
MAX(0,INT(($B314+ChapterTable!$P$26+VLOOKUP(SUBSTITUTE(D$1,"성장단계","")&amp;"단계오프셋",ChapterTable!$R:$S,2,0))/ChapterTable!$P$23)),
MAX(0,INT(($B314+ChapterTable!$R$26+VLOOKUP(SUBSTITUTE(D$1,"성장단계","")&amp;"보스단계오프셋",ChapterTable!$R:$S,2,0))/ChapterTable!$R$23)))</f>
        <v>2</v>
      </c>
      <c r="E314" s="1">
        <f ca="1">IF(AND($A314=0,$B314=1),
    VLOOKUP(1,ChapterTable!$1:$1048576,MATCH("최종"&amp;SUBSTITUTE(SUBSTITUTE(E$1,"standard",""),"|Float",""),ChapterTable!$1:$1,0),0)*ChapterTable!$P$17,
  IF(AND($A314=0,$B314=0),
    E315,
  IF($B314=0,
    VLOOKUP($A314,ChapterTable!$1:$1048576,MATCH("최종"&amp;SUBSTITUTE(SUBSTITUTE(E$1,"standard",""),"|Float",""),ChapterTable!$1:$1,0),0),
  IF($B314=1,
    IF($L314=FALSE,
      VLOOKUP($A314,ChapterTable!$1:$1048576,MATCH("최종"&amp;SUBSTITUTE(SUBSTITUTE(E$1,"standard",""),"|Float",""),ChapterTable!$1:$1,0),0),
      VLOOKUP($A314-ChapterTable!$P$11,ChapterTable!$1:$1048576,MATCH("최종"&amp;SUBSTITUTE(SUBSTITUTE(E$1,"standard",""),"|Float",""),ChapterTable!$1:$1,0),0)*ChapterTable!$P$14
    ),
  OFFSET(E314,-$B314+IF($L314,1,0),0)*IF($B314&gt;OFFSET($B314,1,0),ChapterTable!$R$17,1)*
    (VLOOKUP(SUBSTITUTE(SUBSTITUTE(E$1,"standard",""),"|Float","")&amp;IF(OR($L314=TRUE,$A314=0,MOD($A314,ChapterTable!$R$20)&lt;&gt;0),"","보스")&amp;"인게임누적곱배수",ChapterTable!$R:$S,2,0)^C314
    +VLOOKUP(SUBSTITUTE(SUBSTITUTE(E$1,"standard",""),"|Float","")&amp;IF(OR($L314=TRUE,$A314=0,MOD($A314,ChapterTable!$R$20)&lt;&gt;0),"","보스")&amp;"인게임누적합배수",ChapterTable!$R:$S,2,0)*C314)
  )
  )
  )
)</f>
        <v>1458</v>
      </c>
      <c r="F314" s="1">
        <f ca="1">IF(AND($A314=0,$B314=1),
    VLOOKUP(1,ChapterTable!$1:$1048576,MATCH("최종"&amp;SUBSTITUTE(SUBSTITUTE(F$1,"standard",""),"|Float",""),ChapterTable!$1:$1,0),0)*ChapterTable!$P$17,
  IF(AND($A314=0,$B314=0),
    F315,
  IF($B314=0,
    VLOOKUP($A314,ChapterTable!$1:$1048576,MATCH("최종"&amp;SUBSTITUTE(SUBSTITUTE(F$1,"standard",""),"|Float",""),ChapterTable!$1:$1,0),0),
  IF($B314=1,
    IF($L314=FALSE,
      VLOOKUP($A314,ChapterTable!$1:$1048576,MATCH("최종"&amp;SUBSTITUTE(SUBSTITUTE(F$1,"standard",""),"|Float",""),ChapterTable!$1:$1,0),0),
      VLOOKUP($A314-ChapterTable!$P$11,ChapterTable!$1:$1048576,MATCH("최종"&amp;SUBSTITUTE(SUBSTITUTE(F$1,"standard",""),"|Float",""),ChapterTable!$1:$1,0),0)*ChapterTable!$P$14
    ),
  OFFSET(F314,-$B314+IF($L314,1,0),0)*
    (VLOOKUP(SUBSTITUTE(SUBSTITUTE(F$1,"standard",""),"|Float","")&amp;IF(OR($L314=TRUE,$A314=0,MOD($A314,ChapterTable!$R$20)&lt;&gt;0),"","보스")&amp;"인게임누적곱배수",ChapterTable!$R:$S,2,0)^D314
    +VLOOKUP(SUBSTITUTE(SUBSTITUTE(F$1,"standard",""),"|Float","")&amp;IF(OR($L314=TRUE,$A314=0,MOD($A314,ChapterTable!$R$20)&lt;&gt;0),"","보스")&amp;"인게임누적합배수",ChapterTable!$R:$S,2,0)*D314)
  )
  )
  )
)</f>
        <v>436.64062499999994</v>
      </c>
      <c r="G314" t="s">
        <v>715</v>
      </c>
      <c r="J314" t="str">
        <f>IF(ISBLANK(I314),"",
IFERROR(VLOOKUP(I314,[1]StringTable!$1:$1048576,MATCH("kor|String",[1]StringTable!$1:$1,0),0),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37"/>
        <v>0.33333333333333331</v>
      </c>
      <c r="AJ314">
        <f t="shared" si="35"/>
        <v>0.395555555</v>
      </c>
      <c r="AK314">
        <f t="shared" si="36"/>
        <v>1</v>
      </c>
      <c r="AL314">
        <v>0</v>
      </c>
    </row>
    <row r="315" spans="1:38" x14ac:dyDescent="0.3">
      <c r="A315">
        <v>6</v>
      </c>
      <c r="B315">
        <v>27</v>
      </c>
      <c r="C315">
        <f>IF(OR($L315=TRUE,$A315=0,MOD($A315,ChapterTable!$R$20)&lt;&gt;0),
MAX(0,INT(($B315+ChapterTable!$P$26+VLOOKUP(SUBSTITUTE(C$1,"성장단계","")&amp;"단계오프셋",ChapterTable!$R:$S,2,0))/ChapterTable!$P$23)),
MAX(0,INT(($B315+ChapterTable!$R$26+VLOOKUP(SUBSTITUTE(C$1,"성장단계","")&amp;"보스단계오프셋",ChapterTable!$R:$S,2,0))/ChapterTable!$R$23)))</f>
        <v>3</v>
      </c>
      <c r="D315">
        <f>IF(OR($L315=TRUE,$A315=0,MOD($A315,ChapterTable!$R$20)&lt;&gt;0),
MAX(0,INT(($B315+ChapterTable!$P$26+VLOOKUP(SUBSTITUTE(D$1,"성장단계","")&amp;"단계오프셋",ChapterTable!$R:$S,2,0))/ChapterTable!$P$23)),
MAX(0,INT(($B315+ChapterTable!$R$26+VLOOKUP(SUBSTITUTE(D$1,"성장단계","")&amp;"보스단계오프셋",ChapterTable!$R:$S,2,0))/ChapterTable!$R$23)))</f>
        <v>2</v>
      </c>
      <c r="E315" s="1">
        <f ca="1">IF(AND($A315=0,$B315=1),
    VLOOKUP(1,ChapterTable!$1:$1048576,MATCH("최종"&amp;SUBSTITUTE(SUBSTITUTE(E$1,"standard",""),"|Float",""),ChapterTable!$1:$1,0),0)*ChapterTable!$P$17,
  IF(AND($A315=0,$B315=0),
    E316,
  IF($B315=0,
    VLOOKUP($A315,ChapterTable!$1:$1048576,MATCH("최종"&amp;SUBSTITUTE(SUBSTITUTE(E$1,"standard",""),"|Float",""),ChapterTable!$1:$1,0),0),
  IF($B315=1,
    IF($L315=FALSE,
      VLOOKUP($A315,ChapterTable!$1:$1048576,MATCH("최종"&amp;SUBSTITUTE(SUBSTITUTE(E$1,"standard",""),"|Float",""),ChapterTable!$1:$1,0),0),
      VLOOKUP($A315-ChapterTable!$P$11,ChapterTable!$1:$1048576,MATCH("최종"&amp;SUBSTITUTE(SUBSTITUTE(E$1,"standard",""),"|Float",""),ChapterTable!$1:$1,0),0)*ChapterTable!$P$14
    ),
  OFFSET(E315,-$B315+IF($L315,1,0),0)*IF($B315&gt;OFFSET($B315,1,0),ChapterTable!$R$17,1)*
    (VLOOKUP(SUBSTITUTE(SUBSTITUTE(E$1,"standard",""),"|Float","")&amp;IF(OR($L315=TRUE,$A315=0,MOD($A315,ChapterTable!$R$20)&lt;&gt;0),"","보스")&amp;"인게임누적곱배수",ChapterTable!$R:$S,2,0)^C315
    +VLOOKUP(SUBSTITUTE(SUBSTITUTE(E$1,"standard",""),"|Float","")&amp;IF(OR($L315=TRUE,$A315=0,MOD($A315,ChapterTable!$R$20)&lt;&gt;0),"","보스")&amp;"인게임누적합배수",ChapterTable!$R:$S,2,0)*C315)
  )
  )
  )
)</f>
        <v>1458</v>
      </c>
      <c r="F315" s="1">
        <f ca="1">IF(AND($A315=0,$B315=1),
    VLOOKUP(1,ChapterTable!$1:$1048576,MATCH("최종"&amp;SUBSTITUTE(SUBSTITUTE(F$1,"standard",""),"|Float",""),ChapterTable!$1:$1,0),0)*ChapterTable!$P$17,
  IF(AND($A315=0,$B315=0),
    F316,
  IF($B315=0,
    VLOOKUP($A315,ChapterTable!$1:$1048576,MATCH("최종"&amp;SUBSTITUTE(SUBSTITUTE(F$1,"standard",""),"|Float",""),ChapterTable!$1:$1,0),0),
  IF($B315=1,
    IF($L315=FALSE,
      VLOOKUP($A315,ChapterTable!$1:$1048576,MATCH("최종"&amp;SUBSTITUTE(SUBSTITUTE(F$1,"standard",""),"|Float",""),ChapterTable!$1:$1,0),0),
      VLOOKUP($A315-ChapterTable!$P$11,ChapterTable!$1:$1048576,MATCH("최종"&amp;SUBSTITUTE(SUBSTITUTE(F$1,"standard",""),"|Float",""),ChapterTable!$1:$1,0),0)*ChapterTable!$P$14
    ),
  OFFSET(F315,-$B315+IF($L315,1,0),0)*
    (VLOOKUP(SUBSTITUTE(SUBSTITUTE(F$1,"standard",""),"|Float","")&amp;IF(OR($L315=TRUE,$A315=0,MOD($A315,ChapterTable!$R$20)&lt;&gt;0),"","보스")&amp;"인게임누적곱배수",ChapterTable!$R:$S,2,0)^D315
    +VLOOKUP(SUBSTITUTE(SUBSTITUTE(F$1,"standard",""),"|Float","")&amp;IF(OR($L315=TRUE,$A315=0,MOD($A315,ChapterTable!$R$20)&lt;&gt;0),"","보스")&amp;"인게임누적합배수",ChapterTable!$R:$S,2,0)*D315)
  )
  )
  )
)</f>
        <v>436.64062499999994</v>
      </c>
      <c r="G315" t="s">
        <v>715</v>
      </c>
      <c r="J315" t="str">
        <f>IF(ISBLANK(I315),"",
IFERROR(VLOOKUP(I315,[1]StringTable!$1:$1048576,MATCH("kor|String",[1]StringTable!$1:$1,0),0),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37"/>
        <v>0.33333333333333331</v>
      </c>
      <c r="AJ315">
        <f t="shared" si="35"/>
        <v>0.395555555</v>
      </c>
      <c r="AK315">
        <f t="shared" si="36"/>
        <v>1</v>
      </c>
      <c r="AL315">
        <v>0</v>
      </c>
    </row>
    <row r="316" spans="1:38" x14ac:dyDescent="0.3">
      <c r="A316">
        <v>6</v>
      </c>
      <c r="B316">
        <v>28</v>
      </c>
      <c r="C316">
        <f>IF(OR($L316=TRUE,$A316=0,MOD($A316,ChapterTable!$R$20)&lt;&gt;0),
MAX(0,INT(($B316+ChapterTable!$P$26+VLOOKUP(SUBSTITUTE(C$1,"성장단계","")&amp;"단계오프셋",ChapterTable!$R:$S,2,0))/ChapterTable!$P$23)),
MAX(0,INT(($B316+ChapterTable!$R$26+VLOOKUP(SUBSTITUTE(C$1,"성장단계","")&amp;"보스단계오프셋",ChapterTable!$R:$S,2,0))/ChapterTable!$R$23)))</f>
        <v>3</v>
      </c>
      <c r="D316">
        <f>IF(OR($L316=TRUE,$A316=0,MOD($A316,ChapterTable!$R$20)&lt;&gt;0),
MAX(0,INT(($B316+ChapterTable!$P$26+VLOOKUP(SUBSTITUTE(D$1,"성장단계","")&amp;"단계오프셋",ChapterTable!$R:$S,2,0))/ChapterTable!$P$23)),
MAX(0,INT(($B316+ChapterTable!$R$26+VLOOKUP(SUBSTITUTE(D$1,"성장단계","")&amp;"보스단계오프셋",ChapterTable!$R:$S,2,0))/ChapterTable!$R$23)))</f>
        <v>2</v>
      </c>
      <c r="E316" s="1">
        <f ca="1">IF(AND($A316=0,$B316=1),
    VLOOKUP(1,ChapterTable!$1:$1048576,MATCH("최종"&amp;SUBSTITUTE(SUBSTITUTE(E$1,"standard",""),"|Float",""),ChapterTable!$1:$1,0),0)*ChapterTable!$P$17,
  IF(AND($A316=0,$B316=0),
    E317,
  IF($B316=0,
    VLOOKUP($A316,ChapterTable!$1:$1048576,MATCH("최종"&amp;SUBSTITUTE(SUBSTITUTE(E$1,"standard",""),"|Float",""),ChapterTable!$1:$1,0),0),
  IF($B316=1,
    IF($L316=FALSE,
      VLOOKUP($A316,ChapterTable!$1:$1048576,MATCH("최종"&amp;SUBSTITUTE(SUBSTITUTE(E$1,"standard",""),"|Float",""),ChapterTable!$1:$1,0),0),
      VLOOKUP($A316-ChapterTable!$P$11,ChapterTable!$1:$1048576,MATCH("최종"&amp;SUBSTITUTE(SUBSTITUTE(E$1,"standard",""),"|Float",""),ChapterTable!$1:$1,0),0)*ChapterTable!$P$14
    ),
  OFFSET(E316,-$B316+IF($L316,1,0),0)*IF($B316&gt;OFFSET($B316,1,0),ChapterTable!$R$17,1)*
    (VLOOKUP(SUBSTITUTE(SUBSTITUTE(E$1,"standard",""),"|Float","")&amp;IF(OR($L316=TRUE,$A316=0,MOD($A316,ChapterTable!$R$20)&lt;&gt;0),"","보스")&amp;"인게임누적곱배수",ChapterTable!$R:$S,2,0)^C316
    +VLOOKUP(SUBSTITUTE(SUBSTITUTE(E$1,"standard",""),"|Float","")&amp;IF(OR($L316=TRUE,$A316=0,MOD($A316,ChapterTable!$R$20)&lt;&gt;0),"","보스")&amp;"인게임누적합배수",ChapterTable!$R:$S,2,0)*C316)
  )
  )
  )
)</f>
        <v>1458</v>
      </c>
      <c r="F316" s="1">
        <f ca="1">IF(AND($A316=0,$B316=1),
    VLOOKUP(1,ChapterTable!$1:$1048576,MATCH("최종"&amp;SUBSTITUTE(SUBSTITUTE(F$1,"standard",""),"|Float",""),ChapterTable!$1:$1,0),0)*ChapterTable!$P$17,
  IF(AND($A316=0,$B316=0),
    F317,
  IF($B316=0,
    VLOOKUP($A316,ChapterTable!$1:$1048576,MATCH("최종"&amp;SUBSTITUTE(SUBSTITUTE(F$1,"standard",""),"|Float",""),ChapterTable!$1:$1,0),0),
  IF($B316=1,
    IF($L316=FALSE,
      VLOOKUP($A316,ChapterTable!$1:$1048576,MATCH("최종"&amp;SUBSTITUTE(SUBSTITUTE(F$1,"standard",""),"|Float",""),ChapterTable!$1:$1,0),0),
      VLOOKUP($A316-ChapterTable!$P$11,ChapterTable!$1:$1048576,MATCH("최종"&amp;SUBSTITUTE(SUBSTITUTE(F$1,"standard",""),"|Float",""),ChapterTable!$1:$1,0),0)*ChapterTable!$P$14
    ),
  OFFSET(F316,-$B316+IF($L316,1,0),0)*
    (VLOOKUP(SUBSTITUTE(SUBSTITUTE(F$1,"standard",""),"|Float","")&amp;IF(OR($L316=TRUE,$A316=0,MOD($A316,ChapterTable!$R$20)&lt;&gt;0),"","보스")&amp;"인게임누적곱배수",ChapterTable!$R:$S,2,0)^D316
    +VLOOKUP(SUBSTITUTE(SUBSTITUTE(F$1,"standard",""),"|Float","")&amp;IF(OR($L316=TRUE,$A316=0,MOD($A316,ChapterTable!$R$20)&lt;&gt;0),"","보스")&amp;"인게임누적합배수",ChapterTable!$R:$S,2,0)*D316)
  )
  )
  )
)</f>
        <v>436.64062499999994</v>
      </c>
      <c r="G316" t="s">
        <v>715</v>
      </c>
      <c r="J316" t="str">
        <f>IF(ISBLANK(I316),"",
IFERROR(VLOOKUP(I316,[1]StringTable!$1:$1048576,MATCH("kor|String",[1]StringTable!$1:$1,0),0),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37"/>
        <v>0.33333333333333331</v>
      </c>
      <c r="AJ316">
        <f t="shared" si="35"/>
        <v>0.395555555</v>
      </c>
      <c r="AK316">
        <f t="shared" si="36"/>
        <v>1</v>
      </c>
      <c r="AL316">
        <v>0</v>
      </c>
    </row>
    <row r="317" spans="1:38" x14ac:dyDescent="0.3">
      <c r="A317">
        <v>6</v>
      </c>
      <c r="B317">
        <v>29</v>
      </c>
      <c r="C317">
        <f>IF(OR($L317=TRUE,$A317=0,MOD($A317,ChapterTable!$R$20)&lt;&gt;0),
MAX(0,INT(($B317+ChapterTable!$P$26+VLOOKUP(SUBSTITUTE(C$1,"성장단계","")&amp;"단계오프셋",ChapterTable!$R:$S,2,0))/ChapterTable!$P$23)),
MAX(0,INT(($B317+ChapterTable!$R$26+VLOOKUP(SUBSTITUTE(C$1,"성장단계","")&amp;"보스단계오프셋",ChapterTable!$R:$S,2,0))/ChapterTable!$R$23)))</f>
        <v>3</v>
      </c>
      <c r="D317">
        <f>IF(OR($L317=TRUE,$A317=0,MOD($A317,ChapterTable!$R$20)&lt;&gt;0),
MAX(0,INT(($B317+ChapterTable!$P$26+VLOOKUP(SUBSTITUTE(D$1,"성장단계","")&amp;"단계오프셋",ChapterTable!$R:$S,2,0))/ChapterTable!$P$23)),
MAX(0,INT(($B317+ChapterTable!$R$26+VLOOKUP(SUBSTITUTE(D$1,"성장단계","")&amp;"보스단계오프셋",ChapterTable!$R:$S,2,0))/ChapterTable!$R$23)))</f>
        <v>2</v>
      </c>
      <c r="E317" s="1">
        <f ca="1">IF(AND($A317=0,$B317=1),
    VLOOKUP(1,ChapterTable!$1:$1048576,MATCH("최종"&amp;SUBSTITUTE(SUBSTITUTE(E$1,"standard",""),"|Float",""),ChapterTable!$1:$1,0),0)*ChapterTable!$P$17,
  IF(AND($A317=0,$B317=0),
    E318,
  IF($B317=0,
    VLOOKUP($A317,ChapterTable!$1:$1048576,MATCH("최종"&amp;SUBSTITUTE(SUBSTITUTE(E$1,"standard",""),"|Float",""),ChapterTable!$1:$1,0),0),
  IF($B317=1,
    IF($L317=FALSE,
      VLOOKUP($A317,ChapterTable!$1:$1048576,MATCH("최종"&amp;SUBSTITUTE(SUBSTITUTE(E$1,"standard",""),"|Float",""),ChapterTable!$1:$1,0),0),
      VLOOKUP($A317-ChapterTable!$P$11,ChapterTable!$1:$1048576,MATCH("최종"&amp;SUBSTITUTE(SUBSTITUTE(E$1,"standard",""),"|Float",""),ChapterTable!$1:$1,0),0)*ChapterTable!$P$14
    ),
  OFFSET(E317,-$B317+IF($L317,1,0),0)*IF($B317&gt;OFFSET($B317,1,0),ChapterTable!$R$17,1)*
    (VLOOKUP(SUBSTITUTE(SUBSTITUTE(E$1,"standard",""),"|Float","")&amp;IF(OR($L317=TRUE,$A317=0,MOD($A317,ChapterTable!$R$20)&lt;&gt;0),"","보스")&amp;"인게임누적곱배수",ChapterTable!$R:$S,2,0)^C317
    +VLOOKUP(SUBSTITUTE(SUBSTITUTE(E$1,"standard",""),"|Float","")&amp;IF(OR($L317=TRUE,$A317=0,MOD($A317,ChapterTable!$R$20)&lt;&gt;0),"","보스")&amp;"인게임누적합배수",ChapterTable!$R:$S,2,0)*C317)
  )
  )
  )
)</f>
        <v>1458</v>
      </c>
      <c r="F317" s="1">
        <f ca="1">IF(AND($A317=0,$B317=1),
    VLOOKUP(1,ChapterTable!$1:$1048576,MATCH("최종"&amp;SUBSTITUTE(SUBSTITUTE(F$1,"standard",""),"|Float",""),ChapterTable!$1:$1,0),0)*ChapterTable!$P$17,
  IF(AND($A317=0,$B317=0),
    F318,
  IF($B317=0,
    VLOOKUP($A317,ChapterTable!$1:$1048576,MATCH("최종"&amp;SUBSTITUTE(SUBSTITUTE(F$1,"standard",""),"|Float",""),ChapterTable!$1:$1,0),0),
  IF($B317=1,
    IF($L317=FALSE,
      VLOOKUP($A317,ChapterTable!$1:$1048576,MATCH("최종"&amp;SUBSTITUTE(SUBSTITUTE(F$1,"standard",""),"|Float",""),ChapterTable!$1:$1,0),0),
      VLOOKUP($A317-ChapterTable!$P$11,ChapterTable!$1:$1048576,MATCH("최종"&amp;SUBSTITUTE(SUBSTITUTE(F$1,"standard",""),"|Float",""),ChapterTable!$1:$1,0),0)*ChapterTable!$P$14
    ),
  OFFSET(F317,-$B317+IF($L317,1,0),0)*
    (VLOOKUP(SUBSTITUTE(SUBSTITUTE(F$1,"standard",""),"|Float","")&amp;IF(OR($L317=TRUE,$A317=0,MOD($A317,ChapterTable!$R$20)&lt;&gt;0),"","보스")&amp;"인게임누적곱배수",ChapterTable!$R:$S,2,0)^D317
    +VLOOKUP(SUBSTITUTE(SUBSTITUTE(F$1,"standard",""),"|Float","")&amp;IF(OR($L317=TRUE,$A317=0,MOD($A317,ChapterTable!$R$20)&lt;&gt;0),"","보스")&amp;"인게임누적합배수",ChapterTable!$R:$S,2,0)*D317)
  )
  )
  )
)</f>
        <v>436.64062499999994</v>
      </c>
      <c r="G317" t="s">
        <v>715</v>
      </c>
      <c r="J317" t="str">
        <f>IF(ISBLANK(I317),"",
IFERROR(VLOOKUP(I317,[1]StringTable!$1:$1048576,MATCH("kor|String",[1]StringTable!$1:$1,0),0),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37"/>
        <v>0.33333333333333331</v>
      </c>
      <c r="AJ317">
        <f t="shared" si="35"/>
        <v>0.395555555</v>
      </c>
      <c r="AK317">
        <f t="shared" si="36"/>
        <v>1</v>
      </c>
      <c r="AL317">
        <v>0</v>
      </c>
    </row>
    <row r="318" spans="1:38" x14ac:dyDescent="0.3">
      <c r="A318">
        <v>6</v>
      </c>
      <c r="B318">
        <v>30</v>
      </c>
      <c r="C318">
        <f>IF(OR($L318=TRUE,$A318=0,MOD($A318,ChapterTable!$R$20)&lt;&gt;0),
MAX(0,INT(($B318+ChapterTable!$P$26+VLOOKUP(SUBSTITUTE(C$1,"성장단계","")&amp;"단계오프셋",ChapterTable!$R:$S,2,0))/ChapterTable!$P$23)),
MAX(0,INT(($B318+ChapterTable!$R$26+VLOOKUP(SUBSTITUTE(C$1,"성장단계","")&amp;"보스단계오프셋",ChapterTable!$R:$S,2,0))/ChapterTable!$R$23)))</f>
        <v>3</v>
      </c>
      <c r="D318">
        <f>IF(OR($L318=TRUE,$A318=0,MOD($A318,ChapterTable!$R$20)&lt;&gt;0),
MAX(0,INT(($B318+ChapterTable!$P$26+VLOOKUP(SUBSTITUTE(D$1,"성장단계","")&amp;"단계오프셋",ChapterTable!$R:$S,2,0))/ChapterTable!$P$23)),
MAX(0,INT(($B318+ChapterTable!$R$26+VLOOKUP(SUBSTITUTE(D$1,"성장단계","")&amp;"보스단계오프셋",ChapterTable!$R:$S,2,0))/ChapterTable!$R$23)))</f>
        <v>2</v>
      </c>
      <c r="E318" s="1">
        <f ca="1">IF(AND($A318=0,$B318=1),
    VLOOKUP(1,ChapterTable!$1:$1048576,MATCH("최종"&amp;SUBSTITUTE(SUBSTITUTE(E$1,"standard",""),"|Float",""),ChapterTable!$1:$1,0),0)*ChapterTable!$P$17,
  IF(AND($A318=0,$B318=0),
    E319,
  IF($B318=0,
    VLOOKUP($A318,ChapterTable!$1:$1048576,MATCH("최종"&amp;SUBSTITUTE(SUBSTITUTE(E$1,"standard",""),"|Float",""),ChapterTable!$1:$1,0),0),
  IF($B318=1,
    IF($L318=FALSE,
      VLOOKUP($A318,ChapterTable!$1:$1048576,MATCH("최종"&amp;SUBSTITUTE(SUBSTITUTE(E$1,"standard",""),"|Float",""),ChapterTable!$1:$1,0),0),
      VLOOKUP($A318-ChapterTable!$P$11,ChapterTable!$1:$1048576,MATCH("최종"&amp;SUBSTITUTE(SUBSTITUTE(E$1,"standard",""),"|Float",""),ChapterTable!$1:$1,0),0)*ChapterTable!$P$14
    ),
  OFFSET(E318,-$B318+IF($L318,1,0),0)*IF($B318&gt;OFFSET($B318,1,0),ChapterTable!$R$17,1)*
    (VLOOKUP(SUBSTITUTE(SUBSTITUTE(E$1,"standard",""),"|Float","")&amp;IF(OR($L318=TRUE,$A318=0,MOD($A318,ChapterTable!$R$20)&lt;&gt;0),"","보스")&amp;"인게임누적곱배수",ChapterTable!$R:$S,2,0)^C318
    +VLOOKUP(SUBSTITUTE(SUBSTITUTE(E$1,"standard",""),"|Float","")&amp;IF(OR($L318=TRUE,$A318=0,MOD($A318,ChapterTable!$R$20)&lt;&gt;0),"","보스")&amp;"인게임누적합배수",ChapterTable!$R:$S,2,0)*C318)
  )
  )
  )
)</f>
        <v>1458</v>
      </c>
      <c r="F318" s="1">
        <f ca="1">IF(AND($A318=0,$B318=1),
    VLOOKUP(1,ChapterTable!$1:$1048576,MATCH("최종"&amp;SUBSTITUTE(SUBSTITUTE(F$1,"standard",""),"|Float",""),ChapterTable!$1:$1,0),0)*ChapterTable!$P$17,
  IF(AND($A318=0,$B318=0),
    F319,
  IF($B318=0,
    VLOOKUP($A318,ChapterTable!$1:$1048576,MATCH("최종"&amp;SUBSTITUTE(SUBSTITUTE(F$1,"standard",""),"|Float",""),ChapterTable!$1:$1,0),0),
  IF($B318=1,
    IF($L318=FALSE,
      VLOOKUP($A318,ChapterTable!$1:$1048576,MATCH("최종"&amp;SUBSTITUTE(SUBSTITUTE(F$1,"standard",""),"|Float",""),ChapterTable!$1:$1,0),0),
      VLOOKUP($A318-ChapterTable!$P$11,ChapterTable!$1:$1048576,MATCH("최종"&amp;SUBSTITUTE(SUBSTITUTE(F$1,"standard",""),"|Float",""),ChapterTable!$1:$1,0),0)*ChapterTable!$P$14
    ),
  OFFSET(F318,-$B318+IF($L318,1,0),0)*
    (VLOOKUP(SUBSTITUTE(SUBSTITUTE(F$1,"standard",""),"|Float","")&amp;IF(OR($L318=TRUE,$A318=0,MOD($A318,ChapterTable!$R$20)&lt;&gt;0),"","보스")&amp;"인게임누적곱배수",ChapterTable!$R:$S,2,0)^D318
    +VLOOKUP(SUBSTITUTE(SUBSTITUTE(F$1,"standard",""),"|Float","")&amp;IF(OR($L318=TRUE,$A318=0,MOD($A318,ChapterTable!$R$20)&lt;&gt;0),"","보스")&amp;"인게임누적합배수",ChapterTable!$R:$S,2,0)*D318)
  )
  )
  )
)</f>
        <v>436.64062499999994</v>
      </c>
      <c r="G318" t="s">
        <v>715</v>
      </c>
      <c r="J318" t="str">
        <f>IF(ISBLANK(I318),"",
IFERROR(VLOOKUP(I318,[1]StringTable!$1:$1048576,MATCH("kor|String",[1]StringTable!$1:$1,0),0),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37"/>
        <v>0.33333333333333331</v>
      </c>
      <c r="AJ318">
        <f t="shared" si="35"/>
        <v>1</v>
      </c>
      <c r="AK318">
        <f t="shared" si="36"/>
        <v>3</v>
      </c>
      <c r="AL318">
        <v>0</v>
      </c>
    </row>
    <row r="319" spans="1:38" x14ac:dyDescent="0.3">
      <c r="A319">
        <v>6</v>
      </c>
      <c r="B319">
        <v>31</v>
      </c>
      <c r="C319">
        <f>IF(OR($L319=TRUE,$A319=0,MOD($A319,ChapterTable!$R$20)&lt;&gt;0),
MAX(0,INT(($B319+ChapterTable!$P$26+VLOOKUP(SUBSTITUTE(C$1,"성장단계","")&amp;"단계오프셋",ChapterTable!$R:$S,2,0))/ChapterTable!$P$23)),
MAX(0,INT(($B319+ChapterTable!$R$26+VLOOKUP(SUBSTITUTE(C$1,"성장단계","")&amp;"보스단계오프셋",ChapterTable!$R:$S,2,0))/ChapterTable!$R$23)))</f>
        <v>3</v>
      </c>
      <c r="D319">
        <f>IF(OR($L319=TRUE,$A319=0,MOD($A319,ChapterTable!$R$20)&lt;&gt;0),
MAX(0,INT(($B319+ChapterTable!$P$26+VLOOKUP(SUBSTITUTE(D$1,"성장단계","")&amp;"단계오프셋",ChapterTable!$R:$S,2,0))/ChapterTable!$P$23)),
MAX(0,INT(($B319+ChapterTable!$R$26+VLOOKUP(SUBSTITUTE(D$1,"성장단계","")&amp;"보스단계오프셋",ChapterTable!$R:$S,2,0))/ChapterTable!$R$23)))</f>
        <v>3</v>
      </c>
      <c r="E319" s="1">
        <f ca="1">IF(AND($A319=0,$B319=1),
    VLOOKUP(1,ChapterTable!$1:$1048576,MATCH("최종"&amp;SUBSTITUTE(SUBSTITUTE(E$1,"standard",""),"|Float",""),ChapterTable!$1:$1,0),0)*ChapterTable!$P$17,
  IF(AND($A319=0,$B319=0),
    E320,
  IF($B319=0,
    VLOOKUP($A319,ChapterTable!$1:$1048576,MATCH("최종"&amp;SUBSTITUTE(SUBSTITUTE(E$1,"standard",""),"|Float",""),ChapterTable!$1:$1,0),0),
  IF($B319=1,
    IF($L319=FALSE,
      VLOOKUP($A319,ChapterTable!$1:$1048576,MATCH("최종"&amp;SUBSTITUTE(SUBSTITUTE(E$1,"standard",""),"|Float",""),ChapterTable!$1:$1,0),0),
      VLOOKUP($A319-ChapterTable!$P$11,ChapterTable!$1:$1048576,MATCH("최종"&amp;SUBSTITUTE(SUBSTITUTE(E$1,"standard",""),"|Float",""),ChapterTable!$1:$1,0),0)*ChapterTable!$P$14
    ),
  OFFSET(E319,-$B319+IF($L319,1,0),0)*IF($B319&gt;OFFSET($B319,1,0),ChapterTable!$R$17,1)*
    (VLOOKUP(SUBSTITUTE(SUBSTITUTE(E$1,"standard",""),"|Float","")&amp;IF(OR($L319=TRUE,$A319=0,MOD($A319,ChapterTable!$R$20)&lt;&gt;0),"","보스")&amp;"인게임누적곱배수",ChapterTable!$R:$S,2,0)^C319
    +VLOOKUP(SUBSTITUTE(SUBSTITUTE(E$1,"standard",""),"|Float","")&amp;IF(OR($L319=TRUE,$A319=0,MOD($A319,ChapterTable!$R$20)&lt;&gt;0),"","보스")&amp;"인게임누적합배수",ChapterTable!$R:$S,2,0)*C319)
  )
  )
  )
)</f>
        <v>1458</v>
      </c>
      <c r="F319" s="1">
        <f ca="1">IF(AND($A319=0,$B319=1),
    VLOOKUP(1,ChapterTable!$1:$1048576,MATCH("최종"&amp;SUBSTITUTE(SUBSTITUTE(F$1,"standard",""),"|Float",""),ChapterTable!$1:$1,0),0)*ChapterTable!$P$17,
  IF(AND($A319=0,$B319=0),
    F320,
  IF($B319=0,
    VLOOKUP($A319,ChapterTable!$1:$1048576,MATCH("최종"&amp;SUBSTITUTE(SUBSTITUTE(F$1,"standard",""),"|Float",""),ChapterTable!$1:$1,0),0),
  IF($B319=1,
    IF($L319=FALSE,
      VLOOKUP($A319,ChapterTable!$1:$1048576,MATCH("최종"&amp;SUBSTITUTE(SUBSTITUTE(F$1,"standard",""),"|Float",""),ChapterTable!$1:$1,0),0),
      VLOOKUP($A319-ChapterTable!$P$11,ChapterTable!$1:$1048576,MATCH("최종"&amp;SUBSTITUTE(SUBSTITUTE(F$1,"standard",""),"|Float",""),ChapterTable!$1:$1,0),0)*ChapterTable!$P$14
    ),
  OFFSET(F319,-$B319+IF($L319,1,0),0)*
    (VLOOKUP(SUBSTITUTE(SUBSTITUTE(F$1,"standard",""),"|Float","")&amp;IF(OR($L319=TRUE,$A319=0,MOD($A319,ChapterTable!$R$20)&lt;&gt;0),"","보스")&amp;"인게임누적곱배수",ChapterTable!$R:$S,2,0)^D319
    +VLOOKUP(SUBSTITUTE(SUBSTITUTE(F$1,"standard",""),"|Float","")&amp;IF(OR($L319=TRUE,$A319=0,MOD($A319,ChapterTable!$R$20)&lt;&gt;0),"","보스")&amp;"인게임누적합배수",ChapterTable!$R:$S,2,0)*D319)
  )
  )
  )
)</f>
        <v>465.11718750000006</v>
      </c>
      <c r="G319" t="s">
        <v>715</v>
      </c>
      <c r="J319" t="str">
        <f>IF(ISBLANK(I319),"",
IFERROR(VLOOKUP(I319,[1]StringTable!$1:$1048576,MATCH("kor|String",[1]StringTable!$1:$1,0),0),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37"/>
        <v>0.25</v>
      </c>
      <c r="AJ319">
        <f t="shared" si="35"/>
        <v>0.32</v>
      </c>
      <c r="AK319">
        <f t="shared" si="36"/>
        <v>1</v>
      </c>
      <c r="AL319">
        <v>0</v>
      </c>
    </row>
    <row r="320" spans="1:38" x14ac:dyDescent="0.3">
      <c r="A320">
        <v>6</v>
      </c>
      <c r="B320">
        <v>32</v>
      </c>
      <c r="C320">
        <f>IF(OR($L320=TRUE,$A320=0,MOD($A320,ChapterTable!$R$20)&lt;&gt;0),
MAX(0,INT(($B320+ChapterTable!$P$26+VLOOKUP(SUBSTITUTE(C$1,"성장단계","")&amp;"단계오프셋",ChapterTable!$R:$S,2,0))/ChapterTable!$P$23)),
MAX(0,INT(($B320+ChapterTable!$R$26+VLOOKUP(SUBSTITUTE(C$1,"성장단계","")&amp;"보스단계오프셋",ChapterTable!$R:$S,2,0))/ChapterTable!$R$23)))</f>
        <v>3</v>
      </c>
      <c r="D320">
        <f>IF(OR($L320=TRUE,$A320=0,MOD($A320,ChapterTable!$R$20)&lt;&gt;0),
MAX(0,INT(($B320+ChapterTable!$P$26+VLOOKUP(SUBSTITUTE(D$1,"성장단계","")&amp;"단계오프셋",ChapterTable!$R:$S,2,0))/ChapterTable!$P$23)),
MAX(0,INT(($B320+ChapterTable!$R$26+VLOOKUP(SUBSTITUTE(D$1,"성장단계","")&amp;"보스단계오프셋",ChapterTable!$R:$S,2,0))/ChapterTable!$R$23)))</f>
        <v>3</v>
      </c>
      <c r="E320" s="1">
        <f ca="1">IF(AND($A320=0,$B320=1),
    VLOOKUP(1,ChapterTable!$1:$1048576,MATCH("최종"&amp;SUBSTITUTE(SUBSTITUTE(E$1,"standard",""),"|Float",""),ChapterTable!$1:$1,0),0)*ChapterTable!$P$17,
  IF(AND($A320=0,$B320=0),
    E321,
  IF($B320=0,
    VLOOKUP($A320,ChapterTable!$1:$1048576,MATCH("최종"&amp;SUBSTITUTE(SUBSTITUTE(E$1,"standard",""),"|Float",""),ChapterTable!$1:$1,0),0),
  IF($B320=1,
    IF($L320=FALSE,
      VLOOKUP($A320,ChapterTable!$1:$1048576,MATCH("최종"&amp;SUBSTITUTE(SUBSTITUTE(E$1,"standard",""),"|Float",""),ChapterTable!$1:$1,0),0),
      VLOOKUP($A320-ChapterTable!$P$11,ChapterTable!$1:$1048576,MATCH("최종"&amp;SUBSTITUTE(SUBSTITUTE(E$1,"standard",""),"|Float",""),ChapterTable!$1:$1,0),0)*ChapterTable!$P$14
    ),
  OFFSET(E320,-$B320+IF($L320,1,0),0)*IF($B320&gt;OFFSET($B320,1,0),ChapterTable!$R$17,1)*
    (VLOOKUP(SUBSTITUTE(SUBSTITUTE(E$1,"standard",""),"|Float","")&amp;IF(OR($L320=TRUE,$A320=0,MOD($A320,ChapterTable!$R$20)&lt;&gt;0),"","보스")&amp;"인게임누적곱배수",ChapterTable!$R:$S,2,0)^C320
    +VLOOKUP(SUBSTITUTE(SUBSTITUTE(E$1,"standard",""),"|Float","")&amp;IF(OR($L320=TRUE,$A320=0,MOD($A320,ChapterTable!$R$20)&lt;&gt;0),"","보스")&amp;"인게임누적합배수",ChapterTable!$R:$S,2,0)*C320)
  )
  )
  )
)</f>
        <v>1458</v>
      </c>
      <c r="F320" s="1">
        <f ca="1">IF(AND($A320=0,$B320=1),
    VLOOKUP(1,ChapterTable!$1:$1048576,MATCH("최종"&amp;SUBSTITUTE(SUBSTITUTE(F$1,"standard",""),"|Float",""),ChapterTable!$1:$1,0),0)*ChapterTable!$P$17,
  IF(AND($A320=0,$B320=0),
    F321,
  IF($B320=0,
    VLOOKUP($A320,ChapterTable!$1:$1048576,MATCH("최종"&amp;SUBSTITUTE(SUBSTITUTE(F$1,"standard",""),"|Float",""),ChapterTable!$1:$1,0),0),
  IF($B320=1,
    IF($L320=FALSE,
      VLOOKUP($A320,ChapterTable!$1:$1048576,MATCH("최종"&amp;SUBSTITUTE(SUBSTITUTE(F$1,"standard",""),"|Float",""),ChapterTable!$1:$1,0),0),
      VLOOKUP($A320-ChapterTable!$P$11,ChapterTable!$1:$1048576,MATCH("최종"&amp;SUBSTITUTE(SUBSTITUTE(F$1,"standard",""),"|Float",""),ChapterTable!$1:$1,0),0)*ChapterTable!$P$14
    ),
  OFFSET(F320,-$B320+IF($L320,1,0),0)*
    (VLOOKUP(SUBSTITUTE(SUBSTITUTE(F$1,"standard",""),"|Float","")&amp;IF(OR($L320=TRUE,$A320=0,MOD($A320,ChapterTable!$R$20)&lt;&gt;0),"","보스")&amp;"인게임누적곱배수",ChapterTable!$R:$S,2,0)^D320
    +VLOOKUP(SUBSTITUTE(SUBSTITUTE(F$1,"standard",""),"|Float","")&amp;IF(OR($L320=TRUE,$A320=0,MOD($A320,ChapterTable!$R$20)&lt;&gt;0),"","보스")&amp;"인게임누적합배수",ChapterTable!$R:$S,2,0)*D320)
  )
  )
  )
)</f>
        <v>465.11718750000006</v>
      </c>
      <c r="G320" t="s">
        <v>715</v>
      </c>
      <c r="J320" t="str">
        <f>IF(ISBLANK(I320),"",
IFERROR(VLOOKUP(I320,[1]StringTable!$1:$1048576,MATCH("kor|String",[1]StringTable!$1:$1,0),0),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37"/>
        <v>0.25</v>
      </c>
      <c r="AJ320">
        <f t="shared" si="35"/>
        <v>0.32</v>
      </c>
      <c r="AK320">
        <f t="shared" si="36"/>
        <v>1</v>
      </c>
      <c r="AL320">
        <v>0</v>
      </c>
    </row>
    <row r="321" spans="1:38" x14ac:dyDescent="0.3">
      <c r="A321">
        <v>6</v>
      </c>
      <c r="B321">
        <v>33</v>
      </c>
      <c r="C321">
        <f>IF(OR($L321=TRUE,$A321=0,MOD($A321,ChapterTable!$R$20)&lt;&gt;0),
MAX(0,INT(($B321+ChapterTable!$P$26+VLOOKUP(SUBSTITUTE(C$1,"성장단계","")&amp;"단계오프셋",ChapterTable!$R:$S,2,0))/ChapterTable!$P$23)),
MAX(0,INT(($B321+ChapterTable!$R$26+VLOOKUP(SUBSTITUTE(C$1,"성장단계","")&amp;"보스단계오프셋",ChapterTable!$R:$S,2,0))/ChapterTable!$R$23)))</f>
        <v>3</v>
      </c>
      <c r="D321">
        <f>IF(OR($L321=TRUE,$A321=0,MOD($A321,ChapterTable!$R$20)&lt;&gt;0),
MAX(0,INT(($B321+ChapterTable!$P$26+VLOOKUP(SUBSTITUTE(D$1,"성장단계","")&amp;"단계오프셋",ChapterTable!$R:$S,2,0))/ChapterTable!$P$23)),
MAX(0,INT(($B321+ChapterTable!$R$26+VLOOKUP(SUBSTITUTE(D$1,"성장단계","")&amp;"보스단계오프셋",ChapterTable!$R:$S,2,0))/ChapterTable!$R$23)))</f>
        <v>3</v>
      </c>
      <c r="E321" s="1">
        <f ca="1">IF(AND($A321=0,$B321=1),
    VLOOKUP(1,ChapterTable!$1:$1048576,MATCH("최종"&amp;SUBSTITUTE(SUBSTITUTE(E$1,"standard",""),"|Float",""),ChapterTable!$1:$1,0),0)*ChapterTable!$P$17,
  IF(AND($A321=0,$B321=0),
    E322,
  IF($B321=0,
    VLOOKUP($A321,ChapterTable!$1:$1048576,MATCH("최종"&amp;SUBSTITUTE(SUBSTITUTE(E$1,"standard",""),"|Float",""),ChapterTable!$1:$1,0),0),
  IF($B321=1,
    IF($L321=FALSE,
      VLOOKUP($A321,ChapterTable!$1:$1048576,MATCH("최종"&amp;SUBSTITUTE(SUBSTITUTE(E$1,"standard",""),"|Float",""),ChapterTable!$1:$1,0),0),
      VLOOKUP($A321-ChapterTable!$P$11,ChapterTable!$1:$1048576,MATCH("최종"&amp;SUBSTITUTE(SUBSTITUTE(E$1,"standard",""),"|Float",""),ChapterTable!$1:$1,0),0)*ChapterTable!$P$14
    ),
  OFFSET(E321,-$B321+IF($L321,1,0),0)*IF($B321&gt;OFFSET($B321,1,0),ChapterTable!$R$17,1)*
    (VLOOKUP(SUBSTITUTE(SUBSTITUTE(E$1,"standard",""),"|Float","")&amp;IF(OR($L321=TRUE,$A321=0,MOD($A321,ChapterTable!$R$20)&lt;&gt;0),"","보스")&amp;"인게임누적곱배수",ChapterTable!$R:$S,2,0)^C321
    +VLOOKUP(SUBSTITUTE(SUBSTITUTE(E$1,"standard",""),"|Float","")&amp;IF(OR($L321=TRUE,$A321=0,MOD($A321,ChapterTable!$R$20)&lt;&gt;0),"","보스")&amp;"인게임누적합배수",ChapterTable!$R:$S,2,0)*C321)
  )
  )
  )
)</f>
        <v>1458</v>
      </c>
      <c r="F321" s="1">
        <f ca="1">IF(AND($A321=0,$B321=1),
    VLOOKUP(1,ChapterTable!$1:$1048576,MATCH("최종"&amp;SUBSTITUTE(SUBSTITUTE(F$1,"standard",""),"|Float",""),ChapterTable!$1:$1,0),0)*ChapterTable!$P$17,
  IF(AND($A321=0,$B321=0),
    F322,
  IF($B321=0,
    VLOOKUP($A321,ChapterTable!$1:$1048576,MATCH("최종"&amp;SUBSTITUTE(SUBSTITUTE(F$1,"standard",""),"|Float",""),ChapterTable!$1:$1,0),0),
  IF($B321=1,
    IF($L321=FALSE,
      VLOOKUP($A321,ChapterTable!$1:$1048576,MATCH("최종"&amp;SUBSTITUTE(SUBSTITUTE(F$1,"standard",""),"|Float",""),ChapterTable!$1:$1,0),0),
      VLOOKUP($A321-ChapterTable!$P$11,ChapterTable!$1:$1048576,MATCH("최종"&amp;SUBSTITUTE(SUBSTITUTE(F$1,"standard",""),"|Float",""),ChapterTable!$1:$1,0),0)*ChapterTable!$P$14
    ),
  OFFSET(F321,-$B321+IF($L321,1,0),0)*
    (VLOOKUP(SUBSTITUTE(SUBSTITUTE(F$1,"standard",""),"|Float","")&amp;IF(OR($L321=TRUE,$A321=0,MOD($A321,ChapterTable!$R$20)&lt;&gt;0),"","보스")&amp;"인게임누적곱배수",ChapterTable!$R:$S,2,0)^D321
    +VLOOKUP(SUBSTITUTE(SUBSTITUTE(F$1,"standard",""),"|Float","")&amp;IF(OR($L321=TRUE,$A321=0,MOD($A321,ChapterTable!$R$20)&lt;&gt;0),"","보스")&amp;"인게임누적합배수",ChapterTable!$R:$S,2,0)*D321)
  )
  )
  )
)</f>
        <v>465.11718750000006</v>
      </c>
      <c r="G321" t="s">
        <v>715</v>
      </c>
      <c r="J321" t="str">
        <f>IF(ISBLANK(I321),"",
IFERROR(VLOOKUP(I321,[1]StringTable!$1:$1048576,MATCH("kor|String",[1]StringTable!$1:$1,0),0),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37"/>
        <v>0.25</v>
      </c>
      <c r="AJ321">
        <f t="shared" si="35"/>
        <v>0.32</v>
      </c>
      <c r="AK321">
        <f t="shared" si="36"/>
        <v>1</v>
      </c>
      <c r="AL321">
        <v>0</v>
      </c>
    </row>
    <row r="322" spans="1:38" x14ac:dyDescent="0.3">
      <c r="A322">
        <v>6</v>
      </c>
      <c r="B322">
        <v>34</v>
      </c>
      <c r="C322">
        <f>IF(OR($L322=TRUE,$A322=0,MOD($A322,ChapterTable!$R$20)&lt;&gt;0),
MAX(0,INT(($B322+ChapterTable!$P$26+VLOOKUP(SUBSTITUTE(C$1,"성장단계","")&amp;"단계오프셋",ChapterTable!$R:$S,2,0))/ChapterTable!$P$23)),
MAX(0,INT(($B322+ChapterTable!$R$26+VLOOKUP(SUBSTITUTE(C$1,"성장단계","")&amp;"보스단계오프셋",ChapterTable!$R:$S,2,0))/ChapterTable!$R$23)))</f>
        <v>3</v>
      </c>
      <c r="D322">
        <f>IF(OR($L322=TRUE,$A322=0,MOD($A322,ChapterTable!$R$20)&lt;&gt;0),
MAX(0,INT(($B322+ChapterTable!$P$26+VLOOKUP(SUBSTITUTE(D$1,"성장단계","")&amp;"단계오프셋",ChapterTable!$R:$S,2,0))/ChapterTable!$P$23)),
MAX(0,INT(($B322+ChapterTable!$R$26+VLOOKUP(SUBSTITUTE(D$1,"성장단계","")&amp;"보스단계오프셋",ChapterTable!$R:$S,2,0))/ChapterTable!$R$23)))</f>
        <v>3</v>
      </c>
      <c r="E322" s="1">
        <f ca="1">IF(AND($A322=0,$B322=1),
    VLOOKUP(1,ChapterTable!$1:$1048576,MATCH("최종"&amp;SUBSTITUTE(SUBSTITUTE(E$1,"standard",""),"|Float",""),ChapterTable!$1:$1,0),0)*ChapterTable!$P$17,
  IF(AND($A322=0,$B322=0),
    E323,
  IF($B322=0,
    VLOOKUP($A322,ChapterTable!$1:$1048576,MATCH("최종"&amp;SUBSTITUTE(SUBSTITUTE(E$1,"standard",""),"|Float",""),ChapterTable!$1:$1,0),0),
  IF($B322=1,
    IF($L322=FALSE,
      VLOOKUP($A322,ChapterTable!$1:$1048576,MATCH("최종"&amp;SUBSTITUTE(SUBSTITUTE(E$1,"standard",""),"|Float",""),ChapterTable!$1:$1,0),0),
      VLOOKUP($A322-ChapterTable!$P$11,ChapterTable!$1:$1048576,MATCH("최종"&amp;SUBSTITUTE(SUBSTITUTE(E$1,"standard",""),"|Float",""),ChapterTable!$1:$1,0),0)*ChapterTable!$P$14
    ),
  OFFSET(E322,-$B322+IF($L322,1,0),0)*IF($B322&gt;OFFSET($B322,1,0),ChapterTable!$R$17,1)*
    (VLOOKUP(SUBSTITUTE(SUBSTITUTE(E$1,"standard",""),"|Float","")&amp;IF(OR($L322=TRUE,$A322=0,MOD($A322,ChapterTable!$R$20)&lt;&gt;0),"","보스")&amp;"인게임누적곱배수",ChapterTable!$R:$S,2,0)^C322
    +VLOOKUP(SUBSTITUTE(SUBSTITUTE(E$1,"standard",""),"|Float","")&amp;IF(OR($L322=TRUE,$A322=0,MOD($A322,ChapterTable!$R$20)&lt;&gt;0),"","보스")&amp;"인게임누적합배수",ChapterTable!$R:$S,2,0)*C322)
  )
  )
  )
)</f>
        <v>1458</v>
      </c>
      <c r="F322" s="1">
        <f ca="1">IF(AND($A322=0,$B322=1),
    VLOOKUP(1,ChapterTable!$1:$1048576,MATCH("최종"&amp;SUBSTITUTE(SUBSTITUTE(F$1,"standard",""),"|Float",""),ChapterTable!$1:$1,0),0)*ChapterTable!$P$17,
  IF(AND($A322=0,$B322=0),
    F323,
  IF($B322=0,
    VLOOKUP($A322,ChapterTable!$1:$1048576,MATCH("최종"&amp;SUBSTITUTE(SUBSTITUTE(F$1,"standard",""),"|Float",""),ChapterTable!$1:$1,0),0),
  IF($B322=1,
    IF($L322=FALSE,
      VLOOKUP($A322,ChapterTable!$1:$1048576,MATCH("최종"&amp;SUBSTITUTE(SUBSTITUTE(F$1,"standard",""),"|Float",""),ChapterTable!$1:$1,0),0),
      VLOOKUP($A322-ChapterTable!$P$11,ChapterTable!$1:$1048576,MATCH("최종"&amp;SUBSTITUTE(SUBSTITUTE(F$1,"standard",""),"|Float",""),ChapterTable!$1:$1,0),0)*ChapterTable!$P$14
    ),
  OFFSET(F322,-$B322+IF($L322,1,0),0)*
    (VLOOKUP(SUBSTITUTE(SUBSTITUTE(F$1,"standard",""),"|Float","")&amp;IF(OR($L322=TRUE,$A322=0,MOD($A322,ChapterTable!$R$20)&lt;&gt;0),"","보스")&amp;"인게임누적곱배수",ChapterTable!$R:$S,2,0)^D322
    +VLOOKUP(SUBSTITUTE(SUBSTITUTE(F$1,"standard",""),"|Float","")&amp;IF(OR($L322=TRUE,$A322=0,MOD($A322,ChapterTable!$R$20)&lt;&gt;0),"","보스")&amp;"인게임누적합배수",ChapterTable!$R:$S,2,0)*D322)
  )
  )
  )
)</f>
        <v>465.11718750000006</v>
      </c>
      <c r="G322" t="s">
        <v>715</v>
      </c>
      <c r="J322" t="str">
        <f>IF(ISBLANK(I322),"",
IFERROR(VLOOKUP(I322,[1]StringTable!$1:$1048576,MATCH("kor|String",[1]StringTable!$1:$1,0),0),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37"/>
        <v>0.25</v>
      </c>
      <c r="AJ322">
        <f t="shared" si="35"/>
        <v>0.32</v>
      </c>
      <c r="AK322">
        <f t="shared" si="36"/>
        <v>1</v>
      </c>
      <c r="AL322">
        <v>0</v>
      </c>
    </row>
    <row r="323" spans="1:38" x14ac:dyDescent="0.3">
      <c r="A323">
        <v>6</v>
      </c>
      <c r="B323">
        <v>35</v>
      </c>
      <c r="C323">
        <f>IF(OR($L323=TRUE,$A323=0,MOD($A323,ChapterTable!$R$20)&lt;&gt;0),
MAX(0,INT(($B323+ChapterTable!$P$26+VLOOKUP(SUBSTITUTE(C$1,"성장단계","")&amp;"단계오프셋",ChapterTable!$R:$S,2,0))/ChapterTable!$P$23)),
MAX(0,INT(($B323+ChapterTable!$R$26+VLOOKUP(SUBSTITUTE(C$1,"성장단계","")&amp;"보스단계오프셋",ChapterTable!$R:$S,2,0))/ChapterTable!$R$23)))</f>
        <v>3</v>
      </c>
      <c r="D323">
        <f>IF(OR($L323=TRUE,$A323=0,MOD($A323,ChapterTable!$R$20)&lt;&gt;0),
MAX(0,INT(($B323+ChapterTable!$P$26+VLOOKUP(SUBSTITUTE(D$1,"성장단계","")&amp;"단계오프셋",ChapterTable!$R:$S,2,0))/ChapterTable!$P$23)),
MAX(0,INT(($B323+ChapterTable!$R$26+VLOOKUP(SUBSTITUTE(D$1,"성장단계","")&amp;"보스단계오프셋",ChapterTable!$R:$S,2,0))/ChapterTable!$R$23)))</f>
        <v>3</v>
      </c>
      <c r="E323" s="1">
        <f ca="1">IF(AND($A323=0,$B323=1),
    VLOOKUP(1,ChapterTable!$1:$1048576,MATCH("최종"&amp;SUBSTITUTE(SUBSTITUTE(E$1,"standard",""),"|Float",""),ChapterTable!$1:$1,0),0)*ChapterTable!$P$17,
  IF(AND($A323=0,$B323=0),
    E324,
  IF($B323=0,
    VLOOKUP($A323,ChapterTable!$1:$1048576,MATCH("최종"&amp;SUBSTITUTE(SUBSTITUTE(E$1,"standard",""),"|Float",""),ChapterTable!$1:$1,0),0),
  IF($B323=1,
    IF($L323=FALSE,
      VLOOKUP($A323,ChapterTable!$1:$1048576,MATCH("최종"&amp;SUBSTITUTE(SUBSTITUTE(E$1,"standard",""),"|Float",""),ChapterTable!$1:$1,0),0),
      VLOOKUP($A323-ChapterTable!$P$11,ChapterTable!$1:$1048576,MATCH("최종"&amp;SUBSTITUTE(SUBSTITUTE(E$1,"standard",""),"|Float",""),ChapterTable!$1:$1,0),0)*ChapterTable!$P$14
    ),
  OFFSET(E323,-$B323+IF($L323,1,0),0)*IF($B323&gt;OFFSET($B323,1,0),ChapterTable!$R$17,1)*
    (VLOOKUP(SUBSTITUTE(SUBSTITUTE(E$1,"standard",""),"|Float","")&amp;IF(OR($L323=TRUE,$A323=0,MOD($A323,ChapterTable!$R$20)&lt;&gt;0),"","보스")&amp;"인게임누적곱배수",ChapterTable!$R:$S,2,0)^C323
    +VLOOKUP(SUBSTITUTE(SUBSTITUTE(E$1,"standard",""),"|Float","")&amp;IF(OR($L323=TRUE,$A323=0,MOD($A323,ChapterTable!$R$20)&lt;&gt;0),"","보스")&amp;"인게임누적합배수",ChapterTable!$R:$S,2,0)*C323)
  )
  )
  )
)</f>
        <v>1458</v>
      </c>
      <c r="F323" s="1">
        <f ca="1">IF(AND($A323=0,$B323=1),
    VLOOKUP(1,ChapterTable!$1:$1048576,MATCH("최종"&amp;SUBSTITUTE(SUBSTITUTE(F$1,"standard",""),"|Float",""),ChapterTable!$1:$1,0),0)*ChapterTable!$P$17,
  IF(AND($A323=0,$B323=0),
    F324,
  IF($B323=0,
    VLOOKUP($A323,ChapterTable!$1:$1048576,MATCH("최종"&amp;SUBSTITUTE(SUBSTITUTE(F$1,"standard",""),"|Float",""),ChapterTable!$1:$1,0),0),
  IF($B323=1,
    IF($L323=FALSE,
      VLOOKUP($A323,ChapterTable!$1:$1048576,MATCH("최종"&amp;SUBSTITUTE(SUBSTITUTE(F$1,"standard",""),"|Float",""),ChapterTable!$1:$1,0),0),
      VLOOKUP($A323-ChapterTable!$P$11,ChapterTable!$1:$1048576,MATCH("최종"&amp;SUBSTITUTE(SUBSTITUTE(F$1,"standard",""),"|Float",""),ChapterTable!$1:$1,0),0)*ChapterTable!$P$14
    ),
  OFFSET(F323,-$B323+IF($L323,1,0),0)*
    (VLOOKUP(SUBSTITUTE(SUBSTITUTE(F$1,"standard",""),"|Float","")&amp;IF(OR($L323=TRUE,$A323=0,MOD($A323,ChapterTable!$R$20)&lt;&gt;0),"","보스")&amp;"인게임누적곱배수",ChapterTable!$R:$S,2,0)^D323
    +VLOOKUP(SUBSTITUTE(SUBSTITUTE(F$1,"standard",""),"|Float","")&amp;IF(OR($L323=TRUE,$A323=0,MOD($A323,ChapterTable!$R$20)&lt;&gt;0),"","보스")&amp;"인게임누적합배수",ChapterTable!$R:$S,2,0)*D323)
  )
  )
  )
)</f>
        <v>465.11718750000006</v>
      </c>
      <c r="G323" t="s">
        <v>715</v>
      </c>
      <c r="J323" t="str">
        <f>IF(ISBLANK(I323),"",
IFERROR(VLOOKUP(I323,[1]StringTable!$1:$1048576,MATCH("kor|String",[1]StringTable!$1:$1,0),0),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c r="AL323">
        <v>0</v>
      </c>
    </row>
    <row r="324" spans="1:38" x14ac:dyDescent="0.3">
      <c r="A324">
        <v>6</v>
      </c>
      <c r="B324">
        <v>36</v>
      </c>
      <c r="C324">
        <f>IF(OR($L324=TRUE,$A324=0,MOD($A324,ChapterTable!$R$20)&lt;&gt;0),
MAX(0,INT(($B324+ChapterTable!$P$26+VLOOKUP(SUBSTITUTE(C$1,"성장단계","")&amp;"단계오프셋",ChapterTable!$R:$S,2,0))/ChapterTable!$P$23)),
MAX(0,INT(($B324+ChapterTable!$R$26+VLOOKUP(SUBSTITUTE(C$1,"성장단계","")&amp;"보스단계오프셋",ChapterTable!$R:$S,2,0))/ChapterTable!$R$23)))</f>
        <v>4</v>
      </c>
      <c r="D324">
        <f>IF(OR($L324=TRUE,$A324=0,MOD($A324,ChapterTable!$R$20)&lt;&gt;0),
MAX(0,INT(($B324+ChapterTable!$P$26+VLOOKUP(SUBSTITUTE(D$1,"성장단계","")&amp;"단계오프셋",ChapterTable!$R:$S,2,0))/ChapterTable!$P$23)),
MAX(0,INT(($B324+ChapterTable!$R$26+VLOOKUP(SUBSTITUTE(D$1,"성장단계","")&amp;"보스단계오프셋",ChapterTable!$R:$S,2,0))/ChapterTable!$R$23)))</f>
        <v>3</v>
      </c>
      <c r="E324" s="1">
        <f ca="1">IF(AND($A324=0,$B324=1),
    VLOOKUP(1,ChapterTable!$1:$1048576,MATCH("최종"&amp;SUBSTITUTE(SUBSTITUTE(E$1,"standard",""),"|Float",""),ChapterTable!$1:$1,0),0)*ChapterTable!$P$17,
  IF(AND($A324=0,$B324=0),
    E325,
  IF($B324=0,
    VLOOKUP($A324,ChapterTable!$1:$1048576,MATCH("최종"&amp;SUBSTITUTE(SUBSTITUTE(E$1,"standard",""),"|Float",""),ChapterTable!$1:$1,0),0),
  IF($B324=1,
    IF($L324=FALSE,
      VLOOKUP($A324,ChapterTable!$1:$1048576,MATCH("최종"&amp;SUBSTITUTE(SUBSTITUTE(E$1,"standard",""),"|Float",""),ChapterTable!$1:$1,0),0),
      VLOOKUP($A324-ChapterTable!$P$11,ChapterTable!$1:$1048576,MATCH("최종"&amp;SUBSTITUTE(SUBSTITUTE(E$1,"standard",""),"|Float",""),ChapterTable!$1:$1,0),0)*ChapterTable!$P$14
    ),
  OFFSET(E324,-$B324+IF($L324,1,0),0)*IF($B324&gt;OFFSET($B324,1,0),ChapterTable!$R$17,1)*
    (VLOOKUP(SUBSTITUTE(SUBSTITUTE(E$1,"standard",""),"|Float","")&amp;IF(OR($L324=TRUE,$A324=0,MOD($A324,ChapterTable!$R$20)&lt;&gt;0),"","보스")&amp;"인게임누적곱배수",ChapterTable!$R:$S,2,0)^C324
    +VLOOKUP(SUBSTITUTE(SUBSTITUTE(E$1,"standard",""),"|Float","")&amp;IF(OR($L324=TRUE,$A324=0,MOD($A324,ChapterTable!$R$20)&lt;&gt;0),"","보스")&amp;"인게임누적합배수",ChapterTable!$R:$S,2,0)*C324)
  )
  )
  )
)</f>
        <v>1640.25</v>
      </c>
      <c r="F324" s="1">
        <f ca="1">IF(AND($A324=0,$B324=1),
    VLOOKUP(1,ChapterTable!$1:$1048576,MATCH("최종"&amp;SUBSTITUTE(SUBSTITUTE(F$1,"standard",""),"|Float",""),ChapterTable!$1:$1,0),0)*ChapterTable!$P$17,
  IF(AND($A324=0,$B324=0),
    F325,
  IF($B324=0,
    VLOOKUP($A324,ChapterTable!$1:$1048576,MATCH("최종"&amp;SUBSTITUTE(SUBSTITUTE(F$1,"standard",""),"|Float",""),ChapterTable!$1:$1,0),0),
  IF($B324=1,
    IF($L324=FALSE,
      VLOOKUP($A324,ChapterTable!$1:$1048576,MATCH("최종"&amp;SUBSTITUTE(SUBSTITUTE(F$1,"standard",""),"|Float",""),ChapterTable!$1:$1,0),0),
      VLOOKUP($A324-ChapterTable!$P$11,ChapterTable!$1:$1048576,MATCH("최종"&amp;SUBSTITUTE(SUBSTITUTE(F$1,"standard",""),"|Float",""),ChapterTable!$1:$1,0),0)*ChapterTable!$P$14
    ),
  OFFSET(F324,-$B324+IF($L324,1,0),0)*
    (VLOOKUP(SUBSTITUTE(SUBSTITUTE(F$1,"standard",""),"|Float","")&amp;IF(OR($L324=TRUE,$A324=0,MOD($A324,ChapterTable!$R$20)&lt;&gt;0),"","보스")&amp;"인게임누적곱배수",ChapterTable!$R:$S,2,0)^D324
    +VLOOKUP(SUBSTITUTE(SUBSTITUTE(F$1,"standard",""),"|Float","")&amp;IF(OR($L324=TRUE,$A324=0,MOD($A324,ChapterTable!$R$20)&lt;&gt;0),"","보스")&amp;"인게임누적합배수",ChapterTable!$R:$S,2,0)*D324)
  )
  )
  )
)</f>
        <v>465.11718750000006</v>
      </c>
      <c r="G324" t="s">
        <v>715</v>
      </c>
      <c r="J324" t="str">
        <f>IF(ISBLANK(I324),"",
IFERROR(VLOOKUP(I324,[1]StringTable!$1:$1048576,MATCH("kor|String",[1]StringTable!$1:$1,0),0),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44">IF(B324=0,0,1/(INT((B324-1)/10)+1))</f>
        <v>0.25</v>
      </c>
      <c r="AJ324">
        <f t="shared" si="42"/>
        <v>0.32</v>
      </c>
      <c r="AK324">
        <f t="shared" si="43"/>
        <v>1</v>
      </c>
      <c r="AL324">
        <v>0</v>
      </c>
    </row>
    <row r="325" spans="1:38" x14ac:dyDescent="0.3">
      <c r="A325">
        <v>6</v>
      </c>
      <c r="B325">
        <v>37</v>
      </c>
      <c r="C325">
        <f>IF(OR($L325=TRUE,$A325=0,MOD($A325,ChapterTable!$R$20)&lt;&gt;0),
MAX(0,INT(($B325+ChapterTable!$P$26+VLOOKUP(SUBSTITUTE(C$1,"성장단계","")&amp;"단계오프셋",ChapterTable!$R:$S,2,0))/ChapterTable!$P$23)),
MAX(0,INT(($B325+ChapterTable!$R$26+VLOOKUP(SUBSTITUTE(C$1,"성장단계","")&amp;"보스단계오프셋",ChapterTable!$R:$S,2,0))/ChapterTable!$R$23)))</f>
        <v>4</v>
      </c>
      <c r="D325">
        <f>IF(OR($L325=TRUE,$A325=0,MOD($A325,ChapterTable!$R$20)&lt;&gt;0),
MAX(0,INT(($B325+ChapterTable!$P$26+VLOOKUP(SUBSTITUTE(D$1,"성장단계","")&amp;"단계오프셋",ChapterTable!$R:$S,2,0))/ChapterTable!$P$23)),
MAX(0,INT(($B325+ChapterTable!$R$26+VLOOKUP(SUBSTITUTE(D$1,"성장단계","")&amp;"보스단계오프셋",ChapterTable!$R:$S,2,0))/ChapterTable!$R$23)))</f>
        <v>3</v>
      </c>
      <c r="E325" s="1">
        <f ca="1">IF(AND($A325=0,$B325=1),
    VLOOKUP(1,ChapterTable!$1:$1048576,MATCH("최종"&amp;SUBSTITUTE(SUBSTITUTE(E$1,"standard",""),"|Float",""),ChapterTable!$1:$1,0),0)*ChapterTable!$P$17,
  IF(AND($A325=0,$B325=0),
    E326,
  IF($B325=0,
    VLOOKUP($A325,ChapterTable!$1:$1048576,MATCH("최종"&amp;SUBSTITUTE(SUBSTITUTE(E$1,"standard",""),"|Float",""),ChapterTable!$1:$1,0),0),
  IF($B325=1,
    IF($L325=FALSE,
      VLOOKUP($A325,ChapterTable!$1:$1048576,MATCH("최종"&amp;SUBSTITUTE(SUBSTITUTE(E$1,"standard",""),"|Float",""),ChapterTable!$1:$1,0),0),
      VLOOKUP($A325-ChapterTable!$P$11,ChapterTable!$1:$1048576,MATCH("최종"&amp;SUBSTITUTE(SUBSTITUTE(E$1,"standard",""),"|Float",""),ChapterTable!$1:$1,0),0)*ChapterTable!$P$14
    ),
  OFFSET(E325,-$B325+IF($L325,1,0),0)*IF($B325&gt;OFFSET($B325,1,0),ChapterTable!$R$17,1)*
    (VLOOKUP(SUBSTITUTE(SUBSTITUTE(E$1,"standard",""),"|Float","")&amp;IF(OR($L325=TRUE,$A325=0,MOD($A325,ChapterTable!$R$20)&lt;&gt;0),"","보스")&amp;"인게임누적곱배수",ChapterTable!$R:$S,2,0)^C325
    +VLOOKUP(SUBSTITUTE(SUBSTITUTE(E$1,"standard",""),"|Float","")&amp;IF(OR($L325=TRUE,$A325=0,MOD($A325,ChapterTable!$R$20)&lt;&gt;0),"","보스")&amp;"인게임누적합배수",ChapterTable!$R:$S,2,0)*C325)
  )
  )
  )
)</f>
        <v>1640.25</v>
      </c>
      <c r="F325" s="1">
        <f ca="1">IF(AND($A325=0,$B325=1),
    VLOOKUP(1,ChapterTable!$1:$1048576,MATCH("최종"&amp;SUBSTITUTE(SUBSTITUTE(F$1,"standard",""),"|Float",""),ChapterTable!$1:$1,0),0)*ChapterTable!$P$17,
  IF(AND($A325=0,$B325=0),
    F326,
  IF($B325=0,
    VLOOKUP($A325,ChapterTable!$1:$1048576,MATCH("최종"&amp;SUBSTITUTE(SUBSTITUTE(F$1,"standard",""),"|Float",""),ChapterTable!$1:$1,0),0),
  IF($B325=1,
    IF($L325=FALSE,
      VLOOKUP($A325,ChapterTable!$1:$1048576,MATCH("최종"&amp;SUBSTITUTE(SUBSTITUTE(F$1,"standard",""),"|Float",""),ChapterTable!$1:$1,0),0),
      VLOOKUP($A325-ChapterTable!$P$11,ChapterTable!$1:$1048576,MATCH("최종"&amp;SUBSTITUTE(SUBSTITUTE(F$1,"standard",""),"|Float",""),ChapterTable!$1:$1,0),0)*ChapterTable!$P$14
    ),
  OFFSET(F325,-$B325+IF($L325,1,0),0)*
    (VLOOKUP(SUBSTITUTE(SUBSTITUTE(F$1,"standard",""),"|Float","")&amp;IF(OR($L325=TRUE,$A325=0,MOD($A325,ChapterTable!$R$20)&lt;&gt;0),"","보스")&amp;"인게임누적곱배수",ChapterTable!$R:$S,2,0)^D325
    +VLOOKUP(SUBSTITUTE(SUBSTITUTE(F$1,"standard",""),"|Float","")&amp;IF(OR($L325=TRUE,$A325=0,MOD($A325,ChapterTable!$R$20)&lt;&gt;0),"","보스")&amp;"인게임누적합배수",ChapterTable!$R:$S,2,0)*D325)
  )
  )
  )
)</f>
        <v>465.11718750000006</v>
      </c>
      <c r="G325" t="s">
        <v>715</v>
      </c>
      <c r="J325" t="str">
        <f>IF(ISBLANK(I325),"",
IFERROR(VLOOKUP(I325,[1]StringTable!$1:$1048576,MATCH("kor|String",[1]StringTable!$1:$1,0),0),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44"/>
        <v>0.25</v>
      </c>
      <c r="AJ325">
        <f t="shared" si="42"/>
        <v>0.32</v>
      </c>
      <c r="AK325">
        <f t="shared" si="43"/>
        <v>1</v>
      </c>
      <c r="AL325">
        <v>0</v>
      </c>
    </row>
    <row r="326" spans="1:38" x14ac:dyDescent="0.3">
      <c r="A326">
        <v>6</v>
      </c>
      <c r="B326">
        <v>38</v>
      </c>
      <c r="C326">
        <f>IF(OR($L326=TRUE,$A326=0,MOD($A326,ChapterTable!$R$20)&lt;&gt;0),
MAX(0,INT(($B326+ChapterTable!$P$26+VLOOKUP(SUBSTITUTE(C$1,"성장단계","")&amp;"단계오프셋",ChapterTable!$R:$S,2,0))/ChapterTable!$P$23)),
MAX(0,INT(($B326+ChapterTable!$R$26+VLOOKUP(SUBSTITUTE(C$1,"성장단계","")&amp;"보스단계오프셋",ChapterTable!$R:$S,2,0))/ChapterTable!$R$23)))</f>
        <v>4</v>
      </c>
      <c r="D326">
        <f>IF(OR($L326=TRUE,$A326=0,MOD($A326,ChapterTable!$R$20)&lt;&gt;0),
MAX(0,INT(($B326+ChapterTable!$P$26+VLOOKUP(SUBSTITUTE(D$1,"성장단계","")&amp;"단계오프셋",ChapterTable!$R:$S,2,0))/ChapterTable!$P$23)),
MAX(0,INT(($B326+ChapterTable!$R$26+VLOOKUP(SUBSTITUTE(D$1,"성장단계","")&amp;"보스단계오프셋",ChapterTable!$R:$S,2,0))/ChapterTable!$R$23)))</f>
        <v>3</v>
      </c>
      <c r="E326" s="1">
        <f ca="1">IF(AND($A326=0,$B326=1),
    VLOOKUP(1,ChapterTable!$1:$1048576,MATCH("최종"&amp;SUBSTITUTE(SUBSTITUTE(E$1,"standard",""),"|Float",""),ChapterTable!$1:$1,0),0)*ChapterTable!$P$17,
  IF(AND($A326=0,$B326=0),
    E327,
  IF($B326=0,
    VLOOKUP($A326,ChapterTable!$1:$1048576,MATCH("최종"&amp;SUBSTITUTE(SUBSTITUTE(E$1,"standard",""),"|Float",""),ChapterTable!$1:$1,0),0),
  IF($B326=1,
    IF($L326=FALSE,
      VLOOKUP($A326,ChapterTable!$1:$1048576,MATCH("최종"&amp;SUBSTITUTE(SUBSTITUTE(E$1,"standard",""),"|Float",""),ChapterTable!$1:$1,0),0),
      VLOOKUP($A326-ChapterTable!$P$11,ChapterTable!$1:$1048576,MATCH("최종"&amp;SUBSTITUTE(SUBSTITUTE(E$1,"standard",""),"|Float",""),ChapterTable!$1:$1,0),0)*ChapterTable!$P$14
    ),
  OFFSET(E326,-$B326+IF($L326,1,0),0)*IF($B326&gt;OFFSET($B326,1,0),ChapterTable!$R$17,1)*
    (VLOOKUP(SUBSTITUTE(SUBSTITUTE(E$1,"standard",""),"|Float","")&amp;IF(OR($L326=TRUE,$A326=0,MOD($A326,ChapterTable!$R$20)&lt;&gt;0),"","보스")&amp;"인게임누적곱배수",ChapterTable!$R:$S,2,0)^C326
    +VLOOKUP(SUBSTITUTE(SUBSTITUTE(E$1,"standard",""),"|Float","")&amp;IF(OR($L326=TRUE,$A326=0,MOD($A326,ChapterTable!$R$20)&lt;&gt;0),"","보스")&amp;"인게임누적합배수",ChapterTable!$R:$S,2,0)*C326)
  )
  )
  )
)</f>
        <v>1640.25</v>
      </c>
      <c r="F326" s="1">
        <f ca="1">IF(AND($A326=0,$B326=1),
    VLOOKUP(1,ChapterTable!$1:$1048576,MATCH("최종"&amp;SUBSTITUTE(SUBSTITUTE(F$1,"standard",""),"|Float",""),ChapterTable!$1:$1,0),0)*ChapterTable!$P$17,
  IF(AND($A326=0,$B326=0),
    F327,
  IF($B326=0,
    VLOOKUP($A326,ChapterTable!$1:$1048576,MATCH("최종"&amp;SUBSTITUTE(SUBSTITUTE(F$1,"standard",""),"|Float",""),ChapterTable!$1:$1,0),0),
  IF($B326=1,
    IF($L326=FALSE,
      VLOOKUP($A326,ChapterTable!$1:$1048576,MATCH("최종"&amp;SUBSTITUTE(SUBSTITUTE(F$1,"standard",""),"|Float",""),ChapterTable!$1:$1,0),0),
      VLOOKUP($A326-ChapterTable!$P$11,ChapterTable!$1:$1048576,MATCH("최종"&amp;SUBSTITUTE(SUBSTITUTE(F$1,"standard",""),"|Float",""),ChapterTable!$1:$1,0),0)*ChapterTable!$P$14
    ),
  OFFSET(F326,-$B326+IF($L326,1,0),0)*
    (VLOOKUP(SUBSTITUTE(SUBSTITUTE(F$1,"standard",""),"|Float","")&amp;IF(OR($L326=TRUE,$A326=0,MOD($A326,ChapterTable!$R$20)&lt;&gt;0),"","보스")&amp;"인게임누적곱배수",ChapterTable!$R:$S,2,0)^D326
    +VLOOKUP(SUBSTITUTE(SUBSTITUTE(F$1,"standard",""),"|Float","")&amp;IF(OR($L326=TRUE,$A326=0,MOD($A326,ChapterTable!$R$20)&lt;&gt;0),"","보스")&amp;"인게임누적합배수",ChapterTable!$R:$S,2,0)*D326)
  )
  )
  )
)</f>
        <v>465.11718750000006</v>
      </c>
      <c r="G326" t="s">
        <v>715</v>
      </c>
      <c r="J326" t="str">
        <f>IF(ISBLANK(I326),"",
IFERROR(VLOOKUP(I326,[1]StringTable!$1:$1048576,MATCH("kor|String",[1]StringTable!$1:$1,0),0),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44"/>
        <v>0.25</v>
      </c>
      <c r="AJ326">
        <f t="shared" si="42"/>
        <v>0.32</v>
      </c>
      <c r="AK326">
        <f t="shared" si="43"/>
        <v>1</v>
      </c>
      <c r="AL326">
        <v>0</v>
      </c>
    </row>
    <row r="327" spans="1:38" x14ac:dyDescent="0.3">
      <c r="A327">
        <v>6</v>
      </c>
      <c r="B327">
        <v>39</v>
      </c>
      <c r="C327">
        <f>IF(OR($L327=TRUE,$A327=0,MOD($A327,ChapterTable!$R$20)&lt;&gt;0),
MAX(0,INT(($B327+ChapterTable!$P$26+VLOOKUP(SUBSTITUTE(C$1,"성장단계","")&amp;"단계오프셋",ChapterTable!$R:$S,2,0))/ChapterTable!$P$23)),
MAX(0,INT(($B327+ChapterTable!$R$26+VLOOKUP(SUBSTITUTE(C$1,"성장단계","")&amp;"보스단계오프셋",ChapterTable!$R:$S,2,0))/ChapterTable!$R$23)))</f>
        <v>4</v>
      </c>
      <c r="D327">
        <f>IF(OR($L327=TRUE,$A327=0,MOD($A327,ChapterTable!$R$20)&lt;&gt;0),
MAX(0,INT(($B327+ChapterTable!$P$26+VLOOKUP(SUBSTITUTE(D$1,"성장단계","")&amp;"단계오프셋",ChapterTable!$R:$S,2,0))/ChapterTable!$P$23)),
MAX(0,INT(($B327+ChapterTable!$R$26+VLOOKUP(SUBSTITUTE(D$1,"성장단계","")&amp;"보스단계오프셋",ChapterTable!$R:$S,2,0))/ChapterTable!$R$23)))</f>
        <v>3</v>
      </c>
      <c r="E327" s="1">
        <f ca="1">IF(AND($A327=0,$B327=1),
    VLOOKUP(1,ChapterTable!$1:$1048576,MATCH("최종"&amp;SUBSTITUTE(SUBSTITUTE(E$1,"standard",""),"|Float",""),ChapterTable!$1:$1,0),0)*ChapterTable!$P$17,
  IF(AND($A327=0,$B327=0),
    E328,
  IF($B327=0,
    VLOOKUP($A327,ChapterTable!$1:$1048576,MATCH("최종"&amp;SUBSTITUTE(SUBSTITUTE(E$1,"standard",""),"|Float",""),ChapterTable!$1:$1,0),0),
  IF($B327=1,
    IF($L327=FALSE,
      VLOOKUP($A327,ChapterTable!$1:$1048576,MATCH("최종"&amp;SUBSTITUTE(SUBSTITUTE(E$1,"standard",""),"|Float",""),ChapterTable!$1:$1,0),0),
      VLOOKUP($A327-ChapterTable!$P$11,ChapterTable!$1:$1048576,MATCH("최종"&amp;SUBSTITUTE(SUBSTITUTE(E$1,"standard",""),"|Float",""),ChapterTable!$1:$1,0),0)*ChapterTable!$P$14
    ),
  OFFSET(E327,-$B327+IF($L327,1,0),0)*IF($B327&gt;OFFSET($B327,1,0),ChapterTable!$R$17,1)*
    (VLOOKUP(SUBSTITUTE(SUBSTITUTE(E$1,"standard",""),"|Float","")&amp;IF(OR($L327=TRUE,$A327=0,MOD($A327,ChapterTable!$R$20)&lt;&gt;0),"","보스")&amp;"인게임누적곱배수",ChapterTable!$R:$S,2,0)^C327
    +VLOOKUP(SUBSTITUTE(SUBSTITUTE(E$1,"standard",""),"|Float","")&amp;IF(OR($L327=TRUE,$A327=0,MOD($A327,ChapterTable!$R$20)&lt;&gt;0),"","보스")&amp;"인게임누적합배수",ChapterTable!$R:$S,2,0)*C327)
  )
  )
  )
)</f>
        <v>1640.25</v>
      </c>
      <c r="F327" s="1">
        <f ca="1">IF(AND($A327=0,$B327=1),
    VLOOKUP(1,ChapterTable!$1:$1048576,MATCH("최종"&amp;SUBSTITUTE(SUBSTITUTE(F$1,"standard",""),"|Float",""),ChapterTable!$1:$1,0),0)*ChapterTable!$P$17,
  IF(AND($A327=0,$B327=0),
    F328,
  IF($B327=0,
    VLOOKUP($A327,ChapterTable!$1:$1048576,MATCH("최종"&amp;SUBSTITUTE(SUBSTITUTE(F$1,"standard",""),"|Float",""),ChapterTable!$1:$1,0),0),
  IF($B327=1,
    IF($L327=FALSE,
      VLOOKUP($A327,ChapterTable!$1:$1048576,MATCH("최종"&amp;SUBSTITUTE(SUBSTITUTE(F$1,"standard",""),"|Float",""),ChapterTable!$1:$1,0),0),
      VLOOKUP($A327-ChapterTable!$P$11,ChapterTable!$1:$1048576,MATCH("최종"&amp;SUBSTITUTE(SUBSTITUTE(F$1,"standard",""),"|Float",""),ChapterTable!$1:$1,0),0)*ChapterTable!$P$14
    ),
  OFFSET(F327,-$B327+IF($L327,1,0),0)*
    (VLOOKUP(SUBSTITUTE(SUBSTITUTE(F$1,"standard",""),"|Float","")&amp;IF(OR($L327=TRUE,$A327=0,MOD($A327,ChapterTable!$R$20)&lt;&gt;0),"","보스")&amp;"인게임누적곱배수",ChapterTable!$R:$S,2,0)^D327
    +VLOOKUP(SUBSTITUTE(SUBSTITUTE(F$1,"standard",""),"|Float","")&amp;IF(OR($L327=TRUE,$A327=0,MOD($A327,ChapterTable!$R$20)&lt;&gt;0),"","보스")&amp;"인게임누적합배수",ChapterTable!$R:$S,2,0)*D327)
  )
  )
  )
)</f>
        <v>465.11718750000006</v>
      </c>
      <c r="G327" t="s">
        <v>715</v>
      </c>
      <c r="J327" t="str">
        <f>IF(ISBLANK(I327),"",
IFERROR(VLOOKUP(I327,[1]StringTable!$1:$1048576,MATCH("kor|String",[1]StringTable!$1:$1,0),0),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44"/>
        <v>0.25</v>
      </c>
      <c r="AJ327">
        <f t="shared" si="42"/>
        <v>0.32</v>
      </c>
      <c r="AK327">
        <f t="shared" si="43"/>
        <v>1</v>
      </c>
      <c r="AL327">
        <v>0</v>
      </c>
    </row>
    <row r="328" spans="1:38" x14ac:dyDescent="0.3">
      <c r="A328">
        <v>6</v>
      </c>
      <c r="B328">
        <v>40</v>
      </c>
      <c r="C328">
        <f>IF(OR($L328=TRUE,$A328=0,MOD($A328,ChapterTable!$R$20)&lt;&gt;0),
MAX(0,INT(($B328+ChapterTable!$P$26+VLOOKUP(SUBSTITUTE(C$1,"성장단계","")&amp;"단계오프셋",ChapterTable!$R:$S,2,0))/ChapterTable!$P$23)),
MAX(0,INT(($B328+ChapterTable!$R$26+VLOOKUP(SUBSTITUTE(C$1,"성장단계","")&amp;"보스단계오프셋",ChapterTable!$R:$S,2,0))/ChapterTable!$R$23)))</f>
        <v>4</v>
      </c>
      <c r="D328">
        <f>IF(OR($L328=TRUE,$A328=0,MOD($A328,ChapterTable!$R$20)&lt;&gt;0),
MAX(0,INT(($B328+ChapterTable!$P$26+VLOOKUP(SUBSTITUTE(D$1,"성장단계","")&amp;"단계오프셋",ChapterTable!$R:$S,2,0))/ChapterTable!$P$23)),
MAX(0,INT(($B328+ChapterTable!$R$26+VLOOKUP(SUBSTITUTE(D$1,"성장단계","")&amp;"보스단계오프셋",ChapterTable!$R:$S,2,0))/ChapterTable!$R$23)))</f>
        <v>3</v>
      </c>
      <c r="E328" s="1">
        <f ca="1">IF(AND($A328=0,$B328=1),
    VLOOKUP(1,ChapterTable!$1:$1048576,MATCH("최종"&amp;SUBSTITUTE(SUBSTITUTE(E$1,"standard",""),"|Float",""),ChapterTable!$1:$1,0),0)*ChapterTable!$P$17,
  IF(AND($A328=0,$B328=0),
    E329,
  IF($B328=0,
    VLOOKUP($A328,ChapterTable!$1:$1048576,MATCH("최종"&amp;SUBSTITUTE(SUBSTITUTE(E$1,"standard",""),"|Float",""),ChapterTable!$1:$1,0),0),
  IF($B328=1,
    IF($L328=FALSE,
      VLOOKUP($A328,ChapterTable!$1:$1048576,MATCH("최종"&amp;SUBSTITUTE(SUBSTITUTE(E$1,"standard",""),"|Float",""),ChapterTable!$1:$1,0),0),
      VLOOKUP($A328-ChapterTable!$P$11,ChapterTable!$1:$1048576,MATCH("최종"&amp;SUBSTITUTE(SUBSTITUTE(E$1,"standard",""),"|Float",""),ChapterTable!$1:$1,0),0)*ChapterTable!$P$14
    ),
  OFFSET(E328,-$B328+IF($L328,1,0),0)*IF($B328&gt;OFFSET($B328,1,0),ChapterTable!$R$17,1)*
    (VLOOKUP(SUBSTITUTE(SUBSTITUTE(E$1,"standard",""),"|Float","")&amp;IF(OR($L328=TRUE,$A328=0,MOD($A328,ChapterTable!$R$20)&lt;&gt;0),"","보스")&amp;"인게임누적곱배수",ChapterTable!$R:$S,2,0)^C328
    +VLOOKUP(SUBSTITUTE(SUBSTITUTE(E$1,"standard",""),"|Float","")&amp;IF(OR($L328=TRUE,$A328=0,MOD($A328,ChapterTable!$R$20)&lt;&gt;0),"","보스")&amp;"인게임누적합배수",ChapterTable!$R:$S,2,0)*C328)
  )
  )
  )
)</f>
        <v>1640.25</v>
      </c>
      <c r="F328" s="1">
        <f ca="1">IF(AND($A328=0,$B328=1),
    VLOOKUP(1,ChapterTable!$1:$1048576,MATCH("최종"&amp;SUBSTITUTE(SUBSTITUTE(F$1,"standard",""),"|Float",""),ChapterTable!$1:$1,0),0)*ChapterTable!$P$17,
  IF(AND($A328=0,$B328=0),
    F329,
  IF($B328=0,
    VLOOKUP($A328,ChapterTable!$1:$1048576,MATCH("최종"&amp;SUBSTITUTE(SUBSTITUTE(F$1,"standard",""),"|Float",""),ChapterTable!$1:$1,0),0),
  IF($B328=1,
    IF($L328=FALSE,
      VLOOKUP($A328,ChapterTable!$1:$1048576,MATCH("최종"&amp;SUBSTITUTE(SUBSTITUTE(F$1,"standard",""),"|Float",""),ChapterTable!$1:$1,0),0),
      VLOOKUP($A328-ChapterTable!$P$11,ChapterTable!$1:$1048576,MATCH("최종"&amp;SUBSTITUTE(SUBSTITUTE(F$1,"standard",""),"|Float",""),ChapterTable!$1:$1,0),0)*ChapterTable!$P$14
    ),
  OFFSET(F328,-$B328+IF($L328,1,0),0)*
    (VLOOKUP(SUBSTITUTE(SUBSTITUTE(F$1,"standard",""),"|Float","")&amp;IF(OR($L328=TRUE,$A328=0,MOD($A328,ChapterTable!$R$20)&lt;&gt;0),"","보스")&amp;"인게임누적곱배수",ChapterTable!$R:$S,2,0)^D328
    +VLOOKUP(SUBSTITUTE(SUBSTITUTE(F$1,"standard",""),"|Float","")&amp;IF(OR($L328=TRUE,$A328=0,MOD($A328,ChapterTable!$R$20)&lt;&gt;0),"","보스")&amp;"인게임누적합배수",ChapterTable!$R:$S,2,0)*D328)
  )
  )
  )
)</f>
        <v>465.11718750000006</v>
      </c>
      <c r="G328" t="s">
        <v>715</v>
      </c>
      <c r="J328" t="str">
        <f>IF(ISBLANK(I328),"",
IFERROR(VLOOKUP(I328,[1]StringTable!$1:$1048576,MATCH("kor|String",[1]StringTable!$1:$1,0),0),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44"/>
        <v>0.25</v>
      </c>
      <c r="AJ328">
        <f t="shared" si="42"/>
        <v>1</v>
      </c>
      <c r="AK328">
        <f t="shared" si="43"/>
        <v>4</v>
      </c>
      <c r="AL328">
        <v>0</v>
      </c>
    </row>
    <row r="329" spans="1:38" x14ac:dyDescent="0.3">
      <c r="A329">
        <v>6</v>
      </c>
      <c r="B329">
        <v>41</v>
      </c>
      <c r="C329">
        <f>IF(OR($L329=TRUE,$A329=0,MOD($A329,ChapterTable!$R$20)&lt;&gt;0),
MAX(0,INT(($B329+ChapterTable!$P$26+VLOOKUP(SUBSTITUTE(C$1,"성장단계","")&amp;"단계오프셋",ChapterTable!$R:$S,2,0))/ChapterTable!$P$23)),
MAX(0,INT(($B329+ChapterTable!$R$26+VLOOKUP(SUBSTITUTE(C$1,"성장단계","")&amp;"보스단계오프셋",ChapterTable!$R:$S,2,0))/ChapterTable!$R$23)))</f>
        <v>4</v>
      </c>
      <c r="D329">
        <f>IF(OR($L329=TRUE,$A329=0,MOD($A329,ChapterTable!$R$20)&lt;&gt;0),
MAX(0,INT(($B329+ChapterTable!$P$26+VLOOKUP(SUBSTITUTE(D$1,"성장단계","")&amp;"단계오프셋",ChapterTable!$R:$S,2,0))/ChapterTable!$P$23)),
MAX(0,INT(($B329+ChapterTable!$R$26+VLOOKUP(SUBSTITUTE(D$1,"성장단계","")&amp;"보스단계오프셋",ChapterTable!$R:$S,2,0))/ChapterTable!$R$23)))</f>
        <v>4</v>
      </c>
      <c r="E329" s="1">
        <f ca="1">IF(AND($A329=0,$B329=1),
    VLOOKUP(1,ChapterTable!$1:$1048576,MATCH("최종"&amp;SUBSTITUTE(SUBSTITUTE(E$1,"standard",""),"|Float",""),ChapterTable!$1:$1,0),0)*ChapterTable!$P$17,
  IF(AND($A329=0,$B329=0),
    E330,
  IF($B329=0,
    VLOOKUP($A329,ChapterTable!$1:$1048576,MATCH("최종"&amp;SUBSTITUTE(SUBSTITUTE(E$1,"standard",""),"|Float",""),ChapterTable!$1:$1,0),0),
  IF($B329=1,
    IF($L329=FALSE,
      VLOOKUP($A329,ChapterTable!$1:$1048576,MATCH("최종"&amp;SUBSTITUTE(SUBSTITUTE(E$1,"standard",""),"|Float",""),ChapterTable!$1:$1,0),0),
      VLOOKUP($A329-ChapterTable!$P$11,ChapterTable!$1:$1048576,MATCH("최종"&amp;SUBSTITUTE(SUBSTITUTE(E$1,"standard",""),"|Float",""),ChapterTable!$1:$1,0),0)*ChapterTable!$P$14
    ),
  OFFSET(E329,-$B329+IF($L329,1,0),0)*IF($B329&gt;OFFSET($B329,1,0),ChapterTable!$R$17,1)*
    (VLOOKUP(SUBSTITUTE(SUBSTITUTE(E$1,"standard",""),"|Float","")&amp;IF(OR($L329=TRUE,$A329=0,MOD($A329,ChapterTable!$R$20)&lt;&gt;0),"","보스")&amp;"인게임누적곱배수",ChapterTable!$R:$S,2,0)^C329
    +VLOOKUP(SUBSTITUTE(SUBSTITUTE(E$1,"standard",""),"|Float","")&amp;IF(OR($L329=TRUE,$A329=0,MOD($A329,ChapterTable!$R$20)&lt;&gt;0),"","보스")&amp;"인게임누적합배수",ChapterTable!$R:$S,2,0)*C329)
  )
  )
  )
)</f>
        <v>1640.25</v>
      </c>
      <c r="F329" s="1">
        <f ca="1">IF(AND($A329=0,$B329=1),
    VLOOKUP(1,ChapterTable!$1:$1048576,MATCH("최종"&amp;SUBSTITUTE(SUBSTITUTE(F$1,"standard",""),"|Float",""),ChapterTable!$1:$1,0),0)*ChapterTable!$P$17,
  IF(AND($A329=0,$B329=0),
    F330,
  IF($B329=0,
    VLOOKUP($A329,ChapterTable!$1:$1048576,MATCH("최종"&amp;SUBSTITUTE(SUBSTITUTE(F$1,"standard",""),"|Float",""),ChapterTable!$1:$1,0),0),
  IF($B329=1,
    IF($L329=FALSE,
      VLOOKUP($A329,ChapterTable!$1:$1048576,MATCH("최종"&amp;SUBSTITUTE(SUBSTITUTE(F$1,"standard",""),"|Float",""),ChapterTable!$1:$1,0),0),
      VLOOKUP($A329-ChapterTable!$P$11,ChapterTable!$1:$1048576,MATCH("최종"&amp;SUBSTITUTE(SUBSTITUTE(F$1,"standard",""),"|Float",""),ChapterTable!$1:$1,0),0)*ChapterTable!$P$14
    ),
  OFFSET(F329,-$B329+IF($L329,1,0),0)*
    (VLOOKUP(SUBSTITUTE(SUBSTITUTE(F$1,"standard",""),"|Float","")&amp;IF(OR($L329=TRUE,$A329=0,MOD($A329,ChapterTable!$R$20)&lt;&gt;0),"","보스")&amp;"인게임누적곱배수",ChapterTable!$R:$S,2,0)^D329
    +VLOOKUP(SUBSTITUTE(SUBSTITUTE(F$1,"standard",""),"|Float","")&amp;IF(OR($L329=TRUE,$A329=0,MOD($A329,ChapterTable!$R$20)&lt;&gt;0),"","보스")&amp;"인게임누적합배수",ChapterTable!$R:$S,2,0)*D329)
  )
  )
  )
)</f>
        <v>493.59375</v>
      </c>
      <c r="G329" t="s">
        <v>715</v>
      </c>
      <c r="J329" t="str">
        <f>IF(ISBLANK(I329),"",
IFERROR(VLOOKUP(I329,[1]StringTable!$1:$1048576,MATCH("kor|String",[1]StringTable!$1:$1,0),0),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44"/>
        <v>0.2</v>
      </c>
      <c r="AJ329">
        <f t="shared" si="42"/>
        <v>0.27466666000000001</v>
      </c>
      <c r="AK329">
        <f t="shared" si="43"/>
        <v>1</v>
      </c>
      <c r="AL329">
        <v>0</v>
      </c>
    </row>
    <row r="330" spans="1:38" x14ac:dyDescent="0.3">
      <c r="A330">
        <v>6</v>
      </c>
      <c r="B330">
        <v>42</v>
      </c>
      <c r="C330">
        <f>IF(OR($L330=TRUE,$A330=0,MOD($A330,ChapterTable!$R$20)&lt;&gt;0),
MAX(0,INT(($B330+ChapterTable!$P$26+VLOOKUP(SUBSTITUTE(C$1,"성장단계","")&amp;"단계오프셋",ChapterTable!$R:$S,2,0))/ChapterTable!$P$23)),
MAX(0,INT(($B330+ChapterTable!$R$26+VLOOKUP(SUBSTITUTE(C$1,"성장단계","")&amp;"보스단계오프셋",ChapterTable!$R:$S,2,0))/ChapterTable!$R$23)))</f>
        <v>4</v>
      </c>
      <c r="D330">
        <f>IF(OR($L330=TRUE,$A330=0,MOD($A330,ChapterTable!$R$20)&lt;&gt;0),
MAX(0,INT(($B330+ChapterTable!$P$26+VLOOKUP(SUBSTITUTE(D$1,"성장단계","")&amp;"단계오프셋",ChapterTable!$R:$S,2,0))/ChapterTable!$P$23)),
MAX(0,INT(($B330+ChapterTable!$R$26+VLOOKUP(SUBSTITUTE(D$1,"성장단계","")&amp;"보스단계오프셋",ChapterTable!$R:$S,2,0))/ChapterTable!$R$23)))</f>
        <v>4</v>
      </c>
      <c r="E330" s="1">
        <f ca="1">IF(AND($A330=0,$B330=1),
    VLOOKUP(1,ChapterTable!$1:$1048576,MATCH("최종"&amp;SUBSTITUTE(SUBSTITUTE(E$1,"standard",""),"|Float",""),ChapterTable!$1:$1,0),0)*ChapterTable!$P$17,
  IF(AND($A330=0,$B330=0),
    E331,
  IF($B330=0,
    VLOOKUP($A330,ChapterTable!$1:$1048576,MATCH("최종"&amp;SUBSTITUTE(SUBSTITUTE(E$1,"standard",""),"|Float",""),ChapterTable!$1:$1,0),0),
  IF($B330=1,
    IF($L330=FALSE,
      VLOOKUP($A330,ChapterTable!$1:$1048576,MATCH("최종"&amp;SUBSTITUTE(SUBSTITUTE(E$1,"standard",""),"|Float",""),ChapterTable!$1:$1,0),0),
      VLOOKUP($A330-ChapterTable!$P$11,ChapterTable!$1:$1048576,MATCH("최종"&amp;SUBSTITUTE(SUBSTITUTE(E$1,"standard",""),"|Float",""),ChapterTable!$1:$1,0),0)*ChapterTable!$P$14
    ),
  OFFSET(E330,-$B330+IF($L330,1,0),0)*IF($B330&gt;OFFSET($B330,1,0),ChapterTable!$R$17,1)*
    (VLOOKUP(SUBSTITUTE(SUBSTITUTE(E$1,"standard",""),"|Float","")&amp;IF(OR($L330=TRUE,$A330=0,MOD($A330,ChapterTable!$R$20)&lt;&gt;0),"","보스")&amp;"인게임누적곱배수",ChapterTable!$R:$S,2,0)^C330
    +VLOOKUP(SUBSTITUTE(SUBSTITUTE(E$1,"standard",""),"|Float","")&amp;IF(OR($L330=TRUE,$A330=0,MOD($A330,ChapterTable!$R$20)&lt;&gt;0),"","보스")&amp;"인게임누적합배수",ChapterTable!$R:$S,2,0)*C330)
  )
  )
  )
)</f>
        <v>1640.25</v>
      </c>
      <c r="F330" s="1">
        <f ca="1">IF(AND($A330=0,$B330=1),
    VLOOKUP(1,ChapterTable!$1:$1048576,MATCH("최종"&amp;SUBSTITUTE(SUBSTITUTE(F$1,"standard",""),"|Float",""),ChapterTable!$1:$1,0),0)*ChapterTable!$P$17,
  IF(AND($A330=0,$B330=0),
    F331,
  IF($B330=0,
    VLOOKUP($A330,ChapterTable!$1:$1048576,MATCH("최종"&amp;SUBSTITUTE(SUBSTITUTE(F$1,"standard",""),"|Float",""),ChapterTable!$1:$1,0),0),
  IF($B330=1,
    IF($L330=FALSE,
      VLOOKUP($A330,ChapterTable!$1:$1048576,MATCH("최종"&amp;SUBSTITUTE(SUBSTITUTE(F$1,"standard",""),"|Float",""),ChapterTable!$1:$1,0),0),
      VLOOKUP($A330-ChapterTable!$P$11,ChapterTable!$1:$1048576,MATCH("최종"&amp;SUBSTITUTE(SUBSTITUTE(F$1,"standard",""),"|Float",""),ChapterTable!$1:$1,0),0)*ChapterTable!$P$14
    ),
  OFFSET(F330,-$B330+IF($L330,1,0),0)*
    (VLOOKUP(SUBSTITUTE(SUBSTITUTE(F$1,"standard",""),"|Float","")&amp;IF(OR($L330=TRUE,$A330=0,MOD($A330,ChapterTable!$R$20)&lt;&gt;0),"","보스")&amp;"인게임누적곱배수",ChapterTable!$R:$S,2,0)^D330
    +VLOOKUP(SUBSTITUTE(SUBSTITUTE(F$1,"standard",""),"|Float","")&amp;IF(OR($L330=TRUE,$A330=0,MOD($A330,ChapterTable!$R$20)&lt;&gt;0),"","보스")&amp;"인게임누적합배수",ChapterTable!$R:$S,2,0)*D330)
  )
  )
  )
)</f>
        <v>493.59375</v>
      </c>
      <c r="G330" t="s">
        <v>715</v>
      </c>
      <c r="J330" t="str">
        <f>IF(ISBLANK(I330),"",
IFERROR(VLOOKUP(I330,[1]StringTable!$1:$1048576,MATCH("kor|String",[1]StringTable!$1:$1,0),0),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44"/>
        <v>0.2</v>
      </c>
      <c r="AJ330">
        <f t="shared" si="42"/>
        <v>0.27466666000000001</v>
      </c>
      <c r="AK330">
        <f t="shared" si="43"/>
        <v>1</v>
      </c>
      <c r="AL330">
        <v>0</v>
      </c>
    </row>
    <row r="331" spans="1:38" x14ac:dyDescent="0.3">
      <c r="A331">
        <v>6</v>
      </c>
      <c r="B331">
        <v>43</v>
      </c>
      <c r="C331">
        <f>IF(OR($L331=TRUE,$A331=0,MOD($A331,ChapterTable!$R$20)&lt;&gt;0),
MAX(0,INT(($B331+ChapterTable!$P$26+VLOOKUP(SUBSTITUTE(C$1,"성장단계","")&amp;"단계오프셋",ChapterTable!$R:$S,2,0))/ChapterTable!$P$23)),
MAX(0,INT(($B331+ChapterTable!$R$26+VLOOKUP(SUBSTITUTE(C$1,"성장단계","")&amp;"보스단계오프셋",ChapterTable!$R:$S,2,0))/ChapterTable!$R$23)))</f>
        <v>4</v>
      </c>
      <c r="D331">
        <f>IF(OR($L331=TRUE,$A331=0,MOD($A331,ChapterTable!$R$20)&lt;&gt;0),
MAX(0,INT(($B331+ChapterTable!$P$26+VLOOKUP(SUBSTITUTE(D$1,"성장단계","")&amp;"단계오프셋",ChapterTable!$R:$S,2,0))/ChapterTable!$P$23)),
MAX(0,INT(($B331+ChapterTable!$R$26+VLOOKUP(SUBSTITUTE(D$1,"성장단계","")&amp;"보스단계오프셋",ChapterTable!$R:$S,2,0))/ChapterTable!$R$23)))</f>
        <v>4</v>
      </c>
      <c r="E331" s="1">
        <f ca="1">IF(AND($A331=0,$B331=1),
    VLOOKUP(1,ChapterTable!$1:$1048576,MATCH("최종"&amp;SUBSTITUTE(SUBSTITUTE(E$1,"standard",""),"|Float",""),ChapterTable!$1:$1,0),0)*ChapterTable!$P$17,
  IF(AND($A331=0,$B331=0),
    E332,
  IF($B331=0,
    VLOOKUP($A331,ChapterTable!$1:$1048576,MATCH("최종"&amp;SUBSTITUTE(SUBSTITUTE(E$1,"standard",""),"|Float",""),ChapterTable!$1:$1,0),0),
  IF($B331=1,
    IF($L331=FALSE,
      VLOOKUP($A331,ChapterTable!$1:$1048576,MATCH("최종"&amp;SUBSTITUTE(SUBSTITUTE(E$1,"standard",""),"|Float",""),ChapterTable!$1:$1,0),0),
      VLOOKUP($A331-ChapterTable!$P$11,ChapterTable!$1:$1048576,MATCH("최종"&amp;SUBSTITUTE(SUBSTITUTE(E$1,"standard",""),"|Float",""),ChapterTable!$1:$1,0),0)*ChapterTable!$P$14
    ),
  OFFSET(E331,-$B331+IF($L331,1,0),0)*IF($B331&gt;OFFSET($B331,1,0),ChapterTable!$R$17,1)*
    (VLOOKUP(SUBSTITUTE(SUBSTITUTE(E$1,"standard",""),"|Float","")&amp;IF(OR($L331=TRUE,$A331=0,MOD($A331,ChapterTable!$R$20)&lt;&gt;0),"","보스")&amp;"인게임누적곱배수",ChapterTable!$R:$S,2,0)^C331
    +VLOOKUP(SUBSTITUTE(SUBSTITUTE(E$1,"standard",""),"|Float","")&amp;IF(OR($L331=TRUE,$A331=0,MOD($A331,ChapterTable!$R$20)&lt;&gt;0),"","보스")&amp;"인게임누적합배수",ChapterTable!$R:$S,2,0)*C331)
  )
  )
  )
)</f>
        <v>1640.25</v>
      </c>
      <c r="F331" s="1">
        <f ca="1">IF(AND($A331=0,$B331=1),
    VLOOKUP(1,ChapterTable!$1:$1048576,MATCH("최종"&amp;SUBSTITUTE(SUBSTITUTE(F$1,"standard",""),"|Float",""),ChapterTable!$1:$1,0),0)*ChapterTable!$P$17,
  IF(AND($A331=0,$B331=0),
    F332,
  IF($B331=0,
    VLOOKUP($A331,ChapterTable!$1:$1048576,MATCH("최종"&amp;SUBSTITUTE(SUBSTITUTE(F$1,"standard",""),"|Float",""),ChapterTable!$1:$1,0),0),
  IF($B331=1,
    IF($L331=FALSE,
      VLOOKUP($A331,ChapterTable!$1:$1048576,MATCH("최종"&amp;SUBSTITUTE(SUBSTITUTE(F$1,"standard",""),"|Float",""),ChapterTable!$1:$1,0),0),
      VLOOKUP($A331-ChapterTable!$P$11,ChapterTable!$1:$1048576,MATCH("최종"&amp;SUBSTITUTE(SUBSTITUTE(F$1,"standard",""),"|Float",""),ChapterTable!$1:$1,0),0)*ChapterTable!$P$14
    ),
  OFFSET(F331,-$B331+IF($L331,1,0),0)*
    (VLOOKUP(SUBSTITUTE(SUBSTITUTE(F$1,"standard",""),"|Float","")&amp;IF(OR($L331=TRUE,$A331=0,MOD($A331,ChapterTable!$R$20)&lt;&gt;0),"","보스")&amp;"인게임누적곱배수",ChapterTable!$R:$S,2,0)^D331
    +VLOOKUP(SUBSTITUTE(SUBSTITUTE(F$1,"standard",""),"|Float","")&amp;IF(OR($L331=TRUE,$A331=0,MOD($A331,ChapterTable!$R$20)&lt;&gt;0),"","보스")&amp;"인게임누적합배수",ChapterTable!$R:$S,2,0)*D331)
  )
  )
  )
)</f>
        <v>493.59375</v>
      </c>
      <c r="G331" t="s">
        <v>715</v>
      </c>
      <c r="J331" t="str">
        <f>IF(ISBLANK(I331),"",
IFERROR(VLOOKUP(I331,[1]StringTable!$1:$1048576,MATCH("kor|String",[1]StringTable!$1:$1,0),0),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44"/>
        <v>0.2</v>
      </c>
      <c r="AJ331">
        <f t="shared" si="42"/>
        <v>0.27466666000000001</v>
      </c>
      <c r="AK331">
        <f t="shared" si="43"/>
        <v>1</v>
      </c>
      <c r="AL331">
        <v>0</v>
      </c>
    </row>
    <row r="332" spans="1:38" x14ac:dyDescent="0.3">
      <c r="A332">
        <v>6</v>
      </c>
      <c r="B332">
        <v>44</v>
      </c>
      <c r="C332">
        <f>IF(OR($L332=TRUE,$A332=0,MOD($A332,ChapterTable!$R$20)&lt;&gt;0),
MAX(0,INT(($B332+ChapterTable!$P$26+VLOOKUP(SUBSTITUTE(C$1,"성장단계","")&amp;"단계오프셋",ChapterTable!$R:$S,2,0))/ChapterTable!$P$23)),
MAX(0,INT(($B332+ChapterTable!$R$26+VLOOKUP(SUBSTITUTE(C$1,"성장단계","")&amp;"보스단계오프셋",ChapterTable!$R:$S,2,0))/ChapterTable!$R$23)))</f>
        <v>4</v>
      </c>
      <c r="D332">
        <f>IF(OR($L332=TRUE,$A332=0,MOD($A332,ChapterTable!$R$20)&lt;&gt;0),
MAX(0,INT(($B332+ChapterTable!$P$26+VLOOKUP(SUBSTITUTE(D$1,"성장단계","")&amp;"단계오프셋",ChapterTable!$R:$S,2,0))/ChapterTable!$P$23)),
MAX(0,INT(($B332+ChapterTable!$R$26+VLOOKUP(SUBSTITUTE(D$1,"성장단계","")&amp;"보스단계오프셋",ChapterTable!$R:$S,2,0))/ChapterTable!$R$23)))</f>
        <v>4</v>
      </c>
      <c r="E332" s="1">
        <f ca="1">IF(AND($A332=0,$B332=1),
    VLOOKUP(1,ChapterTable!$1:$1048576,MATCH("최종"&amp;SUBSTITUTE(SUBSTITUTE(E$1,"standard",""),"|Float",""),ChapterTable!$1:$1,0),0)*ChapterTable!$P$17,
  IF(AND($A332=0,$B332=0),
    E333,
  IF($B332=0,
    VLOOKUP($A332,ChapterTable!$1:$1048576,MATCH("최종"&amp;SUBSTITUTE(SUBSTITUTE(E$1,"standard",""),"|Float",""),ChapterTable!$1:$1,0),0),
  IF($B332=1,
    IF($L332=FALSE,
      VLOOKUP($A332,ChapterTable!$1:$1048576,MATCH("최종"&amp;SUBSTITUTE(SUBSTITUTE(E$1,"standard",""),"|Float",""),ChapterTable!$1:$1,0),0),
      VLOOKUP($A332-ChapterTable!$P$11,ChapterTable!$1:$1048576,MATCH("최종"&amp;SUBSTITUTE(SUBSTITUTE(E$1,"standard",""),"|Float",""),ChapterTable!$1:$1,0),0)*ChapterTable!$P$14
    ),
  OFFSET(E332,-$B332+IF($L332,1,0),0)*IF($B332&gt;OFFSET($B332,1,0),ChapterTable!$R$17,1)*
    (VLOOKUP(SUBSTITUTE(SUBSTITUTE(E$1,"standard",""),"|Float","")&amp;IF(OR($L332=TRUE,$A332=0,MOD($A332,ChapterTable!$R$20)&lt;&gt;0),"","보스")&amp;"인게임누적곱배수",ChapterTable!$R:$S,2,0)^C332
    +VLOOKUP(SUBSTITUTE(SUBSTITUTE(E$1,"standard",""),"|Float","")&amp;IF(OR($L332=TRUE,$A332=0,MOD($A332,ChapterTable!$R$20)&lt;&gt;0),"","보스")&amp;"인게임누적합배수",ChapterTable!$R:$S,2,0)*C332)
  )
  )
  )
)</f>
        <v>1640.25</v>
      </c>
      <c r="F332" s="1">
        <f ca="1">IF(AND($A332=0,$B332=1),
    VLOOKUP(1,ChapterTable!$1:$1048576,MATCH("최종"&amp;SUBSTITUTE(SUBSTITUTE(F$1,"standard",""),"|Float",""),ChapterTable!$1:$1,0),0)*ChapterTable!$P$17,
  IF(AND($A332=0,$B332=0),
    F333,
  IF($B332=0,
    VLOOKUP($A332,ChapterTable!$1:$1048576,MATCH("최종"&amp;SUBSTITUTE(SUBSTITUTE(F$1,"standard",""),"|Float",""),ChapterTable!$1:$1,0),0),
  IF($B332=1,
    IF($L332=FALSE,
      VLOOKUP($A332,ChapterTable!$1:$1048576,MATCH("최종"&amp;SUBSTITUTE(SUBSTITUTE(F$1,"standard",""),"|Float",""),ChapterTable!$1:$1,0),0),
      VLOOKUP($A332-ChapterTable!$P$11,ChapterTable!$1:$1048576,MATCH("최종"&amp;SUBSTITUTE(SUBSTITUTE(F$1,"standard",""),"|Float",""),ChapterTable!$1:$1,0),0)*ChapterTable!$P$14
    ),
  OFFSET(F332,-$B332+IF($L332,1,0),0)*
    (VLOOKUP(SUBSTITUTE(SUBSTITUTE(F$1,"standard",""),"|Float","")&amp;IF(OR($L332=TRUE,$A332=0,MOD($A332,ChapterTable!$R$20)&lt;&gt;0),"","보스")&amp;"인게임누적곱배수",ChapterTable!$R:$S,2,0)^D332
    +VLOOKUP(SUBSTITUTE(SUBSTITUTE(F$1,"standard",""),"|Float","")&amp;IF(OR($L332=TRUE,$A332=0,MOD($A332,ChapterTable!$R$20)&lt;&gt;0),"","보스")&amp;"인게임누적합배수",ChapterTable!$R:$S,2,0)*D332)
  )
  )
  )
)</f>
        <v>493.59375</v>
      </c>
      <c r="G332" t="s">
        <v>715</v>
      </c>
      <c r="J332" t="str">
        <f>IF(ISBLANK(I332),"",
IFERROR(VLOOKUP(I332,[1]StringTable!$1:$1048576,MATCH("kor|String",[1]StringTable!$1:$1,0),0),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44"/>
        <v>0.2</v>
      </c>
      <c r="AJ332">
        <f t="shared" si="42"/>
        <v>0.27466666000000001</v>
      </c>
      <c r="AK332">
        <f t="shared" si="43"/>
        <v>1</v>
      </c>
      <c r="AL332">
        <v>0</v>
      </c>
    </row>
    <row r="333" spans="1:38" x14ac:dyDescent="0.3">
      <c r="A333">
        <v>6</v>
      </c>
      <c r="B333">
        <v>45</v>
      </c>
      <c r="C333">
        <f>IF(OR($L333=TRUE,$A333=0,MOD($A333,ChapterTable!$R$20)&lt;&gt;0),
MAX(0,INT(($B333+ChapterTable!$P$26+VLOOKUP(SUBSTITUTE(C$1,"성장단계","")&amp;"단계오프셋",ChapterTable!$R:$S,2,0))/ChapterTable!$P$23)),
MAX(0,INT(($B333+ChapterTable!$R$26+VLOOKUP(SUBSTITUTE(C$1,"성장단계","")&amp;"보스단계오프셋",ChapterTable!$R:$S,2,0))/ChapterTable!$R$23)))</f>
        <v>4</v>
      </c>
      <c r="D333">
        <f>IF(OR($L333=TRUE,$A333=0,MOD($A333,ChapterTable!$R$20)&lt;&gt;0),
MAX(0,INT(($B333+ChapterTable!$P$26+VLOOKUP(SUBSTITUTE(D$1,"성장단계","")&amp;"단계오프셋",ChapterTable!$R:$S,2,0))/ChapterTable!$P$23)),
MAX(0,INT(($B333+ChapterTable!$R$26+VLOOKUP(SUBSTITUTE(D$1,"성장단계","")&amp;"보스단계오프셋",ChapterTable!$R:$S,2,0))/ChapterTable!$R$23)))</f>
        <v>4</v>
      </c>
      <c r="E333" s="1">
        <f ca="1">IF(AND($A333=0,$B333=1),
    VLOOKUP(1,ChapterTable!$1:$1048576,MATCH("최종"&amp;SUBSTITUTE(SUBSTITUTE(E$1,"standard",""),"|Float",""),ChapterTable!$1:$1,0),0)*ChapterTable!$P$17,
  IF(AND($A333=0,$B333=0),
    E334,
  IF($B333=0,
    VLOOKUP($A333,ChapterTable!$1:$1048576,MATCH("최종"&amp;SUBSTITUTE(SUBSTITUTE(E$1,"standard",""),"|Float",""),ChapterTable!$1:$1,0),0),
  IF($B333=1,
    IF($L333=FALSE,
      VLOOKUP($A333,ChapterTable!$1:$1048576,MATCH("최종"&amp;SUBSTITUTE(SUBSTITUTE(E$1,"standard",""),"|Float",""),ChapterTable!$1:$1,0),0),
      VLOOKUP($A333-ChapterTable!$P$11,ChapterTable!$1:$1048576,MATCH("최종"&amp;SUBSTITUTE(SUBSTITUTE(E$1,"standard",""),"|Float",""),ChapterTable!$1:$1,0),0)*ChapterTable!$P$14
    ),
  OFFSET(E333,-$B333+IF($L333,1,0),0)*IF($B333&gt;OFFSET($B333,1,0),ChapterTable!$R$17,1)*
    (VLOOKUP(SUBSTITUTE(SUBSTITUTE(E$1,"standard",""),"|Float","")&amp;IF(OR($L333=TRUE,$A333=0,MOD($A333,ChapterTable!$R$20)&lt;&gt;0),"","보스")&amp;"인게임누적곱배수",ChapterTable!$R:$S,2,0)^C333
    +VLOOKUP(SUBSTITUTE(SUBSTITUTE(E$1,"standard",""),"|Float","")&amp;IF(OR($L333=TRUE,$A333=0,MOD($A333,ChapterTable!$R$20)&lt;&gt;0),"","보스")&amp;"인게임누적합배수",ChapterTable!$R:$S,2,0)*C333)
  )
  )
  )
)</f>
        <v>1640.25</v>
      </c>
      <c r="F333" s="1">
        <f ca="1">IF(AND($A333=0,$B333=1),
    VLOOKUP(1,ChapterTable!$1:$1048576,MATCH("최종"&amp;SUBSTITUTE(SUBSTITUTE(F$1,"standard",""),"|Float",""),ChapterTable!$1:$1,0),0)*ChapterTable!$P$17,
  IF(AND($A333=0,$B333=0),
    F334,
  IF($B333=0,
    VLOOKUP($A333,ChapterTable!$1:$1048576,MATCH("최종"&amp;SUBSTITUTE(SUBSTITUTE(F$1,"standard",""),"|Float",""),ChapterTable!$1:$1,0),0),
  IF($B333=1,
    IF($L333=FALSE,
      VLOOKUP($A333,ChapterTable!$1:$1048576,MATCH("최종"&amp;SUBSTITUTE(SUBSTITUTE(F$1,"standard",""),"|Float",""),ChapterTable!$1:$1,0),0),
      VLOOKUP($A333-ChapterTable!$P$11,ChapterTable!$1:$1048576,MATCH("최종"&amp;SUBSTITUTE(SUBSTITUTE(F$1,"standard",""),"|Float",""),ChapterTable!$1:$1,0),0)*ChapterTable!$P$14
    ),
  OFFSET(F333,-$B333+IF($L333,1,0),0)*
    (VLOOKUP(SUBSTITUTE(SUBSTITUTE(F$1,"standard",""),"|Float","")&amp;IF(OR($L333=TRUE,$A333=0,MOD($A333,ChapterTable!$R$20)&lt;&gt;0),"","보스")&amp;"인게임누적곱배수",ChapterTable!$R:$S,2,0)^D333
    +VLOOKUP(SUBSTITUTE(SUBSTITUTE(F$1,"standard",""),"|Float","")&amp;IF(OR($L333=TRUE,$A333=0,MOD($A333,ChapterTable!$R$20)&lt;&gt;0),"","보스")&amp;"인게임누적합배수",ChapterTable!$R:$S,2,0)*D333)
  )
  )
  )
)</f>
        <v>493.59375</v>
      </c>
      <c r="G333" t="s">
        <v>715</v>
      </c>
      <c r="J333" t="str">
        <f>IF(ISBLANK(I333),"",
IFERROR(VLOOKUP(I333,[1]StringTable!$1:$1048576,MATCH("kor|String",[1]StringTable!$1:$1,0),0),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44"/>
        <v>0.2</v>
      </c>
      <c r="AJ333">
        <f t="shared" si="42"/>
        <v>0.27466666000000001</v>
      </c>
      <c r="AK333">
        <f t="shared" si="43"/>
        <v>1</v>
      </c>
      <c r="AL333">
        <v>0</v>
      </c>
    </row>
    <row r="334" spans="1:38" x14ac:dyDescent="0.3">
      <c r="A334">
        <v>6</v>
      </c>
      <c r="B334">
        <v>46</v>
      </c>
      <c r="C334">
        <f>IF(OR($L334=TRUE,$A334=0,MOD($A334,ChapterTable!$R$20)&lt;&gt;0),
MAX(0,INT(($B334+ChapterTable!$P$26+VLOOKUP(SUBSTITUTE(C$1,"성장단계","")&amp;"단계오프셋",ChapterTable!$R:$S,2,0))/ChapterTable!$P$23)),
MAX(0,INT(($B334+ChapterTable!$R$26+VLOOKUP(SUBSTITUTE(C$1,"성장단계","")&amp;"보스단계오프셋",ChapterTable!$R:$S,2,0))/ChapterTable!$R$23)))</f>
        <v>5</v>
      </c>
      <c r="D334">
        <f>IF(OR($L334=TRUE,$A334=0,MOD($A334,ChapterTable!$R$20)&lt;&gt;0),
MAX(0,INT(($B334+ChapterTable!$P$26+VLOOKUP(SUBSTITUTE(D$1,"성장단계","")&amp;"단계오프셋",ChapterTable!$R:$S,2,0))/ChapterTable!$P$23)),
MAX(0,INT(($B334+ChapterTable!$R$26+VLOOKUP(SUBSTITUTE(D$1,"성장단계","")&amp;"보스단계오프셋",ChapterTable!$R:$S,2,0))/ChapterTable!$R$23)))</f>
        <v>4</v>
      </c>
      <c r="E334" s="1">
        <f ca="1">IF(AND($A334=0,$B334=1),
    VLOOKUP(1,ChapterTable!$1:$1048576,MATCH("최종"&amp;SUBSTITUTE(SUBSTITUTE(E$1,"standard",""),"|Float",""),ChapterTable!$1:$1,0),0)*ChapterTable!$P$17,
  IF(AND($A334=0,$B334=0),
    E335,
  IF($B334=0,
    VLOOKUP($A334,ChapterTable!$1:$1048576,MATCH("최종"&amp;SUBSTITUTE(SUBSTITUTE(E$1,"standard",""),"|Float",""),ChapterTable!$1:$1,0),0),
  IF($B334=1,
    IF($L334=FALSE,
      VLOOKUP($A334,ChapterTable!$1:$1048576,MATCH("최종"&amp;SUBSTITUTE(SUBSTITUTE(E$1,"standard",""),"|Float",""),ChapterTable!$1:$1,0),0),
      VLOOKUP($A334-ChapterTable!$P$11,ChapterTable!$1:$1048576,MATCH("최종"&amp;SUBSTITUTE(SUBSTITUTE(E$1,"standard",""),"|Float",""),ChapterTable!$1:$1,0),0)*ChapterTable!$P$14
    ),
  OFFSET(E334,-$B334+IF($L334,1,0),0)*IF($B334&gt;OFFSET($B334,1,0),ChapterTable!$R$17,1)*
    (VLOOKUP(SUBSTITUTE(SUBSTITUTE(E$1,"standard",""),"|Float","")&amp;IF(OR($L334=TRUE,$A334=0,MOD($A334,ChapterTable!$R$20)&lt;&gt;0),"","보스")&amp;"인게임누적곱배수",ChapterTable!$R:$S,2,0)^C334
    +VLOOKUP(SUBSTITUTE(SUBSTITUTE(E$1,"standard",""),"|Float","")&amp;IF(OR($L334=TRUE,$A334=0,MOD($A334,ChapterTable!$R$20)&lt;&gt;0),"","보스")&amp;"인게임누적합배수",ChapterTable!$R:$S,2,0)*C334)
  )
  )
  )
)</f>
        <v>1822.5</v>
      </c>
      <c r="F334" s="1">
        <f ca="1">IF(AND($A334=0,$B334=1),
    VLOOKUP(1,ChapterTable!$1:$1048576,MATCH("최종"&amp;SUBSTITUTE(SUBSTITUTE(F$1,"standard",""),"|Float",""),ChapterTable!$1:$1,0),0)*ChapterTable!$P$17,
  IF(AND($A334=0,$B334=0),
    F335,
  IF($B334=0,
    VLOOKUP($A334,ChapterTable!$1:$1048576,MATCH("최종"&amp;SUBSTITUTE(SUBSTITUTE(F$1,"standard",""),"|Float",""),ChapterTable!$1:$1,0),0),
  IF($B334=1,
    IF($L334=FALSE,
      VLOOKUP($A334,ChapterTable!$1:$1048576,MATCH("최종"&amp;SUBSTITUTE(SUBSTITUTE(F$1,"standard",""),"|Float",""),ChapterTable!$1:$1,0),0),
      VLOOKUP($A334-ChapterTable!$P$11,ChapterTable!$1:$1048576,MATCH("최종"&amp;SUBSTITUTE(SUBSTITUTE(F$1,"standard",""),"|Float",""),ChapterTable!$1:$1,0),0)*ChapterTable!$P$14
    ),
  OFFSET(F334,-$B334+IF($L334,1,0),0)*
    (VLOOKUP(SUBSTITUTE(SUBSTITUTE(F$1,"standard",""),"|Float","")&amp;IF(OR($L334=TRUE,$A334=0,MOD($A334,ChapterTable!$R$20)&lt;&gt;0),"","보스")&amp;"인게임누적곱배수",ChapterTable!$R:$S,2,0)^D334
    +VLOOKUP(SUBSTITUTE(SUBSTITUTE(F$1,"standard",""),"|Float","")&amp;IF(OR($L334=TRUE,$A334=0,MOD($A334,ChapterTable!$R$20)&lt;&gt;0),"","보스")&amp;"인게임누적합배수",ChapterTable!$R:$S,2,0)*D334)
  )
  )
  )
)</f>
        <v>493.59375</v>
      </c>
      <c r="G334" t="s">
        <v>715</v>
      </c>
      <c r="J334" t="str">
        <f>IF(ISBLANK(I334),"",
IFERROR(VLOOKUP(I334,[1]StringTable!$1:$1048576,MATCH("kor|String",[1]StringTable!$1:$1,0),0),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44"/>
        <v>0.2</v>
      </c>
      <c r="AJ334">
        <f t="shared" si="42"/>
        <v>0.27466666000000001</v>
      </c>
      <c r="AK334">
        <f t="shared" si="43"/>
        <v>1</v>
      </c>
      <c r="AL334">
        <v>0</v>
      </c>
    </row>
    <row r="335" spans="1:38" x14ac:dyDescent="0.3">
      <c r="A335">
        <v>6</v>
      </c>
      <c r="B335">
        <v>47</v>
      </c>
      <c r="C335">
        <f>IF(OR($L335=TRUE,$A335=0,MOD($A335,ChapterTable!$R$20)&lt;&gt;0),
MAX(0,INT(($B335+ChapterTable!$P$26+VLOOKUP(SUBSTITUTE(C$1,"성장단계","")&amp;"단계오프셋",ChapterTable!$R:$S,2,0))/ChapterTable!$P$23)),
MAX(0,INT(($B335+ChapterTable!$R$26+VLOOKUP(SUBSTITUTE(C$1,"성장단계","")&amp;"보스단계오프셋",ChapterTable!$R:$S,2,0))/ChapterTable!$R$23)))</f>
        <v>5</v>
      </c>
      <c r="D335">
        <f>IF(OR($L335=TRUE,$A335=0,MOD($A335,ChapterTable!$R$20)&lt;&gt;0),
MAX(0,INT(($B335+ChapterTable!$P$26+VLOOKUP(SUBSTITUTE(D$1,"성장단계","")&amp;"단계오프셋",ChapterTable!$R:$S,2,0))/ChapterTable!$P$23)),
MAX(0,INT(($B335+ChapterTable!$R$26+VLOOKUP(SUBSTITUTE(D$1,"성장단계","")&amp;"보스단계오프셋",ChapterTable!$R:$S,2,0))/ChapterTable!$R$23)))</f>
        <v>4</v>
      </c>
      <c r="E335" s="1">
        <f ca="1">IF(AND($A335=0,$B335=1),
    VLOOKUP(1,ChapterTable!$1:$1048576,MATCH("최종"&amp;SUBSTITUTE(SUBSTITUTE(E$1,"standard",""),"|Float",""),ChapterTable!$1:$1,0),0)*ChapterTable!$P$17,
  IF(AND($A335=0,$B335=0),
    E336,
  IF($B335=0,
    VLOOKUP($A335,ChapterTable!$1:$1048576,MATCH("최종"&amp;SUBSTITUTE(SUBSTITUTE(E$1,"standard",""),"|Float",""),ChapterTable!$1:$1,0),0),
  IF($B335=1,
    IF($L335=FALSE,
      VLOOKUP($A335,ChapterTable!$1:$1048576,MATCH("최종"&amp;SUBSTITUTE(SUBSTITUTE(E$1,"standard",""),"|Float",""),ChapterTable!$1:$1,0),0),
      VLOOKUP($A335-ChapterTable!$P$11,ChapterTable!$1:$1048576,MATCH("최종"&amp;SUBSTITUTE(SUBSTITUTE(E$1,"standard",""),"|Float",""),ChapterTable!$1:$1,0),0)*ChapterTable!$P$14
    ),
  OFFSET(E335,-$B335+IF($L335,1,0),0)*IF($B335&gt;OFFSET($B335,1,0),ChapterTable!$R$17,1)*
    (VLOOKUP(SUBSTITUTE(SUBSTITUTE(E$1,"standard",""),"|Float","")&amp;IF(OR($L335=TRUE,$A335=0,MOD($A335,ChapterTable!$R$20)&lt;&gt;0),"","보스")&amp;"인게임누적곱배수",ChapterTable!$R:$S,2,0)^C335
    +VLOOKUP(SUBSTITUTE(SUBSTITUTE(E$1,"standard",""),"|Float","")&amp;IF(OR($L335=TRUE,$A335=0,MOD($A335,ChapterTable!$R$20)&lt;&gt;0),"","보스")&amp;"인게임누적합배수",ChapterTable!$R:$S,2,0)*C335)
  )
  )
  )
)</f>
        <v>1822.5</v>
      </c>
      <c r="F335" s="1">
        <f ca="1">IF(AND($A335=0,$B335=1),
    VLOOKUP(1,ChapterTable!$1:$1048576,MATCH("최종"&amp;SUBSTITUTE(SUBSTITUTE(F$1,"standard",""),"|Float",""),ChapterTable!$1:$1,0),0)*ChapterTable!$P$17,
  IF(AND($A335=0,$B335=0),
    F336,
  IF($B335=0,
    VLOOKUP($A335,ChapterTable!$1:$1048576,MATCH("최종"&amp;SUBSTITUTE(SUBSTITUTE(F$1,"standard",""),"|Float",""),ChapterTable!$1:$1,0),0),
  IF($B335=1,
    IF($L335=FALSE,
      VLOOKUP($A335,ChapterTable!$1:$1048576,MATCH("최종"&amp;SUBSTITUTE(SUBSTITUTE(F$1,"standard",""),"|Float",""),ChapterTable!$1:$1,0),0),
      VLOOKUP($A335-ChapterTable!$P$11,ChapterTable!$1:$1048576,MATCH("최종"&amp;SUBSTITUTE(SUBSTITUTE(F$1,"standard",""),"|Float",""),ChapterTable!$1:$1,0),0)*ChapterTable!$P$14
    ),
  OFFSET(F335,-$B335+IF($L335,1,0),0)*
    (VLOOKUP(SUBSTITUTE(SUBSTITUTE(F$1,"standard",""),"|Float","")&amp;IF(OR($L335=TRUE,$A335=0,MOD($A335,ChapterTable!$R$20)&lt;&gt;0),"","보스")&amp;"인게임누적곱배수",ChapterTable!$R:$S,2,0)^D335
    +VLOOKUP(SUBSTITUTE(SUBSTITUTE(F$1,"standard",""),"|Float","")&amp;IF(OR($L335=TRUE,$A335=0,MOD($A335,ChapterTable!$R$20)&lt;&gt;0),"","보스")&amp;"인게임누적합배수",ChapterTable!$R:$S,2,0)*D335)
  )
  )
  )
)</f>
        <v>493.59375</v>
      </c>
      <c r="G335" t="s">
        <v>715</v>
      </c>
      <c r="J335" t="str">
        <f>IF(ISBLANK(I335),"",
IFERROR(VLOOKUP(I335,[1]StringTable!$1:$1048576,MATCH("kor|String",[1]StringTable!$1:$1,0),0),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44"/>
        <v>0.2</v>
      </c>
      <c r="AJ335">
        <f t="shared" si="42"/>
        <v>0.27466666000000001</v>
      </c>
      <c r="AK335">
        <f t="shared" si="43"/>
        <v>1</v>
      </c>
      <c r="AL335">
        <v>0</v>
      </c>
    </row>
    <row r="336" spans="1:38" x14ac:dyDescent="0.3">
      <c r="A336">
        <v>6</v>
      </c>
      <c r="B336">
        <v>48</v>
      </c>
      <c r="C336">
        <f>IF(OR($L336=TRUE,$A336=0,MOD($A336,ChapterTable!$R$20)&lt;&gt;0),
MAX(0,INT(($B336+ChapterTable!$P$26+VLOOKUP(SUBSTITUTE(C$1,"성장단계","")&amp;"단계오프셋",ChapterTable!$R:$S,2,0))/ChapterTable!$P$23)),
MAX(0,INT(($B336+ChapterTable!$R$26+VLOOKUP(SUBSTITUTE(C$1,"성장단계","")&amp;"보스단계오프셋",ChapterTable!$R:$S,2,0))/ChapterTable!$R$23)))</f>
        <v>5</v>
      </c>
      <c r="D336">
        <f>IF(OR($L336=TRUE,$A336=0,MOD($A336,ChapterTable!$R$20)&lt;&gt;0),
MAX(0,INT(($B336+ChapterTable!$P$26+VLOOKUP(SUBSTITUTE(D$1,"성장단계","")&amp;"단계오프셋",ChapterTable!$R:$S,2,0))/ChapterTable!$P$23)),
MAX(0,INT(($B336+ChapterTable!$R$26+VLOOKUP(SUBSTITUTE(D$1,"성장단계","")&amp;"보스단계오프셋",ChapterTable!$R:$S,2,0))/ChapterTable!$R$23)))</f>
        <v>4</v>
      </c>
      <c r="E336" s="1">
        <f ca="1">IF(AND($A336=0,$B336=1),
    VLOOKUP(1,ChapterTable!$1:$1048576,MATCH("최종"&amp;SUBSTITUTE(SUBSTITUTE(E$1,"standard",""),"|Float",""),ChapterTable!$1:$1,0),0)*ChapterTable!$P$17,
  IF(AND($A336=0,$B336=0),
    E337,
  IF($B336=0,
    VLOOKUP($A336,ChapterTable!$1:$1048576,MATCH("최종"&amp;SUBSTITUTE(SUBSTITUTE(E$1,"standard",""),"|Float",""),ChapterTable!$1:$1,0),0),
  IF($B336=1,
    IF($L336=FALSE,
      VLOOKUP($A336,ChapterTable!$1:$1048576,MATCH("최종"&amp;SUBSTITUTE(SUBSTITUTE(E$1,"standard",""),"|Float",""),ChapterTable!$1:$1,0),0),
      VLOOKUP($A336-ChapterTable!$P$11,ChapterTable!$1:$1048576,MATCH("최종"&amp;SUBSTITUTE(SUBSTITUTE(E$1,"standard",""),"|Float",""),ChapterTable!$1:$1,0),0)*ChapterTable!$P$14
    ),
  OFFSET(E336,-$B336+IF($L336,1,0),0)*IF($B336&gt;OFFSET($B336,1,0),ChapterTable!$R$17,1)*
    (VLOOKUP(SUBSTITUTE(SUBSTITUTE(E$1,"standard",""),"|Float","")&amp;IF(OR($L336=TRUE,$A336=0,MOD($A336,ChapterTable!$R$20)&lt;&gt;0),"","보스")&amp;"인게임누적곱배수",ChapterTable!$R:$S,2,0)^C336
    +VLOOKUP(SUBSTITUTE(SUBSTITUTE(E$1,"standard",""),"|Float","")&amp;IF(OR($L336=TRUE,$A336=0,MOD($A336,ChapterTable!$R$20)&lt;&gt;0),"","보스")&amp;"인게임누적합배수",ChapterTable!$R:$S,2,0)*C336)
  )
  )
  )
)</f>
        <v>1822.5</v>
      </c>
      <c r="F336" s="1">
        <f ca="1">IF(AND($A336=0,$B336=1),
    VLOOKUP(1,ChapterTable!$1:$1048576,MATCH("최종"&amp;SUBSTITUTE(SUBSTITUTE(F$1,"standard",""),"|Float",""),ChapterTable!$1:$1,0),0)*ChapterTable!$P$17,
  IF(AND($A336=0,$B336=0),
    F337,
  IF($B336=0,
    VLOOKUP($A336,ChapterTable!$1:$1048576,MATCH("최종"&amp;SUBSTITUTE(SUBSTITUTE(F$1,"standard",""),"|Float",""),ChapterTable!$1:$1,0),0),
  IF($B336=1,
    IF($L336=FALSE,
      VLOOKUP($A336,ChapterTable!$1:$1048576,MATCH("최종"&amp;SUBSTITUTE(SUBSTITUTE(F$1,"standard",""),"|Float",""),ChapterTable!$1:$1,0),0),
      VLOOKUP($A336-ChapterTable!$P$11,ChapterTable!$1:$1048576,MATCH("최종"&amp;SUBSTITUTE(SUBSTITUTE(F$1,"standard",""),"|Float",""),ChapterTable!$1:$1,0),0)*ChapterTable!$P$14
    ),
  OFFSET(F336,-$B336+IF($L336,1,0),0)*
    (VLOOKUP(SUBSTITUTE(SUBSTITUTE(F$1,"standard",""),"|Float","")&amp;IF(OR($L336=TRUE,$A336=0,MOD($A336,ChapterTable!$R$20)&lt;&gt;0),"","보스")&amp;"인게임누적곱배수",ChapterTable!$R:$S,2,0)^D336
    +VLOOKUP(SUBSTITUTE(SUBSTITUTE(F$1,"standard",""),"|Float","")&amp;IF(OR($L336=TRUE,$A336=0,MOD($A336,ChapterTable!$R$20)&lt;&gt;0),"","보스")&amp;"인게임누적합배수",ChapterTable!$R:$S,2,0)*D336)
  )
  )
  )
)</f>
        <v>493.59375</v>
      </c>
      <c r="G336" t="s">
        <v>715</v>
      </c>
      <c r="J336" t="str">
        <f>IF(ISBLANK(I336),"",
IFERROR(VLOOKUP(I336,[1]StringTable!$1:$1048576,MATCH("kor|String",[1]StringTable!$1:$1,0),0),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44"/>
        <v>0.2</v>
      </c>
      <c r="AJ336">
        <f t="shared" si="42"/>
        <v>0.27466666000000001</v>
      </c>
      <c r="AK336">
        <f t="shared" si="43"/>
        <v>1</v>
      </c>
      <c r="AL336">
        <v>0</v>
      </c>
    </row>
    <row r="337" spans="1:38" x14ac:dyDescent="0.3">
      <c r="A337">
        <v>6</v>
      </c>
      <c r="B337">
        <v>49</v>
      </c>
      <c r="C337">
        <f>IF(OR($L337=TRUE,$A337=0,MOD($A337,ChapterTable!$R$20)&lt;&gt;0),
MAX(0,INT(($B337+ChapterTable!$P$26+VLOOKUP(SUBSTITUTE(C$1,"성장단계","")&amp;"단계오프셋",ChapterTable!$R:$S,2,0))/ChapterTable!$P$23)),
MAX(0,INT(($B337+ChapterTable!$R$26+VLOOKUP(SUBSTITUTE(C$1,"성장단계","")&amp;"보스단계오프셋",ChapterTable!$R:$S,2,0))/ChapterTable!$R$23)))</f>
        <v>5</v>
      </c>
      <c r="D337">
        <f>IF(OR($L337=TRUE,$A337=0,MOD($A337,ChapterTable!$R$20)&lt;&gt;0),
MAX(0,INT(($B337+ChapterTable!$P$26+VLOOKUP(SUBSTITUTE(D$1,"성장단계","")&amp;"단계오프셋",ChapterTable!$R:$S,2,0))/ChapterTable!$P$23)),
MAX(0,INT(($B337+ChapterTable!$R$26+VLOOKUP(SUBSTITUTE(D$1,"성장단계","")&amp;"보스단계오프셋",ChapterTable!$R:$S,2,0))/ChapterTable!$R$23)))</f>
        <v>4</v>
      </c>
      <c r="E337" s="1">
        <f ca="1">IF(AND($A337=0,$B337=1),
    VLOOKUP(1,ChapterTable!$1:$1048576,MATCH("최종"&amp;SUBSTITUTE(SUBSTITUTE(E$1,"standard",""),"|Float",""),ChapterTable!$1:$1,0),0)*ChapterTable!$P$17,
  IF(AND($A337=0,$B337=0),
    E338,
  IF($B337=0,
    VLOOKUP($A337,ChapterTable!$1:$1048576,MATCH("최종"&amp;SUBSTITUTE(SUBSTITUTE(E$1,"standard",""),"|Float",""),ChapterTable!$1:$1,0),0),
  IF($B337=1,
    IF($L337=FALSE,
      VLOOKUP($A337,ChapterTable!$1:$1048576,MATCH("최종"&amp;SUBSTITUTE(SUBSTITUTE(E$1,"standard",""),"|Float",""),ChapterTable!$1:$1,0),0),
      VLOOKUP($A337-ChapterTable!$P$11,ChapterTable!$1:$1048576,MATCH("최종"&amp;SUBSTITUTE(SUBSTITUTE(E$1,"standard",""),"|Float",""),ChapterTable!$1:$1,0),0)*ChapterTable!$P$14
    ),
  OFFSET(E337,-$B337+IF($L337,1,0),0)*IF($B337&gt;OFFSET($B337,1,0),ChapterTable!$R$17,1)*
    (VLOOKUP(SUBSTITUTE(SUBSTITUTE(E$1,"standard",""),"|Float","")&amp;IF(OR($L337=TRUE,$A337=0,MOD($A337,ChapterTable!$R$20)&lt;&gt;0),"","보스")&amp;"인게임누적곱배수",ChapterTable!$R:$S,2,0)^C337
    +VLOOKUP(SUBSTITUTE(SUBSTITUTE(E$1,"standard",""),"|Float","")&amp;IF(OR($L337=TRUE,$A337=0,MOD($A337,ChapterTable!$R$20)&lt;&gt;0),"","보스")&amp;"인게임누적합배수",ChapterTable!$R:$S,2,0)*C337)
  )
  )
  )
)</f>
        <v>1822.5</v>
      </c>
      <c r="F337" s="1">
        <f ca="1">IF(AND($A337=0,$B337=1),
    VLOOKUP(1,ChapterTable!$1:$1048576,MATCH("최종"&amp;SUBSTITUTE(SUBSTITUTE(F$1,"standard",""),"|Float",""),ChapterTable!$1:$1,0),0)*ChapterTable!$P$17,
  IF(AND($A337=0,$B337=0),
    F338,
  IF($B337=0,
    VLOOKUP($A337,ChapterTable!$1:$1048576,MATCH("최종"&amp;SUBSTITUTE(SUBSTITUTE(F$1,"standard",""),"|Float",""),ChapterTable!$1:$1,0),0),
  IF($B337=1,
    IF($L337=FALSE,
      VLOOKUP($A337,ChapterTable!$1:$1048576,MATCH("최종"&amp;SUBSTITUTE(SUBSTITUTE(F$1,"standard",""),"|Float",""),ChapterTable!$1:$1,0),0),
      VLOOKUP($A337-ChapterTable!$P$11,ChapterTable!$1:$1048576,MATCH("최종"&amp;SUBSTITUTE(SUBSTITUTE(F$1,"standard",""),"|Float",""),ChapterTable!$1:$1,0),0)*ChapterTable!$P$14
    ),
  OFFSET(F337,-$B337+IF($L337,1,0),0)*
    (VLOOKUP(SUBSTITUTE(SUBSTITUTE(F$1,"standard",""),"|Float","")&amp;IF(OR($L337=TRUE,$A337=0,MOD($A337,ChapterTable!$R$20)&lt;&gt;0),"","보스")&amp;"인게임누적곱배수",ChapterTable!$R:$S,2,0)^D337
    +VLOOKUP(SUBSTITUTE(SUBSTITUTE(F$1,"standard",""),"|Float","")&amp;IF(OR($L337=TRUE,$A337=0,MOD($A337,ChapterTable!$R$20)&lt;&gt;0),"","보스")&amp;"인게임누적합배수",ChapterTable!$R:$S,2,0)*D337)
  )
  )
  )
)</f>
        <v>493.59375</v>
      </c>
      <c r="G337" t="s">
        <v>715</v>
      </c>
      <c r="J337" t="str">
        <f>IF(ISBLANK(I337),"",
IFERROR(VLOOKUP(I337,[1]StringTable!$1:$1048576,MATCH("kor|String",[1]StringTable!$1:$1,0),0),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44"/>
        <v>0.2</v>
      </c>
      <c r="AJ337">
        <f t="shared" si="42"/>
        <v>0.27466666000000001</v>
      </c>
      <c r="AK337">
        <f t="shared" si="43"/>
        <v>1</v>
      </c>
      <c r="AL337">
        <v>0</v>
      </c>
    </row>
    <row r="338" spans="1:38" x14ac:dyDescent="0.3">
      <c r="A338">
        <v>6</v>
      </c>
      <c r="B338">
        <v>50</v>
      </c>
      <c r="C338">
        <f>IF(OR($L338=TRUE,$A338=0,MOD($A338,ChapterTable!$R$20)&lt;&gt;0),
MAX(0,INT(($B338+ChapterTable!$P$26+VLOOKUP(SUBSTITUTE(C$1,"성장단계","")&amp;"단계오프셋",ChapterTable!$R:$S,2,0))/ChapterTable!$P$23)),
MAX(0,INT(($B338+ChapterTable!$R$26+VLOOKUP(SUBSTITUTE(C$1,"성장단계","")&amp;"보스단계오프셋",ChapterTable!$R:$S,2,0))/ChapterTable!$R$23)))</f>
        <v>5</v>
      </c>
      <c r="D338">
        <f>IF(OR($L338=TRUE,$A338=0,MOD($A338,ChapterTable!$R$20)&lt;&gt;0),
MAX(0,INT(($B338+ChapterTable!$P$26+VLOOKUP(SUBSTITUTE(D$1,"성장단계","")&amp;"단계오프셋",ChapterTable!$R:$S,2,0))/ChapterTable!$P$23)),
MAX(0,INT(($B338+ChapterTable!$R$26+VLOOKUP(SUBSTITUTE(D$1,"성장단계","")&amp;"보스단계오프셋",ChapterTable!$R:$S,2,0))/ChapterTable!$R$23)))</f>
        <v>4</v>
      </c>
      <c r="E338" s="1">
        <f ca="1">IF(AND($A338=0,$B338=1),
    VLOOKUP(1,ChapterTable!$1:$1048576,MATCH("최종"&amp;SUBSTITUTE(SUBSTITUTE(E$1,"standard",""),"|Float",""),ChapterTable!$1:$1,0),0)*ChapterTable!$P$17,
  IF(AND($A338=0,$B338=0),
    E339,
  IF($B338=0,
    VLOOKUP($A338,ChapterTable!$1:$1048576,MATCH("최종"&amp;SUBSTITUTE(SUBSTITUTE(E$1,"standard",""),"|Float",""),ChapterTable!$1:$1,0),0),
  IF($B338=1,
    IF($L338=FALSE,
      VLOOKUP($A338,ChapterTable!$1:$1048576,MATCH("최종"&amp;SUBSTITUTE(SUBSTITUTE(E$1,"standard",""),"|Float",""),ChapterTable!$1:$1,0),0),
      VLOOKUP($A338-ChapterTable!$P$11,ChapterTable!$1:$1048576,MATCH("최종"&amp;SUBSTITUTE(SUBSTITUTE(E$1,"standard",""),"|Float",""),ChapterTable!$1:$1,0),0)*ChapterTable!$P$14
    ),
  OFFSET(E338,-$B338+IF($L338,1,0),0)*IF($B338&gt;OFFSET($B338,1,0),ChapterTable!$R$17,1)*
    (VLOOKUP(SUBSTITUTE(SUBSTITUTE(E$1,"standard",""),"|Float","")&amp;IF(OR($L338=TRUE,$A338=0,MOD($A338,ChapterTable!$R$20)&lt;&gt;0),"","보스")&amp;"인게임누적곱배수",ChapterTable!$R:$S,2,0)^C338
    +VLOOKUP(SUBSTITUTE(SUBSTITUTE(E$1,"standard",""),"|Float","")&amp;IF(OR($L338=TRUE,$A338=0,MOD($A338,ChapterTable!$R$20)&lt;&gt;0),"","보스")&amp;"인게임누적합배수",ChapterTable!$R:$S,2,0)*C338)
  )
  )
  )
)</f>
        <v>2369.25</v>
      </c>
      <c r="F338" s="1">
        <f ca="1">IF(AND($A338=0,$B338=1),
    VLOOKUP(1,ChapterTable!$1:$1048576,MATCH("최종"&amp;SUBSTITUTE(SUBSTITUTE(F$1,"standard",""),"|Float",""),ChapterTable!$1:$1,0),0)*ChapterTable!$P$17,
  IF(AND($A338=0,$B338=0),
    F339,
  IF($B338=0,
    VLOOKUP($A338,ChapterTable!$1:$1048576,MATCH("최종"&amp;SUBSTITUTE(SUBSTITUTE(F$1,"standard",""),"|Float",""),ChapterTable!$1:$1,0),0),
  IF($B338=1,
    IF($L338=FALSE,
      VLOOKUP($A338,ChapterTable!$1:$1048576,MATCH("최종"&amp;SUBSTITUTE(SUBSTITUTE(F$1,"standard",""),"|Float",""),ChapterTable!$1:$1,0),0),
      VLOOKUP($A338-ChapterTable!$P$11,ChapterTable!$1:$1048576,MATCH("최종"&amp;SUBSTITUTE(SUBSTITUTE(F$1,"standard",""),"|Float",""),ChapterTable!$1:$1,0),0)*ChapterTable!$P$14
    ),
  OFFSET(F338,-$B338+IF($L338,1,0),0)*
    (VLOOKUP(SUBSTITUTE(SUBSTITUTE(F$1,"standard",""),"|Float","")&amp;IF(OR($L338=TRUE,$A338=0,MOD($A338,ChapterTable!$R$20)&lt;&gt;0),"","보스")&amp;"인게임누적곱배수",ChapterTable!$R:$S,2,0)^D338
    +VLOOKUP(SUBSTITUTE(SUBSTITUTE(F$1,"standard",""),"|Float","")&amp;IF(OR($L338=TRUE,$A338=0,MOD($A338,ChapterTable!$R$20)&lt;&gt;0),"","보스")&amp;"인게임누적합배수",ChapterTable!$R:$S,2,0)*D338)
  )
  )
  )
)</f>
        <v>493.59375</v>
      </c>
      <c r="G338" t="s">
        <v>715</v>
      </c>
      <c r="J338" t="str">
        <f>IF(ISBLANK(I338),"",
IFERROR(VLOOKUP(I338,[1]StringTable!$1:$1048576,MATCH("kor|String",[1]StringTable!$1:$1,0),0),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44"/>
        <v>0.2</v>
      </c>
      <c r="AJ338">
        <f t="shared" si="42"/>
        <v>1</v>
      </c>
      <c r="AK338">
        <f t="shared" si="43"/>
        <v>1</v>
      </c>
      <c r="AL338">
        <v>0</v>
      </c>
    </row>
    <row r="339" spans="1:38" x14ac:dyDescent="0.3">
      <c r="A339">
        <v>7</v>
      </c>
      <c r="B339">
        <v>0</v>
      </c>
      <c r="C339">
        <f>IF(OR($L339=TRUE,$A339=0,MOD($A339,ChapterTable!$R$20)&lt;&gt;0),
MAX(0,INT(($B339+ChapterTable!$P$26+VLOOKUP(SUBSTITUTE(C$1,"성장단계","")&amp;"단계오프셋",ChapterTable!$R:$S,2,0))/ChapterTable!$P$23)),
MAX(0,INT(($B339+ChapterTable!$R$26+VLOOKUP(SUBSTITUTE(C$1,"성장단계","")&amp;"보스단계오프셋",ChapterTable!$R:$S,2,0))/ChapterTable!$R$23)))</f>
        <v>0</v>
      </c>
      <c r="D339">
        <f>IF(OR($L339=TRUE,$A339=0,MOD($A339,ChapterTable!$R$20)&lt;&gt;0),
MAX(0,INT(($B339+ChapterTable!$P$26+VLOOKUP(SUBSTITUTE(D$1,"성장단계","")&amp;"단계오프셋",ChapterTable!$R:$S,2,0))/ChapterTable!$P$23)),
MAX(0,INT(($B339+ChapterTable!$R$26+VLOOKUP(SUBSTITUTE(D$1,"성장단계","")&amp;"보스단계오프셋",ChapterTable!$R:$S,2,0))/ChapterTable!$R$23)))</f>
        <v>0</v>
      </c>
      <c r="E339" s="1">
        <f ca="1">IF(AND($A339=0,$B339=1),
    VLOOKUP(1,ChapterTable!$1:$1048576,MATCH("최종"&amp;SUBSTITUTE(SUBSTITUTE(E$1,"standard",""),"|Float",""),ChapterTable!$1:$1,0),0)*ChapterTable!$P$17,
  IF(AND($A339=0,$B339=0),
    E340,
  IF($B339=0,
    VLOOKUP($A339,ChapterTable!$1:$1048576,MATCH("최종"&amp;SUBSTITUTE(SUBSTITUTE(E$1,"standard",""),"|Float",""),ChapterTable!$1:$1,0),0),
  IF($B339=1,
    IF($L339=FALSE,
      VLOOKUP($A339,ChapterTable!$1:$1048576,MATCH("최종"&amp;SUBSTITUTE(SUBSTITUTE(E$1,"standard",""),"|Float",""),ChapterTable!$1:$1,0),0),
      VLOOKUP($A339-ChapterTable!$P$11,ChapterTable!$1:$1048576,MATCH("최종"&amp;SUBSTITUTE(SUBSTITUTE(E$1,"standard",""),"|Float",""),ChapterTable!$1:$1,0),0)*ChapterTable!$P$14
    ),
  OFFSET(E339,-$B339+IF($L339,1,0),0)*IF($B339&gt;OFFSET($B339,1,0),ChapterTable!$R$17,1)*
    (VLOOKUP(SUBSTITUTE(SUBSTITUTE(E$1,"standard",""),"|Float","")&amp;IF(OR($L339=TRUE,$A339=0,MOD($A339,ChapterTable!$R$20)&lt;&gt;0),"","보스")&amp;"인게임누적곱배수",ChapterTable!$R:$S,2,0)^C339
    +VLOOKUP(SUBSTITUTE(SUBSTITUTE(E$1,"standard",""),"|Float","")&amp;IF(OR($L339=TRUE,$A339=0,MOD($A339,ChapterTable!$R$20)&lt;&gt;0),"","보스")&amp;"인게임누적합배수",ChapterTable!$R:$S,2,0)*C339)
  )
  )
  )
)</f>
        <v>1366.875</v>
      </c>
      <c r="F339" s="1">
        <f ca="1">IF(AND($A339=0,$B339=1),
    VLOOKUP(1,ChapterTable!$1:$1048576,MATCH("최종"&amp;SUBSTITUTE(SUBSTITUTE(F$1,"standard",""),"|Float",""),ChapterTable!$1:$1,0),0)*ChapterTable!$P$17,
  IF(AND($A339=0,$B339=0),
    F340,
  IF($B339=0,
    VLOOKUP($A339,ChapterTable!$1:$1048576,MATCH("최종"&amp;SUBSTITUTE(SUBSTITUTE(F$1,"standard",""),"|Float",""),ChapterTable!$1:$1,0),0),
  IF($B339=1,
    IF($L339=FALSE,
      VLOOKUP($A339,ChapterTable!$1:$1048576,MATCH("최종"&amp;SUBSTITUTE(SUBSTITUTE(F$1,"standard",""),"|Float",""),ChapterTable!$1:$1,0),0),
      VLOOKUP($A339-ChapterTable!$P$11,ChapterTable!$1:$1048576,MATCH("최종"&amp;SUBSTITUTE(SUBSTITUTE(F$1,"standard",""),"|Float",""),ChapterTable!$1:$1,0),0)*ChapterTable!$P$14
    ),
  OFFSET(F339,-$B339+IF($L339,1,0),0)*
    (VLOOKUP(SUBSTITUTE(SUBSTITUTE(F$1,"standard",""),"|Float","")&amp;IF(OR($L339=TRUE,$A339=0,MOD($A339,ChapterTable!$R$20)&lt;&gt;0),"","보스")&amp;"인게임누적곱배수",ChapterTable!$R:$S,2,0)^D339
    +VLOOKUP(SUBSTITUTE(SUBSTITUTE(F$1,"standard",""),"|Float","")&amp;IF(OR($L339=TRUE,$A339=0,MOD($A339,ChapterTable!$R$20)&lt;&gt;0),"","보스")&amp;"인게임누적합배수",ChapterTable!$R:$S,2,0)*D339)
  )
  )
  )
)</f>
        <v>569.53125</v>
      </c>
      <c r="G339" t="s">
        <v>715</v>
      </c>
      <c r="J339" t="str">
        <f>IF(ISBLANK(I339),"",
IFERROR(VLOOKUP(I339,[1]StringTable!$1:$1048576,MATCH("kor|String",[1]StringTable!$1:$1,0),0),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44"/>
        <v>0</v>
      </c>
      <c r="AJ339">
        <f t="shared" si="42"/>
        <v>0</v>
      </c>
      <c r="AK339">
        <f t="shared" si="43"/>
        <v>0</v>
      </c>
      <c r="AL339">
        <v>0</v>
      </c>
    </row>
    <row r="340" spans="1:38" x14ac:dyDescent="0.3">
      <c r="A340">
        <v>7</v>
      </c>
      <c r="B340">
        <v>1</v>
      </c>
      <c r="C340">
        <f>IF(OR($L340=TRUE,$A340=0,MOD($A340,ChapterTable!$R$20)&lt;&gt;0),
MAX(0,INT(($B340+ChapterTable!$P$26+VLOOKUP(SUBSTITUTE(C$1,"성장단계","")&amp;"단계오프셋",ChapterTable!$R:$S,2,0))/ChapterTable!$P$23)),
MAX(0,INT(($B340+ChapterTable!$R$26+VLOOKUP(SUBSTITUTE(C$1,"성장단계","")&amp;"보스단계오프셋",ChapterTable!$R:$S,2,0))/ChapterTable!$R$23)))</f>
        <v>0</v>
      </c>
      <c r="D340">
        <f>IF(OR($L340=TRUE,$A340=0,MOD($A340,ChapterTable!$R$20)&lt;&gt;0),
MAX(0,INT(($B340+ChapterTable!$P$26+VLOOKUP(SUBSTITUTE(D$1,"성장단계","")&amp;"단계오프셋",ChapterTable!$R:$S,2,0))/ChapterTable!$P$23)),
MAX(0,INT(($B340+ChapterTable!$R$26+VLOOKUP(SUBSTITUTE(D$1,"성장단계","")&amp;"보스단계오프셋",ChapterTable!$R:$S,2,0))/ChapterTable!$R$23)))</f>
        <v>0</v>
      </c>
      <c r="E340" s="1">
        <f ca="1">IF(AND($A340=0,$B340=1),
    VLOOKUP(1,ChapterTable!$1:$1048576,MATCH("최종"&amp;SUBSTITUTE(SUBSTITUTE(E$1,"standard",""),"|Float",""),ChapterTable!$1:$1,0),0)*ChapterTable!$P$17,
  IF(AND($A340=0,$B340=0),
    E341,
  IF($B340=0,
    VLOOKUP($A340,ChapterTable!$1:$1048576,MATCH("최종"&amp;SUBSTITUTE(SUBSTITUTE(E$1,"standard",""),"|Float",""),ChapterTable!$1:$1,0),0),
  IF($B340=1,
    IF($L340=FALSE,
      VLOOKUP($A340,ChapterTable!$1:$1048576,MATCH("최종"&amp;SUBSTITUTE(SUBSTITUTE(E$1,"standard",""),"|Float",""),ChapterTable!$1:$1,0),0),
      VLOOKUP($A340-ChapterTable!$P$11,ChapterTable!$1:$1048576,MATCH("최종"&amp;SUBSTITUTE(SUBSTITUTE(E$1,"standard",""),"|Float",""),ChapterTable!$1:$1,0),0)*ChapterTable!$P$14
    ),
  OFFSET(E340,-$B340+IF($L340,1,0),0)*IF($B340&gt;OFFSET($B340,1,0),ChapterTable!$R$17,1)*
    (VLOOKUP(SUBSTITUTE(SUBSTITUTE(E$1,"standard",""),"|Float","")&amp;IF(OR($L340=TRUE,$A340=0,MOD($A340,ChapterTable!$R$20)&lt;&gt;0),"","보스")&amp;"인게임누적곱배수",ChapterTable!$R:$S,2,0)^C340
    +VLOOKUP(SUBSTITUTE(SUBSTITUTE(E$1,"standard",""),"|Float","")&amp;IF(OR($L340=TRUE,$A340=0,MOD($A340,ChapterTable!$R$20)&lt;&gt;0),"","보스")&amp;"인게임누적합배수",ChapterTable!$R:$S,2,0)*C340)
  )
  )
  )
)</f>
        <v>1366.875</v>
      </c>
      <c r="F340" s="1">
        <f ca="1">IF(AND($A340=0,$B340=1),
    VLOOKUP(1,ChapterTable!$1:$1048576,MATCH("최종"&amp;SUBSTITUTE(SUBSTITUTE(F$1,"standard",""),"|Float",""),ChapterTable!$1:$1,0),0)*ChapterTable!$P$17,
  IF(AND($A340=0,$B340=0),
    F341,
  IF($B340=0,
    VLOOKUP($A340,ChapterTable!$1:$1048576,MATCH("최종"&amp;SUBSTITUTE(SUBSTITUTE(F$1,"standard",""),"|Float",""),ChapterTable!$1:$1,0),0),
  IF($B340=1,
    IF($L340=FALSE,
      VLOOKUP($A340,ChapterTable!$1:$1048576,MATCH("최종"&amp;SUBSTITUTE(SUBSTITUTE(F$1,"standard",""),"|Float",""),ChapterTable!$1:$1,0),0),
      VLOOKUP($A340-ChapterTable!$P$11,ChapterTable!$1:$1048576,MATCH("최종"&amp;SUBSTITUTE(SUBSTITUTE(F$1,"standard",""),"|Float",""),ChapterTable!$1:$1,0),0)*ChapterTable!$P$14
    ),
  OFFSET(F340,-$B340+IF($L340,1,0),0)*
    (VLOOKUP(SUBSTITUTE(SUBSTITUTE(F$1,"standard",""),"|Float","")&amp;IF(OR($L340=TRUE,$A340=0,MOD($A340,ChapterTable!$R$20)&lt;&gt;0),"","보스")&amp;"인게임누적곱배수",ChapterTable!$R:$S,2,0)^D340
    +VLOOKUP(SUBSTITUTE(SUBSTITUTE(F$1,"standard",""),"|Float","")&amp;IF(OR($L340=TRUE,$A340=0,MOD($A340,ChapterTable!$R$20)&lt;&gt;0),"","보스")&amp;"인게임누적합배수",ChapterTable!$R:$S,2,0)*D340)
  )
  )
  )
)</f>
        <v>569.53125</v>
      </c>
      <c r="G340" t="s">
        <v>715</v>
      </c>
      <c r="J340" t="str">
        <f>IF(ISBLANK(I340),"",
IFERROR(VLOOKUP(I340,[1]StringTable!$1:$1048576,MATCH("kor|String",[1]StringTable!$1:$1,0),0),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44"/>
        <v>1</v>
      </c>
      <c r="AJ340">
        <f t="shared" si="42"/>
        <v>1</v>
      </c>
      <c r="AK340">
        <f t="shared" si="43"/>
        <v>1</v>
      </c>
      <c r="AL340">
        <v>0</v>
      </c>
    </row>
    <row r="341" spans="1:38" x14ac:dyDescent="0.3">
      <c r="A341">
        <v>7</v>
      </c>
      <c r="B341">
        <v>2</v>
      </c>
      <c r="C341">
        <f>IF(OR($L341=TRUE,$A341=0,MOD($A341,ChapterTable!$R$20)&lt;&gt;0),
MAX(0,INT(($B341+ChapterTable!$P$26+VLOOKUP(SUBSTITUTE(C$1,"성장단계","")&amp;"단계오프셋",ChapterTable!$R:$S,2,0))/ChapterTable!$P$23)),
MAX(0,INT(($B341+ChapterTable!$R$26+VLOOKUP(SUBSTITUTE(C$1,"성장단계","")&amp;"보스단계오프셋",ChapterTable!$R:$S,2,0))/ChapterTable!$R$23)))</f>
        <v>1</v>
      </c>
      <c r="D341">
        <f>IF(OR($L341=TRUE,$A341=0,MOD($A341,ChapterTable!$R$20)&lt;&gt;0),
MAX(0,INT(($B341+ChapterTable!$P$26+VLOOKUP(SUBSTITUTE(D$1,"성장단계","")&amp;"단계오프셋",ChapterTable!$R:$S,2,0))/ChapterTable!$P$23)),
MAX(0,INT(($B341+ChapterTable!$R$26+VLOOKUP(SUBSTITUTE(D$1,"성장단계","")&amp;"보스단계오프셋",ChapterTable!$R:$S,2,0))/ChapterTable!$R$23)))</f>
        <v>0</v>
      </c>
      <c r="E341" s="1">
        <f ca="1">IF(AND($A341=0,$B341=1),
    VLOOKUP(1,ChapterTable!$1:$1048576,MATCH("최종"&amp;SUBSTITUTE(SUBSTITUTE(E$1,"standard",""),"|Float",""),ChapterTable!$1:$1,0),0)*ChapterTable!$P$17,
  IF(AND($A341=0,$B341=0),
    E342,
  IF($B341=0,
    VLOOKUP($A341,ChapterTable!$1:$1048576,MATCH("최종"&amp;SUBSTITUTE(SUBSTITUTE(E$1,"standard",""),"|Float",""),ChapterTable!$1:$1,0),0),
  IF($B341=1,
    IF($L341=FALSE,
      VLOOKUP($A341,ChapterTable!$1:$1048576,MATCH("최종"&amp;SUBSTITUTE(SUBSTITUTE(E$1,"standard",""),"|Float",""),ChapterTable!$1:$1,0),0),
      VLOOKUP($A341-ChapterTable!$P$11,ChapterTable!$1:$1048576,MATCH("최종"&amp;SUBSTITUTE(SUBSTITUTE(E$1,"standard",""),"|Float",""),ChapterTable!$1:$1,0),0)*ChapterTable!$P$14
    ),
  OFFSET(E341,-$B341+IF($L341,1,0),0)*IF($B341&gt;OFFSET($B341,1,0),ChapterTable!$R$17,1)*
    (VLOOKUP(SUBSTITUTE(SUBSTITUTE(E$1,"standard",""),"|Float","")&amp;IF(OR($L341=TRUE,$A341=0,MOD($A341,ChapterTable!$R$20)&lt;&gt;0),"","보스")&amp;"인게임누적곱배수",ChapterTable!$R:$S,2,0)^C341
    +VLOOKUP(SUBSTITUTE(SUBSTITUTE(E$1,"standard",""),"|Float","")&amp;IF(OR($L341=TRUE,$A341=0,MOD($A341,ChapterTable!$R$20)&lt;&gt;0),"","보스")&amp;"인게임누적합배수",ChapterTable!$R:$S,2,0)*C341)
  )
  )
  )
)</f>
        <v>1640.25</v>
      </c>
      <c r="F341" s="1">
        <f ca="1">IF(AND($A341=0,$B341=1),
    VLOOKUP(1,ChapterTable!$1:$1048576,MATCH("최종"&amp;SUBSTITUTE(SUBSTITUTE(F$1,"standard",""),"|Float",""),ChapterTable!$1:$1,0),0)*ChapterTable!$P$17,
  IF(AND($A341=0,$B341=0),
    F342,
  IF($B341=0,
    VLOOKUP($A341,ChapterTable!$1:$1048576,MATCH("최종"&amp;SUBSTITUTE(SUBSTITUTE(F$1,"standard",""),"|Float",""),ChapterTable!$1:$1,0),0),
  IF($B341=1,
    IF($L341=FALSE,
      VLOOKUP($A341,ChapterTable!$1:$1048576,MATCH("최종"&amp;SUBSTITUTE(SUBSTITUTE(F$1,"standard",""),"|Float",""),ChapterTable!$1:$1,0),0),
      VLOOKUP($A341-ChapterTable!$P$11,ChapterTable!$1:$1048576,MATCH("최종"&amp;SUBSTITUTE(SUBSTITUTE(F$1,"standard",""),"|Float",""),ChapterTable!$1:$1,0),0)*ChapterTable!$P$14
    ),
  OFFSET(F341,-$B341+IF($L341,1,0),0)*
    (VLOOKUP(SUBSTITUTE(SUBSTITUTE(F$1,"standard",""),"|Float","")&amp;IF(OR($L341=TRUE,$A341=0,MOD($A341,ChapterTable!$R$20)&lt;&gt;0),"","보스")&amp;"인게임누적곱배수",ChapterTable!$R:$S,2,0)^D341
    +VLOOKUP(SUBSTITUTE(SUBSTITUTE(F$1,"standard",""),"|Float","")&amp;IF(OR($L341=TRUE,$A341=0,MOD($A341,ChapterTable!$R$20)&lt;&gt;0),"","보스")&amp;"인게임누적합배수",ChapterTable!$R:$S,2,0)*D341)
  )
  )
  )
)</f>
        <v>569.53125</v>
      </c>
      <c r="G341" t="s">
        <v>715</v>
      </c>
      <c r="J341" t="str">
        <f>IF(ISBLANK(I341),"",
IFERROR(VLOOKUP(I341,[1]StringTable!$1:$1048576,MATCH("kor|String",[1]StringTable!$1:$1,0),0),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44"/>
        <v>1</v>
      </c>
      <c r="AJ341">
        <f t="shared" si="42"/>
        <v>1</v>
      </c>
      <c r="AK341">
        <f t="shared" si="43"/>
        <v>1</v>
      </c>
      <c r="AL341">
        <v>0</v>
      </c>
    </row>
    <row r="342" spans="1:38" x14ac:dyDescent="0.3">
      <c r="A342">
        <v>7</v>
      </c>
      <c r="B342">
        <v>3</v>
      </c>
      <c r="C342">
        <f>IF(OR($L342=TRUE,$A342=0,MOD($A342,ChapterTable!$R$20)&lt;&gt;0),
MAX(0,INT(($B342+ChapterTable!$P$26+VLOOKUP(SUBSTITUTE(C$1,"성장단계","")&amp;"단계오프셋",ChapterTable!$R:$S,2,0))/ChapterTable!$P$23)),
MAX(0,INT(($B342+ChapterTable!$R$26+VLOOKUP(SUBSTITUTE(C$1,"성장단계","")&amp;"보스단계오프셋",ChapterTable!$R:$S,2,0))/ChapterTable!$R$23)))</f>
        <v>2</v>
      </c>
      <c r="D342">
        <f>IF(OR($L342=TRUE,$A342=0,MOD($A342,ChapterTable!$R$20)&lt;&gt;0),
MAX(0,INT(($B342+ChapterTable!$P$26+VLOOKUP(SUBSTITUTE(D$1,"성장단계","")&amp;"단계오프셋",ChapterTable!$R:$S,2,0))/ChapterTable!$P$23)),
MAX(0,INT(($B342+ChapterTable!$R$26+VLOOKUP(SUBSTITUTE(D$1,"성장단계","")&amp;"보스단계오프셋",ChapterTable!$R:$S,2,0))/ChapterTable!$R$23)))</f>
        <v>1</v>
      </c>
      <c r="E342" s="1">
        <f ca="1">IF(AND($A342=0,$B342=1),
    VLOOKUP(1,ChapterTable!$1:$1048576,MATCH("최종"&amp;SUBSTITUTE(SUBSTITUTE(E$1,"standard",""),"|Float",""),ChapterTable!$1:$1,0),0)*ChapterTable!$P$17,
  IF(AND($A342=0,$B342=0),
    E343,
  IF($B342=0,
    VLOOKUP($A342,ChapterTable!$1:$1048576,MATCH("최종"&amp;SUBSTITUTE(SUBSTITUTE(E$1,"standard",""),"|Float",""),ChapterTable!$1:$1,0),0),
  IF($B342=1,
    IF($L342=FALSE,
      VLOOKUP($A342,ChapterTable!$1:$1048576,MATCH("최종"&amp;SUBSTITUTE(SUBSTITUTE(E$1,"standard",""),"|Float",""),ChapterTable!$1:$1,0),0),
      VLOOKUP($A342-ChapterTable!$P$11,ChapterTable!$1:$1048576,MATCH("최종"&amp;SUBSTITUTE(SUBSTITUTE(E$1,"standard",""),"|Float",""),ChapterTable!$1:$1,0),0)*ChapterTable!$P$14
    ),
  OFFSET(E342,-$B342+IF($L342,1,0),0)*IF($B342&gt;OFFSET($B342,1,0),ChapterTable!$R$17,1)*
    (VLOOKUP(SUBSTITUTE(SUBSTITUTE(E$1,"standard",""),"|Float","")&amp;IF(OR($L342=TRUE,$A342=0,MOD($A342,ChapterTable!$R$20)&lt;&gt;0),"","보스")&amp;"인게임누적곱배수",ChapterTable!$R:$S,2,0)^C342
    +VLOOKUP(SUBSTITUTE(SUBSTITUTE(E$1,"standard",""),"|Float","")&amp;IF(OR($L342=TRUE,$A342=0,MOD($A342,ChapterTable!$R$20)&lt;&gt;0),"","보스")&amp;"인게임누적합배수",ChapterTable!$R:$S,2,0)*C342)
  )
  )
  )
)</f>
        <v>1913.6249999999998</v>
      </c>
      <c r="F342" s="1">
        <f ca="1">IF(AND($A342=0,$B342=1),
    VLOOKUP(1,ChapterTable!$1:$1048576,MATCH("최종"&amp;SUBSTITUTE(SUBSTITUTE(F$1,"standard",""),"|Float",""),ChapterTable!$1:$1,0),0)*ChapterTable!$P$17,
  IF(AND($A342=0,$B342=0),
    F343,
  IF($B342=0,
    VLOOKUP($A342,ChapterTable!$1:$1048576,MATCH("최종"&amp;SUBSTITUTE(SUBSTITUTE(F$1,"standard",""),"|Float",""),ChapterTable!$1:$1,0),0),
  IF($B342=1,
    IF($L342=FALSE,
      VLOOKUP($A342,ChapterTable!$1:$1048576,MATCH("최종"&amp;SUBSTITUTE(SUBSTITUTE(F$1,"standard",""),"|Float",""),ChapterTable!$1:$1,0),0),
      VLOOKUP($A342-ChapterTable!$P$11,ChapterTable!$1:$1048576,MATCH("최종"&amp;SUBSTITUTE(SUBSTITUTE(F$1,"standard",""),"|Float",""),ChapterTable!$1:$1,0),0)*ChapterTable!$P$14
    ),
  OFFSET(F342,-$B342+IF($L342,1,0),0)*
    (VLOOKUP(SUBSTITUTE(SUBSTITUTE(F$1,"standard",""),"|Float","")&amp;IF(OR($L342=TRUE,$A342=0,MOD($A342,ChapterTable!$R$20)&lt;&gt;0),"","보스")&amp;"인게임누적곱배수",ChapterTable!$R:$S,2,0)^D342
    +VLOOKUP(SUBSTITUTE(SUBSTITUTE(F$1,"standard",""),"|Float","")&amp;IF(OR($L342=TRUE,$A342=0,MOD($A342,ChapterTable!$R$20)&lt;&gt;0),"","보스")&amp;"인게임누적합배수",ChapterTable!$R:$S,2,0)*D342)
  )
  )
  )
)</f>
        <v>612.24609375</v>
      </c>
      <c r="G342" t="s">
        <v>715</v>
      </c>
      <c r="J342" t="str">
        <f>IF(ISBLANK(I342),"",
IFERROR(VLOOKUP(I342,[1]StringTable!$1:$1048576,MATCH("kor|String",[1]StringTable!$1:$1,0),0),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44"/>
        <v>1</v>
      </c>
      <c r="AJ342">
        <f t="shared" si="42"/>
        <v>1</v>
      </c>
      <c r="AK342">
        <f t="shared" si="43"/>
        <v>1</v>
      </c>
      <c r="AL342">
        <v>0</v>
      </c>
    </row>
    <row r="343" spans="1:38" x14ac:dyDescent="0.3">
      <c r="A343">
        <v>7</v>
      </c>
      <c r="B343">
        <v>4</v>
      </c>
      <c r="C343">
        <f>IF(OR($L343=TRUE,$A343=0,MOD($A343,ChapterTable!$R$20)&lt;&gt;0),
MAX(0,INT(($B343+ChapterTable!$P$26+VLOOKUP(SUBSTITUTE(C$1,"성장단계","")&amp;"단계오프셋",ChapterTable!$R:$S,2,0))/ChapterTable!$P$23)),
MAX(0,INT(($B343+ChapterTable!$R$26+VLOOKUP(SUBSTITUTE(C$1,"성장단계","")&amp;"보스단계오프셋",ChapterTable!$R:$S,2,0))/ChapterTable!$R$23)))</f>
        <v>3</v>
      </c>
      <c r="D343">
        <f>IF(OR($L343=TRUE,$A343=0,MOD($A343,ChapterTable!$R$20)&lt;&gt;0),
MAX(0,INT(($B343+ChapterTable!$P$26+VLOOKUP(SUBSTITUTE(D$1,"성장단계","")&amp;"단계오프셋",ChapterTable!$R:$S,2,0))/ChapterTable!$P$23)),
MAX(0,INT(($B343+ChapterTable!$R$26+VLOOKUP(SUBSTITUTE(D$1,"성장단계","")&amp;"보스단계오프셋",ChapterTable!$R:$S,2,0))/ChapterTable!$R$23)))</f>
        <v>2</v>
      </c>
      <c r="E343" s="1">
        <f ca="1">IF(AND($A343=0,$B343=1),
    VLOOKUP(1,ChapterTable!$1:$1048576,MATCH("최종"&amp;SUBSTITUTE(SUBSTITUTE(E$1,"standard",""),"|Float",""),ChapterTable!$1:$1,0),0)*ChapterTable!$P$17,
  IF(AND($A343=0,$B343=0),
    E344,
  IF($B343=0,
    VLOOKUP($A343,ChapterTable!$1:$1048576,MATCH("최종"&amp;SUBSTITUTE(SUBSTITUTE(E$1,"standard",""),"|Float",""),ChapterTable!$1:$1,0),0),
  IF($B343=1,
    IF($L343=FALSE,
      VLOOKUP($A343,ChapterTable!$1:$1048576,MATCH("최종"&amp;SUBSTITUTE(SUBSTITUTE(E$1,"standard",""),"|Float",""),ChapterTable!$1:$1,0),0),
      VLOOKUP($A343-ChapterTable!$P$11,ChapterTable!$1:$1048576,MATCH("최종"&amp;SUBSTITUTE(SUBSTITUTE(E$1,"standard",""),"|Float",""),ChapterTable!$1:$1,0),0)*ChapterTable!$P$14
    ),
  OFFSET(E343,-$B343+IF($L343,1,0),0)*IF($B343&gt;OFFSET($B343,1,0),ChapterTable!$R$17,1)*
    (VLOOKUP(SUBSTITUTE(SUBSTITUTE(E$1,"standard",""),"|Float","")&amp;IF(OR($L343=TRUE,$A343=0,MOD($A343,ChapterTable!$R$20)&lt;&gt;0),"","보스")&amp;"인게임누적곱배수",ChapterTable!$R:$S,2,0)^C343
    +VLOOKUP(SUBSTITUTE(SUBSTITUTE(E$1,"standard",""),"|Float","")&amp;IF(OR($L343=TRUE,$A343=0,MOD($A343,ChapterTable!$R$20)&lt;&gt;0),"","보스")&amp;"인게임누적합배수",ChapterTable!$R:$S,2,0)*C343)
  )
  )
  )
)</f>
        <v>2187</v>
      </c>
      <c r="F343" s="1">
        <f ca="1">IF(AND($A343=0,$B343=1),
    VLOOKUP(1,ChapterTable!$1:$1048576,MATCH("최종"&amp;SUBSTITUTE(SUBSTITUTE(F$1,"standard",""),"|Float",""),ChapterTable!$1:$1,0),0)*ChapterTable!$P$17,
  IF(AND($A343=0,$B343=0),
    F344,
  IF($B343=0,
    VLOOKUP($A343,ChapterTable!$1:$1048576,MATCH("최종"&amp;SUBSTITUTE(SUBSTITUTE(F$1,"standard",""),"|Float",""),ChapterTable!$1:$1,0),0),
  IF($B343=1,
    IF($L343=FALSE,
      VLOOKUP($A343,ChapterTable!$1:$1048576,MATCH("최종"&amp;SUBSTITUTE(SUBSTITUTE(F$1,"standard",""),"|Float",""),ChapterTable!$1:$1,0),0),
      VLOOKUP($A343-ChapterTable!$P$11,ChapterTable!$1:$1048576,MATCH("최종"&amp;SUBSTITUTE(SUBSTITUTE(F$1,"standard",""),"|Float",""),ChapterTable!$1:$1,0),0)*ChapterTable!$P$14
    ),
  OFFSET(F343,-$B343+IF($L343,1,0),0)*
    (VLOOKUP(SUBSTITUTE(SUBSTITUTE(F$1,"standard",""),"|Float","")&amp;IF(OR($L343=TRUE,$A343=0,MOD($A343,ChapterTable!$R$20)&lt;&gt;0),"","보스")&amp;"인게임누적곱배수",ChapterTable!$R:$S,2,0)^D343
    +VLOOKUP(SUBSTITUTE(SUBSTITUTE(F$1,"standard",""),"|Float","")&amp;IF(OR($L343=TRUE,$A343=0,MOD($A343,ChapterTable!$R$20)&lt;&gt;0),"","보스")&amp;"인게임누적합배수",ChapterTable!$R:$S,2,0)*D343)
  )
  )
  )
)</f>
        <v>654.9609375</v>
      </c>
      <c r="G343" t="s">
        <v>715</v>
      </c>
      <c r="J343" t="str">
        <f>IF(ISBLANK(I343),"",
IFERROR(VLOOKUP(I343,[1]StringTable!$1:$1048576,MATCH("kor|String",[1]StringTable!$1:$1,0),0),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44"/>
        <v>1</v>
      </c>
      <c r="AJ343">
        <f t="shared" si="42"/>
        <v>1</v>
      </c>
      <c r="AK343">
        <f t="shared" si="43"/>
        <v>1</v>
      </c>
      <c r="AL343">
        <v>0</v>
      </c>
    </row>
    <row r="344" spans="1:38" x14ac:dyDescent="0.3">
      <c r="A344">
        <v>7</v>
      </c>
      <c r="B344">
        <v>5</v>
      </c>
      <c r="C344">
        <f>IF(OR($L344=TRUE,$A344=0,MOD($A344,ChapterTable!$R$20)&lt;&gt;0),
MAX(0,INT(($B344+ChapterTable!$P$26+VLOOKUP(SUBSTITUTE(C$1,"성장단계","")&amp;"단계오프셋",ChapterTable!$R:$S,2,0))/ChapterTable!$P$23)),
MAX(0,INT(($B344+ChapterTable!$R$26+VLOOKUP(SUBSTITUTE(C$1,"성장단계","")&amp;"보스단계오프셋",ChapterTable!$R:$S,2,0))/ChapterTable!$R$23)))</f>
        <v>4</v>
      </c>
      <c r="D344">
        <f>IF(OR($L344=TRUE,$A344=0,MOD($A344,ChapterTable!$R$20)&lt;&gt;0),
MAX(0,INT(($B344+ChapterTable!$P$26+VLOOKUP(SUBSTITUTE(D$1,"성장단계","")&amp;"단계오프셋",ChapterTable!$R:$S,2,0))/ChapterTable!$P$23)),
MAX(0,INT(($B344+ChapterTable!$R$26+VLOOKUP(SUBSTITUTE(D$1,"성장단계","")&amp;"보스단계오프셋",ChapterTable!$R:$S,2,0))/ChapterTable!$R$23)))</f>
        <v>3</v>
      </c>
      <c r="E344" s="1">
        <f ca="1">IF(AND($A344=0,$B344=1),
    VLOOKUP(1,ChapterTable!$1:$1048576,MATCH("최종"&amp;SUBSTITUTE(SUBSTITUTE(E$1,"standard",""),"|Float",""),ChapterTable!$1:$1,0),0)*ChapterTable!$P$17,
  IF(AND($A344=0,$B344=0),
    E345,
  IF($B344=0,
    VLOOKUP($A344,ChapterTable!$1:$1048576,MATCH("최종"&amp;SUBSTITUTE(SUBSTITUTE(E$1,"standard",""),"|Float",""),ChapterTable!$1:$1,0),0),
  IF($B344=1,
    IF($L344=FALSE,
      VLOOKUP($A344,ChapterTable!$1:$1048576,MATCH("최종"&amp;SUBSTITUTE(SUBSTITUTE(E$1,"standard",""),"|Float",""),ChapterTable!$1:$1,0),0),
      VLOOKUP($A344-ChapterTable!$P$11,ChapterTable!$1:$1048576,MATCH("최종"&amp;SUBSTITUTE(SUBSTITUTE(E$1,"standard",""),"|Float",""),ChapterTable!$1:$1,0),0)*ChapterTable!$P$14
    ),
  OFFSET(E344,-$B344+IF($L344,1,0),0)*IF($B344&gt;OFFSET($B344,1,0),ChapterTable!$R$17,1)*
    (VLOOKUP(SUBSTITUTE(SUBSTITUTE(E$1,"standard",""),"|Float","")&amp;IF(OR($L344=TRUE,$A344=0,MOD($A344,ChapterTable!$R$20)&lt;&gt;0),"","보스")&amp;"인게임누적곱배수",ChapterTable!$R:$S,2,0)^C344
    +VLOOKUP(SUBSTITUTE(SUBSTITUTE(E$1,"standard",""),"|Float","")&amp;IF(OR($L344=TRUE,$A344=0,MOD($A344,ChapterTable!$R$20)&lt;&gt;0),"","보스")&amp;"인게임누적합배수",ChapterTable!$R:$S,2,0)*C344)
  )
  )
  )
)</f>
        <v>2460.375</v>
      </c>
      <c r="F344" s="1">
        <f ca="1">IF(AND($A344=0,$B344=1),
    VLOOKUP(1,ChapterTable!$1:$1048576,MATCH("최종"&amp;SUBSTITUTE(SUBSTITUTE(F$1,"standard",""),"|Float",""),ChapterTable!$1:$1,0),0)*ChapterTable!$P$17,
  IF(AND($A344=0,$B344=0),
    F345,
  IF($B344=0,
    VLOOKUP($A344,ChapterTable!$1:$1048576,MATCH("최종"&amp;SUBSTITUTE(SUBSTITUTE(F$1,"standard",""),"|Float",""),ChapterTable!$1:$1,0),0),
  IF($B344=1,
    IF($L344=FALSE,
      VLOOKUP($A344,ChapterTable!$1:$1048576,MATCH("최종"&amp;SUBSTITUTE(SUBSTITUTE(F$1,"standard",""),"|Float",""),ChapterTable!$1:$1,0),0),
      VLOOKUP($A344-ChapterTable!$P$11,ChapterTable!$1:$1048576,MATCH("최종"&amp;SUBSTITUTE(SUBSTITUTE(F$1,"standard",""),"|Float",""),ChapterTable!$1:$1,0),0)*ChapterTable!$P$14
    ),
  OFFSET(F344,-$B344+IF($L344,1,0),0)*
    (VLOOKUP(SUBSTITUTE(SUBSTITUTE(F$1,"standard",""),"|Float","")&amp;IF(OR($L344=TRUE,$A344=0,MOD($A344,ChapterTable!$R$20)&lt;&gt;0),"","보스")&amp;"인게임누적곱배수",ChapterTable!$R:$S,2,0)^D344
    +VLOOKUP(SUBSTITUTE(SUBSTITUTE(F$1,"standard",""),"|Float","")&amp;IF(OR($L344=TRUE,$A344=0,MOD($A344,ChapterTable!$R$20)&lt;&gt;0),"","보스")&amp;"인게임누적합배수",ChapterTable!$R:$S,2,0)*D344)
  )
  )
  )
)</f>
        <v>697.67578125</v>
      </c>
      <c r="G344" t="s">
        <v>715</v>
      </c>
      <c r="J344" t="str">
        <f>IF(ISBLANK(I344),"",
IFERROR(VLOOKUP(I344,[1]StringTable!$1:$1048576,MATCH("kor|String",[1]StringTable!$1:$1,0),0),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44"/>
        <v>1</v>
      </c>
      <c r="AJ344">
        <f t="shared" si="42"/>
        <v>1</v>
      </c>
      <c r="AK344">
        <f t="shared" si="43"/>
        <v>1</v>
      </c>
      <c r="AL344">
        <v>0</v>
      </c>
    </row>
    <row r="345" spans="1:38" x14ac:dyDescent="0.3">
      <c r="A345">
        <v>7</v>
      </c>
      <c r="B345">
        <v>6</v>
      </c>
      <c r="C345">
        <f>IF(OR($L345=TRUE,$A345=0,MOD($A345,ChapterTable!$R$20)&lt;&gt;0),
MAX(0,INT(($B345+ChapterTable!$P$26+VLOOKUP(SUBSTITUTE(C$1,"성장단계","")&amp;"단계오프셋",ChapterTable!$R:$S,2,0))/ChapterTable!$P$23)),
MAX(0,INT(($B345+ChapterTable!$R$26+VLOOKUP(SUBSTITUTE(C$1,"성장단계","")&amp;"보스단계오프셋",ChapterTable!$R:$S,2,0))/ChapterTable!$R$23)))</f>
        <v>5</v>
      </c>
      <c r="D345">
        <f>IF(OR($L345=TRUE,$A345=0,MOD($A345,ChapterTable!$R$20)&lt;&gt;0),
MAX(0,INT(($B345+ChapterTable!$P$26+VLOOKUP(SUBSTITUTE(D$1,"성장단계","")&amp;"단계오프셋",ChapterTable!$R:$S,2,0))/ChapterTable!$P$23)),
MAX(0,INT(($B345+ChapterTable!$R$26+VLOOKUP(SUBSTITUTE(D$1,"성장단계","")&amp;"보스단계오프셋",ChapterTable!$R:$S,2,0))/ChapterTable!$R$23)))</f>
        <v>4</v>
      </c>
      <c r="E345" s="1">
        <f ca="1">IF(AND($A345=0,$B345=1),
    VLOOKUP(1,ChapterTable!$1:$1048576,MATCH("최종"&amp;SUBSTITUTE(SUBSTITUTE(E$1,"standard",""),"|Float",""),ChapterTable!$1:$1,0),0)*ChapterTable!$P$17,
  IF(AND($A345=0,$B345=0),
    E346,
  IF($B345=0,
    VLOOKUP($A345,ChapterTable!$1:$1048576,MATCH("최종"&amp;SUBSTITUTE(SUBSTITUTE(E$1,"standard",""),"|Float",""),ChapterTable!$1:$1,0),0),
  IF($B345=1,
    IF($L345=FALSE,
      VLOOKUP($A345,ChapterTable!$1:$1048576,MATCH("최종"&amp;SUBSTITUTE(SUBSTITUTE(E$1,"standard",""),"|Float",""),ChapterTable!$1:$1,0),0),
      VLOOKUP($A345-ChapterTable!$P$11,ChapterTable!$1:$1048576,MATCH("최종"&amp;SUBSTITUTE(SUBSTITUTE(E$1,"standard",""),"|Float",""),ChapterTable!$1:$1,0),0)*ChapterTable!$P$14
    ),
  OFFSET(E345,-$B345+IF($L345,1,0),0)*IF($B345&gt;OFFSET($B345,1,0),ChapterTable!$R$17,1)*
    (VLOOKUP(SUBSTITUTE(SUBSTITUTE(E$1,"standard",""),"|Float","")&amp;IF(OR($L345=TRUE,$A345=0,MOD($A345,ChapterTable!$R$20)&lt;&gt;0),"","보스")&amp;"인게임누적곱배수",ChapterTable!$R:$S,2,0)^C345
    +VLOOKUP(SUBSTITUTE(SUBSTITUTE(E$1,"standard",""),"|Float","")&amp;IF(OR($L345=TRUE,$A345=0,MOD($A345,ChapterTable!$R$20)&lt;&gt;0),"","보스")&amp;"인게임누적합배수",ChapterTable!$R:$S,2,0)*C345)
  )
  )
  )
)</f>
        <v>3553.875</v>
      </c>
      <c r="F345" s="1">
        <f ca="1">IF(AND($A345=0,$B345=1),
    VLOOKUP(1,ChapterTable!$1:$1048576,MATCH("최종"&amp;SUBSTITUTE(SUBSTITUTE(F$1,"standard",""),"|Float",""),ChapterTable!$1:$1,0),0)*ChapterTable!$P$17,
  IF(AND($A345=0,$B345=0),
    F346,
  IF($B345=0,
    VLOOKUP($A345,ChapterTable!$1:$1048576,MATCH("최종"&amp;SUBSTITUTE(SUBSTITUTE(F$1,"standard",""),"|Float",""),ChapterTable!$1:$1,0),0),
  IF($B345=1,
    IF($L345=FALSE,
      VLOOKUP($A345,ChapterTable!$1:$1048576,MATCH("최종"&amp;SUBSTITUTE(SUBSTITUTE(F$1,"standard",""),"|Float",""),ChapterTable!$1:$1,0),0),
      VLOOKUP($A345-ChapterTable!$P$11,ChapterTable!$1:$1048576,MATCH("최종"&amp;SUBSTITUTE(SUBSTITUTE(F$1,"standard",""),"|Float",""),ChapterTable!$1:$1,0),0)*ChapterTable!$P$14
    ),
  OFFSET(F345,-$B345+IF($L345,1,0),0)*
    (VLOOKUP(SUBSTITUTE(SUBSTITUTE(F$1,"standard",""),"|Float","")&amp;IF(OR($L345=TRUE,$A345=0,MOD($A345,ChapterTable!$R$20)&lt;&gt;0),"","보스")&amp;"인게임누적곱배수",ChapterTable!$R:$S,2,0)^D345
    +VLOOKUP(SUBSTITUTE(SUBSTITUTE(F$1,"standard",""),"|Float","")&amp;IF(OR($L345=TRUE,$A345=0,MOD($A345,ChapterTable!$R$20)&lt;&gt;0),"","보스")&amp;"인게임누적합배수",ChapterTable!$R:$S,2,0)*D345)
  )
  )
  )
)</f>
        <v>740.390625</v>
      </c>
      <c r="G345" t="s">
        <v>715</v>
      </c>
      <c r="J345" t="str">
        <f>IF(ISBLANK(I345),"",
IFERROR(VLOOKUP(I345,[1]StringTable!$1:$1048576,MATCH("kor|String",[1]StringTable!$1:$1,0),0),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44"/>
        <v>1</v>
      </c>
      <c r="AJ345">
        <f t="shared" si="42"/>
        <v>1</v>
      </c>
      <c r="AK345">
        <f t="shared" si="43"/>
        <v>1</v>
      </c>
      <c r="AL345">
        <v>0</v>
      </c>
    </row>
    <row r="346" spans="1:38" x14ac:dyDescent="0.3">
      <c r="A346">
        <v>8</v>
      </c>
      <c r="B346">
        <v>0</v>
      </c>
      <c r="C346">
        <f>IF(OR($L346=TRUE,$A346=0,MOD($A346,ChapterTable!$R$20)&lt;&gt;0),
MAX(0,INT(($B346+ChapterTable!$P$26+VLOOKUP(SUBSTITUTE(C$1,"성장단계","")&amp;"단계오프셋",ChapterTable!$R:$S,2,0))/ChapterTable!$P$23)),
MAX(0,INT(($B346+ChapterTable!$R$26+VLOOKUP(SUBSTITUTE(C$1,"성장단계","")&amp;"보스단계오프셋",ChapterTable!$R:$S,2,0))/ChapterTable!$R$23)))</f>
        <v>0</v>
      </c>
      <c r="D346">
        <f>IF(OR($L346=TRUE,$A346=0,MOD($A346,ChapterTable!$R$20)&lt;&gt;0),
MAX(0,INT(($B346+ChapterTable!$P$26+VLOOKUP(SUBSTITUTE(D$1,"성장단계","")&amp;"단계오프셋",ChapterTable!$R:$S,2,0))/ChapterTable!$P$23)),
MAX(0,INT(($B346+ChapterTable!$R$26+VLOOKUP(SUBSTITUTE(D$1,"성장단계","")&amp;"보스단계오프셋",ChapterTable!$R:$S,2,0))/ChapterTable!$R$23)))</f>
        <v>0</v>
      </c>
      <c r="E346" s="1">
        <f ca="1">IF(AND($A346=0,$B346=1),
    VLOOKUP(1,ChapterTable!$1:$1048576,MATCH("최종"&amp;SUBSTITUTE(SUBSTITUTE(E$1,"standard",""),"|Float",""),ChapterTable!$1:$1,0),0)*ChapterTable!$P$17,
  IF(AND($A346=0,$B346=0),
    E347,
  IF($B346=0,
    VLOOKUP($A346,ChapterTable!$1:$1048576,MATCH("최종"&amp;SUBSTITUTE(SUBSTITUTE(E$1,"standard",""),"|Float",""),ChapterTable!$1:$1,0),0),
  IF($B346=1,
    IF($L346=FALSE,
      VLOOKUP($A346,ChapterTable!$1:$1048576,MATCH("최종"&amp;SUBSTITUTE(SUBSTITUTE(E$1,"standard",""),"|Float",""),ChapterTable!$1:$1,0),0),
      VLOOKUP($A346-ChapterTable!$P$11,ChapterTable!$1:$1048576,MATCH("최종"&amp;SUBSTITUTE(SUBSTITUTE(E$1,"standard",""),"|Float",""),ChapterTable!$1:$1,0),0)*ChapterTable!$P$14
    ),
  OFFSET(E346,-$B346+IF($L346,1,0),0)*IF($B346&gt;OFFSET($B346,1,0),ChapterTable!$R$17,1)*
    (VLOOKUP(SUBSTITUTE(SUBSTITUTE(E$1,"standard",""),"|Float","")&amp;IF(OR($L346=TRUE,$A346=0,MOD($A346,ChapterTable!$R$20)&lt;&gt;0),"","보스")&amp;"인게임누적곱배수",ChapterTable!$R:$S,2,0)^C346
    +VLOOKUP(SUBSTITUTE(SUBSTITUTE(E$1,"standard",""),"|Float","")&amp;IF(OR($L346=TRUE,$A346=0,MOD($A346,ChapterTable!$R$20)&lt;&gt;0),"","보스")&amp;"인게임누적합배수",ChapterTable!$R:$S,2,0)*C346)
  )
  )
  )
)</f>
        <v>2050.3125</v>
      </c>
      <c r="F346" s="1">
        <f ca="1">IF(AND($A346=0,$B346=1),
    VLOOKUP(1,ChapterTable!$1:$1048576,MATCH("최종"&amp;SUBSTITUTE(SUBSTITUTE(F$1,"standard",""),"|Float",""),ChapterTable!$1:$1,0),0)*ChapterTable!$P$17,
  IF(AND($A346=0,$B346=0),
    F347,
  IF($B346=0,
    VLOOKUP($A346,ChapterTable!$1:$1048576,MATCH("최종"&amp;SUBSTITUTE(SUBSTITUTE(F$1,"standard",""),"|Float",""),ChapterTable!$1:$1,0),0),
  IF($B346=1,
    IF($L346=FALSE,
      VLOOKUP($A346,ChapterTable!$1:$1048576,MATCH("최종"&amp;SUBSTITUTE(SUBSTITUTE(F$1,"standard",""),"|Float",""),ChapterTable!$1:$1,0),0),
      VLOOKUP($A346-ChapterTable!$P$11,ChapterTable!$1:$1048576,MATCH("최종"&amp;SUBSTITUTE(SUBSTITUTE(F$1,"standard",""),"|Float",""),ChapterTable!$1:$1,0),0)*ChapterTable!$P$14
    ),
  OFFSET(F346,-$B346+IF($L346,1,0),0)*
    (VLOOKUP(SUBSTITUTE(SUBSTITUTE(F$1,"standard",""),"|Float","")&amp;IF(OR($L346=TRUE,$A346=0,MOD($A346,ChapterTable!$R$20)&lt;&gt;0),"","보스")&amp;"인게임누적곱배수",ChapterTable!$R:$S,2,0)^D346
    +VLOOKUP(SUBSTITUTE(SUBSTITUTE(F$1,"standard",""),"|Float","")&amp;IF(OR($L346=TRUE,$A346=0,MOD($A346,ChapterTable!$R$20)&lt;&gt;0),"","보스")&amp;"인게임누적합배수",ChapterTable!$R:$S,2,0)*D346)
  )
  )
  )
)</f>
        <v>854.296875</v>
      </c>
      <c r="G346" t="s">
        <v>715</v>
      </c>
      <c r="J346" t="str">
        <f>IF(ISBLANK(I346),"",
IFERROR(VLOOKUP(I346,[1]StringTable!$1:$1048576,MATCH("kor|String",[1]StringTable!$1:$1,0),0),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44"/>
        <v>0</v>
      </c>
      <c r="AJ346">
        <f t="shared" si="42"/>
        <v>0</v>
      </c>
      <c r="AK346">
        <f t="shared" si="43"/>
        <v>0</v>
      </c>
      <c r="AL346">
        <v>0</v>
      </c>
    </row>
    <row r="347" spans="1:38" x14ac:dyDescent="0.3">
      <c r="A347">
        <v>8</v>
      </c>
      <c r="B347">
        <v>1</v>
      </c>
      <c r="C347">
        <f>IF(OR($L347=TRUE,$A347=0,MOD($A347,ChapterTable!$R$20)&lt;&gt;0),
MAX(0,INT(($B347+ChapterTable!$P$26+VLOOKUP(SUBSTITUTE(C$1,"성장단계","")&amp;"단계오프셋",ChapterTable!$R:$S,2,0))/ChapterTable!$P$23)),
MAX(0,INT(($B347+ChapterTable!$R$26+VLOOKUP(SUBSTITUTE(C$1,"성장단계","")&amp;"보스단계오프셋",ChapterTable!$R:$S,2,0))/ChapterTable!$R$23)))</f>
        <v>0</v>
      </c>
      <c r="D347">
        <f>IF(OR($L347=TRUE,$A347=0,MOD($A347,ChapterTable!$R$20)&lt;&gt;0),
MAX(0,INT(($B347+ChapterTable!$P$26+VLOOKUP(SUBSTITUTE(D$1,"성장단계","")&amp;"단계오프셋",ChapterTable!$R:$S,2,0))/ChapterTable!$P$23)),
MAX(0,INT(($B347+ChapterTable!$R$26+VLOOKUP(SUBSTITUTE(D$1,"성장단계","")&amp;"보스단계오프셋",ChapterTable!$R:$S,2,0))/ChapterTable!$R$23)))</f>
        <v>0</v>
      </c>
      <c r="E347" s="1">
        <f ca="1">IF(AND($A347=0,$B347=1),
    VLOOKUP(1,ChapterTable!$1:$1048576,MATCH("최종"&amp;SUBSTITUTE(SUBSTITUTE(E$1,"standard",""),"|Float",""),ChapterTable!$1:$1,0),0)*ChapterTable!$P$17,
  IF(AND($A347=0,$B347=0),
    E348,
  IF($B347=0,
    VLOOKUP($A347,ChapterTable!$1:$1048576,MATCH("최종"&amp;SUBSTITUTE(SUBSTITUTE(E$1,"standard",""),"|Float",""),ChapterTable!$1:$1,0),0),
  IF($B347=1,
    IF($L347=FALSE,
      VLOOKUP($A347,ChapterTable!$1:$1048576,MATCH("최종"&amp;SUBSTITUTE(SUBSTITUTE(E$1,"standard",""),"|Float",""),ChapterTable!$1:$1,0),0),
      VLOOKUP($A347-ChapterTable!$P$11,ChapterTable!$1:$1048576,MATCH("최종"&amp;SUBSTITUTE(SUBSTITUTE(E$1,"standard",""),"|Float",""),ChapterTable!$1:$1,0),0)*ChapterTable!$P$14
    ),
  OFFSET(E347,-$B347+IF($L347,1,0),0)*IF($B347&gt;OFFSET($B347,1,0),ChapterTable!$R$17,1)*
    (VLOOKUP(SUBSTITUTE(SUBSTITUTE(E$1,"standard",""),"|Float","")&amp;IF(OR($L347=TRUE,$A347=0,MOD($A347,ChapterTable!$R$20)&lt;&gt;0),"","보스")&amp;"인게임누적곱배수",ChapterTable!$R:$S,2,0)^C347
    +VLOOKUP(SUBSTITUTE(SUBSTITUTE(E$1,"standard",""),"|Float","")&amp;IF(OR($L347=TRUE,$A347=0,MOD($A347,ChapterTable!$R$20)&lt;&gt;0),"","보스")&amp;"인게임누적합배수",ChapterTable!$R:$S,2,0)*C347)
  )
  )
  )
)</f>
        <v>2050.3125</v>
      </c>
      <c r="F347" s="1">
        <f ca="1">IF(AND($A347=0,$B347=1),
    VLOOKUP(1,ChapterTable!$1:$1048576,MATCH("최종"&amp;SUBSTITUTE(SUBSTITUTE(F$1,"standard",""),"|Float",""),ChapterTable!$1:$1,0),0)*ChapterTable!$P$17,
  IF(AND($A347=0,$B347=0),
    F348,
  IF($B347=0,
    VLOOKUP($A347,ChapterTable!$1:$1048576,MATCH("최종"&amp;SUBSTITUTE(SUBSTITUTE(F$1,"standard",""),"|Float",""),ChapterTable!$1:$1,0),0),
  IF($B347=1,
    IF($L347=FALSE,
      VLOOKUP($A347,ChapterTable!$1:$1048576,MATCH("최종"&amp;SUBSTITUTE(SUBSTITUTE(F$1,"standard",""),"|Float",""),ChapterTable!$1:$1,0),0),
      VLOOKUP($A347-ChapterTable!$P$11,ChapterTable!$1:$1048576,MATCH("최종"&amp;SUBSTITUTE(SUBSTITUTE(F$1,"standard",""),"|Float",""),ChapterTable!$1:$1,0),0)*ChapterTable!$P$14
    ),
  OFFSET(F347,-$B347+IF($L347,1,0),0)*
    (VLOOKUP(SUBSTITUTE(SUBSTITUTE(F$1,"standard",""),"|Float","")&amp;IF(OR($L347=TRUE,$A347=0,MOD($A347,ChapterTable!$R$20)&lt;&gt;0),"","보스")&amp;"인게임누적곱배수",ChapterTable!$R:$S,2,0)^D347
    +VLOOKUP(SUBSTITUTE(SUBSTITUTE(F$1,"standard",""),"|Float","")&amp;IF(OR($L347=TRUE,$A347=0,MOD($A347,ChapterTable!$R$20)&lt;&gt;0),"","보스")&amp;"인게임누적합배수",ChapterTable!$R:$S,2,0)*D347)
  )
  )
  )
)</f>
        <v>854.296875</v>
      </c>
      <c r="G347" t="s">
        <v>715</v>
      </c>
      <c r="H347" t="s">
        <v>135</v>
      </c>
      <c r="J347" t="str">
        <f>IF(ISBLANK(I347),"",
IFERROR(VLOOKUP(I347,[1]StringTable!$1:$1048576,MATCH("kor|String",[1]StringTable!$1:$1,0),0),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44"/>
        <v>1</v>
      </c>
      <c r="AJ347">
        <f t="shared" si="42"/>
        <v>1</v>
      </c>
      <c r="AK347">
        <f t="shared" si="43"/>
        <v>1</v>
      </c>
      <c r="AL347">
        <v>0</v>
      </c>
    </row>
    <row r="348" spans="1:38" x14ac:dyDescent="0.3">
      <c r="A348">
        <v>8</v>
      </c>
      <c r="B348">
        <v>2</v>
      </c>
      <c r="C348">
        <f>IF(OR($L348=TRUE,$A348=0,MOD($A348,ChapterTable!$R$20)&lt;&gt;0),
MAX(0,INT(($B348+ChapterTable!$P$26+VLOOKUP(SUBSTITUTE(C$1,"성장단계","")&amp;"단계오프셋",ChapterTable!$R:$S,2,0))/ChapterTable!$P$23)),
MAX(0,INT(($B348+ChapterTable!$R$26+VLOOKUP(SUBSTITUTE(C$1,"성장단계","")&amp;"보스단계오프셋",ChapterTable!$R:$S,2,0))/ChapterTable!$R$23)))</f>
        <v>0</v>
      </c>
      <c r="D348">
        <f>IF(OR($L348=TRUE,$A348=0,MOD($A348,ChapterTable!$R$20)&lt;&gt;0),
MAX(0,INT(($B348+ChapterTable!$P$26+VLOOKUP(SUBSTITUTE(D$1,"성장단계","")&amp;"단계오프셋",ChapterTable!$R:$S,2,0))/ChapterTable!$P$23)),
MAX(0,INT(($B348+ChapterTable!$R$26+VLOOKUP(SUBSTITUTE(D$1,"성장단계","")&amp;"보스단계오프셋",ChapterTable!$R:$S,2,0))/ChapterTable!$R$23)))</f>
        <v>0</v>
      </c>
      <c r="E348" s="1">
        <f ca="1">IF(AND($A348=0,$B348=1),
    VLOOKUP(1,ChapterTable!$1:$1048576,MATCH("최종"&amp;SUBSTITUTE(SUBSTITUTE(E$1,"standard",""),"|Float",""),ChapterTable!$1:$1,0),0)*ChapterTable!$P$17,
  IF(AND($A348=0,$B348=0),
    E349,
  IF($B348=0,
    VLOOKUP($A348,ChapterTable!$1:$1048576,MATCH("최종"&amp;SUBSTITUTE(SUBSTITUTE(E$1,"standard",""),"|Float",""),ChapterTable!$1:$1,0),0),
  IF($B348=1,
    IF($L348=FALSE,
      VLOOKUP($A348,ChapterTable!$1:$1048576,MATCH("최종"&amp;SUBSTITUTE(SUBSTITUTE(E$1,"standard",""),"|Float",""),ChapterTable!$1:$1,0),0),
      VLOOKUP($A348-ChapterTable!$P$11,ChapterTable!$1:$1048576,MATCH("최종"&amp;SUBSTITUTE(SUBSTITUTE(E$1,"standard",""),"|Float",""),ChapterTable!$1:$1,0),0)*ChapterTable!$P$14
    ),
  OFFSET(E348,-$B348+IF($L348,1,0),0)*IF($B348&gt;OFFSET($B348,1,0),ChapterTable!$R$17,1)*
    (VLOOKUP(SUBSTITUTE(SUBSTITUTE(E$1,"standard",""),"|Float","")&amp;IF(OR($L348=TRUE,$A348=0,MOD($A348,ChapterTable!$R$20)&lt;&gt;0),"","보스")&amp;"인게임누적곱배수",ChapterTable!$R:$S,2,0)^C348
    +VLOOKUP(SUBSTITUTE(SUBSTITUTE(E$1,"standard",""),"|Float","")&amp;IF(OR($L348=TRUE,$A348=0,MOD($A348,ChapterTable!$R$20)&lt;&gt;0),"","보스")&amp;"인게임누적합배수",ChapterTable!$R:$S,2,0)*C348)
  )
  )
  )
)</f>
        <v>2050.3125</v>
      </c>
      <c r="F348" s="1">
        <f ca="1">IF(AND($A348=0,$B348=1),
    VLOOKUP(1,ChapterTable!$1:$1048576,MATCH("최종"&amp;SUBSTITUTE(SUBSTITUTE(F$1,"standard",""),"|Float",""),ChapterTable!$1:$1,0),0)*ChapterTable!$P$17,
  IF(AND($A348=0,$B348=0),
    F349,
  IF($B348=0,
    VLOOKUP($A348,ChapterTable!$1:$1048576,MATCH("최종"&amp;SUBSTITUTE(SUBSTITUTE(F$1,"standard",""),"|Float",""),ChapterTable!$1:$1,0),0),
  IF($B348=1,
    IF($L348=FALSE,
      VLOOKUP($A348,ChapterTable!$1:$1048576,MATCH("최종"&amp;SUBSTITUTE(SUBSTITUTE(F$1,"standard",""),"|Float",""),ChapterTable!$1:$1,0),0),
      VLOOKUP($A348-ChapterTable!$P$11,ChapterTable!$1:$1048576,MATCH("최종"&amp;SUBSTITUTE(SUBSTITUTE(F$1,"standard",""),"|Float",""),ChapterTable!$1:$1,0),0)*ChapterTable!$P$14
    ),
  OFFSET(F348,-$B348+IF($L348,1,0),0)*
    (VLOOKUP(SUBSTITUTE(SUBSTITUTE(F$1,"standard",""),"|Float","")&amp;IF(OR($L348=TRUE,$A348=0,MOD($A348,ChapterTable!$R$20)&lt;&gt;0),"","보스")&amp;"인게임누적곱배수",ChapterTable!$R:$S,2,0)^D348
    +VLOOKUP(SUBSTITUTE(SUBSTITUTE(F$1,"standard",""),"|Float","")&amp;IF(OR($L348=TRUE,$A348=0,MOD($A348,ChapterTable!$R$20)&lt;&gt;0),"","보스")&amp;"인게임누적합배수",ChapterTable!$R:$S,2,0)*D348)
  )
  )
  )
)</f>
        <v>854.296875</v>
      </c>
      <c r="G348" t="s">
        <v>715</v>
      </c>
      <c r="J348" t="str">
        <f>IF(ISBLANK(I348),"",
IFERROR(VLOOKUP(I348,[1]StringTable!$1:$1048576,MATCH("kor|String",[1]StringTable!$1:$1,0),0),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44"/>
        <v>1</v>
      </c>
      <c r="AJ348">
        <f t="shared" si="42"/>
        <v>1</v>
      </c>
      <c r="AK348">
        <f t="shared" si="43"/>
        <v>1</v>
      </c>
      <c r="AL348">
        <v>0</v>
      </c>
    </row>
    <row r="349" spans="1:38" x14ac:dyDescent="0.3">
      <c r="A349">
        <v>8</v>
      </c>
      <c r="B349">
        <v>3</v>
      </c>
      <c r="C349">
        <f>IF(OR($L349=TRUE,$A349=0,MOD($A349,ChapterTable!$R$20)&lt;&gt;0),
MAX(0,INT(($B349+ChapterTable!$P$26+VLOOKUP(SUBSTITUTE(C$1,"성장단계","")&amp;"단계오프셋",ChapterTable!$R:$S,2,0))/ChapterTable!$P$23)),
MAX(0,INT(($B349+ChapterTable!$R$26+VLOOKUP(SUBSTITUTE(C$1,"성장단계","")&amp;"보스단계오프셋",ChapterTable!$R:$S,2,0))/ChapterTable!$R$23)))</f>
        <v>0</v>
      </c>
      <c r="D349">
        <f>IF(OR($L349=TRUE,$A349=0,MOD($A349,ChapterTable!$R$20)&lt;&gt;0),
MAX(0,INT(($B349+ChapterTable!$P$26+VLOOKUP(SUBSTITUTE(D$1,"성장단계","")&amp;"단계오프셋",ChapterTable!$R:$S,2,0))/ChapterTable!$P$23)),
MAX(0,INT(($B349+ChapterTable!$R$26+VLOOKUP(SUBSTITUTE(D$1,"성장단계","")&amp;"보스단계오프셋",ChapterTable!$R:$S,2,0))/ChapterTable!$R$23)))</f>
        <v>0</v>
      </c>
      <c r="E349" s="1">
        <f ca="1">IF(AND($A349=0,$B349=1),
    VLOOKUP(1,ChapterTable!$1:$1048576,MATCH("최종"&amp;SUBSTITUTE(SUBSTITUTE(E$1,"standard",""),"|Float",""),ChapterTable!$1:$1,0),0)*ChapterTable!$P$17,
  IF(AND($A349=0,$B349=0),
    E350,
  IF($B349=0,
    VLOOKUP($A349,ChapterTable!$1:$1048576,MATCH("최종"&amp;SUBSTITUTE(SUBSTITUTE(E$1,"standard",""),"|Float",""),ChapterTable!$1:$1,0),0),
  IF($B349=1,
    IF($L349=FALSE,
      VLOOKUP($A349,ChapterTable!$1:$1048576,MATCH("최종"&amp;SUBSTITUTE(SUBSTITUTE(E$1,"standard",""),"|Float",""),ChapterTable!$1:$1,0),0),
      VLOOKUP($A349-ChapterTable!$P$11,ChapterTable!$1:$1048576,MATCH("최종"&amp;SUBSTITUTE(SUBSTITUTE(E$1,"standard",""),"|Float",""),ChapterTable!$1:$1,0),0)*ChapterTable!$P$14
    ),
  OFFSET(E349,-$B349+IF($L349,1,0),0)*IF($B349&gt;OFFSET($B349,1,0),ChapterTable!$R$17,1)*
    (VLOOKUP(SUBSTITUTE(SUBSTITUTE(E$1,"standard",""),"|Float","")&amp;IF(OR($L349=TRUE,$A349=0,MOD($A349,ChapterTable!$R$20)&lt;&gt;0),"","보스")&amp;"인게임누적곱배수",ChapterTable!$R:$S,2,0)^C349
    +VLOOKUP(SUBSTITUTE(SUBSTITUTE(E$1,"standard",""),"|Float","")&amp;IF(OR($L349=TRUE,$A349=0,MOD($A349,ChapterTable!$R$20)&lt;&gt;0),"","보스")&amp;"인게임누적합배수",ChapterTable!$R:$S,2,0)*C349)
  )
  )
  )
)</f>
        <v>2050.3125</v>
      </c>
      <c r="F349" s="1">
        <f ca="1">IF(AND($A349=0,$B349=1),
    VLOOKUP(1,ChapterTable!$1:$1048576,MATCH("최종"&amp;SUBSTITUTE(SUBSTITUTE(F$1,"standard",""),"|Float",""),ChapterTable!$1:$1,0),0)*ChapterTable!$P$17,
  IF(AND($A349=0,$B349=0),
    F350,
  IF($B349=0,
    VLOOKUP($A349,ChapterTable!$1:$1048576,MATCH("최종"&amp;SUBSTITUTE(SUBSTITUTE(F$1,"standard",""),"|Float",""),ChapterTable!$1:$1,0),0),
  IF($B349=1,
    IF($L349=FALSE,
      VLOOKUP($A349,ChapterTable!$1:$1048576,MATCH("최종"&amp;SUBSTITUTE(SUBSTITUTE(F$1,"standard",""),"|Float",""),ChapterTable!$1:$1,0),0),
      VLOOKUP($A349-ChapterTable!$P$11,ChapterTable!$1:$1048576,MATCH("최종"&amp;SUBSTITUTE(SUBSTITUTE(F$1,"standard",""),"|Float",""),ChapterTable!$1:$1,0),0)*ChapterTable!$P$14
    ),
  OFFSET(F349,-$B349+IF($L349,1,0),0)*
    (VLOOKUP(SUBSTITUTE(SUBSTITUTE(F$1,"standard",""),"|Float","")&amp;IF(OR($L349=TRUE,$A349=0,MOD($A349,ChapterTable!$R$20)&lt;&gt;0),"","보스")&amp;"인게임누적곱배수",ChapterTable!$R:$S,2,0)^D349
    +VLOOKUP(SUBSTITUTE(SUBSTITUTE(F$1,"standard",""),"|Float","")&amp;IF(OR($L349=TRUE,$A349=0,MOD($A349,ChapterTable!$R$20)&lt;&gt;0),"","보스")&amp;"인게임누적합배수",ChapterTable!$R:$S,2,0)*D349)
  )
  )
  )
)</f>
        <v>854.296875</v>
      </c>
      <c r="G349" t="s">
        <v>715</v>
      </c>
      <c r="J349" t="str">
        <f>IF(ISBLANK(I349),"",
IFERROR(VLOOKUP(I349,[1]StringTable!$1:$1048576,MATCH("kor|String",[1]StringTable!$1:$1,0),0),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44"/>
        <v>1</v>
      </c>
      <c r="AJ349">
        <f t="shared" si="42"/>
        <v>1</v>
      </c>
      <c r="AK349">
        <f t="shared" si="43"/>
        <v>1</v>
      </c>
      <c r="AL349">
        <v>0</v>
      </c>
    </row>
    <row r="350" spans="1:38" x14ac:dyDescent="0.3">
      <c r="A350">
        <v>8</v>
      </c>
      <c r="B350">
        <v>4</v>
      </c>
      <c r="C350">
        <f>IF(OR($L350=TRUE,$A350=0,MOD($A350,ChapterTable!$R$20)&lt;&gt;0),
MAX(0,INT(($B350+ChapterTable!$P$26+VLOOKUP(SUBSTITUTE(C$1,"성장단계","")&amp;"단계오프셋",ChapterTable!$R:$S,2,0))/ChapterTable!$P$23)),
MAX(0,INT(($B350+ChapterTable!$R$26+VLOOKUP(SUBSTITUTE(C$1,"성장단계","")&amp;"보스단계오프셋",ChapterTable!$R:$S,2,0))/ChapterTable!$R$23)))</f>
        <v>0</v>
      </c>
      <c r="D350">
        <f>IF(OR($L350=TRUE,$A350=0,MOD($A350,ChapterTable!$R$20)&lt;&gt;0),
MAX(0,INT(($B350+ChapterTable!$P$26+VLOOKUP(SUBSTITUTE(D$1,"성장단계","")&amp;"단계오프셋",ChapterTable!$R:$S,2,0))/ChapterTable!$P$23)),
MAX(0,INT(($B350+ChapterTable!$R$26+VLOOKUP(SUBSTITUTE(D$1,"성장단계","")&amp;"보스단계오프셋",ChapterTable!$R:$S,2,0))/ChapterTable!$R$23)))</f>
        <v>0</v>
      </c>
      <c r="E350" s="1">
        <f ca="1">IF(AND($A350=0,$B350=1),
    VLOOKUP(1,ChapterTable!$1:$1048576,MATCH("최종"&amp;SUBSTITUTE(SUBSTITUTE(E$1,"standard",""),"|Float",""),ChapterTable!$1:$1,0),0)*ChapterTable!$P$17,
  IF(AND($A350=0,$B350=0),
    E351,
  IF($B350=0,
    VLOOKUP($A350,ChapterTable!$1:$1048576,MATCH("최종"&amp;SUBSTITUTE(SUBSTITUTE(E$1,"standard",""),"|Float",""),ChapterTable!$1:$1,0),0),
  IF($B350=1,
    IF($L350=FALSE,
      VLOOKUP($A350,ChapterTable!$1:$1048576,MATCH("최종"&amp;SUBSTITUTE(SUBSTITUTE(E$1,"standard",""),"|Float",""),ChapterTable!$1:$1,0),0),
      VLOOKUP($A350-ChapterTable!$P$11,ChapterTable!$1:$1048576,MATCH("최종"&amp;SUBSTITUTE(SUBSTITUTE(E$1,"standard",""),"|Float",""),ChapterTable!$1:$1,0),0)*ChapterTable!$P$14
    ),
  OFFSET(E350,-$B350+IF($L350,1,0),0)*IF($B350&gt;OFFSET($B350,1,0),ChapterTable!$R$17,1)*
    (VLOOKUP(SUBSTITUTE(SUBSTITUTE(E$1,"standard",""),"|Float","")&amp;IF(OR($L350=TRUE,$A350=0,MOD($A350,ChapterTable!$R$20)&lt;&gt;0),"","보스")&amp;"인게임누적곱배수",ChapterTable!$R:$S,2,0)^C350
    +VLOOKUP(SUBSTITUTE(SUBSTITUTE(E$1,"standard",""),"|Float","")&amp;IF(OR($L350=TRUE,$A350=0,MOD($A350,ChapterTable!$R$20)&lt;&gt;0),"","보스")&amp;"인게임누적합배수",ChapterTable!$R:$S,2,0)*C350)
  )
  )
  )
)</f>
        <v>2050.3125</v>
      </c>
      <c r="F350" s="1">
        <f ca="1">IF(AND($A350=0,$B350=1),
    VLOOKUP(1,ChapterTable!$1:$1048576,MATCH("최종"&amp;SUBSTITUTE(SUBSTITUTE(F$1,"standard",""),"|Float",""),ChapterTable!$1:$1,0),0)*ChapterTable!$P$17,
  IF(AND($A350=0,$B350=0),
    F351,
  IF($B350=0,
    VLOOKUP($A350,ChapterTable!$1:$1048576,MATCH("최종"&amp;SUBSTITUTE(SUBSTITUTE(F$1,"standard",""),"|Float",""),ChapterTable!$1:$1,0),0),
  IF($B350=1,
    IF($L350=FALSE,
      VLOOKUP($A350,ChapterTable!$1:$1048576,MATCH("최종"&amp;SUBSTITUTE(SUBSTITUTE(F$1,"standard",""),"|Float",""),ChapterTable!$1:$1,0),0),
      VLOOKUP($A350-ChapterTable!$P$11,ChapterTable!$1:$1048576,MATCH("최종"&amp;SUBSTITUTE(SUBSTITUTE(F$1,"standard",""),"|Float",""),ChapterTable!$1:$1,0),0)*ChapterTable!$P$14
    ),
  OFFSET(F350,-$B350+IF($L350,1,0),0)*
    (VLOOKUP(SUBSTITUTE(SUBSTITUTE(F$1,"standard",""),"|Float","")&amp;IF(OR($L350=TRUE,$A350=0,MOD($A350,ChapterTable!$R$20)&lt;&gt;0),"","보스")&amp;"인게임누적곱배수",ChapterTable!$R:$S,2,0)^D350
    +VLOOKUP(SUBSTITUTE(SUBSTITUTE(F$1,"standard",""),"|Float","")&amp;IF(OR($L350=TRUE,$A350=0,MOD($A350,ChapterTable!$R$20)&lt;&gt;0),"","보스")&amp;"인게임누적합배수",ChapterTable!$R:$S,2,0)*D350)
  )
  )
  )
)</f>
        <v>854.296875</v>
      </c>
      <c r="G350" t="s">
        <v>715</v>
      </c>
      <c r="J350" t="str">
        <f>IF(ISBLANK(I350),"",
IFERROR(VLOOKUP(I350,[1]StringTable!$1:$1048576,MATCH("kor|String",[1]StringTable!$1:$1,0),0),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44"/>
        <v>1</v>
      </c>
      <c r="AJ350">
        <f t="shared" si="42"/>
        <v>1</v>
      </c>
      <c r="AK350">
        <f t="shared" si="43"/>
        <v>1</v>
      </c>
      <c r="AL350">
        <v>0</v>
      </c>
    </row>
    <row r="351" spans="1:38" x14ac:dyDescent="0.3">
      <c r="A351">
        <v>8</v>
      </c>
      <c r="B351">
        <v>5</v>
      </c>
      <c r="C351">
        <f>IF(OR($L351=TRUE,$A351=0,MOD($A351,ChapterTable!$R$20)&lt;&gt;0),
MAX(0,INT(($B351+ChapterTable!$P$26+VLOOKUP(SUBSTITUTE(C$1,"성장단계","")&amp;"단계오프셋",ChapterTable!$R:$S,2,0))/ChapterTable!$P$23)),
MAX(0,INT(($B351+ChapterTable!$R$26+VLOOKUP(SUBSTITUTE(C$1,"성장단계","")&amp;"보스단계오프셋",ChapterTable!$R:$S,2,0))/ChapterTable!$R$23)))</f>
        <v>0</v>
      </c>
      <c r="D351">
        <f>IF(OR($L351=TRUE,$A351=0,MOD($A351,ChapterTable!$R$20)&lt;&gt;0),
MAX(0,INT(($B351+ChapterTable!$P$26+VLOOKUP(SUBSTITUTE(D$1,"성장단계","")&amp;"단계오프셋",ChapterTable!$R:$S,2,0))/ChapterTable!$P$23)),
MAX(0,INT(($B351+ChapterTable!$R$26+VLOOKUP(SUBSTITUTE(D$1,"성장단계","")&amp;"보스단계오프셋",ChapterTable!$R:$S,2,0))/ChapterTable!$R$23)))</f>
        <v>0</v>
      </c>
      <c r="E351" s="1">
        <f ca="1">IF(AND($A351=0,$B351=1),
    VLOOKUP(1,ChapterTable!$1:$1048576,MATCH("최종"&amp;SUBSTITUTE(SUBSTITUTE(E$1,"standard",""),"|Float",""),ChapterTable!$1:$1,0),0)*ChapterTable!$P$17,
  IF(AND($A351=0,$B351=0),
    E352,
  IF($B351=0,
    VLOOKUP($A351,ChapterTable!$1:$1048576,MATCH("최종"&amp;SUBSTITUTE(SUBSTITUTE(E$1,"standard",""),"|Float",""),ChapterTable!$1:$1,0),0),
  IF($B351=1,
    IF($L351=FALSE,
      VLOOKUP($A351,ChapterTable!$1:$1048576,MATCH("최종"&amp;SUBSTITUTE(SUBSTITUTE(E$1,"standard",""),"|Float",""),ChapterTable!$1:$1,0),0),
      VLOOKUP($A351-ChapterTable!$P$11,ChapterTable!$1:$1048576,MATCH("최종"&amp;SUBSTITUTE(SUBSTITUTE(E$1,"standard",""),"|Float",""),ChapterTable!$1:$1,0),0)*ChapterTable!$P$14
    ),
  OFFSET(E351,-$B351+IF($L351,1,0),0)*IF($B351&gt;OFFSET($B351,1,0),ChapterTable!$R$17,1)*
    (VLOOKUP(SUBSTITUTE(SUBSTITUTE(E$1,"standard",""),"|Float","")&amp;IF(OR($L351=TRUE,$A351=0,MOD($A351,ChapterTable!$R$20)&lt;&gt;0),"","보스")&amp;"인게임누적곱배수",ChapterTable!$R:$S,2,0)^C351
    +VLOOKUP(SUBSTITUTE(SUBSTITUTE(E$1,"standard",""),"|Float","")&amp;IF(OR($L351=TRUE,$A351=0,MOD($A351,ChapterTable!$R$20)&lt;&gt;0),"","보스")&amp;"인게임누적합배수",ChapterTable!$R:$S,2,0)*C351)
  )
  )
  )
)</f>
        <v>2050.3125</v>
      </c>
      <c r="F351" s="1">
        <f ca="1">IF(AND($A351=0,$B351=1),
    VLOOKUP(1,ChapterTable!$1:$1048576,MATCH("최종"&amp;SUBSTITUTE(SUBSTITUTE(F$1,"standard",""),"|Float",""),ChapterTable!$1:$1,0),0)*ChapterTable!$P$17,
  IF(AND($A351=0,$B351=0),
    F352,
  IF($B351=0,
    VLOOKUP($A351,ChapterTable!$1:$1048576,MATCH("최종"&amp;SUBSTITUTE(SUBSTITUTE(F$1,"standard",""),"|Float",""),ChapterTable!$1:$1,0),0),
  IF($B351=1,
    IF($L351=FALSE,
      VLOOKUP($A351,ChapterTable!$1:$1048576,MATCH("최종"&amp;SUBSTITUTE(SUBSTITUTE(F$1,"standard",""),"|Float",""),ChapterTable!$1:$1,0),0),
      VLOOKUP($A351-ChapterTable!$P$11,ChapterTable!$1:$1048576,MATCH("최종"&amp;SUBSTITUTE(SUBSTITUTE(F$1,"standard",""),"|Float",""),ChapterTable!$1:$1,0),0)*ChapterTable!$P$14
    ),
  OFFSET(F351,-$B351+IF($L351,1,0),0)*
    (VLOOKUP(SUBSTITUTE(SUBSTITUTE(F$1,"standard",""),"|Float","")&amp;IF(OR($L351=TRUE,$A351=0,MOD($A351,ChapterTable!$R$20)&lt;&gt;0),"","보스")&amp;"인게임누적곱배수",ChapterTable!$R:$S,2,0)^D351
    +VLOOKUP(SUBSTITUTE(SUBSTITUTE(F$1,"standard",""),"|Float","")&amp;IF(OR($L351=TRUE,$A351=0,MOD($A351,ChapterTable!$R$20)&lt;&gt;0),"","보스")&amp;"인게임누적합배수",ChapterTable!$R:$S,2,0)*D351)
  )
  )
  )
)</f>
        <v>854.296875</v>
      </c>
      <c r="G351" t="s">
        <v>715</v>
      </c>
      <c r="J351" t="str">
        <f>IF(ISBLANK(I351),"",
IFERROR(VLOOKUP(I351,[1]StringTable!$1:$1048576,MATCH("kor|String",[1]StringTable!$1:$1,0),0),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44"/>
        <v>1</v>
      </c>
      <c r="AJ351">
        <f t="shared" si="42"/>
        <v>1</v>
      </c>
      <c r="AK351">
        <f t="shared" si="43"/>
        <v>1</v>
      </c>
      <c r="AL351">
        <v>0</v>
      </c>
    </row>
    <row r="352" spans="1:38" x14ac:dyDescent="0.3">
      <c r="A352">
        <v>8</v>
      </c>
      <c r="B352">
        <v>6</v>
      </c>
      <c r="C352">
        <f>IF(OR($L352=TRUE,$A352=0,MOD($A352,ChapterTable!$R$20)&lt;&gt;0),
MAX(0,INT(($B352+ChapterTable!$P$26+VLOOKUP(SUBSTITUTE(C$1,"성장단계","")&amp;"단계오프셋",ChapterTable!$R:$S,2,0))/ChapterTable!$P$23)),
MAX(0,INT(($B352+ChapterTable!$R$26+VLOOKUP(SUBSTITUTE(C$1,"성장단계","")&amp;"보스단계오프셋",ChapterTable!$R:$S,2,0))/ChapterTable!$R$23)))</f>
        <v>1</v>
      </c>
      <c r="D352">
        <f>IF(OR($L352=TRUE,$A352=0,MOD($A352,ChapterTable!$R$20)&lt;&gt;0),
MAX(0,INT(($B352+ChapterTable!$P$26+VLOOKUP(SUBSTITUTE(D$1,"성장단계","")&amp;"단계오프셋",ChapterTable!$R:$S,2,0))/ChapterTable!$P$23)),
MAX(0,INT(($B352+ChapterTable!$R$26+VLOOKUP(SUBSTITUTE(D$1,"성장단계","")&amp;"보스단계오프셋",ChapterTable!$R:$S,2,0))/ChapterTable!$R$23)))</f>
        <v>0</v>
      </c>
      <c r="E352" s="1">
        <f ca="1">IF(AND($A352=0,$B352=1),
    VLOOKUP(1,ChapterTable!$1:$1048576,MATCH("최종"&amp;SUBSTITUTE(SUBSTITUTE(E$1,"standard",""),"|Float",""),ChapterTable!$1:$1,0),0)*ChapterTable!$P$17,
  IF(AND($A352=0,$B352=0),
    E353,
  IF($B352=0,
    VLOOKUP($A352,ChapterTable!$1:$1048576,MATCH("최종"&amp;SUBSTITUTE(SUBSTITUTE(E$1,"standard",""),"|Float",""),ChapterTable!$1:$1,0),0),
  IF($B352=1,
    IF($L352=FALSE,
      VLOOKUP($A352,ChapterTable!$1:$1048576,MATCH("최종"&amp;SUBSTITUTE(SUBSTITUTE(E$1,"standard",""),"|Float",""),ChapterTable!$1:$1,0),0),
      VLOOKUP($A352-ChapterTable!$P$11,ChapterTable!$1:$1048576,MATCH("최종"&amp;SUBSTITUTE(SUBSTITUTE(E$1,"standard",""),"|Float",""),ChapterTable!$1:$1,0),0)*ChapterTable!$P$14
    ),
  OFFSET(E352,-$B352+IF($L352,1,0),0)*IF($B352&gt;OFFSET($B352,1,0),ChapterTable!$R$17,1)*
    (VLOOKUP(SUBSTITUTE(SUBSTITUTE(E$1,"standard",""),"|Float","")&amp;IF(OR($L352=TRUE,$A352=0,MOD($A352,ChapterTable!$R$20)&lt;&gt;0),"","보스")&amp;"인게임누적곱배수",ChapterTable!$R:$S,2,0)^C352
    +VLOOKUP(SUBSTITUTE(SUBSTITUTE(E$1,"standard",""),"|Float","")&amp;IF(OR($L352=TRUE,$A352=0,MOD($A352,ChapterTable!$R$20)&lt;&gt;0),"","보스")&amp;"인게임누적합배수",ChapterTable!$R:$S,2,0)*C352)
  )
  )
  )
)</f>
        <v>2460.375</v>
      </c>
      <c r="F352" s="1">
        <f ca="1">IF(AND($A352=0,$B352=1),
    VLOOKUP(1,ChapterTable!$1:$1048576,MATCH("최종"&amp;SUBSTITUTE(SUBSTITUTE(F$1,"standard",""),"|Float",""),ChapterTable!$1:$1,0),0)*ChapterTable!$P$17,
  IF(AND($A352=0,$B352=0),
    F353,
  IF($B352=0,
    VLOOKUP($A352,ChapterTable!$1:$1048576,MATCH("최종"&amp;SUBSTITUTE(SUBSTITUTE(F$1,"standard",""),"|Float",""),ChapterTable!$1:$1,0),0),
  IF($B352=1,
    IF($L352=FALSE,
      VLOOKUP($A352,ChapterTable!$1:$1048576,MATCH("최종"&amp;SUBSTITUTE(SUBSTITUTE(F$1,"standard",""),"|Float",""),ChapterTable!$1:$1,0),0),
      VLOOKUP($A352-ChapterTable!$P$11,ChapterTable!$1:$1048576,MATCH("최종"&amp;SUBSTITUTE(SUBSTITUTE(F$1,"standard",""),"|Float",""),ChapterTable!$1:$1,0),0)*ChapterTable!$P$14
    ),
  OFFSET(F352,-$B352+IF($L352,1,0),0)*
    (VLOOKUP(SUBSTITUTE(SUBSTITUTE(F$1,"standard",""),"|Float","")&amp;IF(OR($L352=TRUE,$A352=0,MOD($A352,ChapterTable!$R$20)&lt;&gt;0),"","보스")&amp;"인게임누적곱배수",ChapterTable!$R:$S,2,0)^D352
    +VLOOKUP(SUBSTITUTE(SUBSTITUTE(F$1,"standard",""),"|Float","")&amp;IF(OR($L352=TRUE,$A352=0,MOD($A352,ChapterTable!$R$20)&lt;&gt;0),"","보스")&amp;"인게임누적합배수",ChapterTable!$R:$S,2,0)*D352)
  )
  )
  )
)</f>
        <v>854.296875</v>
      </c>
      <c r="G352" t="s">
        <v>715</v>
      </c>
      <c r="J352" t="str">
        <f>IF(ISBLANK(I352),"",
IFERROR(VLOOKUP(I352,[1]StringTable!$1:$1048576,MATCH("kor|String",[1]StringTable!$1:$1,0),0),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44"/>
        <v>1</v>
      </c>
      <c r="AJ352">
        <f t="shared" si="42"/>
        <v>1</v>
      </c>
      <c r="AK352">
        <f t="shared" si="43"/>
        <v>1</v>
      </c>
      <c r="AL352">
        <v>0</v>
      </c>
    </row>
    <row r="353" spans="1:38" x14ac:dyDescent="0.3">
      <c r="A353">
        <v>8</v>
      </c>
      <c r="B353">
        <v>7</v>
      </c>
      <c r="C353">
        <f>IF(OR($L353=TRUE,$A353=0,MOD($A353,ChapterTable!$R$20)&lt;&gt;0),
MAX(0,INT(($B353+ChapterTable!$P$26+VLOOKUP(SUBSTITUTE(C$1,"성장단계","")&amp;"단계오프셋",ChapterTable!$R:$S,2,0))/ChapterTable!$P$23)),
MAX(0,INT(($B353+ChapterTable!$R$26+VLOOKUP(SUBSTITUTE(C$1,"성장단계","")&amp;"보스단계오프셋",ChapterTable!$R:$S,2,0))/ChapterTable!$R$23)))</f>
        <v>1</v>
      </c>
      <c r="D353">
        <f>IF(OR($L353=TRUE,$A353=0,MOD($A353,ChapterTable!$R$20)&lt;&gt;0),
MAX(0,INT(($B353+ChapterTable!$P$26+VLOOKUP(SUBSTITUTE(D$1,"성장단계","")&amp;"단계오프셋",ChapterTable!$R:$S,2,0))/ChapterTable!$P$23)),
MAX(0,INT(($B353+ChapterTable!$R$26+VLOOKUP(SUBSTITUTE(D$1,"성장단계","")&amp;"보스단계오프셋",ChapterTable!$R:$S,2,0))/ChapterTable!$R$23)))</f>
        <v>0</v>
      </c>
      <c r="E353" s="1">
        <f ca="1">IF(AND($A353=0,$B353=1),
    VLOOKUP(1,ChapterTable!$1:$1048576,MATCH("최종"&amp;SUBSTITUTE(SUBSTITUTE(E$1,"standard",""),"|Float",""),ChapterTable!$1:$1,0),0)*ChapterTable!$P$17,
  IF(AND($A353=0,$B353=0),
    E354,
  IF($B353=0,
    VLOOKUP($A353,ChapterTable!$1:$1048576,MATCH("최종"&amp;SUBSTITUTE(SUBSTITUTE(E$1,"standard",""),"|Float",""),ChapterTable!$1:$1,0),0),
  IF($B353=1,
    IF($L353=FALSE,
      VLOOKUP($A353,ChapterTable!$1:$1048576,MATCH("최종"&amp;SUBSTITUTE(SUBSTITUTE(E$1,"standard",""),"|Float",""),ChapterTable!$1:$1,0),0),
      VLOOKUP($A353-ChapterTable!$P$11,ChapterTable!$1:$1048576,MATCH("최종"&amp;SUBSTITUTE(SUBSTITUTE(E$1,"standard",""),"|Float",""),ChapterTable!$1:$1,0),0)*ChapterTable!$P$14
    ),
  OFFSET(E353,-$B353+IF($L353,1,0),0)*IF($B353&gt;OFFSET($B353,1,0),ChapterTable!$R$17,1)*
    (VLOOKUP(SUBSTITUTE(SUBSTITUTE(E$1,"standard",""),"|Float","")&amp;IF(OR($L353=TRUE,$A353=0,MOD($A353,ChapterTable!$R$20)&lt;&gt;0),"","보스")&amp;"인게임누적곱배수",ChapterTable!$R:$S,2,0)^C353
    +VLOOKUP(SUBSTITUTE(SUBSTITUTE(E$1,"standard",""),"|Float","")&amp;IF(OR($L353=TRUE,$A353=0,MOD($A353,ChapterTable!$R$20)&lt;&gt;0),"","보스")&amp;"인게임누적합배수",ChapterTable!$R:$S,2,0)*C353)
  )
  )
  )
)</f>
        <v>2460.375</v>
      </c>
      <c r="F353" s="1">
        <f ca="1">IF(AND($A353=0,$B353=1),
    VLOOKUP(1,ChapterTable!$1:$1048576,MATCH("최종"&amp;SUBSTITUTE(SUBSTITUTE(F$1,"standard",""),"|Float",""),ChapterTable!$1:$1,0),0)*ChapterTable!$P$17,
  IF(AND($A353=0,$B353=0),
    F354,
  IF($B353=0,
    VLOOKUP($A353,ChapterTable!$1:$1048576,MATCH("최종"&amp;SUBSTITUTE(SUBSTITUTE(F$1,"standard",""),"|Float",""),ChapterTable!$1:$1,0),0),
  IF($B353=1,
    IF($L353=FALSE,
      VLOOKUP($A353,ChapterTable!$1:$1048576,MATCH("최종"&amp;SUBSTITUTE(SUBSTITUTE(F$1,"standard",""),"|Float",""),ChapterTable!$1:$1,0),0),
      VLOOKUP($A353-ChapterTable!$P$11,ChapterTable!$1:$1048576,MATCH("최종"&amp;SUBSTITUTE(SUBSTITUTE(F$1,"standard",""),"|Float",""),ChapterTable!$1:$1,0),0)*ChapterTable!$P$14
    ),
  OFFSET(F353,-$B353+IF($L353,1,0),0)*
    (VLOOKUP(SUBSTITUTE(SUBSTITUTE(F$1,"standard",""),"|Float","")&amp;IF(OR($L353=TRUE,$A353=0,MOD($A353,ChapterTable!$R$20)&lt;&gt;0),"","보스")&amp;"인게임누적곱배수",ChapterTable!$R:$S,2,0)^D353
    +VLOOKUP(SUBSTITUTE(SUBSTITUTE(F$1,"standard",""),"|Float","")&amp;IF(OR($L353=TRUE,$A353=0,MOD($A353,ChapterTable!$R$20)&lt;&gt;0),"","보스")&amp;"인게임누적합배수",ChapterTable!$R:$S,2,0)*D353)
  )
  )
  )
)</f>
        <v>854.296875</v>
      </c>
      <c r="G353" t="s">
        <v>715</v>
      </c>
      <c r="J353" t="str">
        <f>IF(ISBLANK(I353),"",
IFERROR(VLOOKUP(I353,[1]StringTable!$1:$1048576,MATCH("kor|String",[1]StringTable!$1:$1,0),0),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44"/>
        <v>1</v>
      </c>
      <c r="AJ353">
        <f t="shared" si="42"/>
        <v>1</v>
      </c>
      <c r="AK353">
        <f t="shared" si="43"/>
        <v>1</v>
      </c>
      <c r="AL353">
        <v>0</v>
      </c>
    </row>
    <row r="354" spans="1:38" x14ac:dyDescent="0.3">
      <c r="A354">
        <v>8</v>
      </c>
      <c r="B354">
        <v>8</v>
      </c>
      <c r="C354">
        <f>IF(OR($L354=TRUE,$A354=0,MOD($A354,ChapterTable!$R$20)&lt;&gt;0),
MAX(0,INT(($B354+ChapterTable!$P$26+VLOOKUP(SUBSTITUTE(C$1,"성장단계","")&amp;"단계오프셋",ChapterTable!$R:$S,2,0))/ChapterTable!$P$23)),
MAX(0,INT(($B354+ChapterTable!$R$26+VLOOKUP(SUBSTITUTE(C$1,"성장단계","")&amp;"보스단계오프셋",ChapterTable!$R:$S,2,0))/ChapterTable!$R$23)))</f>
        <v>1</v>
      </c>
      <c r="D354">
        <f>IF(OR($L354=TRUE,$A354=0,MOD($A354,ChapterTable!$R$20)&lt;&gt;0),
MAX(0,INT(($B354+ChapterTable!$P$26+VLOOKUP(SUBSTITUTE(D$1,"성장단계","")&amp;"단계오프셋",ChapterTable!$R:$S,2,0))/ChapterTable!$P$23)),
MAX(0,INT(($B354+ChapterTable!$R$26+VLOOKUP(SUBSTITUTE(D$1,"성장단계","")&amp;"보스단계오프셋",ChapterTable!$R:$S,2,0))/ChapterTable!$R$23)))</f>
        <v>0</v>
      </c>
      <c r="E354" s="1">
        <f ca="1">IF(AND($A354=0,$B354=1),
    VLOOKUP(1,ChapterTable!$1:$1048576,MATCH("최종"&amp;SUBSTITUTE(SUBSTITUTE(E$1,"standard",""),"|Float",""),ChapterTable!$1:$1,0),0)*ChapterTable!$P$17,
  IF(AND($A354=0,$B354=0),
    E355,
  IF($B354=0,
    VLOOKUP($A354,ChapterTable!$1:$1048576,MATCH("최종"&amp;SUBSTITUTE(SUBSTITUTE(E$1,"standard",""),"|Float",""),ChapterTable!$1:$1,0),0),
  IF($B354=1,
    IF($L354=FALSE,
      VLOOKUP($A354,ChapterTable!$1:$1048576,MATCH("최종"&amp;SUBSTITUTE(SUBSTITUTE(E$1,"standard",""),"|Float",""),ChapterTable!$1:$1,0),0),
      VLOOKUP($A354-ChapterTable!$P$11,ChapterTable!$1:$1048576,MATCH("최종"&amp;SUBSTITUTE(SUBSTITUTE(E$1,"standard",""),"|Float",""),ChapterTable!$1:$1,0),0)*ChapterTable!$P$14
    ),
  OFFSET(E354,-$B354+IF($L354,1,0),0)*IF($B354&gt;OFFSET($B354,1,0),ChapterTable!$R$17,1)*
    (VLOOKUP(SUBSTITUTE(SUBSTITUTE(E$1,"standard",""),"|Float","")&amp;IF(OR($L354=TRUE,$A354=0,MOD($A354,ChapterTable!$R$20)&lt;&gt;0),"","보스")&amp;"인게임누적곱배수",ChapterTable!$R:$S,2,0)^C354
    +VLOOKUP(SUBSTITUTE(SUBSTITUTE(E$1,"standard",""),"|Float","")&amp;IF(OR($L354=TRUE,$A354=0,MOD($A354,ChapterTable!$R$20)&lt;&gt;0),"","보스")&amp;"인게임누적합배수",ChapterTable!$R:$S,2,0)*C354)
  )
  )
  )
)</f>
        <v>2460.375</v>
      </c>
      <c r="F354" s="1">
        <f ca="1">IF(AND($A354=0,$B354=1),
    VLOOKUP(1,ChapterTable!$1:$1048576,MATCH("최종"&amp;SUBSTITUTE(SUBSTITUTE(F$1,"standard",""),"|Float",""),ChapterTable!$1:$1,0),0)*ChapterTable!$P$17,
  IF(AND($A354=0,$B354=0),
    F355,
  IF($B354=0,
    VLOOKUP($A354,ChapterTable!$1:$1048576,MATCH("최종"&amp;SUBSTITUTE(SUBSTITUTE(F$1,"standard",""),"|Float",""),ChapterTable!$1:$1,0),0),
  IF($B354=1,
    IF($L354=FALSE,
      VLOOKUP($A354,ChapterTable!$1:$1048576,MATCH("최종"&amp;SUBSTITUTE(SUBSTITUTE(F$1,"standard",""),"|Float",""),ChapterTable!$1:$1,0),0),
      VLOOKUP($A354-ChapterTable!$P$11,ChapterTable!$1:$1048576,MATCH("최종"&amp;SUBSTITUTE(SUBSTITUTE(F$1,"standard",""),"|Float",""),ChapterTable!$1:$1,0),0)*ChapterTable!$P$14
    ),
  OFFSET(F354,-$B354+IF($L354,1,0),0)*
    (VLOOKUP(SUBSTITUTE(SUBSTITUTE(F$1,"standard",""),"|Float","")&amp;IF(OR($L354=TRUE,$A354=0,MOD($A354,ChapterTable!$R$20)&lt;&gt;0),"","보스")&amp;"인게임누적곱배수",ChapterTable!$R:$S,2,0)^D354
    +VLOOKUP(SUBSTITUTE(SUBSTITUTE(F$1,"standard",""),"|Float","")&amp;IF(OR($L354=TRUE,$A354=0,MOD($A354,ChapterTable!$R$20)&lt;&gt;0),"","보스")&amp;"인게임누적합배수",ChapterTable!$R:$S,2,0)*D354)
  )
  )
  )
)</f>
        <v>854.296875</v>
      </c>
      <c r="G354" t="s">
        <v>715</v>
      </c>
      <c r="J354" t="str">
        <f>IF(ISBLANK(I354),"",
IFERROR(VLOOKUP(I354,[1]StringTable!$1:$1048576,MATCH("kor|String",[1]StringTable!$1:$1,0),0),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44"/>
        <v>1</v>
      </c>
      <c r="AJ354">
        <f t="shared" si="42"/>
        <v>1</v>
      </c>
      <c r="AK354">
        <f t="shared" si="43"/>
        <v>1</v>
      </c>
      <c r="AL354">
        <v>0</v>
      </c>
    </row>
    <row r="355" spans="1:38" x14ac:dyDescent="0.3">
      <c r="A355">
        <v>8</v>
      </c>
      <c r="B355">
        <v>9</v>
      </c>
      <c r="C355">
        <f>IF(OR($L355=TRUE,$A355=0,MOD($A355,ChapterTable!$R$20)&lt;&gt;0),
MAX(0,INT(($B355+ChapterTable!$P$26+VLOOKUP(SUBSTITUTE(C$1,"성장단계","")&amp;"단계오프셋",ChapterTable!$R:$S,2,0))/ChapterTable!$P$23)),
MAX(0,INT(($B355+ChapterTable!$R$26+VLOOKUP(SUBSTITUTE(C$1,"성장단계","")&amp;"보스단계오프셋",ChapterTable!$R:$S,2,0))/ChapterTable!$R$23)))</f>
        <v>1</v>
      </c>
      <c r="D355">
        <f>IF(OR($L355=TRUE,$A355=0,MOD($A355,ChapterTable!$R$20)&lt;&gt;0),
MAX(0,INT(($B355+ChapterTable!$P$26+VLOOKUP(SUBSTITUTE(D$1,"성장단계","")&amp;"단계오프셋",ChapterTable!$R:$S,2,0))/ChapterTable!$P$23)),
MAX(0,INT(($B355+ChapterTable!$R$26+VLOOKUP(SUBSTITUTE(D$1,"성장단계","")&amp;"보스단계오프셋",ChapterTable!$R:$S,2,0))/ChapterTable!$R$23)))</f>
        <v>0</v>
      </c>
      <c r="E355" s="1">
        <f ca="1">IF(AND($A355=0,$B355=1),
    VLOOKUP(1,ChapterTable!$1:$1048576,MATCH("최종"&amp;SUBSTITUTE(SUBSTITUTE(E$1,"standard",""),"|Float",""),ChapterTable!$1:$1,0),0)*ChapterTable!$P$17,
  IF(AND($A355=0,$B355=0),
    E356,
  IF($B355=0,
    VLOOKUP($A355,ChapterTable!$1:$1048576,MATCH("최종"&amp;SUBSTITUTE(SUBSTITUTE(E$1,"standard",""),"|Float",""),ChapterTable!$1:$1,0),0),
  IF($B355=1,
    IF($L355=FALSE,
      VLOOKUP($A355,ChapterTable!$1:$1048576,MATCH("최종"&amp;SUBSTITUTE(SUBSTITUTE(E$1,"standard",""),"|Float",""),ChapterTable!$1:$1,0),0),
      VLOOKUP($A355-ChapterTable!$P$11,ChapterTable!$1:$1048576,MATCH("최종"&amp;SUBSTITUTE(SUBSTITUTE(E$1,"standard",""),"|Float",""),ChapterTable!$1:$1,0),0)*ChapterTable!$P$14
    ),
  OFFSET(E355,-$B355+IF($L355,1,0),0)*IF($B355&gt;OFFSET($B355,1,0),ChapterTable!$R$17,1)*
    (VLOOKUP(SUBSTITUTE(SUBSTITUTE(E$1,"standard",""),"|Float","")&amp;IF(OR($L355=TRUE,$A355=0,MOD($A355,ChapterTable!$R$20)&lt;&gt;0),"","보스")&amp;"인게임누적곱배수",ChapterTable!$R:$S,2,0)^C355
    +VLOOKUP(SUBSTITUTE(SUBSTITUTE(E$1,"standard",""),"|Float","")&amp;IF(OR($L355=TRUE,$A355=0,MOD($A355,ChapterTable!$R$20)&lt;&gt;0),"","보스")&amp;"인게임누적합배수",ChapterTable!$R:$S,2,0)*C355)
  )
  )
  )
)</f>
        <v>2460.375</v>
      </c>
      <c r="F355" s="1">
        <f ca="1">IF(AND($A355=0,$B355=1),
    VLOOKUP(1,ChapterTable!$1:$1048576,MATCH("최종"&amp;SUBSTITUTE(SUBSTITUTE(F$1,"standard",""),"|Float",""),ChapterTable!$1:$1,0),0)*ChapterTable!$P$17,
  IF(AND($A355=0,$B355=0),
    F356,
  IF($B355=0,
    VLOOKUP($A355,ChapterTable!$1:$1048576,MATCH("최종"&amp;SUBSTITUTE(SUBSTITUTE(F$1,"standard",""),"|Float",""),ChapterTable!$1:$1,0),0),
  IF($B355=1,
    IF($L355=FALSE,
      VLOOKUP($A355,ChapterTable!$1:$1048576,MATCH("최종"&amp;SUBSTITUTE(SUBSTITUTE(F$1,"standard",""),"|Float",""),ChapterTable!$1:$1,0),0),
      VLOOKUP($A355-ChapterTable!$P$11,ChapterTable!$1:$1048576,MATCH("최종"&amp;SUBSTITUTE(SUBSTITUTE(F$1,"standard",""),"|Float",""),ChapterTable!$1:$1,0),0)*ChapterTable!$P$14
    ),
  OFFSET(F355,-$B355+IF($L355,1,0),0)*
    (VLOOKUP(SUBSTITUTE(SUBSTITUTE(F$1,"standard",""),"|Float","")&amp;IF(OR($L355=TRUE,$A355=0,MOD($A355,ChapterTable!$R$20)&lt;&gt;0),"","보스")&amp;"인게임누적곱배수",ChapterTable!$R:$S,2,0)^D355
    +VLOOKUP(SUBSTITUTE(SUBSTITUTE(F$1,"standard",""),"|Float","")&amp;IF(OR($L355=TRUE,$A355=0,MOD($A355,ChapterTable!$R$20)&lt;&gt;0),"","보스")&amp;"인게임누적합배수",ChapterTable!$R:$S,2,0)*D355)
  )
  )
  )
)</f>
        <v>854.296875</v>
      </c>
      <c r="G355" t="s">
        <v>715</v>
      </c>
      <c r="J355" t="str">
        <f>IF(ISBLANK(I355),"",
IFERROR(VLOOKUP(I355,[1]StringTable!$1:$1048576,MATCH("kor|String",[1]StringTable!$1:$1,0),0),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44"/>
        <v>1</v>
      </c>
      <c r="AJ355">
        <f t="shared" si="42"/>
        <v>1</v>
      </c>
      <c r="AK355">
        <f t="shared" si="43"/>
        <v>1</v>
      </c>
      <c r="AL355">
        <v>0</v>
      </c>
    </row>
    <row r="356" spans="1:38" x14ac:dyDescent="0.3">
      <c r="A356">
        <v>8</v>
      </c>
      <c r="B356">
        <v>10</v>
      </c>
      <c r="C356">
        <f>IF(OR($L356=TRUE,$A356=0,MOD($A356,ChapterTable!$R$20)&lt;&gt;0),
MAX(0,INT(($B356+ChapterTable!$P$26+VLOOKUP(SUBSTITUTE(C$1,"성장단계","")&amp;"단계오프셋",ChapterTable!$R:$S,2,0))/ChapterTable!$P$23)),
MAX(0,INT(($B356+ChapterTable!$R$26+VLOOKUP(SUBSTITUTE(C$1,"성장단계","")&amp;"보스단계오프셋",ChapterTable!$R:$S,2,0))/ChapterTable!$R$23)))</f>
        <v>1</v>
      </c>
      <c r="D356">
        <f>IF(OR($L356=TRUE,$A356=0,MOD($A356,ChapterTable!$R$20)&lt;&gt;0),
MAX(0,INT(($B356+ChapterTable!$P$26+VLOOKUP(SUBSTITUTE(D$1,"성장단계","")&amp;"단계오프셋",ChapterTable!$R:$S,2,0))/ChapterTable!$P$23)),
MAX(0,INT(($B356+ChapterTable!$R$26+VLOOKUP(SUBSTITUTE(D$1,"성장단계","")&amp;"보스단계오프셋",ChapterTable!$R:$S,2,0))/ChapterTable!$R$23)))</f>
        <v>0</v>
      </c>
      <c r="E356" s="1">
        <f ca="1">IF(AND($A356=0,$B356=1),
    VLOOKUP(1,ChapterTable!$1:$1048576,MATCH("최종"&amp;SUBSTITUTE(SUBSTITUTE(E$1,"standard",""),"|Float",""),ChapterTable!$1:$1,0),0)*ChapterTable!$P$17,
  IF(AND($A356=0,$B356=0),
    E357,
  IF($B356=0,
    VLOOKUP($A356,ChapterTable!$1:$1048576,MATCH("최종"&amp;SUBSTITUTE(SUBSTITUTE(E$1,"standard",""),"|Float",""),ChapterTable!$1:$1,0),0),
  IF($B356=1,
    IF($L356=FALSE,
      VLOOKUP($A356,ChapterTable!$1:$1048576,MATCH("최종"&amp;SUBSTITUTE(SUBSTITUTE(E$1,"standard",""),"|Float",""),ChapterTable!$1:$1,0),0),
      VLOOKUP($A356-ChapterTable!$P$11,ChapterTable!$1:$1048576,MATCH("최종"&amp;SUBSTITUTE(SUBSTITUTE(E$1,"standard",""),"|Float",""),ChapterTable!$1:$1,0),0)*ChapterTable!$P$14
    ),
  OFFSET(E356,-$B356+IF($L356,1,0),0)*IF($B356&gt;OFFSET($B356,1,0),ChapterTable!$R$17,1)*
    (VLOOKUP(SUBSTITUTE(SUBSTITUTE(E$1,"standard",""),"|Float","")&amp;IF(OR($L356=TRUE,$A356=0,MOD($A356,ChapterTable!$R$20)&lt;&gt;0),"","보스")&amp;"인게임누적곱배수",ChapterTable!$R:$S,2,0)^C356
    +VLOOKUP(SUBSTITUTE(SUBSTITUTE(E$1,"standard",""),"|Float","")&amp;IF(OR($L356=TRUE,$A356=0,MOD($A356,ChapterTable!$R$20)&lt;&gt;0),"","보스")&amp;"인게임누적합배수",ChapterTable!$R:$S,2,0)*C356)
  )
  )
  )
)</f>
        <v>2460.375</v>
      </c>
      <c r="F356" s="1">
        <f ca="1">IF(AND($A356=0,$B356=1),
    VLOOKUP(1,ChapterTable!$1:$1048576,MATCH("최종"&amp;SUBSTITUTE(SUBSTITUTE(F$1,"standard",""),"|Float",""),ChapterTable!$1:$1,0),0)*ChapterTable!$P$17,
  IF(AND($A356=0,$B356=0),
    F357,
  IF($B356=0,
    VLOOKUP($A356,ChapterTable!$1:$1048576,MATCH("최종"&amp;SUBSTITUTE(SUBSTITUTE(F$1,"standard",""),"|Float",""),ChapterTable!$1:$1,0),0),
  IF($B356=1,
    IF($L356=FALSE,
      VLOOKUP($A356,ChapterTable!$1:$1048576,MATCH("최종"&amp;SUBSTITUTE(SUBSTITUTE(F$1,"standard",""),"|Float",""),ChapterTable!$1:$1,0),0),
      VLOOKUP($A356-ChapterTable!$P$11,ChapterTable!$1:$1048576,MATCH("최종"&amp;SUBSTITUTE(SUBSTITUTE(F$1,"standard",""),"|Float",""),ChapterTable!$1:$1,0),0)*ChapterTable!$P$14
    ),
  OFFSET(F356,-$B356+IF($L356,1,0),0)*
    (VLOOKUP(SUBSTITUTE(SUBSTITUTE(F$1,"standard",""),"|Float","")&amp;IF(OR($L356=TRUE,$A356=0,MOD($A356,ChapterTable!$R$20)&lt;&gt;0),"","보스")&amp;"인게임누적곱배수",ChapterTable!$R:$S,2,0)^D356
    +VLOOKUP(SUBSTITUTE(SUBSTITUTE(F$1,"standard",""),"|Float","")&amp;IF(OR($L356=TRUE,$A356=0,MOD($A356,ChapterTable!$R$20)&lt;&gt;0),"","보스")&amp;"인게임누적합배수",ChapterTable!$R:$S,2,0)*D356)
  )
  )
  )
)</f>
        <v>854.296875</v>
      </c>
      <c r="G356" t="s">
        <v>715</v>
      </c>
      <c r="J356" t="str">
        <f>IF(ISBLANK(I356),"",
IFERROR(VLOOKUP(I356,[1]StringTable!$1:$1048576,MATCH("kor|String",[1]StringTable!$1:$1,0),0),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44"/>
        <v>1</v>
      </c>
      <c r="AJ356">
        <f t="shared" si="42"/>
        <v>1</v>
      </c>
      <c r="AK356">
        <f t="shared" si="43"/>
        <v>1</v>
      </c>
      <c r="AL356">
        <v>0</v>
      </c>
    </row>
    <row r="357" spans="1:38" x14ac:dyDescent="0.3">
      <c r="A357">
        <v>8</v>
      </c>
      <c r="B357">
        <v>11</v>
      </c>
      <c r="C357">
        <f>IF(OR($L357=TRUE,$A357=0,MOD($A357,ChapterTable!$R$20)&lt;&gt;0),
MAX(0,INT(($B357+ChapterTable!$P$26+VLOOKUP(SUBSTITUTE(C$1,"성장단계","")&amp;"단계오프셋",ChapterTable!$R:$S,2,0))/ChapterTable!$P$23)),
MAX(0,INT(($B357+ChapterTable!$R$26+VLOOKUP(SUBSTITUTE(C$1,"성장단계","")&amp;"보스단계오프셋",ChapterTable!$R:$S,2,0))/ChapterTable!$R$23)))</f>
        <v>1</v>
      </c>
      <c r="D357">
        <f>IF(OR($L357=TRUE,$A357=0,MOD($A357,ChapterTable!$R$20)&lt;&gt;0),
MAX(0,INT(($B357+ChapterTable!$P$26+VLOOKUP(SUBSTITUTE(D$1,"성장단계","")&amp;"단계오프셋",ChapterTable!$R:$S,2,0))/ChapterTable!$P$23)),
MAX(0,INT(($B357+ChapterTable!$R$26+VLOOKUP(SUBSTITUTE(D$1,"성장단계","")&amp;"보스단계오프셋",ChapterTable!$R:$S,2,0))/ChapterTable!$R$23)))</f>
        <v>1</v>
      </c>
      <c r="E357" s="1">
        <f ca="1">IF(AND($A357=0,$B357=1),
    VLOOKUP(1,ChapterTable!$1:$1048576,MATCH("최종"&amp;SUBSTITUTE(SUBSTITUTE(E$1,"standard",""),"|Float",""),ChapterTable!$1:$1,0),0)*ChapterTable!$P$17,
  IF(AND($A357=0,$B357=0),
    E358,
  IF($B357=0,
    VLOOKUP($A357,ChapterTable!$1:$1048576,MATCH("최종"&amp;SUBSTITUTE(SUBSTITUTE(E$1,"standard",""),"|Float",""),ChapterTable!$1:$1,0),0),
  IF($B357=1,
    IF($L357=FALSE,
      VLOOKUP($A357,ChapterTable!$1:$1048576,MATCH("최종"&amp;SUBSTITUTE(SUBSTITUTE(E$1,"standard",""),"|Float",""),ChapterTable!$1:$1,0),0),
      VLOOKUP($A357-ChapterTable!$P$11,ChapterTable!$1:$1048576,MATCH("최종"&amp;SUBSTITUTE(SUBSTITUTE(E$1,"standard",""),"|Float",""),ChapterTable!$1:$1,0),0)*ChapterTable!$P$14
    ),
  OFFSET(E357,-$B357+IF($L357,1,0),0)*IF($B357&gt;OFFSET($B357,1,0),ChapterTable!$R$17,1)*
    (VLOOKUP(SUBSTITUTE(SUBSTITUTE(E$1,"standard",""),"|Float","")&amp;IF(OR($L357=TRUE,$A357=0,MOD($A357,ChapterTable!$R$20)&lt;&gt;0),"","보스")&amp;"인게임누적곱배수",ChapterTable!$R:$S,2,0)^C357
    +VLOOKUP(SUBSTITUTE(SUBSTITUTE(E$1,"standard",""),"|Float","")&amp;IF(OR($L357=TRUE,$A357=0,MOD($A357,ChapterTable!$R$20)&lt;&gt;0),"","보스")&amp;"인게임누적합배수",ChapterTable!$R:$S,2,0)*C357)
  )
  )
  )
)</f>
        <v>2460.375</v>
      </c>
      <c r="F357" s="1">
        <f ca="1">IF(AND($A357=0,$B357=1),
    VLOOKUP(1,ChapterTable!$1:$1048576,MATCH("최종"&amp;SUBSTITUTE(SUBSTITUTE(F$1,"standard",""),"|Float",""),ChapterTable!$1:$1,0),0)*ChapterTable!$P$17,
  IF(AND($A357=0,$B357=0),
    F358,
  IF($B357=0,
    VLOOKUP($A357,ChapterTable!$1:$1048576,MATCH("최종"&amp;SUBSTITUTE(SUBSTITUTE(F$1,"standard",""),"|Float",""),ChapterTable!$1:$1,0),0),
  IF($B357=1,
    IF($L357=FALSE,
      VLOOKUP($A357,ChapterTable!$1:$1048576,MATCH("최종"&amp;SUBSTITUTE(SUBSTITUTE(F$1,"standard",""),"|Float",""),ChapterTable!$1:$1,0),0),
      VLOOKUP($A357-ChapterTable!$P$11,ChapterTable!$1:$1048576,MATCH("최종"&amp;SUBSTITUTE(SUBSTITUTE(F$1,"standard",""),"|Float",""),ChapterTable!$1:$1,0),0)*ChapterTable!$P$14
    ),
  OFFSET(F357,-$B357+IF($L357,1,0),0)*
    (VLOOKUP(SUBSTITUTE(SUBSTITUTE(F$1,"standard",""),"|Float","")&amp;IF(OR($L357=TRUE,$A357=0,MOD($A357,ChapterTable!$R$20)&lt;&gt;0),"","보스")&amp;"인게임누적곱배수",ChapterTable!$R:$S,2,0)^D357
    +VLOOKUP(SUBSTITUTE(SUBSTITUTE(F$1,"standard",""),"|Float","")&amp;IF(OR($L357=TRUE,$A357=0,MOD($A357,ChapterTable!$R$20)&lt;&gt;0),"","보스")&amp;"인게임누적합배수",ChapterTable!$R:$S,2,0)*D357)
  )
  )
  )
)</f>
        <v>918.369140625</v>
      </c>
      <c r="G357" t="s">
        <v>715</v>
      </c>
      <c r="J357" t="str">
        <f>IF(ISBLANK(I357),"",
IFERROR(VLOOKUP(I357,[1]StringTable!$1:$1048576,MATCH("kor|String",[1]StringTable!$1:$1,0),0),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44"/>
        <v>0.5</v>
      </c>
      <c r="AJ357">
        <f t="shared" si="42"/>
        <v>0.54666666600000002</v>
      </c>
      <c r="AK357">
        <f t="shared" si="43"/>
        <v>1</v>
      </c>
      <c r="AL357">
        <v>0</v>
      </c>
    </row>
    <row r="358" spans="1:38" x14ac:dyDescent="0.3">
      <c r="A358">
        <v>8</v>
      </c>
      <c r="B358">
        <v>12</v>
      </c>
      <c r="C358">
        <f>IF(OR($L358=TRUE,$A358=0,MOD($A358,ChapterTable!$R$20)&lt;&gt;0),
MAX(0,INT(($B358+ChapterTable!$P$26+VLOOKUP(SUBSTITUTE(C$1,"성장단계","")&amp;"단계오프셋",ChapterTable!$R:$S,2,0))/ChapterTable!$P$23)),
MAX(0,INT(($B358+ChapterTable!$R$26+VLOOKUP(SUBSTITUTE(C$1,"성장단계","")&amp;"보스단계오프셋",ChapterTable!$R:$S,2,0))/ChapterTable!$R$23)))</f>
        <v>1</v>
      </c>
      <c r="D358">
        <f>IF(OR($L358=TRUE,$A358=0,MOD($A358,ChapterTable!$R$20)&lt;&gt;0),
MAX(0,INT(($B358+ChapterTable!$P$26+VLOOKUP(SUBSTITUTE(D$1,"성장단계","")&amp;"단계오프셋",ChapterTable!$R:$S,2,0))/ChapterTable!$P$23)),
MAX(0,INT(($B358+ChapterTable!$R$26+VLOOKUP(SUBSTITUTE(D$1,"성장단계","")&amp;"보스단계오프셋",ChapterTable!$R:$S,2,0))/ChapterTable!$R$23)))</f>
        <v>1</v>
      </c>
      <c r="E358" s="1">
        <f ca="1">IF(AND($A358=0,$B358=1),
    VLOOKUP(1,ChapterTable!$1:$1048576,MATCH("최종"&amp;SUBSTITUTE(SUBSTITUTE(E$1,"standard",""),"|Float",""),ChapterTable!$1:$1,0),0)*ChapterTable!$P$17,
  IF(AND($A358=0,$B358=0),
    E359,
  IF($B358=0,
    VLOOKUP($A358,ChapterTable!$1:$1048576,MATCH("최종"&amp;SUBSTITUTE(SUBSTITUTE(E$1,"standard",""),"|Float",""),ChapterTable!$1:$1,0),0),
  IF($B358=1,
    IF($L358=FALSE,
      VLOOKUP($A358,ChapterTable!$1:$1048576,MATCH("최종"&amp;SUBSTITUTE(SUBSTITUTE(E$1,"standard",""),"|Float",""),ChapterTable!$1:$1,0),0),
      VLOOKUP($A358-ChapterTable!$P$11,ChapterTable!$1:$1048576,MATCH("최종"&amp;SUBSTITUTE(SUBSTITUTE(E$1,"standard",""),"|Float",""),ChapterTable!$1:$1,0),0)*ChapterTable!$P$14
    ),
  OFFSET(E358,-$B358+IF($L358,1,0),0)*IF($B358&gt;OFFSET($B358,1,0),ChapterTable!$R$17,1)*
    (VLOOKUP(SUBSTITUTE(SUBSTITUTE(E$1,"standard",""),"|Float","")&amp;IF(OR($L358=TRUE,$A358=0,MOD($A358,ChapterTable!$R$20)&lt;&gt;0),"","보스")&amp;"인게임누적곱배수",ChapterTable!$R:$S,2,0)^C358
    +VLOOKUP(SUBSTITUTE(SUBSTITUTE(E$1,"standard",""),"|Float","")&amp;IF(OR($L358=TRUE,$A358=0,MOD($A358,ChapterTable!$R$20)&lt;&gt;0),"","보스")&amp;"인게임누적합배수",ChapterTable!$R:$S,2,0)*C358)
  )
  )
  )
)</f>
        <v>2460.375</v>
      </c>
      <c r="F358" s="1">
        <f ca="1">IF(AND($A358=0,$B358=1),
    VLOOKUP(1,ChapterTable!$1:$1048576,MATCH("최종"&amp;SUBSTITUTE(SUBSTITUTE(F$1,"standard",""),"|Float",""),ChapterTable!$1:$1,0),0)*ChapterTable!$P$17,
  IF(AND($A358=0,$B358=0),
    F359,
  IF($B358=0,
    VLOOKUP($A358,ChapterTable!$1:$1048576,MATCH("최종"&amp;SUBSTITUTE(SUBSTITUTE(F$1,"standard",""),"|Float",""),ChapterTable!$1:$1,0),0),
  IF($B358=1,
    IF($L358=FALSE,
      VLOOKUP($A358,ChapterTable!$1:$1048576,MATCH("최종"&amp;SUBSTITUTE(SUBSTITUTE(F$1,"standard",""),"|Float",""),ChapterTable!$1:$1,0),0),
      VLOOKUP($A358-ChapterTable!$P$11,ChapterTable!$1:$1048576,MATCH("최종"&amp;SUBSTITUTE(SUBSTITUTE(F$1,"standard",""),"|Float",""),ChapterTable!$1:$1,0),0)*ChapterTable!$P$14
    ),
  OFFSET(F358,-$B358+IF($L358,1,0),0)*
    (VLOOKUP(SUBSTITUTE(SUBSTITUTE(F$1,"standard",""),"|Float","")&amp;IF(OR($L358=TRUE,$A358=0,MOD($A358,ChapterTable!$R$20)&lt;&gt;0),"","보스")&amp;"인게임누적곱배수",ChapterTable!$R:$S,2,0)^D358
    +VLOOKUP(SUBSTITUTE(SUBSTITUTE(F$1,"standard",""),"|Float","")&amp;IF(OR($L358=TRUE,$A358=0,MOD($A358,ChapterTable!$R$20)&lt;&gt;0),"","보스")&amp;"인게임누적합배수",ChapterTable!$R:$S,2,0)*D358)
  )
  )
  )
)</f>
        <v>918.369140625</v>
      </c>
      <c r="G358" t="s">
        <v>715</v>
      </c>
      <c r="J358" t="str">
        <f>IF(ISBLANK(I358),"",
IFERROR(VLOOKUP(I358,[1]StringTable!$1:$1048576,MATCH("kor|String",[1]StringTable!$1:$1,0),0),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44"/>
        <v>0.5</v>
      </c>
      <c r="AJ358">
        <f t="shared" si="42"/>
        <v>0.54666666600000002</v>
      </c>
      <c r="AK358">
        <f t="shared" si="43"/>
        <v>1</v>
      </c>
      <c r="AL358">
        <v>0</v>
      </c>
    </row>
    <row r="359" spans="1:38" x14ac:dyDescent="0.3">
      <c r="A359">
        <v>8</v>
      </c>
      <c r="B359">
        <v>13</v>
      </c>
      <c r="C359">
        <f>IF(OR($L359=TRUE,$A359=0,MOD($A359,ChapterTable!$R$20)&lt;&gt;0),
MAX(0,INT(($B359+ChapterTable!$P$26+VLOOKUP(SUBSTITUTE(C$1,"성장단계","")&amp;"단계오프셋",ChapterTable!$R:$S,2,0))/ChapterTable!$P$23)),
MAX(0,INT(($B359+ChapterTable!$R$26+VLOOKUP(SUBSTITUTE(C$1,"성장단계","")&amp;"보스단계오프셋",ChapterTable!$R:$S,2,0))/ChapterTable!$R$23)))</f>
        <v>1</v>
      </c>
      <c r="D359">
        <f>IF(OR($L359=TRUE,$A359=0,MOD($A359,ChapterTable!$R$20)&lt;&gt;0),
MAX(0,INT(($B359+ChapterTable!$P$26+VLOOKUP(SUBSTITUTE(D$1,"성장단계","")&amp;"단계오프셋",ChapterTable!$R:$S,2,0))/ChapterTable!$P$23)),
MAX(0,INT(($B359+ChapterTable!$R$26+VLOOKUP(SUBSTITUTE(D$1,"성장단계","")&amp;"보스단계오프셋",ChapterTable!$R:$S,2,0))/ChapterTable!$R$23)))</f>
        <v>1</v>
      </c>
      <c r="E359" s="1">
        <f ca="1">IF(AND($A359=0,$B359=1),
    VLOOKUP(1,ChapterTable!$1:$1048576,MATCH("최종"&amp;SUBSTITUTE(SUBSTITUTE(E$1,"standard",""),"|Float",""),ChapterTable!$1:$1,0),0)*ChapterTable!$P$17,
  IF(AND($A359=0,$B359=0),
    E360,
  IF($B359=0,
    VLOOKUP($A359,ChapterTable!$1:$1048576,MATCH("최종"&amp;SUBSTITUTE(SUBSTITUTE(E$1,"standard",""),"|Float",""),ChapterTable!$1:$1,0),0),
  IF($B359=1,
    IF($L359=FALSE,
      VLOOKUP($A359,ChapterTable!$1:$1048576,MATCH("최종"&amp;SUBSTITUTE(SUBSTITUTE(E$1,"standard",""),"|Float",""),ChapterTable!$1:$1,0),0),
      VLOOKUP($A359-ChapterTable!$P$11,ChapterTable!$1:$1048576,MATCH("최종"&amp;SUBSTITUTE(SUBSTITUTE(E$1,"standard",""),"|Float",""),ChapterTable!$1:$1,0),0)*ChapterTable!$P$14
    ),
  OFFSET(E359,-$B359+IF($L359,1,0),0)*IF($B359&gt;OFFSET($B359,1,0),ChapterTable!$R$17,1)*
    (VLOOKUP(SUBSTITUTE(SUBSTITUTE(E$1,"standard",""),"|Float","")&amp;IF(OR($L359=TRUE,$A359=0,MOD($A359,ChapterTable!$R$20)&lt;&gt;0),"","보스")&amp;"인게임누적곱배수",ChapterTable!$R:$S,2,0)^C359
    +VLOOKUP(SUBSTITUTE(SUBSTITUTE(E$1,"standard",""),"|Float","")&amp;IF(OR($L359=TRUE,$A359=0,MOD($A359,ChapterTable!$R$20)&lt;&gt;0),"","보스")&amp;"인게임누적합배수",ChapterTable!$R:$S,2,0)*C359)
  )
  )
  )
)</f>
        <v>2460.375</v>
      </c>
      <c r="F359" s="1">
        <f ca="1">IF(AND($A359=0,$B359=1),
    VLOOKUP(1,ChapterTable!$1:$1048576,MATCH("최종"&amp;SUBSTITUTE(SUBSTITUTE(F$1,"standard",""),"|Float",""),ChapterTable!$1:$1,0),0)*ChapterTable!$P$17,
  IF(AND($A359=0,$B359=0),
    F360,
  IF($B359=0,
    VLOOKUP($A359,ChapterTable!$1:$1048576,MATCH("최종"&amp;SUBSTITUTE(SUBSTITUTE(F$1,"standard",""),"|Float",""),ChapterTable!$1:$1,0),0),
  IF($B359=1,
    IF($L359=FALSE,
      VLOOKUP($A359,ChapterTable!$1:$1048576,MATCH("최종"&amp;SUBSTITUTE(SUBSTITUTE(F$1,"standard",""),"|Float",""),ChapterTable!$1:$1,0),0),
      VLOOKUP($A359-ChapterTable!$P$11,ChapterTable!$1:$1048576,MATCH("최종"&amp;SUBSTITUTE(SUBSTITUTE(F$1,"standard",""),"|Float",""),ChapterTable!$1:$1,0),0)*ChapterTable!$P$14
    ),
  OFFSET(F359,-$B359+IF($L359,1,0),0)*
    (VLOOKUP(SUBSTITUTE(SUBSTITUTE(F$1,"standard",""),"|Float","")&amp;IF(OR($L359=TRUE,$A359=0,MOD($A359,ChapterTable!$R$20)&lt;&gt;0),"","보스")&amp;"인게임누적곱배수",ChapterTable!$R:$S,2,0)^D359
    +VLOOKUP(SUBSTITUTE(SUBSTITUTE(F$1,"standard",""),"|Float","")&amp;IF(OR($L359=TRUE,$A359=0,MOD($A359,ChapterTable!$R$20)&lt;&gt;0),"","보스")&amp;"인게임누적합배수",ChapterTable!$R:$S,2,0)*D359)
  )
  )
  )
)</f>
        <v>918.369140625</v>
      </c>
      <c r="G359" t="s">
        <v>715</v>
      </c>
      <c r="J359" t="str">
        <f>IF(ISBLANK(I359),"",
IFERROR(VLOOKUP(I359,[1]StringTable!$1:$1048576,MATCH("kor|String",[1]StringTable!$1:$1,0),0),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44"/>
        <v>0.5</v>
      </c>
      <c r="AJ359">
        <f t="shared" si="42"/>
        <v>0.54666666600000002</v>
      </c>
      <c r="AK359">
        <f t="shared" si="43"/>
        <v>1</v>
      </c>
      <c r="AL359">
        <v>0</v>
      </c>
    </row>
    <row r="360" spans="1:38" x14ac:dyDescent="0.3">
      <c r="A360">
        <v>8</v>
      </c>
      <c r="B360">
        <v>14</v>
      </c>
      <c r="C360">
        <f>IF(OR($L360=TRUE,$A360=0,MOD($A360,ChapterTable!$R$20)&lt;&gt;0),
MAX(0,INT(($B360+ChapterTable!$P$26+VLOOKUP(SUBSTITUTE(C$1,"성장단계","")&amp;"단계오프셋",ChapterTable!$R:$S,2,0))/ChapterTable!$P$23)),
MAX(0,INT(($B360+ChapterTable!$R$26+VLOOKUP(SUBSTITUTE(C$1,"성장단계","")&amp;"보스단계오프셋",ChapterTable!$R:$S,2,0))/ChapterTable!$R$23)))</f>
        <v>1</v>
      </c>
      <c r="D360">
        <f>IF(OR($L360=TRUE,$A360=0,MOD($A360,ChapterTable!$R$20)&lt;&gt;0),
MAX(0,INT(($B360+ChapterTable!$P$26+VLOOKUP(SUBSTITUTE(D$1,"성장단계","")&amp;"단계오프셋",ChapterTable!$R:$S,2,0))/ChapterTable!$P$23)),
MAX(0,INT(($B360+ChapterTable!$R$26+VLOOKUP(SUBSTITUTE(D$1,"성장단계","")&amp;"보스단계오프셋",ChapterTable!$R:$S,2,0))/ChapterTable!$R$23)))</f>
        <v>1</v>
      </c>
      <c r="E360" s="1">
        <f ca="1">IF(AND($A360=0,$B360=1),
    VLOOKUP(1,ChapterTable!$1:$1048576,MATCH("최종"&amp;SUBSTITUTE(SUBSTITUTE(E$1,"standard",""),"|Float",""),ChapterTable!$1:$1,0),0)*ChapterTable!$P$17,
  IF(AND($A360=0,$B360=0),
    E361,
  IF($B360=0,
    VLOOKUP($A360,ChapterTable!$1:$1048576,MATCH("최종"&amp;SUBSTITUTE(SUBSTITUTE(E$1,"standard",""),"|Float",""),ChapterTable!$1:$1,0),0),
  IF($B360=1,
    IF($L360=FALSE,
      VLOOKUP($A360,ChapterTable!$1:$1048576,MATCH("최종"&amp;SUBSTITUTE(SUBSTITUTE(E$1,"standard",""),"|Float",""),ChapterTable!$1:$1,0),0),
      VLOOKUP($A360-ChapterTable!$P$11,ChapterTable!$1:$1048576,MATCH("최종"&amp;SUBSTITUTE(SUBSTITUTE(E$1,"standard",""),"|Float",""),ChapterTable!$1:$1,0),0)*ChapterTable!$P$14
    ),
  OFFSET(E360,-$B360+IF($L360,1,0),0)*IF($B360&gt;OFFSET($B360,1,0),ChapterTable!$R$17,1)*
    (VLOOKUP(SUBSTITUTE(SUBSTITUTE(E$1,"standard",""),"|Float","")&amp;IF(OR($L360=TRUE,$A360=0,MOD($A360,ChapterTable!$R$20)&lt;&gt;0),"","보스")&amp;"인게임누적곱배수",ChapterTable!$R:$S,2,0)^C360
    +VLOOKUP(SUBSTITUTE(SUBSTITUTE(E$1,"standard",""),"|Float","")&amp;IF(OR($L360=TRUE,$A360=0,MOD($A360,ChapterTable!$R$20)&lt;&gt;0),"","보스")&amp;"인게임누적합배수",ChapterTable!$R:$S,2,0)*C360)
  )
  )
  )
)</f>
        <v>2460.375</v>
      </c>
      <c r="F360" s="1">
        <f ca="1">IF(AND($A360=0,$B360=1),
    VLOOKUP(1,ChapterTable!$1:$1048576,MATCH("최종"&amp;SUBSTITUTE(SUBSTITUTE(F$1,"standard",""),"|Float",""),ChapterTable!$1:$1,0),0)*ChapterTable!$P$17,
  IF(AND($A360=0,$B360=0),
    F361,
  IF($B360=0,
    VLOOKUP($A360,ChapterTable!$1:$1048576,MATCH("최종"&amp;SUBSTITUTE(SUBSTITUTE(F$1,"standard",""),"|Float",""),ChapterTable!$1:$1,0),0),
  IF($B360=1,
    IF($L360=FALSE,
      VLOOKUP($A360,ChapterTable!$1:$1048576,MATCH("최종"&amp;SUBSTITUTE(SUBSTITUTE(F$1,"standard",""),"|Float",""),ChapterTable!$1:$1,0),0),
      VLOOKUP($A360-ChapterTable!$P$11,ChapterTable!$1:$1048576,MATCH("최종"&amp;SUBSTITUTE(SUBSTITUTE(F$1,"standard",""),"|Float",""),ChapterTable!$1:$1,0),0)*ChapterTable!$P$14
    ),
  OFFSET(F360,-$B360+IF($L360,1,0),0)*
    (VLOOKUP(SUBSTITUTE(SUBSTITUTE(F$1,"standard",""),"|Float","")&amp;IF(OR($L360=TRUE,$A360=0,MOD($A360,ChapterTable!$R$20)&lt;&gt;0),"","보스")&amp;"인게임누적곱배수",ChapterTable!$R:$S,2,0)^D360
    +VLOOKUP(SUBSTITUTE(SUBSTITUTE(F$1,"standard",""),"|Float","")&amp;IF(OR($L360=TRUE,$A360=0,MOD($A360,ChapterTable!$R$20)&lt;&gt;0),"","보스")&amp;"인게임누적합배수",ChapterTable!$R:$S,2,0)*D360)
  )
  )
  )
)</f>
        <v>918.369140625</v>
      </c>
      <c r="G360" t="s">
        <v>715</v>
      </c>
      <c r="J360" t="str">
        <f>IF(ISBLANK(I360),"",
IFERROR(VLOOKUP(I360,[1]StringTable!$1:$1048576,MATCH("kor|String",[1]StringTable!$1:$1,0),0),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44"/>
        <v>0.5</v>
      </c>
      <c r="AJ360">
        <f t="shared" si="42"/>
        <v>0.54666666600000002</v>
      </c>
      <c r="AK360">
        <f t="shared" si="43"/>
        <v>1</v>
      </c>
      <c r="AL360">
        <v>0</v>
      </c>
    </row>
    <row r="361" spans="1:38" x14ac:dyDescent="0.3">
      <c r="A361">
        <v>8</v>
      </c>
      <c r="B361">
        <v>15</v>
      </c>
      <c r="C361">
        <f>IF(OR($L361=TRUE,$A361=0,MOD($A361,ChapterTable!$R$20)&lt;&gt;0),
MAX(0,INT(($B361+ChapterTable!$P$26+VLOOKUP(SUBSTITUTE(C$1,"성장단계","")&amp;"단계오프셋",ChapterTable!$R:$S,2,0))/ChapterTable!$P$23)),
MAX(0,INT(($B361+ChapterTable!$R$26+VLOOKUP(SUBSTITUTE(C$1,"성장단계","")&amp;"보스단계오프셋",ChapterTable!$R:$S,2,0))/ChapterTable!$R$23)))</f>
        <v>1</v>
      </c>
      <c r="D361">
        <f>IF(OR($L361=TRUE,$A361=0,MOD($A361,ChapterTable!$R$20)&lt;&gt;0),
MAX(0,INT(($B361+ChapterTable!$P$26+VLOOKUP(SUBSTITUTE(D$1,"성장단계","")&amp;"단계오프셋",ChapterTable!$R:$S,2,0))/ChapterTable!$P$23)),
MAX(0,INT(($B361+ChapterTable!$R$26+VLOOKUP(SUBSTITUTE(D$1,"성장단계","")&amp;"보스단계오프셋",ChapterTable!$R:$S,2,0))/ChapterTable!$R$23)))</f>
        <v>1</v>
      </c>
      <c r="E361" s="1">
        <f ca="1">IF(AND($A361=0,$B361=1),
    VLOOKUP(1,ChapterTable!$1:$1048576,MATCH("최종"&amp;SUBSTITUTE(SUBSTITUTE(E$1,"standard",""),"|Float",""),ChapterTable!$1:$1,0),0)*ChapterTable!$P$17,
  IF(AND($A361=0,$B361=0),
    E362,
  IF($B361=0,
    VLOOKUP($A361,ChapterTable!$1:$1048576,MATCH("최종"&amp;SUBSTITUTE(SUBSTITUTE(E$1,"standard",""),"|Float",""),ChapterTable!$1:$1,0),0),
  IF($B361=1,
    IF($L361=FALSE,
      VLOOKUP($A361,ChapterTable!$1:$1048576,MATCH("최종"&amp;SUBSTITUTE(SUBSTITUTE(E$1,"standard",""),"|Float",""),ChapterTable!$1:$1,0),0),
      VLOOKUP($A361-ChapterTable!$P$11,ChapterTable!$1:$1048576,MATCH("최종"&amp;SUBSTITUTE(SUBSTITUTE(E$1,"standard",""),"|Float",""),ChapterTable!$1:$1,0),0)*ChapterTable!$P$14
    ),
  OFFSET(E361,-$B361+IF($L361,1,0),0)*IF($B361&gt;OFFSET($B361,1,0),ChapterTable!$R$17,1)*
    (VLOOKUP(SUBSTITUTE(SUBSTITUTE(E$1,"standard",""),"|Float","")&amp;IF(OR($L361=TRUE,$A361=0,MOD($A361,ChapterTable!$R$20)&lt;&gt;0),"","보스")&amp;"인게임누적곱배수",ChapterTable!$R:$S,2,0)^C361
    +VLOOKUP(SUBSTITUTE(SUBSTITUTE(E$1,"standard",""),"|Float","")&amp;IF(OR($L361=TRUE,$A361=0,MOD($A361,ChapterTable!$R$20)&lt;&gt;0),"","보스")&amp;"인게임누적합배수",ChapterTable!$R:$S,2,0)*C361)
  )
  )
  )
)</f>
        <v>2460.375</v>
      </c>
      <c r="F361" s="1">
        <f ca="1">IF(AND($A361=0,$B361=1),
    VLOOKUP(1,ChapterTable!$1:$1048576,MATCH("최종"&amp;SUBSTITUTE(SUBSTITUTE(F$1,"standard",""),"|Float",""),ChapterTable!$1:$1,0),0)*ChapterTable!$P$17,
  IF(AND($A361=0,$B361=0),
    F362,
  IF($B361=0,
    VLOOKUP($A361,ChapterTable!$1:$1048576,MATCH("최종"&amp;SUBSTITUTE(SUBSTITUTE(F$1,"standard",""),"|Float",""),ChapterTable!$1:$1,0),0),
  IF($B361=1,
    IF($L361=FALSE,
      VLOOKUP($A361,ChapterTable!$1:$1048576,MATCH("최종"&amp;SUBSTITUTE(SUBSTITUTE(F$1,"standard",""),"|Float",""),ChapterTable!$1:$1,0),0),
      VLOOKUP($A361-ChapterTable!$P$11,ChapterTable!$1:$1048576,MATCH("최종"&amp;SUBSTITUTE(SUBSTITUTE(F$1,"standard",""),"|Float",""),ChapterTable!$1:$1,0),0)*ChapterTable!$P$14
    ),
  OFFSET(F361,-$B361+IF($L361,1,0),0)*
    (VLOOKUP(SUBSTITUTE(SUBSTITUTE(F$1,"standard",""),"|Float","")&amp;IF(OR($L361=TRUE,$A361=0,MOD($A361,ChapterTable!$R$20)&lt;&gt;0),"","보스")&amp;"인게임누적곱배수",ChapterTable!$R:$S,2,0)^D361
    +VLOOKUP(SUBSTITUTE(SUBSTITUTE(F$1,"standard",""),"|Float","")&amp;IF(OR($L361=TRUE,$A361=0,MOD($A361,ChapterTable!$R$20)&lt;&gt;0),"","보스")&amp;"인게임누적합배수",ChapterTable!$R:$S,2,0)*D361)
  )
  )
  )
)</f>
        <v>918.369140625</v>
      </c>
      <c r="G361" t="s">
        <v>715</v>
      </c>
      <c r="J361" t="str">
        <f>IF(ISBLANK(I361),"",
IFERROR(VLOOKUP(I361,[1]StringTable!$1:$1048576,MATCH("kor|String",[1]StringTable!$1:$1,0),0),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44"/>
        <v>0.5</v>
      </c>
      <c r="AJ361">
        <f t="shared" si="42"/>
        <v>0.54666666600000002</v>
      </c>
      <c r="AK361">
        <f t="shared" si="43"/>
        <v>1</v>
      </c>
      <c r="AL361">
        <v>0</v>
      </c>
    </row>
    <row r="362" spans="1:38" x14ac:dyDescent="0.3">
      <c r="A362">
        <v>8</v>
      </c>
      <c r="B362">
        <v>16</v>
      </c>
      <c r="C362">
        <f>IF(OR($L362=TRUE,$A362=0,MOD($A362,ChapterTable!$R$20)&lt;&gt;0),
MAX(0,INT(($B362+ChapterTable!$P$26+VLOOKUP(SUBSTITUTE(C$1,"성장단계","")&amp;"단계오프셋",ChapterTable!$R:$S,2,0))/ChapterTable!$P$23)),
MAX(0,INT(($B362+ChapterTable!$R$26+VLOOKUP(SUBSTITUTE(C$1,"성장단계","")&amp;"보스단계오프셋",ChapterTable!$R:$S,2,0))/ChapterTable!$R$23)))</f>
        <v>2</v>
      </c>
      <c r="D362">
        <f>IF(OR($L362=TRUE,$A362=0,MOD($A362,ChapterTable!$R$20)&lt;&gt;0),
MAX(0,INT(($B362+ChapterTable!$P$26+VLOOKUP(SUBSTITUTE(D$1,"성장단계","")&amp;"단계오프셋",ChapterTable!$R:$S,2,0))/ChapterTable!$P$23)),
MAX(0,INT(($B362+ChapterTable!$R$26+VLOOKUP(SUBSTITUTE(D$1,"성장단계","")&amp;"보스단계오프셋",ChapterTable!$R:$S,2,0))/ChapterTable!$R$23)))</f>
        <v>1</v>
      </c>
      <c r="E362" s="1">
        <f ca="1">IF(AND($A362=0,$B362=1),
    VLOOKUP(1,ChapterTable!$1:$1048576,MATCH("최종"&amp;SUBSTITUTE(SUBSTITUTE(E$1,"standard",""),"|Float",""),ChapterTable!$1:$1,0),0)*ChapterTable!$P$17,
  IF(AND($A362=0,$B362=0),
    E363,
  IF($B362=0,
    VLOOKUP($A362,ChapterTable!$1:$1048576,MATCH("최종"&amp;SUBSTITUTE(SUBSTITUTE(E$1,"standard",""),"|Float",""),ChapterTable!$1:$1,0),0),
  IF($B362=1,
    IF($L362=FALSE,
      VLOOKUP($A362,ChapterTable!$1:$1048576,MATCH("최종"&amp;SUBSTITUTE(SUBSTITUTE(E$1,"standard",""),"|Float",""),ChapterTable!$1:$1,0),0),
      VLOOKUP($A362-ChapterTable!$P$11,ChapterTable!$1:$1048576,MATCH("최종"&amp;SUBSTITUTE(SUBSTITUTE(E$1,"standard",""),"|Float",""),ChapterTable!$1:$1,0),0)*ChapterTable!$P$14
    ),
  OFFSET(E362,-$B362+IF($L362,1,0),0)*IF($B362&gt;OFFSET($B362,1,0),ChapterTable!$R$17,1)*
    (VLOOKUP(SUBSTITUTE(SUBSTITUTE(E$1,"standard",""),"|Float","")&amp;IF(OR($L362=TRUE,$A362=0,MOD($A362,ChapterTable!$R$20)&lt;&gt;0),"","보스")&amp;"인게임누적곱배수",ChapterTable!$R:$S,2,0)^C362
    +VLOOKUP(SUBSTITUTE(SUBSTITUTE(E$1,"standard",""),"|Float","")&amp;IF(OR($L362=TRUE,$A362=0,MOD($A362,ChapterTable!$R$20)&lt;&gt;0),"","보스")&amp;"인게임누적합배수",ChapterTable!$R:$S,2,0)*C362)
  )
  )
  )
)</f>
        <v>2870.4375</v>
      </c>
      <c r="F362" s="1">
        <f ca="1">IF(AND($A362=0,$B362=1),
    VLOOKUP(1,ChapterTable!$1:$1048576,MATCH("최종"&amp;SUBSTITUTE(SUBSTITUTE(F$1,"standard",""),"|Float",""),ChapterTable!$1:$1,0),0)*ChapterTable!$P$17,
  IF(AND($A362=0,$B362=0),
    F363,
  IF($B362=0,
    VLOOKUP($A362,ChapterTable!$1:$1048576,MATCH("최종"&amp;SUBSTITUTE(SUBSTITUTE(F$1,"standard",""),"|Float",""),ChapterTable!$1:$1,0),0),
  IF($B362=1,
    IF($L362=FALSE,
      VLOOKUP($A362,ChapterTable!$1:$1048576,MATCH("최종"&amp;SUBSTITUTE(SUBSTITUTE(F$1,"standard",""),"|Float",""),ChapterTable!$1:$1,0),0),
      VLOOKUP($A362-ChapterTable!$P$11,ChapterTable!$1:$1048576,MATCH("최종"&amp;SUBSTITUTE(SUBSTITUTE(F$1,"standard",""),"|Float",""),ChapterTable!$1:$1,0),0)*ChapterTable!$P$14
    ),
  OFFSET(F362,-$B362+IF($L362,1,0),0)*
    (VLOOKUP(SUBSTITUTE(SUBSTITUTE(F$1,"standard",""),"|Float","")&amp;IF(OR($L362=TRUE,$A362=0,MOD($A362,ChapterTable!$R$20)&lt;&gt;0),"","보스")&amp;"인게임누적곱배수",ChapterTable!$R:$S,2,0)^D362
    +VLOOKUP(SUBSTITUTE(SUBSTITUTE(F$1,"standard",""),"|Float","")&amp;IF(OR($L362=TRUE,$A362=0,MOD($A362,ChapterTable!$R$20)&lt;&gt;0),"","보스")&amp;"인게임누적합배수",ChapterTable!$R:$S,2,0)*D362)
  )
  )
  )
)</f>
        <v>918.369140625</v>
      </c>
      <c r="G362" t="s">
        <v>715</v>
      </c>
      <c r="J362" t="str">
        <f>IF(ISBLANK(I362),"",
IFERROR(VLOOKUP(I362,[1]StringTable!$1:$1048576,MATCH("kor|String",[1]StringTable!$1:$1,0),0),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44"/>
        <v>0.5</v>
      </c>
      <c r="AJ362">
        <f t="shared" si="42"/>
        <v>0.54666666600000002</v>
      </c>
      <c r="AK362">
        <f t="shared" si="43"/>
        <v>1</v>
      </c>
      <c r="AL362">
        <v>0</v>
      </c>
    </row>
    <row r="363" spans="1:38" x14ac:dyDescent="0.3">
      <c r="A363">
        <v>8</v>
      </c>
      <c r="B363">
        <v>17</v>
      </c>
      <c r="C363">
        <f>IF(OR($L363=TRUE,$A363=0,MOD($A363,ChapterTable!$R$20)&lt;&gt;0),
MAX(0,INT(($B363+ChapterTable!$P$26+VLOOKUP(SUBSTITUTE(C$1,"성장단계","")&amp;"단계오프셋",ChapterTable!$R:$S,2,0))/ChapterTable!$P$23)),
MAX(0,INT(($B363+ChapterTable!$R$26+VLOOKUP(SUBSTITUTE(C$1,"성장단계","")&amp;"보스단계오프셋",ChapterTable!$R:$S,2,0))/ChapterTable!$R$23)))</f>
        <v>2</v>
      </c>
      <c r="D363">
        <f>IF(OR($L363=TRUE,$A363=0,MOD($A363,ChapterTable!$R$20)&lt;&gt;0),
MAX(0,INT(($B363+ChapterTable!$P$26+VLOOKUP(SUBSTITUTE(D$1,"성장단계","")&amp;"단계오프셋",ChapterTable!$R:$S,2,0))/ChapterTable!$P$23)),
MAX(0,INT(($B363+ChapterTable!$R$26+VLOOKUP(SUBSTITUTE(D$1,"성장단계","")&amp;"보스단계오프셋",ChapterTable!$R:$S,2,0))/ChapterTable!$R$23)))</f>
        <v>1</v>
      </c>
      <c r="E363" s="1">
        <f ca="1">IF(AND($A363=0,$B363=1),
    VLOOKUP(1,ChapterTable!$1:$1048576,MATCH("최종"&amp;SUBSTITUTE(SUBSTITUTE(E$1,"standard",""),"|Float",""),ChapterTable!$1:$1,0),0)*ChapterTable!$P$17,
  IF(AND($A363=0,$B363=0),
    E364,
  IF($B363=0,
    VLOOKUP($A363,ChapterTable!$1:$1048576,MATCH("최종"&amp;SUBSTITUTE(SUBSTITUTE(E$1,"standard",""),"|Float",""),ChapterTable!$1:$1,0),0),
  IF($B363=1,
    IF($L363=FALSE,
      VLOOKUP($A363,ChapterTable!$1:$1048576,MATCH("최종"&amp;SUBSTITUTE(SUBSTITUTE(E$1,"standard",""),"|Float",""),ChapterTable!$1:$1,0),0),
      VLOOKUP($A363-ChapterTable!$P$11,ChapterTable!$1:$1048576,MATCH("최종"&amp;SUBSTITUTE(SUBSTITUTE(E$1,"standard",""),"|Float",""),ChapterTable!$1:$1,0),0)*ChapterTable!$P$14
    ),
  OFFSET(E363,-$B363+IF($L363,1,0),0)*IF($B363&gt;OFFSET($B363,1,0),ChapterTable!$R$17,1)*
    (VLOOKUP(SUBSTITUTE(SUBSTITUTE(E$1,"standard",""),"|Float","")&amp;IF(OR($L363=TRUE,$A363=0,MOD($A363,ChapterTable!$R$20)&lt;&gt;0),"","보스")&amp;"인게임누적곱배수",ChapterTable!$R:$S,2,0)^C363
    +VLOOKUP(SUBSTITUTE(SUBSTITUTE(E$1,"standard",""),"|Float","")&amp;IF(OR($L363=TRUE,$A363=0,MOD($A363,ChapterTable!$R$20)&lt;&gt;0),"","보스")&amp;"인게임누적합배수",ChapterTable!$R:$S,2,0)*C363)
  )
  )
  )
)</f>
        <v>2870.4375</v>
      </c>
      <c r="F363" s="1">
        <f ca="1">IF(AND($A363=0,$B363=1),
    VLOOKUP(1,ChapterTable!$1:$1048576,MATCH("최종"&amp;SUBSTITUTE(SUBSTITUTE(F$1,"standard",""),"|Float",""),ChapterTable!$1:$1,0),0)*ChapterTable!$P$17,
  IF(AND($A363=0,$B363=0),
    F364,
  IF($B363=0,
    VLOOKUP($A363,ChapterTable!$1:$1048576,MATCH("최종"&amp;SUBSTITUTE(SUBSTITUTE(F$1,"standard",""),"|Float",""),ChapterTable!$1:$1,0),0),
  IF($B363=1,
    IF($L363=FALSE,
      VLOOKUP($A363,ChapterTable!$1:$1048576,MATCH("최종"&amp;SUBSTITUTE(SUBSTITUTE(F$1,"standard",""),"|Float",""),ChapterTable!$1:$1,0),0),
      VLOOKUP($A363-ChapterTable!$P$11,ChapterTable!$1:$1048576,MATCH("최종"&amp;SUBSTITUTE(SUBSTITUTE(F$1,"standard",""),"|Float",""),ChapterTable!$1:$1,0),0)*ChapterTable!$P$14
    ),
  OFFSET(F363,-$B363+IF($L363,1,0),0)*
    (VLOOKUP(SUBSTITUTE(SUBSTITUTE(F$1,"standard",""),"|Float","")&amp;IF(OR($L363=TRUE,$A363=0,MOD($A363,ChapterTable!$R$20)&lt;&gt;0),"","보스")&amp;"인게임누적곱배수",ChapterTable!$R:$S,2,0)^D363
    +VLOOKUP(SUBSTITUTE(SUBSTITUTE(F$1,"standard",""),"|Float","")&amp;IF(OR($L363=TRUE,$A363=0,MOD($A363,ChapterTable!$R$20)&lt;&gt;0),"","보스")&amp;"인게임누적합배수",ChapterTable!$R:$S,2,0)*D363)
  )
  )
  )
)</f>
        <v>918.369140625</v>
      </c>
      <c r="G363" t="s">
        <v>715</v>
      </c>
      <c r="J363" t="str">
        <f>IF(ISBLANK(I363),"",
IFERROR(VLOOKUP(I363,[1]StringTable!$1:$1048576,MATCH("kor|String",[1]StringTable!$1:$1,0),0),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44"/>
        <v>0.5</v>
      </c>
      <c r="AJ363">
        <f t="shared" si="42"/>
        <v>0.54666666600000002</v>
      </c>
      <c r="AK363">
        <f t="shared" si="43"/>
        <v>1</v>
      </c>
      <c r="AL363">
        <v>0</v>
      </c>
    </row>
    <row r="364" spans="1:38" x14ac:dyDescent="0.3">
      <c r="A364">
        <v>8</v>
      </c>
      <c r="B364">
        <v>18</v>
      </c>
      <c r="C364">
        <f>IF(OR($L364=TRUE,$A364=0,MOD($A364,ChapterTable!$R$20)&lt;&gt;0),
MAX(0,INT(($B364+ChapterTable!$P$26+VLOOKUP(SUBSTITUTE(C$1,"성장단계","")&amp;"단계오프셋",ChapterTable!$R:$S,2,0))/ChapterTable!$P$23)),
MAX(0,INT(($B364+ChapterTable!$R$26+VLOOKUP(SUBSTITUTE(C$1,"성장단계","")&amp;"보스단계오프셋",ChapterTable!$R:$S,2,0))/ChapterTable!$R$23)))</f>
        <v>2</v>
      </c>
      <c r="D364">
        <f>IF(OR($L364=TRUE,$A364=0,MOD($A364,ChapterTable!$R$20)&lt;&gt;0),
MAX(0,INT(($B364+ChapterTable!$P$26+VLOOKUP(SUBSTITUTE(D$1,"성장단계","")&amp;"단계오프셋",ChapterTable!$R:$S,2,0))/ChapterTable!$P$23)),
MAX(0,INT(($B364+ChapterTable!$R$26+VLOOKUP(SUBSTITUTE(D$1,"성장단계","")&amp;"보스단계오프셋",ChapterTable!$R:$S,2,0))/ChapterTable!$R$23)))</f>
        <v>1</v>
      </c>
      <c r="E364" s="1">
        <f ca="1">IF(AND($A364=0,$B364=1),
    VLOOKUP(1,ChapterTable!$1:$1048576,MATCH("최종"&amp;SUBSTITUTE(SUBSTITUTE(E$1,"standard",""),"|Float",""),ChapterTable!$1:$1,0),0)*ChapterTable!$P$17,
  IF(AND($A364=0,$B364=0),
    E365,
  IF($B364=0,
    VLOOKUP($A364,ChapterTable!$1:$1048576,MATCH("최종"&amp;SUBSTITUTE(SUBSTITUTE(E$1,"standard",""),"|Float",""),ChapterTable!$1:$1,0),0),
  IF($B364=1,
    IF($L364=FALSE,
      VLOOKUP($A364,ChapterTable!$1:$1048576,MATCH("최종"&amp;SUBSTITUTE(SUBSTITUTE(E$1,"standard",""),"|Float",""),ChapterTable!$1:$1,0),0),
      VLOOKUP($A364-ChapterTable!$P$11,ChapterTable!$1:$1048576,MATCH("최종"&amp;SUBSTITUTE(SUBSTITUTE(E$1,"standard",""),"|Float",""),ChapterTable!$1:$1,0),0)*ChapterTable!$P$14
    ),
  OFFSET(E364,-$B364+IF($L364,1,0),0)*IF($B364&gt;OFFSET($B364,1,0),ChapterTable!$R$17,1)*
    (VLOOKUP(SUBSTITUTE(SUBSTITUTE(E$1,"standard",""),"|Float","")&amp;IF(OR($L364=TRUE,$A364=0,MOD($A364,ChapterTable!$R$20)&lt;&gt;0),"","보스")&amp;"인게임누적곱배수",ChapterTable!$R:$S,2,0)^C364
    +VLOOKUP(SUBSTITUTE(SUBSTITUTE(E$1,"standard",""),"|Float","")&amp;IF(OR($L364=TRUE,$A364=0,MOD($A364,ChapterTable!$R$20)&lt;&gt;0),"","보스")&amp;"인게임누적합배수",ChapterTable!$R:$S,2,0)*C364)
  )
  )
  )
)</f>
        <v>2870.4375</v>
      </c>
      <c r="F364" s="1">
        <f ca="1">IF(AND($A364=0,$B364=1),
    VLOOKUP(1,ChapterTable!$1:$1048576,MATCH("최종"&amp;SUBSTITUTE(SUBSTITUTE(F$1,"standard",""),"|Float",""),ChapterTable!$1:$1,0),0)*ChapterTable!$P$17,
  IF(AND($A364=0,$B364=0),
    F365,
  IF($B364=0,
    VLOOKUP($A364,ChapterTable!$1:$1048576,MATCH("최종"&amp;SUBSTITUTE(SUBSTITUTE(F$1,"standard",""),"|Float",""),ChapterTable!$1:$1,0),0),
  IF($B364=1,
    IF($L364=FALSE,
      VLOOKUP($A364,ChapterTable!$1:$1048576,MATCH("최종"&amp;SUBSTITUTE(SUBSTITUTE(F$1,"standard",""),"|Float",""),ChapterTable!$1:$1,0),0),
      VLOOKUP($A364-ChapterTable!$P$11,ChapterTable!$1:$1048576,MATCH("최종"&amp;SUBSTITUTE(SUBSTITUTE(F$1,"standard",""),"|Float",""),ChapterTable!$1:$1,0),0)*ChapterTable!$P$14
    ),
  OFFSET(F364,-$B364+IF($L364,1,0),0)*
    (VLOOKUP(SUBSTITUTE(SUBSTITUTE(F$1,"standard",""),"|Float","")&amp;IF(OR($L364=TRUE,$A364=0,MOD($A364,ChapterTable!$R$20)&lt;&gt;0),"","보스")&amp;"인게임누적곱배수",ChapterTable!$R:$S,2,0)^D364
    +VLOOKUP(SUBSTITUTE(SUBSTITUTE(F$1,"standard",""),"|Float","")&amp;IF(OR($L364=TRUE,$A364=0,MOD($A364,ChapterTable!$R$20)&lt;&gt;0),"","보스")&amp;"인게임누적합배수",ChapterTable!$R:$S,2,0)*D364)
  )
  )
  )
)</f>
        <v>918.369140625</v>
      </c>
      <c r="G364" t="s">
        <v>715</v>
      </c>
      <c r="J364" t="str">
        <f>IF(ISBLANK(I364),"",
IFERROR(VLOOKUP(I364,[1]StringTable!$1:$1048576,MATCH("kor|String",[1]StringTable!$1:$1,0),0),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44"/>
        <v>0.5</v>
      </c>
      <c r="AJ364">
        <f t="shared" si="42"/>
        <v>0.54666666600000002</v>
      </c>
      <c r="AK364">
        <f t="shared" si="43"/>
        <v>1</v>
      </c>
      <c r="AL364">
        <v>0</v>
      </c>
    </row>
    <row r="365" spans="1:38" x14ac:dyDescent="0.3">
      <c r="A365">
        <v>8</v>
      </c>
      <c r="B365">
        <v>19</v>
      </c>
      <c r="C365">
        <f>IF(OR($L365=TRUE,$A365=0,MOD($A365,ChapterTable!$R$20)&lt;&gt;0),
MAX(0,INT(($B365+ChapterTable!$P$26+VLOOKUP(SUBSTITUTE(C$1,"성장단계","")&amp;"단계오프셋",ChapterTable!$R:$S,2,0))/ChapterTable!$P$23)),
MAX(0,INT(($B365+ChapterTable!$R$26+VLOOKUP(SUBSTITUTE(C$1,"성장단계","")&amp;"보스단계오프셋",ChapterTable!$R:$S,2,0))/ChapterTable!$R$23)))</f>
        <v>2</v>
      </c>
      <c r="D365">
        <f>IF(OR($L365=TRUE,$A365=0,MOD($A365,ChapterTable!$R$20)&lt;&gt;0),
MAX(0,INT(($B365+ChapterTable!$P$26+VLOOKUP(SUBSTITUTE(D$1,"성장단계","")&amp;"단계오프셋",ChapterTable!$R:$S,2,0))/ChapterTable!$P$23)),
MAX(0,INT(($B365+ChapterTable!$R$26+VLOOKUP(SUBSTITUTE(D$1,"성장단계","")&amp;"보스단계오프셋",ChapterTable!$R:$S,2,0))/ChapterTable!$R$23)))</f>
        <v>1</v>
      </c>
      <c r="E365" s="1">
        <f ca="1">IF(AND($A365=0,$B365=1),
    VLOOKUP(1,ChapterTable!$1:$1048576,MATCH("최종"&amp;SUBSTITUTE(SUBSTITUTE(E$1,"standard",""),"|Float",""),ChapterTable!$1:$1,0),0)*ChapterTable!$P$17,
  IF(AND($A365=0,$B365=0),
    E366,
  IF($B365=0,
    VLOOKUP($A365,ChapterTable!$1:$1048576,MATCH("최종"&amp;SUBSTITUTE(SUBSTITUTE(E$1,"standard",""),"|Float",""),ChapterTable!$1:$1,0),0),
  IF($B365=1,
    IF($L365=FALSE,
      VLOOKUP($A365,ChapterTable!$1:$1048576,MATCH("최종"&amp;SUBSTITUTE(SUBSTITUTE(E$1,"standard",""),"|Float",""),ChapterTable!$1:$1,0),0),
      VLOOKUP($A365-ChapterTable!$P$11,ChapterTable!$1:$1048576,MATCH("최종"&amp;SUBSTITUTE(SUBSTITUTE(E$1,"standard",""),"|Float",""),ChapterTable!$1:$1,0),0)*ChapterTable!$P$14
    ),
  OFFSET(E365,-$B365+IF($L365,1,0),0)*IF($B365&gt;OFFSET($B365,1,0),ChapterTable!$R$17,1)*
    (VLOOKUP(SUBSTITUTE(SUBSTITUTE(E$1,"standard",""),"|Float","")&amp;IF(OR($L365=TRUE,$A365=0,MOD($A365,ChapterTable!$R$20)&lt;&gt;0),"","보스")&amp;"인게임누적곱배수",ChapterTable!$R:$S,2,0)^C365
    +VLOOKUP(SUBSTITUTE(SUBSTITUTE(E$1,"standard",""),"|Float","")&amp;IF(OR($L365=TRUE,$A365=0,MOD($A365,ChapterTable!$R$20)&lt;&gt;0),"","보스")&amp;"인게임누적합배수",ChapterTable!$R:$S,2,0)*C365)
  )
  )
  )
)</f>
        <v>2870.4375</v>
      </c>
      <c r="F365" s="1">
        <f ca="1">IF(AND($A365=0,$B365=1),
    VLOOKUP(1,ChapterTable!$1:$1048576,MATCH("최종"&amp;SUBSTITUTE(SUBSTITUTE(F$1,"standard",""),"|Float",""),ChapterTable!$1:$1,0),0)*ChapterTable!$P$17,
  IF(AND($A365=0,$B365=0),
    F366,
  IF($B365=0,
    VLOOKUP($A365,ChapterTable!$1:$1048576,MATCH("최종"&amp;SUBSTITUTE(SUBSTITUTE(F$1,"standard",""),"|Float",""),ChapterTable!$1:$1,0),0),
  IF($B365=1,
    IF($L365=FALSE,
      VLOOKUP($A365,ChapterTable!$1:$1048576,MATCH("최종"&amp;SUBSTITUTE(SUBSTITUTE(F$1,"standard",""),"|Float",""),ChapterTable!$1:$1,0),0),
      VLOOKUP($A365-ChapterTable!$P$11,ChapterTable!$1:$1048576,MATCH("최종"&amp;SUBSTITUTE(SUBSTITUTE(F$1,"standard",""),"|Float",""),ChapterTable!$1:$1,0),0)*ChapterTable!$P$14
    ),
  OFFSET(F365,-$B365+IF($L365,1,0),0)*
    (VLOOKUP(SUBSTITUTE(SUBSTITUTE(F$1,"standard",""),"|Float","")&amp;IF(OR($L365=TRUE,$A365=0,MOD($A365,ChapterTable!$R$20)&lt;&gt;0),"","보스")&amp;"인게임누적곱배수",ChapterTable!$R:$S,2,0)^D365
    +VLOOKUP(SUBSTITUTE(SUBSTITUTE(F$1,"standard",""),"|Float","")&amp;IF(OR($L365=TRUE,$A365=0,MOD($A365,ChapterTable!$R$20)&lt;&gt;0),"","보스")&amp;"인게임누적합배수",ChapterTable!$R:$S,2,0)*D365)
  )
  )
  )
)</f>
        <v>918.369140625</v>
      </c>
      <c r="G365" t="s">
        <v>715</v>
      </c>
      <c r="J365" t="str">
        <f>IF(ISBLANK(I365),"",
IFERROR(VLOOKUP(I365,[1]StringTable!$1:$1048576,MATCH("kor|String",[1]StringTable!$1:$1,0),0),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44"/>
        <v>0.5</v>
      </c>
      <c r="AJ365">
        <f t="shared" si="42"/>
        <v>0.54666666600000002</v>
      </c>
      <c r="AK365">
        <f t="shared" si="43"/>
        <v>1</v>
      </c>
      <c r="AL365">
        <v>0</v>
      </c>
    </row>
    <row r="366" spans="1:38" x14ac:dyDescent="0.3">
      <c r="A366">
        <v>8</v>
      </c>
      <c r="B366">
        <v>20</v>
      </c>
      <c r="C366">
        <f>IF(OR($L366=TRUE,$A366=0,MOD($A366,ChapterTable!$R$20)&lt;&gt;0),
MAX(0,INT(($B366+ChapterTable!$P$26+VLOOKUP(SUBSTITUTE(C$1,"성장단계","")&amp;"단계오프셋",ChapterTable!$R:$S,2,0))/ChapterTable!$P$23)),
MAX(0,INT(($B366+ChapterTable!$R$26+VLOOKUP(SUBSTITUTE(C$1,"성장단계","")&amp;"보스단계오프셋",ChapterTable!$R:$S,2,0))/ChapterTable!$R$23)))</f>
        <v>2</v>
      </c>
      <c r="D366">
        <f>IF(OR($L366=TRUE,$A366=0,MOD($A366,ChapterTable!$R$20)&lt;&gt;0),
MAX(0,INT(($B366+ChapterTable!$P$26+VLOOKUP(SUBSTITUTE(D$1,"성장단계","")&amp;"단계오프셋",ChapterTable!$R:$S,2,0))/ChapterTable!$P$23)),
MAX(0,INT(($B366+ChapterTable!$R$26+VLOOKUP(SUBSTITUTE(D$1,"성장단계","")&amp;"보스단계오프셋",ChapterTable!$R:$S,2,0))/ChapterTable!$R$23)))</f>
        <v>1</v>
      </c>
      <c r="E366" s="1">
        <f ca="1">IF(AND($A366=0,$B366=1),
    VLOOKUP(1,ChapterTable!$1:$1048576,MATCH("최종"&amp;SUBSTITUTE(SUBSTITUTE(E$1,"standard",""),"|Float",""),ChapterTable!$1:$1,0),0)*ChapterTable!$P$17,
  IF(AND($A366=0,$B366=0),
    E367,
  IF($B366=0,
    VLOOKUP($A366,ChapterTable!$1:$1048576,MATCH("최종"&amp;SUBSTITUTE(SUBSTITUTE(E$1,"standard",""),"|Float",""),ChapterTable!$1:$1,0),0),
  IF($B366=1,
    IF($L366=FALSE,
      VLOOKUP($A366,ChapterTable!$1:$1048576,MATCH("최종"&amp;SUBSTITUTE(SUBSTITUTE(E$1,"standard",""),"|Float",""),ChapterTable!$1:$1,0),0),
      VLOOKUP($A366-ChapterTable!$P$11,ChapterTable!$1:$1048576,MATCH("최종"&amp;SUBSTITUTE(SUBSTITUTE(E$1,"standard",""),"|Float",""),ChapterTable!$1:$1,0),0)*ChapterTable!$P$14
    ),
  OFFSET(E366,-$B366+IF($L366,1,0),0)*IF($B366&gt;OFFSET($B366,1,0),ChapterTable!$R$17,1)*
    (VLOOKUP(SUBSTITUTE(SUBSTITUTE(E$1,"standard",""),"|Float","")&amp;IF(OR($L366=TRUE,$A366=0,MOD($A366,ChapterTable!$R$20)&lt;&gt;0),"","보스")&amp;"인게임누적곱배수",ChapterTable!$R:$S,2,0)^C366
    +VLOOKUP(SUBSTITUTE(SUBSTITUTE(E$1,"standard",""),"|Float","")&amp;IF(OR($L366=TRUE,$A366=0,MOD($A366,ChapterTable!$R$20)&lt;&gt;0),"","보스")&amp;"인게임누적합배수",ChapterTable!$R:$S,2,0)*C366)
  )
  )
  )
)</f>
        <v>2870.4375</v>
      </c>
      <c r="F366" s="1">
        <f ca="1">IF(AND($A366=0,$B366=1),
    VLOOKUP(1,ChapterTable!$1:$1048576,MATCH("최종"&amp;SUBSTITUTE(SUBSTITUTE(F$1,"standard",""),"|Float",""),ChapterTable!$1:$1,0),0)*ChapterTable!$P$17,
  IF(AND($A366=0,$B366=0),
    F367,
  IF($B366=0,
    VLOOKUP($A366,ChapterTable!$1:$1048576,MATCH("최종"&amp;SUBSTITUTE(SUBSTITUTE(F$1,"standard",""),"|Float",""),ChapterTable!$1:$1,0),0),
  IF($B366=1,
    IF($L366=FALSE,
      VLOOKUP($A366,ChapterTable!$1:$1048576,MATCH("최종"&amp;SUBSTITUTE(SUBSTITUTE(F$1,"standard",""),"|Float",""),ChapterTable!$1:$1,0),0),
      VLOOKUP($A366-ChapterTable!$P$11,ChapterTable!$1:$1048576,MATCH("최종"&amp;SUBSTITUTE(SUBSTITUTE(F$1,"standard",""),"|Float",""),ChapterTable!$1:$1,0),0)*ChapterTable!$P$14
    ),
  OFFSET(F366,-$B366+IF($L366,1,0),0)*
    (VLOOKUP(SUBSTITUTE(SUBSTITUTE(F$1,"standard",""),"|Float","")&amp;IF(OR($L366=TRUE,$A366=0,MOD($A366,ChapterTable!$R$20)&lt;&gt;0),"","보스")&amp;"인게임누적곱배수",ChapterTable!$R:$S,2,0)^D366
    +VLOOKUP(SUBSTITUTE(SUBSTITUTE(F$1,"standard",""),"|Float","")&amp;IF(OR($L366=TRUE,$A366=0,MOD($A366,ChapterTable!$R$20)&lt;&gt;0),"","보스")&amp;"인게임누적합배수",ChapterTable!$R:$S,2,0)*D366)
  )
  )
  )
)</f>
        <v>918.369140625</v>
      </c>
      <c r="G366" t="s">
        <v>715</v>
      </c>
      <c r="J366" t="str">
        <f>IF(ISBLANK(I366),"",
IFERROR(VLOOKUP(I366,[1]StringTable!$1:$1048576,MATCH("kor|String",[1]StringTable!$1:$1,0),0),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44"/>
        <v>0.5</v>
      </c>
      <c r="AJ366">
        <f t="shared" si="42"/>
        <v>1</v>
      </c>
      <c r="AK366">
        <f t="shared" si="43"/>
        <v>2</v>
      </c>
      <c r="AL366">
        <v>0</v>
      </c>
    </row>
    <row r="367" spans="1:38" x14ac:dyDescent="0.3">
      <c r="A367">
        <v>8</v>
      </c>
      <c r="B367">
        <v>21</v>
      </c>
      <c r="C367">
        <f>IF(OR($L367=TRUE,$A367=0,MOD($A367,ChapterTable!$R$20)&lt;&gt;0),
MAX(0,INT(($B367+ChapterTable!$P$26+VLOOKUP(SUBSTITUTE(C$1,"성장단계","")&amp;"단계오프셋",ChapterTable!$R:$S,2,0))/ChapterTable!$P$23)),
MAX(0,INT(($B367+ChapterTable!$R$26+VLOOKUP(SUBSTITUTE(C$1,"성장단계","")&amp;"보스단계오프셋",ChapterTable!$R:$S,2,0))/ChapterTable!$R$23)))</f>
        <v>2</v>
      </c>
      <c r="D367">
        <f>IF(OR($L367=TRUE,$A367=0,MOD($A367,ChapterTable!$R$20)&lt;&gt;0),
MAX(0,INT(($B367+ChapterTable!$P$26+VLOOKUP(SUBSTITUTE(D$1,"성장단계","")&amp;"단계오프셋",ChapterTable!$R:$S,2,0))/ChapterTable!$P$23)),
MAX(0,INT(($B367+ChapterTable!$R$26+VLOOKUP(SUBSTITUTE(D$1,"성장단계","")&amp;"보스단계오프셋",ChapterTable!$R:$S,2,0))/ChapterTable!$R$23)))</f>
        <v>2</v>
      </c>
      <c r="E367" s="1">
        <f ca="1">IF(AND($A367=0,$B367=1),
    VLOOKUP(1,ChapterTable!$1:$1048576,MATCH("최종"&amp;SUBSTITUTE(SUBSTITUTE(E$1,"standard",""),"|Float",""),ChapterTable!$1:$1,0),0)*ChapterTable!$P$17,
  IF(AND($A367=0,$B367=0),
    E368,
  IF($B367=0,
    VLOOKUP($A367,ChapterTable!$1:$1048576,MATCH("최종"&amp;SUBSTITUTE(SUBSTITUTE(E$1,"standard",""),"|Float",""),ChapterTable!$1:$1,0),0),
  IF($B367=1,
    IF($L367=FALSE,
      VLOOKUP($A367,ChapterTable!$1:$1048576,MATCH("최종"&amp;SUBSTITUTE(SUBSTITUTE(E$1,"standard",""),"|Float",""),ChapterTable!$1:$1,0),0),
      VLOOKUP($A367-ChapterTable!$P$11,ChapterTable!$1:$1048576,MATCH("최종"&amp;SUBSTITUTE(SUBSTITUTE(E$1,"standard",""),"|Float",""),ChapterTable!$1:$1,0),0)*ChapterTable!$P$14
    ),
  OFFSET(E367,-$B367+IF($L367,1,0),0)*IF($B367&gt;OFFSET($B367,1,0),ChapterTable!$R$17,1)*
    (VLOOKUP(SUBSTITUTE(SUBSTITUTE(E$1,"standard",""),"|Float","")&amp;IF(OR($L367=TRUE,$A367=0,MOD($A367,ChapterTable!$R$20)&lt;&gt;0),"","보스")&amp;"인게임누적곱배수",ChapterTable!$R:$S,2,0)^C367
    +VLOOKUP(SUBSTITUTE(SUBSTITUTE(E$1,"standard",""),"|Float","")&amp;IF(OR($L367=TRUE,$A367=0,MOD($A367,ChapterTable!$R$20)&lt;&gt;0),"","보스")&amp;"인게임누적합배수",ChapterTable!$R:$S,2,0)*C367)
  )
  )
  )
)</f>
        <v>2870.4375</v>
      </c>
      <c r="F367" s="1">
        <f ca="1">IF(AND($A367=0,$B367=1),
    VLOOKUP(1,ChapterTable!$1:$1048576,MATCH("최종"&amp;SUBSTITUTE(SUBSTITUTE(F$1,"standard",""),"|Float",""),ChapterTable!$1:$1,0),0)*ChapterTable!$P$17,
  IF(AND($A367=0,$B367=0),
    F368,
  IF($B367=0,
    VLOOKUP($A367,ChapterTable!$1:$1048576,MATCH("최종"&amp;SUBSTITUTE(SUBSTITUTE(F$1,"standard",""),"|Float",""),ChapterTable!$1:$1,0),0),
  IF($B367=1,
    IF($L367=FALSE,
      VLOOKUP($A367,ChapterTable!$1:$1048576,MATCH("최종"&amp;SUBSTITUTE(SUBSTITUTE(F$1,"standard",""),"|Float",""),ChapterTable!$1:$1,0),0),
      VLOOKUP($A367-ChapterTable!$P$11,ChapterTable!$1:$1048576,MATCH("최종"&amp;SUBSTITUTE(SUBSTITUTE(F$1,"standard",""),"|Float",""),ChapterTable!$1:$1,0),0)*ChapterTable!$P$14
    ),
  OFFSET(F367,-$B367+IF($L367,1,0),0)*
    (VLOOKUP(SUBSTITUTE(SUBSTITUTE(F$1,"standard",""),"|Float","")&amp;IF(OR($L367=TRUE,$A367=0,MOD($A367,ChapterTable!$R$20)&lt;&gt;0),"","보스")&amp;"인게임누적곱배수",ChapterTable!$R:$S,2,0)^D367
    +VLOOKUP(SUBSTITUTE(SUBSTITUTE(F$1,"standard",""),"|Float","")&amp;IF(OR($L367=TRUE,$A367=0,MOD($A367,ChapterTable!$R$20)&lt;&gt;0),"","보스")&amp;"인게임누적합배수",ChapterTable!$R:$S,2,0)*D367)
  )
  )
  )
)</f>
        <v>982.44140624999989</v>
      </c>
      <c r="G367" t="s">
        <v>715</v>
      </c>
      <c r="J367" t="str">
        <f>IF(ISBLANK(I367),"",
IFERROR(VLOOKUP(I367,[1]StringTable!$1:$1048576,MATCH("kor|String",[1]StringTable!$1:$1,0),0),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44"/>
        <v>0.33333333333333331</v>
      </c>
      <c r="AJ367">
        <f t="shared" si="42"/>
        <v>0.395555555</v>
      </c>
      <c r="AK367">
        <f t="shared" si="43"/>
        <v>1</v>
      </c>
      <c r="AL367">
        <v>0</v>
      </c>
    </row>
    <row r="368" spans="1:38" x14ac:dyDescent="0.3">
      <c r="A368">
        <v>8</v>
      </c>
      <c r="B368">
        <v>22</v>
      </c>
      <c r="C368">
        <f>IF(OR($L368=TRUE,$A368=0,MOD($A368,ChapterTable!$R$20)&lt;&gt;0),
MAX(0,INT(($B368+ChapterTable!$P$26+VLOOKUP(SUBSTITUTE(C$1,"성장단계","")&amp;"단계오프셋",ChapterTable!$R:$S,2,0))/ChapterTable!$P$23)),
MAX(0,INT(($B368+ChapterTable!$R$26+VLOOKUP(SUBSTITUTE(C$1,"성장단계","")&amp;"보스단계오프셋",ChapterTable!$R:$S,2,0))/ChapterTable!$R$23)))</f>
        <v>2</v>
      </c>
      <c r="D368">
        <f>IF(OR($L368=TRUE,$A368=0,MOD($A368,ChapterTable!$R$20)&lt;&gt;0),
MAX(0,INT(($B368+ChapterTable!$P$26+VLOOKUP(SUBSTITUTE(D$1,"성장단계","")&amp;"단계오프셋",ChapterTable!$R:$S,2,0))/ChapterTable!$P$23)),
MAX(0,INT(($B368+ChapterTable!$R$26+VLOOKUP(SUBSTITUTE(D$1,"성장단계","")&amp;"보스단계오프셋",ChapterTable!$R:$S,2,0))/ChapterTable!$R$23)))</f>
        <v>2</v>
      </c>
      <c r="E368" s="1">
        <f ca="1">IF(AND($A368=0,$B368=1),
    VLOOKUP(1,ChapterTable!$1:$1048576,MATCH("최종"&amp;SUBSTITUTE(SUBSTITUTE(E$1,"standard",""),"|Float",""),ChapterTable!$1:$1,0),0)*ChapterTable!$P$17,
  IF(AND($A368=0,$B368=0),
    E369,
  IF($B368=0,
    VLOOKUP($A368,ChapterTable!$1:$1048576,MATCH("최종"&amp;SUBSTITUTE(SUBSTITUTE(E$1,"standard",""),"|Float",""),ChapterTable!$1:$1,0),0),
  IF($B368=1,
    IF($L368=FALSE,
      VLOOKUP($A368,ChapterTable!$1:$1048576,MATCH("최종"&amp;SUBSTITUTE(SUBSTITUTE(E$1,"standard",""),"|Float",""),ChapterTable!$1:$1,0),0),
      VLOOKUP($A368-ChapterTable!$P$11,ChapterTable!$1:$1048576,MATCH("최종"&amp;SUBSTITUTE(SUBSTITUTE(E$1,"standard",""),"|Float",""),ChapterTable!$1:$1,0),0)*ChapterTable!$P$14
    ),
  OFFSET(E368,-$B368+IF($L368,1,0),0)*IF($B368&gt;OFFSET($B368,1,0),ChapterTable!$R$17,1)*
    (VLOOKUP(SUBSTITUTE(SUBSTITUTE(E$1,"standard",""),"|Float","")&amp;IF(OR($L368=TRUE,$A368=0,MOD($A368,ChapterTable!$R$20)&lt;&gt;0),"","보스")&amp;"인게임누적곱배수",ChapterTable!$R:$S,2,0)^C368
    +VLOOKUP(SUBSTITUTE(SUBSTITUTE(E$1,"standard",""),"|Float","")&amp;IF(OR($L368=TRUE,$A368=0,MOD($A368,ChapterTable!$R$20)&lt;&gt;0),"","보스")&amp;"인게임누적합배수",ChapterTable!$R:$S,2,0)*C368)
  )
  )
  )
)</f>
        <v>2870.4375</v>
      </c>
      <c r="F368" s="1">
        <f ca="1">IF(AND($A368=0,$B368=1),
    VLOOKUP(1,ChapterTable!$1:$1048576,MATCH("최종"&amp;SUBSTITUTE(SUBSTITUTE(F$1,"standard",""),"|Float",""),ChapterTable!$1:$1,0),0)*ChapterTable!$P$17,
  IF(AND($A368=0,$B368=0),
    F369,
  IF($B368=0,
    VLOOKUP($A368,ChapterTable!$1:$1048576,MATCH("최종"&amp;SUBSTITUTE(SUBSTITUTE(F$1,"standard",""),"|Float",""),ChapterTable!$1:$1,0),0),
  IF($B368=1,
    IF($L368=FALSE,
      VLOOKUP($A368,ChapterTable!$1:$1048576,MATCH("최종"&amp;SUBSTITUTE(SUBSTITUTE(F$1,"standard",""),"|Float",""),ChapterTable!$1:$1,0),0),
      VLOOKUP($A368-ChapterTable!$P$11,ChapterTable!$1:$1048576,MATCH("최종"&amp;SUBSTITUTE(SUBSTITUTE(F$1,"standard",""),"|Float",""),ChapterTable!$1:$1,0),0)*ChapterTable!$P$14
    ),
  OFFSET(F368,-$B368+IF($L368,1,0),0)*
    (VLOOKUP(SUBSTITUTE(SUBSTITUTE(F$1,"standard",""),"|Float","")&amp;IF(OR($L368=TRUE,$A368=0,MOD($A368,ChapterTable!$R$20)&lt;&gt;0),"","보스")&amp;"인게임누적곱배수",ChapterTable!$R:$S,2,0)^D368
    +VLOOKUP(SUBSTITUTE(SUBSTITUTE(F$1,"standard",""),"|Float","")&amp;IF(OR($L368=TRUE,$A368=0,MOD($A368,ChapterTable!$R$20)&lt;&gt;0),"","보스")&amp;"인게임누적합배수",ChapterTable!$R:$S,2,0)*D368)
  )
  )
  )
)</f>
        <v>982.44140624999989</v>
      </c>
      <c r="G368" t="s">
        <v>715</v>
      </c>
      <c r="J368" t="str">
        <f>IF(ISBLANK(I368),"",
IFERROR(VLOOKUP(I368,[1]StringTable!$1:$1048576,MATCH("kor|String",[1]StringTable!$1:$1,0),0),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44"/>
        <v>0.33333333333333331</v>
      </c>
      <c r="AJ368">
        <f t="shared" si="42"/>
        <v>0.395555555</v>
      </c>
      <c r="AK368">
        <f t="shared" si="43"/>
        <v>1</v>
      </c>
      <c r="AL368">
        <v>0</v>
      </c>
    </row>
    <row r="369" spans="1:38" x14ac:dyDescent="0.3">
      <c r="A369">
        <v>8</v>
      </c>
      <c r="B369">
        <v>23</v>
      </c>
      <c r="C369">
        <f>IF(OR($L369=TRUE,$A369=0,MOD($A369,ChapterTable!$R$20)&lt;&gt;0),
MAX(0,INT(($B369+ChapterTable!$P$26+VLOOKUP(SUBSTITUTE(C$1,"성장단계","")&amp;"단계오프셋",ChapterTable!$R:$S,2,0))/ChapterTable!$P$23)),
MAX(0,INT(($B369+ChapterTable!$R$26+VLOOKUP(SUBSTITUTE(C$1,"성장단계","")&amp;"보스단계오프셋",ChapterTable!$R:$S,2,0))/ChapterTable!$R$23)))</f>
        <v>2</v>
      </c>
      <c r="D369">
        <f>IF(OR($L369=TRUE,$A369=0,MOD($A369,ChapterTable!$R$20)&lt;&gt;0),
MAX(0,INT(($B369+ChapterTable!$P$26+VLOOKUP(SUBSTITUTE(D$1,"성장단계","")&amp;"단계오프셋",ChapterTable!$R:$S,2,0))/ChapterTable!$P$23)),
MAX(0,INT(($B369+ChapterTable!$R$26+VLOOKUP(SUBSTITUTE(D$1,"성장단계","")&amp;"보스단계오프셋",ChapterTable!$R:$S,2,0))/ChapterTable!$R$23)))</f>
        <v>2</v>
      </c>
      <c r="E369" s="1">
        <f ca="1">IF(AND($A369=0,$B369=1),
    VLOOKUP(1,ChapterTable!$1:$1048576,MATCH("최종"&amp;SUBSTITUTE(SUBSTITUTE(E$1,"standard",""),"|Float",""),ChapterTable!$1:$1,0),0)*ChapterTable!$P$17,
  IF(AND($A369=0,$B369=0),
    E370,
  IF($B369=0,
    VLOOKUP($A369,ChapterTable!$1:$1048576,MATCH("최종"&amp;SUBSTITUTE(SUBSTITUTE(E$1,"standard",""),"|Float",""),ChapterTable!$1:$1,0),0),
  IF($B369=1,
    IF($L369=FALSE,
      VLOOKUP($A369,ChapterTable!$1:$1048576,MATCH("최종"&amp;SUBSTITUTE(SUBSTITUTE(E$1,"standard",""),"|Float",""),ChapterTable!$1:$1,0),0),
      VLOOKUP($A369-ChapterTable!$P$11,ChapterTable!$1:$1048576,MATCH("최종"&amp;SUBSTITUTE(SUBSTITUTE(E$1,"standard",""),"|Float",""),ChapterTable!$1:$1,0),0)*ChapterTable!$P$14
    ),
  OFFSET(E369,-$B369+IF($L369,1,0),0)*IF($B369&gt;OFFSET($B369,1,0),ChapterTable!$R$17,1)*
    (VLOOKUP(SUBSTITUTE(SUBSTITUTE(E$1,"standard",""),"|Float","")&amp;IF(OR($L369=TRUE,$A369=0,MOD($A369,ChapterTable!$R$20)&lt;&gt;0),"","보스")&amp;"인게임누적곱배수",ChapterTable!$R:$S,2,0)^C369
    +VLOOKUP(SUBSTITUTE(SUBSTITUTE(E$1,"standard",""),"|Float","")&amp;IF(OR($L369=TRUE,$A369=0,MOD($A369,ChapterTable!$R$20)&lt;&gt;0),"","보스")&amp;"인게임누적합배수",ChapterTable!$R:$S,2,0)*C369)
  )
  )
  )
)</f>
        <v>2870.4375</v>
      </c>
      <c r="F369" s="1">
        <f ca="1">IF(AND($A369=0,$B369=1),
    VLOOKUP(1,ChapterTable!$1:$1048576,MATCH("최종"&amp;SUBSTITUTE(SUBSTITUTE(F$1,"standard",""),"|Float",""),ChapterTable!$1:$1,0),0)*ChapterTable!$P$17,
  IF(AND($A369=0,$B369=0),
    F370,
  IF($B369=0,
    VLOOKUP($A369,ChapterTable!$1:$1048576,MATCH("최종"&amp;SUBSTITUTE(SUBSTITUTE(F$1,"standard",""),"|Float",""),ChapterTable!$1:$1,0),0),
  IF($B369=1,
    IF($L369=FALSE,
      VLOOKUP($A369,ChapterTable!$1:$1048576,MATCH("최종"&amp;SUBSTITUTE(SUBSTITUTE(F$1,"standard",""),"|Float",""),ChapterTable!$1:$1,0),0),
      VLOOKUP($A369-ChapterTable!$P$11,ChapterTable!$1:$1048576,MATCH("최종"&amp;SUBSTITUTE(SUBSTITUTE(F$1,"standard",""),"|Float",""),ChapterTable!$1:$1,0),0)*ChapterTable!$P$14
    ),
  OFFSET(F369,-$B369+IF($L369,1,0),0)*
    (VLOOKUP(SUBSTITUTE(SUBSTITUTE(F$1,"standard",""),"|Float","")&amp;IF(OR($L369=TRUE,$A369=0,MOD($A369,ChapterTable!$R$20)&lt;&gt;0),"","보스")&amp;"인게임누적곱배수",ChapterTable!$R:$S,2,0)^D369
    +VLOOKUP(SUBSTITUTE(SUBSTITUTE(F$1,"standard",""),"|Float","")&amp;IF(OR($L369=TRUE,$A369=0,MOD($A369,ChapterTable!$R$20)&lt;&gt;0),"","보스")&amp;"인게임누적합배수",ChapterTable!$R:$S,2,0)*D369)
  )
  )
  )
)</f>
        <v>982.44140624999989</v>
      </c>
      <c r="G369" t="s">
        <v>715</v>
      </c>
      <c r="J369" t="str">
        <f>IF(ISBLANK(I369),"",
IFERROR(VLOOKUP(I369,[1]StringTable!$1:$1048576,MATCH("kor|String",[1]StringTable!$1:$1,0),0),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44"/>
        <v>0.33333333333333331</v>
      </c>
      <c r="AJ369">
        <f t="shared" si="42"/>
        <v>0.395555555</v>
      </c>
      <c r="AK369">
        <f t="shared" si="43"/>
        <v>1</v>
      </c>
      <c r="AL369">
        <v>0</v>
      </c>
    </row>
    <row r="370" spans="1:38" x14ac:dyDescent="0.3">
      <c r="A370">
        <v>8</v>
      </c>
      <c r="B370">
        <v>24</v>
      </c>
      <c r="C370">
        <f>IF(OR($L370=TRUE,$A370=0,MOD($A370,ChapterTable!$R$20)&lt;&gt;0),
MAX(0,INT(($B370+ChapterTable!$P$26+VLOOKUP(SUBSTITUTE(C$1,"성장단계","")&amp;"단계오프셋",ChapterTable!$R:$S,2,0))/ChapterTable!$P$23)),
MAX(0,INT(($B370+ChapterTable!$R$26+VLOOKUP(SUBSTITUTE(C$1,"성장단계","")&amp;"보스단계오프셋",ChapterTable!$R:$S,2,0))/ChapterTable!$R$23)))</f>
        <v>2</v>
      </c>
      <c r="D370">
        <f>IF(OR($L370=TRUE,$A370=0,MOD($A370,ChapterTable!$R$20)&lt;&gt;0),
MAX(0,INT(($B370+ChapterTable!$P$26+VLOOKUP(SUBSTITUTE(D$1,"성장단계","")&amp;"단계오프셋",ChapterTable!$R:$S,2,0))/ChapterTable!$P$23)),
MAX(0,INT(($B370+ChapterTable!$R$26+VLOOKUP(SUBSTITUTE(D$1,"성장단계","")&amp;"보스단계오프셋",ChapterTable!$R:$S,2,0))/ChapterTable!$R$23)))</f>
        <v>2</v>
      </c>
      <c r="E370" s="1">
        <f ca="1">IF(AND($A370=0,$B370=1),
    VLOOKUP(1,ChapterTable!$1:$1048576,MATCH("최종"&amp;SUBSTITUTE(SUBSTITUTE(E$1,"standard",""),"|Float",""),ChapterTable!$1:$1,0),0)*ChapterTable!$P$17,
  IF(AND($A370=0,$B370=0),
    E371,
  IF($B370=0,
    VLOOKUP($A370,ChapterTable!$1:$1048576,MATCH("최종"&amp;SUBSTITUTE(SUBSTITUTE(E$1,"standard",""),"|Float",""),ChapterTable!$1:$1,0),0),
  IF($B370=1,
    IF($L370=FALSE,
      VLOOKUP($A370,ChapterTable!$1:$1048576,MATCH("최종"&amp;SUBSTITUTE(SUBSTITUTE(E$1,"standard",""),"|Float",""),ChapterTable!$1:$1,0),0),
      VLOOKUP($A370-ChapterTable!$P$11,ChapterTable!$1:$1048576,MATCH("최종"&amp;SUBSTITUTE(SUBSTITUTE(E$1,"standard",""),"|Float",""),ChapterTable!$1:$1,0),0)*ChapterTable!$P$14
    ),
  OFFSET(E370,-$B370+IF($L370,1,0),0)*IF($B370&gt;OFFSET($B370,1,0),ChapterTable!$R$17,1)*
    (VLOOKUP(SUBSTITUTE(SUBSTITUTE(E$1,"standard",""),"|Float","")&amp;IF(OR($L370=TRUE,$A370=0,MOD($A370,ChapterTable!$R$20)&lt;&gt;0),"","보스")&amp;"인게임누적곱배수",ChapterTable!$R:$S,2,0)^C370
    +VLOOKUP(SUBSTITUTE(SUBSTITUTE(E$1,"standard",""),"|Float","")&amp;IF(OR($L370=TRUE,$A370=0,MOD($A370,ChapterTable!$R$20)&lt;&gt;0),"","보스")&amp;"인게임누적합배수",ChapterTable!$R:$S,2,0)*C370)
  )
  )
  )
)</f>
        <v>2870.4375</v>
      </c>
      <c r="F370" s="1">
        <f ca="1">IF(AND($A370=0,$B370=1),
    VLOOKUP(1,ChapterTable!$1:$1048576,MATCH("최종"&amp;SUBSTITUTE(SUBSTITUTE(F$1,"standard",""),"|Float",""),ChapterTable!$1:$1,0),0)*ChapterTable!$P$17,
  IF(AND($A370=0,$B370=0),
    F371,
  IF($B370=0,
    VLOOKUP($A370,ChapterTable!$1:$1048576,MATCH("최종"&amp;SUBSTITUTE(SUBSTITUTE(F$1,"standard",""),"|Float",""),ChapterTable!$1:$1,0),0),
  IF($B370=1,
    IF($L370=FALSE,
      VLOOKUP($A370,ChapterTable!$1:$1048576,MATCH("최종"&amp;SUBSTITUTE(SUBSTITUTE(F$1,"standard",""),"|Float",""),ChapterTable!$1:$1,0),0),
      VLOOKUP($A370-ChapterTable!$P$11,ChapterTable!$1:$1048576,MATCH("최종"&amp;SUBSTITUTE(SUBSTITUTE(F$1,"standard",""),"|Float",""),ChapterTable!$1:$1,0),0)*ChapterTable!$P$14
    ),
  OFFSET(F370,-$B370+IF($L370,1,0),0)*
    (VLOOKUP(SUBSTITUTE(SUBSTITUTE(F$1,"standard",""),"|Float","")&amp;IF(OR($L370=TRUE,$A370=0,MOD($A370,ChapterTable!$R$20)&lt;&gt;0),"","보스")&amp;"인게임누적곱배수",ChapterTable!$R:$S,2,0)^D370
    +VLOOKUP(SUBSTITUTE(SUBSTITUTE(F$1,"standard",""),"|Float","")&amp;IF(OR($L370=TRUE,$A370=0,MOD($A370,ChapterTable!$R$20)&lt;&gt;0),"","보스")&amp;"인게임누적합배수",ChapterTable!$R:$S,2,0)*D370)
  )
  )
  )
)</f>
        <v>982.44140624999989</v>
      </c>
      <c r="G370" t="s">
        <v>715</v>
      </c>
      <c r="J370" t="str">
        <f>IF(ISBLANK(I370),"",
IFERROR(VLOOKUP(I370,[1]StringTable!$1:$1048576,MATCH("kor|String",[1]StringTable!$1:$1,0),0),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44"/>
        <v>0.33333333333333331</v>
      </c>
      <c r="AJ370">
        <f t="shared" si="42"/>
        <v>0.395555555</v>
      </c>
      <c r="AK370">
        <f t="shared" si="43"/>
        <v>1</v>
      </c>
      <c r="AL370">
        <v>0</v>
      </c>
    </row>
    <row r="371" spans="1:38" x14ac:dyDescent="0.3">
      <c r="A371">
        <v>8</v>
      </c>
      <c r="B371">
        <v>25</v>
      </c>
      <c r="C371">
        <f>IF(OR($L371=TRUE,$A371=0,MOD($A371,ChapterTable!$R$20)&lt;&gt;0),
MAX(0,INT(($B371+ChapterTable!$P$26+VLOOKUP(SUBSTITUTE(C$1,"성장단계","")&amp;"단계오프셋",ChapterTable!$R:$S,2,0))/ChapterTable!$P$23)),
MAX(0,INT(($B371+ChapterTable!$R$26+VLOOKUP(SUBSTITUTE(C$1,"성장단계","")&amp;"보스단계오프셋",ChapterTable!$R:$S,2,0))/ChapterTable!$R$23)))</f>
        <v>2</v>
      </c>
      <c r="D371">
        <f>IF(OR($L371=TRUE,$A371=0,MOD($A371,ChapterTable!$R$20)&lt;&gt;0),
MAX(0,INT(($B371+ChapterTable!$P$26+VLOOKUP(SUBSTITUTE(D$1,"성장단계","")&amp;"단계오프셋",ChapterTable!$R:$S,2,0))/ChapterTable!$P$23)),
MAX(0,INT(($B371+ChapterTable!$R$26+VLOOKUP(SUBSTITUTE(D$1,"성장단계","")&amp;"보스단계오프셋",ChapterTable!$R:$S,2,0))/ChapterTable!$R$23)))</f>
        <v>2</v>
      </c>
      <c r="E371" s="1">
        <f ca="1">IF(AND($A371=0,$B371=1),
    VLOOKUP(1,ChapterTable!$1:$1048576,MATCH("최종"&amp;SUBSTITUTE(SUBSTITUTE(E$1,"standard",""),"|Float",""),ChapterTable!$1:$1,0),0)*ChapterTable!$P$17,
  IF(AND($A371=0,$B371=0),
    E372,
  IF($B371=0,
    VLOOKUP($A371,ChapterTable!$1:$1048576,MATCH("최종"&amp;SUBSTITUTE(SUBSTITUTE(E$1,"standard",""),"|Float",""),ChapterTable!$1:$1,0),0),
  IF($B371=1,
    IF($L371=FALSE,
      VLOOKUP($A371,ChapterTable!$1:$1048576,MATCH("최종"&amp;SUBSTITUTE(SUBSTITUTE(E$1,"standard",""),"|Float",""),ChapterTable!$1:$1,0),0),
      VLOOKUP($A371-ChapterTable!$P$11,ChapterTable!$1:$1048576,MATCH("최종"&amp;SUBSTITUTE(SUBSTITUTE(E$1,"standard",""),"|Float",""),ChapterTable!$1:$1,0),0)*ChapterTable!$P$14
    ),
  OFFSET(E371,-$B371+IF($L371,1,0),0)*IF($B371&gt;OFFSET($B371,1,0),ChapterTable!$R$17,1)*
    (VLOOKUP(SUBSTITUTE(SUBSTITUTE(E$1,"standard",""),"|Float","")&amp;IF(OR($L371=TRUE,$A371=0,MOD($A371,ChapterTable!$R$20)&lt;&gt;0),"","보스")&amp;"인게임누적곱배수",ChapterTable!$R:$S,2,0)^C371
    +VLOOKUP(SUBSTITUTE(SUBSTITUTE(E$1,"standard",""),"|Float","")&amp;IF(OR($L371=TRUE,$A371=0,MOD($A371,ChapterTable!$R$20)&lt;&gt;0),"","보스")&amp;"인게임누적합배수",ChapterTable!$R:$S,2,0)*C371)
  )
  )
  )
)</f>
        <v>2870.4375</v>
      </c>
      <c r="F371" s="1">
        <f ca="1">IF(AND($A371=0,$B371=1),
    VLOOKUP(1,ChapterTable!$1:$1048576,MATCH("최종"&amp;SUBSTITUTE(SUBSTITUTE(F$1,"standard",""),"|Float",""),ChapterTable!$1:$1,0),0)*ChapterTable!$P$17,
  IF(AND($A371=0,$B371=0),
    F372,
  IF($B371=0,
    VLOOKUP($A371,ChapterTable!$1:$1048576,MATCH("최종"&amp;SUBSTITUTE(SUBSTITUTE(F$1,"standard",""),"|Float",""),ChapterTable!$1:$1,0),0),
  IF($B371=1,
    IF($L371=FALSE,
      VLOOKUP($A371,ChapterTable!$1:$1048576,MATCH("최종"&amp;SUBSTITUTE(SUBSTITUTE(F$1,"standard",""),"|Float",""),ChapterTable!$1:$1,0),0),
      VLOOKUP($A371-ChapterTable!$P$11,ChapterTable!$1:$1048576,MATCH("최종"&amp;SUBSTITUTE(SUBSTITUTE(F$1,"standard",""),"|Float",""),ChapterTable!$1:$1,0),0)*ChapterTable!$P$14
    ),
  OFFSET(F371,-$B371+IF($L371,1,0),0)*
    (VLOOKUP(SUBSTITUTE(SUBSTITUTE(F$1,"standard",""),"|Float","")&amp;IF(OR($L371=TRUE,$A371=0,MOD($A371,ChapterTable!$R$20)&lt;&gt;0),"","보스")&amp;"인게임누적곱배수",ChapterTable!$R:$S,2,0)^D371
    +VLOOKUP(SUBSTITUTE(SUBSTITUTE(F$1,"standard",""),"|Float","")&amp;IF(OR($L371=TRUE,$A371=0,MOD($A371,ChapterTable!$R$20)&lt;&gt;0),"","보스")&amp;"인게임누적합배수",ChapterTable!$R:$S,2,0)*D371)
  )
  )
  )
)</f>
        <v>982.44140624999989</v>
      </c>
      <c r="G371" t="s">
        <v>715</v>
      </c>
      <c r="J371" t="str">
        <f>IF(ISBLANK(I371),"",
IFERROR(VLOOKUP(I371,[1]StringTable!$1:$1048576,MATCH("kor|String",[1]StringTable!$1:$1,0),0),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44"/>
        <v>0.33333333333333331</v>
      </c>
      <c r="AJ371">
        <f t="shared" si="42"/>
        <v>0.395555555</v>
      </c>
      <c r="AK371">
        <f t="shared" si="43"/>
        <v>1</v>
      </c>
      <c r="AL371">
        <v>0</v>
      </c>
    </row>
    <row r="372" spans="1:38" x14ac:dyDescent="0.3">
      <c r="A372">
        <v>8</v>
      </c>
      <c r="B372">
        <v>26</v>
      </c>
      <c r="C372">
        <f>IF(OR($L372=TRUE,$A372=0,MOD($A372,ChapterTable!$R$20)&lt;&gt;0),
MAX(0,INT(($B372+ChapterTable!$P$26+VLOOKUP(SUBSTITUTE(C$1,"성장단계","")&amp;"단계오프셋",ChapterTable!$R:$S,2,0))/ChapterTable!$P$23)),
MAX(0,INT(($B372+ChapterTable!$R$26+VLOOKUP(SUBSTITUTE(C$1,"성장단계","")&amp;"보스단계오프셋",ChapterTable!$R:$S,2,0))/ChapterTable!$R$23)))</f>
        <v>3</v>
      </c>
      <c r="D372">
        <f>IF(OR($L372=TRUE,$A372=0,MOD($A372,ChapterTable!$R$20)&lt;&gt;0),
MAX(0,INT(($B372+ChapterTable!$P$26+VLOOKUP(SUBSTITUTE(D$1,"성장단계","")&amp;"단계오프셋",ChapterTable!$R:$S,2,0))/ChapterTable!$P$23)),
MAX(0,INT(($B372+ChapterTable!$R$26+VLOOKUP(SUBSTITUTE(D$1,"성장단계","")&amp;"보스단계오프셋",ChapterTable!$R:$S,2,0))/ChapterTable!$R$23)))</f>
        <v>2</v>
      </c>
      <c r="E372" s="1">
        <f ca="1">IF(AND($A372=0,$B372=1),
    VLOOKUP(1,ChapterTable!$1:$1048576,MATCH("최종"&amp;SUBSTITUTE(SUBSTITUTE(E$1,"standard",""),"|Float",""),ChapterTable!$1:$1,0),0)*ChapterTable!$P$17,
  IF(AND($A372=0,$B372=0),
    E373,
  IF($B372=0,
    VLOOKUP($A372,ChapterTable!$1:$1048576,MATCH("최종"&amp;SUBSTITUTE(SUBSTITUTE(E$1,"standard",""),"|Float",""),ChapterTable!$1:$1,0),0),
  IF($B372=1,
    IF($L372=FALSE,
      VLOOKUP($A372,ChapterTable!$1:$1048576,MATCH("최종"&amp;SUBSTITUTE(SUBSTITUTE(E$1,"standard",""),"|Float",""),ChapterTable!$1:$1,0),0),
      VLOOKUP($A372-ChapterTable!$P$11,ChapterTable!$1:$1048576,MATCH("최종"&amp;SUBSTITUTE(SUBSTITUTE(E$1,"standard",""),"|Float",""),ChapterTable!$1:$1,0),0)*ChapterTable!$P$14
    ),
  OFFSET(E372,-$B372+IF($L372,1,0),0)*IF($B372&gt;OFFSET($B372,1,0),ChapterTable!$R$17,1)*
    (VLOOKUP(SUBSTITUTE(SUBSTITUTE(E$1,"standard",""),"|Float","")&amp;IF(OR($L372=TRUE,$A372=0,MOD($A372,ChapterTable!$R$20)&lt;&gt;0),"","보스")&amp;"인게임누적곱배수",ChapterTable!$R:$S,2,0)^C372
    +VLOOKUP(SUBSTITUTE(SUBSTITUTE(E$1,"standard",""),"|Float","")&amp;IF(OR($L372=TRUE,$A372=0,MOD($A372,ChapterTable!$R$20)&lt;&gt;0),"","보스")&amp;"인게임누적합배수",ChapterTable!$R:$S,2,0)*C372)
  )
  )
  )
)</f>
        <v>3280.5</v>
      </c>
      <c r="F372" s="1">
        <f ca="1">IF(AND($A372=0,$B372=1),
    VLOOKUP(1,ChapterTable!$1:$1048576,MATCH("최종"&amp;SUBSTITUTE(SUBSTITUTE(F$1,"standard",""),"|Float",""),ChapterTable!$1:$1,0),0)*ChapterTable!$P$17,
  IF(AND($A372=0,$B372=0),
    F373,
  IF($B372=0,
    VLOOKUP($A372,ChapterTable!$1:$1048576,MATCH("최종"&amp;SUBSTITUTE(SUBSTITUTE(F$1,"standard",""),"|Float",""),ChapterTable!$1:$1,0),0),
  IF($B372=1,
    IF($L372=FALSE,
      VLOOKUP($A372,ChapterTable!$1:$1048576,MATCH("최종"&amp;SUBSTITUTE(SUBSTITUTE(F$1,"standard",""),"|Float",""),ChapterTable!$1:$1,0),0),
      VLOOKUP($A372-ChapterTable!$P$11,ChapterTable!$1:$1048576,MATCH("최종"&amp;SUBSTITUTE(SUBSTITUTE(F$1,"standard",""),"|Float",""),ChapterTable!$1:$1,0),0)*ChapterTable!$P$14
    ),
  OFFSET(F372,-$B372+IF($L372,1,0),0)*
    (VLOOKUP(SUBSTITUTE(SUBSTITUTE(F$1,"standard",""),"|Float","")&amp;IF(OR($L372=TRUE,$A372=0,MOD($A372,ChapterTable!$R$20)&lt;&gt;0),"","보스")&amp;"인게임누적곱배수",ChapterTable!$R:$S,2,0)^D372
    +VLOOKUP(SUBSTITUTE(SUBSTITUTE(F$1,"standard",""),"|Float","")&amp;IF(OR($L372=TRUE,$A372=0,MOD($A372,ChapterTable!$R$20)&lt;&gt;0),"","보스")&amp;"인게임누적합배수",ChapterTable!$R:$S,2,0)*D372)
  )
  )
  )
)</f>
        <v>982.44140624999989</v>
      </c>
      <c r="G372" t="s">
        <v>715</v>
      </c>
      <c r="J372" t="str">
        <f>IF(ISBLANK(I372),"",
IFERROR(VLOOKUP(I372,[1]StringTable!$1:$1048576,MATCH("kor|String",[1]StringTable!$1:$1,0),0),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44"/>
        <v>0.33333333333333331</v>
      </c>
      <c r="AJ372">
        <f t="shared" si="42"/>
        <v>0.395555555</v>
      </c>
      <c r="AK372">
        <f t="shared" si="43"/>
        <v>1</v>
      </c>
      <c r="AL372">
        <v>0</v>
      </c>
    </row>
    <row r="373" spans="1:38" x14ac:dyDescent="0.3">
      <c r="A373">
        <v>8</v>
      </c>
      <c r="B373">
        <v>27</v>
      </c>
      <c r="C373">
        <f>IF(OR($L373=TRUE,$A373=0,MOD($A373,ChapterTable!$R$20)&lt;&gt;0),
MAX(0,INT(($B373+ChapterTable!$P$26+VLOOKUP(SUBSTITUTE(C$1,"성장단계","")&amp;"단계오프셋",ChapterTable!$R:$S,2,0))/ChapterTable!$P$23)),
MAX(0,INT(($B373+ChapterTable!$R$26+VLOOKUP(SUBSTITUTE(C$1,"성장단계","")&amp;"보스단계오프셋",ChapterTable!$R:$S,2,0))/ChapterTable!$R$23)))</f>
        <v>3</v>
      </c>
      <c r="D373">
        <f>IF(OR($L373=TRUE,$A373=0,MOD($A373,ChapterTable!$R$20)&lt;&gt;0),
MAX(0,INT(($B373+ChapterTable!$P$26+VLOOKUP(SUBSTITUTE(D$1,"성장단계","")&amp;"단계오프셋",ChapterTable!$R:$S,2,0))/ChapterTable!$P$23)),
MAX(0,INT(($B373+ChapterTable!$R$26+VLOOKUP(SUBSTITUTE(D$1,"성장단계","")&amp;"보스단계오프셋",ChapterTable!$R:$S,2,0))/ChapterTable!$R$23)))</f>
        <v>2</v>
      </c>
      <c r="E373" s="1">
        <f ca="1">IF(AND($A373=0,$B373=1),
    VLOOKUP(1,ChapterTable!$1:$1048576,MATCH("최종"&amp;SUBSTITUTE(SUBSTITUTE(E$1,"standard",""),"|Float",""),ChapterTable!$1:$1,0),0)*ChapterTable!$P$17,
  IF(AND($A373=0,$B373=0),
    E374,
  IF($B373=0,
    VLOOKUP($A373,ChapterTable!$1:$1048576,MATCH("최종"&amp;SUBSTITUTE(SUBSTITUTE(E$1,"standard",""),"|Float",""),ChapterTable!$1:$1,0),0),
  IF($B373=1,
    IF($L373=FALSE,
      VLOOKUP($A373,ChapterTable!$1:$1048576,MATCH("최종"&amp;SUBSTITUTE(SUBSTITUTE(E$1,"standard",""),"|Float",""),ChapterTable!$1:$1,0),0),
      VLOOKUP($A373-ChapterTable!$P$11,ChapterTable!$1:$1048576,MATCH("최종"&amp;SUBSTITUTE(SUBSTITUTE(E$1,"standard",""),"|Float",""),ChapterTable!$1:$1,0),0)*ChapterTable!$P$14
    ),
  OFFSET(E373,-$B373+IF($L373,1,0),0)*IF($B373&gt;OFFSET($B373,1,0),ChapterTable!$R$17,1)*
    (VLOOKUP(SUBSTITUTE(SUBSTITUTE(E$1,"standard",""),"|Float","")&amp;IF(OR($L373=TRUE,$A373=0,MOD($A373,ChapterTable!$R$20)&lt;&gt;0),"","보스")&amp;"인게임누적곱배수",ChapterTable!$R:$S,2,0)^C373
    +VLOOKUP(SUBSTITUTE(SUBSTITUTE(E$1,"standard",""),"|Float","")&amp;IF(OR($L373=TRUE,$A373=0,MOD($A373,ChapterTable!$R$20)&lt;&gt;0),"","보스")&amp;"인게임누적합배수",ChapterTable!$R:$S,2,0)*C373)
  )
  )
  )
)</f>
        <v>3280.5</v>
      </c>
      <c r="F373" s="1">
        <f ca="1">IF(AND($A373=0,$B373=1),
    VLOOKUP(1,ChapterTable!$1:$1048576,MATCH("최종"&amp;SUBSTITUTE(SUBSTITUTE(F$1,"standard",""),"|Float",""),ChapterTable!$1:$1,0),0)*ChapterTable!$P$17,
  IF(AND($A373=0,$B373=0),
    F374,
  IF($B373=0,
    VLOOKUP($A373,ChapterTable!$1:$1048576,MATCH("최종"&amp;SUBSTITUTE(SUBSTITUTE(F$1,"standard",""),"|Float",""),ChapterTable!$1:$1,0),0),
  IF($B373=1,
    IF($L373=FALSE,
      VLOOKUP($A373,ChapterTable!$1:$1048576,MATCH("최종"&amp;SUBSTITUTE(SUBSTITUTE(F$1,"standard",""),"|Float",""),ChapterTable!$1:$1,0),0),
      VLOOKUP($A373-ChapterTable!$P$11,ChapterTable!$1:$1048576,MATCH("최종"&amp;SUBSTITUTE(SUBSTITUTE(F$1,"standard",""),"|Float",""),ChapterTable!$1:$1,0),0)*ChapterTable!$P$14
    ),
  OFFSET(F373,-$B373+IF($L373,1,0),0)*
    (VLOOKUP(SUBSTITUTE(SUBSTITUTE(F$1,"standard",""),"|Float","")&amp;IF(OR($L373=TRUE,$A373=0,MOD($A373,ChapterTable!$R$20)&lt;&gt;0),"","보스")&amp;"인게임누적곱배수",ChapterTable!$R:$S,2,0)^D373
    +VLOOKUP(SUBSTITUTE(SUBSTITUTE(F$1,"standard",""),"|Float","")&amp;IF(OR($L373=TRUE,$A373=0,MOD($A373,ChapterTable!$R$20)&lt;&gt;0),"","보스")&amp;"인게임누적합배수",ChapterTable!$R:$S,2,0)*D373)
  )
  )
  )
)</f>
        <v>982.44140624999989</v>
      </c>
      <c r="G373" t="s">
        <v>715</v>
      </c>
      <c r="J373" t="str">
        <f>IF(ISBLANK(I373),"",
IFERROR(VLOOKUP(I373,[1]StringTable!$1:$1048576,MATCH("kor|String",[1]StringTable!$1:$1,0),0),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44"/>
        <v>0.33333333333333331</v>
      </c>
      <c r="AJ373">
        <f t="shared" si="42"/>
        <v>0.395555555</v>
      </c>
      <c r="AK373">
        <f t="shared" si="43"/>
        <v>1</v>
      </c>
      <c r="AL373">
        <v>0</v>
      </c>
    </row>
    <row r="374" spans="1:38" x14ac:dyDescent="0.3">
      <c r="A374">
        <v>8</v>
      </c>
      <c r="B374">
        <v>28</v>
      </c>
      <c r="C374">
        <f>IF(OR($L374=TRUE,$A374=0,MOD($A374,ChapterTable!$R$20)&lt;&gt;0),
MAX(0,INT(($B374+ChapterTable!$P$26+VLOOKUP(SUBSTITUTE(C$1,"성장단계","")&amp;"단계오프셋",ChapterTable!$R:$S,2,0))/ChapterTable!$P$23)),
MAX(0,INT(($B374+ChapterTable!$R$26+VLOOKUP(SUBSTITUTE(C$1,"성장단계","")&amp;"보스단계오프셋",ChapterTable!$R:$S,2,0))/ChapterTable!$R$23)))</f>
        <v>3</v>
      </c>
      <c r="D374">
        <f>IF(OR($L374=TRUE,$A374=0,MOD($A374,ChapterTable!$R$20)&lt;&gt;0),
MAX(0,INT(($B374+ChapterTable!$P$26+VLOOKUP(SUBSTITUTE(D$1,"성장단계","")&amp;"단계오프셋",ChapterTable!$R:$S,2,0))/ChapterTable!$P$23)),
MAX(0,INT(($B374+ChapterTable!$R$26+VLOOKUP(SUBSTITUTE(D$1,"성장단계","")&amp;"보스단계오프셋",ChapterTable!$R:$S,2,0))/ChapterTable!$R$23)))</f>
        <v>2</v>
      </c>
      <c r="E374" s="1">
        <f ca="1">IF(AND($A374=0,$B374=1),
    VLOOKUP(1,ChapterTable!$1:$1048576,MATCH("최종"&amp;SUBSTITUTE(SUBSTITUTE(E$1,"standard",""),"|Float",""),ChapterTable!$1:$1,0),0)*ChapterTable!$P$17,
  IF(AND($A374=0,$B374=0),
    E375,
  IF($B374=0,
    VLOOKUP($A374,ChapterTable!$1:$1048576,MATCH("최종"&amp;SUBSTITUTE(SUBSTITUTE(E$1,"standard",""),"|Float",""),ChapterTable!$1:$1,0),0),
  IF($B374=1,
    IF($L374=FALSE,
      VLOOKUP($A374,ChapterTable!$1:$1048576,MATCH("최종"&amp;SUBSTITUTE(SUBSTITUTE(E$1,"standard",""),"|Float",""),ChapterTable!$1:$1,0),0),
      VLOOKUP($A374-ChapterTable!$P$11,ChapterTable!$1:$1048576,MATCH("최종"&amp;SUBSTITUTE(SUBSTITUTE(E$1,"standard",""),"|Float",""),ChapterTable!$1:$1,0),0)*ChapterTable!$P$14
    ),
  OFFSET(E374,-$B374+IF($L374,1,0),0)*IF($B374&gt;OFFSET($B374,1,0),ChapterTable!$R$17,1)*
    (VLOOKUP(SUBSTITUTE(SUBSTITUTE(E$1,"standard",""),"|Float","")&amp;IF(OR($L374=TRUE,$A374=0,MOD($A374,ChapterTable!$R$20)&lt;&gt;0),"","보스")&amp;"인게임누적곱배수",ChapterTable!$R:$S,2,0)^C374
    +VLOOKUP(SUBSTITUTE(SUBSTITUTE(E$1,"standard",""),"|Float","")&amp;IF(OR($L374=TRUE,$A374=0,MOD($A374,ChapterTable!$R$20)&lt;&gt;0),"","보스")&amp;"인게임누적합배수",ChapterTable!$R:$S,2,0)*C374)
  )
  )
  )
)</f>
        <v>3280.5</v>
      </c>
      <c r="F374" s="1">
        <f ca="1">IF(AND($A374=0,$B374=1),
    VLOOKUP(1,ChapterTable!$1:$1048576,MATCH("최종"&amp;SUBSTITUTE(SUBSTITUTE(F$1,"standard",""),"|Float",""),ChapterTable!$1:$1,0),0)*ChapterTable!$P$17,
  IF(AND($A374=0,$B374=0),
    F375,
  IF($B374=0,
    VLOOKUP($A374,ChapterTable!$1:$1048576,MATCH("최종"&amp;SUBSTITUTE(SUBSTITUTE(F$1,"standard",""),"|Float",""),ChapterTable!$1:$1,0),0),
  IF($B374=1,
    IF($L374=FALSE,
      VLOOKUP($A374,ChapterTable!$1:$1048576,MATCH("최종"&amp;SUBSTITUTE(SUBSTITUTE(F$1,"standard",""),"|Float",""),ChapterTable!$1:$1,0),0),
      VLOOKUP($A374-ChapterTable!$P$11,ChapterTable!$1:$1048576,MATCH("최종"&amp;SUBSTITUTE(SUBSTITUTE(F$1,"standard",""),"|Float",""),ChapterTable!$1:$1,0),0)*ChapterTable!$P$14
    ),
  OFFSET(F374,-$B374+IF($L374,1,0),0)*
    (VLOOKUP(SUBSTITUTE(SUBSTITUTE(F$1,"standard",""),"|Float","")&amp;IF(OR($L374=TRUE,$A374=0,MOD($A374,ChapterTable!$R$20)&lt;&gt;0),"","보스")&amp;"인게임누적곱배수",ChapterTable!$R:$S,2,0)^D374
    +VLOOKUP(SUBSTITUTE(SUBSTITUTE(F$1,"standard",""),"|Float","")&amp;IF(OR($L374=TRUE,$A374=0,MOD($A374,ChapterTable!$R$20)&lt;&gt;0),"","보스")&amp;"인게임누적합배수",ChapterTable!$R:$S,2,0)*D374)
  )
  )
  )
)</f>
        <v>982.44140624999989</v>
      </c>
      <c r="G374" t="s">
        <v>715</v>
      </c>
      <c r="J374" t="str">
        <f>IF(ISBLANK(I374),"",
IFERROR(VLOOKUP(I374,[1]StringTable!$1:$1048576,MATCH("kor|String",[1]StringTable!$1:$1,0),0),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44"/>
        <v>0.33333333333333331</v>
      </c>
      <c r="AJ374">
        <f t="shared" si="42"/>
        <v>0.395555555</v>
      </c>
      <c r="AK374">
        <f t="shared" si="43"/>
        <v>1</v>
      </c>
      <c r="AL374">
        <v>0</v>
      </c>
    </row>
    <row r="375" spans="1:38" x14ac:dyDescent="0.3">
      <c r="A375">
        <v>8</v>
      </c>
      <c r="B375">
        <v>29</v>
      </c>
      <c r="C375">
        <f>IF(OR($L375=TRUE,$A375=0,MOD($A375,ChapterTable!$R$20)&lt;&gt;0),
MAX(0,INT(($B375+ChapterTable!$P$26+VLOOKUP(SUBSTITUTE(C$1,"성장단계","")&amp;"단계오프셋",ChapterTable!$R:$S,2,0))/ChapterTable!$P$23)),
MAX(0,INT(($B375+ChapterTable!$R$26+VLOOKUP(SUBSTITUTE(C$1,"성장단계","")&amp;"보스단계오프셋",ChapterTable!$R:$S,2,0))/ChapterTable!$R$23)))</f>
        <v>3</v>
      </c>
      <c r="D375">
        <f>IF(OR($L375=TRUE,$A375=0,MOD($A375,ChapterTable!$R$20)&lt;&gt;0),
MAX(0,INT(($B375+ChapterTable!$P$26+VLOOKUP(SUBSTITUTE(D$1,"성장단계","")&amp;"단계오프셋",ChapterTable!$R:$S,2,0))/ChapterTable!$P$23)),
MAX(0,INT(($B375+ChapterTable!$R$26+VLOOKUP(SUBSTITUTE(D$1,"성장단계","")&amp;"보스단계오프셋",ChapterTable!$R:$S,2,0))/ChapterTable!$R$23)))</f>
        <v>2</v>
      </c>
      <c r="E375" s="1">
        <f ca="1">IF(AND($A375=0,$B375=1),
    VLOOKUP(1,ChapterTable!$1:$1048576,MATCH("최종"&amp;SUBSTITUTE(SUBSTITUTE(E$1,"standard",""),"|Float",""),ChapterTable!$1:$1,0),0)*ChapterTable!$P$17,
  IF(AND($A375=0,$B375=0),
    E376,
  IF($B375=0,
    VLOOKUP($A375,ChapterTable!$1:$1048576,MATCH("최종"&amp;SUBSTITUTE(SUBSTITUTE(E$1,"standard",""),"|Float",""),ChapterTable!$1:$1,0),0),
  IF($B375=1,
    IF($L375=FALSE,
      VLOOKUP($A375,ChapterTable!$1:$1048576,MATCH("최종"&amp;SUBSTITUTE(SUBSTITUTE(E$1,"standard",""),"|Float",""),ChapterTable!$1:$1,0),0),
      VLOOKUP($A375-ChapterTable!$P$11,ChapterTable!$1:$1048576,MATCH("최종"&amp;SUBSTITUTE(SUBSTITUTE(E$1,"standard",""),"|Float",""),ChapterTable!$1:$1,0),0)*ChapterTable!$P$14
    ),
  OFFSET(E375,-$B375+IF($L375,1,0),0)*IF($B375&gt;OFFSET($B375,1,0),ChapterTable!$R$17,1)*
    (VLOOKUP(SUBSTITUTE(SUBSTITUTE(E$1,"standard",""),"|Float","")&amp;IF(OR($L375=TRUE,$A375=0,MOD($A375,ChapterTable!$R$20)&lt;&gt;0),"","보스")&amp;"인게임누적곱배수",ChapterTable!$R:$S,2,0)^C375
    +VLOOKUP(SUBSTITUTE(SUBSTITUTE(E$1,"standard",""),"|Float","")&amp;IF(OR($L375=TRUE,$A375=0,MOD($A375,ChapterTable!$R$20)&lt;&gt;0),"","보스")&amp;"인게임누적합배수",ChapterTable!$R:$S,2,0)*C375)
  )
  )
  )
)</f>
        <v>3280.5</v>
      </c>
      <c r="F375" s="1">
        <f ca="1">IF(AND($A375=0,$B375=1),
    VLOOKUP(1,ChapterTable!$1:$1048576,MATCH("최종"&amp;SUBSTITUTE(SUBSTITUTE(F$1,"standard",""),"|Float",""),ChapterTable!$1:$1,0),0)*ChapterTable!$P$17,
  IF(AND($A375=0,$B375=0),
    F376,
  IF($B375=0,
    VLOOKUP($A375,ChapterTable!$1:$1048576,MATCH("최종"&amp;SUBSTITUTE(SUBSTITUTE(F$1,"standard",""),"|Float",""),ChapterTable!$1:$1,0),0),
  IF($B375=1,
    IF($L375=FALSE,
      VLOOKUP($A375,ChapterTable!$1:$1048576,MATCH("최종"&amp;SUBSTITUTE(SUBSTITUTE(F$1,"standard",""),"|Float",""),ChapterTable!$1:$1,0),0),
      VLOOKUP($A375-ChapterTable!$P$11,ChapterTable!$1:$1048576,MATCH("최종"&amp;SUBSTITUTE(SUBSTITUTE(F$1,"standard",""),"|Float",""),ChapterTable!$1:$1,0),0)*ChapterTable!$P$14
    ),
  OFFSET(F375,-$B375+IF($L375,1,0),0)*
    (VLOOKUP(SUBSTITUTE(SUBSTITUTE(F$1,"standard",""),"|Float","")&amp;IF(OR($L375=TRUE,$A375=0,MOD($A375,ChapterTable!$R$20)&lt;&gt;0),"","보스")&amp;"인게임누적곱배수",ChapterTable!$R:$S,2,0)^D375
    +VLOOKUP(SUBSTITUTE(SUBSTITUTE(F$1,"standard",""),"|Float","")&amp;IF(OR($L375=TRUE,$A375=0,MOD($A375,ChapterTable!$R$20)&lt;&gt;0),"","보스")&amp;"인게임누적합배수",ChapterTable!$R:$S,2,0)*D375)
  )
  )
  )
)</f>
        <v>982.44140624999989</v>
      </c>
      <c r="G375" t="s">
        <v>715</v>
      </c>
      <c r="J375" t="str">
        <f>IF(ISBLANK(I375),"",
IFERROR(VLOOKUP(I375,[1]StringTable!$1:$1048576,MATCH("kor|String",[1]StringTable!$1:$1,0),0),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44"/>
        <v>0.33333333333333331</v>
      </c>
      <c r="AJ375">
        <f t="shared" si="42"/>
        <v>0.395555555</v>
      </c>
      <c r="AK375">
        <f t="shared" si="43"/>
        <v>1</v>
      </c>
      <c r="AL375">
        <v>0</v>
      </c>
    </row>
    <row r="376" spans="1:38" x14ac:dyDescent="0.3">
      <c r="A376">
        <v>8</v>
      </c>
      <c r="B376">
        <v>30</v>
      </c>
      <c r="C376">
        <f>IF(OR($L376=TRUE,$A376=0,MOD($A376,ChapterTable!$R$20)&lt;&gt;0),
MAX(0,INT(($B376+ChapterTable!$P$26+VLOOKUP(SUBSTITUTE(C$1,"성장단계","")&amp;"단계오프셋",ChapterTable!$R:$S,2,0))/ChapterTable!$P$23)),
MAX(0,INT(($B376+ChapterTable!$R$26+VLOOKUP(SUBSTITUTE(C$1,"성장단계","")&amp;"보스단계오프셋",ChapterTable!$R:$S,2,0))/ChapterTable!$R$23)))</f>
        <v>3</v>
      </c>
      <c r="D376">
        <f>IF(OR($L376=TRUE,$A376=0,MOD($A376,ChapterTable!$R$20)&lt;&gt;0),
MAX(0,INT(($B376+ChapterTable!$P$26+VLOOKUP(SUBSTITUTE(D$1,"성장단계","")&amp;"단계오프셋",ChapterTable!$R:$S,2,0))/ChapterTable!$P$23)),
MAX(0,INT(($B376+ChapterTable!$R$26+VLOOKUP(SUBSTITUTE(D$1,"성장단계","")&amp;"보스단계오프셋",ChapterTable!$R:$S,2,0))/ChapterTable!$R$23)))</f>
        <v>2</v>
      </c>
      <c r="E376" s="1">
        <f ca="1">IF(AND($A376=0,$B376=1),
    VLOOKUP(1,ChapterTable!$1:$1048576,MATCH("최종"&amp;SUBSTITUTE(SUBSTITUTE(E$1,"standard",""),"|Float",""),ChapterTable!$1:$1,0),0)*ChapterTable!$P$17,
  IF(AND($A376=0,$B376=0),
    E377,
  IF($B376=0,
    VLOOKUP($A376,ChapterTable!$1:$1048576,MATCH("최종"&amp;SUBSTITUTE(SUBSTITUTE(E$1,"standard",""),"|Float",""),ChapterTable!$1:$1,0),0),
  IF($B376=1,
    IF($L376=FALSE,
      VLOOKUP($A376,ChapterTable!$1:$1048576,MATCH("최종"&amp;SUBSTITUTE(SUBSTITUTE(E$1,"standard",""),"|Float",""),ChapterTable!$1:$1,0),0),
      VLOOKUP($A376-ChapterTable!$P$11,ChapterTable!$1:$1048576,MATCH("최종"&amp;SUBSTITUTE(SUBSTITUTE(E$1,"standard",""),"|Float",""),ChapterTable!$1:$1,0),0)*ChapterTable!$P$14
    ),
  OFFSET(E376,-$B376+IF($L376,1,0),0)*IF($B376&gt;OFFSET($B376,1,0),ChapterTable!$R$17,1)*
    (VLOOKUP(SUBSTITUTE(SUBSTITUTE(E$1,"standard",""),"|Float","")&amp;IF(OR($L376=TRUE,$A376=0,MOD($A376,ChapterTable!$R$20)&lt;&gt;0),"","보스")&amp;"인게임누적곱배수",ChapterTable!$R:$S,2,0)^C376
    +VLOOKUP(SUBSTITUTE(SUBSTITUTE(E$1,"standard",""),"|Float","")&amp;IF(OR($L376=TRUE,$A376=0,MOD($A376,ChapterTable!$R$20)&lt;&gt;0),"","보스")&amp;"인게임누적합배수",ChapterTable!$R:$S,2,0)*C376)
  )
  )
  )
)</f>
        <v>3280.5</v>
      </c>
      <c r="F376" s="1">
        <f ca="1">IF(AND($A376=0,$B376=1),
    VLOOKUP(1,ChapterTable!$1:$1048576,MATCH("최종"&amp;SUBSTITUTE(SUBSTITUTE(F$1,"standard",""),"|Float",""),ChapterTable!$1:$1,0),0)*ChapterTable!$P$17,
  IF(AND($A376=0,$B376=0),
    F377,
  IF($B376=0,
    VLOOKUP($A376,ChapterTable!$1:$1048576,MATCH("최종"&amp;SUBSTITUTE(SUBSTITUTE(F$1,"standard",""),"|Float",""),ChapterTable!$1:$1,0),0),
  IF($B376=1,
    IF($L376=FALSE,
      VLOOKUP($A376,ChapterTable!$1:$1048576,MATCH("최종"&amp;SUBSTITUTE(SUBSTITUTE(F$1,"standard",""),"|Float",""),ChapterTable!$1:$1,0),0),
      VLOOKUP($A376-ChapterTable!$P$11,ChapterTable!$1:$1048576,MATCH("최종"&amp;SUBSTITUTE(SUBSTITUTE(F$1,"standard",""),"|Float",""),ChapterTable!$1:$1,0),0)*ChapterTable!$P$14
    ),
  OFFSET(F376,-$B376+IF($L376,1,0),0)*
    (VLOOKUP(SUBSTITUTE(SUBSTITUTE(F$1,"standard",""),"|Float","")&amp;IF(OR($L376=TRUE,$A376=0,MOD($A376,ChapterTable!$R$20)&lt;&gt;0),"","보스")&amp;"인게임누적곱배수",ChapterTable!$R:$S,2,0)^D376
    +VLOOKUP(SUBSTITUTE(SUBSTITUTE(F$1,"standard",""),"|Float","")&amp;IF(OR($L376=TRUE,$A376=0,MOD($A376,ChapterTable!$R$20)&lt;&gt;0),"","보스")&amp;"인게임누적합배수",ChapterTable!$R:$S,2,0)*D376)
  )
  )
  )
)</f>
        <v>982.44140624999989</v>
      </c>
      <c r="G376" t="s">
        <v>715</v>
      </c>
      <c r="J376" t="str">
        <f>IF(ISBLANK(I376),"",
IFERROR(VLOOKUP(I376,[1]StringTable!$1:$1048576,MATCH("kor|String",[1]StringTable!$1:$1,0),0),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44"/>
        <v>0.33333333333333331</v>
      </c>
      <c r="AJ376">
        <f t="shared" si="42"/>
        <v>1</v>
      </c>
      <c r="AK376">
        <f t="shared" si="43"/>
        <v>3</v>
      </c>
      <c r="AL376">
        <v>0</v>
      </c>
    </row>
    <row r="377" spans="1:38" x14ac:dyDescent="0.3">
      <c r="A377">
        <v>8</v>
      </c>
      <c r="B377">
        <v>31</v>
      </c>
      <c r="C377">
        <f>IF(OR($L377=TRUE,$A377=0,MOD($A377,ChapterTable!$R$20)&lt;&gt;0),
MAX(0,INT(($B377+ChapterTable!$P$26+VLOOKUP(SUBSTITUTE(C$1,"성장단계","")&amp;"단계오프셋",ChapterTable!$R:$S,2,0))/ChapterTable!$P$23)),
MAX(0,INT(($B377+ChapterTable!$R$26+VLOOKUP(SUBSTITUTE(C$1,"성장단계","")&amp;"보스단계오프셋",ChapterTable!$R:$S,2,0))/ChapterTable!$R$23)))</f>
        <v>3</v>
      </c>
      <c r="D377">
        <f>IF(OR($L377=TRUE,$A377=0,MOD($A377,ChapterTable!$R$20)&lt;&gt;0),
MAX(0,INT(($B377+ChapterTable!$P$26+VLOOKUP(SUBSTITUTE(D$1,"성장단계","")&amp;"단계오프셋",ChapterTable!$R:$S,2,0))/ChapterTable!$P$23)),
MAX(0,INT(($B377+ChapterTable!$R$26+VLOOKUP(SUBSTITUTE(D$1,"성장단계","")&amp;"보스단계오프셋",ChapterTable!$R:$S,2,0))/ChapterTable!$R$23)))</f>
        <v>3</v>
      </c>
      <c r="E377" s="1">
        <f ca="1">IF(AND($A377=0,$B377=1),
    VLOOKUP(1,ChapterTable!$1:$1048576,MATCH("최종"&amp;SUBSTITUTE(SUBSTITUTE(E$1,"standard",""),"|Float",""),ChapterTable!$1:$1,0),0)*ChapterTable!$P$17,
  IF(AND($A377=0,$B377=0),
    E378,
  IF($B377=0,
    VLOOKUP($A377,ChapterTable!$1:$1048576,MATCH("최종"&amp;SUBSTITUTE(SUBSTITUTE(E$1,"standard",""),"|Float",""),ChapterTable!$1:$1,0),0),
  IF($B377=1,
    IF($L377=FALSE,
      VLOOKUP($A377,ChapterTable!$1:$1048576,MATCH("최종"&amp;SUBSTITUTE(SUBSTITUTE(E$1,"standard",""),"|Float",""),ChapterTable!$1:$1,0),0),
      VLOOKUP($A377-ChapterTable!$P$11,ChapterTable!$1:$1048576,MATCH("최종"&amp;SUBSTITUTE(SUBSTITUTE(E$1,"standard",""),"|Float",""),ChapterTable!$1:$1,0),0)*ChapterTable!$P$14
    ),
  OFFSET(E377,-$B377+IF($L377,1,0),0)*IF($B377&gt;OFFSET($B377,1,0),ChapterTable!$R$17,1)*
    (VLOOKUP(SUBSTITUTE(SUBSTITUTE(E$1,"standard",""),"|Float","")&amp;IF(OR($L377=TRUE,$A377=0,MOD($A377,ChapterTable!$R$20)&lt;&gt;0),"","보스")&amp;"인게임누적곱배수",ChapterTable!$R:$S,2,0)^C377
    +VLOOKUP(SUBSTITUTE(SUBSTITUTE(E$1,"standard",""),"|Float","")&amp;IF(OR($L377=TRUE,$A377=0,MOD($A377,ChapterTable!$R$20)&lt;&gt;0),"","보스")&amp;"인게임누적합배수",ChapterTable!$R:$S,2,0)*C377)
  )
  )
  )
)</f>
        <v>3280.5</v>
      </c>
      <c r="F377" s="1">
        <f ca="1">IF(AND($A377=0,$B377=1),
    VLOOKUP(1,ChapterTable!$1:$1048576,MATCH("최종"&amp;SUBSTITUTE(SUBSTITUTE(F$1,"standard",""),"|Float",""),ChapterTable!$1:$1,0),0)*ChapterTable!$P$17,
  IF(AND($A377=0,$B377=0),
    F378,
  IF($B377=0,
    VLOOKUP($A377,ChapterTable!$1:$1048576,MATCH("최종"&amp;SUBSTITUTE(SUBSTITUTE(F$1,"standard",""),"|Float",""),ChapterTable!$1:$1,0),0),
  IF($B377=1,
    IF($L377=FALSE,
      VLOOKUP($A377,ChapterTable!$1:$1048576,MATCH("최종"&amp;SUBSTITUTE(SUBSTITUTE(F$1,"standard",""),"|Float",""),ChapterTable!$1:$1,0),0),
      VLOOKUP($A377-ChapterTable!$P$11,ChapterTable!$1:$1048576,MATCH("최종"&amp;SUBSTITUTE(SUBSTITUTE(F$1,"standard",""),"|Float",""),ChapterTable!$1:$1,0),0)*ChapterTable!$P$14
    ),
  OFFSET(F377,-$B377+IF($L377,1,0),0)*
    (VLOOKUP(SUBSTITUTE(SUBSTITUTE(F$1,"standard",""),"|Float","")&amp;IF(OR($L377=TRUE,$A377=0,MOD($A377,ChapterTable!$R$20)&lt;&gt;0),"","보스")&amp;"인게임누적곱배수",ChapterTable!$R:$S,2,0)^D377
    +VLOOKUP(SUBSTITUTE(SUBSTITUTE(F$1,"standard",""),"|Float","")&amp;IF(OR($L377=TRUE,$A377=0,MOD($A377,ChapterTable!$R$20)&lt;&gt;0),"","보스")&amp;"인게임누적합배수",ChapterTable!$R:$S,2,0)*D377)
  )
  )
  )
)</f>
        <v>1046.513671875</v>
      </c>
      <c r="G377" t="s">
        <v>715</v>
      </c>
      <c r="J377" t="str">
        <f>IF(ISBLANK(I377),"",
IFERROR(VLOOKUP(I377,[1]StringTable!$1:$1048576,MATCH("kor|String",[1]StringTable!$1:$1,0),0),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44"/>
        <v>0.25</v>
      </c>
      <c r="AJ377">
        <f t="shared" si="42"/>
        <v>0.32</v>
      </c>
      <c r="AK377">
        <f t="shared" si="43"/>
        <v>1</v>
      </c>
      <c r="AL377">
        <v>0</v>
      </c>
    </row>
    <row r="378" spans="1:38" x14ac:dyDescent="0.3">
      <c r="A378">
        <v>8</v>
      </c>
      <c r="B378">
        <v>32</v>
      </c>
      <c r="C378">
        <f>IF(OR($L378=TRUE,$A378=0,MOD($A378,ChapterTable!$R$20)&lt;&gt;0),
MAX(0,INT(($B378+ChapterTable!$P$26+VLOOKUP(SUBSTITUTE(C$1,"성장단계","")&amp;"단계오프셋",ChapterTable!$R:$S,2,0))/ChapterTable!$P$23)),
MAX(0,INT(($B378+ChapterTable!$R$26+VLOOKUP(SUBSTITUTE(C$1,"성장단계","")&amp;"보스단계오프셋",ChapterTable!$R:$S,2,0))/ChapterTable!$R$23)))</f>
        <v>3</v>
      </c>
      <c r="D378">
        <f>IF(OR($L378=TRUE,$A378=0,MOD($A378,ChapterTable!$R$20)&lt;&gt;0),
MAX(0,INT(($B378+ChapterTable!$P$26+VLOOKUP(SUBSTITUTE(D$1,"성장단계","")&amp;"단계오프셋",ChapterTable!$R:$S,2,0))/ChapterTable!$P$23)),
MAX(0,INT(($B378+ChapterTable!$R$26+VLOOKUP(SUBSTITUTE(D$1,"성장단계","")&amp;"보스단계오프셋",ChapterTable!$R:$S,2,0))/ChapterTable!$R$23)))</f>
        <v>3</v>
      </c>
      <c r="E378" s="1">
        <f ca="1">IF(AND($A378=0,$B378=1),
    VLOOKUP(1,ChapterTable!$1:$1048576,MATCH("최종"&amp;SUBSTITUTE(SUBSTITUTE(E$1,"standard",""),"|Float",""),ChapterTable!$1:$1,0),0)*ChapterTable!$P$17,
  IF(AND($A378=0,$B378=0),
    E379,
  IF($B378=0,
    VLOOKUP($A378,ChapterTable!$1:$1048576,MATCH("최종"&amp;SUBSTITUTE(SUBSTITUTE(E$1,"standard",""),"|Float",""),ChapterTable!$1:$1,0),0),
  IF($B378=1,
    IF($L378=FALSE,
      VLOOKUP($A378,ChapterTable!$1:$1048576,MATCH("최종"&amp;SUBSTITUTE(SUBSTITUTE(E$1,"standard",""),"|Float",""),ChapterTable!$1:$1,0),0),
      VLOOKUP($A378-ChapterTable!$P$11,ChapterTable!$1:$1048576,MATCH("최종"&amp;SUBSTITUTE(SUBSTITUTE(E$1,"standard",""),"|Float",""),ChapterTable!$1:$1,0),0)*ChapterTable!$P$14
    ),
  OFFSET(E378,-$B378+IF($L378,1,0),0)*IF($B378&gt;OFFSET($B378,1,0),ChapterTable!$R$17,1)*
    (VLOOKUP(SUBSTITUTE(SUBSTITUTE(E$1,"standard",""),"|Float","")&amp;IF(OR($L378=TRUE,$A378=0,MOD($A378,ChapterTable!$R$20)&lt;&gt;0),"","보스")&amp;"인게임누적곱배수",ChapterTable!$R:$S,2,0)^C378
    +VLOOKUP(SUBSTITUTE(SUBSTITUTE(E$1,"standard",""),"|Float","")&amp;IF(OR($L378=TRUE,$A378=0,MOD($A378,ChapterTable!$R$20)&lt;&gt;0),"","보스")&amp;"인게임누적합배수",ChapterTable!$R:$S,2,0)*C378)
  )
  )
  )
)</f>
        <v>3280.5</v>
      </c>
      <c r="F378" s="1">
        <f ca="1">IF(AND($A378=0,$B378=1),
    VLOOKUP(1,ChapterTable!$1:$1048576,MATCH("최종"&amp;SUBSTITUTE(SUBSTITUTE(F$1,"standard",""),"|Float",""),ChapterTable!$1:$1,0),0)*ChapterTable!$P$17,
  IF(AND($A378=0,$B378=0),
    F379,
  IF($B378=0,
    VLOOKUP($A378,ChapterTable!$1:$1048576,MATCH("최종"&amp;SUBSTITUTE(SUBSTITUTE(F$1,"standard",""),"|Float",""),ChapterTable!$1:$1,0),0),
  IF($B378=1,
    IF($L378=FALSE,
      VLOOKUP($A378,ChapterTable!$1:$1048576,MATCH("최종"&amp;SUBSTITUTE(SUBSTITUTE(F$1,"standard",""),"|Float",""),ChapterTable!$1:$1,0),0),
      VLOOKUP($A378-ChapterTable!$P$11,ChapterTable!$1:$1048576,MATCH("최종"&amp;SUBSTITUTE(SUBSTITUTE(F$1,"standard",""),"|Float",""),ChapterTable!$1:$1,0),0)*ChapterTable!$P$14
    ),
  OFFSET(F378,-$B378+IF($L378,1,0),0)*
    (VLOOKUP(SUBSTITUTE(SUBSTITUTE(F$1,"standard",""),"|Float","")&amp;IF(OR($L378=TRUE,$A378=0,MOD($A378,ChapterTable!$R$20)&lt;&gt;0),"","보스")&amp;"인게임누적곱배수",ChapterTable!$R:$S,2,0)^D378
    +VLOOKUP(SUBSTITUTE(SUBSTITUTE(F$1,"standard",""),"|Float","")&amp;IF(OR($L378=TRUE,$A378=0,MOD($A378,ChapterTable!$R$20)&lt;&gt;0),"","보스")&amp;"인게임누적합배수",ChapterTable!$R:$S,2,0)*D378)
  )
  )
  )
)</f>
        <v>1046.513671875</v>
      </c>
      <c r="G378" t="s">
        <v>715</v>
      </c>
      <c r="J378" t="str">
        <f>IF(ISBLANK(I378),"",
IFERROR(VLOOKUP(I378,[1]StringTable!$1:$1048576,MATCH("kor|String",[1]StringTable!$1:$1,0),0),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44"/>
        <v>0.25</v>
      </c>
      <c r="AJ378">
        <f t="shared" si="42"/>
        <v>0.32</v>
      </c>
      <c r="AK378">
        <f t="shared" si="43"/>
        <v>1</v>
      </c>
      <c r="AL378">
        <v>0</v>
      </c>
    </row>
    <row r="379" spans="1:38" x14ac:dyDescent="0.3">
      <c r="A379">
        <v>8</v>
      </c>
      <c r="B379">
        <v>33</v>
      </c>
      <c r="C379">
        <f>IF(OR($L379=TRUE,$A379=0,MOD($A379,ChapterTable!$R$20)&lt;&gt;0),
MAX(0,INT(($B379+ChapterTable!$P$26+VLOOKUP(SUBSTITUTE(C$1,"성장단계","")&amp;"단계오프셋",ChapterTable!$R:$S,2,0))/ChapterTable!$P$23)),
MAX(0,INT(($B379+ChapterTable!$R$26+VLOOKUP(SUBSTITUTE(C$1,"성장단계","")&amp;"보스단계오프셋",ChapterTable!$R:$S,2,0))/ChapterTable!$R$23)))</f>
        <v>3</v>
      </c>
      <c r="D379">
        <f>IF(OR($L379=TRUE,$A379=0,MOD($A379,ChapterTable!$R$20)&lt;&gt;0),
MAX(0,INT(($B379+ChapterTable!$P$26+VLOOKUP(SUBSTITUTE(D$1,"성장단계","")&amp;"단계오프셋",ChapterTable!$R:$S,2,0))/ChapterTable!$P$23)),
MAX(0,INT(($B379+ChapterTable!$R$26+VLOOKUP(SUBSTITUTE(D$1,"성장단계","")&amp;"보스단계오프셋",ChapterTable!$R:$S,2,0))/ChapterTable!$R$23)))</f>
        <v>3</v>
      </c>
      <c r="E379" s="1">
        <f ca="1">IF(AND($A379=0,$B379=1),
    VLOOKUP(1,ChapterTable!$1:$1048576,MATCH("최종"&amp;SUBSTITUTE(SUBSTITUTE(E$1,"standard",""),"|Float",""),ChapterTable!$1:$1,0),0)*ChapterTable!$P$17,
  IF(AND($A379=0,$B379=0),
    E380,
  IF($B379=0,
    VLOOKUP($A379,ChapterTable!$1:$1048576,MATCH("최종"&amp;SUBSTITUTE(SUBSTITUTE(E$1,"standard",""),"|Float",""),ChapterTable!$1:$1,0),0),
  IF($B379=1,
    IF($L379=FALSE,
      VLOOKUP($A379,ChapterTable!$1:$1048576,MATCH("최종"&amp;SUBSTITUTE(SUBSTITUTE(E$1,"standard",""),"|Float",""),ChapterTable!$1:$1,0),0),
      VLOOKUP($A379-ChapterTable!$P$11,ChapterTable!$1:$1048576,MATCH("최종"&amp;SUBSTITUTE(SUBSTITUTE(E$1,"standard",""),"|Float",""),ChapterTable!$1:$1,0),0)*ChapterTable!$P$14
    ),
  OFFSET(E379,-$B379+IF($L379,1,0),0)*IF($B379&gt;OFFSET($B379,1,0),ChapterTable!$R$17,1)*
    (VLOOKUP(SUBSTITUTE(SUBSTITUTE(E$1,"standard",""),"|Float","")&amp;IF(OR($L379=TRUE,$A379=0,MOD($A379,ChapterTable!$R$20)&lt;&gt;0),"","보스")&amp;"인게임누적곱배수",ChapterTable!$R:$S,2,0)^C379
    +VLOOKUP(SUBSTITUTE(SUBSTITUTE(E$1,"standard",""),"|Float","")&amp;IF(OR($L379=TRUE,$A379=0,MOD($A379,ChapterTable!$R$20)&lt;&gt;0),"","보스")&amp;"인게임누적합배수",ChapterTable!$R:$S,2,0)*C379)
  )
  )
  )
)</f>
        <v>3280.5</v>
      </c>
      <c r="F379" s="1">
        <f ca="1">IF(AND($A379=0,$B379=1),
    VLOOKUP(1,ChapterTable!$1:$1048576,MATCH("최종"&amp;SUBSTITUTE(SUBSTITUTE(F$1,"standard",""),"|Float",""),ChapterTable!$1:$1,0),0)*ChapterTable!$P$17,
  IF(AND($A379=0,$B379=0),
    F380,
  IF($B379=0,
    VLOOKUP($A379,ChapterTable!$1:$1048576,MATCH("최종"&amp;SUBSTITUTE(SUBSTITUTE(F$1,"standard",""),"|Float",""),ChapterTable!$1:$1,0),0),
  IF($B379=1,
    IF($L379=FALSE,
      VLOOKUP($A379,ChapterTable!$1:$1048576,MATCH("최종"&amp;SUBSTITUTE(SUBSTITUTE(F$1,"standard",""),"|Float",""),ChapterTable!$1:$1,0),0),
      VLOOKUP($A379-ChapterTable!$P$11,ChapterTable!$1:$1048576,MATCH("최종"&amp;SUBSTITUTE(SUBSTITUTE(F$1,"standard",""),"|Float",""),ChapterTable!$1:$1,0),0)*ChapterTable!$P$14
    ),
  OFFSET(F379,-$B379+IF($L379,1,0),0)*
    (VLOOKUP(SUBSTITUTE(SUBSTITUTE(F$1,"standard",""),"|Float","")&amp;IF(OR($L379=TRUE,$A379=0,MOD($A379,ChapterTable!$R$20)&lt;&gt;0),"","보스")&amp;"인게임누적곱배수",ChapterTable!$R:$S,2,0)^D379
    +VLOOKUP(SUBSTITUTE(SUBSTITUTE(F$1,"standard",""),"|Float","")&amp;IF(OR($L379=TRUE,$A379=0,MOD($A379,ChapterTable!$R$20)&lt;&gt;0),"","보스")&amp;"인게임누적합배수",ChapterTable!$R:$S,2,0)*D379)
  )
  )
  )
)</f>
        <v>1046.513671875</v>
      </c>
      <c r="G379" t="s">
        <v>715</v>
      </c>
      <c r="J379" t="str">
        <f>IF(ISBLANK(I379),"",
IFERROR(VLOOKUP(I379,[1]StringTable!$1:$1048576,MATCH("kor|String",[1]StringTable!$1:$1,0),0),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44"/>
        <v>0.25</v>
      </c>
      <c r="AJ379">
        <f t="shared" si="42"/>
        <v>0.32</v>
      </c>
      <c r="AK379">
        <f t="shared" si="43"/>
        <v>1</v>
      </c>
      <c r="AL379">
        <v>0</v>
      </c>
    </row>
    <row r="380" spans="1:38" x14ac:dyDescent="0.3">
      <c r="A380">
        <v>8</v>
      </c>
      <c r="B380">
        <v>34</v>
      </c>
      <c r="C380">
        <f>IF(OR($L380=TRUE,$A380=0,MOD($A380,ChapterTable!$R$20)&lt;&gt;0),
MAX(0,INT(($B380+ChapterTable!$P$26+VLOOKUP(SUBSTITUTE(C$1,"성장단계","")&amp;"단계오프셋",ChapterTable!$R:$S,2,0))/ChapterTable!$P$23)),
MAX(0,INT(($B380+ChapterTable!$R$26+VLOOKUP(SUBSTITUTE(C$1,"성장단계","")&amp;"보스단계오프셋",ChapterTable!$R:$S,2,0))/ChapterTable!$R$23)))</f>
        <v>3</v>
      </c>
      <c r="D380">
        <f>IF(OR($L380=TRUE,$A380=0,MOD($A380,ChapterTable!$R$20)&lt;&gt;0),
MAX(0,INT(($B380+ChapterTable!$P$26+VLOOKUP(SUBSTITUTE(D$1,"성장단계","")&amp;"단계오프셋",ChapterTable!$R:$S,2,0))/ChapterTable!$P$23)),
MAX(0,INT(($B380+ChapterTable!$R$26+VLOOKUP(SUBSTITUTE(D$1,"성장단계","")&amp;"보스단계오프셋",ChapterTable!$R:$S,2,0))/ChapterTable!$R$23)))</f>
        <v>3</v>
      </c>
      <c r="E380" s="1">
        <f ca="1">IF(AND($A380=0,$B380=1),
    VLOOKUP(1,ChapterTable!$1:$1048576,MATCH("최종"&amp;SUBSTITUTE(SUBSTITUTE(E$1,"standard",""),"|Float",""),ChapterTable!$1:$1,0),0)*ChapterTable!$P$17,
  IF(AND($A380=0,$B380=0),
    E381,
  IF($B380=0,
    VLOOKUP($A380,ChapterTable!$1:$1048576,MATCH("최종"&amp;SUBSTITUTE(SUBSTITUTE(E$1,"standard",""),"|Float",""),ChapterTable!$1:$1,0),0),
  IF($B380=1,
    IF($L380=FALSE,
      VLOOKUP($A380,ChapterTable!$1:$1048576,MATCH("최종"&amp;SUBSTITUTE(SUBSTITUTE(E$1,"standard",""),"|Float",""),ChapterTable!$1:$1,0),0),
      VLOOKUP($A380-ChapterTable!$P$11,ChapterTable!$1:$1048576,MATCH("최종"&amp;SUBSTITUTE(SUBSTITUTE(E$1,"standard",""),"|Float",""),ChapterTable!$1:$1,0),0)*ChapterTable!$P$14
    ),
  OFFSET(E380,-$B380+IF($L380,1,0),0)*IF($B380&gt;OFFSET($B380,1,0),ChapterTable!$R$17,1)*
    (VLOOKUP(SUBSTITUTE(SUBSTITUTE(E$1,"standard",""),"|Float","")&amp;IF(OR($L380=TRUE,$A380=0,MOD($A380,ChapterTable!$R$20)&lt;&gt;0),"","보스")&amp;"인게임누적곱배수",ChapterTable!$R:$S,2,0)^C380
    +VLOOKUP(SUBSTITUTE(SUBSTITUTE(E$1,"standard",""),"|Float","")&amp;IF(OR($L380=TRUE,$A380=0,MOD($A380,ChapterTable!$R$20)&lt;&gt;0),"","보스")&amp;"인게임누적합배수",ChapterTable!$R:$S,2,0)*C380)
  )
  )
  )
)</f>
        <v>3280.5</v>
      </c>
      <c r="F380" s="1">
        <f ca="1">IF(AND($A380=0,$B380=1),
    VLOOKUP(1,ChapterTable!$1:$1048576,MATCH("최종"&amp;SUBSTITUTE(SUBSTITUTE(F$1,"standard",""),"|Float",""),ChapterTable!$1:$1,0),0)*ChapterTable!$P$17,
  IF(AND($A380=0,$B380=0),
    F381,
  IF($B380=0,
    VLOOKUP($A380,ChapterTable!$1:$1048576,MATCH("최종"&amp;SUBSTITUTE(SUBSTITUTE(F$1,"standard",""),"|Float",""),ChapterTable!$1:$1,0),0),
  IF($B380=1,
    IF($L380=FALSE,
      VLOOKUP($A380,ChapterTable!$1:$1048576,MATCH("최종"&amp;SUBSTITUTE(SUBSTITUTE(F$1,"standard",""),"|Float",""),ChapterTable!$1:$1,0),0),
      VLOOKUP($A380-ChapterTable!$P$11,ChapterTable!$1:$1048576,MATCH("최종"&amp;SUBSTITUTE(SUBSTITUTE(F$1,"standard",""),"|Float",""),ChapterTable!$1:$1,0),0)*ChapterTable!$P$14
    ),
  OFFSET(F380,-$B380+IF($L380,1,0),0)*
    (VLOOKUP(SUBSTITUTE(SUBSTITUTE(F$1,"standard",""),"|Float","")&amp;IF(OR($L380=TRUE,$A380=0,MOD($A380,ChapterTable!$R$20)&lt;&gt;0),"","보스")&amp;"인게임누적곱배수",ChapterTable!$R:$S,2,0)^D380
    +VLOOKUP(SUBSTITUTE(SUBSTITUTE(F$1,"standard",""),"|Float","")&amp;IF(OR($L380=TRUE,$A380=0,MOD($A380,ChapterTable!$R$20)&lt;&gt;0),"","보스")&amp;"인게임누적합배수",ChapterTable!$R:$S,2,0)*D380)
  )
  )
  )
)</f>
        <v>1046.513671875</v>
      </c>
      <c r="G380" t="s">
        <v>715</v>
      </c>
      <c r="J380" t="str">
        <f>IF(ISBLANK(I380),"",
IFERROR(VLOOKUP(I380,[1]StringTable!$1:$1048576,MATCH("kor|String",[1]StringTable!$1:$1,0),0),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44"/>
        <v>0.25</v>
      </c>
      <c r="AJ380">
        <f t="shared" si="42"/>
        <v>0.32</v>
      </c>
      <c r="AK380">
        <f t="shared" si="43"/>
        <v>1</v>
      </c>
      <c r="AL380">
        <v>0</v>
      </c>
    </row>
    <row r="381" spans="1:38" x14ac:dyDescent="0.3">
      <c r="A381">
        <v>8</v>
      </c>
      <c r="B381">
        <v>35</v>
      </c>
      <c r="C381">
        <f>IF(OR($L381=TRUE,$A381=0,MOD($A381,ChapterTable!$R$20)&lt;&gt;0),
MAX(0,INT(($B381+ChapterTable!$P$26+VLOOKUP(SUBSTITUTE(C$1,"성장단계","")&amp;"단계오프셋",ChapterTable!$R:$S,2,0))/ChapterTable!$P$23)),
MAX(0,INT(($B381+ChapterTable!$R$26+VLOOKUP(SUBSTITUTE(C$1,"성장단계","")&amp;"보스단계오프셋",ChapterTable!$R:$S,2,0))/ChapterTable!$R$23)))</f>
        <v>3</v>
      </c>
      <c r="D381">
        <f>IF(OR($L381=TRUE,$A381=0,MOD($A381,ChapterTable!$R$20)&lt;&gt;0),
MAX(0,INT(($B381+ChapterTable!$P$26+VLOOKUP(SUBSTITUTE(D$1,"성장단계","")&amp;"단계오프셋",ChapterTable!$R:$S,2,0))/ChapterTable!$P$23)),
MAX(0,INT(($B381+ChapterTable!$R$26+VLOOKUP(SUBSTITUTE(D$1,"성장단계","")&amp;"보스단계오프셋",ChapterTable!$R:$S,2,0))/ChapterTable!$R$23)))</f>
        <v>3</v>
      </c>
      <c r="E381" s="1">
        <f ca="1">IF(AND($A381=0,$B381=1),
    VLOOKUP(1,ChapterTable!$1:$1048576,MATCH("최종"&amp;SUBSTITUTE(SUBSTITUTE(E$1,"standard",""),"|Float",""),ChapterTable!$1:$1,0),0)*ChapterTable!$P$17,
  IF(AND($A381=0,$B381=0),
    E382,
  IF($B381=0,
    VLOOKUP($A381,ChapterTable!$1:$1048576,MATCH("최종"&amp;SUBSTITUTE(SUBSTITUTE(E$1,"standard",""),"|Float",""),ChapterTable!$1:$1,0),0),
  IF($B381=1,
    IF($L381=FALSE,
      VLOOKUP($A381,ChapterTable!$1:$1048576,MATCH("최종"&amp;SUBSTITUTE(SUBSTITUTE(E$1,"standard",""),"|Float",""),ChapterTable!$1:$1,0),0),
      VLOOKUP($A381-ChapterTable!$P$11,ChapterTable!$1:$1048576,MATCH("최종"&amp;SUBSTITUTE(SUBSTITUTE(E$1,"standard",""),"|Float",""),ChapterTable!$1:$1,0),0)*ChapterTable!$P$14
    ),
  OFFSET(E381,-$B381+IF($L381,1,0),0)*IF($B381&gt;OFFSET($B381,1,0),ChapterTable!$R$17,1)*
    (VLOOKUP(SUBSTITUTE(SUBSTITUTE(E$1,"standard",""),"|Float","")&amp;IF(OR($L381=TRUE,$A381=0,MOD($A381,ChapterTable!$R$20)&lt;&gt;0),"","보스")&amp;"인게임누적곱배수",ChapterTable!$R:$S,2,0)^C381
    +VLOOKUP(SUBSTITUTE(SUBSTITUTE(E$1,"standard",""),"|Float","")&amp;IF(OR($L381=TRUE,$A381=0,MOD($A381,ChapterTable!$R$20)&lt;&gt;0),"","보스")&amp;"인게임누적합배수",ChapterTable!$R:$S,2,0)*C381)
  )
  )
  )
)</f>
        <v>3280.5</v>
      </c>
      <c r="F381" s="1">
        <f ca="1">IF(AND($A381=0,$B381=1),
    VLOOKUP(1,ChapterTable!$1:$1048576,MATCH("최종"&amp;SUBSTITUTE(SUBSTITUTE(F$1,"standard",""),"|Float",""),ChapterTable!$1:$1,0),0)*ChapterTable!$P$17,
  IF(AND($A381=0,$B381=0),
    F382,
  IF($B381=0,
    VLOOKUP($A381,ChapterTable!$1:$1048576,MATCH("최종"&amp;SUBSTITUTE(SUBSTITUTE(F$1,"standard",""),"|Float",""),ChapterTable!$1:$1,0),0),
  IF($B381=1,
    IF($L381=FALSE,
      VLOOKUP($A381,ChapterTable!$1:$1048576,MATCH("최종"&amp;SUBSTITUTE(SUBSTITUTE(F$1,"standard",""),"|Float",""),ChapterTable!$1:$1,0),0),
      VLOOKUP($A381-ChapterTable!$P$11,ChapterTable!$1:$1048576,MATCH("최종"&amp;SUBSTITUTE(SUBSTITUTE(F$1,"standard",""),"|Float",""),ChapterTable!$1:$1,0),0)*ChapterTable!$P$14
    ),
  OFFSET(F381,-$B381+IF($L381,1,0),0)*
    (VLOOKUP(SUBSTITUTE(SUBSTITUTE(F$1,"standard",""),"|Float","")&amp;IF(OR($L381=TRUE,$A381=0,MOD($A381,ChapterTable!$R$20)&lt;&gt;0),"","보스")&amp;"인게임누적곱배수",ChapterTable!$R:$S,2,0)^D381
    +VLOOKUP(SUBSTITUTE(SUBSTITUTE(F$1,"standard",""),"|Float","")&amp;IF(OR($L381=TRUE,$A381=0,MOD($A381,ChapterTable!$R$20)&lt;&gt;0),"","보스")&amp;"인게임누적합배수",ChapterTable!$R:$S,2,0)*D381)
  )
  )
  )
)</f>
        <v>1046.513671875</v>
      </c>
      <c r="G381" t="s">
        <v>715</v>
      </c>
      <c r="J381" t="str">
        <f>IF(ISBLANK(I381),"",
IFERROR(VLOOKUP(I381,[1]StringTable!$1:$1048576,MATCH("kor|String",[1]StringTable!$1:$1,0),0),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44"/>
        <v>0.25</v>
      </c>
      <c r="AJ381">
        <f t="shared" si="42"/>
        <v>0.32</v>
      </c>
      <c r="AK381">
        <f t="shared" si="43"/>
        <v>1</v>
      </c>
      <c r="AL381">
        <v>0</v>
      </c>
    </row>
    <row r="382" spans="1:38" x14ac:dyDescent="0.3">
      <c r="A382">
        <v>8</v>
      </c>
      <c r="B382">
        <v>36</v>
      </c>
      <c r="C382">
        <f>IF(OR($L382=TRUE,$A382=0,MOD($A382,ChapterTable!$R$20)&lt;&gt;0),
MAX(0,INT(($B382+ChapterTable!$P$26+VLOOKUP(SUBSTITUTE(C$1,"성장단계","")&amp;"단계오프셋",ChapterTable!$R:$S,2,0))/ChapterTable!$P$23)),
MAX(0,INT(($B382+ChapterTable!$R$26+VLOOKUP(SUBSTITUTE(C$1,"성장단계","")&amp;"보스단계오프셋",ChapterTable!$R:$S,2,0))/ChapterTable!$R$23)))</f>
        <v>4</v>
      </c>
      <c r="D382">
        <f>IF(OR($L382=TRUE,$A382=0,MOD($A382,ChapterTable!$R$20)&lt;&gt;0),
MAX(0,INT(($B382+ChapterTable!$P$26+VLOOKUP(SUBSTITUTE(D$1,"성장단계","")&amp;"단계오프셋",ChapterTable!$R:$S,2,0))/ChapterTable!$P$23)),
MAX(0,INT(($B382+ChapterTable!$R$26+VLOOKUP(SUBSTITUTE(D$1,"성장단계","")&amp;"보스단계오프셋",ChapterTable!$R:$S,2,0))/ChapterTable!$R$23)))</f>
        <v>3</v>
      </c>
      <c r="E382" s="1">
        <f ca="1">IF(AND($A382=0,$B382=1),
    VLOOKUP(1,ChapterTable!$1:$1048576,MATCH("최종"&amp;SUBSTITUTE(SUBSTITUTE(E$1,"standard",""),"|Float",""),ChapterTable!$1:$1,0),0)*ChapterTable!$P$17,
  IF(AND($A382=0,$B382=0),
    E383,
  IF($B382=0,
    VLOOKUP($A382,ChapterTable!$1:$1048576,MATCH("최종"&amp;SUBSTITUTE(SUBSTITUTE(E$1,"standard",""),"|Float",""),ChapterTable!$1:$1,0),0),
  IF($B382=1,
    IF($L382=FALSE,
      VLOOKUP($A382,ChapterTable!$1:$1048576,MATCH("최종"&amp;SUBSTITUTE(SUBSTITUTE(E$1,"standard",""),"|Float",""),ChapterTable!$1:$1,0),0),
      VLOOKUP($A382-ChapterTable!$P$11,ChapterTable!$1:$1048576,MATCH("최종"&amp;SUBSTITUTE(SUBSTITUTE(E$1,"standard",""),"|Float",""),ChapterTable!$1:$1,0),0)*ChapterTable!$P$14
    ),
  OFFSET(E382,-$B382+IF($L382,1,0),0)*IF($B382&gt;OFFSET($B382,1,0),ChapterTable!$R$17,1)*
    (VLOOKUP(SUBSTITUTE(SUBSTITUTE(E$1,"standard",""),"|Float","")&amp;IF(OR($L382=TRUE,$A382=0,MOD($A382,ChapterTable!$R$20)&lt;&gt;0),"","보스")&amp;"인게임누적곱배수",ChapterTable!$R:$S,2,0)^C382
    +VLOOKUP(SUBSTITUTE(SUBSTITUTE(E$1,"standard",""),"|Float","")&amp;IF(OR($L382=TRUE,$A382=0,MOD($A382,ChapterTable!$R$20)&lt;&gt;0),"","보스")&amp;"인게임누적합배수",ChapterTable!$R:$S,2,0)*C382)
  )
  )
  )
)</f>
        <v>3690.5625</v>
      </c>
      <c r="F382" s="1">
        <f ca="1">IF(AND($A382=0,$B382=1),
    VLOOKUP(1,ChapterTable!$1:$1048576,MATCH("최종"&amp;SUBSTITUTE(SUBSTITUTE(F$1,"standard",""),"|Float",""),ChapterTable!$1:$1,0),0)*ChapterTable!$P$17,
  IF(AND($A382=0,$B382=0),
    F383,
  IF($B382=0,
    VLOOKUP($A382,ChapterTable!$1:$1048576,MATCH("최종"&amp;SUBSTITUTE(SUBSTITUTE(F$1,"standard",""),"|Float",""),ChapterTable!$1:$1,0),0),
  IF($B382=1,
    IF($L382=FALSE,
      VLOOKUP($A382,ChapterTable!$1:$1048576,MATCH("최종"&amp;SUBSTITUTE(SUBSTITUTE(F$1,"standard",""),"|Float",""),ChapterTable!$1:$1,0),0),
      VLOOKUP($A382-ChapterTable!$P$11,ChapterTable!$1:$1048576,MATCH("최종"&amp;SUBSTITUTE(SUBSTITUTE(F$1,"standard",""),"|Float",""),ChapterTable!$1:$1,0),0)*ChapterTable!$P$14
    ),
  OFFSET(F382,-$B382+IF($L382,1,0),0)*
    (VLOOKUP(SUBSTITUTE(SUBSTITUTE(F$1,"standard",""),"|Float","")&amp;IF(OR($L382=TRUE,$A382=0,MOD($A382,ChapterTable!$R$20)&lt;&gt;0),"","보스")&amp;"인게임누적곱배수",ChapterTable!$R:$S,2,0)^D382
    +VLOOKUP(SUBSTITUTE(SUBSTITUTE(F$1,"standard",""),"|Float","")&amp;IF(OR($L382=TRUE,$A382=0,MOD($A382,ChapterTable!$R$20)&lt;&gt;0),"","보스")&amp;"인게임누적합배수",ChapterTable!$R:$S,2,0)*D382)
  )
  )
  )
)</f>
        <v>1046.513671875</v>
      </c>
      <c r="G382" t="s">
        <v>715</v>
      </c>
      <c r="J382" t="str">
        <f>IF(ISBLANK(I382),"",
IFERROR(VLOOKUP(I382,[1]StringTable!$1:$1048576,MATCH("kor|String",[1]StringTable!$1:$1,0),0),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44"/>
        <v>0.25</v>
      </c>
      <c r="AJ382">
        <f t="shared" si="42"/>
        <v>0.32</v>
      </c>
      <c r="AK382">
        <f t="shared" si="43"/>
        <v>1</v>
      </c>
      <c r="AL382">
        <v>0</v>
      </c>
    </row>
    <row r="383" spans="1:38" x14ac:dyDescent="0.3">
      <c r="A383">
        <v>8</v>
      </c>
      <c r="B383">
        <v>37</v>
      </c>
      <c r="C383">
        <f>IF(OR($L383=TRUE,$A383=0,MOD($A383,ChapterTable!$R$20)&lt;&gt;0),
MAX(0,INT(($B383+ChapterTable!$P$26+VLOOKUP(SUBSTITUTE(C$1,"성장단계","")&amp;"단계오프셋",ChapterTable!$R:$S,2,0))/ChapterTable!$P$23)),
MAX(0,INT(($B383+ChapterTable!$R$26+VLOOKUP(SUBSTITUTE(C$1,"성장단계","")&amp;"보스단계오프셋",ChapterTable!$R:$S,2,0))/ChapterTable!$R$23)))</f>
        <v>4</v>
      </c>
      <c r="D383">
        <f>IF(OR($L383=TRUE,$A383=0,MOD($A383,ChapterTable!$R$20)&lt;&gt;0),
MAX(0,INT(($B383+ChapterTable!$P$26+VLOOKUP(SUBSTITUTE(D$1,"성장단계","")&amp;"단계오프셋",ChapterTable!$R:$S,2,0))/ChapterTable!$P$23)),
MAX(0,INT(($B383+ChapterTable!$R$26+VLOOKUP(SUBSTITUTE(D$1,"성장단계","")&amp;"보스단계오프셋",ChapterTable!$R:$S,2,0))/ChapterTable!$R$23)))</f>
        <v>3</v>
      </c>
      <c r="E383" s="1">
        <f ca="1">IF(AND($A383=0,$B383=1),
    VLOOKUP(1,ChapterTable!$1:$1048576,MATCH("최종"&amp;SUBSTITUTE(SUBSTITUTE(E$1,"standard",""),"|Float",""),ChapterTable!$1:$1,0),0)*ChapterTable!$P$17,
  IF(AND($A383=0,$B383=0),
    E384,
  IF($B383=0,
    VLOOKUP($A383,ChapterTable!$1:$1048576,MATCH("최종"&amp;SUBSTITUTE(SUBSTITUTE(E$1,"standard",""),"|Float",""),ChapterTable!$1:$1,0),0),
  IF($B383=1,
    IF($L383=FALSE,
      VLOOKUP($A383,ChapterTable!$1:$1048576,MATCH("최종"&amp;SUBSTITUTE(SUBSTITUTE(E$1,"standard",""),"|Float",""),ChapterTable!$1:$1,0),0),
      VLOOKUP($A383-ChapterTable!$P$11,ChapterTable!$1:$1048576,MATCH("최종"&amp;SUBSTITUTE(SUBSTITUTE(E$1,"standard",""),"|Float",""),ChapterTable!$1:$1,0),0)*ChapterTable!$P$14
    ),
  OFFSET(E383,-$B383+IF($L383,1,0),0)*IF($B383&gt;OFFSET($B383,1,0),ChapterTable!$R$17,1)*
    (VLOOKUP(SUBSTITUTE(SUBSTITUTE(E$1,"standard",""),"|Float","")&amp;IF(OR($L383=TRUE,$A383=0,MOD($A383,ChapterTable!$R$20)&lt;&gt;0),"","보스")&amp;"인게임누적곱배수",ChapterTable!$R:$S,2,0)^C383
    +VLOOKUP(SUBSTITUTE(SUBSTITUTE(E$1,"standard",""),"|Float","")&amp;IF(OR($L383=TRUE,$A383=0,MOD($A383,ChapterTable!$R$20)&lt;&gt;0),"","보스")&amp;"인게임누적합배수",ChapterTable!$R:$S,2,0)*C383)
  )
  )
  )
)</f>
        <v>3690.5625</v>
      </c>
      <c r="F383" s="1">
        <f ca="1">IF(AND($A383=0,$B383=1),
    VLOOKUP(1,ChapterTable!$1:$1048576,MATCH("최종"&amp;SUBSTITUTE(SUBSTITUTE(F$1,"standard",""),"|Float",""),ChapterTable!$1:$1,0),0)*ChapterTable!$P$17,
  IF(AND($A383=0,$B383=0),
    F384,
  IF($B383=0,
    VLOOKUP($A383,ChapterTable!$1:$1048576,MATCH("최종"&amp;SUBSTITUTE(SUBSTITUTE(F$1,"standard",""),"|Float",""),ChapterTable!$1:$1,0),0),
  IF($B383=1,
    IF($L383=FALSE,
      VLOOKUP($A383,ChapterTable!$1:$1048576,MATCH("최종"&amp;SUBSTITUTE(SUBSTITUTE(F$1,"standard",""),"|Float",""),ChapterTable!$1:$1,0),0),
      VLOOKUP($A383-ChapterTable!$P$11,ChapterTable!$1:$1048576,MATCH("최종"&amp;SUBSTITUTE(SUBSTITUTE(F$1,"standard",""),"|Float",""),ChapterTable!$1:$1,0),0)*ChapterTable!$P$14
    ),
  OFFSET(F383,-$B383+IF($L383,1,0),0)*
    (VLOOKUP(SUBSTITUTE(SUBSTITUTE(F$1,"standard",""),"|Float","")&amp;IF(OR($L383=TRUE,$A383=0,MOD($A383,ChapterTable!$R$20)&lt;&gt;0),"","보스")&amp;"인게임누적곱배수",ChapterTable!$R:$S,2,0)^D383
    +VLOOKUP(SUBSTITUTE(SUBSTITUTE(F$1,"standard",""),"|Float","")&amp;IF(OR($L383=TRUE,$A383=0,MOD($A383,ChapterTable!$R$20)&lt;&gt;0),"","보스")&amp;"인게임누적합배수",ChapterTable!$R:$S,2,0)*D383)
  )
  )
  )
)</f>
        <v>1046.513671875</v>
      </c>
      <c r="G383" t="s">
        <v>715</v>
      </c>
      <c r="J383" t="str">
        <f>IF(ISBLANK(I383),"",
IFERROR(VLOOKUP(I383,[1]StringTable!$1:$1048576,MATCH("kor|String",[1]StringTable!$1:$1,0),0),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44"/>
        <v>0.25</v>
      </c>
      <c r="AJ383">
        <f t="shared" si="42"/>
        <v>0.32</v>
      </c>
      <c r="AK383">
        <f t="shared" si="43"/>
        <v>1</v>
      </c>
      <c r="AL383">
        <v>0</v>
      </c>
    </row>
    <row r="384" spans="1:38" x14ac:dyDescent="0.3">
      <c r="A384">
        <v>8</v>
      </c>
      <c r="B384">
        <v>38</v>
      </c>
      <c r="C384">
        <f>IF(OR($L384=TRUE,$A384=0,MOD($A384,ChapterTable!$R$20)&lt;&gt;0),
MAX(0,INT(($B384+ChapterTable!$P$26+VLOOKUP(SUBSTITUTE(C$1,"성장단계","")&amp;"단계오프셋",ChapterTable!$R:$S,2,0))/ChapterTable!$P$23)),
MAX(0,INT(($B384+ChapterTable!$R$26+VLOOKUP(SUBSTITUTE(C$1,"성장단계","")&amp;"보스단계오프셋",ChapterTable!$R:$S,2,0))/ChapterTable!$R$23)))</f>
        <v>4</v>
      </c>
      <c r="D384">
        <f>IF(OR($L384=TRUE,$A384=0,MOD($A384,ChapterTable!$R$20)&lt;&gt;0),
MAX(0,INT(($B384+ChapterTable!$P$26+VLOOKUP(SUBSTITUTE(D$1,"성장단계","")&amp;"단계오프셋",ChapterTable!$R:$S,2,0))/ChapterTable!$P$23)),
MAX(0,INT(($B384+ChapterTable!$R$26+VLOOKUP(SUBSTITUTE(D$1,"성장단계","")&amp;"보스단계오프셋",ChapterTable!$R:$S,2,0))/ChapterTable!$R$23)))</f>
        <v>3</v>
      </c>
      <c r="E384" s="1">
        <f ca="1">IF(AND($A384=0,$B384=1),
    VLOOKUP(1,ChapterTable!$1:$1048576,MATCH("최종"&amp;SUBSTITUTE(SUBSTITUTE(E$1,"standard",""),"|Float",""),ChapterTable!$1:$1,0),0)*ChapterTable!$P$17,
  IF(AND($A384=0,$B384=0),
    E385,
  IF($B384=0,
    VLOOKUP($A384,ChapterTable!$1:$1048576,MATCH("최종"&amp;SUBSTITUTE(SUBSTITUTE(E$1,"standard",""),"|Float",""),ChapterTable!$1:$1,0),0),
  IF($B384=1,
    IF($L384=FALSE,
      VLOOKUP($A384,ChapterTable!$1:$1048576,MATCH("최종"&amp;SUBSTITUTE(SUBSTITUTE(E$1,"standard",""),"|Float",""),ChapterTable!$1:$1,0),0),
      VLOOKUP($A384-ChapterTable!$P$11,ChapterTable!$1:$1048576,MATCH("최종"&amp;SUBSTITUTE(SUBSTITUTE(E$1,"standard",""),"|Float",""),ChapterTable!$1:$1,0),0)*ChapterTable!$P$14
    ),
  OFFSET(E384,-$B384+IF($L384,1,0),0)*IF($B384&gt;OFFSET($B384,1,0),ChapterTable!$R$17,1)*
    (VLOOKUP(SUBSTITUTE(SUBSTITUTE(E$1,"standard",""),"|Float","")&amp;IF(OR($L384=TRUE,$A384=0,MOD($A384,ChapterTable!$R$20)&lt;&gt;0),"","보스")&amp;"인게임누적곱배수",ChapterTable!$R:$S,2,0)^C384
    +VLOOKUP(SUBSTITUTE(SUBSTITUTE(E$1,"standard",""),"|Float","")&amp;IF(OR($L384=TRUE,$A384=0,MOD($A384,ChapterTable!$R$20)&lt;&gt;0),"","보스")&amp;"인게임누적합배수",ChapterTable!$R:$S,2,0)*C384)
  )
  )
  )
)</f>
        <v>3690.5625</v>
      </c>
      <c r="F384" s="1">
        <f ca="1">IF(AND($A384=0,$B384=1),
    VLOOKUP(1,ChapterTable!$1:$1048576,MATCH("최종"&amp;SUBSTITUTE(SUBSTITUTE(F$1,"standard",""),"|Float",""),ChapterTable!$1:$1,0),0)*ChapterTable!$P$17,
  IF(AND($A384=0,$B384=0),
    F385,
  IF($B384=0,
    VLOOKUP($A384,ChapterTable!$1:$1048576,MATCH("최종"&amp;SUBSTITUTE(SUBSTITUTE(F$1,"standard",""),"|Float",""),ChapterTable!$1:$1,0),0),
  IF($B384=1,
    IF($L384=FALSE,
      VLOOKUP($A384,ChapterTable!$1:$1048576,MATCH("최종"&amp;SUBSTITUTE(SUBSTITUTE(F$1,"standard",""),"|Float",""),ChapterTable!$1:$1,0),0),
      VLOOKUP($A384-ChapterTable!$P$11,ChapterTable!$1:$1048576,MATCH("최종"&amp;SUBSTITUTE(SUBSTITUTE(F$1,"standard",""),"|Float",""),ChapterTable!$1:$1,0),0)*ChapterTable!$P$14
    ),
  OFFSET(F384,-$B384+IF($L384,1,0),0)*
    (VLOOKUP(SUBSTITUTE(SUBSTITUTE(F$1,"standard",""),"|Float","")&amp;IF(OR($L384=TRUE,$A384=0,MOD($A384,ChapterTable!$R$20)&lt;&gt;0),"","보스")&amp;"인게임누적곱배수",ChapterTable!$R:$S,2,0)^D384
    +VLOOKUP(SUBSTITUTE(SUBSTITUTE(F$1,"standard",""),"|Float","")&amp;IF(OR($L384=TRUE,$A384=0,MOD($A384,ChapterTable!$R$20)&lt;&gt;0),"","보스")&amp;"인게임누적합배수",ChapterTable!$R:$S,2,0)*D384)
  )
  )
  )
)</f>
        <v>1046.513671875</v>
      </c>
      <c r="G384" t="s">
        <v>715</v>
      </c>
      <c r="J384" t="str">
        <f>IF(ISBLANK(I384),"",
IFERROR(VLOOKUP(I384,[1]StringTable!$1:$1048576,MATCH("kor|String",[1]StringTable!$1:$1,0),0),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44"/>
        <v>0.25</v>
      </c>
      <c r="AJ384">
        <f t="shared" si="42"/>
        <v>0.32</v>
      </c>
      <c r="AK384">
        <f t="shared" si="43"/>
        <v>1</v>
      </c>
      <c r="AL384">
        <v>0</v>
      </c>
    </row>
    <row r="385" spans="1:38" x14ac:dyDescent="0.3">
      <c r="A385">
        <v>8</v>
      </c>
      <c r="B385">
        <v>39</v>
      </c>
      <c r="C385">
        <f>IF(OR($L385=TRUE,$A385=0,MOD($A385,ChapterTable!$R$20)&lt;&gt;0),
MAX(0,INT(($B385+ChapterTable!$P$26+VLOOKUP(SUBSTITUTE(C$1,"성장단계","")&amp;"단계오프셋",ChapterTable!$R:$S,2,0))/ChapterTable!$P$23)),
MAX(0,INT(($B385+ChapterTable!$R$26+VLOOKUP(SUBSTITUTE(C$1,"성장단계","")&amp;"보스단계오프셋",ChapterTable!$R:$S,2,0))/ChapterTable!$R$23)))</f>
        <v>4</v>
      </c>
      <c r="D385">
        <f>IF(OR($L385=TRUE,$A385=0,MOD($A385,ChapterTable!$R$20)&lt;&gt;0),
MAX(0,INT(($B385+ChapterTable!$P$26+VLOOKUP(SUBSTITUTE(D$1,"성장단계","")&amp;"단계오프셋",ChapterTable!$R:$S,2,0))/ChapterTable!$P$23)),
MAX(0,INT(($B385+ChapterTable!$R$26+VLOOKUP(SUBSTITUTE(D$1,"성장단계","")&amp;"보스단계오프셋",ChapterTable!$R:$S,2,0))/ChapterTable!$R$23)))</f>
        <v>3</v>
      </c>
      <c r="E385" s="1">
        <f ca="1">IF(AND($A385=0,$B385=1),
    VLOOKUP(1,ChapterTable!$1:$1048576,MATCH("최종"&amp;SUBSTITUTE(SUBSTITUTE(E$1,"standard",""),"|Float",""),ChapterTable!$1:$1,0),0)*ChapterTable!$P$17,
  IF(AND($A385=0,$B385=0),
    E386,
  IF($B385=0,
    VLOOKUP($A385,ChapterTable!$1:$1048576,MATCH("최종"&amp;SUBSTITUTE(SUBSTITUTE(E$1,"standard",""),"|Float",""),ChapterTable!$1:$1,0),0),
  IF($B385=1,
    IF($L385=FALSE,
      VLOOKUP($A385,ChapterTable!$1:$1048576,MATCH("최종"&amp;SUBSTITUTE(SUBSTITUTE(E$1,"standard",""),"|Float",""),ChapterTable!$1:$1,0),0),
      VLOOKUP($A385-ChapterTable!$P$11,ChapterTable!$1:$1048576,MATCH("최종"&amp;SUBSTITUTE(SUBSTITUTE(E$1,"standard",""),"|Float",""),ChapterTable!$1:$1,0),0)*ChapterTable!$P$14
    ),
  OFFSET(E385,-$B385+IF($L385,1,0),0)*IF($B385&gt;OFFSET($B385,1,0),ChapterTable!$R$17,1)*
    (VLOOKUP(SUBSTITUTE(SUBSTITUTE(E$1,"standard",""),"|Float","")&amp;IF(OR($L385=TRUE,$A385=0,MOD($A385,ChapterTable!$R$20)&lt;&gt;0),"","보스")&amp;"인게임누적곱배수",ChapterTable!$R:$S,2,0)^C385
    +VLOOKUP(SUBSTITUTE(SUBSTITUTE(E$1,"standard",""),"|Float","")&amp;IF(OR($L385=TRUE,$A385=0,MOD($A385,ChapterTable!$R$20)&lt;&gt;0),"","보스")&amp;"인게임누적합배수",ChapterTable!$R:$S,2,0)*C385)
  )
  )
  )
)</f>
        <v>3690.5625</v>
      </c>
      <c r="F385" s="1">
        <f ca="1">IF(AND($A385=0,$B385=1),
    VLOOKUP(1,ChapterTable!$1:$1048576,MATCH("최종"&amp;SUBSTITUTE(SUBSTITUTE(F$1,"standard",""),"|Float",""),ChapterTable!$1:$1,0),0)*ChapterTable!$P$17,
  IF(AND($A385=0,$B385=0),
    F386,
  IF($B385=0,
    VLOOKUP($A385,ChapterTable!$1:$1048576,MATCH("최종"&amp;SUBSTITUTE(SUBSTITUTE(F$1,"standard",""),"|Float",""),ChapterTable!$1:$1,0),0),
  IF($B385=1,
    IF($L385=FALSE,
      VLOOKUP($A385,ChapterTable!$1:$1048576,MATCH("최종"&amp;SUBSTITUTE(SUBSTITUTE(F$1,"standard",""),"|Float",""),ChapterTable!$1:$1,0),0),
      VLOOKUP($A385-ChapterTable!$P$11,ChapterTable!$1:$1048576,MATCH("최종"&amp;SUBSTITUTE(SUBSTITUTE(F$1,"standard",""),"|Float",""),ChapterTable!$1:$1,0),0)*ChapterTable!$P$14
    ),
  OFFSET(F385,-$B385+IF($L385,1,0),0)*
    (VLOOKUP(SUBSTITUTE(SUBSTITUTE(F$1,"standard",""),"|Float","")&amp;IF(OR($L385=TRUE,$A385=0,MOD($A385,ChapterTable!$R$20)&lt;&gt;0),"","보스")&amp;"인게임누적곱배수",ChapterTable!$R:$S,2,0)^D385
    +VLOOKUP(SUBSTITUTE(SUBSTITUTE(F$1,"standard",""),"|Float","")&amp;IF(OR($L385=TRUE,$A385=0,MOD($A385,ChapterTable!$R$20)&lt;&gt;0),"","보스")&amp;"인게임누적합배수",ChapterTable!$R:$S,2,0)*D385)
  )
  )
  )
)</f>
        <v>1046.513671875</v>
      </c>
      <c r="G385" t="s">
        <v>715</v>
      </c>
      <c r="J385" t="str">
        <f>IF(ISBLANK(I385),"",
IFERROR(VLOOKUP(I385,[1]StringTable!$1:$1048576,MATCH("kor|String",[1]StringTable!$1:$1,0),0),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44"/>
        <v>0.25</v>
      </c>
      <c r="AJ385">
        <f t="shared" si="42"/>
        <v>0.32</v>
      </c>
      <c r="AK385">
        <f t="shared" si="43"/>
        <v>1</v>
      </c>
      <c r="AL385">
        <v>0</v>
      </c>
    </row>
    <row r="386" spans="1:38" x14ac:dyDescent="0.3">
      <c r="A386">
        <v>8</v>
      </c>
      <c r="B386">
        <v>40</v>
      </c>
      <c r="C386">
        <f>IF(OR($L386=TRUE,$A386=0,MOD($A386,ChapterTable!$R$20)&lt;&gt;0),
MAX(0,INT(($B386+ChapterTable!$P$26+VLOOKUP(SUBSTITUTE(C$1,"성장단계","")&amp;"단계오프셋",ChapterTable!$R:$S,2,0))/ChapterTable!$P$23)),
MAX(0,INT(($B386+ChapterTable!$R$26+VLOOKUP(SUBSTITUTE(C$1,"성장단계","")&amp;"보스단계오프셋",ChapterTable!$R:$S,2,0))/ChapterTable!$R$23)))</f>
        <v>4</v>
      </c>
      <c r="D386">
        <f>IF(OR($L386=TRUE,$A386=0,MOD($A386,ChapterTable!$R$20)&lt;&gt;0),
MAX(0,INT(($B386+ChapterTable!$P$26+VLOOKUP(SUBSTITUTE(D$1,"성장단계","")&amp;"단계오프셋",ChapterTable!$R:$S,2,0))/ChapterTable!$P$23)),
MAX(0,INT(($B386+ChapterTable!$R$26+VLOOKUP(SUBSTITUTE(D$1,"성장단계","")&amp;"보스단계오프셋",ChapterTable!$R:$S,2,0))/ChapterTable!$R$23)))</f>
        <v>3</v>
      </c>
      <c r="E386" s="1">
        <f ca="1">IF(AND($A386=0,$B386=1),
    VLOOKUP(1,ChapterTable!$1:$1048576,MATCH("최종"&amp;SUBSTITUTE(SUBSTITUTE(E$1,"standard",""),"|Float",""),ChapterTable!$1:$1,0),0)*ChapterTable!$P$17,
  IF(AND($A386=0,$B386=0),
    E387,
  IF($B386=0,
    VLOOKUP($A386,ChapterTable!$1:$1048576,MATCH("최종"&amp;SUBSTITUTE(SUBSTITUTE(E$1,"standard",""),"|Float",""),ChapterTable!$1:$1,0),0),
  IF($B386=1,
    IF($L386=FALSE,
      VLOOKUP($A386,ChapterTable!$1:$1048576,MATCH("최종"&amp;SUBSTITUTE(SUBSTITUTE(E$1,"standard",""),"|Float",""),ChapterTable!$1:$1,0),0),
      VLOOKUP($A386-ChapterTable!$P$11,ChapterTable!$1:$1048576,MATCH("최종"&amp;SUBSTITUTE(SUBSTITUTE(E$1,"standard",""),"|Float",""),ChapterTable!$1:$1,0),0)*ChapterTable!$P$14
    ),
  OFFSET(E386,-$B386+IF($L386,1,0),0)*IF($B386&gt;OFFSET($B386,1,0),ChapterTable!$R$17,1)*
    (VLOOKUP(SUBSTITUTE(SUBSTITUTE(E$1,"standard",""),"|Float","")&amp;IF(OR($L386=TRUE,$A386=0,MOD($A386,ChapterTable!$R$20)&lt;&gt;0),"","보스")&amp;"인게임누적곱배수",ChapterTable!$R:$S,2,0)^C386
    +VLOOKUP(SUBSTITUTE(SUBSTITUTE(E$1,"standard",""),"|Float","")&amp;IF(OR($L386=TRUE,$A386=0,MOD($A386,ChapterTable!$R$20)&lt;&gt;0),"","보스")&amp;"인게임누적합배수",ChapterTable!$R:$S,2,0)*C386)
  )
  )
  )
)</f>
        <v>3690.5625</v>
      </c>
      <c r="F386" s="1">
        <f ca="1">IF(AND($A386=0,$B386=1),
    VLOOKUP(1,ChapterTable!$1:$1048576,MATCH("최종"&amp;SUBSTITUTE(SUBSTITUTE(F$1,"standard",""),"|Float",""),ChapterTable!$1:$1,0),0)*ChapterTable!$P$17,
  IF(AND($A386=0,$B386=0),
    F387,
  IF($B386=0,
    VLOOKUP($A386,ChapterTable!$1:$1048576,MATCH("최종"&amp;SUBSTITUTE(SUBSTITUTE(F$1,"standard",""),"|Float",""),ChapterTable!$1:$1,0),0),
  IF($B386=1,
    IF($L386=FALSE,
      VLOOKUP($A386,ChapterTable!$1:$1048576,MATCH("최종"&amp;SUBSTITUTE(SUBSTITUTE(F$1,"standard",""),"|Float",""),ChapterTable!$1:$1,0),0),
      VLOOKUP($A386-ChapterTable!$P$11,ChapterTable!$1:$1048576,MATCH("최종"&amp;SUBSTITUTE(SUBSTITUTE(F$1,"standard",""),"|Float",""),ChapterTable!$1:$1,0),0)*ChapterTable!$P$14
    ),
  OFFSET(F386,-$B386+IF($L386,1,0),0)*
    (VLOOKUP(SUBSTITUTE(SUBSTITUTE(F$1,"standard",""),"|Float","")&amp;IF(OR($L386=TRUE,$A386=0,MOD($A386,ChapterTable!$R$20)&lt;&gt;0),"","보스")&amp;"인게임누적곱배수",ChapterTable!$R:$S,2,0)^D386
    +VLOOKUP(SUBSTITUTE(SUBSTITUTE(F$1,"standard",""),"|Float","")&amp;IF(OR($L386=TRUE,$A386=0,MOD($A386,ChapterTable!$R$20)&lt;&gt;0),"","보스")&amp;"인게임누적합배수",ChapterTable!$R:$S,2,0)*D386)
  )
  )
  )
)</f>
        <v>1046.513671875</v>
      </c>
      <c r="G386" t="s">
        <v>715</v>
      </c>
      <c r="J386" t="str">
        <f>IF(ISBLANK(I386),"",
IFERROR(VLOOKUP(I386,[1]StringTable!$1:$1048576,MATCH("kor|String",[1]StringTable!$1:$1,0),0),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44"/>
        <v>0.25</v>
      </c>
      <c r="AJ386">
        <f t="shared" si="42"/>
        <v>1</v>
      </c>
      <c r="AK386">
        <f t="shared" si="43"/>
        <v>4</v>
      </c>
      <c r="AL386">
        <v>0</v>
      </c>
    </row>
    <row r="387" spans="1:38" x14ac:dyDescent="0.3">
      <c r="A387">
        <v>8</v>
      </c>
      <c r="B387">
        <v>41</v>
      </c>
      <c r="C387">
        <f>IF(OR($L387=TRUE,$A387=0,MOD($A387,ChapterTable!$R$20)&lt;&gt;0),
MAX(0,INT(($B387+ChapterTable!$P$26+VLOOKUP(SUBSTITUTE(C$1,"성장단계","")&amp;"단계오프셋",ChapterTable!$R:$S,2,0))/ChapterTable!$P$23)),
MAX(0,INT(($B387+ChapterTable!$R$26+VLOOKUP(SUBSTITUTE(C$1,"성장단계","")&amp;"보스단계오프셋",ChapterTable!$R:$S,2,0))/ChapterTable!$R$23)))</f>
        <v>4</v>
      </c>
      <c r="D387">
        <f>IF(OR($L387=TRUE,$A387=0,MOD($A387,ChapterTable!$R$20)&lt;&gt;0),
MAX(0,INT(($B387+ChapterTable!$P$26+VLOOKUP(SUBSTITUTE(D$1,"성장단계","")&amp;"단계오프셋",ChapterTable!$R:$S,2,0))/ChapterTable!$P$23)),
MAX(0,INT(($B387+ChapterTable!$R$26+VLOOKUP(SUBSTITUTE(D$1,"성장단계","")&amp;"보스단계오프셋",ChapterTable!$R:$S,2,0))/ChapterTable!$R$23)))</f>
        <v>4</v>
      </c>
      <c r="E387" s="1">
        <f ca="1">IF(AND($A387=0,$B387=1),
    VLOOKUP(1,ChapterTable!$1:$1048576,MATCH("최종"&amp;SUBSTITUTE(SUBSTITUTE(E$1,"standard",""),"|Float",""),ChapterTable!$1:$1,0),0)*ChapterTable!$P$17,
  IF(AND($A387=0,$B387=0),
    E388,
  IF($B387=0,
    VLOOKUP($A387,ChapterTable!$1:$1048576,MATCH("최종"&amp;SUBSTITUTE(SUBSTITUTE(E$1,"standard",""),"|Float",""),ChapterTable!$1:$1,0),0),
  IF($B387=1,
    IF($L387=FALSE,
      VLOOKUP($A387,ChapterTable!$1:$1048576,MATCH("최종"&amp;SUBSTITUTE(SUBSTITUTE(E$1,"standard",""),"|Float",""),ChapterTable!$1:$1,0),0),
      VLOOKUP($A387-ChapterTable!$P$11,ChapterTable!$1:$1048576,MATCH("최종"&amp;SUBSTITUTE(SUBSTITUTE(E$1,"standard",""),"|Float",""),ChapterTable!$1:$1,0),0)*ChapterTable!$P$14
    ),
  OFFSET(E387,-$B387+IF($L387,1,0),0)*IF($B387&gt;OFFSET($B387,1,0),ChapterTable!$R$17,1)*
    (VLOOKUP(SUBSTITUTE(SUBSTITUTE(E$1,"standard",""),"|Float","")&amp;IF(OR($L387=TRUE,$A387=0,MOD($A387,ChapterTable!$R$20)&lt;&gt;0),"","보스")&amp;"인게임누적곱배수",ChapterTable!$R:$S,2,0)^C387
    +VLOOKUP(SUBSTITUTE(SUBSTITUTE(E$1,"standard",""),"|Float","")&amp;IF(OR($L387=TRUE,$A387=0,MOD($A387,ChapterTable!$R$20)&lt;&gt;0),"","보스")&amp;"인게임누적합배수",ChapterTable!$R:$S,2,0)*C387)
  )
  )
  )
)</f>
        <v>3690.5625</v>
      </c>
      <c r="F387" s="1">
        <f ca="1">IF(AND($A387=0,$B387=1),
    VLOOKUP(1,ChapterTable!$1:$1048576,MATCH("최종"&amp;SUBSTITUTE(SUBSTITUTE(F$1,"standard",""),"|Float",""),ChapterTable!$1:$1,0),0)*ChapterTable!$P$17,
  IF(AND($A387=0,$B387=0),
    F388,
  IF($B387=0,
    VLOOKUP($A387,ChapterTable!$1:$1048576,MATCH("최종"&amp;SUBSTITUTE(SUBSTITUTE(F$1,"standard",""),"|Float",""),ChapterTable!$1:$1,0),0),
  IF($B387=1,
    IF($L387=FALSE,
      VLOOKUP($A387,ChapterTable!$1:$1048576,MATCH("최종"&amp;SUBSTITUTE(SUBSTITUTE(F$1,"standard",""),"|Float",""),ChapterTable!$1:$1,0),0),
      VLOOKUP($A387-ChapterTable!$P$11,ChapterTable!$1:$1048576,MATCH("최종"&amp;SUBSTITUTE(SUBSTITUTE(F$1,"standard",""),"|Float",""),ChapterTable!$1:$1,0),0)*ChapterTable!$P$14
    ),
  OFFSET(F387,-$B387+IF($L387,1,0),0)*
    (VLOOKUP(SUBSTITUTE(SUBSTITUTE(F$1,"standard",""),"|Float","")&amp;IF(OR($L387=TRUE,$A387=0,MOD($A387,ChapterTable!$R$20)&lt;&gt;0),"","보스")&amp;"인게임누적곱배수",ChapterTable!$R:$S,2,0)^D387
    +VLOOKUP(SUBSTITUTE(SUBSTITUTE(F$1,"standard",""),"|Float","")&amp;IF(OR($L387=TRUE,$A387=0,MOD($A387,ChapterTable!$R$20)&lt;&gt;0),"","보스")&amp;"인게임누적합배수",ChapterTable!$R:$S,2,0)*D387)
  )
  )
  )
)</f>
        <v>1110.5859375</v>
      </c>
      <c r="G387" t="s">
        <v>715</v>
      </c>
      <c r="J387" t="str">
        <f>IF(ISBLANK(I387),"",
IFERROR(VLOOKUP(I387,[1]StringTable!$1:$1048576,MATCH("kor|String",[1]StringTable!$1:$1,0),0),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c r="AL387">
        <v>0</v>
      </c>
    </row>
    <row r="388" spans="1:38" x14ac:dyDescent="0.3">
      <c r="A388">
        <v>8</v>
      </c>
      <c r="B388">
        <v>42</v>
      </c>
      <c r="C388">
        <f>IF(OR($L388=TRUE,$A388=0,MOD($A388,ChapterTable!$R$20)&lt;&gt;0),
MAX(0,INT(($B388+ChapterTable!$P$26+VLOOKUP(SUBSTITUTE(C$1,"성장단계","")&amp;"단계오프셋",ChapterTable!$R:$S,2,0))/ChapterTable!$P$23)),
MAX(0,INT(($B388+ChapterTable!$R$26+VLOOKUP(SUBSTITUTE(C$1,"성장단계","")&amp;"보스단계오프셋",ChapterTable!$R:$S,2,0))/ChapterTable!$R$23)))</f>
        <v>4</v>
      </c>
      <c r="D388">
        <f>IF(OR($L388=TRUE,$A388=0,MOD($A388,ChapterTable!$R$20)&lt;&gt;0),
MAX(0,INT(($B388+ChapterTable!$P$26+VLOOKUP(SUBSTITUTE(D$1,"성장단계","")&amp;"단계오프셋",ChapterTable!$R:$S,2,0))/ChapterTable!$P$23)),
MAX(0,INT(($B388+ChapterTable!$R$26+VLOOKUP(SUBSTITUTE(D$1,"성장단계","")&amp;"보스단계오프셋",ChapterTable!$R:$S,2,0))/ChapterTable!$R$23)))</f>
        <v>4</v>
      </c>
      <c r="E388" s="1">
        <f ca="1">IF(AND($A388=0,$B388=1),
    VLOOKUP(1,ChapterTable!$1:$1048576,MATCH("최종"&amp;SUBSTITUTE(SUBSTITUTE(E$1,"standard",""),"|Float",""),ChapterTable!$1:$1,0),0)*ChapterTable!$P$17,
  IF(AND($A388=0,$B388=0),
    E389,
  IF($B388=0,
    VLOOKUP($A388,ChapterTable!$1:$1048576,MATCH("최종"&amp;SUBSTITUTE(SUBSTITUTE(E$1,"standard",""),"|Float",""),ChapterTable!$1:$1,0),0),
  IF($B388=1,
    IF($L388=FALSE,
      VLOOKUP($A388,ChapterTable!$1:$1048576,MATCH("최종"&amp;SUBSTITUTE(SUBSTITUTE(E$1,"standard",""),"|Float",""),ChapterTable!$1:$1,0),0),
      VLOOKUP($A388-ChapterTable!$P$11,ChapterTable!$1:$1048576,MATCH("최종"&amp;SUBSTITUTE(SUBSTITUTE(E$1,"standard",""),"|Float",""),ChapterTable!$1:$1,0),0)*ChapterTable!$P$14
    ),
  OFFSET(E388,-$B388+IF($L388,1,0),0)*IF($B388&gt;OFFSET($B388,1,0),ChapterTable!$R$17,1)*
    (VLOOKUP(SUBSTITUTE(SUBSTITUTE(E$1,"standard",""),"|Float","")&amp;IF(OR($L388=TRUE,$A388=0,MOD($A388,ChapterTable!$R$20)&lt;&gt;0),"","보스")&amp;"인게임누적곱배수",ChapterTable!$R:$S,2,0)^C388
    +VLOOKUP(SUBSTITUTE(SUBSTITUTE(E$1,"standard",""),"|Float","")&amp;IF(OR($L388=TRUE,$A388=0,MOD($A388,ChapterTable!$R$20)&lt;&gt;0),"","보스")&amp;"인게임누적합배수",ChapterTable!$R:$S,2,0)*C388)
  )
  )
  )
)</f>
        <v>3690.5625</v>
      </c>
      <c r="F388" s="1">
        <f ca="1">IF(AND($A388=0,$B388=1),
    VLOOKUP(1,ChapterTable!$1:$1048576,MATCH("최종"&amp;SUBSTITUTE(SUBSTITUTE(F$1,"standard",""),"|Float",""),ChapterTable!$1:$1,0),0)*ChapterTable!$P$17,
  IF(AND($A388=0,$B388=0),
    F389,
  IF($B388=0,
    VLOOKUP($A388,ChapterTable!$1:$1048576,MATCH("최종"&amp;SUBSTITUTE(SUBSTITUTE(F$1,"standard",""),"|Float",""),ChapterTable!$1:$1,0),0),
  IF($B388=1,
    IF($L388=FALSE,
      VLOOKUP($A388,ChapterTable!$1:$1048576,MATCH("최종"&amp;SUBSTITUTE(SUBSTITUTE(F$1,"standard",""),"|Float",""),ChapterTable!$1:$1,0),0),
      VLOOKUP($A388-ChapterTable!$P$11,ChapterTable!$1:$1048576,MATCH("최종"&amp;SUBSTITUTE(SUBSTITUTE(F$1,"standard",""),"|Float",""),ChapterTable!$1:$1,0),0)*ChapterTable!$P$14
    ),
  OFFSET(F388,-$B388+IF($L388,1,0),0)*
    (VLOOKUP(SUBSTITUTE(SUBSTITUTE(F$1,"standard",""),"|Float","")&amp;IF(OR($L388=TRUE,$A388=0,MOD($A388,ChapterTable!$R$20)&lt;&gt;0),"","보스")&amp;"인게임누적곱배수",ChapterTable!$R:$S,2,0)^D388
    +VLOOKUP(SUBSTITUTE(SUBSTITUTE(F$1,"standard",""),"|Float","")&amp;IF(OR($L388=TRUE,$A388=0,MOD($A388,ChapterTable!$R$20)&lt;&gt;0),"","보스")&amp;"인게임누적합배수",ChapterTable!$R:$S,2,0)*D388)
  )
  )
  )
)</f>
        <v>1110.5859375</v>
      </c>
      <c r="G388" t="s">
        <v>715</v>
      </c>
      <c r="J388" t="str">
        <f>IF(ISBLANK(I388),"",
IFERROR(VLOOKUP(I388,[1]StringTable!$1:$1048576,MATCH("kor|String",[1]StringTable!$1:$1,0),0),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51">IF(B388=0,0,1/(INT((B388-1)/10)+1))</f>
        <v>0.2</v>
      </c>
      <c r="AJ388">
        <f t="shared" si="49"/>
        <v>0.27466666000000001</v>
      </c>
      <c r="AK388">
        <f t="shared" si="50"/>
        <v>1</v>
      </c>
      <c r="AL388">
        <v>0</v>
      </c>
    </row>
    <row r="389" spans="1:38" x14ac:dyDescent="0.3">
      <c r="A389">
        <v>8</v>
      </c>
      <c r="B389">
        <v>43</v>
      </c>
      <c r="C389">
        <f>IF(OR($L389=TRUE,$A389=0,MOD($A389,ChapterTable!$R$20)&lt;&gt;0),
MAX(0,INT(($B389+ChapterTable!$P$26+VLOOKUP(SUBSTITUTE(C$1,"성장단계","")&amp;"단계오프셋",ChapterTable!$R:$S,2,0))/ChapterTable!$P$23)),
MAX(0,INT(($B389+ChapterTable!$R$26+VLOOKUP(SUBSTITUTE(C$1,"성장단계","")&amp;"보스단계오프셋",ChapterTable!$R:$S,2,0))/ChapterTable!$R$23)))</f>
        <v>4</v>
      </c>
      <c r="D389">
        <f>IF(OR($L389=TRUE,$A389=0,MOD($A389,ChapterTable!$R$20)&lt;&gt;0),
MAX(0,INT(($B389+ChapterTable!$P$26+VLOOKUP(SUBSTITUTE(D$1,"성장단계","")&amp;"단계오프셋",ChapterTable!$R:$S,2,0))/ChapterTable!$P$23)),
MAX(0,INT(($B389+ChapterTable!$R$26+VLOOKUP(SUBSTITUTE(D$1,"성장단계","")&amp;"보스단계오프셋",ChapterTable!$R:$S,2,0))/ChapterTable!$R$23)))</f>
        <v>4</v>
      </c>
      <c r="E389" s="1">
        <f ca="1">IF(AND($A389=0,$B389=1),
    VLOOKUP(1,ChapterTable!$1:$1048576,MATCH("최종"&amp;SUBSTITUTE(SUBSTITUTE(E$1,"standard",""),"|Float",""),ChapterTable!$1:$1,0),0)*ChapterTable!$P$17,
  IF(AND($A389=0,$B389=0),
    E390,
  IF($B389=0,
    VLOOKUP($A389,ChapterTable!$1:$1048576,MATCH("최종"&amp;SUBSTITUTE(SUBSTITUTE(E$1,"standard",""),"|Float",""),ChapterTable!$1:$1,0),0),
  IF($B389=1,
    IF($L389=FALSE,
      VLOOKUP($A389,ChapterTable!$1:$1048576,MATCH("최종"&amp;SUBSTITUTE(SUBSTITUTE(E$1,"standard",""),"|Float",""),ChapterTable!$1:$1,0),0),
      VLOOKUP($A389-ChapterTable!$P$11,ChapterTable!$1:$1048576,MATCH("최종"&amp;SUBSTITUTE(SUBSTITUTE(E$1,"standard",""),"|Float",""),ChapterTable!$1:$1,0),0)*ChapterTable!$P$14
    ),
  OFFSET(E389,-$B389+IF($L389,1,0),0)*IF($B389&gt;OFFSET($B389,1,0),ChapterTable!$R$17,1)*
    (VLOOKUP(SUBSTITUTE(SUBSTITUTE(E$1,"standard",""),"|Float","")&amp;IF(OR($L389=TRUE,$A389=0,MOD($A389,ChapterTable!$R$20)&lt;&gt;0),"","보스")&amp;"인게임누적곱배수",ChapterTable!$R:$S,2,0)^C389
    +VLOOKUP(SUBSTITUTE(SUBSTITUTE(E$1,"standard",""),"|Float","")&amp;IF(OR($L389=TRUE,$A389=0,MOD($A389,ChapterTable!$R$20)&lt;&gt;0),"","보스")&amp;"인게임누적합배수",ChapterTable!$R:$S,2,0)*C389)
  )
  )
  )
)</f>
        <v>3690.5625</v>
      </c>
      <c r="F389" s="1">
        <f ca="1">IF(AND($A389=0,$B389=1),
    VLOOKUP(1,ChapterTable!$1:$1048576,MATCH("최종"&amp;SUBSTITUTE(SUBSTITUTE(F$1,"standard",""),"|Float",""),ChapterTable!$1:$1,0),0)*ChapterTable!$P$17,
  IF(AND($A389=0,$B389=0),
    F390,
  IF($B389=0,
    VLOOKUP($A389,ChapterTable!$1:$1048576,MATCH("최종"&amp;SUBSTITUTE(SUBSTITUTE(F$1,"standard",""),"|Float",""),ChapterTable!$1:$1,0),0),
  IF($B389=1,
    IF($L389=FALSE,
      VLOOKUP($A389,ChapterTable!$1:$1048576,MATCH("최종"&amp;SUBSTITUTE(SUBSTITUTE(F$1,"standard",""),"|Float",""),ChapterTable!$1:$1,0),0),
      VLOOKUP($A389-ChapterTable!$P$11,ChapterTable!$1:$1048576,MATCH("최종"&amp;SUBSTITUTE(SUBSTITUTE(F$1,"standard",""),"|Float",""),ChapterTable!$1:$1,0),0)*ChapterTable!$P$14
    ),
  OFFSET(F389,-$B389+IF($L389,1,0),0)*
    (VLOOKUP(SUBSTITUTE(SUBSTITUTE(F$1,"standard",""),"|Float","")&amp;IF(OR($L389=TRUE,$A389=0,MOD($A389,ChapterTable!$R$20)&lt;&gt;0),"","보스")&amp;"인게임누적곱배수",ChapterTable!$R:$S,2,0)^D389
    +VLOOKUP(SUBSTITUTE(SUBSTITUTE(F$1,"standard",""),"|Float","")&amp;IF(OR($L389=TRUE,$A389=0,MOD($A389,ChapterTable!$R$20)&lt;&gt;0),"","보스")&amp;"인게임누적합배수",ChapterTable!$R:$S,2,0)*D389)
  )
  )
  )
)</f>
        <v>1110.5859375</v>
      </c>
      <c r="G389" t="s">
        <v>715</v>
      </c>
      <c r="J389" t="str">
        <f>IF(ISBLANK(I389),"",
IFERROR(VLOOKUP(I389,[1]StringTable!$1:$1048576,MATCH("kor|String",[1]StringTable!$1:$1,0),0),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51"/>
        <v>0.2</v>
      </c>
      <c r="AJ389">
        <f t="shared" si="49"/>
        <v>0.27466666000000001</v>
      </c>
      <c r="AK389">
        <f t="shared" si="50"/>
        <v>1</v>
      </c>
      <c r="AL389">
        <v>0</v>
      </c>
    </row>
    <row r="390" spans="1:38" x14ac:dyDescent="0.3">
      <c r="A390">
        <v>8</v>
      </c>
      <c r="B390">
        <v>44</v>
      </c>
      <c r="C390">
        <f>IF(OR($L390=TRUE,$A390=0,MOD($A390,ChapterTable!$R$20)&lt;&gt;0),
MAX(0,INT(($B390+ChapterTable!$P$26+VLOOKUP(SUBSTITUTE(C$1,"성장단계","")&amp;"단계오프셋",ChapterTable!$R:$S,2,0))/ChapterTable!$P$23)),
MAX(0,INT(($B390+ChapterTable!$R$26+VLOOKUP(SUBSTITUTE(C$1,"성장단계","")&amp;"보스단계오프셋",ChapterTable!$R:$S,2,0))/ChapterTable!$R$23)))</f>
        <v>4</v>
      </c>
      <c r="D390">
        <f>IF(OR($L390=TRUE,$A390=0,MOD($A390,ChapterTable!$R$20)&lt;&gt;0),
MAX(0,INT(($B390+ChapterTable!$P$26+VLOOKUP(SUBSTITUTE(D$1,"성장단계","")&amp;"단계오프셋",ChapterTable!$R:$S,2,0))/ChapterTable!$P$23)),
MAX(0,INT(($B390+ChapterTable!$R$26+VLOOKUP(SUBSTITUTE(D$1,"성장단계","")&amp;"보스단계오프셋",ChapterTable!$R:$S,2,0))/ChapterTable!$R$23)))</f>
        <v>4</v>
      </c>
      <c r="E390" s="1">
        <f ca="1">IF(AND($A390=0,$B390=1),
    VLOOKUP(1,ChapterTable!$1:$1048576,MATCH("최종"&amp;SUBSTITUTE(SUBSTITUTE(E$1,"standard",""),"|Float",""),ChapterTable!$1:$1,0),0)*ChapterTable!$P$17,
  IF(AND($A390=0,$B390=0),
    E391,
  IF($B390=0,
    VLOOKUP($A390,ChapterTable!$1:$1048576,MATCH("최종"&amp;SUBSTITUTE(SUBSTITUTE(E$1,"standard",""),"|Float",""),ChapterTable!$1:$1,0),0),
  IF($B390=1,
    IF($L390=FALSE,
      VLOOKUP($A390,ChapterTable!$1:$1048576,MATCH("최종"&amp;SUBSTITUTE(SUBSTITUTE(E$1,"standard",""),"|Float",""),ChapterTable!$1:$1,0),0),
      VLOOKUP($A390-ChapterTable!$P$11,ChapterTable!$1:$1048576,MATCH("최종"&amp;SUBSTITUTE(SUBSTITUTE(E$1,"standard",""),"|Float",""),ChapterTable!$1:$1,0),0)*ChapterTable!$P$14
    ),
  OFFSET(E390,-$B390+IF($L390,1,0),0)*IF($B390&gt;OFFSET($B390,1,0),ChapterTable!$R$17,1)*
    (VLOOKUP(SUBSTITUTE(SUBSTITUTE(E$1,"standard",""),"|Float","")&amp;IF(OR($L390=TRUE,$A390=0,MOD($A390,ChapterTable!$R$20)&lt;&gt;0),"","보스")&amp;"인게임누적곱배수",ChapterTable!$R:$S,2,0)^C390
    +VLOOKUP(SUBSTITUTE(SUBSTITUTE(E$1,"standard",""),"|Float","")&amp;IF(OR($L390=TRUE,$A390=0,MOD($A390,ChapterTable!$R$20)&lt;&gt;0),"","보스")&amp;"인게임누적합배수",ChapterTable!$R:$S,2,0)*C390)
  )
  )
  )
)</f>
        <v>3690.5625</v>
      </c>
      <c r="F390" s="1">
        <f ca="1">IF(AND($A390=0,$B390=1),
    VLOOKUP(1,ChapterTable!$1:$1048576,MATCH("최종"&amp;SUBSTITUTE(SUBSTITUTE(F$1,"standard",""),"|Float",""),ChapterTable!$1:$1,0),0)*ChapterTable!$P$17,
  IF(AND($A390=0,$B390=0),
    F391,
  IF($B390=0,
    VLOOKUP($A390,ChapterTable!$1:$1048576,MATCH("최종"&amp;SUBSTITUTE(SUBSTITUTE(F$1,"standard",""),"|Float",""),ChapterTable!$1:$1,0),0),
  IF($B390=1,
    IF($L390=FALSE,
      VLOOKUP($A390,ChapterTable!$1:$1048576,MATCH("최종"&amp;SUBSTITUTE(SUBSTITUTE(F$1,"standard",""),"|Float",""),ChapterTable!$1:$1,0),0),
      VLOOKUP($A390-ChapterTable!$P$11,ChapterTable!$1:$1048576,MATCH("최종"&amp;SUBSTITUTE(SUBSTITUTE(F$1,"standard",""),"|Float",""),ChapterTable!$1:$1,0),0)*ChapterTable!$P$14
    ),
  OFFSET(F390,-$B390+IF($L390,1,0),0)*
    (VLOOKUP(SUBSTITUTE(SUBSTITUTE(F$1,"standard",""),"|Float","")&amp;IF(OR($L390=TRUE,$A390=0,MOD($A390,ChapterTable!$R$20)&lt;&gt;0),"","보스")&amp;"인게임누적곱배수",ChapterTable!$R:$S,2,0)^D390
    +VLOOKUP(SUBSTITUTE(SUBSTITUTE(F$1,"standard",""),"|Float","")&amp;IF(OR($L390=TRUE,$A390=0,MOD($A390,ChapterTable!$R$20)&lt;&gt;0),"","보스")&amp;"인게임누적합배수",ChapterTable!$R:$S,2,0)*D390)
  )
  )
  )
)</f>
        <v>1110.5859375</v>
      </c>
      <c r="G390" t="s">
        <v>715</v>
      </c>
      <c r="J390" t="str">
        <f>IF(ISBLANK(I390),"",
IFERROR(VLOOKUP(I390,[1]StringTable!$1:$1048576,MATCH("kor|String",[1]StringTable!$1:$1,0),0),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51"/>
        <v>0.2</v>
      </c>
      <c r="AJ390">
        <f t="shared" si="49"/>
        <v>0.27466666000000001</v>
      </c>
      <c r="AK390">
        <f t="shared" si="50"/>
        <v>1</v>
      </c>
      <c r="AL390">
        <v>0</v>
      </c>
    </row>
    <row r="391" spans="1:38" x14ac:dyDescent="0.3">
      <c r="A391">
        <v>8</v>
      </c>
      <c r="B391">
        <v>45</v>
      </c>
      <c r="C391">
        <f>IF(OR($L391=TRUE,$A391=0,MOD($A391,ChapterTable!$R$20)&lt;&gt;0),
MAX(0,INT(($B391+ChapterTable!$P$26+VLOOKUP(SUBSTITUTE(C$1,"성장단계","")&amp;"단계오프셋",ChapterTable!$R:$S,2,0))/ChapterTable!$P$23)),
MAX(0,INT(($B391+ChapterTable!$R$26+VLOOKUP(SUBSTITUTE(C$1,"성장단계","")&amp;"보스단계오프셋",ChapterTable!$R:$S,2,0))/ChapterTable!$R$23)))</f>
        <v>4</v>
      </c>
      <c r="D391">
        <f>IF(OR($L391=TRUE,$A391=0,MOD($A391,ChapterTable!$R$20)&lt;&gt;0),
MAX(0,INT(($B391+ChapterTable!$P$26+VLOOKUP(SUBSTITUTE(D$1,"성장단계","")&amp;"단계오프셋",ChapterTable!$R:$S,2,0))/ChapterTable!$P$23)),
MAX(0,INT(($B391+ChapterTable!$R$26+VLOOKUP(SUBSTITUTE(D$1,"성장단계","")&amp;"보스단계오프셋",ChapterTable!$R:$S,2,0))/ChapterTable!$R$23)))</f>
        <v>4</v>
      </c>
      <c r="E391" s="1">
        <f ca="1">IF(AND($A391=0,$B391=1),
    VLOOKUP(1,ChapterTable!$1:$1048576,MATCH("최종"&amp;SUBSTITUTE(SUBSTITUTE(E$1,"standard",""),"|Float",""),ChapterTable!$1:$1,0),0)*ChapterTable!$P$17,
  IF(AND($A391=0,$B391=0),
    E392,
  IF($B391=0,
    VLOOKUP($A391,ChapterTable!$1:$1048576,MATCH("최종"&amp;SUBSTITUTE(SUBSTITUTE(E$1,"standard",""),"|Float",""),ChapterTable!$1:$1,0),0),
  IF($B391=1,
    IF($L391=FALSE,
      VLOOKUP($A391,ChapterTable!$1:$1048576,MATCH("최종"&amp;SUBSTITUTE(SUBSTITUTE(E$1,"standard",""),"|Float",""),ChapterTable!$1:$1,0),0),
      VLOOKUP($A391-ChapterTable!$P$11,ChapterTable!$1:$1048576,MATCH("최종"&amp;SUBSTITUTE(SUBSTITUTE(E$1,"standard",""),"|Float",""),ChapterTable!$1:$1,0),0)*ChapterTable!$P$14
    ),
  OFFSET(E391,-$B391+IF($L391,1,0),0)*IF($B391&gt;OFFSET($B391,1,0),ChapterTable!$R$17,1)*
    (VLOOKUP(SUBSTITUTE(SUBSTITUTE(E$1,"standard",""),"|Float","")&amp;IF(OR($L391=TRUE,$A391=0,MOD($A391,ChapterTable!$R$20)&lt;&gt;0),"","보스")&amp;"인게임누적곱배수",ChapterTable!$R:$S,2,0)^C391
    +VLOOKUP(SUBSTITUTE(SUBSTITUTE(E$1,"standard",""),"|Float","")&amp;IF(OR($L391=TRUE,$A391=0,MOD($A391,ChapterTable!$R$20)&lt;&gt;0),"","보스")&amp;"인게임누적합배수",ChapterTable!$R:$S,2,0)*C391)
  )
  )
  )
)</f>
        <v>3690.5625</v>
      </c>
      <c r="F391" s="1">
        <f ca="1">IF(AND($A391=0,$B391=1),
    VLOOKUP(1,ChapterTable!$1:$1048576,MATCH("최종"&amp;SUBSTITUTE(SUBSTITUTE(F$1,"standard",""),"|Float",""),ChapterTable!$1:$1,0),0)*ChapterTable!$P$17,
  IF(AND($A391=0,$B391=0),
    F392,
  IF($B391=0,
    VLOOKUP($A391,ChapterTable!$1:$1048576,MATCH("최종"&amp;SUBSTITUTE(SUBSTITUTE(F$1,"standard",""),"|Float",""),ChapterTable!$1:$1,0),0),
  IF($B391=1,
    IF($L391=FALSE,
      VLOOKUP($A391,ChapterTable!$1:$1048576,MATCH("최종"&amp;SUBSTITUTE(SUBSTITUTE(F$1,"standard",""),"|Float",""),ChapterTable!$1:$1,0),0),
      VLOOKUP($A391-ChapterTable!$P$11,ChapterTable!$1:$1048576,MATCH("최종"&amp;SUBSTITUTE(SUBSTITUTE(F$1,"standard",""),"|Float",""),ChapterTable!$1:$1,0),0)*ChapterTable!$P$14
    ),
  OFFSET(F391,-$B391+IF($L391,1,0),0)*
    (VLOOKUP(SUBSTITUTE(SUBSTITUTE(F$1,"standard",""),"|Float","")&amp;IF(OR($L391=TRUE,$A391=0,MOD($A391,ChapterTable!$R$20)&lt;&gt;0),"","보스")&amp;"인게임누적곱배수",ChapterTable!$R:$S,2,0)^D391
    +VLOOKUP(SUBSTITUTE(SUBSTITUTE(F$1,"standard",""),"|Float","")&amp;IF(OR($L391=TRUE,$A391=0,MOD($A391,ChapterTable!$R$20)&lt;&gt;0),"","보스")&amp;"인게임누적합배수",ChapterTable!$R:$S,2,0)*D391)
  )
  )
  )
)</f>
        <v>1110.5859375</v>
      </c>
      <c r="G391" t="s">
        <v>715</v>
      </c>
      <c r="J391" t="str">
        <f>IF(ISBLANK(I391),"",
IFERROR(VLOOKUP(I391,[1]StringTable!$1:$1048576,MATCH("kor|String",[1]StringTable!$1:$1,0),0),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51"/>
        <v>0.2</v>
      </c>
      <c r="AJ391">
        <f t="shared" si="49"/>
        <v>0.27466666000000001</v>
      </c>
      <c r="AK391">
        <f t="shared" si="50"/>
        <v>1</v>
      </c>
      <c r="AL391">
        <v>0</v>
      </c>
    </row>
    <row r="392" spans="1:38" x14ac:dyDescent="0.3">
      <c r="A392">
        <v>8</v>
      </c>
      <c r="B392">
        <v>46</v>
      </c>
      <c r="C392">
        <f>IF(OR($L392=TRUE,$A392=0,MOD($A392,ChapterTable!$R$20)&lt;&gt;0),
MAX(0,INT(($B392+ChapterTable!$P$26+VLOOKUP(SUBSTITUTE(C$1,"성장단계","")&amp;"단계오프셋",ChapterTable!$R:$S,2,0))/ChapterTable!$P$23)),
MAX(0,INT(($B392+ChapterTable!$R$26+VLOOKUP(SUBSTITUTE(C$1,"성장단계","")&amp;"보스단계오프셋",ChapterTable!$R:$S,2,0))/ChapterTable!$R$23)))</f>
        <v>5</v>
      </c>
      <c r="D392">
        <f>IF(OR($L392=TRUE,$A392=0,MOD($A392,ChapterTable!$R$20)&lt;&gt;0),
MAX(0,INT(($B392+ChapterTable!$P$26+VLOOKUP(SUBSTITUTE(D$1,"성장단계","")&amp;"단계오프셋",ChapterTable!$R:$S,2,0))/ChapterTable!$P$23)),
MAX(0,INT(($B392+ChapterTable!$R$26+VLOOKUP(SUBSTITUTE(D$1,"성장단계","")&amp;"보스단계오프셋",ChapterTable!$R:$S,2,0))/ChapterTable!$R$23)))</f>
        <v>4</v>
      </c>
      <c r="E392" s="1">
        <f ca="1">IF(AND($A392=0,$B392=1),
    VLOOKUP(1,ChapterTable!$1:$1048576,MATCH("최종"&amp;SUBSTITUTE(SUBSTITUTE(E$1,"standard",""),"|Float",""),ChapterTable!$1:$1,0),0)*ChapterTable!$P$17,
  IF(AND($A392=0,$B392=0),
    E393,
  IF($B392=0,
    VLOOKUP($A392,ChapterTable!$1:$1048576,MATCH("최종"&amp;SUBSTITUTE(SUBSTITUTE(E$1,"standard",""),"|Float",""),ChapterTable!$1:$1,0),0),
  IF($B392=1,
    IF($L392=FALSE,
      VLOOKUP($A392,ChapterTable!$1:$1048576,MATCH("최종"&amp;SUBSTITUTE(SUBSTITUTE(E$1,"standard",""),"|Float",""),ChapterTable!$1:$1,0),0),
      VLOOKUP($A392-ChapterTable!$P$11,ChapterTable!$1:$1048576,MATCH("최종"&amp;SUBSTITUTE(SUBSTITUTE(E$1,"standard",""),"|Float",""),ChapterTable!$1:$1,0),0)*ChapterTable!$P$14
    ),
  OFFSET(E392,-$B392+IF($L392,1,0),0)*IF($B392&gt;OFFSET($B392,1,0),ChapterTable!$R$17,1)*
    (VLOOKUP(SUBSTITUTE(SUBSTITUTE(E$1,"standard",""),"|Float","")&amp;IF(OR($L392=TRUE,$A392=0,MOD($A392,ChapterTable!$R$20)&lt;&gt;0),"","보스")&amp;"인게임누적곱배수",ChapterTable!$R:$S,2,0)^C392
    +VLOOKUP(SUBSTITUTE(SUBSTITUTE(E$1,"standard",""),"|Float","")&amp;IF(OR($L392=TRUE,$A392=0,MOD($A392,ChapterTable!$R$20)&lt;&gt;0),"","보스")&amp;"인게임누적합배수",ChapterTable!$R:$S,2,0)*C392)
  )
  )
  )
)</f>
        <v>4100.625</v>
      </c>
      <c r="F392" s="1">
        <f ca="1">IF(AND($A392=0,$B392=1),
    VLOOKUP(1,ChapterTable!$1:$1048576,MATCH("최종"&amp;SUBSTITUTE(SUBSTITUTE(F$1,"standard",""),"|Float",""),ChapterTable!$1:$1,0),0)*ChapterTable!$P$17,
  IF(AND($A392=0,$B392=0),
    F393,
  IF($B392=0,
    VLOOKUP($A392,ChapterTable!$1:$1048576,MATCH("최종"&amp;SUBSTITUTE(SUBSTITUTE(F$1,"standard",""),"|Float",""),ChapterTable!$1:$1,0),0),
  IF($B392=1,
    IF($L392=FALSE,
      VLOOKUP($A392,ChapterTable!$1:$1048576,MATCH("최종"&amp;SUBSTITUTE(SUBSTITUTE(F$1,"standard",""),"|Float",""),ChapterTable!$1:$1,0),0),
      VLOOKUP($A392-ChapterTable!$P$11,ChapterTable!$1:$1048576,MATCH("최종"&amp;SUBSTITUTE(SUBSTITUTE(F$1,"standard",""),"|Float",""),ChapterTable!$1:$1,0),0)*ChapterTable!$P$14
    ),
  OFFSET(F392,-$B392+IF($L392,1,0),0)*
    (VLOOKUP(SUBSTITUTE(SUBSTITUTE(F$1,"standard",""),"|Float","")&amp;IF(OR($L392=TRUE,$A392=0,MOD($A392,ChapterTable!$R$20)&lt;&gt;0),"","보스")&amp;"인게임누적곱배수",ChapterTable!$R:$S,2,0)^D392
    +VLOOKUP(SUBSTITUTE(SUBSTITUTE(F$1,"standard",""),"|Float","")&amp;IF(OR($L392=TRUE,$A392=0,MOD($A392,ChapterTable!$R$20)&lt;&gt;0),"","보스")&amp;"인게임누적합배수",ChapterTable!$R:$S,2,0)*D392)
  )
  )
  )
)</f>
        <v>1110.5859375</v>
      </c>
      <c r="G392" t="s">
        <v>715</v>
      </c>
      <c r="J392" t="str">
        <f>IF(ISBLANK(I392),"",
IFERROR(VLOOKUP(I392,[1]StringTable!$1:$1048576,MATCH("kor|String",[1]StringTable!$1:$1,0),0),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51"/>
        <v>0.2</v>
      </c>
      <c r="AJ392">
        <f t="shared" si="49"/>
        <v>0.27466666000000001</v>
      </c>
      <c r="AK392">
        <f t="shared" si="50"/>
        <v>1</v>
      </c>
      <c r="AL392">
        <v>0</v>
      </c>
    </row>
    <row r="393" spans="1:38" x14ac:dyDescent="0.3">
      <c r="A393">
        <v>8</v>
      </c>
      <c r="B393">
        <v>47</v>
      </c>
      <c r="C393">
        <f>IF(OR($L393=TRUE,$A393=0,MOD($A393,ChapterTable!$R$20)&lt;&gt;0),
MAX(0,INT(($B393+ChapterTable!$P$26+VLOOKUP(SUBSTITUTE(C$1,"성장단계","")&amp;"단계오프셋",ChapterTable!$R:$S,2,0))/ChapterTable!$P$23)),
MAX(0,INT(($B393+ChapterTable!$R$26+VLOOKUP(SUBSTITUTE(C$1,"성장단계","")&amp;"보스단계오프셋",ChapterTable!$R:$S,2,0))/ChapterTable!$R$23)))</f>
        <v>5</v>
      </c>
      <c r="D393">
        <f>IF(OR($L393=TRUE,$A393=0,MOD($A393,ChapterTable!$R$20)&lt;&gt;0),
MAX(0,INT(($B393+ChapterTable!$P$26+VLOOKUP(SUBSTITUTE(D$1,"성장단계","")&amp;"단계오프셋",ChapterTable!$R:$S,2,0))/ChapterTable!$P$23)),
MAX(0,INT(($B393+ChapterTable!$R$26+VLOOKUP(SUBSTITUTE(D$1,"성장단계","")&amp;"보스단계오프셋",ChapterTable!$R:$S,2,0))/ChapterTable!$R$23)))</f>
        <v>4</v>
      </c>
      <c r="E393" s="1">
        <f ca="1">IF(AND($A393=0,$B393=1),
    VLOOKUP(1,ChapterTable!$1:$1048576,MATCH("최종"&amp;SUBSTITUTE(SUBSTITUTE(E$1,"standard",""),"|Float",""),ChapterTable!$1:$1,0),0)*ChapterTable!$P$17,
  IF(AND($A393=0,$B393=0),
    E394,
  IF($B393=0,
    VLOOKUP($A393,ChapterTable!$1:$1048576,MATCH("최종"&amp;SUBSTITUTE(SUBSTITUTE(E$1,"standard",""),"|Float",""),ChapterTable!$1:$1,0),0),
  IF($B393=1,
    IF($L393=FALSE,
      VLOOKUP($A393,ChapterTable!$1:$1048576,MATCH("최종"&amp;SUBSTITUTE(SUBSTITUTE(E$1,"standard",""),"|Float",""),ChapterTable!$1:$1,0),0),
      VLOOKUP($A393-ChapterTable!$P$11,ChapterTable!$1:$1048576,MATCH("최종"&amp;SUBSTITUTE(SUBSTITUTE(E$1,"standard",""),"|Float",""),ChapterTable!$1:$1,0),0)*ChapterTable!$P$14
    ),
  OFFSET(E393,-$B393+IF($L393,1,0),0)*IF($B393&gt;OFFSET($B393,1,0),ChapterTable!$R$17,1)*
    (VLOOKUP(SUBSTITUTE(SUBSTITUTE(E$1,"standard",""),"|Float","")&amp;IF(OR($L393=TRUE,$A393=0,MOD($A393,ChapterTable!$R$20)&lt;&gt;0),"","보스")&amp;"인게임누적곱배수",ChapterTable!$R:$S,2,0)^C393
    +VLOOKUP(SUBSTITUTE(SUBSTITUTE(E$1,"standard",""),"|Float","")&amp;IF(OR($L393=TRUE,$A393=0,MOD($A393,ChapterTable!$R$20)&lt;&gt;0),"","보스")&amp;"인게임누적합배수",ChapterTable!$R:$S,2,0)*C393)
  )
  )
  )
)</f>
        <v>4100.625</v>
      </c>
      <c r="F393" s="1">
        <f ca="1">IF(AND($A393=0,$B393=1),
    VLOOKUP(1,ChapterTable!$1:$1048576,MATCH("최종"&amp;SUBSTITUTE(SUBSTITUTE(F$1,"standard",""),"|Float",""),ChapterTable!$1:$1,0),0)*ChapterTable!$P$17,
  IF(AND($A393=0,$B393=0),
    F394,
  IF($B393=0,
    VLOOKUP($A393,ChapterTable!$1:$1048576,MATCH("최종"&amp;SUBSTITUTE(SUBSTITUTE(F$1,"standard",""),"|Float",""),ChapterTable!$1:$1,0),0),
  IF($B393=1,
    IF($L393=FALSE,
      VLOOKUP($A393,ChapterTable!$1:$1048576,MATCH("최종"&amp;SUBSTITUTE(SUBSTITUTE(F$1,"standard",""),"|Float",""),ChapterTable!$1:$1,0),0),
      VLOOKUP($A393-ChapterTable!$P$11,ChapterTable!$1:$1048576,MATCH("최종"&amp;SUBSTITUTE(SUBSTITUTE(F$1,"standard",""),"|Float",""),ChapterTable!$1:$1,0),0)*ChapterTable!$P$14
    ),
  OFFSET(F393,-$B393+IF($L393,1,0),0)*
    (VLOOKUP(SUBSTITUTE(SUBSTITUTE(F$1,"standard",""),"|Float","")&amp;IF(OR($L393=TRUE,$A393=0,MOD($A393,ChapterTable!$R$20)&lt;&gt;0),"","보스")&amp;"인게임누적곱배수",ChapterTable!$R:$S,2,0)^D393
    +VLOOKUP(SUBSTITUTE(SUBSTITUTE(F$1,"standard",""),"|Float","")&amp;IF(OR($L393=TRUE,$A393=0,MOD($A393,ChapterTable!$R$20)&lt;&gt;0),"","보스")&amp;"인게임누적합배수",ChapterTable!$R:$S,2,0)*D393)
  )
  )
  )
)</f>
        <v>1110.5859375</v>
      </c>
      <c r="G393" t="s">
        <v>715</v>
      </c>
      <c r="J393" t="str">
        <f>IF(ISBLANK(I393),"",
IFERROR(VLOOKUP(I393,[1]StringTable!$1:$1048576,MATCH("kor|String",[1]StringTable!$1:$1,0),0),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51"/>
        <v>0.2</v>
      </c>
      <c r="AJ393">
        <f t="shared" si="49"/>
        <v>0.27466666000000001</v>
      </c>
      <c r="AK393">
        <f t="shared" si="50"/>
        <v>1</v>
      </c>
      <c r="AL393">
        <v>0</v>
      </c>
    </row>
    <row r="394" spans="1:38" x14ac:dyDescent="0.3">
      <c r="A394">
        <v>8</v>
      </c>
      <c r="B394">
        <v>48</v>
      </c>
      <c r="C394">
        <f>IF(OR($L394=TRUE,$A394=0,MOD($A394,ChapterTable!$R$20)&lt;&gt;0),
MAX(0,INT(($B394+ChapterTable!$P$26+VLOOKUP(SUBSTITUTE(C$1,"성장단계","")&amp;"단계오프셋",ChapterTable!$R:$S,2,0))/ChapterTable!$P$23)),
MAX(0,INT(($B394+ChapterTable!$R$26+VLOOKUP(SUBSTITUTE(C$1,"성장단계","")&amp;"보스단계오프셋",ChapterTable!$R:$S,2,0))/ChapterTable!$R$23)))</f>
        <v>5</v>
      </c>
      <c r="D394">
        <f>IF(OR($L394=TRUE,$A394=0,MOD($A394,ChapterTable!$R$20)&lt;&gt;0),
MAX(0,INT(($B394+ChapterTable!$P$26+VLOOKUP(SUBSTITUTE(D$1,"성장단계","")&amp;"단계오프셋",ChapterTable!$R:$S,2,0))/ChapterTable!$P$23)),
MAX(0,INT(($B394+ChapterTable!$R$26+VLOOKUP(SUBSTITUTE(D$1,"성장단계","")&amp;"보스단계오프셋",ChapterTable!$R:$S,2,0))/ChapterTable!$R$23)))</f>
        <v>4</v>
      </c>
      <c r="E394" s="1">
        <f ca="1">IF(AND($A394=0,$B394=1),
    VLOOKUP(1,ChapterTable!$1:$1048576,MATCH("최종"&amp;SUBSTITUTE(SUBSTITUTE(E$1,"standard",""),"|Float",""),ChapterTable!$1:$1,0),0)*ChapterTable!$P$17,
  IF(AND($A394=0,$B394=0),
    E395,
  IF($B394=0,
    VLOOKUP($A394,ChapterTable!$1:$1048576,MATCH("최종"&amp;SUBSTITUTE(SUBSTITUTE(E$1,"standard",""),"|Float",""),ChapterTable!$1:$1,0),0),
  IF($B394=1,
    IF($L394=FALSE,
      VLOOKUP($A394,ChapterTable!$1:$1048576,MATCH("최종"&amp;SUBSTITUTE(SUBSTITUTE(E$1,"standard",""),"|Float",""),ChapterTable!$1:$1,0),0),
      VLOOKUP($A394-ChapterTable!$P$11,ChapterTable!$1:$1048576,MATCH("최종"&amp;SUBSTITUTE(SUBSTITUTE(E$1,"standard",""),"|Float",""),ChapterTable!$1:$1,0),0)*ChapterTable!$P$14
    ),
  OFFSET(E394,-$B394+IF($L394,1,0),0)*IF($B394&gt;OFFSET($B394,1,0),ChapterTable!$R$17,1)*
    (VLOOKUP(SUBSTITUTE(SUBSTITUTE(E$1,"standard",""),"|Float","")&amp;IF(OR($L394=TRUE,$A394=0,MOD($A394,ChapterTable!$R$20)&lt;&gt;0),"","보스")&amp;"인게임누적곱배수",ChapterTable!$R:$S,2,0)^C394
    +VLOOKUP(SUBSTITUTE(SUBSTITUTE(E$1,"standard",""),"|Float","")&amp;IF(OR($L394=TRUE,$A394=0,MOD($A394,ChapterTable!$R$20)&lt;&gt;0),"","보스")&amp;"인게임누적합배수",ChapterTable!$R:$S,2,0)*C394)
  )
  )
  )
)</f>
        <v>4100.625</v>
      </c>
      <c r="F394" s="1">
        <f ca="1">IF(AND($A394=0,$B394=1),
    VLOOKUP(1,ChapterTable!$1:$1048576,MATCH("최종"&amp;SUBSTITUTE(SUBSTITUTE(F$1,"standard",""),"|Float",""),ChapterTable!$1:$1,0),0)*ChapterTable!$P$17,
  IF(AND($A394=0,$B394=0),
    F395,
  IF($B394=0,
    VLOOKUP($A394,ChapterTable!$1:$1048576,MATCH("최종"&amp;SUBSTITUTE(SUBSTITUTE(F$1,"standard",""),"|Float",""),ChapterTable!$1:$1,0),0),
  IF($B394=1,
    IF($L394=FALSE,
      VLOOKUP($A394,ChapterTable!$1:$1048576,MATCH("최종"&amp;SUBSTITUTE(SUBSTITUTE(F$1,"standard",""),"|Float",""),ChapterTable!$1:$1,0),0),
      VLOOKUP($A394-ChapterTable!$P$11,ChapterTable!$1:$1048576,MATCH("최종"&amp;SUBSTITUTE(SUBSTITUTE(F$1,"standard",""),"|Float",""),ChapterTable!$1:$1,0),0)*ChapterTable!$P$14
    ),
  OFFSET(F394,-$B394+IF($L394,1,0),0)*
    (VLOOKUP(SUBSTITUTE(SUBSTITUTE(F$1,"standard",""),"|Float","")&amp;IF(OR($L394=TRUE,$A394=0,MOD($A394,ChapterTable!$R$20)&lt;&gt;0),"","보스")&amp;"인게임누적곱배수",ChapterTable!$R:$S,2,0)^D394
    +VLOOKUP(SUBSTITUTE(SUBSTITUTE(F$1,"standard",""),"|Float","")&amp;IF(OR($L394=TRUE,$A394=0,MOD($A394,ChapterTable!$R$20)&lt;&gt;0),"","보스")&amp;"인게임누적합배수",ChapterTable!$R:$S,2,0)*D394)
  )
  )
  )
)</f>
        <v>1110.5859375</v>
      </c>
      <c r="G394" t="s">
        <v>715</v>
      </c>
      <c r="J394" t="str">
        <f>IF(ISBLANK(I394),"",
IFERROR(VLOOKUP(I394,[1]StringTable!$1:$1048576,MATCH("kor|String",[1]StringTable!$1:$1,0),0),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51"/>
        <v>0.2</v>
      </c>
      <c r="AJ394">
        <f t="shared" si="49"/>
        <v>0.27466666000000001</v>
      </c>
      <c r="AK394">
        <f t="shared" si="50"/>
        <v>1</v>
      </c>
      <c r="AL394">
        <v>0</v>
      </c>
    </row>
    <row r="395" spans="1:38" x14ac:dyDescent="0.3">
      <c r="A395">
        <v>8</v>
      </c>
      <c r="B395">
        <v>49</v>
      </c>
      <c r="C395">
        <f>IF(OR($L395=TRUE,$A395=0,MOD($A395,ChapterTable!$R$20)&lt;&gt;0),
MAX(0,INT(($B395+ChapterTable!$P$26+VLOOKUP(SUBSTITUTE(C$1,"성장단계","")&amp;"단계오프셋",ChapterTable!$R:$S,2,0))/ChapterTable!$P$23)),
MAX(0,INT(($B395+ChapterTable!$R$26+VLOOKUP(SUBSTITUTE(C$1,"성장단계","")&amp;"보스단계오프셋",ChapterTable!$R:$S,2,0))/ChapterTable!$R$23)))</f>
        <v>5</v>
      </c>
      <c r="D395">
        <f>IF(OR($L395=TRUE,$A395=0,MOD($A395,ChapterTable!$R$20)&lt;&gt;0),
MAX(0,INT(($B395+ChapterTable!$P$26+VLOOKUP(SUBSTITUTE(D$1,"성장단계","")&amp;"단계오프셋",ChapterTable!$R:$S,2,0))/ChapterTable!$P$23)),
MAX(0,INT(($B395+ChapterTable!$R$26+VLOOKUP(SUBSTITUTE(D$1,"성장단계","")&amp;"보스단계오프셋",ChapterTable!$R:$S,2,0))/ChapterTable!$R$23)))</f>
        <v>4</v>
      </c>
      <c r="E395" s="1">
        <f ca="1">IF(AND($A395=0,$B395=1),
    VLOOKUP(1,ChapterTable!$1:$1048576,MATCH("최종"&amp;SUBSTITUTE(SUBSTITUTE(E$1,"standard",""),"|Float",""),ChapterTable!$1:$1,0),0)*ChapterTable!$P$17,
  IF(AND($A395=0,$B395=0),
    E396,
  IF($B395=0,
    VLOOKUP($A395,ChapterTable!$1:$1048576,MATCH("최종"&amp;SUBSTITUTE(SUBSTITUTE(E$1,"standard",""),"|Float",""),ChapterTable!$1:$1,0),0),
  IF($B395=1,
    IF($L395=FALSE,
      VLOOKUP($A395,ChapterTable!$1:$1048576,MATCH("최종"&amp;SUBSTITUTE(SUBSTITUTE(E$1,"standard",""),"|Float",""),ChapterTable!$1:$1,0),0),
      VLOOKUP($A395-ChapterTable!$P$11,ChapterTable!$1:$1048576,MATCH("최종"&amp;SUBSTITUTE(SUBSTITUTE(E$1,"standard",""),"|Float",""),ChapterTable!$1:$1,0),0)*ChapterTable!$P$14
    ),
  OFFSET(E395,-$B395+IF($L395,1,0),0)*IF($B395&gt;OFFSET($B395,1,0),ChapterTable!$R$17,1)*
    (VLOOKUP(SUBSTITUTE(SUBSTITUTE(E$1,"standard",""),"|Float","")&amp;IF(OR($L395=TRUE,$A395=0,MOD($A395,ChapterTable!$R$20)&lt;&gt;0),"","보스")&amp;"인게임누적곱배수",ChapterTable!$R:$S,2,0)^C395
    +VLOOKUP(SUBSTITUTE(SUBSTITUTE(E$1,"standard",""),"|Float","")&amp;IF(OR($L395=TRUE,$A395=0,MOD($A395,ChapterTable!$R$20)&lt;&gt;0),"","보스")&amp;"인게임누적합배수",ChapterTable!$R:$S,2,0)*C395)
  )
  )
  )
)</f>
        <v>4100.625</v>
      </c>
      <c r="F395" s="1">
        <f ca="1">IF(AND($A395=0,$B395=1),
    VLOOKUP(1,ChapterTable!$1:$1048576,MATCH("최종"&amp;SUBSTITUTE(SUBSTITUTE(F$1,"standard",""),"|Float",""),ChapterTable!$1:$1,0),0)*ChapterTable!$P$17,
  IF(AND($A395=0,$B395=0),
    F396,
  IF($B395=0,
    VLOOKUP($A395,ChapterTable!$1:$1048576,MATCH("최종"&amp;SUBSTITUTE(SUBSTITUTE(F$1,"standard",""),"|Float",""),ChapterTable!$1:$1,0),0),
  IF($B395=1,
    IF($L395=FALSE,
      VLOOKUP($A395,ChapterTable!$1:$1048576,MATCH("최종"&amp;SUBSTITUTE(SUBSTITUTE(F$1,"standard",""),"|Float",""),ChapterTable!$1:$1,0),0),
      VLOOKUP($A395-ChapterTable!$P$11,ChapterTable!$1:$1048576,MATCH("최종"&amp;SUBSTITUTE(SUBSTITUTE(F$1,"standard",""),"|Float",""),ChapterTable!$1:$1,0),0)*ChapterTable!$P$14
    ),
  OFFSET(F395,-$B395+IF($L395,1,0),0)*
    (VLOOKUP(SUBSTITUTE(SUBSTITUTE(F$1,"standard",""),"|Float","")&amp;IF(OR($L395=TRUE,$A395=0,MOD($A395,ChapterTable!$R$20)&lt;&gt;0),"","보스")&amp;"인게임누적곱배수",ChapterTable!$R:$S,2,0)^D395
    +VLOOKUP(SUBSTITUTE(SUBSTITUTE(F$1,"standard",""),"|Float","")&amp;IF(OR($L395=TRUE,$A395=0,MOD($A395,ChapterTable!$R$20)&lt;&gt;0),"","보스")&amp;"인게임누적합배수",ChapterTable!$R:$S,2,0)*D395)
  )
  )
  )
)</f>
        <v>1110.5859375</v>
      </c>
      <c r="G395" t="s">
        <v>715</v>
      </c>
      <c r="J395" t="str">
        <f>IF(ISBLANK(I395),"",
IFERROR(VLOOKUP(I395,[1]StringTable!$1:$1048576,MATCH("kor|String",[1]StringTable!$1:$1,0),0),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51"/>
        <v>0.2</v>
      </c>
      <c r="AJ395">
        <f t="shared" si="49"/>
        <v>0.27466666000000001</v>
      </c>
      <c r="AK395">
        <f t="shared" si="50"/>
        <v>1</v>
      </c>
      <c r="AL395">
        <v>0</v>
      </c>
    </row>
    <row r="396" spans="1:38" x14ac:dyDescent="0.3">
      <c r="A396">
        <v>8</v>
      </c>
      <c r="B396">
        <v>50</v>
      </c>
      <c r="C396">
        <f>IF(OR($L396=TRUE,$A396=0,MOD($A396,ChapterTable!$R$20)&lt;&gt;0),
MAX(0,INT(($B396+ChapterTable!$P$26+VLOOKUP(SUBSTITUTE(C$1,"성장단계","")&amp;"단계오프셋",ChapterTable!$R:$S,2,0))/ChapterTable!$P$23)),
MAX(0,INT(($B396+ChapterTable!$R$26+VLOOKUP(SUBSTITUTE(C$1,"성장단계","")&amp;"보스단계오프셋",ChapterTable!$R:$S,2,0))/ChapterTable!$R$23)))</f>
        <v>5</v>
      </c>
      <c r="D396">
        <f>IF(OR($L396=TRUE,$A396=0,MOD($A396,ChapterTable!$R$20)&lt;&gt;0),
MAX(0,INT(($B396+ChapterTable!$P$26+VLOOKUP(SUBSTITUTE(D$1,"성장단계","")&amp;"단계오프셋",ChapterTable!$R:$S,2,0))/ChapterTable!$P$23)),
MAX(0,INT(($B396+ChapterTable!$R$26+VLOOKUP(SUBSTITUTE(D$1,"성장단계","")&amp;"보스단계오프셋",ChapterTable!$R:$S,2,0))/ChapterTable!$R$23)))</f>
        <v>4</v>
      </c>
      <c r="E396" s="1">
        <f ca="1">IF(AND($A396=0,$B396=1),
    VLOOKUP(1,ChapterTable!$1:$1048576,MATCH("최종"&amp;SUBSTITUTE(SUBSTITUTE(E$1,"standard",""),"|Float",""),ChapterTable!$1:$1,0),0)*ChapterTable!$P$17,
  IF(AND($A396=0,$B396=0),
    E397,
  IF($B396=0,
    VLOOKUP($A396,ChapterTable!$1:$1048576,MATCH("최종"&amp;SUBSTITUTE(SUBSTITUTE(E$1,"standard",""),"|Float",""),ChapterTable!$1:$1,0),0),
  IF($B396=1,
    IF($L396=FALSE,
      VLOOKUP($A396,ChapterTable!$1:$1048576,MATCH("최종"&amp;SUBSTITUTE(SUBSTITUTE(E$1,"standard",""),"|Float",""),ChapterTable!$1:$1,0),0),
      VLOOKUP($A396-ChapterTable!$P$11,ChapterTable!$1:$1048576,MATCH("최종"&amp;SUBSTITUTE(SUBSTITUTE(E$1,"standard",""),"|Float",""),ChapterTable!$1:$1,0),0)*ChapterTable!$P$14
    ),
  OFFSET(E396,-$B396+IF($L396,1,0),0)*IF($B396&gt;OFFSET($B396,1,0),ChapterTable!$R$17,1)*
    (VLOOKUP(SUBSTITUTE(SUBSTITUTE(E$1,"standard",""),"|Float","")&amp;IF(OR($L396=TRUE,$A396=0,MOD($A396,ChapterTable!$R$20)&lt;&gt;0),"","보스")&amp;"인게임누적곱배수",ChapterTable!$R:$S,2,0)^C396
    +VLOOKUP(SUBSTITUTE(SUBSTITUTE(E$1,"standard",""),"|Float","")&amp;IF(OR($L396=TRUE,$A396=0,MOD($A396,ChapterTable!$R$20)&lt;&gt;0),"","보스")&amp;"인게임누적합배수",ChapterTable!$R:$S,2,0)*C396)
  )
  )
  )
)</f>
        <v>5330.8125</v>
      </c>
      <c r="F396" s="1">
        <f ca="1">IF(AND($A396=0,$B396=1),
    VLOOKUP(1,ChapterTable!$1:$1048576,MATCH("최종"&amp;SUBSTITUTE(SUBSTITUTE(F$1,"standard",""),"|Float",""),ChapterTable!$1:$1,0),0)*ChapterTable!$P$17,
  IF(AND($A396=0,$B396=0),
    F397,
  IF($B396=0,
    VLOOKUP($A396,ChapterTable!$1:$1048576,MATCH("최종"&amp;SUBSTITUTE(SUBSTITUTE(F$1,"standard",""),"|Float",""),ChapterTable!$1:$1,0),0),
  IF($B396=1,
    IF($L396=FALSE,
      VLOOKUP($A396,ChapterTable!$1:$1048576,MATCH("최종"&amp;SUBSTITUTE(SUBSTITUTE(F$1,"standard",""),"|Float",""),ChapterTable!$1:$1,0),0),
      VLOOKUP($A396-ChapterTable!$P$11,ChapterTable!$1:$1048576,MATCH("최종"&amp;SUBSTITUTE(SUBSTITUTE(F$1,"standard",""),"|Float",""),ChapterTable!$1:$1,0),0)*ChapterTable!$P$14
    ),
  OFFSET(F396,-$B396+IF($L396,1,0),0)*
    (VLOOKUP(SUBSTITUTE(SUBSTITUTE(F$1,"standard",""),"|Float","")&amp;IF(OR($L396=TRUE,$A396=0,MOD($A396,ChapterTable!$R$20)&lt;&gt;0),"","보스")&amp;"인게임누적곱배수",ChapterTable!$R:$S,2,0)^D396
    +VLOOKUP(SUBSTITUTE(SUBSTITUTE(F$1,"standard",""),"|Float","")&amp;IF(OR($L396=TRUE,$A396=0,MOD($A396,ChapterTable!$R$20)&lt;&gt;0),"","보스")&amp;"인게임누적합배수",ChapterTable!$R:$S,2,0)*D396)
  )
  )
  )
)</f>
        <v>1110.5859375</v>
      </c>
      <c r="G396" t="s">
        <v>715</v>
      </c>
      <c r="J396" t="str">
        <f>IF(ISBLANK(I396),"",
IFERROR(VLOOKUP(I396,[1]StringTable!$1:$1048576,MATCH("kor|String",[1]StringTable!$1:$1,0),0),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51"/>
        <v>0.2</v>
      </c>
      <c r="AJ396">
        <f t="shared" si="49"/>
        <v>1</v>
      </c>
      <c r="AK396">
        <f t="shared" si="50"/>
        <v>1</v>
      </c>
      <c r="AL396">
        <v>0</v>
      </c>
    </row>
    <row r="397" spans="1:38" x14ac:dyDescent="0.3">
      <c r="A397">
        <v>9</v>
      </c>
      <c r="B397">
        <v>0</v>
      </c>
      <c r="C397">
        <f>IF(OR($L397=TRUE,$A397=0,MOD($A397,ChapterTable!$R$20)&lt;&gt;0),
MAX(0,INT(($B397+ChapterTable!$P$26+VLOOKUP(SUBSTITUTE(C$1,"성장단계","")&amp;"단계오프셋",ChapterTable!$R:$S,2,0))/ChapterTable!$P$23)),
MAX(0,INT(($B397+ChapterTable!$R$26+VLOOKUP(SUBSTITUTE(C$1,"성장단계","")&amp;"보스단계오프셋",ChapterTable!$R:$S,2,0))/ChapterTable!$R$23)))</f>
        <v>0</v>
      </c>
      <c r="D397">
        <f>IF(OR($L397=TRUE,$A397=0,MOD($A397,ChapterTable!$R$20)&lt;&gt;0),
MAX(0,INT(($B397+ChapterTable!$P$26+VLOOKUP(SUBSTITUTE(D$1,"성장단계","")&amp;"단계오프셋",ChapterTable!$R:$S,2,0))/ChapterTable!$P$23)),
MAX(0,INT(($B397+ChapterTable!$R$26+VLOOKUP(SUBSTITUTE(D$1,"성장단계","")&amp;"보스단계오프셋",ChapterTable!$R:$S,2,0))/ChapterTable!$R$23)))</f>
        <v>0</v>
      </c>
      <c r="E397" s="1">
        <f ca="1">IF(AND($A397=0,$B397=1),
    VLOOKUP(1,ChapterTable!$1:$1048576,MATCH("최종"&amp;SUBSTITUTE(SUBSTITUTE(E$1,"standard",""),"|Float",""),ChapterTable!$1:$1,0),0)*ChapterTable!$P$17,
  IF(AND($A397=0,$B397=0),
    E398,
  IF($B397=0,
    VLOOKUP($A397,ChapterTable!$1:$1048576,MATCH("최종"&amp;SUBSTITUTE(SUBSTITUTE(E$1,"standard",""),"|Float",""),ChapterTable!$1:$1,0),0),
  IF($B397=1,
    IF($L397=FALSE,
      VLOOKUP($A397,ChapterTable!$1:$1048576,MATCH("최종"&amp;SUBSTITUTE(SUBSTITUTE(E$1,"standard",""),"|Float",""),ChapterTable!$1:$1,0),0),
      VLOOKUP($A397-ChapterTable!$P$11,ChapterTable!$1:$1048576,MATCH("최종"&amp;SUBSTITUTE(SUBSTITUTE(E$1,"standard",""),"|Float",""),ChapterTable!$1:$1,0),0)*ChapterTable!$P$14
    ),
  OFFSET(E397,-$B397+IF($L397,1,0),0)*IF($B397&gt;OFFSET($B397,1,0),ChapterTable!$R$17,1)*
    (VLOOKUP(SUBSTITUTE(SUBSTITUTE(E$1,"standard",""),"|Float","")&amp;IF(OR($L397=TRUE,$A397=0,MOD($A397,ChapterTable!$R$20)&lt;&gt;0),"","보스")&amp;"인게임누적곱배수",ChapterTable!$R:$S,2,0)^C397
    +VLOOKUP(SUBSTITUTE(SUBSTITUTE(E$1,"standard",""),"|Float","")&amp;IF(OR($L397=TRUE,$A397=0,MOD($A397,ChapterTable!$R$20)&lt;&gt;0),"","보스")&amp;"인게임누적합배수",ChapterTable!$R:$S,2,0)*C397)
  )
  )
  )
)</f>
        <v>3075.46875</v>
      </c>
      <c r="F397" s="1">
        <f ca="1">IF(AND($A397=0,$B397=1),
    VLOOKUP(1,ChapterTable!$1:$1048576,MATCH("최종"&amp;SUBSTITUTE(SUBSTITUTE(F$1,"standard",""),"|Float",""),ChapterTable!$1:$1,0),0)*ChapterTable!$P$17,
  IF(AND($A397=0,$B397=0),
    F398,
  IF($B397=0,
    VLOOKUP($A397,ChapterTable!$1:$1048576,MATCH("최종"&amp;SUBSTITUTE(SUBSTITUTE(F$1,"standard",""),"|Float",""),ChapterTable!$1:$1,0),0),
  IF($B397=1,
    IF($L397=FALSE,
      VLOOKUP($A397,ChapterTable!$1:$1048576,MATCH("최종"&amp;SUBSTITUTE(SUBSTITUTE(F$1,"standard",""),"|Float",""),ChapterTable!$1:$1,0),0),
      VLOOKUP($A397-ChapterTable!$P$11,ChapterTable!$1:$1048576,MATCH("최종"&amp;SUBSTITUTE(SUBSTITUTE(F$1,"standard",""),"|Float",""),ChapterTable!$1:$1,0),0)*ChapterTable!$P$14
    ),
  OFFSET(F397,-$B397+IF($L397,1,0),0)*
    (VLOOKUP(SUBSTITUTE(SUBSTITUTE(F$1,"standard",""),"|Float","")&amp;IF(OR($L397=TRUE,$A397=0,MOD($A397,ChapterTable!$R$20)&lt;&gt;0),"","보스")&amp;"인게임누적곱배수",ChapterTable!$R:$S,2,0)^D397
    +VLOOKUP(SUBSTITUTE(SUBSTITUTE(F$1,"standard",""),"|Float","")&amp;IF(OR($L397=TRUE,$A397=0,MOD($A397,ChapterTable!$R$20)&lt;&gt;0),"","보스")&amp;"인게임누적합배수",ChapterTable!$R:$S,2,0)*D397)
  )
  )
  )
)</f>
        <v>1281.4453125</v>
      </c>
      <c r="G397" t="s">
        <v>715</v>
      </c>
      <c r="J397" t="str">
        <f>IF(ISBLANK(I397),"",
IFERROR(VLOOKUP(I397,[1]StringTable!$1:$1048576,MATCH("kor|String",[1]StringTable!$1:$1,0),0),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51"/>
        <v>0</v>
      </c>
      <c r="AJ397">
        <f t="shared" si="49"/>
        <v>0</v>
      </c>
      <c r="AK397">
        <f t="shared" si="50"/>
        <v>0</v>
      </c>
      <c r="AL397">
        <v>0</v>
      </c>
    </row>
    <row r="398" spans="1:38" x14ac:dyDescent="0.3">
      <c r="A398">
        <v>9</v>
      </c>
      <c r="B398">
        <v>1</v>
      </c>
      <c r="C398">
        <f>IF(OR($L398=TRUE,$A398=0,MOD($A398,ChapterTable!$R$20)&lt;&gt;0),
MAX(0,INT(($B398+ChapterTable!$P$26+VLOOKUP(SUBSTITUTE(C$1,"성장단계","")&amp;"단계오프셋",ChapterTable!$R:$S,2,0))/ChapterTable!$P$23)),
MAX(0,INT(($B398+ChapterTable!$R$26+VLOOKUP(SUBSTITUTE(C$1,"성장단계","")&amp;"보스단계오프셋",ChapterTable!$R:$S,2,0))/ChapterTable!$R$23)))</f>
        <v>0</v>
      </c>
      <c r="D398">
        <f>IF(OR($L398=TRUE,$A398=0,MOD($A398,ChapterTable!$R$20)&lt;&gt;0),
MAX(0,INT(($B398+ChapterTable!$P$26+VLOOKUP(SUBSTITUTE(D$1,"성장단계","")&amp;"단계오프셋",ChapterTable!$R:$S,2,0))/ChapterTable!$P$23)),
MAX(0,INT(($B398+ChapterTable!$R$26+VLOOKUP(SUBSTITUTE(D$1,"성장단계","")&amp;"보스단계오프셋",ChapterTable!$R:$S,2,0))/ChapterTable!$R$23)))</f>
        <v>0</v>
      </c>
      <c r="E398" s="1">
        <f ca="1">IF(AND($A398=0,$B398=1),
    VLOOKUP(1,ChapterTable!$1:$1048576,MATCH("최종"&amp;SUBSTITUTE(SUBSTITUTE(E$1,"standard",""),"|Float",""),ChapterTable!$1:$1,0),0)*ChapterTable!$P$17,
  IF(AND($A398=0,$B398=0),
    E399,
  IF($B398=0,
    VLOOKUP($A398,ChapterTable!$1:$1048576,MATCH("최종"&amp;SUBSTITUTE(SUBSTITUTE(E$1,"standard",""),"|Float",""),ChapterTable!$1:$1,0),0),
  IF($B398=1,
    IF($L398=FALSE,
      VLOOKUP($A398,ChapterTable!$1:$1048576,MATCH("최종"&amp;SUBSTITUTE(SUBSTITUTE(E$1,"standard",""),"|Float",""),ChapterTable!$1:$1,0),0),
      VLOOKUP($A398-ChapterTable!$P$11,ChapterTable!$1:$1048576,MATCH("최종"&amp;SUBSTITUTE(SUBSTITUTE(E$1,"standard",""),"|Float",""),ChapterTable!$1:$1,0),0)*ChapterTable!$P$14
    ),
  OFFSET(E398,-$B398+IF($L398,1,0),0)*IF($B398&gt;OFFSET($B398,1,0),ChapterTable!$R$17,1)*
    (VLOOKUP(SUBSTITUTE(SUBSTITUTE(E$1,"standard",""),"|Float","")&amp;IF(OR($L398=TRUE,$A398=0,MOD($A398,ChapterTable!$R$20)&lt;&gt;0),"","보스")&amp;"인게임누적곱배수",ChapterTable!$R:$S,2,0)^C398
    +VLOOKUP(SUBSTITUTE(SUBSTITUTE(E$1,"standard",""),"|Float","")&amp;IF(OR($L398=TRUE,$A398=0,MOD($A398,ChapterTable!$R$20)&lt;&gt;0),"","보스")&amp;"인게임누적합배수",ChapterTable!$R:$S,2,0)*C398)
  )
  )
  )
)</f>
        <v>3075.46875</v>
      </c>
      <c r="F398" s="1">
        <f ca="1">IF(AND($A398=0,$B398=1),
    VLOOKUP(1,ChapterTable!$1:$1048576,MATCH("최종"&amp;SUBSTITUTE(SUBSTITUTE(F$1,"standard",""),"|Float",""),ChapterTable!$1:$1,0),0)*ChapterTable!$P$17,
  IF(AND($A398=0,$B398=0),
    F399,
  IF($B398=0,
    VLOOKUP($A398,ChapterTable!$1:$1048576,MATCH("최종"&amp;SUBSTITUTE(SUBSTITUTE(F$1,"standard",""),"|Float",""),ChapterTable!$1:$1,0),0),
  IF($B398=1,
    IF($L398=FALSE,
      VLOOKUP($A398,ChapterTable!$1:$1048576,MATCH("최종"&amp;SUBSTITUTE(SUBSTITUTE(F$1,"standard",""),"|Float",""),ChapterTable!$1:$1,0),0),
      VLOOKUP($A398-ChapterTable!$P$11,ChapterTable!$1:$1048576,MATCH("최종"&amp;SUBSTITUTE(SUBSTITUTE(F$1,"standard",""),"|Float",""),ChapterTable!$1:$1,0),0)*ChapterTable!$P$14
    ),
  OFFSET(F398,-$B398+IF($L398,1,0),0)*
    (VLOOKUP(SUBSTITUTE(SUBSTITUTE(F$1,"standard",""),"|Float","")&amp;IF(OR($L398=TRUE,$A398=0,MOD($A398,ChapterTable!$R$20)&lt;&gt;0),"","보스")&amp;"인게임누적곱배수",ChapterTable!$R:$S,2,0)^D398
    +VLOOKUP(SUBSTITUTE(SUBSTITUTE(F$1,"standard",""),"|Float","")&amp;IF(OR($L398=TRUE,$A398=0,MOD($A398,ChapterTable!$R$20)&lt;&gt;0),"","보스")&amp;"인게임누적합배수",ChapterTable!$R:$S,2,0)*D398)
  )
  )
  )
)</f>
        <v>1281.4453125</v>
      </c>
      <c r="G398" t="s">
        <v>715</v>
      </c>
      <c r="H398" t="s">
        <v>243</v>
      </c>
      <c r="I398" t="s">
        <v>132</v>
      </c>
      <c r="J398" t="str">
        <f>IF(ISBLANK(I398),"",
IFERROR(VLOOKUP(I398,[1]StringTable!$1:$1048576,MATCH("kor|String",[1]StringTable!$1:$1,0),0),
"스트링없음"))</f>
        <v>&lt;color=#FF0000&gt;{0}&lt;/color&gt; 또는 &lt;color=#FF0000&gt;{1}&lt;/color&gt; 계열 캐릭터의 &lt;color=#FF0000&gt;대미지 피해 {2}배&lt;/color&gt;</v>
      </c>
      <c r="K398" t="s">
        <v>244</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51"/>
        <v>1</v>
      </c>
      <c r="AJ398">
        <f t="shared" si="49"/>
        <v>1</v>
      </c>
      <c r="AK398">
        <f t="shared" si="50"/>
        <v>1</v>
      </c>
      <c r="AL398">
        <v>0</v>
      </c>
    </row>
    <row r="399" spans="1:38" x14ac:dyDescent="0.3">
      <c r="A399">
        <v>9</v>
      </c>
      <c r="B399">
        <v>2</v>
      </c>
      <c r="C399">
        <f>IF(OR($L399=TRUE,$A399=0,MOD($A399,ChapterTable!$R$20)&lt;&gt;0),
MAX(0,INT(($B399+ChapterTable!$P$26+VLOOKUP(SUBSTITUTE(C$1,"성장단계","")&amp;"단계오프셋",ChapterTable!$R:$S,2,0))/ChapterTable!$P$23)),
MAX(0,INT(($B399+ChapterTable!$R$26+VLOOKUP(SUBSTITUTE(C$1,"성장단계","")&amp;"보스단계오프셋",ChapterTable!$R:$S,2,0))/ChapterTable!$R$23)))</f>
        <v>0</v>
      </c>
      <c r="D399">
        <f>IF(OR($L399=TRUE,$A399=0,MOD($A399,ChapterTable!$R$20)&lt;&gt;0),
MAX(0,INT(($B399+ChapterTable!$P$26+VLOOKUP(SUBSTITUTE(D$1,"성장단계","")&amp;"단계오프셋",ChapterTable!$R:$S,2,0))/ChapterTable!$P$23)),
MAX(0,INT(($B399+ChapterTable!$R$26+VLOOKUP(SUBSTITUTE(D$1,"성장단계","")&amp;"보스단계오프셋",ChapterTable!$R:$S,2,0))/ChapterTable!$R$23)))</f>
        <v>0</v>
      </c>
      <c r="E399" s="1">
        <f ca="1">IF(AND($A399=0,$B399=1),
    VLOOKUP(1,ChapterTable!$1:$1048576,MATCH("최종"&amp;SUBSTITUTE(SUBSTITUTE(E$1,"standard",""),"|Float",""),ChapterTable!$1:$1,0),0)*ChapterTable!$P$17,
  IF(AND($A399=0,$B399=0),
    E400,
  IF($B399=0,
    VLOOKUP($A399,ChapterTable!$1:$1048576,MATCH("최종"&amp;SUBSTITUTE(SUBSTITUTE(E$1,"standard",""),"|Float",""),ChapterTable!$1:$1,0),0),
  IF($B399=1,
    IF($L399=FALSE,
      VLOOKUP($A399,ChapterTable!$1:$1048576,MATCH("최종"&amp;SUBSTITUTE(SUBSTITUTE(E$1,"standard",""),"|Float",""),ChapterTable!$1:$1,0),0),
      VLOOKUP($A399-ChapterTable!$P$11,ChapterTable!$1:$1048576,MATCH("최종"&amp;SUBSTITUTE(SUBSTITUTE(E$1,"standard",""),"|Float",""),ChapterTable!$1:$1,0),0)*ChapterTable!$P$14
    ),
  OFFSET(E399,-$B399+IF($L399,1,0),0)*IF($B399&gt;OFFSET($B399,1,0),ChapterTable!$R$17,1)*
    (VLOOKUP(SUBSTITUTE(SUBSTITUTE(E$1,"standard",""),"|Float","")&amp;IF(OR($L399=TRUE,$A399=0,MOD($A399,ChapterTable!$R$20)&lt;&gt;0),"","보스")&amp;"인게임누적곱배수",ChapterTable!$R:$S,2,0)^C399
    +VLOOKUP(SUBSTITUTE(SUBSTITUTE(E$1,"standard",""),"|Float","")&amp;IF(OR($L399=TRUE,$A399=0,MOD($A399,ChapterTable!$R$20)&lt;&gt;0),"","보스")&amp;"인게임누적합배수",ChapterTable!$R:$S,2,0)*C399)
  )
  )
  )
)</f>
        <v>3075.46875</v>
      </c>
      <c r="F399" s="1">
        <f ca="1">IF(AND($A399=0,$B399=1),
    VLOOKUP(1,ChapterTable!$1:$1048576,MATCH("최종"&amp;SUBSTITUTE(SUBSTITUTE(F$1,"standard",""),"|Float",""),ChapterTable!$1:$1,0),0)*ChapterTable!$P$17,
  IF(AND($A399=0,$B399=0),
    F400,
  IF($B399=0,
    VLOOKUP($A399,ChapterTable!$1:$1048576,MATCH("최종"&amp;SUBSTITUTE(SUBSTITUTE(F$1,"standard",""),"|Float",""),ChapterTable!$1:$1,0),0),
  IF($B399=1,
    IF($L399=FALSE,
      VLOOKUP($A399,ChapterTable!$1:$1048576,MATCH("최종"&amp;SUBSTITUTE(SUBSTITUTE(F$1,"standard",""),"|Float",""),ChapterTable!$1:$1,0),0),
      VLOOKUP($A399-ChapterTable!$P$11,ChapterTable!$1:$1048576,MATCH("최종"&amp;SUBSTITUTE(SUBSTITUTE(F$1,"standard",""),"|Float",""),ChapterTable!$1:$1,0),0)*ChapterTable!$P$14
    ),
  OFFSET(F399,-$B399+IF($L399,1,0),0)*
    (VLOOKUP(SUBSTITUTE(SUBSTITUTE(F$1,"standard",""),"|Float","")&amp;IF(OR($L399=TRUE,$A399=0,MOD($A399,ChapterTable!$R$20)&lt;&gt;0),"","보스")&amp;"인게임누적곱배수",ChapterTable!$R:$S,2,0)^D399
    +VLOOKUP(SUBSTITUTE(SUBSTITUTE(F$1,"standard",""),"|Float","")&amp;IF(OR($L399=TRUE,$A399=0,MOD($A399,ChapterTable!$R$20)&lt;&gt;0),"","보스")&amp;"인게임누적합배수",ChapterTable!$R:$S,2,0)*D399)
  )
  )
  )
)</f>
        <v>1281.4453125</v>
      </c>
      <c r="G399" t="s">
        <v>715</v>
      </c>
      <c r="J399" t="str">
        <f>IF(ISBLANK(I399),"",
IFERROR(VLOOKUP(I399,[1]StringTable!$1:$1048576,MATCH("kor|String",[1]StringTable!$1:$1,0),0),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51"/>
        <v>1</v>
      </c>
      <c r="AJ399">
        <f t="shared" si="49"/>
        <v>1</v>
      </c>
      <c r="AK399">
        <f t="shared" si="50"/>
        <v>1</v>
      </c>
      <c r="AL399">
        <v>0</v>
      </c>
    </row>
    <row r="400" spans="1:38" x14ac:dyDescent="0.3">
      <c r="A400">
        <v>9</v>
      </c>
      <c r="B400">
        <v>3</v>
      </c>
      <c r="C400">
        <f>IF(OR($L400=TRUE,$A400=0,MOD($A400,ChapterTable!$R$20)&lt;&gt;0),
MAX(0,INT(($B400+ChapterTable!$P$26+VLOOKUP(SUBSTITUTE(C$1,"성장단계","")&amp;"단계오프셋",ChapterTable!$R:$S,2,0))/ChapterTable!$P$23)),
MAX(0,INT(($B400+ChapterTable!$R$26+VLOOKUP(SUBSTITUTE(C$1,"성장단계","")&amp;"보스단계오프셋",ChapterTable!$R:$S,2,0))/ChapterTable!$R$23)))</f>
        <v>0</v>
      </c>
      <c r="D400">
        <f>IF(OR($L400=TRUE,$A400=0,MOD($A400,ChapterTable!$R$20)&lt;&gt;0),
MAX(0,INT(($B400+ChapterTable!$P$26+VLOOKUP(SUBSTITUTE(D$1,"성장단계","")&amp;"단계오프셋",ChapterTable!$R:$S,2,0))/ChapterTable!$P$23)),
MAX(0,INT(($B400+ChapterTable!$R$26+VLOOKUP(SUBSTITUTE(D$1,"성장단계","")&amp;"보스단계오프셋",ChapterTable!$R:$S,2,0))/ChapterTable!$R$23)))</f>
        <v>0</v>
      </c>
      <c r="E400" s="1">
        <f ca="1">IF(AND($A400=0,$B400=1),
    VLOOKUP(1,ChapterTable!$1:$1048576,MATCH("최종"&amp;SUBSTITUTE(SUBSTITUTE(E$1,"standard",""),"|Float",""),ChapterTable!$1:$1,0),0)*ChapterTable!$P$17,
  IF(AND($A400=0,$B400=0),
    E401,
  IF($B400=0,
    VLOOKUP($A400,ChapterTable!$1:$1048576,MATCH("최종"&amp;SUBSTITUTE(SUBSTITUTE(E$1,"standard",""),"|Float",""),ChapterTable!$1:$1,0),0),
  IF($B400=1,
    IF($L400=FALSE,
      VLOOKUP($A400,ChapterTable!$1:$1048576,MATCH("최종"&amp;SUBSTITUTE(SUBSTITUTE(E$1,"standard",""),"|Float",""),ChapterTable!$1:$1,0),0),
      VLOOKUP($A400-ChapterTable!$P$11,ChapterTable!$1:$1048576,MATCH("최종"&amp;SUBSTITUTE(SUBSTITUTE(E$1,"standard",""),"|Float",""),ChapterTable!$1:$1,0),0)*ChapterTable!$P$14
    ),
  OFFSET(E400,-$B400+IF($L400,1,0),0)*IF($B400&gt;OFFSET($B400,1,0),ChapterTable!$R$17,1)*
    (VLOOKUP(SUBSTITUTE(SUBSTITUTE(E$1,"standard",""),"|Float","")&amp;IF(OR($L400=TRUE,$A400=0,MOD($A400,ChapterTable!$R$20)&lt;&gt;0),"","보스")&amp;"인게임누적곱배수",ChapterTable!$R:$S,2,0)^C400
    +VLOOKUP(SUBSTITUTE(SUBSTITUTE(E$1,"standard",""),"|Float","")&amp;IF(OR($L400=TRUE,$A400=0,MOD($A400,ChapterTable!$R$20)&lt;&gt;0),"","보스")&amp;"인게임누적합배수",ChapterTable!$R:$S,2,0)*C400)
  )
  )
  )
)</f>
        <v>3075.46875</v>
      </c>
      <c r="F400" s="1">
        <f ca="1">IF(AND($A400=0,$B400=1),
    VLOOKUP(1,ChapterTable!$1:$1048576,MATCH("최종"&amp;SUBSTITUTE(SUBSTITUTE(F$1,"standard",""),"|Float",""),ChapterTable!$1:$1,0),0)*ChapterTable!$P$17,
  IF(AND($A400=0,$B400=0),
    F401,
  IF($B400=0,
    VLOOKUP($A400,ChapterTable!$1:$1048576,MATCH("최종"&amp;SUBSTITUTE(SUBSTITUTE(F$1,"standard",""),"|Float",""),ChapterTable!$1:$1,0),0),
  IF($B400=1,
    IF($L400=FALSE,
      VLOOKUP($A400,ChapterTable!$1:$1048576,MATCH("최종"&amp;SUBSTITUTE(SUBSTITUTE(F$1,"standard",""),"|Float",""),ChapterTable!$1:$1,0),0),
      VLOOKUP($A400-ChapterTable!$P$11,ChapterTable!$1:$1048576,MATCH("최종"&amp;SUBSTITUTE(SUBSTITUTE(F$1,"standard",""),"|Float",""),ChapterTable!$1:$1,0),0)*ChapterTable!$P$14
    ),
  OFFSET(F400,-$B400+IF($L400,1,0),0)*
    (VLOOKUP(SUBSTITUTE(SUBSTITUTE(F$1,"standard",""),"|Float","")&amp;IF(OR($L400=TRUE,$A400=0,MOD($A400,ChapterTable!$R$20)&lt;&gt;0),"","보스")&amp;"인게임누적곱배수",ChapterTable!$R:$S,2,0)^D400
    +VLOOKUP(SUBSTITUTE(SUBSTITUTE(F$1,"standard",""),"|Float","")&amp;IF(OR($L400=TRUE,$A400=0,MOD($A400,ChapterTable!$R$20)&lt;&gt;0),"","보스")&amp;"인게임누적합배수",ChapterTable!$R:$S,2,0)*D400)
  )
  )
  )
)</f>
        <v>1281.4453125</v>
      </c>
      <c r="G400" t="s">
        <v>715</v>
      </c>
      <c r="J400" t="str">
        <f>IF(ISBLANK(I400),"",
IFERROR(VLOOKUP(I400,[1]StringTable!$1:$1048576,MATCH("kor|String",[1]StringTable!$1:$1,0),0),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51"/>
        <v>1</v>
      </c>
      <c r="AJ400">
        <f t="shared" si="49"/>
        <v>1</v>
      </c>
      <c r="AK400">
        <f t="shared" si="50"/>
        <v>1</v>
      </c>
      <c r="AL400">
        <v>0</v>
      </c>
    </row>
    <row r="401" spans="1:38" x14ac:dyDescent="0.3">
      <c r="A401">
        <v>9</v>
      </c>
      <c r="B401">
        <v>4</v>
      </c>
      <c r="C401">
        <f>IF(OR($L401=TRUE,$A401=0,MOD($A401,ChapterTable!$R$20)&lt;&gt;0),
MAX(0,INT(($B401+ChapterTable!$P$26+VLOOKUP(SUBSTITUTE(C$1,"성장단계","")&amp;"단계오프셋",ChapterTable!$R:$S,2,0))/ChapterTable!$P$23)),
MAX(0,INT(($B401+ChapterTable!$R$26+VLOOKUP(SUBSTITUTE(C$1,"성장단계","")&amp;"보스단계오프셋",ChapterTable!$R:$S,2,0))/ChapterTable!$R$23)))</f>
        <v>0</v>
      </c>
      <c r="D401">
        <f>IF(OR($L401=TRUE,$A401=0,MOD($A401,ChapterTable!$R$20)&lt;&gt;0),
MAX(0,INT(($B401+ChapterTable!$P$26+VLOOKUP(SUBSTITUTE(D$1,"성장단계","")&amp;"단계오프셋",ChapterTable!$R:$S,2,0))/ChapterTable!$P$23)),
MAX(0,INT(($B401+ChapterTable!$R$26+VLOOKUP(SUBSTITUTE(D$1,"성장단계","")&amp;"보스단계오프셋",ChapterTable!$R:$S,2,0))/ChapterTable!$R$23)))</f>
        <v>0</v>
      </c>
      <c r="E401" s="1">
        <f ca="1">IF(AND($A401=0,$B401=1),
    VLOOKUP(1,ChapterTable!$1:$1048576,MATCH("최종"&amp;SUBSTITUTE(SUBSTITUTE(E$1,"standard",""),"|Float",""),ChapterTable!$1:$1,0),0)*ChapterTable!$P$17,
  IF(AND($A401=0,$B401=0),
    E402,
  IF($B401=0,
    VLOOKUP($A401,ChapterTable!$1:$1048576,MATCH("최종"&amp;SUBSTITUTE(SUBSTITUTE(E$1,"standard",""),"|Float",""),ChapterTable!$1:$1,0),0),
  IF($B401=1,
    IF($L401=FALSE,
      VLOOKUP($A401,ChapterTable!$1:$1048576,MATCH("최종"&amp;SUBSTITUTE(SUBSTITUTE(E$1,"standard",""),"|Float",""),ChapterTable!$1:$1,0),0),
      VLOOKUP($A401-ChapterTable!$P$11,ChapterTable!$1:$1048576,MATCH("최종"&amp;SUBSTITUTE(SUBSTITUTE(E$1,"standard",""),"|Float",""),ChapterTable!$1:$1,0),0)*ChapterTable!$P$14
    ),
  OFFSET(E401,-$B401+IF($L401,1,0),0)*IF($B401&gt;OFFSET($B401,1,0),ChapterTable!$R$17,1)*
    (VLOOKUP(SUBSTITUTE(SUBSTITUTE(E$1,"standard",""),"|Float","")&amp;IF(OR($L401=TRUE,$A401=0,MOD($A401,ChapterTable!$R$20)&lt;&gt;0),"","보스")&amp;"인게임누적곱배수",ChapterTable!$R:$S,2,0)^C401
    +VLOOKUP(SUBSTITUTE(SUBSTITUTE(E$1,"standard",""),"|Float","")&amp;IF(OR($L401=TRUE,$A401=0,MOD($A401,ChapterTable!$R$20)&lt;&gt;0),"","보스")&amp;"인게임누적합배수",ChapterTable!$R:$S,2,0)*C401)
  )
  )
  )
)</f>
        <v>3075.46875</v>
      </c>
      <c r="F401" s="1">
        <f ca="1">IF(AND($A401=0,$B401=1),
    VLOOKUP(1,ChapterTable!$1:$1048576,MATCH("최종"&amp;SUBSTITUTE(SUBSTITUTE(F$1,"standard",""),"|Float",""),ChapterTable!$1:$1,0),0)*ChapterTable!$P$17,
  IF(AND($A401=0,$B401=0),
    F402,
  IF($B401=0,
    VLOOKUP($A401,ChapterTable!$1:$1048576,MATCH("최종"&amp;SUBSTITUTE(SUBSTITUTE(F$1,"standard",""),"|Float",""),ChapterTable!$1:$1,0),0),
  IF($B401=1,
    IF($L401=FALSE,
      VLOOKUP($A401,ChapterTable!$1:$1048576,MATCH("최종"&amp;SUBSTITUTE(SUBSTITUTE(F$1,"standard",""),"|Float",""),ChapterTable!$1:$1,0),0),
      VLOOKUP($A401-ChapterTable!$P$11,ChapterTable!$1:$1048576,MATCH("최종"&amp;SUBSTITUTE(SUBSTITUTE(F$1,"standard",""),"|Float",""),ChapterTable!$1:$1,0),0)*ChapterTable!$P$14
    ),
  OFFSET(F401,-$B401+IF($L401,1,0),0)*
    (VLOOKUP(SUBSTITUTE(SUBSTITUTE(F$1,"standard",""),"|Float","")&amp;IF(OR($L401=TRUE,$A401=0,MOD($A401,ChapterTable!$R$20)&lt;&gt;0),"","보스")&amp;"인게임누적곱배수",ChapterTable!$R:$S,2,0)^D401
    +VLOOKUP(SUBSTITUTE(SUBSTITUTE(F$1,"standard",""),"|Float","")&amp;IF(OR($L401=TRUE,$A401=0,MOD($A401,ChapterTable!$R$20)&lt;&gt;0),"","보스")&amp;"인게임누적합배수",ChapterTable!$R:$S,2,0)*D401)
  )
  )
  )
)</f>
        <v>1281.4453125</v>
      </c>
      <c r="G401" t="s">
        <v>715</v>
      </c>
      <c r="J401" t="str">
        <f>IF(ISBLANK(I401),"",
IFERROR(VLOOKUP(I401,[1]StringTable!$1:$1048576,MATCH("kor|String",[1]StringTable!$1:$1,0),0),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51"/>
        <v>1</v>
      </c>
      <c r="AJ401">
        <f t="shared" si="49"/>
        <v>1</v>
      </c>
      <c r="AK401">
        <f t="shared" si="50"/>
        <v>1</v>
      </c>
      <c r="AL401">
        <v>0</v>
      </c>
    </row>
    <row r="402" spans="1:38" x14ac:dyDescent="0.3">
      <c r="A402">
        <v>9</v>
      </c>
      <c r="B402">
        <v>5</v>
      </c>
      <c r="C402">
        <f>IF(OR($L402=TRUE,$A402=0,MOD($A402,ChapterTable!$R$20)&lt;&gt;0),
MAX(0,INT(($B402+ChapterTable!$P$26+VLOOKUP(SUBSTITUTE(C$1,"성장단계","")&amp;"단계오프셋",ChapterTable!$R:$S,2,0))/ChapterTable!$P$23)),
MAX(0,INT(($B402+ChapterTable!$R$26+VLOOKUP(SUBSTITUTE(C$1,"성장단계","")&amp;"보스단계오프셋",ChapterTable!$R:$S,2,0))/ChapterTable!$R$23)))</f>
        <v>0</v>
      </c>
      <c r="D402">
        <f>IF(OR($L402=TRUE,$A402=0,MOD($A402,ChapterTable!$R$20)&lt;&gt;0),
MAX(0,INT(($B402+ChapterTable!$P$26+VLOOKUP(SUBSTITUTE(D$1,"성장단계","")&amp;"단계오프셋",ChapterTable!$R:$S,2,0))/ChapterTable!$P$23)),
MAX(0,INT(($B402+ChapterTable!$R$26+VLOOKUP(SUBSTITUTE(D$1,"성장단계","")&amp;"보스단계오프셋",ChapterTable!$R:$S,2,0))/ChapterTable!$R$23)))</f>
        <v>0</v>
      </c>
      <c r="E402" s="1">
        <f ca="1">IF(AND($A402=0,$B402=1),
    VLOOKUP(1,ChapterTable!$1:$1048576,MATCH("최종"&amp;SUBSTITUTE(SUBSTITUTE(E$1,"standard",""),"|Float",""),ChapterTable!$1:$1,0),0)*ChapterTable!$P$17,
  IF(AND($A402=0,$B402=0),
    E403,
  IF($B402=0,
    VLOOKUP($A402,ChapterTable!$1:$1048576,MATCH("최종"&amp;SUBSTITUTE(SUBSTITUTE(E$1,"standard",""),"|Float",""),ChapterTable!$1:$1,0),0),
  IF($B402=1,
    IF($L402=FALSE,
      VLOOKUP($A402,ChapterTable!$1:$1048576,MATCH("최종"&amp;SUBSTITUTE(SUBSTITUTE(E$1,"standard",""),"|Float",""),ChapterTable!$1:$1,0),0),
      VLOOKUP($A402-ChapterTable!$P$11,ChapterTable!$1:$1048576,MATCH("최종"&amp;SUBSTITUTE(SUBSTITUTE(E$1,"standard",""),"|Float",""),ChapterTable!$1:$1,0),0)*ChapterTable!$P$14
    ),
  OFFSET(E402,-$B402+IF($L402,1,0),0)*IF($B402&gt;OFFSET($B402,1,0),ChapterTable!$R$17,1)*
    (VLOOKUP(SUBSTITUTE(SUBSTITUTE(E$1,"standard",""),"|Float","")&amp;IF(OR($L402=TRUE,$A402=0,MOD($A402,ChapterTable!$R$20)&lt;&gt;0),"","보스")&amp;"인게임누적곱배수",ChapterTable!$R:$S,2,0)^C402
    +VLOOKUP(SUBSTITUTE(SUBSTITUTE(E$1,"standard",""),"|Float","")&amp;IF(OR($L402=TRUE,$A402=0,MOD($A402,ChapterTable!$R$20)&lt;&gt;0),"","보스")&amp;"인게임누적합배수",ChapterTable!$R:$S,2,0)*C402)
  )
  )
  )
)</f>
        <v>3075.46875</v>
      </c>
      <c r="F402" s="1">
        <f ca="1">IF(AND($A402=0,$B402=1),
    VLOOKUP(1,ChapterTable!$1:$1048576,MATCH("최종"&amp;SUBSTITUTE(SUBSTITUTE(F$1,"standard",""),"|Float",""),ChapterTable!$1:$1,0),0)*ChapterTable!$P$17,
  IF(AND($A402=0,$B402=0),
    F403,
  IF($B402=0,
    VLOOKUP($A402,ChapterTable!$1:$1048576,MATCH("최종"&amp;SUBSTITUTE(SUBSTITUTE(F$1,"standard",""),"|Float",""),ChapterTable!$1:$1,0),0),
  IF($B402=1,
    IF($L402=FALSE,
      VLOOKUP($A402,ChapterTable!$1:$1048576,MATCH("최종"&amp;SUBSTITUTE(SUBSTITUTE(F$1,"standard",""),"|Float",""),ChapterTable!$1:$1,0),0),
      VLOOKUP($A402-ChapterTable!$P$11,ChapterTable!$1:$1048576,MATCH("최종"&amp;SUBSTITUTE(SUBSTITUTE(F$1,"standard",""),"|Float",""),ChapterTable!$1:$1,0),0)*ChapterTable!$P$14
    ),
  OFFSET(F402,-$B402+IF($L402,1,0),0)*
    (VLOOKUP(SUBSTITUTE(SUBSTITUTE(F$1,"standard",""),"|Float","")&amp;IF(OR($L402=TRUE,$A402=0,MOD($A402,ChapterTable!$R$20)&lt;&gt;0),"","보스")&amp;"인게임누적곱배수",ChapterTable!$R:$S,2,0)^D402
    +VLOOKUP(SUBSTITUTE(SUBSTITUTE(F$1,"standard",""),"|Float","")&amp;IF(OR($L402=TRUE,$A402=0,MOD($A402,ChapterTable!$R$20)&lt;&gt;0),"","보스")&amp;"인게임누적합배수",ChapterTable!$R:$S,2,0)*D402)
  )
  )
  )
)</f>
        <v>1281.4453125</v>
      </c>
      <c r="G402" t="s">
        <v>715</v>
      </c>
      <c r="J402" t="str">
        <f>IF(ISBLANK(I402),"",
IFERROR(VLOOKUP(I402,[1]StringTable!$1:$1048576,MATCH("kor|String",[1]StringTable!$1:$1,0),0),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51"/>
        <v>1</v>
      </c>
      <c r="AJ402">
        <f t="shared" si="49"/>
        <v>1</v>
      </c>
      <c r="AK402">
        <f t="shared" si="50"/>
        <v>1</v>
      </c>
      <c r="AL402">
        <v>0</v>
      </c>
    </row>
    <row r="403" spans="1:38" x14ac:dyDescent="0.3">
      <c r="A403">
        <v>9</v>
      </c>
      <c r="B403">
        <v>6</v>
      </c>
      <c r="C403">
        <f>IF(OR($L403=TRUE,$A403=0,MOD($A403,ChapterTable!$R$20)&lt;&gt;0),
MAX(0,INT(($B403+ChapterTable!$P$26+VLOOKUP(SUBSTITUTE(C$1,"성장단계","")&amp;"단계오프셋",ChapterTable!$R:$S,2,0))/ChapterTable!$P$23)),
MAX(0,INT(($B403+ChapterTable!$R$26+VLOOKUP(SUBSTITUTE(C$1,"성장단계","")&amp;"보스단계오프셋",ChapterTable!$R:$S,2,0))/ChapterTable!$R$23)))</f>
        <v>1</v>
      </c>
      <c r="D403">
        <f>IF(OR($L403=TRUE,$A403=0,MOD($A403,ChapterTable!$R$20)&lt;&gt;0),
MAX(0,INT(($B403+ChapterTable!$P$26+VLOOKUP(SUBSTITUTE(D$1,"성장단계","")&amp;"단계오프셋",ChapterTable!$R:$S,2,0))/ChapterTable!$P$23)),
MAX(0,INT(($B403+ChapterTable!$R$26+VLOOKUP(SUBSTITUTE(D$1,"성장단계","")&amp;"보스단계오프셋",ChapterTable!$R:$S,2,0))/ChapterTable!$R$23)))</f>
        <v>0</v>
      </c>
      <c r="E403" s="1">
        <f ca="1">IF(AND($A403=0,$B403=1),
    VLOOKUP(1,ChapterTable!$1:$1048576,MATCH("최종"&amp;SUBSTITUTE(SUBSTITUTE(E$1,"standard",""),"|Float",""),ChapterTable!$1:$1,0),0)*ChapterTable!$P$17,
  IF(AND($A403=0,$B403=0),
    E404,
  IF($B403=0,
    VLOOKUP($A403,ChapterTable!$1:$1048576,MATCH("최종"&amp;SUBSTITUTE(SUBSTITUTE(E$1,"standard",""),"|Float",""),ChapterTable!$1:$1,0),0),
  IF($B403=1,
    IF($L403=FALSE,
      VLOOKUP($A403,ChapterTable!$1:$1048576,MATCH("최종"&amp;SUBSTITUTE(SUBSTITUTE(E$1,"standard",""),"|Float",""),ChapterTable!$1:$1,0),0),
      VLOOKUP($A403-ChapterTable!$P$11,ChapterTable!$1:$1048576,MATCH("최종"&amp;SUBSTITUTE(SUBSTITUTE(E$1,"standard",""),"|Float",""),ChapterTable!$1:$1,0),0)*ChapterTable!$P$14
    ),
  OFFSET(E403,-$B403+IF($L403,1,0),0)*IF($B403&gt;OFFSET($B403,1,0),ChapterTable!$R$17,1)*
    (VLOOKUP(SUBSTITUTE(SUBSTITUTE(E$1,"standard",""),"|Float","")&amp;IF(OR($L403=TRUE,$A403=0,MOD($A403,ChapterTable!$R$20)&lt;&gt;0),"","보스")&amp;"인게임누적곱배수",ChapterTable!$R:$S,2,0)^C403
    +VLOOKUP(SUBSTITUTE(SUBSTITUTE(E$1,"standard",""),"|Float","")&amp;IF(OR($L403=TRUE,$A403=0,MOD($A403,ChapterTable!$R$20)&lt;&gt;0),"","보스")&amp;"인게임누적합배수",ChapterTable!$R:$S,2,0)*C403)
  )
  )
  )
)</f>
        <v>3690.5625</v>
      </c>
      <c r="F403" s="1">
        <f ca="1">IF(AND($A403=0,$B403=1),
    VLOOKUP(1,ChapterTable!$1:$1048576,MATCH("최종"&amp;SUBSTITUTE(SUBSTITUTE(F$1,"standard",""),"|Float",""),ChapterTable!$1:$1,0),0)*ChapterTable!$P$17,
  IF(AND($A403=0,$B403=0),
    F404,
  IF($B403=0,
    VLOOKUP($A403,ChapterTable!$1:$1048576,MATCH("최종"&amp;SUBSTITUTE(SUBSTITUTE(F$1,"standard",""),"|Float",""),ChapterTable!$1:$1,0),0),
  IF($B403=1,
    IF($L403=FALSE,
      VLOOKUP($A403,ChapterTable!$1:$1048576,MATCH("최종"&amp;SUBSTITUTE(SUBSTITUTE(F$1,"standard",""),"|Float",""),ChapterTable!$1:$1,0),0),
      VLOOKUP($A403-ChapterTable!$P$11,ChapterTable!$1:$1048576,MATCH("최종"&amp;SUBSTITUTE(SUBSTITUTE(F$1,"standard",""),"|Float",""),ChapterTable!$1:$1,0),0)*ChapterTable!$P$14
    ),
  OFFSET(F403,-$B403+IF($L403,1,0),0)*
    (VLOOKUP(SUBSTITUTE(SUBSTITUTE(F$1,"standard",""),"|Float","")&amp;IF(OR($L403=TRUE,$A403=0,MOD($A403,ChapterTable!$R$20)&lt;&gt;0),"","보스")&amp;"인게임누적곱배수",ChapterTable!$R:$S,2,0)^D403
    +VLOOKUP(SUBSTITUTE(SUBSTITUTE(F$1,"standard",""),"|Float","")&amp;IF(OR($L403=TRUE,$A403=0,MOD($A403,ChapterTable!$R$20)&lt;&gt;0),"","보스")&amp;"인게임누적합배수",ChapterTable!$R:$S,2,0)*D403)
  )
  )
  )
)</f>
        <v>1281.4453125</v>
      </c>
      <c r="G403" t="s">
        <v>715</v>
      </c>
      <c r="J403" t="str">
        <f>IF(ISBLANK(I403),"",
IFERROR(VLOOKUP(I403,[1]StringTable!$1:$1048576,MATCH("kor|String",[1]StringTable!$1:$1,0),0),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51"/>
        <v>1</v>
      </c>
      <c r="AJ403">
        <f t="shared" si="49"/>
        <v>1</v>
      </c>
      <c r="AK403">
        <f t="shared" si="50"/>
        <v>1</v>
      </c>
      <c r="AL403">
        <v>0</v>
      </c>
    </row>
    <row r="404" spans="1:38" x14ac:dyDescent="0.3">
      <c r="A404">
        <v>9</v>
      </c>
      <c r="B404">
        <v>7</v>
      </c>
      <c r="C404">
        <f>IF(OR($L404=TRUE,$A404=0,MOD($A404,ChapterTable!$R$20)&lt;&gt;0),
MAX(0,INT(($B404+ChapterTable!$P$26+VLOOKUP(SUBSTITUTE(C$1,"성장단계","")&amp;"단계오프셋",ChapterTable!$R:$S,2,0))/ChapterTable!$P$23)),
MAX(0,INT(($B404+ChapterTable!$R$26+VLOOKUP(SUBSTITUTE(C$1,"성장단계","")&amp;"보스단계오프셋",ChapterTable!$R:$S,2,0))/ChapterTable!$R$23)))</f>
        <v>1</v>
      </c>
      <c r="D404">
        <f>IF(OR($L404=TRUE,$A404=0,MOD($A404,ChapterTable!$R$20)&lt;&gt;0),
MAX(0,INT(($B404+ChapterTable!$P$26+VLOOKUP(SUBSTITUTE(D$1,"성장단계","")&amp;"단계오프셋",ChapterTable!$R:$S,2,0))/ChapterTable!$P$23)),
MAX(0,INT(($B404+ChapterTable!$R$26+VLOOKUP(SUBSTITUTE(D$1,"성장단계","")&amp;"보스단계오프셋",ChapterTable!$R:$S,2,0))/ChapterTable!$R$23)))</f>
        <v>0</v>
      </c>
      <c r="E404" s="1">
        <f ca="1">IF(AND($A404=0,$B404=1),
    VLOOKUP(1,ChapterTable!$1:$1048576,MATCH("최종"&amp;SUBSTITUTE(SUBSTITUTE(E$1,"standard",""),"|Float",""),ChapterTable!$1:$1,0),0)*ChapterTable!$P$17,
  IF(AND($A404=0,$B404=0),
    E405,
  IF($B404=0,
    VLOOKUP($A404,ChapterTable!$1:$1048576,MATCH("최종"&amp;SUBSTITUTE(SUBSTITUTE(E$1,"standard",""),"|Float",""),ChapterTable!$1:$1,0),0),
  IF($B404=1,
    IF($L404=FALSE,
      VLOOKUP($A404,ChapterTable!$1:$1048576,MATCH("최종"&amp;SUBSTITUTE(SUBSTITUTE(E$1,"standard",""),"|Float",""),ChapterTable!$1:$1,0),0),
      VLOOKUP($A404-ChapterTable!$P$11,ChapterTable!$1:$1048576,MATCH("최종"&amp;SUBSTITUTE(SUBSTITUTE(E$1,"standard",""),"|Float",""),ChapterTable!$1:$1,0),0)*ChapterTable!$P$14
    ),
  OFFSET(E404,-$B404+IF($L404,1,0),0)*IF($B404&gt;OFFSET($B404,1,0),ChapterTable!$R$17,1)*
    (VLOOKUP(SUBSTITUTE(SUBSTITUTE(E$1,"standard",""),"|Float","")&amp;IF(OR($L404=TRUE,$A404=0,MOD($A404,ChapterTable!$R$20)&lt;&gt;0),"","보스")&amp;"인게임누적곱배수",ChapterTable!$R:$S,2,0)^C404
    +VLOOKUP(SUBSTITUTE(SUBSTITUTE(E$1,"standard",""),"|Float","")&amp;IF(OR($L404=TRUE,$A404=0,MOD($A404,ChapterTable!$R$20)&lt;&gt;0),"","보스")&amp;"인게임누적합배수",ChapterTable!$R:$S,2,0)*C404)
  )
  )
  )
)</f>
        <v>3690.5625</v>
      </c>
      <c r="F404" s="1">
        <f ca="1">IF(AND($A404=0,$B404=1),
    VLOOKUP(1,ChapterTable!$1:$1048576,MATCH("최종"&amp;SUBSTITUTE(SUBSTITUTE(F$1,"standard",""),"|Float",""),ChapterTable!$1:$1,0),0)*ChapterTable!$P$17,
  IF(AND($A404=0,$B404=0),
    F405,
  IF($B404=0,
    VLOOKUP($A404,ChapterTable!$1:$1048576,MATCH("최종"&amp;SUBSTITUTE(SUBSTITUTE(F$1,"standard",""),"|Float",""),ChapterTable!$1:$1,0),0),
  IF($B404=1,
    IF($L404=FALSE,
      VLOOKUP($A404,ChapterTable!$1:$1048576,MATCH("최종"&amp;SUBSTITUTE(SUBSTITUTE(F$1,"standard",""),"|Float",""),ChapterTable!$1:$1,0),0),
      VLOOKUP($A404-ChapterTable!$P$11,ChapterTable!$1:$1048576,MATCH("최종"&amp;SUBSTITUTE(SUBSTITUTE(F$1,"standard",""),"|Float",""),ChapterTable!$1:$1,0),0)*ChapterTable!$P$14
    ),
  OFFSET(F404,-$B404+IF($L404,1,0),0)*
    (VLOOKUP(SUBSTITUTE(SUBSTITUTE(F$1,"standard",""),"|Float","")&amp;IF(OR($L404=TRUE,$A404=0,MOD($A404,ChapterTable!$R$20)&lt;&gt;0),"","보스")&amp;"인게임누적곱배수",ChapterTable!$R:$S,2,0)^D404
    +VLOOKUP(SUBSTITUTE(SUBSTITUTE(F$1,"standard",""),"|Float","")&amp;IF(OR($L404=TRUE,$A404=0,MOD($A404,ChapterTable!$R$20)&lt;&gt;0),"","보스")&amp;"인게임누적합배수",ChapterTable!$R:$S,2,0)*D404)
  )
  )
  )
)</f>
        <v>1281.4453125</v>
      </c>
      <c r="G404" t="s">
        <v>715</v>
      </c>
      <c r="J404" t="str">
        <f>IF(ISBLANK(I404),"",
IFERROR(VLOOKUP(I404,[1]StringTable!$1:$1048576,MATCH("kor|String",[1]StringTable!$1:$1,0),0),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51"/>
        <v>1</v>
      </c>
      <c r="AJ404">
        <f t="shared" si="49"/>
        <v>1</v>
      </c>
      <c r="AK404">
        <f t="shared" si="50"/>
        <v>1</v>
      </c>
      <c r="AL404">
        <v>0</v>
      </c>
    </row>
    <row r="405" spans="1:38" x14ac:dyDescent="0.3">
      <c r="A405">
        <v>9</v>
      </c>
      <c r="B405">
        <v>8</v>
      </c>
      <c r="C405">
        <f>IF(OR($L405=TRUE,$A405=0,MOD($A405,ChapterTable!$R$20)&lt;&gt;0),
MAX(0,INT(($B405+ChapterTable!$P$26+VLOOKUP(SUBSTITUTE(C$1,"성장단계","")&amp;"단계오프셋",ChapterTable!$R:$S,2,0))/ChapterTable!$P$23)),
MAX(0,INT(($B405+ChapterTable!$R$26+VLOOKUP(SUBSTITUTE(C$1,"성장단계","")&amp;"보스단계오프셋",ChapterTable!$R:$S,2,0))/ChapterTable!$R$23)))</f>
        <v>1</v>
      </c>
      <c r="D405">
        <f>IF(OR($L405=TRUE,$A405=0,MOD($A405,ChapterTable!$R$20)&lt;&gt;0),
MAX(0,INT(($B405+ChapterTable!$P$26+VLOOKUP(SUBSTITUTE(D$1,"성장단계","")&amp;"단계오프셋",ChapterTable!$R:$S,2,0))/ChapterTable!$P$23)),
MAX(0,INT(($B405+ChapterTable!$R$26+VLOOKUP(SUBSTITUTE(D$1,"성장단계","")&amp;"보스단계오프셋",ChapterTable!$R:$S,2,0))/ChapterTable!$R$23)))</f>
        <v>0</v>
      </c>
      <c r="E405" s="1">
        <f ca="1">IF(AND($A405=0,$B405=1),
    VLOOKUP(1,ChapterTable!$1:$1048576,MATCH("최종"&amp;SUBSTITUTE(SUBSTITUTE(E$1,"standard",""),"|Float",""),ChapterTable!$1:$1,0),0)*ChapterTable!$P$17,
  IF(AND($A405=0,$B405=0),
    E406,
  IF($B405=0,
    VLOOKUP($A405,ChapterTable!$1:$1048576,MATCH("최종"&amp;SUBSTITUTE(SUBSTITUTE(E$1,"standard",""),"|Float",""),ChapterTable!$1:$1,0),0),
  IF($B405=1,
    IF($L405=FALSE,
      VLOOKUP($A405,ChapterTable!$1:$1048576,MATCH("최종"&amp;SUBSTITUTE(SUBSTITUTE(E$1,"standard",""),"|Float",""),ChapterTable!$1:$1,0),0),
      VLOOKUP($A405-ChapterTable!$P$11,ChapterTable!$1:$1048576,MATCH("최종"&amp;SUBSTITUTE(SUBSTITUTE(E$1,"standard",""),"|Float",""),ChapterTable!$1:$1,0),0)*ChapterTable!$P$14
    ),
  OFFSET(E405,-$B405+IF($L405,1,0),0)*IF($B405&gt;OFFSET($B405,1,0),ChapterTable!$R$17,1)*
    (VLOOKUP(SUBSTITUTE(SUBSTITUTE(E$1,"standard",""),"|Float","")&amp;IF(OR($L405=TRUE,$A405=0,MOD($A405,ChapterTable!$R$20)&lt;&gt;0),"","보스")&amp;"인게임누적곱배수",ChapterTable!$R:$S,2,0)^C405
    +VLOOKUP(SUBSTITUTE(SUBSTITUTE(E$1,"standard",""),"|Float","")&amp;IF(OR($L405=TRUE,$A405=0,MOD($A405,ChapterTable!$R$20)&lt;&gt;0),"","보스")&amp;"인게임누적합배수",ChapterTable!$R:$S,2,0)*C405)
  )
  )
  )
)</f>
        <v>3690.5625</v>
      </c>
      <c r="F405" s="1">
        <f ca="1">IF(AND($A405=0,$B405=1),
    VLOOKUP(1,ChapterTable!$1:$1048576,MATCH("최종"&amp;SUBSTITUTE(SUBSTITUTE(F$1,"standard",""),"|Float",""),ChapterTable!$1:$1,0),0)*ChapterTable!$P$17,
  IF(AND($A405=0,$B405=0),
    F406,
  IF($B405=0,
    VLOOKUP($A405,ChapterTable!$1:$1048576,MATCH("최종"&amp;SUBSTITUTE(SUBSTITUTE(F$1,"standard",""),"|Float",""),ChapterTable!$1:$1,0),0),
  IF($B405=1,
    IF($L405=FALSE,
      VLOOKUP($A405,ChapterTable!$1:$1048576,MATCH("최종"&amp;SUBSTITUTE(SUBSTITUTE(F$1,"standard",""),"|Float",""),ChapterTable!$1:$1,0),0),
      VLOOKUP($A405-ChapterTable!$P$11,ChapterTable!$1:$1048576,MATCH("최종"&amp;SUBSTITUTE(SUBSTITUTE(F$1,"standard",""),"|Float",""),ChapterTable!$1:$1,0),0)*ChapterTable!$P$14
    ),
  OFFSET(F405,-$B405+IF($L405,1,0),0)*
    (VLOOKUP(SUBSTITUTE(SUBSTITUTE(F$1,"standard",""),"|Float","")&amp;IF(OR($L405=TRUE,$A405=0,MOD($A405,ChapterTable!$R$20)&lt;&gt;0),"","보스")&amp;"인게임누적곱배수",ChapterTable!$R:$S,2,0)^D405
    +VLOOKUP(SUBSTITUTE(SUBSTITUTE(F$1,"standard",""),"|Float","")&amp;IF(OR($L405=TRUE,$A405=0,MOD($A405,ChapterTable!$R$20)&lt;&gt;0),"","보스")&amp;"인게임누적합배수",ChapterTable!$R:$S,2,0)*D405)
  )
  )
  )
)</f>
        <v>1281.4453125</v>
      </c>
      <c r="G405" t="s">
        <v>715</v>
      </c>
      <c r="J405" t="str">
        <f>IF(ISBLANK(I405),"",
IFERROR(VLOOKUP(I405,[1]StringTable!$1:$1048576,MATCH("kor|String",[1]StringTable!$1:$1,0),0),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51"/>
        <v>1</v>
      </c>
      <c r="AJ405">
        <f t="shared" si="49"/>
        <v>1</v>
      </c>
      <c r="AK405">
        <f t="shared" si="50"/>
        <v>1</v>
      </c>
      <c r="AL405">
        <v>0</v>
      </c>
    </row>
    <row r="406" spans="1:38" x14ac:dyDescent="0.3">
      <c r="A406">
        <v>9</v>
      </c>
      <c r="B406">
        <v>9</v>
      </c>
      <c r="C406">
        <f>IF(OR($L406=TRUE,$A406=0,MOD($A406,ChapterTable!$R$20)&lt;&gt;0),
MAX(0,INT(($B406+ChapterTable!$P$26+VLOOKUP(SUBSTITUTE(C$1,"성장단계","")&amp;"단계오프셋",ChapterTable!$R:$S,2,0))/ChapterTable!$P$23)),
MAX(0,INT(($B406+ChapterTable!$R$26+VLOOKUP(SUBSTITUTE(C$1,"성장단계","")&amp;"보스단계오프셋",ChapterTable!$R:$S,2,0))/ChapterTable!$R$23)))</f>
        <v>1</v>
      </c>
      <c r="D406">
        <f>IF(OR($L406=TRUE,$A406=0,MOD($A406,ChapterTable!$R$20)&lt;&gt;0),
MAX(0,INT(($B406+ChapterTable!$P$26+VLOOKUP(SUBSTITUTE(D$1,"성장단계","")&amp;"단계오프셋",ChapterTable!$R:$S,2,0))/ChapterTable!$P$23)),
MAX(0,INT(($B406+ChapterTable!$R$26+VLOOKUP(SUBSTITUTE(D$1,"성장단계","")&amp;"보스단계오프셋",ChapterTable!$R:$S,2,0))/ChapterTable!$R$23)))</f>
        <v>0</v>
      </c>
      <c r="E406" s="1">
        <f ca="1">IF(AND($A406=0,$B406=1),
    VLOOKUP(1,ChapterTable!$1:$1048576,MATCH("최종"&amp;SUBSTITUTE(SUBSTITUTE(E$1,"standard",""),"|Float",""),ChapterTable!$1:$1,0),0)*ChapterTable!$P$17,
  IF(AND($A406=0,$B406=0),
    E407,
  IF($B406=0,
    VLOOKUP($A406,ChapterTable!$1:$1048576,MATCH("최종"&amp;SUBSTITUTE(SUBSTITUTE(E$1,"standard",""),"|Float",""),ChapterTable!$1:$1,0),0),
  IF($B406=1,
    IF($L406=FALSE,
      VLOOKUP($A406,ChapterTable!$1:$1048576,MATCH("최종"&amp;SUBSTITUTE(SUBSTITUTE(E$1,"standard",""),"|Float",""),ChapterTable!$1:$1,0),0),
      VLOOKUP($A406-ChapterTable!$P$11,ChapterTable!$1:$1048576,MATCH("최종"&amp;SUBSTITUTE(SUBSTITUTE(E$1,"standard",""),"|Float",""),ChapterTable!$1:$1,0),0)*ChapterTable!$P$14
    ),
  OFFSET(E406,-$B406+IF($L406,1,0),0)*IF($B406&gt;OFFSET($B406,1,0),ChapterTable!$R$17,1)*
    (VLOOKUP(SUBSTITUTE(SUBSTITUTE(E$1,"standard",""),"|Float","")&amp;IF(OR($L406=TRUE,$A406=0,MOD($A406,ChapterTable!$R$20)&lt;&gt;0),"","보스")&amp;"인게임누적곱배수",ChapterTable!$R:$S,2,0)^C406
    +VLOOKUP(SUBSTITUTE(SUBSTITUTE(E$1,"standard",""),"|Float","")&amp;IF(OR($L406=TRUE,$A406=0,MOD($A406,ChapterTable!$R$20)&lt;&gt;0),"","보스")&amp;"인게임누적합배수",ChapterTable!$R:$S,2,0)*C406)
  )
  )
  )
)</f>
        <v>3690.5625</v>
      </c>
      <c r="F406" s="1">
        <f ca="1">IF(AND($A406=0,$B406=1),
    VLOOKUP(1,ChapterTable!$1:$1048576,MATCH("최종"&amp;SUBSTITUTE(SUBSTITUTE(F$1,"standard",""),"|Float",""),ChapterTable!$1:$1,0),0)*ChapterTable!$P$17,
  IF(AND($A406=0,$B406=0),
    F407,
  IF($B406=0,
    VLOOKUP($A406,ChapterTable!$1:$1048576,MATCH("최종"&amp;SUBSTITUTE(SUBSTITUTE(F$1,"standard",""),"|Float",""),ChapterTable!$1:$1,0),0),
  IF($B406=1,
    IF($L406=FALSE,
      VLOOKUP($A406,ChapterTable!$1:$1048576,MATCH("최종"&amp;SUBSTITUTE(SUBSTITUTE(F$1,"standard",""),"|Float",""),ChapterTable!$1:$1,0),0),
      VLOOKUP($A406-ChapterTable!$P$11,ChapterTable!$1:$1048576,MATCH("최종"&amp;SUBSTITUTE(SUBSTITUTE(F$1,"standard",""),"|Float",""),ChapterTable!$1:$1,0),0)*ChapterTable!$P$14
    ),
  OFFSET(F406,-$B406+IF($L406,1,0),0)*
    (VLOOKUP(SUBSTITUTE(SUBSTITUTE(F$1,"standard",""),"|Float","")&amp;IF(OR($L406=TRUE,$A406=0,MOD($A406,ChapterTable!$R$20)&lt;&gt;0),"","보스")&amp;"인게임누적곱배수",ChapterTable!$R:$S,2,0)^D406
    +VLOOKUP(SUBSTITUTE(SUBSTITUTE(F$1,"standard",""),"|Float","")&amp;IF(OR($L406=TRUE,$A406=0,MOD($A406,ChapterTable!$R$20)&lt;&gt;0),"","보스")&amp;"인게임누적합배수",ChapterTable!$R:$S,2,0)*D406)
  )
  )
  )
)</f>
        <v>1281.4453125</v>
      </c>
      <c r="G406" t="s">
        <v>715</v>
      </c>
      <c r="J406" t="str">
        <f>IF(ISBLANK(I406),"",
IFERROR(VLOOKUP(I406,[1]StringTable!$1:$1048576,MATCH("kor|String",[1]StringTable!$1:$1,0),0),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51"/>
        <v>1</v>
      </c>
      <c r="AJ406">
        <f t="shared" si="49"/>
        <v>1</v>
      </c>
      <c r="AK406">
        <f t="shared" si="50"/>
        <v>1</v>
      </c>
      <c r="AL406">
        <v>0</v>
      </c>
    </row>
    <row r="407" spans="1:38" x14ac:dyDescent="0.3">
      <c r="A407">
        <v>9</v>
      </c>
      <c r="B407">
        <v>10</v>
      </c>
      <c r="C407">
        <f>IF(OR($L407=TRUE,$A407=0,MOD($A407,ChapterTable!$R$20)&lt;&gt;0),
MAX(0,INT(($B407+ChapterTable!$P$26+VLOOKUP(SUBSTITUTE(C$1,"성장단계","")&amp;"단계오프셋",ChapterTable!$R:$S,2,0))/ChapterTable!$P$23)),
MAX(0,INT(($B407+ChapterTable!$R$26+VLOOKUP(SUBSTITUTE(C$1,"성장단계","")&amp;"보스단계오프셋",ChapterTable!$R:$S,2,0))/ChapterTable!$R$23)))</f>
        <v>1</v>
      </c>
      <c r="D407">
        <f>IF(OR($L407=TRUE,$A407=0,MOD($A407,ChapterTable!$R$20)&lt;&gt;0),
MAX(0,INT(($B407+ChapterTable!$P$26+VLOOKUP(SUBSTITUTE(D$1,"성장단계","")&amp;"단계오프셋",ChapterTable!$R:$S,2,0))/ChapterTable!$P$23)),
MAX(0,INT(($B407+ChapterTable!$R$26+VLOOKUP(SUBSTITUTE(D$1,"성장단계","")&amp;"보스단계오프셋",ChapterTable!$R:$S,2,0))/ChapterTable!$R$23)))</f>
        <v>0</v>
      </c>
      <c r="E407" s="1">
        <f ca="1">IF(AND($A407=0,$B407=1),
    VLOOKUP(1,ChapterTable!$1:$1048576,MATCH("최종"&amp;SUBSTITUTE(SUBSTITUTE(E$1,"standard",""),"|Float",""),ChapterTable!$1:$1,0),0)*ChapterTable!$P$17,
  IF(AND($A407=0,$B407=0),
    E408,
  IF($B407=0,
    VLOOKUP($A407,ChapterTable!$1:$1048576,MATCH("최종"&amp;SUBSTITUTE(SUBSTITUTE(E$1,"standard",""),"|Float",""),ChapterTable!$1:$1,0),0),
  IF($B407=1,
    IF($L407=FALSE,
      VLOOKUP($A407,ChapterTable!$1:$1048576,MATCH("최종"&amp;SUBSTITUTE(SUBSTITUTE(E$1,"standard",""),"|Float",""),ChapterTable!$1:$1,0),0),
      VLOOKUP($A407-ChapterTable!$P$11,ChapterTable!$1:$1048576,MATCH("최종"&amp;SUBSTITUTE(SUBSTITUTE(E$1,"standard",""),"|Float",""),ChapterTable!$1:$1,0),0)*ChapterTable!$P$14
    ),
  OFFSET(E407,-$B407+IF($L407,1,0),0)*IF($B407&gt;OFFSET($B407,1,0),ChapterTable!$R$17,1)*
    (VLOOKUP(SUBSTITUTE(SUBSTITUTE(E$1,"standard",""),"|Float","")&amp;IF(OR($L407=TRUE,$A407=0,MOD($A407,ChapterTable!$R$20)&lt;&gt;0),"","보스")&amp;"인게임누적곱배수",ChapterTable!$R:$S,2,0)^C407
    +VLOOKUP(SUBSTITUTE(SUBSTITUTE(E$1,"standard",""),"|Float","")&amp;IF(OR($L407=TRUE,$A407=0,MOD($A407,ChapterTable!$R$20)&lt;&gt;0),"","보스")&amp;"인게임누적합배수",ChapterTable!$R:$S,2,0)*C407)
  )
  )
  )
)</f>
        <v>3690.5625</v>
      </c>
      <c r="F407" s="1">
        <f ca="1">IF(AND($A407=0,$B407=1),
    VLOOKUP(1,ChapterTable!$1:$1048576,MATCH("최종"&amp;SUBSTITUTE(SUBSTITUTE(F$1,"standard",""),"|Float",""),ChapterTable!$1:$1,0),0)*ChapterTable!$P$17,
  IF(AND($A407=0,$B407=0),
    F408,
  IF($B407=0,
    VLOOKUP($A407,ChapterTable!$1:$1048576,MATCH("최종"&amp;SUBSTITUTE(SUBSTITUTE(F$1,"standard",""),"|Float",""),ChapterTable!$1:$1,0),0),
  IF($B407=1,
    IF($L407=FALSE,
      VLOOKUP($A407,ChapterTable!$1:$1048576,MATCH("최종"&amp;SUBSTITUTE(SUBSTITUTE(F$1,"standard",""),"|Float",""),ChapterTable!$1:$1,0),0),
      VLOOKUP($A407-ChapterTable!$P$11,ChapterTable!$1:$1048576,MATCH("최종"&amp;SUBSTITUTE(SUBSTITUTE(F$1,"standard",""),"|Float",""),ChapterTable!$1:$1,0),0)*ChapterTable!$P$14
    ),
  OFFSET(F407,-$B407+IF($L407,1,0),0)*
    (VLOOKUP(SUBSTITUTE(SUBSTITUTE(F$1,"standard",""),"|Float","")&amp;IF(OR($L407=TRUE,$A407=0,MOD($A407,ChapterTable!$R$20)&lt;&gt;0),"","보스")&amp;"인게임누적곱배수",ChapterTable!$R:$S,2,0)^D407
    +VLOOKUP(SUBSTITUTE(SUBSTITUTE(F$1,"standard",""),"|Float","")&amp;IF(OR($L407=TRUE,$A407=0,MOD($A407,ChapterTable!$R$20)&lt;&gt;0),"","보스")&amp;"인게임누적합배수",ChapterTable!$R:$S,2,0)*D407)
  )
  )
  )
)</f>
        <v>1281.4453125</v>
      </c>
      <c r="G407" t="s">
        <v>715</v>
      </c>
      <c r="J407" t="str">
        <f>IF(ISBLANK(I407),"",
IFERROR(VLOOKUP(I407,[1]StringTable!$1:$1048576,MATCH("kor|String",[1]StringTable!$1:$1,0),0),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51"/>
        <v>1</v>
      </c>
      <c r="AJ407">
        <f t="shared" si="49"/>
        <v>1</v>
      </c>
      <c r="AK407">
        <f t="shared" si="50"/>
        <v>1</v>
      </c>
      <c r="AL407">
        <v>0</v>
      </c>
    </row>
    <row r="408" spans="1:38" x14ac:dyDescent="0.3">
      <c r="A408">
        <v>9</v>
      </c>
      <c r="B408">
        <v>11</v>
      </c>
      <c r="C408">
        <f>IF(OR($L408=TRUE,$A408=0,MOD($A408,ChapterTable!$R$20)&lt;&gt;0),
MAX(0,INT(($B408+ChapterTable!$P$26+VLOOKUP(SUBSTITUTE(C$1,"성장단계","")&amp;"단계오프셋",ChapterTable!$R:$S,2,0))/ChapterTable!$P$23)),
MAX(0,INT(($B408+ChapterTable!$R$26+VLOOKUP(SUBSTITUTE(C$1,"성장단계","")&amp;"보스단계오프셋",ChapterTable!$R:$S,2,0))/ChapterTable!$R$23)))</f>
        <v>1</v>
      </c>
      <c r="D408">
        <f>IF(OR($L408=TRUE,$A408=0,MOD($A408,ChapterTable!$R$20)&lt;&gt;0),
MAX(0,INT(($B408+ChapterTable!$P$26+VLOOKUP(SUBSTITUTE(D$1,"성장단계","")&amp;"단계오프셋",ChapterTable!$R:$S,2,0))/ChapterTable!$P$23)),
MAX(0,INT(($B408+ChapterTable!$R$26+VLOOKUP(SUBSTITUTE(D$1,"성장단계","")&amp;"보스단계오프셋",ChapterTable!$R:$S,2,0))/ChapterTable!$R$23)))</f>
        <v>1</v>
      </c>
      <c r="E408" s="1">
        <f ca="1">IF(AND($A408=0,$B408=1),
    VLOOKUP(1,ChapterTable!$1:$1048576,MATCH("최종"&amp;SUBSTITUTE(SUBSTITUTE(E$1,"standard",""),"|Float",""),ChapterTable!$1:$1,0),0)*ChapterTable!$P$17,
  IF(AND($A408=0,$B408=0),
    E409,
  IF($B408=0,
    VLOOKUP($A408,ChapterTable!$1:$1048576,MATCH("최종"&amp;SUBSTITUTE(SUBSTITUTE(E$1,"standard",""),"|Float",""),ChapterTable!$1:$1,0),0),
  IF($B408=1,
    IF($L408=FALSE,
      VLOOKUP($A408,ChapterTable!$1:$1048576,MATCH("최종"&amp;SUBSTITUTE(SUBSTITUTE(E$1,"standard",""),"|Float",""),ChapterTable!$1:$1,0),0),
      VLOOKUP($A408-ChapterTable!$P$11,ChapterTable!$1:$1048576,MATCH("최종"&amp;SUBSTITUTE(SUBSTITUTE(E$1,"standard",""),"|Float",""),ChapterTable!$1:$1,0),0)*ChapterTable!$P$14
    ),
  OFFSET(E408,-$B408+IF($L408,1,0),0)*IF($B408&gt;OFFSET($B408,1,0),ChapterTable!$R$17,1)*
    (VLOOKUP(SUBSTITUTE(SUBSTITUTE(E$1,"standard",""),"|Float","")&amp;IF(OR($L408=TRUE,$A408=0,MOD($A408,ChapterTable!$R$20)&lt;&gt;0),"","보스")&amp;"인게임누적곱배수",ChapterTable!$R:$S,2,0)^C408
    +VLOOKUP(SUBSTITUTE(SUBSTITUTE(E$1,"standard",""),"|Float","")&amp;IF(OR($L408=TRUE,$A408=0,MOD($A408,ChapterTable!$R$20)&lt;&gt;0),"","보스")&amp;"인게임누적합배수",ChapterTable!$R:$S,2,0)*C408)
  )
  )
  )
)</f>
        <v>3690.5625</v>
      </c>
      <c r="F408" s="1">
        <f ca="1">IF(AND($A408=0,$B408=1),
    VLOOKUP(1,ChapterTable!$1:$1048576,MATCH("최종"&amp;SUBSTITUTE(SUBSTITUTE(F$1,"standard",""),"|Float",""),ChapterTable!$1:$1,0),0)*ChapterTable!$P$17,
  IF(AND($A408=0,$B408=0),
    F409,
  IF($B408=0,
    VLOOKUP($A408,ChapterTable!$1:$1048576,MATCH("최종"&amp;SUBSTITUTE(SUBSTITUTE(F$1,"standard",""),"|Float",""),ChapterTable!$1:$1,0),0),
  IF($B408=1,
    IF($L408=FALSE,
      VLOOKUP($A408,ChapterTable!$1:$1048576,MATCH("최종"&amp;SUBSTITUTE(SUBSTITUTE(F$1,"standard",""),"|Float",""),ChapterTable!$1:$1,0),0),
      VLOOKUP($A408-ChapterTable!$P$11,ChapterTable!$1:$1048576,MATCH("최종"&amp;SUBSTITUTE(SUBSTITUTE(F$1,"standard",""),"|Float",""),ChapterTable!$1:$1,0),0)*ChapterTable!$P$14
    ),
  OFFSET(F408,-$B408+IF($L408,1,0),0)*
    (VLOOKUP(SUBSTITUTE(SUBSTITUTE(F$1,"standard",""),"|Float","")&amp;IF(OR($L408=TRUE,$A408=0,MOD($A408,ChapterTable!$R$20)&lt;&gt;0),"","보스")&amp;"인게임누적곱배수",ChapterTable!$R:$S,2,0)^D408
    +VLOOKUP(SUBSTITUTE(SUBSTITUTE(F$1,"standard",""),"|Float","")&amp;IF(OR($L408=TRUE,$A408=0,MOD($A408,ChapterTable!$R$20)&lt;&gt;0),"","보스")&amp;"인게임누적합배수",ChapterTable!$R:$S,2,0)*D408)
  )
  )
  )
)</f>
        <v>1377.5537109375</v>
      </c>
      <c r="G408" t="s">
        <v>715</v>
      </c>
      <c r="J408" t="str">
        <f>IF(ISBLANK(I408),"",
IFERROR(VLOOKUP(I408,[1]StringTable!$1:$1048576,MATCH("kor|String",[1]StringTable!$1:$1,0),0),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51"/>
        <v>0.5</v>
      </c>
      <c r="AJ408">
        <f t="shared" si="49"/>
        <v>0.54666666600000002</v>
      </c>
      <c r="AK408">
        <f t="shared" si="50"/>
        <v>1</v>
      </c>
      <c r="AL408">
        <v>0</v>
      </c>
    </row>
    <row r="409" spans="1:38" x14ac:dyDescent="0.3">
      <c r="A409">
        <v>9</v>
      </c>
      <c r="B409">
        <v>12</v>
      </c>
      <c r="C409">
        <f>IF(OR($L409=TRUE,$A409=0,MOD($A409,ChapterTable!$R$20)&lt;&gt;0),
MAX(0,INT(($B409+ChapterTable!$P$26+VLOOKUP(SUBSTITUTE(C$1,"성장단계","")&amp;"단계오프셋",ChapterTable!$R:$S,2,0))/ChapterTable!$P$23)),
MAX(0,INT(($B409+ChapterTable!$R$26+VLOOKUP(SUBSTITUTE(C$1,"성장단계","")&amp;"보스단계오프셋",ChapterTable!$R:$S,2,0))/ChapterTable!$R$23)))</f>
        <v>1</v>
      </c>
      <c r="D409">
        <f>IF(OR($L409=TRUE,$A409=0,MOD($A409,ChapterTable!$R$20)&lt;&gt;0),
MAX(0,INT(($B409+ChapterTable!$P$26+VLOOKUP(SUBSTITUTE(D$1,"성장단계","")&amp;"단계오프셋",ChapterTable!$R:$S,2,0))/ChapterTable!$P$23)),
MAX(0,INT(($B409+ChapterTable!$R$26+VLOOKUP(SUBSTITUTE(D$1,"성장단계","")&amp;"보스단계오프셋",ChapterTable!$R:$S,2,0))/ChapterTable!$R$23)))</f>
        <v>1</v>
      </c>
      <c r="E409" s="1">
        <f ca="1">IF(AND($A409=0,$B409=1),
    VLOOKUP(1,ChapterTable!$1:$1048576,MATCH("최종"&amp;SUBSTITUTE(SUBSTITUTE(E$1,"standard",""),"|Float",""),ChapterTable!$1:$1,0),0)*ChapterTable!$P$17,
  IF(AND($A409=0,$B409=0),
    E410,
  IF($B409=0,
    VLOOKUP($A409,ChapterTable!$1:$1048576,MATCH("최종"&amp;SUBSTITUTE(SUBSTITUTE(E$1,"standard",""),"|Float",""),ChapterTable!$1:$1,0),0),
  IF($B409=1,
    IF($L409=FALSE,
      VLOOKUP($A409,ChapterTable!$1:$1048576,MATCH("최종"&amp;SUBSTITUTE(SUBSTITUTE(E$1,"standard",""),"|Float",""),ChapterTable!$1:$1,0),0),
      VLOOKUP($A409-ChapterTable!$P$11,ChapterTable!$1:$1048576,MATCH("최종"&amp;SUBSTITUTE(SUBSTITUTE(E$1,"standard",""),"|Float",""),ChapterTable!$1:$1,0),0)*ChapterTable!$P$14
    ),
  OFFSET(E409,-$B409+IF($L409,1,0),0)*IF($B409&gt;OFFSET($B409,1,0),ChapterTable!$R$17,1)*
    (VLOOKUP(SUBSTITUTE(SUBSTITUTE(E$1,"standard",""),"|Float","")&amp;IF(OR($L409=TRUE,$A409=0,MOD($A409,ChapterTable!$R$20)&lt;&gt;0),"","보스")&amp;"인게임누적곱배수",ChapterTable!$R:$S,2,0)^C409
    +VLOOKUP(SUBSTITUTE(SUBSTITUTE(E$1,"standard",""),"|Float","")&amp;IF(OR($L409=TRUE,$A409=0,MOD($A409,ChapterTable!$R$20)&lt;&gt;0),"","보스")&amp;"인게임누적합배수",ChapterTable!$R:$S,2,0)*C409)
  )
  )
  )
)</f>
        <v>3690.5625</v>
      </c>
      <c r="F409" s="1">
        <f ca="1">IF(AND($A409=0,$B409=1),
    VLOOKUP(1,ChapterTable!$1:$1048576,MATCH("최종"&amp;SUBSTITUTE(SUBSTITUTE(F$1,"standard",""),"|Float",""),ChapterTable!$1:$1,0),0)*ChapterTable!$P$17,
  IF(AND($A409=0,$B409=0),
    F410,
  IF($B409=0,
    VLOOKUP($A409,ChapterTable!$1:$1048576,MATCH("최종"&amp;SUBSTITUTE(SUBSTITUTE(F$1,"standard",""),"|Float",""),ChapterTable!$1:$1,0),0),
  IF($B409=1,
    IF($L409=FALSE,
      VLOOKUP($A409,ChapterTable!$1:$1048576,MATCH("최종"&amp;SUBSTITUTE(SUBSTITUTE(F$1,"standard",""),"|Float",""),ChapterTable!$1:$1,0),0),
      VLOOKUP($A409-ChapterTable!$P$11,ChapterTable!$1:$1048576,MATCH("최종"&amp;SUBSTITUTE(SUBSTITUTE(F$1,"standard",""),"|Float",""),ChapterTable!$1:$1,0),0)*ChapterTable!$P$14
    ),
  OFFSET(F409,-$B409+IF($L409,1,0),0)*
    (VLOOKUP(SUBSTITUTE(SUBSTITUTE(F$1,"standard",""),"|Float","")&amp;IF(OR($L409=TRUE,$A409=0,MOD($A409,ChapterTable!$R$20)&lt;&gt;0),"","보스")&amp;"인게임누적곱배수",ChapterTable!$R:$S,2,0)^D409
    +VLOOKUP(SUBSTITUTE(SUBSTITUTE(F$1,"standard",""),"|Float","")&amp;IF(OR($L409=TRUE,$A409=0,MOD($A409,ChapterTable!$R$20)&lt;&gt;0),"","보스")&amp;"인게임누적합배수",ChapterTable!$R:$S,2,0)*D409)
  )
  )
  )
)</f>
        <v>1377.5537109375</v>
      </c>
      <c r="G409" t="s">
        <v>715</v>
      </c>
      <c r="J409" t="str">
        <f>IF(ISBLANK(I409),"",
IFERROR(VLOOKUP(I409,[1]StringTable!$1:$1048576,MATCH("kor|String",[1]StringTable!$1:$1,0),0),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51"/>
        <v>0.5</v>
      </c>
      <c r="AJ409">
        <f t="shared" si="49"/>
        <v>0.54666666600000002</v>
      </c>
      <c r="AK409">
        <f t="shared" si="50"/>
        <v>1</v>
      </c>
      <c r="AL409">
        <v>0</v>
      </c>
    </row>
    <row r="410" spans="1:38" x14ac:dyDescent="0.3">
      <c r="A410">
        <v>9</v>
      </c>
      <c r="B410">
        <v>13</v>
      </c>
      <c r="C410">
        <f>IF(OR($L410=TRUE,$A410=0,MOD($A410,ChapterTable!$R$20)&lt;&gt;0),
MAX(0,INT(($B410+ChapterTable!$P$26+VLOOKUP(SUBSTITUTE(C$1,"성장단계","")&amp;"단계오프셋",ChapterTable!$R:$S,2,0))/ChapterTable!$P$23)),
MAX(0,INT(($B410+ChapterTable!$R$26+VLOOKUP(SUBSTITUTE(C$1,"성장단계","")&amp;"보스단계오프셋",ChapterTable!$R:$S,2,0))/ChapterTable!$R$23)))</f>
        <v>1</v>
      </c>
      <c r="D410">
        <f>IF(OR($L410=TRUE,$A410=0,MOD($A410,ChapterTable!$R$20)&lt;&gt;0),
MAX(0,INT(($B410+ChapterTable!$P$26+VLOOKUP(SUBSTITUTE(D$1,"성장단계","")&amp;"단계오프셋",ChapterTable!$R:$S,2,0))/ChapterTable!$P$23)),
MAX(0,INT(($B410+ChapterTable!$R$26+VLOOKUP(SUBSTITUTE(D$1,"성장단계","")&amp;"보스단계오프셋",ChapterTable!$R:$S,2,0))/ChapterTable!$R$23)))</f>
        <v>1</v>
      </c>
      <c r="E410" s="1">
        <f ca="1">IF(AND($A410=0,$B410=1),
    VLOOKUP(1,ChapterTable!$1:$1048576,MATCH("최종"&amp;SUBSTITUTE(SUBSTITUTE(E$1,"standard",""),"|Float",""),ChapterTable!$1:$1,0),0)*ChapterTable!$P$17,
  IF(AND($A410=0,$B410=0),
    E411,
  IF($B410=0,
    VLOOKUP($A410,ChapterTable!$1:$1048576,MATCH("최종"&amp;SUBSTITUTE(SUBSTITUTE(E$1,"standard",""),"|Float",""),ChapterTable!$1:$1,0),0),
  IF($B410=1,
    IF($L410=FALSE,
      VLOOKUP($A410,ChapterTable!$1:$1048576,MATCH("최종"&amp;SUBSTITUTE(SUBSTITUTE(E$1,"standard",""),"|Float",""),ChapterTable!$1:$1,0),0),
      VLOOKUP($A410-ChapterTable!$P$11,ChapterTable!$1:$1048576,MATCH("최종"&amp;SUBSTITUTE(SUBSTITUTE(E$1,"standard",""),"|Float",""),ChapterTable!$1:$1,0),0)*ChapterTable!$P$14
    ),
  OFFSET(E410,-$B410+IF($L410,1,0),0)*IF($B410&gt;OFFSET($B410,1,0),ChapterTable!$R$17,1)*
    (VLOOKUP(SUBSTITUTE(SUBSTITUTE(E$1,"standard",""),"|Float","")&amp;IF(OR($L410=TRUE,$A410=0,MOD($A410,ChapterTable!$R$20)&lt;&gt;0),"","보스")&amp;"인게임누적곱배수",ChapterTable!$R:$S,2,0)^C410
    +VLOOKUP(SUBSTITUTE(SUBSTITUTE(E$1,"standard",""),"|Float","")&amp;IF(OR($L410=TRUE,$A410=0,MOD($A410,ChapterTable!$R$20)&lt;&gt;0),"","보스")&amp;"인게임누적합배수",ChapterTable!$R:$S,2,0)*C410)
  )
  )
  )
)</f>
        <v>3690.5625</v>
      </c>
      <c r="F410" s="1">
        <f ca="1">IF(AND($A410=0,$B410=1),
    VLOOKUP(1,ChapterTable!$1:$1048576,MATCH("최종"&amp;SUBSTITUTE(SUBSTITUTE(F$1,"standard",""),"|Float",""),ChapterTable!$1:$1,0),0)*ChapterTable!$P$17,
  IF(AND($A410=0,$B410=0),
    F411,
  IF($B410=0,
    VLOOKUP($A410,ChapterTable!$1:$1048576,MATCH("최종"&amp;SUBSTITUTE(SUBSTITUTE(F$1,"standard",""),"|Float",""),ChapterTable!$1:$1,0),0),
  IF($B410=1,
    IF($L410=FALSE,
      VLOOKUP($A410,ChapterTable!$1:$1048576,MATCH("최종"&amp;SUBSTITUTE(SUBSTITUTE(F$1,"standard",""),"|Float",""),ChapterTable!$1:$1,0),0),
      VLOOKUP($A410-ChapterTable!$P$11,ChapterTable!$1:$1048576,MATCH("최종"&amp;SUBSTITUTE(SUBSTITUTE(F$1,"standard",""),"|Float",""),ChapterTable!$1:$1,0),0)*ChapterTable!$P$14
    ),
  OFFSET(F410,-$B410+IF($L410,1,0),0)*
    (VLOOKUP(SUBSTITUTE(SUBSTITUTE(F$1,"standard",""),"|Float","")&amp;IF(OR($L410=TRUE,$A410=0,MOD($A410,ChapterTable!$R$20)&lt;&gt;0),"","보스")&amp;"인게임누적곱배수",ChapterTable!$R:$S,2,0)^D410
    +VLOOKUP(SUBSTITUTE(SUBSTITUTE(F$1,"standard",""),"|Float","")&amp;IF(OR($L410=TRUE,$A410=0,MOD($A410,ChapterTable!$R$20)&lt;&gt;0),"","보스")&amp;"인게임누적합배수",ChapterTable!$R:$S,2,0)*D410)
  )
  )
  )
)</f>
        <v>1377.5537109375</v>
      </c>
      <c r="G410" t="s">
        <v>715</v>
      </c>
      <c r="J410" t="str">
        <f>IF(ISBLANK(I410),"",
IFERROR(VLOOKUP(I410,[1]StringTable!$1:$1048576,MATCH("kor|String",[1]StringTable!$1:$1,0),0),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51"/>
        <v>0.5</v>
      </c>
      <c r="AJ410">
        <f t="shared" si="49"/>
        <v>0.54666666600000002</v>
      </c>
      <c r="AK410">
        <f t="shared" si="50"/>
        <v>1</v>
      </c>
      <c r="AL410">
        <v>0</v>
      </c>
    </row>
    <row r="411" spans="1:38" x14ac:dyDescent="0.3">
      <c r="A411">
        <v>9</v>
      </c>
      <c r="B411">
        <v>14</v>
      </c>
      <c r="C411">
        <f>IF(OR($L411=TRUE,$A411=0,MOD($A411,ChapterTable!$R$20)&lt;&gt;0),
MAX(0,INT(($B411+ChapterTable!$P$26+VLOOKUP(SUBSTITUTE(C$1,"성장단계","")&amp;"단계오프셋",ChapterTable!$R:$S,2,0))/ChapterTable!$P$23)),
MAX(0,INT(($B411+ChapterTable!$R$26+VLOOKUP(SUBSTITUTE(C$1,"성장단계","")&amp;"보스단계오프셋",ChapterTable!$R:$S,2,0))/ChapterTable!$R$23)))</f>
        <v>1</v>
      </c>
      <c r="D411">
        <f>IF(OR($L411=TRUE,$A411=0,MOD($A411,ChapterTable!$R$20)&lt;&gt;0),
MAX(0,INT(($B411+ChapterTable!$P$26+VLOOKUP(SUBSTITUTE(D$1,"성장단계","")&amp;"단계오프셋",ChapterTable!$R:$S,2,0))/ChapterTable!$P$23)),
MAX(0,INT(($B411+ChapterTable!$R$26+VLOOKUP(SUBSTITUTE(D$1,"성장단계","")&amp;"보스단계오프셋",ChapterTable!$R:$S,2,0))/ChapterTable!$R$23)))</f>
        <v>1</v>
      </c>
      <c r="E411" s="1">
        <f ca="1">IF(AND($A411=0,$B411=1),
    VLOOKUP(1,ChapterTable!$1:$1048576,MATCH("최종"&amp;SUBSTITUTE(SUBSTITUTE(E$1,"standard",""),"|Float",""),ChapterTable!$1:$1,0),0)*ChapterTable!$P$17,
  IF(AND($A411=0,$B411=0),
    E412,
  IF($B411=0,
    VLOOKUP($A411,ChapterTable!$1:$1048576,MATCH("최종"&amp;SUBSTITUTE(SUBSTITUTE(E$1,"standard",""),"|Float",""),ChapterTable!$1:$1,0),0),
  IF($B411=1,
    IF($L411=FALSE,
      VLOOKUP($A411,ChapterTable!$1:$1048576,MATCH("최종"&amp;SUBSTITUTE(SUBSTITUTE(E$1,"standard",""),"|Float",""),ChapterTable!$1:$1,0),0),
      VLOOKUP($A411-ChapterTable!$P$11,ChapterTable!$1:$1048576,MATCH("최종"&amp;SUBSTITUTE(SUBSTITUTE(E$1,"standard",""),"|Float",""),ChapterTable!$1:$1,0),0)*ChapterTable!$P$14
    ),
  OFFSET(E411,-$B411+IF($L411,1,0),0)*IF($B411&gt;OFFSET($B411,1,0),ChapterTable!$R$17,1)*
    (VLOOKUP(SUBSTITUTE(SUBSTITUTE(E$1,"standard",""),"|Float","")&amp;IF(OR($L411=TRUE,$A411=0,MOD($A411,ChapterTable!$R$20)&lt;&gt;0),"","보스")&amp;"인게임누적곱배수",ChapterTable!$R:$S,2,0)^C411
    +VLOOKUP(SUBSTITUTE(SUBSTITUTE(E$1,"standard",""),"|Float","")&amp;IF(OR($L411=TRUE,$A411=0,MOD($A411,ChapterTable!$R$20)&lt;&gt;0),"","보스")&amp;"인게임누적합배수",ChapterTable!$R:$S,2,0)*C411)
  )
  )
  )
)</f>
        <v>3690.5625</v>
      </c>
      <c r="F411" s="1">
        <f ca="1">IF(AND($A411=0,$B411=1),
    VLOOKUP(1,ChapterTable!$1:$1048576,MATCH("최종"&amp;SUBSTITUTE(SUBSTITUTE(F$1,"standard",""),"|Float",""),ChapterTable!$1:$1,0),0)*ChapterTable!$P$17,
  IF(AND($A411=0,$B411=0),
    F412,
  IF($B411=0,
    VLOOKUP($A411,ChapterTable!$1:$1048576,MATCH("최종"&amp;SUBSTITUTE(SUBSTITUTE(F$1,"standard",""),"|Float",""),ChapterTable!$1:$1,0),0),
  IF($B411=1,
    IF($L411=FALSE,
      VLOOKUP($A411,ChapterTable!$1:$1048576,MATCH("최종"&amp;SUBSTITUTE(SUBSTITUTE(F$1,"standard",""),"|Float",""),ChapterTable!$1:$1,0),0),
      VLOOKUP($A411-ChapterTable!$P$11,ChapterTable!$1:$1048576,MATCH("최종"&amp;SUBSTITUTE(SUBSTITUTE(F$1,"standard",""),"|Float",""),ChapterTable!$1:$1,0),0)*ChapterTable!$P$14
    ),
  OFFSET(F411,-$B411+IF($L411,1,0),0)*
    (VLOOKUP(SUBSTITUTE(SUBSTITUTE(F$1,"standard",""),"|Float","")&amp;IF(OR($L411=TRUE,$A411=0,MOD($A411,ChapterTable!$R$20)&lt;&gt;0),"","보스")&amp;"인게임누적곱배수",ChapterTable!$R:$S,2,0)^D411
    +VLOOKUP(SUBSTITUTE(SUBSTITUTE(F$1,"standard",""),"|Float","")&amp;IF(OR($L411=TRUE,$A411=0,MOD($A411,ChapterTable!$R$20)&lt;&gt;0),"","보스")&amp;"인게임누적합배수",ChapterTable!$R:$S,2,0)*D411)
  )
  )
  )
)</f>
        <v>1377.5537109375</v>
      </c>
      <c r="G411" t="s">
        <v>715</v>
      </c>
      <c r="J411" t="str">
        <f>IF(ISBLANK(I411),"",
IFERROR(VLOOKUP(I411,[1]StringTable!$1:$1048576,MATCH("kor|String",[1]StringTable!$1:$1,0),0),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51"/>
        <v>0.5</v>
      </c>
      <c r="AJ411">
        <f t="shared" si="49"/>
        <v>0.54666666600000002</v>
      </c>
      <c r="AK411">
        <f t="shared" si="50"/>
        <v>1</v>
      </c>
      <c r="AL411">
        <v>0</v>
      </c>
    </row>
    <row r="412" spans="1:38" x14ac:dyDescent="0.3">
      <c r="A412">
        <v>9</v>
      </c>
      <c r="B412">
        <v>15</v>
      </c>
      <c r="C412">
        <f>IF(OR($L412=TRUE,$A412=0,MOD($A412,ChapterTable!$R$20)&lt;&gt;0),
MAX(0,INT(($B412+ChapterTable!$P$26+VLOOKUP(SUBSTITUTE(C$1,"성장단계","")&amp;"단계오프셋",ChapterTable!$R:$S,2,0))/ChapterTable!$P$23)),
MAX(0,INT(($B412+ChapterTable!$R$26+VLOOKUP(SUBSTITUTE(C$1,"성장단계","")&amp;"보스단계오프셋",ChapterTable!$R:$S,2,0))/ChapterTable!$R$23)))</f>
        <v>1</v>
      </c>
      <c r="D412">
        <f>IF(OR($L412=TRUE,$A412=0,MOD($A412,ChapterTable!$R$20)&lt;&gt;0),
MAX(0,INT(($B412+ChapterTable!$P$26+VLOOKUP(SUBSTITUTE(D$1,"성장단계","")&amp;"단계오프셋",ChapterTable!$R:$S,2,0))/ChapterTable!$P$23)),
MAX(0,INT(($B412+ChapterTable!$R$26+VLOOKUP(SUBSTITUTE(D$1,"성장단계","")&amp;"보스단계오프셋",ChapterTable!$R:$S,2,0))/ChapterTable!$R$23)))</f>
        <v>1</v>
      </c>
      <c r="E412" s="1">
        <f ca="1">IF(AND($A412=0,$B412=1),
    VLOOKUP(1,ChapterTable!$1:$1048576,MATCH("최종"&amp;SUBSTITUTE(SUBSTITUTE(E$1,"standard",""),"|Float",""),ChapterTable!$1:$1,0),0)*ChapterTable!$P$17,
  IF(AND($A412=0,$B412=0),
    E413,
  IF($B412=0,
    VLOOKUP($A412,ChapterTable!$1:$1048576,MATCH("최종"&amp;SUBSTITUTE(SUBSTITUTE(E$1,"standard",""),"|Float",""),ChapterTable!$1:$1,0),0),
  IF($B412=1,
    IF($L412=FALSE,
      VLOOKUP($A412,ChapterTable!$1:$1048576,MATCH("최종"&amp;SUBSTITUTE(SUBSTITUTE(E$1,"standard",""),"|Float",""),ChapterTable!$1:$1,0),0),
      VLOOKUP($A412-ChapterTable!$P$11,ChapterTable!$1:$1048576,MATCH("최종"&amp;SUBSTITUTE(SUBSTITUTE(E$1,"standard",""),"|Float",""),ChapterTable!$1:$1,0),0)*ChapterTable!$P$14
    ),
  OFFSET(E412,-$B412+IF($L412,1,0),0)*IF($B412&gt;OFFSET($B412,1,0),ChapterTable!$R$17,1)*
    (VLOOKUP(SUBSTITUTE(SUBSTITUTE(E$1,"standard",""),"|Float","")&amp;IF(OR($L412=TRUE,$A412=0,MOD($A412,ChapterTable!$R$20)&lt;&gt;0),"","보스")&amp;"인게임누적곱배수",ChapterTable!$R:$S,2,0)^C412
    +VLOOKUP(SUBSTITUTE(SUBSTITUTE(E$1,"standard",""),"|Float","")&amp;IF(OR($L412=TRUE,$A412=0,MOD($A412,ChapterTable!$R$20)&lt;&gt;0),"","보스")&amp;"인게임누적합배수",ChapterTable!$R:$S,2,0)*C412)
  )
  )
  )
)</f>
        <v>3690.5625</v>
      </c>
      <c r="F412" s="1">
        <f ca="1">IF(AND($A412=0,$B412=1),
    VLOOKUP(1,ChapterTable!$1:$1048576,MATCH("최종"&amp;SUBSTITUTE(SUBSTITUTE(F$1,"standard",""),"|Float",""),ChapterTable!$1:$1,0),0)*ChapterTable!$P$17,
  IF(AND($A412=0,$B412=0),
    F413,
  IF($B412=0,
    VLOOKUP($A412,ChapterTable!$1:$1048576,MATCH("최종"&amp;SUBSTITUTE(SUBSTITUTE(F$1,"standard",""),"|Float",""),ChapterTable!$1:$1,0),0),
  IF($B412=1,
    IF($L412=FALSE,
      VLOOKUP($A412,ChapterTable!$1:$1048576,MATCH("최종"&amp;SUBSTITUTE(SUBSTITUTE(F$1,"standard",""),"|Float",""),ChapterTable!$1:$1,0),0),
      VLOOKUP($A412-ChapterTable!$P$11,ChapterTable!$1:$1048576,MATCH("최종"&amp;SUBSTITUTE(SUBSTITUTE(F$1,"standard",""),"|Float",""),ChapterTable!$1:$1,0),0)*ChapterTable!$P$14
    ),
  OFFSET(F412,-$B412+IF($L412,1,0),0)*
    (VLOOKUP(SUBSTITUTE(SUBSTITUTE(F$1,"standard",""),"|Float","")&amp;IF(OR($L412=TRUE,$A412=0,MOD($A412,ChapterTable!$R$20)&lt;&gt;0),"","보스")&amp;"인게임누적곱배수",ChapterTable!$R:$S,2,0)^D412
    +VLOOKUP(SUBSTITUTE(SUBSTITUTE(F$1,"standard",""),"|Float","")&amp;IF(OR($L412=TRUE,$A412=0,MOD($A412,ChapterTable!$R$20)&lt;&gt;0),"","보스")&amp;"인게임누적합배수",ChapterTable!$R:$S,2,0)*D412)
  )
  )
  )
)</f>
        <v>1377.5537109375</v>
      </c>
      <c r="G412" t="s">
        <v>715</v>
      </c>
      <c r="J412" t="str">
        <f>IF(ISBLANK(I412),"",
IFERROR(VLOOKUP(I412,[1]StringTable!$1:$1048576,MATCH("kor|String",[1]StringTable!$1:$1,0),0),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51"/>
        <v>0.5</v>
      </c>
      <c r="AJ412">
        <f t="shared" si="49"/>
        <v>0.54666666600000002</v>
      </c>
      <c r="AK412">
        <f t="shared" si="50"/>
        <v>1</v>
      </c>
      <c r="AL412">
        <v>0</v>
      </c>
    </row>
    <row r="413" spans="1:38" x14ac:dyDescent="0.3">
      <c r="A413">
        <v>9</v>
      </c>
      <c r="B413">
        <v>16</v>
      </c>
      <c r="C413">
        <f>IF(OR($L413=TRUE,$A413=0,MOD($A413,ChapterTable!$R$20)&lt;&gt;0),
MAX(0,INT(($B413+ChapterTable!$P$26+VLOOKUP(SUBSTITUTE(C$1,"성장단계","")&amp;"단계오프셋",ChapterTable!$R:$S,2,0))/ChapterTable!$P$23)),
MAX(0,INT(($B413+ChapterTable!$R$26+VLOOKUP(SUBSTITUTE(C$1,"성장단계","")&amp;"보스단계오프셋",ChapterTable!$R:$S,2,0))/ChapterTable!$R$23)))</f>
        <v>2</v>
      </c>
      <c r="D413">
        <f>IF(OR($L413=TRUE,$A413=0,MOD($A413,ChapterTable!$R$20)&lt;&gt;0),
MAX(0,INT(($B413+ChapterTable!$P$26+VLOOKUP(SUBSTITUTE(D$1,"성장단계","")&amp;"단계오프셋",ChapterTable!$R:$S,2,0))/ChapterTable!$P$23)),
MAX(0,INT(($B413+ChapterTable!$R$26+VLOOKUP(SUBSTITUTE(D$1,"성장단계","")&amp;"보스단계오프셋",ChapterTable!$R:$S,2,0))/ChapterTable!$R$23)))</f>
        <v>1</v>
      </c>
      <c r="E413" s="1">
        <f ca="1">IF(AND($A413=0,$B413=1),
    VLOOKUP(1,ChapterTable!$1:$1048576,MATCH("최종"&amp;SUBSTITUTE(SUBSTITUTE(E$1,"standard",""),"|Float",""),ChapterTable!$1:$1,0),0)*ChapterTable!$P$17,
  IF(AND($A413=0,$B413=0),
    E414,
  IF($B413=0,
    VLOOKUP($A413,ChapterTable!$1:$1048576,MATCH("최종"&amp;SUBSTITUTE(SUBSTITUTE(E$1,"standard",""),"|Float",""),ChapterTable!$1:$1,0),0),
  IF($B413=1,
    IF($L413=FALSE,
      VLOOKUP($A413,ChapterTable!$1:$1048576,MATCH("최종"&amp;SUBSTITUTE(SUBSTITUTE(E$1,"standard",""),"|Float",""),ChapterTable!$1:$1,0),0),
      VLOOKUP($A413-ChapterTable!$P$11,ChapterTable!$1:$1048576,MATCH("최종"&amp;SUBSTITUTE(SUBSTITUTE(E$1,"standard",""),"|Float",""),ChapterTable!$1:$1,0),0)*ChapterTable!$P$14
    ),
  OFFSET(E413,-$B413+IF($L413,1,0),0)*IF($B413&gt;OFFSET($B413,1,0),ChapterTable!$R$17,1)*
    (VLOOKUP(SUBSTITUTE(SUBSTITUTE(E$1,"standard",""),"|Float","")&amp;IF(OR($L413=TRUE,$A413=0,MOD($A413,ChapterTable!$R$20)&lt;&gt;0),"","보스")&amp;"인게임누적곱배수",ChapterTable!$R:$S,2,0)^C413
    +VLOOKUP(SUBSTITUTE(SUBSTITUTE(E$1,"standard",""),"|Float","")&amp;IF(OR($L413=TRUE,$A413=0,MOD($A413,ChapterTable!$R$20)&lt;&gt;0),"","보스")&amp;"인게임누적합배수",ChapterTable!$R:$S,2,0)*C413)
  )
  )
  )
)</f>
        <v>4305.65625</v>
      </c>
      <c r="F413" s="1">
        <f ca="1">IF(AND($A413=0,$B413=1),
    VLOOKUP(1,ChapterTable!$1:$1048576,MATCH("최종"&amp;SUBSTITUTE(SUBSTITUTE(F$1,"standard",""),"|Float",""),ChapterTable!$1:$1,0),0)*ChapterTable!$P$17,
  IF(AND($A413=0,$B413=0),
    F414,
  IF($B413=0,
    VLOOKUP($A413,ChapterTable!$1:$1048576,MATCH("최종"&amp;SUBSTITUTE(SUBSTITUTE(F$1,"standard",""),"|Float",""),ChapterTable!$1:$1,0),0),
  IF($B413=1,
    IF($L413=FALSE,
      VLOOKUP($A413,ChapterTable!$1:$1048576,MATCH("최종"&amp;SUBSTITUTE(SUBSTITUTE(F$1,"standard",""),"|Float",""),ChapterTable!$1:$1,0),0),
      VLOOKUP($A413-ChapterTable!$P$11,ChapterTable!$1:$1048576,MATCH("최종"&amp;SUBSTITUTE(SUBSTITUTE(F$1,"standard",""),"|Float",""),ChapterTable!$1:$1,0),0)*ChapterTable!$P$14
    ),
  OFFSET(F413,-$B413+IF($L413,1,0),0)*
    (VLOOKUP(SUBSTITUTE(SUBSTITUTE(F$1,"standard",""),"|Float","")&amp;IF(OR($L413=TRUE,$A413=0,MOD($A413,ChapterTable!$R$20)&lt;&gt;0),"","보스")&amp;"인게임누적곱배수",ChapterTable!$R:$S,2,0)^D413
    +VLOOKUP(SUBSTITUTE(SUBSTITUTE(F$1,"standard",""),"|Float","")&amp;IF(OR($L413=TRUE,$A413=0,MOD($A413,ChapterTable!$R$20)&lt;&gt;0),"","보스")&amp;"인게임누적합배수",ChapterTable!$R:$S,2,0)*D413)
  )
  )
  )
)</f>
        <v>1377.5537109375</v>
      </c>
      <c r="G413" t="s">
        <v>715</v>
      </c>
      <c r="J413" t="str">
        <f>IF(ISBLANK(I413),"",
IFERROR(VLOOKUP(I413,[1]StringTable!$1:$1048576,MATCH("kor|String",[1]StringTable!$1:$1,0),0),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51"/>
        <v>0.5</v>
      </c>
      <c r="AJ413">
        <f t="shared" si="49"/>
        <v>0.54666666600000002</v>
      </c>
      <c r="AK413">
        <f t="shared" si="50"/>
        <v>1</v>
      </c>
      <c r="AL413">
        <v>0</v>
      </c>
    </row>
    <row r="414" spans="1:38" x14ac:dyDescent="0.3">
      <c r="A414">
        <v>9</v>
      </c>
      <c r="B414">
        <v>17</v>
      </c>
      <c r="C414">
        <f>IF(OR($L414=TRUE,$A414=0,MOD($A414,ChapterTable!$R$20)&lt;&gt;0),
MAX(0,INT(($B414+ChapterTable!$P$26+VLOOKUP(SUBSTITUTE(C$1,"성장단계","")&amp;"단계오프셋",ChapterTable!$R:$S,2,0))/ChapterTable!$P$23)),
MAX(0,INT(($B414+ChapterTable!$R$26+VLOOKUP(SUBSTITUTE(C$1,"성장단계","")&amp;"보스단계오프셋",ChapterTable!$R:$S,2,0))/ChapterTable!$R$23)))</f>
        <v>2</v>
      </c>
      <c r="D414">
        <f>IF(OR($L414=TRUE,$A414=0,MOD($A414,ChapterTable!$R$20)&lt;&gt;0),
MAX(0,INT(($B414+ChapterTable!$P$26+VLOOKUP(SUBSTITUTE(D$1,"성장단계","")&amp;"단계오프셋",ChapterTable!$R:$S,2,0))/ChapterTable!$P$23)),
MAX(0,INT(($B414+ChapterTable!$R$26+VLOOKUP(SUBSTITUTE(D$1,"성장단계","")&amp;"보스단계오프셋",ChapterTable!$R:$S,2,0))/ChapterTable!$R$23)))</f>
        <v>1</v>
      </c>
      <c r="E414" s="1">
        <f ca="1">IF(AND($A414=0,$B414=1),
    VLOOKUP(1,ChapterTable!$1:$1048576,MATCH("최종"&amp;SUBSTITUTE(SUBSTITUTE(E$1,"standard",""),"|Float",""),ChapterTable!$1:$1,0),0)*ChapterTable!$P$17,
  IF(AND($A414=0,$B414=0),
    E415,
  IF($B414=0,
    VLOOKUP($A414,ChapterTable!$1:$1048576,MATCH("최종"&amp;SUBSTITUTE(SUBSTITUTE(E$1,"standard",""),"|Float",""),ChapterTable!$1:$1,0),0),
  IF($B414=1,
    IF($L414=FALSE,
      VLOOKUP($A414,ChapterTable!$1:$1048576,MATCH("최종"&amp;SUBSTITUTE(SUBSTITUTE(E$1,"standard",""),"|Float",""),ChapterTable!$1:$1,0),0),
      VLOOKUP($A414-ChapterTable!$P$11,ChapterTable!$1:$1048576,MATCH("최종"&amp;SUBSTITUTE(SUBSTITUTE(E$1,"standard",""),"|Float",""),ChapterTable!$1:$1,0),0)*ChapterTable!$P$14
    ),
  OFFSET(E414,-$B414+IF($L414,1,0),0)*IF($B414&gt;OFFSET($B414,1,0),ChapterTable!$R$17,1)*
    (VLOOKUP(SUBSTITUTE(SUBSTITUTE(E$1,"standard",""),"|Float","")&amp;IF(OR($L414=TRUE,$A414=0,MOD($A414,ChapterTable!$R$20)&lt;&gt;0),"","보스")&amp;"인게임누적곱배수",ChapterTable!$R:$S,2,0)^C414
    +VLOOKUP(SUBSTITUTE(SUBSTITUTE(E$1,"standard",""),"|Float","")&amp;IF(OR($L414=TRUE,$A414=0,MOD($A414,ChapterTable!$R$20)&lt;&gt;0),"","보스")&amp;"인게임누적합배수",ChapterTable!$R:$S,2,0)*C414)
  )
  )
  )
)</f>
        <v>4305.65625</v>
      </c>
      <c r="F414" s="1">
        <f ca="1">IF(AND($A414=0,$B414=1),
    VLOOKUP(1,ChapterTable!$1:$1048576,MATCH("최종"&amp;SUBSTITUTE(SUBSTITUTE(F$1,"standard",""),"|Float",""),ChapterTable!$1:$1,0),0)*ChapterTable!$P$17,
  IF(AND($A414=0,$B414=0),
    F415,
  IF($B414=0,
    VLOOKUP($A414,ChapterTable!$1:$1048576,MATCH("최종"&amp;SUBSTITUTE(SUBSTITUTE(F$1,"standard",""),"|Float",""),ChapterTable!$1:$1,0),0),
  IF($B414=1,
    IF($L414=FALSE,
      VLOOKUP($A414,ChapterTable!$1:$1048576,MATCH("최종"&amp;SUBSTITUTE(SUBSTITUTE(F$1,"standard",""),"|Float",""),ChapterTable!$1:$1,0),0),
      VLOOKUP($A414-ChapterTable!$P$11,ChapterTable!$1:$1048576,MATCH("최종"&amp;SUBSTITUTE(SUBSTITUTE(F$1,"standard",""),"|Float",""),ChapterTable!$1:$1,0),0)*ChapterTable!$P$14
    ),
  OFFSET(F414,-$B414+IF($L414,1,0),0)*
    (VLOOKUP(SUBSTITUTE(SUBSTITUTE(F$1,"standard",""),"|Float","")&amp;IF(OR($L414=TRUE,$A414=0,MOD($A414,ChapterTable!$R$20)&lt;&gt;0),"","보스")&amp;"인게임누적곱배수",ChapterTable!$R:$S,2,0)^D414
    +VLOOKUP(SUBSTITUTE(SUBSTITUTE(F$1,"standard",""),"|Float","")&amp;IF(OR($L414=TRUE,$A414=0,MOD($A414,ChapterTable!$R$20)&lt;&gt;0),"","보스")&amp;"인게임누적합배수",ChapterTable!$R:$S,2,0)*D414)
  )
  )
  )
)</f>
        <v>1377.5537109375</v>
      </c>
      <c r="G414" t="s">
        <v>715</v>
      </c>
      <c r="J414" t="str">
        <f>IF(ISBLANK(I414),"",
IFERROR(VLOOKUP(I414,[1]StringTable!$1:$1048576,MATCH("kor|String",[1]StringTable!$1:$1,0),0),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51"/>
        <v>0.5</v>
      </c>
      <c r="AJ414">
        <f t="shared" si="49"/>
        <v>0.54666666600000002</v>
      </c>
      <c r="AK414">
        <f t="shared" si="50"/>
        <v>1</v>
      </c>
      <c r="AL414">
        <v>0</v>
      </c>
    </row>
    <row r="415" spans="1:38" x14ac:dyDescent="0.3">
      <c r="A415">
        <v>9</v>
      </c>
      <c r="B415">
        <v>18</v>
      </c>
      <c r="C415">
        <f>IF(OR($L415=TRUE,$A415=0,MOD($A415,ChapterTable!$R$20)&lt;&gt;0),
MAX(0,INT(($B415+ChapterTable!$P$26+VLOOKUP(SUBSTITUTE(C$1,"성장단계","")&amp;"단계오프셋",ChapterTable!$R:$S,2,0))/ChapterTable!$P$23)),
MAX(0,INT(($B415+ChapterTable!$R$26+VLOOKUP(SUBSTITUTE(C$1,"성장단계","")&amp;"보스단계오프셋",ChapterTable!$R:$S,2,0))/ChapterTable!$R$23)))</f>
        <v>2</v>
      </c>
      <c r="D415">
        <f>IF(OR($L415=TRUE,$A415=0,MOD($A415,ChapterTable!$R$20)&lt;&gt;0),
MAX(0,INT(($B415+ChapterTable!$P$26+VLOOKUP(SUBSTITUTE(D$1,"성장단계","")&amp;"단계오프셋",ChapterTable!$R:$S,2,0))/ChapterTable!$P$23)),
MAX(0,INT(($B415+ChapterTable!$R$26+VLOOKUP(SUBSTITUTE(D$1,"성장단계","")&amp;"보스단계오프셋",ChapterTable!$R:$S,2,0))/ChapterTable!$R$23)))</f>
        <v>1</v>
      </c>
      <c r="E415" s="1">
        <f ca="1">IF(AND($A415=0,$B415=1),
    VLOOKUP(1,ChapterTable!$1:$1048576,MATCH("최종"&amp;SUBSTITUTE(SUBSTITUTE(E$1,"standard",""),"|Float",""),ChapterTable!$1:$1,0),0)*ChapterTable!$P$17,
  IF(AND($A415=0,$B415=0),
    E416,
  IF($B415=0,
    VLOOKUP($A415,ChapterTable!$1:$1048576,MATCH("최종"&amp;SUBSTITUTE(SUBSTITUTE(E$1,"standard",""),"|Float",""),ChapterTable!$1:$1,0),0),
  IF($B415=1,
    IF($L415=FALSE,
      VLOOKUP($A415,ChapterTable!$1:$1048576,MATCH("최종"&amp;SUBSTITUTE(SUBSTITUTE(E$1,"standard",""),"|Float",""),ChapterTable!$1:$1,0),0),
      VLOOKUP($A415-ChapterTable!$P$11,ChapterTable!$1:$1048576,MATCH("최종"&amp;SUBSTITUTE(SUBSTITUTE(E$1,"standard",""),"|Float",""),ChapterTable!$1:$1,0),0)*ChapterTable!$P$14
    ),
  OFFSET(E415,-$B415+IF($L415,1,0),0)*IF($B415&gt;OFFSET($B415,1,0),ChapterTable!$R$17,1)*
    (VLOOKUP(SUBSTITUTE(SUBSTITUTE(E$1,"standard",""),"|Float","")&amp;IF(OR($L415=TRUE,$A415=0,MOD($A415,ChapterTable!$R$20)&lt;&gt;0),"","보스")&amp;"인게임누적곱배수",ChapterTable!$R:$S,2,0)^C415
    +VLOOKUP(SUBSTITUTE(SUBSTITUTE(E$1,"standard",""),"|Float","")&amp;IF(OR($L415=TRUE,$A415=0,MOD($A415,ChapterTable!$R$20)&lt;&gt;0),"","보스")&amp;"인게임누적합배수",ChapterTable!$R:$S,2,0)*C415)
  )
  )
  )
)</f>
        <v>4305.65625</v>
      </c>
      <c r="F415" s="1">
        <f ca="1">IF(AND($A415=0,$B415=1),
    VLOOKUP(1,ChapterTable!$1:$1048576,MATCH("최종"&amp;SUBSTITUTE(SUBSTITUTE(F$1,"standard",""),"|Float",""),ChapterTable!$1:$1,0),0)*ChapterTable!$P$17,
  IF(AND($A415=0,$B415=0),
    F416,
  IF($B415=0,
    VLOOKUP($A415,ChapterTable!$1:$1048576,MATCH("최종"&amp;SUBSTITUTE(SUBSTITUTE(F$1,"standard",""),"|Float",""),ChapterTable!$1:$1,0),0),
  IF($B415=1,
    IF($L415=FALSE,
      VLOOKUP($A415,ChapterTable!$1:$1048576,MATCH("최종"&amp;SUBSTITUTE(SUBSTITUTE(F$1,"standard",""),"|Float",""),ChapterTable!$1:$1,0),0),
      VLOOKUP($A415-ChapterTable!$P$11,ChapterTable!$1:$1048576,MATCH("최종"&amp;SUBSTITUTE(SUBSTITUTE(F$1,"standard",""),"|Float",""),ChapterTable!$1:$1,0),0)*ChapterTable!$P$14
    ),
  OFFSET(F415,-$B415+IF($L415,1,0),0)*
    (VLOOKUP(SUBSTITUTE(SUBSTITUTE(F$1,"standard",""),"|Float","")&amp;IF(OR($L415=TRUE,$A415=0,MOD($A415,ChapterTable!$R$20)&lt;&gt;0),"","보스")&amp;"인게임누적곱배수",ChapterTable!$R:$S,2,0)^D415
    +VLOOKUP(SUBSTITUTE(SUBSTITUTE(F$1,"standard",""),"|Float","")&amp;IF(OR($L415=TRUE,$A415=0,MOD($A415,ChapterTable!$R$20)&lt;&gt;0),"","보스")&amp;"인게임누적합배수",ChapterTable!$R:$S,2,0)*D415)
  )
  )
  )
)</f>
        <v>1377.5537109375</v>
      </c>
      <c r="G415" t="s">
        <v>715</v>
      </c>
      <c r="J415" t="str">
        <f>IF(ISBLANK(I415),"",
IFERROR(VLOOKUP(I415,[1]StringTable!$1:$1048576,MATCH("kor|String",[1]StringTable!$1:$1,0),0),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51"/>
        <v>0.5</v>
      </c>
      <c r="AJ415">
        <f t="shared" si="49"/>
        <v>0.54666666600000002</v>
      </c>
      <c r="AK415">
        <f t="shared" si="50"/>
        <v>1</v>
      </c>
      <c r="AL415">
        <v>0</v>
      </c>
    </row>
    <row r="416" spans="1:38" x14ac:dyDescent="0.3">
      <c r="A416">
        <v>9</v>
      </c>
      <c r="B416">
        <v>19</v>
      </c>
      <c r="C416">
        <f>IF(OR($L416=TRUE,$A416=0,MOD($A416,ChapterTable!$R$20)&lt;&gt;0),
MAX(0,INT(($B416+ChapterTable!$P$26+VLOOKUP(SUBSTITUTE(C$1,"성장단계","")&amp;"단계오프셋",ChapterTable!$R:$S,2,0))/ChapterTable!$P$23)),
MAX(0,INT(($B416+ChapterTable!$R$26+VLOOKUP(SUBSTITUTE(C$1,"성장단계","")&amp;"보스단계오프셋",ChapterTable!$R:$S,2,0))/ChapterTable!$R$23)))</f>
        <v>2</v>
      </c>
      <c r="D416">
        <f>IF(OR($L416=TRUE,$A416=0,MOD($A416,ChapterTable!$R$20)&lt;&gt;0),
MAX(0,INT(($B416+ChapterTable!$P$26+VLOOKUP(SUBSTITUTE(D$1,"성장단계","")&amp;"단계오프셋",ChapterTable!$R:$S,2,0))/ChapterTable!$P$23)),
MAX(0,INT(($B416+ChapterTable!$R$26+VLOOKUP(SUBSTITUTE(D$1,"성장단계","")&amp;"보스단계오프셋",ChapterTable!$R:$S,2,0))/ChapterTable!$R$23)))</f>
        <v>1</v>
      </c>
      <c r="E416" s="1">
        <f ca="1">IF(AND($A416=0,$B416=1),
    VLOOKUP(1,ChapterTable!$1:$1048576,MATCH("최종"&amp;SUBSTITUTE(SUBSTITUTE(E$1,"standard",""),"|Float",""),ChapterTable!$1:$1,0),0)*ChapterTable!$P$17,
  IF(AND($A416=0,$B416=0),
    E417,
  IF($B416=0,
    VLOOKUP($A416,ChapterTable!$1:$1048576,MATCH("최종"&amp;SUBSTITUTE(SUBSTITUTE(E$1,"standard",""),"|Float",""),ChapterTable!$1:$1,0),0),
  IF($B416=1,
    IF($L416=FALSE,
      VLOOKUP($A416,ChapterTable!$1:$1048576,MATCH("최종"&amp;SUBSTITUTE(SUBSTITUTE(E$1,"standard",""),"|Float",""),ChapterTable!$1:$1,0),0),
      VLOOKUP($A416-ChapterTable!$P$11,ChapterTable!$1:$1048576,MATCH("최종"&amp;SUBSTITUTE(SUBSTITUTE(E$1,"standard",""),"|Float",""),ChapterTable!$1:$1,0),0)*ChapterTable!$P$14
    ),
  OFFSET(E416,-$B416+IF($L416,1,0),0)*IF($B416&gt;OFFSET($B416,1,0),ChapterTable!$R$17,1)*
    (VLOOKUP(SUBSTITUTE(SUBSTITUTE(E$1,"standard",""),"|Float","")&amp;IF(OR($L416=TRUE,$A416=0,MOD($A416,ChapterTable!$R$20)&lt;&gt;0),"","보스")&amp;"인게임누적곱배수",ChapterTable!$R:$S,2,0)^C416
    +VLOOKUP(SUBSTITUTE(SUBSTITUTE(E$1,"standard",""),"|Float","")&amp;IF(OR($L416=TRUE,$A416=0,MOD($A416,ChapterTable!$R$20)&lt;&gt;0),"","보스")&amp;"인게임누적합배수",ChapterTable!$R:$S,2,0)*C416)
  )
  )
  )
)</f>
        <v>4305.65625</v>
      </c>
      <c r="F416" s="1">
        <f ca="1">IF(AND($A416=0,$B416=1),
    VLOOKUP(1,ChapterTable!$1:$1048576,MATCH("최종"&amp;SUBSTITUTE(SUBSTITUTE(F$1,"standard",""),"|Float",""),ChapterTable!$1:$1,0),0)*ChapterTable!$P$17,
  IF(AND($A416=0,$B416=0),
    F417,
  IF($B416=0,
    VLOOKUP($A416,ChapterTable!$1:$1048576,MATCH("최종"&amp;SUBSTITUTE(SUBSTITUTE(F$1,"standard",""),"|Float",""),ChapterTable!$1:$1,0),0),
  IF($B416=1,
    IF($L416=FALSE,
      VLOOKUP($A416,ChapterTable!$1:$1048576,MATCH("최종"&amp;SUBSTITUTE(SUBSTITUTE(F$1,"standard",""),"|Float",""),ChapterTable!$1:$1,0),0),
      VLOOKUP($A416-ChapterTable!$P$11,ChapterTable!$1:$1048576,MATCH("최종"&amp;SUBSTITUTE(SUBSTITUTE(F$1,"standard",""),"|Float",""),ChapterTable!$1:$1,0),0)*ChapterTable!$P$14
    ),
  OFFSET(F416,-$B416+IF($L416,1,0),0)*
    (VLOOKUP(SUBSTITUTE(SUBSTITUTE(F$1,"standard",""),"|Float","")&amp;IF(OR($L416=TRUE,$A416=0,MOD($A416,ChapterTable!$R$20)&lt;&gt;0),"","보스")&amp;"인게임누적곱배수",ChapterTable!$R:$S,2,0)^D416
    +VLOOKUP(SUBSTITUTE(SUBSTITUTE(F$1,"standard",""),"|Float","")&amp;IF(OR($L416=TRUE,$A416=0,MOD($A416,ChapterTable!$R$20)&lt;&gt;0),"","보스")&amp;"인게임누적합배수",ChapterTable!$R:$S,2,0)*D416)
  )
  )
  )
)</f>
        <v>1377.5537109375</v>
      </c>
      <c r="G416" t="s">
        <v>715</v>
      </c>
      <c r="J416" t="str">
        <f>IF(ISBLANK(I416),"",
IFERROR(VLOOKUP(I416,[1]StringTable!$1:$1048576,MATCH("kor|String",[1]StringTable!$1:$1,0),0),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51"/>
        <v>0.5</v>
      </c>
      <c r="AJ416">
        <f t="shared" si="49"/>
        <v>0.54666666600000002</v>
      </c>
      <c r="AK416">
        <f t="shared" si="50"/>
        <v>1</v>
      </c>
      <c r="AL416">
        <v>0</v>
      </c>
    </row>
    <row r="417" spans="1:38" x14ac:dyDescent="0.3">
      <c r="A417">
        <v>9</v>
      </c>
      <c r="B417">
        <v>20</v>
      </c>
      <c r="C417">
        <f>IF(OR($L417=TRUE,$A417=0,MOD($A417,ChapterTable!$R$20)&lt;&gt;0),
MAX(0,INT(($B417+ChapterTable!$P$26+VLOOKUP(SUBSTITUTE(C$1,"성장단계","")&amp;"단계오프셋",ChapterTable!$R:$S,2,0))/ChapterTable!$P$23)),
MAX(0,INT(($B417+ChapterTable!$R$26+VLOOKUP(SUBSTITUTE(C$1,"성장단계","")&amp;"보스단계오프셋",ChapterTable!$R:$S,2,0))/ChapterTable!$R$23)))</f>
        <v>2</v>
      </c>
      <c r="D417">
        <f>IF(OR($L417=TRUE,$A417=0,MOD($A417,ChapterTable!$R$20)&lt;&gt;0),
MAX(0,INT(($B417+ChapterTable!$P$26+VLOOKUP(SUBSTITUTE(D$1,"성장단계","")&amp;"단계오프셋",ChapterTable!$R:$S,2,0))/ChapterTable!$P$23)),
MAX(0,INT(($B417+ChapterTable!$R$26+VLOOKUP(SUBSTITUTE(D$1,"성장단계","")&amp;"보스단계오프셋",ChapterTable!$R:$S,2,0))/ChapterTable!$R$23)))</f>
        <v>1</v>
      </c>
      <c r="E417" s="1">
        <f ca="1">IF(AND($A417=0,$B417=1),
    VLOOKUP(1,ChapterTable!$1:$1048576,MATCH("최종"&amp;SUBSTITUTE(SUBSTITUTE(E$1,"standard",""),"|Float",""),ChapterTable!$1:$1,0),0)*ChapterTable!$P$17,
  IF(AND($A417=0,$B417=0),
    E418,
  IF($B417=0,
    VLOOKUP($A417,ChapterTable!$1:$1048576,MATCH("최종"&amp;SUBSTITUTE(SUBSTITUTE(E$1,"standard",""),"|Float",""),ChapterTable!$1:$1,0),0),
  IF($B417=1,
    IF($L417=FALSE,
      VLOOKUP($A417,ChapterTable!$1:$1048576,MATCH("최종"&amp;SUBSTITUTE(SUBSTITUTE(E$1,"standard",""),"|Float",""),ChapterTable!$1:$1,0),0),
      VLOOKUP($A417-ChapterTable!$P$11,ChapterTable!$1:$1048576,MATCH("최종"&amp;SUBSTITUTE(SUBSTITUTE(E$1,"standard",""),"|Float",""),ChapterTable!$1:$1,0),0)*ChapterTable!$P$14
    ),
  OFFSET(E417,-$B417+IF($L417,1,0),0)*IF($B417&gt;OFFSET($B417,1,0),ChapterTable!$R$17,1)*
    (VLOOKUP(SUBSTITUTE(SUBSTITUTE(E$1,"standard",""),"|Float","")&amp;IF(OR($L417=TRUE,$A417=0,MOD($A417,ChapterTable!$R$20)&lt;&gt;0),"","보스")&amp;"인게임누적곱배수",ChapterTable!$R:$S,2,0)^C417
    +VLOOKUP(SUBSTITUTE(SUBSTITUTE(E$1,"standard",""),"|Float","")&amp;IF(OR($L417=TRUE,$A417=0,MOD($A417,ChapterTable!$R$20)&lt;&gt;0),"","보스")&amp;"인게임누적합배수",ChapterTable!$R:$S,2,0)*C417)
  )
  )
  )
)</f>
        <v>4305.65625</v>
      </c>
      <c r="F417" s="1">
        <f ca="1">IF(AND($A417=0,$B417=1),
    VLOOKUP(1,ChapterTable!$1:$1048576,MATCH("최종"&amp;SUBSTITUTE(SUBSTITUTE(F$1,"standard",""),"|Float",""),ChapterTable!$1:$1,0),0)*ChapterTable!$P$17,
  IF(AND($A417=0,$B417=0),
    F418,
  IF($B417=0,
    VLOOKUP($A417,ChapterTable!$1:$1048576,MATCH("최종"&amp;SUBSTITUTE(SUBSTITUTE(F$1,"standard",""),"|Float",""),ChapterTable!$1:$1,0),0),
  IF($B417=1,
    IF($L417=FALSE,
      VLOOKUP($A417,ChapterTable!$1:$1048576,MATCH("최종"&amp;SUBSTITUTE(SUBSTITUTE(F$1,"standard",""),"|Float",""),ChapterTable!$1:$1,0),0),
      VLOOKUP($A417-ChapterTable!$P$11,ChapterTable!$1:$1048576,MATCH("최종"&amp;SUBSTITUTE(SUBSTITUTE(F$1,"standard",""),"|Float",""),ChapterTable!$1:$1,0),0)*ChapterTable!$P$14
    ),
  OFFSET(F417,-$B417+IF($L417,1,0),0)*
    (VLOOKUP(SUBSTITUTE(SUBSTITUTE(F$1,"standard",""),"|Float","")&amp;IF(OR($L417=TRUE,$A417=0,MOD($A417,ChapterTable!$R$20)&lt;&gt;0),"","보스")&amp;"인게임누적곱배수",ChapterTable!$R:$S,2,0)^D417
    +VLOOKUP(SUBSTITUTE(SUBSTITUTE(F$1,"standard",""),"|Float","")&amp;IF(OR($L417=TRUE,$A417=0,MOD($A417,ChapterTable!$R$20)&lt;&gt;0),"","보스")&amp;"인게임누적합배수",ChapterTable!$R:$S,2,0)*D417)
  )
  )
  )
)</f>
        <v>1377.5537109375</v>
      </c>
      <c r="G417" t="s">
        <v>715</v>
      </c>
      <c r="J417" t="str">
        <f>IF(ISBLANK(I417),"",
IFERROR(VLOOKUP(I417,[1]StringTable!$1:$1048576,MATCH("kor|String",[1]StringTable!$1:$1,0),0),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51"/>
        <v>0.5</v>
      </c>
      <c r="AJ417">
        <f t="shared" si="49"/>
        <v>1</v>
      </c>
      <c r="AK417">
        <f t="shared" si="50"/>
        <v>2</v>
      </c>
      <c r="AL417">
        <v>0</v>
      </c>
    </row>
    <row r="418" spans="1:38" x14ac:dyDescent="0.3">
      <c r="A418">
        <v>9</v>
      </c>
      <c r="B418">
        <v>21</v>
      </c>
      <c r="C418">
        <f>IF(OR($L418=TRUE,$A418=0,MOD($A418,ChapterTable!$R$20)&lt;&gt;0),
MAX(0,INT(($B418+ChapterTable!$P$26+VLOOKUP(SUBSTITUTE(C$1,"성장단계","")&amp;"단계오프셋",ChapterTable!$R:$S,2,0))/ChapterTable!$P$23)),
MAX(0,INT(($B418+ChapterTable!$R$26+VLOOKUP(SUBSTITUTE(C$1,"성장단계","")&amp;"보스단계오프셋",ChapterTable!$R:$S,2,0))/ChapterTable!$R$23)))</f>
        <v>2</v>
      </c>
      <c r="D418">
        <f>IF(OR($L418=TRUE,$A418=0,MOD($A418,ChapterTable!$R$20)&lt;&gt;0),
MAX(0,INT(($B418+ChapterTable!$P$26+VLOOKUP(SUBSTITUTE(D$1,"성장단계","")&amp;"단계오프셋",ChapterTable!$R:$S,2,0))/ChapterTable!$P$23)),
MAX(0,INT(($B418+ChapterTable!$R$26+VLOOKUP(SUBSTITUTE(D$1,"성장단계","")&amp;"보스단계오프셋",ChapterTable!$R:$S,2,0))/ChapterTable!$R$23)))</f>
        <v>2</v>
      </c>
      <c r="E418" s="1">
        <f ca="1">IF(AND($A418=0,$B418=1),
    VLOOKUP(1,ChapterTable!$1:$1048576,MATCH("최종"&amp;SUBSTITUTE(SUBSTITUTE(E$1,"standard",""),"|Float",""),ChapterTable!$1:$1,0),0)*ChapterTable!$P$17,
  IF(AND($A418=0,$B418=0),
    E419,
  IF($B418=0,
    VLOOKUP($A418,ChapterTable!$1:$1048576,MATCH("최종"&amp;SUBSTITUTE(SUBSTITUTE(E$1,"standard",""),"|Float",""),ChapterTable!$1:$1,0),0),
  IF($B418=1,
    IF($L418=FALSE,
      VLOOKUP($A418,ChapterTable!$1:$1048576,MATCH("최종"&amp;SUBSTITUTE(SUBSTITUTE(E$1,"standard",""),"|Float",""),ChapterTable!$1:$1,0),0),
      VLOOKUP($A418-ChapterTable!$P$11,ChapterTable!$1:$1048576,MATCH("최종"&amp;SUBSTITUTE(SUBSTITUTE(E$1,"standard",""),"|Float",""),ChapterTable!$1:$1,0),0)*ChapterTable!$P$14
    ),
  OFFSET(E418,-$B418+IF($L418,1,0),0)*IF($B418&gt;OFFSET($B418,1,0),ChapterTable!$R$17,1)*
    (VLOOKUP(SUBSTITUTE(SUBSTITUTE(E$1,"standard",""),"|Float","")&amp;IF(OR($L418=TRUE,$A418=0,MOD($A418,ChapterTable!$R$20)&lt;&gt;0),"","보스")&amp;"인게임누적곱배수",ChapterTable!$R:$S,2,0)^C418
    +VLOOKUP(SUBSTITUTE(SUBSTITUTE(E$1,"standard",""),"|Float","")&amp;IF(OR($L418=TRUE,$A418=0,MOD($A418,ChapterTable!$R$20)&lt;&gt;0),"","보스")&amp;"인게임누적합배수",ChapterTable!$R:$S,2,0)*C418)
  )
  )
  )
)</f>
        <v>4305.65625</v>
      </c>
      <c r="F418" s="1">
        <f ca="1">IF(AND($A418=0,$B418=1),
    VLOOKUP(1,ChapterTable!$1:$1048576,MATCH("최종"&amp;SUBSTITUTE(SUBSTITUTE(F$1,"standard",""),"|Float",""),ChapterTable!$1:$1,0),0)*ChapterTable!$P$17,
  IF(AND($A418=0,$B418=0),
    F419,
  IF($B418=0,
    VLOOKUP($A418,ChapterTable!$1:$1048576,MATCH("최종"&amp;SUBSTITUTE(SUBSTITUTE(F$1,"standard",""),"|Float",""),ChapterTable!$1:$1,0),0),
  IF($B418=1,
    IF($L418=FALSE,
      VLOOKUP($A418,ChapterTable!$1:$1048576,MATCH("최종"&amp;SUBSTITUTE(SUBSTITUTE(F$1,"standard",""),"|Float",""),ChapterTable!$1:$1,0),0),
      VLOOKUP($A418-ChapterTable!$P$11,ChapterTable!$1:$1048576,MATCH("최종"&amp;SUBSTITUTE(SUBSTITUTE(F$1,"standard",""),"|Float",""),ChapterTable!$1:$1,0),0)*ChapterTable!$P$14
    ),
  OFFSET(F418,-$B418+IF($L418,1,0),0)*
    (VLOOKUP(SUBSTITUTE(SUBSTITUTE(F$1,"standard",""),"|Float","")&amp;IF(OR($L418=TRUE,$A418=0,MOD($A418,ChapterTable!$R$20)&lt;&gt;0),"","보스")&amp;"인게임누적곱배수",ChapterTable!$R:$S,2,0)^D418
    +VLOOKUP(SUBSTITUTE(SUBSTITUTE(F$1,"standard",""),"|Float","")&amp;IF(OR($L418=TRUE,$A418=0,MOD($A418,ChapterTable!$R$20)&lt;&gt;0),"","보스")&amp;"인게임누적합배수",ChapterTable!$R:$S,2,0)*D418)
  )
  )
  )
)</f>
        <v>1473.6621093749998</v>
      </c>
      <c r="G418" t="s">
        <v>715</v>
      </c>
      <c r="J418" t="str">
        <f>IF(ISBLANK(I418),"",
IFERROR(VLOOKUP(I418,[1]StringTable!$1:$1048576,MATCH("kor|String",[1]StringTable!$1:$1,0),0),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51"/>
        <v>0.33333333333333331</v>
      </c>
      <c r="AJ418">
        <f t="shared" si="49"/>
        <v>0.395555555</v>
      </c>
      <c r="AK418">
        <f t="shared" si="50"/>
        <v>1</v>
      </c>
      <c r="AL418">
        <v>0</v>
      </c>
    </row>
    <row r="419" spans="1:38" x14ac:dyDescent="0.3">
      <c r="A419">
        <v>9</v>
      </c>
      <c r="B419">
        <v>22</v>
      </c>
      <c r="C419">
        <f>IF(OR($L419=TRUE,$A419=0,MOD($A419,ChapterTable!$R$20)&lt;&gt;0),
MAX(0,INT(($B419+ChapterTable!$P$26+VLOOKUP(SUBSTITUTE(C$1,"성장단계","")&amp;"단계오프셋",ChapterTable!$R:$S,2,0))/ChapterTable!$P$23)),
MAX(0,INT(($B419+ChapterTable!$R$26+VLOOKUP(SUBSTITUTE(C$1,"성장단계","")&amp;"보스단계오프셋",ChapterTable!$R:$S,2,0))/ChapterTable!$R$23)))</f>
        <v>2</v>
      </c>
      <c r="D419">
        <f>IF(OR($L419=TRUE,$A419=0,MOD($A419,ChapterTable!$R$20)&lt;&gt;0),
MAX(0,INT(($B419+ChapterTable!$P$26+VLOOKUP(SUBSTITUTE(D$1,"성장단계","")&amp;"단계오프셋",ChapterTable!$R:$S,2,0))/ChapterTable!$P$23)),
MAX(0,INT(($B419+ChapterTable!$R$26+VLOOKUP(SUBSTITUTE(D$1,"성장단계","")&amp;"보스단계오프셋",ChapterTable!$R:$S,2,0))/ChapterTable!$R$23)))</f>
        <v>2</v>
      </c>
      <c r="E419" s="1">
        <f ca="1">IF(AND($A419=0,$B419=1),
    VLOOKUP(1,ChapterTable!$1:$1048576,MATCH("최종"&amp;SUBSTITUTE(SUBSTITUTE(E$1,"standard",""),"|Float",""),ChapterTable!$1:$1,0),0)*ChapterTable!$P$17,
  IF(AND($A419=0,$B419=0),
    E420,
  IF($B419=0,
    VLOOKUP($A419,ChapterTable!$1:$1048576,MATCH("최종"&amp;SUBSTITUTE(SUBSTITUTE(E$1,"standard",""),"|Float",""),ChapterTable!$1:$1,0),0),
  IF($B419=1,
    IF($L419=FALSE,
      VLOOKUP($A419,ChapterTable!$1:$1048576,MATCH("최종"&amp;SUBSTITUTE(SUBSTITUTE(E$1,"standard",""),"|Float",""),ChapterTable!$1:$1,0),0),
      VLOOKUP($A419-ChapterTable!$P$11,ChapterTable!$1:$1048576,MATCH("최종"&amp;SUBSTITUTE(SUBSTITUTE(E$1,"standard",""),"|Float",""),ChapterTable!$1:$1,0),0)*ChapterTable!$P$14
    ),
  OFFSET(E419,-$B419+IF($L419,1,0),0)*IF($B419&gt;OFFSET($B419,1,0),ChapterTable!$R$17,1)*
    (VLOOKUP(SUBSTITUTE(SUBSTITUTE(E$1,"standard",""),"|Float","")&amp;IF(OR($L419=TRUE,$A419=0,MOD($A419,ChapterTable!$R$20)&lt;&gt;0),"","보스")&amp;"인게임누적곱배수",ChapterTable!$R:$S,2,0)^C419
    +VLOOKUP(SUBSTITUTE(SUBSTITUTE(E$1,"standard",""),"|Float","")&amp;IF(OR($L419=TRUE,$A419=0,MOD($A419,ChapterTable!$R$20)&lt;&gt;0),"","보스")&amp;"인게임누적합배수",ChapterTable!$R:$S,2,0)*C419)
  )
  )
  )
)</f>
        <v>4305.65625</v>
      </c>
      <c r="F419" s="1">
        <f ca="1">IF(AND($A419=0,$B419=1),
    VLOOKUP(1,ChapterTable!$1:$1048576,MATCH("최종"&amp;SUBSTITUTE(SUBSTITUTE(F$1,"standard",""),"|Float",""),ChapterTable!$1:$1,0),0)*ChapterTable!$P$17,
  IF(AND($A419=0,$B419=0),
    F420,
  IF($B419=0,
    VLOOKUP($A419,ChapterTable!$1:$1048576,MATCH("최종"&amp;SUBSTITUTE(SUBSTITUTE(F$1,"standard",""),"|Float",""),ChapterTable!$1:$1,0),0),
  IF($B419=1,
    IF($L419=FALSE,
      VLOOKUP($A419,ChapterTable!$1:$1048576,MATCH("최종"&amp;SUBSTITUTE(SUBSTITUTE(F$1,"standard",""),"|Float",""),ChapterTable!$1:$1,0),0),
      VLOOKUP($A419-ChapterTable!$P$11,ChapterTable!$1:$1048576,MATCH("최종"&amp;SUBSTITUTE(SUBSTITUTE(F$1,"standard",""),"|Float",""),ChapterTable!$1:$1,0),0)*ChapterTable!$P$14
    ),
  OFFSET(F419,-$B419+IF($L419,1,0),0)*
    (VLOOKUP(SUBSTITUTE(SUBSTITUTE(F$1,"standard",""),"|Float","")&amp;IF(OR($L419=TRUE,$A419=0,MOD($A419,ChapterTable!$R$20)&lt;&gt;0),"","보스")&amp;"인게임누적곱배수",ChapterTable!$R:$S,2,0)^D419
    +VLOOKUP(SUBSTITUTE(SUBSTITUTE(F$1,"standard",""),"|Float","")&amp;IF(OR($L419=TRUE,$A419=0,MOD($A419,ChapterTable!$R$20)&lt;&gt;0),"","보스")&amp;"인게임누적합배수",ChapterTable!$R:$S,2,0)*D419)
  )
  )
  )
)</f>
        <v>1473.6621093749998</v>
      </c>
      <c r="G419" t="s">
        <v>715</v>
      </c>
      <c r="J419" t="str">
        <f>IF(ISBLANK(I419),"",
IFERROR(VLOOKUP(I419,[1]StringTable!$1:$1048576,MATCH("kor|String",[1]StringTable!$1:$1,0),0),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51"/>
        <v>0.33333333333333331</v>
      </c>
      <c r="AJ419">
        <f t="shared" si="49"/>
        <v>0.395555555</v>
      </c>
      <c r="AK419">
        <f t="shared" si="50"/>
        <v>1</v>
      </c>
      <c r="AL419">
        <v>0</v>
      </c>
    </row>
    <row r="420" spans="1:38" x14ac:dyDescent="0.3">
      <c r="A420">
        <v>9</v>
      </c>
      <c r="B420">
        <v>23</v>
      </c>
      <c r="C420">
        <f>IF(OR($L420=TRUE,$A420=0,MOD($A420,ChapterTable!$R$20)&lt;&gt;0),
MAX(0,INT(($B420+ChapterTable!$P$26+VLOOKUP(SUBSTITUTE(C$1,"성장단계","")&amp;"단계오프셋",ChapterTable!$R:$S,2,0))/ChapterTable!$P$23)),
MAX(0,INT(($B420+ChapterTable!$R$26+VLOOKUP(SUBSTITUTE(C$1,"성장단계","")&amp;"보스단계오프셋",ChapterTable!$R:$S,2,0))/ChapterTable!$R$23)))</f>
        <v>2</v>
      </c>
      <c r="D420">
        <f>IF(OR($L420=TRUE,$A420=0,MOD($A420,ChapterTable!$R$20)&lt;&gt;0),
MAX(0,INT(($B420+ChapterTable!$P$26+VLOOKUP(SUBSTITUTE(D$1,"성장단계","")&amp;"단계오프셋",ChapterTable!$R:$S,2,0))/ChapterTable!$P$23)),
MAX(0,INT(($B420+ChapterTable!$R$26+VLOOKUP(SUBSTITUTE(D$1,"성장단계","")&amp;"보스단계오프셋",ChapterTable!$R:$S,2,0))/ChapterTable!$R$23)))</f>
        <v>2</v>
      </c>
      <c r="E420" s="1">
        <f ca="1">IF(AND($A420=0,$B420=1),
    VLOOKUP(1,ChapterTable!$1:$1048576,MATCH("최종"&amp;SUBSTITUTE(SUBSTITUTE(E$1,"standard",""),"|Float",""),ChapterTable!$1:$1,0),0)*ChapterTable!$P$17,
  IF(AND($A420=0,$B420=0),
    E421,
  IF($B420=0,
    VLOOKUP($A420,ChapterTable!$1:$1048576,MATCH("최종"&amp;SUBSTITUTE(SUBSTITUTE(E$1,"standard",""),"|Float",""),ChapterTable!$1:$1,0),0),
  IF($B420=1,
    IF($L420=FALSE,
      VLOOKUP($A420,ChapterTable!$1:$1048576,MATCH("최종"&amp;SUBSTITUTE(SUBSTITUTE(E$1,"standard",""),"|Float",""),ChapterTable!$1:$1,0),0),
      VLOOKUP($A420-ChapterTable!$P$11,ChapterTable!$1:$1048576,MATCH("최종"&amp;SUBSTITUTE(SUBSTITUTE(E$1,"standard",""),"|Float",""),ChapterTable!$1:$1,0),0)*ChapterTable!$P$14
    ),
  OFFSET(E420,-$B420+IF($L420,1,0),0)*IF($B420&gt;OFFSET($B420,1,0),ChapterTable!$R$17,1)*
    (VLOOKUP(SUBSTITUTE(SUBSTITUTE(E$1,"standard",""),"|Float","")&amp;IF(OR($L420=TRUE,$A420=0,MOD($A420,ChapterTable!$R$20)&lt;&gt;0),"","보스")&amp;"인게임누적곱배수",ChapterTable!$R:$S,2,0)^C420
    +VLOOKUP(SUBSTITUTE(SUBSTITUTE(E$1,"standard",""),"|Float","")&amp;IF(OR($L420=TRUE,$A420=0,MOD($A420,ChapterTable!$R$20)&lt;&gt;0),"","보스")&amp;"인게임누적합배수",ChapterTable!$R:$S,2,0)*C420)
  )
  )
  )
)</f>
        <v>4305.65625</v>
      </c>
      <c r="F420" s="1">
        <f ca="1">IF(AND($A420=0,$B420=1),
    VLOOKUP(1,ChapterTable!$1:$1048576,MATCH("최종"&amp;SUBSTITUTE(SUBSTITUTE(F$1,"standard",""),"|Float",""),ChapterTable!$1:$1,0),0)*ChapterTable!$P$17,
  IF(AND($A420=0,$B420=0),
    F421,
  IF($B420=0,
    VLOOKUP($A420,ChapterTable!$1:$1048576,MATCH("최종"&amp;SUBSTITUTE(SUBSTITUTE(F$1,"standard",""),"|Float",""),ChapterTable!$1:$1,0),0),
  IF($B420=1,
    IF($L420=FALSE,
      VLOOKUP($A420,ChapterTable!$1:$1048576,MATCH("최종"&amp;SUBSTITUTE(SUBSTITUTE(F$1,"standard",""),"|Float",""),ChapterTable!$1:$1,0),0),
      VLOOKUP($A420-ChapterTable!$P$11,ChapterTable!$1:$1048576,MATCH("최종"&amp;SUBSTITUTE(SUBSTITUTE(F$1,"standard",""),"|Float",""),ChapterTable!$1:$1,0),0)*ChapterTable!$P$14
    ),
  OFFSET(F420,-$B420+IF($L420,1,0),0)*
    (VLOOKUP(SUBSTITUTE(SUBSTITUTE(F$1,"standard",""),"|Float","")&amp;IF(OR($L420=TRUE,$A420=0,MOD($A420,ChapterTable!$R$20)&lt;&gt;0),"","보스")&amp;"인게임누적곱배수",ChapterTable!$R:$S,2,0)^D420
    +VLOOKUP(SUBSTITUTE(SUBSTITUTE(F$1,"standard",""),"|Float","")&amp;IF(OR($L420=TRUE,$A420=0,MOD($A420,ChapterTable!$R$20)&lt;&gt;0),"","보스")&amp;"인게임누적합배수",ChapterTable!$R:$S,2,0)*D420)
  )
  )
  )
)</f>
        <v>1473.6621093749998</v>
      </c>
      <c r="G420" t="s">
        <v>715</v>
      </c>
      <c r="J420" t="str">
        <f>IF(ISBLANK(I420),"",
IFERROR(VLOOKUP(I420,[1]StringTable!$1:$1048576,MATCH("kor|String",[1]StringTable!$1:$1,0),0),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51"/>
        <v>0.33333333333333331</v>
      </c>
      <c r="AJ420">
        <f t="shared" si="49"/>
        <v>0.395555555</v>
      </c>
      <c r="AK420">
        <f t="shared" si="50"/>
        <v>1</v>
      </c>
      <c r="AL420">
        <v>0</v>
      </c>
    </row>
    <row r="421" spans="1:38" x14ac:dyDescent="0.3">
      <c r="A421">
        <v>9</v>
      </c>
      <c r="B421">
        <v>24</v>
      </c>
      <c r="C421">
        <f>IF(OR($L421=TRUE,$A421=0,MOD($A421,ChapterTable!$R$20)&lt;&gt;0),
MAX(0,INT(($B421+ChapterTable!$P$26+VLOOKUP(SUBSTITUTE(C$1,"성장단계","")&amp;"단계오프셋",ChapterTable!$R:$S,2,0))/ChapterTable!$P$23)),
MAX(0,INT(($B421+ChapterTable!$R$26+VLOOKUP(SUBSTITUTE(C$1,"성장단계","")&amp;"보스단계오프셋",ChapterTable!$R:$S,2,0))/ChapterTable!$R$23)))</f>
        <v>2</v>
      </c>
      <c r="D421">
        <f>IF(OR($L421=TRUE,$A421=0,MOD($A421,ChapterTable!$R$20)&lt;&gt;0),
MAX(0,INT(($B421+ChapterTable!$P$26+VLOOKUP(SUBSTITUTE(D$1,"성장단계","")&amp;"단계오프셋",ChapterTable!$R:$S,2,0))/ChapterTable!$P$23)),
MAX(0,INT(($B421+ChapterTable!$R$26+VLOOKUP(SUBSTITUTE(D$1,"성장단계","")&amp;"보스단계오프셋",ChapterTable!$R:$S,2,0))/ChapterTable!$R$23)))</f>
        <v>2</v>
      </c>
      <c r="E421" s="1">
        <f ca="1">IF(AND($A421=0,$B421=1),
    VLOOKUP(1,ChapterTable!$1:$1048576,MATCH("최종"&amp;SUBSTITUTE(SUBSTITUTE(E$1,"standard",""),"|Float",""),ChapterTable!$1:$1,0),0)*ChapterTable!$P$17,
  IF(AND($A421=0,$B421=0),
    E422,
  IF($B421=0,
    VLOOKUP($A421,ChapterTable!$1:$1048576,MATCH("최종"&amp;SUBSTITUTE(SUBSTITUTE(E$1,"standard",""),"|Float",""),ChapterTable!$1:$1,0),0),
  IF($B421=1,
    IF($L421=FALSE,
      VLOOKUP($A421,ChapterTable!$1:$1048576,MATCH("최종"&amp;SUBSTITUTE(SUBSTITUTE(E$1,"standard",""),"|Float",""),ChapterTable!$1:$1,0),0),
      VLOOKUP($A421-ChapterTable!$P$11,ChapterTable!$1:$1048576,MATCH("최종"&amp;SUBSTITUTE(SUBSTITUTE(E$1,"standard",""),"|Float",""),ChapterTable!$1:$1,0),0)*ChapterTable!$P$14
    ),
  OFFSET(E421,-$B421+IF($L421,1,0),0)*IF($B421&gt;OFFSET($B421,1,0),ChapterTable!$R$17,1)*
    (VLOOKUP(SUBSTITUTE(SUBSTITUTE(E$1,"standard",""),"|Float","")&amp;IF(OR($L421=TRUE,$A421=0,MOD($A421,ChapterTable!$R$20)&lt;&gt;0),"","보스")&amp;"인게임누적곱배수",ChapterTable!$R:$S,2,0)^C421
    +VLOOKUP(SUBSTITUTE(SUBSTITUTE(E$1,"standard",""),"|Float","")&amp;IF(OR($L421=TRUE,$A421=0,MOD($A421,ChapterTable!$R$20)&lt;&gt;0),"","보스")&amp;"인게임누적합배수",ChapterTable!$R:$S,2,0)*C421)
  )
  )
  )
)</f>
        <v>4305.65625</v>
      </c>
      <c r="F421" s="1">
        <f ca="1">IF(AND($A421=0,$B421=1),
    VLOOKUP(1,ChapterTable!$1:$1048576,MATCH("최종"&amp;SUBSTITUTE(SUBSTITUTE(F$1,"standard",""),"|Float",""),ChapterTable!$1:$1,0),0)*ChapterTable!$P$17,
  IF(AND($A421=0,$B421=0),
    F422,
  IF($B421=0,
    VLOOKUP($A421,ChapterTable!$1:$1048576,MATCH("최종"&amp;SUBSTITUTE(SUBSTITUTE(F$1,"standard",""),"|Float",""),ChapterTable!$1:$1,0),0),
  IF($B421=1,
    IF($L421=FALSE,
      VLOOKUP($A421,ChapterTable!$1:$1048576,MATCH("최종"&amp;SUBSTITUTE(SUBSTITUTE(F$1,"standard",""),"|Float",""),ChapterTable!$1:$1,0),0),
      VLOOKUP($A421-ChapterTable!$P$11,ChapterTable!$1:$1048576,MATCH("최종"&amp;SUBSTITUTE(SUBSTITUTE(F$1,"standard",""),"|Float",""),ChapterTable!$1:$1,0),0)*ChapterTable!$P$14
    ),
  OFFSET(F421,-$B421+IF($L421,1,0),0)*
    (VLOOKUP(SUBSTITUTE(SUBSTITUTE(F$1,"standard",""),"|Float","")&amp;IF(OR($L421=TRUE,$A421=0,MOD($A421,ChapterTable!$R$20)&lt;&gt;0),"","보스")&amp;"인게임누적곱배수",ChapterTable!$R:$S,2,0)^D421
    +VLOOKUP(SUBSTITUTE(SUBSTITUTE(F$1,"standard",""),"|Float","")&amp;IF(OR($L421=TRUE,$A421=0,MOD($A421,ChapterTable!$R$20)&lt;&gt;0),"","보스")&amp;"인게임누적합배수",ChapterTable!$R:$S,2,0)*D421)
  )
  )
  )
)</f>
        <v>1473.6621093749998</v>
      </c>
      <c r="G421" t="s">
        <v>715</v>
      </c>
      <c r="J421" t="str">
        <f>IF(ISBLANK(I421),"",
IFERROR(VLOOKUP(I421,[1]StringTable!$1:$1048576,MATCH("kor|String",[1]StringTable!$1:$1,0),0),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51"/>
        <v>0.33333333333333331</v>
      </c>
      <c r="AJ421">
        <f t="shared" si="49"/>
        <v>0.395555555</v>
      </c>
      <c r="AK421">
        <f t="shared" si="50"/>
        <v>1</v>
      </c>
      <c r="AL421">
        <v>0</v>
      </c>
    </row>
    <row r="422" spans="1:38" x14ac:dyDescent="0.3">
      <c r="A422">
        <v>9</v>
      </c>
      <c r="B422">
        <v>25</v>
      </c>
      <c r="C422">
        <f>IF(OR($L422=TRUE,$A422=0,MOD($A422,ChapterTable!$R$20)&lt;&gt;0),
MAX(0,INT(($B422+ChapterTable!$P$26+VLOOKUP(SUBSTITUTE(C$1,"성장단계","")&amp;"단계오프셋",ChapterTable!$R:$S,2,0))/ChapterTable!$P$23)),
MAX(0,INT(($B422+ChapterTable!$R$26+VLOOKUP(SUBSTITUTE(C$1,"성장단계","")&amp;"보스단계오프셋",ChapterTable!$R:$S,2,0))/ChapterTable!$R$23)))</f>
        <v>2</v>
      </c>
      <c r="D422">
        <f>IF(OR($L422=TRUE,$A422=0,MOD($A422,ChapterTable!$R$20)&lt;&gt;0),
MAX(0,INT(($B422+ChapterTable!$P$26+VLOOKUP(SUBSTITUTE(D$1,"성장단계","")&amp;"단계오프셋",ChapterTable!$R:$S,2,0))/ChapterTable!$P$23)),
MAX(0,INT(($B422+ChapterTable!$R$26+VLOOKUP(SUBSTITUTE(D$1,"성장단계","")&amp;"보스단계오프셋",ChapterTable!$R:$S,2,0))/ChapterTable!$R$23)))</f>
        <v>2</v>
      </c>
      <c r="E422" s="1">
        <f ca="1">IF(AND($A422=0,$B422=1),
    VLOOKUP(1,ChapterTable!$1:$1048576,MATCH("최종"&amp;SUBSTITUTE(SUBSTITUTE(E$1,"standard",""),"|Float",""),ChapterTable!$1:$1,0),0)*ChapterTable!$P$17,
  IF(AND($A422=0,$B422=0),
    E423,
  IF($B422=0,
    VLOOKUP($A422,ChapterTable!$1:$1048576,MATCH("최종"&amp;SUBSTITUTE(SUBSTITUTE(E$1,"standard",""),"|Float",""),ChapterTable!$1:$1,0),0),
  IF($B422=1,
    IF($L422=FALSE,
      VLOOKUP($A422,ChapterTable!$1:$1048576,MATCH("최종"&amp;SUBSTITUTE(SUBSTITUTE(E$1,"standard",""),"|Float",""),ChapterTable!$1:$1,0),0),
      VLOOKUP($A422-ChapterTable!$P$11,ChapterTable!$1:$1048576,MATCH("최종"&amp;SUBSTITUTE(SUBSTITUTE(E$1,"standard",""),"|Float",""),ChapterTable!$1:$1,0),0)*ChapterTable!$P$14
    ),
  OFFSET(E422,-$B422+IF($L422,1,0),0)*IF($B422&gt;OFFSET($B422,1,0),ChapterTable!$R$17,1)*
    (VLOOKUP(SUBSTITUTE(SUBSTITUTE(E$1,"standard",""),"|Float","")&amp;IF(OR($L422=TRUE,$A422=0,MOD($A422,ChapterTable!$R$20)&lt;&gt;0),"","보스")&amp;"인게임누적곱배수",ChapterTable!$R:$S,2,0)^C422
    +VLOOKUP(SUBSTITUTE(SUBSTITUTE(E$1,"standard",""),"|Float","")&amp;IF(OR($L422=TRUE,$A422=0,MOD($A422,ChapterTable!$R$20)&lt;&gt;0),"","보스")&amp;"인게임누적합배수",ChapterTable!$R:$S,2,0)*C422)
  )
  )
  )
)</f>
        <v>4305.65625</v>
      </c>
      <c r="F422" s="1">
        <f ca="1">IF(AND($A422=0,$B422=1),
    VLOOKUP(1,ChapterTable!$1:$1048576,MATCH("최종"&amp;SUBSTITUTE(SUBSTITUTE(F$1,"standard",""),"|Float",""),ChapterTable!$1:$1,0),0)*ChapterTable!$P$17,
  IF(AND($A422=0,$B422=0),
    F423,
  IF($B422=0,
    VLOOKUP($A422,ChapterTable!$1:$1048576,MATCH("최종"&amp;SUBSTITUTE(SUBSTITUTE(F$1,"standard",""),"|Float",""),ChapterTable!$1:$1,0),0),
  IF($B422=1,
    IF($L422=FALSE,
      VLOOKUP($A422,ChapterTable!$1:$1048576,MATCH("최종"&amp;SUBSTITUTE(SUBSTITUTE(F$1,"standard",""),"|Float",""),ChapterTable!$1:$1,0),0),
      VLOOKUP($A422-ChapterTable!$P$11,ChapterTable!$1:$1048576,MATCH("최종"&amp;SUBSTITUTE(SUBSTITUTE(F$1,"standard",""),"|Float",""),ChapterTable!$1:$1,0),0)*ChapterTable!$P$14
    ),
  OFFSET(F422,-$B422+IF($L422,1,0),0)*
    (VLOOKUP(SUBSTITUTE(SUBSTITUTE(F$1,"standard",""),"|Float","")&amp;IF(OR($L422=TRUE,$A422=0,MOD($A422,ChapterTable!$R$20)&lt;&gt;0),"","보스")&amp;"인게임누적곱배수",ChapterTable!$R:$S,2,0)^D422
    +VLOOKUP(SUBSTITUTE(SUBSTITUTE(F$1,"standard",""),"|Float","")&amp;IF(OR($L422=TRUE,$A422=0,MOD($A422,ChapterTable!$R$20)&lt;&gt;0),"","보스")&amp;"인게임누적합배수",ChapterTable!$R:$S,2,0)*D422)
  )
  )
  )
)</f>
        <v>1473.6621093749998</v>
      </c>
      <c r="G422" t="s">
        <v>715</v>
      </c>
      <c r="J422" t="str">
        <f>IF(ISBLANK(I422),"",
IFERROR(VLOOKUP(I422,[1]StringTable!$1:$1048576,MATCH("kor|String",[1]StringTable!$1:$1,0),0),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51"/>
        <v>0.33333333333333331</v>
      </c>
      <c r="AJ422">
        <f t="shared" si="49"/>
        <v>0.395555555</v>
      </c>
      <c r="AK422">
        <f t="shared" si="50"/>
        <v>1</v>
      </c>
      <c r="AL422">
        <v>0</v>
      </c>
    </row>
    <row r="423" spans="1:38" x14ac:dyDescent="0.3">
      <c r="A423">
        <v>9</v>
      </c>
      <c r="B423">
        <v>26</v>
      </c>
      <c r="C423">
        <f>IF(OR($L423=TRUE,$A423=0,MOD($A423,ChapterTable!$R$20)&lt;&gt;0),
MAX(0,INT(($B423+ChapterTable!$P$26+VLOOKUP(SUBSTITUTE(C$1,"성장단계","")&amp;"단계오프셋",ChapterTable!$R:$S,2,0))/ChapterTable!$P$23)),
MAX(0,INT(($B423+ChapterTable!$R$26+VLOOKUP(SUBSTITUTE(C$1,"성장단계","")&amp;"보스단계오프셋",ChapterTable!$R:$S,2,0))/ChapterTable!$R$23)))</f>
        <v>3</v>
      </c>
      <c r="D423">
        <f>IF(OR($L423=TRUE,$A423=0,MOD($A423,ChapterTable!$R$20)&lt;&gt;0),
MAX(0,INT(($B423+ChapterTable!$P$26+VLOOKUP(SUBSTITUTE(D$1,"성장단계","")&amp;"단계오프셋",ChapterTable!$R:$S,2,0))/ChapterTable!$P$23)),
MAX(0,INT(($B423+ChapterTable!$R$26+VLOOKUP(SUBSTITUTE(D$1,"성장단계","")&amp;"보스단계오프셋",ChapterTable!$R:$S,2,0))/ChapterTable!$R$23)))</f>
        <v>2</v>
      </c>
      <c r="E423" s="1">
        <f ca="1">IF(AND($A423=0,$B423=1),
    VLOOKUP(1,ChapterTable!$1:$1048576,MATCH("최종"&amp;SUBSTITUTE(SUBSTITUTE(E$1,"standard",""),"|Float",""),ChapterTable!$1:$1,0),0)*ChapterTable!$P$17,
  IF(AND($A423=0,$B423=0),
    E424,
  IF($B423=0,
    VLOOKUP($A423,ChapterTable!$1:$1048576,MATCH("최종"&amp;SUBSTITUTE(SUBSTITUTE(E$1,"standard",""),"|Float",""),ChapterTable!$1:$1,0),0),
  IF($B423=1,
    IF($L423=FALSE,
      VLOOKUP($A423,ChapterTable!$1:$1048576,MATCH("최종"&amp;SUBSTITUTE(SUBSTITUTE(E$1,"standard",""),"|Float",""),ChapterTable!$1:$1,0),0),
      VLOOKUP($A423-ChapterTable!$P$11,ChapterTable!$1:$1048576,MATCH("최종"&amp;SUBSTITUTE(SUBSTITUTE(E$1,"standard",""),"|Float",""),ChapterTable!$1:$1,0),0)*ChapterTable!$P$14
    ),
  OFFSET(E423,-$B423+IF($L423,1,0),0)*IF($B423&gt;OFFSET($B423,1,0),ChapterTable!$R$17,1)*
    (VLOOKUP(SUBSTITUTE(SUBSTITUTE(E$1,"standard",""),"|Float","")&amp;IF(OR($L423=TRUE,$A423=0,MOD($A423,ChapterTable!$R$20)&lt;&gt;0),"","보스")&amp;"인게임누적곱배수",ChapterTable!$R:$S,2,0)^C423
    +VLOOKUP(SUBSTITUTE(SUBSTITUTE(E$1,"standard",""),"|Float","")&amp;IF(OR($L423=TRUE,$A423=0,MOD($A423,ChapterTable!$R$20)&lt;&gt;0),"","보스")&amp;"인게임누적합배수",ChapterTable!$R:$S,2,0)*C423)
  )
  )
  )
)</f>
        <v>4920.75</v>
      </c>
      <c r="F423" s="1">
        <f ca="1">IF(AND($A423=0,$B423=1),
    VLOOKUP(1,ChapterTable!$1:$1048576,MATCH("최종"&amp;SUBSTITUTE(SUBSTITUTE(F$1,"standard",""),"|Float",""),ChapterTable!$1:$1,0),0)*ChapterTable!$P$17,
  IF(AND($A423=0,$B423=0),
    F424,
  IF($B423=0,
    VLOOKUP($A423,ChapterTable!$1:$1048576,MATCH("최종"&amp;SUBSTITUTE(SUBSTITUTE(F$1,"standard",""),"|Float",""),ChapterTable!$1:$1,0),0),
  IF($B423=1,
    IF($L423=FALSE,
      VLOOKUP($A423,ChapterTable!$1:$1048576,MATCH("최종"&amp;SUBSTITUTE(SUBSTITUTE(F$1,"standard",""),"|Float",""),ChapterTable!$1:$1,0),0),
      VLOOKUP($A423-ChapterTable!$P$11,ChapterTable!$1:$1048576,MATCH("최종"&amp;SUBSTITUTE(SUBSTITUTE(F$1,"standard",""),"|Float",""),ChapterTable!$1:$1,0),0)*ChapterTable!$P$14
    ),
  OFFSET(F423,-$B423+IF($L423,1,0),0)*
    (VLOOKUP(SUBSTITUTE(SUBSTITUTE(F$1,"standard",""),"|Float","")&amp;IF(OR($L423=TRUE,$A423=0,MOD($A423,ChapterTable!$R$20)&lt;&gt;0),"","보스")&amp;"인게임누적곱배수",ChapterTable!$R:$S,2,0)^D423
    +VLOOKUP(SUBSTITUTE(SUBSTITUTE(F$1,"standard",""),"|Float","")&amp;IF(OR($L423=TRUE,$A423=0,MOD($A423,ChapterTable!$R$20)&lt;&gt;0),"","보스")&amp;"인게임누적합배수",ChapterTable!$R:$S,2,0)*D423)
  )
  )
  )
)</f>
        <v>1473.6621093749998</v>
      </c>
      <c r="G423" t="s">
        <v>715</v>
      </c>
      <c r="J423" t="str">
        <f>IF(ISBLANK(I423),"",
IFERROR(VLOOKUP(I423,[1]StringTable!$1:$1048576,MATCH("kor|String",[1]StringTable!$1:$1,0),0),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51"/>
        <v>0.33333333333333331</v>
      </c>
      <c r="AJ423">
        <f t="shared" si="49"/>
        <v>0.395555555</v>
      </c>
      <c r="AK423">
        <f t="shared" si="50"/>
        <v>1</v>
      </c>
      <c r="AL423">
        <v>0</v>
      </c>
    </row>
    <row r="424" spans="1:38" x14ac:dyDescent="0.3">
      <c r="A424">
        <v>9</v>
      </c>
      <c r="B424">
        <v>27</v>
      </c>
      <c r="C424">
        <f>IF(OR($L424=TRUE,$A424=0,MOD($A424,ChapterTable!$R$20)&lt;&gt;0),
MAX(0,INT(($B424+ChapterTable!$P$26+VLOOKUP(SUBSTITUTE(C$1,"성장단계","")&amp;"단계오프셋",ChapterTable!$R:$S,2,0))/ChapterTable!$P$23)),
MAX(0,INT(($B424+ChapterTable!$R$26+VLOOKUP(SUBSTITUTE(C$1,"성장단계","")&amp;"보스단계오프셋",ChapterTable!$R:$S,2,0))/ChapterTable!$R$23)))</f>
        <v>3</v>
      </c>
      <c r="D424">
        <f>IF(OR($L424=TRUE,$A424=0,MOD($A424,ChapterTable!$R$20)&lt;&gt;0),
MAX(0,INT(($B424+ChapterTable!$P$26+VLOOKUP(SUBSTITUTE(D$1,"성장단계","")&amp;"단계오프셋",ChapterTable!$R:$S,2,0))/ChapterTable!$P$23)),
MAX(0,INT(($B424+ChapterTable!$R$26+VLOOKUP(SUBSTITUTE(D$1,"성장단계","")&amp;"보스단계오프셋",ChapterTable!$R:$S,2,0))/ChapterTable!$R$23)))</f>
        <v>2</v>
      </c>
      <c r="E424" s="1">
        <f ca="1">IF(AND($A424=0,$B424=1),
    VLOOKUP(1,ChapterTable!$1:$1048576,MATCH("최종"&amp;SUBSTITUTE(SUBSTITUTE(E$1,"standard",""),"|Float",""),ChapterTable!$1:$1,0),0)*ChapterTable!$P$17,
  IF(AND($A424=0,$B424=0),
    E425,
  IF($B424=0,
    VLOOKUP($A424,ChapterTable!$1:$1048576,MATCH("최종"&amp;SUBSTITUTE(SUBSTITUTE(E$1,"standard",""),"|Float",""),ChapterTable!$1:$1,0),0),
  IF($B424=1,
    IF($L424=FALSE,
      VLOOKUP($A424,ChapterTable!$1:$1048576,MATCH("최종"&amp;SUBSTITUTE(SUBSTITUTE(E$1,"standard",""),"|Float",""),ChapterTable!$1:$1,0),0),
      VLOOKUP($A424-ChapterTable!$P$11,ChapterTable!$1:$1048576,MATCH("최종"&amp;SUBSTITUTE(SUBSTITUTE(E$1,"standard",""),"|Float",""),ChapterTable!$1:$1,0),0)*ChapterTable!$P$14
    ),
  OFFSET(E424,-$B424+IF($L424,1,0),0)*IF($B424&gt;OFFSET($B424,1,0),ChapterTable!$R$17,1)*
    (VLOOKUP(SUBSTITUTE(SUBSTITUTE(E$1,"standard",""),"|Float","")&amp;IF(OR($L424=TRUE,$A424=0,MOD($A424,ChapterTable!$R$20)&lt;&gt;0),"","보스")&amp;"인게임누적곱배수",ChapterTable!$R:$S,2,0)^C424
    +VLOOKUP(SUBSTITUTE(SUBSTITUTE(E$1,"standard",""),"|Float","")&amp;IF(OR($L424=TRUE,$A424=0,MOD($A424,ChapterTable!$R$20)&lt;&gt;0),"","보스")&amp;"인게임누적합배수",ChapterTable!$R:$S,2,0)*C424)
  )
  )
  )
)</f>
        <v>4920.75</v>
      </c>
      <c r="F424" s="1">
        <f ca="1">IF(AND($A424=0,$B424=1),
    VLOOKUP(1,ChapterTable!$1:$1048576,MATCH("최종"&amp;SUBSTITUTE(SUBSTITUTE(F$1,"standard",""),"|Float",""),ChapterTable!$1:$1,0),0)*ChapterTable!$P$17,
  IF(AND($A424=0,$B424=0),
    F425,
  IF($B424=0,
    VLOOKUP($A424,ChapterTable!$1:$1048576,MATCH("최종"&amp;SUBSTITUTE(SUBSTITUTE(F$1,"standard",""),"|Float",""),ChapterTable!$1:$1,0),0),
  IF($B424=1,
    IF($L424=FALSE,
      VLOOKUP($A424,ChapterTable!$1:$1048576,MATCH("최종"&amp;SUBSTITUTE(SUBSTITUTE(F$1,"standard",""),"|Float",""),ChapterTable!$1:$1,0),0),
      VLOOKUP($A424-ChapterTable!$P$11,ChapterTable!$1:$1048576,MATCH("최종"&amp;SUBSTITUTE(SUBSTITUTE(F$1,"standard",""),"|Float",""),ChapterTable!$1:$1,0),0)*ChapterTable!$P$14
    ),
  OFFSET(F424,-$B424+IF($L424,1,0),0)*
    (VLOOKUP(SUBSTITUTE(SUBSTITUTE(F$1,"standard",""),"|Float","")&amp;IF(OR($L424=TRUE,$A424=0,MOD($A424,ChapterTable!$R$20)&lt;&gt;0),"","보스")&amp;"인게임누적곱배수",ChapterTable!$R:$S,2,0)^D424
    +VLOOKUP(SUBSTITUTE(SUBSTITUTE(F$1,"standard",""),"|Float","")&amp;IF(OR($L424=TRUE,$A424=0,MOD($A424,ChapterTable!$R$20)&lt;&gt;0),"","보스")&amp;"인게임누적합배수",ChapterTable!$R:$S,2,0)*D424)
  )
  )
  )
)</f>
        <v>1473.6621093749998</v>
      </c>
      <c r="G424" t="s">
        <v>715</v>
      </c>
      <c r="J424" t="str">
        <f>IF(ISBLANK(I424),"",
IFERROR(VLOOKUP(I424,[1]StringTable!$1:$1048576,MATCH("kor|String",[1]StringTable!$1:$1,0),0),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51"/>
        <v>0.33333333333333331</v>
      </c>
      <c r="AJ424">
        <f t="shared" si="49"/>
        <v>0.395555555</v>
      </c>
      <c r="AK424">
        <f t="shared" si="50"/>
        <v>1</v>
      </c>
      <c r="AL424">
        <v>0</v>
      </c>
    </row>
    <row r="425" spans="1:38" x14ac:dyDescent="0.3">
      <c r="A425">
        <v>9</v>
      </c>
      <c r="B425">
        <v>28</v>
      </c>
      <c r="C425">
        <f>IF(OR($L425=TRUE,$A425=0,MOD($A425,ChapterTable!$R$20)&lt;&gt;0),
MAX(0,INT(($B425+ChapterTable!$P$26+VLOOKUP(SUBSTITUTE(C$1,"성장단계","")&amp;"단계오프셋",ChapterTable!$R:$S,2,0))/ChapterTable!$P$23)),
MAX(0,INT(($B425+ChapterTable!$R$26+VLOOKUP(SUBSTITUTE(C$1,"성장단계","")&amp;"보스단계오프셋",ChapterTable!$R:$S,2,0))/ChapterTable!$R$23)))</f>
        <v>3</v>
      </c>
      <c r="D425">
        <f>IF(OR($L425=TRUE,$A425=0,MOD($A425,ChapterTable!$R$20)&lt;&gt;0),
MAX(0,INT(($B425+ChapterTable!$P$26+VLOOKUP(SUBSTITUTE(D$1,"성장단계","")&amp;"단계오프셋",ChapterTable!$R:$S,2,0))/ChapterTable!$P$23)),
MAX(0,INT(($B425+ChapterTable!$R$26+VLOOKUP(SUBSTITUTE(D$1,"성장단계","")&amp;"보스단계오프셋",ChapterTable!$R:$S,2,0))/ChapterTable!$R$23)))</f>
        <v>2</v>
      </c>
      <c r="E425" s="1">
        <f ca="1">IF(AND($A425=0,$B425=1),
    VLOOKUP(1,ChapterTable!$1:$1048576,MATCH("최종"&amp;SUBSTITUTE(SUBSTITUTE(E$1,"standard",""),"|Float",""),ChapterTable!$1:$1,0),0)*ChapterTable!$P$17,
  IF(AND($A425=0,$B425=0),
    E426,
  IF($B425=0,
    VLOOKUP($A425,ChapterTable!$1:$1048576,MATCH("최종"&amp;SUBSTITUTE(SUBSTITUTE(E$1,"standard",""),"|Float",""),ChapterTable!$1:$1,0),0),
  IF($B425=1,
    IF($L425=FALSE,
      VLOOKUP($A425,ChapterTable!$1:$1048576,MATCH("최종"&amp;SUBSTITUTE(SUBSTITUTE(E$1,"standard",""),"|Float",""),ChapterTable!$1:$1,0),0),
      VLOOKUP($A425-ChapterTable!$P$11,ChapterTable!$1:$1048576,MATCH("최종"&amp;SUBSTITUTE(SUBSTITUTE(E$1,"standard",""),"|Float",""),ChapterTable!$1:$1,0),0)*ChapterTable!$P$14
    ),
  OFFSET(E425,-$B425+IF($L425,1,0),0)*IF($B425&gt;OFFSET($B425,1,0),ChapterTable!$R$17,1)*
    (VLOOKUP(SUBSTITUTE(SUBSTITUTE(E$1,"standard",""),"|Float","")&amp;IF(OR($L425=TRUE,$A425=0,MOD($A425,ChapterTable!$R$20)&lt;&gt;0),"","보스")&amp;"인게임누적곱배수",ChapterTable!$R:$S,2,0)^C425
    +VLOOKUP(SUBSTITUTE(SUBSTITUTE(E$1,"standard",""),"|Float","")&amp;IF(OR($L425=TRUE,$A425=0,MOD($A425,ChapterTable!$R$20)&lt;&gt;0),"","보스")&amp;"인게임누적합배수",ChapterTable!$R:$S,2,0)*C425)
  )
  )
  )
)</f>
        <v>4920.75</v>
      </c>
      <c r="F425" s="1">
        <f ca="1">IF(AND($A425=0,$B425=1),
    VLOOKUP(1,ChapterTable!$1:$1048576,MATCH("최종"&amp;SUBSTITUTE(SUBSTITUTE(F$1,"standard",""),"|Float",""),ChapterTable!$1:$1,0),0)*ChapterTable!$P$17,
  IF(AND($A425=0,$B425=0),
    F426,
  IF($B425=0,
    VLOOKUP($A425,ChapterTable!$1:$1048576,MATCH("최종"&amp;SUBSTITUTE(SUBSTITUTE(F$1,"standard",""),"|Float",""),ChapterTable!$1:$1,0),0),
  IF($B425=1,
    IF($L425=FALSE,
      VLOOKUP($A425,ChapterTable!$1:$1048576,MATCH("최종"&amp;SUBSTITUTE(SUBSTITUTE(F$1,"standard",""),"|Float",""),ChapterTable!$1:$1,0),0),
      VLOOKUP($A425-ChapterTable!$P$11,ChapterTable!$1:$1048576,MATCH("최종"&amp;SUBSTITUTE(SUBSTITUTE(F$1,"standard",""),"|Float",""),ChapterTable!$1:$1,0),0)*ChapterTable!$P$14
    ),
  OFFSET(F425,-$B425+IF($L425,1,0),0)*
    (VLOOKUP(SUBSTITUTE(SUBSTITUTE(F$1,"standard",""),"|Float","")&amp;IF(OR($L425=TRUE,$A425=0,MOD($A425,ChapterTable!$R$20)&lt;&gt;0),"","보스")&amp;"인게임누적곱배수",ChapterTable!$R:$S,2,0)^D425
    +VLOOKUP(SUBSTITUTE(SUBSTITUTE(F$1,"standard",""),"|Float","")&amp;IF(OR($L425=TRUE,$A425=0,MOD($A425,ChapterTable!$R$20)&lt;&gt;0),"","보스")&amp;"인게임누적합배수",ChapterTable!$R:$S,2,0)*D425)
  )
  )
  )
)</f>
        <v>1473.6621093749998</v>
      </c>
      <c r="G425" t="s">
        <v>715</v>
      </c>
      <c r="J425" t="str">
        <f>IF(ISBLANK(I425),"",
IFERROR(VLOOKUP(I425,[1]StringTable!$1:$1048576,MATCH("kor|String",[1]StringTable!$1:$1,0),0),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51"/>
        <v>0.33333333333333331</v>
      </c>
      <c r="AJ425">
        <f t="shared" si="49"/>
        <v>0.395555555</v>
      </c>
      <c r="AK425">
        <f t="shared" si="50"/>
        <v>1</v>
      </c>
      <c r="AL425">
        <v>0</v>
      </c>
    </row>
    <row r="426" spans="1:38" x14ac:dyDescent="0.3">
      <c r="A426">
        <v>9</v>
      </c>
      <c r="B426">
        <v>29</v>
      </c>
      <c r="C426">
        <f>IF(OR($L426=TRUE,$A426=0,MOD($A426,ChapterTable!$R$20)&lt;&gt;0),
MAX(0,INT(($B426+ChapterTable!$P$26+VLOOKUP(SUBSTITUTE(C$1,"성장단계","")&amp;"단계오프셋",ChapterTable!$R:$S,2,0))/ChapterTable!$P$23)),
MAX(0,INT(($B426+ChapterTable!$R$26+VLOOKUP(SUBSTITUTE(C$1,"성장단계","")&amp;"보스단계오프셋",ChapterTable!$R:$S,2,0))/ChapterTable!$R$23)))</f>
        <v>3</v>
      </c>
      <c r="D426">
        <f>IF(OR($L426=TRUE,$A426=0,MOD($A426,ChapterTable!$R$20)&lt;&gt;0),
MAX(0,INT(($B426+ChapterTable!$P$26+VLOOKUP(SUBSTITUTE(D$1,"성장단계","")&amp;"단계오프셋",ChapterTable!$R:$S,2,0))/ChapterTable!$P$23)),
MAX(0,INT(($B426+ChapterTable!$R$26+VLOOKUP(SUBSTITUTE(D$1,"성장단계","")&amp;"보스단계오프셋",ChapterTable!$R:$S,2,0))/ChapterTable!$R$23)))</f>
        <v>2</v>
      </c>
      <c r="E426" s="1">
        <f ca="1">IF(AND($A426=0,$B426=1),
    VLOOKUP(1,ChapterTable!$1:$1048576,MATCH("최종"&amp;SUBSTITUTE(SUBSTITUTE(E$1,"standard",""),"|Float",""),ChapterTable!$1:$1,0),0)*ChapterTable!$P$17,
  IF(AND($A426=0,$B426=0),
    E427,
  IF($B426=0,
    VLOOKUP($A426,ChapterTable!$1:$1048576,MATCH("최종"&amp;SUBSTITUTE(SUBSTITUTE(E$1,"standard",""),"|Float",""),ChapterTable!$1:$1,0),0),
  IF($B426=1,
    IF($L426=FALSE,
      VLOOKUP($A426,ChapterTable!$1:$1048576,MATCH("최종"&amp;SUBSTITUTE(SUBSTITUTE(E$1,"standard",""),"|Float",""),ChapterTable!$1:$1,0),0),
      VLOOKUP($A426-ChapterTable!$P$11,ChapterTable!$1:$1048576,MATCH("최종"&amp;SUBSTITUTE(SUBSTITUTE(E$1,"standard",""),"|Float",""),ChapterTable!$1:$1,0),0)*ChapterTable!$P$14
    ),
  OFFSET(E426,-$B426+IF($L426,1,0),0)*IF($B426&gt;OFFSET($B426,1,0),ChapterTable!$R$17,1)*
    (VLOOKUP(SUBSTITUTE(SUBSTITUTE(E$1,"standard",""),"|Float","")&amp;IF(OR($L426=TRUE,$A426=0,MOD($A426,ChapterTable!$R$20)&lt;&gt;0),"","보스")&amp;"인게임누적곱배수",ChapterTable!$R:$S,2,0)^C426
    +VLOOKUP(SUBSTITUTE(SUBSTITUTE(E$1,"standard",""),"|Float","")&amp;IF(OR($L426=TRUE,$A426=0,MOD($A426,ChapterTable!$R$20)&lt;&gt;0),"","보스")&amp;"인게임누적합배수",ChapterTable!$R:$S,2,0)*C426)
  )
  )
  )
)</f>
        <v>4920.75</v>
      </c>
      <c r="F426" s="1">
        <f ca="1">IF(AND($A426=0,$B426=1),
    VLOOKUP(1,ChapterTable!$1:$1048576,MATCH("최종"&amp;SUBSTITUTE(SUBSTITUTE(F$1,"standard",""),"|Float",""),ChapterTable!$1:$1,0),0)*ChapterTable!$P$17,
  IF(AND($A426=0,$B426=0),
    F427,
  IF($B426=0,
    VLOOKUP($A426,ChapterTable!$1:$1048576,MATCH("최종"&amp;SUBSTITUTE(SUBSTITUTE(F$1,"standard",""),"|Float",""),ChapterTable!$1:$1,0),0),
  IF($B426=1,
    IF($L426=FALSE,
      VLOOKUP($A426,ChapterTable!$1:$1048576,MATCH("최종"&amp;SUBSTITUTE(SUBSTITUTE(F$1,"standard",""),"|Float",""),ChapterTable!$1:$1,0),0),
      VLOOKUP($A426-ChapterTable!$P$11,ChapterTable!$1:$1048576,MATCH("최종"&amp;SUBSTITUTE(SUBSTITUTE(F$1,"standard",""),"|Float",""),ChapterTable!$1:$1,0),0)*ChapterTable!$P$14
    ),
  OFFSET(F426,-$B426+IF($L426,1,0),0)*
    (VLOOKUP(SUBSTITUTE(SUBSTITUTE(F$1,"standard",""),"|Float","")&amp;IF(OR($L426=TRUE,$A426=0,MOD($A426,ChapterTable!$R$20)&lt;&gt;0),"","보스")&amp;"인게임누적곱배수",ChapterTable!$R:$S,2,0)^D426
    +VLOOKUP(SUBSTITUTE(SUBSTITUTE(F$1,"standard",""),"|Float","")&amp;IF(OR($L426=TRUE,$A426=0,MOD($A426,ChapterTable!$R$20)&lt;&gt;0),"","보스")&amp;"인게임누적합배수",ChapterTable!$R:$S,2,0)*D426)
  )
  )
  )
)</f>
        <v>1473.6621093749998</v>
      </c>
      <c r="G426" t="s">
        <v>715</v>
      </c>
      <c r="J426" t="str">
        <f>IF(ISBLANK(I426),"",
IFERROR(VLOOKUP(I426,[1]StringTable!$1:$1048576,MATCH("kor|String",[1]StringTable!$1:$1,0),0),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51"/>
        <v>0.33333333333333331</v>
      </c>
      <c r="AJ426">
        <f t="shared" si="49"/>
        <v>0.395555555</v>
      </c>
      <c r="AK426">
        <f t="shared" si="50"/>
        <v>1</v>
      </c>
      <c r="AL426">
        <v>0</v>
      </c>
    </row>
    <row r="427" spans="1:38" x14ac:dyDescent="0.3">
      <c r="A427">
        <v>9</v>
      </c>
      <c r="B427">
        <v>30</v>
      </c>
      <c r="C427">
        <f>IF(OR($L427=TRUE,$A427=0,MOD($A427,ChapterTable!$R$20)&lt;&gt;0),
MAX(0,INT(($B427+ChapterTable!$P$26+VLOOKUP(SUBSTITUTE(C$1,"성장단계","")&amp;"단계오프셋",ChapterTable!$R:$S,2,0))/ChapterTable!$P$23)),
MAX(0,INT(($B427+ChapterTable!$R$26+VLOOKUP(SUBSTITUTE(C$1,"성장단계","")&amp;"보스단계오프셋",ChapterTable!$R:$S,2,0))/ChapterTable!$R$23)))</f>
        <v>3</v>
      </c>
      <c r="D427">
        <f>IF(OR($L427=TRUE,$A427=0,MOD($A427,ChapterTable!$R$20)&lt;&gt;0),
MAX(0,INT(($B427+ChapterTable!$P$26+VLOOKUP(SUBSTITUTE(D$1,"성장단계","")&amp;"단계오프셋",ChapterTable!$R:$S,2,0))/ChapterTable!$P$23)),
MAX(0,INT(($B427+ChapterTable!$R$26+VLOOKUP(SUBSTITUTE(D$1,"성장단계","")&amp;"보스단계오프셋",ChapterTable!$R:$S,2,0))/ChapterTable!$R$23)))</f>
        <v>2</v>
      </c>
      <c r="E427" s="1">
        <f ca="1">IF(AND($A427=0,$B427=1),
    VLOOKUP(1,ChapterTable!$1:$1048576,MATCH("최종"&amp;SUBSTITUTE(SUBSTITUTE(E$1,"standard",""),"|Float",""),ChapterTable!$1:$1,0),0)*ChapterTable!$P$17,
  IF(AND($A427=0,$B427=0),
    E428,
  IF($B427=0,
    VLOOKUP($A427,ChapterTable!$1:$1048576,MATCH("최종"&amp;SUBSTITUTE(SUBSTITUTE(E$1,"standard",""),"|Float",""),ChapterTable!$1:$1,0),0),
  IF($B427=1,
    IF($L427=FALSE,
      VLOOKUP($A427,ChapterTable!$1:$1048576,MATCH("최종"&amp;SUBSTITUTE(SUBSTITUTE(E$1,"standard",""),"|Float",""),ChapterTable!$1:$1,0),0),
      VLOOKUP($A427-ChapterTable!$P$11,ChapterTable!$1:$1048576,MATCH("최종"&amp;SUBSTITUTE(SUBSTITUTE(E$1,"standard",""),"|Float",""),ChapterTable!$1:$1,0),0)*ChapterTable!$P$14
    ),
  OFFSET(E427,-$B427+IF($L427,1,0),0)*IF($B427&gt;OFFSET($B427,1,0),ChapterTable!$R$17,1)*
    (VLOOKUP(SUBSTITUTE(SUBSTITUTE(E$1,"standard",""),"|Float","")&amp;IF(OR($L427=TRUE,$A427=0,MOD($A427,ChapterTable!$R$20)&lt;&gt;0),"","보스")&amp;"인게임누적곱배수",ChapterTable!$R:$S,2,0)^C427
    +VLOOKUP(SUBSTITUTE(SUBSTITUTE(E$1,"standard",""),"|Float","")&amp;IF(OR($L427=TRUE,$A427=0,MOD($A427,ChapterTable!$R$20)&lt;&gt;0),"","보스")&amp;"인게임누적합배수",ChapterTable!$R:$S,2,0)*C427)
  )
  )
  )
)</f>
        <v>4920.75</v>
      </c>
      <c r="F427" s="1">
        <f ca="1">IF(AND($A427=0,$B427=1),
    VLOOKUP(1,ChapterTable!$1:$1048576,MATCH("최종"&amp;SUBSTITUTE(SUBSTITUTE(F$1,"standard",""),"|Float",""),ChapterTable!$1:$1,0),0)*ChapterTable!$P$17,
  IF(AND($A427=0,$B427=0),
    F428,
  IF($B427=0,
    VLOOKUP($A427,ChapterTable!$1:$1048576,MATCH("최종"&amp;SUBSTITUTE(SUBSTITUTE(F$1,"standard",""),"|Float",""),ChapterTable!$1:$1,0),0),
  IF($B427=1,
    IF($L427=FALSE,
      VLOOKUP($A427,ChapterTable!$1:$1048576,MATCH("최종"&amp;SUBSTITUTE(SUBSTITUTE(F$1,"standard",""),"|Float",""),ChapterTable!$1:$1,0),0),
      VLOOKUP($A427-ChapterTable!$P$11,ChapterTable!$1:$1048576,MATCH("최종"&amp;SUBSTITUTE(SUBSTITUTE(F$1,"standard",""),"|Float",""),ChapterTable!$1:$1,0),0)*ChapterTable!$P$14
    ),
  OFFSET(F427,-$B427+IF($L427,1,0),0)*
    (VLOOKUP(SUBSTITUTE(SUBSTITUTE(F$1,"standard",""),"|Float","")&amp;IF(OR($L427=TRUE,$A427=0,MOD($A427,ChapterTable!$R$20)&lt;&gt;0),"","보스")&amp;"인게임누적곱배수",ChapterTable!$R:$S,2,0)^D427
    +VLOOKUP(SUBSTITUTE(SUBSTITUTE(F$1,"standard",""),"|Float","")&amp;IF(OR($L427=TRUE,$A427=0,MOD($A427,ChapterTable!$R$20)&lt;&gt;0),"","보스")&amp;"인게임누적합배수",ChapterTable!$R:$S,2,0)*D427)
  )
  )
  )
)</f>
        <v>1473.6621093749998</v>
      </c>
      <c r="G427" t="s">
        <v>715</v>
      </c>
      <c r="J427" t="str">
        <f>IF(ISBLANK(I427),"",
IFERROR(VLOOKUP(I427,[1]StringTable!$1:$1048576,MATCH("kor|String",[1]StringTable!$1:$1,0),0),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51"/>
        <v>0.33333333333333331</v>
      </c>
      <c r="AJ427">
        <f t="shared" si="49"/>
        <v>1</v>
      </c>
      <c r="AK427">
        <f t="shared" si="50"/>
        <v>3</v>
      </c>
      <c r="AL427">
        <v>0</v>
      </c>
    </row>
    <row r="428" spans="1:38" x14ac:dyDescent="0.3">
      <c r="A428">
        <v>9</v>
      </c>
      <c r="B428">
        <v>31</v>
      </c>
      <c r="C428">
        <f>IF(OR($L428=TRUE,$A428=0,MOD($A428,ChapterTable!$R$20)&lt;&gt;0),
MAX(0,INT(($B428+ChapterTable!$P$26+VLOOKUP(SUBSTITUTE(C$1,"성장단계","")&amp;"단계오프셋",ChapterTable!$R:$S,2,0))/ChapterTable!$P$23)),
MAX(0,INT(($B428+ChapterTable!$R$26+VLOOKUP(SUBSTITUTE(C$1,"성장단계","")&amp;"보스단계오프셋",ChapterTable!$R:$S,2,0))/ChapterTable!$R$23)))</f>
        <v>3</v>
      </c>
      <c r="D428">
        <f>IF(OR($L428=TRUE,$A428=0,MOD($A428,ChapterTable!$R$20)&lt;&gt;0),
MAX(0,INT(($B428+ChapterTable!$P$26+VLOOKUP(SUBSTITUTE(D$1,"성장단계","")&amp;"단계오프셋",ChapterTable!$R:$S,2,0))/ChapterTable!$P$23)),
MAX(0,INT(($B428+ChapterTable!$R$26+VLOOKUP(SUBSTITUTE(D$1,"성장단계","")&amp;"보스단계오프셋",ChapterTable!$R:$S,2,0))/ChapterTable!$R$23)))</f>
        <v>3</v>
      </c>
      <c r="E428" s="1">
        <f ca="1">IF(AND($A428=0,$B428=1),
    VLOOKUP(1,ChapterTable!$1:$1048576,MATCH("최종"&amp;SUBSTITUTE(SUBSTITUTE(E$1,"standard",""),"|Float",""),ChapterTable!$1:$1,0),0)*ChapterTable!$P$17,
  IF(AND($A428=0,$B428=0),
    E429,
  IF($B428=0,
    VLOOKUP($A428,ChapterTable!$1:$1048576,MATCH("최종"&amp;SUBSTITUTE(SUBSTITUTE(E$1,"standard",""),"|Float",""),ChapterTable!$1:$1,0),0),
  IF($B428=1,
    IF($L428=FALSE,
      VLOOKUP($A428,ChapterTable!$1:$1048576,MATCH("최종"&amp;SUBSTITUTE(SUBSTITUTE(E$1,"standard",""),"|Float",""),ChapterTable!$1:$1,0),0),
      VLOOKUP($A428-ChapterTable!$P$11,ChapterTable!$1:$1048576,MATCH("최종"&amp;SUBSTITUTE(SUBSTITUTE(E$1,"standard",""),"|Float",""),ChapterTable!$1:$1,0),0)*ChapterTable!$P$14
    ),
  OFFSET(E428,-$B428+IF($L428,1,0),0)*IF($B428&gt;OFFSET($B428,1,0),ChapterTable!$R$17,1)*
    (VLOOKUP(SUBSTITUTE(SUBSTITUTE(E$1,"standard",""),"|Float","")&amp;IF(OR($L428=TRUE,$A428=0,MOD($A428,ChapterTable!$R$20)&lt;&gt;0),"","보스")&amp;"인게임누적곱배수",ChapterTable!$R:$S,2,0)^C428
    +VLOOKUP(SUBSTITUTE(SUBSTITUTE(E$1,"standard",""),"|Float","")&amp;IF(OR($L428=TRUE,$A428=0,MOD($A428,ChapterTable!$R$20)&lt;&gt;0),"","보스")&amp;"인게임누적합배수",ChapterTable!$R:$S,2,0)*C428)
  )
  )
  )
)</f>
        <v>4920.75</v>
      </c>
      <c r="F428" s="1">
        <f ca="1">IF(AND($A428=0,$B428=1),
    VLOOKUP(1,ChapterTable!$1:$1048576,MATCH("최종"&amp;SUBSTITUTE(SUBSTITUTE(F$1,"standard",""),"|Float",""),ChapterTable!$1:$1,0),0)*ChapterTable!$P$17,
  IF(AND($A428=0,$B428=0),
    F429,
  IF($B428=0,
    VLOOKUP($A428,ChapterTable!$1:$1048576,MATCH("최종"&amp;SUBSTITUTE(SUBSTITUTE(F$1,"standard",""),"|Float",""),ChapterTable!$1:$1,0),0),
  IF($B428=1,
    IF($L428=FALSE,
      VLOOKUP($A428,ChapterTable!$1:$1048576,MATCH("최종"&amp;SUBSTITUTE(SUBSTITUTE(F$1,"standard",""),"|Float",""),ChapterTable!$1:$1,0),0),
      VLOOKUP($A428-ChapterTable!$P$11,ChapterTable!$1:$1048576,MATCH("최종"&amp;SUBSTITUTE(SUBSTITUTE(F$1,"standard",""),"|Float",""),ChapterTable!$1:$1,0),0)*ChapterTable!$P$14
    ),
  OFFSET(F428,-$B428+IF($L428,1,0),0)*
    (VLOOKUP(SUBSTITUTE(SUBSTITUTE(F$1,"standard",""),"|Float","")&amp;IF(OR($L428=TRUE,$A428=0,MOD($A428,ChapterTable!$R$20)&lt;&gt;0),"","보스")&amp;"인게임누적곱배수",ChapterTable!$R:$S,2,0)^D428
    +VLOOKUP(SUBSTITUTE(SUBSTITUTE(F$1,"standard",""),"|Float","")&amp;IF(OR($L428=TRUE,$A428=0,MOD($A428,ChapterTable!$R$20)&lt;&gt;0),"","보스")&amp;"인게임누적합배수",ChapterTable!$R:$S,2,0)*D428)
  )
  )
  )
)</f>
        <v>1569.7705078125002</v>
      </c>
      <c r="G428" t="s">
        <v>715</v>
      </c>
      <c r="J428" t="str">
        <f>IF(ISBLANK(I428),"",
IFERROR(VLOOKUP(I428,[1]StringTable!$1:$1048576,MATCH("kor|String",[1]StringTable!$1:$1,0),0),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51"/>
        <v>0.25</v>
      </c>
      <c r="AJ428">
        <f t="shared" si="49"/>
        <v>0.32</v>
      </c>
      <c r="AK428">
        <f t="shared" si="50"/>
        <v>1</v>
      </c>
      <c r="AL428">
        <v>0</v>
      </c>
    </row>
    <row r="429" spans="1:38" x14ac:dyDescent="0.3">
      <c r="A429">
        <v>9</v>
      </c>
      <c r="B429">
        <v>32</v>
      </c>
      <c r="C429">
        <f>IF(OR($L429=TRUE,$A429=0,MOD($A429,ChapterTable!$R$20)&lt;&gt;0),
MAX(0,INT(($B429+ChapterTable!$P$26+VLOOKUP(SUBSTITUTE(C$1,"성장단계","")&amp;"단계오프셋",ChapterTable!$R:$S,2,0))/ChapterTable!$P$23)),
MAX(0,INT(($B429+ChapterTable!$R$26+VLOOKUP(SUBSTITUTE(C$1,"성장단계","")&amp;"보스단계오프셋",ChapterTable!$R:$S,2,0))/ChapterTable!$R$23)))</f>
        <v>3</v>
      </c>
      <c r="D429">
        <f>IF(OR($L429=TRUE,$A429=0,MOD($A429,ChapterTable!$R$20)&lt;&gt;0),
MAX(0,INT(($B429+ChapterTable!$P$26+VLOOKUP(SUBSTITUTE(D$1,"성장단계","")&amp;"단계오프셋",ChapterTable!$R:$S,2,0))/ChapterTable!$P$23)),
MAX(0,INT(($B429+ChapterTable!$R$26+VLOOKUP(SUBSTITUTE(D$1,"성장단계","")&amp;"보스단계오프셋",ChapterTable!$R:$S,2,0))/ChapterTable!$R$23)))</f>
        <v>3</v>
      </c>
      <c r="E429" s="1">
        <f ca="1">IF(AND($A429=0,$B429=1),
    VLOOKUP(1,ChapterTable!$1:$1048576,MATCH("최종"&amp;SUBSTITUTE(SUBSTITUTE(E$1,"standard",""),"|Float",""),ChapterTable!$1:$1,0),0)*ChapterTable!$P$17,
  IF(AND($A429=0,$B429=0),
    E430,
  IF($B429=0,
    VLOOKUP($A429,ChapterTable!$1:$1048576,MATCH("최종"&amp;SUBSTITUTE(SUBSTITUTE(E$1,"standard",""),"|Float",""),ChapterTable!$1:$1,0),0),
  IF($B429=1,
    IF($L429=FALSE,
      VLOOKUP($A429,ChapterTable!$1:$1048576,MATCH("최종"&amp;SUBSTITUTE(SUBSTITUTE(E$1,"standard",""),"|Float",""),ChapterTable!$1:$1,0),0),
      VLOOKUP($A429-ChapterTable!$P$11,ChapterTable!$1:$1048576,MATCH("최종"&amp;SUBSTITUTE(SUBSTITUTE(E$1,"standard",""),"|Float",""),ChapterTable!$1:$1,0),0)*ChapterTable!$P$14
    ),
  OFFSET(E429,-$B429+IF($L429,1,0),0)*IF($B429&gt;OFFSET($B429,1,0),ChapterTable!$R$17,1)*
    (VLOOKUP(SUBSTITUTE(SUBSTITUTE(E$1,"standard",""),"|Float","")&amp;IF(OR($L429=TRUE,$A429=0,MOD($A429,ChapterTable!$R$20)&lt;&gt;0),"","보스")&amp;"인게임누적곱배수",ChapterTable!$R:$S,2,0)^C429
    +VLOOKUP(SUBSTITUTE(SUBSTITUTE(E$1,"standard",""),"|Float","")&amp;IF(OR($L429=TRUE,$A429=0,MOD($A429,ChapterTable!$R$20)&lt;&gt;0),"","보스")&amp;"인게임누적합배수",ChapterTable!$R:$S,2,0)*C429)
  )
  )
  )
)</f>
        <v>4920.75</v>
      </c>
      <c r="F429" s="1">
        <f ca="1">IF(AND($A429=0,$B429=1),
    VLOOKUP(1,ChapterTable!$1:$1048576,MATCH("최종"&amp;SUBSTITUTE(SUBSTITUTE(F$1,"standard",""),"|Float",""),ChapterTable!$1:$1,0),0)*ChapterTable!$P$17,
  IF(AND($A429=0,$B429=0),
    F430,
  IF($B429=0,
    VLOOKUP($A429,ChapterTable!$1:$1048576,MATCH("최종"&amp;SUBSTITUTE(SUBSTITUTE(F$1,"standard",""),"|Float",""),ChapterTable!$1:$1,0),0),
  IF($B429=1,
    IF($L429=FALSE,
      VLOOKUP($A429,ChapterTable!$1:$1048576,MATCH("최종"&amp;SUBSTITUTE(SUBSTITUTE(F$1,"standard",""),"|Float",""),ChapterTable!$1:$1,0),0),
      VLOOKUP($A429-ChapterTable!$P$11,ChapterTable!$1:$1048576,MATCH("최종"&amp;SUBSTITUTE(SUBSTITUTE(F$1,"standard",""),"|Float",""),ChapterTable!$1:$1,0),0)*ChapterTable!$P$14
    ),
  OFFSET(F429,-$B429+IF($L429,1,0),0)*
    (VLOOKUP(SUBSTITUTE(SUBSTITUTE(F$1,"standard",""),"|Float","")&amp;IF(OR($L429=TRUE,$A429=0,MOD($A429,ChapterTable!$R$20)&lt;&gt;0),"","보스")&amp;"인게임누적곱배수",ChapterTable!$R:$S,2,0)^D429
    +VLOOKUP(SUBSTITUTE(SUBSTITUTE(F$1,"standard",""),"|Float","")&amp;IF(OR($L429=TRUE,$A429=0,MOD($A429,ChapterTable!$R$20)&lt;&gt;0),"","보스")&amp;"인게임누적합배수",ChapterTable!$R:$S,2,0)*D429)
  )
  )
  )
)</f>
        <v>1569.7705078125002</v>
      </c>
      <c r="G429" t="s">
        <v>715</v>
      </c>
      <c r="J429" t="str">
        <f>IF(ISBLANK(I429),"",
IFERROR(VLOOKUP(I429,[1]StringTable!$1:$1048576,MATCH("kor|String",[1]StringTable!$1:$1,0),0),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51"/>
        <v>0.25</v>
      </c>
      <c r="AJ429">
        <f t="shared" si="49"/>
        <v>0.32</v>
      </c>
      <c r="AK429">
        <f t="shared" si="50"/>
        <v>1</v>
      </c>
      <c r="AL429">
        <v>0</v>
      </c>
    </row>
    <row r="430" spans="1:38" x14ac:dyDescent="0.3">
      <c r="A430">
        <v>9</v>
      </c>
      <c r="B430">
        <v>33</v>
      </c>
      <c r="C430">
        <f>IF(OR($L430=TRUE,$A430=0,MOD($A430,ChapterTable!$R$20)&lt;&gt;0),
MAX(0,INT(($B430+ChapterTable!$P$26+VLOOKUP(SUBSTITUTE(C$1,"성장단계","")&amp;"단계오프셋",ChapterTable!$R:$S,2,0))/ChapterTable!$P$23)),
MAX(0,INT(($B430+ChapterTable!$R$26+VLOOKUP(SUBSTITUTE(C$1,"성장단계","")&amp;"보스단계오프셋",ChapterTable!$R:$S,2,0))/ChapterTable!$R$23)))</f>
        <v>3</v>
      </c>
      <c r="D430">
        <f>IF(OR($L430=TRUE,$A430=0,MOD($A430,ChapterTable!$R$20)&lt;&gt;0),
MAX(0,INT(($B430+ChapterTable!$P$26+VLOOKUP(SUBSTITUTE(D$1,"성장단계","")&amp;"단계오프셋",ChapterTable!$R:$S,2,0))/ChapterTable!$P$23)),
MAX(0,INT(($B430+ChapterTable!$R$26+VLOOKUP(SUBSTITUTE(D$1,"성장단계","")&amp;"보스단계오프셋",ChapterTable!$R:$S,2,0))/ChapterTable!$R$23)))</f>
        <v>3</v>
      </c>
      <c r="E430" s="1">
        <f ca="1">IF(AND($A430=0,$B430=1),
    VLOOKUP(1,ChapterTable!$1:$1048576,MATCH("최종"&amp;SUBSTITUTE(SUBSTITUTE(E$1,"standard",""),"|Float",""),ChapterTable!$1:$1,0),0)*ChapterTable!$P$17,
  IF(AND($A430=0,$B430=0),
    E431,
  IF($B430=0,
    VLOOKUP($A430,ChapterTable!$1:$1048576,MATCH("최종"&amp;SUBSTITUTE(SUBSTITUTE(E$1,"standard",""),"|Float",""),ChapterTable!$1:$1,0),0),
  IF($B430=1,
    IF($L430=FALSE,
      VLOOKUP($A430,ChapterTable!$1:$1048576,MATCH("최종"&amp;SUBSTITUTE(SUBSTITUTE(E$1,"standard",""),"|Float",""),ChapterTable!$1:$1,0),0),
      VLOOKUP($A430-ChapterTable!$P$11,ChapterTable!$1:$1048576,MATCH("최종"&amp;SUBSTITUTE(SUBSTITUTE(E$1,"standard",""),"|Float",""),ChapterTable!$1:$1,0),0)*ChapterTable!$P$14
    ),
  OFFSET(E430,-$B430+IF($L430,1,0),0)*IF($B430&gt;OFFSET($B430,1,0),ChapterTable!$R$17,1)*
    (VLOOKUP(SUBSTITUTE(SUBSTITUTE(E$1,"standard",""),"|Float","")&amp;IF(OR($L430=TRUE,$A430=0,MOD($A430,ChapterTable!$R$20)&lt;&gt;0),"","보스")&amp;"인게임누적곱배수",ChapterTable!$R:$S,2,0)^C430
    +VLOOKUP(SUBSTITUTE(SUBSTITUTE(E$1,"standard",""),"|Float","")&amp;IF(OR($L430=TRUE,$A430=0,MOD($A430,ChapterTable!$R$20)&lt;&gt;0),"","보스")&amp;"인게임누적합배수",ChapterTable!$R:$S,2,0)*C430)
  )
  )
  )
)</f>
        <v>4920.75</v>
      </c>
      <c r="F430" s="1">
        <f ca="1">IF(AND($A430=0,$B430=1),
    VLOOKUP(1,ChapterTable!$1:$1048576,MATCH("최종"&amp;SUBSTITUTE(SUBSTITUTE(F$1,"standard",""),"|Float",""),ChapterTable!$1:$1,0),0)*ChapterTable!$P$17,
  IF(AND($A430=0,$B430=0),
    F431,
  IF($B430=0,
    VLOOKUP($A430,ChapterTable!$1:$1048576,MATCH("최종"&amp;SUBSTITUTE(SUBSTITUTE(F$1,"standard",""),"|Float",""),ChapterTable!$1:$1,0),0),
  IF($B430=1,
    IF($L430=FALSE,
      VLOOKUP($A430,ChapterTable!$1:$1048576,MATCH("최종"&amp;SUBSTITUTE(SUBSTITUTE(F$1,"standard",""),"|Float",""),ChapterTable!$1:$1,0),0),
      VLOOKUP($A430-ChapterTable!$P$11,ChapterTable!$1:$1048576,MATCH("최종"&amp;SUBSTITUTE(SUBSTITUTE(F$1,"standard",""),"|Float",""),ChapterTable!$1:$1,0),0)*ChapterTable!$P$14
    ),
  OFFSET(F430,-$B430+IF($L430,1,0),0)*
    (VLOOKUP(SUBSTITUTE(SUBSTITUTE(F$1,"standard",""),"|Float","")&amp;IF(OR($L430=TRUE,$A430=0,MOD($A430,ChapterTable!$R$20)&lt;&gt;0),"","보스")&amp;"인게임누적곱배수",ChapterTable!$R:$S,2,0)^D430
    +VLOOKUP(SUBSTITUTE(SUBSTITUTE(F$1,"standard",""),"|Float","")&amp;IF(OR($L430=TRUE,$A430=0,MOD($A430,ChapterTable!$R$20)&lt;&gt;0),"","보스")&amp;"인게임누적합배수",ChapterTable!$R:$S,2,0)*D430)
  )
  )
  )
)</f>
        <v>1569.7705078125002</v>
      </c>
      <c r="G430" t="s">
        <v>715</v>
      </c>
      <c r="J430" t="str">
        <f>IF(ISBLANK(I430),"",
IFERROR(VLOOKUP(I430,[1]StringTable!$1:$1048576,MATCH("kor|String",[1]StringTable!$1:$1,0),0),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51"/>
        <v>0.25</v>
      </c>
      <c r="AJ430">
        <f t="shared" si="49"/>
        <v>0.32</v>
      </c>
      <c r="AK430">
        <f t="shared" si="50"/>
        <v>1</v>
      </c>
      <c r="AL430">
        <v>0</v>
      </c>
    </row>
    <row r="431" spans="1:38" x14ac:dyDescent="0.3">
      <c r="A431">
        <v>9</v>
      </c>
      <c r="B431">
        <v>34</v>
      </c>
      <c r="C431">
        <f>IF(OR($L431=TRUE,$A431=0,MOD($A431,ChapterTable!$R$20)&lt;&gt;0),
MAX(0,INT(($B431+ChapterTable!$P$26+VLOOKUP(SUBSTITUTE(C$1,"성장단계","")&amp;"단계오프셋",ChapterTable!$R:$S,2,0))/ChapterTable!$P$23)),
MAX(0,INT(($B431+ChapterTable!$R$26+VLOOKUP(SUBSTITUTE(C$1,"성장단계","")&amp;"보스단계오프셋",ChapterTable!$R:$S,2,0))/ChapterTable!$R$23)))</f>
        <v>3</v>
      </c>
      <c r="D431">
        <f>IF(OR($L431=TRUE,$A431=0,MOD($A431,ChapterTable!$R$20)&lt;&gt;0),
MAX(0,INT(($B431+ChapterTable!$P$26+VLOOKUP(SUBSTITUTE(D$1,"성장단계","")&amp;"단계오프셋",ChapterTable!$R:$S,2,0))/ChapterTable!$P$23)),
MAX(0,INT(($B431+ChapterTable!$R$26+VLOOKUP(SUBSTITUTE(D$1,"성장단계","")&amp;"보스단계오프셋",ChapterTable!$R:$S,2,0))/ChapterTable!$R$23)))</f>
        <v>3</v>
      </c>
      <c r="E431" s="1">
        <f ca="1">IF(AND($A431=0,$B431=1),
    VLOOKUP(1,ChapterTable!$1:$1048576,MATCH("최종"&amp;SUBSTITUTE(SUBSTITUTE(E$1,"standard",""),"|Float",""),ChapterTable!$1:$1,0),0)*ChapterTable!$P$17,
  IF(AND($A431=0,$B431=0),
    E432,
  IF($B431=0,
    VLOOKUP($A431,ChapterTable!$1:$1048576,MATCH("최종"&amp;SUBSTITUTE(SUBSTITUTE(E$1,"standard",""),"|Float",""),ChapterTable!$1:$1,0),0),
  IF($B431=1,
    IF($L431=FALSE,
      VLOOKUP($A431,ChapterTable!$1:$1048576,MATCH("최종"&amp;SUBSTITUTE(SUBSTITUTE(E$1,"standard",""),"|Float",""),ChapterTable!$1:$1,0),0),
      VLOOKUP($A431-ChapterTable!$P$11,ChapterTable!$1:$1048576,MATCH("최종"&amp;SUBSTITUTE(SUBSTITUTE(E$1,"standard",""),"|Float",""),ChapterTable!$1:$1,0),0)*ChapterTable!$P$14
    ),
  OFFSET(E431,-$B431+IF($L431,1,0),0)*IF($B431&gt;OFFSET($B431,1,0),ChapterTable!$R$17,1)*
    (VLOOKUP(SUBSTITUTE(SUBSTITUTE(E$1,"standard",""),"|Float","")&amp;IF(OR($L431=TRUE,$A431=0,MOD($A431,ChapterTable!$R$20)&lt;&gt;0),"","보스")&amp;"인게임누적곱배수",ChapterTable!$R:$S,2,0)^C431
    +VLOOKUP(SUBSTITUTE(SUBSTITUTE(E$1,"standard",""),"|Float","")&amp;IF(OR($L431=TRUE,$A431=0,MOD($A431,ChapterTable!$R$20)&lt;&gt;0),"","보스")&amp;"인게임누적합배수",ChapterTable!$R:$S,2,0)*C431)
  )
  )
  )
)</f>
        <v>4920.75</v>
      </c>
      <c r="F431" s="1">
        <f ca="1">IF(AND($A431=0,$B431=1),
    VLOOKUP(1,ChapterTable!$1:$1048576,MATCH("최종"&amp;SUBSTITUTE(SUBSTITUTE(F$1,"standard",""),"|Float",""),ChapterTable!$1:$1,0),0)*ChapterTable!$P$17,
  IF(AND($A431=0,$B431=0),
    F432,
  IF($B431=0,
    VLOOKUP($A431,ChapterTable!$1:$1048576,MATCH("최종"&amp;SUBSTITUTE(SUBSTITUTE(F$1,"standard",""),"|Float",""),ChapterTable!$1:$1,0),0),
  IF($B431=1,
    IF($L431=FALSE,
      VLOOKUP($A431,ChapterTable!$1:$1048576,MATCH("최종"&amp;SUBSTITUTE(SUBSTITUTE(F$1,"standard",""),"|Float",""),ChapterTable!$1:$1,0),0),
      VLOOKUP($A431-ChapterTable!$P$11,ChapterTable!$1:$1048576,MATCH("최종"&amp;SUBSTITUTE(SUBSTITUTE(F$1,"standard",""),"|Float",""),ChapterTable!$1:$1,0),0)*ChapterTable!$P$14
    ),
  OFFSET(F431,-$B431+IF($L431,1,0),0)*
    (VLOOKUP(SUBSTITUTE(SUBSTITUTE(F$1,"standard",""),"|Float","")&amp;IF(OR($L431=TRUE,$A431=0,MOD($A431,ChapterTable!$R$20)&lt;&gt;0),"","보스")&amp;"인게임누적곱배수",ChapterTable!$R:$S,2,0)^D431
    +VLOOKUP(SUBSTITUTE(SUBSTITUTE(F$1,"standard",""),"|Float","")&amp;IF(OR($L431=TRUE,$A431=0,MOD($A431,ChapterTable!$R$20)&lt;&gt;0),"","보스")&amp;"인게임누적합배수",ChapterTable!$R:$S,2,0)*D431)
  )
  )
  )
)</f>
        <v>1569.7705078125002</v>
      </c>
      <c r="G431" t="s">
        <v>715</v>
      </c>
      <c r="J431" t="str">
        <f>IF(ISBLANK(I431),"",
IFERROR(VLOOKUP(I431,[1]StringTable!$1:$1048576,MATCH("kor|String",[1]StringTable!$1:$1,0),0),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51"/>
        <v>0.25</v>
      </c>
      <c r="AJ431">
        <f t="shared" si="49"/>
        <v>0.32</v>
      </c>
      <c r="AK431">
        <f t="shared" si="50"/>
        <v>1</v>
      </c>
      <c r="AL431">
        <v>0</v>
      </c>
    </row>
    <row r="432" spans="1:38" x14ac:dyDescent="0.3">
      <c r="A432">
        <v>9</v>
      </c>
      <c r="B432">
        <v>35</v>
      </c>
      <c r="C432">
        <f>IF(OR($L432=TRUE,$A432=0,MOD($A432,ChapterTable!$R$20)&lt;&gt;0),
MAX(0,INT(($B432+ChapterTable!$P$26+VLOOKUP(SUBSTITUTE(C$1,"성장단계","")&amp;"단계오프셋",ChapterTable!$R:$S,2,0))/ChapterTable!$P$23)),
MAX(0,INT(($B432+ChapterTable!$R$26+VLOOKUP(SUBSTITUTE(C$1,"성장단계","")&amp;"보스단계오프셋",ChapterTable!$R:$S,2,0))/ChapterTable!$R$23)))</f>
        <v>3</v>
      </c>
      <c r="D432">
        <f>IF(OR($L432=TRUE,$A432=0,MOD($A432,ChapterTable!$R$20)&lt;&gt;0),
MAX(0,INT(($B432+ChapterTable!$P$26+VLOOKUP(SUBSTITUTE(D$1,"성장단계","")&amp;"단계오프셋",ChapterTable!$R:$S,2,0))/ChapterTable!$P$23)),
MAX(0,INT(($B432+ChapterTable!$R$26+VLOOKUP(SUBSTITUTE(D$1,"성장단계","")&amp;"보스단계오프셋",ChapterTable!$R:$S,2,0))/ChapterTable!$R$23)))</f>
        <v>3</v>
      </c>
      <c r="E432" s="1">
        <f ca="1">IF(AND($A432=0,$B432=1),
    VLOOKUP(1,ChapterTable!$1:$1048576,MATCH("최종"&amp;SUBSTITUTE(SUBSTITUTE(E$1,"standard",""),"|Float",""),ChapterTable!$1:$1,0),0)*ChapterTable!$P$17,
  IF(AND($A432=0,$B432=0),
    E433,
  IF($B432=0,
    VLOOKUP($A432,ChapterTable!$1:$1048576,MATCH("최종"&amp;SUBSTITUTE(SUBSTITUTE(E$1,"standard",""),"|Float",""),ChapterTable!$1:$1,0),0),
  IF($B432=1,
    IF($L432=FALSE,
      VLOOKUP($A432,ChapterTable!$1:$1048576,MATCH("최종"&amp;SUBSTITUTE(SUBSTITUTE(E$1,"standard",""),"|Float",""),ChapterTable!$1:$1,0),0),
      VLOOKUP($A432-ChapterTable!$P$11,ChapterTable!$1:$1048576,MATCH("최종"&amp;SUBSTITUTE(SUBSTITUTE(E$1,"standard",""),"|Float",""),ChapterTable!$1:$1,0),0)*ChapterTable!$P$14
    ),
  OFFSET(E432,-$B432+IF($L432,1,0),0)*IF($B432&gt;OFFSET($B432,1,0),ChapterTable!$R$17,1)*
    (VLOOKUP(SUBSTITUTE(SUBSTITUTE(E$1,"standard",""),"|Float","")&amp;IF(OR($L432=TRUE,$A432=0,MOD($A432,ChapterTable!$R$20)&lt;&gt;0),"","보스")&amp;"인게임누적곱배수",ChapterTable!$R:$S,2,0)^C432
    +VLOOKUP(SUBSTITUTE(SUBSTITUTE(E$1,"standard",""),"|Float","")&amp;IF(OR($L432=TRUE,$A432=0,MOD($A432,ChapterTable!$R$20)&lt;&gt;0),"","보스")&amp;"인게임누적합배수",ChapterTable!$R:$S,2,0)*C432)
  )
  )
  )
)</f>
        <v>4920.75</v>
      </c>
      <c r="F432" s="1">
        <f ca="1">IF(AND($A432=0,$B432=1),
    VLOOKUP(1,ChapterTable!$1:$1048576,MATCH("최종"&amp;SUBSTITUTE(SUBSTITUTE(F$1,"standard",""),"|Float",""),ChapterTable!$1:$1,0),0)*ChapterTable!$P$17,
  IF(AND($A432=0,$B432=0),
    F433,
  IF($B432=0,
    VLOOKUP($A432,ChapterTable!$1:$1048576,MATCH("최종"&amp;SUBSTITUTE(SUBSTITUTE(F$1,"standard",""),"|Float",""),ChapterTable!$1:$1,0),0),
  IF($B432=1,
    IF($L432=FALSE,
      VLOOKUP($A432,ChapterTable!$1:$1048576,MATCH("최종"&amp;SUBSTITUTE(SUBSTITUTE(F$1,"standard",""),"|Float",""),ChapterTable!$1:$1,0),0),
      VLOOKUP($A432-ChapterTable!$P$11,ChapterTable!$1:$1048576,MATCH("최종"&amp;SUBSTITUTE(SUBSTITUTE(F$1,"standard",""),"|Float",""),ChapterTable!$1:$1,0),0)*ChapterTable!$P$14
    ),
  OFFSET(F432,-$B432+IF($L432,1,0),0)*
    (VLOOKUP(SUBSTITUTE(SUBSTITUTE(F$1,"standard",""),"|Float","")&amp;IF(OR($L432=TRUE,$A432=0,MOD($A432,ChapterTable!$R$20)&lt;&gt;0),"","보스")&amp;"인게임누적곱배수",ChapterTable!$R:$S,2,0)^D432
    +VLOOKUP(SUBSTITUTE(SUBSTITUTE(F$1,"standard",""),"|Float","")&amp;IF(OR($L432=TRUE,$A432=0,MOD($A432,ChapterTable!$R$20)&lt;&gt;0),"","보스")&amp;"인게임누적합배수",ChapterTable!$R:$S,2,0)*D432)
  )
  )
  )
)</f>
        <v>1569.7705078125002</v>
      </c>
      <c r="G432" t="s">
        <v>715</v>
      </c>
      <c r="J432" t="str">
        <f>IF(ISBLANK(I432),"",
IFERROR(VLOOKUP(I432,[1]StringTable!$1:$1048576,MATCH("kor|String",[1]StringTable!$1:$1,0),0),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51"/>
        <v>0.25</v>
      </c>
      <c r="AJ432">
        <f t="shared" si="49"/>
        <v>0.32</v>
      </c>
      <c r="AK432">
        <f t="shared" si="50"/>
        <v>1</v>
      </c>
      <c r="AL432">
        <v>0</v>
      </c>
    </row>
    <row r="433" spans="1:38" x14ac:dyDescent="0.3">
      <c r="A433">
        <v>9</v>
      </c>
      <c r="B433">
        <v>36</v>
      </c>
      <c r="C433">
        <f>IF(OR($L433=TRUE,$A433=0,MOD($A433,ChapterTable!$R$20)&lt;&gt;0),
MAX(0,INT(($B433+ChapterTable!$P$26+VLOOKUP(SUBSTITUTE(C$1,"성장단계","")&amp;"단계오프셋",ChapterTable!$R:$S,2,0))/ChapterTable!$P$23)),
MAX(0,INT(($B433+ChapterTable!$R$26+VLOOKUP(SUBSTITUTE(C$1,"성장단계","")&amp;"보스단계오프셋",ChapterTable!$R:$S,2,0))/ChapterTable!$R$23)))</f>
        <v>4</v>
      </c>
      <c r="D433">
        <f>IF(OR($L433=TRUE,$A433=0,MOD($A433,ChapterTable!$R$20)&lt;&gt;0),
MAX(0,INT(($B433+ChapterTable!$P$26+VLOOKUP(SUBSTITUTE(D$1,"성장단계","")&amp;"단계오프셋",ChapterTable!$R:$S,2,0))/ChapterTable!$P$23)),
MAX(0,INT(($B433+ChapterTable!$R$26+VLOOKUP(SUBSTITUTE(D$1,"성장단계","")&amp;"보스단계오프셋",ChapterTable!$R:$S,2,0))/ChapterTable!$R$23)))</f>
        <v>3</v>
      </c>
      <c r="E433" s="1">
        <f ca="1">IF(AND($A433=0,$B433=1),
    VLOOKUP(1,ChapterTable!$1:$1048576,MATCH("최종"&amp;SUBSTITUTE(SUBSTITUTE(E$1,"standard",""),"|Float",""),ChapterTable!$1:$1,0),0)*ChapterTable!$P$17,
  IF(AND($A433=0,$B433=0),
    E434,
  IF($B433=0,
    VLOOKUP($A433,ChapterTable!$1:$1048576,MATCH("최종"&amp;SUBSTITUTE(SUBSTITUTE(E$1,"standard",""),"|Float",""),ChapterTable!$1:$1,0),0),
  IF($B433=1,
    IF($L433=FALSE,
      VLOOKUP($A433,ChapterTable!$1:$1048576,MATCH("최종"&amp;SUBSTITUTE(SUBSTITUTE(E$1,"standard",""),"|Float",""),ChapterTable!$1:$1,0),0),
      VLOOKUP($A433-ChapterTable!$P$11,ChapterTable!$1:$1048576,MATCH("최종"&amp;SUBSTITUTE(SUBSTITUTE(E$1,"standard",""),"|Float",""),ChapterTable!$1:$1,0),0)*ChapterTable!$P$14
    ),
  OFFSET(E433,-$B433+IF($L433,1,0),0)*IF($B433&gt;OFFSET($B433,1,0),ChapterTable!$R$17,1)*
    (VLOOKUP(SUBSTITUTE(SUBSTITUTE(E$1,"standard",""),"|Float","")&amp;IF(OR($L433=TRUE,$A433=0,MOD($A433,ChapterTable!$R$20)&lt;&gt;0),"","보스")&amp;"인게임누적곱배수",ChapterTable!$R:$S,2,0)^C433
    +VLOOKUP(SUBSTITUTE(SUBSTITUTE(E$1,"standard",""),"|Float","")&amp;IF(OR($L433=TRUE,$A433=0,MOD($A433,ChapterTable!$R$20)&lt;&gt;0),"","보스")&amp;"인게임누적합배수",ChapterTable!$R:$S,2,0)*C433)
  )
  )
  )
)</f>
        <v>5535.84375</v>
      </c>
      <c r="F433" s="1">
        <f ca="1">IF(AND($A433=0,$B433=1),
    VLOOKUP(1,ChapterTable!$1:$1048576,MATCH("최종"&amp;SUBSTITUTE(SUBSTITUTE(F$1,"standard",""),"|Float",""),ChapterTable!$1:$1,0),0)*ChapterTable!$P$17,
  IF(AND($A433=0,$B433=0),
    F434,
  IF($B433=0,
    VLOOKUP($A433,ChapterTable!$1:$1048576,MATCH("최종"&amp;SUBSTITUTE(SUBSTITUTE(F$1,"standard",""),"|Float",""),ChapterTable!$1:$1,0),0),
  IF($B433=1,
    IF($L433=FALSE,
      VLOOKUP($A433,ChapterTable!$1:$1048576,MATCH("최종"&amp;SUBSTITUTE(SUBSTITUTE(F$1,"standard",""),"|Float",""),ChapterTable!$1:$1,0),0),
      VLOOKUP($A433-ChapterTable!$P$11,ChapterTable!$1:$1048576,MATCH("최종"&amp;SUBSTITUTE(SUBSTITUTE(F$1,"standard",""),"|Float",""),ChapterTable!$1:$1,0),0)*ChapterTable!$P$14
    ),
  OFFSET(F433,-$B433+IF($L433,1,0),0)*
    (VLOOKUP(SUBSTITUTE(SUBSTITUTE(F$1,"standard",""),"|Float","")&amp;IF(OR($L433=TRUE,$A433=0,MOD($A433,ChapterTable!$R$20)&lt;&gt;0),"","보스")&amp;"인게임누적곱배수",ChapterTable!$R:$S,2,0)^D433
    +VLOOKUP(SUBSTITUTE(SUBSTITUTE(F$1,"standard",""),"|Float","")&amp;IF(OR($L433=TRUE,$A433=0,MOD($A433,ChapterTable!$R$20)&lt;&gt;0),"","보스")&amp;"인게임누적합배수",ChapterTable!$R:$S,2,0)*D433)
  )
  )
  )
)</f>
        <v>1569.7705078125002</v>
      </c>
      <c r="G433" t="s">
        <v>715</v>
      </c>
      <c r="J433" t="str">
        <f>IF(ISBLANK(I433),"",
IFERROR(VLOOKUP(I433,[1]StringTable!$1:$1048576,MATCH("kor|String",[1]StringTable!$1:$1,0),0),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51"/>
        <v>0.25</v>
      </c>
      <c r="AJ433">
        <f t="shared" si="49"/>
        <v>0.32</v>
      </c>
      <c r="AK433">
        <f t="shared" si="50"/>
        <v>1</v>
      </c>
      <c r="AL433">
        <v>0</v>
      </c>
    </row>
    <row r="434" spans="1:38" x14ac:dyDescent="0.3">
      <c r="A434">
        <v>9</v>
      </c>
      <c r="B434">
        <v>37</v>
      </c>
      <c r="C434">
        <f>IF(OR($L434=TRUE,$A434=0,MOD($A434,ChapterTable!$R$20)&lt;&gt;0),
MAX(0,INT(($B434+ChapterTable!$P$26+VLOOKUP(SUBSTITUTE(C$1,"성장단계","")&amp;"단계오프셋",ChapterTable!$R:$S,2,0))/ChapterTable!$P$23)),
MAX(0,INT(($B434+ChapterTable!$R$26+VLOOKUP(SUBSTITUTE(C$1,"성장단계","")&amp;"보스단계오프셋",ChapterTable!$R:$S,2,0))/ChapterTable!$R$23)))</f>
        <v>4</v>
      </c>
      <c r="D434">
        <f>IF(OR($L434=TRUE,$A434=0,MOD($A434,ChapterTable!$R$20)&lt;&gt;0),
MAX(0,INT(($B434+ChapterTable!$P$26+VLOOKUP(SUBSTITUTE(D$1,"성장단계","")&amp;"단계오프셋",ChapterTable!$R:$S,2,0))/ChapterTable!$P$23)),
MAX(0,INT(($B434+ChapterTable!$R$26+VLOOKUP(SUBSTITUTE(D$1,"성장단계","")&amp;"보스단계오프셋",ChapterTable!$R:$S,2,0))/ChapterTable!$R$23)))</f>
        <v>3</v>
      </c>
      <c r="E434" s="1">
        <f ca="1">IF(AND($A434=0,$B434=1),
    VLOOKUP(1,ChapterTable!$1:$1048576,MATCH("최종"&amp;SUBSTITUTE(SUBSTITUTE(E$1,"standard",""),"|Float",""),ChapterTable!$1:$1,0),0)*ChapterTable!$P$17,
  IF(AND($A434=0,$B434=0),
    E435,
  IF($B434=0,
    VLOOKUP($A434,ChapterTable!$1:$1048576,MATCH("최종"&amp;SUBSTITUTE(SUBSTITUTE(E$1,"standard",""),"|Float",""),ChapterTable!$1:$1,0),0),
  IF($B434=1,
    IF($L434=FALSE,
      VLOOKUP($A434,ChapterTable!$1:$1048576,MATCH("최종"&amp;SUBSTITUTE(SUBSTITUTE(E$1,"standard",""),"|Float",""),ChapterTable!$1:$1,0),0),
      VLOOKUP($A434-ChapterTable!$P$11,ChapterTable!$1:$1048576,MATCH("최종"&amp;SUBSTITUTE(SUBSTITUTE(E$1,"standard",""),"|Float",""),ChapterTable!$1:$1,0),0)*ChapterTable!$P$14
    ),
  OFFSET(E434,-$B434+IF($L434,1,0),0)*IF($B434&gt;OFFSET($B434,1,0),ChapterTable!$R$17,1)*
    (VLOOKUP(SUBSTITUTE(SUBSTITUTE(E$1,"standard",""),"|Float","")&amp;IF(OR($L434=TRUE,$A434=0,MOD($A434,ChapterTable!$R$20)&lt;&gt;0),"","보스")&amp;"인게임누적곱배수",ChapterTable!$R:$S,2,0)^C434
    +VLOOKUP(SUBSTITUTE(SUBSTITUTE(E$1,"standard",""),"|Float","")&amp;IF(OR($L434=TRUE,$A434=0,MOD($A434,ChapterTable!$R$20)&lt;&gt;0),"","보스")&amp;"인게임누적합배수",ChapterTable!$R:$S,2,0)*C434)
  )
  )
  )
)</f>
        <v>5535.84375</v>
      </c>
      <c r="F434" s="1">
        <f ca="1">IF(AND($A434=0,$B434=1),
    VLOOKUP(1,ChapterTable!$1:$1048576,MATCH("최종"&amp;SUBSTITUTE(SUBSTITUTE(F$1,"standard",""),"|Float",""),ChapterTable!$1:$1,0),0)*ChapterTable!$P$17,
  IF(AND($A434=0,$B434=0),
    F435,
  IF($B434=0,
    VLOOKUP($A434,ChapterTable!$1:$1048576,MATCH("최종"&amp;SUBSTITUTE(SUBSTITUTE(F$1,"standard",""),"|Float",""),ChapterTable!$1:$1,0),0),
  IF($B434=1,
    IF($L434=FALSE,
      VLOOKUP($A434,ChapterTable!$1:$1048576,MATCH("최종"&amp;SUBSTITUTE(SUBSTITUTE(F$1,"standard",""),"|Float",""),ChapterTable!$1:$1,0),0),
      VLOOKUP($A434-ChapterTable!$P$11,ChapterTable!$1:$1048576,MATCH("최종"&amp;SUBSTITUTE(SUBSTITUTE(F$1,"standard",""),"|Float",""),ChapterTable!$1:$1,0),0)*ChapterTable!$P$14
    ),
  OFFSET(F434,-$B434+IF($L434,1,0),0)*
    (VLOOKUP(SUBSTITUTE(SUBSTITUTE(F$1,"standard",""),"|Float","")&amp;IF(OR($L434=TRUE,$A434=0,MOD($A434,ChapterTable!$R$20)&lt;&gt;0),"","보스")&amp;"인게임누적곱배수",ChapterTable!$R:$S,2,0)^D434
    +VLOOKUP(SUBSTITUTE(SUBSTITUTE(F$1,"standard",""),"|Float","")&amp;IF(OR($L434=TRUE,$A434=0,MOD($A434,ChapterTable!$R$20)&lt;&gt;0),"","보스")&amp;"인게임누적합배수",ChapterTable!$R:$S,2,0)*D434)
  )
  )
  )
)</f>
        <v>1569.7705078125002</v>
      </c>
      <c r="G434" t="s">
        <v>715</v>
      </c>
      <c r="J434" t="str">
        <f>IF(ISBLANK(I434),"",
IFERROR(VLOOKUP(I434,[1]StringTable!$1:$1048576,MATCH("kor|String",[1]StringTable!$1:$1,0),0),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51"/>
        <v>0.25</v>
      </c>
      <c r="AJ434">
        <f t="shared" si="49"/>
        <v>0.32</v>
      </c>
      <c r="AK434">
        <f t="shared" si="50"/>
        <v>1</v>
      </c>
      <c r="AL434">
        <v>0</v>
      </c>
    </row>
    <row r="435" spans="1:38" x14ac:dyDescent="0.3">
      <c r="A435">
        <v>9</v>
      </c>
      <c r="B435">
        <v>38</v>
      </c>
      <c r="C435">
        <f>IF(OR($L435=TRUE,$A435=0,MOD($A435,ChapterTable!$R$20)&lt;&gt;0),
MAX(0,INT(($B435+ChapterTable!$P$26+VLOOKUP(SUBSTITUTE(C$1,"성장단계","")&amp;"단계오프셋",ChapterTable!$R:$S,2,0))/ChapterTable!$P$23)),
MAX(0,INT(($B435+ChapterTable!$R$26+VLOOKUP(SUBSTITUTE(C$1,"성장단계","")&amp;"보스단계오프셋",ChapterTable!$R:$S,2,0))/ChapterTable!$R$23)))</f>
        <v>4</v>
      </c>
      <c r="D435">
        <f>IF(OR($L435=TRUE,$A435=0,MOD($A435,ChapterTable!$R$20)&lt;&gt;0),
MAX(0,INT(($B435+ChapterTable!$P$26+VLOOKUP(SUBSTITUTE(D$1,"성장단계","")&amp;"단계오프셋",ChapterTable!$R:$S,2,0))/ChapterTable!$P$23)),
MAX(0,INT(($B435+ChapterTable!$R$26+VLOOKUP(SUBSTITUTE(D$1,"성장단계","")&amp;"보스단계오프셋",ChapterTable!$R:$S,2,0))/ChapterTable!$R$23)))</f>
        <v>3</v>
      </c>
      <c r="E435" s="1">
        <f ca="1">IF(AND($A435=0,$B435=1),
    VLOOKUP(1,ChapterTable!$1:$1048576,MATCH("최종"&amp;SUBSTITUTE(SUBSTITUTE(E$1,"standard",""),"|Float",""),ChapterTable!$1:$1,0),0)*ChapterTable!$P$17,
  IF(AND($A435=0,$B435=0),
    E436,
  IF($B435=0,
    VLOOKUP($A435,ChapterTable!$1:$1048576,MATCH("최종"&amp;SUBSTITUTE(SUBSTITUTE(E$1,"standard",""),"|Float",""),ChapterTable!$1:$1,0),0),
  IF($B435=1,
    IF($L435=FALSE,
      VLOOKUP($A435,ChapterTable!$1:$1048576,MATCH("최종"&amp;SUBSTITUTE(SUBSTITUTE(E$1,"standard",""),"|Float",""),ChapterTable!$1:$1,0),0),
      VLOOKUP($A435-ChapterTable!$P$11,ChapterTable!$1:$1048576,MATCH("최종"&amp;SUBSTITUTE(SUBSTITUTE(E$1,"standard",""),"|Float",""),ChapterTable!$1:$1,0),0)*ChapterTable!$P$14
    ),
  OFFSET(E435,-$B435+IF($L435,1,0),0)*IF($B435&gt;OFFSET($B435,1,0),ChapterTable!$R$17,1)*
    (VLOOKUP(SUBSTITUTE(SUBSTITUTE(E$1,"standard",""),"|Float","")&amp;IF(OR($L435=TRUE,$A435=0,MOD($A435,ChapterTable!$R$20)&lt;&gt;0),"","보스")&amp;"인게임누적곱배수",ChapterTable!$R:$S,2,0)^C435
    +VLOOKUP(SUBSTITUTE(SUBSTITUTE(E$1,"standard",""),"|Float","")&amp;IF(OR($L435=TRUE,$A435=0,MOD($A435,ChapterTable!$R$20)&lt;&gt;0),"","보스")&amp;"인게임누적합배수",ChapterTable!$R:$S,2,0)*C435)
  )
  )
  )
)</f>
        <v>5535.84375</v>
      </c>
      <c r="F435" s="1">
        <f ca="1">IF(AND($A435=0,$B435=1),
    VLOOKUP(1,ChapterTable!$1:$1048576,MATCH("최종"&amp;SUBSTITUTE(SUBSTITUTE(F$1,"standard",""),"|Float",""),ChapterTable!$1:$1,0),0)*ChapterTable!$P$17,
  IF(AND($A435=0,$B435=0),
    F436,
  IF($B435=0,
    VLOOKUP($A435,ChapterTable!$1:$1048576,MATCH("최종"&amp;SUBSTITUTE(SUBSTITUTE(F$1,"standard",""),"|Float",""),ChapterTable!$1:$1,0),0),
  IF($B435=1,
    IF($L435=FALSE,
      VLOOKUP($A435,ChapterTable!$1:$1048576,MATCH("최종"&amp;SUBSTITUTE(SUBSTITUTE(F$1,"standard",""),"|Float",""),ChapterTable!$1:$1,0),0),
      VLOOKUP($A435-ChapterTable!$P$11,ChapterTable!$1:$1048576,MATCH("최종"&amp;SUBSTITUTE(SUBSTITUTE(F$1,"standard",""),"|Float",""),ChapterTable!$1:$1,0),0)*ChapterTable!$P$14
    ),
  OFFSET(F435,-$B435+IF($L435,1,0),0)*
    (VLOOKUP(SUBSTITUTE(SUBSTITUTE(F$1,"standard",""),"|Float","")&amp;IF(OR($L435=TRUE,$A435=0,MOD($A435,ChapterTable!$R$20)&lt;&gt;0),"","보스")&amp;"인게임누적곱배수",ChapterTable!$R:$S,2,0)^D435
    +VLOOKUP(SUBSTITUTE(SUBSTITUTE(F$1,"standard",""),"|Float","")&amp;IF(OR($L435=TRUE,$A435=0,MOD($A435,ChapterTable!$R$20)&lt;&gt;0),"","보스")&amp;"인게임누적합배수",ChapterTable!$R:$S,2,0)*D435)
  )
  )
  )
)</f>
        <v>1569.7705078125002</v>
      </c>
      <c r="G435" t="s">
        <v>715</v>
      </c>
      <c r="J435" t="str">
        <f>IF(ISBLANK(I435),"",
IFERROR(VLOOKUP(I435,[1]StringTable!$1:$1048576,MATCH("kor|String",[1]StringTable!$1:$1,0),0),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51"/>
        <v>0.25</v>
      </c>
      <c r="AJ435">
        <f t="shared" si="49"/>
        <v>0.32</v>
      </c>
      <c r="AK435">
        <f t="shared" si="50"/>
        <v>1</v>
      </c>
      <c r="AL435">
        <v>0</v>
      </c>
    </row>
    <row r="436" spans="1:38" x14ac:dyDescent="0.3">
      <c r="A436">
        <v>9</v>
      </c>
      <c r="B436">
        <v>39</v>
      </c>
      <c r="C436">
        <f>IF(OR($L436=TRUE,$A436=0,MOD($A436,ChapterTable!$R$20)&lt;&gt;0),
MAX(0,INT(($B436+ChapterTable!$P$26+VLOOKUP(SUBSTITUTE(C$1,"성장단계","")&amp;"단계오프셋",ChapterTable!$R:$S,2,0))/ChapterTable!$P$23)),
MAX(0,INT(($B436+ChapterTable!$R$26+VLOOKUP(SUBSTITUTE(C$1,"성장단계","")&amp;"보스단계오프셋",ChapterTable!$R:$S,2,0))/ChapterTable!$R$23)))</f>
        <v>4</v>
      </c>
      <c r="D436">
        <f>IF(OR($L436=TRUE,$A436=0,MOD($A436,ChapterTable!$R$20)&lt;&gt;0),
MAX(0,INT(($B436+ChapterTable!$P$26+VLOOKUP(SUBSTITUTE(D$1,"성장단계","")&amp;"단계오프셋",ChapterTable!$R:$S,2,0))/ChapterTable!$P$23)),
MAX(0,INT(($B436+ChapterTable!$R$26+VLOOKUP(SUBSTITUTE(D$1,"성장단계","")&amp;"보스단계오프셋",ChapterTable!$R:$S,2,0))/ChapterTable!$R$23)))</f>
        <v>3</v>
      </c>
      <c r="E436" s="1">
        <f ca="1">IF(AND($A436=0,$B436=1),
    VLOOKUP(1,ChapterTable!$1:$1048576,MATCH("최종"&amp;SUBSTITUTE(SUBSTITUTE(E$1,"standard",""),"|Float",""),ChapterTable!$1:$1,0),0)*ChapterTable!$P$17,
  IF(AND($A436=0,$B436=0),
    E437,
  IF($B436=0,
    VLOOKUP($A436,ChapterTable!$1:$1048576,MATCH("최종"&amp;SUBSTITUTE(SUBSTITUTE(E$1,"standard",""),"|Float",""),ChapterTable!$1:$1,0),0),
  IF($B436=1,
    IF($L436=FALSE,
      VLOOKUP($A436,ChapterTable!$1:$1048576,MATCH("최종"&amp;SUBSTITUTE(SUBSTITUTE(E$1,"standard",""),"|Float",""),ChapterTable!$1:$1,0),0),
      VLOOKUP($A436-ChapterTable!$P$11,ChapterTable!$1:$1048576,MATCH("최종"&amp;SUBSTITUTE(SUBSTITUTE(E$1,"standard",""),"|Float",""),ChapterTable!$1:$1,0),0)*ChapterTable!$P$14
    ),
  OFFSET(E436,-$B436+IF($L436,1,0),0)*IF($B436&gt;OFFSET($B436,1,0),ChapterTable!$R$17,1)*
    (VLOOKUP(SUBSTITUTE(SUBSTITUTE(E$1,"standard",""),"|Float","")&amp;IF(OR($L436=TRUE,$A436=0,MOD($A436,ChapterTable!$R$20)&lt;&gt;0),"","보스")&amp;"인게임누적곱배수",ChapterTable!$R:$S,2,0)^C436
    +VLOOKUP(SUBSTITUTE(SUBSTITUTE(E$1,"standard",""),"|Float","")&amp;IF(OR($L436=TRUE,$A436=0,MOD($A436,ChapterTable!$R$20)&lt;&gt;0),"","보스")&amp;"인게임누적합배수",ChapterTable!$R:$S,2,0)*C436)
  )
  )
  )
)</f>
        <v>5535.84375</v>
      </c>
      <c r="F436" s="1">
        <f ca="1">IF(AND($A436=0,$B436=1),
    VLOOKUP(1,ChapterTable!$1:$1048576,MATCH("최종"&amp;SUBSTITUTE(SUBSTITUTE(F$1,"standard",""),"|Float",""),ChapterTable!$1:$1,0),0)*ChapterTable!$P$17,
  IF(AND($A436=0,$B436=0),
    F437,
  IF($B436=0,
    VLOOKUP($A436,ChapterTable!$1:$1048576,MATCH("최종"&amp;SUBSTITUTE(SUBSTITUTE(F$1,"standard",""),"|Float",""),ChapterTable!$1:$1,0),0),
  IF($B436=1,
    IF($L436=FALSE,
      VLOOKUP($A436,ChapterTable!$1:$1048576,MATCH("최종"&amp;SUBSTITUTE(SUBSTITUTE(F$1,"standard",""),"|Float",""),ChapterTable!$1:$1,0),0),
      VLOOKUP($A436-ChapterTable!$P$11,ChapterTable!$1:$1048576,MATCH("최종"&amp;SUBSTITUTE(SUBSTITUTE(F$1,"standard",""),"|Float",""),ChapterTable!$1:$1,0),0)*ChapterTable!$P$14
    ),
  OFFSET(F436,-$B436+IF($L436,1,0),0)*
    (VLOOKUP(SUBSTITUTE(SUBSTITUTE(F$1,"standard",""),"|Float","")&amp;IF(OR($L436=TRUE,$A436=0,MOD($A436,ChapterTable!$R$20)&lt;&gt;0),"","보스")&amp;"인게임누적곱배수",ChapterTable!$R:$S,2,0)^D436
    +VLOOKUP(SUBSTITUTE(SUBSTITUTE(F$1,"standard",""),"|Float","")&amp;IF(OR($L436=TRUE,$A436=0,MOD($A436,ChapterTable!$R$20)&lt;&gt;0),"","보스")&amp;"인게임누적합배수",ChapterTable!$R:$S,2,0)*D436)
  )
  )
  )
)</f>
        <v>1569.7705078125002</v>
      </c>
      <c r="G436" t="s">
        <v>715</v>
      </c>
      <c r="J436" t="str">
        <f>IF(ISBLANK(I436),"",
IFERROR(VLOOKUP(I436,[1]StringTable!$1:$1048576,MATCH("kor|String",[1]StringTable!$1:$1,0),0),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51"/>
        <v>0.25</v>
      </c>
      <c r="AJ436">
        <f t="shared" si="49"/>
        <v>0.32</v>
      </c>
      <c r="AK436">
        <f t="shared" si="50"/>
        <v>1</v>
      </c>
      <c r="AL436">
        <v>0</v>
      </c>
    </row>
    <row r="437" spans="1:38" x14ac:dyDescent="0.3">
      <c r="A437">
        <v>9</v>
      </c>
      <c r="B437">
        <v>40</v>
      </c>
      <c r="C437">
        <f>IF(OR($L437=TRUE,$A437=0,MOD($A437,ChapterTable!$R$20)&lt;&gt;0),
MAX(0,INT(($B437+ChapterTable!$P$26+VLOOKUP(SUBSTITUTE(C$1,"성장단계","")&amp;"단계오프셋",ChapterTable!$R:$S,2,0))/ChapterTable!$P$23)),
MAX(0,INT(($B437+ChapterTable!$R$26+VLOOKUP(SUBSTITUTE(C$1,"성장단계","")&amp;"보스단계오프셋",ChapterTable!$R:$S,2,0))/ChapterTable!$R$23)))</f>
        <v>4</v>
      </c>
      <c r="D437">
        <f>IF(OR($L437=TRUE,$A437=0,MOD($A437,ChapterTable!$R$20)&lt;&gt;0),
MAX(0,INT(($B437+ChapterTable!$P$26+VLOOKUP(SUBSTITUTE(D$1,"성장단계","")&amp;"단계오프셋",ChapterTable!$R:$S,2,0))/ChapterTable!$P$23)),
MAX(0,INT(($B437+ChapterTable!$R$26+VLOOKUP(SUBSTITUTE(D$1,"성장단계","")&amp;"보스단계오프셋",ChapterTable!$R:$S,2,0))/ChapterTable!$R$23)))</f>
        <v>3</v>
      </c>
      <c r="E437" s="1">
        <f ca="1">IF(AND($A437=0,$B437=1),
    VLOOKUP(1,ChapterTable!$1:$1048576,MATCH("최종"&amp;SUBSTITUTE(SUBSTITUTE(E$1,"standard",""),"|Float",""),ChapterTable!$1:$1,0),0)*ChapterTable!$P$17,
  IF(AND($A437=0,$B437=0),
    E438,
  IF($B437=0,
    VLOOKUP($A437,ChapterTable!$1:$1048576,MATCH("최종"&amp;SUBSTITUTE(SUBSTITUTE(E$1,"standard",""),"|Float",""),ChapterTable!$1:$1,0),0),
  IF($B437=1,
    IF($L437=FALSE,
      VLOOKUP($A437,ChapterTable!$1:$1048576,MATCH("최종"&amp;SUBSTITUTE(SUBSTITUTE(E$1,"standard",""),"|Float",""),ChapterTable!$1:$1,0),0),
      VLOOKUP($A437-ChapterTable!$P$11,ChapterTable!$1:$1048576,MATCH("최종"&amp;SUBSTITUTE(SUBSTITUTE(E$1,"standard",""),"|Float",""),ChapterTable!$1:$1,0),0)*ChapterTable!$P$14
    ),
  OFFSET(E437,-$B437+IF($L437,1,0),0)*IF($B437&gt;OFFSET($B437,1,0),ChapterTable!$R$17,1)*
    (VLOOKUP(SUBSTITUTE(SUBSTITUTE(E$1,"standard",""),"|Float","")&amp;IF(OR($L437=TRUE,$A437=0,MOD($A437,ChapterTable!$R$20)&lt;&gt;0),"","보스")&amp;"인게임누적곱배수",ChapterTable!$R:$S,2,0)^C437
    +VLOOKUP(SUBSTITUTE(SUBSTITUTE(E$1,"standard",""),"|Float","")&amp;IF(OR($L437=TRUE,$A437=0,MOD($A437,ChapterTable!$R$20)&lt;&gt;0),"","보스")&amp;"인게임누적합배수",ChapterTable!$R:$S,2,0)*C437)
  )
  )
  )
)</f>
        <v>5535.84375</v>
      </c>
      <c r="F437" s="1">
        <f ca="1">IF(AND($A437=0,$B437=1),
    VLOOKUP(1,ChapterTable!$1:$1048576,MATCH("최종"&amp;SUBSTITUTE(SUBSTITUTE(F$1,"standard",""),"|Float",""),ChapterTable!$1:$1,0),0)*ChapterTable!$P$17,
  IF(AND($A437=0,$B437=0),
    F438,
  IF($B437=0,
    VLOOKUP($A437,ChapterTable!$1:$1048576,MATCH("최종"&amp;SUBSTITUTE(SUBSTITUTE(F$1,"standard",""),"|Float",""),ChapterTable!$1:$1,0),0),
  IF($B437=1,
    IF($L437=FALSE,
      VLOOKUP($A437,ChapterTable!$1:$1048576,MATCH("최종"&amp;SUBSTITUTE(SUBSTITUTE(F$1,"standard",""),"|Float",""),ChapterTable!$1:$1,0),0),
      VLOOKUP($A437-ChapterTable!$P$11,ChapterTable!$1:$1048576,MATCH("최종"&amp;SUBSTITUTE(SUBSTITUTE(F$1,"standard",""),"|Float",""),ChapterTable!$1:$1,0),0)*ChapterTable!$P$14
    ),
  OFFSET(F437,-$B437+IF($L437,1,0),0)*
    (VLOOKUP(SUBSTITUTE(SUBSTITUTE(F$1,"standard",""),"|Float","")&amp;IF(OR($L437=TRUE,$A437=0,MOD($A437,ChapterTable!$R$20)&lt;&gt;0),"","보스")&amp;"인게임누적곱배수",ChapterTable!$R:$S,2,0)^D437
    +VLOOKUP(SUBSTITUTE(SUBSTITUTE(F$1,"standard",""),"|Float","")&amp;IF(OR($L437=TRUE,$A437=0,MOD($A437,ChapterTable!$R$20)&lt;&gt;0),"","보스")&amp;"인게임누적합배수",ChapterTable!$R:$S,2,0)*D437)
  )
  )
  )
)</f>
        <v>1569.7705078125002</v>
      </c>
      <c r="G437" t="s">
        <v>715</v>
      </c>
      <c r="J437" t="str">
        <f>IF(ISBLANK(I437),"",
IFERROR(VLOOKUP(I437,[1]StringTable!$1:$1048576,MATCH("kor|String",[1]StringTable!$1:$1,0),0),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51"/>
        <v>0.25</v>
      </c>
      <c r="AJ437">
        <f t="shared" si="49"/>
        <v>1</v>
      </c>
      <c r="AK437">
        <f t="shared" si="50"/>
        <v>4</v>
      </c>
      <c r="AL437">
        <v>0</v>
      </c>
    </row>
    <row r="438" spans="1:38" x14ac:dyDescent="0.3">
      <c r="A438">
        <v>9</v>
      </c>
      <c r="B438">
        <v>41</v>
      </c>
      <c r="C438">
        <f>IF(OR($L438=TRUE,$A438=0,MOD($A438,ChapterTable!$R$20)&lt;&gt;0),
MAX(0,INT(($B438+ChapterTable!$P$26+VLOOKUP(SUBSTITUTE(C$1,"성장단계","")&amp;"단계오프셋",ChapterTable!$R:$S,2,0))/ChapterTable!$P$23)),
MAX(0,INT(($B438+ChapterTable!$R$26+VLOOKUP(SUBSTITUTE(C$1,"성장단계","")&amp;"보스단계오프셋",ChapterTable!$R:$S,2,0))/ChapterTable!$R$23)))</f>
        <v>4</v>
      </c>
      <c r="D438">
        <f>IF(OR($L438=TRUE,$A438=0,MOD($A438,ChapterTable!$R$20)&lt;&gt;0),
MAX(0,INT(($B438+ChapterTable!$P$26+VLOOKUP(SUBSTITUTE(D$1,"성장단계","")&amp;"단계오프셋",ChapterTable!$R:$S,2,0))/ChapterTable!$P$23)),
MAX(0,INT(($B438+ChapterTable!$R$26+VLOOKUP(SUBSTITUTE(D$1,"성장단계","")&amp;"보스단계오프셋",ChapterTable!$R:$S,2,0))/ChapterTable!$R$23)))</f>
        <v>4</v>
      </c>
      <c r="E438" s="1">
        <f ca="1">IF(AND($A438=0,$B438=1),
    VLOOKUP(1,ChapterTable!$1:$1048576,MATCH("최종"&amp;SUBSTITUTE(SUBSTITUTE(E$1,"standard",""),"|Float",""),ChapterTable!$1:$1,0),0)*ChapterTable!$P$17,
  IF(AND($A438=0,$B438=0),
    E439,
  IF($B438=0,
    VLOOKUP($A438,ChapterTable!$1:$1048576,MATCH("최종"&amp;SUBSTITUTE(SUBSTITUTE(E$1,"standard",""),"|Float",""),ChapterTable!$1:$1,0),0),
  IF($B438=1,
    IF($L438=FALSE,
      VLOOKUP($A438,ChapterTable!$1:$1048576,MATCH("최종"&amp;SUBSTITUTE(SUBSTITUTE(E$1,"standard",""),"|Float",""),ChapterTable!$1:$1,0),0),
      VLOOKUP($A438-ChapterTable!$P$11,ChapterTable!$1:$1048576,MATCH("최종"&amp;SUBSTITUTE(SUBSTITUTE(E$1,"standard",""),"|Float",""),ChapterTable!$1:$1,0),0)*ChapterTable!$P$14
    ),
  OFFSET(E438,-$B438+IF($L438,1,0),0)*IF($B438&gt;OFFSET($B438,1,0),ChapterTable!$R$17,1)*
    (VLOOKUP(SUBSTITUTE(SUBSTITUTE(E$1,"standard",""),"|Float","")&amp;IF(OR($L438=TRUE,$A438=0,MOD($A438,ChapterTable!$R$20)&lt;&gt;0),"","보스")&amp;"인게임누적곱배수",ChapterTable!$R:$S,2,0)^C438
    +VLOOKUP(SUBSTITUTE(SUBSTITUTE(E$1,"standard",""),"|Float","")&amp;IF(OR($L438=TRUE,$A438=0,MOD($A438,ChapterTable!$R$20)&lt;&gt;0),"","보스")&amp;"인게임누적합배수",ChapterTable!$R:$S,2,0)*C438)
  )
  )
  )
)</f>
        <v>5535.84375</v>
      </c>
      <c r="F438" s="1">
        <f ca="1">IF(AND($A438=0,$B438=1),
    VLOOKUP(1,ChapterTable!$1:$1048576,MATCH("최종"&amp;SUBSTITUTE(SUBSTITUTE(F$1,"standard",""),"|Float",""),ChapterTable!$1:$1,0),0)*ChapterTable!$P$17,
  IF(AND($A438=0,$B438=0),
    F439,
  IF($B438=0,
    VLOOKUP($A438,ChapterTable!$1:$1048576,MATCH("최종"&amp;SUBSTITUTE(SUBSTITUTE(F$1,"standard",""),"|Float",""),ChapterTable!$1:$1,0),0),
  IF($B438=1,
    IF($L438=FALSE,
      VLOOKUP($A438,ChapterTable!$1:$1048576,MATCH("최종"&amp;SUBSTITUTE(SUBSTITUTE(F$1,"standard",""),"|Float",""),ChapterTable!$1:$1,0),0),
      VLOOKUP($A438-ChapterTable!$P$11,ChapterTable!$1:$1048576,MATCH("최종"&amp;SUBSTITUTE(SUBSTITUTE(F$1,"standard",""),"|Float",""),ChapterTable!$1:$1,0),0)*ChapterTable!$P$14
    ),
  OFFSET(F438,-$B438+IF($L438,1,0),0)*
    (VLOOKUP(SUBSTITUTE(SUBSTITUTE(F$1,"standard",""),"|Float","")&amp;IF(OR($L438=TRUE,$A438=0,MOD($A438,ChapterTable!$R$20)&lt;&gt;0),"","보스")&amp;"인게임누적곱배수",ChapterTable!$R:$S,2,0)^D438
    +VLOOKUP(SUBSTITUTE(SUBSTITUTE(F$1,"standard",""),"|Float","")&amp;IF(OR($L438=TRUE,$A438=0,MOD($A438,ChapterTable!$R$20)&lt;&gt;0),"","보스")&amp;"인게임누적합배수",ChapterTable!$R:$S,2,0)*D438)
  )
  )
  )
)</f>
        <v>1665.87890625</v>
      </c>
      <c r="G438" t="s">
        <v>715</v>
      </c>
      <c r="J438" t="str">
        <f>IF(ISBLANK(I438),"",
IFERROR(VLOOKUP(I438,[1]StringTable!$1:$1048576,MATCH("kor|String",[1]StringTable!$1:$1,0),0),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51"/>
        <v>0.2</v>
      </c>
      <c r="AJ438">
        <f t="shared" si="49"/>
        <v>0.27466666000000001</v>
      </c>
      <c r="AK438">
        <f t="shared" si="50"/>
        <v>1</v>
      </c>
      <c r="AL438">
        <v>0</v>
      </c>
    </row>
    <row r="439" spans="1:38" x14ac:dyDescent="0.3">
      <c r="A439">
        <v>9</v>
      </c>
      <c r="B439">
        <v>42</v>
      </c>
      <c r="C439">
        <f>IF(OR($L439=TRUE,$A439=0,MOD($A439,ChapterTable!$R$20)&lt;&gt;0),
MAX(0,INT(($B439+ChapterTable!$P$26+VLOOKUP(SUBSTITUTE(C$1,"성장단계","")&amp;"단계오프셋",ChapterTable!$R:$S,2,0))/ChapterTable!$P$23)),
MAX(0,INT(($B439+ChapterTable!$R$26+VLOOKUP(SUBSTITUTE(C$1,"성장단계","")&amp;"보스단계오프셋",ChapterTable!$R:$S,2,0))/ChapterTable!$R$23)))</f>
        <v>4</v>
      </c>
      <c r="D439">
        <f>IF(OR($L439=TRUE,$A439=0,MOD($A439,ChapterTable!$R$20)&lt;&gt;0),
MAX(0,INT(($B439+ChapterTable!$P$26+VLOOKUP(SUBSTITUTE(D$1,"성장단계","")&amp;"단계오프셋",ChapterTable!$R:$S,2,0))/ChapterTable!$P$23)),
MAX(0,INT(($B439+ChapterTable!$R$26+VLOOKUP(SUBSTITUTE(D$1,"성장단계","")&amp;"보스단계오프셋",ChapterTable!$R:$S,2,0))/ChapterTable!$R$23)))</f>
        <v>4</v>
      </c>
      <c r="E439" s="1">
        <f ca="1">IF(AND($A439=0,$B439=1),
    VLOOKUP(1,ChapterTable!$1:$1048576,MATCH("최종"&amp;SUBSTITUTE(SUBSTITUTE(E$1,"standard",""),"|Float",""),ChapterTable!$1:$1,0),0)*ChapterTable!$P$17,
  IF(AND($A439=0,$B439=0),
    E440,
  IF($B439=0,
    VLOOKUP($A439,ChapterTable!$1:$1048576,MATCH("최종"&amp;SUBSTITUTE(SUBSTITUTE(E$1,"standard",""),"|Float",""),ChapterTable!$1:$1,0),0),
  IF($B439=1,
    IF($L439=FALSE,
      VLOOKUP($A439,ChapterTable!$1:$1048576,MATCH("최종"&amp;SUBSTITUTE(SUBSTITUTE(E$1,"standard",""),"|Float",""),ChapterTable!$1:$1,0),0),
      VLOOKUP($A439-ChapterTable!$P$11,ChapterTable!$1:$1048576,MATCH("최종"&amp;SUBSTITUTE(SUBSTITUTE(E$1,"standard",""),"|Float",""),ChapterTable!$1:$1,0),0)*ChapterTable!$P$14
    ),
  OFFSET(E439,-$B439+IF($L439,1,0),0)*IF($B439&gt;OFFSET($B439,1,0),ChapterTable!$R$17,1)*
    (VLOOKUP(SUBSTITUTE(SUBSTITUTE(E$1,"standard",""),"|Float","")&amp;IF(OR($L439=TRUE,$A439=0,MOD($A439,ChapterTable!$R$20)&lt;&gt;0),"","보스")&amp;"인게임누적곱배수",ChapterTable!$R:$S,2,0)^C439
    +VLOOKUP(SUBSTITUTE(SUBSTITUTE(E$1,"standard",""),"|Float","")&amp;IF(OR($L439=TRUE,$A439=0,MOD($A439,ChapterTable!$R$20)&lt;&gt;0),"","보스")&amp;"인게임누적합배수",ChapterTable!$R:$S,2,0)*C439)
  )
  )
  )
)</f>
        <v>5535.84375</v>
      </c>
      <c r="F439" s="1">
        <f ca="1">IF(AND($A439=0,$B439=1),
    VLOOKUP(1,ChapterTable!$1:$1048576,MATCH("최종"&amp;SUBSTITUTE(SUBSTITUTE(F$1,"standard",""),"|Float",""),ChapterTable!$1:$1,0),0)*ChapterTable!$P$17,
  IF(AND($A439=0,$B439=0),
    F440,
  IF($B439=0,
    VLOOKUP($A439,ChapterTable!$1:$1048576,MATCH("최종"&amp;SUBSTITUTE(SUBSTITUTE(F$1,"standard",""),"|Float",""),ChapterTable!$1:$1,0),0),
  IF($B439=1,
    IF($L439=FALSE,
      VLOOKUP($A439,ChapterTable!$1:$1048576,MATCH("최종"&amp;SUBSTITUTE(SUBSTITUTE(F$1,"standard",""),"|Float",""),ChapterTable!$1:$1,0),0),
      VLOOKUP($A439-ChapterTable!$P$11,ChapterTable!$1:$1048576,MATCH("최종"&amp;SUBSTITUTE(SUBSTITUTE(F$1,"standard",""),"|Float",""),ChapterTable!$1:$1,0),0)*ChapterTable!$P$14
    ),
  OFFSET(F439,-$B439+IF($L439,1,0),0)*
    (VLOOKUP(SUBSTITUTE(SUBSTITUTE(F$1,"standard",""),"|Float","")&amp;IF(OR($L439=TRUE,$A439=0,MOD($A439,ChapterTable!$R$20)&lt;&gt;0),"","보스")&amp;"인게임누적곱배수",ChapterTable!$R:$S,2,0)^D439
    +VLOOKUP(SUBSTITUTE(SUBSTITUTE(F$1,"standard",""),"|Float","")&amp;IF(OR($L439=TRUE,$A439=0,MOD($A439,ChapterTable!$R$20)&lt;&gt;0),"","보스")&amp;"인게임누적합배수",ChapterTable!$R:$S,2,0)*D439)
  )
  )
  )
)</f>
        <v>1665.87890625</v>
      </c>
      <c r="G439" t="s">
        <v>715</v>
      </c>
      <c r="J439" t="str">
        <f>IF(ISBLANK(I439),"",
IFERROR(VLOOKUP(I439,[1]StringTable!$1:$1048576,MATCH("kor|String",[1]StringTable!$1:$1,0),0),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51"/>
        <v>0.2</v>
      </c>
      <c r="AJ439">
        <f t="shared" si="49"/>
        <v>0.27466666000000001</v>
      </c>
      <c r="AK439">
        <f t="shared" si="50"/>
        <v>1</v>
      </c>
      <c r="AL439">
        <v>0</v>
      </c>
    </row>
    <row r="440" spans="1:38" x14ac:dyDescent="0.3">
      <c r="A440">
        <v>9</v>
      </c>
      <c r="B440">
        <v>43</v>
      </c>
      <c r="C440">
        <f>IF(OR($L440=TRUE,$A440=0,MOD($A440,ChapterTable!$R$20)&lt;&gt;0),
MAX(0,INT(($B440+ChapterTable!$P$26+VLOOKUP(SUBSTITUTE(C$1,"성장단계","")&amp;"단계오프셋",ChapterTable!$R:$S,2,0))/ChapterTable!$P$23)),
MAX(0,INT(($B440+ChapterTable!$R$26+VLOOKUP(SUBSTITUTE(C$1,"성장단계","")&amp;"보스단계오프셋",ChapterTable!$R:$S,2,0))/ChapterTable!$R$23)))</f>
        <v>4</v>
      </c>
      <c r="D440">
        <f>IF(OR($L440=TRUE,$A440=0,MOD($A440,ChapterTable!$R$20)&lt;&gt;0),
MAX(0,INT(($B440+ChapterTable!$P$26+VLOOKUP(SUBSTITUTE(D$1,"성장단계","")&amp;"단계오프셋",ChapterTable!$R:$S,2,0))/ChapterTable!$P$23)),
MAX(0,INT(($B440+ChapterTable!$R$26+VLOOKUP(SUBSTITUTE(D$1,"성장단계","")&amp;"보스단계오프셋",ChapterTable!$R:$S,2,0))/ChapterTable!$R$23)))</f>
        <v>4</v>
      </c>
      <c r="E440" s="1">
        <f ca="1">IF(AND($A440=0,$B440=1),
    VLOOKUP(1,ChapterTable!$1:$1048576,MATCH("최종"&amp;SUBSTITUTE(SUBSTITUTE(E$1,"standard",""),"|Float",""),ChapterTable!$1:$1,0),0)*ChapterTable!$P$17,
  IF(AND($A440=0,$B440=0),
    E441,
  IF($B440=0,
    VLOOKUP($A440,ChapterTable!$1:$1048576,MATCH("최종"&amp;SUBSTITUTE(SUBSTITUTE(E$1,"standard",""),"|Float",""),ChapterTable!$1:$1,0),0),
  IF($B440=1,
    IF($L440=FALSE,
      VLOOKUP($A440,ChapterTable!$1:$1048576,MATCH("최종"&amp;SUBSTITUTE(SUBSTITUTE(E$1,"standard",""),"|Float",""),ChapterTable!$1:$1,0),0),
      VLOOKUP($A440-ChapterTable!$P$11,ChapterTable!$1:$1048576,MATCH("최종"&amp;SUBSTITUTE(SUBSTITUTE(E$1,"standard",""),"|Float",""),ChapterTable!$1:$1,0),0)*ChapterTable!$P$14
    ),
  OFFSET(E440,-$B440+IF($L440,1,0),0)*IF($B440&gt;OFFSET($B440,1,0),ChapterTable!$R$17,1)*
    (VLOOKUP(SUBSTITUTE(SUBSTITUTE(E$1,"standard",""),"|Float","")&amp;IF(OR($L440=TRUE,$A440=0,MOD($A440,ChapterTable!$R$20)&lt;&gt;0),"","보스")&amp;"인게임누적곱배수",ChapterTable!$R:$S,2,0)^C440
    +VLOOKUP(SUBSTITUTE(SUBSTITUTE(E$1,"standard",""),"|Float","")&amp;IF(OR($L440=TRUE,$A440=0,MOD($A440,ChapterTable!$R$20)&lt;&gt;0),"","보스")&amp;"인게임누적합배수",ChapterTable!$R:$S,2,0)*C440)
  )
  )
  )
)</f>
        <v>5535.84375</v>
      </c>
      <c r="F440" s="1">
        <f ca="1">IF(AND($A440=0,$B440=1),
    VLOOKUP(1,ChapterTable!$1:$1048576,MATCH("최종"&amp;SUBSTITUTE(SUBSTITUTE(F$1,"standard",""),"|Float",""),ChapterTable!$1:$1,0),0)*ChapterTable!$P$17,
  IF(AND($A440=0,$B440=0),
    F441,
  IF($B440=0,
    VLOOKUP($A440,ChapterTable!$1:$1048576,MATCH("최종"&amp;SUBSTITUTE(SUBSTITUTE(F$1,"standard",""),"|Float",""),ChapterTable!$1:$1,0),0),
  IF($B440=1,
    IF($L440=FALSE,
      VLOOKUP($A440,ChapterTable!$1:$1048576,MATCH("최종"&amp;SUBSTITUTE(SUBSTITUTE(F$1,"standard",""),"|Float",""),ChapterTable!$1:$1,0),0),
      VLOOKUP($A440-ChapterTable!$P$11,ChapterTable!$1:$1048576,MATCH("최종"&amp;SUBSTITUTE(SUBSTITUTE(F$1,"standard",""),"|Float",""),ChapterTable!$1:$1,0),0)*ChapterTable!$P$14
    ),
  OFFSET(F440,-$B440+IF($L440,1,0),0)*
    (VLOOKUP(SUBSTITUTE(SUBSTITUTE(F$1,"standard",""),"|Float","")&amp;IF(OR($L440=TRUE,$A440=0,MOD($A440,ChapterTable!$R$20)&lt;&gt;0),"","보스")&amp;"인게임누적곱배수",ChapterTable!$R:$S,2,0)^D440
    +VLOOKUP(SUBSTITUTE(SUBSTITUTE(F$1,"standard",""),"|Float","")&amp;IF(OR($L440=TRUE,$A440=0,MOD($A440,ChapterTable!$R$20)&lt;&gt;0),"","보스")&amp;"인게임누적합배수",ChapterTable!$R:$S,2,0)*D440)
  )
  )
  )
)</f>
        <v>1665.87890625</v>
      </c>
      <c r="G440" t="s">
        <v>715</v>
      </c>
      <c r="J440" t="str">
        <f>IF(ISBLANK(I440),"",
IFERROR(VLOOKUP(I440,[1]StringTable!$1:$1048576,MATCH("kor|String",[1]StringTable!$1:$1,0),0),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51"/>
        <v>0.2</v>
      </c>
      <c r="AJ440">
        <f t="shared" si="49"/>
        <v>0.27466666000000001</v>
      </c>
      <c r="AK440">
        <f t="shared" si="50"/>
        <v>1</v>
      </c>
      <c r="AL440">
        <v>0</v>
      </c>
    </row>
    <row r="441" spans="1:38" x14ac:dyDescent="0.3">
      <c r="A441">
        <v>9</v>
      </c>
      <c r="B441">
        <v>44</v>
      </c>
      <c r="C441">
        <f>IF(OR($L441=TRUE,$A441=0,MOD($A441,ChapterTable!$R$20)&lt;&gt;0),
MAX(0,INT(($B441+ChapterTable!$P$26+VLOOKUP(SUBSTITUTE(C$1,"성장단계","")&amp;"단계오프셋",ChapterTable!$R:$S,2,0))/ChapterTable!$P$23)),
MAX(0,INT(($B441+ChapterTable!$R$26+VLOOKUP(SUBSTITUTE(C$1,"성장단계","")&amp;"보스단계오프셋",ChapterTable!$R:$S,2,0))/ChapterTable!$R$23)))</f>
        <v>4</v>
      </c>
      <c r="D441">
        <f>IF(OR($L441=TRUE,$A441=0,MOD($A441,ChapterTable!$R$20)&lt;&gt;0),
MAX(0,INT(($B441+ChapterTable!$P$26+VLOOKUP(SUBSTITUTE(D$1,"성장단계","")&amp;"단계오프셋",ChapterTable!$R:$S,2,0))/ChapterTable!$P$23)),
MAX(0,INT(($B441+ChapterTable!$R$26+VLOOKUP(SUBSTITUTE(D$1,"성장단계","")&amp;"보스단계오프셋",ChapterTable!$R:$S,2,0))/ChapterTable!$R$23)))</f>
        <v>4</v>
      </c>
      <c r="E441" s="1">
        <f ca="1">IF(AND($A441=0,$B441=1),
    VLOOKUP(1,ChapterTable!$1:$1048576,MATCH("최종"&amp;SUBSTITUTE(SUBSTITUTE(E$1,"standard",""),"|Float",""),ChapterTable!$1:$1,0),0)*ChapterTable!$P$17,
  IF(AND($A441=0,$B441=0),
    E442,
  IF($B441=0,
    VLOOKUP($A441,ChapterTable!$1:$1048576,MATCH("최종"&amp;SUBSTITUTE(SUBSTITUTE(E$1,"standard",""),"|Float",""),ChapterTable!$1:$1,0),0),
  IF($B441=1,
    IF($L441=FALSE,
      VLOOKUP($A441,ChapterTable!$1:$1048576,MATCH("최종"&amp;SUBSTITUTE(SUBSTITUTE(E$1,"standard",""),"|Float",""),ChapterTable!$1:$1,0),0),
      VLOOKUP($A441-ChapterTable!$P$11,ChapterTable!$1:$1048576,MATCH("최종"&amp;SUBSTITUTE(SUBSTITUTE(E$1,"standard",""),"|Float",""),ChapterTable!$1:$1,0),0)*ChapterTable!$P$14
    ),
  OFFSET(E441,-$B441+IF($L441,1,0),0)*IF($B441&gt;OFFSET($B441,1,0),ChapterTable!$R$17,1)*
    (VLOOKUP(SUBSTITUTE(SUBSTITUTE(E$1,"standard",""),"|Float","")&amp;IF(OR($L441=TRUE,$A441=0,MOD($A441,ChapterTable!$R$20)&lt;&gt;0),"","보스")&amp;"인게임누적곱배수",ChapterTable!$R:$S,2,0)^C441
    +VLOOKUP(SUBSTITUTE(SUBSTITUTE(E$1,"standard",""),"|Float","")&amp;IF(OR($L441=TRUE,$A441=0,MOD($A441,ChapterTable!$R$20)&lt;&gt;0),"","보스")&amp;"인게임누적합배수",ChapterTable!$R:$S,2,0)*C441)
  )
  )
  )
)</f>
        <v>5535.84375</v>
      </c>
      <c r="F441" s="1">
        <f ca="1">IF(AND($A441=0,$B441=1),
    VLOOKUP(1,ChapterTable!$1:$1048576,MATCH("최종"&amp;SUBSTITUTE(SUBSTITUTE(F$1,"standard",""),"|Float",""),ChapterTable!$1:$1,0),0)*ChapterTable!$P$17,
  IF(AND($A441=0,$B441=0),
    F442,
  IF($B441=0,
    VLOOKUP($A441,ChapterTable!$1:$1048576,MATCH("최종"&amp;SUBSTITUTE(SUBSTITUTE(F$1,"standard",""),"|Float",""),ChapterTable!$1:$1,0),0),
  IF($B441=1,
    IF($L441=FALSE,
      VLOOKUP($A441,ChapterTable!$1:$1048576,MATCH("최종"&amp;SUBSTITUTE(SUBSTITUTE(F$1,"standard",""),"|Float",""),ChapterTable!$1:$1,0),0),
      VLOOKUP($A441-ChapterTable!$P$11,ChapterTable!$1:$1048576,MATCH("최종"&amp;SUBSTITUTE(SUBSTITUTE(F$1,"standard",""),"|Float",""),ChapterTable!$1:$1,0),0)*ChapterTable!$P$14
    ),
  OFFSET(F441,-$B441+IF($L441,1,0),0)*
    (VLOOKUP(SUBSTITUTE(SUBSTITUTE(F$1,"standard",""),"|Float","")&amp;IF(OR($L441=TRUE,$A441=0,MOD($A441,ChapterTable!$R$20)&lt;&gt;0),"","보스")&amp;"인게임누적곱배수",ChapterTable!$R:$S,2,0)^D441
    +VLOOKUP(SUBSTITUTE(SUBSTITUTE(F$1,"standard",""),"|Float","")&amp;IF(OR($L441=TRUE,$A441=0,MOD($A441,ChapterTable!$R$20)&lt;&gt;0),"","보스")&amp;"인게임누적합배수",ChapterTable!$R:$S,2,0)*D441)
  )
  )
  )
)</f>
        <v>1665.87890625</v>
      </c>
      <c r="G441" t="s">
        <v>715</v>
      </c>
      <c r="J441" t="str">
        <f>IF(ISBLANK(I441),"",
IFERROR(VLOOKUP(I441,[1]StringTable!$1:$1048576,MATCH("kor|String",[1]StringTable!$1:$1,0),0),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51"/>
        <v>0.2</v>
      </c>
      <c r="AJ441">
        <f t="shared" si="49"/>
        <v>0.27466666000000001</v>
      </c>
      <c r="AK441">
        <f t="shared" si="50"/>
        <v>1</v>
      </c>
      <c r="AL441">
        <v>0</v>
      </c>
    </row>
    <row r="442" spans="1:38" x14ac:dyDescent="0.3">
      <c r="A442">
        <v>9</v>
      </c>
      <c r="B442">
        <v>45</v>
      </c>
      <c r="C442">
        <f>IF(OR($L442=TRUE,$A442=0,MOD($A442,ChapterTable!$R$20)&lt;&gt;0),
MAX(0,INT(($B442+ChapterTable!$P$26+VLOOKUP(SUBSTITUTE(C$1,"성장단계","")&amp;"단계오프셋",ChapterTable!$R:$S,2,0))/ChapterTable!$P$23)),
MAX(0,INT(($B442+ChapterTable!$R$26+VLOOKUP(SUBSTITUTE(C$1,"성장단계","")&amp;"보스단계오프셋",ChapterTable!$R:$S,2,0))/ChapterTable!$R$23)))</f>
        <v>4</v>
      </c>
      <c r="D442">
        <f>IF(OR($L442=TRUE,$A442=0,MOD($A442,ChapterTable!$R$20)&lt;&gt;0),
MAX(0,INT(($B442+ChapterTable!$P$26+VLOOKUP(SUBSTITUTE(D$1,"성장단계","")&amp;"단계오프셋",ChapterTable!$R:$S,2,0))/ChapterTable!$P$23)),
MAX(0,INT(($B442+ChapterTable!$R$26+VLOOKUP(SUBSTITUTE(D$1,"성장단계","")&amp;"보스단계오프셋",ChapterTable!$R:$S,2,0))/ChapterTable!$R$23)))</f>
        <v>4</v>
      </c>
      <c r="E442" s="1">
        <f ca="1">IF(AND($A442=0,$B442=1),
    VLOOKUP(1,ChapterTable!$1:$1048576,MATCH("최종"&amp;SUBSTITUTE(SUBSTITUTE(E$1,"standard",""),"|Float",""),ChapterTable!$1:$1,0),0)*ChapterTable!$P$17,
  IF(AND($A442=0,$B442=0),
    E443,
  IF($B442=0,
    VLOOKUP($A442,ChapterTable!$1:$1048576,MATCH("최종"&amp;SUBSTITUTE(SUBSTITUTE(E$1,"standard",""),"|Float",""),ChapterTable!$1:$1,0),0),
  IF($B442=1,
    IF($L442=FALSE,
      VLOOKUP($A442,ChapterTable!$1:$1048576,MATCH("최종"&amp;SUBSTITUTE(SUBSTITUTE(E$1,"standard",""),"|Float",""),ChapterTable!$1:$1,0),0),
      VLOOKUP($A442-ChapterTable!$P$11,ChapterTable!$1:$1048576,MATCH("최종"&amp;SUBSTITUTE(SUBSTITUTE(E$1,"standard",""),"|Float",""),ChapterTable!$1:$1,0),0)*ChapterTable!$P$14
    ),
  OFFSET(E442,-$B442+IF($L442,1,0),0)*IF($B442&gt;OFFSET($B442,1,0),ChapterTable!$R$17,1)*
    (VLOOKUP(SUBSTITUTE(SUBSTITUTE(E$1,"standard",""),"|Float","")&amp;IF(OR($L442=TRUE,$A442=0,MOD($A442,ChapterTable!$R$20)&lt;&gt;0),"","보스")&amp;"인게임누적곱배수",ChapterTable!$R:$S,2,0)^C442
    +VLOOKUP(SUBSTITUTE(SUBSTITUTE(E$1,"standard",""),"|Float","")&amp;IF(OR($L442=TRUE,$A442=0,MOD($A442,ChapterTable!$R$20)&lt;&gt;0),"","보스")&amp;"인게임누적합배수",ChapterTable!$R:$S,2,0)*C442)
  )
  )
  )
)</f>
        <v>5535.84375</v>
      </c>
      <c r="F442" s="1">
        <f ca="1">IF(AND($A442=0,$B442=1),
    VLOOKUP(1,ChapterTable!$1:$1048576,MATCH("최종"&amp;SUBSTITUTE(SUBSTITUTE(F$1,"standard",""),"|Float",""),ChapterTable!$1:$1,0),0)*ChapterTable!$P$17,
  IF(AND($A442=0,$B442=0),
    F443,
  IF($B442=0,
    VLOOKUP($A442,ChapterTable!$1:$1048576,MATCH("최종"&amp;SUBSTITUTE(SUBSTITUTE(F$1,"standard",""),"|Float",""),ChapterTable!$1:$1,0),0),
  IF($B442=1,
    IF($L442=FALSE,
      VLOOKUP($A442,ChapterTable!$1:$1048576,MATCH("최종"&amp;SUBSTITUTE(SUBSTITUTE(F$1,"standard",""),"|Float",""),ChapterTable!$1:$1,0),0),
      VLOOKUP($A442-ChapterTable!$P$11,ChapterTable!$1:$1048576,MATCH("최종"&amp;SUBSTITUTE(SUBSTITUTE(F$1,"standard",""),"|Float",""),ChapterTable!$1:$1,0),0)*ChapterTable!$P$14
    ),
  OFFSET(F442,-$B442+IF($L442,1,0),0)*
    (VLOOKUP(SUBSTITUTE(SUBSTITUTE(F$1,"standard",""),"|Float","")&amp;IF(OR($L442=TRUE,$A442=0,MOD($A442,ChapterTable!$R$20)&lt;&gt;0),"","보스")&amp;"인게임누적곱배수",ChapterTable!$R:$S,2,0)^D442
    +VLOOKUP(SUBSTITUTE(SUBSTITUTE(F$1,"standard",""),"|Float","")&amp;IF(OR($L442=TRUE,$A442=0,MOD($A442,ChapterTable!$R$20)&lt;&gt;0),"","보스")&amp;"인게임누적합배수",ChapterTable!$R:$S,2,0)*D442)
  )
  )
  )
)</f>
        <v>1665.87890625</v>
      </c>
      <c r="G442" t="s">
        <v>715</v>
      </c>
      <c r="J442" t="str">
        <f>IF(ISBLANK(I442),"",
IFERROR(VLOOKUP(I442,[1]StringTable!$1:$1048576,MATCH("kor|String",[1]StringTable!$1:$1,0),0),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51"/>
        <v>0.2</v>
      </c>
      <c r="AJ442">
        <f t="shared" si="49"/>
        <v>0.27466666000000001</v>
      </c>
      <c r="AK442">
        <f t="shared" si="50"/>
        <v>1</v>
      </c>
      <c r="AL442">
        <v>0</v>
      </c>
    </row>
    <row r="443" spans="1:38" x14ac:dyDescent="0.3">
      <c r="A443">
        <v>9</v>
      </c>
      <c r="B443">
        <v>46</v>
      </c>
      <c r="C443">
        <f>IF(OR($L443=TRUE,$A443=0,MOD($A443,ChapterTable!$R$20)&lt;&gt;0),
MAX(0,INT(($B443+ChapterTable!$P$26+VLOOKUP(SUBSTITUTE(C$1,"성장단계","")&amp;"단계오프셋",ChapterTable!$R:$S,2,0))/ChapterTable!$P$23)),
MAX(0,INT(($B443+ChapterTable!$R$26+VLOOKUP(SUBSTITUTE(C$1,"성장단계","")&amp;"보스단계오프셋",ChapterTable!$R:$S,2,0))/ChapterTable!$R$23)))</f>
        <v>5</v>
      </c>
      <c r="D443">
        <f>IF(OR($L443=TRUE,$A443=0,MOD($A443,ChapterTable!$R$20)&lt;&gt;0),
MAX(0,INT(($B443+ChapterTable!$P$26+VLOOKUP(SUBSTITUTE(D$1,"성장단계","")&amp;"단계오프셋",ChapterTable!$R:$S,2,0))/ChapterTable!$P$23)),
MAX(0,INT(($B443+ChapterTable!$R$26+VLOOKUP(SUBSTITUTE(D$1,"성장단계","")&amp;"보스단계오프셋",ChapterTable!$R:$S,2,0))/ChapterTable!$R$23)))</f>
        <v>4</v>
      </c>
      <c r="E443" s="1">
        <f ca="1">IF(AND($A443=0,$B443=1),
    VLOOKUP(1,ChapterTable!$1:$1048576,MATCH("최종"&amp;SUBSTITUTE(SUBSTITUTE(E$1,"standard",""),"|Float",""),ChapterTable!$1:$1,0),0)*ChapterTable!$P$17,
  IF(AND($A443=0,$B443=0),
    E444,
  IF($B443=0,
    VLOOKUP($A443,ChapterTable!$1:$1048576,MATCH("최종"&amp;SUBSTITUTE(SUBSTITUTE(E$1,"standard",""),"|Float",""),ChapterTable!$1:$1,0),0),
  IF($B443=1,
    IF($L443=FALSE,
      VLOOKUP($A443,ChapterTable!$1:$1048576,MATCH("최종"&amp;SUBSTITUTE(SUBSTITUTE(E$1,"standard",""),"|Float",""),ChapterTable!$1:$1,0),0),
      VLOOKUP($A443-ChapterTable!$P$11,ChapterTable!$1:$1048576,MATCH("최종"&amp;SUBSTITUTE(SUBSTITUTE(E$1,"standard",""),"|Float",""),ChapterTable!$1:$1,0),0)*ChapterTable!$P$14
    ),
  OFFSET(E443,-$B443+IF($L443,1,0),0)*IF($B443&gt;OFFSET($B443,1,0),ChapterTable!$R$17,1)*
    (VLOOKUP(SUBSTITUTE(SUBSTITUTE(E$1,"standard",""),"|Float","")&amp;IF(OR($L443=TRUE,$A443=0,MOD($A443,ChapterTable!$R$20)&lt;&gt;0),"","보스")&amp;"인게임누적곱배수",ChapterTable!$R:$S,2,0)^C443
    +VLOOKUP(SUBSTITUTE(SUBSTITUTE(E$1,"standard",""),"|Float","")&amp;IF(OR($L443=TRUE,$A443=0,MOD($A443,ChapterTable!$R$20)&lt;&gt;0),"","보스")&amp;"인게임누적합배수",ChapterTable!$R:$S,2,0)*C443)
  )
  )
  )
)</f>
        <v>6150.9375</v>
      </c>
      <c r="F443" s="1">
        <f ca="1">IF(AND($A443=0,$B443=1),
    VLOOKUP(1,ChapterTable!$1:$1048576,MATCH("최종"&amp;SUBSTITUTE(SUBSTITUTE(F$1,"standard",""),"|Float",""),ChapterTable!$1:$1,0),0)*ChapterTable!$P$17,
  IF(AND($A443=0,$B443=0),
    F444,
  IF($B443=0,
    VLOOKUP($A443,ChapterTable!$1:$1048576,MATCH("최종"&amp;SUBSTITUTE(SUBSTITUTE(F$1,"standard",""),"|Float",""),ChapterTable!$1:$1,0),0),
  IF($B443=1,
    IF($L443=FALSE,
      VLOOKUP($A443,ChapterTable!$1:$1048576,MATCH("최종"&amp;SUBSTITUTE(SUBSTITUTE(F$1,"standard",""),"|Float",""),ChapterTable!$1:$1,0),0),
      VLOOKUP($A443-ChapterTable!$P$11,ChapterTable!$1:$1048576,MATCH("최종"&amp;SUBSTITUTE(SUBSTITUTE(F$1,"standard",""),"|Float",""),ChapterTable!$1:$1,0),0)*ChapterTable!$P$14
    ),
  OFFSET(F443,-$B443+IF($L443,1,0),0)*
    (VLOOKUP(SUBSTITUTE(SUBSTITUTE(F$1,"standard",""),"|Float","")&amp;IF(OR($L443=TRUE,$A443=0,MOD($A443,ChapterTable!$R$20)&lt;&gt;0),"","보스")&amp;"인게임누적곱배수",ChapterTable!$R:$S,2,0)^D443
    +VLOOKUP(SUBSTITUTE(SUBSTITUTE(F$1,"standard",""),"|Float","")&amp;IF(OR($L443=TRUE,$A443=0,MOD($A443,ChapterTable!$R$20)&lt;&gt;0),"","보스")&amp;"인게임누적합배수",ChapterTable!$R:$S,2,0)*D443)
  )
  )
  )
)</f>
        <v>1665.87890625</v>
      </c>
      <c r="G443" t="s">
        <v>715</v>
      </c>
      <c r="J443" t="str">
        <f>IF(ISBLANK(I443),"",
IFERROR(VLOOKUP(I443,[1]StringTable!$1:$1048576,MATCH("kor|String",[1]StringTable!$1:$1,0),0),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51"/>
        <v>0.2</v>
      </c>
      <c r="AJ443">
        <f t="shared" si="49"/>
        <v>0.27466666000000001</v>
      </c>
      <c r="AK443">
        <f t="shared" si="50"/>
        <v>1</v>
      </c>
      <c r="AL443">
        <v>0</v>
      </c>
    </row>
    <row r="444" spans="1:38" x14ac:dyDescent="0.3">
      <c r="A444">
        <v>9</v>
      </c>
      <c r="B444">
        <v>47</v>
      </c>
      <c r="C444">
        <f>IF(OR($L444=TRUE,$A444=0,MOD($A444,ChapterTable!$R$20)&lt;&gt;0),
MAX(0,INT(($B444+ChapterTable!$P$26+VLOOKUP(SUBSTITUTE(C$1,"성장단계","")&amp;"단계오프셋",ChapterTable!$R:$S,2,0))/ChapterTable!$P$23)),
MAX(0,INT(($B444+ChapterTable!$R$26+VLOOKUP(SUBSTITUTE(C$1,"성장단계","")&amp;"보스단계오프셋",ChapterTable!$R:$S,2,0))/ChapterTable!$R$23)))</f>
        <v>5</v>
      </c>
      <c r="D444">
        <f>IF(OR($L444=TRUE,$A444=0,MOD($A444,ChapterTable!$R$20)&lt;&gt;0),
MAX(0,INT(($B444+ChapterTable!$P$26+VLOOKUP(SUBSTITUTE(D$1,"성장단계","")&amp;"단계오프셋",ChapterTable!$R:$S,2,0))/ChapterTable!$P$23)),
MAX(0,INT(($B444+ChapterTable!$R$26+VLOOKUP(SUBSTITUTE(D$1,"성장단계","")&amp;"보스단계오프셋",ChapterTable!$R:$S,2,0))/ChapterTable!$R$23)))</f>
        <v>4</v>
      </c>
      <c r="E444" s="1">
        <f ca="1">IF(AND($A444=0,$B444=1),
    VLOOKUP(1,ChapterTable!$1:$1048576,MATCH("최종"&amp;SUBSTITUTE(SUBSTITUTE(E$1,"standard",""),"|Float",""),ChapterTable!$1:$1,0),0)*ChapterTable!$P$17,
  IF(AND($A444=0,$B444=0),
    E445,
  IF($B444=0,
    VLOOKUP($A444,ChapterTable!$1:$1048576,MATCH("최종"&amp;SUBSTITUTE(SUBSTITUTE(E$1,"standard",""),"|Float",""),ChapterTable!$1:$1,0),0),
  IF($B444=1,
    IF($L444=FALSE,
      VLOOKUP($A444,ChapterTable!$1:$1048576,MATCH("최종"&amp;SUBSTITUTE(SUBSTITUTE(E$1,"standard",""),"|Float",""),ChapterTable!$1:$1,0),0),
      VLOOKUP($A444-ChapterTable!$P$11,ChapterTable!$1:$1048576,MATCH("최종"&amp;SUBSTITUTE(SUBSTITUTE(E$1,"standard",""),"|Float",""),ChapterTable!$1:$1,0),0)*ChapterTable!$P$14
    ),
  OFFSET(E444,-$B444+IF($L444,1,0),0)*IF($B444&gt;OFFSET($B444,1,0),ChapterTable!$R$17,1)*
    (VLOOKUP(SUBSTITUTE(SUBSTITUTE(E$1,"standard",""),"|Float","")&amp;IF(OR($L444=TRUE,$A444=0,MOD($A444,ChapterTable!$R$20)&lt;&gt;0),"","보스")&amp;"인게임누적곱배수",ChapterTable!$R:$S,2,0)^C444
    +VLOOKUP(SUBSTITUTE(SUBSTITUTE(E$1,"standard",""),"|Float","")&amp;IF(OR($L444=TRUE,$A444=0,MOD($A444,ChapterTable!$R$20)&lt;&gt;0),"","보스")&amp;"인게임누적합배수",ChapterTable!$R:$S,2,0)*C444)
  )
  )
  )
)</f>
        <v>6150.9375</v>
      </c>
      <c r="F444" s="1">
        <f ca="1">IF(AND($A444=0,$B444=1),
    VLOOKUP(1,ChapterTable!$1:$1048576,MATCH("최종"&amp;SUBSTITUTE(SUBSTITUTE(F$1,"standard",""),"|Float",""),ChapterTable!$1:$1,0),0)*ChapterTable!$P$17,
  IF(AND($A444=0,$B444=0),
    F445,
  IF($B444=0,
    VLOOKUP($A444,ChapterTable!$1:$1048576,MATCH("최종"&amp;SUBSTITUTE(SUBSTITUTE(F$1,"standard",""),"|Float",""),ChapterTable!$1:$1,0),0),
  IF($B444=1,
    IF($L444=FALSE,
      VLOOKUP($A444,ChapterTable!$1:$1048576,MATCH("최종"&amp;SUBSTITUTE(SUBSTITUTE(F$1,"standard",""),"|Float",""),ChapterTable!$1:$1,0),0),
      VLOOKUP($A444-ChapterTable!$P$11,ChapterTable!$1:$1048576,MATCH("최종"&amp;SUBSTITUTE(SUBSTITUTE(F$1,"standard",""),"|Float",""),ChapterTable!$1:$1,0),0)*ChapterTable!$P$14
    ),
  OFFSET(F444,-$B444+IF($L444,1,0),0)*
    (VLOOKUP(SUBSTITUTE(SUBSTITUTE(F$1,"standard",""),"|Float","")&amp;IF(OR($L444=TRUE,$A444=0,MOD($A444,ChapterTable!$R$20)&lt;&gt;0),"","보스")&amp;"인게임누적곱배수",ChapterTable!$R:$S,2,0)^D444
    +VLOOKUP(SUBSTITUTE(SUBSTITUTE(F$1,"standard",""),"|Float","")&amp;IF(OR($L444=TRUE,$A444=0,MOD($A444,ChapterTable!$R$20)&lt;&gt;0),"","보스")&amp;"인게임누적합배수",ChapterTable!$R:$S,2,0)*D444)
  )
  )
  )
)</f>
        <v>1665.87890625</v>
      </c>
      <c r="G444" t="s">
        <v>715</v>
      </c>
      <c r="J444" t="str">
        <f>IF(ISBLANK(I444),"",
IFERROR(VLOOKUP(I444,[1]StringTable!$1:$1048576,MATCH("kor|String",[1]StringTable!$1:$1,0),0),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51"/>
        <v>0.2</v>
      </c>
      <c r="AJ444">
        <f t="shared" si="49"/>
        <v>0.27466666000000001</v>
      </c>
      <c r="AK444">
        <f t="shared" si="50"/>
        <v>1</v>
      </c>
      <c r="AL444">
        <v>0</v>
      </c>
    </row>
    <row r="445" spans="1:38" x14ac:dyDescent="0.3">
      <c r="A445">
        <v>9</v>
      </c>
      <c r="B445">
        <v>48</v>
      </c>
      <c r="C445">
        <f>IF(OR($L445=TRUE,$A445=0,MOD($A445,ChapterTable!$R$20)&lt;&gt;0),
MAX(0,INT(($B445+ChapterTable!$P$26+VLOOKUP(SUBSTITUTE(C$1,"성장단계","")&amp;"단계오프셋",ChapterTable!$R:$S,2,0))/ChapterTable!$P$23)),
MAX(0,INT(($B445+ChapterTable!$R$26+VLOOKUP(SUBSTITUTE(C$1,"성장단계","")&amp;"보스단계오프셋",ChapterTable!$R:$S,2,0))/ChapterTable!$R$23)))</f>
        <v>5</v>
      </c>
      <c r="D445">
        <f>IF(OR($L445=TRUE,$A445=0,MOD($A445,ChapterTable!$R$20)&lt;&gt;0),
MAX(0,INT(($B445+ChapterTable!$P$26+VLOOKUP(SUBSTITUTE(D$1,"성장단계","")&amp;"단계오프셋",ChapterTable!$R:$S,2,0))/ChapterTable!$P$23)),
MAX(0,INT(($B445+ChapterTable!$R$26+VLOOKUP(SUBSTITUTE(D$1,"성장단계","")&amp;"보스단계오프셋",ChapterTable!$R:$S,2,0))/ChapterTable!$R$23)))</f>
        <v>4</v>
      </c>
      <c r="E445" s="1">
        <f ca="1">IF(AND($A445=0,$B445=1),
    VLOOKUP(1,ChapterTable!$1:$1048576,MATCH("최종"&amp;SUBSTITUTE(SUBSTITUTE(E$1,"standard",""),"|Float",""),ChapterTable!$1:$1,0),0)*ChapterTable!$P$17,
  IF(AND($A445=0,$B445=0),
    E446,
  IF($B445=0,
    VLOOKUP($A445,ChapterTable!$1:$1048576,MATCH("최종"&amp;SUBSTITUTE(SUBSTITUTE(E$1,"standard",""),"|Float",""),ChapterTable!$1:$1,0),0),
  IF($B445=1,
    IF($L445=FALSE,
      VLOOKUP($A445,ChapterTable!$1:$1048576,MATCH("최종"&amp;SUBSTITUTE(SUBSTITUTE(E$1,"standard",""),"|Float",""),ChapterTable!$1:$1,0),0),
      VLOOKUP($A445-ChapterTable!$P$11,ChapterTable!$1:$1048576,MATCH("최종"&amp;SUBSTITUTE(SUBSTITUTE(E$1,"standard",""),"|Float",""),ChapterTable!$1:$1,0),0)*ChapterTable!$P$14
    ),
  OFFSET(E445,-$B445+IF($L445,1,0),0)*IF($B445&gt;OFFSET($B445,1,0),ChapterTable!$R$17,1)*
    (VLOOKUP(SUBSTITUTE(SUBSTITUTE(E$1,"standard",""),"|Float","")&amp;IF(OR($L445=TRUE,$A445=0,MOD($A445,ChapterTable!$R$20)&lt;&gt;0),"","보스")&amp;"인게임누적곱배수",ChapterTable!$R:$S,2,0)^C445
    +VLOOKUP(SUBSTITUTE(SUBSTITUTE(E$1,"standard",""),"|Float","")&amp;IF(OR($L445=TRUE,$A445=0,MOD($A445,ChapterTable!$R$20)&lt;&gt;0),"","보스")&amp;"인게임누적합배수",ChapterTable!$R:$S,2,0)*C445)
  )
  )
  )
)</f>
        <v>6150.9375</v>
      </c>
      <c r="F445" s="1">
        <f ca="1">IF(AND($A445=0,$B445=1),
    VLOOKUP(1,ChapterTable!$1:$1048576,MATCH("최종"&amp;SUBSTITUTE(SUBSTITUTE(F$1,"standard",""),"|Float",""),ChapterTable!$1:$1,0),0)*ChapterTable!$P$17,
  IF(AND($A445=0,$B445=0),
    F446,
  IF($B445=0,
    VLOOKUP($A445,ChapterTable!$1:$1048576,MATCH("최종"&amp;SUBSTITUTE(SUBSTITUTE(F$1,"standard",""),"|Float",""),ChapterTable!$1:$1,0),0),
  IF($B445=1,
    IF($L445=FALSE,
      VLOOKUP($A445,ChapterTable!$1:$1048576,MATCH("최종"&amp;SUBSTITUTE(SUBSTITUTE(F$1,"standard",""),"|Float",""),ChapterTable!$1:$1,0),0),
      VLOOKUP($A445-ChapterTable!$P$11,ChapterTable!$1:$1048576,MATCH("최종"&amp;SUBSTITUTE(SUBSTITUTE(F$1,"standard",""),"|Float",""),ChapterTable!$1:$1,0),0)*ChapterTable!$P$14
    ),
  OFFSET(F445,-$B445+IF($L445,1,0),0)*
    (VLOOKUP(SUBSTITUTE(SUBSTITUTE(F$1,"standard",""),"|Float","")&amp;IF(OR($L445=TRUE,$A445=0,MOD($A445,ChapterTable!$R$20)&lt;&gt;0),"","보스")&amp;"인게임누적곱배수",ChapterTable!$R:$S,2,0)^D445
    +VLOOKUP(SUBSTITUTE(SUBSTITUTE(F$1,"standard",""),"|Float","")&amp;IF(OR($L445=TRUE,$A445=0,MOD($A445,ChapterTable!$R$20)&lt;&gt;0),"","보스")&amp;"인게임누적합배수",ChapterTable!$R:$S,2,0)*D445)
  )
  )
  )
)</f>
        <v>1665.87890625</v>
      </c>
      <c r="G445" t="s">
        <v>715</v>
      </c>
      <c r="J445" t="str">
        <f>IF(ISBLANK(I445),"",
IFERROR(VLOOKUP(I445,[1]StringTable!$1:$1048576,MATCH("kor|String",[1]StringTable!$1:$1,0),0),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51"/>
        <v>0.2</v>
      </c>
      <c r="AJ445">
        <f t="shared" si="49"/>
        <v>0.27466666000000001</v>
      </c>
      <c r="AK445">
        <f t="shared" si="50"/>
        <v>1</v>
      </c>
      <c r="AL445">
        <v>0</v>
      </c>
    </row>
    <row r="446" spans="1:38" x14ac:dyDescent="0.3">
      <c r="A446">
        <v>9</v>
      </c>
      <c r="B446">
        <v>49</v>
      </c>
      <c r="C446">
        <f>IF(OR($L446=TRUE,$A446=0,MOD($A446,ChapterTable!$R$20)&lt;&gt;0),
MAX(0,INT(($B446+ChapterTable!$P$26+VLOOKUP(SUBSTITUTE(C$1,"성장단계","")&amp;"단계오프셋",ChapterTable!$R:$S,2,0))/ChapterTable!$P$23)),
MAX(0,INT(($B446+ChapterTable!$R$26+VLOOKUP(SUBSTITUTE(C$1,"성장단계","")&amp;"보스단계오프셋",ChapterTable!$R:$S,2,0))/ChapterTable!$R$23)))</f>
        <v>5</v>
      </c>
      <c r="D446">
        <f>IF(OR($L446=TRUE,$A446=0,MOD($A446,ChapterTable!$R$20)&lt;&gt;0),
MAX(0,INT(($B446+ChapterTable!$P$26+VLOOKUP(SUBSTITUTE(D$1,"성장단계","")&amp;"단계오프셋",ChapterTable!$R:$S,2,0))/ChapterTable!$P$23)),
MAX(0,INT(($B446+ChapterTable!$R$26+VLOOKUP(SUBSTITUTE(D$1,"성장단계","")&amp;"보스단계오프셋",ChapterTable!$R:$S,2,0))/ChapterTable!$R$23)))</f>
        <v>4</v>
      </c>
      <c r="E446" s="1">
        <f ca="1">IF(AND($A446=0,$B446=1),
    VLOOKUP(1,ChapterTable!$1:$1048576,MATCH("최종"&amp;SUBSTITUTE(SUBSTITUTE(E$1,"standard",""),"|Float",""),ChapterTable!$1:$1,0),0)*ChapterTable!$P$17,
  IF(AND($A446=0,$B446=0),
    E447,
  IF($B446=0,
    VLOOKUP($A446,ChapterTable!$1:$1048576,MATCH("최종"&amp;SUBSTITUTE(SUBSTITUTE(E$1,"standard",""),"|Float",""),ChapterTable!$1:$1,0),0),
  IF($B446=1,
    IF($L446=FALSE,
      VLOOKUP($A446,ChapterTable!$1:$1048576,MATCH("최종"&amp;SUBSTITUTE(SUBSTITUTE(E$1,"standard",""),"|Float",""),ChapterTable!$1:$1,0),0),
      VLOOKUP($A446-ChapterTable!$P$11,ChapterTable!$1:$1048576,MATCH("최종"&amp;SUBSTITUTE(SUBSTITUTE(E$1,"standard",""),"|Float",""),ChapterTable!$1:$1,0),0)*ChapterTable!$P$14
    ),
  OFFSET(E446,-$B446+IF($L446,1,0),0)*IF($B446&gt;OFFSET($B446,1,0),ChapterTable!$R$17,1)*
    (VLOOKUP(SUBSTITUTE(SUBSTITUTE(E$1,"standard",""),"|Float","")&amp;IF(OR($L446=TRUE,$A446=0,MOD($A446,ChapterTable!$R$20)&lt;&gt;0),"","보스")&amp;"인게임누적곱배수",ChapterTable!$R:$S,2,0)^C446
    +VLOOKUP(SUBSTITUTE(SUBSTITUTE(E$1,"standard",""),"|Float","")&amp;IF(OR($L446=TRUE,$A446=0,MOD($A446,ChapterTable!$R$20)&lt;&gt;0),"","보스")&amp;"인게임누적합배수",ChapterTable!$R:$S,2,0)*C446)
  )
  )
  )
)</f>
        <v>6150.9375</v>
      </c>
      <c r="F446" s="1">
        <f ca="1">IF(AND($A446=0,$B446=1),
    VLOOKUP(1,ChapterTable!$1:$1048576,MATCH("최종"&amp;SUBSTITUTE(SUBSTITUTE(F$1,"standard",""),"|Float",""),ChapterTable!$1:$1,0),0)*ChapterTable!$P$17,
  IF(AND($A446=0,$B446=0),
    F447,
  IF($B446=0,
    VLOOKUP($A446,ChapterTable!$1:$1048576,MATCH("최종"&amp;SUBSTITUTE(SUBSTITUTE(F$1,"standard",""),"|Float",""),ChapterTable!$1:$1,0),0),
  IF($B446=1,
    IF($L446=FALSE,
      VLOOKUP($A446,ChapterTable!$1:$1048576,MATCH("최종"&amp;SUBSTITUTE(SUBSTITUTE(F$1,"standard",""),"|Float",""),ChapterTable!$1:$1,0),0),
      VLOOKUP($A446-ChapterTable!$P$11,ChapterTable!$1:$1048576,MATCH("최종"&amp;SUBSTITUTE(SUBSTITUTE(F$1,"standard",""),"|Float",""),ChapterTable!$1:$1,0),0)*ChapterTable!$P$14
    ),
  OFFSET(F446,-$B446+IF($L446,1,0),0)*
    (VLOOKUP(SUBSTITUTE(SUBSTITUTE(F$1,"standard",""),"|Float","")&amp;IF(OR($L446=TRUE,$A446=0,MOD($A446,ChapterTable!$R$20)&lt;&gt;0),"","보스")&amp;"인게임누적곱배수",ChapterTable!$R:$S,2,0)^D446
    +VLOOKUP(SUBSTITUTE(SUBSTITUTE(F$1,"standard",""),"|Float","")&amp;IF(OR($L446=TRUE,$A446=0,MOD($A446,ChapterTable!$R$20)&lt;&gt;0),"","보스")&amp;"인게임누적합배수",ChapterTable!$R:$S,2,0)*D446)
  )
  )
  )
)</f>
        <v>1665.87890625</v>
      </c>
      <c r="G446" t="s">
        <v>715</v>
      </c>
      <c r="J446" t="str">
        <f>IF(ISBLANK(I446),"",
IFERROR(VLOOKUP(I446,[1]StringTable!$1:$1048576,MATCH("kor|String",[1]StringTable!$1:$1,0),0),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51"/>
        <v>0.2</v>
      </c>
      <c r="AJ446">
        <f t="shared" si="49"/>
        <v>0.27466666000000001</v>
      </c>
      <c r="AK446">
        <f t="shared" si="50"/>
        <v>1</v>
      </c>
      <c r="AL446">
        <v>0</v>
      </c>
    </row>
    <row r="447" spans="1:38" x14ac:dyDescent="0.3">
      <c r="A447">
        <v>9</v>
      </c>
      <c r="B447">
        <v>50</v>
      </c>
      <c r="C447">
        <f>IF(OR($L447=TRUE,$A447=0,MOD($A447,ChapterTable!$R$20)&lt;&gt;0),
MAX(0,INT(($B447+ChapterTable!$P$26+VLOOKUP(SUBSTITUTE(C$1,"성장단계","")&amp;"단계오프셋",ChapterTable!$R:$S,2,0))/ChapterTable!$P$23)),
MAX(0,INT(($B447+ChapterTable!$R$26+VLOOKUP(SUBSTITUTE(C$1,"성장단계","")&amp;"보스단계오프셋",ChapterTable!$R:$S,2,0))/ChapterTable!$R$23)))</f>
        <v>5</v>
      </c>
      <c r="D447">
        <f>IF(OR($L447=TRUE,$A447=0,MOD($A447,ChapterTable!$R$20)&lt;&gt;0),
MAX(0,INT(($B447+ChapterTable!$P$26+VLOOKUP(SUBSTITUTE(D$1,"성장단계","")&amp;"단계오프셋",ChapterTable!$R:$S,2,0))/ChapterTable!$P$23)),
MAX(0,INT(($B447+ChapterTable!$R$26+VLOOKUP(SUBSTITUTE(D$1,"성장단계","")&amp;"보스단계오프셋",ChapterTable!$R:$S,2,0))/ChapterTable!$R$23)))</f>
        <v>4</v>
      </c>
      <c r="E447" s="1">
        <f ca="1">IF(AND($A447=0,$B447=1),
    VLOOKUP(1,ChapterTable!$1:$1048576,MATCH("최종"&amp;SUBSTITUTE(SUBSTITUTE(E$1,"standard",""),"|Float",""),ChapterTable!$1:$1,0),0)*ChapterTable!$P$17,
  IF(AND($A447=0,$B447=0),
    E448,
  IF($B447=0,
    VLOOKUP($A447,ChapterTable!$1:$1048576,MATCH("최종"&amp;SUBSTITUTE(SUBSTITUTE(E$1,"standard",""),"|Float",""),ChapterTable!$1:$1,0),0),
  IF($B447=1,
    IF($L447=FALSE,
      VLOOKUP($A447,ChapterTable!$1:$1048576,MATCH("최종"&amp;SUBSTITUTE(SUBSTITUTE(E$1,"standard",""),"|Float",""),ChapterTable!$1:$1,0),0),
      VLOOKUP($A447-ChapterTable!$P$11,ChapterTable!$1:$1048576,MATCH("최종"&amp;SUBSTITUTE(SUBSTITUTE(E$1,"standard",""),"|Float",""),ChapterTable!$1:$1,0),0)*ChapterTable!$P$14
    ),
  OFFSET(E447,-$B447+IF($L447,1,0),0)*IF($B447&gt;OFFSET($B447,1,0),ChapterTable!$R$17,1)*
    (VLOOKUP(SUBSTITUTE(SUBSTITUTE(E$1,"standard",""),"|Float","")&amp;IF(OR($L447=TRUE,$A447=0,MOD($A447,ChapterTable!$R$20)&lt;&gt;0),"","보스")&amp;"인게임누적곱배수",ChapterTable!$R:$S,2,0)^C447
    +VLOOKUP(SUBSTITUTE(SUBSTITUTE(E$1,"standard",""),"|Float","")&amp;IF(OR($L447=TRUE,$A447=0,MOD($A447,ChapterTable!$R$20)&lt;&gt;0),"","보스")&amp;"인게임누적합배수",ChapterTable!$R:$S,2,0)*C447)
  )
  )
  )
)</f>
        <v>7996.21875</v>
      </c>
      <c r="F447" s="1">
        <f ca="1">IF(AND($A447=0,$B447=1),
    VLOOKUP(1,ChapterTable!$1:$1048576,MATCH("최종"&amp;SUBSTITUTE(SUBSTITUTE(F$1,"standard",""),"|Float",""),ChapterTable!$1:$1,0),0)*ChapterTable!$P$17,
  IF(AND($A447=0,$B447=0),
    F448,
  IF($B447=0,
    VLOOKUP($A447,ChapterTable!$1:$1048576,MATCH("최종"&amp;SUBSTITUTE(SUBSTITUTE(F$1,"standard",""),"|Float",""),ChapterTable!$1:$1,0),0),
  IF($B447=1,
    IF($L447=FALSE,
      VLOOKUP($A447,ChapterTable!$1:$1048576,MATCH("최종"&amp;SUBSTITUTE(SUBSTITUTE(F$1,"standard",""),"|Float",""),ChapterTable!$1:$1,0),0),
      VLOOKUP($A447-ChapterTable!$P$11,ChapterTable!$1:$1048576,MATCH("최종"&amp;SUBSTITUTE(SUBSTITUTE(F$1,"standard",""),"|Float",""),ChapterTable!$1:$1,0),0)*ChapterTable!$P$14
    ),
  OFFSET(F447,-$B447+IF($L447,1,0),0)*
    (VLOOKUP(SUBSTITUTE(SUBSTITUTE(F$1,"standard",""),"|Float","")&amp;IF(OR($L447=TRUE,$A447=0,MOD($A447,ChapterTable!$R$20)&lt;&gt;0),"","보스")&amp;"인게임누적곱배수",ChapterTable!$R:$S,2,0)^D447
    +VLOOKUP(SUBSTITUTE(SUBSTITUTE(F$1,"standard",""),"|Float","")&amp;IF(OR($L447=TRUE,$A447=0,MOD($A447,ChapterTable!$R$20)&lt;&gt;0),"","보스")&amp;"인게임누적합배수",ChapterTable!$R:$S,2,0)*D447)
  )
  )
  )
)</f>
        <v>1665.87890625</v>
      </c>
      <c r="G447" t="s">
        <v>715</v>
      </c>
      <c r="J447" t="str">
        <f>IF(ISBLANK(I447),"",
IFERROR(VLOOKUP(I447,[1]StringTable!$1:$1048576,MATCH("kor|String",[1]StringTable!$1:$1,0),0),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51"/>
        <v>0.2</v>
      </c>
      <c r="AJ447">
        <f t="shared" si="49"/>
        <v>1</v>
      </c>
      <c r="AK447">
        <f t="shared" si="50"/>
        <v>1</v>
      </c>
      <c r="AL447">
        <v>0</v>
      </c>
    </row>
    <row r="448" spans="1:38" x14ac:dyDescent="0.3">
      <c r="A448">
        <v>10</v>
      </c>
      <c r="B448">
        <v>0</v>
      </c>
      <c r="C448">
        <f>IF(OR($L448=TRUE,$A448=0,MOD($A448,ChapterTable!$R$20)&lt;&gt;0),
MAX(0,INT(($B448+ChapterTable!$P$26+VLOOKUP(SUBSTITUTE(C$1,"성장단계","")&amp;"단계오프셋",ChapterTable!$R:$S,2,0))/ChapterTable!$P$23)),
MAX(0,INT(($B448+ChapterTable!$R$26+VLOOKUP(SUBSTITUTE(C$1,"성장단계","")&amp;"보스단계오프셋",ChapterTable!$R:$S,2,0))/ChapterTable!$R$23)))</f>
        <v>0</v>
      </c>
      <c r="D448">
        <f>IF(OR($L448=TRUE,$A448=0,MOD($A448,ChapterTable!$R$20)&lt;&gt;0),
MAX(0,INT(($B448+ChapterTable!$P$26+VLOOKUP(SUBSTITUTE(D$1,"성장단계","")&amp;"단계오프셋",ChapterTable!$R:$S,2,0))/ChapterTable!$P$23)),
MAX(0,INT(($B448+ChapterTable!$R$26+VLOOKUP(SUBSTITUTE(D$1,"성장단계","")&amp;"보스단계오프셋",ChapterTable!$R:$S,2,0))/ChapterTable!$R$23)))</f>
        <v>0</v>
      </c>
      <c r="E448" s="1">
        <f ca="1">IF(AND($A448=0,$B448=1),
    VLOOKUP(1,ChapterTable!$1:$1048576,MATCH("최종"&amp;SUBSTITUTE(SUBSTITUTE(E$1,"standard",""),"|Float",""),ChapterTable!$1:$1,0),0)*ChapterTable!$P$17,
  IF(AND($A448=0,$B448=0),
    E449,
  IF($B448=0,
    VLOOKUP($A448,ChapterTable!$1:$1048576,MATCH("최종"&amp;SUBSTITUTE(SUBSTITUTE(E$1,"standard",""),"|Float",""),ChapterTable!$1:$1,0),0),
  IF($B448=1,
    IF($L448=FALSE,
      VLOOKUP($A448,ChapterTable!$1:$1048576,MATCH("최종"&amp;SUBSTITUTE(SUBSTITUTE(E$1,"standard",""),"|Float",""),ChapterTable!$1:$1,0),0),
      VLOOKUP($A448-ChapterTable!$P$11,ChapterTable!$1:$1048576,MATCH("최종"&amp;SUBSTITUTE(SUBSTITUTE(E$1,"standard",""),"|Float",""),ChapterTable!$1:$1,0),0)*ChapterTable!$P$14
    ),
  OFFSET(E448,-$B448+IF($L448,1,0),0)*IF($B448&gt;OFFSET($B448,1,0),ChapterTable!$R$17,1)*
    (VLOOKUP(SUBSTITUTE(SUBSTITUTE(E$1,"standard",""),"|Float","")&amp;IF(OR($L448=TRUE,$A448=0,MOD($A448,ChapterTable!$R$20)&lt;&gt;0),"","보스")&amp;"인게임누적곱배수",ChapterTable!$R:$S,2,0)^C448
    +VLOOKUP(SUBSTITUTE(SUBSTITUTE(E$1,"standard",""),"|Float","")&amp;IF(OR($L448=TRUE,$A448=0,MOD($A448,ChapterTable!$R$20)&lt;&gt;0),"","보스")&amp;"인게임누적합배수",ChapterTable!$R:$S,2,0)*C448)
  )
  )
  )
)</f>
        <v>4613.203125</v>
      </c>
      <c r="F448" s="1">
        <f ca="1">IF(AND($A448=0,$B448=1),
    VLOOKUP(1,ChapterTable!$1:$1048576,MATCH("최종"&amp;SUBSTITUTE(SUBSTITUTE(F$1,"standard",""),"|Float",""),ChapterTable!$1:$1,0),0)*ChapterTable!$P$17,
  IF(AND($A448=0,$B448=0),
    F449,
  IF($B448=0,
    VLOOKUP($A448,ChapterTable!$1:$1048576,MATCH("최종"&amp;SUBSTITUTE(SUBSTITUTE(F$1,"standard",""),"|Float",""),ChapterTable!$1:$1,0),0),
  IF($B448=1,
    IF($L448=FALSE,
      VLOOKUP($A448,ChapterTable!$1:$1048576,MATCH("최종"&amp;SUBSTITUTE(SUBSTITUTE(F$1,"standard",""),"|Float",""),ChapterTable!$1:$1,0),0),
      VLOOKUP($A448-ChapterTable!$P$11,ChapterTable!$1:$1048576,MATCH("최종"&amp;SUBSTITUTE(SUBSTITUTE(F$1,"standard",""),"|Float",""),ChapterTable!$1:$1,0),0)*ChapterTable!$P$14
    ),
  OFFSET(F448,-$B448+IF($L448,1,0),0)*
    (VLOOKUP(SUBSTITUTE(SUBSTITUTE(F$1,"standard",""),"|Float","")&amp;IF(OR($L448=TRUE,$A448=0,MOD($A448,ChapterTable!$R$20)&lt;&gt;0),"","보스")&amp;"인게임누적곱배수",ChapterTable!$R:$S,2,0)^D448
    +VLOOKUP(SUBSTITUTE(SUBSTITUTE(F$1,"standard",""),"|Float","")&amp;IF(OR($L448=TRUE,$A448=0,MOD($A448,ChapterTable!$R$20)&lt;&gt;0),"","보스")&amp;"인게임누적합배수",ChapterTable!$R:$S,2,0)*D448)
  )
  )
  )
)</f>
        <v>1922.16796875</v>
      </c>
      <c r="G448" t="s">
        <v>715</v>
      </c>
      <c r="J448" t="str">
        <f>IF(ISBLANK(I448),"",
IFERROR(VLOOKUP(I448,[1]StringTable!$1:$1048576,MATCH("kor|String",[1]StringTable!$1:$1,0),0),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51"/>
        <v>0</v>
      </c>
      <c r="AJ448">
        <f t="shared" si="49"/>
        <v>0</v>
      </c>
      <c r="AK448">
        <f t="shared" si="50"/>
        <v>0</v>
      </c>
      <c r="AL448">
        <v>0</v>
      </c>
    </row>
    <row r="449" spans="1:38" x14ac:dyDescent="0.3">
      <c r="A449">
        <v>10</v>
      </c>
      <c r="B449">
        <v>1</v>
      </c>
      <c r="C449">
        <f>IF(OR($L449=TRUE,$A449=0,MOD($A449,ChapterTable!$R$20)&lt;&gt;0),
MAX(0,INT(($B449+ChapterTable!$P$26+VLOOKUP(SUBSTITUTE(C$1,"성장단계","")&amp;"단계오프셋",ChapterTable!$R:$S,2,0))/ChapterTable!$P$23)),
MAX(0,INT(($B449+ChapterTable!$R$26+VLOOKUP(SUBSTITUTE(C$1,"성장단계","")&amp;"보스단계오프셋",ChapterTable!$R:$S,2,0))/ChapterTable!$R$23)))</f>
        <v>0</v>
      </c>
      <c r="D449">
        <f>IF(OR($L449=TRUE,$A449=0,MOD($A449,ChapterTable!$R$20)&lt;&gt;0),
MAX(0,INT(($B449+ChapterTable!$P$26+VLOOKUP(SUBSTITUTE(D$1,"성장단계","")&amp;"단계오프셋",ChapterTable!$R:$S,2,0))/ChapterTable!$P$23)),
MAX(0,INT(($B449+ChapterTable!$R$26+VLOOKUP(SUBSTITUTE(D$1,"성장단계","")&amp;"보스단계오프셋",ChapterTable!$R:$S,2,0))/ChapterTable!$R$23)))</f>
        <v>0</v>
      </c>
      <c r="E449" s="1">
        <f ca="1">IF(AND($A449=0,$B449=1),
    VLOOKUP(1,ChapterTable!$1:$1048576,MATCH("최종"&amp;SUBSTITUTE(SUBSTITUTE(E$1,"standard",""),"|Float",""),ChapterTable!$1:$1,0),0)*ChapterTable!$P$17,
  IF(AND($A449=0,$B449=0),
    E450,
  IF($B449=0,
    VLOOKUP($A449,ChapterTable!$1:$1048576,MATCH("최종"&amp;SUBSTITUTE(SUBSTITUTE(E$1,"standard",""),"|Float",""),ChapterTable!$1:$1,0),0),
  IF($B449=1,
    IF($L449=FALSE,
      VLOOKUP($A449,ChapterTable!$1:$1048576,MATCH("최종"&amp;SUBSTITUTE(SUBSTITUTE(E$1,"standard",""),"|Float",""),ChapterTable!$1:$1,0),0),
      VLOOKUP($A449-ChapterTable!$P$11,ChapterTable!$1:$1048576,MATCH("최종"&amp;SUBSTITUTE(SUBSTITUTE(E$1,"standard",""),"|Float",""),ChapterTable!$1:$1,0),0)*ChapterTable!$P$14
    ),
  OFFSET(E449,-$B449+IF($L449,1,0),0)*IF($B449&gt;OFFSET($B449,1,0),ChapterTable!$R$17,1)*
    (VLOOKUP(SUBSTITUTE(SUBSTITUTE(E$1,"standard",""),"|Float","")&amp;IF(OR($L449=TRUE,$A449=0,MOD($A449,ChapterTable!$R$20)&lt;&gt;0),"","보스")&amp;"인게임누적곱배수",ChapterTable!$R:$S,2,0)^C449
    +VLOOKUP(SUBSTITUTE(SUBSTITUTE(E$1,"standard",""),"|Float","")&amp;IF(OR($L449=TRUE,$A449=0,MOD($A449,ChapterTable!$R$20)&lt;&gt;0),"","보스")&amp;"인게임누적합배수",ChapterTable!$R:$S,2,0)*C449)
  )
  )
  )
)</f>
        <v>4613.203125</v>
      </c>
      <c r="F449" s="1">
        <f ca="1">IF(AND($A449=0,$B449=1),
    VLOOKUP(1,ChapterTable!$1:$1048576,MATCH("최종"&amp;SUBSTITUTE(SUBSTITUTE(F$1,"standard",""),"|Float",""),ChapterTable!$1:$1,0),0)*ChapterTable!$P$17,
  IF(AND($A449=0,$B449=0),
    F450,
  IF($B449=0,
    VLOOKUP($A449,ChapterTable!$1:$1048576,MATCH("최종"&amp;SUBSTITUTE(SUBSTITUTE(F$1,"standard",""),"|Float",""),ChapterTable!$1:$1,0),0),
  IF($B449=1,
    IF($L449=FALSE,
      VLOOKUP($A449,ChapterTable!$1:$1048576,MATCH("최종"&amp;SUBSTITUTE(SUBSTITUTE(F$1,"standard",""),"|Float",""),ChapterTable!$1:$1,0),0),
      VLOOKUP($A449-ChapterTable!$P$11,ChapterTable!$1:$1048576,MATCH("최종"&amp;SUBSTITUTE(SUBSTITUTE(F$1,"standard",""),"|Float",""),ChapterTable!$1:$1,0),0)*ChapterTable!$P$14
    ),
  OFFSET(F449,-$B449+IF($L449,1,0),0)*
    (VLOOKUP(SUBSTITUTE(SUBSTITUTE(F$1,"standard",""),"|Float","")&amp;IF(OR($L449=TRUE,$A449=0,MOD($A449,ChapterTable!$R$20)&lt;&gt;0),"","보스")&amp;"인게임누적곱배수",ChapterTable!$R:$S,2,0)^D449
    +VLOOKUP(SUBSTITUTE(SUBSTITUTE(F$1,"standard",""),"|Float","")&amp;IF(OR($L449=TRUE,$A449=0,MOD($A449,ChapterTable!$R$20)&lt;&gt;0),"","보스")&amp;"인게임누적합배수",ChapterTable!$R:$S,2,0)*D449)
  )
  )
  )
)</f>
        <v>1922.16796875</v>
      </c>
      <c r="G449" t="s">
        <v>715</v>
      </c>
      <c r="H449" t="s">
        <v>245</v>
      </c>
      <c r="I449" t="s">
        <v>151</v>
      </c>
      <c r="J449" t="str">
        <f>IF(ISBLANK(I449),"",
IFERROR(VLOOKUP(I449,[1]StringTable!$1:$1048576,MATCH("kor|String",[1]StringTable!$1:$1,0),0),
"스트링없음"))</f>
        <v>&lt;color=#FF0000&gt;{0}&lt;/color&gt;, &lt;color=#FF0000&gt;{1}&lt;/color&gt;, &lt;color=#FF0000&gt;{2}&lt;/color&gt;, &lt;color=#FF0000&gt;{3}&lt;/color&gt; 계열 중 &lt;color=#FF0000&gt;{4} 계열&lt;/color&gt; 캐릭터의 &lt;color=#FF0000&gt;대미지 피해 {5}배&lt;/color&gt;</v>
      </c>
      <c r="K449" t="s">
        <v>150</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51"/>
        <v>1</v>
      </c>
      <c r="AJ449">
        <f t="shared" si="49"/>
        <v>1</v>
      </c>
      <c r="AK449">
        <f t="shared" si="50"/>
        <v>1</v>
      </c>
      <c r="AL449">
        <v>0</v>
      </c>
    </row>
    <row r="450" spans="1:38" x14ac:dyDescent="0.3">
      <c r="A450">
        <v>10</v>
      </c>
      <c r="B450">
        <v>2</v>
      </c>
      <c r="C450">
        <f>IF(OR($L450=TRUE,$A450=0,MOD($A450,ChapterTable!$R$20)&lt;&gt;0),
MAX(0,INT(($B450+ChapterTable!$P$26+VLOOKUP(SUBSTITUTE(C$1,"성장단계","")&amp;"단계오프셋",ChapterTable!$R:$S,2,0))/ChapterTable!$P$23)),
MAX(0,INT(($B450+ChapterTable!$R$26+VLOOKUP(SUBSTITUTE(C$1,"성장단계","")&amp;"보스단계오프셋",ChapterTable!$R:$S,2,0))/ChapterTable!$R$23)))</f>
        <v>0</v>
      </c>
      <c r="D450">
        <f>IF(OR($L450=TRUE,$A450=0,MOD($A450,ChapterTable!$R$20)&lt;&gt;0),
MAX(0,INT(($B450+ChapterTable!$P$26+VLOOKUP(SUBSTITUTE(D$1,"성장단계","")&amp;"단계오프셋",ChapterTable!$R:$S,2,0))/ChapterTable!$P$23)),
MAX(0,INT(($B450+ChapterTable!$R$26+VLOOKUP(SUBSTITUTE(D$1,"성장단계","")&amp;"보스단계오프셋",ChapterTable!$R:$S,2,0))/ChapterTable!$R$23)))</f>
        <v>0</v>
      </c>
      <c r="E450" s="1">
        <f ca="1">IF(AND($A450=0,$B450=1),
    VLOOKUP(1,ChapterTable!$1:$1048576,MATCH("최종"&amp;SUBSTITUTE(SUBSTITUTE(E$1,"standard",""),"|Float",""),ChapterTable!$1:$1,0),0)*ChapterTable!$P$17,
  IF(AND($A450=0,$B450=0),
    E451,
  IF($B450=0,
    VLOOKUP($A450,ChapterTable!$1:$1048576,MATCH("최종"&amp;SUBSTITUTE(SUBSTITUTE(E$1,"standard",""),"|Float",""),ChapterTable!$1:$1,0),0),
  IF($B450=1,
    IF($L450=FALSE,
      VLOOKUP($A450,ChapterTable!$1:$1048576,MATCH("최종"&amp;SUBSTITUTE(SUBSTITUTE(E$1,"standard",""),"|Float",""),ChapterTable!$1:$1,0),0),
      VLOOKUP($A450-ChapterTable!$P$11,ChapterTable!$1:$1048576,MATCH("최종"&amp;SUBSTITUTE(SUBSTITUTE(E$1,"standard",""),"|Float",""),ChapterTable!$1:$1,0),0)*ChapterTable!$P$14
    ),
  OFFSET(E450,-$B450+IF($L450,1,0),0)*IF($B450&gt;OFFSET($B450,1,0),ChapterTable!$R$17,1)*
    (VLOOKUP(SUBSTITUTE(SUBSTITUTE(E$1,"standard",""),"|Float","")&amp;IF(OR($L450=TRUE,$A450=0,MOD($A450,ChapterTable!$R$20)&lt;&gt;0),"","보스")&amp;"인게임누적곱배수",ChapterTable!$R:$S,2,0)^C450
    +VLOOKUP(SUBSTITUTE(SUBSTITUTE(E$1,"standard",""),"|Float","")&amp;IF(OR($L450=TRUE,$A450=0,MOD($A450,ChapterTable!$R$20)&lt;&gt;0),"","보스")&amp;"인게임누적합배수",ChapterTable!$R:$S,2,0)*C450)
  )
  )
  )
)</f>
        <v>4613.203125</v>
      </c>
      <c r="F450" s="1">
        <f ca="1">IF(AND($A450=0,$B450=1),
    VLOOKUP(1,ChapterTable!$1:$1048576,MATCH("최종"&amp;SUBSTITUTE(SUBSTITUTE(F$1,"standard",""),"|Float",""),ChapterTable!$1:$1,0),0)*ChapterTable!$P$17,
  IF(AND($A450=0,$B450=0),
    F451,
  IF($B450=0,
    VLOOKUP($A450,ChapterTable!$1:$1048576,MATCH("최종"&amp;SUBSTITUTE(SUBSTITUTE(F$1,"standard",""),"|Float",""),ChapterTable!$1:$1,0),0),
  IF($B450=1,
    IF($L450=FALSE,
      VLOOKUP($A450,ChapterTable!$1:$1048576,MATCH("최종"&amp;SUBSTITUTE(SUBSTITUTE(F$1,"standard",""),"|Float",""),ChapterTable!$1:$1,0),0),
      VLOOKUP($A450-ChapterTable!$P$11,ChapterTable!$1:$1048576,MATCH("최종"&amp;SUBSTITUTE(SUBSTITUTE(F$1,"standard",""),"|Float",""),ChapterTable!$1:$1,0),0)*ChapterTable!$P$14
    ),
  OFFSET(F450,-$B450+IF($L450,1,0),0)*
    (VLOOKUP(SUBSTITUTE(SUBSTITUTE(F$1,"standard",""),"|Float","")&amp;IF(OR($L450=TRUE,$A450=0,MOD($A450,ChapterTable!$R$20)&lt;&gt;0),"","보스")&amp;"인게임누적곱배수",ChapterTable!$R:$S,2,0)^D450
    +VLOOKUP(SUBSTITUTE(SUBSTITUTE(F$1,"standard",""),"|Float","")&amp;IF(OR($L450=TRUE,$A450=0,MOD($A450,ChapterTable!$R$20)&lt;&gt;0),"","보스")&amp;"인게임누적합배수",ChapterTable!$R:$S,2,0)*D450)
  )
  )
  )
)</f>
        <v>1922.16796875</v>
      </c>
      <c r="G450" t="s">
        <v>715</v>
      </c>
      <c r="J450" t="str">
        <f>IF(ISBLANK(I450),"",
IFERROR(VLOOKUP(I450,[1]StringTable!$1:$1048576,MATCH("kor|String",[1]StringTable!$1:$1,0),0),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51"/>
        <v>1</v>
      </c>
      <c r="AJ450">
        <f t="shared" si="49"/>
        <v>1</v>
      </c>
      <c r="AK450">
        <f t="shared" si="50"/>
        <v>1</v>
      </c>
      <c r="AL450">
        <v>0</v>
      </c>
    </row>
    <row r="451" spans="1:38" x14ac:dyDescent="0.3">
      <c r="A451">
        <v>10</v>
      </c>
      <c r="B451">
        <v>3</v>
      </c>
      <c r="C451">
        <f>IF(OR($L451=TRUE,$A451=0,MOD($A451,ChapterTable!$R$20)&lt;&gt;0),
MAX(0,INT(($B451+ChapterTable!$P$26+VLOOKUP(SUBSTITUTE(C$1,"성장단계","")&amp;"단계오프셋",ChapterTable!$R:$S,2,0))/ChapterTable!$P$23)),
MAX(0,INT(($B451+ChapterTable!$R$26+VLOOKUP(SUBSTITUTE(C$1,"성장단계","")&amp;"보스단계오프셋",ChapterTable!$R:$S,2,0))/ChapterTable!$R$23)))</f>
        <v>0</v>
      </c>
      <c r="D451">
        <f>IF(OR($L451=TRUE,$A451=0,MOD($A451,ChapterTable!$R$20)&lt;&gt;0),
MAX(0,INT(($B451+ChapterTable!$P$26+VLOOKUP(SUBSTITUTE(D$1,"성장단계","")&amp;"단계오프셋",ChapterTable!$R:$S,2,0))/ChapterTable!$P$23)),
MAX(0,INT(($B451+ChapterTable!$R$26+VLOOKUP(SUBSTITUTE(D$1,"성장단계","")&amp;"보스단계오프셋",ChapterTable!$R:$S,2,0))/ChapterTable!$R$23)))</f>
        <v>0</v>
      </c>
      <c r="E451" s="1">
        <f ca="1">IF(AND($A451=0,$B451=1),
    VLOOKUP(1,ChapterTable!$1:$1048576,MATCH("최종"&amp;SUBSTITUTE(SUBSTITUTE(E$1,"standard",""),"|Float",""),ChapterTable!$1:$1,0),0)*ChapterTable!$P$17,
  IF(AND($A451=0,$B451=0),
    E452,
  IF($B451=0,
    VLOOKUP($A451,ChapterTable!$1:$1048576,MATCH("최종"&amp;SUBSTITUTE(SUBSTITUTE(E$1,"standard",""),"|Float",""),ChapterTable!$1:$1,0),0),
  IF($B451=1,
    IF($L451=FALSE,
      VLOOKUP($A451,ChapterTable!$1:$1048576,MATCH("최종"&amp;SUBSTITUTE(SUBSTITUTE(E$1,"standard",""),"|Float",""),ChapterTable!$1:$1,0),0),
      VLOOKUP($A451-ChapterTable!$P$11,ChapterTable!$1:$1048576,MATCH("최종"&amp;SUBSTITUTE(SUBSTITUTE(E$1,"standard",""),"|Float",""),ChapterTable!$1:$1,0),0)*ChapterTable!$P$14
    ),
  OFFSET(E451,-$B451+IF($L451,1,0),0)*IF($B451&gt;OFFSET($B451,1,0),ChapterTable!$R$17,1)*
    (VLOOKUP(SUBSTITUTE(SUBSTITUTE(E$1,"standard",""),"|Float","")&amp;IF(OR($L451=TRUE,$A451=0,MOD($A451,ChapterTable!$R$20)&lt;&gt;0),"","보스")&amp;"인게임누적곱배수",ChapterTable!$R:$S,2,0)^C451
    +VLOOKUP(SUBSTITUTE(SUBSTITUTE(E$1,"standard",""),"|Float","")&amp;IF(OR($L451=TRUE,$A451=0,MOD($A451,ChapterTable!$R$20)&lt;&gt;0),"","보스")&amp;"인게임누적합배수",ChapterTable!$R:$S,2,0)*C451)
  )
  )
  )
)</f>
        <v>4613.203125</v>
      </c>
      <c r="F451" s="1">
        <f ca="1">IF(AND($A451=0,$B451=1),
    VLOOKUP(1,ChapterTable!$1:$1048576,MATCH("최종"&amp;SUBSTITUTE(SUBSTITUTE(F$1,"standard",""),"|Float",""),ChapterTable!$1:$1,0),0)*ChapterTable!$P$17,
  IF(AND($A451=0,$B451=0),
    F452,
  IF($B451=0,
    VLOOKUP($A451,ChapterTable!$1:$1048576,MATCH("최종"&amp;SUBSTITUTE(SUBSTITUTE(F$1,"standard",""),"|Float",""),ChapterTable!$1:$1,0),0),
  IF($B451=1,
    IF($L451=FALSE,
      VLOOKUP($A451,ChapterTable!$1:$1048576,MATCH("최종"&amp;SUBSTITUTE(SUBSTITUTE(F$1,"standard",""),"|Float",""),ChapterTable!$1:$1,0),0),
      VLOOKUP($A451-ChapterTable!$P$11,ChapterTable!$1:$1048576,MATCH("최종"&amp;SUBSTITUTE(SUBSTITUTE(F$1,"standard",""),"|Float",""),ChapterTable!$1:$1,0),0)*ChapterTable!$P$14
    ),
  OFFSET(F451,-$B451+IF($L451,1,0),0)*
    (VLOOKUP(SUBSTITUTE(SUBSTITUTE(F$1,"standard",""),"|Float","")&amp;IF(OR($L451=TRUE,$A451=0,MOD($A451,ChapterTable!$R$20)&lt;&gt;0),"","보스")&amp;"인게임누적곱배수",ChapterTable!$R:$S,2,0)^D451
    +VLOOKUP(SUBSTITUTE(SUBSTITUTE(F$1,"standard",""),"|Float","")&amp;IF(OR($L451=TRUE,$A451=0,MOD($A451,ChapterTable!$R$20)&lt;&gt;0),"","보스")&amp;"인게임누적합배수",ChapterTable!$R:$S,2,0)*D451)
  )
  )
  )
)</f>
        <v>1922.16796875</v>
      </c>
      <c r="G451" t="s">
        <v>715</v>
      </c>
      <c r="J451" t="str">
        <f>IF(ISBLANK(I451),"",
IFERROR(VLOOKUP(I451,[1]StringTable!$1:$1048576,MATCH("kor|String",[1]StringTable!$1:$1,0),0),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c r="AL451">
        <v>0</v>
      </c>
    </row>
    <row r="452" spans="1:38" x14ac:dyDescent="0.3">
      <c r="A452">
        <v>10</v>
      </c>
      <c r="B452">
        <v>4</v>
      </c>
      <c r="C452">
        <f>IF(OR($L452=TRUE,$A452=0,MOD($A452,ChapterTable!$R$20)&lt;&gt;0),
MAX(0,INT(($B452+ChapterTable!$P$26+VLOOKUP(SUBSTITUTE(C$1,"성장단계","")&amp;"단계오프셋",ChapterTable!$R:$S,2,0))/ChapterTable!$P$23)),
MAX(0,INT(($B452+ChapterTable!$R$26+VLOOKUP(SUBSTITUTE(C$1,"성장단계","")&amp;"보스단계오프셋",ChapterTable!$R:$S,2,0))/ChapterTable!$R$23)))</f>
        <v>0</v>
      </c>
      <c r="D452">
        <f>IF(OR($L452=TRUE,$A452=0,MOD($A452,ChapterTable!$R$20)&lt;&gt;0),
MAX(0,INT(($B452+ChapterTable!$P$26+VLOOKUP(SUBSTITUTE(D$1,"성장단계","")&amp;"단계오프셋",ChapterTable!$R:$S,2,0))/ChapterTable!$P$23)),
MAX(0,INT(($B452+ChapterTable!$R$26+VLOOKUP(SUBSTITUTE(D$1,"성장단계","")&amp;"보스단계오프셋",ChapterTable!$R:$S,2,0))/ChapterTable!$R$23)))</f>
        <v>0</v>
      </c>
      <c r="E452" s="1">
        <f ca="1">IF(AND($A452=0,$B452=1),
    VLOOKUP(1,ChapterTable!$1:$1048576,MATCH("최종"&amp;SUBSTITUTE(SUBSTITUTE(E$1,"standard",""),"|Float",""),ChapterTable!$1:$1,0),0)*ChapterTable!$P$17,
  IF(AND($A452=0,$B452=0),
    E453,
  IF($B452=0,
    VLOOKUP($A452,ChapterTable!$1:$1048576,MATCH("최종"&amp;SUBSTITUTE(SUBSTITUTE(E$1,"standard",""),"|Float",""),ChapterTable!$1:$1,0),0),
  IF($B452=1,
    IF($L452=FALSE,
      VLOOKUP($A452,ChapterTable!$1:$1048576,MATCH("최종"&amp;SUBSTITUTE(SUBSTITUTE(E$1,"standard",""),"|Float",""),ChapterTable!$1:$1,0),0),
      VLOOKUP($A452-ChapterTable!$P$11,ChapterTable!$1:$1048576,MATCH("최종"&amp;SUBSTITUTE(SUBSTITUTE(E$1,"standard",""),"|Float",""),ChapterTable!$1:$1,0),0)*ChapterTable!$P$14
    ),
  OFFSET(E452,-$B452+IF($L452,1,0),0)*IF($B452&gt;OFFSET($B452,1,0),ChapterTable!$R$17,1)*
    (VLOOKUP(SUBSTITUTE(SUBSTITUTE(E$1,"standard",""),"|Float","")&amp;IF(OR($L452=TRUE,$A452=0,MOD($A452,ChapterTable!$R$20)&lt;&gt;0),"","보스")&amp;"인게임누적곱배수",ChapterTable!$R:$S,2,0)^C452
    +VLOOKUP(SUBSTITUTE(SUBSTITUTE(E$1,"standard",""),"|Float","")&amp;IF(OR($L452=TRUE,$A452=0,MOD($A452,ChapterTable!$R$20)&lt;&gt;0),"","보스")&amp;"인게임누적합배수",ChapterTable!$R:$S,2,0)*C452)
  )
  )
  )
)</f>
        <v>4613.203125</v>
      </c>
      <c r="F452" s="1">
        <f ca="1">IF(AND($A452=0,$B452=1),
    VLOOKUP(1,ChapterTable!$1:$1048576,MATCH("최종"&amp;SUBSTITUTE(SUBSTITUTE(F$1,"standard",""),"|Float",""),ChapterTable!$1:$1,0),0)*ChapterTable!$P$17,
  IF(AND($A452=0,$B452=0),
    F453,
  IF($B452=0,
    VLOOKUP($A452,ChapterTable!$1:$1048576,MATCH("최종"&amp;SUBSTITUTE(SUBSTITUTE(F$1,"standard",""),"|Float",""),ChapterTable!$1:$1,0),0),
  IF($B452=1,
    IF($L452=FALSE,
      VLOOKUP($A452,ChapterTable!$1:$1048576,MATCH("최종"&amp;SUBSTITUTE(SUBSTITUTE(F$1,"standard",""),"|Float",""),ChapterTable!$1:$1,0),0),
      VLOOKUP($A452-ChapterTable!$P$11,ChapterTable!$1:$1048576,MATCH("최종"&amp;SUBSTITUTE(SUBSTITUTE(F$1,"standard",""),"|Float",""),ChapterTable!$1:$1,0),0)*ChapterTable!$P$14
    ),
  OFFSET(F452,-$B452+IF($L452,1,0),0)*
    (VLOOKUP(SUBSTITUTE(SUBSTITUTE(F$1,"standard",""),"|Float","")&amp;IF(OR($L452=TRUE,$A452=0,MOD($A452,ChapterTable!$R$20)&lt;&gt;0),"","보스")&amp;"인게임누적곱배수",ChapterTable!$R:$S,2,0)^D452
    +VLOOKUP(SUBSTITUTE(SUBSTITUTE(F$1,"standard",""),"|Float","")&amp;IF(OR($L452=TRUE,$A452=0,MOD($A452,ChapterTable!$R$20)&lt;&gt;0),"","보스")&amp;"인게임누적합배수",ChapterTable!$R:$S,2,0)*D452)
  )
  )
  )
)</f>
        <v>1922.16796875</v>
      </c>
      <c r="G452" t="s">
        <v>715</v>
      </c>
      <c r="J452" t="str">
        <f>IF(ISBLANK(I452),"",
IFERROR(VLOOKUP(I452,[1]StringTable!$1:$1048576,MATCH("kor|String",[1]StringTable!$1:$1,0),0),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58">IF(B452=0,0,1/(INT((B452-1)/10)+1))</f>
        <v>1</v>
      </c>
      <c r="AJ452">
        <f t="shared" si="56"/>
        <v>1</v>
      </c>
      <c r="AK452">
        <f t="shared" si="57"/>
        <v>1</v>
      </c>
      <c r="AL452">
        <v>0</v>
      </c>
    </row>
    <row r="453" spans="1:38" x14ac:dyDescent="0.3">
      <c r="A453">
        <v>10</v>
      </c>
      <c r="B453">
        <v>5</v>
      </c>
      <c r="C453">
        <f>IF(OR($L453=TRUE,$A453=0,MOD($A453,ChapterTable!$R$20)&lt;&gt;0),
MAX(0,INT(($B453+ChapterTable!$P$26+VLOOKUP(SUBSTITUTE(C$1,"성장단계","")&amp;"단계오프셋",ChapterTable!$R:$S,2,0))/ChapterTable!$P$23)),
MAX(0,INT(($B453+ChapterTable!$R$26+VLOOKUP(SUBSTITUTE(C$1,"성장단계","")&amp;"보스단계오프셋",ChapterTable!$R:$S,2,0))/ChapterTable!$R$23)))</f>
        <v>0</v>
      </c>
      <c r="D453">
        <f>IF(OR($L453=TRUE,$A453=0,MOD($A453,ChapterTable!$R$20)&lt;&gt;0),
MAX(0,INT(($B453+ChapterTable!$P$26+VLOOKUP(SUBSTITUTE(D$1,"성장단계","")&amp;"단계오프셋",ChapterTable!$R:$S,2,0))/ChapterTable!$P$23)),
MAX(0,INT(($B453+ChapterTable!$R$26+VLOOKUP(SUBSTITUTE(D$1,"성장단계","")&amp;"보스단계오프셋",ChapterTable!$R:$S,2,0))/ChapterTable!$R$23)))</f>
        <v>0</v>
      </c>
      <c r="E453" s="1">
        <f ca="1">IF(AND($A453=0,$B453=1),
    VLOOKUP(1,ChapterTable!$1:$1048576,MATCH("최종"&amp;SUBSTITUTE(SUBSTITUTE(E$1,"standard",""),"|Float",""),ChapterTable!$1:$1,0),0)*ChapterTable!$P$17,
  IF(AND($A453=0,$B453=0),
    E454,
  IF($B453=0,
    VLOOKUP($A453,ChapterTable!$1:$1048576,MATCH("최종"&amp;SUBSTITUTE(SUBSTITUTE(E$1,"standard",""),"|Float",""),ChapterTable!$1:$1,0),0),
  IF($B453=1,
    IF($L453=FALSE,
      VLOOKUP($A453,ChapterTable!$1:$1048576,MATCH("최종"&amp;SUBSTITUTE(SUBSTITUTE(E$1,"standard",""),"|Float",""),ChapterTable!$1:$1,0),0),
      VLOOKUP($A453-ChapterTable!$P$11,ChapterTable!$1:$1048576,MATCH("최종"&amp;SUBSTITUTE(SUBSTITUTE(E$1,"standard",""),"|Float",""),ChapterTable!$1:$1,0),0)*ChapterTable!$P$14
    ),
  OFFSET(E453,-$B453+IF($L453,1,0),0)*IF($B453&gt;OFFSET($B453,1,0),ChapterTable!$R$17,1)*
    (VLOOKUP(SUBSTITUTE(SUBSTITUTE(E$1,"standard",""),"|Float","")&amp;IF(OR($L453=TRUE,$A453=0,MOD($A453,ChapterTable!$R$20)&lt;&gt;0),"","보스")&amp;"인게임누적곱배수",ChapterTable!$R:$S,2,0)^C453
    +VLOOKUP(SUBSTITUTE(SUBSTITUTE(E$1,"standard",""),"|Float","")&amp;IF(OR($L453=TRUE,$A453=0,MOD($A453,ChapterTable!$R$20)&lt;&gt;0),"","보스")&amp;"인게임누적합배수",ChapterTable!$R:$S,2,0)*C453)
  )
  )
  )
)</f>
        <v>4613.203125</v>
      </c>
      <c r="F453" s="1">
        <f ca="1">IF(AND($A453=0,$B453=1),
    VLOOKUP(1,ChapterTable!$1:$1048576,MATCH("최종"&amp;SUBSTITUTE(SUBSTITUTE(F$1,"standard",""),"|Float",""),ChapterTable!$1:$1,0),0)*ChapterTable!$P$17,
  IF(AND($A453=0,$B453=0),
    F454,
  IF($B453=0,
    VLOOKUP($A453,ChapterTable!$1:$1048576,MATCH("최종"&amp;SUBSTITUTE(SUBSTITUTE(F$1,"standard",""),"|Float",""),ChapterTable!$1:$1,0),0),
  IF($B453=1,
    IF($L453=FALSE,
      VLOOKUP($A453,ChapterTable!$1:$1048576,MATCH("최종"&amp;SUBSTITUTE(SUBSTITUTE(F$1,"standard",""),"|Float",""),ChapterTable!$1:$1,0),0),
      VLOOKUP($A453-ChapterTable!$P$11,ChapterTable!$1:$1048576,MATCH("최종"&amp;SUBSTITUTE(SUBSTITUTE(F$1,"standard",""),"|Float",""),ChapterTable!$1:$1,0),0)*ChapterTable!$P$14
    ),
  OFFSET(F453,-$B453+IF($L453,1,0),0)*
    (VLOOKUP(SUBSTITUTE(SUBSTITUTE(F$1,"standard",""),"|Float","")&amp;IF(OR($L453=TRUE,$A453=0,MOD($A453,ChapterTable!$R$20)&lt;&gt;0),"","보스")&amp;"인게임누적곱배수",ChapterTable!$R:$S,2,0)^D453
    +VLOOKUP(SUBSTITUTE(SUBSTITUTE(F$1,"standard",""),"|Float","")&amp;IF(OR($L453=TRUE,$A453=0,MOD($A453,ChapterTable!$R$20)&lt;&gt;0),"","보스")&amp;"인게임누적합배수",ChapterTable!$R:$S,2,0)*D453)
  )
  )
  )
)</f>
        <v>1922.16796875</v>
      </c>
      <c r="G453" t="s">
        <v>715</v>
      </c>
      <c r="J453" t="str">
        <f>IF(ISBLANK(I453),"",
IFERROR(VLOOKUP(I453,[1]StringTable!$1:$1048576,MATCH("kor|String",[1]StringTable!$1:$1,0),0),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58"/>
        <v>1</v>
      </c>
      <c r="AJ453">
        <f t="shared" si="56"/>
        <v>1</v>
      </c>
      <c r="AK453">
        <f t="shared" si="57"/>
        <v>1</v>
      </c>
      <c r="AL453">
        <v>0</v>
      </c>
    </row>
    <row r="454" spans="1:38" x14ac:dyDescent="0.3">
      <c r="A454">
        <v>10</v>
      </c>
      <c r="B454">
        <v>6</v>
      </c>
      <c r="C454">
        <f>IF(OR($L454=TRUE,$A454=0,MOD($A454,ChapterTable!$R$20)&lt;&gt;0),
MAX(0,INT(($B454+ChapterTable!$P$26+VLOOKUP(SUBSTITUTE(C$1,"성장단계","")&amp;"단계오프셋",ChapterTable!$R:$S,2,0))/ChapterTable!$P$23)),
MAX(0,INT(($B454+ChapterTable!$R$26+VLOOKUP(SUBSTITUTE(C$1,"성장단계","")&amp;"보스단계오프셋",ChapterTable!$R:$S,2,0))/ChapterTable!$R$23)))</f>
        <v>1</v>
      </c>
      <c r="D454">
        <f>IF(OR($L454=TRUE,$A454=0,MOD($A454,ChapterTable!$R$20)&lt;&gt;0),
MAX(0,INT(($B454+ChapterTable!$P$26+VLOOKUP(SUBSTITUTE(D$1,"성장단계","")&amp;"단계오프셋",ChapterTable!$R:$S,2,0))/ChapterTable!$P$23)),
MAX(0,INT(($B454+ChapterTable!$R$26+VLOOKUP(SUBSTITUTE(D$1,"성장단계","")&amp;"보스단계오프셋",ChapterTable!$R:$S,2,0))/ChapterTable!$R$23)))</f>
        <v>0</v>
      </c>
      <c r="E454" s="1">
        <f ca="1">IF(AND($A454=0,$B454=1),
    VLOOKUP(1,ChapterTable!$1:$1048576,MATCH("최종"&amp;SUBSTITUTE(SUBSTITUTE(E$1,"standard",""),"|Float",""),ChapterTable!$1:$1,0),0)*ChapterTable!$P$17,
  IF(AND($A454=0,$B454=0),
    E455,
  IF($B454=0,
    VLOOKUP($A454,ChapterTable!$1:$1048576,MATCH("최종"&amp;SUBSTITUTE(SUBSTITUTE(E$1,"standard",""),"|Float",""),ChapterTable!$1:$1,0),0),
  IF($B454=1,
    IF($L454=FALSE,
      VLOOKUP($A454,ChapterTable!$1:$1048576,MATCH("최종"&amp;SUBSTITUTE(SUBSTITUTE(E$1,"standard",""),"|Float",""),ChapterTable!$1:$1,0),0),
      VLOOKUP($A454-ChapterTable!$P$11,ChapterTable!$1:$1048576,MATCH("최종"&amp;SUBSTITUTE(SUBSTITUTE(E$1,"standard",""),"|Float",""),ChapterTable!$1:$1,0),0)*ChapterTable!$P$14
    ),
  OFFSET(E454,-$B454+IF($L454,1,0),0)*IF($B454&gt;OFFSET($B454,1,0),ChapterTable!$R$17,1)*
    (VLOOKUP(SUBSTITUTE(SUBSTITUTE(E$1,"standard",""),"|Float","")&amp;IF(OR($L454=TRUE,$A454=0,MOD($A454,ChapterTable!$R$20)&lt;&gt;0),"","보스")&amp;"인게임누적곱배수",ChapterTable!$R:$S,2,0)^C454
    +VLOOKUP(SUBSTITUTE(SUBSTITUTE(E$1,"standard",""),"|Float","")&amp;IF(OR($L454=TRUE,$A454=0,MOD($A454,ChapterTable!$R$20)&lt;&gt;0),"","보스")&amp;"인게임누적합배수",ChapterTable!$R:$S,2,0)*C454)
  )
  )
  )
)</f>
        <v>5535.84375</v>
      </c>
      <c r="F454" s="1">
        <f ca="1">IF(AND($A454=0,$B454=1),
    VLOOKUP(1,ChapterTable!$1:$1048576,MATCH("최종"&amp;SUBSTITUTE(SUBSTITUTE(F$1,"standard",""),"|Float",""),ChapterTable!$1:$1,0),0)*ChapterTable!$P$17,
  IF(AND($A454=0,$B454=0),
    F455,
  IF($B454=0,
    VLOOKUP($A454,ChapterTable!$1:$1048576,MATCH("최종"&amp;SUBSTITUTE(SUBSTITUTE(F$1,"standard",""),"|Float",""),ChapterTable!$1:$1,0),0),
  IF($B454=1,
    IF($L454=FALSE,
      VLOOKUP($A454,ChapterTable!$1:$1048576,MATCH("최종"&amp;SUBSTITUTE(SUBSTITUTE(F$1,"standard",""),"|Float",""),ChapterTable!$1:$1,0),0),
      VLOOKUP($A454-ChapterTable!$P$11,ChapterTable!$1:$1048576,MATCH("최종"&amp;SUBSTITUTE(SUBSTITUTE(F$1,"standard",""),"|Float",""),ChapterTable!$1:$1,0),0)*ChapterTable!$P$14
    ),
  OFFSET(F454,-$B454+IF($L454,1,0),0)*
    (VLOOKUP(SUBSTITUTE(SUBSTITUTE(F$1,"standard",""),"|Float","")&amp;IF(OR($L454=TRUE,$A454=0,MOD($A454,ChapterTable!$R$20)&lt;&gt;0),"","보스")&amp;"인게임누적곱배수",ChapterTable!$R:$S,2,0)^D454
    +VLOOKUP(SUBSTITUTE(SUBSTITUTE(F$1,"standard",""),"|Float","")&amp;IF(OR($L454=TRUE,$A454=0,MOD($A454,ChapterTable!$R$20)&lt;&gt;0),"","보스")&amp;"인게임누적합배수",ChapterTable!$R:$S,2,0)*D454)
  )
  )
  )
)</f>
        <v>1922.16796875</v>
      </c>
      <c r="G454" t="s">
        <v>715</v>
      </c>
      <c r="J454" t="str">
        <f>IF(ISBLANK(I454),"",
IFERROR(VLOOKUP(I454,[1]StringTable!$1:$1048576,MATCH("kor|String",[1]StringTable!$1:$1,0),0),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58"/>
        <v>1</v>
      </c>
      <c r="AJ454">
        <f t="shared" si="56"/>
        <v>1</v>
      </c>
      <c r="AK454">
        <f t="shared" si="57"/>
        <v>1</v>
      </c>
      <c r="AL454">
        <v>0</v>
      </c>
    </row>
    <row r="455" spans="1:38" x14ac:dyDescent="0.3">
      <c r="A455">
        <v>10</v>
      </c>
      <c r="B455">
        <v>7</v>
      </c>
      <c r="C455">
        <f>IF(OR($L455=TRUE,$A455=0,MOD($A455,ChapterTable!$R$20)&lt;&gt;0),
MAX(0,INT(($B455+ChapterTable!$P$26+VLOOKUP(SUBSTITUTE(C$1,"성장단계","")&amp;"단계오프셋",ChapterTable!$R:$S,2,0))/ChapterTable!$P$23)),
MAX(0,INT(($B455+ChapterTable!$R$26+VLOOKUP(SUBSTITUTE(C$1,"성장단계","")&amp;"보스단계오프셋",ChapterTable!$R:$S,2,0))/ChapterTable!$R$23)))</f>
        <v>1</v>
      </c>
      <c r="D455">
        <f>IF(OR($L455=TRUE,$A455=0,MOD($A455,ChapterTable!$R$20)&lt;&gt;0),
MAX(0,INT(($B455+ChapterTable!$P$26+VLOOKUP(SUBSTITUTE(D$1,"성장단계","")&amp;"단계오프셋",ChapterTable!$R:$S,2,0))/ChapterTable!$P$23)),
MAX(0,INT(($B455+ChapterTable!$R$26+VLOOKUP(SUBSTITUTE(D$1,"성장단계","")&amp;"보스단계오프셋",ChapterTable!$R:$S,2,0))/ChapterTable!$R$23)))</f>
        <v>0</v>
      </c>
      <c r="E455" s="1">
        <f ca="1">IF(AND($A455=0,$B455=1),
    VLOOKUP(1,ChapterTable!$1:$1048576,MATCH("최종"&amp;SUBSTITUTE(SUBSTITUTE(E$1,"standard",""),"|Float",""),ChapterTable!$1:$1,0),0)*ChapterTable!$P$17,
  IF(AND($A455=0,$B455=0),
    E456,
  IF($B455=0,
    VLOOKUP($A455,ChapterTable!$1:$1048576,MATCH("최종"&amp;SUBSTITUTE(SUBSTITUTE(E$1,"standard",""),"|Float",""),ChapterTable!$1:$1,0),0),
  IF($B455=1,
    IF($L455=FALSE,
      VLOOKUP($A455,ChapterTable!$1:$1048576,MATCH("최종"&amp;SUBSTITUTE(SUBSTITUTE(E$1,"standard",""),"|Float",""),ChapterTable!$1:$1,0),0),
      VLOOKUP($A455-ChapterTable!$P$11,ChapterTable!$1:$1048576,MATCH("최종"&amp;SUBSTITUTE(SUBSTITUTE(E$1,"standard",""),"|Float",""),ChapterTable!$1:$1,0),0)*ChapterTable!$P$14
    ),
  OFFSET(E455,-$B455+IF($L455,1,0),0)*IF($B455&gt;OFFSET($B455,1,0),ChapterTable!$R$17,1)*
    (VLOOKUP(SUBSTITUTE(SUBSTITUTE(E$1,"standard",""),"|Float","")&amp;IF(OR($L455=TRUE,$A455=0,MOD($A455,ChapterTable!$R$20)&lt;&gt;0),"","보스")&amp;"인게임누적곱배수",ChapterTable!$R:$S,2,0)^C455
    +VLOOKUP(SUBSTITUTE(SUBSTITUTE(E$1,"standard",""),"|Float","")&amp;IF(OR($L455=TRUE,$A455=0,MOD($A455,ChapterTable!$R$20)&lt;&gt;0),"","보스")&amp;"인게임누적합배수",ChapterTable!$R:$S,2,0)*C455)
  )
  )
  )
)</f>
        <v>5535.84375</v>
      </c>
      <c r="F455" s="1">
        <f ca="1">IF(AND($A455=0,$B455=1),
    VLOOKUP(1,ChapterTable!$1:$1048576,MATCH("최종"&amp;SUBSTITUTE(SUBSTITUTE(F$1,"standard",""),"|Float",""),ChapterTable!$1:$1,0),0)*ChapterTable!$P$17,
  IF(AND($A455=0,$B455=0),
    F456,
  IF($B455=0,
    VLOOKUP($A455,ChapterTable!$1:$1048576,MATCH("최종"&amp;SUBSTITUTE(SUBSTITUTE(F$1,"standard",""),"|Float",""),ChapterTable!$1:$1,0),0),
  IF($B455=1,
    IF($L455=FALSE,
      VLOOKUP($A455,ChapterTable!$1:$1048576,MATCH("최종"&amp;SUBSTITUTE(SUBSTITUTE(F$1,"standard",""),"|Float",""),ChapterTable!$1:$1,0),0),
      VLOOKUP($A455-ChapterTable!$P$11,ChapterTable!$1:$1048576,MATCH("최종"&amp;SUBSTITUTE(SUBSTITUTE(F$1,"standard",""),"|Float",""),ChapterTable!$1:$1,0),0)*ChapterTable!$P$14
    ),
  OFFSET(F455,-$B455+IF($L455,1,0),0)*
    (VLOOKUP(SUBSTITUTE(SUBSTITUTE(F$1,"standard",""),"|Float","")&amp;IF(OR($L455=TRUE,$A455=0,MOD($A455,ChapterTable!$R$20)&lt;&gt;0),"","보스")&amp;"인게임누적곱배수",ChapterTable!$R:$S,2,0)^D455
    +VLOOKUP(SUBSTITUTE(SUBSTITUTE(F$1,"standard",""),"|Float","")&amp;IF(OR($L455=TRUE,$A455=0,MOD($A455,ChapterTable!$R$20)&lt;&gt;0),"","보스")&amp;"인게임누적합배수",ChapterTable!$R:$S,2,0)*D455)
  )
  )
  )
)</f>
        <v>1922.16796875</v>
      </c>
      <c r="G455" t="s">
        <v>715</v>
      </c>
      <c r="J455" t="str">
        <f>IF(ISBLANK(I455),"",
IFERROR(VLOOKUP(I455,[1]StringTable!$1:$1048576,MATCH("kor|String",[1]StringTable!$1:$1,0),0),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58"/>
        <v>1</v>
      </c>
      <c r="AJ455">
        <f t="shared" si="56"/>
        <v>1</v>
      </c>
      <c r="AK455">
        <f t="shared" si="57"/>
        <v>1</v>
      </c>
      <c r="AL455">
        <v>0</v>
      </c>
    </row>
    <row r="456" spans="1:38" x14ac:dyDescent="0.3">
      <c r="A456">
        <v>10</v>
      </c>
      <c r="B456">
        <v>8</v>
      </c>
      <c r="C456">
        <f>IF(OR($L456=TRUE,$A456=0,MOD($A456,ChapterTable!$R$20)&lt;&gt;0),
MAX(0,INT(($B456+ChapterTable!$P$26+VLOOKUP(SUBSTITUTE(C$1,"성장단계","")&amp;"단계오프셋",ChapterTable!$R:$S,2,0))/ChapterTable!$P$23)),
MAX(0,INT(($B456+ChapterTable!$R$26+VLOOKUP(SUBSTITUTE(C$1,"성장단계","")&amp;"보스단계오프셋",ChapterTable!$R:$S,2,0))/ChapterTable!$R$23)))</f>
        <v>1</v>
      </c>
      <c r="D456">
        <f>IF(OR($L456=TRUE,$A456=0,MOD($A456,ChapterTable!$R$20)&lt;&gt;0),
MAX(0,INT(($B456+ChapterTable!$P$26+VLOOKUP(SUBSTITUTE(D$1,"성장단계","")&amp;"단계오프셋",ChapterTable!$R:$S,2,0))/ChapterTable!$P$23)),
MAX(0,INT(($B456+ChapterTable!$R$26+VLOOKUP(SUBSTITUTE(D$1,"성장단계","")&amp;"보스단계오프셋",ChapterTable!$R:$S,2,0))/ChapterTable!$R$23)))</f>
        <v>0</v>
      </c>
      <c r="E456" s="1">
        <f ca="1">IF(AND($A456=0,$B456=1),
    VLOOKUP(1,ChapterTable!$1:$1048576,MATCH("최종"&amp;SUBSTITUTE(SUBSTITUTE(E$1,"standard",""),"|Float",""),ChapterTable!$1:$1,0),0)*ChapterTable!$P$17,
  IF(AND($A456=0,$B456=0),
    E457,
  IF($B456=0,
    VLOOKUP($A456,ChapterTable!$1:$1048576,MATCH("최종"&amp;SUBSTITUTE(SUBSTITUTE(E$1,"standard",""),"|Float",""),ChapterTable!$1:$1,0),0),
  IF($B456=1,
    IF($L456=FALSE,
      VLOOKUP($A456,ChapterTable!$1:$1048576,MATCH("최종"&amp;SUBSTITUTE(SUBSTITUTE(E$1,"standard",""),"|Float",""),ChapterTable!$1:$1,0),0),
      VLOOKUP($A456-ChapterTable!$P$11,ChapterTable!$1:$1048576,MATCH("최종"&amp;SUBSTITUTE(SUBSTITUTE(E$1,"standard",""),"|Float",""),ChapterTable!$1:$1,0),0)*ChapterTable!$P$14
    ),
  OFFSET(E456,-$B456+IF($L456,1,0),0)*IF($B456&gt;OFFSET($B456,1,0),ChapterTable!$R$17,1)*
    (VLOOKUP(SUBSTITUTE(SUBSTITUTE(E$1,"standard",""),"|Float","")&amp;IF(OR($L456=TRUE,$A456=0,MOD($A456,ChapterTable!$R$20)&lt;&gt;0),"","보스")&amp;"인게임누적곱배수",ChapterTable!$R:$S,2,0)^C456
    +VLOOKUP(SUBSTITUTE(SUBSTITUTE(E$1,"standard",""),"|Float","")&amp;IF(OR($L456=TRUE,$A456=0,MOD($A456,ChapterTable!$R$20)&lt;&gt;0),"","보스")&amp;"인게임누적합배수",ChapterTable!$R:$S,2,0)*C456)
  )
  )
  )
)</f>
        <v>5535.84375</v>
      </c>
      <c r="F456" s="1">
        <f ca="1">IF(AND($A456=0,$B456=1),
    VLOOKUP(1,ChapterTable!$1:$1048576,MATCH("최종"&amp;SUBSTITUTE(SUBSTITUTE(F$1,"standard",""),"|Float",""),ChapterTable!$1:$1,0),0)*ChapterTable!$P$17,
  IF(AND($A456=0,$B456=0),
    F457,
  IF($B456=0,
    VLOOKUP($A456,ChapterTable!$1:$1048576,MATCH("최종"&amp;SUBSTITUTE(SUBSTITUTE(F$1,"standard",""),"|Float",""),ChapterTable!$1:$1,0),0),
  IF($B456=1,
    IF($L456=FALSE,
      VLOOKUP($A456,ChapterTable!$1:$1048576,MATCH("최종"&amp;SUBSTITUTE(SUBSTITUTE(F$1,"standard",""),"|Float",""),ChapterTable!$1:$1,0),0),
      VLOOKUP($A456-ChapterTable!$P$11,ChapterTable!$1:$1048576,MATCH("최종"&amp;SUBSTITUTE(SUBSTITUTE(F$1,"standard",""),"|Float",""),ChapterTable!$1:$1,0),0)*ChapterTable!$P$14
    ),
  OFFSET(F456,-$B456+IF($L456,1,0),0)*
    (VLOOKUP(SUBSTITUTE(SUBSTITUTE(F$1,"standard",""),"|Float","")&amp;IF(OR($L456=TRUE,$A456=0,MOD($A456,ChapterTable!$R$20)&lt;&gt;0),"","보스")&amp;"인게임누적곱배수",ChapterTable!$R:$S,2,0)^D456
    +VLOOKUP(SUBSTITUTE(SUBSTITUTE(F$1,"standard",""),"|Float","")&amp;IF(OR($L456=TRUE,$A456=0,MOD($A456,ChapterTable!$R$20)&lt;&gt;0),"","보스")&amp;"인게임누적합배수",ChapterTable!$R:$S,2,0)*D456)
  )
  )
  )
)</f>
        <v>1922.16796875</v>
      </c>
      <c r="G456" t="s">
        <v>715</v>
      </c>
      <c r="J456" t="str">
        <f>IF(ISBLANK(I456),"",
IFERROR(VLOOKUP(I456,[1]StringTable!$1:$1048576,MATCH("kor|String",[1]StringTable!$1:$1,0),0),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58"/>
        <v>1</v>
      </c>
      <c r="AJ456">
        <f t="shared" si="56"/>
        <v>1</v>
      </c>
      <c r="AK456">
        <f t="shared" si="57"/>
        <v>1</v>
      </c>
      <c r="AL456">
        <v>0</v>
      </c>
    </row>
    <row r="457" spans="1:38" x14ac:dyDescent="0.3">
      <c r="A457">
        <v>10</v>
      </c>
      <c r="B457">
        <v>9</v>
      </c>
      <c r="C457">
        <f>IF(OR($L457=TRUE,$A457=0,MOD($A457,ChapterTable!$R$20)&lt;&gt;0),
MAX(0,INT(($B457+ChapterTable!$P$26+VLOOKUP(SUBSTITUTE(C$1,"성장단계","")&amp;"단계오프셋",ChapterTable!$R:$S,2,0))/ChapterTable!$P$23)),
MAX(0,INT(($B457+ChapterTable!$R$26+VLOOKUP(SUBSTITUTE(C$1,"성장단계","")&amp;"보스단계오프셋",ChapterTable!$R:$S,2,0))/ChapterTable!$R$23)))</f>
        <v>1</v>
      </c>
      <c r="D457">
        <f>IF(OR($L457=TRUE,$A457=0,MOD($A457,ChapterTable!$R$20)&lt;&gt;0),
MAX(0,INT(($B457+ChapterTable!$P$26+VLOOKUP(SUBSTITUTE(D$1,"성장단계","")&amp;"단계오프셋",ChapterTable!$R:$S,2,0))/ChapterTable!$P$23)),
MAX(0,INT(($B457+ChapterTable!$R$26+VLOOKUP(SUBSTITUTE(D$1,"성장단계","")&amp;"보스단계오프셋",ChapterTable!$R:$S,2,0))/ChapterTable!$R$23)))</f>
        <v>0</v>
      </c>
      <c r="E457" s="1">
        <f ca="1">IF(AND($A457=0,$B457=1),
    VLOOKUP(1,ChapterTable!$1:$1048576,MATCH("최종"&amp;SUBSTITUTE(SUBSTITUTE(E$1,"standard",""),"|Float",""),ChapterTable!$1:$1,0),0)*ChapterTable!$P$17,
  IF(AND($A457=0,$B457=0),
    E458,
  IF($B457=0,
    VLOOKUP($A457,ChapterTable!$1:$1048576,MATCH("최종"&amp;SUBSTITUTE(SUBSTITUTE(E$1,"standard",""),"|Float",""),ChapterTable!$1:$1,0),0),
  IF($B457=1,
    IF($L457=FALSE,
      VLOOKUP($A457,ChapterTable!$1:$1048576,MATCH("최종"&amp;SUBSTITUTE(SUBSTITUTE(E$1,"standard",""),"|Float",""),ChapterTable!$1:$1,0),0),
      VLOOKUP($A457-ChapterTable!$P$11,ChapterTable!$1:$1048576,MATCH("최종"&amp;SUBSTITUTE(SUBSTITUTE(E$1,"standard",""),"|Float",""),ChapterTable!$1:$1,0),0)*ChapterTable!$P$14
    ),
  OFFSET(E457,-$B457+IF($L457,1,0),0)*IF($B457&gt;OFFSET($B457,1,0),ChapterTable!$R$17,1)*
    (VLOOKUP(SUBSTITUTE(SUBSTITUTE(E$1,"standard",""),"|Float","")&amp;IF(OR($L457=TRUE,$A457=0,MOD($A457,ChapterTable!$R$20)&lt;&gt;0),"","보스")&amp;"인게임누적곱배수",ChapterTable!$R:$S,2,0)^C457
    +VLOOKUP(SUBSTITUTE(SUBSTITUTE(E$1,"standard",""),"|Float","")&amp;IF(OR($L457=TRUE,$A457=0,MOD($A457,ChapterTable!$R$20)&lt;&gt;0),"","보스")&amp;"인게임누적합배수",ChapterTable!$R:$S,2,0)*C457)
  )
  )
  )
)</f>
        <v>5535.84375</v>
      </c>
      <c r="F457" s="1">
        <f ca="1">IF(AND($A457=0,$B457=1),
    VLOOKUP(1,ChapterTable!$1:$1048576,MATCH("최종"&amp;SUBSTITUTE(SUBSTITUTE(F$1,"standard",""),"|Float",""),ChapterTable!$1:$1,0),0)*ChapterTable!$P$17,
  IF(AND($A457=0,$B457=0),
    F458,
  IF($B457=0,
    VLOOKUP($A457,ChapterTable!$1:$1048576,MATCH("최종"&amp;SUBSTITUTE(SUBSTITUTE(F$1,"standard",""),"|Float",""),ChapterTable!$1:$1,0),0),
  IF($B457=1,
    IF($L457=FALSE,
      VLOOKUP($A457,ChapterTable!$1:$1048576,MATCH("최종"&amp;SUBSTITUTE(SUBSTITUTE(F$1,"standard",""),"|Float",""),ChapterTable!$1:$1,0),0),
      VLOOKUP($A457-ChapterTable!$P$11,ChapterTable!$1:$1048576,MATCH("최종"&amp;SUBSTITUTE(SUBSTITUTE(F$1,"standard",""),"|Float",""),ChapterTable!$1:$1,0),0)*ChapterTable!$P$14
    ),
  OFFSET(F457,-$B457+IF($L457,1,0),0)*
    (VLOOKUP(SUBSTITUTE(SUBSTITUTE(F$1,"standard",""),"|Float","")&amp;IF(OR($L457=TRUE,$A457=0,MOD($A457,ChapterTable!$R$20)&lt;&gt;0),"","보스")&amp;"인게임누적곱배수",ChapterTable!$R:$S,2,0)^D457
    +VLOOKUP(SUBSTITUTE(SUBSTITUTE(F$1,"standard",""),"|Float","")&amp;IF(OR($L457=TRUE,$A457=0,MOD($A457,ChapterTable!$R$20)&lt;&gt;0),"","보스")&amp;"인게임누적합배수",ChapterTable!$R:$S,2,0)*D457)
  )
  )
  )
)</f>
        <v>1922.16796875</v>
      </c>
      <c r="G457" t="s">
        <v>715</v>
      </c>
      <c r="J457" t="str">
        <f>IF(ISBLANK(I457),"",
IFERROR(VLOOKUP(I457,[1]StringTable!$1:$1048576,MATCH("kor|String",[1]StringTable!$1:$1,0),0),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58"/>
        <v>1</v>
      </c>
      <c r="AJ457">
        <f t="shared" si="56"/>
        <v>1</v>
      </c>
      <c r="AK457">
        <f t="shared" si="57"/>
        <v>1</v>
      </c>
      <c r="AL457">
        <v>0</v>
      </c>
    </row>
    <row r="458" spans="1:38" x14ac:dyDescent="0.3">
      <c r="A458">
        <v>10</v>
      </c>
      <c r="B458">
        <v>10</v>
      </c>
      <c r="C458">
        <f>IF(OR($L458=TRUE,$A458=0,MOD($A458,ChapterTable!$R$20)&lt;&gt;0),
MAX(0,INT(($B458+ChapterTable!$P$26+VLOOKUP(SUBSTITUTE(C$1,"성장단계","")&amp;"단계오프셋",ChapterTable!$R:$S,2,0))/ChapterTable!$P$23)),
MAX(0,INT(($B458+ChapterTable!$R$26+VLOOKUP(SUBSTITUTE(C$1,"성장단계","")&amp;"보스단계오프셋",ChapterTable!$R:$S,2,0))/ChapterTable!$R$23)))</f>
        <v>1</v>
      </c>
      <c r="D458">
        <f>IF(OR($L458=TRUE,$A458=0,MOD($A458,ChapterTable!$R$20)&lt;&gt;0),
MAX(0,INT(($B458+ChapterTable!$P$26+VLOOKUP(SUBSTITUTE(D$1,"성장단계","")&amp;"단계오프셋",ChapterTable!$R:$S,2,0))/ChapterTable!$P$23)),
MAX(0,INT(($B458+ChapterTable!$R$26+VLOOKUP(SUBSTITUTE(D$1,"성장단계","")&amp;"보스단계오프셋",ChapterTable!$R:$S,2,0))/ChapterTable!$R$23)))</f>
        <v>0</v>
      </c>
      <c r="E458" s="1">
        <f ca="1">IF(AND($A458=0,$B458=1),
    VLOOKUP(1,ChapterTable!$1:$1048576,MATCH("최종"&amp;SUBSTITUTE(SUBSTITUTE(E$1,"standard",""),"|Float",""),ChapterTable!$1:$1,0),0)*ChapterTable!$P$17,
  IF(AND($A458=0,$B458=0),
    E459,
  IF($B458=0,
    VLOOKUP($A458,ChapterTable!$1:$1048576,MATCH("최종"&amp;SUBSTITUTE(SUBSTITUTE(E$1,"standard",""),"|Float",""),ChapterTable!$1:$1,0),0),
  IF($B458=1,
    IF($L458=FALSE,
      VLOOKUP($A458,ChapterTable!$1:$1048576,MATCH("최종"&amp;SUBSTITUTE(SUBSTITUTE(E$1,"standard",""),"|Float",""),ChapterTable!$1:$1,0),0),
      VLOOKUP($A458-ChapterTable!$P$11,ChapterTable!$1:$1048576,MATCH("최종"&amp;SUBSTITUTE(SUBSTITUTE(E$1,"standard",""),"|Float",""),ChapterTable!$1:$1,0),0)*ChapterTable!$P$14
    ),
  OFFSET(E458,-$B458+IF($L458,1,0),0)*IF($B458&gt;OFFSET($B458,1,0),ChapterTable!$R$17,1)*
    (VLOOKUP(SUBSTITUTE(SUBSTITUTE(E$1,"standard",""),"|Float","")&amp;IF(OR($L458=TRUE,$A458=0,MOD($A458,ChapterTable!$R$20)&lt;&gt;0),"","보스")&amp;"인게임누적곱배수",ChapterTable!$R:$S,2,0)^C458
    +VLOOKUP(SUBSTITUTE(SUBSTITUTE(E$1,"standard",""),"|Float","")&amp;IF(OR($L458=TRUE,$A458=0,MOD($A458,ChapterTable!$R$20)&lt;&gt;0),"","보스")&amp;"인게임누적합배수",ChapterTable!$R:$S,2,0)*C458)
  )
  )
  )
)</f>
        <v>5535.84375</v>
      </c>
      <c r="F458" s="1">
        <f ca="1">IF(AND($A458=0,$B458=1),
    VLOOKUP(1,ChapterTable!$1:$1048576,MATCH("최종"&amp;SUBSTITUTE(SUBSTITUTE(F$1,"standard",""),"|Float",""),ChapterTable!$1:$1,0),0)*ChapterTable!$P$17,
  IF(AND($A458=0,$B458=0),
    F459,
  IF($B458=0,
    VLOOKUP($A458,ChapterTable!$1:$1048576,MATCH("최종"&amp;SUBSTITUTE(SUBSTITUTE(F$1,"standard",""),"|Float",""),ChapterTable!$1:$1,0),0),
  IF($B458=1,
    IF($L458=FALSE,
      VLOOKUP($A458,ChapterTable!$1:$1048576,MATCH("최종"&amp;SUBSTITUTE(SUBSTITUTE(F$1,"standard",""),"|Float",""),ChapterTable!$1:$1,0),0),
      VLOOKUP($A458-ChapterTable!$P$11,ChapterTable!$1:$1048576,MATCH("최종"&amp;SUBSTITUTE(SUBSTITUTE(F$1,"standard",""),"|Float",""),ChapterTable!$1:$1,0),0)*ChapterTable!$P$14
    ),
  OFFSET(F458,-$B458+IF($L458,1,0),0)*
    (VLOOKUP(SUBSTITUTE(SUBSTITUTE(F$1,"standard",""),"|Float","")&amp;IF(OR($L458=TRUE,$A458=0,MOD($A458,ChapterTable!$R$20)&lt;&gt;0),"","보스")&amp;"인게임누적곱배수",ChapterTable!$R:$S,2,0)^D458
    +VLOOKUP(SUBSTITUTE(SUBSTITUTE(F$1,"standard",""),"|Float","")&amp;IF(OR($L458=TRUE,$A458=0,MOD($A458,ChapterTable!$R$20)&lt;&gt;0),"","보스")&amp;"인게임누적합배수",ChapterTable!$R:$S,2,0)*D458)
  )
  )
  )
)</f>
        <v>1922.16796875</v>
      </c>
      <c r="G458" t="s">
        <v>715</v>
      </c>
      <c r="J458" t="str">
        <f>IF(ISBLANK(I458),"",
IFERROR(VLOOKUP(I458,[1]StringTable!$1:$1048576,MATCH("kor|String",[1]StringTable!$1:$1,0),0),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58"/>
        <v>1</v>
      </c>
      <c r="AJ458">
        <f t="shared" si="56"/>
        <v>1</v>
      </c>
      <c r="AK458">
        <f t="shared" si="57"/>
        <v>1</v>
      </c>
      <c r="AL458">
        <v>0</v>
      </c>
    </row>
    <row r="459" spans="1:38" x14ac:dyDescent="0.3">
      <c r="A459">
        <v>10</v>
      </c>
      <c r="B459">
        <v>11</v>
      </c>
      <c r="C459">
        <f>IF(OR($L459=TRUE,$A459=0,MOD($A459,ChapterTable!$R$20)&lt;&gt;0),
MAX(0,INT(($B459+ChapterTable!$P$26+VLOOKUP(SUBSTITUTE(C$1,"성장단계","")&amp;"단계오프셋",ChapterTable!$R:$S,2,0))/ChapterTable!$P$23)),
MAX(0,INT(($B459+ChapterTable!$R$26+VLOOKUP(SUBSTITUTE(C$1,"성장단계","")&amp;"보스단계오프셋",ChapterTable!$R:$S,2,0))/ChapterTable!$R$23)))</f>
        <v>1</v>
      </c>
      <c r="D459">
        <f>IF(OR($L459=TRUE,$A459=0,MOD($A459,ChapterTable!$R$20)&lt;&gt;0),
MAX(0,INT(($B459+ChapterTable!$P$26+VLOOKUP(SUBSTITUTE(D$1,"성장단계","")&amp;"단계오프셋",ChapterTable!$R:$S,2,0))/ChapterTable!$P$23)),
MAX(0,INT(($B459+ChapterTable!$R$26+VLOOKUP(SUBSTITUTE(D$1,"성장단계","")&amp;"보스단계오프셋",ChapterTable!$R:$S,2,0))/ChapterTable!$R$23)))</f>
        <v>1</v>
      </c>
      <c r="E459" s="1">
        <f ca="1">IF(AND($A459=0,$B459=1),
    VLOOKUP(1,ChapterTable!$1:$1048576,MATCH("최종"&amp;SUBSTITUTE(SUBSTITUTE(E$1,"standard",""),"|Float",""),ChapterTable!$1:$1,0),0)*ChapterTable!$P$17,
  IF(AND($A459=0,$B459=0),
    E460,
  IF($B459=0,
    VLOOKUP($A459,ChapterTable!$1:$1048576,MATCH("최종"&amp;SUBSTITUTE(SUBSTITUTE(E$1,"standard",""),"|Float",""),ChapterTable!$1:$1,0),0),
  IF($B459=1,
    IF($L459=FALSE,
      VLOOKUP($A459,ChapterTable!$1:$1048576,MATCH("최종"&amp;SUBSTITUTE(SUBSTITUTE(E$1,"standard",""),"|Float",""),ChapterTable!$1:$1,0),0),
      VLOOKUP($A459-ChapterTable!$P$11,ChapterTable!$1:$1048576,MATCH("최종"&amp;SUBSTITUTE(SUBSTITUTE(E$1,"standard",""),"|Float",""),ChapterTable!$1:$1,0),0)*ChapterTable!$P$14
    ),
  OFFSET(E459,-$B459+IF($L459,1,0),0)*IF($B459&gt;OFFSET($B459,1,0),ChapterTable!$R$17,1)*
    (VLOOKUP(SUBSTITUTE(SUBSTITUTE(E$1,"standard",""),"|Float","")&amp;IF(OR($L459=TRUE,$A459=0,MOD($A459,ChapterTable!$R$20)&lt;&gt;0),"","보스")&amp;"인게임누적곱배수",ChapterTable!$R:$S,2,0)^C459
    +VLOOKUP(SUBSTITUTE(SUBSTITUTE(E$1,"standard",""),"|Float","")&amp;IF(OR($L459=TRUE,$A459=0,MOD($A459,ChapterTable!$R$20)&lt;&gt;0),"","보스")&amp;"인게임누적합배수",ChapterTable!$R:$S,2,0)*C459)
  )
  )
  )
)</f>
        <v>5535.84375</v>
      </c>
      <c r="F459" s="1">
        <f ca="1">IF(AND($A459=0,$B459=1),
    VLOOKUP(1,ChapterTable!$1:$1048576,MATCH("최종"&amp;SUBSTITUTE(SUBSTITUTE(F$1,"standard",""),"|Float",""),ChapterTable!$1:$1,0),0)*ChapterTable!$P$17,
  IF(AND($A459=0,$B459=0),
    F460,
  IF($B459=0,
    VLOOKUP($A459,ChapterTable!$1:$1048576,MATCH("최종"&amp;SUBSTITUTE(SUBSTITUTE(F$1,"standard",""),"|Float",""),ChapterTable!$1:$1,0),0),
  IF($B459=1,
    IF($L459=FALSE,
      VLOOKUP($A459,ChapterTable!$1:$1048576,MATCH("최종"&amp;SUBSTITUTE(SUBSTITUTE(F$1,"standard",""),"|Float",""),ChapterTable!$1:$1,0),0),
      VLOOKUP($A459-ChapterTable!$P$11,ChapterTable!$1:$1048576,MATCH("최종"&amp;SUBSTITUTE(SUBSTITUTE(F$1,"standard",""),"|Float",""),ChapterTable!$1:$1,0),0)*ChapterTable!$P$14
    ),
  OFFSET(F459,-$B459+IF($L459,1,0),0)*
    (VLOOKUP(SUBSTITUTE(SUBSTITUTE(F$1,"standard",""),"|Float","")&amp;IF(OR($L459=TRUE,$A459=0,MOD($A459,ChapterTable!$R$20)&lt;&gt;0),"","보스")&amp;"인게임누적곱배수",ChapterTable!$R:$S,2,0)^D459
    +VLOOKUP(SUBSTITUTE(SUBSTITUTE(F$1,"standard",""),"|Float","")&amp;IF(OR($L459=TRUE,$A459=0,MOD($A459,ChapterTable!$R$20)&lt;&gt;0),"","보스")&amp;"인게임누적합배수",ChapterTable!$R:$S,2,0)*D459)
  )
  )
  )
)</f>
        <v>2066.33056640625</v>
      </c>
      <c r="G459" t="s">
        <v>715</v>
      </c>
      <c r="J459" t="str">
        <f>IF(ISBLANK(I459),"",
IFERROR(VLOOKUP(I459,[1]StringTable!$1:$1048576,MATCH("kor|String",[1]StringTable!$1:$1,0),0),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58"/>
        <v>0.5</v>
      </c>
      <c r="AJ459">
        <f t="shared" si="56"/>
        <v>0.54666666600000002</v>
      </c>
      <c r="AK459">
        <f t="shared" si="57"/>
        <v>1</v>
      </c>
      <c r="AL459">
        <v>0</v>
      </c>
    </row>
    <row r="460" spans="1:38" x14ac:dyDescent="0.3">
      <c r="A460">
        <v>10</v>
      </c>
      <c r="B460">
        <v>12</v>
      </c>
      <c r="C460">
        <f>IF(OR($L460=TRUE,$A460=0,MOD($A460,ChapterTable!$R$20)&lt;&gt;0),
MAX(0,INT(($B460+ChapterTable!$P$26+VLOOKUP(SUBSTITUTE(C$1,"성장단계","")&amp;"단계오프셋",ChapterTable!$R:$S,2,0))/ChapterTable!$P$23)),
MAX(0,INT(($B460+ChapterTable!$R$26+VLOOKUP(SUBSTITUTE(C$1,"성장단계","")&amp;"보스단계오프셋",ChapterTable!$R:$S,2,0))/ChapterTable!$R$23)))</f>
        <v>1</v>
      </c>
      <c r="D460">
        <f>IF(OR($L460=TRUE,$A460=0,MOD($A460,ChapterTable!$R$20)&lt;&gt;0),
MAX(0,INT(($B460+ChapterTable!$P$26+VLOOKUP(SUBSTITUTE(D$1,"성장단계","")&amp;"단계오프셋",ChapterTable!$R:$S,2,0))/ChapterTable!$P$23)),
MAX(0,INT(($B460+ChapterTable!$R$26+VLOOKUP(SUBSTITUTE(D$1,"성장단계","")&amp;"보스단계오프셋",ChapterTable!$R:$S,2,0))/ChapterTable!$R$23)))</f>
        <v>1</v>
      </c>
      <c r="E460" s="1">
        <f ca="1">IF(AND($A460=0,$B460=1),
    VLOOKUP(1,ChapterTable!$1:$1048576,MATCH("최종"&amp;SUBSTITUTE(SUBSTITUTE(E$1,"standard",""),"|Float",""),ChapterTable!$1:$1,0),0)*ChapterTable!$P$17,
  IF(AND($A460=0,$B460=0),
    E461,
  IF($B460=0,
    VLOOKUP($A460,ChapterTable!$1:$1048576,MATCH("최종"&amp;SUBSTITUTE(SUBSTITUTE(E$1,"standard",""),"|Float",""),ChapterTable!$1:$1,0),0),
  IF($B460=1,
    IF($L460=FALSE,
      VLOOKUP($A460,ChapterTable!$1:$1048576,MATCH("최종"&amp;SUBSTITUTE(SUBSTITUTE(E$1,"standard",""),"|Float",""),ChapterTable!$1:$1,0),0),
      VLOOKUP($A460-ChapterTable!$P$11,ChapterTable!$1:$1048576,MATCH("최종"&amp;SUBSTITUTE(SUBSTITUTE(E$1,"standard",""),"|Float",""),ChapterTable!$1:$1,0),0)*ChapterTable!$P$14
    ),
  OFFSET(E460,-$B460+IF($L460,1,0),0)*IF($B460&gt;OFFSET($B460,1,0),ChapterTable!$R$17,1)*
    (VLOOKUP(SUBSTITUTE(SUBSTITUTE(E$1,"standard",""),"|Float","")&amp;IF(OR($L460=TRUE,$A460=0,MOD($A460,ChapterTable!$R$20)&lt;&gt;0),"","보스")&amp;"인게임누적곱배수",ChapterTable!$R:$S,2,0)^C460
    +VLOOKUP(SUBSTITUTE(SUBSTITUTE(E$1,"standard",""),"|Float","")&amp;IF(OR($L460=TRUE,$A460=0,MOD($A460,ChapterTable!$R$20)&lt;&gt;0),"","보스")&amp;"인게임누적합배수",ChapterTable!$R:$S,2,0)*C460)
  )
  )
  )
)</f>
        <v>5535.84375</v>
      </c>
      <c r="F460" s="1">
        <f ca="1">IF(AND($A460=0,$B460=1),
    VLOOKUP(1,ChapterTable!$1:$1048576,MATCH("최종"&amp;SUBSTITUTE(SUBSTITUTE(F$1,"standard",""),"|Float",""),ChapterTable!$1:$1,0),0)*ChapterTable!$P$17,
  IF(AND($A460=0,$B460=0),
    F461,
  IF($B460=0,
    VLOOKUP($A460,ChapterTable!$1:$1048576,MATCH("최종"&amp;SUBSTITUTE(SUBSTITUTE(F$1,"standard",""),"|Float",""),ChapterTable!$1:$1,0),0),
  IF($B460=1,
    IF($L460=FALSE,
      VLOOKUP($A460,ChapterTable!$1:$1048576,MATCH("최종"&amp;SUBSTITUTE(SUBSTITUTE(F$1,"standard",""),"|Float",""),ChapterTable!$1:$1,0),0),
      VLOOKUP($A460-ChapterTable!$P$11,ChapterTable!$1:$1048576,MATCH("최종"&amp;SUBSTITUTE(SUBSTITUTE(F$1,"standard",""),"|Float",""),ChapterTable!$1:$1,0),0)*ChapterTable!$P$14
    ),
  OFFSET(F460,-$B460+IF($L460,1,0),0)*
    (VLOOKUP(SUBSTITUTE(SUBSTITUTE(F$1,"standard",""),"|Float","")&amp;IF(OR($L460=TRUE,$A460=0,MOD($A460,ChapterTable!$R$20)&lt;&gt;0),"","보스")&amp;"인게임누적곱배수",ChapterTable!$R:$S,2,0)^D460
    +VLOOKUP(SUBSTITUTE(SUBSTITUTE(F$1,"standard",""),"|Float","")&amp;IF(OR($L460=TRUE,$A460=0,MOD($A460,ChapterTable!$R$20)&lt;&gt;0),"","보스")&amp;"인게임누적합배수",ChapterTable!$R:$S,2,0)*D460)
  )
  )
  )
)</f>
        <v>2066.33056640625</v>
      </c>
      <c r="G460" t="s">
        <v>715</v>
      </c>
      <c r="J460" t="str">
        <f>IF(ISBLANK(I460),"",
IFERROR(VLOOKUP(I460,[1]StringTable!$1:$1048576,MATCH("kor|String",[1]StringTable!$1:$1,0),0),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58"/>
        <v>0.5</v>
      </c>
      <c r="AJ460">
        <f t="shared" si="56"/>
        <v>0.54666666600000002</v>
      </c>
      <c r="AK460">
        <f t="shared" si="57"/>
        <v>1</v>
      </c>
      <c r="AL460">
        <v>0</v>
      </c>
    </row>
    <row r="461" spans="1:38" x14ac:dyDescent="0.3">
      <c r="A461">
        <v>10</v>
      </c>
      <c r="B461">
        <v>13</v>
      </c>
      <c r="C461">
        <f>IF(OR($L461=TRUE,$A461=0,MOD($A461,ChapterTable!$R$20)&lt;&gt;0),
MAX(0,INT(($B461+ChapterTable!$P$26+VLOOKUP(SUBSTITUTE(C$1,"성장단계","")&amp;"단계오프셋",ChapterTable!$R:$S,2,0))/ChapterTable!$P$23)),
MAX(0,INT(($B461+ChapterTable!$R$26+VLOOKUP(SUBSTITUTE(C$1,"성장단계","")&amp;"보스단계오프셋",ChapterTable!$R:$S,2,0))/ChapterTable!$R$23)))</f>
        <v>1</v>
      </c>
      <c r="D461">
        <f>IF(OR($L461=TRUE,$A461=0,MOD($A461,ChapterTable!$R$20)&lt;&gt;0),
MAX(0,INT(($B461+ChapterTable!$P$26+VLOOKUP(SUBSTITUTE(D$1,"성장단계","")&amp;"단계오프셋",ChapterTable!$R:$S,2,0))/ChapterTable!$P$23)),
MAX(0,INT(($B461+ChapterTable!$R$26+VLOOKUP(SUBSTITUTE(D$1,"성장단계","")&amp;"보스단계오프셋",ChapterTable!$R:$S,2,0))/ChapterTable!$R$23)))</f>
        <v>1</v>
      </c>
      <c r="E461" s="1">
        <f ca="1">IF(AND($A461=0,$B461=1),
    VLOOKUP(1,ChapterTable!$1:$1048576,MATCH("최종"&amp;SUBSTITUTE(SUBSTITUTE(E$1,"standard",""),"|Float",""),ChapterTable!$1:$1,0),0)*ChapterTable!$P$17,
  IF(AND($A461=0,$B461=0),
    E462,
  IF($B461=0,
    VLOOKUP($A461,ChapterTable!$1:$1048576,MATCH("최종"&amp;SUBSTITUTE(SUBSTITUTE(E$1,"standard",""),"|Float",""),ChapterTable!$1:$1,0),0),
  IF($B461=1,
    IF($L461=FALSE,
      VLOOKUP($A461,ChapterTable!$1:$1048576,MATCH("최종"&amp;SUBSTITUTE(SUBSTITUTE(E$1,"standard",""),"|Float",""),ChapterTable!$1:$1,0),0),
      VLOOKUP($A461-ChapterTable!$P$11,ChapterTable!$1:$1048576,MATCH("최종"&amp;SUBSTITUTE(SUBSTITUTE(E$1,"standard",""),"|Float",""),ChapterTable!$1:$1,0),0)*ChapterTable!$P$14
    ),
  OFFSET(E461,-$B461+IF($L461,1,0),0)*IF($B461&gt;OFFSET($B461,1,0),ChapterTable!$R$17,1)*
    (VLOOKUP(SUBSTITUTE(SUBSTITUTE(E$1,"standard",""),"|Float","")&amp;IF(OR($L461=TRUE,$A461=0,MOD($A461,ChapterTable!$R$20)&lt;&gt;0),"","보스")&amp;"인게임누적곱배수",ChapterTable!$R:$S,2,0)^C461
    +VLOOKUP(SUBSTITUTE(SUBSTITUTE(E$1,"standard",""),"|Float","")&amp;IF(OR($L461=TRUE,$A461=0,MOD($A461,ChapterTable!$R$20)&lt;&gt;0),"","보스")&amp;"인게임누적합배수",ChapterTable!$R:$S,2,0)*C461)
  )
  )
  )
)</f>
        <v>5535.84375</v>
      </c>
      <c r="F461" s="1">
        <f ca="1">IF(AND($A461=0,$B461=1),
    VLOOKUP(1,ChapterTable!$1:$1048576,MATCH("최종"&amp;SUBSTITUTE(SUBSTITUTE(F$1,"standard",""),"|Float",""),ChapterTable!$1:$1,0),0)*ChapterTable!$P$17,
  IF(AND($A461=0,$B461=0),
    F462,
  IF($B461=0,
    VLOOKUP($A461,ChapterTable!$1:$1048576,MATCH("최종"&amp;SUBSTITUTE(SUBSTITUTE(F$1,"standard",""),"|Float",""),ChapterTable!$1:$1,0),0),
  IF($B461=1,
    IF($L461=FALSE,
      VLOOKUP($A461,ChapterTable!$1:$1048576,MATCH("최종"&amp;SUBSTITUTE(SUBSTITUTE(F$1,"standard",""),"|Float",""),ChapterTable!$1:$1,0),0),
      VLOOKUP($A461-ChapterTable!$P$11,ChapterTable!$1:$1048576,MATCH("최종"&amp;SUBSTITUTE(SUBSTITUTE(F$1,"standard",""),"|Float",""),ChapterTable!$1:$1,0),0)*ChapterTable!$P$14
    ),
  OFFSET(F461,-$B461+IF($L461,1,0),0)*
    (VLOOKUP(SUBSTITUTE(SUBSTITUTE(F$1,"standard",""),"|Float","")&amp;IF(OR($L461=TRUE,$A461=0,MOD($A461,ChapterTable!$R$20)&lt;&gt;0),"","보스")&amp;"인게임누적곱배수",ChapterTable!$R:$S,2,0)^D461
    +VLOOKUP(SUBSTITUTE(SUBSTITUTE(F$1,"standard",""),"|Float","")&amp;IF(OR($L461=TRUE,$A461=0,MOD($A461,ChapterTable!$R$20)&lt;&gt;0),"","보스")&amp;"인게임누적합배수",ChapterTable!$R:$S,2,0)*D461)
  )
  )
  )
)</f>
        <v>2066.33056640625</v>
      </c>
      <c r="G461" t="s">
        <v>715</v>
      </c>
      <c r="J461" t="str">
        <f>IF(ISBLANK(I461),"",
IFERROR(VLOOKUP(I461,[1]StringTable!$1:$1048576,MATCH("kor|String",[1]StringTable!$1:$1,0),0),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58"/>
        <v>0.5</v>
      </c>
      <c r="AJ461">
        <f t="shared" si="56"/>
        <v>0.54666666600000002</v>
      </c>
      <c r="AK461">
        <f t="shared" si="57"/>
        <v>1</v>
      </c>
      <c r="AL461">
        <v>0</v>
      </c>
    </row>
    <row r="462" spans="1:38" x14ac:dyDescent="0.3">
      <c r="A462">
        <v>10</v>
      </c>
      <c r="B462">
        <v>14</v>
      </c>
      <c r="C462">
        <f>IF(OR($L462=TRUE,$A462=0,MOD($A462,ChapterTable!$R$20)&lt;&gt;0),
MAX(0,INT(($B462+ChapterTable!$P$26+VLOOKUP(SUBSTITUTE(C$1,"성장단계","")&amp;"단계오프셋",ChapterTable!$R:$S,2,0))/ChapterTable!$P$23)),
MAX(0,INT(($B462+ChapterTable!$R$26+VLOOKUP(SUBSTITUTE(C$1,"성장단계","")&amp;"보스단계오프셋",ChapterTable!$R:$S,2,0))/ChapterTable!$R$23)))</f>
        <v>1</v>
      </c>
      <c r="D462">
        <f>IF(OR($L462=TRUE,$A462=0,MOD($A462,ChapterTable!$R$20)&lt;&gt;0),
MAX(0,INT(($B462+ChapterTable!$P$26+VLOOKUP(SUBSTITUTE(D$1,"성장단계","")&amp;"단계오프셋",ChapterTable!$R:$S,2,0))/ChapterTable!$P$23)),
MAX(0,INT(($B462+ChapterTable!$R$26+VLOOKUP(SUBSTITUTE(D$1,"성장단계","")&amp;"보스단계오프셋",ChapterTable!$R:$S,2,0))/ChapterTable!$R$23)))</f>
        <v>1</v>
      </c>
      <c r="E462" s="1">
        <f ca="1">IF(AND($A462=0,$B462=1),
    VLOOKUP(1,ChapterTable!$1:$1048576,MATCH("최종"&amp;SUBSTITUTE(SUBSTITUTE(E$1,"standard",""),"|Float",""),ChapterTable!$1:$1,0),0)*ChapterTable!$P$17,
  IF(AND($A462=0,$B462=0),
    E463,
  IF($B462=0,
    VLOOKUP($A462,ChapterTable!$1:$1048576,MATCH("최종"&amp;SUBSTITUTE(SUBSTITUTE(E$1,"standard",""),"|Float",""),ChapterTable!$1:$1,0),0),
  IF($B462=1,
    IF($L462=FALSE,
      VLOOKUP($A462,ChapterTable!$1:$1048576,MATCH("최종"&amp;SUBSTITUTE(SUBSTITUTE(E$1,"standard",""),"|Float",""),ChapterTable!$1:$1,0),0),
      VLOOKUP($A462-ChapterTable!$P$11,ChapterTable!$1:$1048576,MATCH("최종"&amp;SUBSTITUTE(SUBSTITUTE(E$1,"standard",""),"|Float",""),ChapterTable!$1:$1,0),0)*ChapterTable!$P$14
    ),
  OFFSET(E462,-$B462+IF($L462,1,0),0)*IF($B462&gt;OFFSET($B462,1,0),ChapterTable!$R$17,1)*
    (VLOOKUP(SUBSTITUTE(SUBSTITUTE(E$1,"standard",""),"|Float","")&amp;IF(OR($L462=TRUE,$A462=0,MOD($A462,ChapterTable!$R$20)&lt;&gt;0),"","보스")&amp;"인게임누적곱배수",ChapterTable!$R:$S,2,0)^C462
    +VLOOKUP(SUBSTITUTE(SUBSTITUTE(E$1,"standard",""),"|Float","")&amp;IF(OR($L462=TRUE,$A462=0,MOD($A462,ChapterTable!$R$20)&lt;&gt;0),"","보스")&amp;"인게임누적합배수",ChapterTable!$R:$S,2,0)*C462)
  )
  )
  )
)</f>
        <v>5535.84375</v>
      </c>
      <c r="F462" s="1">
        <f ca="1">IF(AND($A462=0,$B462=1),
    VLOOKUP(1,ChapterTable!$1:$1048576,MATCH("최종"&amp;SUBSTITUTE(SUBSTITUTE(F$1,"standard",""),"|Float",""),ChapterTable!$1:$1,0),0)*ChapterTable!$P$17,
  IF(AND($A462=0,$B462=0),
    F463,
  IF($B462=0,
    VLOOKUP($A462,ChapterTable!$1:$1048576,MATCH("최종"&amp;SUBSTITUTE(SUBSTITUTE(F$1,"standard",""),"|Float",""),ChapterTable!$1:$1,0),0),
  IF($B462=1,
    IF($L462=FALSE,
      VLOOKUP($A462,ChapterTable!$1:$1048576,MATCH("최종"&amp;SUBSTITUTE(SUBSTITUTE(F$1,"standard",""),"|Float",""),ChapterTable!$1:$1,0),0),
      VLOOKUP($A462-ChapterTable!$P$11,ChapterTable!$1:$1048576,MATCH("최종"&amp;SUBSTITUTE(SUBSTITUTE(F$1,"standard",""),"|Float",""),ChapterTable!$1:$1,0),0)*ChapterTable!$P$14
    ),
  OFFSET(F462,-$B462+IF($L462,1,0),0)*
    (VLOOKUP(SUBSTITUTE(SUBSTITUTE(F$1,"standard",""),"|Float","")&amp;IF(OR($L462=TRUE,$A462=0,MOD($A462,ChapterTable!$R$20)&lt;&gt;0),"","보스")&amp;"인게임누적곱배수",ChapterTable!$R:$S,2,0)^D462
    +VLOOKUP(SUBSTITUTE(SUBSTITUTE(F$1,"standard",""),"|Float","")&amp;IF(OR($L462=TRUE,$A462=0,MOD($A462,ChapterTable!$R$20)&lt;&gt;0),"","보스")&amp;"인게임누적합배수",ChapterTable!$R:$S,2,0)*D462)
  )
  )
  )
)</f>
        <v>2066.33056640625</v>
      </c>
      <c r="G462" t="s">
        <v>715</v>
      </c>
      <c r="J462" t="str">
        <f>IF(ISBLANK(I462),"",
IFERROR(VLOOKUP(I462,[1]StringTable!$1:$1048576,MATCH("kor|String",[1]StringTable!$1:$1,0),0),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58"/>
        <v>0.5</v>
      </c>
      <c r="AJ462">
        <f t="shared" si="56"/>
        <v>0.54666666600000002</v>
      </c>
      <c r="AK462">
        <f t="shared" si="57"/>
        <v>1</v>
      </c>
      <c r="AL462">
        <v>0</v>
      </c>
    </row>
    <row r="463" spans="1:38" x14ac:dyDescent="0.3">
      <c r="A463">
        <v>10</v>
      </c>
      <c r="B463">
        <v>15</v>
      </c>
      <c r="C463">
        <f>IF(OR($L463=TRUE,$A463=0,MOD($A463,ChapterTable!$R$20)&lt;&gt;0),
MAX(0,INT(($B463+ChapterTable!$P$26+VLOOKUP(SUBSTITUTE(C$1,"성장단계","")&amp;"단계오프셋",ChapterTable!$R:$S,2,0))/ChapterTable!$P$23)),
MAX(0,INT(($B463+ChapterTable!$R$26+VLOOKUP(SUBSTITUTE(C$1,"성장단계","")&amp;"보스단계오프셋",ChapterTable!$R:$S,2,0))/ChapterTable!$R$23)))</f>
        <v>1</v>
      </c>
      <c r="D463">
        <f>IF(OR($L463=TRUE,$A463=0,MOD($A463,ChapterTable!$R$20)&lt;&gt;0),
MAX(0,INT(($B463+ChapterTable!$P$26+VLOOKUP(SUBSTITUTE(D$1,"성장단계","")&amp;"단계오프셋",ChapterTable!$R:$S,2,0))/ChapterTable!$P$23)),
MAX(0,INT(($B463+ChapterTable!$R$26+VLOOKUP(SUBSTITUTE(D$1,"성장단계","")&amp;"보스단계오프셋",ChapterTable!$R:$S,2,0))/ChapterTable!$R$23)))</f>
        <v>1</v>
      </c>
      <c r="E463" s="1">
        <f ca="1">IF(AND($A463=0,$B463=1),
    VLOOKUP(1,ChapterTable!$1:$1048576,MATCH("최종"&amp;SUBSTITUTE(SUBSTITUTE(E$1,"standard",""),"|Float",""),ChapterTable!$1:$1,0),0)*ChapterTable!$P$17,
  IF(AND($A463=0,$B463=0),
    E464,
  IF($B463=0,
    VLOOKUP($A463,ChapterTable!$1:$1048576,MATCH("최종"&amp;SUBSTITUTE(SUBSTITUTE(E$1,"standard",""),"|Float",""),ChapterTable!$1:$1,0),0),
  IF($B463=1,
    IF($L463=FALSE,
      VLOOKUP($A463,ChapterTable!$1:$1048576,MATCH("최종"&amp;SUBSTITUTE(SUBSTITUTE(E$1,"standard",""),"|Float",""),ChapterTable!$1:$1,0),0),
      VLOOKUP($A463-ChapterTable!$P$11,ChapterTable!$1:$1048576,MATCH("최종"&amp;SUBSTITUTE(SUBSTITUTE(E$1,"standard",""),"|Float",""),ChapterTable!$1:$1,0),0)*ChapterTable!$P$14
    ),
  OFFSET(E463,-$B463+IF($L463,1,0),0)*IF($B463&gt;OFFSET($B463,1,0),ChapterTable!$R$17,1)*
    (VLOOKUP(SUBSTITUTE(SUBSTITUTE(E$1,"standard",""),"|Float","")&amp;IF(OR($L463=TRUE,$A463=0,MOD($A463,ChapterTable!$R$20)&lt;&gt;0),"","보스")&amp;"인게임누적곱배수",ChapterTable!$R:$S,2,0)^C463
    +VLOOKUP(SUBSTITUTE(SUBSTITUTE(E$1,"standard",""),"|Float","")&amp;IF(OR($L463=TRUE,$A463=0,MOD($A463,ChapterTable!$R$20)&lt;&gt;0),"","보스")&amp;"인게임누적합배수",ChapterTable!$R:$S,2,0)*C463)
  )
  )
  )
)</f>
        <v>5535.84375</v>
      </c>
      <c r="F463" s="1">
        <f ca="1">IF(AND($A463=0,$B463=1),
    VLOOKUP(1,ChapterTable!$1:$1048576,MATCH("최종"&amp;SUBSTITUTE(SUBSTITUTE(F$1,"standard",""),"|Float",""),ChapterTable!$1:$1,0),0)*ChapterTable!$P$17,
  IF(AND($A463=0,$B463=0),
    F464,
  IF($B463=0,
    VLOOKUP($A463,ChapterTable!$1:$1048576,MATCH("최종"&amp;SUBSTITUTE(SUBSTITUTE(F$1,"standard",""),"|Float",""),ChapterTable!$1:$1,0),0),
  IF($B463=1,
    IF($L463=FALSE,
      VLOOKUP($A463,ChapterTable!$1:$1048576,MATCH("최종"&amp;SUBSTITUTE(SUBSTITUTE(F$1,"standard",""),"|Float",""),ChapterTable!$1:$1,0),0),
      VLOOKUP($A463-ChapterTable!$P$11,ChapterTable!$1:$1048576,MATCH("최종"&amp;SUBSTITUTE(SUBSTITUTE(F$1,"standard",""),"|Float",""),ChapterTable!$1:$1,0),0)*ChapterTable!$P$14
    ),
  OFFSET(F463,-$B463+IF($L463,1,0),0)*
    (VLOOKUP(SUBSTITUTE(SUBSTITUTE(F$1,"standard",""),"|Float","")&amp;IF(OR($L463=TRUE,$A463=0,MOD($A463,ChapterTable!$R$20)&lt;&gt;0),"","보스")&amp;"인게임누적곱배수",ChapterTable!$R:$S,2,0)^D463
    +VLOOKUP(SUBSTITUTE(SUBSTITUTE(F$1,"standard",""),"|Float","")&amp;IF(OR($L463=TRUE,$A463=0,MOD($A463,ChapterTable!$R$20)&lt;&gt;0),"","보스")&amp;"인게임누적합배수",ChapterTable!$R:$S,2,0)*D463)
  )
  )
  )
)</f>
        <v>2066.33056640625</v>
      </c>
      <c r="G463" t="s">
        <v>715</v>
      </c>
      <c r="J463" t="str">
        <f>IF(ISBLANK(I463),"",
IFERROR(VLOOKUP(I463,[1]StringTable!$1:$1048576,MATCH("kor|String",[1]StringTable!$1:$1,0),0),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58"/>
        <v>0.5</v>
      </c>
      <c r="AJ463">
        <f t="shared" si="56"/>
        <v>0.54666666600000002</v>
      </c>
      <c r="AK463">
        <f t="shared" si="57"/>
        <v>1</v>
      </c>
      <c r="AL463">
        <v>0</v>
      </c>
    </row>
    <row r="464" spans="1:38" x14ac:dyDescent="0.3">
      <c r="A464">
        <v>10</v>
      </c>
      <c r="B464">
        <v>16</v>
      </c>
      <c r="C464">
        <f>IF(OR($L464=TRUE,$A464=0,MOD($A464,ChapterTable!$R$20)&lt;&gt;0),
MAX(0,INT(($B464+ChapterTable!$P$26+VLOOKUP(SUBSTITUTE(C$1,"성장단계","")&amp;"단계오프셋",ChapterTable!$R:$S,2,0))/ChapterTable!$P$23)),
MAX(0,INT(($B464+ChapterTable!$R$26+VLOOKUP(SUBSTITUTE(C$1,"성장단계","")&amp;"보스단계오프셋",ChapterTable!$R:$S,2,0))/ChapterTable!$R$23)))</f>
        <v>2</v>
      </c>
      <c r="D464">
        <f>IF(OR($L464=TRUE,$A464=0,MOD($A464,ChapterTable!$R$20)&lt;&gt;0),
MAX(0,INT(($B464+ChapterTable!$P$26+VLOOKUP(SUBSTITUTE(D$1,"성장단계","")&amp;"단계오프셋",ChapterTable!$R:$S,2,0))/ChapterTable!$P$23)),
MAX(0,INT(($B464+ChapterTable!$R$26+VLOOKUP(SUBSTITUTE(D$1,"성장단계","")&amp;"보스단계오프셋",ChapterTable!$R:$S,2,0))/ChapterTable!$R$23)))</f>
        <v>1</v>
      </c>
      <c r="E464" s="1">
        <f ca="1">IF(AND($A464=0,$B464=1),
    VLOOKUP(1,ChapterTable!$1:$1048576,MATCH("최종"&amp;SUBSTITUTE(SUBSTITUTE(E$1,"standard",""),"|Float",""),ChapterTable!$1:$1,0),0)*ChapterTable!$P$17,
  IF(AND($A464=0,$B464=0),
    E465,
  IF($B464=0,
    VLOOKUP($A464,ChapterTable!$1:$1048576,MATCH("최종"&amp;SUBSTITUTE(SUBSTITUTE(E$1,"standard",""),"|Float",""),ChapterTable!$1:$1,0),0),
  IF($B464=1,
    IF($L464=FALSE,
      VLOOKUP($A464,ChapterTable!$1:$1048576,MATCH("최종"&amp;SUBSTITUTE(SUBSTITUTE(E$1,"standard",""),"|Float",""),ChapterTable!$1:$1,0),0),
      VLOOKUP($A464-ChapterTable!$P$11,ChapterTable!$1:$1048576,MATCH("최종"&amp;SUBSTITUTE(SUBSTITUTE(E$1,"standard",""),"|Float",""),ChapterTable!$1:$1,0),0)*ChapterTable!$P$14
    ),
  OFFSET(E464,-$B464+IF($L464,1,0),0)*IF($B464&gt;OFFSET($B464,1,0),ChapterTable!$R$17,1)*
    (VLOOKUP(SUBSTITUTE(SUBSTITUTE(E$1,"standard",""),"|Float","")&amp;IF(OR($L464=TRUE,$A464=0,MOD($A464,ChapterTable!$R$20)&lt;&gt;0),"","보스")&amp;"인게임누적곱배수",ChapterTable!$R:$S,2,0)^C464
    +VLOOKUP(SUBSTITUTE(SUBSTITUTE(E$1,"standard",""),"|Float","")&amp;IF(OR($L464=TRUE,$A464=0,MOD($A464,ChapterTable!$R$20)&lt;&gt;0),"","보스")&amp;"인게임누적합배수",ChapterTable!$R:$S,2,0)*C464)
  )
  )
  )
)</f>
        <v>6458.484375</v>
      </c>
      <c r="F464" s="1">
        <f ca="1">IF(AND($A464=0,$B464=1),
    VLOOKUP(1,ChapterTable!$1:$1048576,MATCH("최종"&amp;SUBSTITUTE(SUBSTITUTE(F$1,"standard",""),"|Float",""),ChapterTable!$1:$1,0),0)*ChapterTable!$P$17,
  IF(AND($A464=0,$B464=0),
    F465,
  IF($B464=0,
    VLOOKUP($A464,ChapterTable!$1:$1048576,MATCH("최종"&amp;SUBSTITUTE(SUBSTITUTE(F$1,"standard",""),"|Float",""),ChapterTable!$1:$1,0),0),
  IF($B464=1,
    IF($L464=FALSE,
      VLOOKUP($A464,ChapterTable!$1:$1048576,MATCH("최종"&amp;SUBSTITUTE(SUBSTITUTE(F$1,"standard",""),"|Float",""),ChapterTable!$1:$1,0),0),
      VLOOKUP($A464-ChapterTable!$P$11,ChapterTable!$1:$1048576,MATCH("최종"&amp;SUBSTITUTE(SUBSTITUTE(F$1,"standard",""),"|Float",""),ChapterTable!$1:$1,0),0)*ChapterTable!$P$14
    ),
  OFFSET(F464,-$B464+IF($L464,1,0),0)*
    (VLOOKUP(SUBSTITUTE(SUBSTITUTE(F$1,"standard",""),"|Float","")&amp;IF(OR($L464=TRUE,$A464=0,MOD($A464,ChapterTable!$R$20)&lt;&gt;0),"","보스")&amp;"인게임누적곱배수",ChapterTable!$R:$S,2,0)^D464
    +VLOOKUP(SUBSTITUTE(SUBSTITUTE(F$1,"standard",""),"|Float","")&amp;IF(OR($L464=TRUE,$A464=0,MOD($A464,ChapterTable!$R$20)&lt;&gt;0),"","보스")&amp;"인게임누적합배수",ChapterTable!$R:$S,2,0)*D464)
  )
  )
  )
)</f>
        <v>2066.33056640625</v>
      </c>
      <c r="G464" t="s">
        <v>715</v>
      </c>
      <c r="J464" t="str">
        <f>IF(ISBLANK(I464),"",
IFERROR(VLOOKUP(I464,[1]StringTable!$1:$1048576,MATCH("kor|String",[1]StringTable!$1:$1,0),0),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58"/>
        <v>0.5</v>
      </c>
      <c r="AJ464">
        <f t="shared" si="56"/>
        <v>0.54666666600000002</v>
      </c>
      <c r="AK464">
        <f t="shared" si="57"/>
        <v>1</v>
      </c>
      <c r="AL464">
        <v>0</v>
      </c>
    </row>
    <row r="465" spans="1:38" x14ac:dyDescent="0.3">
      <c r="A465">
        <v>10</v>
      </c>
      <c r="B465">
        <v>17</v>
      </c>
      <c r="C465">
        <f>IF(OR($L465=TRUE,$A465=0,MOD($A465,ChapterTable!$R$20)&lt;&gt;0),
MAX(0,INT(($B465+ChapterTable!$P$26+VLOOKUP(SUBSTITUTE(C$1,"성장단계","")&amp;"단계오프셋",ChapterTable!$R:$S,2,0))/ChapterTable!$P$23)),
MAX(0,INT(($B465+ChapterTable!$R$26+VLOOKUP(SUBSTITUTE(C$1,"성장단계","")&amp;"보스단계오프셋",ChapterTable!$R:$S,2,0))/ChapterTable!$R$23)))</f>
        <v>2</v>
      </c>
      <c r="D465">
        <f>IF(OR($L465=TRUE,$A465=0,MOD($A465,ChapterTable!$R$20)&lt;&gt;0),
MAX(0,INT(($B465+ChapterTable!$P$26+VLOOKUP(SUBSTITUTE(D$1,"성장단계","")&amp;"단계오프셋",ChapterTable!$R:$S,2,0))/ChapterTable!$P$23)),
MAX(0,INT(($B465+ChapterTable!$R$26+VLOOKUP(SUBSTITUTE(D$1,"성장단계","")&amp;"보스단계오프셋",ChapterTable!$R:$S,2,0))/ChapterTable!$R$23)))</f>
        <v>1</v>
      </c>
      <c r="E465" s="1">
        <f ca="1">IF(AND($A465=0,$B465=1),
    VLOOKUP(1,ChapterTable!$1:$1048576,MATCH("최종"&amp;SUBSTITUTE(SUBSTITUTE(E$1,"standard",""),"|Float",""),ChapterTable!$1:$1,0),0)*ChapterTable!$P$17,
  IF(AND($A465=0,$B465=0),
    E466,
  IF($B465=0,
    VLOOKUP($A465,ChapterTable!$1:$1048576,MATCH("최종"&amp;SUBSTITUTE(SUBSTITUTE(E$1,"standard",""),"|Float",""),ChapterTable!$1:$1,0),0),
  IF($B465=1,
    IF($L465=FALSE,
      VLOOKUP($A465,ChapterTable!$1:$1048576,MATCH("최종"&amp;SUBSTITUTE(SUBSTITUTE(E$1,"standard",""),"|Float",""),ChapterTable!$1:$1,0),0),
      VLOOKUP($A465-ChapterTable!$P$11,ChapterTable!$1:$1048576,MATCH("최종"&amp;SUBSTITUTE(SUBSTITUTE(E$1,"standard",""),"|Float",""),ChapterTable!$1:$1,0),0)*ChapterTable!$P$14
    ),
  OFFSET(E465,-$B465+IF($L465,1,0),0)*IF($B465&gt;OFFSET($B465,1,0),ChapterTable!$R$17,1)*
    (VLOOKUP(SUBSTITUTE(SUBSTITUTE(E$1,"standard",""),"|Float","")&amp;IF(OR($L465=TRUE,$A465=0,MOD($A465,ChapterTable!$R$20)&lt;&gt;0),"","보스")&amp;"인게임누적곱배수",ChapterTable!$R:$S,2,0)^C465
    +VLOOKUP(SUBSTITUTE(SUBSTITUTE(E$1,"standard",""),"|Float","")&amp;IF(OR($L465=TRUE,$A465=0,MOD($A465,ChapterTable!$R$20)&lt;&gt;0),"","보스")&amp;"인게임누적합배수",ChapterTable!$R:$S,2,0)*C465)
  )
  )
  )
)</f>
        <v>6458.484375</v>
      </c>
      <c r="F465" s="1">
        <f ca="1">IF(AND($A465=0,$B465=1),
    VLOOKUP(1,ChapterTable!$1:$1048576,MATCH("최종"&amp;SUBSTITUTE(SUBSTITUTE(F$1,"standard",""),"|Float",""),ChapterTable!$1:$1,0),0)*ChapterTable!$P$17,
  IF(AND($A465=0,$B465=0),
    F466,
  IF($B465=0,
    VLOOKUP($A465,ChapterTable!$1:$1048576,MATCH("최종"&amp;SUBSTITUTE(SUBSTITUTE(F$1,"standard",""),"|Float",""),ChapterTable!$1:$1,0),0),
  IF($B465=1,
    IF($L465=FALSE,
      VLOOKUP($A465,ChapterTable!$1:$1048576,MATCH("최종"&amp;SUBSTITUTE(SUBSTITUTE(F$1,"standard",""),"|Float",""),ChapterTable!$1:$1,0),0),
      VLOOKUP($A465-ChapterTable!$P$11,ChapterTable!$1:$1048576,MATCH("최종"&amp;SUBSTITUTE(SUBSTITUTE(F$1,"standard",""),"|Float",""),ChapterTable!$1:$1,0),0)*ChapterTable!$P$14
    ),
  OFFSET(F465,-$B465+IF($L465,1,0),0)*
    (VLOOKUP(SUBSTITUTE(SUBSTITUTE(F$1,"standard",""),"|Float","")&amp;IF(OR($L465=TRUE,$A465=0,MOD($A465,ChapterTable!$R$20)&lt;&gt;0),"","보스")&amp;"인게임누적곱배수",ChapterTable!$R:$S,2,0)^D465
    +VLOOKUP(SUBSTITUTE(SUBSTITUTE(F$1,"standard",""),"|Float","")&amp;IF(OR($L465=TRUE,$A465=0,MOD($A465,ChapterTable!$R$20)&lt;&gt;0),"","보스")&amp;"인게임누적합배수",ChapterTable!$R:$S,2,0)*D465)
  )
  )
  )
)</f>
        <v>2066.33056640625</v>
      </c>
      <c r="G465" t="s">
        <v>715</v>
      </c>
      <c r="J465" t="str">
        <f>IF(ISBLANK(I465),"",
IFERROR(VLOOKUP(I465,[1]StringTable!$1:$1048576,MATCH("kor|String",[1]StringTable!$1:$1,0),0),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58"/>
        <v>0.5</v>
      </c>
      <c r="AJ465">
        <f t="shared" si="56"/>
        <v>0.54666666600000002</v>
      </c>
      <c r="AK465">
        <f t="shared" si="57"/>
        <v>1</v>
      </c>
      <c r="AL465">
        <v>0</v>
      </c>
    </row>
    <row r="466" spans="1:38" x14ac:dyDescent="0.3">
      <c r="A466">
        <v>10</v>
      </c>
      <c r="B466">
        <v>18</v>
      </c>
      <c r="C466">
        <f>IF(OR($L466=TRUE,$A466=0,MOD($A466,ChapterTable!$R$20)&lt;&gt;0),
MAX(0,INT(($B466+ChapterTable!$P$26+VLOOKUP(SUBSTITUTE(C$1,"성장단계","")&amp;"단계오프셋",ChapterTable!$R:$S,2,0))/ChapterTable!$P$23)),
MAX(0,INT(($B466+ChapterTable!$R$26+VLOOKUP(SUBSTITUTE(C$1,"성장단계","")&amp;"보스단계오프셋",ChapterTable!$R:$S,2,0))/ChapterTable!$R$23)))</f>
        <v>2</v>
      </c>
      <c r="D466">
        <f>IF(OR($L466=TRUE,$A466=0,MOD($A466,ChapterTable!$R$20)&lt;&gt;0),
MAX(0,INT(($B466+ChapterTable!$P$26+VLOOKUP(SUBSTITUTE(D$1,"성장단계","")&amp;"단계오프셋",ChapterTable!$R:$S,2,0))/ChapterTable!$P$23)),
MAX(0,INT(($B466+ChapterTable!$R$26+VLOOKUP(SUBSTITUTE(D$1,"성장단계","")&amp;"보스단계오프셋",ChapterTable!$R:$S,2,0))/ChapterTable!$R$23)))</f>
        <v>1</v>
      </c>
      <c r="E466" s="1">
        <f ca="1">IF(AND($A466=0,$B466=1),
    VLOOKUP(1,ChapterTable!$1:$1048576,MATCH("최종"&amp;SUBSTITUTE(SUBSTITUTE(E$1,"standard",""),"|Float",""),ChapterTable!$1:$1,0),0)*ChapterTable!$P$17,
  IF(AND($A466=0,$B466=0),
    E467,
  IF($B466=0,
    VLOOKUP($A466,ChapterTable!$1:$1048576,MATCH("최종"&amp;SUBSTITUTE(SUBSTITUTE(E$1,"standard",""),"|Float",""),ChapterTable!$1:$1,0),0),
  IF($B466=1,
    IF($L466=FALSE,
      VLOOKUP($A466,ChapterTable!$1:$1048576,MATCH("최종"&amp;SUBSTITUTE(SUBSTITUTE(E$1,"standard",""),"|Float",""),ChapterTable!$1:$1,0),0),
      VLOOKUP($A466-ChapterTable!$P$11,ChapterTable!$1:$1048576,MATCH("최종"&amp;SUBSTITUTE(SUBSTITUTE(E$1,"standard",""),"|Float",""),ChapterTable!$1:$1,0),0)*ChapterTable!$P$14
    ),
  OFFSET(E466,-$B466+IF($L466,1,0),0)*IF($B466&gt;OFFSET($B466,1,0),ChapterTable!$R$17,1)*
    (VLOOKUP(SUBSTITUTE(SUBSTITUTE(E$1,"standard",""),"|Float","")&amp;IF(OR($L466=TRUE,$A466=0,MOD($A466,ChapterTable!$R$20)&lt;&gt;0),"","보스")&amp;"인게임누적곱배수",ChapterTable!$R:$S,2,0)^C466
    +VLOOKUP(SUBSTITUTE(SUBSTITUTE(E$1,"standard",""),"|Float","")&amp;IF(OR($L466=TRUE,$A466=0,MOD($A466,ChapterTable!$R$20)&lt;&gt;0),"","보스")&amp;"인게임누적합배수",ChapterTable!$R:$S,2,0)*C466)
  )
  )
  )
)</f>
        <v>6458.484375</v>
      </c>
      <c r="F466" s="1">
        <f ca="1">IF(AND($A466=0,$B466=1),
    VLOOKUP(1,ChapterTable!$1:$1048576,MATCH("최종"&amp;SUBSTITUTE(SUBSTITUTE(F$1,"standard",""),"|Float",""),ChapterTable!$1:$1,0),0)*ChapterTable!$P$17,
  IF(AND($A466=0,$B466=0),
    F467,
  IF($B466=0,
    VLOOKUP($A466,ChapterTable!$1:$1048576,MATCH("최종"&amp;SUBSTITUTE(SUBSTITUTE(F$1,"standard",""),"|Float",""),ChapterTable!$1:$1,0),0),
  IF($B466=1,
    IF($L466=FALSE,
      VLOOKUP($A466,ChapterTable!$1:$1048576,MATCH("최종"&amp;SUBSTITUTE(SUBSTITUTE(F$1,"standard",""),"|Float",""),ChapterTable!$1:$1,0),0),
      VLOOKUP($A466-ChapterTable!$P$11,ChapterTable!$1:$1048576,MATCH("최종"&amp;SUBSTITUTE(SUBSTITUTE(F$1,"standard",""),"|Float",""),ChapterTable!$1:$1,0),0)*ChapterTable!$P$14
    ),
  OFFSET(F466,-$B466+IF($L466,1,0),0)*
    (VLOOKUP(SUBSTITUTE(SUBSTITUTE(F$1,"standard",""),"|Float","")&amp;IF(OR($L466=TRUE,$A466=0,MOD($A466,ChapterTable!$R$20)&lt;&gt;0),"","보스")&amp;"인게임누적곱배수",ChapterTable!$R:$S,2,0)^D466
    +VLOOKUP(SUBSTITUTE(SUBSTITUTE(F$1,"standard",""),"|Float","")&amp;IF(OR($L466=TRUE,$A466=0,MOD($A466,ChapterTable!$R$20)&lt;&gt;0),"","보스")&amp;"인게임누적합배수",ChapterTable!$R:$S,2,0)*D466)
  )
  )
  )
)</f>
        <v>2066.33056640625</v>
      </c>
      <c r="G466" t="s">
        <v>715</v>
      </c>
      <c r="J466" t="str">
        <f>IF(ISBLANK(I466),"",
IFERROR(VLOOKUP(I466,[1]StringTable!$1:$1048576,MATCH("kor|String",[1]StringTable!$1:$1,0),0),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58"/>
        <v>0.5</v>
      </c>
      <c r="AJ466">
        <f t="shared" si="56"/>
        <v>0.54666666600000002</v>
      </c>
      <c r="AK466">
        <f t="shared" si="57"/>
        <v>1</v>
      </c>
      <c r="AL466">
        <v>0</v>
      </c>
    </row>
    <row r="467" spans="1:38" x14ac:dyDescent="0.3">
      <c r="A467">
        <v>10</v>
      </c>
      <c r="B467">
        <v>19</v>
      </c>
      <c r="C467">
        <f>IF(OR($L467=TRUE,$A467=0,MOD($A467,ChapterTable!$R$20)&lt;&gt;0),
MAX(0,INT(($B467+ChapterTable!$P$26+VLOOKUP(SUBSTITUTE(C$1,"성장단계","")&amp;"단계오프셋",ChapterTable!$R:$S,2,0))/ChapterTable!$P$23)),
MAX(0,INT(($B467+ChapterTable!$R$26+VLOOKUP(SUBSTITUTE(C$1,"성장단계","")&amp;"보스단계오프셋",ChapterTable!$R:$S,2,0))/ChapterTable!$R$23)))</f>
        <v>2</v>
      </c>
      <c r="D467">
        <f>IF(OR($L467=TRUE,$A467=0,MOD($A467,ChapterTable!$R$20)&lt;&gt;0),
MAX(0,INT(($B467+ChapterTable!$P$26+VLOOKUP(SUBSTITUTE(D$1,"성장단계","")&amp;"단계오프셋",ChapterTable!$R:$S,2,0))/ChapterTable!$P$23)),
MAX(0,INT(($B467+ChapterTable!$R$26+VLOOKUP(SUBSTITUTE(D$1,"성장단계","")&amp;"보스단계오프셋",ChapterTable!$R:$S,2,0))/ChapterTable!$R$23)))</f>
        <v>1</v>
      </c>
      <c r="E467" s="1">
        <f ca="1">IF(AND($A467=0,$B467=1),
    VLOOKUP(1,ChapterTable!$1:$1048576,MATCH("최종"&amp;SUBSTITUTE(SUBSTITUTE(E$1,"standard",""),"|Float",""),ChapterTable!$1:$1,0),0)*ChapterTable!$P$17,
  IF(AND($A467=0,$B467=0),
    E468,
  IF($B467=0,
    VLOOKUP($A467,ChapterTable!$1:$1048576,MATCH("최종"&amp;SUBSTITUTE(SUBSTITUTE(E$1,"standard",""),"|Float",""),ChapterTable!$1:$1,0),0),
  IF($B467=1,
    IF($L467=FALSE,
      VLOOKUP($A467,ChapterTable!$1:$1048576,MATCH("최종"&amp;SUBSTITUTE(SUBSTITUTE(E$1,"standard",""),"|Float",""),ChapterTable!$1:$1,0),0),
      VLOOKUP($A467-ChapterTable!$P$11,ChapterTable!$1:$1048576,MATCH("최종"&amp;SUBSTITUTE(SUBSTITUTE(E$1,"standard",""),"|Float",""),ChapterTable!$1:$1,0),0)*ChapterTable!$P$14
    ),
  OFFSET(E467,-$B467+IF($L467,1,0),0)*IF($B467&gt;OFFSET($B467,1,0),ChapterTable!$R$17,1)*
    (VLOOKUP(SUBSTITUTE(SUBSTITUTE(E$1,"standard",""),"|Float","")&amp;IF(OR($L467=TRUE,$A467=0,MOD($A467,ChapterTable!$R$20)&lt;&gt;0),"","보스")&amp;"인게임누적곱배수",ChapterTable!$R:$S,2,0)^C467
    +VLOOKUP(SUBSTITUTE(SUBSTITUTE(E$1,"standard",""),"|Float","")&amp;IF(OR($L467=TRUE,$A467=0,MOD($A467,ChapterTable!$R$20)&lt;&gt;0),"","보스")&amp;"인게임누적합배수",ChapterTable!$R:$S,2,0)*C467)
  )
  )
  )
)</f>
        <v>6458.484375</v>
      </c>
      <c r="F467" s="1">
        <f ca="1">IF(AND($A467=0,$B467=1),
    VLOOKUP(1,ChapterTable!$1:$1048576,MATCH("최종"&amp;SUBSTITUTE(SUBSTITUTE(F$1,"standard",""),"|Float",""),ChapterTable!$1:$1,0),0)*ChapterTable!$P$17,
  IF(AND($A467=0,$B467=0),
    F468,
  IF($B467=0,
    VLOOKUP($A467,ChapterTable!$1:$1048576,MATCH("최종"&amp;SUBSTITUTE(SUBSTITUTE(F$1,"standard",""),"|Float",""),ChapterTable!$1:$1,0),0),
  IF($B467=1,
    IF($L467=FALSE,
      VLOOKUP($A467,ChapterTable!$1:$1048576,MATCH("최종"&amp;SUBSTITUTE(SUBSTITUTE(F$1,"standard",""),"|Float",""),ChapterTable!$1:$1,0),0),
      VLOOKUP($A467-ChapterTable!$P$11,ChapterTable!$1:$1048576,MATCH("최종"&amp;SUBSTITUTE(SUBSTITUTE(F$1,"standard",""),"|Float",""),ChapterTable!$1:$1,0),0)*ChapterTable!$P$14
    ),
  OFFSET(F467,-$B467+IF($L467,1,0),0)*
    (VLOOKUP(SUBSTITUTE(SUBSTITUTE(F$1,"standard",""),"|Float","")&amp;IF(OR($L467=TRUE,$A467=0,MOD($A467,ChapterTable!$R$20)&lt;&gt;0),"","보스")&amp;"인게임누적곱배수",ChapterTable!$R:$S,2,0)^D467
    +VLOOKUP(SUBSTITUTE(SUBSTITUTE(F$1,"standard",""),"|Float","")&amp;IF(OR($L467=TRUE,$A467=0,MOD($A467,ChapterTable!$R$20)&lt;&gt;0),"","보스")&amp;"인게임누적합배수",ChapterTable!$R:$S,2,0)*D467)
  )
  )
  )
)</f>
        <v>2066.33056640625</v>
      </c>
      <c r="G467" t="s">
        <v>715</v>
      </c>
      <c r="J467" t="str">
        <f>IF(ISBLANK(I467),"",
IFERROR(VLOOKUP(I467,[1]StringTable!$1:$1048576,MATCH("kor|String",[1]StringTable!$1:$1,0),0),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58"/>
        <v>0.5</v>
      </c>
      <c r="AJ467">
        <f t="shared" si="56"/>
        <v>0.54666666600000002</v>
      </c>
      <c r="AK467">
        <f t="shared" si="57"/>
        <v>1</v>
      </c>
      <c r="AL467">
        <v>0</v>
      </c>
    </row>
    <row r="468" spans="1:38" x14ac:dyDescent="0.3">
      <c r="A468">
        <v>10</v>
      </c>
      <c r="B468">
        <v>20</v>
      </c>
      <c r="C468">
        <f>IF(OR($L468=TRUE,$A468=0,MOD($A468,ChapterTable!$R$20)&lt;&gt;0),
MAX(0,INT(($B468+ChapterTable!$P$26+VLOOKUP(SUBSTITUTE(C$1,"성장단계","")&amp;"단계오프셋",ChapterTable!$R:$S,2,0))/ChapterTable!$P$23)),
MAX(0,INT(($B468+ChapterTable!$R$26+VLOOKUP(SUBSTITUTE(C$1,"성장단계","")&amp;"보스단계오프셋",ChapterTable!$R:$S,2,0))/ChapterTable!$R$23)))</f>
        <v>2</v>
      </c>
      <c r="D468">
        <f>IF(OR($L468=TRUE,$A468=0,MOD($A468,ChapterTable!$R$20)&lt;&gt;0),
MAX(0,INT(($B468+ChapterTable!$P$26+VLOOKUP(SUBSTITUTE(D$1,"성장단계","")&amp;"단계오프셋",ChapterTable!$R:$S,2,0))/ChapterTable!$P$23)),
MAX(0,INT(($B468+ChapterTable!$R$26+VLOOKUP(SUBSTITUTE(D$1,"성장단계","")&amp;"보스단계오프셋",ChapterTable!$R:$S,2,0))/ChapterTable!$R$23)))</f>
        <v>1</v>
      </c>
      <c r="E468" s="1">
        <f ca="1">IF(AND($A468=0,$B468=1),
    VLOOKUP(1,ChapterTable!$1:$1048576,MATCH("최종"&amp;SUBSTITUTE(SUBSTITUTE(E$1,"standard",""),"|Float",""),ChapterTable!$1:$1,0),0)*ChapterTable!$P$17,
  IF(AND($A468=0,$B468=0),
    E469,
  IF($B468=0,
    VLOOKUP($A468,ChapterTable!$1:$1048576,MATCH("최종"&amp;SUBSTITUTE(SUBSTITUTE(E$1,"standard",""),"|Float",""),ChapterTable!$1:$1,0),0),
  IF($B468=1,
    IF($L468=FALSE,
      VLOOKUP($A468,ChapterTable!$1:$1048576,MATCH("최종"&amp;SUBSTITUTE(SUBSTITUTE(E$1,"standard",""),"|Float",""),ChapterTable!$1:$1,0),0),
      VLOOKUP($A468-ChapterTable!$P$11,ChapterTable!$1:$1048576,MATCH("최종"&amp;SUBSTITUTE(SUBSTITUTE(E$1,"standard",""),"|Float",""),ChapterTable!$1:$1,0),0)*ChapterTable!$P$14
    ),
  OFFSET(E468,-$B468+IF($L468,1,0),0)*IF($B468&gt;OFFSET($B468,1,0),ChapterTable!$R$17,1)*
    (VLOOKUP(SUBSTITUTE(SUBSTITUTE(E$1,"standard",""),"|Float","")&amp;IF(OR($L468=TRUE,$A468=0,MOD($A468,ChapterTable!$R$20)&lt;&gt;0),"","보스")&amp;"인게임누적곱배수",ChapterTable!$R:$S,2,0)^C468
    +VLOOKUP(SUBSTITUTE(SUBSTITUTE(E$1,"standard",""),"|Float","")&amp;IF(OR($L468=TRUE,$A468=0,MOD($A468,ChapterTable!$R$20)&lt;&gt;0),"","보스")&amp;"인게임누적합배수",ChapterTable!$R:$S,2,0)*C468)
  )
  )
  )
)</f>
        <v>6458.484375</v>
      </c>
      <c r="F468" s="1">
        <f ca="1">IF(AND($A468=0,$B468=1),
    VLOOKUP(1,ChapterTable!$1:$1048576,MATCH("최종"&amp;SUBSTITUTE(SUBSTITUTE(F$1,"standard",""),"|Float",""),ChapterTable!$1:$1,0),0)*ChapterTable!$P$17,
  IF(AND($A468=0,$B468=0),
    F469,
  IF($B468=0,
    VLOOKUP($A468,ChapterTable!$1:$1048576,MATCH("최종"&amp;SUBSTITUTE(SUBSTITUTE(F$1,"standard",""),"|Float",""),ChapterTable!$1:$1,0),0),
  IF($B468=1,
    IF($L468=FALSE,
      VLOOKUP($A468,ChapterTable!$1:$1048576,MATCH("최종"&amp;SUBSTITUTE(SUBSTITUTE(F$1,"standard",""),"|Float",""),ChapterTable!$1:$1,0),0),
      VLOOKUP($A468-ChapterTable!$P$11,ChapterTable!$1:$1048576,MATCH("최종"&amp;SUBSTITUTE(SUBSTITUTE(F$1,"standard",""),"|Float",""),ChapterTable!$1:$1,0),0)*ChapterTable!$P$14
    ),
  OFFSET(F468,-$B468+IF($L468,1,0),0)*
    (VLOOKUP(SUBSTITUTE(SUBSTITUTE(F$1,"standard",""),"|Float","")&amp;IF(OR($L468=TRUE,$A468=0,MOD($A468,ChapterTable!$R$20)&lt;&gt;0),"","보스")&amp;"인게임누적곱배수",ChapterTable!$R:$S,2,0)^D468
    +VLOOKUP(SUBSTITUTE(SUBSTITUTE(F$1,"standard",""),"|Float","")&amp;IF(OR($L468=TRUE,$A468=0,MOD($A468,ChapterTable!$R$20)&lt;&gt;0),"","보스")&amp;"인게임누적합배수",ChapterTable!$R:$S,2,0)*D468)
  )
  )
  )
)</f>
        <v>2066.33056640625</v>
      </c>
      <c r="G468" t="s">
        <v>715</v>
      </c>
      <c r="J468" t="str">
        <f>IF(ISBLANK(I468),"",
IFERROR(VLOOKUP(I468,[1]StringTable!$1:$1048576,MATCH("kor|String",[1]StringTable!$1:$1,0),0),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58"/>
        <v>0.5</v>
      </c>
      <c r="AJ468">
        <f t="shared" si="56"/>
        <v>1</v>
      </c>
      <c r="AK468">
        <f t="shared" si="57"/>
        <v>2</v>
      </c>
      <c r="AL468">
        <v>0</v>
      </c>
    </row>
    <row r="469" spans="1:38" x14ac:dyDescent="0.3">
      <c r="A469">
        <v>10</v>
      </c>
      <c r="B469">
        <v>21</v>
      </c>
      <c r="C469">
        <f>IF(OR($L469=TRUE,$A469=0,MOD($A469,ChapterTable!$R$20)&lt;&gt;0),
MAX(0,INT(($B469+ChapterTable!$P$26+VLOOKUP(SUBSTITUTE(C$1,"성장단계","")&amp;"단계오프셋",ChapterTable!$R:$S,2,0))/ChapterTable!$P$23)),
MAX(0,INT(($B469+ChapterTable!$R$26+VLOOKUP(SUBSTITUTE(C$1,"성장단계","")&amp;"보스단계오프셋",ChapterTable!$R:$S,2,0))/ChapterTable!$R$23)))</f>
        <v>2</v>
      </c>
      <c r="D469">
        <f>IF(OR($L469=TRUE,$A469=0,MOD($A469,ChapterTable!$R$20)&lt;&gt;0),
MAX(0,INT(($B469+ChapterTable!$P$26+VLOOKUP(SUBSTITUTE(D$1,"성장단계","")&amp;"단계오프셋",ChapterTable!$R:$S,2,0))/ChapterTable!$P$23)),
MAX(0,INT(($B469+ChapterTable!$R$26+VLOOKUP(SUBSTITUTE(D$1,"성장단계","")&amp;"보스단계오프셋",ChapterTable!$R:$S,2,0))/ChapterTable!$R$23)))</f>
        <v>2</v>
      </c>
      <c r="E469" s="1">
        <f ca="1">IF(AND($A469=0,$B469=1),
    VLOOKUP(1,ChapterTable!$1:$1048576,MATCH("최종"&amp;SUBSTITUTE(SUBSTITUTE(E$1,"standard",""),"|Float",""),ChapterTable!$1:$1,0),0)*ChapterTable!$P$17,
  IF(AND($A469=0,$B469=0),
    E470,
  IF($B469=0,
    VLOOKUP($A469,ChapterTable!$1:$1048576,MATCH("최종"&amp;SUBSTITUTE(SUBSTITUTE(E$1,"standard",""),"|Float",""),ChapterTable!$1:$1,0),0),
  IF($B469=1,
    IF($L469=FALSE,
      VLOOKUP($A469,ChapterTable!$1:$1048576,MATCH("최종"&amp;SUBSTITUTE(SUBSTITUTE(E$1,"standard",""),"|Float",""),ChapterTable!$1:$1,0),0),
      VLOOKUP($A469-ChapterTable!$P$11,ChapterTable!$1:$1048576,MATCH("최종"&amp;SUBSTITUTE(SUBSTITUTE(E$1,"standard",""),"|Float",""),ChapterTable!$1:$1,0),0)*ChapterTable!$P$14
    ),
  OFFSET(E469,-$B469+IF($L469,1,0),0)*IF($B469&gt;OFFSET($B469,1,0),ChapterTable!$R$17,1)*
    (VLOOKUP(SUBSTITUTE(SUBSTITUTE(E$1,"standard",""),"|Float","")&amp;IF(OR($L469=TRUE,$A469=0,MOD($A469,ChapterTable!$R$20)&lt;&gt;0),"","보스")&amp;"인게임누적곱배수",ChapterTable!$R:$S,2,0)^C469
    +VLOOKUP(SUBSTITUTE(SUBSTITUTE(E$1,"standard",""),"|Float","")&amp;IF(OR($L469=TRUE,$A469=0,MOD($A469,ChapterTable!$R$20)&lt;&gt;0),"","보스")&amp;"인게임누적합배수",ChapterTable!$R:$S,2,0)*C469)
  )
  )
  )
)</f>
        <v>6458.484375</v>
      </c>
      <c r="F469" s="1">
        <f ca="1">IF(AND($A469=0,$B469=1),
    VLOOKUP(1,ChapterTable!$1:$1048576,MATCH("최종"&amp;SUBSTITUTE(SUBSTITUTE(F$1,"standard",""),"|Float",""),ChapterTable!$1:$1,0),0)*ChapterTable!$P$17,
  IF(AND($A469=0,$B469=0),
    F470,
  IF($B469=0,
    VLOOKUP($A469,ChapterTable!$1:$1048576,MATCH("최종"&amp;SUBSTITUTE(SUBSTITUTE(F$1,"standard",""),"|Float",""),ChapterTable!$1:$1,0),0),
  IF($B469=1,
    IF($L469=FALSE,
      VLOOKUP($A469,ChapterTable!$1:$1048576,MATCH("최종"&amp;SUBSTITUTE(SUBSTITUTE(F$1,"standard",""),"|Float",""),ChapterTable!$1:$1,0),0),
      VLOOKUP($A469-ChapterTable!$P$11,ChapterTable!$1:$1048576,MATCH("최종"&amp;SUBSTITUTE(SUBSTITUTE(F$1,"standard",""),"|Float",""),ChapterTable!$1:$1,0),0)*ChapterTable!$P$14
    ),
  OFFSET(F469,-$B469+IF($L469,1,0),0)*
    (VLOOKUP(SUBSTITUTE(SUBSTITUTE(F$1,"standard",""),"|Float","")&amp;IF(OR($L469=TRUE,$A469=0,MOD($A469,ChapterTable!$R$20)&lt;&gt;0),"","보스")&amp;"인게임누적곱배수",ChapterTable!$R:$S,2,0)^D469
    +VLOOKUP(SUBSTITUTE(SUBSTITUTE(F$1,"standard",""),"|Float","")&amp;IF(OR($L469=TRUE,$A469=0,MOD($A469,ChapterTable!$R$20)&lt;&gt;0),"","보스")&amp;"인게임누적합배수",ChapterTable!$R:$S,2,0)*D469)
  )
  )
  )
)</f>
        <v>2210.4931640625</v>
      </c>
      <c r="G469" t="s">
        <v>715</v>
      </c>
      <c r="J469" t="str">
        <f>IF(ISBLANK(I469),"",
IFERROR(VLOOKUP(I469,[1]StringTable!$1:$1048576,MATCH("kor|String",[1]StringTable!$1:$1,0),0),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58"/>
        <v>0.33333333333333331</v>
      </c>
      <c r="AJ469">
        <f t="shared" si="56"/>
        <v>0.395555555</v>
      </c>
      <c r="AK469">
        <f t="shared" si="57"/>
        <v>1</v>
      </c>
      <c r="AL469">
        <v>0</v>
      </c>
    </row>
    <row r="470" spans="1:38" x14ac:dyDescent="0.3">
      <c r="A470">
        <v>10</v>
      </c>
      <c r="B470">
        <v>22</v>
      </c>
      <c r="C470">
        <f>IF(OR($L470=TRUE,$A470=0,MOD($A470,ChapterTable!$R$20)&lt;&gt;0),
MAX(0,INT(($B470+ChapterTable!$P$26+VLOOKUP(SUBSTITUTE(C$1,"성장단계","")&amp;"단계오프셋",ChapterTable!$R:$S,2,0))/ChapterTable!$P$23)),
MAX(0,INT(($B470+ChapterTable!$R$26+VLOOKUP(SUBSTITUTE(C$1,"성장단계","")&amp;"보스단계오프셋",ChapterTable!$R:$S,2,0))/ChapterTable!$R$23)))</f>
        <v>2</v>
      </c>
      <c r="D470">
        <f>IF(OR($L470=TRUE,$A470=0,MOD($A470,ChapterTable!$R$20)&lt;&gt;0),
MAX(0,INT(($B470+ChapterTable!$P$26+VLOOKUP(SUBSTITUTE(D$1,"성장단계","")&amp;"단계오프셋",ChapterTable!$R:$S,2,0))/ChapterTable!$P$23)),
MAX(0,INT(($B470+ChapterTable!$R$26+VLOOKUP(SUBSTITUTE(D$1,"성장단계","")&amp;"보스단계오프셋",ChapterTable!$R:$S,2,0))/ChapterTable!$R$23)))</f>
        <v>2</v>
      </c>
      <c r="E470" s="1">
        <f ca="1">IF(AND($A470=0,$B470=1),
    VLOOKUP(1,ChapterTable!$1:$1048576,MATCH("최종"&amp;SUBSTITUTE(SUBSTITUTE(E$1,"standard",""),"|Float",""),ChapterTable!$1:$1,0),0)*ChapterTable!$P$17,
  IF(AND($A470=0,$B470=0),
    E471,
  IF($B470=0,
    VLOOKUP($A470,ChapterTable!$1:$1048576,MATCH("최종"&amp;SUBSTITUTE(SUBSTITUTE(E$1,"standard",""),"|Float",""),ChapterTable!$1:$1,0),0),
  IF($B470=1,
    IF($L470=FALSE,
      VLOOKUP($A470,ChapterTable!$1:$1048576,MATCH("최종"&amp;SUBSTITUTE(SUBSTITUTE(E$1,"standard",""),"|Float",""),ChapterTable!$1:$1,0),0),
      VLOOKUP($A470-ChapterTable!$P$11,ChapterTable!$1:$1048576,MATCH("최종"&amp;SUBSTITUTE(SUBSTITUTE(E$1,"standard",""),"|Float",""),ChapterTable!$1:$1,0),0)*ChapterTable!$P$14
    ),
  OFFSET(E470,-$B470+IF($L470,1,0),0)*IF($B470&gt;OFFSET($B470,1,0),ChapterTable!$R$17,1)*
    (VLOOKUP(SUBSTITUTE(SUBSTITUTE(E$1,"standard",""),"|Float","")&amp;IF(OR($L470=TRUE,$A470=0,MOD($A470,ChapterTable!$R$20)&lt;&gt;0),"","보스")&amp;"인게임누적곱배수",ChapterTable!$R:$S,2,0)^C470
    +VLOOKUP(SUBSTITUTE(SUBSTITUTE(E$1,"standard",""),"|Float","")&amp;IF(OR($L470=TRUE,$A470=0,MOD($A470,ChapterTable!$R$20)&lt;&gt;0),"","보스")&amp;"인게임누적합배수",ChapterTable!$R:$S,2,0)*C470)
  )
  )
  )
)</f>
        <v>6458.484375</v>
      </c>
      <c r="F470" s="1">
        <f ca="1">IF(AND($A470=0,$B470=1),
    VLOOKUP(1,ChapterTable!$1:$1048576,MATCH("최종"&amp;SUBSTITUTE(SUBSTITUTE(F$1,"standard",""),"|Float",""),ChapterTable!$1:$1,0),0)*ChapterTable!$P$17,
  IF(AND($A470=0,$B470=0),
    F471,
  IF($B470=0,
    VLOOKUP($A470,ChapterTable!$1:$1048576,MATCH("최종"&amp;SUBSTITUTE(SUBSTITUTE(F$1,"standard",""),"|Float",""),ChapterTable!$1:$1,0),0),
  IF($B470=1,
    IF($L470=FALSE,
      VLOOKUP($A470,ChapterTable!$1:$1048576,MATCH("최종"&amp;SUBSTITUTE(SUBSTITUTE(F$1,"standard",""),"|Float",""),ChapterTable!$1:$1,0),0),
      VLOOKUP($A470-ChapterTable!$P$11,ChapterTable!$1:$1048576,MATCH("최종"&amp;SUBSTITUTE(SUBSTITUTE(F$1,"standard",""),"|Float",""),ChapterTable!$1:$1,0),0)*ChapterTable!$P$14
    ),
  OFFSET(F470,-$B470+IF($L470,1,0),0)*
    (VLOOKUP(SUBSTITUTE(SUBSTITUTE(F$1,"standard",""),"|Float","")&amp;IF(OR($L470=TRUE,$A470=0,MOD($A470,ChapterTable!$R$20)&lt;&gt;0),"","보스")&amp;"인게임누적곱배수",ChapterTable!$R:$S,2,0)^D470
    +VLOOKUP(SUBSTITUTE(SUBSTITUTE(F$1,"standard",""),"|Float","")&amp;IF(OR($L470=TRUE,$A470=0,MOD($A470,ChapterTable!$R$20)&lt;&gt;0),"","보스")&amp;"인게임누적합배수",ChapterTable!$R:$S,2,0)*D470)
  )
  )
  )
)</f>
        <v>2210.4931640625</v>
      </c>
      <c r="G470" t="s">
        <v>715</v>
      </c>
      <c r="J470" t="str">
        <f>IF(ISBLANK(I470),"",
IFERROR(VLOOKUP(I470,[1]StringTable!$1:$1048576,MATCH("kor|String",[1]StringTable!$1:$1,0),0),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58"/>
        <v>0.33333333333333331</v>
      </c>
      <c r="AJ470">
        <f t="shared" si="56"/>
        <v>0.395555555</v>
      </c>
      <c r="AK470">
        <f t="shared" si="57"/>
        <v>1</v>
      </c>
      <c r="AL470">
        <v>0</v>
      </c>
    </row>
    <row r="471" spans="1:38" x14ac:dyDescent="0.3">
      <c r="A471">
        <v>10</v>
      </c>
      <c r="B471">
        <v>23</v>
      </c>
      <c r="C471">
        <f>IF(OR($L471=TRUE,$A471=0,MOD($A471,ChapterTable!$R$20)&lt;&gt;0),
MAX(0,INT(($B471+ChapterTable!$P$26+VLOOKUP(SUBSTITUTE(C$1,"성장단계","")&amp;"단계오프셋",ChapterTable!$R:$S,2,0))/ChapterTable!$P$23)),
MAX(0,INT(($B471+ChapterTable!$R$26+VLOOKUP(SUBSTITUTE(C$1,"성장단계","")&amp;"보스단계오프셋",ChapterTable!$R:$S,2,0))/ChapterTable!$R$23)))</f>
        <v>2</v>
      </c>
      <c r="D471">
        <f>IF(OR($L471=TRUE,$A471=0,MOD($A471,ChapterTable!$R$20)&lt;&gt;0),
MAX(0,INT(($B471+ChapterTable!$P$26+VLOOKUP(SUBSTITUTE(D$1,"성장단계","")&amp;"단계오프셋",ChapterTable!$R:$S,2,0))/ChapterTable!$P$23)),
MAX(0,INT(($B471+ChapterTable!$R$26+VLOOKUP(SUBSTITUTE(D$1,"성장단계","")&amp;"보스단계오프셋",ChapterTable!$R:$S,2,0))/ChapterTable!$R$23)))</f>
        <v>2</v>
      </c>
      <c r="E471" s="1">
        <f ca="1">IF(AND($A471=0,$B471=1),
    VLOOKUP(1,ChapterTable!$1:$1048576,MATCH("최종"&amp;SUBSTITUTE(SUBSTITUTE(E$1,"standard",""),"|Float",""),ChapterTable!$1:$1,0),0)*ChapterTable!$P$17,
  IF(AND($A471=0,$B471=0),
    E472,
  IF($B471=0,
    VLOOKUP($A471,ChapterTable!$1:$1048576,MATCH("최종"&amp;SUBSTITUTE(SUBSTITUTE(E$1,"standard",""),"|Float",""),ChapterTable!$1:$1,0),0),
  IF($B471=1,
    IF($L471=FALSE,
      VLOOKUP($A471,ChapterTable!$1:$1048576,MATCH("최종"&amp;SUBSTITUTE(SUBSTITUTE(E$1,"standard",""),"|Float",""),ChapterTable!$1:$1,0),0),
      VLOOKUP($A471-ChapterTable!$P$11,ChapterTable!$1:$1048576,MATCH("최종"&amp;SUBSTITUTE(SUBSTITUTE(E$1,"standard",""),"|Float",""),ChapterTable!$1:$1,0),0)*ChapterTable!$P$14
    ),
  OFFSET(E471,-$B471+IF($L471,1,0),0)*IF($B471&gt;OFFSET($B471,1,0),ChapterTable!$R$17,1)*
    (VLOOKUP(SUBSTITUTE(SUBSTITUTE(E$1,"standard",""),"|Float","")&amp;IF(OR($L471=TRUE,$A471=0,MOD($A471,ChapterTable!$R$20)&lt;&gt;0),"","보스")&amp;"인게임누적곱배수",ChapterTable!$R:$S,2,0)^C471
    +VLOOKUP(SUBSTITUTE(SUBSTITUTE(E$1,"standard",""),"|Float","")&amp;IF(OR($L471=TRUE,$A471=0,MOD($A471,ChapterTable!$R$20)&lt;&gt;0),"","보스")&amp;"인게임누적합배수",ChapterTable!$R:$S,2,0)*C471)
  )
  )
  )
)</f>
        <v>6458.484375</v>
      </c>
      <c r="F471" s="1">
        <f ca="1">IF(AND($A471=0,$B471=1),
    VLOOKUP(1,ChapterTable!$1:$1048576,MATCH("최종"&amp;SUBSTITUTE(SUBSTITUTE(F$1,"standard",""),"|Float",""),ChapterTable!$1:$1,0),0)*ChapterTable!$P$17,
  IF(AND($A471=0,$B471=0),
    F472,
  IF($B471=0,
    VLOOKUP($A471,ChapterTable!$1:$1048576,MATCH("최종"&amp;SUBSTITUTE(SUBSTITUTE(F$1,"standard",""),"|Float",""),ChapterTable!$1:$1,0),0),
  IF($B471=1,
    IF($L471=FALSE,
      VLOOKUP($A471,ChapterTable!$1:$1048576,MATCH("최종"&amp;SUBSTITUTE(SUBSTITUTE(F$1,"standard",""),"|Float",""),ChapterTable!$1:$1,0),0),
      VLOOKUP($A471-ChapterTable!$P$11,ChapterTable!$1:$1048576,MATCH("최종"&amp;SUBSTITUTE(SUBSTITUTE(F$1,"standard",""),"|Float",""),ChapterTable!$1:$1,0),0)*ChapterTable!$P$14
    ),
  OFFSET(F471,-$B471+IF($L471,1,0),0)*
    (VLOOKUP(SUBSTITUTE(SUBSTITUTE(F$1,"standard",""),"|Float","")&amp;IF(OR($L471=TRUE,$A471=0,MOD($A471,ChapterTable!$R$20)&lt;&gt;0),"","보스")&amp;"인게임누적곱배수",ChapterTable!$R:$S,2,0)^D471
    +VLOOKUP(SUBSTITUTE(SUBSTITUTE(F$1,"standard",""),"|Float","")&amp;IF(OR($L471=TRUE,$A471=0,MOD($A471,ChapterTable!$R$20)&lt;&gt;0),"","보스")&amp;"인게임누적합배수",ChapterTable!$R:$S,2,0)*D471)
  )
  )
  )
)</f>
        <v>2210.4931640625</v>
      </c>
      <c r="G471" t="s">
        <v>715</v>
      </c>
      <c r="J471" t="str">
        <f>IF(ISBLANK(I471),"",
IFERROR(VLOOKUP(I471,[1]StringTable!$1:$1048576,MATCH("kor|String",[1]StringTable!$1:$1,0),0),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58"/>
        <v>0.33333333333333331</v>
      </c>
      <c r="AJ471">
        <f t="shared" si="56"/>
        <v>0.395555555</v>
      </c>
      <c r="AK471">
        <f t="shared" si="57"/>
        <v>1</v>
      </c>
      <c r="AL471">
        <v>0</v>
      </c>
    </row>
    <row r="472" spans="1:38" x14ac:dyDescent="0.3">
      <c r="A472">
        <v>10</v>
      </c>
      <c r="B472">
        <v>24</v>
      </c>
      <c r="C472">
        <f>IF(OR($L472=TRUE,$A472=0,MOD($A472,ChapterTable!$R$20)&lt;&gt;0),
MAX(0,INT(($B472+ChapterTable!$P$26+VLOOKUP(SUBSTITUTE(C$1,"성장단계","")&amp;"단계오프셋",ChapterTable!$R:$S,2,0))/ChapterTable!$P$23)),
MAX(0,INT(($B472+ChapterTable!$R$26+VLOOKUP(SUBSTITUTE(C$1,"성장단계","")&amp;"보스단계오프셋",ChapterTable!$R:$S,2,0))/ChapterTable!$R$23)))</f>
        <v>2</v>
      </c>
      <c r="D472">
        <f>IF(OR($L472=TRUE,$A472=0,MOD($A472,ChapterTable!$R$20)&lt;&gt;0),
MAX(0,INT(($B472+ChapterTable!$P$26+VLOOKUP(SUBSTITUTE(D$1,"성장단계","")&amp;"단계오프셋",ChapterTable!$R:$S,2,0))/ChapterTable!$P$23)),
MAX(0,INT(($B472+ChapterTable!$R$26+VLOOKUP(SUBSTITUTE(D$1,"성장단계","")&amp;"보스단계오프셋",ChapterTable!$R:$S,2,0))/ChapterTable!$R$23)))</f>
        <v>2</v>
      </c>
      <c r="E472" s="1">
        <f ca="1">IF(AND($A472=0,$B472=1),
    VLOOKUP(1,ChapterTable!$1:$1048576,MATCH("최종"&amp;SUBSTITUTE(SUBSTITUTE(E$1,"standard",""),"|Float",""),ChapterTable!$1:$1,0),0)*ChapterTable!$P$17,
  IF(AND($A472=0,$B472=0),
    E473,
  IF($B472=0,
    VLOOKUP($A472,ChapterTable!$1:$1048576,MATCH("최종"&amp;SUBSTITUTE(SUBSTITUTE(E$1,"standard",""),"|Float",""),ChapterTable!$1:$1,0),0),
  IF($B472=1,
    IF($L472=FALSE,
      VLOOKUP($A472,ChapterTable!$1:$1048576,MATCH("최종"&amp;SUBSTITUTE(SUBSTITUTE(E$1,"standard",""),"|Float",""),ChapterTable!$1:$1,0),0),
      VLOOKUP($A472-ChapterTable!$P$11,ChapterTable!$1:$1048576,MATCH("최종"&amp;SUBSTITUTE(SUBSTITUTE(E$1,"standard",""),"|Float",""),ChapterTable!$1:$1,0),0)*ChapterTable!$P$14
    ),
  OFFSET(E472,-$B472+IF($L472,1,0),0)*IF($B472&gt;OFFSET($B472,1,0),ChapterTable!$R$17,1)*
    (VLOOKUP(SUBSTITUTE(SUBSTITUTE(E$1,"standard",""),"|Float","")&amp;IF(OR($L472=TRUE,$A472=0,MOD($A472,ChapterTable!$R$20)&lt;&gt;0),"","보스")&amp;"인게임누적곱배수",ChapterTable!$R:$S,2,0)^C472
    +VLOOKUP(SUBSTITUTE(SUBSTITUTE(E$1,"standard",""),"|Float","")&amp;IF(OR($L472=TRUE,$A472=0,MOD($A472,ChapterTable!$R$20)&lt;&gt;0),"","보스")&amp;"인게임누적합배수",ChapterTable!$R:$S,2,0)*C472)
  )
  )
  )
)</f>
        <v>6458.484375</v>
      </c>
      <c r="F472" s="1">
        <f ca="1">IF(AND($A472=0,$B472=1),
    VLOOKUP(1,ChapterTable!$1:$1048576,MATCH("최종"&amp;SUBSTITUTE(SUBSTITUTE(F$1,"standard",""),"|Float",""),ChapterTable!$1:$1,0),0)*ChapterTable!$P$17,
  IF(AND($A472=0,$B472=0),
    F473,
  IF($B472=0,
    VLOOKUP($A472,ChapterTable!$1:$1048576,MATCH("최종"&amp;SUBSTITUTE(SUBSTITUTE(F$1,"standard",""),"|Float",""),ChapterTable!$1:$1,0),0),
  IF($B472=1,
    IF($L472=FALSE,
      VLOOKUP($A472,ChapterTable!$1:$1048576,MATCH("최종"&amp;SUBSTITUTE(SUBSTITUTE(F$1,"standard",""),"|Float",""),ChapterTable!$1:$1,0),0),
      VLOOKUP($A472-ChapterTable!$P$11,ChapterTable!$1:$1048576,MATCH("최종"&amp;SUBSTITUTE(SUBSTITUTE(F$1,"standard",""),"|Float",""),ChapterTable!$1:$1,0),0)*ChapterTable!$P$14
    ),
  OFFSET(F472,-$B472+IF($L472,1,0),0)*
    (VLOOKUP(SUBSTITUTE(SUBSTITUTE(F$1,"standard",""),"|Float","")&amp;IF(OR($L472=TRUE,$A472=0,MOD($A472,ChapterTable!$R$20)&lt;&gt;0),"","보스")&amp;"인게임누적곱배수",ChapterTable!$R:$S,2,0)^D472
    +VLOOKUP(SUBSTITUTE(SUBSTITUTE(F$1,"standard",""),"|Float","")&amp;IF(OR($L472=TRUE,$A472=0,MOD($A472,ChapterTable!$R$20)&lt;&gt;0),"","보스")&amp;"인게임누적합배수",ChapterTable!$R:$S,2,0)*D472)
  )
  )
  )
)</f>
        <v>2210.4931640625</v>
      </c>
      <c r="G472" t="s">
        <v>715</v>
      </c>
      <c r="J472" t="str">
        <f>IF(ISBLANK(I472),"",
IFERROR(VLOOKUP(I472,[1]StringTable!$1:$1048576,MATCH("kor|String",[1]StringTable!$1:$1,0),0),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58"/>
        <v>0.33333333333333331</v>
      </c>
      <c r="AJ472">
        <f t="shared" si="56"/>
        <v>0.395555555</v>
      </c>
      <c r="AK472">
        <f t="shared" si="57"/>
        <v>1</v>
      </c>
      <c r="AL472">
        <v>0</v>
      </c>
    </row>
    <row r="473" spans="1:38" x14ac:dyDescent="0.3">
      <c r="A473">
        <v>10</v>
      </c>
      <c r="B473">
        <v>25</v>
      </c>
      <c r="C473">
        <f>IF(OR($L473=TRUE,$A473=0,MOD($A473,ChapterTable!$R$20)&lt;&gt;0),
MAX(0,INT(($B473+ChapterTable!$P$26+VLOOKUP(SUBSTITUTE(C$1,"성장단계","")&amp;"단계오프셋",ChapterTable!$R:$S,2,0))/ChapterTable!$P$23)),
MAX(0,INT(($B473+ChapterTable!$R$26+VLOOKUP(SUBSTITUTE(C$1,"성장단계","")&amp;"보스단계오프셋",ChapterTable!$R:$S,2,0))/ChapterTable!$R$23)))</f>
        <v>2</v>
      </c>
      <c r="D473">
        <f>IF(OR($L473=TRUE,$A473=0,MOD($A473,ChapterTable!$R$20)&lt;&gt;0),
MAX(0,INT(($B473+ChapterTable!$P$26+VLOOKUP(SUBSTITUTE(D$1,"성장단계","")&amp;"단계오프셋",ChapterTable!$R:$S,2,0))/ChapterTable!$P$23)),
MAX(0,INT(($B473+ChapterTable!$R$26+VLOOKUP(SUBSTITUTE(D$1,"성장단계","")&amp;"보스단계오프셋",ChapterTable!$R:$S,2,0))/ChapterTable!$R$23)))</f>
        <v>2</v>
      </c>
      <c r="E473" s="1">
        <f ca="1">IF(AND($A473=0,$B473=1),
    VLOOKUP(1,ChapterTable!$1:$1048576,MATCH("최종"&amp;SUBSTITUTE(SUBSTITUTE(E$1,"standard",""),"|Float",""),ChapterTable!$1:$1,0),0)*ChapterTable!$P$17,
  IF(AND($A473=0,$B473=0),
    E474,
  IF($B473=0,
    VLOOKUP($A473,ChapterTable!$1:$1048576,MATCH("최종"&amp;SUBSTITUTE(SUBSTITUTE(E$1,"standard",""),"|Float",""),ChapterTable!$1:$1,0),0),
  IF($B473=1,
    IF($L473=FALSE,
      VLOOKUP($A473,ChapterTable!$1:$1048576,MATCH("최종"&amp;SUBSTITUTE(SUBSTITUTE(E$1,"standard",""),"|Float",""),ChapterTable!$1:$1,0),0),
      VLOOKUP($A473-ChapterTable!$P$11,ChapterTable!$1:$1048576,MATCH("최종"&amp;SUBSTITUTE(SUBSTITUTE(E$1,"standard",""),"|Float",""),ChapterTable!$1:$1,0),0)*ChapterTable!$P$14
    ),
  OFFSET(E473,-$B473+IF($L473,1,0),0)*IF($B473&gt;OFFSET($B473,1,0),ChapterTable!$R$17,1)*
    (VLOOKUP(SUBSTITUTE(SUBSTITUTE(E$1,"standard",""),"|Float","")&amp;IF(OR($L473=TRUE,$A473=0,MOD($A473,ChapterTable!$R$20)&lt;&gt;0),"","보스")&amp;"인게임누적곱배수",ChapterTable!$R:$S,2,0)^C473
    +VLOOKUP(SUBSTITUTE(SUBSTITUTE(E$1,"standard",""),"|Float","")&amp;IF(OR($L473=TRUE,$A473=0,MOD($A473,ChapterTable!$R$20)&lt;&gt;0),"","보스")&amp;"인게임누적합배수",ChapterTable!$R:$S,2,0)*C473)
  )
  )
  )
)</f>
        <v>6458.484375</v>
      </c>
      <c r="F473" s="1">
        <f ca="1">IF(AND($A473=0,$B473=1),
    VLOOKUP(1,ChapterTable!$1:$1048576,MATCH("최종"&amp;SUBSTITUTE(SUBSTITUTE(F$1,"standard",""),"|Float",""),ChapterTable!$1:$1,0),0)*ChapterTable!$P$17,
  IF(AND($A473=0,$B473=0),
    F474,
  IF($B473=0,
    VLOOKUP($A473,ChapterTable!$1:$1048576,MATCH("최종"&amp;SUBSTITUTE(SUBSTITUTE(F$1,"standard",""),"|Float",""),ChapterTable!$1:$1,0),0),
  IF($B473=1,
    IF($L473=FALSE,
      VLOOKUP($A473,ChapterTable!$1:$1048576,MATCH("최종"&amp;SUBSTITUTE(SUBSTITUTE(F$1,"standard",""),"|Float",""),ChapterTable!$1:$1,0),0),
      VLOOKUP($A473-ChapterTable!$P$11,ChapterTable!$1:$1048576,MATCH("최종"&amp;SUBSTITUTE(SUBSTITUTE(F$1,"standard",""),"|Float",""),ChapterTable!$1:$1,0),0)*ChapterTable!$P$14
    ),
  OFFSET(F473,-$B473+IF($L473,1,0),0)*
    (VLOOKUP(SUBSTITUTE(SUBSTITUTE(F$1,"standard",""),"|Float","")&amp;IF(OR($L473=TRUE,$A473=0,MOD($A473,ChapterTable!$R$20)&lt;&gt;0),"","보스")&amp;"인게임누적곱배수",ChapterTable!$R:$S,2,0)^D473
    +VLOOKUP(SUBSTITUTE(SUBSTITUTE(F$1,"standard",""),"|Float","")&amp;IF(OR($L473=TRUE,$A473=0,MOD($A473,ChapterTable!$R$20)&lt;&gt;0),"","보스")&amp;"인게임누적합배수",ChapterTable!$R:$S,2,0)*D473)
  )
  )
  )
)</f>
        <v>2210.4931640625</v>
      </c>
      <c r="G473" t="s">
        <v>715</v>
      </c>
      <c r="J473" t="str">
        <f>IF(ISBLANK(I473),"",
IFERROR(VLOOKUP(I473,[1]StringTable!$1:$1048576,MATCH("kor|String",[1]StringTable!$1:$1,0),0),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58"/>
        <v>0.33333333333333331</v>
      </c>
      <c r="AJ473">
        <f t="shared" si="56"/>
        <v>0.395555555</v>
      </c>
      <c r="AK473">
        <f t="shared" si="57"/>
        <v>1</v>
      </c>
      <c r="AL473">
        <v>0</v>
      </c>
    </row>
    <row r="474" spans="1:38" x14ac:dyDescent="0.3">
      <c r="A474">
        <v>10</v>
      </c>
      <c r="B474">
        <v>26</v>
      </c>
      <c r="C474">
        <f>IF(OR($L474=TRUE,$A474=0,MOD($A474,ChapterTable!$R$20)&lt;&gt;0),
MAX(0,INT(($B474+ChapterTable!$P$26+VLOOKUP(SUBSTITUTE(C$1,"성장단계","")&amp;"단계오프셋",ChapterTable!$R:$S,2,0))/ChapterTable!$P$23)),
MAX(0,INT(($B474+ChapterTable!$R$26+VLOOKUP(SUBSTITUTE(C$1,"성장단계","")&amp;"보스단계오프셋",ChapterTable!$R:$S,2,0))/ChapterTable!$R$23)))</f>
        <v>3</v>
      </c>
      <c r="D474">
        <f>IF(OR($L474=TRUE,$A474=0,MOD($A474,ChapterTable!$R$20)&lt;&gt;0),
MAX(0,INT(($B474+ChapterTable!$P$26+VLOOKUP(SUBSTITUTE(D$1,"성장단계","")&amp;"단계오프셋",ChapterTable!$R:$S,2,0))/ChapterTable!$P$23)),
MAX(0,INT(($B474+ChapterTable!$R$26+VLOOKUP(SUBSTITUTE(D$1,"성장단계","")&amp;"보스단계오프셋",ChapterTable!$R:$S,2,0))/ChapterTable!$R$23)))</f>
        <v>2</v>
      </c>
      <c r="E474" s="1">
        <f ca="1">IF(AND($A474=0,$B474=1),
    VLOOKUP(1,ChapterTable!$1:$1048576,MATCH("최종"&amp;SUBSTITUTE(SUBSTITUTE(E$1,"standard",""),"|Float",""),ChapterTable!$1:$1,0),0)*ChapterTable!$P$17,
  IF(AND($A474=0,$B474=0),
    E475,
  IF($B474=0,
    VLOOKUP($A474,ChapterTable!$1:$1048576,MATCH("최종"&amp;SUBSTITUTE(SUBSTITUTE(E$1,"standard",""),"|Float",""),ChapterTable!$1:$1,0),0),
  IF($B474=1,
    IF($L474=FALSE,
      VLOOKUP($A474,ChapterTable!$1:$1048576,MATCH("최종"&amp;SUBSTITUTE(SUBSTITUTE(E$1,"standard",""),"|Float",""),ChapterTable!$1:$1,0),0),
      VLOOKUP($A474-ChapterTable!$P$11,ChapterTable!$1:$1048576,MATCH("최종"&amp;SUBSTITUTE(SUBSTITUTE(E$1,"standard",""),"|Float",""),ChapterTable!$1:$1,0),0)*ChapterTable!$P$14
    ),
  OFFSET(E474,-$B474+IF($L474,1,0),0)*IF($B474&gt;OFFSET($B474,1,0),ChapterTable!$R$17,1)*
    (VLOOKUP(SUBSTITUTE(SUBSTITUTE(E$1,"standard",""),"|Float","")&amp;IF(OR($L474=TRUE,$A474=0,MOD($A474,ChapterTable!$R$20)&lt;&gt;0),"","보스")&amp;"인게임누적곱배수",ChapterTable!$R:$S,2,0)^C474
    +VLOOKUP(SUBSTITUTE(SUBSTITUTE(E$1,"standard",""),"|Float","")&amp;IF(OR($L474=TRUE,$A474=0,MOD($A474,ChapterTable!$R$20)&lt;&gt;0),"","보스")&amp;"인게임누적합배수",ChapterTable!$R:$S,2,0)*C474)
  )
  )
  )
)</f>
        <v>7381.125</v>
      </c>
      <c r="F474" s="1">
        <f ca="1">IF(AND($A474=0,$B474=1),
    VLOOKUP(1,ChapterTable!$1:$1048576,MATCH("최종"&amp;SUBSTITUTE(SUBSTITUTE(F$1,"standard",""),"|Float",""),ChapterTable!$1:$1,0),0)*ChapterTable!$P$17,
  IF(AND($A474=0,$B474=0),
    F475,
  IF($B474=0,
    VLOOKUP($A474,ChapterTable!$1:$1048576,MATCH("최종"&amp;SUBSTITUTE(SUBSTITUTE(F$1,"standard",""),"|Float",""),ChapterTable!$1:$1,0),0),
  IF($B474=1,
    IF($L474=FALSE,
      VLOOKUP($A474,ChapterTable!$1:$1048576,MATCH("최종"&amp;SUBSTITUTE(SUBSTITUTE(F$1,"standard",""),"|Float",""),ChapterTable!$1:$1,0),0),
      VLOOKUP($A474-ChapterTable!$P$11,ChapterTable!$1:$1048576,MATCH("최종"&amp;SUBSTITUTE(SUBSTITUTE(F$1,"standard",""),"|Float",""),ChapterTable!$1:$1,0),0)*ChapterTable!$P$14
    ),
  OFFSET(F474,-$B474+IF($L474,1,0),0)*
    (VLOOKUP(SUBSTITUTE(SUBSTITUTE(F$1,"standard",""),"|Float","")&amp;IF(OR($L474=TRUE,$A474=0,MOD($A474,ChapterTable!$R$20)&lt;&gt;0),"","보스")&amp;"인게임누적곱배수",ChapterTable!$R:$S,2,0)^D474
    +VLOOKUP(SUBSTITUTE(SUBSTITUTE(F$1,"standard",""),"|Float","")&amp;IF(OR($L474=TRUE,$A474=0,MOD($A474,ChapterTable!$R$20)&lt;&gt;0),"","보스")&amp;"인게임누적합배수",ChapterTable!$R:$S,2,0)*D474)
  )
  )
  )
)</f>
        <v>2210.4931640625</v>
      </c>
      <c r="G474" t="s">
        <v>715</v>
      </c>
      <c r="J474" t="str">
        <f>IF(ISBLANK(I474),"",
IFERROR(VLOOKUP(I474,[1]StringTable!$1:$1048576,MATCH("kor|String",[1]StringTable!$1:$1,0),0),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58"/>
        <v>0.33333333333333331</v>
      </c>
      <c r="AJ474">
        <f t="shared" si="56"/>
        <v>0.395555555</v>
      </c>
      <c r="AK474">
        <f t="shared" si="57"/>
        <v>1</v>
      </c>
      <c r="AL474">
        <v>0</v>
      </c>
    </row>
    <row r="475" spans="1:38" x14ac:dyDescent="0.3">
      <c r="A475">
        <v>10</v>
      </c>
      <c r="B475">
        <v>27</v>
      </c>
      <c r="C475">
        <f>IF(OR($L475=TRUE,$A475=0,MOD($A475,ChapterTable!$R$20)&lt;&gt;0),
MAX(0,INT(($B475+ChapterTable!$P$26+VLOOKUP(SUBSTITUTE(C$1,"성장단계","")&amp;"단계오프셋",ChapterTable!$R:$S,2,0))/ChapterTable!$P$23)),
MAX(0,INT(($B475+ChapterTable!$R$26+VLOOKUP(SUBSTITUTE(C$1,"성장단계","")&amp;"보스단계오프셋",ChapterTable!$R:$S,2,0))/ChapterTable!$R$23)))</f>
        <v>3</v>
      </c>
      <c r="D475">
        <f>IF(OR($L475=TRUE,$A475=0,MOD($A475,ChapterTable!$R$20)&lt;&gt;0),
MAX(0,INT(($B475+ChapterTable!$P$26+VLOOKUP(SUBSTITUTE(D$1,"성장단계","")&amp;"단계오프셋",ChapterTable!$R:$S,2,0))/ChapterTable!$P$23)),
MAX(0,INT(($B475+ChapterTable!$R$26+VLOOKUP(SUBSTITUTE(D$1,"성장단계","")&amp;"보스단계오프셋",ChapterTable!$R:$S,2,0))/ChapterTable!$R$23)))</f>
        <v>2</v>
      </c>
      <c r="E475" s="1">
        <f ca="1">IF(AND($A475=0,$B475=1),
    VLOOKUP(1,ChapterTable!$1:$1048576,MATCH("최종"&amp;SUBSTITUTE(SUBSTITUTE(E$1,"standard",""),"|Float",""),ChapterTable!$1:$1,0),0)*ChapterTable!$P$17,
  IF(AND($A475=0,$B475=0),
    E476,
  IF($B475=0,
    VLOOKUP($A475,ChapterTable!$1:$1048576,MATCH("최종"&amp;SUBSTITUTE(SUBSTITUTE(E$1,"standard",""),"|Float",""),ChapterTable!$1:$1,0),0),
  IF($B475=1,
    IF($L475=FALSE,
      VLOOKUP($A475,ChapterTable!$1:$1048576,MATCH("최종"&amp;SUBSTITUTE(SUBSTITUTE(E$1,"standard",""),"|Float",""),ChapterTable!$1:$1,0),0),
      VLOOKUP($A475-ChapterTable!$P$11,ChapterTable!$1:$1048576,MATCH("최종"&amp;SUBSTITUTE(SUBSTITUTE(E$1,"standard",""),"|Float",""),ChapterTable!$1:$1,0),0)*ChapterTable!$P$14
    ),
  OFFSET(E475,-$B475+IF($L475,1,0),0)*IF($B475&gt;OFFSET($B475,1,0),ChapterTable!$R$17,1)*
    (VLOOKUP(SUBSTITUTE(SUBSTITUTE(E$1,"standard",""),"|Float","")&amp;IF(OR($L475=TRUE,$A475=0,MOD($A475,ChapterTable!$R$20)&lt;&gt;0),"","보스")&amp;"인게임누적곱배수",ChapterTable!$R:$S,2,0)^C475
    +VLOOKUP(SUBSTITUTE(SUBSTITUTE(E$1,"standard",""),"|Float","")&amp;IF(OR($L475=TRUE,$A475=0,MOD($A475,ChapterTable!$R$20)&lt;&gt;0),"","보스")&amp;"인게임누적합배수",ChapterTable!$R:$S,2,0)*C475)
  )
  )
  )
)</f>
        <v>7381.125</v>
      </c>
      <c r="F475" s="1">
        <f ca="1">IF(AND($A475=0,$B475=1),
    VLOOKUP(1,ChapterTable!$1:$1048576,MATCH("최종"&amp;SUBSTITUTE(SUBSTITUTE(F$1,"standard",""),"|Float",""),ChapterTable!$1:$1,0),0)*ChapterTable!$P$17,
  IF(AND($A475=0,$B475=0),
    F476,
  IF($B475=0,
    VLOOKUP($A475,ChapterTable!$1:$1048576,MATCH("최종"&amp;SUBSTITUTE(SUBSTITUTE(F$1,"standard",""),"|Float",""),ChapterTable!$1:$1,0),0),
  IF($B475=1,
    IF($L475=FALSE,
      VLOOKUP($A475,ChapterTable!$1:$1048576,MATCH("최종"&amp;SUBSTITUTE(SUBSTITUTE(F$1,"standard",""),"|Float",""),ChapterTable!$1:$1,0),0),
      VLOOKUP($A475-ChapterTable!$P$11,ChapterTable!$1:$1048576,MATCH("최종"&amp;SUBSTITUTE(SUBSTITUTE(F$1,"standard",""),"|Float",""),ChapterTable!$1:$1,0),0)*ChapterTable!$P$14
    ),
  OFFSET(F475,-$B475+IF($L475,1,0),0)*
    (VLOOKUP(SUBSTITUTE(SUBSTITUTE(F$1,"standard",""),"|Float","")&amp;IF(OR($L475=TRUE,$A475=0,MOD($A475,ChapterTable!$R$20)&lt;&gt;0),"","보스")&amp;"인게임누적곱배수",ChapterTable!$R:$S,2,0)^D475
    +VLOOKUP(SUBSTITUTE(SUBSTITUTE(F$1,"standard",""),"|Float","")&amp;IF(OR($L475=TRUE,$A475=0,MOD($A475,ChapterTable!$R$20)&lt;&gt;0),"","보스")&amp;"인게임누적합배수",ChapterTable!$R:$S,2,0)*D475)
  )
  )
  )
)</f>
        <v>2210.4931640625</v>
      </c>
      <c r="G475" t="s">
        <v>715</v>
      </c>
      <c r="J475" t="str">
        <f>IF(ISBLANK(I475),"",
IFERROR(VLOOKUP(I475,[1]StringTable!$1:$1048576,MATCH("kor|String",[1]StringTable!$1:$1,0),0),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58"/>
        <v>0.33333333333333331</v>
      </c>
      <c r="AJ475">
        <f t="shared" si="56"/>
        <v>0.395555555</v>
      </c>
      <c r="AK475">
        <f t="shared" si="57"/>
        <v>1</v>
      </c>
      <c r="AL475">
        <v>0</v>
      </c>
    </row>
    <row r="476" spans="1:38" x14ac:dyDescent="0.3">
      <c r="A476">
        <v>10</v>
      </c>
      <c r="B476">
        <v>28</v>
      </c>
      <c r="C476">
        <f>IF(OR($L476=TRUE,$A476=0,MOD($A476,ChapterTable!$R$20)&lt;&gt;0),
MAX(0,INT(($B476+ChapterTable!$P$26+VLOOKUP(SUBSTITUTE(C$1,"성장단계","")&amp;"단계오프셋",ChapterTable!$R:$S,2,0))/ChapterTable!$P$23)),
MAX(0,INT(($B476+ChapterTable!$R$26+VLOOKUP(SUBSTITUTE(C$1,"성장단계","")&amp;"보스단계오프셋",ChapterTable!$R:$S,2,0))/ChapterTable!$R$23)))</f>
        <v>3</v>
      </c>
      <c r="D476">
        <f>IF(OR($L476=TRUE,$A476=0,MOD($A476,ChapterTable!$R$20)&lt;&gt;0),
MAX(0,INT(($B476+ChapterTable!$P$26+VLOOKUP(SUBSTITUTE(D$1,"성장단계","")&amp;"단계오프셋",ChapterTable!$R:$S,2,0))/ChapterTable!$P$23)),
MAX(0,INT(($B476+ChapterTable!$R$26+VLOOKUP(SUBSTITUTE(D$1,"성장단계","")&amp;"보스단계오프셋",ChapterTable!$R:$S,2,0))/ChapterTable!$R$23)))</f>
        <v>2</v>
      </c>
      <c r="E476" s="1">
        <f ca="1">IF(AND($A476=0,$B476=1),
    VLOOKUP(1,ChapterTable!$1:$1048576,MATCH("최종"&amp;SUBSTITUTE(SUBSTITUTE(E$1,"standard",""),"|Float",""),ChapterTable!$1:$1,0),0)*ChapterTable!$P$17,
  IF(AND($A476=0,$B476=0),
    E477,
  IF($B476=0,
    VLOOKUP($A476,ChapterTable!$1:$1048576,MATCH("최종"&amp;SUBSTITUTE(SUBSTITUTE(E$1,"standard",""),"|Float",""),ChapterTable!$1:$1,0),0),
  IF($B476=1,
    IF($L476=FALSE,
      VLOOKUP($A476,ChapterTable!$1:$1048576,MATCH("최종"&amp;SUBSTITUTE(SUBSTITUTE(E$1,"standard",""),"|Float",""),ChapterTable!$1:$1,0),0),
      VLOOKUP($A476-ChapterTable!$P$11,ChapterTable!$1:$1048576,MATCH("최종"&amp;SUBSTITUTE(SUBSTITUTE(E$1,"standard",""),"|Float",""),ChapterTable!$1:$1,0),0)*ChapterTable!$P$14
    ),
  OFFSET(E476,-$B476+IF($L476,1,0),0)*IF($B476&gt;OFFSET($B476,1,0),ChapterTable!$R$17,1)*
    (VLOOKUP(SUBSTITUTE(SUBSTITUTE(E$1,"standard",""),"|Float","")&amp;IF(OR($L476=TRUE,$A476=0,MOD($A476,ChapterTable!$R$20)&lt;&gt;0),"","보스")&amp;"인게임누적곱배수",ChapterTable!$R:$S,2,0)^C476
    +VLOOKUP(SUBSTITUTE(SUBSTITUTE(E$1,"standard",""),"|Float","")&amp;IF(OR($L476=TRUE,$A476=0,MOD($A476,ChapterTable!$R$20)&lt;&gt;0),"","보스")&amp;"인게임누적합배수",ChapterTable!$R:$S,2,0)*C476)
  )
  )
  )
)</f>
        <v>7381.125</v>
      </c>
      <c r="F476" s="1">
        <f ca="1">IF(AND($A476=0,$B476=1),
    VLOOKUP(1,ChapterTable!$1:$1048576,MATCH("최종"&amp;SUBSTITUTE(SUBSTITUTE(F$1,"standard",""),"|Float",""),ChapterTable!$1:$1,0),0)*ChapterTable!$P$17,
  IF(AND($A476=0,$B476=0),
    F477,
  IF($B476=0,
    VLOOKUP($A476,ChapterTable!$1:$1048576,MATCH("최종"&amp;SUBSTITUTE(SUBSTITUTE(F$1,"standard",""),"|Float",""),ChapterTable!$1:$1,0),0),
  IF($B476=1,
    IF($L476=FALSE,
      VLOOKUP($A476,ChapterTable!$1:$1048576,MATCH("최종"&amp;SUBSTITUTE(SUBSTITUTE(F$1,"standard",""),"|Float",""),ChapterTable!$1:$1,0),0),
      VLOOKUP($A476-ChapterTable!$P$11,ChapterTable!$1:$1048576,MATCH("최종"&amp;SUBSTITUTE(SUBSTITUTE(F$1,"standard",""),"|Float",""),ChapterTable!$1:$1,0),0)*ChapterTable!$P$14
    ),
  OFFSET(F476,-$B476+IF($L476,1,0),0)*
    (VLOOKUP(SUBSTITUTE(SUBSTITUTE(F$1,"standard",""),"|Float","")&amp;IF(OR($L476=TRUE,$A476=0,MOD($A476,ChapterTable!$R$20)&lt;&gt;0),"","보스")&amp;"인게임누적곱배수",ChapterTable!$R:$S,2,0)^D476
    +VLOOKUP(SUBSTITUTE(SUBSTITUTE(F$1,"standard",""),"|Float","")&amp;IF(OR($L476=TRUE,$A476=0,MOD($A476,ChapterTable!$R$20)&lt;&gt;0),"","보스")&amp;"인게임누적합배수",ChapterTable!$R:$S,2,0)*D476)
  )
  )
  )
)</f>
        <v>2210.4931640625</v>
      </c>
      <c r="G476" t="s">
        <v>715</v>
      </c>
      <c r="J476" t="str">
        <f>IF(ISBLANK(I476),"",
IFERROR(VLOOKUP(I476,[1]StringTable!$1:$1048576,MATCH("kor|String",[1]StringTable!$1:$1,0),0),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58"/>
        <v>0.33333333333333331</v>
      </c>
      <c r="AJ476">
        <f t="shared" si="56"/>
        <v>0.395555555</v>
      </c>
      <c r="AK476">
        <f t="shared" si="57"/>
        <v>1</v>
      </c>
      <c r="AL476">
        <v>0</v>
      </c>
    </row>
    <row r="477" spans="1:38" x14ac:dyDescent="0.3">
      <c r="A477">
        <v>10</v>
      </c>
      <c r="B477">
        <v>29</v>
      </c>
      <c r="C477">
        <f>IF(OR($L477=TRUE,$A477=0,MOD($A477,ChapterTable!$R$20)&lt;&gt;0),
MAX(0,INT(($B477+ChapterTable!$P$26+VLOOKUP(SUBSTITUTE(C$1,"성장단계","")&amp;"단계오프셋",ChapterTable!$R:$S,2,0))/ChapterTable!$P$23)),
MAX(0,INT(($B477+ChapterTable!$R$26+VLOOKUP(SUBSTITUTE(C$1,"성장단계","")&amp;"보스단계오프셋",ChapterTable!$R:$S,2,0))/ChapterTable!$R$23)))</f>
        <v>3</v>
      </c>
      <c r="D477">
        <f>IF(OR($L477=TRUE,$A477=0,MOD($A477,ChapterTable!$R$20)&lt;&gt;0),
MAX(0,INT(($B477+ChapterTable!$P$26+VLOOKUP(SUBSTITUTE(D$1,"성장단계","")&amp;"단계오프셋",ChapterTable!$R:$S,2,0))/ChapterTable!$P$23)),
MAX(0,INT(($B477+ChapterTable!$R$26+VLOOKUP(SUBSTITUTE(D$1,"성장단계","")&amp;"보스단계오프셋",ChapterTable!$R:$S,2,0))/ChapterTable!$R$23)))</f>
        <v>2</v>
      </c>
      <c r="E477" s="1">
        <f ca="1">IF(AND($A477=0,$B477=1),
    VLOOKUP(1,ChapterTable!$1:$1048576,MATCH("최종"&amp;SUBSTITUTE(SUBSTITUTE(E$1,"standard",""),"|Float",""),ChapterTable!$1:$1,0),0)*ChapterTable!$P$17,
  IF(AND($A477=0,$B477=0),
    E478,
  IF($B477=0,
    VLOOKUP($A477,ChapterTable!$1:$1048576,MATCH("최종"&amp;SUBSTITUTE(SUBSTITUTE(E$1,"standard",""),"|Float",""),ChapterTable!$1:$1,0),0),
  IF($B477=1,
    IF($L477=FALSE,
      VLOOKUP($A477,ChapterTable!$1:$1048576,MATCH("최종"&amp;SUBSTITUTE(SUBSTITUTE(E$1,"standard",""),"|Float",""),ChapterTable!$1:$1,0),0),
      VLOOKUP($A477-ChapterTable!$P$11,ChapterTable!$1:$1048576,MATCH("최종"&amp;SUBSTITUTE(SUBSTITUTE(E$1,"standard",""),"|Float",""),ChapterTable!$1:$1,0),0)*ChapterTable!$P$14
    ),
  OFFSET(E477,-$B477+IF($L477,1,0),0)*IF($B477&gt;OFFSET($B477,1,0),ChapterTable!$R$17,1)*
    (VLOOKUP(SUBSTITUTE(SUBSTITUTE(E$1,"standard",""),"|Float","")&amp;IF(OR($L477=TRUE,$A477=0,MOD($A477,ChapterTable!$R$20)&lt;&gt;0),"","보스")&amp;"인게임누적곱배수",ChapterTable!$R:$S,2,0)^C477
    +VLOOKUP(SUBSTITUTE(SUBSTITUTE(E$1,"standard",""),"|Float","")&amp;IF(OR($L477=TRUE,$A477=0,MOD($A477,ChapterTable!$R$20)&lt;&gt;0),"","보스")&amp;"인게임누적합배수",ChapterTable!$R:$S,2,0)*C477)
  )
  )
  )
)</f>
        <v>7381.125</v>
      </c>
      <c r="F477" s="1">
        <f ca="1">IF(AND($A477=0,$B477=1),
    VLOOKUP(1,ChapterTable!$1:$1048576,MATCH("최종"&amp;SUBSTITUTE(SUBSTITUTE(F$1,"standard",""),"|Float",""),ChapterTable!$1:$1,0),0)*ChapterTable!$P$17,
  IF(AND($A477=0,$B477=0),
    F478,
  IF($B477=0,
    VLOOKUP($A477,ChapterTable!$1:$1048576,MATCH("최종"&amp;SUBSTITUTE(SUBSTITUTE(F$1,"standard",""),"|Float",""),ChapterTable!$1:$1,0),0),
  IF($B477=1,
    IF($L477=FALSE,
      VLOOKUP($A477,ChapterTable!$1:$1048576,MATCH("최종"&amp;SUBSTITUTE(SUBSTITUTE(F$1,"standard",""),"|Float",""),ChapterTable!$1:$1,0),0),
      VLOOKUP($A477-ChapterTable!$P$11,ChapterTable!$1:$1048576,MATCH("최종"&amp;SUBSTITUTE(SUBSTITUTE(F$1,"standard",""),"|Float",""),ChapterTable!$1:$1,0),0)*ChapterTable!$P$14
    ),
  OFFSET(F477,-$B477+IF($L477,1,0),0)*
    (VLOOKUP(SUBSTITUTE(SUBSTITUTE(F$1,"standard",""),"|Float","")&amp;IF(OR($L477=TRUE,$A477=0,MOD($A477,ChapterTable!$R$20)&lt;&gt;0),"","보스")&amp;"인게임누적곱배수",ChapterTable!$R:$S,2,0)^D477
    +VLOOKUP(SUBSTITUTE(SUBSTITUTE(F$1,"standard",""),"|Float","")&amp;IF(OR($L477=TRUE,$A477=0,MOD($A477,ChapterTable!$R$20)&lt;&gt;0),"","보스")&amp;"인게임누적합배수",ChapterTable!$R:$S,2,0)*D477)
  )
  )
  )
)</f>
        <v>2210.4931640625</v>
      </c>
      <c r="G477" t="s">
        <v>715</v>
      </c>
      <c r="J477" t="str">
        <f>IF(ISBLANK(I477),"",
IFERROR(VLOOKUP(I477,[1]StringTable!$1:$1048576,MATCH("kor|String",[1]StringTable!$1:$1,0),0),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58"/>
        <v>0.33333333333333331</v>
      </c>
      <c r="AJ477">
        <f t="shared" si="56"/>
        <v>0.395555555</v>
      </c>
      <c r="AK477">
        <f t="shared" si="57"/>
        <v>1</v>
      </c>
      <c r="AL477">
        <v>0</v>
      </c>
    </row>
    <row r="478" spans="1:38" x14ac:dyDescent="0.3">
      <c r="A478">
        <v>10</v>
      </c>
      <c r="B478">
        <v>30</v>
      </c>
      <c r="C478">
        <f>IF(OR($L478=TRUE,$A478=0,MOD($A478,ChapterTable!$R$20)&lt;&gt;0),
MAX(0,INT(($B478+ChapterTable!$P$26+VLOOKUP(SUBSTITUTE(C$1,"성장단계","")&amp;"단계오프셋",ChapterTable!$R:$S,2,0))/ChapterTable!$P$23)),
MAX(0,INT(($B478+ChapterTable!$R$26+VLOOKUP(SUBSTITUTE(C$1,"성장단계","")&amp;"보스단계오프셋",ChapterTable!$R:$S,2,0))/ChapterTable!$R$23)))</f>
        <v>3</v>
      </c>
      <c r="D478">
        <f>IF(OR($L478=TRUE,$A478=0,MOD($A478,ChapterTable!$R$20)&lt;&gt;0),
MAX(0,INT(($B478+ChapterTable!$P$26+VLOOKUP(SUBSTITUTE(D$1,"성장단계","")&amp;"단계오프셋",ChapterTable!$R:$S,2,0))/ChapterTable!$P$23)),
MAX(0,INT(($B478+ChapterTable!$R$26+VLOOKUP(SUBSTITUTE(D$1,"성장단계","")&amp;"보스단계오프셋",ChapterTable!$R:$S,2,0))/ChapterTable!$R$23)))</f>
        <v>2</v>
      </c>
      <c r="E478" s="1">
        <f ca="1">IF(AND($A478=0,$B478=1),
    VLOOKUP(1,ChapterTable!$1:$1048576,MATCH("최종"&amp;SUBSTITUTE(SUBSTITUTE(E$1,"standard",""),"|Float",""),ChapterTable!$1:$1,0),0)*ChapterTable!$P$17,
  IF(AND($A478=0,$B478=0),
    E479,
  IF($B478=0,
    VLOOKUP($A478,ChapterTable!$1:$1048576,MATCH("최종"&amp;SUBSTITUTE(SUBSTITUTE(E$1,"standard",""),"|Float",""),ChapterTable!$1:$1,0),0),
  IF($B478=1,
    IF($L478=FALSE,
      VLOOKUP($A478,ChapterTable!$1:$1048576,MATCH("최종"&amp;SUBSTITUTE(SUBSTITUTE(E$1,"standard",""),"|Float",""),ChapterTable!$1:$1,0),0),
      VLOOKUP($A478-ChapterTable!$P$11,ChapterTable!$1:$1048576,MATCH("최종"&amp;SUBSTITUTE(SUBSTITUTE(E$1,"standard",""),"|Float",""),ChapterTable!$1:$1,0),0)*ChapterTable!$P$14
    ),
  OFFSET(E478,-$B478+IF($L478,1,0),0)*IF($B478&gt;OFFSET($B478,1,0),ChapterTable!$R$17,1)*
    (VLOOKUP(SUBSTITUTE(SUBSTITUTE(E$1,"standard",""),"|Float","")&amp;IF(OR($L478=TRUE,$A478=0,MOD($A478,ChapterTable!$R$20)&lt;&gt;0),"","보스")&amp;"인게임누적곱배수",ChapterTable!$R:$S,2,0)^C478
    +VLOOKUP(SUBSTITUTE(SUBSTITUTE(E$1,"standard",""),"|Float","")&amp;IF(OR($L478=TRUE,$A478=0,MOD($A478,ChapterTable!$R$20)&lt;&gt;0),"","보스")&amp;"인게임누적합배수",ChapterTable!$R:$S,2,0)*C478)
  )
  )
  )
)</f>
        <v>7381.125</v>
      </c>
      <c r="F478" s="1">
        <f ca="1">IF(AND($A478=0,$B478=1),
    VLOOKUP(1,ChapterTable!$1:$1048576,MATCH("최종"&amp;SUBSTITUTE(SUBSTITUTE(F$1,"standard",""),"|Float",""),ChapterTable!$1:$1,0),0)*ChapterTable!$P$17,
  IF(AND($A478=0,$B478=0),
    F479,
  IF($B478=0,
    VLOOKUP($A478,ChapterTable!$1:$1048576,MATCH("최종"&amp;SUBSTITUTE(SUBSTITUTE(F$1,"standard",""),"|Float",""),ChapterTable!$1:$1,0),0),
  IF($B478=1,
    IF($L478=FALSE,
      VLOOKUP($A478,ChapterTable!$1:$1048576,MATCH("최종"&amp;SUBSTITUTE(SUBSTITUTE(F$1,"standard",""),"|Float",""),ChapterTable!$1:$1,0),0),
      VLOOKUP($A478-ChapterTable!$P$11,ChapterTable!$1:$1048576,MATCH("최종"&amp;SUBSTITUTE(SUBSTITUTE(F$1,"standard",""),"|Float",""),ChapterTable!$1:$1,0),0)*ChapterTable!$P$14
    ),
  OFFSET(F478,-$B478+IF($L478,1,0),0)*
    (VLOOKUP(SUBSTITUTE(SUBSTITUTE(F$1,"standard",""),"|Float","")&amp;IF(OR($L478=TRUE,$A478=0,MOD($A478,ChapterTable!$R$20)&lt;&gt;0),"","보스")&amp;"인게임누적곱배수",ChapterTable!$R:$S,2,0)^D478
    +VLOOKUP(SUBSTITUTE(SUBSTITUTE(F$1,"standard",""),"|Float","")&amp;IF(OR($L478=TRUE,$A478=0,MOD($A478,ChapterTable!$R$20)&lt;&gt;0),"","보스")&amp;"인게임누적합배수",ChapterTable!$R:$S,2,0)*D478)
  )
  )
  )
)</f>
        <v>2210.4931640625</v>
      </c>
      <c r="G478" t="s">
        <v>715</v>
      </c>
      <c r="J478" t="str">
        <f>IF(ISBLANK(I478),"",
IFERROR(VLOOKUP(I478,[1]StringTable!$1:$1048576,MATCH("kor|String",[1]StringTable!$1:$1,0),0),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58"/>
        <v>0.33333333333333331</v>
      </c>
      <c r="AJ478">
        <f t="shared" si="56"/>
        <v>1</v>
      </c>
      <c r="AK478">
        <f t="shared" si="57"/>
        <v>3</v>
      </c>
      <c r="AL478">
        <v>0</v>
      </c>
    </row>
    <row r="479" spans="1:38" x14ac:dyDescent="0.3">
      <c r="A479">
        <v>10</v>
      </c>
      <c r="B479">
        <v>31</v>
      </c>
      <c r="C479">
        <f>IF(OR($L479=TRUE,$A479=0,MOD($A479,ChapterTable!$R$20)&lt;&gt;0),
MAX(0,INT(($B479+ChapterTable!$P$26+VLOOKUP(SUBSTITUTE(C$1,"성장단계","")&amp;"단계오프셋",ChapterTable!$R:$S,2,0))/ChapterTable!$P$23)),
MAX(0,INT(($B479+ChapterTable!$R$26+VLOOKUP(SUBSTITUTE(C$1,"성장단계","")&amp;"보스단계오프셋",ChapterTable!$R:$S,2,0))/ChapterTable!$R$23)))</f>
        <v>3</v>
      </c>
      <c r="D479">
        <f>IF(OR($L479=TRUE,$A479=0,MOD($A479,ChapterTable!$R$20)&lt;&gt;0),
MAX(0,INT(($B479+ChapterTable!$P$26+VLOOKUP(SUBSTITUTE(D$1,"성장단계","")&amp;"단계오프셋",ChapterTable!$R:$S,2,0))/ChapterTable!$P$23)),
MAX(0,INT(($B479+ChapterTable!$R$26+VLOOKUP(SUBSTITUTE(D$1,"성장단계","")&amp;"보스단계오프셋",ChapterTable!$R:$S,2,0))/ChapterTable!$R$23)))</f>
        <v>3</v>
      </c>
      <c r="E479" s="1">
        <f ca="1">IF(AND($A479=0,$B479=1),
    VLOOKUP(1,ChapterTable!$1:$1048576,MATCH("최종"&amp;SUBSTITUTE(SUBSTITUTE(E$1,"standard",""),"|Float",""),ChapterTable!$1:$1,0),0)*ChapterTable!$P$17,
  IF(AND($A479=0,$B479=0),
    E480,
  IF($B479=0,
    VLOOKUP($A479,ChapterTable!$1:$1048576,MATCH("최종"&amp;SUBSTITUTE(SUBSTITUTE(E$1,"standard",""),"|Float",""),ChapterTable!$1:$1,0),0),
  IF($B479=1,
    IF($L479=FALSE,
      VLOOKUP($A479,ChapterTable!$1:$1048576,MATCH("최종"&amp;SUBSTITUTE(SUBSTITUTE(E$1,"standard",""),"|Float",""),ChapterTable!$1:$1,0),0),
      VLOOKUP($A479-ChapterTable!$P$11,ChapterTable!$1:$1048576,MATCH("최종"&amp;SUBSTITUTE(SUBSTITUTE(E$1,"standard",""),"|Float",""),ChapterTable!$1:$1,0),0)*ChapterTable!$P$14
    ),
  OFFSET(E479,-$B479+IF($L479,1,0),0)*IF($B479&gt;OFFSET($B479,1,0),ChapterTable!$R$17,1)*
    (VLOOKUP(SUBSTITUTE(SUBSTITUTE(E$1,"standard",""),"|Float","")&amp;IF(OR($L479=TRUE,$A479=0,MOD($A479,ChapterTable!$R$20)&lt;&gt;0),"","보스")&amp;"인게임누적곱배수",ChapterTable!$R:$S,2,0)^C479
    +VLOOKUP(SUBSTITUTE(SUBSTITUTE(E$1,"standard",""),"|Float","")&amp;IF(OR($L479=TRUE,$A479=0,MOD($A479,ChapterTable!$R$20)&lt;&gt;0),"","보스")&amp;"인게임누적합배수",ChapterTable!$R:$S,2,0)*C479)
  )
  )
  )
)</f>
        <v>7381.125</v>
      </c>
      <c r="F479" s="1">
        <f ca="1">IF(AND($A479=0,$B479=1),
    VLOOKUP(1,ChapterTable!$1:$1048576,MATCH("최종"&amp;SUBSTITUTE(SUBSTITUTE(F$1,"standard",""),"|Float",""),ChapterTable!$1:$1,0),0)*ChapterTable!$P$17,
  IF(AND($A479=0,$B479=0),
    F480,
  IF($B479=0,
    VLOOKUP($A479,ChapterTable!$1:$1048576,MATCH("최종"&amp;SUBSTITUTE(SUBSTITUTE(F$1,"standard",""),"|Float",""),ChapterTable!$1:$1,0),0),
  IF($B479=1,
    IF($L479=FALSE,
      VLOOKUP($A479,ChapterTable!$1:$1048576,MATCH("최종"&amp;SUBSTITUTE(SUBSTITUTE(F$1,"standard",""),"|Float",""),ChapterTable!$1:$1,0),0),
      VLOOKUP($A479-ChapterTable!$P$11,ChapterTable!$1:$1048576,MATCH("최종"&amp;SUBSTITUTE(SUBSTITUTE(F$1,"standard",""),"|Float",""),ChapterTable!$1:$1,0),0)*ChapterTable!$P$14
    ),
  OFFSET(F479,-$B479+IF($L479,1,0),0)*
    (VLOOKUP(SUBSTITUTE(SUBSTITUTE(F$1,"standard",""),"|Float","")&amp;IF(OR($L479=TRUE,$A479=0,MOD($A479,ChapterTable!$R$20)&lt;&gt;0),"","보스")&amp;"인게임누적곱배수",ChapterTable!$R:$S,2,0)^D479
    +VLOOKUP(SUBSTITUTE(SUBSTITUTE(F$1,"standard",""),"|Float","")&amp;IF(OR($L479=TRUE,$A479=0,MOD($A479,ChapterTable!$R$20)&lt;&gt;0),"","보스")&amp;"인게임누적합배수",ChapterTable!$R:$S,2,0)*D479)
  )
  )
  )
)</f>
        <v>2354.65576171875</v>
      </c>
      <c r="G479" t="s">
        <v>715</v>
      </c>
      <c r="J479" t="str">
        <f>IF(ISBLANK(I479),"",
IFERROR(VLOOKUP(I479,[1]StringTable!$1:$1048576,MATCH("kor|String",[1]StringTable!$1:$1,0),0),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58"/>
        <v>0.25</v>
      </c>
      <c r="AJ479">
        <f t="shared" si="56"/>
        <v>0.32</v>
      </c>
      <c r="AK479">
        <f t="shared" si="57"/>
        <v>1</v>
      </c>
      <c r="AL479">
        <v>0</v>
      </c>
    </row>
    <row r="480" spans="1:38" x14ac:dyDescent="0.3">
      <c r="A480">
        <v>10</v>
      </c>
      <c r="B480">
        <v>32</v>
      </c>
      <c r="C480">
        <f>IF(OR($L480=TRUE,$A480=0,MOD($A480,ChapterTable!$R$20)&lt;&gt;0),
MAX(0,INT(($B480+ChapterTable!$P$26+VLOOKUP(SUBSTITUTE(C$1,"성장단계","")&amp;"단계오프셋",ChapterTable!$R:$S,2,0))/ChapterTable!$P$23)),
MAX(0,INT(($B480+ChapterTable!$R$26+VLOOKUP(SUBSTITUTE(C$1,"성장단계","")&amp;"보스단계오프셋",ChapterTable!$R:$S,2,0))/ChapterTable!$R$23)))</f>
        <v>3</v>
      </c>
      <c r="D480">
        <f>IF(OR($L480=TRUE,$A480=0,MOD($A480,ChapterTable!$R$20)&lt;&gt;0),
MAX(0,INT(($B480+ChapterTable!$P$26+VLOOKUP(SUBSTITUTE(D$1,"성장단계","")&amp;"단계오프셋",ChapterTable!$R:$S,2,0))/ChapterTable!$P$23)),
MAX(0,INT(($B480+ChapterTable!$R$26+VLOOKUP(SUBSTITUTE(D$1,"성장단계","")&amp;"보스단계오프셋",ChapterTable!$R:$S,2,0))/ChapterTable!$R$23)))</f>
        <v>3</v>
      </c>
      <c r="E480" s="1">
        <f ca="1">IF(AND($A480=0,$B480=1),
    VLOOKUP(1,ChapterTable!$1:$1048576,MATCH("최종"&amp;SUBSTITUTE(SUBSTITUTE(E$1,"standard",""),"|Float",""),ChapterTable!$1:$1,0),0)*ChapterTable!$P$17,
  IF(AND($A480=0,$B480=0),
    E481,
  IF($B480=0,
    VLOOKUP($A480,ChapterTable!$1:$1048576,MATCH("최종"&amp;SUBSTITUTE(SUBSTITUTE(E$1,"standard",""),"|Float",""),ChapterTable!$1:$1,0),0),
  IF($B480=1,
    IF($L480=FALSE,
      VLOOKUP($A480,ChapterTable!$1:$1048576,MATCH("최종"&amp;SUBSTITUTE(SUBSTITUTE(E$1,"standard",""),"|Float",""),ChapterTable!$1:$1,0),0),
      VLOOKUP($A480-ChapterTable!$P$11,ChapterTable!$1:$1048576,MATCH("최종"&amp;SUBSTITUTE(SUBSTITUTE(E$1,"standard",""),"|Float",""),ChapterTable!$1:$1,0),0)*ChapterTable!$P$14
    ),
  OFFSET(E480,-$B480+IF($L480,1,0),0)*IF($B480&gt;OFFSET($B480,1,0),ChapterTable!$R$17,1)*
    (VLOOKUP(SUBSTITUTE(SUBSTITUTE(E$1,"standard",""),"|Float","")&amp;IF(OR($L480=TRUE,$A480=0,MOD($A480,ChapterTable!$R$20)&lt;&gt;0),"","보스")&amp;"인게임누적곱배수",ChapterTable!$R:$S,2,0)^C480
    +VLOOKUP(SUBSTITUTE(SUBSTITUTE(E$1,"standard",""),"|Float","")&amp;IF(OR($L480=TRUE,$A480=0,MOD($A480,ChapterTable!$R$20)&lt;&gt;0),"","보스")&amp;"인게임누적합배수",ChapterTable!$R:$S,2,0)*C480)
  )
  )
  )
)</f>
        <v>7381.125</v>
      </c>
      <c r="F480" s="1">
        <f ca="1">IF(AND($A480=0,$B480=1),
    VLOOKUP(1,ChapterTable!$1:$1048576,MATCH("최종"&amp;SUBSTITUTE(SUBSTITUTE(F$1,"standard",""),"|Float",""),ChapterTable!$1:$1,0),0)*ChapterTable!$P$17,
  IF(AND($A480=0,$B480=0),
    F481,
  IF($B480=0,
    VLOOKUP($A480,ChapterTable!$1:$1048576,MATCH("최종"&amp;SUBSTITUTE(SUBSTITUTE(F$1,"standard",""),"|Float",""),ChapterTable!$1:$1,0),0),
  IF($B480=1,
    IF($L480=FALSE,
      VLOOKUP($A480,ChapterTable!$1:$1048576,MATCH("최종"&amp;SUBSTITUTE(SUBSTITUTE(F$1,"standard",""),"|Float",""),ChapterTable!$1:$1,0),0),
      VLOOKUP($A480-ChapterTable!$P$11,ChapterTable!$1:$1048576,MATCH("최종"&amp;SUBSTITUTE(SUBSTITUTE(F$1,"standard",""),"|Float",""),ChapterTable!$1:$1,0),0)*ChapterTable!$P$14
    ),
  OFFSET(F480,-$B480+IF($L480,1,0),0)*
    (VLOOKUP(SUBSTITUTE(SUBSTITUTE(F$1,"standard",""),"|Float","")&amp;IF(OR($L480=TRUE,$A480=0,MOD($A480,ChapterTable!$R$20)&lt;&gt;0),"","보스")&amp;"인게임누적곱배수",ChapterTable!$R:$S,2,0)^D480
    +VLOOKUP(SUBSTITUTE(SUBSTITUTE(F$1,"standard",""),"|Float","")&amp;IF(OR($L480=TRUE,$A480=0,MOD($A480,ChapterTable!$R$20)&lt;&gt;0),"","보스")&amp;"인게임누적합배수",ChapterTable!$R:$S,2,0)*D480)
  )
  )
  )
)</f>
        <v>2354.65576171875</v>
      </c>
      <c r="G480" t="s">
        <v>715</v>
      </c>
      <c r="J480" t="str">
        <f>IF(ISBLANK(I480),"",
IFERROR(VLOOKUP(I480,[1]StringTable!$1:$1048576,MATCH("kor|String",[1]StringTable!$1:$1,0),0),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58"/>
        <v>0.25</v>
      </c>
      <c r="AJ480">
        <f t="shared" si="56"/>
        <v>0.32</v>
      </c>
      <c r="AK480">
        <f t="shared" si="57"/>
        <v>1</v>
      </c>
      <c r="AL480">
        <v>0</v>
      </c>
    </row>
    <row r="481" spans="1:38" x14ac:dyDescent="0.3">
      <c r="A481">
        <v>10</v>
      </c>
      <c r="B481">
        <v>33</v>
      </c>
      <c r="C481">
        <f>IF(OR($L481=TRUE,$A481=0,MOD($A481,ChapterTable!$R$20)&lt;&gt;0),
MAX(0,INT(($B481+ChapterTable!$P$26+VLOOKUP(SUBSTITUTE(C$1,"성장단계","")&amp;"단계오프셋",ChapterTable!$R:$S,2,0))/ChapterTable!$P$23)),
MAX(0,INT(($B481+ChapterTable!$R$26+VLOOKUP(SUBSTITUTE(C$1,"성장단계","")&amp;"보스단계오프셋",ChapterTable!$R:$S,2,0))/ChapterTable!$R$23)))</f>
        <v>3</v>
      </c>
      <c r="D481">
        <f>IF(OR($L481=TRUE,$A481=0,MOD($A481,ChapterTable!$R$20)&lt;&gt;0),
MAX(0,INT(($B481+ChapterTable!$P$26+VLOOKUP(SUBSTITUTE(D$1,"성장단계","")&amp;"단계오프셋",ChapterTable!$R:$S,2,0))/ChapterTable!$P$23)),
MAX(0,INT(($B481+ChapterTable!$R$26+VLOOKUP(SUBSTITUTE(D$1,"성장단계","")&amp;"보스단계오프셋",ChapterTable!$R:$S,2,0))/ChapterTable!$R$23)))</f>
        <v>3</v>
      </c>
      <c r="E481" s="1">
        <f ca="1">IF(AND($A481=0,$B481=1),
    VLOOKUP(1,ChapterTable!$1:$1048576,MATCH("최종"&amp;SUBSTITUTE(SUBSTITUTE(E$1,"standard",""),"|Float",""),ChapterTable!$1:$1,0),0)*ChapterTable!$P$17,
  IF(AND($A481=0,$B481=0),
    E482,
  IF($B481=0,
    VLOOKUP($A481,ChapterTable!$1:$1048576,MATCH("최종"&amp;SUBSTITUTE(SUBSTITUTE(E$1,"standard",""),"|Float",""),ChapterTable!$1:$1,0),0),
  IF($B481=1,
    IF($L481=FALSE,
      VLOOKUP($A481,ChapterTable!$1:$1048576,MATCH("최종"&amp;SUBSTITUTE(SUBSTITUTE(E$1,"standard",""),"|Float",""),ChapterTable!$1:$1,0),0),
      VLOOKUP($A481-ChapterTable!$P$11,ChapterTable!$1:$1048576,MATCH("최종"&amp;SUBSTITUTE(SUBSTITUTE(E$1,"standard",""),"|Float",""),ChapterTable!$1:$1,0),0)*ChapterTable!$P$14
    ),
  OFFSET(E481,-$B481+IF($L481,1,0),0)*IF($B481&gt;OFFSET($B481,1,0),ChapterTable!$R$17,1)*
    (VLOOKUP(SUBSTITUTE(SUBSTITUTE(E$1,"standard",""),"|Float","")&amp;IF(OR($L481=TRUE,$A481=0,MOD($A481,ChapterTable!$R$20)&lt;&gt;0),"","보스")&amp;"인게임누적곱배수",ChapterTable!$R:$S,2,0)^C481
    +VLOOKUP(SUBSTITUTE(SUBSTITUTE(E$1,"standard",""),"|Float","")&amp;IF(OR($L481=TRUE,$A481=0,MOD($A481,ChapterTable!$R$20)&lt;&gt;0),"","보스")&amp;"인게임누적합배수",ChapterTable!$R:$S,2,0)*C481)
  )
  )
  )
)</f>
        <v>7381.125</v>
      </c>
      <c r="F481" s="1">
        <f ca="1">IF(AND($A481=0,$B481=1),
    VLOOKUP(1,ChapterTable!$1:$1048576,MATCH("최종"&amp;SUBSTITUTE(SUBSTITUTE(F$1,"standard",""),"|Float",""),ChapterTable!$1:$1,0),0)*ChapterTable!$P$17,
  IF(AND($A481=0,$B481=0),
    F482,
  IF($B481=0,
    VLOOKUP($A481,ChapterTable!$1:$1048576,MATCH("최종"&amp;SUBSTITUTE(SUBSTITUTE(F$1,"standard",""),"|Float",""),ChapterTable!$1:$1,0),0),
  IF($B481=1,
    IF($L481=FALSE,
      VLOOKUP($A481,ChapterTable!$1:$1048576,MATCH("최종"&amp;SUBSTITUTE(SUBSTITUTE(F$1,"standard",""),"|Float",""),ChapterTable!$1:$1,0),0),
      VLOOKUP($A481-ChapterTable!$P$11,ChapterTable!$1:$1048576,MATCH("최종"&amp;SUBSTITUTE(SUBSTITUTE(F$1,"standard",""),"|Float",""),ChapterTable!$1:$1,0),0)*ChapterTable!$P$14
    ),
  OFFSET(F481,-$B481+IF($L481,1,0),0)*
    (VLOOKUP(SUBSTITUTE(SUBSTITUTE(F$1,"standard",""),"|Float","")&amp;IF(OR($L481=TRUE,$A481=0,MOD($A481,ChapterTable!$R$20)&lt;&gt;0),"","보스")&amp;"인게임누적곱배수",ChapterTable!$R:$S,2,0)^D481
    +VLOOKUP(SUBSTITUTE(SUBSTITUTE(F$1,"standard",""),"|Float","")&amp;IF(OR($L481=TRUE,$A481=0,MOD($A481,ChapterTable!$R$20)&lt;&gt;0),"","보스")&amp;"인게임누적합배수",ChapterTable!$R:$S,2,0)*D481)
  )
  )
  )
)</f>
        <v>2354.65576171875</v>
      </c>
      <c r="G481" t="s">
        <v>715</v>
      </c>
      <c r="J481" t="str">
        <f>IF(ISBLANK(I481),"",
IFERROR(VLOOKUP(I481,[1]StringTable!$1:$1048576,MATCH("kor|String",[1]StringTable!$1:$1,0),0),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58"/>
        <v>0.25</v>
      </c>
      <c r="AJ481">
        <f t="shared" si="56"/>
        <v>0.32</v>
      </c>
      <c r="AK481">
        <f t="shared" si="57"/>
        <v>1</v>
      </c>
      <c r="AL481">
        <v>0</v>
      </c>
    </row>
    <row r="482" spans="1:38" x14ac:dyDescent="0.3">
      <c r="A482">
        <v>10</v>
      </c>
      <c r="B482">
        <v>34</v>
      </c>
      <c r="C482">
        <f>IF(OR($L482=TRUE,$A482=0,MOD($A482,ChapterTable!$R$20)&lt;&gt;0),
MAX(0,INT(($B482+ChapterTable!$P$26+VLOOKUP(SUBSTITUTE(C$1,"성장단계","")&amp;"단계오프셋",ChapterTable!$R:$S,2,0))/ChapterTable!$P$23)),
MAX(0,INT(($B482+ChapterTable!$R$26+VLOOKUP(SUBSTITUTE(C$1,"성장단계","")&amp;"보스단계오프셋",ChapterTable!$R:$S,2,0))/ChapterTable!$R$23)))</f>
        <v>3</v>
      </c>
      <c r="D482">
        <f>IF(OR($L482=TRUE,$A482=0,MOD($A482,ChapterTable!$R$20)&lt;&gt;0),
MAX(0,INT(($B482+ChapterTable!$P$26+VLOOKUP(SUBSTITUTE(D$1,"성장단계","")&amp;"단계오프셋",ChapterTable!$R:$S,2,0))/ChapterTable!$P$23)),
MAX(0,INT(($B482+ChapterTable!$R$26+VLOOKUP(SUBSTITUTE(D$1,"성장단계","")&amp;"보스단계오프셋",ChapterTable!$R:$S,2,0))/ChapterTable!$R$23)))</f>
        <v>3</v>
      </c>
      <c r="E482" s="1">
        <f ca="1">IF(AND($A482=0,$B482=1),
    VLOOKUP(1,ChapterTable!$1:$1048576,MATCH("최종"&amp;SUBSTITUTE(SUBSTITUTE(E$1,"standard",""),"|Float",""),ChapterTable!$1:$1,0),0)*ChapterTable!$P$17,
  IF(AND($A482=0,$B482=0),
    E483,
  IF($B482=0,
    VLOOKUP($A482,ChapterTable!$1:$1048576,MATCH("최종"&amp;SUBSTITUTE(SUBSTITUTE(E$1,"standard",""),"|Float",""),ChapterTable!$1:$1,0),0),
  IF($B482=1,
    IF($L482=FALSE,
      VLOOKUP($A482,ChapterTable!$1:$1048576,MATCH("최종"&amp;SUBSTITUTE(SUBSTITUTE(E$1,"standard",""),"|Float",""),ChapterTable!$1:$1,0),0),
      VLOOKUP($A482-ChapterTable!$P$11,ChapterTable!$1:$1048576,MATCH("최종"&amp;SUBSTITUTE(SUBSTITUTE(E$1,"standard",""),"|Float",""),ChapterTable!$1:$1,0),0)*ChapterTable!$P$14
    ),
  OFFSET(E482,-$B482+IF($L482,1,0),0)*IF($B482&gt;OFFSET($B482,1,0),ChapterTable!$R$17,1)*
    (VLOOKUP(SUBSTITUTE(SUBSTITUTE(E$1,"standard",""),"|Float","")&amp;IF(OR($L482=TRUE,$A482=0,MOD($A482,ChapterTable!$R$20)&lt;&gt;0),"","보스")&amp;"인게임누적곱배수",ChapterTable!$R:$S,2,0)^C482
    +VLOOKUP(SUBSTITUTE(SUBSTITUTE(E$1,"standard",""),"|Float","")&amp;IF(OR($L482=TRUE,$A482=0,MOD($A482,ChapterTable!$R$20)&lt;&gt;0),"","보스")&amp;"인게임누적합배수",ChapterTable!$R:$S,2,0)*C482)
  )
  )
  )
)</f>
        <v>7381.125</v>
      </c>
      <c r="F482" s="1">
        <f ca="1">IF(AND($A482=0,$B482=1),
    VLOOKUP(1,ChapterTable!$1:$1048576,MATCH("최종"&amp;SUBSTITUTE(SUBSTITUTE(F$1,"standard",""),"|Float",""),ChapterTable!$1:$1,0),0)*ChapterTable!$P$17,
  IF(AND($A482=0,$B482=0),
    F483,
  IF($B482=0,
    VLOOKUP($A482,ChapterTable!$1:$1048576,MATCH("최종"&amp;SUBSTITUTE(SUBSTITUTE(F$1,"standard",""),"|Float",""),ChapterTable!$1:$1,0),0),
  IF($B482=1,
    IF($L482=FALSE,
      VLOOKUP($A482,ChapterTable!$1:$1048576,MATCH("최종"&amp;SUBSTITUTE(SUBSTITUTE(F$1,"standard",""),"|Float",""),ChapterTable!$1:$1,0),0),
      VLOOKUP($A482-ChapterTable!$P$11,ChapterTable!$1:$1048576,MATCH("최종"&amp;SUBSTITUTE(SUBSTITUTE(F$1,"standard",""),"|Float",""),ChapterTable!$1:$1,0),0)*ChapterTable!$P$14
    ),
  OFFSET(F482,-$B482+IF($L482,1,0),0)*
    (VLOOKUP(SUBSTITUTE(SUBSTITUTE(F$1,"standard",""),"|Float","")&amp;IF(OR($L482=TRUE,$A482=0,MOD($A482,ChapterTable!$R$20)&lt;&gt;0),"","보스")&amp;"인게임누적곱배수",ChapterTable!$R:$S,2,0)^D482
    +VLOOKUP(SUBSTITUTE(SUBSTITUTE(F$1,"standard",""),"|Float","")&amp;IF(OR($L482=TRUE,$A482=0,MOD($A482,ChapterTable!$R$20)&lt;&gt;0),"","보스")&amp;"인게임누적합배수",ChapterTable!$R:$S,2,0)*D482)
  )
  )
  )
)</f>
        <v>2354.65576171875</v>
      </c>
      <c r="G482" t="s">
        <v>715</v>
      </c>
      <c r="J482" t="str">
        <f>IF(ISBLANK(I482),"",
IFERROR(VLOOKUP(I482,[1]StringTable!$1:$1048576,MATCH("kor|String",[1]StringTable!$1:$1,0),0),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58"/>
        <v>0.25</v>
      </c>
      <c r="AJ482">
        <f t="shared" si="56"/>
        <v>0.32</v>
      </c>
      <c r="AK482">
        <f t="shared" si="57"/>
        <v>1</v>
      </c>
      <c r="AL482">
        <v>0</v>
      </c>
    </row>
    <row r="483" spans="1:38" x14ac:dyDescent="0.3">
      <c r="A483">
        <v>10</v>
      </c>
      <c r="B483">
        <v>35</v>
      </c>
      <c r="C483">
        <f>IF(OR($L483=TRUE,$A483=0,MOD($A483,ChapterTable!$R$20)&lt;&gt;0),
MAX(0,INT(($B483+ChapterTable!$P$26+VLOOKUP(SUBSTITUTE(C$1,"성장단계","")&amp;"단계오프셋",ChapterTable!$R:$S,2,0))/ChapterTable!$P$23)),
MAX(0,INT(($B483+ChapterTable!$R$26+VLOOKUP(SUBSTITUTE(C$1,"성장단계","")&amp;"보스단계오프셋",ChapterTable!$R:$S,2,0))/ChapterTable!$R$23)))</f>
        <v>3</v>
      </c>
      <c r="D483">
        <f>IF(OR($L483=TRUE,$A483=0,MOD($A483,ChapterTable!$R$20)&lt;&gt;0),
MAX(0,INT(($B483+ChapterTable!$P$26+VLOOKUP(SUBSTITUTE(D$1,"성장단계","")&amp;"단계오프셋",ChapterTable!$R:$S,2,0))/ChapterTable!$P$23)),
MAX(0,INT(($B483+ChapterTable!$R$26+VLOOKUP(SUBSTITUTE(D$1,"성장단계","")&amp;"보스단계오프셋",ChapterTable!$R:$S,2,0))/ChapterTable!$R$23)))</f>
        <v>3</v>
      </c>
      <c r="E483" s="1">
        <f ca="1">IF(AND($A483=0,$B483=1),
    VLOOKUP(1,ChapterTable!$1:$1048576,MATCH("최종"&amp;SUBSTITUTE(SUBSTITUTE(E$1,"standard",""),"|Float",""),ChapterTable!$1:$1,0),0)*ChapterTable!$P$17,
  IF(AND($A483=0,$B483=0),
    E484,
  IF($B483=0,
    VLOOKUP($A483,ChapterTable!$1:$1048576,MATCH("최종"&amp;SUBSTITUTE(SUBSTITUTE(E$1,"standard",""),"|Float",""),ChapterTable!$1:$1,0),0),
  IF($B483=1,
    IF($L483=FALSE,
      VLOOKUP($A483,ChapterTable!$1:$1048576,MATCH("최종"&amp;SUBSTITUTE(SUBSTITUTE(E$1,"standard",""),"|Float",""),ChapterTable!$1:$1,0),0),
      VLOOKUP($A483-ChapterTable!$P$11,ChapterTable!$1:$1048576,MATCH("최종"&amp;SUBSTITUTE(SUBSTITUTE(E$1,"standard",""),"|Float",""),ChapterTable!$1:$1,0),0)*ChapterTable!$P$14
    ),
  OFFSET(E483,-$B483+IF($L483,1,0),0)*IF($B483&gt;OFFSET($B483,1,0),ChapterTable!$R$17,1)*
    (VLOOKUP(SUBSTITUTE(SUBSTITUTE(E$1,"standard",""),"|Float","")&amp;IF(OR($L483=TRUE,$A483=0,MOD($A483,ChapterTable!$R$20)&lt;&gt;0),"","보스")&amp;"인게임누적곱배수",ChapterTable!$R:$S,2,0)^C483
    +VLOOKUP(SUBSTITUTE(SUBSTITUTE(E$1,"standard",""),"|Float","")&amp;IF(OR($L483=TRUE,$A483=0,MOD($A483,ChapterTable!$R$20)&lt;&gt;0),"","보스")&amp;"인게임누적합배수",ChapterTable!$R:$S,2,0)*C483)
  )
  )
  )
)</f>
        <v>7381.125</v>
      </c>
      <c r="F483" s="1">
        <f ca="1">IF(AND($A483=0,$B483=1),
    VLOOKUP(1,ChapterTable!$1:$1048576,MATCH("최종"&amp;SUBSTITUTE(SUBSTITUTE(F$1,"standard",""),"|Float",""),ChapterTable!$1:$1,0),0)*ChapterTable!$P$17,
  IF(AND($A483=0,$B483=0),
    F484,
  IF($B483=0,
    VLOOKUP($A483,ChapterTable!$1:$1048576,MATCH("최종"&amp;SUBSTITUTE(SUBSTITUTE(F$1,"standard",""),"|Float",""),ChapterTable!$1:$1,0),0),
  IF($B483=1,
    IF($L483=FALSE,
      VLOOKUP($A483,ChapterTable!$1:$1048576,MATCH("최종"&amp;SUBSTITUTE(SUBSTITUTE(F$1,"standard",""),"|Float",""),ChapterTable!$1:$1,0),0),
      VLOOKUP($A483-ChapterTable!$P$11,ChapterTable!$1:$1048576,MATCH("최종"&amp;SUBSTITUTE(SUBSTITUTE(F$1,"standard",""),"|Float",""),ChapterTable!$1:$1,0),0)*ChapterTable!$P$14
    ),
  OFFSET(F483,-$B483+IF($L483,1,0),0)*
    (VLOOKUP(SUBSTITUTE(SUBSTITUTE(F$1,"standard",""),"|Float","")&amp;IF(OR($L483=TRUE,$A483=0,MOD($A483,ChapterTable!$R$20)&lt;&gt;0),"","보스")&amp;"인게임누적곱배수",ChapterTable!$R:$S,2,0)^D483
    +VLOOKUP(SUBSTITUTE(SUBSTITUTE(F$1,"standard",""),"|Float","")&amp;IF(OR($L483=TRUE,$A483=0,MOD($A483,ChapterTable!$R$20)&lt;&gt;0),"","보스")&amp;"인게임누적합배수",ChapterTable!$R:$S,2,0)*D483)
  )
  )
  )
)</f>
        <v>2354.65576171875</v>
      </c>
      <c r="G483" t="s">
        <v>715</v>
      </c>
      <c r="J483" t="str">
        <f>IF(ISBLANK(I483),"",
IFERROR(VLOOKUP(I483,[1]StringTable!$1:$1048576,MATCH("kor|String",[1]StringTable!$1:$1,0),0),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58"/>
        <v>0.25</v>
      </c>
      <c r="AJ483">
        <f t="shared" si="56"/>
        <v>0.32</v>
      </c>
      <c r="AK483">
        <f t="shared" si="57"/>
        <v>1</v>
      </c>
      <c r="AL483">
        <v>0</v>
      </c>
    </row>
    <row r="484" spans="1:38" x14ac:dyDescent="0.3">
      <c r="A484">
        <v>10</v>
      </c>
      <c r="B484">
        <v>36</v>
      </c>
      <c r="C484">
        <f>IF(OR($L484=TRUE,$A484=0,MOD($A484,ChapterTable!$R$20)&lt;&gt;0),
MAX(0,INT(($B484+ChapterTable!$P$26+VLOOKUP(SUBSTITUTE(C$1,"성장단계","")&amp;"단계오프셋",ChapterTable!$R:$S,2,0))/ChapterTable!$P$23)),
MAX(0,INT(($B484+ChapterTable!$R$26+VLOOKUP(SUBSTITUTE(C$1,"성장단계","")&amp;"보스단계오프셋",ChapterTable!$R:$S,2,0))/ChapterTable!$R$23)))</f>
        <v>4</v>
      </c>
      <c r="D484">
        <f>IF(OR($L484=TRUE,$A484=0,MOD($A484,ChapterTable!$R$20)&lt;&gt;0),
MAX(0,INT(($B484+ChapterTable!$P$26+VLOOKUP(SUBSTITUTE(D$1,"성장단계","")&amp;"단계오프셋",ChapterTable!$R:$S,2,0))/ChapterTable!$P$23)),
MAX(0,INT(($B484+ChapterTable!$R$26+VLOOKUP(SUBSTITUTE(D$1,"성장단계","")&amp;"보스단계오프셋",ChapterTable!$R:$S,2,0))/ChapterTable!$R$23)))</f>
        <v>3</v>
      </c>
      <c r="E484" s="1">
        <f ca="1">IF(AND($A484=0,$B484=1),
    VLOOKUP(1,ChapterTable!$1:$1048576,MATCH("최종"&amp;SUBSTITUTE(SUBSTITUTE(E$1,"standard",""),"|Float",""),ChapterTable!$1:$1,0),0)*ChapterTable!$P$17,
  IF(AND($A484=0,$B484=0),
    E485,
  IF($B484=0,
    VLOOKUP($A484,ChapterTable!$1:$1048576,MATCH("최종"&amp;SUBSTITUTE(SUBSTITUTE(E$1,"standard",""),"|Float",""),ChapterTable!$1:$1,0),0),
  IF($B484=1,
    IF($L484=FALSE,
      VLOOKUP($A484,ChapterTable!$1:$1048576,MATCH("최종"&amp;SUBSTITUTE(SUBSTITUTE(E$1,"standard",""),"|Float",""),ChapterTable!$1:$1,0),0),
      VLOOKUP($A484-ChapterTable!$P$11,ChapterTable!$1:$1048576,MATCH("최종"&amp;SUBSTITUTE(SUBSTITUTE(E$1,"standard",""),"|Float",""),ChapterTable!$1:$1,0),0)*ChapterTable!$P$14
    ),
  OFFSET(E484,-$B484+IF($L484,1,0),0)*IF($B484&gt;OFFSET($B484,1,0),ChapterTable!$R$17,1)*
    (VLOOKUP(SUBSTITUTE(SUBSTITUTE(E$1,"standard",""),"|Float","")&amp;IF(OR($L484=TRUE,$A484=0,MOD($A484,ChapterTable!$R$20)&lt;&gt;0),"","보스")&amp;"인게임누적곱배수",ChapterTable!$R:$S,2,0)^C484
    +VLOOKUP(SUBSTITUTE(SUBSTITUTE(E$1,"standard",""),"|Float","")&amp;IF(OR($L484=TRUE,$A484=0,MOD($A484,ChapterTable!$R$20)&lt;&gt;0),"","보스")&amp;"인게임누적합배수",ChapterTable!$R:$S,2,0)*C484)
  )
  )
  )
)</f>
        <v>8303.765625</v>
      </c>
      <c r="F484" s="1">
        <f ca="1">IF(AND($A484=0,$B484=1),
    VLOOKUP(1,ChapterTable!$1:$1048576,MATCH("최종"&amp;SUBSTITUTE(SUBSTITUTE(F$1,"standard",""),"|Float",""),ChapterTable!$1:$1,0),0)*ChapterTable!$P$17,
  IF(AND($A484=0,$B484=0),
    F485,
  IF($B484=0,
    VLOOKUP($A484,ChapterTable!$1:$1048576,MATCH("최종"&amp;SUBSTITUTE(SUBSTITUTE(F$1,"standard",""),"|Float",""),ChapterTable!$1:$1,0),0),
  IF($B484=1,
    IF($L484=FALSE,
      VLOOKUP($A484,ChapterTable!$1:$1048576,MATCH("최종"&amp;SUBSTITUTE(SUBSTITUTE(F$1,"standard",""),"|Float",""),ChapterTable!$1:$1,0),0),
      VLOOKUP($A484-ChapterTable!$P$11,ChapterTable!$1:$1048576,MATCH("최종"&amp;SUBSTITUTE(SUBSTITUTE(F$1,"standard",""),"|Float",""),ChapterTable!$1:$1,0),0)*ChapterTable!$P$14
    ),
  OFFSET(F484,-$B484+IF($L484,1,0),0)*
    (VLOOKUP(SUBSTITUTE(SUBSTITUTE(F$1,"standard",""),"|Float","")&amp;IF(OR($L484=TRUE,$A484=0,MOD($A484,ChapterTable!$R$20)&lt;&gt;0),"","보스")&amp;"인게임누적곱배수",ChapterTable!$R:$S,2,0)^D484
    +VLOOKUP(SUBSTITUTE(SUBSTITUTE(F$1,"standard",""),"|Float","")&amp;IF(OR($L484=TRUE,$A484=0,MOD($A484,ChapterTable!$R$20)&lt;&gt;0),"","보스")&amp;"인게임누적합배수",ChapterTable!$R:$S,2,0)*D484)
  )
  )
  )
)</f>
        <v>2354.65576171875</v>
      </c>
      <c r="G484" t="s">
        <v>715</v>
      </c>
      <c r="J484" t="str">
        <f>IF(ISBLANK(I484),"",
IFERROR(VLOOKUP(I484,[1]StringTable!$1:$1048576,MATCH("kor|String",[1]StringTable!$1:$1,0),0),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58"/>
        <v>0.25</v>
      </c>
      <c r="AJ484">
        <f t="shared" si="56"/>
        <v>0.32</v>
      </c>
      <c r="AK484">
        <f t="shared" si="57"/>
        <v>1</v>
      </c>
      <c r="AL484">
        <v>0</v>
      </c>
    </row>
    <row r="485" spans="1:38" x14ac:dyDescent="0.3">
      <c r="A485">
        <v>10</v>
      </c>
      <c r="B485">
        <v>37</v>
      </c>
      <c r="C485">
        <f>IF(OR($L485=TRUE,$A485=0,MOD($A485,ChapterTable!$R$20)&lt;&gt;0),
MAX(0,INT(($B485+ChapterTable!$P$26+VLOOKUP(SUBSTITUTE(C$1,"성장단계","")&amp;"단계오프셋",ChapterTable!$R:$S,2,0))/ChapterTable!$P$23)),
MAX(0,INT(($B485+ChapterTable!$R$26+VLOOKUP(SUBSTITUTE(C$1,"성장단계","")&amp;"보스단계오프셋",ChapterTable!$R:$S,2,0))/ChapterTable!$R$23)))</f>
        <v>4</v>
      </c>
      <c r="D485">
        <f>IF(OR($L485=TRUE,$A485=0,MOD($A485,ChapterTable!$R$20)&lt;&gt;0),
MAX(0,INT(($B485+ChapterTable!$P$26+VLOOKUP(SUBSTITUTE(D$1,"성장단계","")&amp;"단계오프셋",ChapterTable!$R:$S,2,0))/ChapterTable!$P$23)),
MAX(0,INT(($B485+ChapterTable!$R$26+VLOOKUP(SUBSTITUTE(D$1,"성장단계","")&amp;"보스단계오프셋",ChapterTable!$R:$S,2,0))/ChapterTable!$R$23)))</f>
        <v>3</v>
      </c>
      <c r="E485" s="1">
        <f ca="1">IF(AND($A485=0,$B485=1),
    VLOOKUP(1,ChapterTable!$1:$1048576,MATCH("최종"&amp;SUBSTITUTE(SUBSTITUTE(E$1,"standard",""),"|Float",""),ChapterTable!$1:$1,0),0)*ChapterTable!$P$17,
  IF(AND($A485=0,$B485=0),
    E486,
  IF($B485=0,
    VLOOKUP($A485,ChapterTable!$1:$1048576,MATCH("최종"&amp;SUBSTITUTE(SUBSTITUTE(E$1,"standard",""),"|Float",""),ChapterTable!$1:$1,0),0),
  IF($B485=1,
    IF($L485=FALSE,
      VLOOKUP($A485,ChapterTable!$1:$1048576,MATCH("최종"&amp;SUBSTITUTE(SUBSTITUTE(E$1,"standard",""),"|Float",""),ChapterTable!$1:$1,0),0),
      VLOOKUP($A485-ChapterTable!$P$11,ChapterTable!$1:$1048576,MATCH("최종"&amp;SUBSTITUTE(SUBSTITUTE(E$1,"standard",""),"|Float",""),ChapterTable!$1:$1,0),0)*ChapterTable!$P$14
    ),
  OFFSET(E485,-$B485+IF($L485,1,0),0)*IF($B485&gt;OFFSET($B485,1,0),ChapterTable!$R$17,1)*
    (VLOOKUP(SUBSTITUTE(SUBSTITUTE(E$1,"standard",""),"|Float","")&amp;IF(OR($L485=TRUE,$A485=0,MOD($A485,ChapterTable!$R$20)&lt;&gt;0),"","보스")&amp;"인게임누적곱배수",ChapterTable!$R:$S,2,0)^C485
    +VLOOKUP(SUBSTITUTE(SUBSTITUTE(E$1,"standard",""),"|Float","")&amp;IF(OR($L485=TRUE,$A485=0,MOD($A485,ChapterTable!$R$20)&lt;&gt;0),"","보스")&amp;"인게임누적합배수",ChapterTable!$R:$S,2,0)*C485)
  )
  )
  )
)</f>
        <v>8303.765625</v>
      </c>
      <c r="F485" s="1">
        <f ca="1">IF(AND($A485=0,$B485=1),
    VLOOKUP(1,ChapterTable!$1:$1048576,MATCH("최종"&amp;SUBSTITUTE(SUBSTITUTE(F$1,"standard",""),"|Float",""),ChapterTable!$1:$1,0),0)*ChapterTable!$P$17,
  IF(AND($A485=0,$B485=0),
    F486,
  IF($B485=0,
    VLOOKUP($A485,ChapterTable!$1:$1048576,MATCH("최종"&amp;SUBSTITUTE(SUBSTITUTE(F$1,"standard",""),"|Float",""),ChapterTable!$1:$1,0),0),
  IF($B485=1,
    IF($L485=FALSE,
      VLOOKUP($A485,ChapterTable!$1:$1048576,MATCH("최종"&amp;SUBSTITUTE(SUBSTITUTE(F$1,"standard",""),"|Float",""),ChapterTable!$1:$1,0),0),
      VLOOKUP($A485-ChapterTable!$P$11,ChapterTable!$1:$1048576,MATCH("최종"&amp;SUBSTITUTE(SUBSTITUTE(F$1,"standard",""),"|Float",""),ChapterTable!$1:$1,0),0)*ChapterTable!$P$14
    ),
  OFFSET(F485,-$B485+IF($L485,1,0),0)*
    (VLOOKUP(SUBSTITUTE(SUBSTITUTE(F$1,"standard",""),"|Float","")&amp;IF(OR($L485=TRUE,$A485=0,MOD($A485,ChapterTable!$R$20)&lt;&gt;0),"","보스")&amp;"인게임누적곱배수",ChapterTable!$R:$S,2,0)^D485
    +VLOOKUP(SUBSTITUTE(SUBSTITUTE(F$1,"standard",""),"|Float","")&amp;IF(OR($L485=TRUE,$A485=0,MOD($A485,ChapterTable!$R$20)&lt;&gt;0),"","보스")&amp;"인게임누적합배수",ChapterTable!$R:$S,2,0)*D485)
  )
  )
  )
)</f>
        <v>2354.65576171875</v>
      </c>
      <c r="G485" t="s">
        <v>715</v>
      </c>
      <c r="J485" t="str">
        <f>IF(ISBLANK(I485),"",
IFERROR(VLOOKUP(I485,[1]StringTable!$1:$1048576,MATCH("kor|String",[1]StringTable!$1:$1,0),0),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58"/>
        <v>0.25</v>
      </c>
      <c r="AJ485">
        <f t="shared" si="56"/>
        <v>0.32</v>
      </c>
      <c r="AK485">
        <f t="shared" si="57"/>
        <v>1</v>
      </c>
      <c r="AL485">
        <v>0</v>
      </c>
    </row>
    <row r="486" spans="1:38" x14ac:dyDescent="0.3">
      <c r="A486">
        <v>10</v>
      </c>
      <c r="B486">
        <v>38</v>
      </c>
      <c r="C486">
        <f>IF(OR($L486=TRUE,$A486=0,MOD($A486,ChapterTable!$R$20)&lt;&gt;0),
MAX(0,INT(($B486+ChapterTable!$P$26+VLOOKUP(SUBSTITUTE(C$1,"성장단계","")&amp;"단계오프셋",ChapterTable!$R:$S,2,0))/ChapterTable!$P$23)),
MAX(0,INT(($B486+ChapterTable!$R$26+VLOOKUP(SUBSTITUTE(C$1,"성장단계","")&amp;"보스단계오프셋",ChapterTable!$R:$S,2,0))/ChapterTable!$R$23)))</f>
        <v>4</v>
      </c>
      <c r="D486">
        <f>IF(OR($L486=TRUE,$A486=0,MOD($A486,ChapterTable!$R$20)&lt;&gt;0),
MAX(0,INT(($B486+ChapterTable!$P$26+VLOOKUP(SUBSTITUTE(D$1,"성장단계","")&amp;"단계오프셋",ChapterTable!$R:$S,2,0))/ChapterTable!$P$23)),
MAX(0,INT(($B486+ChapterTable!$R$26+VLOOKUP(SUBSTITUTE(D$1,"성장단계","")&amp;"보스단계오프셋",ChapterTable!$R:$S,2,0))/ChapterTable!$R$23)))</f>
        <v>3</v>
      </c>
      <c r="E486" s="1">
        <f ca="1">IF(AND($A486=0,$B486=1),
    VLOOKUP(1,ChapterTable!$1:$1048576,MATCH("최종"&amp;SUBSTITUTE(SUBSTITUTE(E$1,"standard",""),"|Float",""),ChapterTable!$1:$1,0),0)*ChapterTable!$P$17,
  IF(AND($A486=0,$B486=0),
    E487,
  IF($B486=0,
    VLOOKUP($A486,ChapterTable!$1:$1048576,MATCH("최종"&amp;SUBSTITUTE(SUBSTITUTE(E$1,"standard",""),"|Float",""),ChapterTable!$1:$1,0),0),
  IF($B486=1,
    IF($L486=FALSE,
      VLOOKUP($A486,ChapterTable!$1:$1048576,MATCH("최종"&amp;SUBSTITUTE(SUBSTITUTE(E$1,"standard",""),"|Float",""),ChapterTable!$1:$1,0),0),
      VLOOKUP($A486-ChapterTable!$P$11,ChapterTable!$1:$1048576,MATCH("최종"&amp;SUBSTITUTE(SUBSTITUTE(E$1,"standard",""),"|Float",""),ChapterTable!$1:$1,0),0)*ChapterTable!$P$14
    ),
  OFFSET(E486,-$B486+IF($L486,1,0),0)*IF($B486&gt;OFFSET($B486,1,0),ChapterTable!$R$17,1)*
    (VLOOKUP(SUBSTITUTE(SUBSTITUTE(E$1,"standard",""),"|Float","")&amp;IF(OR($L486=TRUE,$A486=0,MOD($A486,ChapterTable!$R$20)&lt;&gt;0),"","보스")&amp;"인게임누적곱배수",ChapterTable!$R:$S,2,0)^C486
    +VLOOKUP(SUBSTITUTE(SUBSTITUTE(E$1,"standard",""),"|Float","")&amp;IF(OR($L486=TRUE,$A486=0,MOD($A486,ChapterTable!$R$20)&lt;&gt;0),"","보스")&amp;"인게임누적합배수",ChapterTable!$R:$S,2,0)*C486)
  )
  )
  )
)</f>
        <v>8303.765625</v>
      </c>
      <c r="F486" s="1">
        <f ca="1">IF(AND($A486=0,$B486=1),
    VLOOKUP(1,ChapterTable!$1:$1048576,MATCH("최종"&amp;SUBSTITUTE(SUBSTITUTE(F$1,"standard",""),"|Float",""),ChapterTable!$1:$1,0),0)*ChapterTable!$P$17,
  IF(AND($A486=0,$B486=0),
    F487,
  IF($B486=0,
    VLOOKUP($A486,ChapterTable!$1:$1048576,MATCH("최종"&amp;SUBSTITUTE(SUBSTITUTE(F$1,"standard",""),"|Float",""),ChapterTable!$1:$1,0),0),
  IF($B486=1,
    IF($L486=FALSE,
      VLOOKUP($A486,ChapterTable!$1:$1048576,MATCH("최종"&amp;SUBSTITUTE(SUBSTITUTE(F$1,"standard",""),"|Float",""),ChapterTable!$1:$1,0),0),
      VLOOKUP($A486-ChapterTable!$P$11,ChapterTable!$1:$1048576,MATCH("최종"&amp;SUBSTITUTE(SUBSTITUTE(F$1,"standard",""),"|Float",""),ChapterTable!$1:$1,0),0)*ChapterTable!$P$14
    ),
  OFFSET(F486,-$B486+IF($L486,1,0),0)*
    (VLOOKUP(SUBSTITUTE(SUBSTITUTE(F$1,"standard",""),"|Float","")&amp;IF(OR($L486=TRUE,$A486=0,MOD($A486,ChapterTable!$R$20)&lt;&gt;0),"","보스")&amp;"인게임누적곱배수",ChapterTable!$R:$S,2,0)^D486
    +VLOOKUP(SUBSTITUTE(SUBSTITUTE(F$1,"standard",""),"|Float","")&amp;IF(OR($L486=TRUE,$A486=0,MOD($A486,ChapterTable!$R$20)&lt;&gt;0),"","보스")&amp;"인게임누적합배수",ChapterTable!$R:$S,2,0)*D486)
  )
  )
  )
)</f>
        <v>2354.65576171875</v>
      </c>
      <c r="G486" t="s">
        <v>715</v>
      </c>
      <c r="J486" t="str">
        <f>IF(ISBLANK(I486),"",
IFERROR(VLOOKUP(I486,[1]StringTable!$1:$1048576,MATCH("kor|String",[1]StringTable!$1:$1,0),0),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58"/>
        <v>0.25</v>
      </c>
      <c r="AJ486">
        <f t="shared" si="56"/>
        <v>0.32</v>
      </c>
      <c r="AK486">
        <f t="shared" si="57"/>
        <v>1</v>
      </c>
      <c r="AL486">
        <v>0</v>
      </c>
    </row>
    <row r="487" spans="1:38" x14ac:dyDescent="0.3">
      <c r="A487">
        <v>10</v>
      </c>
      <c r="B487">
        <v>39</v>
      </c>
      <c r="C487">
        <f>IF(OR($L487=TRUE,$A487=0,MOD($A487,ChapterTable!$R$20)&lt;&gt;0),
MAX(0,INT(($B487+ChapterTable!$P$26+VLOOKUP(SUBSTITUTE(C$1,"성장단계","")&amp;"단계오프셋",ChapterTable!$R:$S,2,0))/ChapterTable!$P$23)),
MAX(0,INT(($B487+ChapterTable!$R$26+VLOOKUP(SUBSTITUTE(C$1,"성장단계","")&amp;"보스단계오프셋",ChapterTable!$R:$S,2,0))/ChapterTable!$R$23)))</f>
        <v>4</v>
      </c>
      <c r="D487">
        <f>IF(OR($L487=TRUE,$A487=0,MOD($A487,ChapterTable!$R$20)&lt;&gt;0),
MAX(0,INT(($B487+ChapterTable!$P$26+VLOOKUP(SUBSTITUTE(D$1,"성장단계","")&amp;"단계오프셋",ChapterTable!$R:$S,2,0))/ChapterTable!$P$23)),
MAX(0,INT(($B487+ChapterTable!$R$26+VLOOKUP(SUBSTITUTE(D$1,"성장단계","")&amp;"보스단계오프셋",ChapterTable!$R:$S,2,0))/ChapterTable!$R$23)))</f>
        <v>3</v>
      </c>
      <c r="E487" s="1">
        <f ca="1">IF(AND($A487=0,$B487=1),
    VLOOKUP(1,ChapterTable!$1:$1048576,MATCH("최종"&amp;SUBSTITUTE(SUBSTITUTE(E$1,"standard",""),"|Float",""),ChapterTable!$1:$1,0),0)*ChapterTable!$P$17,
  IF(AND($A487=0,$B487=0),
    E488,
  IF($B487=0,
    VLOOKUP($A487,ChapterTable!$1:$1048576,MATCH("최종"&amp;SUBSTITUTE(SUBSTITUTE(E$1,"standard",""),"|Float",""),ChapterTable!$1:$1,0),0),
  IF($B487=1,
    IF($L487=FALSE,
      VLOOKUP($A487,ChapterTable!$1:$1048576,MATCH("최종"&amp;SUBSTITUTE(SUBSTITUTE(E$1,"standard",""),"|Float",""),ChapterTable!$1:$1,0),0),
      VLOOKUP($A487-ChapterTable!$P$11,ChapterTable!$1:$1048576,MATCH("최종"&amp;SUBSTITUTE(SUBSTITUTE(E$1,"standard",""),"|Float",""),ChapterTable!$1:$1,0),0)*ChapterTable!$P$14
    ),
  OFFSET(E487,-$B487+IF($L487,1,0),0)*IF($B487&gt;OFFSET($B487,1,0),ChapterTable!$R$17,1)*
    (VLOOKUP(SUBSTITUTE(SUBSTITUTE(E$1,"standard",""),"|Float","")&amp;IF(OR($L487=TRUE,$A487=0,MOD($A487,ChapterTable!$R$20)&lt;&gt;0),"","보스")&amp;"인게임누적곱배수",ChapterTable!$R:$S,2,0)^C487
    +VLOOKUP(SUBSTITUTE(SUBSTITUTE(E$1,"standard",""),"|Float","")&amp;IF(OR($L487=TRUE,$A487=0,MOD($A487,ChapterTable!$R$20)&lt;&gt;0),"","보스")&amp;"인게임누적합배수",ChapterTable!$R:$S,2,0)*C487)
  )
  )
  )
)</f>
        <v>8303.765625</v>
      </c>
      <c r="F487" s="1">
        <f ca="1">IF(AND($A487=0,$B487=1),
    VLOOKUP(1,ChapterTable!$1:$1048576,MATCH("최종"&amp;SUBSTITUTE(SUBSTITUTE(F$1,"standard",""),"|Float",""),ChapterTable!$1:$1,0),0)*ChapterTable!$P$17,
  IF(AND($A487=0,$B487=0),
    F488,
  IF($B487=0,
    VLOOKUP($A487,ChapterTable!$1:$1048576,MATCH("최종"&amp;SUBSTITUTE(SUBSTITUTE(F$1,"standard",""),"|Float",""),ChapterTable!$1:$1,0),0),
  IF($B487=1,
    IF($L487=FALSE,
      VLOOKUP($A487,ChapterTable!$1:$1048576,MATCH("최종"&amp;SUBSTITUTE(SUBSTITUTE(F$1,"standard",""),"|Float",""),ChapterTable!$1:$1,0),0),
      VLOOKUP($A487-ChapterTable!$P$11,ChapterTable!$1:$1048576,MATCH("최종"&amp;SUBSTITUTE(SUBSTITUTE(F$1,"standard",""),"|Float",""),ChapterTable!$1:$1,0),0)*ChapterTable!$P$14
    ),
  OFFSET(F487,-$B487+IF($L487,1,0),0)*
    (VLOOKUP(SUBSTITUTE(SUBSTITUTE(F$1,"standard",""),"|Float","")&amp;IF(OR($L487=TRUE,$A487=0,MOD($A487,ChapterTable!$R$20)&lt;&gt;0),"","보스")&amp;"인게임누적곱배수",ChapterTable!$R:$S,2,0)^D487
    +VLOOKUP(SUBSTITUTE(SUBSTITUTE(F$1,"standard",""),"|Float","")&amp;IF(OR($L487=TRUE,$A487=0,MOD($A487,ChapterTable!$R$20)&lt;&gt;0),"","보스")&amp;"인게임누적합배수",ChapterTable!$R:$S,2,0)*D487)
  )
  )
  )
)</f>
        <v>2354.65576171875</v>
      </c>
      <c r="G487" t="s">
        <v>715</v>
      </c>
      <c r="J487" t="str">
        <f>IF(ISBLANK(I487),"",
IFERROR(VLOOKUP(I487,[1]StringTable!$1:$1048576,MATCH("kor|String",[1]StringTable!$1:$1,0),0),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58"/>
        <v>0.25</v>
      </c>
      <c r="AJ487">
        <f t="shared" si="56"/>
        <v>0.32</v>
      </c>
      <c r="AK487">
        <f t="shared" si="57"/>
        <v>1</v>
      </c>
      <c r="AL487">
        <v>0</v>
      </c>
    </row>
    <row r="488" spans="1:38" x14ac:dyDescent="0.3">
      <c r="A488">
        <v>10</v>
      </c>
      <c r="B488">
        <v>40</v>
      </c>
      <c r="C488">
        <f>IF(OR($L488=TRUE,$A488=0,MOD($A488,ChapterTable!$R$20)&lt;&gt;0),
MAX(0,INT(($B488+ChapterTable!$P$26+VLOOKUP(SUBSTITUTE(C$1,"성장단계","")&amp;"단계오프셋",ChapterTable!$R:$S,2,0))/ChapterTable!$P$23)),
MAX(0,INT(($B488+ChapterTable!$R$26+VLOOKUP(SUBSTITUTE(C$1,"성장단계","")&amp;"보스단계오프셋",ChapterTable!$R:$S,2,0))/ChapterTable!$R$23)))</f>
        <v>4</v>
      </c>
      <c r="D488">
        <f>IF(OR($L488=TRUE,$A488=0,MOD($A488,ChapterTable!$R$20)&lt;&gt;0),
MAX(0,INT(($B488+ChapterTable!$P$26+VLOOKUP(SUBSTITUTE(D$1,"성장단계","")&amp;"단계오프셋",ChapterTable!$R:$S,2,0))/ChapterTable!$P$23)),
MAX(0,INT(($B488+ChapterTable!$R$26+VLOOKUP(SUBSTITUTE(D$1,"성장단계","")&amp;"보스단계오프셋",ChapterTable!$R:$S,2,0))/ChapterTable!$R$23)))</f>
        <v>3</v>
      </c>
      <c r="E488" s="1">
        <f ca="1">IF(AND($A488=0,$B488=1),
    VLOOKUP(1,ChapterTable!$1:$1048576,MATCH("최종"&amp;SUBSTITUTE(SUBSTITUTE(E$1,"standard",""),"|Float",""),ChapterTable!$1:$1,0),0)*ChapterTable!$P$17,
  IF(AND($A488=0,$B488=0),
    E489,
  IF($B488=0,
    VLOOKUP($A488,ChapterTable!$1:$1048576,MATCH("최종"&amp;SUBSTITUTE(SUBSTITUTE(E$1,"standard",""),"|Float",""),ChapterTable!$1:$1,0),0),
  IF($B488=1,
    IF($L488=FALSE,
      VLOOKUP($A488,ChapterTable!$1:$1048576,MATCH("최종"&amp;SUBSTITUTE(SUBSTITUTE(E$1,"standard",""),"|Float",""),ChapterTable!$1:$1,0),0),
      VLOOKUP($A488-ChapterTable!$P$11,ChapterTable!$1:$1048576,MATCH("최종"&amp;SUBSTITUTE(SUBSTITUTE(E$1,"standard",""),"|Float",""),ChapterTable!$1:$1,0),0)*ChapterTable!$P$14
    ),
  OFFSET(E488,-$B488+IF($L488,1,0),0)*IF($B488&gt;OFFSET($B488,1,0),ChapterTable!$R$17,1)*
    (VLOOKUP(SUBSTITUTE(SUBSTITUTE(E$1,"standard",""),"|Float","")&amp;IF(OR($L488=TRUE,$A488=0,MOD($A488,ChapterTable!$R$20)&lt;&gt;0),"","보스")&amp;"인게임누적곱배수",ChapterTable!$R:$S,2,0)^C488
    +VLOOKUP(SUBSTITUTE(SUBSTITUTE(E$1,"standard",""),"|Float","")&amp;IF(OR($L488=TRUE,$A488=0,MOD($A488,ChapterTable!$R$20)&lt;&gt;0),"","보스")&amp;"인게임누적합배수",ChapterTable!$R:$S,2,0)*C488)
  )
  )
  )
)</f>
        <v>8303.765625</v>
      </c>
      <c r="F488" s="1">
        <f ca="1">IF(AND($A488=0,$B488=1),
    VLOOKUP(1,ChapterTable!$1:$1048576,MATCH("최종"&amp;SUBSTITUTE(SUBSTITUTE(F$1,"standard",""),"|Float",""),ChapterTable!$1:$1,0),0)*ChapterTable!$P$17,
  IF(AND($A488=0,$B488=0),
    F489,
  IF($B488=0,
    VLOOKUP($A488,ChapterTable!$1:$1048576,MATCH("최종"&amp;SUBSTITUTE(SUBSTITUTE(F$1,"standard",""),"|Float",""),ChapterTable!$1:$1,0),0),
  IF($B488=1,
    IF($L488=FALSE,
      VLOOKUP($A488,ChapterTable!$1:$1048576,MATCH("최종"&amp;SUBSTITUTE(SUBSTITUTE(F$1,"standard",""),"|Float",""),ChapterTable!$1:$1,0),0),
      VLOOKUP($A488-ChapterTable!$P$11,ChapterTable!$1:$1048576,MATCH("최종"&amp;SUBSTITUTE(SUBSTITUTE(F$1,"standard",""),"|Float",""),ChapterTable!$1:$1,0),0)*ChapterTable!$P$14
    ),
  OFFSET(F488,-$B488+IF($L488,1,0),0)*
    (VLOOKUP(SUBSTITUTE(SUBSTITUTE(F$1,"standard",""),"|Float","")&amp;IF(OR($L488=TRUE,$A488=0,MOD($A488,ChapterTable!$R$20)&lt;&gt;0),"","보스")&amp;"인게임누적곱배수",ChapterTable!$R:$S,2,0)^D488
    +VLOOKUP(SUBSTITUTE(SUBSTITUTE(F$1,"standard",""),"|Float","")&amp;IF(OR($L488=TRUE,$A488=0,MOD($A488,ChapterTable!$R$20)&lt;&gt;0),"","보스")&amp;"인게임누적합배수",ChapterTable!$R:$S,2,0)*D488)
  )
  )
  )
)</f>
        <v>2354.65576171875</v>
      </c>
      <c r="G488" t="s">
        <v>715</v>
      </c>
      <c r="J488" t="str">
        <f>IF(ISBLANK(I488),"",
IFERROR(VLOOKUP(I488,[1]StringTable!$1:$1048576,MATCH("kor|String",[1]StringTable!$1:$1,0),0),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58"/>
        <v>0.25</v>
      </c>
      <c r="AJ488">
        <f t="shared" si="56"/>
        <v>1</v>
      </c>
      <c r="AK488">
        <f t="shared" si="57"/>
        <v>4</v>
      </c>
      <c r="AL488">
        <v>0</v>
      </c>
    </row>
    <row r="489" spans="1:38" x14ac:dyDescent="0.3">
      <c r="A489">
        <v>10</v>
      </c>
      <c r="B489">
        <v>41</v>
      </c>
      <c r="C489">
        <f>IF(OR($L489=TRUE,$A489=0,MOD($A489,ChapterTable!$R$20)&lt;&gt;0),
MAX(0,INT(($B489+ChapterTable!$P$26+VLOOKUP(SUBSTITUTE(C$1,"성장단계","")&amp;"단계오프셋",ChapterTable!$R:$S,2,0))/ChapterTable!$P$23)),
MAX(0,INT(($B489+ChapterTable!$R$26+VLOOKUP(SUBSTITUTE(C$1,"성장단계","")&amp;"보스단계오프셋",ChapterTable!$R:$S,2,0))/ChapterTable!$R$23)))</f>
        <v>4</v>
      </c>
      <c r="D489">
        <f>IF(OR($L489=TRUE,$A489=0,MOD($A489,ChapterTable!$R$20)&lt;&gt;0),
MAX(0,INT(($B489+ChapterTable!$P$26+VLOOKUP(SUBSTITUTE(D$1,"성장단계","")&amp;"단계오프셋",ChapterTable!$R:$S,2,0))/ChapterTable!$P$23)),
MAX(0,INT(($B489+ChapterTable!$R$26+VLOOKUP(SUBSTITUTE(D$1,"성장단계","")&amp;"보스단계오프셋",ChapterTable!$R:$S,2,0))/ChapterTable!$R$23)))</f>
        <v>4</v>
      </c>
      <c r="E489" s="1">
        <f ca="1">IF(AND($A489=0,$B489=1),
    VLOOKUP(1,ChapterTable!$1:$1048576,MATCH("최종"&amp;SUBSTITUTE(SUBSTITUTE(E$1,"standard",""),"|Float",""),ChapterTable!$1:$1,0),0)*ChapterTable!$P$17,
  IF(AND($A489=0,$B489=0),
    E490,
  IF($B489=0,
    VLOOKUP($A489,ChapterTable!$1:$1048576,MATCH("최종"&amp;SUBSTITUTE(SUBSTITUTE(E$1,"standard",""),"|Float",""),ChapterTable!$1:$1,0),0),
  IF($B489=1,
    IF($L489=FALSE,
      VLOOKUP($A489,ChapterTable!$1:$1048576,MATCH("최종"&amp;SUBSTITUTE(SUBSTITUTE(E$1,"standard",""),"|Float",""),ChapterTable!$1:$1,0),0),
      VLOOKUP($A489-ChapterTable!$P$11,ChapterTable!$1:$1048576,MATCH("최종"&amp;SUBSTITUTE(SUBSTITUTE(E$1,"standard",""),"|Float",""),ChapterTable!$1:$1,0),0)*ChapterTable!$P$14
    ),
  OFFSET(E489,-$B489+IF($L489,1,0),0)*IF($B489&gt;OFFSET($B489,1,0),ChapterTable!$R$17,1)*
    (VLOOKUP(SUBSTITUTE(SUBSTITUTE(E$1,"standard",""),"|Float","")&amp;IF(OR($L489=TRUE,$A489=0,MOD($A489,ChapterTable!$R$20)&lt;&gt;0),"","보스")&amp;"인게임누적곱배수",ChapterTable!$R:$S,2,0)^C489
    +VLOOKUP(SUBSTITUTE(SUBSTITUTE(E$1,"standard",""),"|Float","")&amp;IF(OR($L489=TRUE,$A489=0,MOD($A489,ChapterTable!$R$20)&lt;&gt;0),"","보스")&amp;"인게임누적합배수",ChapterTable!$R:$S,2,0)*C489)
  )
  )
  )
)</f>
        <v>8303.765625</v>
      </c>
      <c r="F489" s="1">
        <f ca="1">IF(AND($A489=0,$B489=1),
    VLOOKUP(1,ChapterTable!$1:$1048576,MATCH("최종"&amp;SUBSTITUTE(SUBSTITUTE(F$1,"standard",""),"|Float",""),ChapterTable!$1:$1,0),0)*ChapterTable!$P$17,
  IF(AND($A489=0,$B489=0),
    F490,
  IF($B489=0,
    VLOOKUP($A489,ChapterTable!$1:$1048576,MATCH("최종"&amp;SUBSTITUTE(SUBSTITUTE(F$1,"standard",""),"|Float",""),ChapterTable!$1:$1,0),0),
  IF($B489=1,
    IF($L489=FALSE,
      VLOOKUP($A489,ChapterTable!$1:$1048576,MATCH("최종"&amp;SUBSTITUTE(SUBSTITUTE(F$1,"standard",""),"|Float",""),ChapterTable!$1:$1,0),0),
      VLOOKUP($A489-ChapterTable!$P$11,ChapterTable!$1:$1048576,MATCH("최종"&amp;SUBSTITUTE(SUBSTITUTE(F$1,"standard",""),"|Float",""),ChapterTable!$1:$1,0),0)*ChapterTable!$P$14
    ),
  OFFSET(F489,-$B489+IF($L489,1,0),0)*
    (VLOOKUP(SUBSTITUTE(SUBSTITUTE(F$1,"standard",""),"|Float","")&amp;IF(OR($L489=TRUE,$A489=0,MOD($A489,ChapterTable!$R$20)&lt;&gt;0),"","보스")&amp;"인게임누적곱배수",ChapterTable!$R:$S,2,0)^D489
    +VLOOKUP(SUBSTITUTE(SUBSTITUTE(F$1,"standard",""),"|Float","")&amp;IF(OR($L489=TRUE,$A489=0,MOD($A489,ChapterTable!$R$20)&lt;&gt;0),"","보스")&amp;"인게임누적합배수",ChapterTable!$R:$S,2,0)*D489)
  )
  )
  )
)</f>
        <v>2498.818359375</v>
      </c>
      <c r="G489" t="s">
        <v>715</v>
      </c>
      <c r="J489" t="str">
        <f>IF(ISBLANK(I489),"",
IFERROR(VLOOKUP(I489,[1]StringTable!$1:$1048576,MATCH("kor|String",[1]StringTable!$1:$1,0),0),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58"/>
        <v>0.2</v>
      </c>
      <c r="AJ489">
        <f t="shared" si="56"/>
        <v>0.27466666000000001</v>
      </c>
      <c r="AK489">
        <f t="shared" si="57"/>
        <v>1</v>
      </c>
      <c r="AL489">
        <v>0</v>
      </c>
    </row>
    <row r="490" spans="1:38" x14ac:dyDescent="0.3">
      <c r="A490">
        <v>10</v>
      </c>
      <c r="B490">
        <v>42</v>
      </c>
      <c r="C490">
        <f>IF(OR($L490=TRUE,$A490=0,MOD($A490,ChapterTable!$R$20)&lt;&gt;0),
MAX(0,INT(($B490+ChapterTable!$P$26+VLOOKUP(SUBSTITUTE(C$1,"성장단계","")&amp;"단계오프셋",ChapterTable!$R:$S,2,0))/ChapterTable!$P$23)),
MAX(0,INT(($B490+ChapterTable!$R$26+VLOOKUP(SUBSTITUTE(C$1,"성장단계","")&amp;"보스단계오프셋",ChapterTable!$R:$S,2,0))/ChapterTable!$R$23)))</f>
        <v>4</v>
      </c>
      <c r="D490">
        <f>IF(OR($L490=TRUE,$A490=0,MOD($A490,ChapterTable!$R$20)&lt;&gt;0),
MAX(0,INT(($B490+ChapterTable!$P$26+VLOOKUP(SUBSTITUTE(D$1,"성장단계","")&amp;"단계오프셋",ChapterTable!$R:$S,2,0))/ChapterTable!$P$23)),
MAX(0,INT(($B490+ChapterTable!$R$26+VLOOKUP(SUBSTITUTE(D$1,"성장단계","")&amp;"보스단계오프셋",ChapterTable!$R:$S,2,0))/ChapterTable!$R$23)))</f>
        <v>4</v>
      </c>
      <c r="E490" s="1">
        <f ca="1">IF(AND($A490=0,$B490=1),
    VLOOKUP(1,ChapterTable!$1:$1048576,MATCH("최종"&amp;SUBSTITUTE(SUBSTITUTE(E$1,"standard",""),"|Float",""),ChapterTable!$1:$1,0),0)*ChapterTable!$P$17,
  IF(AND($A490=0,$B490=0),
    E491,
  IF($B490=0,
    VLOOKUP($A490,ChapterTable!$1:$1048576,MATCH("최종"&amp;SUBSTITUTE(SUBSTITUTE(E$1,"standard",""),"|Float",""),ChapterTable!$1:$1,0),0),
  IF($B490=1,
    IF($L490=FALSE,
      VLOOKUP($A490,ChapterTable!$1:$1048576,MATCH("최종"&amp;SUBSTITUTE(SUBSTITUTE(E$1,"standard",""),"|Float",""),ChapterTable!$1:$1,0),0),
      VLOOKUP($A490-ChapterTable!$P$11,ChapterTable!$1:$1048576,MATCH("최종"&amp;SUBSTITUTE(SUBSTITUTE(E$1,"standard",""),"|Float",""),ChapterTable!$1:$1,0),0)*ChapterTable!$P$14
    ),
  OFFSET(E490,-$B490+IF($L490,1,0),0)*IF($B490&gt;OFFSET($B490,1,0),ChapterTable!$R$17,1)*
    (VLOOKUP(SUBSTITUTE(SUBSTITUTE(E$1,"standard",""),"|Float","")&amp;IF(OR($L490=TRUE,$A490=0,MOD($A490,ChapterTable!$R$20)&lt;&gt;0),"","보스")&amp;"인게임누적곱배수",ChapterTable!$R:$S,2,0)^C490
    +VLOOKUP(SUBSTITUTE(SUBSTITUTE(E$1,"standard",""),"|Float","")&amp;IF(OR($L490=TRUE,$A490=0,MOD($A490,ChapterTable!$R$20)&lt;&gt;0),"","보스")&amp;"인게임누적합배수",ChapterTable!$R:$S,2,0)*C490)
  )
  )
  )
)</f>
        <v>8303.765625</v>
      </c>
      <c r="F490" s="1">
        <f ca="1">IF(AND($A490=0,$B490=1),
    VLOOKUP(1,ChapterTable!$1:$1048576,MATCH("최종"&amp;SUBSTITUTE(SUBSTITUTE(F$1,"standard",""),"|Float",""),ChapterTable!$1:$1,0),0)*ChapterTable!$P$17,
  IF(AND($A490=0,$B490=0),
    F491,
  IF($B490=0,
    VLOOKUP($A490,ChapterTable!$1:$1048576,MATCH("최종"&amp;SUBSTITUTE(SUBSTITUTE(F$1,"standard",""),"|Float",""),ChapterTable!$1:$1,0),0),
  IF($B490=1,
    IF($L490=FALSE,
      VLOOKUP($A490,ChapterTable!$1:$1048576,MATCH("최종"&amp;SUBSTITUTE(SUBSTITUTE(F$1,"standard",""),"|Float",""),ChapterTable!$1:$1,0),0),
      VLOOKUP($A490-ChapterTable!$P$11,ChapterTable!$1:$1048576,MATCH("최종"&amp;SUBSTITUTE(SUBSTITUTE(F$1,"standard",""),"|Float",""),ChapterTable!$1:$1,0),0)*ChapterTable!$P$14
    ),
  OFFSET(F490,-$B490+IF($L490,1,0),0)*
    (VLOOKUP(SUBSTITUTE(SUBSTITUTE(F$1,"standard",""),"|Float","")&amp;IF(OR($L490=TRUE,$A490=0,MOD($A490,ChapterTable!$R$20)&lt;&gt;0),"","보스")&amp;"인게임누적곱배수",ChapterTable!$R:$S,2,0)^D490
    +VLOOKUP(SUBSTITUTE(SUBSTITUTE(F$1,"standard",""),"|Float","")&amp;IF(OR($L490=TRUE,$A490=0,MOD($A490,ChapterTable!$R$20)&lt;&gt;0),"","보스")&amp;"인게임누적합배수",ChapterTable!$R:$S,2,0)*D490)
  )
  )
  )
)</f>
        <v>2498.818359375</v>
      </c>
      <c r="G490" t="s">
        <v>715</v>
      </c>
      <c r="J490" t="str">
        <f>IF(ISBLANK(I490),"",
IFERROR(VLOOKUP(I490,[1]StringTable!$1:$1048576,MATCH("kor|String",[1]StringTable!$1:$1,0),0),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58"/>
        <v>0.2</v>
      </c>
      <c r="AJ490">
        <f t="shared" si="56"/>
        <v>0.27466666000000001</v>
      </c>
      <c r="AK490">
        <f t="shared" si="57"/>
        <v>1</v>
      </c>
      <c r="AL490">
        <v>0</v>
      </c>
    </row>
    <row r="491" spans="1:38" x14ac:dyDescent="0.3">
      <c r="A491">
        <v>10</v>
      </c>
      <c r="B491">
        <v>43</v>
      </c>
      <c r="C491">
        <f>IF(OR($L491=TRUE,$A491=0,MOD($A491,ChapterTable!$R$20)&lt;&gt;0),
MAX(0,INT(($B491+ChapterTable!$P$26+VLOOKUP(SUBSTITUTE(C$1,"성장단계","")&amp;"단계오프셋",ChapterTable!$R:$S,2,0))/ChapterTable!$P$23)),
MAX(0,INT(($B491+ChapterTable!$R$26+VLOOKUP(SUBSTITUTE(C$1,"성장단계","")&amp;"보스단계오프셋",ChapterTable!$R:$S,2,0))/ChapterTable!$R$23)))</f>
        <v>4</v>
      </c>
      <c r="D491">
        <f>IF(OR($L491=TRUE,$A491=0,MOD($A491,ChapterTable!$R$20)&lt;&gt;0),
MAX(0,INT(($B491+ChapterTable!$P$26+VLOOKUP(SUBSTITUTE(D$1,"성장단계","")&amp;"단계오프셋",ChapterTable!$R:$S,2,0))/ChapterTable!$P$23)),
MAX(0,INT(($B491+ChapterTable!$R$26+VLOOKUP(SUBSTITUTE(D$1,"성장단계","")&amp;"보스단계오프셋",ChapterTable!$R:$S,2,0))/ChapterTable!$R$23)))</f>
        <v>4</v>
      </c>
      <c r="E491" s="1">
        <f ca="1">IF(AND($A491=0,$B491=1),
    VLOOKUP(1,ChapterTable!$1:$1048576,MATCH("최종"&amp;SUBSTITUTE(SUBSTITUTE(E$1,"standard",""),"|Float",""),ChapterTable!$1:$1,0),0)*ChapterTable!$P$17,
  IF(AND($A491=0,$B491=0),
    E492,
  IF($B491=0,
    VLOOKUP($A491,ChapterTable!$1:$1048576,MATCH("최종"&amp;SUBSTITUTE(SUBSTITUTE(E$1,"standard",""),"|Float",""),ChapterTable!$1:$1,0),0),
  IF($B491=1,
    IF($L491=FALSE,
      VLOOKUP($A491,ChapterTable!$1:$1048576,MATCH("최종"&amp;SUBSTITUTE(SUBSTITUTE(E$1,"standard",""),"|Float",""),ChapterTable!$1:$1,0),0),
      VLOOKUP($A491-ChapterTable!$P$11,ChapterTable!$1:$1048576,MATCH("최종"&amp;SUBSTITUTE(SUBSTITUTE(E$1,"standard",""),"|Float",""),ChapterTable!$1:$1,0),0)*ChapterTable!$P$14
    ),
  OFFSET(E491,-$B491+IF($L491,1,0),0)*IF($B491&gt;OFFSET($B491,1,0),ChapterTable!$R$17,1)*
    (VLOOKUP(SUBSTITUTE(SUBSTITUTE(E$1,"standard",""),"|Float","")&amp;IF(OR($L491=TRUE,$A491=0,MOD($A491,ChapterTable!$R$20)&lt;&gt;0),"","보스")&amp;"인게임누적곱배수",ChapterTable!$R:$S,2,0)^C491
    +VLOOKUP(SUBSTITUTE(SUBSTITUTE(E$1,"standard",""),"|Float","")&amp;IF(OR($L491=TRUE,$A491=0,MOD($A491,ChapterTable!$R$20)&lt;&gt;0),"","보스")&amp;"인게임누적합배수",ChapterTable!$R:$S,2,0)*C491)
  )
  )
  )
)</f>
        <v>8303.765625</v>
      </c>
      <c r="F491" s="1">
        <f ca="1">IF(AND($A491=0,$B491=1),
    VLOOKUP(1,ChapterTable!$1:$1048576,MATCH("최종"&amp;SUBSTITUTE(SUBSTITUTE(F$1,"standard",""),"|Float",""),ChapterTable!$1:$1,0),0)*ChapterTable!$P$17,
  IF(AND($A491=0,$B491=0),
    F492,
  IF($B491=0,
    VLOOKUP($A491,ChapterTable!$1:$1048576,MATCH("최종"&amp;SUBSTITUTE(SUBSTITUTE(F$1,"standard",""),"|Float",""),ChapterTable!$1:$1,0),0),
  IF($B491=1,
    IF($L491=FALSE,
      VLOOKUP($A491,ChapterTable!$1:$1048576,MATCH("최종"&amp;SUBSTITUTE(SUBSTITUTE(F$1,"standard",""),"|Float",""),ChapterTable!$1:$1,0),0),
      VLOOKUP($A491-ChapterTable!$P$11,ChapterTable!$1:$1048576,MATCH("최종"&amp;SUBSTITUTE(SUBSTITUTE(F$1,"standard",""),"|Float",""),ChapterTable!$1:$1,0),0)*ChapterTable!$P$14
    ),
  OFFSET(F491,-$B491+IF($L491,1,0),0)*
    (VLOOKUP(SUBSTITUTE(SUBSTITUTE(F$1,"standard",""),"|Float","")&amp;IF(OR($L491=TRUE,$A491=0,MOD($A491,ChapterTable!$R$20)&lt;&gt;0),"","보스")&amp;"인게임누적곱배수",ChapterTable!$R:$S,2,0)^D491
    +VLOOKUP(SUBSTITUTE(SUBSTITUTE(F$1,"standard",""),"|Float","")&amp;IF(OR($L491=TRUE,$A491=0,MOD($A491,ChapterTable!$R$20)&lt;&gt;0),"","보스")&amp;"인게임누적합배수",ChapterTable!$R:$S,2,0)*D491)
  )
  )
  )
)</f>
        <v>2498.818359375</v>
      </c>
      <c r="G491" t="s">
        <v>715</v>
      </c>
      <c r="J491" t="str">
        <f>IF(ISBLANK(I491),"",
IFERROR(VLOOKUP(I491,[1]StringTable!$1:$1048576,MATCH("kor|String",[1]StringTable!$1:$1,0),0),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58"/>
        <v>0.2</v>
      </c>
      <c r="AJ491">
        <f t="shared" si="56"/>
        <v>0.27466666000000001</v>
      </c>
      <c r="AK491">
        <f t="shared" si="57"/>
        <v>1</v>
      </c>
      <c r="AL491">
        <v>0</v>
      </c>
    </row>
    <row r="492" spans="1:38" x14ac:dyDescent="0.3">
      <c r="A492">
        <v>10</v>
      </c>
      <c r="B492">
        <v>44</v>
      </c>
      <c r="C492">
        <f>IF(OR($L492=TRUE,$A492=0,MOD($A492,ChapterTable!$R$20)&lt;&gt;0),
MAX(0,INT(($B492+ChapterTable!$P$26+VLOOKUP(SUBSTITUTE(C$1,"성장단계","")&amp;"단계오프셋",ChapterTable!$R:$S,2,0))/ChapterTable!$P$23)),
MAX(0,INT(($B492+ChapterTable!$R$26+VLOOKUP(SUBSTITUTE(C$1,"성장단계","")&amp;"보스단계오프셋",ChapterTable!$R:$S,2,0))/ChapterTable!$R$23)))</f>
        <v>4</v>
      </c>
      <c r="D492">
        <f>IF(OR($L492=TRUE,$A492=0,MOD($A492,ChapterTable!$R$20)&lt;&gt;0),
MAX(0,INT(($B492+ChapterTable!$P$26+VLOOKUP(SUBSTITUTE(D$1,"성장단계","")&amp;"단계오프셋",ChapterTable!$R:$S,2,0))/ChapterTable!$P$23)),
MAX(0,INT(($B492+ChapterTable!$R$26+VLOOKUP(SUBSTITUTE(D$1,"성장단계","")&amp;"보스단계오프셋",ChapterTable!$R:$S,2,0))/ChapterTable!$R$23)))</f>
        <v>4</v>
      </c>
      <c r="E492" s="1">
        <f ca="1">IF(AND($A492=0,$B492=1),
    VLOOKUP(1,ChapterTable!$1:$1048576,MATCH("최종"&amp;SUBSTITUTE(SUBSTITUTE(E$1,"standard",""),"|Float",""),ChapterTable!$1:$1,0),0)*ChapterTable!$P$17,
  IF(AND($A492=0,$B492=0),
    E493,
  IF($B492=0,
    VLOOKUP($A492,ChapterTable!$1:$1048576,MATCH("최종"&amp;SUBSTITUTE(SUBSTITUTE(E$1,"standard",""),"|Float",""),ChapterTable!$1:$1,0),0),
  IF($B492=1,
    IF($L492=FALSE,
      VLOOKUP($A492,ChapterTable!$1:$1048576,MATCH("최종"&amp;SUBSTITUTE(SUBSTITUTE(E$1,"standard",""),"|Float",""),ChapterTable!$1:$1,0),0),
      VLOOKUP($A492-ChapterTable!$P$11,ChapterTable!$1:$1048576,MATCH("최종"&amp;SUBSTITUTE(SUBSTITUTE(E$1,"standard",""),"|Float",""),ChapterTable!$1:$1,0),0)*ChapterTable!$P$14
    ),
  OFFSET(E492,-$B492+IF($L492,1,0),0)*IF($B492&gt;OFFSET($B492,1,0),ChapterTable!$R$17,1)*
    (VLOOKUP(SUBSTITUTE(SUBSTITUTE(E$1,"standard",""),"|Float","")&amp;IF(OR($L492=TRUE,$A492=0,MOD($A492,ChapterTable!$R$20)&lt;&gt;0),"","보스")&amp;"인게임누적곱배수",ChapterTable!$R:$S,2,0)^C492
    +VLOOKUP(SUBSTITUTE(SUBSTITUTE(E$1,"standard",""),"|Float","")&amp;IF(OR($L492=TRUE,$A492=0,MOD($A492,ChapterTable!$R$20)&lt;&gt;0),"","보스")&amp;"인게임누적합배수",ChapterTable!$R:$S,2,0)*C492)
  )
  )
  )
)</f>
        <v>8303.765625</v>
      </c>
      <c r="F492" s="1">
        <f ca="1">IF(AND($A492=0,$B492=1),
    VLOOKUP(1,ChapterTable!$1:$1048576,MATCH("최종"&amp;SUBSTITUTE(SUBSTITUTE(F$1,"standard",""),"|Float",""),ChapterTable!$1:$1,0),0)*ChapterTable!$P$17,
  IF(AND($A492=0,$B492=0),
    F493,
  IF($B492=0,
    VLOOKUP($A492,ChapterTable!$1:$1048576,MATCH("최종"&amp;SUBSTITUTE(SUBSTITUTE(F$1,"standard",""),"|Float",""),ChapterTable!$1:$1,0),0),
  IF($B492=1,
    IF($L492=FALSE,
      VLOOKUP($A492,ChapterTable!$1:$1048576,MATCH("최종"&amp;SUBSTITUTE(SUBSTITUTE(F$1,"standard",""),"|Float",""),ChapterTable!$1:$1,0),0),
      VLOOKUP($A492-ChapterTable!$P$11,ChapterTable!$1:$1048576,MATCH("최종"&amp;SUBSTITUTE(SUBSTITUTE(F$1,"standard",""),"|Float",""),ChapterTable!$1:$1,0),0)*ChapterTable!$P$14
    ),
  OFFSET(F492,-$B492+IF($L492,1,0),0)*
    (VLOOKUP(SUBSTITUTE(SUBSTITUTE(F$1,"standard",""),"|Float","")&amp;IF(OR($L492=TRUE,$A492=0,MOD($A492,ChapterTable!$R$20)&lt;&gt;0),"","보스")&amp;"인게임누적곱배수",ChapterTable!$R:$S,2,0)^D492
    +VLOOKUP(SUBSTITUTE(SUBSTITUTE(F$1,"standard",""),"|Float","")&amp;IF(OR($L492=TRUE,$A492=0,MOD($A492,ChapterTable!$R$20)&lt;&gt;0),"","보스")&amp;"인게임누적합배수",ChapterTable!$R:$S,2,0)*D492)
  )
  )
  )
)</f>
        <v>2498.818359375</v>
      </c>
      <c r="G492" t="s">
        <v>715</v>
      </c>
      <c r="J492" t="str">
        <f>IF(ISBLANK(I492),"",
IFERROR(VLOOKUP(I492,[1]StringTable!$1:$1048576,MATCH("kor|String",[1]StringTable!$1:$1,0),0),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58"/>
        <v>0.2</v>
      </c>
      <c r="AJ492">
        <f t="shared" si="56"/>
        <v>0.27466666000000001</v>
      </c>
      <c r="AK492">
        <f t="shared" si="57"/>
        <v>1</v>
      </c>
      <c r="AL492">
        <v>0</v>
      </c>
    </row>
    <row r="493" spans="1:38" x14ac:dyDescent="0.3">
      <c r="A493">
        <v>10</v>
      </c>
      <c r="B493">
        <v>45</v>
      </c>
      <c r="C493">
        <f>IF(OR($L493=TRUE,$A493=0,MOD($A493,ChapterTable!$R$20)&lt;&gt;0),
MAX(0,INT(($B493+ChapterTable!$P$26+VLOOKUP(SUBSTITUTE(C$1,"성장단계","")&amp;"단계오프셋",ChapterTable!$R:$S,2,0))/ChapterTable!$P$23)),
MAX(0,INT(($B493+ChapterTable!$R$26+VLOOKUP(SUBSTITUTE(C$1,"성장단계","")&amp;"보스단계오프셋",ChapterTable!$R:$S,2,0))/ChapterTable!$R$23)))</f>
        <v>4</v>
      </c>
      <c r="D493">
        <f>IF(OR($L493=TRUE,$A493=0,MOD($A493,ChapterTable!$R$20)&lt;&gt;0),
MAX(0,INT(($B493+ChapterTable!$P$26+VLOOKUP(SUBSTITUTE(D$1,"성장단계","")&amp;"단계오프셋",ChapterTable!$R:$S,2,0))/ChapterTable!$P$23)),
MAX(0,INT(($B493+ChapterTable!$R$26+VLOOKUP(SUBSTITUTE(D$1,"성장단계","")&amp;"보스단계오프셋",ChapterTable!$R:$S,2,0))/ChapterTable!$R$23)))</f>
        <v>4</v>
      </c>
      <c r="E493" s="1">
        <f ca="1">IF(AND($A493=0,$B493=1),
    VLOOKUP(1,ChapterTable!$1:$1048576,MATCH("최종"&amp;SUBSTITUTE(SUBSTITUTE(E$1,"standard",""),"|Float",""),ChapterTable!$1:$1,0),0)*ChapterTable!$P$17,
  IF(AND($A493=0,$B493=0),
    E494,
  IF($B493=0,
    VLOOKUP($A493,ChapterTable!$1:$1048576,MATCH("최종"&amp;SUBSTITUTE(SUBSTITUTE(E$1,"standard",""),"|Float",""),ChapterTable!$1:$1,0),0),
  IF($B493=1,
    IF($L493=FALSE,
      VLOOKUP($A493,ChapterTable!$1:$1048576,MATCH("최종"&amp;SUBSTITUTE(SUBSTITUTE(E$1,"standard",""),"|Float",""),ChapterTable!$1:$1,0),0),
      VLOOKUP($A493-ChapterTable!$P$11,ChapterTable!$1:$1048576,MATCH("최종"&amp;SUBSTITUTE(SUBSTITUTE(E$1,"standard",""),"|Float",""),ChapterTable!$1:$1,0),0)*ChapterTable!$P$14
    ),
  OFFSET(E493,-$B493+IF($L493,1,0),0)*IF($B493&gt;OFFSET($B493,1,0),ChapterTable!$R$17,1)*
    (VLOOKUP(SUBSTITUTE(SUBSTITUTE(E$1,"standard",""),"|Float","")&amp;IF(OR($L493=TRUE,$A493=0,MOD($A493,ChapterTable!$R$20)&lt;&gt;0),"","보스")&amp;"인게임누적곱배수",ChapterTable!$R:$S,2,0)^C493
    +VLOOKUP(SUBSTITUTE(SUBSTITUTE(E$1,"standard",""),"|Float","")&amp;IF(OR($L493=TRUE,$A493=0,MOD($A493,ChapterTable!$R$20)&lt;&gt;0),"","보스")&amp;"인게임누적합배수",ChapterTable!$R:$S,2,0)*C493)
  )
  )
  )
)</f>
        <v>8303.765625</v>
      </c>
      <c r="F493" s="1">
        <f ca="1">IF(AND($A493=0,$B493=1),
    VLOOKUP(1,ChapterTable!$1:$1048576,MATCH("최종"&amp;SUBSTITUTE(SUBSTITUTE(F$1,"standard",""),"|Float",""),ChapterTable!$1:$1,0),0)*ChapterTable!$P$17,
  IF(AND($A493=0,$B493=0),
    F494,
  IF($B493=0,
    VLOOKUP($A493,ChapterTable!$1:$1048576,MATCH("최종"&amp;SUBSTITUTE(SUBSTITUTE(F$1,"standard",""),"|Float",""),ChapterTable!$1:$1,0),0),
  IF($B493=1,
    IF($L493=FALSE,
      VLOOKUP($A493,ChapterTable!$1:$1048576,MATCH("최종"&amp;SUBSTITUTE(SUBSTITUTE(F$1,"standard",""),"|Float",""),ChapterTable!$1:$1,0),0),
      VLOOKUP($A493-ChapterTable!$P$11,ChapterTable!$1:$1048576,MATCH("최종"&amp;SUBSTITUTE(SUBSTITUTE(F$1,"standard",""),"|Float",""),ChapterTable!$1:$1,0),0)*ChapterTable!$P$14
    ),
  OFFSET(F493,-$B493+IF($L493,1,0),0)*
    (VLOOKUP(SUBSTITUTE(SUBSTITUTE(F$1,"standard",""),"|Float","")&amp;IF(OR($L493=TRUE,$A493=0,MOD($A493,ChapterTable!$R$20)&lt;&gt;0),"","보스")&amp;"인게임누적곱배수",ChapterTable!$R:$S,2,0)^D493
    +VLOOKUP(SUBSTITUTE(SUBSTITUTE(F$1,"standard",""),"|Float","")&amp;IF(OR($L493=TRUE,$A493=0,MOD($A493,ChapterTable!$R$20)&lt;&gt;0),"","보스")&amp;"인게임누적합배수",ChapterTable!$R:$S,2,0)*D493)
  )
  )
  )
)</f>
        <v>2498.818359375</v>
      </c>
      <c r="G493" t="s">
        <v>715</v>
      </c>
      <c r="J493" t="str">
        <f>IF(ISBLANK(I493),"",
IFERROR(VLOOKUP(I493,[1]StringTable!$1:$1048576,MATCH("kor|String",[1]StringTable!$1:$1,0),0),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58"/>
        <v>0.2</v>
      </c>
      <c r="AJ493">
        <f t="shared" si="56"/>
        <v>0.27466666000000001</v>
      </c>
      <c r="AK493">
        <f t="shared" si="57"/>
        <v>1</v>
      </c>
      <c r="AL493">
        <v>0</v>
      </c>
    </row>
    <row r="494" spans="1:38" x14ac:dyDescent="0.3">
      <c r="A494">
        <v>10</v>
      </c>
      <c r="B494">
        <v>46</v>
      </c>
      <c r="C494">
        <f>IF(OR($L494=TRUE,$A494=0,MOD($A494,ChapterTable!$R$20)&lt;&gt;0),
MAX(0,INT(($B494+ChapterTable!$P$26+VLOOKUP(SUBSTITUTE(C$1,"성장단계","")&amp;"단계오프셋",ChapterTable!$R:$S,2,0))/ChapterTable!$P$23)),
MAX(0,INT(($B494+ChapterTable!$R$26+VLOOKUP(SUBSTITUTE(C$1,"성장단계","")&amp;"보스단계오프셋",ChapterTable!$R:$S,2,0))/ChapterTable!$R$23)))</f>
        <v>5</v>
      </c>
      <c r="D494">
        <f>IF(OR($L494=TRUE,$A494=0,MOD($A494,ChapterTable!$R$20)&lt;&gt;0),
MAX(0,INT(($B494+ChapterTable!$P$26+VLOOKUP(SUBSTITUTE(D$1,"성장단계","")&amp;"단계오프셋",ChapterTable!$R:$S,2,0))/ChapterTable!$P$23)),
MAX(0,INT(($B494+ChapterTable!$R$26+VLOOKUP(SUBSTITUTE(D$1,"성장단계","")&amp;"보스단계오프셋",ChapterTable!$R:$S,2,0))/ChapterTable!$R$23)))</f>
        <v>4</v>
      </c>
      <c r="E494" s="1">
        <f ca="1">IF(AND($A494=0,$B494=1),
    VLOOKUP(1,ChapterTable!$1:$1048576,MATCH("최종"&amp;SUBSTITUTE(SUBSTITUTE(E$1,"standard",""),"|Float",""),ChapterTable!$1:$1,0),0)*ChapterTable!$P$17,
  IF(AND($A494=0,$B494=0),
    E495,
  IF($B494=0,
    VLOOKUP($A494,ChapterTable!$1:$1048576,MATCH("최종"&amp;SUBSTITUTE(SUBSTITUTE(E$1,"standard",""),"|Float",""),ChapterTable!$1:$1,0),0),
  IF($B494=1,
    IF($L494=FALSE,
      VLOOKUP($A494,ChapterTable!$1:$1048576,MATCH("최종"&amp;SUBSTITUTE(SUBSTITUTE(E$1,"standard",""),"|Float",""),ChapterTable!$1:$1,0),0),
      VLOOKUP($A494-ChapterTable!$P$11,ChapterTable!$1:$1048576,MATCH("최종"&amp;SUBSTITUTE(SUBSTITUTE(E$1,"standard",""),"|Float",""),ChapterTable!$1:$1,0),0)*ChapterTable!$P$14
    ),
  OFFSET(E494,-$B494+IF($L494,1,0),0)*IF($B494&gt;OFFSET($B494,1,0),ChapterTable!$R$17,1)*
    (VLOOKUP(SUBSTITUTE(SUBSTITUTE(E$1,"standard",""),"|Float","")&amp;IF(OR($L494=TRUE,$A494=0,MOD($A494,ChapterTable!$R$20)&lt;&gt;0),"","보스")&amp;"인게임누적곱배수",ChapterTable!$R:$S,2,0)^C494
    +VLOOKUP(SUBSTITUTE(SUBSTITUTE(E$1,"standard",""),"|Float","")&amp;IF(OR($L494=TRUE,$A494=0,MOD($A494,ChapterTable!$R$20)&lt;&gt;0),"","보스")&amp;"인게임누적합배수",ChapterTable!$R:$S,2,0)*C494)
  )
  )
  )
)</f>
        <v>9226.40625</v>
      </c>
      <c r="F494" s="1">
        <f ca="1">IF(AND($A494=0,$B494=1),
    VLOOKUP(1,ChapterTable!$1:$1048576,MATCH("최종"&amp;SUBSTITUTE(SUBSTITUTE(F$1,"standard",""),"|Float",""),ChapterTable!$1:$1,0),0)*ChapterTable!$P$17,
  IF(AND($A494=0,$B494=0),
    F495,
  IF($B494=0,
    VLOOKUP($A494,ChapterTable!$1:$1048576,MATCH("최종"&amp;SUBSTITUTE(SUBSTITUTE(F$1,"standard",""),"|Float",""),ChapterTable!$1:$1,0),0),
  IF($B494=1,
    IF($L494=FALSE,
      VLOOKUP($A494,ChapterTable!$1:$1048576,MATCH("최종"&amp;SUBSTITUTE(SUBSTITUTE(F$1,"standard",""),"|Float",""),ChapterTable!$1:$1,0),0),
      VLOOKUP($A494-ChapterTable!$P$11,ChapterTable!$1:$1048576,MATCH("최종"&amp;SUBSTITUTE(SUBSTITUTE(F$1,"standard",""),"|Float",""),ChapterTable!$1:$1,0),0)*ChapterTable!$P$14
    ),
  OFFSET(F494,-$B494+IF($L494,1,0),0)*
    (VLOOKUP(SUBSTITUTE(SUBSTITUTE(F$1,"standard",""),"|Float","")&amp;IF(OR($L494=TRUE,$A494=0,MOD($A494,ChapterTable!$R$20)&lt;&gt;0),"","보스")&amp;"인게임누적곱배수",ChapterTable!$R:$S,2,0)^D494
    +VLOOKUP(SUBSTITUTE(SUBSTITUTE(F$1,"standard",""),"|Float","")&amp;IF(OR($L494=TRUE,$A494=0,MOD($A494,ChapterTable!$R$20)&lt;&gt;0),"","보스")&amp;"인게임누적합배수",ChapterTable!$R:$S,2,0)*D494)
  )
  )
  )
)</f>
        <v>2498.818359375</v>
      </c>
      <c r="G494" t="s">
        <v>715</v>
      </c>
      <c r="J494" t="str">
        <f>IF(ISBLANK(I494),"",
IFERROR(VLOOKUP(I494,[1]StringTable!$1:$1048576,MATCH("kor|String",[1]StringTable!$1:$1,0),0),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58"/>
        <v>0.2</v>
      </c>
      <c r="AJ494">
        <f t="shared" si="56"/>
        <v>0.27466666000000001</v>
      </c>
      <c r="AK494">
        <f t="shared" si="57"/>
        <v>1</v>
      </c>
      <c r="AL494">
        <v>0</v>
      </c>
    </row>
    <row r="495" spans="1:38" x14ac:dyDescent="0.3">
      <c r="A495">
        <v>10</v>
      </c>
      <c r="B495">
        <v>47</v>
      </c>
      <c r="C495">
        <f>IF(OR($L495=TRUE,$A495=0,MOD($A495,ChapterTable!$R$20)&lt;&gt;0),
MAX(0,INT(($B495+ChapterTable!$P$26+VLOOKUP(SUBSTITUTE(C$1,"성장단계","")&amp;"단계오프셋",ChapterTable!$R:$S,2,0))/ChapterTable!$P$23)),
MAX(0,INT(($B495+ChapterTable!$R$26+VLOOKUP(SUBSTITUTE(C$1,"성장단계","")&amp;"보스단계오프셋",ChapterTable!$R:$S,2,0))/ChapterTable!$R$23)))</f>
        <v>5</v>
      </c>
      <c r="D495">
        <f>IF(OR($L495=TRUE,$A495=0,MOD($A495,ChapterTable!$R$20)&lt;&gt;0),
MAX(0,INT(($B495+ChapterTable!$P$26+VLOOKUP(SUBSTITUTE(D$1,"성장단계","")&amp;"단계오프셋",ChapterTable!$R:$S,2,0))/ChapterTable!$P$23)),
MAX(0,INT(($B495+ChapterTable!$R$26+VLOOKUP(SUBSTITUTE(D$1,"성장단계","")&amp;"보스단계오프셋",ChapterTable!$R:$S,2,0))/ChapterTable!$R$23)))</f>
        <v>4</v>
      </c>
      <c r="E495" s="1">
        <f ca="1">IF(AND($A495=0,$B495=1),
    VLOOKUP(1,ChapterTable!$1:$1048576,MATCH("최종"&amp;SUBSTITUTE(SUBSTITUTE(E$1,"standard",""),"|Float",""),ChapterTable!$1:$1,0),0)*ChapterTable!$P$17,
  IF(AND($A495=0,$B495=0),
    E496,
  IF($B495=0,
    VLOOKUP($A495,ChapterTable!$1:$1048576,MATCH("최종"&amp;SUBSTITUTE(SUBSTITUTE(E$1,"standard",""),"|Float",""),ChapterTable!$1:$1,0),0),
  IF($B495=1,
    IF($L495=FALSE,
      VLOOKUP($A495,ChapterTable!$1:$1048576,MATCH("최종"&amp;SUBSTITUTE(SUBSTITUTE(E$1,"standard",""),"|Float",""),ChapterTable!$1:$1,0),0),
      VLOOKUP($A495-ChapterTable!$P$11,ChapterTable!$1:$1048576,MATCH("최종"&amp;SUBSTITUTE(SUBSTITUTE(E$1,"standard",""),"|Float",""),ChapterTable!$1:$1,0),0)*ChapterTable!$P$14
    ),
  OFFSET(E495,-$B495+IF($L495,1,0),0)*IF($B495&gt;OFFSET($B495,1,0),ChapterTable!$R$17,1)*
    (VLOOKUP(SUBSTITUTE(SUBSTITUTE(E$1,"standard",""),"|Float","")&amp;IF(OR($L495=TRUE,$A495=0,MOD($A495,ChapterTable!$R$20)&lt;&gt;0),"","보스")&amp;"인게임누적곱배수",ChapterTable!$R:$S,2,0)^C495
    +VLOOKUP(SUBSTITUTE(SUBSTITUTE(E$1,"standard",""),"|Float","")&amp;IF(OR($L495=TRUE,$A495=0,MOD($A495,ChapterTable!$R$20)&lt;&gt;0),"","보스")&amp;"인게임누적합배수",ChapterTable!$R:$S,2,0)*C495)
  )
  )
  )
)</f>
        <v>9226.40625</v>
      </c>
      <c r="F495" s="1">
        <f ca="1">IF(AND($A495=0,$B495=1),
    VLOOKUP(1,ChapterTable!$1:$1048576,MATCH("최종"&amp;SUBSTITUTE(SUBSTITUTE(F$1,"standard",""),"|Float",""),ChapterTable!$1:$1,0),0)*ChapterTable!$P$17,
  IF(AND($A495=0,$B495=0),
    F496,
  IF($B495=0,
    VLOOKUP($A495,ChapterTable!$1:$1048576,MATCH("최종"&amp;SUBSTITUTE(SUBSTITUTE(F$1,"standard",""),"|Float",""),ChapterTable!$1:$1,0),0),
  IF($B495=1,
    IF($L495=FALSE,
      VLOOKUP($A495,ChapterTable!$1:$1048576,MATCH("최종"&amp;SUBSTITUTE(SUBSTITUTE(F$1,"standard",""),"|Float",""),ChapterTable!$1:$1,0),0),
      VLOOKUP($A495-ChapterTable!$P$11,ChapterTable!$1:$1048576,MATCH("최종"&amp;SUBSTITUTE(SUBSTITUTE(F$1,"standard",""),"|Float",""),ChapterTable!$1:$1,0),0)*ChapterTable!$P$14
    ),
  OFFSET(F495,-$B495+IF($L495,1,0),0)*
    (VLOOKUP(SUBSTITUTE(SUBSTITUTE(F$1,"standard",""),"|Float","")&amp;IF(OR($L495=TRUE,$A495=0,MOD($A495,ChapterTable!$R$20)&lt;&gt;0),"","보스")&amp;"인게임누적곱배수",ChapterTable!$R:$S,2,0)^D495
    +VLOOKUP(SUBSTITUTE(SUBSTITUTE(F$1,"standard",""),"|Float","")&amp;IF(OR($L495=TRUE,$A495=0,MOD($A495,ChapterTable!$R$20)&lt;&gt;0),"","보스")&amp;"인게임누적합배수",ChapterTable!$R:$S,2,0)*D495)
  )
  )
  )
)</f>
        <v>2498.818359375</v>
      </c>
      <c r="G495" t="s">
        <v>715</v>
      </c>
      <c r="J495" t="str">
        <f>IF(ISBLANK(I495),"",
IFERROR(VLOOKUP(I495,[1]StringTable!$1:$1048576,MATCH("kor|String",[1]StringTable!$1:$1,0),0),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58"/>
        <v>0.2</v>
      </c>
      <c r="AJ495">
        <f t="shared" si="56"/>
        <v>0.27466666000000001</v>
      </c>
      <c r="AK495">
        <f t="shared" si="57"/>
        <v>1</v>
      </c>
      <c r="AL495">
        <v>0</v>
      </c>
    </row>
    <row r="496" spans="1:38" x14ac:dyDescent="0.3">
      <c r="A496">
        <v>10</v>
      </c>
      <c r="B496">
        <v>48</v>
      </c>
      <c r="C496">
        <f>IF(OR($L496=TRUE,$A496=0,MOD($A496,ChapterTable!$R$20)&lt;&gt;0),
MAX(0,INT(($B496+ChapterTable!$P$26+VLOOKUP(SUBSTITUTE(C$1,"성장단계","")&amp;"단계오프셋",ChapterTable!$R:$S,2,0))/ChapterTable!$P$23)),
MAX(0,INT(($B496+ChapterTable!$R$26+VLOOKUP(SUBSTITUTE(C$1,"성장단계","")&amp;"보스단계오프셋",ChapterTable!$R:$S,2,0))/ChapterTable!$R$23)))</f>
        <v>5</v>
      </c>
      <c r="D496">
        <f>IF(OR($L496=TRUE,$A496=0,MOD($A496,ChapterTable!$R$20)&lt;&gt;0),
MAX(0,INT(($B496+ChapterTable!$P$26+VLOOKUP(SUBSTITUTE(D$1,"성장단계","")&amp;"단계오프셋",ChapterTable!$R:$S,2,0))/ChapterTable!$P$23)),
MAX(0,INT(($B496+ChapterTable!$R$26+VLOOKUP(SUBSTITUTE(D$1,"성장단계","")&amp;"보스단계오프셋",ChapterTable!$R:$S,2,0))/ChapterTable!$R$23)))</f>
        <v>4</v>
      </c>
      <c r="E496" s="1">
        <f ca="1">IF(AND($A496=0,$B496=1),
    VLOOKUP(1,ChapterTable!$1:$1048576,MATCH("최종"&amp;SUBSTITUTE(SUBSTITUTE(E$1,"standard",""),"|Float",""),ChapterTable!$1:$1,0),0)*ChapterTable!$P$17,
  IF(AND($A496=0,$B496=0),
    E497,
  IF($B496=0,
    VLOOKUP($A496,ChapterTable!$1:$1048576,MATCH("최종"&amp;SUBSTITUTE(SUBSTITUTE(E$1,"standard",""),"|Float",""),ChapterTable!$1:$1,0),0),
  IF($B496=1,
    IF($L496=FALSE,
      VLOOKUP($A496,ChapterTable!$1:$1048576,MATCH("최종"&amp;SUBSTITUTE(SUBSTITUTE(E$1,"standard",""),"|Float",""),ChapterTable!$1:$1,0),0),
      VLOOKUP($A496-ChapterTable!$P$11,ChapterTable!$1:$1048576,MATCH("최종"&amp;SUBSTITUTE(SUBSTITUTE(E$1,"standard",""),"|Float",""),ChapterTable!$1:$1,0),0)*ChapterTable!$P$14
    ),
  OFFSET(E496,-$B496+IF($L496,1,0),0)*IF($B496&gt;OFFSET($B496,1,0),ChapterTable!$R$17,1)*
    (VLOOKUP(SUBSTITUTE(SUBSTITUTE(E$1,"standard",""),"|Float","")&amp;IF(OR($L496=TRUE,$A496=0,MOD($A496,ChapterTable!$R$20)&lt;&gt;0),"","보스")&amp;"인게임누적곱배수",ChapterTable!$R:$S,2,0)^C496
    +VLOOKUP(SUBSTITUTE(SUBSTITUTE(E$1,"standard",""),"|Float","")&amp;IF(OR($L496=TRUE,$A496=0,MOD($A496,ChapterTable!$R$20)&lt;&gt;0),"","보스")&amp;"인게임누적합배수",ChapterTable!$R:$S,2,0)*C496)
  )
  )
  )
)</f>
        <v>9226.40625</v>
      </c>
      <c r="F496" s="1">
        <f ca="1">IF(AND($A496=0,$B496=1),
    VLOOKUP(1,ChapterTable!$1:$1048576,MATCH("최종"&amp;SUBSTITUTE(SUBSTITUTE(F$1,"standard",""),"|Float",""),ChapterTable!$1:$1,0),0)*ChapterTable!$P$17,
  IF(AND($A496=0,$B496=0),
    F497,
  IF($B496=0,
    VLOOKUP($A496,ChapterTable!$1:$1048576,MATCH("최종"&amp;SUBSTITUTE(SUBSTITUTE(F$1,"standard",""),"|Float",""),ChapterTable!$1:$1,0),0),
  IF($B496=1,
    IF($L496=FALSE,
      VLOOKUP($A496,ChapterTable!$1:$1048576,MATCH("최종"&amp;SUBSTITUTE(SUBSTITUTE(F$1,"standard",""),"|Float",""),ChapterTable!$1:$1,0),0),
      VLOOKUP($A496-ChapterTable!$P$11,ChapterTable!$1:$1048576,MATCH("최종"&amp;SUBSTITUTE(SUBSTITUTE(F$1,"standard",""),"|Float",""),ChapterTable!$1:$1,0),0)*ChapterTable!$P$14
    ),
  OFFSET(F496,-$B496+IF($L496,1,0),0)*
    (VLOOKUP(SUBSTITUTE(SUBSTITUTE(F$1,"standard",""),"|Float","")&amp;IF(OR($L496=TRUE,$A496=0,MOD($A496,ChapterTable!$R$20)&lt;&gt;0),"","보스")&amp;"인게임누적곱배수",ChapterTable!$R:$S,2,0)^D496
    +VLOOKUP(SUBSTITUTE(SUBSTITUTE(F$1,"standard",""),"|Float","")&amp;IF(OR($L496=TRUE,$A496=0,MOD($A496,ChapterTable!$R$20)&lt;&gt;0),"","보스")&amp;"인게임누적합배수",ChapterTable!$R:$S,2,0)*D496)
  )
  )
  )
)</f>
        <v>2498.818359375</v>
      </c>
      <c r="G496" t="s">
        <v>715</v>
      </c>
      <c r="J496" t="str">
        <f>IF(ISBLANK(I496),"",
IFERROR(VLOOKUP(I496,[1]StringTable!$1:$1048576,MATCH("kor|String",[1]StringTable!$1:$1,0),0),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58"/>
        <v>0.2</v>
      </c>
      <c r="AJ496">
        <f t="shared" si="56"/>
        <v>0.27466666000000001</v>
      </c>
      <c r="AK496">
        <f t="shared" si="57"/>
        <v>1</v>
      </c>
      <c r="AL496">
        <v>0</v>
      </c>
    </row>
    <row r="497" spans="1:38" x14ac:dyDescent="0.3">
      <c r="A497">
        <v>10</v>
      </c>
      <c r="B497">
        <v>49</v>
      </c>
      <c r="C497">
        <f>IF(OR($L497=TRUE,$A497=0,MOD($A497,ChapterTable!$R$20)&lt;&gt;0),
MAX(0,INT(($B497+ChapterTable!$P$26+VLOOKUP(SUBSTITUTE(C$1,"성장단계","")&amp;"단계오프셋",ChapterTable!$R:$S,2,0))/ChapterTable!$P$23)),
MAX(0,INT(($B497+ChapterTable!$R$26+VLOOKUP(SUBSTITUTE(C$1,"성장단계","")&amp;"보스단계오프셋",ChapterTable!$R:$S,2,0))/ChapterTable!$R$23)))</f>
        <v>5</v>
      </c>
      <c r="D497">
        <f>IF(OR($L497=TRUE,$A497=0,MOD($A497,ChapterTable!$R$20)&lt;&gt;0),
MAX(0,INT(($B497+ChapterTable!$P$26+VLOOKUP(SUBSTITUTE(D$1,"성장단계","")&amp;"단계오프셋",ChapterTable!$R:$S,2,0))/ChapterTable!$P$23)),
MAX(0,INT(($B497+ChapterTable!$R$26+VLOOKUP(SUBSTITUTE(D$1,"성장단계","")&amp;"보스단계오프셋",ChapterTable!$R:$S,2,0))/ChapterTable!$R$23)))</f>
        <v>4</v>
      </c>
      <c r="E497" s="1">
        <f ca="1">IF(AND($A497=0,$B497=1),
    VLOOKUP(1,ChapterTable!$1:$1048576,MATCH("최종"&amp;SUBSTITUTE(SUBSTITUTE(E$1,"standard",""),"|Float",""),ChapterTable!$1:$1,0),0)*ChapterTable!$P$17,
  IF(AND($A497=0,$B497=0),
    E498,
  IF($B497=0,
    VLOOKUP($A497,ChapterTable!$1:$1048576,MATCH("최종"&amp;SUBSTITUTE(SUBSTITUTE(E$1,"standard",""),"|Float",""),ChapterTable!$1:$1,0),0),
  IF($B497=1,
    IF($L497=FALSE,
      VLOOKUP($A497,ChapterTable!$1:$1048576,MATCH("최종"&amp;SUBSTITUTE(SUBSTITUTE(E$1,"standard",""),"|Float",""),ChapterTable!$1:$1,0),0),
      VLOOKUP($A497-ChapterTable!$P$11,ChapterTable!$1:$1048576,MATCH("최종"&amp;SUBSTITUTE(SUBSTITUTE(E$1,"standard",""),"|Float",""),ChapterTable!$1:$1,0),0)*ChapterTable!$P$14
    ),
  OFFSET(E497,-$B497+IF($L497,1,0),0)*IF($B497&gt;OFFSET($B497,1,0),ChapterTable!$R$17,1)*
    (VLOOKUP(SUBSTITUTE(SUBSTITUTE(E$1,"standard",""),"|Float","")&amp;IF(OR($L497=TRUE,$A497=0,MOD($A497,ChapterTable!$R$20)&lt;&gt;0),"","보스")&amp;"인게임누적곱배수",ChapterTable!$R:$S,2,0)^C497
    +VLOOKUP(SUBSTITUTE(SUBSTITUTE(E$1,"standard",""),"|Float","")&amp;IF(OR($L497=TRUE,$A497=0,MOD($A497,ChapterTable!$R$20)&lt;&gt;0),"","보스")&amp;"인게임누적합배수",ChapterTable!$R:$S,2,0)*C497)
  )
  )
  )
)</f>
        <v>9226.40625</v>
      </c>
      <c r="F497" s="1">
        <f ca="1">IF(AND($A497=0,$B497=1),
    VLOOKUP(1,ChapterTable!$1:$1048576,MATCH("최종"&amp;SUBSTITUTE(SUBSTITUTE(F$1,"standard",""),"|Float",""),ChapterTable!$1:$1,0),0)*ChapterTable!$P$17,
  IF(AND($A497=0,$B497=0),
    F498,
  IF($B497=0,
    VLOOKUP($A497,ChapterTable!$1:$1048576,MATCH("최종"&amp;SUBSTITUTE(SUBSTITUTE(F$1,"standard",""),"|Float",""),ChapterTable!$1:$1,0),0),
  IF($B497=1,
    IF($L497=FALSE,
      VLOOKUP($A497,ChapterTable!$1:$1048576,MATCH("최종"&amp;SUBSTITUTE(SUBSTITUTE(F$1,"standard",""),"|Float",""),ChapterTable!$1:$1,0),0),
      VLOOKUP($A497-ChapterTable!$P$11,ChapterTable!$1:$1048576,MATCH("최종"&amp;SUBSTITUTE(SUBSTITUTE(F$1,"standard",""),"|Float",""),ChapterTable!$1:$1,0),0)*ChapterTable!$P$14
    ),
  OFFSET(F497,-$B497+IF($L497,1,0),0)*
    (VLOOKUP(SUBSTITUTE(SUBSTITUTE(F$1,"standard",""),"|Float","")&amp;IF(OR($L497=TRUE,$A497=0,MOD($A497,ChapterTable!$R$20)&lt;&gt;0),"","보스")&amp;"인게임누적곱배수",ChapterTable!$R:$S,2,0)^D497
    +VLOOKUP(SUBSTITUTE(SUBSTITUTE(F$1,"standard",""),"|Float","")&amp;IF(OR($L497=TRUE,$A497=0,MOD($A497,ChapterTable!$R$20)&lt;&gt;0),"","보스")&amp;"인게임누적합배수",ChapterTable!$R:$S,2,0)*D497)
  )
  )
  )
)</f>
        <v>2498.818359375</v>
      </c>
      <c r="G497" t="s">
        <v>715</v>
      </c>
      <c r="J497" t="str">
        <f>IF(ISBLANK(I497),"",
IFERROR(VLOOKUP(I497,[1]StringTable!$1:$1048576,MATCH("kor|String",[1]StringTable!$1:$1,0),0),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58"/>
        <v>0.2</v>
      </c>
      <c r="AJ497">
        <f t="shared" si="56"/>
        <v>0.27466666000000001</v>
      </c>
      <c r="AK497">
        <f t="shared" si="57"/>
        <v>1</v>
      </c>
      <c r="AL497">
        <v>0</v>
      </c>
    </row>
    <row r="498" spans="1:38" x14ac:dyDescent="0.3">
      <c r="A498">
        <v>10</v>
      </c>
      <c r="B498">
        <v>50</v>
      </c>
      <c r="C498">
        <f>IF(OR($L498=TRUE,$A498=0,MOD($A498,ChapterTable!$R$20)&lt;&gt;0),
MAX(0,INT(($B498+ChapterTable!$P$26+VLOOKUP(SUBSTITUTE(C$1,"성장단계","")&amp;"단계오프셋",ChapterTable!$R:$S,2,0))/ChapterTable!$P$23)),
MAX(0,INT(($B498+ChapterTable!$R$26+VLOOKUP(SUBSTITUTE(C$1,"성장단계","")&amp;"보스단계오프셋",ChapterTable!$R:$S,2,0))/ChapterTable!$R$23)))</f>
        <v>5</v>
      </c>
      <c r="D498">
        <f>IF(OR($L498=TRUE,$A498=0,MOD($A498,ChapterTable!$R$20)&lt;&gt;0),
MAX(0,INT(($B498+ChapterTable!$P$26+VLOOKUP(SUBSTITUTE(D$1,"성장단계","")&amp;"단계오프셋",ChapterTable!$R:$S,2,0))/ChapterTable!$P$23)),
MAX(0,INT(($B498+ChapterTable!$R$26+VLOOKUP(SUBSTITUTE(D$1,"성장단계","")&amp;"보스단계오프셋",ChapterTable!$R:$S,2,0))/ChapterTable!$R$23)))</f>
        <v>4</v>
      </c>
      <c r="E498" s="1">
        <f ca="1">IF(AND($A498=0,$B498=1),
    VLOOKUP(1,ChapterTable!$1:$1048576,MATCH("최종"&amp;SUBSTITUTE(SUBSTITUTE(E$1,"standard",""),"|Float",""),ChapterTable!$1:$1,0),0)*ChapterTable!$P$17,
  IF(AND($A498=0,$B498=0),
    E499,
  IF($B498=0,
    VLOOKUP($A498,ChapterTable!$1:$1048576,MATCH("최종"&amp;SUBSTITUTE(SUBSTITUTE(E$1,"standard",""),"|Float",""),ChapterTable!$1:$1,0),0),
  IF($B498=1,
    IF($L498=FALSE,
      VLOOKUP($A498,ChapterTable!$1:$1048576,MATCH("최종"&amp;SUBSTITUTE(SUBSTITUTE(E$1,"standard",""),"|Float",""),ChapterTable!$1:$1,0),0),
      VLOOKUP($A498-ChapterTable!$P$11,ChapterTable!$1:$1048576,MATCH("최종"&amp;SUBSTITUTE(SUBSTITUTE(E$1,"standard",""),"|Float",""),ChapterTable!$1:$1,0),0)*ChapterTable!$P$14
    ),
  OFFSET(E498,-$B498+IF($L498,1,0),0)*IF($B498&gt;OFFSET($B498,1,0),ChapterTable!$R$17,1)*
    (VLOOKUP(SUBSTITUTE(SUBSTITUTE(E$1,"standard",""),"|Float","")&amp;IF(OR($L498=TRUE,$A498=0,MOD($A498,ChapterTable!$R$20)&lt;&gt;0),"","보스")&amp;"인게임누적곱배수",ChapterTable!$R:$S,2,0)^C498
    +VLOOKUP(SUBSTITUTE(SUBSTITUTE(E$1,"standard",""),"|Float","")&amp;IF(OR($L498=TRUE,$A498=0,MOD($A498,ChapterTable!$R$20)&lt;&gt;0),"","보스")&amp;"인게임누적합배수",ChapterTable!$R:$S,2,0)*C498)
  )
  )
  )
)</f>
        <v>11994.328125</v>
      </c>
      <c r="F498" s="1">
        <f ca="1">IF(AND($A498=0,$B498=1),
    VLOOKUP(1,ChapterTable!$1:$1048576,MATCH("최종"&amp;SUBSTITUTE(SUBSTITUTE(F$1,"standard",""),"|Float",""),ChapterTable!$1:$1,0),0)*ChapterTable!$P$17,
  IF(AND($A498=0,$B498=0),
    F499,
  IF($B498=0,
    VLOOKUP($A498,ChapterTable!$1:$1048576,MATCH("최종"&amp;SUBSTITUTE(SUBSTITUTE(F$1,"standard",""),"|Float",""),ChapterTable!$1:$1,0),0),
  IF($B498=1,
    IF($L498=FALSE,
      VLOOKUP($A498,ChapterTable!$1:$1048576,MATCH("최종"&amp;SUBSTITUTE(SUBSTITUTE(F$1,"standard",""),"|Float",""),ChapterTable!$1:$1,0),0),
      VLOOKUP($A498-ChapterTable!$P$11,ChapterTable!$1:$1048576,MATCH("최종"&amp;SUBSTITUTE(SUBSTITUTE(F$1,"standard",""),"|Float",""),ChapterTable!$1:$1,0),0)*ChapterTable!$P$14
    ),
  OFFSET(F498,-$B498+IF($L498,1,0),0)*
    (VLOOKUP(SUBSTITUTE(SUBSTITUTE(F$1,"standard",""),"|Float","")&amp;IF(OR($L498=TRUE,$A498=0,MOD($A498,ChapterTable!$R$20)&lt;&gt;0),"","보스")&amp;"인게임누적곱배수",ChapterTable!$R:$S,2,0)^D498
    +VLOOKUP(SUBSTITUTE(SUBSTITUTE(F$1,"standard",""),"|Float","")&amp;IF(OR($L498=TRUE,$A498=0,MOD($A498,ChapterTable!$R$20)&lt;&gt;0),"","보스")&amp;"인게임누적합배수",ChapterTable!$R:$S,2,0)*D498)
  )
  )
  )
)</f>
        <v>2498.818359375</v>
      </c>
      <c r="G498" t="s">
        <v>715</v>
      </c>
      <c r="J498" t="str">
        <f>IF(ISBLANK(I498),"",
IFERROR(VLOOKUP(I498,[1]StringTable!$1:$1048576,MATCH("kor|String",[1]StringTable!$1:$1,0),0),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58"/>
        <v>0.2</v>
      </c>
      <c r="AJ498">
        <f t="shared" si="56"/>
        <v>1</v>
      </c>
      <c r="AK498">
        <f t="shared" si="57"/>
        <v>1</v>
      </c>
      <c r="AL498">
        <v>0</v>
      </c>
    </row>
    <row r="499" spans="1:38" x14ac:dyDescent="0.3">
      <c r="A499">
        <v>11</v>
      </c>
      <c r="B499">
        <v>0</v>
      </c>
      <c r="C499">
        <f>IF(OR($L499=TRUE,$A499=0,MOD($A499,ChapterTable!$R$20)&lt;&gt;0),
MAX(0,INT(($B499+ChapterTable!$P$26+VLOOKUP(SUBSTITUTE(C$1,"성장단계","")&amp;"단계오프셋",ChapterTable!$R:$S,2,0))/ChapterTable!$P$23)),
MAX(0,INT(($B499+ChapterTable!$R$26+VLOOKUP(SUBSTITUTE(C$1,"성장단계","")&amp;"보스단계오프셋",ChapterTable!$R:$S,2,0))/ChapterTable!$R$23)))</f>
        <v>0</v>
      </c>
      <c r="D499">
        <f>IF(OR($L499=TRUE,$A499=0,MOD($A499,ChapterTable!$R$20)&lt;&gt;0),
MAX(0,INT(($B499+ChapterTable!$P$26+VLOOKUP(SUBSTITUTE(D$1,"성장단계","")&amp;"단계오프셋",ChapterTable!$R:$S,2,0))/ChapterTable!$P$23)),
MAX(0,INT(($B499+ChapterTable!$R$26+VLOOKUP(SUBSTITUTE(D$1,"성장단계","")&amp;"보스단계오프셋",ChapterTable!$R:$S,2,0))/ChapterTable!$R$23)))</f>
        <v>0</v>
      </c>
      <c r="E499" s="1">
        <f ca="1">IF(AND($A499=0,$B499=1),
    VLOOKUP(1,ChapterTable!$1:$1048576,MATCH("최종"&amp;SUBSTITUTE(SUBSTITUTE(E$1,"standard",""),"|Float",""),ChapterTable!$1:$1,0),0)*ChapterTable!$P$17,
  IF(AND($A499=0,$B499=0),
    E500,
  IF($B499=0,
    VLOOKUP($A499,ChapterTable!$1:$1048576,MATCH("최종"&amp;SUBSTITUTE(SUBSTITUTE(E$1,"standard",""),"|Float",""),ChapterTable!$1:$1,0),0),
  IF($B499=1,
    IF($L499=FALSE,
      VLOOKUP($A499,ChapterTable!$1:$1048576,MATCH("최종"&amp;SUBSTITUTE(SUBSTITUTE(E$1,"standard",""),"|Float",""),ChapterTable!$1:$1,0),0),
      VLOOKUP($A499-ChapterTable!$P$11,ChapterTable!$1:$1048576,MATCH("최종"&amp;SUBSTITUTE(SUBSTITUTE(E$1,"standard",""),"|Float",""),ChapterTable!$1:$1,0),0)*ChapterTable!$P$14
    ),
  OFFSET(E499,-$B499+IF($L499,1,0),0)*IF($B499&gt;OFFSET($B499,1,0),ChapterTable!$R$17,1)*
    (VLOOKUP(SUBSTITUTE(SUBSTITUTE(E$1,"standard",""),"|Float","")&amp;IF(OR($L499=TRUE,$A499=0,MOD($A499,ChapterTable!$R$20)&lt;&gt;0),"","보스")&amp;"인게임누적곱배수",ChapterTable!$R:$S,2,0)^C499
    +VLOOKUP(SUBSTITUTE(SUBSTITUTE(E$1,"standard",""),"|Float","")&amp;IF(OR($L499=TRUE,$A499=0,MOD($A499,ChapterTable!$R$20)&lt;&gt;0),"","보스")&amp;"인게임누적합배수",ChapterTable!$R:$S,2,0)*C499)
  )
  )
  )
)</f>
        <v>6919.8046875</v>
      </c>
      <c r="F499" s="1">
        <f ca="1">IF(AND($A499=0,$B499=1),
    VLOOKUP(1,ChapterTable!$1:$1048576,MATCH("최종"&amp;SUBSTITUTE(SUBSTITUTE(F$1,"standard",""),"|Float",""),ChapterTable!$1:$1,0),0)*ChapterTable!$P$17,
  IF(AND($A499=0,$B499=0),
    F500,
  IF($B499=0,
    VLOOKUP($A499,ChapterTable!$1:$1048576,MATCH("최종"&amp;SUBSTITUTE(SUBSTITUTE(F$1,"standard",""),"|Float",""),ChapterTable!$1:$1,0),0),
  IF($B499=1,
    IF($L499=FALSE,
      VLOOKUP($A499,ChapterTable!$1:$1048576,MATCH("최종"&amp;SUBSTITUTE(SUBSTITUTE(F$1,"standard",""),"|Float",""),ChapterTable!$1:$1,0),0),
      VLOOKUP($A499-ChapterTable!$P$11,ChapterTable!$1:$1048576,MATCH("최종"&amp;SUBSTITUTE(SUBSTITUTE(F$1,"standard",""),"|Float",""),ChapterTable!$1:$1,0),0)*ChapterTable!$P$14
    ),
  OFFSET(F499,-$B499+IF($L499,1,0),0)*
    (VLOOKUP(SUBSTITUTE(SUBSTITUTE(F$1,"standard",""),"|Float","")&amp;IF(OR($L499=TRUE,$A499=0,MOD($A499,ChapterTable!$R$20)&lt;&gt;0),"","보스")&amp;"인게임누적곱배수",ChapterTable!$R:$S,2,0)^D499
    +VLOOKUP(SUBSTITUTE(SUBSTITUTE(F$1,"standard",""),"|Float","")&amp;IF(OR($L499=TRUE,$A499=0,MOD($A499,ChapterTable!$R$20)&lt;&gt;0),"","보스")&amp;"인게임누적합배수",ChapterTable!$R:$S,2,0)*D499)
  )
  )
  )
)</f>
        <v>2883.251953125</v>
      </c>
      <c r="G499" t="s">
        <v>715</v>
      </c>
      <c r="J499" t="str">
        <f>IF(ISBLANK(I499),"",
IFERROR(VLOOKUP(I499,[1]StringTable!$1:$1048576,MATCH("kor|String",[1]StringTable!$1:$1,0),0),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58"/>
        <v>0</v>
      </c>
      <c r="AJ499">
        <f t="shared" si="56"/>
        <v>0</v>
      </c>
      <c r="AK499">
        <f t="shared" si="57"/>
        <v>0</v>
      </c>
      <c r="AL499">
        <v>0</v>
      </c>
    </row>
    <row r="500" spans="1:38" x14ac:dyDescent="0.3">
      <c r="A500">
        <v>11</v>
      </c>
      <c r="B500">
        <v>1</v>
      </c>
      <c r="C500">
        <f>IF(OR($L500=TRUE,$A500=0,MOD($A500,ChapterTable!$R$20)&lt;&gt;0),
MAX(0,INT(($B500+ChapterTable!$P$26+VLOOKUP(SUBSTITUTE(C$1,"성장단계","")&amp;"단계오프셋",ChapterTable!$R:$S,2,0))/ChapterTable!$P$23)),
MAX(0,INT(($B500+ChapterTable!$R$26+VLOOKUP(SUBSTITUTE(C$1,"성장단계","")&amp;"보스단계오프셋",ChapterTable!$R:$S,2,0))/ChapterTable!$R$23)))</f>
        <v>0</v>
      </c>
      <c r="D500">
        <f>IF(OR($L500=TRUE,$A500=0,MOD($A500,ChapterTable!$R$20)&lt;&gt;0),
MAX(0,INT(($B500+ChapterTable!$P$26+VLOOKUP(SUBSTITUTE(D$1,"성장단계","")&amp;"단계오프셋",ChapterTable!$R:$S,2,0))/ChapterTable!$P$23)),
MAX(0,INT(($B500+ChapterTable!$R$26+VLOOKUP(SUBSTITUTE(D$1,"성장단계","")&amp;"보스단계오프셋",ChapterTable!$R:$S,2,0))/ChapterTable!$R$23)))</f>
        <v>0</v>
      </c>
      <c r="E500" s="1">
        <f ca="1">IF(AND($A500=0,$B500=1),
    VLOOKUP(1,ChapterTable!$1:$1048576,MATCH("최종"&amp;SUBSTITUTE(SUBSTITUTE(E$1,"standard",""),"|Float",""),ChapterTable!$1:$1,0),0)*ChapterTable!$P$17,
  IF(AND($A500=0,$B500=0),
    E501,
  IF($B500=0,
    VLOOKUP($A500,ChapterTable!$1:$1048576,MATCH("최종"&amp;SUBSTITUTE(SUBSTITUTE(E$1,"standard",""),"|Float",""),ChapterTable!$1:$1,0),0),
  IF($B500=1,
    IF($L500=FALSE,
      VLOOKUP($A500,ChapterTable!$1:$1048576,MATCH("최종"&amp;SUBSTITUTE(SUBSTITUTE(E$1,"standard",""),"|Float",""),ChapterTable!$1:$1,0),0),
      VLOOKUP($A500-ChapterTable!$P$11,ChapterTable!$1:$1048576,MATCH("최종"&amp;SUBSTITUTE(SUBSTITUTE(E$1,"standard",""),"|Float",""),ChapterTable!$1:$1,0),0)*ChapterTable!$P$14
    ),
  OFFSET(E500,-$B500+IF($L500,1,0),0)*IF($B500&gt;OFFSET($B500,1,0),ChapterTable!$R$17,1)*
    (VLOOKUP(SUBSTITUTE(SUBSTITUTE(E$1,"standard",""),"|Float","")&amp;IF(OR($L500=TRUE,$A500=0,MOD($A500,ChapterTable!$R$20)&lt;&gt;0),"","보스")&amp;"인게임누적곱배수",ChapterTable!$R:$S,2,0)^C500
    +VLOOKUP(SUBSTITUTE(SUBSTITUTE(E$1,"standard",""),"|Float","")&amp;IF(OR($L500=TRUE,$A500=0,MOD($A500,ChapterTable!$R$20)&lt;&gt;0),"","보스")&amp;"인게임누적합배수",ChapterTable!$R:$S,2,0)*C500)
  )
  )
  )
)</f>
        <v>6919.8046875</v>
      </c>
      <c r="F500" s="1">
        <f ca="1">IF(AND($A500=0,$B500=1),
    VLOOKUP(1,ChapterTable!$1:$1048576,MATCH("최종"&amp;SUBSTITUTE(SUBSTITUTE(F$1,"standard",""),"|Float",""),ChapterTable!$1:$1,0),0)*ChapterTable!$P$17,
  IF(AND($A500=0,$B500=0),
    F501,
  IF($B500=0,
    VLOOKUP($A500,ChapterTable!$1:$1048576,MATCH("최종"&amp;SUBSTITUTE(SUBSTITUTE(F$1,"standard",""),"|Float",""),ChapterTable!$1:$1,0),0),
  IF($B500=1,
    IF($L500=FALSE,
      VLOOKUP($A500,ChapterTable!$1:$1048576,MATCH("최종"&amp;SUBSTITUTE(SUBSTITUTE(F$1,"standard",""),"|Float",""),ChapterTable!$1:$1,0),0),
      VLOOKUP($A500-ChapterTable!$P$11,ChapterTable!$1:$1048576,MATCH("최종"&amp;SUBSTITUTE(SUBSTITUTE(F$1,"standard",""),"|Float",""),ChapterTable!$1:$1,0),0)*ChapterTable!$P$14
    ),
  OFFSET(F500,-$B500+IF($L500,1,0),0)*
    (VLOOKUP(SUBSTITUTE(SUBSTITUTE(F$1,"standard",""),"|Float","")&amp;IF(OR($L500=TRUE,$A500=0,MOD($A500,ChapterTable!$R$20)&lt;&gt;0),"","보스")&amp;"인게임누적곱배수",ChapterTable!$R:$S,2,0)^D500
    +VLOOKUP(SUBSTITUTE(SUBSTITUTE(F$1,"standard",""),"|Float","")&amp;IF(OR($L500=TRUE,$A500=0,MOD($A500,ChapterTable!$R$20)&lt;&gt;0),"","보스")&amp;"인게임누적합배수",ChapterTable!$R:$S,2,0)*D500)
  )
  )
  )
)</f>
        <v>2883.251953125</v>
      </c>
      <c r="G500" t="s">
        <v>715</v>
      </c>
      <c r="J500" t="str">
        <f>IF(ISBLANK(I500),"",
IFERROR(VLOOKUP(I500,[1]StringTable!$1:$1048576,MATCH("kor|String",[1]StringTable!$1:$1,0),0),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58"/>
        <v>1</v>
      </c>
      <c r="AJ500">
        <f t="shared" si="56"/>
        <v>1</v>
      </c>
      <c r="AK500">
        <f t="shared" si="57"/>
        <v>1</v>
      </c>
      <c r="AL500">
        <v>0</v>
      </c>
    </row>
    <row r="501" spans="1:38" x14ac:dyDescent="0.3">
      <c r="A501">
        <v>11</v>
      </c>
      <c r="B501">
        <v>2</v>
      </c>
      <c r="C501">
        <f>IF(OR($L501=TRUE,$A501=0,MOD($A501,ChapterTable!$R$20)&lt;&gt;0),
MAX(0,INT(($B501+ChapterTable!$P$26+VLOOKUP(SUBSTITUTE(C$1,"성장단계","")&amp;"단계오프셋",ChapterTable!$R:$S,2,0))/ChapterTable!$P$23)),
MAX(0,INT(($B501+ChapterTable!$R$26+VLOOKUP(SUBSTITUTE(C$1,"성장단계","")&amp;"보스단계오프셋",ChapterTable!$R:$S,2,0))/ChapterTable!$R$23)))</f>
        <v>0</v>
      </c>
      <c r="D501">
        <f>IF(OR($L501=TRUE,$A501=0,MOD($A501,ChapterTable!$R$20)&lt;&gt;0),
MAX(0,INT(($B501+ChapterTable!$P$26+VLOOKUP(SUBSTITUTE(D$1,"성장단계","")&amp;"단계오프셋",ChapterTable!$R:$S,2,0))/ChapterTable!$P$23)),
MAX(0,INT(($B501+ChapterTable!$R$26+VLOOKUP(SUBSTITUTE(D$1,"성장단계","")&amp;"보스단계오프셋",ChapterTable!$R:$S,2,0))/ChapterTable!$R$23)))</f>
        <v>0</v>
      </c>
      <c r="E501" s="1">
        <f ca="1">IF(AND($A501=0,$B501=1),
    VLOOKUP(1,ChapterTable!$1:$1048576,MATCH("최종"&amp;SUBSTITUTE(SUBSTITUTE(E$1,"standard",""),"|Float",""),ChapterTable!$1:$1,0),0)*ChapterTable!$P$17,
  IF(AND($A501=0,$B501=0),
    E502,
  IF($B501=0,
    VLOOKUP($A501,ChapterTable!$1:$1048576,MATCH("최종"&amp;SUBSTITUTE(SUBSTITUTE(E$1,"standard",""),"|Float",""),ChapterTable!$1:$1,0),0),
  IF($B501=1,
    IF($L501=FALSE,
      VLOOKUP($A501,ChapterTable!$1:$1048576,MATCH("최종"&amp;SUBSTITUTE(SUBSTITUTE(E$1,"standard",""),"|Float",""),ChapterTable!$1:$1,0),0),
      VLOOKUP($A501-ChapterTable!$P$11,ChapterTable!$1:$1048576,MATCH("최종"&amp;SUBSTITUTE(SUBSTITUTE(E$1,"standard",""),"|Float",""),ChapterTable!$1:$1,0),0)*ChapterTable!$P$14
    ),
  OFFSET(E501,-$B501+IF($L501,1,0),0)*IF($B501&gt;OFFSET($B501,1,0),ChapterTable!$R$17,1)*
    (VLOOKUP(SUBSTITUTE(SUBSTITUTE(E$1,"standard",""),"|Float","")&amp;IF(OR($L501=TRUE,$A501=0,MOD($A501,ChapterTable!$R$20)&lt;&gt;0),"","보스")&amp;"인게임누적곱배수",ChapterTable!$R:$S,2,0)^C501
    +VLOOKUP(SUBSTITUTE(SUBSTITUTE(E$1,"standard",""),"|Float","")&amp;IF(OR($L501=TRUE,$A501=0,MOD($A501,ChapterTable!$R$20)&lt;&gt;0),"","보스")&amp;"인게임누적합배수",ChapterTable!$R:$S,2,0)*C501)
  )
  )
  )
)</f>
        <v>6919.8046875</v>
      </c>
      <c r="F501" s="1">
        <f ca="1">IF(AND($A501=0,$B501=1),
    VLOOKUP(1,ChapterTable!$1:$1048576,MATCH("최종"&amp;SUBSTITUTE(SUBSTITUTE(F$1,"standard",""),"|Float",""),ChapterTable!$1:$1,0),0)*ChapterTable!$P$17,
  IF(AND($A501=0,$B501=0),
    F502,
  IF($B501=0,
    VLOOKUP($A501,ChapterTable!$1:$1048576,MATCH("최종"&amp;SUBSTITUTE(SUBSTITUTE(F$1,"standard",""),"|Float",""),ChapterTable!$1:$1,0),0),
  IF($B501=1,
    IF($L501=FALSE,
      VLOOKUP($A501,ChapterTable!$1:$1048576,MATCH("최종"&amp;SUBSTITUTE(SUBSTITUTE(F$1,"standard",""),"|Float",""),ChapterTable!$1:$1,0),0),
      VLOOKUP($A501-ChapterTable!$P$11,ChapterTable!$1:$1048576,MATCH("최종"&amp;SUBSTITUTE(SUBSTITUTE(F$1,"standard",""),"|Float",""),ChapterTable!$1:$1,0),0)*ChapterTable!$P$14
    ),
  OFFSET(F501,-$B501+IF($L501,1,0),0)*
    (VLOOKUP(SUBSTITUTE(SUBSTITUTE(F$1,"standard",""),"|Float","")&amp;IF(OR($L501=TRUE,$A501=0,MOD($A501,ChapterTable!$R$20)&lt;&gt;0),"","보스")&amp;"인게임누적곱배수",ChapterTable!$R:$S,2,0)^D501
    +VLOOKUP(SUBSTITUTE(SUBSTITUTE(F$1,"standard",""),"|Float","")&amp;IF(OR($L501=TRUE,$A501=0,MOD($A501,ChapterTable!$R$20)&lt;&gt;0),"","보스")&amp;"인게임누적합배수",ChapterTable!$R:$S,2,0)*D501)
  )
  )
  )
)</f>
        <v>2883.251953125</v>
      </c>
      <c r="G501" t="s">
        <v>715</v>
      </c>
      <c r="J501" t="str">
        <f>IF(ISBLANK(I501),"",
IFERROR(VLOOKUP(I501,[1]StringTable!$1:$1048576,MATCH("kor|String",[1]StringTable!$1:$1,0),0),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58"/>
        <v>1</v>
      </c>
      <c r="AJ501">
        <f t="shared" si="56"/>
        <v>1</v>
      </c>
      <c r="AK501">
        <f t="shared" si="57"/>
        <v>1</v>
      </c>
      <c r="AL501">
        <v>0</v>
      </c>
    </row>
    <row r="502" spans="1:38" x14ac:dyDescent="0.3">
      <c r="A502">
        <v>11</v>
      </c>
      <c r="B502">
        <v>3</v>
      </c>
      <c r="C502">
        <f>IF(OR($L502=TRUE,$A502=0,MOD($A502,ChapterTable!$R$20)&lt;&gt;0),
MAX(0,INT(($B502+ChapterTable!$P$26+VLOOKUP(SUBSTITUTE(C$1,"성장단계","")&amp;"단계오프셋",ChapterTable!$R:$S,2,0))/ChapterTable!$P$23)),
MAX(0,INT(($B502+ChapterTable!$R$26+VLOOKUP(SUBSTITUTE(C$1,"성장단계","")&amp;"보스단계오프셋",ChapterTable!$R:$S,2,0))/ChapterTable!$R$23)))</f>
        <v>0</v>
      </c>
      <c r="D502">
        <f>IF(OR($L502=TRUE,$A502=0,MOD($A502,ChapterTable!$R$20)&lt;&gt;0),
MAX(0,INT(($B502+ChapterTable!$P$26+VLOOKUP(SUBSTITUTE(D$1,"성장단계","")&amp;"단계오프셋",ChapterTable!$R:$S,2,0))/ChapterTable!$P$23)),
MAX(0,INT(($B502+ChapterTable!$R$26+VLOOKUP(SUBSTITUTE(D$1,"성장단계","")&amp;"보스단계오프셋",ChapterTable!$R:$S,2,0))/ChapterTable!$R$23)))</f>
        <v>0</v>
      </c>
      <c r="E502" s="1">
        <f ca="1">IF(AND($A502=0,$B502=1),
    VLOOKUP(1,ChapterTable!$1:$1048576,MATCH("최종"&amp;SUBSTITUTE(SUBSTITUTE(E$1,"standard",""),"|Float",""),ChapterTable!$1:$1,0),0)*ChapterTable!$P$17,
  IF(AND($A502=0,$B502=0),
    E503,
  IF($B502=0,
    VLOOKUP($A502,ChapterTable!$1:$1048576,MATCH("최종"&amp;SUBSTITUTE(SUBSTITUTE(E$1,"standard",""),"|Float",""),ChapterTable!$1:$1,0),0),
  IF($B502=1,
    IF($L502=FALSE,
      VLOOKUP($A502,ChapterTable!$1:$1048576,MATCH("최종"&amp;SUBSTITUTE(SUBSTITUTE(E$1,"standard",""),"|Float",""),ChapterTable!$1:$1,0),0),
      VLOOKUP($A502-ChapterTable!$P$11,ChapterTable!$1:$1048576,MATCH("최종"&amp;SUBSTITUTE(SUBSTITUTE(E$1,"standard",""),"|Float",""),ChapterTable!$1:$1,0),0)*ChapterTable!$P$14
    ),
  OFFSET(E502,-$B502+IF($L502,1,0),0)*IF($B502&gt;OFFSET($B502,1,0),ChapterTable!$R$17,1)*
    (VLOOKUP(SUBSTITUTE(SUBSTITUTE(E$1,"standard",""),"|Float","")&amp;IF(OR($L502=TRUE,$A502=0,MOD($A502,ChapterTable!$R$20)&lt;&gt;0),"","보스")&amp;"인게임누적곱배수",ChapterTable!$R:$S,2,0)^C502
    +VLOOKUP(SUBSTITUTE(SUBSTITUTE(E$1,"standard",""),"|Float","")&amp;IF(OR($L502=TRUE,$A502=0,MOD($A502,ChapterTable!$R$20)&lt;&gt;0),"","보스")&amp;"인게임누적합배수",ChapterTable!$R:$S,2,0)*C502)
  )
  )
  )
)</f>
        <v>6919.8046875</v>
      </c>
      <c r="F502" s="1">
        <f ca="1">IF(AND($A502=0,$B502=1),
    VLOOKUP(1,ChapterTable!$1:$1048576,MATCH("최종"&amp;SUBSTITUTE(SUBSTITUTE(F$1,"standard",""),"|Float",""),ChapterTable!$1:$1,0),0)*ChapterTable!$P$17,
  IF(AND($A502=0,$B502=0),
    F503,
  IF($B502=0,
    VLOOKUP($A502,ChapterTable!$1:$1048576,MATCH("최종"&amp;SUBSTITUTE(SUBSTITUTE(F$1,"standard",""),"|Float",""),ChapterTable!$1:$1,0),0),
  IF($B502=1,
    IF($L502=FALSE,
      VLOOKUP($A502,ChapterTable!$1:$1048576,MATCH("최종"&amp;SUBSTITUTE(SUBSTITUTE(F$1,"standard",""),"|Float",""),ChapterTable!$1:$1,0),0),
      VLOOKUP($A502-ChapterTable!$P$11,ChapterTable!$1:$1048576,MATCH("최종"&amp;SUBSTITUTE(SUBSTITUTE(F$1,"standard",""),"|Float",""),ChapterTable!$1:$1,0),0)*ChapterTable!$P$14
    ),
  OFFSET(F502,-$B502+IF($L502,1,0),0)*
    (VLOOKUP(SUBSTITUTE(SUBSTITUTE(F$1,"standard",""),"|Float","")&amp;IF(OR($L502=TRUE,$A502=0,MOD($A502,ChapterTable!$R$20)&lt;&gt;0),"","보스")&amp;"인게임누적곱배수",ChapterTable!$R:$S,2,0)^D502
    +VLOOKUP(SUBSTITUTE(SUBSTITUTE(F$1,"standard",""),"|Float","")&amp;IF(OR($L502=TRUE,$A502=0,MOD($A502,ChapterTable!$R$20)&lt;&gt;0),"","보스")&amp;"인게임누적합배수",ChapterTable!$R:$S,2,0)*D502)
  )
  )
  )
)</f>
        <v>2883.251953125</v>
      </c>
      <c r="G502" t="s">
        <v>715</v>
      </c>
      <c r="J502" t="str">
        <f>IF(ISBLANK(I502),"",
IFERROR(VLOOKUP(I502,[1]StringTable!$1:$1048576,MATCH("kor|String",[1]StringTable!$1:$1,0),0),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58"/>
        <v>1</v>
      </c>
      <c r="AJ502">
        <f t="shared" si="56"/>
        <v>1</v>
      </c>
      <c r="AK502">
        <f t="shared" si="57"/>
        <v>1</v>
      </c>
      <c r="AL502">
        <v>0</v>
      </c>
    </row>
    <row r="503" spans="1:38" x14ac:dyDescent="0.3">
      <c r="A503">
        <v>11</v>
      </c>
      <c r="B503">
        <v>4</v>
      </c>
      <c r="C503">
        <f>IF(OR($L503=TRUE,$A503=0,MOD($A503,ChapterTable!$R$20)&lt;&gt;0),
MAX(0,INT(($B503+ChapterTable!$P$26+VLOOKUP(SUBSTITUTE(C$1,"성장단계","")&amp;"단계오프셋",ChapterTable!$R:$S,2,0))/ChapterTable!$P$23)),
MAX(0,INT(($B503+ChapterTable!$R$26+VLOOKUP(SUBSTITUTE(C$1,"성장단계","")&amp;"보스단계오프셋",ChapterTable!$R:$S,2,0))/ChapterTable!$R$23)))</f>
        <v>0</v>
      </c>
      <c r="D503">
        <f>IF(OR($L503=TRUE,$A503=0,MOD($A503,ChapterTable!$R$20)&lt;&gt;0),
MAX(0,INT(($B503+ChapterTable!$P$26+VLOOKUP(SUBSTITUTE(D$1,"성장단계","")&amp;"단계오프셋",ChapterTable!$R:$S,2,0))/ChapterTable!$P$23)),
MAX(0,INT(($B503+ChapterTable!$R$26+VLOOKUP(SUBSTITUTE(D$1,"성장단계","")&amp;"보스단계오프셋",ChapterTable!$R:$S,2,0))/ChapterTable!$R$23)))</f>
        <v>0</v>
      </c>
      <c r="E503" s="1">
        <f ca="1">IF(AND($A503=0,$B503=1),
    VLOOKUP(1,ChapterTable!$1:$1048576,MATCH("최종"&amp;SUBSTITUTE(SUBSTITUTE(E$1,"standard",""),"|Float",""),ChapterTable!$1:$1,0),0)*ChapterTable!$P$17,
  IF(AND($A503=0,$B503=0),
    E504,
  IF($B503=0,
    VLOOKUP($A503,ChapterTable!$1:$1048576,MATCH("최종"&amp;SUBSTITUTE(SUBSTITUTE(E$1,"standard",""),"|Float",""),ChapterTable!$1:$1,0),0),
  IF($B503=1,
    IF($L503=FALSE,
      VLOOKUP($A503,ChapterTable!$1:$1048576,MATCH("최종"&amp;SUBSTITUTE(SUBSTITUTE(E$1,"standard",""),"|Float",""),ChapterTable!$1:$1,0),0),
      VLOOKUP($A503-ChapterTable!$P$11,ChapterTable!$1:$1048576,MATCH("최종"&amp;SUBSTITUTE(SUBSTITUTE(E$1,"standard",""),"|Float",""),ChapterTable!$1:$1,0),0)*ChapterTable!$P$14
    ),
  OFFSET(E503,-$B503+IF($L503,1,0),0)*IF($B503&gt;OFFSET($B503,1,0),ChapterTable!$R$17,1)*
    (VLOOKUP(SUBSTITUTE(SUBSTITUTE(E$1,"standard",""),"|Float","")&amp;IF(OR($L503=TRUE,$A503=0,MOD($A503,ChapterTable!$R$20)&lt;&gt;0),"","보스")&amp;"인게임누적곱배수",ChapterTable!$R:$S,2,0)^C503
    +VLOOKUP(SUBSTITUTE(SUBSTITUTE(E$1,"standard",""),"|Float","")&amp;IF(OR($L503=TRUE,$A503=0,MOD($A503,ChapterTable!$R$20)&lt;&gt;0),"","보스")&amp;"인게임누적합배수",ChapterTable!$R:$S,2,0)*C503)
  )
  )
  )
)</f>
        <v>6919.8046875</v>
      </c>
      <c r="F503" s="1">
        <f ca="1">IF(AND($A503=0,$B503=1),
    VLOOKUP(1,ChapterTable!$1:$1048576,MATCH("최종"&amp;SUBSTITUTE(SUBSTITUTE(F$1,"standard",""),"|Float",""),ChapterTable!$1:$1,0),0)*ChapterTable!$P$17,
  IF(AND($A503=0,$B503=0),
    F504,
  IF($B503=0,
    VLOOKUP($A503,ChapterTable!$1:$1048576,MATCH("최종"&amp;SUBSTITUTE(SUBSTITUTE(F$1,"standard",""),"|Float",""),ChapterTable!$1:$1,0),0),
  IF($B503=1,
    IF($L503=FALSE,
      VLOOKUP($A503,ChapterTable!$1:$1048576,MATCH("최종"&amp;SUBSTITUTE(SUBSTITUTE(F$1,"standard",""),"|Float",""),ChapterTable!$1:$1,0),0),
      VLOOKUP($A503-ChapterTable!$P$11,ChapterTable!$1:$1048576,MATCH("최종"&amp;SUBSTITUTE(SUBSTITUTE(F$1,"standard",""),"|Float",""),ChapterTable!$1:$1,0),0)*ChapterTable!$P$14
    ),
  OFFSET(F503,-$B503+IF($L503,1,0),0)*
    (VLOOKUP(SUBSTITUTE(SUBSTITUTE(F$1,"standard",""),"|Float","")&amp;IF(OR($L503=TRUE,$A503=0,MOD($A503,ChapterTable!$R$20)&lt;&gt;0),"","보스")&amp;"인게임누적곱배수",ChapterTable!$R:$S,2,0)^D503
    +VLOOKUP(SUBSTITUTE(SUBSTITUTE(F$1,"standard",""),"|Float","")&amp;IF(OR($L503=TRUE,$A503=0,MOD($A503,ChapterTable!$R$20)&lt;&gt;0),"","보스")&amp;"인게임누적합배수",ChapterTable!$R:$S,2,0)*D503)
  )
  )
  )
)</f>
        <v>2883.251953125</v>
      </c>
      <c r="G503" t="s">
        <v>715</v>
      </c>
      <c r="J503" t="str">
        <f>IF(ISBLANK(I503),"",
IFERROR(VLOOKUP(I503,[1]StringTable!$1:$1048576,MATCH("kor|String",[1]StringTable!$1:$1,0),0),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58"/>
        <v>1</v>
      </c>
      <c r="AJ503">
        <f t="shared" si="56"/>
        <v>1</v>
      </c>
      <c r="AK503">
        <f t="shared" si="57"/>
        <v>1</v>
      </c>
      <c r="AL503">
        <v>0</v>
      </c>
    </row>
    <row r="504" spans="1:38" x14ac:dyDescent="0.3">
      <c r="A504">
        <v>11</v>
      </c>
      <c r="B504">
        <v>5</v>
      </c>
      <c r="C504">
        <f>IF(OR($L504=TRUE,$A504=0,MOD($A504,ChapterTable!$R$20)&lt;&gt;0),
MAX(0,INT(($B504+ChapterTable!$P$26+VLOOKUP(SUBSTITUTE(C$1,"성장단계","")&amp;"단계오프셋",ChapterTable!$R:$S,2,0))/ChapterTable!$P$23)),
MAX(0,INT(($B504+ChapterTable!$R$26+VLOOKUP(SUBSTITUTE(C$1,"성장단계","")&amp;"보스단계오프셋",ChapterTable!$R:$S,2,0))/ChapterTable!$R$23)))</f>
        <v>0</v>
      </c>
      <c r="D504">
        <f>IF(OR($L504=TRUE,$A504=0,MOD($A504,ChapterTable!$R$20)&lt;&gt;0),
MAX(0,INT(($B504+ChapterTable!$P$26+VLOOKUP(SUBSTITUTE(D$1,"성장단계","")&amp;"단계오프셋",ChapterTable!$R:$S,2,0))/ChapterTable!$P$23)),
MAX(0,INT(($B504+ChapterTable!$R$26+VLOOKUP(SUBSTITUTE(D$1,"성장단계","")&amp;"보스단계오프셋",ChapterTable!$R:$S,2,0))/ChapterTable!$R$23)))</f>
        <v>0</v>
      </c>
      <c r="E504" s="1">
        <f ca="1">IF(AND($A504=0,$B504=1),
    VLOOKUP(1,ChapterTable!$1:$1048576,MATCH("최종"&amp;SUBSTITUTE(SUBSTITUTE(E$1,"standard",""),"|Float",""),ChapterTable!$1:$1,0),0)*ChapterTable!$P$17,
  IF(AND($A504=0,$B504=0),
    E505,
  IF($B504=0,
    VLOOKUP($A504,ChapterTable!$1:$1048576,MATCH("최종"&amp;SUBSTITUTE(SUBSTITUTE(E$1,"standard",""),"|Float",""),ChapterTable!$1:$1,0),0),
  IF($B504=1,
    IF($L504=FALSE,
      VLOOKUP($A504,ChapterTable!$1:$1048576,MATCH("최종"&amp;SUBSTITUTE(SUBSTITUTE(E$1,"standard",""),"|Float",""),ChapterTable!$1:$1,0),0),
      VLOOKUP($A504-ChapterTable!$P$11,ChapterTable!$1:$1048576,MATCH("최종"&amp;SUBSTITUTE(SUBSTITUTE(E$1,"standard",""),"|Float",""),ChapterTable!$1:$1,0),0)*ChapterTable!$P$14
    ),
  OFFSET(E504,-$B504+IF($L504,1,0),0)*IF($B504&gt;OFFSET($B504,1,0),ChapterTable!$R$17,1)*
    (VLOOKUP(SUBSTITUTE(SUBSTITUTE(E$1,"standard",""),"|Float","")&amp;IF(OR($L504=TRUE,$A504=0,MOD($A504,ChapterTable!$R$20)&lt;&gt;0),"","보스")&amp;"인게임누적곱배수",ChapterTable!$R:$S,2,0)^C504
    +VLOOKUP(SUBSTITUTE(SUBSTITUTE(E$1,"standard",""),"|Float","")&amp;IF(OR($L504=TRUE,$A504=0,MOD($A504,ChapterTable!$R$20)&lt;&gt;0),"","보스")&amp;"인게임누적합배수",ChapterTable!$R:$S,2,0)*C504)
  )
  )
  )
)</f>
        <v>6919.8046875</v>
      </c>
      <c r="F504" s="1">
        <f ca="1">IF(AND($A504=0,$B504=1),
    VLOOKUP(1,ChapterTable!$1:$1048576,MATCH("최종"&amp;SUBSTITUTE(SUBSTITUTE(F$1,"standard",""),"|Float",""),ChapterTable!$1:$1,0),0)*ChapterTable!$P$17,
  IF(AND($A504=0,$B504=0),
    F505,
  IF($B504=0,
    VLOOKUP($A504,ChapterTable!$1:$1048576,MATCH("최종"&amp;SUBSTITUTE(SUBSTITUTE(F$1,"standard",""),"|Float",""),ChapterTable!$1:$1,0),0),
  IF($B504=1,
    IF($L504=FALSE,
      VLOOKUP($A504,ChapterTable!$1:$1048576,MATCH("최종"&amp;SUBSTITUTE(SUBSTITUTE(F$1,"standard",""),"|Float",""),ChapterTable!$1:$1,0),0),
      VLOOKUP($A504-ChapterTable!$P$11,ChapterTable!$1:$1048576,MATCH("최종"&amp;SUBSTITUTE(SUBSTITUTE(F$1,"standard",""),"|Float",""),ChapterTable!$1:$1,0),0)*ChapterTable!$P$14
    ),
  OFFSET(F504,-$B504+IF($L504,1,0),0)*
    (VLOOKUP(SUBSTITUTE(SUBSTITUTE(F$1,"standard",""),"|Float","")&amp;IF(OR($L504=TRUE,$A504=0,MOD($A504,ChapterTable!$R$20)&lt;&gt;0),"","보스")&amp;"인게임누적곱배수",ChapterTable!$R:$S,2,0)^D504
    +VLOOKUP(SUBSTITUTE(SUBSTITUTE(F$1,"standard",""),"|Float","")&amp;IF(OR($L504=TRUE,$A504=0,MOD($A504,ChapterTable!$R$20)&lt;&gt;0),"","보스")&amp;"인게임누적합배수",ChapterTable!$R:$S,2,0)*D504)
  )
  )
  )
)</f>
        <v>2883.251953125</v>
      </c>
      <c r="G504" t="s">
        <v>715</v>
      </c>
      <c r="J504" t="str">
        <f>IF(ISBLANK(I504),"",
IFERROR(VLOOKUP(I504,[1]StringTable!$1:$1048576,MATCH("kor|String",[1]StringTable!$1:$1,0),0),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58"/>
        <v>1</v>
      </c>
      <c r="AJ504">
        <f t="shared" si="56"/>
        <v>1</v>
      </c>
      <c r="AK504">
        <f t="shared" si="57"/>
        <v>1</v>
      </c>
      <c r="AL504">
        <v>0</v>
      </c>
    </row>
    <row r="505" spans="1:38" x14ac:dyDescent="0.3">
      <c r="A505">
        <v>11</v>
      </c>
      <c r="B505">
        <v>6</v>
      </c>
      <c r="C505">
        <f>IF(OR($L505=TRUE,$A505=0,MOD($A505,ChapterTable!$R$20)&lt;&gt;0),
MAX(0,INT(($B505+ChapterTable!$P$26+VLOOKUP(SUBSTITUTE(C$1,"성장단계","")&amp;"단계오프셋",ChapterTable!$R:$S,2,0))/ChapterTable!$P$23)),
MAX(0,INT(($B505+ChapterTable!$R$26+VLOOKUP(SUBSTITUTE(C$1,"성장단계","")&amp;"보스단계오프셋",ChapterTable!$R:$S,2,0))/ChapterTable!$R$23)))</f>
        <v>1</v>
      </c>
      <c r="D505">
        <f>IF(OR($L505=TRUE,$A505=0,MOD($A505,ChapterTable!$R$20)&lt;&gt;0),
MAX(0,INT(($B505+ChapterTable!$P$26+VLOOKUP(SUBSTITUTE(D$1,"성장단계","")&amp;"단계오프셋",ChapterTable!$R:$S,2,0))/ChapterTable!$P$23)),
MAX(0,INT(($B505+ChapterTable!$R$26+VLOOKUP(SUBSTITUTE(D$1,"성장단계","")&amp;"보스단계오프셋",ChapterTable!$R:$S,2,0))/ChapterTable!$R$23)))</f>
        <v>0</v>
      </c>
      <c r="E505" s="1">
        <f ca="1">IF(AND($A505=0,$B505=1),
    VLOOKUP(1,ChapterTable!$1:$1048576,MATCH("최종"&amp;SUBSTITUTE(SUBSTITUTE(E$1,"standard",""),"|Float",""),ChapterTable!$1:$1,0),0)*ChapterTable!$P$17,
  IF(AND($A505=0,$B505=0),
    E506,
  IF($B505=0,
    VLOOKUP($A505,ChapterTable!$1:$1048576,MATCH("최종"&amp;SUBSTITUTE(SUBSTITUTE(E$1,"standard",""),"|Float",""),ChapterTable!$1:$1,0),0),
  IF($B505=1,
    IF($L505=FALSE,
      VLOOKUP($A505,ChapterTable!$1:$1048576,MATCH("최종"&amp;SUBSTITUTE(SUBSTITUTE(E$1,"standard",""),"|Float",""),ChapterTable!$1:$1,0),0),
      VLOOKUP($A505-ChapterTable!$P$11,ChapterTable!$1:$1048576,MATCH("최종"&amp;SUBSTITUTE(SUBSTITUTE(E$1,"standard",""),"|Float",""),ChapterTable!$1:$1,0),0)*ChapterTable!$P$14
    ),
  OFFSET(E505,-$B505+IF($L505,1,0),0)*IF($B505&gt;OFFSET($B505,1,0),ChapterTable!$R$17,1)*
    (VLOOKUP(SUBSTITUTE(SUBSTITUTE(E$1,"standard",""),"|Float","")&amp;IF(OR($L505=TRUE,$A505=0,MOD($A505,ChapterTable!$R$20)&lt;&gt;0),"","보스")&amp;"인게임누적곱배수",ChapterTable!$R:$S,2,0)^C505
    +VLOOKUP(SUBSTITUTE(SUBSTITUTE(E$1,"standard",""),"|Float","")&amp;IF(OR($L505=TRUE,$A505=0,MOD($A505,ChapterTable!$R$20)&lt;&gt;0),"","보스")&amp;"인게임누적합배수",ChapterTable!$R:$S,2,0)*C505)
  )
  )
  )
)</f>
        <v>8303.765625</v>
      </c>
      <c r="F505" s="1">
        <f ca="1">IF(AND($A505=0,$B505=1),
    VLOOKUP(1,ChapterTable!$1:$1048576,MATCH("최종"&amp;SUBSTITUTE(SUBSTITUTE(F$1,"standard",""),"|Float",""),ChapterTable!$1:$1,0),0)*ChapterTable!$P$17,
  IF(AND($A505=0,$B505=0),
    F506,
  IF($B505=0,
    VLOOKUP($A505,ChapterTable!$1:$1048576,MATCH("최종"&amp;SUBSTITUTE(SUBSTITUTE(F$1,"standard",""),"|Float",""),ChapterTable!$1:$1,0),0),
  IF($B505=1,
    IF($L505=FALSE,
      VLOOKUP($A505,ChapterTable!$1:$1048576,MATCH("최종"&amp;SUBSTITUTE(SUBSTITUTE(F$1,"standard",""),"|Float",""),ChapterTable!$1:$1,0),0),
      VLOOKUP($A505-ChapterTable!$P$11,ChapterTable!$1:$1048576,MATCH("최종"&amp;SUBSTITUTE(SUBSTITUTE(F$1,"standard",""),"|Float",""),ChapterTable!$1:$1,0),0)*ChapterTable!$P$14
    ),
  OFFSET(F505,-$B505+IF($L505,1,0),0)*
    (VLOOKUP(SUBSTITUTE(SUBSTITUTE(F$1,"standard",""),"|Float","")&amp;IF(OR($L505=TRUE,$A505=0,MOD($A505,ChapterTable!$R$20)&lt;&gt;0),"","보스")&amp;"인게임누적곱배수",ChapterTable!$R:$S,2,0)^D505
    +VLOOKUP(SUBSTITUTE(SUBSTITUTE(F$1,"standard",""),"|Float","")&amp;IF(OR($L505=TRUE,$A505=0,MOD($A505,ChapterTable!$R$20)&lt;&gt;0),"","보스")&amp;"인게임누적합배수",ChapterTable!$R:$S,2,0)*D505)
  )
  )
  )
)</f>
        <v>2883.251953125</v>
      </c>
      <c r="G505" t="s">
        <v>715</v>
      </c>
      <c r="J505" t="str">
        <f>IF(ISBLANK(I505),"",
IFERROR(VLOOKUP(I505,[1]StringTable!$1:$1048576,MATCH("kor|String",[1]StringTable!$1:$1,0),0),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58"/>
        <v>1</v>
      </c>
      <c r="AJ505">
        <f t="shared" si="56"/>
        <v>1</v>
      </c>
      <c r="AK505">
        <f t="shared" si="57"/>
        <v>1</v>
      </c>
      <c r="AL505">
        <v>0</v>
      </c>
    </row>
    <row r="506" spans="1:38" x14ac:dyDescent="0.3">
      <c r="A506">
        <v>11</v>
      </c>
      <c r="B506">
        <v>7</v>
      </c>
      <c r="C506">
        <f>IF(OR($L506=TRUE,$A506=0,MOD($A506,ChapterTable!$R$20)&lt;&gt;0),
MAX(0,INT(($B506+ChapterTable!$P$26+VLOOKUP(SUBSTITUTE(C$1,"성장단계","")&amp;"단계오프셋",ChapterTable!$R:$S,2,0))/ChapterTable!$P$23)),
MAX(0,INT(($B506+ChapterTable!$R$26+VLOOKUP(SUBSTITUTE(C$1,"성장단계","")&amp;"보스단계오프셋",ChapterTable!$R:$S,2,0))/ChapterTable!$R$23)))</f>
        <v>1</v>
      </c>
      <c r="D506">
        <f>IF(OR($L506=TRUE,$A506=0,MOD($A506,ChapterTable!$R$20)&lt;&gt;0),
MAX(0,INT(($B506+ChapterTable!$P$26+VLOOKUP(SUBSTITUTE(D$1,"성장단계","")&amp;"단계오프셋",ChapterTable!$R:$S,2,0))/ChapterTable!$P$23)),
MAX(0,INT(($B506+ChapterTable!$R$26+VLOOKUP(SUBSTITUTE(D$1,"성장단계","")&amp;"보스단계오프셋",ChapterTable!$R:$S,2,0))/ChapterTable!$R$23)))</f>
        <v>0</v>
      </c>
      <c r="E506" s="1">
        <f ca="1">IF(AND($A506=0,$B506=1),
    VLOOKUP(1,ChapterTable!$1:$1048576,MATCH("최종"&amp;SUBSTITUTE(SUBSTITUTE(E$1,"standard",""),"|Float",""),ChapterTable!$1:$1,0),0)*ChapterTable!$P$17,
  IF(AND($A506=0,$B506=0),
    E507,
  IF($B506=0,
    VLOOKUP($A506,ChapterTable!$1:$1048576,MATCH("최종"&amp;SUBSTITUTE(SUBSTITUTE(E$1,"standard",""),"|Float",""),ChapterTable!$1:$1,0),0),
  IF($B506=1,
    IF($L506=FALSE,
      VLOOKUP($A506,ChapterTable!$1:$1048576,MATCH("최종"&amp;SUBSTITUTE(SUBSTITUTE(E$1,"standard",""),"|Float",""),ChapterTable!$1:$1,0),0),
      VLOOKUP($A506-ChapterTable!$P$11,ChapterTable!$1:$1048576,MATCH("최종"&amp;SUBSTITUTE(SUBSTITUTE(E$1,"standard",""),"|Float",""),ChapterTable!$1:$1,0),0)*ChapterTable!$P$14
    ),
  OFFSET(E506,-$B506+IF($L506,1,0),0)*IF($B506&gt;OFFSET($B506,1,0),ChapterTable!$R$17,1)*
    (VLOOKUP(SUBSTITUTE(SUBSTITUTE(E$1,"standard",""),"|Float","")&amp;IF(OR($L506=TRUE,$A506=0,MOD($A506,ChapterTable!$R$20)&lt;&gt;0),"","보스")&amp;"인게임누적곱배수",ChapterTable!$R:$S,2,0)^C506
    +VLOOKUP(SUBSTITUTE(SUBSTITUTE(E$1,"standard",""),"|Float","")&amp;IF(OR($L506=TRUE,$A506=0,MOD($A506,ChapterTable!$R$20)&lt;&gt;0),"","보스")&amp;"인게임누적합배수",ChapterTable!$R:$S,2,0)*C506)
  )
  )
  )
)</f>
        <v>8303.765625</v>
      </c>
      <c r="F506" s="1">
        <f ca="1">IF(AND($A506=0,$B506=1),
    VLOOKUP(1,ChapterTable!$1:$1048576,MATCH("최종"&amp;SUBSTITUTE(SUBSTITUTE(F$1,"standard",""),"|Float",""),ChapterTable!$1:$1,0),0)*ChapterTable!$P$17,
  IF(AND($A506=0,$B506=0),
    F507,
  IF($B506=0,
    VLOOKUP($A506,ChapterTable!$1:$1048576,MATCH("최종"&amp;SUBSTITUTE(SUBSTITUTE(F$1,"standard",""),"|Float",""),ChapterTable!$1:$1,0),0),
  IF($B506=1,
    IF($L506=FALSE,
      VLOOKUP($A506,ChapterTable!$1:$1048576,MATCH("최종"&amp;SUBSTITUTE(SUBSTITUTE(F$1,"standard",""),"|Float",""),ChapterTable!$1:$1,0),0),
      VLOOKUP($A506-ChapterTable!$P$11,ChapterTable!$1:$1048576,MATCH("최종"&amp;SUBSTITUTE(SUBSTITUTE(F$1,"standard",""),"|Float",""),ChapterTable!$1:$1,0),0)*ChapterTable!$P$14
    ),
  OFFSET(F506,-$B506+IF($L506,1,0),0)*
    (VLOOKUP(SUBSTITUTE(SUBSTITUTE(F$1,"standard",""),"|Float","")&amp;IF(OR($L506=TRUE,$A506=0,MOD($A506,ChapterTable!$R$20)&lt;&gt;0),"","보스")&amp;"인게임누적곱배수",ChapterTable!$R:$S,2,0)^D506
    +VLOOKUP(SUBSTITUTE(SUBSTITUTE(F$1,"standard",""),"|Float","")&amp;IF(OR($L506=TRUE,$A506=0,MOD($A506,ChapterTable!$R$20)&lt;&gt;0),"","보스")&amp;"인게임누적합배수",ChapterTable!$R:$S,2,0)*D506)
  )
  )
  )
)</f>
        <v>2883.251953125</v>
      </c>
      <c r="G506" t="s">
        <v>715</v>
      </c>
      <c r="J506" t="str">
        <f>IF(ISBLANK(I506),"",
IFERROR(VLOOKUP(I506,[1]StringTable!$1:$1048576,MATCH("kor|String",[1]StringTable!$1:$1,0),0),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58"/>
        <v>1</v>
      </c>
      <c r="AJ506">
        <f t="shared" si="56"/>
        <v>1</v>
      </c>
      <c r="AK506">
        <f t="shared" si="57"/>
        <v>1</v>
      </c>
      <c r="AL506">
        <v>0</v>
      </c>
    </row>
    <row r="507" spans="1:38" x14ac:dyDescent="0.3">
      <c r="A507">
        <v>11</v>
      </c>
      <c r="B507">
        <v>8</v>
      </c>
      <c r="C507">
        <f>IF(OR($L507=TRUE,$A507=0,MOD($A507,ChapterTable!$R$20)&lt;&gt;0),
MAX(0,INT(($B507+ChapterTable!$P$26+VLOOKUP(SUBSTITUTE(C$1,"성장단계","")&amp;"단계오프셋",ChapterTable!$R:$S,2,0))/ChapterTable!$P$23)),
MAX(0,INT(($B507+ChapterTable!$R$26+VLOOKUP(SUBSTITUTE(C$1,"성장단계","")&amp;"보스단계오프셋",ChapterTable!$R:$S,2,0))/ChapterTable!$R$23)))</f>
        <v>1</v>
      </c>
      <c r="D507">
        <f>IF(OR($L507=TRUE,$A507=0,MOD($A507,ChapterTable!$R$20)&lt;&gt;0),
MAX(0,INT(($B507+ChapterTable!$P$26+VLOOKUP(SUBSTITUTE(D$1,"성장단계","")&amp;"단계오프셋",ChapterTable!$R:$S,2,0))/ChapterTable!$P$23)),
MAX(0,INT(($B507+ChapterTable!$R$26+VLOOKUP(SUBSTITUTE(D$1,"성장단계","")&amp;"보스단계오프셋",ChapterTable!$R:$S,2,0))/ChapterTable!$R$23)))</f>
        <v>0</v>
      </c>
      <c r="E507" s="1">
        <f ca="1">IF(AND($A507=0,$B507=1),
    VLOOKUP(1,ChapterTable!$1:$1048576,MATCH("최종"&amp;SUBSTITUTE(SUBSTITUTE(E$1,"standard",""),"|Float",""),ChapterTable!$1:$1,0),0)*ChapterTable!$P$17,
  IF(AND($A507=0,$B507=0),
    E508,
  IF($B507=0,
    VLOOKUP($A507,ChapterTable!$1:$1048576,MATCH("최종"&amp;SUBSTITUTE(SUBSTITUTE(E$1,"standard",""),"|Float",""),ChapterTable!$1:$1,0),0),
  IF($B507=1,
    IF($L507=FALSE,
      VLOOKUP($A507,ChapterTable!$1:$1048576,MATCH("최종"&amp;SUBSTITUTE(SUBSTITUTE(E$1,"standard",""),"|Float",""),ChapterTable!$1:$1,0),0),
      VLOOKUP($A507-ChapterTable!$P$11,ChapterTable!$1:$1048576,MATCH("최종"&amp;SUBSTITUTE(SUBSTITUTE(E$1,"standard",""),"|Float",""),ChapterTable!$1:$1,0),0)*ChapterTable!$P$14
    ),
  OFFSET(E507,-$B507+IF($L507,1,0),0)*IF($B507&gt;OFFSET($B507,1,0),ChapterTable!$R$17,1)*
    (VLOOKUP(SUBSTITUTE(SUBSTITUTE(E$1,"standard",""),"|Float","")&amp;IF(OR($L507=TRUE,$A507=0,MOD($A507,ChapterTable!$R$20)&lt;&gt;0),"","보스")&amp;"인게임누적곱배수",ChapterTable!$R:$S,2,0)^C507
    +VLOOKUP(SUBSTITUTE(SUBSTITUTE(E$1,"standard",""),"|Float","")&amp;IF(OR($L507=TRUE,$A507=0,MOD($A507,ChapterTable!$R$20)&lt;&gt;0),"","보스")&amp;"인게임누적합배수",ChapterTable!$R:$S,2,0)*C507)
  )
  )
  )
)</f>
        <v>8303.765625</v>
      </c>
      <c r="F507" s="1">
        <f ca="1">IF(AND($A507=0,$B507=1),
    VLOOKUP(1,ChapterTable!$1:$1048576,MATCH("최종"&amp;SUBSTITUTE(SUBSTITUTE(F$1,"standard",""),"|Float",""),ChapterTable!$1:$1,0),0)*ChapterTable!$P$17,
  IF(AND($A507=0,$B507=0),
    F508,
  IF($B507=0,
    VLOOKUP($A507,ChapterTable!$1:$1048576,MATCH("최종"&amp;SUBSTITUTE(SUBSTITUTE(F$1,"standard",""),"|Float",""),ChapterTable!$1:$1,0),0),
  IF($B507=1,
    IF($L507=FALSE,
      VLOOKUP($A507,ChapterTable!$1:$1048576,MATCH("최종"&amp;SUBSTITUTE(SUBSTITUTE(F$1,"standard",""),"|Float",""),ChapterTable!$1:$1,0),0),
      VLOOKUP($A507-ChapterTable!$P$11,ChapterTable!$1:$1048576,MATCH("최종"&amp;SUBSTITUTE(SUBSTITUTE(F$1,"standard",""),"|Float",""),ChapterTable!$1:$1,0),0)*ChapterTable!$P$14
    ),
  OFFSET(F507,-$B507+IF($L507,1,0),0)*
    (VLOOKUP(SUBSTITUTE(SUBSTITUTE(F$1,"standard",""),"|Float","")&amp;IF(OR($L507=TRUE,$A507=0,MOD($A507,ChapterTable!$R$20)&lt;&gt;0),"","보스")&amp;"인게임누적곱배수",ChapterTable!$R:$S,2,0)^D507
    +VLOOKUP(SUBSTITUTE(SUBSTITUTE(F$1,"standard",""),"|Float","")&amp;IF(OR($L507=TRUE,$A507=0,MOD($A507,ChapterTable!$R$20)&lt;&gt;0),"","보스")&amp;"인게임누적합배수",ChapterTable!$R:$S,2,0)*D507)
  )
  )
  )
)</f>
        <v>2883.251953125</v>
      </c>
      <c r="G507" t="s">
        <v>715</v>
      </c>
      <c r="J507" t="str">
        <f>IF(ISBLANK(I507),"",
IFERROR(VLOOKUP(I507,[1]StringTable!$1:$1048576,MATCH("kor|String",[1]StringTable!$1:$1,0),0),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58"/>
        <v>1</v>
      </c>
      <c r="AJ507">
        <f t="shared" si="56"/>
        <v>1</v>
      </c>
      <c r="AK507">
        <f t="shared" si="57"/>
        <v>1</v>
      </c>
      <c r="AL507">
        <v>0</v>
      </c>
    </row>
    <row r="508" spans="1:38" x14ac:dyDescent="0.3">
      <c r="A508">
        <v>11</v>
      </c>
      <c r="B508">
        <v>9</v>
      </c>
      <c r="C508">
        <f>IF(OR($L508=TRUE,$A508=0,MOD($A508,ChapterTable!$R$20)&lt;&gt;0),
MAX(0,INT(($B508+ChapterTable!$P$26+VLOOKUP(SUBSTITUTE(C$1,"성장단계","")&amp;"단계오프셋",ChapterTable!$R:$S,2,0))/ChapterTable!$P$23)),
MAX(0,INT(($B508+ChapterTable!$R$26+VLOOKUP(SUBSTITUTE(C$1,"성장단계","")&amp;"보스단계오프셋",ChapterTable!$R:$S,2,0))/ChapterTable!$R$23)))</f>
        <v>1</v>
      </c>
      <c r="D508">
        <f>IF(OR($L508=TRUE,$A508=0,MOD($A508,ChapterTable!$R$20)&lt;&gt;0),
MAX(0,INT(($B508+ChapterTable!$P$26+VLOOKUP(SUBSTITUTE(D$1,"성장단계","")&amp;"단계오프셋",ChapterTable!$R:$S,2,0))/ChapterTable!$P$23)),
MAX(0,INT(($B508+ChapterTable!$R$26+VLOOKUP(SUBSTITUTE(D$1,"성장단계","")&amp;"보스단계오프셋",ChapterTable!$R:$S,2,0))/ChapterTable!$R$23)))</f>
        <v>0</v>
      </c>
      <c r="E508" s="1">
        <f ca="1">IF(AND($A508=0,$B508=1),
    VLOOKUP(1,ChapterTable!$1:$1048576,MATCH("최종"&amp;SUBSTITUTE(SUBSTITUTE(E$1,"standard",""),"|Float",""),ChapterTable!$1:$1,0),0)*ChapterTable!$P$17,
  IF(AND($A508=0,$B508=0),
    E509,
  IF($B508=0,
    VLOOKUP($A508,ChapterTable!$1:$1048576,MATCH("최종"&amp;SUBSTITUTE(SUBSTITUTE(E$1,"standard",""),"|Float",""),ChapterTable!$1:$1,0),0),
  IF($B508=1,
    IF($L508=FALSE,
      VLOOKUP($A508,ChapterTable!$1:$1048576,MATCH("최종"&amp;SUBSTITUTE(SUBSTITUTE(E$1,"standard",""),"|Float",""),ChapterTable!$1:$1,0),0),
      VLOOKUP($A508-ChapterTable!$P$11,ChapterTable!$1:$1048576,MATCH("최종"&amp;SUBSTITUTE(SUBSTITUTE(E$1,"standard",""),"|Float",""),ChapterTable!$1:$1,0),0)*ChapterTable!$P$14
    ),
  OFFSET(E508,-$B508+IF($L508,1,0),0)*IF($B508&gt;OFFSET($B508,1,0),ChapterTable!$R$17,1)*
    (VLOOKUP(SUBSTITUTE(SUBSTITUTE(E$1,"standard",""),"|Float","")&amp;IF(OR($L508=TRUE,$A508=0,MOD($A508,ChapterTable!$R$20)&lt;&gt;0),"","보스")&amp;"인게임누적곱배수",ChapterTable!$R:$S,2,0)^C508
    +VLOOKUP(SUBSTITUTE(SUBSTITUTE(E$1,"standard",""),"|Float","")&amp;IF(OR($L508=TRUE,$A508=0,MOD($A508,ChapterTable!$R$20)&lt;&gt;0),"","보스")&amp;"인게임누적합배수",ChapterTable!$R:$S,2,0)*C508)
  )
  )
  )
)</f>
        <v>8303.765625</v>
      </c>
      <c r="F508" s="1">
        <f ca="1">IF(AND($A508=0,$B508=1),
    VLOOKUP(1,ChapterTable!$1:$1048576,MATCH("최종"&amp;SUBSTITUTE(SUBSTITUTE(F$1,"standard",""),"|Float",""),ChapterTable!$1:$1,0),0)*ChapterTable!$P$17,
  IF(AND($A508=0,$B508=0),
    F509,
  IF($B508=0,
    VLOOKUP($A508,ChapterTable!$1:$1048576,MATCH("최종"&amp;SUBSTITUTE(SUBSTITUTE(F$1,"standard",""),"|Float",""),ChapterTable!$1:$1,0),0),
  IF($B508=1,
    IF($L508=FALSE,
      VLOOKUP($A508,ChapterTable!$1:$1048576,MATCH("최종"&amp;SUBSTITUTE(SUBSTITUTE(F$1,"standard",""),"|Float",""),ChapterTable!$1:$1,0),0),
      VLOOKUP($A508-ChapterTable!$P$11,ChapterTable!$1:$1048576,MATCH("최종"&amp;SUBSTITUTE(SUBSTITUTE(F$1,"standard",""),"|Float",""),ChapterTable!$1:$1,0),0)*ChapterTable!$P$14
    ),
  OFFSET(F508,-$B508+IF($L508,1,0),0)*
    (VLOOKUP(SUBSTITUTE(SUBSTITUTE(F$1,"standard",""),"|Float","")&amp;IF(OR($L508=TRUE,$A508=0,MOD($A508,ChapterTable!$R$20)&lt;&gt;0),"","보스")&amp;"인게임누적곱배수",ChapterTable!$R:$S,2,0)^D508
    +VLOOKUP(SUBSTITUTE(SUBSTITUTE(F$1,"standard",""),"|Float","")&amp;IF(OR($L508=TRUE,$A508=0,MOD($A508,ChapterTable!$R$20)&lt;&gt;0),"","보스")&amp;"인게임누적합배수",ChapterTable!$R:$S,2,0)*D508)
  )
  )
  )
)</f>
        <v>2883.251953125</v>
      </c>
      <c r="G508" t="s">
        <v>715</v>
      </c>
      <c r="J508" t="str">
        <f>IF(ISBLANK(I508),"",
IFERROR(VLOOKUP(I508,[1]StringTable!$1:$1048576,MATCH("kor|String",[1]StringTable!$1:$1,0),0),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58"/>
        <v>1</v>
      </c>
      <c r="AJ508">
        <f t="shared" si="56"/>
        <v>1</v>
      </c>
      <c r="AK508">
        <f t="shared" si="57"/>
        <v>1</v>
      </c>
      <c r="AL508">
        <v>0</v>
      </c>
    </row>
    <row r="509" spans="1:38" x14ac:dyDescent="0.3">
      <c r="A509">
        <v>11</v>
      </c>
      <c r="B509">
        <v>10</v>
      </c>
      <c r="C509">
        <f>IF(OR($L509=TRUE,$A509=0,MOD($A509,ChapterTable!$R$20)&lt;&gt;0),
MAX(0,INT(($B509+ChapterTable!$P$26+VLOOKUP(SUBSTITUTE(C$1,"성장단계","")&amp;"단계오프셋",ChapterTable!$R:$S,2,0))/ChapterTable!$P$23)),
MAX(0,INT(($B509+ChapterTable!$R$26+VLOOKUP(SUBSTITUTE(C$1,"성장단계","")&amp;"보스단계오프셋",ChapterTable!$R:$S,2,0))/ChapterTable!$R$23)))</f>
        <v>1</v>
      </c>
      <c r="D509">
        <f>IF(OR($L509=TRUE,$A509=0,MOD($A509,ChapterTable!$R$20)&lt;&gt;0),
MAX(0,INT(($B509+ChapterTable!$P$26+VLOOKUP(SUBSTITUTE(D$1,"성장단계","")&amp;"단계오프셋",ChapterTable!$R:$S,2,0))/ChapterTable!$P$23)),
MAX(0,INT(($B509+ChapterTable!$R$26+VLOOKUP(SUBSTITUTE(D$1,"성장단계","")&amp;"보스단계오프셋",ChapterTable!$R:$S,2,0))/ChapterTable!$R$23)))</f>
        <v>0</v>
      </c>
      <c r="E509" s="1">
        <f ca="1">IF(AND($A509=0,$B509=1),
    VLOOKUP(1,ChapterTable!$1:$1048576,MATCH("최종"&amp;SUBSTITUTE(SUBSTITUTE(E$1,"standard",""),"|Float",""),ChapterTable!$1:$1,0),0)*ChapterTable!$P$17,
  IF(AND($A509=0,$B509=0),
    E510,
  IF($B509=0,
    VLOOKUP($A509,ChapterTable!$1:$1048576,MATCH("최종"&amp;SUBSTITUTE(SUBSTITUTE(E$1,"standard",""),"|Float",""),ChapterTable!$1:$1,0),0),
  IF($B509=1,
    IF($L509=FALSE,
      VLOOKUP($A509,ChapterTable!$1:$1048576,MATCH("최종"&amp;SUBSTITUTE(SUBSTITUTE(E$1,"standard",""),"|Float",""),ChapterTable!$1:$1,0),0),
      VLOOKUP($A509-ChapterTable!$P$11,ChapterTable!$1:$1048576,MATCH("최종"&amp;SUBSTITUTE(SUBSTITUTE(E$1,"standard",""),"|Float",""),ChapterTable!$1:$1,0),0)*ChapterTable!$P$14
    ),
  OFFSET(E509,-$B509+IF($L509,1,0),0)*IF($B509&gt;OFFSET($B509,1,0),ChapterTable!$R$17,1)*
    (VLOOKUP(SUBSTITUTE(SUBSTITUTE(E$1,"standard",""),"|Float","")&amp;IF(OR($L509=TRUE,$A509=0,MOD($A509,ChapterTable!$R$20)&lt;&gt;0),"","보스")&amp;"인게임누적곱배수",ChapterTable!$R:$S,2,0)^C509
    +VLOOKUP(SUBSTITUTE(SUBSTITUTE(E$1,"standard",""),"|Float","")&amp;IF(OR($L509=TRUE,$A509=0,MOD($A509,ChapterTable!$R$20)&lt;&gt;0),"","보스")&amp;"인게임누적합배수",ChapterTable!$R:$S,2,0)*C509)
  )
  )
  )
)</f>
        <v>8303.765625</v>
      </c>
      <c r="F509" s="1">
        <f ca="1">IF(AND($A509=0,$B509=1),
    VLOOKUP(1,ChapterTable!$1:$1048576,MATCH("최종"&amp;SUBSTITUTE(SUBSTITUTE(F$1,"standard",""),"|Float",""),ChapterTable!$1:$1,0),0)*ChapterTable!$P$17,
  IF(AND($A509=0,$B509=0),
    F510,
  IF($B509=0,
    VLOOKUP($A509,ChapterTable!$1:$1048576,MATCH("최종"&amp;SUBSTITUTE(SUBSTITUTE(F$1,"standard",""),"|Float",""),ChapterTable!$1:$1,0),0),
  IF($B509=1,
    IF($L509=FALSE,
      VLOOKUP($A509,ChapterTable!$1:$1048576,MATCH("최종"&amp;SUBSTITUTE(SUBSTITUTE(F$1,"standard",""),"|Float",""),ChapterTable!$1:$1,0),0),
      VLOOKUP($A509-ChapterTable!$P$11,ChapterTable!$1:$1048576,MATCH("최종"&amp;SUBSTITUTE(SUBSTITUTE(F$1,"standard",""),"|Float",""),ChapterTable!$1:$1,0),0)*ChapterTable!$P$14
    ),
  OFFSET(F509,-$B509+IF($L509,1,0),0)*
    (VLOOKUP(SUBSTITUTE(SUBSTITUTE(F$1,"standard",""),"|Float","")&amp;IF(OR($L509=TRUE,$A509=0,MOD($A509,ChapterTable!$R$20)&lt;&gt;0),"","보스")&amp;"인게임누적곱배수",ChapterTable!$R:$S,2,0)^D509
    +VLOOKUP(SUBSTITUTE(SUBSTITUTE(F$1,"standard",""),"|Float","")&amp;IF(OR($L509=TRUE,$A509=0,MOD($A509,ChapterTable!$R$20)&lt;&gt;0),"","보스")&amp;"인게임누적합배수",ChapterTable!$R:$S,2,0)*D509)
  )
  )
  )
)</f>
        <v>2883.251953125</v>
      </c>
      <c r="G509" t="s">
        <v>715</v>
      </c>
      <c r="J509" t="str">
        <f>IF(ISBLANK(I509),"",
IFERROR(VLOOKUP(I509,[1]StringTable!$1:$1048576,MATCH("kor|String",[1]StringTable!$1:$1,0),0),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58"/>
        <v>1</v>
      </c>
      <c r="AJ509">
        <f t="shared" si="56"/>
        <v>1</v>
      </c>
      <c r="AK509">
        <f t="shared" si="57"/>
        <v>1</v>
      </c>
      <c r="AL509">
        <v>0</v>
      </c>
    </row>
    <row r="510" spans="1:38" x14ac:dyDescent="0.3">
      <c r="A510">
        <v>11</v>
      </c>
      <c r="B510">
        <v>11</v>
      </c>
      <c r="C510">
        <f>IF(OR($L510=TRUE,$A510=0,MOD($A510,ChapterTable!$R$20)&lt;&gt;0),
MAX(0,INT(($B510+ChapterTable!$P$26+VLOOKUP(SUBSTITUTE(C$1,"성장단계","")&amp;"단계오프셋",ChapterTable!$R:$S,2,0))/ChapterTable!$P$23)),
MAX(0,INT(($B510+ChapterTable!$R$26+VLOOKUP(SUBSTITUTE(C$1,"성장단계","")&amp;"보스단계오프셋",ChapterTable!$R:$S,2,0))/ChapterTable!$R$23)))</f>
        <v>1</v>
      </c>
      <c r="D510">
        <f>IF(OR($L510=TRUE,$A510=0,MOD($A510,ChapterTable!$R$20)&lt;&gt;0),
MAX(0,INT(($B510+ChapterTable!$P$26+VLOOKUP(SUBSTITUTE(D$1,"성장단계","")&amp;"단계오프셋",ChapterTable!$R:$S,2,0))/ChapterTable!$P$23)),
MAX(0,INT(($B510+ChapterTable!$R$26+VLOOKUP(SUBSTITUTE(D$1,"성장단계","")&amp;"보스단계오프셋",ChapterTable!$R:$S,2,0))/ChapterTable!$R$23)))</f>
        <v>1</v>
      </c>
      <c r="E510" s="1">
        <f ca="1">IF(AND($A510=0,$B510=1),
    VLOOKUP(1,ChapterTable!$1:$1048576,MATCH("최종"&amp;SUBSTITUTE(SUBSTITUTE(E$1,"standard",""),"|Float",""),ChapterTable!$1:$1,0),0)*ChapterTable!$P$17,
  IF(AND($A510=0,$B510=0),
    E511,
  IF($B510=0,
    VLOOKUP($A510,ChapterTable!$1:$1048576,MATCH("최종"&amp;SUBSTITUTE(SUBSTITUTE(E$1,"standard",""),"|Float",""),ChapterTable!$1:$1,0),0),
  IF($B510=1,
    IF($L510=FALSE,
      VLOOKUP($A510,ChapterTable!$1:$1048576,MATCH("최종"&amp;SUBSTITUTE(SUBSTITUTE(E$1,"standard",""),"|Float",""),ChapterTable!$1:$1,0),0),
      VLOOKUP($A510-ChapterTable!$P$11,ChapterTable!$1:$1048576,MATCH("최종"&amp;SUBSTITUTE(SUBSTITUTE(E$1,"standard",""),"|Float",""),ChapterTable!$1:$1,0),0)*ChapterTable!$P$14
    ),
  OFFSET(E510,-$B510+IF($L510,1,0),0)*IF($B510&gt;OFFSET($B510,1,0),ChapterTable!$R$17,1)*
    (VLOOKUP(SUBSTITUTE(SUBSTITUTE(E$1,"standard",""),"|Float","")&amp;IF(OR($L510=TRUE,$A510=0,MOD($A510,ChapterTable!$R$20)&lt;&gt;0),"","보스")&amp;"인게임누적곱배수",ChapterTable!$R:$S,2,0)^C510
    +VLOOKUP(SUBSTITUTE(SUBSTITUTE(E$1,"standard",""),"|Float","")&amp;IF(OR($L510=TRUE,$A510=0,MOD($A510,ChapterTable!$R$20)&lt;&gt;0),"","보스")&amp;"인게임누적합배수",ChapterTable!$R:$S,2,0)*C510)
  )
  )
  )
)</f>
        <v>8303.765625</v>
      </c>
      <c r="F510" s="1">
        <f ca="1">IF(AND($A510=0,$B510=1),
    VLOOKUP(1,ChapterTable!$1:$1048576,MATCH("최종"&amp;SUBSTITUTE(SUBSTITUTE(F$1,"standard",""),"|Float",""),ChapterTable!$1:$1,0),0)*ChapterTable!$P$17,
  IF(AND($A510=0,$B510=0),
    F511,
  IF($B510=0,
    VLOOKUP($A510,ChapterTable!$1:$1048576,MATCH("최종"&amp;SUBSTITUTE(SUBSTITUTE(F$1,"standard",""),"|Float",""),ChapterTable!$1:$1,0),0),
  IF($B510=1,
    IF($L510=FALSE,
      VLOOKUP($A510,ChapterTable!$1:$1048576,MATCH("최종"&amp;SUBSTITUTE(SUBSTITUTE(F$1,"standard",""),"|Float",""),ChapterTable!$1:$1,0),0),
      VLOOKUP($A510-ChapterTable!$P$11,ChapterTable!$1:$1048576,MATCH("최종"&amp;SUBSTITUTE(SUBSTITUTE(F$1,"standard",""),"|Float",""),ChapterTable!$1:$1,0),0)*ChapterTable!$P$14
    ),
  OFFSET(F510,-$B510+IF($L510,1,0),0)*
    (VLOOKUP(SUBSTITUTE(SUBSTITUTE(F$1,"standard",""),"|Float","")&amp;IF(OR($L510=TRUE,$A510=0,MOD($A510,ChapterTable!$R$20)&lt;&gt;0),"","보스")&amp;"인게임누적곱배수",ChapterTable!$R:$S,2,0)^D510
    +VLOOKUP(SUBSTITUTE(SUBSTITUTE(F$1,"standard",""),"|Float","")&amp;IF(OR($L510=TRUE,$A510=0,MOD($A510,ChapterTable!$R$20)&lt;&gt;0),"","보스")&amp;"인게임누적합배수",ChapterTable!$R:$S,2,0)*D510)
  )
  )
  )
)</f>
        <v>3099.495849609375</v>
      </c>
      <c r="G510" t="s">
        <v>715</v>
      </c>
      <c r="J510" t="str">
        <f>IF(ISBLANK(I510),"",
IFERROR(VLOOKUP(I510,[1]StringTable!$1:$1048576,MATCH("kor|String",[1]StringTable!$1:$1,0),0),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58"/>
        <v>0.5</v>
      </c>
      <c r="AJ510">
        <f t="shared" si="56"/>
        <v>0.54666666600000002</v>
      </c>
      <c r="AK510">
        <f t="shared" si="57"/>
        <v>1</v>
      </c>
      <c r="AL510">
        <v>0</v>
      </c>
    </row>
    <row r="511" spans="1:38" x14ac:dyDescent="0.3">
      <c r="A511">
        <v>11</v>
      </c>
      <c r="B511">
        <v>12</v>
      </c>
      <c r="C511">
        <f>IF(OR($L511=TRUE,$A511=0,MOD($A511,ChapterTable!$R$20)&lt;&gt;0),
MAX(0,INT(($B511+ChapterTable!$P$26+VLOOKUP(SUBSTITUTE(C$1,"성장단계","")&amp;"단계오프셋",ChapterTable!$R:$S,2,0))/ChapterTable!$P$23)),
MAX(0,INT(($B511+ChapterTable!$R$26+VLOOKUP(SUBSTITUTE(C$1,"성장단계","")&amp;"보스단계오프셋",ChapterTable!$R:$S,2,0))/ChapterTable!$R$23)))</f>
        <v>1</v>
      </c>
      <c r="D511">
        <f>IF(OR($L511=TRUE,$A511=0,MOD($A511,ChapterTable!$R$20)&lt;&gt;0),
MAX(0,INT(($B511+ChapterTable!$P$26+VLOOKUP(SUBSTITUTE(D$1,"성장단계","")&amp;"단계오프셋",ChapterTable!$R:$S,2,0))/ChapterTable!$P$23)),
MAX(0,INT(($B511+ChapterTable!$R$26+VLOOKUP(SUBSTITUTE(D$1,"성장단계","")&amp;"보스단계오프셋",ChapterTable!$R:$S,2,0))/ChapterTable!$R$23)))</f>
        <v>1</v>
      </c>
      <c r="E511" s="1">
        <f ca="1">IF(AND($A511=0,$B511=1),
    VLOOKUP(1,ChapterTable!$1:$1048576,MATCH("최종"&amp;SUBSTITUTE(SUBSTITUTE(E$1,"standard",""),"|Float",""),ChapterTable!$1:$1,0),0)*ChapterTable!$P$17,
  IF(AND($A511=0,$B511=0),
    E512,
  IF($B511=0,
    VLOOKUP($A511,ChapterTable!$1:$1048576,MATCH("최종"&amp;SUBSTITUTE(SUBSTITUTE(E$1,"standard",""),"|Float",""),ChapterTable!$1:$1,0),0),
  IF($B511=1,
    IF($L511=FALSE,
      VLOOKUP($A511,ChapterTable!$1:$1048576,MATCH("최종"&amp;SUBSTITUTE(SUBSTITUTE(E$1,"standard",""),"|Float",""),ChapterTable!$1:$1,0),0),
      VLOOKUP($A511-ChapterTable!$P$11,ChapterTable!$1:$1048576,MATCH("최종"&amp;SUBSTITUTE(SUBSTITUTE(E$1,"standard",""),"|Float",""),ChapterTable!$1:$1,0),0)*ChapterTable!$P$14
    ),
  OFFSET(E511,-$B511+IF($L511,1,0),0)*IF($B511&gt;OFFSET($B511,1,0),ChapterTable!$R$17,1)*
    (VLOOKUP(SUBSTITUTE(SUBSTITUTE(E$1,"standard",""),"|Float","")&amp;IF(OR($L511=TRUE,$A511=0,MOD($A511,ChapterTable!$R$20)&lt;&gt;0),"","보스")&amp;"인게임누적곱배수",ChapterTable!$R:$S,2,0)^C511
    +VLOOKUP(SUBSTITUTE(SUBSTITUTE(E$1,"standard",""),"|Float","")&amp;IF(OR($L511=TRUE,$A511=0,MOD($A511,ChapterTable!$R$20)&lt;&gt;0),"","보스")&amp;"인게임누적합배수",ChapterTable!$R:$S,2,0)*C511)
  )
  )
  )
)</f>
        <v>8303.765625</v>
      </c>
      <c r="F511" s="1">
        <f ca="1">IF(AND($A511=0,$B511=1),
    VLOOKUP(1,ChapterTable!$1:$1048576,MATCH("최종"&amp;SUBSTITUTE(SUBSTITUTE(F$1,"standard",""),"|Float",""),ChapterTable!$1:$1,0),0)*ChapterTable!$P$17,
  IF(AND($A511=0,$B511=0),
    F512,
  IF($B511=0,
    VLOOKUP($A511,ChapterTable!$1:$1048576,MATCH("최종"&amp;SUBSTITUTE(SUBSTITUTE(F$1,"standard",""),"|Float",""),ChapterTable!$1:$1,0),0),
  IF($B511=1,
    IF($L511=FALSE,
      VLOOKUP($A511,ChapterTable!$1:$1048576,MATCH("최종"&amp;SUBSTITUTE(SUBSTITUTE(F$1,"standard",""),"|Float",""),ChapterTable!$1:$1,0),0),
      VLOOKUP($A511-ChapterTable!$P$11,ChapterTable!$1:$1048576,MATCH("최종"&amp;SUBSTITUTE(SUBSTITUTE(F$1,"standard",""),"|Float",""),ChapterTable!$1:$1,0),0)*ChapterTable!$P$14
    ),
  OFFSET(F511,-$B511+IF($L511,1,0),0)*
    (VLOOKUP(SUBSTITUTE(SUBSTITUTE(F$1,"standard",""),"|Float","")&amp;IF(OR($L511=TRUE,$A511=0,MOD($A511,ChapterTable!$R$20)&lt;&gt;0),"","보스")&amp;"인게임누적곱배수",ChapterTable!$R:$S,2,0)^D511
    +VLOOKUP(SUBSTITUTE(SUBSTITUTE(F$1,"standard",""),"|Float","")&amp;IF(OR($L511=TRUE,$A511=0,MOD($A511,ChapterTable!$R$20)&lt;&gt;0),"","보스")&amp;"인게임누적합배수",ChapterTable!$R:$S,2,0)*D511)
  )
  )
  )
)</f>
        <v>3099.495849609375</v>
      </c>
      <c r="G511" t="s">
        <v>715</v>
      </c>
      <c r="J511" t="str">
        <f>IF(ISBLANK(I511),"",
IFERROR(VLOOKUP(I511,[1]StringTable!$1:$1048576,MATCH("kor|String",[1]StringTable!$1:$1,0),0),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58"/>
        <v>0.5</v>
      </c>
      <c r="AJ511">
        <f t="shared" si="56"/>
        <v>0.54666666600000002</v>
      </c>
      <c r="AK511">
        <f t="shared" si="57"/>
        <v>1</v>
      </c>
      <c r="AL511">
        <v>0</v>
      </c>
    </row>
    <row r="512" spans="1:38" x14ac:dyDescent="0.3">
      <c r="A512">
        <v>11</v>
      </c>
      <c r="B512">
        <v>13</v>
      </c>
      <c r="C512">
        <f>IF(OR($L512=TRUE,$A512=0,MOD($A512,ChapterTable!$R$20)&lt;&gt;0),
MAX(0,INT(($B512+ChapterTable!$P$26+VLOOKUP(SUBSTITUTE(C$1,"성장단계","")&amp;"단계오프셋",ChapterTable!$R:$S,2,0))/ChapterTable!$P$23)),
MAX(0,INT(($B512+ChapterTable!$R$26+VLOOKUP(SUBSTITUTE(C$1,"성장단계","")&amp;"보스단계오프셋",ChapterTable!$R:$S,2,0))/ChapterTable!$R$23)))</f>
        <v>1</v>
      </c>
      <c r="D512">
        <f>IF(OR($L512=TRUE,$A512=0,MOD($A512,ChapterTable!$R$20)&lt;&gt;0),
MAX(0,INT(($B512+ChapterTable!$P$26+VLOOKUP(SUBSTITUTE(D$1,"성장단계","")&amp;"단계오프셋",ChapterTable!$R:$S,2,0))/ChapterTable!$P$23)),
MAX(0,INT(($B512+ChapterTable!$R$26+VLOOKUP(SUBSTITUTE(D$1,"성장단계","")&amp;"보스단계오프셋",ChapterTable!$R:$S,2,0))/ChapterTable!$R$23)))</f>
        <v>1</v>
      </c>
      <c r="E512" s="1">
        <f ca="1">IF(AND($A512=0,$B512=1),
    VLOOKUP(1,ChapterTable!$1:$1048576,MATCH("최종"&amp;SUBSTITUTE(SUBSTITUTE(E$1,"standard",""),"|Float",""),ChapterTable!$1:$1,0),0)*ChapterTable!$P$17,
  IF(AND($A512=0,$B512=0),
    E513,
  IF($B512=0,
    VLOOKUP($A512,ChapterTable!$1:$1048576,MATCH("최종"&amp;SUBSTITUTE(SUBSTITUTE(E$1,"standard",""),"|Float",""),ChapterTable!$1:$1,0),0),
  IF($B512=1,
    IF($L512=FALSE,
      VLOOKUP($A512,ChapterTable!$1:$1048576,MATCH("최종"&amp;SUBSTITUTE(SUBSTITUTE(E$1,"standard",""),"|Float",""),ChapterTable!$1:$1,0),0),
      VLOOKUP($A512-ChapterTable!$P$11,ChapterTable!$1:$1048576,MATCH("최종"&amp;SUBSTITUTE(SUBSTITUTE(E$1,"standard",""),"|Float",""),ChapterTable!$1:$1,0),0)*ChapterTable!$P$14
    ),
  OFFSET(E512,-$B512+IF($L512,1,0),0)*IF($B512&gt;OFFSET($B512,1,0),ChapterTable!$R$17,1)*
    (VLOOKUP(SUBSTITUTE(SUBSTITUTE(E$1,"standard",""),"|Float","")&amp;IF(OR($L512=TRUE,$A512=0,MOD($A512,ChapterTable!$R$20)&lt;&gt;0),"","보스")&amp;"인게임누적곱배수",ChapterTable!$R:$S,2,0)^C512
    +VLOOKUP(SUBSTITUTE(SUBSTITUTE(E$1,"standard",""),"|Float","")&amp;IF(OR($L512=TRUE,$A512=0,MOD($A512,ChapterTable!$R$20)&lt;&gt;0),"","보스")&amp;"인게임누적합배수",ChapterTable!$R:$S,2,0)*C512)
  )
  )
  )
)</f>
        <v>8303.765625</v>
      </c>
      <c r="F512" s="1">
        <f ca="1">IF(AND($A512=0,$B512=1),
    VLOOKUP(1,ChapterTable!$1:$1048576,MATCH("최종"&amp;SUBSTITUTE(SUBSTITUTE(F$1,"standard",""),"|Float",""),ChapterTable!$1:$1,0),0)*ChapterTable!$P$17,
  IF(AND($A512=0,$B512=0),
    F513,
  IF($B512=0,
    VLOOKUP($A512,ChapterTable!$1:$1048576,MATCH("최종"&amp;SUBSTITUTE(SUBSTITUTE(F$1,"standard",""),"|Float",""),ChapterTable!$1:$1,0),0),
  IF($B512=1,
    IF($L512=FALSE,
      VLOOKUP($A512,ChapterTable!$1:$1048576,MATCH("최종"&amp;SUBSTITUTE(SUBSTITUTE(F$1,"standard",""),"|Float",""),ChapterTable!$1:$1,0),0),
      VLOOKUP($A512-ChapterTable!$P$11,ChapterTable!$1:$1048576,MATCH("최종"&amp;SUBSTITUTE(SUBSTITUTE(F$1,"standard",""),"|Float",""),ChapterTable!$1:$1,0),0)*ChapterTable!$P$14
    ),
  OFFSET(F512,-$B512+IF($L512,1,0),0)*
    (VLOOKUP(SUBSTITUTE(SUBSTITUTE(F$1,"standard",""),"|Float","")&amp;IF(OR($L512=TRUE,$A512=0,MOD($A512,ChapterTable!$R$20)&lt;&gt;0),"","보스")&amp;"인게임누적곱배수",ChapterTable!$R:$S,2,0)^D512
    +VLOOKUP(SUBSTITUTE(SUBSTITUTE(F$1,"standard",""),"|Float","")&amp;IF(OR($L512=TRUE,$A512=0,MOD($A512,ChapterTable!$R$20)&lt;&gt;0),"","보스")&amp;"인게임누적합배수",ChapterTable!$R:$S,2,0)*D512)
  )
  )
  )
)</f>
        <v>3099.495849609375</v>
      </c>
      <c r="G512" t="s">
        <v>715</v>
      </c>
      <c r="J512" t="str">
        <f>IF(ISBLANK(I512),"",
IFERROR(VLOOKUP(I512,[1]StringTable!$1:$1048576,MATCH("kor|String",[1]StringTable!$1:$1,0),0),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58"/>
        <v>0.5</v>
      </c>
      <c r="AJ512">
        <f t="shared" si="56"/>
        <v>0.54666666600000002</v>
      </c>
      <c r="AK512">
        <f t="shared" si="57"/>
        <v>1</v>
      </c>
      <c r="AL512">
        <v>0</v>
      </c>
    </row>
    <row r="513" spans="1:38" x14ac:dyDescent="0.3">
      <c r="A513">
        <v>11</v>
      </c>
      <c r="B513">
        <v>14</v>
      </c>
      <c r="C513">
        <f>IF(OR($L513=TRUE,$A513=0,MOD($A513,ChapterTable!$R$20)&lt;&gt;0),
MAX(0,INT(($B513+ChapterTable!$P$26+VLOOKUP(SUBSTITUTE(C$1,"성장단계","")&amp;"단계오프셋",ChapterTable!$R:$S,2,0))/ChapterTable!$P$23)),
MAX(0,INT(($B513+ChapterTable!$R$26+VLOOKUP(SUBSTITUTE(C$1,"성장단계","")&amp;"보스단계오프셋",ChapterTable!$R:$S,2,0))/ChapterTable!$R$23)))</f>
        <v>1</v>
      </c>
      <c r="D513">
        <f>IF(OR($L513=TRUE,$A513=0,MOD($A513,ChapterTable!$R$20)&lt;&gt;0),
MAX(0,INT(($B513+ChapterTable!$P$26+VLOOKUP(SUBSTITUTE(D$1,"성장단계","")&amp;"단계오프셋",ChapterTable!$R:$S,2,0))/ChapterTable!$P$23)),
MAX(0,INT(($B513+ChapterTable!$R$26+VLOOKUP(SUBSTITUTE(D$1,"성장단계","")&amp;"보스단계오프셋",ChapterTable!$R:$S,2,0))/ChapterTable!$R$23)))</f>
        <v>1</v>
      </c>
      <c r="E513" s="1">
        <f ca="1">IF(AND($A513=0,$B513=1),
    VLOOKUP(1,ChapterTable!$1:$1048576,MATCH("최종"&amp;SUBSTITUTE(SUBSTITUTE(E$1,"standard",""),"|Float",""),ChapterTable!$1:$1,0),0)*ChapterTable!$P$17,
  IF(AND($A513=0,$B513=0),
    E514,
  IF($B513=0,
    VLOOKUP($A513,ChapterTable!$1:$1048576,MATCH("최종"&amp;SUBSTITUTE(SUBSTITUTE(E$1,"standard",""),"|Float",""),ChapterTable!$1:$1,0),0),
  IF($B513=1,
    IF($L513=FALSE,
      VLOOKUP($A513,ChapterTable!$1:$1048576,MATCH("최종"&amp;SUBSTITUTE(SUBSTITUTE(E$1,"standard",""),"|Float",""),ChapterTable!$1:$1,0),0),
      VLOOKUP($A513-ChapterTable!$P$11,ChapterTable!$1:$1048576,MATCH("최종"&amp;SUBSTITUTE(SUBSTITUTE(E$1,"standard",""),"|Float",""),ChapterTable!$1:$1,0),0)*ChapterTable!$P$14
    ),
  OFFSET(E513,-$B513+IF($L513,1,0),0)*IF($B513&gt;OFFSET($B513,1,0),ChapterTable!$R$17,1)*
    (VLOOKUP(SUBSTITUTE(SUBSTITUTE(E$1,"standard",""),"|Float","")&amp;IF(OR($L513=TRUE,$A513=0,MOD($A513,ChapterTable!$R$20)&lt;&gt;0),"","보스")&amp;"인게임누적곱배수",ChapterTable!$R:$S,2,0)^C513
    +VLOOKUP(SUBSTITUTE(SUBSTITUTE(E$1,"standard",""),"|Float","")&amp;IF(OR($L513=TRUE,$A513=0,MOD($A513,ChapterTable!$R$20)&lt;&gt;0),"","보스")&amp;"인게임누적합배수",ChapterTable!$R:$S,2,0)*C513)
  )
  )
  )
)</f>
        <v>8303.765625</v>
      </c>
      <c r="F513" s="1">
        <f ca="1">IF(AND($A513=0,$B513=1),
    VLOOKUP(1,ChapterTable!$1:$1048576,MATCH("최종"&amp;SUBSTITUTE(SUBSTITUTE(F$1,"standard",""),"|Float",""),ChapterTable!$1:$1,0),0)*ChapterTable!$P$17,
  IF(AND($A513=0,$B513=0),
    F514,
  IF($B513=0,
    VLOOKUP($A513,ChapterTable!$1:$1048576,MATCH("최종"&amp;SUBSTITUTE(SUBSTITUTE(F$1,"standard",""),"|Float",""),ChapterTable!$1:$1,0),0),
  IF($B513=1,
    IF($L513=FALSE,
      VLOOKUP($A513,ChapterTable!$1:$1048576,MATCH("최종"&amp;SUBSTITUTE(SUBSTITUTE(F$1,"standard",""),"|Float",""),ChapterTable!$1:$1,0),0),
      VLOOKUP($A513-ChapterTable!$P$11,ChapterTable!$1:$1048576,MATCH("최종"&amp;SUBSTITUTE(SUBSTITUTE(F$1,"standard",""),"|Float",""),ChapterTable!$1:$1,0),0)*ChapterTable!$P$14
    ),
  OFFSET(F513,-$B513+IF($L513,1,0),0)*
    (VLOOKUP(SUBSTITUTE(SUBSTITUTE(F$1,"standard",""),"|Float","")&amp;IF(OR($L513=TRUE,$A513=0,MOD($A513,ChapterTable!$R$20)&lt;&gt;0),"","보스")&amp;"인게임누적곱배수",ChapterTable!$R:$S,2,0)^D513
    +VLOOKUP(SUBSTITUTE(SUBSTITUTE(F$1,"standard",""),"|Float","")&amp;IF(OR($L513=TRUE,$A513=0,MOD($A513,ChapterTable!$R$20)&lt;&gt;0),"","보스")&amp;"인게임누적합배수",ChapterTable!$R:$S,2,0)*D513)
  )
  )
  )
)</f>
        <v>3099.495849609375</v>
      </c>
      <c r="G513" t="s">
        <v>715</v>
      </c>
      <c r="J513" t="str">
        <f>IF(ISBLANK(I513),"",
IFERROR(VLOOKUP(I513,[1]StringTable!$1:$1048576,MATCH("kor|String",[1]StringTable!$1:$1,0),0),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58"/>
        <v>0.5</v>
      </c>
      <c r="AJ513">
        <f t="shared" si="56"/>
        <v>0.54666666600000002</v>
      </c>
      <c r="AK513">
        <f t="shared" si="57"/>
        <v>1</v>
      </c>
      <c r="AL513">
        <v>0</v>
      </c>
    </row>
    <row r="514" spans="1:38" x14ac:dyDescent="0.3">
      <c r="A514">
        <v>11</v>
      </c>
      <c r="B514">
        <v>15</v>
      </c>
      <c r="C514">
        <f>IF(OR($L514=TRUE,$A514=0,MOD($A514,ChapterTable!$R$20)&lt;&gt;0),
MAX(0,INT(($B514+ChapterTable!$P$26+VLOOKUP(SUBSTITUTE(C$1,"성장단계","")&amp;"단계오프셋",ChapterTable!$R:$S,2,0))/ChapterTable!$P$23)),
MAX(0,INT(($B514+ChapterTable!$R$26+VLOOKUP(SUBSTITUTE(C$1,"성장단계","")&amp;"보스단계오프셋",ChapterTable!$R:$S,2,0))/ChapterTable!$R$23)))</f>
        <v>1</v>
      </c>
      <c r="D514">
        <f>IF(OR($L514=TRUE,$A514=0,MOD($A514,ChapterTable!$R$20)&lt;&gt;0),
MAX(0,INT(($B514+ChapterTable!$P$26+VLOOKUP(SUBSTITUTE(D$1,"성장단계","")&amp;"단계오프셋",ChapterTable!$R:$S,2,0))/ChapterTable!$P$23)),
MAX(0,INT(($B514+ChapterTable!$R$26+VLOOKUP(SUBSTITUTE(D$1,"성장단계","")&amp;"보스단계오프셋",ChapterTable!$R:$S,2,0))/ChapterTable!$R$23)))</f>
        <v>1</v>
      </c>
      <c r="E514" s="1">
        <f ca="1">IF(AND($A514=0,$B514=1),
    VLOOKUP(1,ChapterTable!$1:$1048576,MATCH("최종"&amp;SUBSTITUTE(SUBSTITUTE(E$1,"standard",""),"|Float",""),ChapterTable!$1:$1,0),0)*ChapterTable!$P$17,
  IF(AND($A514=0,$B514=0),
    E515,
  IF($B514=0,
    VLOOKUP($A514,ChapterTable!$1:$1048576,MATCH("최종"&amp;SUBSTITUTE(SUBSTITUTE(E$1,"standard",""),"|Float",""),ChapterTable!$1:$1,0),0),
  IF($B514=1,
    IF($L514=FALSE,
      VLOOKUP($A514,ChapterTable!$1:$1048576,MATCH("최종"&amp;SUBSTITUTE(SUBSTITUTE(E$1,"standard",""),"|Float",""),ChapterTable!$1:$1,0),0),
      VLOOKUP($A514-ChapterTable!$P$11,ChapterTable!$1:$1048576,MATCH("최종"&amp;SUBSTITUTE(SUBSTITUTE(E$1,"standard",""),"|Float",""),ChapterTable!$1:$1,0),0)*ChapterTable!$P$14
    ),
  OFFSET(E514,-$B514+IF($L514,1,0),0)*IF($B514&gt;OFFSET($B514,1,0),ChapterTable!$R$17,1)*
    (VLOOKUP(SUBSTITUTE(SUBSTITUTE(E$1,"standard",""),"|Float","")&amp;IF(OR($L514=TRUE,$A514=0,MOD($A514,ChapterTable!$R$20)&lt;&gt;0),"","보스")&amp;"인게임누적곱배수",ChapterTable!$R:$S,2,0)^C514
    +VLOOKUP(SUBSTITUTE(SUBSTITUTE(E$1,"standard",""),"|Float","")&amp;IF(OR($L514=TRUE,$A514=0,MOD($A514,ChapterTable!$R$20)&lt;&gt;0),"","보스")&amp;"인게임누적합배수",ChapterTable!$R:$S,2,0)*C514)
  )
  )
  )
)</f>
        <v>8303.765625</v>
      </c>
      <c r="F514" s="1">
        <f ca="1">IF(AND($A514=0,$B514=1),
    VLOOKUP(1,ChapterTable!$1:$1048576,MATCH("최종"&amp;SUBSTITUTE(SUBSTITUTE(F$1,"standard",""),"|Float",""),ChapterTable!$1:$1,0),0)*ChapterTable!$P$17,
  IF(AND($A514=0,$B514=0),
    F515,
  IF($B514=0,
    VLOOKUP($A514,ChapterTable!$1:$1048576,MATCH("최종"&amp;SUBSTITUTE(SUBSTITUTE(F$1,"standard",""),"|Float",""),ChapterTable!$1:$1,0),0),
  IF($B514=1,
    IF($L514=FALSE,
      VLOOKUP($A514,ChapterTable!$1:$1048576,MATCH("최종"&amp;SUBSTITUTE(SUBSTITUTE(F$1,"standard",""),"|Float",""),ChapterTable!$1:$1,0),0),
      VLOOKUP($A514-ChapterTable!$P$11,ChapterTable!$1:$1048576,MATCH("최종"&amp;SUBSTITUTE(SUBSTITUTE(F$1,"standard",""),"|Float",""),ChapterTable!$1:$1,0),0)*ChapterTable!$P$14
    ),
  OFFSET(F514,-$B514+IF($L514,1,0),0)*
    (VLOOKUP(SUBSTITUTE(SUBSTITUTE(F$1,"standard",""),"|Float","")&amp;IF(OR($L514=TRUE,$A514=0,MOD($A514,ChapterTable!$R$20)&lt;&gt;0),"","보스")&amp;"인게임누적곱배수",ChapterTable!$R:$S,2,0)^D514
    +VLOOKUP(SUBSTITUTE(SUBSTITUTE(F$1,"standard",""),"|Float","")&amp;IF(OR($L514=TRUE,$A514=0,MOD($A514,ChapterTable!$R$20)&lt;&gt;0),"","보스")&amp;"인게임누적합배수",ChapterTable!$R:$S,2,0)*D514)
  )
  )
  )
)</f>
        <v>3099.495849609375</v>
      </c>
      <c r="G514" t="s">
        <v>715</v>
      </c>
      <c r="J514" t="str">
        <f>IF(ISBLANK(I514),"",
IFERROR(VLOOKUP(I514,[1]StringTable!$1:$1048576,MATCH("kor|String",[1]StringTable!$1:$1,0),0),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58"/>
        <v>0.5</v>
      </c>
      <c r="AJ514">
        <f t="shared" si="56"/>
        <v>0.54666666600000002</v>
      </c>
      <c r="AK514">
        <f t="shared" si="57"/>
        <v>1</v>
      </c>
      <c r="AL514">
        <v>0</v>
      </c>
    </row>
    <row r="515" spans="1:38" x14ac:dyDescent="0.3">
      <c r="A515">
        <v>11</v>
      </c>
      <c r="B515">
        <v>16</v>
      </c>
      <c r="C515">
        <f>IF(OR($L515=TRUE,$A515=0,MOD($A515,ChapterTable!$R$20)&lt;&gt;0),
MAX(0,INT(($B515+ChapterTable!$P$26+VLOOKUP(SUBSTITUTE(C$1,"성장단계","")&amp;"단계오프셋",ChapterTable!$R:$S,2,0))/ChapterTable!$P$23)),
MAX(0,INT(($B515+ChapterTable!$R$26+VLOOKUP(SUBSTITUTE(C$1,"성장단계","")&amp;"보스단계오프셋",ChapterTable!$R:$S,2,0))/ChapterTable!$R$23)))</f>
        <v>2</v>
      </c>
      <c r="D515">
        <f>IF(OR($L515=TRUE,$A515=0,MOD($A515,ChapterTable!$R$20)&lt;&gt;0),
MAX(0,INT(($B515+ChapterTable!$P$26+VLOOKUP(SUBSTITUTE(D$1,"성장단계","")&amp;"단계오프셋",ChapterTable!$R:$S,2,0))/ChapterTable!$P$23)),
MAX(0,INT(($B515+ChapterTable!$R$26+VLOOKUP(SUBSTITUTE(D$1,"성장단계","")&amp;"보스단계오프셋",ChapterTable!$R:$S,2,0))/ChapterTable!$R$23)))</f>
        <v>1</v>
      </c>
      <c r="E515" s="1">
        <f ca="1">IF(AND($A515=0,$B515=1),
    VLOOKUP(1,ChapterTable!$1:$1048576,MATCH("최종"&amp;SUBSTITUTE(SUBSTITUTE(E$1,"standard",""),"|Float",""),ChapterTable!$1:$1,0),0)*ChapterTable!$P$17,
  IF(AND($A515=0,$B515=0),
    E516,
  IF($B515=0,
    VLOOKUP($A515,ChapterTable!$1:$1048576,MATCH("최종"&amp;SUBSTITUTE(SUBSTITUTE(E$1,"standard",""),"|Float",""),ChapterTable!$1:$1,0),0),
  IF($B515=1,
    IF($L515=FALSE,
      VLOOKUP($A515,ChapterTable!$1:$1048576,MATCH("최종"&amp;SUBSTITUTE(SUBSTITUTE(E$1,"standard",""),"|Float",""),ChapterTable!$1:$1,0),0),
      VLOOKUP($A515-ChapterTable!$P$11,ChapterTable!$1:$1048576,MATCH("최종"&amp;SUBSTITUTE(SUBSTITUTE(E$1,"standard",""),"|Float",""),ChapterTable!$1:$1,0),0)*ChapterTable!$P$14
    ),
  OFFSET(E515,-$B515+IF($L515,1,0),0)*IF($B515&gt;OFFSET($B515,1,0),ChapterTable!$R$17,1)*
    (VLOOKUP(SUBSTITUTE(SUBSTITUTE(E$1,"standard",""),"|Float","")&amp;IF(OR($L515=TRUE,$A515=0,MOD($A515,ChapterTable!$R$20)&lt;&gt;0),"","보스")&amp;"인게임누적곱배수",ChapterTable!$R:$S,2,0)^C515
    +VLOOKUP(SUBSTITUTE(SUBSTITUTE(E$1,"standard",""),"|Float","")&amp;IF(OR($L515=TRUE,$A515=0,MOD($A515,ChapterTable!$R$20)&lt;&gt;0),"","보스")&amp;"인게임누적합배수",ChapterTable!$R:$S,2,0)*C515)
  )
  )
  )
)</f>
        <v>9687.7265625</v>
      </c>
      <c r="F515" s="1">
        <f ca="1">IF(AND($A515=0,$B515=1),
    VLOOKUP(1,ChapterTable!$1:$1048576,MATCH("최종"&amp;SUBSTITUTE(SUBSTITUTE(F$1,"standard",""),"|Float",""),ChapterTable!$1:$1,0),0)*ChapterTable!$P$17,
  IF(AND($A515=0,$B515=0),
    F516,
  IF($B515=0,
    VLOOKUP($A515,ChapterTable!$1:$1048576,MATCH("최종"&amp;SUBSTITUTE(SUBSTITUTE(F$1,"standard",""),"|Float",""),ChapterTable!$1:$1,0),0),
  IF($B515=1,
    IF($L515=FALSE,
      VLOOKUP($A515,ChapterTable!$1:$1048576,MATCH("최종"&amp;SUBSTITUTE(SUBSTITUTE(F$1,"standard",""),"|Float",""),ChapterTable!$1:$1,0),0),
      VLOOKUP($A515-ChapterTable!$P$11,ChapterTable!$1:$1048576,MATCH("최종"&amp;SUBSTITUTE(SUBSTITUTE(F$1,"standard",""),"|Float",""),ChapterTable!$1:$1,0),0)*ChapterTable!$P$14
    ),
  OFFSET(F515,-$B515+IF($L515,1,0),0)*
    (VLOOKUP(SUBSTITUTE(SUBSTITUTE(F$1,"standard",""),"|Float","")&amp;IF(OR($L515=TRUE,$A515=0,MOD($A515,ChapterTable!$R$20)&lt;&gt;0),"","보스")&amp;"인게임누적곱배수",ChapterTable!$R:$S,2,0)^D515
    +VLOOKUP(SUBSTITUTE(SUBSTITUTE(F$1,"standard",""),"|Float","")&amp;IF(OR($L515=TRUE,$A515=0,MOD($A515,ChapterTable!$R$20)&lt;&gt;0),"","보스")&amp;"인게임누적합배수",ChapterTable!$R:$S,2,0)*D515)
  )
  )
  )
)</f>
        <v>3099.495849609375</v>
      </c>
      <c r="G515" t="s">
        <v>715</v>
      </c>
      <c r="J515" t="str">
        <f>IF(ISBLANK(I515),"",
IFERROR(VLOOKUP(I515,[1]StringTable!$1:$1048576,MATCH("kor|String",[1]StringTable!$1:$1,0),0),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c r="AL515">
        <v>0</v>
      </c>
    </row>
    <row r="516" spans="1:38" x14ac:dyDescent="0.3">
      <c r="A516">
        <v>11</v>
      </c>
      <c r="B516">
        <v>17</v>
      </c>
      <c r="C516">
        <f>IF(OR($L516=TRUE,$A516=0,MOD($A516,ChapterTable!$R$20)&lt;&gt;0),
MAX(0,INT(($B516+ChapterTable!$P$26+VLOOKUP(SUBSTITUTE(C$1,"성장단계","")&amp;"단계오프셋",ChapterTable!$R:$S,2,0))/ChapterTable!$P$23)),
MAX(0,INT(($B516+ChapterTable!$R$26+VLOOKUP(SUBSTITUTE(C$1,"성장단계","")&amp;"보스단계오프셋",ChapterTable!$R:$S,2,0))/ChapterTable!$R$23)))</f>
        <v>2</v>
      </c>
      <c r="D516">
        <f>IF(OR($L516=TRUE,$A516=0,MOD($A516,ChapterTable!$R$20)&lt;&gt;0),
MAX(0,INT(($B516+ChapterTable!$P$26+VLOOKUP(SUBSTITUTE(D$1,"성장단계","")&amp;"단계오프셋",ChapterTable!$R:$S,2,0))/ChapterTable!$P$23)),
MAX(0,INT(($B516+ChapterTable!$R$26+VLOOKUP(SUBSTITUTE(D$1,"성장단계","")&amp;"보스단계오프셋",ChapterTable!$R:$S,2,0))/ChapterTable!$R$23)))</f>
        <v>1</v>
      </c>
      <c r="E516" s="1">
        <f ca="1">IF(AND($A516=0,$B516=1),
    VLOOKUP(1,ChapterTable!$1:$1048576,MATCH("최종"&amp;SUBSTITUTE(SUBSTITUTE(E$1,"standard",""),"|Float",""),ChapterTable!$1:$1,0),0)*ChapterTable!$P$17,
  IF(AND($A516=0,$B516=0),
    E517,
  IF($B516=0,
    VLOOKUP($A516,ChapterTable!$1:$1048576,MATCH("최종"&amp;SUBSTITUTE(SUBSTITUTE(E$1,"standard",""),"|Float",""),ChapterTable!$1:$1,0),0),
  IF($B516=1,
    IF($L516=FALSE,
      VLOOKUP($A516,ChapterTable!$1:$1048576,MATCH("최종"&amp;SUBSTITUTE(SUBSTITUTE(E$1,"standard",""),"|Float",""),ChapterTable!$1:$1,0),0),
      VLOOKUP($A516-ChapterTable!$P$11,ChapterTable!$1:$1048576,MATCH("최종"&amp;SUBSTITUTE(SUBSTITUTE(E$1,"standard",""),"|Float",""),ChapterTable!$1:$1,0),0)*ChapterTable!$P$14
    ),
  OFFSET(E516,-$B516+IF($L516,1,0),0)*IF($B516&gt;OFFSET($B516,1,0),ChapterTable!$R$17,1)*
    (VLOOKUP(SUBSTITUTE(SUBSTITUTE(E$1,"standard",""),"|Float","")&amp;IF(OR($L516=TRUE,$A516=0,MOD($A516,ChapterTable!$R$20)&lt;&gt;0),"","보스")&amp;"인게임누적곱배수",ChapterTable!$R:$S,2,0)^C516
    +VLOOKUP(SUBSTITUTE(SUBSTITUTE(E$1,"standard",""),"|Float","")&amp;IF(OR($L516=TRUE,$A516=0,MOD($A516,ChapterTable!$R$20)&lt;&gt;0),"","보스")&amp;"인게임누적합배수",ChapterTable!$R:$S,2,0)*C516)
  )
  )
  )
)</f>
        <v>9687.7265625</v>
      </c>
      <c r="F516" s="1">
        <f ca="1">IF(AND($A516=0,$B516=1),
    VLOOKUP(1,ChapterTable!$1:$1048576,MATCH("최종"&amp;SUBSTITUTE(SUBSTITUTE(F$1,"standard",""),"|Float",""),ChapterTable!$1:$1,0),0)*ChapterTable!$P$17,
  IF(AND($A516=0,$B516=0),
    F517,
  IF($B516=0,
    VLOOKUP($A516,ChapterTable!$1:$1048576,MATCH("최종"&amp;SUBSTITUTE(SUBSTITUTE(F$1,"standard",""),"|Float",""),ChapterTable!$1:$1,0),0),
  IF($B516=1,
    IF($L516=FALSE,
      VLOOKUP($A516,ChapterTable!$1:$1048576,MATCH("최종"&amp;SUBSTITUTE(SUBSTITUTE(F$1,"standard",""),"|Float",""),ChapterTable!$1:$1,0),0),
      VLOOKUP($A516-ChapterTable!$P$11,ChapterTable!$1:$1048576,MATCH("최종"&amp;SUBSTITUTE(SUBSTITUTE(F$1,"standard",""),"|Float",""),ChapterTable!$1:$1,0),0)*ChapterTable!$P$14
    ),
  OFFSET(F516,-$B516+IF($L516,1,0),0)*
    (VLOOKUP(SUBSTITUTE(SUBSTITUTE(F$1,"standard",""),"|Float","")&amp;IF(OR($L516=TRUE,$A516=0,MOD($A516,ChapterTable!$R$20)&lt;&gt;0),"","보스")&amp;"인게임누적곱배수",ChapterTable!$R:$S,2,0)^D516
    +VLOOKUP(SUBSTITUTE(SUBSTITUTE(F$1,"standard",""),"|Float","")&amp;IF(OR($L516=TRUE,$A516=0,MOD($A516,ChapterTable!$R$20)&lt;&gt;0),"","보스")&amp;"인게임누적합배수",ChapterTable!$R:$S,2,0)*D516)
  )
  )
  )
)</f>
        <v>3099.495849609375</v>
      </c>
      <c r="G516" t="s">
        <v>715</v>
      </c>
      <c r="J516" t="str">
        <f>IF(ISBLANK(I516),"",
IFERROR(VLOOKUP(I516,[1]StringTable!$1:$1048576,MATCH("kor|String",[1]StringTable!$1:$1,0),0),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65">IF(B516=0,0,1/(INT((B516-1)/10)+1))</f>
        <v>0.5</v>
      </c>
      <c r="AJ516">
        <f t="shared" si="63"/>
        <v>0.54666666600000002</v>
      </c>
      <c r="AK516">
        <f t="shared" si="64"/>
        <v>1</v>
      </c>
      <c r="AL516">
        <v>0</v>
      </c>
    </row>
    <row r="517" spans="1:38" x14ac:dyDescent="0.3">
      <c r="A517">
        <v>11</v>
      </c>
      <c r="B517">
        <v>18</v>
      </c>
      <c r="C517">
        <f>IF(OR($L517=TRUE,$A517=0,MOD($A517,ChapterTable!$R$20)&lt;&gt;0),
MAX(0,INT(($B517+ChapterTable!$P$26+VLOOKUP(SUBSTITUTE(C$1,"성장단계","")&amp;"단계오프셋",ChapterTable!$R:$S,2,0))/ChapterTable!$P$23)),
MAX(0,INT(($B517+ChapterTable!$R$26+VLOOKUP(SUBSTITUTE(C$1,"성장단계","")&amp;"보스단계오프셋",ChapterTable!$R:$S,2,0))/ChapterTable!$R$23)))</f>
        <v>2</v>
      </c>
      <c r="D517">
        <f>IF(OR($L517=TRUE,$A517=0,MOD($A517,ChapterTable!$R$20)&lt;&gt;0),
MAX(0,INT(($B517+ChapterTable!$P$26+VLOOKUP(SUBSTITUTE(D$1,"성장단계","")&amp;"단계오프셋",ChapterTable!$R:$S,2,0))/ChapterTable!$P$23)),
MAX(0,INT(($B517+ChapterTable!$R$26+VLOOKUP(SUBSTITUTE(D$1,"성장단계","")&amp;"보스단계오프셋",ChapterTable!$R:$S,2,0))/ChapterTable!$R$23)))</f>
        <v>1</v>
      </c>
      <c r="E517" s="1">
        <f ca="1">IF(AND($A517=0,$B517=1),
    VLOOKUP(1,ChapterTable!$1:$1048576,MATCH("최종"&amp;SUBSTITUTE(SUBSTITUTE(E$1,"standard",""),"|Float",""),ChapterTable!$1:$1,0),0)*ChapterTable!$P$17,
  IF(AND($A517=0,$B517=0),
    E518,
  IF($B517=0,
    VLOOKUP($A517,ChapterTable!$1:$1048576,MATCH("최종"&amp;SUBSTITUTE(SUBSTITUTE(E$1,"standard",""),"|Float",""),ChapterTable!$1:$1,0),0),
  IF($B517=1,
    IF($L517=FALSE,
      VLOOKUP($A517,ChapterTable!$1:$1048576,MATCH("최종"&amp;SUBSTITUTE(SUBSTITUTE(E$1,"standard",""),"|Float",""),ChapterTable!$1:$1,0),0),
      VLOOKUP($A517-ChapterTable!$P$11,ChapterTable!$1:$1048576,MATCH("최종"&amp;SUBSTITUTE(SUBSTITUTE(E$1,"standard",""),"|Float",""),ChapterTable!$1:$1,0),0)*ChapterTable!$P$14
    ),
  OFFSET(E517,-$B517+IF($L517,1,0),0)*IF($B517&gt;OFFSET($B517,1,0),ChapterTable!$R$17,1)*
    (VLOOKUP(SUBSTITUTE(SUBSTITUTE(E$1,"standard",""),"|Float","")&amp;IF(OR($L517=TRUE,$A517=0,MOD($A517,ChapterTable!$R$20)&lt;&gt;0),"","보스")&amp;"인게임누적곱배수",ChapterTable!$R:$S,2,0)^C517
    +VLOOKUP(SUBSTITUTE(SUBSTITUTE(E$1,"standard",""),"|Float","")&amp;IF(OR($L517=TRUE,$A517=0,MOD($A517,ChapterTable!$R$20)&lt;&gt;0),"","보스")&amp;"인게임누적합배수",ChapterTable!$R:$S,2,0)*C517)
  )
  )
  )
)</f>
        <v>9687.7265625</v>
      </c>
      <c r="F517" s="1">
        <f ca="1">IF(AND($A517=0,$B517=1),
    VLOOKUP(1,ChapterTable!$1:$1048576,MATCH("최종"&amp;SUBSTITUTE(SUBSTITUTE(F$1,"standard",""),"|Float",""),ChapterTable!$1:$1,0),0)*ChapterTable!$P$17,
  IF(AND($A517=0,$B517=0),
    F518,
  IF($B517=0,
    VLOOKUP($A517,ChapterTable!$1:$1048576,MATCH("최종"&amp;SUBSTITUTE(SUBSTITUTE(F$1,"standard",""),"|Float",""),ChapterTable!$1:$1,0),0),
  IF($B517=1,
    IF($L517=FALSE,
      VLOOKUP($A517,ChapterTable!$1:$1048576,MATCH("최종"&amp;SUBSTITUTE(SUBSTITUTE(F$1,"standard",""),"|Float",""),ChapterTable!$1:$1,0),0),
      VLOOKUP($A517-ChapterTable!$P$11,ChapterTable!$1:$1048576,MATCH("최종"&amp;SUBSTITUTE(SUBSTITUTE(F$1,"standard",""),"|Float",""),ChapterTable!$1:$1,0),0)*ChapterTable!$P$14
    ),
  OFFSET(F517,-$B517+IF($L517,1,0),0)*
    (VLOOKUP(SUBSTITUTE(SUBSTITUTE(F$1,"standard",""),"|Float","")&amp;IF(OR($L517=TRUE,$A517=0,MOD($A517,ChapterTable!$R$20)&lt;&gt;0),"","보스")&amp;"인게임누적곱배수",ChapterTable!$R:$S,2,0)^D517
    +VLOOKUP(SUBSTITUTE(SUBSTITUTE(F$1,"standard",""),"|Float","")&amp;IF(OR($L517=TRUE,$A517=0,MOD($A517,ChapterTable!$R$20)&lt;&gt;0),"","보스")&amp;"인게임누적합배수",ChapterTable!$R:$S,2,0)*D517)
  )
  )
  )
)</f>
        <v>3099.495849609375</v>
      </c>
      <c r="G517" t="s">
        <v>715</v>
      </c>
      <c r="J517" t="str">
        <f>IF(ISBLANK(I517),"",
IFERROR(VLOOKUP(I517,[1]StringTable!$1:$1048576,MATCH("kor|String",[1]StringTable!$1:$1,0),0),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65"/>
        <v>0.5</v>
      </c>
      <c r="AJ517">
        <f t="shared" si="63"/>
        <v>0.54666666600000002</v>
      </c>
      <c r="AK517">
        <f t="shared" si="64"/>
        <v>1</v>
      </c>
      <c r="AL517">
        <v>0</v>
      </c>
    </row>
    <row r="518" spans="1:38" x14ac:dyDescent="0.3">
      <c r="A518">
        <v>11</v>
      </c>
      <c r="B518">
        <v>19</v>
      </c>
      <c r="C518">
        <f>IF(OR($L518=TRUE,$A518=0,MOD($A518,ChapterTable!$R$20)&lt;&gt;0),
MAX(0,INT(($B518+ChapterTable!$P$26+VLOOKUP(SUBSTITUTE(C$1,"성장단계","")&amp;"단계오프셋",ChapterTable!$R:$S,2,0))/ChapterTable!$P$23)),
MAX(0,INT(($B518+ChapterTable!$R$26+VLOOKUP(SUBSTITUTE(C$1,"성장단계","")&amp;"보스단계오프셋",ChapterTable!$R:$S,2,0))/ChapterTable!$R$23)))</f>
        <v>2</v>
      </c>
      <c r="D518">
        <f>IF(OR($L518=TRUE,$A518=0,MOD($A518,ChapterTable!$R$20)&lt;&gt;0),
MAX(0,INT(($B518+ChapterTable!$P$26+VLOOKUP(SUBSTITUTE(D$1,"성장단계","")&amp;"단계오프셋",ChapterTable!$R:$S,2,0))/ChapterTable!$P$23)),
MAX(0,INT(($B518+ChapterTable!$R$26+VLOOKUP(SUBSTITUTE(D$1,"성장단계","")&amp;"보스단계오프셋",ChapterTable!$R:$S,2,0))/ChapterTable!$R$23)))</f>
        <v>1</v>
      </c>
      <c r="E518" s="1">
        <f ca="1">IF(AND($A518=0,$B518=1),
    VLOOKUP(1,ChapterTable!$1:$1048576,MATCH("최종"&amp;SUBSTITUTE(SUBSTITUTE(E$1,"standard",""),"|Float",""),ChapterTable!$1:$1,0),0)*ChapterTable!$P$17,
  IF(AND($A518=0,$B518=0),
    E519,
  IF($B518=0,
    VLOOKUP($A518,ChapterTable!$1:$1048576,MATCH("최종"&amp;SUBSTITUTE(SUBSTITUTE(E$1,"standard",""),"|Float",""),ChapterTable!$1:$1,0),0),
  IF($B518=1,
    IF($L518=FALSE,
      VLOOKUP($A518,ChapterTable!$1:$1048576,MATCH("최종"&amp;SUBSTITUTE(SUBSTITUTE(E$1,"standard",""),"|Float",""),ChapterTable!$1:$1,0),0),
      VLOOKUP($A518-ChapterTable!$P$11,ChapterTable!$1:$1048576,MATCH("최종"&amp;SUBSTITUTE(SUBSTITUTE(E$1,"standard",""),"|Float",""),ChapterTable!$1:$1,0),0)*ChapterTable!$P$14
    ),
  OFFSET(E518,-$B518+IF($L518,1,0),0)*IF($B518&gt;OFFSET($B518,1,0),ChapterTable!$R$17,1)*
    (VLOOKUP(SUBSTITUTE(SUBSTITUTE(E$1,"standard",""),"|Float","")&amp;IF(OR($L518=TRUE,$A518=0,MOD($A518,ChapterTable!$R$20)&lt;&gt;0),"","보스")&amp;"인게임누적곱배수",ChapterTable!$R:$S,2,0)^C518
    +VLOOKUP(SUBSTITUTE(SUBSTITUTE(E$1,"standard",""),"|Float","")&amp;IF(OR($L518=TRUE,$A518=0,MOD($A518,ChapterTable!$R$20)&lt;&gt;0),"","보스")&amp;"인게임누적합배수",ChapterTable!$R:$S,2,0)*C518)
  )
  )
  )
)</f>
        <v>9687.7265625</v>
      </c>
      <c r="F518" s="1">
        <f ca="1">IF(AND($A518=0,$B518=1),
    VLOOKUP(1,ChapterTable!$1:$1048576,MATCH("최종"&amp;SUBSTITUTE(SUBSTITUTE(F$1,"standard",""),"|Float",""),ChapterTable!$1:$1,0),0)*ChapterTable!$P$17,
  IF(AND($A518=0,$B518=0),
    F519,
  IF($B518=0,
    VLOOKUP($A518,ChapterTable!$1:$1048576,MATCH("최종"&amp;SUBSTITUTE(SUBSTITUTE(F$1,"standard",""),"|Float",""),ChapterTable!$1:$1,0),0),
  IF($B518=1,
    IF($L518=FALSE,
      VLOOKUP($A518,ChapterTable!$1:$1048576,MATCH("최종"&amp;SUBSTITUTE(SUBSTITUTE(F$1,"standard",""),"|Float",""),ChapterTable!$1:$1,0),0),
      VLOOKUP($A518-ChapterTable!$P$11,ChapterTable!$1:$1048576,MATCH("최종"&amp;SUBSTITUTE(SUBSTITUTE(F$1,"standard",""),"|Float",""),ChapterTable!$1:$1,0),0)*ChapterTable!$P$14
    ),
  OFFSET(F518,-$B518+IF($L518,1,0),0)*
    (VLOOKUP(SUBSTITUTE(SUBSTITUTE(F$1,"standard",""),"|Float","")&amp;IF(OR($L518=TRUE,$A518=0,MOD($A518,ChapterTable!$R$20)&lt;&gt;0),"","보스")&amp;"인게임누적곱배수",ChapterTable!$R:$S,2,0)^D518
    +VLOOKUP(SUBSTITUTE(SUBSTITUTE(F$1,"standard",""),"|Float","")&amp;IF(OR($L518=TRUE,$A518=0,MOD($A518,ChapterTable!$R$20)&lt;&gt;0),"","보스")&amp;"인게임누적합배수",ChapterTable!$R:$S,2,0)*D518)
  )
  )
  )
)</f>
        <v>3099.495849609375</v>
      </c>
      <c r="G518" t="s">
        <v>715</v>
      </c>
      <c r="J518" t="str">
        <f>IF(ISBLANK(I518),"",
IFERROR(VLOOKUP(I518,[1]StringTable!$1:$1048576,MATCH("kor|String",[1]StringTable!$1:$1,0),0),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65"/>
        <v>0.5</v>
      </c>
      <c r="AJ518">
        <f t="shared" si="63"/>
        <v>0.54666666600000002</v>
      </c>
      <c r="AK518">
        <f t="shared" si="64"/>
        <v>1</v>
      </c>
      <c r="AL518">
        <v>0</v>
      </c>
    </row>
    <row r="519" spans="1:38" x14ac:dyDescent="0.3">
      <c r="A519">
        <v>11</v>
      </c>
      <c r="B519">
        <v>20</v>
      </c>
      <c r="C519">
        <f>IF(OR($L519=TRUE,$A519=0,MOD($A519,ChapterTable!$R$20)&lt;&gt;0),
MAX(0,INT(($B519+ChapterTable!$P$26+VLOOKUP(SUBSTITUTE(C$1,"성장단계","")&amp;"단계오프셋",ChapterTable!$R:$S,2,0))/ChapterTable!$P$23)),
MAX(0,INT(($B519+ChapterTable!$R$26+VLOOKUP(SUBSTITUTE(C$1,"성장단계","")&amp;"보스단계오프셋",ChapterTable!$R:$S,2,0))/ChapterTable!$R$23)))</f>
        <v>2</v>
      </c>
      <c r="D519">
        <f>IF(OR($L519=TRUE,$A519=0,MOD($A519,ChapterTable!$R$20)&lt;&gt;0),
MAX(0,INT(($B519+ChapterTable!$P$26+VLOOKUP(SUBSTITUTE(D$1,"성장단계","")&amp;"단계오프셋",ChapterTable!$R:$S,2,0))/ChapterTable!$P$23)),
MAX(0,INT(($B519+ChapterTable!$R$26+VLOOKUP(SUBSTITUTE(D$1,"성장단계","")&amp;"보스단계오프셋",ChapterTable!$R:$S,2,0))/ChapterTable!$R$23)))</f>
        <v>1</v>
      </c>
      <c r="E519" s="1">
        <f ca="1">IF(AND($A519=0,$B519=1),
    VLOOKUP(1,ChapterTable!$1:$1048576,MATCH("최종"&amp;SUBSTITUTE(SUBSTITUTE(E$1,"standard",""),"|Float",""),ChapterTable!$1:$1,0),0)*ChapterTable!$P$17,
  IF(AND($A519=0,$B519=0),
    E520,
  IF($B519=0,
    VLOOKUP($A519,ChapterTable!$1:$1048576,MATCH("최종"&amp;SUBSTITUTE(SUBSTITUTE(E$1,"standard",""),"|Float",""),ChapterTable!$1:$1,0),0),
  IF($B519=1,
    IF($L519=FALSE,
      VLOOKUP($A519,ChapterTable!$1:$1048576,MATCH("최종"&amp;SUBSTITUTE(SUBSTITUTE(E$1,"standard",""),"|Float",""),ChapterTable!$1:$1,0),0),
      VLOOKUP($A519-ChapterTable!$P$11,ChapterTable!$1:$1048576,MATCH("최종"&amp;SUBSTITUTE(SUBSTITUTE(E$1,"standard",""),"|Float",""),ChapterTable!$1:$1,0),0)*ChapterTable!$P$14
    ),
  OFFSET(E519,-$B519+IF($L519,1,0),0)*IF($B519&gt;OFFSET($B519,1,0),ChapterTable!$R$17,1)*
    (VLOOKUP(SUBSTITUTE(SUBSTITUTE(E$1,"standard",""),"|Float","")&amp;IF(OR($L519=TRUE,$A519=0,MOD($A519,ChapterTable!$R$20)&lt;&gt;0),"","보스")&amp;"인게임누적곱배수",ChapterTable!$R:$S,2,0)^C519
    +VLOOKUP(SUBSTITUTE(SUBSTITUTE(E$1,"standard",""),"|Float","")&amp;IF(OR($L519=TRUE,$A519=0,MOD($A519,ChapterTable!$R$20)&lt;&gt;0),"","보스")&amp;"인게임누적합배수",ChapterTable!$R:$S,2,0)*C519)
  )
  )
  )
)</f>
        <v>9687.7265625</v>
      </c>
      <c r="F519" s="1">
        <f ca="1">IF(AND($A519=0,$B519=1),
    VLOOKUP(1,ChapterTable!$1:$1048576,MATCH("최종"&amp;SUBSTITUTE(SUBSTITUTE(F$1,"standard",""),"|Float",""),ChapterTable!$1:$1,0),0)*ChapterTable!$P$17,
  IF(AND($A519=0,$B519=0),
    F520,
  IF($B519=0,
    VLOOKUP($A519,ChapterTable!$1:$1048576,MATCH("최종"&amp;SUBSTITUTE(SUBSTITUTE(F$1,"standard",""),"|Float",""),ChapterTable!$1:$1,0),0),
  IF($B519=1,
    IF($L519=FALSE,
      VLOOKUP($A519,ChapterTable!$1:$1048576,MATCH("최종"&amp;SUBSTITUTE(SUBSTITUTE(F$1,"standard",""),"|Float",""),ChapterTable!$1:$1,0),0),
      VLOOKUP($A519-ChapterTable!$P$11,ChapterTable!$1:$1048576,MATCH("최종"&amp;SUBSTITUTE(SUBSTITUTE(F$1,"standard",""),"|Float",""),ChapterTable!$1:$1,0),0)*ChapterTable!$P$14
    ),
  OFFSET(F519,-$B519+IF($L519,1,0),0)*
    (VLOOKUP(SUBSTITUTE(SUBSTITUTE(F$1,"standard",""),"|Float","")&amp;IF(OR($L519=TRUE,$A519=0,MOD($A519,ChapterTable!$R$20)&lt;&gt;0),"","보스")&amp;"인게임누적곱배수",ChapterTable!$R:$S,2,0)^D519
    +VLOOKUP(SUBSTITUTE(SUBSTITUTE(F$1,"standard",""),"|Float","")&amp;IF(OR($L519=TRUE,$A519=0,MOD($A519,ChapterTable!$R$20)&lt;&gt;0),"","보스")&amp;"인게임누적합배수",ChapterTable!$R:$S,2,0)*D519)
  )
  )
  )
)</f>
        <v>3099.495849609375</v>
      </c>
      <c r="G519" t="s">
        <v>715</v>
      </c>
      <c r="J519" t="str">
        <f>IF(ISBLANK(I519),"",
IFERROR(VLOOKUP(I519,[1]StringTable!$1:$1048576,MATCH("kor|String",[1]StringTable!$1:$1,0),0),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65"/>
        <v>0.5</v>
      </c>
      <c r="AJ519">
        <f t="shared" si="63"/>
        <v>1</v>
      </c>
      <c r="AK519">
        <f t="shared" si="64"/>
        <v>2</v>
      </c>
      <c r="AL519">
        <v>0</v>
      </c>
    </row>
    <row r="520" spans="1:38" x14ac:dyDescent="0.3">
      <c r="A520">
        <v>11</v>
      </c>
      <c r="B520">
        <v>21</v>
      </c>
      <c r="C520">
        <f>IF(OR($L520=TRUE,$A520=0,MOD($A520,ChapterTable!$R$20)&lt;&gt;0),
MAX(0,INT(($B520+ChapterTable!$P$26+VLOOKUP(SUBSTITUTE(C$1,"성장단계","")&amp;"단계오프셋",ChapterTable!$R:$S,2,0))/ChapterTable!$P$23)),
MAX(0,INT(($B520+ChapterTable!$R$26+VLOOKUP(SUBSTITUTE(C$1,"성장단계","")&amp;"보스단계오프셋",ChapterTable!$R:$S,2,0))/ChapterTable!$R$23)))</f>
        <v>2</v>
      </c>
      <c r="D520">
        <f>IF(OR($L520=TRUE,$A520=0,MOD($A520,ChapterTable!$R$20)&lt;&gt;0),
MAX(0,INT(($B520+ChapterTable!$P$26+VLOOKUP(SUBSTITUTE(D$1,"성장단계","")&amp;"단계오프셋",ChapterTable!$R:$S,2,0))/ChapterTable!$P$23)),
MAX(0,INT(($B520+ChapterTable!$R$26+VLOOKUP(SUBSTITUTE(D$1,"성장단계","")&amp;"보스단계오프셋",ChapterTable!$R:$S,2,0))/ChapterTable!$R$23)))</f>
        <v>2</v>
      </c>
      <c r="E520" s="1">
        <f ca="1">IF(AND($A520=0,$B520=1),
    VLOOKUP(1,ChapterTable!$1:$1048576,MATCH("최종"&amp;SUBSTITUTE(SUBSTITUTE(E$1,"standard",""),"|Float",""),ChapterTable!$1:$1,0),0)*ChapterTable!$P$17,
  IF(AND($A520=0,$B520=0),
    E521,
  IF($B520=0,
    VLOOKUP($A520,ChapterTable!$1:$1048576,MATCH("최종"&amp;SUBSTITUTE(SUBSTITUTE(E$1,"standard",""),"|Float",""),ChapterTable!$1:$1,0),0),
  IF($B520=1,
    IF($L520=FALSE,
      VLOOKUP($A520,ChapterTable!$1:$1048576,MATCH("최종"&amp;SUBSTITUTE(SUBSTITUTE(E$1,"standard",""),"|Float",""),ChapterTable!$1:$1,0),0),
      VLOOKUP($A520-ChapterTable!$P$11,ChapterTable!$1:$1048576,MATCH("최종"&amp;SUBSTITUTE(SUBSTITUTE(E$1,"standard",""),"|Float",""),ChapterTable!$1:$1,0),0)*ChapterTable!$P$14
    ),
  OFFSET(E520,-$B520+IF($L520,1,0),0)*IF($B520&gt;OFFSET($B520,1,0),ChapterTable!$R$17,1)*
    (VLOOKUP(SUBSTITUTE(SUBSTITUTE(E$1,"standard",""),"|Float","")&amp;IF(OR($L520=TRUE,$A520=0,MOD($A520,ChapterTable!$R$20)&lt;&gt;0),"","보스")&amp;"인게임누적곱배수",ChapterTable!$R:$S,2,0)^C520
    +VLOOKUP(SUBSTITUTE(SUBSTITUTE(E$1,"standard",""),"|Float","")&amp;IF(OR($L520=TRUE,$A520=0,MOD($A520,ChapterTable!$R$20)&lt;&gt;0),"","보스")&amp;"인게임누적합배수",ChapterTable!$R:$S,2,0)*C520)
  )
  )
  )
)</f>
        <v>9687.7265625</v>
      </c>
      <c r="F520" s="1">
        <f ca="1">IF(AND($A520=0,$B520=1),
    VLOOKUP(1,ChapterTable!$1:$1048576,MATCH("최종"&amp;SUBSTITUTE(SUBSTITUTE(F$1,"standard",""),"|Float",""),ChapterTable!$1:$1,0),0)*ChapterTable!$P$17,
  IF(AND($A520=0,$B520=0),
    F521,
  IF($B520=0,
    VLOOKUP($A520,ChapterTable!$1:$1048576,MATCH("최종"&amp;SUBSTITUTE(SUBSTITUTE(F$1,"standard",""),"|Float",""),ChapterTable!$1:$1,0),0),
  IF($B520=1,
    IF($L520=FALSE,
      VLOOKUP($A520,ChapterTable!$1:$1048576,MATCH("최종"&amp;SUBSTITUTE(SUBSTITUTE(F$1,"standard",""),"|Float",""),ChapterTable!$1:$1,0),0),
      VLOOKUP($A520-ChapterTable!$P$11,ChapterTable!$1:$1048576,MATCH("최종"&amp;SUBSTITUTE(SUBSTITUTE(F$1,"standard",""),"|Float",""),ChapterTable!$1:$1,0),0)*ChapterTable!$P$14
    ),
  OFFSET(F520,-$B520+IF($L520,1,0),0)*
    (VLOOKUP(SUBSTITUTE(SUBSTITUTE(F$1,"standard",""),"|Float","")&amp;IF(OR($L520=TRUE,$A520=0,MOD($A520,ChapterTable!$R$20)&lt;&gt;0),"","보스")&amp;"인게임누적곱배수",ChapterTable!$R:$S,2,0)^D520
    +VLOOKUP(SUBSTITUTE(SUBSTITUTE(F$1,"standard",""),"|Float","")&amp;IF(OR($L520=TRUE,$A520=0,MOD($A520,ChapterTable!$R$20)&lt;&gt;0),"","보스")&amp;"인게임누적합배수",ChapterTable!$R:$S,2,0)*D520)
  )
  )
  )
)</f>
        <v>3315.7397460937495</v>
      </c>
      <c r="G520" t="s">
        <v>715</v>
      </c>
      <c r="J520" t="str">
        <f>IF(ISBLANK(I520),"",
IFERROR(VLOOKUP(I520,[1]StringTable!$1:$1048576,MATCH("kor|String",[1]StringTable!$1:$1,0),0),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65"/>
        <v>0.33333333333333331</v>
      </c>
      <c r="AJ520">
        <f t="shared" si="63"/>
        <v>0.395555555</v>
      </c>
      <c r="AK520">
        <f t="shared" si="64"/>
        <v>1</v>
      </c>
      <c r="AL520">
        <v>0</v>
      </c>
    </row>
    <row r="521" spans="1:38" x14ac:dyDescent="0.3">
      <c r="A521">
        <v>11</v>
      </c>
      <c r="B521">
        <v>22</v>
      </c>
      <c r="C521">
        <f>IF(OR($L521=TRUE,$A521=0,MOD($A521,ChapterTable!$R$20)&lt;&gt;0),
MAX(0,INT(($B521+ChapterTable!$P$26+VLOOKUP(SUBSTITUTE(C$1,"성장단계","")&amp;"단계오프셋",ChapterTable!$R:$S,2,0))/ChapterTable!$P$23)),
MAX(0,INT(($B521+ChapterTable!$R$26+VLOOKUP(SUBSTITUTE(C$1,"성장단계","")&amp;"보스단계오프셋",ChapterTable!$R:$S,2,0))/ChapterTable!$R$23)))</f>
        <v>2</v>
      </c>
      <c r="D521">
        <f>IF(OR($L521=TRUE,$A521=0,MOD($A521,ChapterTable!$R$20)&lt;&gt;0),
MAX(0,INT(($B521+ChapterTable!$P$26+VLOOKUP(SUBSTITUTE(D$1,"성장단계","")&amp;"단계오프셋",ChapterTable!$R:$S,2,0))/ChapterTable!$P$23)),
MAX(0,INT(($B521+ChapterTable!$R$26+VLOOKUP(SUBSTITUTE(D$1,"성장단계","")&amp;"보스단계오프셋",ChapterTable!$R:$S,2,0))/ChapterTable!$R$23)))</f>
        <v>2</v>
      </c>
      <c r="E521" s="1">
        <f ca="1">IF(AND($A521=0,$B521=1),
    VLOOKUP(1,ChapterTable!$1:$1048576,MATCH("최종"&amp;SUBSTITUTE(SUBSTITUTE(E$1,"standard",""),"|Float",""),ChapterTable!$1:$1,0),0)*ChapterTable!$P$17,
  IF(AND($A521=0,$B521=0),
    E522,
  IF($B521=0,
    VLOOKUP($A521,ChapterTable!$1:$1048576,MATCH("최종"&amp;SUBSTITUTE(SUBSTITUTE(E$1,"standard",""),"|Float",""),ChapterTable!$1:$1,0),0),
  IF($B521=1,
    IF($L521=FALSE,
      VLOOKUP($A521,ChapterTable!$1:$1048576,MATCH("최종"&amp;SUBSTITUTE(SUBSTITUTE(E$1,"standard",""),"|Float",""),ChapterTable!$1:$1,0),0),
      VLOOKUP($A521-ChapterTable!$P$11,ChapterTable!$1:$1048576,MATCH("최종"&amp;SUBSTITUTE(SUBSTITUTE(E$1,"standard",""),"|Float",""),ChapterTable!$1:$1,0),0)*ChapterTable!$P$14
    ),
  OFFSET(E521,-$B521+IF($L521,1,0),0)*IF($B521&gt;OFFSET($B521,1,0),ChapterTable!$R$17,1)*
    (VLOOKUP(SUBSTITUTE(SUBSTITUTE(E$1,"standard",""),"|Float","")&amp;IF(OR($L521=TRUE,$A521=0,MOD($A521,ChapterTable!$R$20)&lt;&gt;0),"","보스")&amp;"인게임누적곱배수",ChapterTable!$R:$S,2,0)^C521
    +VLOOKUP(SUBSTITUTE(SUBSTITUTE(E$1,"standard",""),"|Float","")&amp;IF(OR($L521=TRUE,$A521=0,MOD($A521,ChapterTable!$R$20)&lt;&gt;0),"","보스")&amp;"인게임누적합배수",ChapterTable!$R:$S,2,0)*C521)
  )
  )
  )
)</f>
        <v>9687.7265625</v>
      </c>
      <c r="F521" s="1">
        <f ca="1">IF(AND($A521=0,$B521=1),
    VLOOKUP(1,ChapterTable!$1:$1048576,MATCH("최종"&amp;SUBSTITUTE(SUBSTITUTE(F$1,"standard",""),"|Float",""),ChapterTable!$1:$1,0),0)*ChapterTable!$P$17,
  IF(AND($A521=0,$B521=0),
    F522,
  IF($B521=0,
    VLOOKUP($A521,ChapterTable!$1:$1048576,MATCH("최종"&amp;SUBSTITUTE(SUBSTITUTE(F$1,"standard",""),"|Float",""),ChapterTable!$1:$1,0),0),
  IF($B521=1,
    IF($L521=FALSE,
      VLOOKUP($A521,ChapterTable!$1:$1048576,MATCH("최종"&amp;SUBSTITUTE(SUBSTITUTE(F$1,"standard",""),"|Float",""),ChapterTable!$1:$1,0),0),
      VLOOKUP($A521-ChapterTable!$P$11,ChapterTable!$1:$1048576,MATCH("최종"&amp;SUBSTITUTE(SUBSTITUTE(F$1,"standard",""),"|Float",""),ChapterTable!$1:$1,0),0)*ChapterTable!$P$14
    ),
  OFFSET(F521,-$B521+IF($L521,1,0),0)*
    (VLOOKUP(SUBSTITUTE(SUBSTITUTE(F$1,"standard",""),"|Float","")&amp;IF(OR($L521=TRUE,$A521=0,MOD($A521,ChapterTable!$R$20)&lt;&gt;0),"","보스")&amp;"인게임누적곱배수",ChapterTable!$R:$S,2,0)^D521
    +VLOOKUP(SUBSTITUTE(SUBSTITUTE(F$1,"standard",""),"|Float","")&amp;IF(OR($L521=TRUE,$A521=0,MOD($A521,ChapterTable!$R$20)&lt;&gt;0),"","보스")&amp;"인게임누적합배수",ChapterTable!$R:$S,2,0)*D521)
  )
  )
  )
)</f>
        <v>3315.7397460937495</v>
      </c>
      <c r="G521" t="s">
        <v>715</v>
      </c>
      <c r="J521" t="str">
        <f>IF(ISBLANK(I521),"",
IFERROR(VLOOKUP(I521,[1]StringTable!$1:$1048576,MATCH("kor|String",[1]StringTable!$1:$1,0),0),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65"/>
        <v>0.33333333333333331</v>
      </c>
      <c r="AJ521">
        <f t="shared" si="63"/>
        <v>0.395555555</v>
      </c>
      <c r="AK521">
        <f t="shared" si="64"/>
        <v>1</v>
      </c>
      <c r="AL521">
        <v>0</v>
      </c>
    </row>
    <row r="522" spans="1:38" x14ac:dyDescent="0.3">
      <c r="A522">
        <v>11</v>
      </c>
      <c r="B522">
        <v>23</v>
      </c>
      <c r="C522">
        <f>IF(OR($L522=TRUE,$A522=0,MOD($A522,ChapterTable!$R$20)&lt;&gt;0),
MAX(0,INT(($B522+ChapterTable!$P$26+VLOOKUP(SUBSTITUTE(C$1,"성장단계","")&amp;"단계오프셋",ChapterTable!$R:$S,2,0))/ChapterTable!$P$23)),
MAX(0,INT(($B522+ChapterTable!$R$26+VLOOKUP(SUBSTITUTE(C$1,"성장단계","")&amp;"보스단계오프셋",ChapterTable!$R:$S,2,0))/ChapterTable!$R$23)))</f>
        <v>2</v>
      </c>
      <c r="D522">
        <f>IF(OR($L522=TRUE,$A522=0,MOD($A522,ChapterTable!$R$20)&lt;&gt;0),
MAX(0,INT(($B522+ChapterTable!$P$26+VLOOKUP(SUBSTITUTE(D$1,"성장단계","")&amp;"단계오프셋",ChapterTable!$R:$S,2,0))/ChapterTable!$P$23)),
MAX(0,INT(($B522+ChapterTable!$R$26+VLOOKUP(SUBSTITUTE(D$1,"성장단계","")&amp;"보스단계오프셋",ChapterTable!$R:$S,2,0))/ChapterTable!$R$23)))</f>
        <v>2</v>
      </c>
      <c r="E522" s="1">
        <f ca="1">IF(AND($A522=0,$B522=1),
    VLOOKUP(1,ChapterTable!$1:$1048576,MATCH("최종"&amp;SUBSTITUTE(SUBSTITUTE(E$1,"standard",""),"|Float",""),ChapterTable!$1:$1,0),0)*ChapterTable!$P$17,
  IF(AND($A522=0,$B522=0),
    E523,
  IF($B522=0,
    VLOOKUP($A522,ChapterTable!$1:$1048576,MATCH("최종"&amp;SUBSTITUTE(SUBSTITUTE(E$1,"standard",""),"|Float",""),ChapterTable!$1:$1,0),0),
  IF($B522=1,
    IF($L522=FALSE,
      VLOOKUP($A522,ChapterTable!$1:$1048576,MATCH("최종"&amp;SUBSTITUTE(SUBSTITUTE(E$1,"standard",""),"|Float",""),ChapterTable!$1:$1,0),0),
      VLOOKUP($A522-ChapterTable!$P$11,ChapterTable!$1:$1048576,MATCH("최종"&amp;SUBSTITUTE(SUBSTITUTE(E$1,"standard",""),"|Float",""),ChapterTable!$1:$1,0),0)*ChapterTable!$P$14
    ),
  OFFSET(E522,-$B522+IF($L522,1,0),0)*IF($B522&gt;OFFSET($B522,1,0),ChapterTable!$R$17,1)*
    (VLOOKUP(SUBSTITUTE(SUBSTITUTE(E$1,"standard",""),"|Float","")&amp;IF(OR($L522=TRUE,$A522=0,MOD($A522,ChapterTable!$R$20)&lt;&gt;0),"","보스")&amp;"인게임누적곱배수",ChapterTable!$R:$S,2,0)^C522
    +VLOOKUP(SUBSTITUTE(SUBSTITUTE(E$1,"standard",""),"|Float","")&amp;IF(OR($L522=TRUE,$A522=0,MOD($A522,ChapterTable!$R$20)&lt;&gt;0),"","보스")&amp;"인게임누적합배수",ChapterTable!$R:$S,2,0)*C522)
  )
  )
  )
)</f>
        <v>9687.7265625</v>
      </c>
      <c r="F522" s="1">
        <f ca="1">IF(AND($A522=0,$B522=1),
    VLOOKUP(1,ChapterTable!$1:$1048576,MATCH("최종"&amp;SUBSTITUTE(SUBSTITUTE(F$1,"standard",""),"|Float",""),ChapterTable!$1:$1,0),0)*ChapterTable!$P$17,
  IF(AND($A522=0,$B522=0),
    F523,
  IF($B522=0,
    VLOOKUP($A522,ChapterTable!$1:$1048576,MATCH("최종"&amp;SUBSTITUTE(SUBSTITUTE(F$1,"standard",""),"|Float",""),ChapterTable!$1:$1,0),0),
  IF($B522=1,
    IF($L522=FALSE,
      VLOOKUP($A522,ChapterTable!$1:$1048576,MATCH("최종"&amp;SUBSTITUTE(SUBSTITUTE(F$1,"standard",""),"|Float",""),ChapterTable!$1:$1,0),0),
      VLOOKUP($A522-ChapterTable!$P$11,ChapterTable!$1:$1048576,MATCH("최종"&amp;SUBSTITUTE(SUBSTITUTE(F$1,"standard",""),"|Float",""),ChapterTable!$1:$1,0),0)*ChapterTable!$P$14
    ),
  OFFSET(F522,-$B522+IF($L522,1,0),0)*
    (VLOOKUP(SUBSTITUTE(SUBSTITUTE(F$1,"standard",""),"|Float","")&amp;IF(OR($L522=TRUE,$A522=0,MOD($A522,ChapterTable!$R$20)&lt;&gt;0),"","보스")&amp;"인게임누적곱배수",ChapterTable!$R:$S,2,0)^D522
    +VLOOKUP(SUBSTITUTE(SUBSTITUTE(F$1,"standard",""),"|Float","")&amp;IF(OR($L522=TRUE,$A522=0,MOD($A522,ChapterTable!$R$20)&lt;&gt;0),"","보스")&amp;"인게임누적합배수",ChapterTable!$R:$S,2,0)*D522)
  )
  )
  )
)</f>
        <v>3315.7397460937495</v>
      </c>
      <c r="G522" t="s">
        <v>715</v>
      </c>
      <c r="J522" t="str">
        <f>IF(ISBLANK(I522),"",
IFERROR(VLOOKUP(I522,[1]StringTable!$1:$1048576,MATCH("kor|String",[1]StringTable!$1:$1,0),0),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65"/>
        <v>0.33333333333333331</v>
      </c>
      <c r="AJ522">
        <f t="shared" si="63"/>
        <v>0.395555555</v>
      </c>
      <c r="AK522">
        <f t="shared" si="64"/>
        <v>1</v>
      </c>
      <c r="AL522">
        <v>0</v>
      </c>
    </row>
    <row r="523" spans="1:38" x14ac:dyDescent="0.3">
      <c r="A523">
        <v>11</v>
      </c>
      <c r="B523">
        <v>24</v>
      </c>
      <c r="C523">
        <f>IF(OR($L523=TRUE,$A523=0,MOD($A523,ChapterTable!$R$20)&lt;&gt;0),
MAX(0,INT(($B523+ChapterTable!$P$26+VLOOKUP(SUBSTITUTE(C$1,"성장단계","")&amp;"단계오프셋",ChapterTable!$R:$S,2,0))/ChapterTable!$P$23)),
MAX(0,INT(($B523+ChapterTable!$R$26+VLOOKUP(SUBSTITUTE(C$1,"성장단계","")&amp;"보스단계오프셋",ChapterTable!$R:$S,2,0))/ChapterTable!$R$23)))</f>
        <v>2</v>
      </c>
      <c r="D523">
        <f>IF(OR($L523=TRUE,$A523=0,MOD($A523,ChapterTable!$R$20)&lt;&gt;0),
MAX(0,INT(($B523+ChapterTable!$P$26+VLOOKUP(SUBSTITUTE(D$1,"성장단계","")&amp;"단계오프셋",ChapterTable!$R:$S,2,0))/ChapterTable!$P$23)),
MAX(0,INT(($B523+ChapterTable!$R$26+VLOOKUP(SUBSTITUTE(D$1,"성장단계","")&amp;"보스단계오프셋",ChapterTable!$R:$S,2,0))/ChapterTable!$R$23)))</f>
        <v>2</v>
      </c>
      <c r="E523" s="1">
        <f ca="1">IF(AND($A523=0,$B523=1),
    VLOOKUP(1,ChapterTable!$1:$1048576,MATCH("최종"&amp;SUBSTITUTE(SUBSTITUTE(E$1,"standard",""),"|Float",""),ChapterTable!$1:$1,0),0)*ChapterTable!$P$17,
  IF(AND($A523=0,$B523=0),
    E524,
  IF($B523=0,
    VLOOKUP($A523,ChapterTable!$1:$1048576,MATCH("최종"&amp;SUBSTITUTE(SUBSTITUTE(E$1,"standard",""),"|Float",""),ChapterTable!$1:$1,0),0),
  IF($B523=1,
    IF($L523=FALSE,
      VLOOKUP($A523,ChapterTable!$1:$1048576,MATCH("최종"&amp;SUBSTITUTE(SUBSTITUTE(E$1,"standard",""),"|Float",""),ChapterTable!$1:$1,0),0),
      VLOOKUP($A523-ChapterTable!$P$11,ChapterTable!$1:$1048576,MATCH("최종"&amp;SUBSTITUTE(SUBSTITUTE(E$1,"standard",""),"|Float",""),ChapterTable!$1:$1,0),0)*ChapterTable!$P$14
    ),
  OFFSET(E523,-$B523+IF($L523,1,0),0)*IF($B523&gt;OFFSET($B523,1,0),ChapterTable!$R$17,1)*
    (VLOOKUP(SUBSTITUTE(SUBSTITUTE(E$1,"standard",""),"|Float","")&amp;IF(OR($L523=TRUE,$A523=0,MOD($A523,ChapterTable!$R$20)&lt;&gt;0),"","보스")&amp;"인게임누적곱배수",ChapterTable!$R:$S,2,0)^C523
    +VLOOKUP(SUBSTITUTE(SUBSTITUTE(E$1,"standard",""),"|Float","")&amp;IF(OR($L523=TRUE,$A523=0,MOD($A523,ChapterTable!$R$20)&lt;&gt;0),"","보스")&amp;"인게임누적합배수",ChapterTable!$R:$S,2,0)*C523)
  )
  )
  )
)</f>
        <v>9687.7265625</v>
      </c>
      <c r="F523" s="1">
        <f ca="1">IF(AND($A523=0,$B523=1),
    VLOOKUP(1,ChapterTable!$1:$1048576,MATCH("최종"&amp;SUBSTITUTE(SUBSTITUTE(F$1,"standard",""),"|Float",""),ChapterTable!$1:$1,0),0)*ChapterTable!$P$17,
  IF(AND($A523=0,$B523=0),
    F524,
  IF($B523=0,
    VLOOKUP($A523,ChapterTable!$1:$1048576,MATCH("최종"&amp;SUBSTITUTE(SUBSTITUTE(F$1,"standard",""),"|Float",""),ChapterTable!$1:$1,0),0),
  IF($B523=1,
    IF($L523=FALSE,
      VLOOKUP($A523,ChapterTable!$1:$1048576,MATCH("최종"&amp;SUBSTITUTE(SUBSTITUTE(F$1,"standard",""),"|Float",""),ChapterTable!$1:$1,0),0),
      VLOOKUP($A523-ChapterTable!$P$11,ChapterTable!$1:$1048576,MATCH("최종"&amp;SUBSTITUTE(SUBSTITUTE(F$1,"standard",""),"|Float",""),ChapterTable!$1:$1,0),0)*ChapterTable!$P$14
    ),
  OFFSET(F523,-$B523+IF($L523,1,0),0)*
    (VLOOKUP(SUBSTITUTE(SUBSTITUTE(F$1,"standard",""),"|Float","")&amp;IF(OR($L523=TRUE,$A523=0,MOD($A523,ChapterTable!$R$20)&lt;&gt;0),"","보스")&amp;"인게임누적곱배수",ChapterTable!$R:$S,2,0)^D523
    +VLOOKUP(SUBSTITUTE(SUBSTITUTE(F$1,"standard",""),"|Float","")&amp;IF(OR($L523=TRUE,$A523=0,MOD($A523,ChapterTable!$R$20)&lt;&gt;0),"","보스")&amp;"인게임누적합배수",ChapterTable!$R:$S,2,0)*D523)
  )
  )
  )
)</f>
        <v>3315.7397460937495</v>
      </c>
      <c r="G523" t="s">
        <v>715</v>
      </c>
      <c r="J523" t="str">
        <f>IF(ISBLANK(I523),"",
IFERROR(VLOOKUP(I523,[1]StringTable!$1:$1048576,MATCH("kor|String",[1]StringTable!$1:$1,0),0),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65"/>
        <v>0.33333333333333331</v>
      </c>
      <c r="AJ523">
        <f t="shared" si="63"/>
        <v>0.395555555</v>
      </c>
      <c r="AK523">
        <f t="shared" si="64"/>
        <v>1</v>
      </c>
      <c r="AL523">
        <v>0</v>
      </c>
    </row>
    <row r="524" spans="1:38" x14ac:dyDescent="0.3">
      <c r="A524">
        <v>11</v>
      </c>
      <c r="B524">
        <v>25</v>
      </c>
      <c r="C524">
        <f>IF(OR($L524=TRUE,$A524=0,MOD($A524,ChapterTable!$R$20)&lt;&gt;0),
MAX(0,INT(($B524+ChapterTable!$P$26+VLOOKUP(SUBSTITUTE(C$1,"성장단계","")&amp;"단계오프셋",ChapterTable!$R:$S,2,0))/ChapterTable!$P$23)),
MAX(0,INT(($B524+ChapterTable!$R$26+VLOOKUP(SUBSTITUTE(C$1,"성장단계","")&amp;"보스단계오프셋",ChapterTable!$R:$S,2,0))/ChapterTable!$R$23)))</f>
        <v>2</v>
      </c>
      <c r="D524">
        <f>IF(OR($L524=TRUE,$A524=0,MOD($A524,ChapterTable!$R$20)&lt;&gt;0),
MAX(0,INT(($B524+ChapterTable!$P$26+VLOOKUP(SUBSTITUTE(D$1,"성장단계","")&amp;"단계오프셋",ChapterTable!$R:$S,2,0))/ChapterTable!$P$23)),
MAX(0,INT(($B524+ChapterTable!$R$26+VLOOKUP(SUBSTITUTE(D$1,"성장단계","")&amp;"보스단계오프셋",ChapterTable!$R:$S,2,0))/ChapterTable!$R$23)))</f>
        <v>2</v>
      </c>
      <c r="E524" s="1">
        <f ca="1">IF(AND($A524=0,$B524=1),
    VLOOKUP(1,ChapterTable!$1:$1048576,MATCH("최종"&amp;SUBSTITUTE(SUBSTITUTE(E$1,"standard",""),"|Float",""),ChapterTable!$1:$1,0),0)*ChapterTable!$P$17,
  IF(AND($A524=0,$B524=0),
    E525,
  IF($B524=0,
    VLOOKUP($A524,ChapterTable!$1:$1048576,MATCH("최종"&amp;SUBSTITUTE(SUBSTITUTE(E$1,"standard",""),"|Float",""),ChapterTable!$1:$1,0),0),
  IF($B524=1,
    IF($L524=FALSE,
      VLOOKUP($A524,ChapterTable!$1:$1048576,MATCH("최종"&amp;SUBSTITUTE(SUBSTITUTE(E$1,"standard",""),"|Float",""),ChapterTable!$1:$1,0),0),
      VLOOKUP($A524-ChapterTable!$P$11,ChapterTable!$1:$1048576,MATCH("최종"&amp;SUBSTITUTE(SUBSTITUTE(E$1,"standard",""),"|Float",""),ChapterTable!$1:$1,0),0)*ChapterTable!$P$14
    ),
  OFFSET(E524,-$B524+IF($L524,1,0),0)*IF($B524&gt;OFFSET($B524,1,0),ChapterTable!$R$17,1)*
    (VLOOKUP(SUBSTITUTE(SUBSTITUTE(E$1,"standard",""),"|Float","")&amp;IF(OR($L524=TRUE,$A524=0,MOD($A524,ChapterTable!$R$20)&lt;&gt;0),"","보스")&amp;"인게임누적곱배수",ChapterTable!$R:$S,2,0)^C524
    +VLOOKUP(SUBSTITUTE(SUBSTITUTE(E$1,"standard",""),"|Float","")&amp;IF(OR($L524=TRUE,$A524=0,MOD($A524,ChapterTable!$R$20)&lt;&gt;0),"","보스")&amp;"인게임누적합배수",ChapterTable!$R:$S,2,0)*C524)
  )
  )
  )
)</f>
        <v>9687.7265625</v>
      </c>
      <c r="F524" s="1">
        <f ca="1">IF(AND($A524=0,$B524=1),
    VLOOKUP(1,ChapterTable!$1:$1048576,MATCH("최종"&amp;SUBSTITUTE(SUBSTITUTE(F$1,"standard",""),"|Float",""),ChapterTable!$1:$1,0),0)*ChapterTable!$P$17,
  IF(AND($A524=0,$B524=0),
    F525,
  IF($B524=0,
    VLOOKUP($A524,ChapterTable!$1:$1048576,MATCH("최종"&amp;SUBSTITUTE(SUBSTITUTE(F$1,"standard",""),"|Float",""),ChapterTable!$1:$1,0),0),
  IF($B524=1,
    IF($L524=FALSE,
      VLOOKUP($A524,ChapterTable!$1:$1048576,MATCH("최종"&amp;SUBSTITUTE(SUBSTITUTE(F$1,"standard",""),"|Float",""),ChapterTable!$1:$1,0),0),
      VLOOKUP($A524-ChapterTable!$P$11,ChapterTable!$1:$1048576,MATCH("최종"&amp;SUBSTITUTE(SUBSTITUTE(F$1,"standard",""),"|Float",""),ChapterTable!$1:$1,0),0)*ChapterTable!$P$14
    ),
  OFFSET(F524,-$B524+IF($L524,1,0),0)*
    (VLOOKUP(SUBSTITUTE(SUBSTITUTE(F$1,"standard",""),"|Float","")&amp;IF(OR($L524=TRUE,$A524=0,MOD($A524,ChapterTable!$R$20)&lt;&gt;0),"","보스")&amp;"인게임누적곱배수",ChapterTable!$R:$S,2,0)^D524
    +VLOOKUP(SUBSTITUTE(SUBSTITUTE(F$1,"standard",""),"|Float","")&amp;IF(OR($L524=TRUE,$A524=0,MOD($A524,ChapterTable!$R$20)&lt;&gt;0),"","보스")&amp;"인게임누적합배수",ChapterTable!$R:$S,2,0)*D524)
  )
  )
  )
)</f>
        <v>3315.7397460937495</v>
      </c>
      <c r="G524" t="s">
        <v>715</v>
      </c>
      <c r="J524" t="str">
        <f>IF(ISBLANK(I524),"",
IFERROR(VLOOKUP(I524,[1]StringTable!$1:$1048576,MATCH("kor|String",[1]StringTable!$1:$1,0),0),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65"/>
        <v>0.33333333333333331</v>
      </c>
      <c r="AJ524">
        <f t="shared" si="63"/>
        <v>0.395555555</v>
      </c>
      <c r="AK524">
        <f t="shared" si="64"/>
        <v>1</v>
      </c>
      <c r="AL524">
        <v>0</v>
      </c>
    </row>
    <row r="525" spans="1:38" x14ac:dyDescent="0.3">
      <c r="A525">
        <v>11</v>
      </c>
      <c r="B525">
        <v>26</v>
      </c>
      <c r="C525">
        <f>IF(OR($L525=TRUE,$A525=0,MOD($A525,ChapterTable!$R$20)&lt;&gt;0),
MAX(0,INT(($B525+ChapterTable!$P$26+VLOOKUP(SUBSTITUTE(C$1,"성장단계","")&amp;"단계오프셋",ChapterTable!$R:$S,2,0))/ChapterTable!$P$23)),
MAX(0,INT(($B525+ChapterTable!$R$26+VLOOKUP(SUBSTITUTE(C$1,"성장단계","")&amp;"보스단계오프셋",ChapterTable!$R:$S,2,0))/ChapterTable!$R$23)))</f>
        <v>3</v>
      </c>
      <c r="D525">
        <f>IF(OR($L525=TRUE,$A525=0,MOD($A525,ChapterTable!$R$20)&lt;&gt;0),
MAX(0,INT(($B525+ChapterTable!$P$26+VLOOKUP(SUBSTITUTE(D$1,"성장단계","")&amp;"단계오프셋",ChapterTable!$R:$S,2,0))/ChapterTable!$P$23)),
MAX(0,INT(($B525+ChapterTable!$R$26+VLOOKUP(SUBSTITUTE(D$1,"성장단계","")&amp;"보스단계오프셋",ChapterTable!$R:$S,2,0))/ChapterTable!$R$23)))</f>
        <v>2</v>
      </c>
      <c r="E525" s="1">
        <f ca="1">IF(AND($A525=0,$B525=1),
    VLOOKUP(1,ChapterTable!$1:$1048576,MATCH("최종"&amp;SUBSTITUTE(SUBSTITUTE(E$1,"standard",""),"|Float",""),ChapterTable!$1:$1,0),0)*ChapterTable!$P$17,
  IF(AND($A525=0,$B525=0),
    E526,
  IF($B525=0,
    VLOOKUP($A525,ChapterTable!$1:$1048576,MATCH("최종"&amp;SUBSTITUTE(SUBSTITUTE(E$1,"standard",""),"|Float",""),ChapterTable!$1:$1,0),0),
  IF($B525=1,
    IF($L525=FALSE,
      VLOOKUP($A525,ChapterTable!$1:$1048576,MATCH("최종"&amp;SUBSTITUTE(SUBSTITUTE(E$1,"standard",""),"|Float",""),ChapterTable!$1:$1,0),0),
      VLOOKUP($A525-ChapterTable!$P$11,ChapterTable!$1:$1048576,MATCH("최종"&amp;SUBSTITUTE(SUBSTITUTE(E$1,"standard",""),"|Float",""),ChapterTable!$1:$1,0),0)*ChapterTable!$P$14
    ),
  OFFSET(E525,-$B525+IF($L525,1,0),0)*IF($B525&gt;OFFSET($B525,1,0),ChapterTable!$R$17,1)*
    (VLOOKUP(SUBSTITUTE(SUBSTITUTE(E$1,"standard",""),"|Float","")&amp;IF(OR($L525=TRUE,$A525=0,MOD($A525,ChapterTable!$R$20)&lt;&gt;0),"","보스")&amp;"인게임누적곱배수",ChapterTable!$R:$S,2,0)^C525
    +VLOOKUP(SUBSTITUTE(SUBSTITUTE(E$1,"standard",""),"|Float","")&amp;IF(OR($L525=TRUE,$A525=0,MOD($A525,ChapterTable!$R$20)&lt;&gt;0),"","보스")&amp;"인게임누적합배수",ChapterTable!$R:$S,2,0)*C525)
  )
  )
  )
)</f>
        <v>11071.6875</v>
      </c>
      <c r="F525" s="1">
        <f ca="1">IF(AND($A525=0,$B525=1),
    VLOOKUP(1,ChapterTable!$1:$1048576,MATCH("최종"&amp;SUBSTITUTE(SUBSTITUTE(F$1,"standard",""),"|Float",""),ChapterTable!$1:$1,0),0)*ChapterTable!$P$17,
  IF(AND($A525=0,$B525=0),
    F526,
  IF($B525=0,
    VLOOKUP($A525,ChapterTable!$1:$1048576,MATCH("최종"&amp;SUBSTITUTE(SUBSTITUTE(F$1,"standard",""),"|Float",""),ChapterTable!$1:$1,0),0),
  IF($B525=1,
    IF($L525=FALSE,
      VLOOKUP($A525,ChapterTable!$1:$1048576,MATCH("최종"&amp;SUBSTITUTE(SUBSTITUTE(F$1,"standard",""),"|Float",""),ChapterTable!$1:$1,0),0),
      VLOOKUP($A525-ChapterTable!$P$11,ChapterTable!$1:$1048576,MATCH("최종"&amp;SUBSTITUTE(SUBSTITUTE(F$1,"standard",""),"|Float",""),ChapterTable!$1:$1,0),0)*ChapterTable!$P$14
    ),
  OFFSET(F525,-$B525+IF($L525,1,0),0)*
    (VLOOKUP(SUBSTITUTE(SUBSTITUTE(F$1,"standard",""),"|Float","")&amp;IF(OR($L525=TRUE,$A525=0,MOD($A525,ChapterTable!$R$20)&lt;&gt;0),"","보스")&amp;"인게임누적곱배수",ChapterTable!$R:$S,2,0)^D525
    +VLOOKUP(SUBSTITUTE(SUBSTITUTE(F$1,"standard",""),"|Float","")&amp;IF(OR($L525=TRUE,$A525=0,MOD($A525,ChapterTable!$R$20)&lt;&gt;0),"","보스")&amp;"인게임누적합배수",ChapterTable!$R:$S,2,0)*D525)
  )
  )
  )
)</f>
        <v>3315.7397460937495</v>
      </c>
      <c r="G525" t="s">
        <v>715</v>
      </c>
      <c r="J525" t="str">
        <f>IF(ISBLANK(I525),"",
IFERROR(VLOOKUP(I525,[1]StringTable!$1:$1048576,MATCH("kor|String",[1]StringTable!$1:$1,0),0),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65"/>
        <v>0.33333333333333331</v>
      </c>
      <c r="AJ525">
        <f t="shared" si="63"/>
        <v>0.395555555</v>
      </c>
      <c r="AK525">
        <f t="shared" si="64"/>
        <v>1</v>
      </c>
      <c r="AL525">
        <v>0</v>
      </c>
    </row>
    <row r="526" spans="1:38" x14ac:dyDescent="0.3">
      <c r="A526">
        <v>11</v>
      </c>
      <c r="B526">
        <v>27</v>
      </c>
      <c r="C526">
        <f>IF(OR($L526=TRUE,$A526=0,MOD($A526,ChapterTable!$R$20)&lt;&gt;0),
MAX(0,INT(($B526+ChapterTable!$P$26+VLOOKUP(SUBSTITUTE(C$1,"성장단계","")&amp;"단계오프셋",ChapterTable!$R:$S,2,0))/ChapterTable!$P$23)),
MAX(0,INT(($B526+ChapterTable!$R$26+VLOOKUP(SUBSTITUTE(C$1,"성장단계","")&amp;"보스단계오프셋",ChapterTable!$R:$S,2,0))/ChapterTable!$R$23)))</f>
        <v>3</v>
      </c>
      <c r="D526">
        <f>IF(OR($L526=TRUE,$A526=0,MOD($A526,ChapterTable!$R$20)&lt;&gt;0),
MAX(0,INT(($B526+ChapterTable!$P$26+VLOOKUP(SUBSTITUTE(D$1,"성장단계","")&amp;"단계오프셋",ChapterTable!$R:$S,2,0))/ChapterTable!$P$23)),
MAX(0,INT(($B526+ChapterTable!$R$26+VLOOKUP(SUBSTITUTE(D$1,"성장단계","")&amp;"보스단계오프셋",ChapterTable!$R:$S,2,0))/ChapterTable!$R$23)))</f>
        <v>2</v>
      </c>
      <c r="E526" s="1">
        <f ca="1">IF(AND($A526=0,$B526=1),
    VLOOKUP(1,ChapterTable!$1:$1048576,MATCH("최종"&amp;SUBSTITUTE(SUBSTITUTE(E$1,"standard",""),"|Float",""),ChapterTable!$1:$1,0),0)*ChapterTable!$P$17,
  IF(AND($A526=0,$B526=0),
    E527,
  IF($B526=0,
    VLOOKUP($A526,ChapterTable!$1:$1048576,MATCH("최종"&amp;SUBSTITUTE(SUBSTITUTE(E$1,"standard",""),"|Float",""),ChapterTable!$1:$1,0),0),
  IF($B526=1,
    IF($L526=FALSE,
      VLOOKUP($A526,ChapterTable!$1:$1048576,MATCH("최종"&amp;SUBSTITUTE(SUBSTITUTE(E$1,"standard",""),"|Float",""),ChapterTable!$1:$1,0),0),
      VLOOKUP($A526-ChapterTable!$P$11,ChapterTable!$1:$1048576,MATCH("최종"&amp;SUBSTITUTE(SUBSTITUTE(E$1,"standard",""),"|Float",""),ChapterTable!$1:$1,0),0)*ChapterTable!$P$14
    ),
  OFFSET(E526,-$B526+IF($L526,1,0),0)*IF($B526&gt;OFFSET($B526,1,0),ChapterTable!$R$17,1)*
    (VLOOKUP(SUBSTITUTE(SUBSTITUTE(E$1,"standard",""),"|Float","")&amp;IF(OR($L526=TRUE,$A526=0,MOD($A526,ChapterTable!$R$20)&lt;&gt;0),"","보스")&amp;"인게임누적곱배수",ChapterTable!$R:$S,2,0)^C526
    +VLOOKUP(SUBSTITUTE(SUBSTITUTE(E$1,"standard",""),"|Float","")&amp;IF(OR($L526=TRUE,$A526=0,MOD($A526,ChapterTable!$R$20)&lt;&gt;0),"","보스")&amp;"인게임누적합배수",ChapterTable!$R:$S,2,0)*C526)
  )
  )
  )
)</f>
        <v>11071.6875</v>
      </c>
      <c r="F526" s="1">
        <f ca="1">IF(AND($A526=0,$B526=1),
    VLOOKUP(1,ChapterTable!$1:$1048576,MATCH("최종"&amp;SUBSTITUTE(SUBSTITUTE(F$1,"standard",""),"|Float",""),ChapterTable!$1:$1,0),0)*ChapterTable!$P$17,
  IF(AND($A526=0,$B526=0),
    F527,
  IF($B526=0,
    VLOOKUP($A526,ChapterTable!$1:$1048576,MATCH("최종"&amp;SUBSTITUTE(SUBSTITUTE(F$1,"standard",""),"|Float",""),ChapterTable!$1:$1,0),0),
  IF($B526=1,
    IF($L526=FALSE,
      VLOOKUP($A526,ChapterTable!$1:$1048576,MATCH("최종"&amp;SUBSTITUTE(SUBSTITUTE(F$1,"standard",""),"|Float",""),ChapterTable!$1:$1,0),0),
      VLOOKUP($A526-ChapterTable!$P$11,ChapterTable!$1:$1048576,MATCH("최종"&amp;SUBSTITUTE(SUBSTITUTE(F$1,"standard",""),"|Float",""),ChapterTable!$1:$1,0),0)*ChapterTable!$P$14
    ),
  OFFSET(F526,-$B526+IF($L526,1,0),0)*
    (VLOOKUP(SUBSTITUTE(SUBSTITUTE(F$1,"standard",""),"|Float","")&amp;IF(OR($L526=TRUE,$A526=0,MOD($A526,ChapterTable!$R$20)&lt;&gt;0),"","보스")&amp;"인게임누적곱배수",ChapterTable!$R:$S,2,0)^D526
    +VLOOKUP(SUBSTITUTE(SUBSTITUTE(F$1,"standard",""),"|Float","")&amp;IF(OR($L526=TRUE,$A526=0,MOD($A526,ChapterTable!$R$20)&lt;&gt;0),"","보스")&amp;"인게임누적합배수",ChapterTable!$R:$S,2,0)*D526)
  )
  )
  )
)</f>
        <v>3315.7397460937495</v>
      </c>
      <c r="G526" t="s">
        <v>715</v>
      </c>
      <c r="J526" t="str">
        <f>IF(ISBLANK(I526),"",
IFERROR(VLOOKUP(I526,[1]StringTable!$1:$1048576,MATCH("kor|String",[1]StringTable!$1:$1,0),0),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65"/>
        <v>0.33333333333333331</v>
      </c>
      <c r="AJ526">
        <f t="shared" si="63"/>
        <v>0.395555555</v>
      </c>
      <c r="AK526">
        <f t="shared" si="64"/>
        <v>1</v>
      </c>
      <c r="AL526">
        <v>0</v>
      </c>
    </row>
    <row r="527" spans="1:38" x14ac:dyDescent="0.3">
      <c r="A527">
        <v>11</v>
      </c>
      <c r="B527">
        <v>28</v>
      </c>
      <c r="C527">
        <f>IF(OR($L527=TRUE,$A527=0,MOD($A527,ChapterTable!$R$20)&lt;&gt;0),
MAX(0,INT(($B527+ChapterTable!$P$26+VLOOKUP(SUBSTITUTE(C$1,"성장단계","")&amp;"단계오프셋",ChapterTable!$R:$S,2,0))/ChapterTable!$P$23)),
MAX(0,INT(($B527+ChapterTable!$R$26+VLOOKUP(SUBSTITUTE(C$1,"성장단계","")&amp;"보스단계오프셋",ChapterTable!$R:$S,2,0))/ChapterTable!$R$23)))</f>
        <v>3</v>
      </c>
      <c r="D527">
        <f>IF(OR($L527=TRUE,$A527=0,MOD($A527,ChapterTable!$R$20)&lt;&gt;0),
MAX(0,INT(($B527+ChapterTable!$P$26+VLOOKUP(SUBSTITUTE(D$1,"성장단계","")&amp;"단계오프셋",ChapterTable!$R:$S,2,0))/ChapterTable!$P$23)),
MAX(0,INT(($B527+ChapterTable!$R$26+VLOOKUP(SUBSTITUTE(D$1,"성장단계","")&amp;"보스단계오프셋",ChapterTable!$R:$S,2,0))/ChapterTable!$R$23)))</f>
        <v>2</v>
      </c>
      <c r="E527" s="1">
        <f ca="1">IF(AND($A527=0,$B527=1),
    VLOOKUP(1,ChapterTable!$1:$1048576,MATCH("최종"&amp;SUBSTITUTE(SUBSTITUTE(E$1,"standard",""),"|Float",""),ChapterTable!$1:$1,0),0)*ChapterTable!$P$17,
  IF(AND($A527=0,$B527=0),
    E528,
  IF($B527=0,
    VLOOKUP($A527,ChapterTable!$1:$1048576,MATCH("최종"&amp;SUBSTITUTE(SUBSTITUTE(E$1,"standard",""),"|Float",""),ChapterTable!$1:$1,0),0),
  IF($B527=1,
    IF($L527=FALSE,
      VLOOKUP($A527,ChapterTable!$1:$1048576,MATCH("최종"&amp;SUBSTITUTE(SUBSTITUTE(E$1,"standard",""),"|Float",""),ChapterTable!$1:$1,0),0),
      VLOOKUP($A527-ChapterTable!$P$11,ChapterTable!$1:$1048576,MATCH("최종"&amp;SUBSTITUTE(SUBSTITUTE(E$1,"standard",""),"|Float",""),ChapterTable!$1:$1,0),0)*ChapterTable!$P$14
    ),
  OFFSET(E527,-$B527+IF($L527,1,0),0)*IF($B527&gt;OFFSET($B527,1,0),ChapterTable!$R$17,1)*
    (VLOOKUP(SUBSTITUTE(SUBSTITUTE(E$1,"standard",""),"|Float","")&amp;IF(OR($L527=TRUE,$A527=0,MOD($A527,ChapterTable!$R$20)&lt;&gt;0),"","보스")&amp;"인게임누적곱배수",ChapterTable!$R:$S,2,0)^C527
    +VLOOKUP(SUBSTITUTE(SUBSTITUTE(E$1,"standard",""),"|Float","")&amp;IF(OR($L527=TRUE,$A527=0,MOD($A527,ChapterTable!$R$20)&lt;&gt;0),"","보스")&amp;"인게임누적합배수",ChapterTable!$R:$S,2,0)*C527)
  )
  )
  )
)</f>
        <v>11071.6875</v>
      </c>
      <c r="F527" s="1">
        <f ca="1">IF(AND($A527=0,$B527=1),
    VLOOKUP(1,ChapterTable!$1:$1048576,MATCH("최종"&amp;SUBSTITUTE(SUBSTITUTE(F$1,"standard",""),"|Float",""),ChapterTable!$1:$1,0),0)*ChapterTable!$P$17,
  IF(AND($A527=0,$B527=0),
    F528,
  IF($B527=0,
    VLOOKUP($A527,ChapterTable!$1:$1048576,MATCH("최종"&amp;SUBSTITUTE(SUBSTITUTE(F$1,"standard",""),"|Float",""),ChapterTable!$1:$1,0),0),
  IF($B527=1,
    IF($L527=FALSE,
      VLOOKUP($A527,ChapterTable!$1:$1048576,MATCH("최종"&amp;SUBSTITUTE(SUBSTITUTE(F$1,"standard",""),"|Float",""),ChapterTable!$1:$1,0),0),
      VLOOKUP($A527-ChapterTable!$P$11,ChapterTable!$1:$1048576,MATCH("최종"&amp;SUBSTITUTE(SUBSTITUTE(F$1,"standard",""),"|Float",""),ChapterTable!$1:$1,0),0)*ChapterTable!$P$14
    ),
  OFFSET(F527,-$B527+IF($L527,1,0),0)*
    (VLOOKUP(SUBSTITUTE(SUBSTITUTE(F$1,"standard",""),"|Float","")&amp;IF(OR($L527=TRUE,$A527=0,MOD($A527,ChapterTable!$R$20)&lt;&gt;0),"","보스")&amp;"인게임누적곱배수",ChapterTable!$R:$S,2,0)^D527
    +VLOOKUP(SUBSTITUTE(SUBSTITUTE(F$1,"standard",""),"|Float","")&amp;IF(OR($L527=TRUE,$A527=0,MOD($A527,ChapterTable!$R$20)&lt;&gt;0),"","보스")&amp;"인게임누적합배수",ChapterTable!$R:$S,2,0)*D527)
  )
  )
  )
)</f>
        <v>3315.7397460937495</v>
      </c>
      <c r="G527" t="s">
        <v>715</v>
      </c>
      <c r="J527" t="str">
        <f>IF(ISBLANK(I527),"",
IFERROR(VLOOKUP(I527,[1]StringTable!$1:$1048576,MATCH("kor|String",[1]StringTable!$1:$1,0),0),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65"/>
        <v>0.33333333333333331</v>
      </c>
      <c r="AJ527">
        <f t="shared" si="63"/>
        <v>0.395555555</v>
      </c>
      <c r="AK527">
        <f t="shared" si="64"/>
        <v>1</v>
      </c>
      <c r="AL527">
        <v>0</v>
      </c>
    </row>
    <row r="528" spans="1:38" x14ac:dyDescent="0.3">
      <c r="A528">
        <v>11</v>
      </c>
      <c r="B528">
        <v>29</v>
      </c>
      <c r="C528">
        <f>IF(OR($L528=TRUE,$A528=0,MOD($A528,ChapterTable!$R$20)&lt;&gt;0),
MAX(0,INT(($B528+ChapterTable!$P$26+VLOOKUP(SUBSTITUTE(C$1,"성장단계","")&amp;"단계오프셋",ChapterTable!$R:$S,2,0))/ChapterTable!$P$23)),
MAX(0,INT(($B528+ChapterTable!$R$26+VLOOKUP(SUBSTITUTE(C$1,"성장단계","")&amp;"보스단계오프셋",ChapterTable!$R:$S,2,0))/ChapterTable!$R$23)))</f>
        <v>3</v>
      </c>
      <c r="D528">
        <f>IF(OR($L528=TRUE,$A528=0,MOD($A528,ChapterTable!$R$20)&lt;&gt;0),
MAX(0,INT(($B528+ChapterTable!$P$26+VLOOKUP(SUBSTITUTE(D$1,"성장단계","")&amp;"단계오프셋",ChapterTable!$R:$S,2,0))/ChapterTable!$P$23)),
MAX(0,INT(($B528+ChapterTable!$R$26+VLOOKUP(SUBSTITUTE(D$1,"성장단계","")&amp;"보스단계오프셋",ChapterTable!$R:$S,2,0))/ChapterTable!$R$23)))</f>
        <v>2</v>
      </c>
      <c r="E528" s="1">
        <f ca="1">IF(AND($A528=0,$B528=1),
    VLOOKUP(1,ChapterTable!$1:$1048576,MATCH("최종"&amp;SUBSTITUTE(SUBSTITUTE(E$1,"standard",""),"|Float",""),ChapterTable!$1:$1,0),0)*ChapterTable!$P$17,
  IF(AND($A528=0,$B528=0),
    E529,
  IF($B528=0,
    VLOOKUP($A528,ChapterTable!$1:$1048576,MATCH("최종"&amp;SUBSTITUTE(SUBSTITUTE(E$1,"standard",""),"|Float",""),ChapterTable!$1:$1,0),0),
  IF($B528=1,
    IF($L528=FALSE,
      VLOOKUP($A528,ChapterTable!$1:$1048576,MATCH("최종"&amp;SUBSTITUTE(SUBSTITUTE(E$1,"standard",""),"|Float",""),ChapterTable!$1:$1,0),0),
      VLOOKUP($A528-ChapterTable!$P$11,ChapterTable!$1:$1048576,MATCH("최종"&amp;SUBSTITUTE(SUBSTITUTE(E$1,"standard",""),"|Float",""),ChapterTable!$1:$1,0),0)*ChapterTable!$P$14
    ),
  OFFSET(E528,-$B528+IF($L528,1,0),0)*IF($B528&gt;OFFSET($B528,1,0),ChapterTable!$R$17,1)*
    (VLOOKUP(SUBSTITUTE(SUBSTITUTE(E$1,"standard",""),"|Float","")&amp;IF(OR($L528=TRUE,$A528=0,MOD($A528,ChapterTable!$R$20)&lt;&gt;0),"","보스")&amp;"인게임누적곱배수",ChapterTable!$R:$S,2,0)^C528
    +VLOOKUP(SUBSTITUTE(SUBSTITUTE(E$1,"standard",""),"|Float","")&amp;IF(OR($L528=TRUE,$A528=0,MOD($A528,ChapterTable!$R$20)&lt;&gt;0),"","보스")&amp;"인게임누적합배수",ChapterTable!$R:$S,2,0)*C528)
  )
  )
  )
)</f>
        <v>11071.6875</v>
      </c>
      <c r="F528" s="1">
        <f ca="1">IF(AND($A528=0,$B528=1),
    VLOOKUP(1,ChapterTable!$1:$1048576,MATCH("최종"&amp;SUBSTITUTE(SUBSTITUTE(F$1,"standard",""),"|Float",""),ChapterTable!$1:$1,0),0)*ChapterTable!$P$17,
  IF(AND($A528=0,$B528=0),
    F529,
  IF($B528=0,
    VLOOKUP($A528,ChapterTable!$1:$1048576,MATCH("최종"&amp;SUBSTITUTE(SUBSTITUTE(F$1,"standard",""),"|Float",""),ChapterTable!$1:$1,0),0),
  IF($B528=1,
    IF($L528=FALSE,
      VLOOKUP($A528,ChapterTable!$1:$1048576,MATCH("최종"&amp;SUBSTITUTE(SUBSTITUTE(F$1,"standard",""),"|Float",""),ChapterTable!$1:$1,0),0),
      VLOOKUP($A528-ChapterTable!$P$11,ChapterTable!$1:$1048576,MATCH("최종"&amp;SUBSTITUTE(SUBSTITUTE(F$1,"standard",""),"|Float",""),ChapterTable!$1:$1,0),0)*ChapterTable!$P$14
    ),
  OFFSET(F528,-$B528+IF($L528,1,0),0)*
    (VLOOKUP(SUBSTITUTE(SUBSTITUTE(F$1,"standard",""),"|Float","")&amp;IF(OR($L528=TRUE,$A528=0,MOD($A528,ChapterTable!$R$20)&lt;&gt;0),"","보스")&amp;"인게임누적곱배수",ChapterTable!$R:$S,2,0)^D528
    +VLOOKUP(SUBSTITUTE(SUBSTITUTE(F$1,"standard",""),"|Float","")&amp;IF(OR($L528=TRUE,$A528=0,MOD($A528,ChapterTable!$R$20)&lt;&gt;0),"","보스")&amp;"인게임누적합배수",ChapterTable!$R:$S,2,0)*D528)
  )
  )
  )
)</f>
        <v>3315.7397460937495</v>
      </c>
      <c r="G528" t="s">
        <v>715</v>
      </c>
      <c r="J528" t="str">
        <f>IF(ISBLANK(I528),"",
IFERROR(VLOOKUP(I528,[1]StringTable!$1:$1048576,MATCH("kor|String",[1]StringTable!$1:$1,0),0),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65"/>
        <v>0.33333333333333331</v>
      </c>
      <c r="AJ528">
        <f t="shared" si="63"/>
        <v>0.395555555</v>
      </c>
      <c r="AK528">
        <f t="shared" si="64"/>
        <v>1</v>
      </c>
      <c r="AL528">
        <v>0</v>
      </c>
    </row>
    <row r="529" spans="1:38" x14ac:dyDescent="0.3">
      <c r="A529">
        <v>11</v>
      </c>
      <c r="B529">
        <v>30</v>
      </c>
      <c r="C529">
        <f>IF(OR($L529=TRUE,$A529=0,MOD($A529,ChapterTable!$R$20)&lt;&gt;0),
MAX(0,INT(($B529+ChapterTable!$P$26+VLOOKUP(SUBSTITUTE(C$1,"성장단계","")&amp;"단계오프셋",ChapterTable!$R:$S,2,0))/ChapterTable!$P$23)),
MAX(0,INT(($B529+ChapterTable!$R$26+VLOOKUP(SUBSTITUTE(C$1,"성장단계","")&amp;"보스단계오프셋",ChapterTable!$R:$S,2,0))/ChapterTable!$R$23)))</f>
        <v>3</v>
      </c>
      <c r="D529">
        <f>IF(OR($L529=TRUE,$A529=0,MOD($A529,ChapterTable!$R$20)&lt;&gt;0),
MAX(0,INT(($B529+ChapterTable!$P$26+VLOOKUP(SUBSTITUTE(D$1,"성장단계","")&amp;"단계오프셋",ChapterTable!$R:$S,2,0))/ChapterTable!$P$23)),
MAX(0,INT(($B529+ChapterTable!$R$26+VLOOKUP(SUBSTITUTE(D$1,"성장단계","")&amp;"보스단계오프셋",ChapterTable!$R:$S,2,0))/ChapterTable!$R$23)))</f>
        <v>2</v>
      </c>
      <c r="E529" s="1">
        <f ca="1">IF(AND($A529=0,$B529=1),
    VLOOKUP(1,ChapterTable!$1:$1048576,MATCH("최종"&amp;SUBSTITUTE(SUBSTITUTE(E$1,"standard",""),"|Float",""),ChapterTable!$1:$1,0),0)*ChapterTable!$P$17,
  IF(AND($A529=0,$B529=0),
    E530,
  IF($B529=0,
    VLOOKUP($A529,ChapterTable!$1:$1048576,MATCH("최종"&amp;SUBSTITUTE(SUBSTITUTE(E$1,"standard",""),"|Float",""),ChapterTable!$1:$1,0),0),
  IF($B529=1,
    IF($L529=FALSE,
      VLOOKUP($A529,ChapterTable!$1:$1048576,MATCH("최종"&amp;SUBSTITUTE(SUBSTITUTE(E$1,"standard",""),"|Float",""),ChapterTable!$1:$1,0),0),
      VLOOKUP($A529-ChapterTable!$P$11,ChapterTable!$1:$1048576,MATCH("최종"&amp;SUBSTITUTE(SUBSTITUTE(E$1,"standard",""),"|Float",""),ChapterTable!$1:$1,0),0)*ChapterTable!$P$14
    ),
  OFFSET(E529,-$B529+IF($L529,1,0),0)*IF($B529&gt;OFFSET($B529,1,0),ChapterTable!$R$17,1)*
    (VLOOKUP(SUBSTITUTE(SUBSTITUTE(E$1,"standard",""),"|Float","")&amp;IF(OR($L529=TRUE,$A529=0,MOD($A529,ChapterTable!$R$20)&lt;&gt;0),"","보스")&amp;"인게임누적곱배수",ChapterTable!$R:$S,2,0)^C529
    +VLOOKUP(SUBSTITUTE(SUBSTITUTE(E$1,"standard",""),"|Float","")&amp;IF(OR($L529=TRUE,$A529=0,MOD($A529,ChapterTable!$R$20)&lt;&gt;0),"","보스")&amp;"인게임누적합배수",ChapterTable!$R:$S,2,0)*C529)
  )
  )
  )
)</f>
        <v>11071.6875</v>
      </c>
      <c r="F529" s="1">
        <f ca="1">IF(AND($A529=0,$B529=1),
    VLOOKUP(1,ChapterTable!$1:$1048576,MATCH("최종"&amp;SUBSTITUTE(SUBSTITUTE(F$1,"standard",""),"|Float",""),ChapterTable!$1:$1,0),0)*ChapterTable!$P$17,
  IF(AND($A529=0,$B529=0),
    F530,
  IF($B529=0,
    VLOOKUP($A529,ChapterTable!$1:$1048576,MATCH("최종"&amp;SUBSTITUTE(SUBSTITUTE(F$1,"standard",""),"|Float",""),ChapterTable!$1:$1,0),0),
  IF($B529=1,
    IF($L529=FALSE,
      VLOOKUP($A529,ChapterTable!$1:$1048576,MATCH("최종"&amp;SUBSTITUTE(SUBSTITUTE(F$1,"standard",""),"|Float",""),ChapterTable!$1:$1,0),0),
      VLOOKUP($A529-ChapterTable!$P$11,ChapterTable!$1:$1048576,MATCH("최종"&amp;SUBSTITUTE(SUBSTITUTE(F$1,"standard",""),"|Float",""),ChapterTable!$1:$1,0),0)*ChapterTable!$P$14
    ),
  OFFSET(F529,-$B529+IF($L529,1,0),0)*
    (VLOOKUP(SUBSTITUTE(SUBSTITUTE(F$1,"standard",""),"|Float","")&amp;IF(OR($L529=TRUE,$A529=0,MOD($A529,ChapterTable!$R$20)&lt;&gt;0),"","보스")&amp;"인게임누적곱배수",ChapterTable!$R:$S,2,0)^D529
    +VLOOKUP(SUBSTITUTE(SUBSTITUTE(F$1,"standard",""),"|Float","")&amp;IF(OR($L529=TRUE,$A529=0,MOD($A529,ChapterTable!$R$20)&lt;&gt;0),"","보스")&amp;"인게임누적합배수",ChapterTable!$R:$S,2,0)*D529)
  )
  )
  )
)</f>
        <v>3315.7397460937495</v>
      </c>
      <c r="G529" t="s">
        <v>715</v>
      </c>
      <c r="J529" t="str">
        <f>IF(ISBLANK(I529),"",
IFERROR(VLOOKUP(I529,[1]StringTable!$1:$1048576,MATCH("kor|String",[1]StringTable!$1:$1,0),0),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65"/>
        <v>0.33333333333333331</v>
      </c>
      <c r="AJ529">
        <f t="shared" si="63"/>
        <v>1</v>
      </c>
      <c r="AK529">
        <f t="shared" si="64"/>
        <v>3</v>
      </c>
      <c r="AL529">
        <v>0</v>
      </c>
    </row>
    <row r="530" spans="1:38" x14ac:dyDescent="0.3">
      <c r="A530">
        <v>11</v>
      </c>
      <c r="B530">
        <v>31</v>
      </c>
      <c r="C530">
        <f>IF(OR($L530=TRUE,$A530=0,MOD($A530,ChapterTable!$R$20)&lt;&gt;0),
MAX(0,INT(($B530+ChapterTable!$P$26+VLOOKUP(SUBSTITUTE(C$1,"성장단계","")&amp;"단계오프셋",ChapterTable!$R:$S,2,0))/ChapterTable!$P$23)),
MAX(0,INT(($B530+ChapterTable!$R$26+VLOOKUP(SUBSTITUTE(C$1,"성장단계","")&amp;"보스단계오프셋",ChapterTable!$R:$S,2,0))/ChapterTable!$R$23)))</f>
        <v>3</v>
      </c>
      <c r="D530">
        <f>IF(OR($L530=TRUE,$A530=0,MOD($A530,ChapterTable!$R$20)&lt;&gt;0),
MAX(0,INT(($B530+ChapterTable!$P$26+VLOOKUP(SUBSTITUTE(D$1,"성장단계","")&amp;"단계오프셋",ChapterTable!$R:$S,2,0))/ChapterTable!$P$23)),
MAX(0,INT(($B530+ChapterTable!$R$26+VLOOKUP(SUBSTITUTE(D$1,"성장단계","")&amp;"보스단계오프셋",ChapterTable!$R:$S,2,0))/ChapterTable!$R$23)))</f>
        <v>3</v>
      </c>
      <c r="E530" s="1">
        <f ca="1">IF(AND($A530=0,$B530=1),
    VLOOKUP(1,ChapterTable!$1:$1048576,MATCH("최종"&amp;SUBSTITUTE(SUBSTITUTE(E$1,"standard",""),"|Float",""),ChapterTable!$1:$1,0),0)*ChapterTable!$P$17,
  IF(AND($A530=0,$B530=0),
    E531,
  IF($B530=0,
    VLOOKUP($A530,ChapterTable!$1:$1048576,MATCH("최종"&amp;SUBSTITUTE(SUBSTITUTE(E$1,"standard",""),"|Float",""),ChapterTable!$1:$1,0),0),
  IF($B530=1,
    IF($L530=FALSE,
      VLOOKUP($A530,ChapterTable!$1:$1048576,MATCH("최종"&amp;SUBSTITUTE(SUBSTITUTE(E$1,"standard",""),"|Float",""),ChapterTable!$1:$1,0),0),
      VLOOKUP($A530-ChapterTable!$P$11,ChapterTable!$1:$1048576,MATCH("최종"&amp;SUBSTITUTE(SUBSTITUTE(E$1,"standard",""),"|Float",""),ChapterTable!$1:$1,0),0)*ChapterTable!$P$14
    ),
  OFFSET(E530,-$B530+IF($L530,1,0),0)*IF($B530&gt;OFFSET($B530,1,0),ChapterTable!$R$17,1)*
    (VLOOKUP(SUBSTITUTE(SUBSTITUTE(E$1,"standard",""),"|Float","")&amp;IF(OR($L530=TRUE,$A530=0,MOD($A530,ChapterTable!$R$20)&lt;&gt;0),"","보스")&amp;"인게임누적곱배수",ChapterTable!$R:$S,2,0)^C530
    +VLOOKUP(SUBSTITUTE(SUBSTITUTE(E$1,"standard",""),"|Float","")&amp;IF(OR($L530=TRUE,$A530=0,MOD($A530,ChapterTable!$R$20)&lt;&gt;0),"","보스")&amp;"인게임누적합배수",ChapterTable!$R:$S,2,0)*C530)
  )
  )
  )
)</f>
        <v>11071.6875</v>
      </c>
      <c r="F530" s="1">
        <f ca="1">IF(AND($A530=0,$B530=1),
    VLOOKUP(1,ChapterTable!$1:$1048576,MATCH("최종"&amp;SUBSTITUTE(SUBSTITUTE(F$1,"standard",""),"|Float",""),ChapterTable!$1:$1,0),0)*ChapterTable!$P$17,
  IF(AND($A530=0,$B530=0),
    F531,
  IF($B530=0,
    VLOOKUP($A530,ChapterTable!$1:$1048576,MATCH("최종"&amp;SUBSTITUTE(SUBSTITUTE(F$1,"standard",""),"|Float",""),ChapterTable!$1:$1,0),0),
  IF($B530=1,
    IF($L530=FALSE,
      VLOOKUP($A530,ChapterTable!$1:$1048576,MATCH("최종"&amp;SUBSTITUTE(SUBSTITUTE(F$1,"standard",""),"|Float",""),ChapterTable!$1:$1,0),0),
      VLOOKUP($A530-ChapterTable!$P$11,ChapterTable!$1:$1048576,MATCH("최종"&amp;SUBSTITUTE(SUBSTITUTE(F$1,"standard",""),"|Float",""),ChapterTable!$1:$1,0),0)*ChapterTable!$P$14
    ),
  OFFSET(F530,-$B530+IF($L530,1,0),0)*
    (VLOOKUP(SUBSTITUTE(SUBSTITUTE(F$1,"standard",""),"|Float","")&amp;IF(OR($L530=TRUE,$A530=0,MOD($A530,ChapterTable!$R$20)&lt;&gt;0),"","보스")&amp;"인게임누적곱배수",ChapterTable!$R:$S,2,0)^D530
    +VLOOKUP(SUBSTITUTE(SUBSTITUTE(F$1,"standard",""),"|Float","")&amp;IF(OR($L530=TRUE,$A530=0,MOD($A530,ChapterTable!$R$20)&lt;&gt;0),"","보스")&amp;"인게임누적합배수",ChapterTable!$R:$S,2,0)*D530)
  )
  )
  )
)</f>
        <v>3531.9836425781255</v>
      </c>
      <c r="G530" t="s">
        <v>715</v>
      </c>
      <c r="J530" t="str">
        <f>IF(ISBLANK(I530),"",
IFERROR(VLOOKUP(I530,[1]StringTable!$1:$1048576,MATCH("kor|String",[1]StringTable!$1:$1,0),0),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65"/>
        <v>0.25</v>
      </c>
      <c r="AJ530">
        <f t="shared" si="63"/>
        <v>0.32</v>
      </c>
      <c r="AK530">
        <f t="shared" si="64"/>
        <v>1</v>
      </c>
      <c r="AL530">
        <v>0</v>
      </c>
    </row>
    <row r="531" spans="1:38" x14ac:dyDescent="0.3">
      <c r="A531">
        <v>11</v>
      </c>
      <c r="B531">
        <v>32</v>
      </c>
      <c r="C531">
        <f>IF(OR($L531=TRUE,$A531=0,MOD($A531,ChapterTable!$R$20)&lt;&gt;0),
MAX(0,INT(($B531+ChapterTable!$P$26+VLOOKUP(SUBSTITUTE(C$1,"성장단계","")&amp;"단계오프셋",ChapterTable!$R:$S,2,0))/ChapterTable!$P$23)),
MAX(0,INT(($B531+ChapterTable!$R$26+VLOOKUP(SUBSTITUTE(C$1,"성장단계","")&amp;"보스단계오프셋",ChapterTable!$R:$S,2,0))/ChapterTable!$R$23)))</f>
        <v>3</v>
      </c>
      <c r="D531">
        <f>IF(OR($L531=TRUE,$A531=0,MOD($A531,ChapterTable!$R$20)&lt;&gt;0),
MAX(0,INT(($B531+ChapterTable!$P$26+VLOOKUP(SUBSTITUTE(D$1,"성장단계","")&amp;"단계오프셋",ChapterTable!$R:$S,2,0))/ChapterTable!$P$23)),
MAX(0,INT(($B531+ChapterTable!$R$26+VLOOKUP(SUBSTITUTE(D$1,"성장단계","")&amp;"보스단계오프셋",ChapterTable!$R:$S,2,0))/ChapterTable!$R$23)))</f>
        <v>3</v>
      </c>
      <c r="E531" s="1">
        <f ca="1">IF(AND($A531=0,$B531=1),
    VLOOKUP(1,ChapterTable!$1:$1048576,MATCH("최종"&amp;SUBSTITUTE(SUBSTITUTE(E$1,"standard",""),"|Float",""),ChapterTable!$1:$1,0),0)*ChapterTable!$P$17,
  IF(AND($A531=0,$B531=0),
    E532,
  IF($B531=0,
    VLOOKUP($A531,ChapterTable!$1:$1048576,MATCH("최종"&amp;SUBSTITUTE(SUBSTITUTE(E$1,"standard",""),"|Float",""),ChapterTable!$1:$1,0),0),
  IF($B531=1,
    IF($L531=FALSE,
      VLOOKUP($A531,ChapterTable!$1:$1048576,MATCH("최종"&amp;SUBSTITUTE(SUBSTITUTE(E$1,"standard",""),"|Float",""),ChapterTable!$1:$1,0),0),
      VLOOKUP($A531-ChapterTable!$P$11,ChapterTable!$1:$1048576,MATCH("최종"&amp;SUBSTITUTE(SUBSTITUTE(E$1,"standard",""),"|Float",""),ChapterTable!$1:$1,0),0)*ChapterTable!$P$14
    ),
  OFFSET(E531,-$B531+IF($L531,1,0),0)*IF($B531&gt;OFFSET($B531,1,0),ChapterTable!$R$17,1)*
    (VLOOKUP(SUBSTITUTE(SUBSTITUTE(E$1,"standard",""),"|Float","")&amp;IF(OR($L531=TRUE,$A531=0,MOD($A531,ChapterTable!$R$20)&lt;&gt;0),"","보스")&amp;"인게임누적곱배수",ChapterTable!$R:$S,2,0)^C531
    +VLOOKUP(SUBSTITUTE(SUBSTITUTE(E$1,"standard",""),"|Float","")&amp;IF(OR($L531=TRUE,$A531=0,MOD($A531,ChapterTable!$R$20)&lt;&gt;0),"","보스")&amp;"인게임누적합배수",ChapterTable!$R:$S,2,0)*C531)
  )
  )
  )
)</f>
        <v>11071.6875</v>
      </c>
      <c r="F531" s="1">
        <f ca="1">IF(AND($A531=0,$B531=1),
    VLOOKUP(1,ChapterTable!$1:$1048576,MATCH("최종"&amp;SUBSTITUTE(SUBSTITUTE(F$1,"standard",""),"|Float",""),ChapterTable!$1:$1,0),0)*ChapterTable!$P$17,
  IF(AND($A531=0,$B531=0),
    F532,
  IF($B531=0,
    VLOOKUP($A531,ChapterTable!$1:$1048576,MATCH("최종"&amp;SUBSTITUTE(SUBSTITUTE(F$1,"standard",""),"|Float",""),ChapterTable!$1:$1,0),0),
  IF($B531=1,
    IF($L531=FALSE,
      VLOOKUP($A531,ChapterTable!$1:$1048576,MATCH("최종"&amp;SUBSTITUTE(SUBSTITUTE(F$1,"standard",""),"|Float",""),ChapterTable!$1:$1,0),0),
      VLOOKUP($A531-ChapterTable!$P$11,ChapterTable!$1:$1048576,MATCH("최종"&amp;SUBSTITUTE(SUBSTITUTE(F$1,"standard",""),"|Float",""),ChapterTable!$1:$1,0),0)*ChapterTable!$P$14
    ),
  OFFSET(F531,-$B531+IF($L531,1,0),0)*
    (VLOOKUP(SUBSTITUTE(SUBSTITUTE(F$1,"standard",""),"|Float","")&amp;IF(OR($L531=TRUE,$A531=0,MOD($A531,ChapterTable!$R$20)&lt;&gt;0),"","보스")&amp;"인게임누적곱배수",ChapterTable!$R:$S,2,0)^D531
    +VLOOKUP(SUBSTITUTE(SUBSTITUTE(F$1,"standard",""),"|Float","")&amp;IF(OR($L531=TRUE,$A531=0,MOD($A531,ChapterTable!$R$20)&lt;&gt;0),"","보스")&amp;"인게임누적합배수",ChapterTable!$R:$S,2,0)*D531)
  )
  )
  )
)</f>
        <v>3531.9836425781255</v>
      </c>
      <c r="G531" t="s">
        <v>715</v>
      </c>
      <c r="J531" t="str">
        <f>IF(ISBLANK(I531),"",
IFERROR(VLOOKUP(I531,[1]StringTable!$1:$1048576,MATCH("kor|String",[1]StringTable!$1:$1,0),0),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65"/>
        <v>0.25</v>
      </c>
      <c r="AJ531">
        <f t="shared" si="63"/>
        <v>0.32</v>
      </c>
      <c r="AK531">
        <f t="shared" si="64"/>
        <v>1</v>
      </c>
      <c r="AL531">
        <v>0</v>
      </c>
    </row>
    <row r="532" spans="1:38" x14ac:dyDescent="0.3">
      <c r="A532">
        <v>11</v>
      </c>
      <c r="B532">
        <v>33</v>
      </c>
      <c r="C532">
        <f>IF(OR($L532=TRUE,$A532=0,MOD($A532,ChapterTable!$R$20)&lt;&gt;0),
MAX(0,INT(($B532+ChapterTable!$P$26+VLOOKUP(SUBSTITUTE(C$1,"성장단계","")&amp;"단계오프셋",ChapterTable!$R:$S,2,0))/ChapterTable!$P$23)),
MAX(0,INT(($B532+ChapterTable!$R$26+VLOOKUP(SUBSTITUTE(C$1,"성장단계","")&amp;"보스단계오프셋",ChapterTable!$R:$S,2,0))/ChapterTable!$R$23)))</f>
        <v>3</v>
      </c>
      <c r="D532">
        <f>IF(OR($L532=TRUE,$A532=0,MOD($A532,ChapterTable!$R$20)&lt;&gt;0),
MAX(0,INT(($B532+ChapterTable!$P$26+VLOOKUP(SUBSTITUTE(D$1,"성장단계","")&amp;"단계오프셋",ChapterTable!$R:$S,2,0))/ChapterTable!$P$23)),
MAX(0,INT(($B532+ChapterTable!$R$26+VLOOKUP(SUBSTITUTE(D$1,"성장단계","")&amp;"보스단계오프셋",ChapterTable!$R:$S,2,0))/ChapterTable!$R$23)))</f>
        <v>3</v>
      </c>
      <c r="E532" s="1">
        <f ca="1">IF(AND($A532=0,$B532=1),
    VLOOKUP(1,ChapterTable!$1:$1048576,MATCH("최종"&amp;SUBSTITUTE(SUBSTITUTE(E$1,"standard",""),"|Float",""),ChapterTable!$1:$1,0),0)*ChapterTable!$P$17,
  IF(AND($A532=0,$B532=0),
    E533,
  IF($B532=0,
    VLOOKUP($A532,ChapterTable!$1:$1048576,MATCH("최종"&amp;SUBSTITUTE(SUBSTITUTE(E$1,"standard",""),"|Float",""),ChapterTable!$1:$1,0),0),
  IF($B532=1,
    IF($L532=FALSE,
      VLOOKUP($A532,ChapterTable!$1:$1048576,MATCH("최종"&amp;SUBSTITUTE(SUBSTITUTE(E$1,"standard",""),"|Float",""),ChapterTable!$1:$1,0),0),
      VLOOKUP($A532-ChapterTable!$P$11,ChapterTable!$1:$1048576,MATCH("최종"&amp;SUBSTITUTE(SUBSTITUTE(E$1,"standard",""),"|Float",""),ChapterTable!$1:$1,0),0)*ChapterTable!$P$14
    ),
  OFFSET(E532,-$B532+IF($L532,1,0),0)*IF($B532&gt;OFFSET($B532,1,0),ChapterTable!$R$17,1)*
    (VLOOKUP(SUBSTITUTE(SUBSTITUTE(E$1,"standard",""),"|Float","")&amp;IF(OR($L532=TRUE,$A532=0,MOD($A532,ChapterTable!$R$20)&lt;&gt;0),"","보스")&amp;"인게임누적곱배수",ChapterTable!$R:$S,2,0)^C532
    +VLOOKUP(SUBSTITUTE(SUBSTITUTE(E$1,"standard",""),"|Float","")&amp;IF(OR($L532=TRUE,$A532=0,MOD($A532,ChapterTable!$R$20)&lt;&gt;0),"","보스")&amp;"인게임누적합배수",ChapterTable!$R:$S,2,0)*C532)
  )
  )
  )
)</f>
        <v>11071.6875</v>
      </c>
      <c r="F532" s="1">
        <f ca="1">IF(AND($A532=0,$B532=1),
    VLOOKUP(1,ChapterTable!$1:$1048576,MATCH("최종"&amp;SUBSTITUTE(SUBSTITUTE(F$1,"standard",""),"|Float",""),ChapterTable!$1:$1,0),0)*ChapterTable!$P$17,
  IF(AND($A532=0,$B532=0),
    F533,
  IF($B532=0,
    VLOOKUP($A532,ChapterTable!$1:$1048576,MATCH("최종"&amp;SUBSTITUTE(SUBSTITUTE(F$1,"standard",""),"|Float",""),ChapterTable!$1:$1,0),0),
  IF($B532=1,
    IF($L532=FALSE,
      VLOOKUP($A532,ChapterTable!$1:$1048576,MATCH("최종"&amp;SUBSTITUTE(SUBSTITUTE(F$1,"standard",""),"|Float",""),ChapterTable!$1:$1,0),0),
      VLOOKUP($A532-ChapterTable!$P$11,ChapterTable!$1:$1048576,MATCH("최종"&amp;SUBSTITUTE(SUBSTITUTE(F$1,"standard",""),"|Float",""),ChapterTable!$1:$1,0),0)*ChapterTable!$P$14
    ),
  OFFSET(F532,-$B532+IF($L532,1,0),0)*
    (VLOOKUP(SUBSTITUTE(SUBSTITUTE(F$1,"standard",""),"|Float","")&amp;IF(OR($L532=TRUE,$A532=0,MOD($A532,ChapterTable!$R$20)&lt;&gt;0),"","보스")&amp;"인게임누적곱배수",ChapterTable!$R:$S,2,0)^D532
    +VLOOKUP(SUBSTITUTE(SUBSTITUTE(F$1,"standard",""),"|Float","")&amp;IF(OR($L532=TRUE,$A532=0,MOD($A532,ChapterTable!$R$20)&lt;&gt;0),"","보스")&amp;"인게임누적합배수",ChapterTable!$R:$S,2,0)*D532)
  )
  )
  )
)</f>
        <v>3531.9836425781255</v>
      </c>
      <c r="G532" t="s">
        <v>715</v>
      </c>
      <c r="J532" t="str">
        <f>IF(ISBLANK(I532),"",
IFERROR(VLOOKUP(I532,[1]StringTable!$1:$1048576,MATCH("kor|String",[1]StringTable!$1:$1,0),0),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65"/>
        <v>0.25</v>
      </c>
      <c r="AJ532">
        <f t="shared" si="63"/>
        <v>0.32</v>
      </c>
      <c r="AK532">
        <f t="shared" si="64"/>
        <v>1</v>
      </c>
      <c r="AL532">
        <v>0</v>
      </c>
    </row>
    <row r="533" spans="1:38" x14ac:dyDescent="0.3">
      <c r="A533">
        <v>11</v>
      </c>
      <c r="B533">
        <v>34</v>
      </c>
      <c r="C533">
        <f>IF(OR($L533=TRUE,$A533=0,MOD($A533,ChapterTable!$R$20)&lt;&gt;0),
MAX(0,INT(($B533+ChapterTable!$P$26+VLOOKUP(SUBSTITUTE(C$1,"성장단계","")&amp;"단계오프셋",ChapterTable!$R:$S,2,0))/ChapterTable!$P$23)),
MAX(0,INT(($B533+ChapterTable!$R$26+VLOOKUP(SUBSTITUTE(C$1,"성장단계","")&amp;"보스단계오프셋",ChapterTable!$R:$S,2,0))/ChapterTable!$R$23)))</f>
        <v>3</v>
      </c>
      <c r="D533">
        <f>IF(OR($L533=TRUE,$A533=0,MOD($A533,ChapterTable!$R$20)&lt;&gt;0),
MAX(0,INT(($B533+ChapterTable!$P$26+VLOOKUP(SUBSTITUTE(D$1,"성장단계","")&amp;"단계오프셋",ChapterTable!$R:$S,2,0))/ChapterTable!$P$23)),
MAX(0,INT(($B533+ChapterTable!$R$26+VLOOKUP(SUBSTITUTE(D$1,"성장단계","")&amp;"보스단계오프셋",ChapterTable!$R:$S,2,0))/ChapterTable!$R$23)))</f>
        <v>3</v>
      </c>
      <c r="E533" s="1">
        <f ca="1">IF(AND($A533=0,$B533=1),
    VLOOKUP(1,ChapterTable!$1:$1048576,MATCH("최종"&amp;SUBSTITUTE(SUBSTITUTE(E$1,"standard",""),"|Float",""),ChapterTable!$1:$1,0),0)*ChapterTable!$P$17,
  IF(AND($A533=0,$B533=0),
    E534,
  IF($B533=0,
    VLOOKUP($A533,ChapterTable!$1:$1048576,MATCH("최종"&amp;SUBSTITUTE(SUBSTITUTE(E$1,"standard",""),"|Float",""),ChapterTable!$1:$1,0),0),
  IF($B533=1,
    IF($L533=FALSE,
      VLOOKUP($A533,ChapterTable!$1:$1048576,MATCH("최종"&amp;SUBSTITUTE(SUBSTITUTE(E$1,"standard",""),"|Float",""),ChapterTable!$1:$1,0),0),
      VLOOKUP($A533-ChapterTable!$P$11,ChapterTable!$1:$1048576,MATCH("최종"&amp;SUBSTITUTE(SUBSTITUTE(E$1,"standard",""),"|Float",""),ChapterTable!$1:$1,0),0)*ChapterTable!$P$14
    ),
  OFFSET(E533,-$B533+IF($L533,1,0),0)*IF($B533&gt;OFFSET($B533,1,0),ChapterTable!$R$17,1)*
    (VLOOKUP(SUBSTITUTE(SUBSTITUTE(E$1,"standard",""),"|Float","")&amp;IF(OR($L533=TRUE,$A533=0,MOD($A533,ChapterTable!$R$20)&lt;&gt;0),"","보스")&amp;"인게임누적곱배수",ChapterTable!$R:$S,2,0)^C533
    +VLOOKUP(SUBSTITUTE(SUBSTITUTE(E$1,"standard",""),"|Float","")&amp;IF(OR($L533=TRUE,$A533=0,MOD($A533,ChapterTable!$R$20)&lt;&gt;0),"","보스")&amp;"인게임누적합배수",ChapterTable!$R:$S,2,0)*C533)
  )
  )
  )
)</f>
        <v>11071.6875</v>
      </c>
      <c r="F533" s="1">
        <f ca="1">IF(AND($A533=0,$B533=1),
    VLOOKUP(1,ChapterTable!$1:$1048576,MATCH("최종"&amp;SUBSTITUTE(SUBSTITUTE(F$1,"standard",""),"|Float",""),ChapterTable!$1:$1,0),0)*ChapterTable!$P$17,
  IF(AND($A533=0,$B533=0),
    F534,
  IF($B533=0,
    VLOOKUP($A533,ChapterTable!$1:$1048576,MATCH("최종"&amp;SUBSTITUTE(SUBSTITUTE(F$1,"standard",""),"|Float",""),ChapterTable!$1:$1,0),0),
  IF($B533=1,
    IF($L533=FALSE,
      VLOOKUP($A533,ChapterTable!$1:$1048576,MATCH("최종"&amp;SUBSTITUTE(SUBSTITUTE(F$1,"standard",""),"|Float",""),ChapterTable!$1:$1,0),0),
      VLOOKUP($A533-ChapterTable!$P$11,ChapterTable!$1:$1048576,MATCH("최종"&amp;SUBSTITUTE(SUBSTITUTE(F$1,"standard",""),"|Float",""),ChapterTable!$1:$1,0),0)*ChapterTable!$P$14
    ),
  OFFSET(F533,-$B533+IF($L533,1,0),0)*
    (VLOOKUP(SUBSTITUTE(SUBSTITUTE(F$1,"standard",""),"|Float","")&amp;IF(OR($L533=TRUE,$A533=0,MOD($A533,ChapterTable!$R$20)&lt;&gt;0),"","보스")&amp;"인게임누적곱배수",ChapterTable!$R:$S,2,0)^D533
    +VLOOKUP(SUBSTITUTE(SUBSTITUTE(F$1,"standard",""),"|Float","")&amp;IF(OR($L533=TRUE,$A533=0,MOD($A533,ChapterTable!$R$20)&lt;&gt;0),"","보스")&amp;"인게임누적합배수",ChapterTable!$R:$S,2,0)*D533)
  )
  )
  )
)</f>
        <v>3531.9836425781255</v>
      </c>
      <c r="G533" t="s">
        <v>715</v>
      </c>
      <c r="J533" t="str">
        <f>IF(ISBLANK(I533),"",
IFERROR(VLOOKUP(I533,[1]StringTable!$1:$1048576,MATCH("kor|String",[1]StringTable!$1:$1,0),0),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65"/>
        <v>0.25</v>
      </c>
      <c r="AJ533">
        <f t="shared" si="63"/>
        <v>0.32</v>
      </c>
      <c r="AK533">
        <f t="shared" si="64"/>
        <v>1</v>
      </c>
      <c r="AL533">
        <v>0</v>
      </c>
    </row>
    <row r="534" spans="1:38" x14ac:dyDescent="0.3">
      <c r="A534">
        <v>11</v>
      </c>
      <c r="B534">
        <v>35</v>
      </c>
      <c r="C534">
        <f>IF(OR($L534=TRUE,$A534=0,MOD($A534,ChapterTable!$R$20)&lt;&gt;0),
MAX(0,INT(($B534+ChapterTable!$P$26+VLOOKUP(SUBSTITUTE(C$1,"성장단계","")&amp;"단계오프셋",ChapterTable!$R:$S,2,0))/ChapterTable!$P$23)),
MAX(0,INT(($B534+ChapterTable!$R$26+VLOOKUP(SUBSTITUTE(C$1,"성장단계","")&amp;"보스단계오프셋",ChapterTable!$R:$S,2,0))/ChapterTable!$R$23)))</f>
        <v>3</v>
      </c>
      <c r="D534">
        <f>IF(OR($L534=TRUE,$A534=0,MOD($A534,ChapterTable!$R$20)&lt;&gt;0),
MAX(0,INT(($B534+ChapterTable!$P$26+VLOOKUP(SUBSTITUTE(D$1,"성장단계","")&amp;"단계오프셋",ChapterTable!$R:$S,2,0))/ChapterTable!$P$23)),
MAX(0,INT(($B534+ChapterTable!$R$26+VLOOKUP(SUBSTITUTE(D$1,"성장단계","")&amp;"보스단계오프셋",ChapterTable!$R:$S,2,0))/ChapterTable!$R$23)))</f>
        <v>3</v>
      </c>
      <c r="E534" s="1">
        <f ca="1">IF(AND($A534=0,$B534=1),
    VLOOKUP(1,ChapterTable!$1:$1048576,MATCH("최종"&amp;SUBSTITUTE(SUBSTITUTE(E$1,"standard",""),"|Float",""),ChapterTable!$1:$1,0),0)*ChapterTable!$P$17,
  IF(AND($A534=0,$B534=0),
    E535,
  IF($B534=0,
    VLOOKUP($A534,ChapterTable!$1:$1048576,MATCH("최종"&amp;SUBSTITUTE(SUBSTITUTE(E$1,"standard",""),"|Float",""),ChapterTable!$1:$1,0),0),
  IF($B534=1,
    IF($L534=FALSE,
      VLOOKUP($A534,ChapterTable!$1:$1048576,MATCH("최종"&amp;SUBSTITUTE(SUBSTITUTE(E$1,"standard",""),"|Float",""),ChapterTable!$1:$1,0),0),
      VLOOKUP($A534-ChapterTable!$P$11,ChapterTable!$1:$1048576,MATCH("최종"&amp;SUBSTITUTE(SUBSTITUTE(E$1,"standard",""),"|Float",""),ChapterTable!$1:$1,0),0)*ChapterTable!$P$14
    ),
  OFFSET(E534,-$B534+IF($L534,1,0),0)*IF($B534&gt;OFFSET($B534,1,0),ChapterTable!$R$17,1)*
    (VLOOKUP(SUBSTITUTE(SUBSTITUTE(E$1,"standard",""),"|Float","")&amp;IF(OR($L534=TRUE,$A534=0,MOD($A534,ChapterTable!$R$20)&lt;&gt;0),"","보스")&amp;"인게임누적곱배수",ChapterTable!$R:$S,2,0)^C534
    +VLOOKUP(SUBSTITUTE(SUBSTITUTE(E$1,"standard",""),"|Float","")&amp;IF(OR($L534=TRUE,$A534=0,MOD($A534,ChapterTable!$R$20)&lt;&gt;0),"","보스")&amp;"인게임누적합배수",ChapterTable!$R:$S,2,0)*C534)
  )
  )
  )
)</f>
        <v>11071.6875</v>
      </c>
      <c r="F534" s="1">
        <f ca="1">IF(AND($A534=0,$B534=1),
    VLOOKUP(1,ChapterTable!$1:$1048576,MATCH("최종"&amp;SUBSTITUTE(SUBSTITUTE(F$1,"standard",""),"|Float",""),ChapterTable!$1:$1,0),0)*ChapterTable!$P$17,
  IF(AND($A534=0,$B534=0),
    F535,
  IF($B534=0,
    VLOOKUP($A534,ChapterTable!$1:$1048576,MATCH("최종"&amp;SUBSTITUTE(SUBSTITUTE(F$1,"standard",""),"|Float",""),ChapterTable!$1:$1,0),0),
  IF($B534=1,
    IF($L534=FALSE,
      VLOOKUP($A534,ChapterTable!$1:$1048576,MATCH("최종"&amp;SUBSTITUTE(SUBSTITUTE(F$1,"standard",""),"|Float",""),ChapterTable!$1:$1,0),0),
      VLOOKUP($A534-ChapterTable!$P$11,ChapterTable!$1:$1048576,MATCH("최종"&amp;SUBSTITUTE(SUBSTITUTE(F$1,"standard",""),"|Float",""),ChapterTable!$1:$1,0),0)*ChapterTable!$P$14
    ),
  OFFSET(F534,-$B534+IF($L534,1,0),0)*
    (VLOOKUP(SUBSTITUTE(SUBSTITUTE(F$1,"standard",""),"|Float","")&amp;IF(OR($L534=TRUE,$A534=0,MOD($A534,ChapterTable!$R$20)&lt;&gt;0),"","보스")&amp;"인게임누적곱배수",ChapterTable!$R:$S,2,0)^D534
    +VLOOKUP(SUBSTITUTE(SUBSTITUTE(F$1,"standard",""),"|Float","")&amp;IF(OR($L534=TRUE,$A534=0,MOD($A534,ChapterTable!$R$20)&lt;&gt;0),"","보스")&amp;"인게임누적합배수",ChapterTable!$R:$S,2,0)*D534)
  )
  )
  )
)</f>
        <v>3531.9836425781255</v>
      </c>
      <c r="G534" t="s">
        <v>715</v>
      </c>
      <c r="J534" t="str">
        <f>IF(ISBLANK(I534),"",
IFERROR(VLOOKUP(I534,[1]StringTable!$1:$1048576,MATCH("kor|String",[1]StringTable!$1:$1,0),0),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65"/>
        <v>0.25</v>
      </c>
      <c r="AJ534">
        <f t="shared" si="63"/>
        <v>0.32</v>
      </c>
      <c r="AK534">
        <f t="shared" si="64"/>
        <v>1</v>
      </c>
      <c r="AL534">
        <v>0</v>
      </c>
    </row>
    <row r="535" spans="1:38" x14ac:dyDescent="0.3">
      <c r="A535">
        <v>11</v>
      </c>
      <c r="B535">
        <v>36</v>
      </c>
      <c r="C535">
        <f>IF(OR($L535=TRUE,$A535=0,MOD($A535,ChapterTable!$R$20)&lt;&gt;0),
MAX(0,INT(($B535+ChapterTable!$P$26+VLOOKUP(SUBSTITUTE(C$1,"성장단계","")&amp;"단계오프셋",ChapterTable!$R:$S,2,0))/ChapterTable!$P$23)),
MAX(0,INT(($B535+ChapterTable!$R$26+VLOOKUP(SUBSTITUTE(C$1,"성장단계","")&amp;"보스단계오프셋",ChapterTable!$R:$S,2,0))/ChapterTable!$R$23)))</f>
        <v>4</v>
      </c>
      <c r="D535">
        <f>IF(OR($L535=TRUE,$A535=0,MOD($A535,ChapterTable!$R$20)&lt;&gt;0),
MAX(0,INT(($B535+ChapterTable!$P$26+VLOOKUP(SUBSTITUTE(D$1,"성장단계","")&amp;"단계오프셋",ChapterTable!$R:$S,2,0))/ChapterTable!$P$23)),
MAX(0,INT(($B535+ChapterTable!$R$26+VLOOKUP(SUBSTITUTE(D$1,"성장단계","")&amp;"보스단계오프셋",ChapterTable!$R:$S,2,0))/ChapterTable!$R$23)))</f>
        <v>3</v>
      </c>
      <c r="E535" s="1">
        <f ca="1">IF(AND($A535=0,$B535=1),
    VLOOKUP(1,ChapterTable!$1:$1048576,MATCH("최종"&amp;SUBSTITUTE(SUBSTITUTE(E$1,"standard",""),"|Float",""),ChapterTable!$1:$1,0),0)*ChapterTable!$P$17,
  IF(AND($A535=0,$B535=0),
    E536,
  IF($B535=0,
    VLOOKUP($A535,ChapterTable!$1:$1048576,MATCH("최종"&amp;SUBSTITUTE(SUBSTITUTE(E$1,"standard",""),"|Float",""),ChapterTable!$1:$1,0),0),
  IF($B535=1,
    IF($L535=FALSE,
      VLOOKUP($A535,ChapterTable!$1:$1048576,MATCH("최종"&amp;SUBSTITUTE(SUBSTITUTE(E$1,"standard",""),"|Float",""),ChapterTable!$1:$1,0),0),
      VLOOKUP($A535-ChapterTable!$P$11,ChapterTable!$1:$1048576,MATCH("최종"&amp;SUBSTITUTE(SUBSTITUTE(E$1,"standard",""),"|Float",""),ChapterTable!$1:$1,0),0)*ChapterTable!$P$14
    ),
  OFFSET(E535,-$B535+IF($L535,1,0),0)*IF($B535&gt;OFFSET($B535,1,0),ChapterTable!$R$17,1)*
    (VLOOKUP(SUBSTITUTE(SUBSTITUTE(E$1,"standard",""),"|Float","")&amp;IF(OR($L535=TRUE,$A535=0,MOD($A535,ChapterTable!$R$20)&lt;&gt;0),"","보스")&amp;"인게임누적곱배수",ChapterTable!$R:$S,2,0)^C535
    +VLOOKUP(SUBSTITUTE(SUBSTITUTE(E$1,"standard",""),"|Float","")&amp;IF(OR($L535=TRUE,$A535=0,MOD($A535,ChapterTable!$R$20)&lt;&gt;0),"","보스")&amp;"인게임누적합배수",ChapterTable!$R:$S,2,0)*C535)
  )
  )
  )
)</f>
        <v>12455.6484375</v>
      </c>
      <c r="F535" s="1">
        <f ca="1">IF(AND($A535=0,$B535=1),
    VLOOKUP(1,ChapterTable!$1:$1048576,MATCH("최종"&amp;SUBSTITUTE(SUBSTITUTE(F$1,"standard",""),"|Float",""),ChapterTable!$1:$1,0),0)*ChapterTable!$P$17,
  IF(AND($A535=0,$B535=0),
    F536,
  IF($B535=0,
    VLOOKUP($A535,ChapterTable!$1:$1048576,MATCH("최종"&amp;SUBSTITUTE(SUBSTITUTE(F$1,"standard",""),"|Float",""),ChapterTable!$1:$1,0),0),
  IF($B535=1,
    IF($L535=FALSE,
      VLOOKUP($A535,ChapterTable!$1:$1048576,MATCH("최종"&amp;SUBSTITUTE(SUBSTITUTE(F$1,"standard",""),"|Float",""),ChapterTable!$1:$1,0),0),
      VLOOKUP($A535-ChapterTable!$P$11,ChapterTable!$1:$1048576,MATCH("최종"&amp;SUBSTITUTE(SUBSTITUTE(F$1,"standard",""),"|Float",""),ChapterTable!$1:$1,0),0)*ChapterTable!$P$14
    ),
  OFFSET(F535,-$B535+IF($L535,1,0),0)*
    (VLOOKUP(SUBSTITUTE(SUBSTITUTE(F$1,"standard",""),"|Float","")&amp;IF(OR($L535=TRUE,$A535=0,MOD($A535,ChapterTable!$R$20)&lt;&gt;0),"","보스")&amp;"인게임누적곱배수",ChapterTable!$R:$S,2,0)^D535
    +VLOOKUP(SUBSTITUTE(SUBSTITUTE(F$1,"standard",""),"|Float","")&amp;IF(OR($L535=TRUE,$A535=0,MOD($A535,ChapterTable!$R$20)&lt;&gt;0),"","보스")&amp;"인게임누적합배수",ChapterTable!$R:$S,2,0)*D535)
  )
  )
  )
)</f>
        <v>3531.9836425781255</v>
      </c>
      <c r="G535" t="s">
        <v>715</v>
      </c>
      <c r="J535" t="str">
        <f>IF(ISBLANK(I535),"",
IFERROR(VLOOKUP(I535,[1]StringTable!$1:$1048576,MATCH("kor|String",[1]StringTable!$1:$1,0),0),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65"/>
        <v>0.25</v>
      </c>
      <c r="AJ535">
        <f t="shared" si="63"/>
        <v>0.32</v>
      </c>
      <c r="AK535">
        <f t="shared" si="64"/>
        <v>1</v>
      </c>
      <c r="AL535">
        <v>0</v>
      </c>
    </row>
    <row r="536" spans="1:38" x14ac:dyDescent="0.3">
      <c r="A536">
        <v>11</v>
      </c>
      <c r="B536">
        <v>37</v>
      </c>
      <c r="C536">
        <f>IF(OR($L536=TRUE,$A536=0,MOD($A536,ChapterTable!$R$20)&lt;&gt;0),
MAX(0,INT(($B536+ChapterTable!$P$26+VLOOKUP(SUBSTITUTE(C$1,"성장단계","")&amp;"단계오프셋",ChapterTable!$R:$S,2,0))/ChapterTable!$P$23)),
MAX(0,INT(($B536+ChapterTable!$R$26+VLOOKUP(SUBSTITUTE(C$1,"성장단계","")&amp;"보스단계오프셋",ChapterTable!$R:$S,2,0))/ChapterTable!$R$23)))</f>
        <v>4</v>
      </c>
      <c r="D536">
        <f>IF(OR($L536=TRUE,$A536=0,MOD($A536,ChapterTable!$R$20)&lt;&gt;0),
MAX(0,INT(($B536+ChapterTable!$P$26+VLOOKUP(SUBSTITUTE(D$1,"성장단계","")&amp;"단계오프셋",ChapterTable!$R:$S,2,0))/ChapterTable!$P$23)),
MAX(0,INT(($B536+ChapterTable!$R$26+VLOOKUP(SUBSTITUTE(D$1,"성장단계","")&amp;"보스단계오프셋",ChapterTable!$R:$S,2,0))/ChapterTable!$R$23)))</f>
        <v>3</v>
      </c>
      <c r="E536" s="1">
        <f ca="1">IF(AND($A536=0,$B536=1),
    VLOOKUP(1,ChapterTable!$1:$1048576,MATCH("최종"&amp;SUBSTITUTE(SUBSTITUTE(E$1,"standard",""),"|Float",""),ChapterTable!$1:$1,0),0)*ChapterTable!$P$17,
  IF(AND($A536=0,$B536=0),
    E537,
  IF($B536=0,
    VLOOKUP($A536,ChapterTable!$1:$1048576,MATCH("최종"&amp;SUBSTITUTE(SUBSTITUTE(E$1,"standard",""),"|Float",""),ChapterTable!$1:$1,0),0),
  IF($B536=1,
    IF($L536=FALSE,
      VLOOKUP($A536,ChapterTable!$1:$1048576,MATCH("최종"&amp;SUBSTITUTE(SUBSTITUTE(E$1,"standard",""),"|Float",""),ChapterTable!$1:$1,0),0),
      VLOOKUP($A536-ChapterTable!$P$11,ChapterTable!$1:$1048576,MATCH("최종"&amp;SUBSTITUTE(SUBSTITUTE(E$1,"standard",""),"|Float",""),ChapterTable!$1:$1,0),0)*ChapterTable!$P$14
    ),
  OFFSET(E536,-$B536+IF($L536,1,0),0)*IF($B536&gt;OFFSET($B536,1,0),ChapterTable!$R$17,1)*
    (VLOOKUP(SUBSTITUTE(SUBSTITUTE(E$1,"standard",""),"|Float","")&amp;IF(OR($L536=TRUE,$A536=0,MOD($A536,ChapterTable!$R$20)&lt;&gt;0),"","보스")&amp;"인게임누적곱배수",ChapterTable!$R:$S,2,0)^C536
    +VLOOKUP(SUBSTITUTE(SUBSTITUTE(E$1,"standard",""),"|Float","")&amp;IF(OR($L536=TRUE,$A536=0,MOD($A536,ChapterTable!$R$20)&lt;&gt;0),"","보스")&amp;"인게임누적합배수",ChapterTable!$R:$S,2,0)*C536)
  )
  )
  )
)</f>
        <v>12455.6484375</v>
      </c>
      <c r="F536" s="1">
        <f ca="1">IF(AND($A536=0,$B536=1),
    VLOOKUP(1,ChapterTable!$1:$1048576,MATCH("최종"&amp;SUBSTITUTE(SUBSTITUTE(F$1,"standard",""),"|Float",""),ChapterTable!$1:$1,0),0)*ChapterTable!$P$17,
  IF(AND($A536=0,$B536=0),
    F537,
  IF($B536=0,
    VLOOKUP($A536,ChapterTable!$1:$1048576,MATCH("최종"&amp;SUBSTITUTE(SUBSTITUTE(F$1,"standard",""),"|Float",""),ChapterTable!$1:$1,0),0),
  IF($B536=1,
    IF($L536=FALSE,
      VLOOKUP($A536,ChapterTable!$1:$1048576,MATCH("최종"&amp;SUBSTITUTE(SUBSTITUTE(F$1,"standard",""),"|Float",""),ChapterTable!$1:$1,0),0),
      VLOOKUP($A536-ChapterTable!$P$11,ChapterTable!$1:$1048576,MATCH("최종"&amp;SUBSTITUTE(SUBSTITUTE(F$1,"standard",""),"|Float",""),ChapterTable!$1:$1,0),0)*ChapterTable!$P$14
    ),
  OFFSET(F536,-$B536+IF($L536,1,0),0)*
    (VLOOKUP(SUBSTITUTE(SUBSTITUTE(F$1,"standard",""),"|Float","")&amp;IF(OR($L536=TRUE,$A536=0,MOD($A536,ChapterTable!$R$20)&lt;&gt;0),"","보스")&amp;"인게임누적곱배수",ChapterTable!$R:$S,2,0)^D536
    +VLOOKUP(SUBSTITUTE(SUBSTITUTE(F$1,"standard",""),"|Float","")&amp;IF(OR($L536=TRUE,$A536=0,MOD($A536,ChapterTable!$R$20)&lt;&gt;0),"","보스")&amp;"인게임누적합배수",ChapterTable!$R:$S,2,0)*D536)
  )
  )
  )
)</f>
        <v>3531.9836425781255</v>
      </c>
      <c r="G536" t="s">
        <v>715</v>
      </c>
      <c r="J536" t="str">
        <f>IF(ISBLANK(I536),"",
IFERROR(VLOOKUP(I536,[1]StringTable!$1:$1048576,MATCH("kor|String",[1]StringTable!$1:$1,0),0),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65"/>
        <v>0.25</v>
      </c>
      <c r="AJ536">
        <f t="shared" si="63"/>
        <v>0.32</v>
      </c>
      <c r="AK536">
        <f t="shared" si="64"/>
        <v>1</v>
      </c>
      <c r="AL536">
        <v>0</v>
      </c>
    </row>
    <row r="537" spans="1:38" x14ac:dyDescent="0.3">
      <c r="A537">
        <v>11</v>
      </c>
      <c r="B537">
        <v>38</v>
      </c>
      <c r="C537">
        <f>IF(OR($L537=TRUE,$A537=0,MOD($A537,ChapterTable!$R$20)&lt;&gt;0),
MAX(0,INT(($B537+ChapterTable!$P$26+VLOOKUP(SUBSTITUTE(C$1,"성장단계","")&amp;"단계오프셋",ChapterTable!$R:$S,2,0))/ChapterTable!$P$23)),
MAX(0,INT(($B537+ChapterTable!$R$26+VLOOKUP(SUBSTITUTE(C$1,"성장단계","")&amp;"보스단계오프셋",ChapterTable!$R:$S,2,0))/ChapterTable!$R$23)))</f>
        <v>4</v>
      </c>
      <c r="D537">
        <f>IF(OR($L537=TRUE,$A537=0,MOD($A537,ChapterTable!$R$20)&lt;&gt;0),
MAX(0,INT(($B537+ChapterTable!$P$26+VLOOKUP(SUBSTITUTE(D$1,"성장단계","")&amp;"단계오프셋",ChapterTable!$R:$S,2,0))/ChapterTable!$P$23)),
MAX(0,INT(($B537+ChapterTable!$R$26+VLOOKUP(SUBSTITUTE(D$1,"성장단계","")&amp;"보스단계오프셋",ChapterTable!$R:$S,2,0))/ChapterTable!$R$23)))</f>
        <v>3</v>
      </c>
      <c r="E537" s="1">
        <f ca="1">IF(AND($A537=0,$B537=1),
    VLOOKUP(1,ChapterTable!$1:$1048576,MATCH("최종"&amp;SUBSTITUTE(SUBSTITUTE(E$1,"standard",""),"|Float",""),ChapterTable!$1:$1,0),0)*ChapterTable!$P$17,
  IF(AND($A537=0,$B537=0),
    E538,
  IF($B537=0,
    VLOOKUP($A537,ChapterTable!$1:$1048576,MATCH("최종"&amp;SUBSTITUTE(SUBSTITUTE(E$1,"standard",""),"|Float",""),ChapterTable!$1:$1,0),0),
  IF($B537=1,
    IF($L537=FALSE,
      VLOOKUP($A537,ChapterTable!$1:$1048576,MATCH("최종"&amp;SUBSTITUTE(SUBSTITUTE(E$1,"standard",""),"|Float",""),ChapterTable!$1:$1,0),0),
      VLOOKUP($A537-ChapterTable!$P$11,ChapterTable!$1:$1048576,MATCH("최종"&amp;SUBSTITUTE(SUBSTITUTE(E$1,"standard",""),"|Float",""),ChapterTable!$1:$1,0),0)*ChapterTable!$P$14
    ),
  OFFSET(E537,-$B537+IF($L537,1,0),0)*IF($B537&gt;OFFSET($B537,1,0),ChapterTable!$R$17,1)*
    (VLOOKUP(SUBSTITUTE(SUBSTITUTE(E$1,"standard",""),"|Float","")&amp;IF(OR($L537=TRUE,$A537=0,MOD($A537,ChapterTable!$R$20)&lt;&gt;0),"","보스")&amp;"인게임누적곱배수",ChapterTable!$R:$S,2,0)^C537
    +VLOOKUP(SUBSTITUTE(SUBSTITUTE(E$1,"standard",""),"|Float","")&amp;IF(OR($L537=TRUE,$A537=0,MOD($A537,ChapterTable!$R$20)&lt;&gt;0),"","보스")&amp;"인게임누적합배수",ChapterTable!$R:$S,2,0)*C537)
  )
  )
  )
)</f>
        <v>12455.6484375</v>
      </c>
      <c r="F537" s="1">
        <f ca="1">IF(AND($A537=0,$B537=1),
    VLOOKUP(1,ChapterTable!$1:$1048576,MATCH("최종"&amp;SUBSTITUTE(SUBSTITUTE(F$1,"standard",""),"|Float",""),ChapterTable!$1:$1,0),0)*ChapterTable!$P$17,
  IF(AND($A537=0,$B537=0),
    F538,
  IF($B537=0,
    VLOOKUP($A537,ChapterTable!$1:$1048576,MATCH("최종"&amp;SUBSTITUTE(SUBSTITUTE(F$1,"standard",""),"|Float",""),ChapterTable!$1:$1,0),0),
  IF($B537=1,
    IF($L537=FALSE,
      VLOOKUP($A537,ChapterTable!$1:$1048576,MATCH("최종"&amp;SUBSTITUTE(SUBSTITUTE(F$1,"standard",""),"|Float",""),ChapterTable!$1:$1,0),0),
      VLOOKUP($A537-ChapterTable!$P$11,ChapterTable!$1:$1048576,MATCH("최종"&amp;SUBSTITUTE(SUBSTITUTE(F$1,"standard",""),"|Float",""),ChapterTable!$1:$1,0),0)*ChapterTable!$P$14
    ),
  OFFSET(F537,-$B537+IF($L537,1,0),0)*
    (VLOOKUP(SUBSTITUTE(SUBSTITUTE(F$1,"standard",""),"|Float","")&amp;IF(OR($L537=TRUE,$A537=0,MOD($A537,ChapterTable!$R$20)&lt;&gt;0),"","보스")&amp;"인게임누적곱배수",ChapterTable!$R:$S,2,0)^D537
    +VLOOKUP(SUBSTITUTE(SUBSTITUTE(F$1,"standard",""),"|Float","")&amp;IF(OR($L537=TRUE,$A537=0,MOD($A537,ChapterTable!$R$20)&lt;&gt;0),"","보스")&amp;"인게임누적합배수",ChapterTable!$R:$S,2,0)*D537)
  )
  )
  )
)</f>
        <v>3531.9836425781255</v>
      </c>
      <c r="G537" t="s">
        <v>715</v>
      </c>
      <c r="J537" t="str">
        <f>IF(ISBLANK(I537),"",
IFERROR(VLOOKUP(I537,[1]StringTable!$1:$1048576,MATCH("kor|String",[1]StringTable!$1:$1,0),0),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65"/>
        <v>0.25</v>
      </c>
      <c r="AJ537">
        <f t="shared" si="63"/>
        <v>0.32</v>
      </c>
      <c r="AK537">
        <f t="shared" si="64"/>
        <v>1</v>
      </c>
      <c r="AL537">
        <v>0</v>
      </c>
    </row>
    <row r="538" spans="1:38" x14ac:dyDescent="0.3">
      <c r="A538">
        <v>11</v>
      </c>
      <c r="B538">
        <v>39</v>
      </c>
      <c r="C538">
        <f>IF(OR($L538=TRUE,$A538=0,MOD($A538,ChapterTable!$R$20)&lt;&gt;0),
MAX(0,INT(($B538+ChapterTable!$P$26+VLOOKUP(SUBSTITUTE(C$1,"성장단계","")&amp;"단계오프셋",ChapterTable!$R:$S,2,0))/ChapterTable!$P$23)),
MAX(0,INT(($B538+ChapterTable!$R$26+VLOOKUP(SUBSTITUTE(C$1,"성장단계","")&amp;"보스단계오프셋",ChapterTable!$R:$S,2,0))/ChapterTable!$R$23)))</f>
        <v>4</v>
      </c>
      <c r="D538">
        <f>IF(OR($L538=TRUE,$A538=0,MOD($A538,ChapterTable!$R$20)&lt;&gt;0),
MAX(0,INT(($B538+ChapterTable!$P$26+VLOOKUP(SUBSTITUTE(D$1,"성장단계","")&amp;"단계오프셋",ChapterTable!$R:$S,2,0))/ChapterTable!$P$23)),
MAX(0,INT(($B538+ChapterTable!$R$26+VLOOKUP(SUBSTITUTE(D$1,"성장단계","")&amp;"보스단계오프셋",ChapterTable!$R:$S,2,0))/ChapterTable!$R$23)))</f>
        <v>3</v>
      </c>
      <c r="E538" s="1">
        <f ca="1">IF(AND($A538=0,$B538=1),
    VLOOKUP(1,ChapterTable!$1:$1048576,MATCH("최종"&amp;SUBSTITUTE(SUBSTITUTE(E$1,"standard",""),"|Float",""),ChapterTable!$1:$1,0),0)*ChapterTable!$P$17,
  IF(AND($A538=0,$B538=0),
    E539,
  IF($B538=0,
    VLOOKUP($A538,ChapterTable!$1:$1048576,MATCH("최종"&amp;SUBSTITUTE(SUBSTITUTE(E$1,"standard",""),"|Float",""),ChapterTable!$1:$1,0),0),
  IF($B538=1,
    IF($L538=FALSE,
      VLOOKUP($A538,ChapterTable!$1:$1048576,MATCH("최종"&amp;SUBSTITUTE(SUBSTITUTE(E$1,"standard",""),"|Float",""),ChapterTable!$1:$1,0),0),
      VLOOKUP($A538-ChapterTable!$P$11,ChapterTable!$1:$1048576,MATCH("최종"&amp;SUBSTITUTE(SUBSTITUTE(E$1,"standard",""),"|Float",""),ChapterTable!$1:$1,0),0)*ChapterTable!$P$14
    ),
  OFFSET(E538,-$B538+IF($L538,1,0),0)*IF($B538&gt;OFFSET($B538,1,0),ChapterTable!$R$17,1)*
    (VLOOKUP(SUBSTITUTE(SUBSTITUTE(E$1,"standard",""),"|Float","")&amp;IF(OR($L538=TRUE,$A538=0,MOD($A538,ChapterTable!$R$20)&lt;&gt;0),"","보스")&amp;"인게임누적곱배수",ChapterTable!$R:$S,2,0)^C538
    +VLOOKUP(SUBSTITUTE(SUBSTITUTE(E$1,"standard",""),"|Float","")&amp;IF(OR($L538=TRUE,$A538=0,MOD($A538,ChapterTable!$R$20)&lt;&gt;0),"","보스")&amp;"인게임누적합배수",ChapterTable!$R:$S,2,0)*C538)
  )
  )
  )
)</f>
        <v>12455.6484375</v>
      </c>
      <c r="F538" s="1">
        <f ca="1">IF(AND($A538=0,$B538=1),
    VLOOKUP(1,ChapterTable!$1:$1048576,MATCH("최종"&amp;SUBSTITUTE(SUBSTITUTE(F$1,"standard",""),"|Float",""),ChapterTable!$1:$1,0),0)*ChapterTable!$P$17,
  IF(AND($A538=0,$B538=0),
    F539,
  IF($B538=0,
    VLOOKUP($A538,ChapterTable!$1:$1048576,MATCH("최종"&amp;SUBSTITUTE(SUBSTITUTE(F$1,"standard",""),"|Float",""),ChapterTable!$1:$1,0),0),
  IF($B538=1,
    IF($L538=FALSE,
      VLOOKUP($A538,ChapterTable!$1:$1048576,MATCH("최종"&amp;SUBSTITUTE(SUBSTITUTE(F$1,"standard",""),"|Float",""),ChapterTable!$1:$1,0),0),
      VLOOKUP($A538-ChapterTable!$P$11,ChapterTable!$1:$1048576,MATCH("최종"&amp;SUBSTITUTE(SUBSTITUTE(F$1,"standard",""),"|Float",""),ChapterTable!$1:$1,0),0)*ChapterTable!$P$14
    ),
  OFFSET(F538,-$B538+IF($L538,1,0),0)*
    (VLOOKUP(SUBSTITUTE(SUBSTITUTE(F$1,"standard",""),"|Float","")&amp;IF(OR($L538=TRUE,$A538=0,MOD($A538,ChapterTable!$R$20)&lt;&gt;0),"","보스")&amp;"인게임누적곱배수",ChapterTable!$R:$S,2,0)^D538
    +VLOOKUP(SUBSTITUTE(SUBSTITUTE(F$1,"standard",""),"|Float","")&amp;IF(OR($L538=TRUE,$A538=0,MOD($A538,ChapterTable!$R$20)&lt;&gt;0),"","보스")&amp;"인게임누적합배수",ChapterTable!$R:$S,2,0)*D538)
  )
  )
  )
)</f>
        <v>3531.9836425781255</v>
      </c>
      <c r="G538" t="s">
        <v>715</v>
      </c>
      <c r="J538" t="str">
        <f>IF(ISBLANK(I538),"",
IFERROR(VLOOKUP(I538,[1]StringTable!$1:$1048576,MATCH("kor|String",[1]StringTable!$1:$1,0),0),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65"/>
        <v>0.25</v>
      </c>
      <c r="AJ538">
        <f t="shared" si="63"/>
        <v>0.32</v>
      </c>
      <c r="AK538">
        <f t="shared" si="64"/>
        <v>1</v>
      </c>
      <c r="AL538">
        <v>0</v>
      </c>
    </row>
    <row r="539" spans="1:38" x14ac:dyDescent="0.3">
      <c r="A539">
        <v>11</v>
      </c>
      <c r="B539">
        <v>40</v>
      </c>
      <c r="C539">
        <f>IF(OR($L539=TRUE,$A539=0,MOD($A539,ChapterTable!$R$20)&lt;&gt;0),
MAX(0,INT(($B539+ChapterTable!$P$26+VLOOKUP(SUBSTITUTE(C$1,"성장단계","")&amp;"단계오프셋",ChapterTable!$R:$S,2,0))/ChapterTable!$P$23)),
MAX(0,INT(($B539+ChapterTable!$R$26+VLOOKUP(SUBSTITUTE(C$1,"성장단계","")&amp;"보스단계오프셋",ChapterTable!$R:$S,2,0))/ChapterTable!$R$23)))</f>
        <v>4</v>
      </c>
      <c r="D539">
        <f>IF(OR($L539=TRUE,$A539=0,MOD($A539,ChapterTable!$R$20)&lt;&gt;0),
MAX(0,INT(($B539+ChapterTable!$P$26+VLOOKUP(SUBSTITUTE(D$1,"성장단계","")&amp;"단계오프셋",ChapterTable!$R:$S,2,0))/ChapterTable!$P$23)),
MAX(0,INT(($B539+ChapterTable!$R$26+VLOOKUP(SUBSTITUTE(D$1,"성장단계","")&amp;"보스단계오프셋",ChapterTable!$R:$S,2,0))/ChapterTable!$R$23)))</f>
        <v>3</v>
      </c>
      <c r="E539" s="1">
        <f ca="1">IF(AND($A539=0,$B539=1),
    VLOOKUP(1,ChapterTable!$1:$1048576,MATCH("최종"&amp;SUBSTITUTE(SUBSTITUTE(E$1,"standard",""),"|Float",""),ChapterTable!$1:$1,0),0)*ChapterTable!$P$17,
  IF(AND($A539=0,$B539=0),
    E540,
  IF($B539=0,
    VLOOKUP($A539,ChapterTable!$1:$1048576,MATCH("최종"&amp;SUBSTITUTE(SUBSTITUTE(E$1,"standard",""),"|Float",""),ChapterTable!$1:$1,0),0),
  IF($B539=1,
    IF($L539=FALSE,
      VLOOKUP($A539,ChapterTable!$1:$1048576,MATCH("최종"&amp;SUBSTITUTE(SUBSTITUTE(E$1,"standard",""),"|Float",""),ChapterTable!$1:$1,0),0),
      VLOOKUP($A539-ChapterTable!$P$11,ChapterTable!$1:$1048576,MATCH("최종"&amp;SUBSTITUTE(SUBSTITUTE(E$1,"standard",""),"|Float",""),ChapterTable!$1:$1,0),0)*ChapterTable!$P$14
    ),
  OFFSET(E539,-$B539+IF($L539,1,0),0)*IF($B539&gt;OFFSET($B539,1,0),ChapterTable!$R$17,1)*
    (VLOOKUP(SUBSTITUTE(SUBSTITUTE(E$1,"standard",""),"|Float","")&amp;IF(OR($L539=TRUE,$A539=0,MOD($A539,ChapterTable!$R$20)&lt;&gt;0),"","보스")&amp;"인게임누적곱배수",ChapterTable!$R:$S,2,0)^C539
    +VLOOKUP(SUBSTITUTE(SUBSTITUTE(E$1,"standard",""),"|Float","")&amp;IF(OR($L539=TRUE,$A539=0,MOD($A539,ChapterTable!$R$20)&lt;&gt;0),"","보스")&amp;"인게임누적합배수",ChapterTable!$R:$S,2,0)*C539)
  )
  )
  )
)</f>
        <v>12455.6484375</v>
      </c>
      <c r="F539" s="1">
        <f ca="1">IF(AND($A539=0,$B539=1),
    VLOOKUP(1,ChapterTable!$1:$1048576,MATCH("최종"&amp;SUBSTITUTE(SUBSTITUTE(F$1,"standard",""),"|Float",""),ChapterTable!$1:$1,0),0)*ChapterTable!$P$17,
  IF(AND($A539=0,$B539=0),
    F540,
  IF($B539=0,
    VLOOKUP($A539,ChapterTable!$1:$1048576,MATCH("최종"&amp;SUBSTITUTE(SUBSTITUTE(F$1,"standard",""),"|Float",""),ChapterTable!$1:$1,0),0),
  IF($B539=1,
    IF($L539=FALSE,
      VLOOKUP($A539,ChapterTable!$1:$1048576,MATCH("최종"&amp;SUBSTITUTE(SUBSTITUTE(F$1,"standard",""),"|Float",""),ChapterTable!$1:$1,0),0),
      VLOOKUP($A539-ChapterTable!$P$11,ChapterTable!$1:$1048576,MATCH("최종"&amp;SUBSTITUTE(SUBSTITUTE(F$1,"standard",""),"|Float",""),ChapterTable!$1:$1,0),0)*ChapterTable!$P$14
    ),
  OFFSET(F539,-$B539+IF($L539,1,0),0)*
    (VLOOKUP(SUBSTITUTE(SUBSTITUTE(F$1,"standard",""),"|Float","")&amp;IF(OR($L539=TRUE,$A539=0,MOD($A539,ChapterTable!$R$20)&lt;&gt;0),"","보스")&amp;"인게임누적곱배수",ChapterTable!$R:$S,2,0)^D539
    +VLOOKUP(SUBSTITUTE(SUBSTITUTE(F$1,"standard",""),"|Float","")&amp;IF(OR($L539=TRUE,$A539=0,MOD($A539,ChapterTable!$R$20)&lt;&gt;0),"","보스")&amp;"인게임누적합배수",ChapterTable!$R:$S,2,0)*D539)
  )
  )
  )
)</f>
        <v>3531.9836425781255</v>
      </c>
      <c r="G539" t="s">
        <v>715</v>
      </c>
      <c r="J539" t="str">
        <f>IF(ISBLANK(I539),"",
IFERROR(VLOOKUP(I539,[1]StringTable!$1:$1048576,MATCH("kor|String",[1]StringTable!$1:$1,0),0),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65"/>
        <v>0.25</v>
      </c>
      <c r="AJ539">
        <f t="shared" si="63"/>
        <v>1</v>
      </c>
      <c r="AK539">
        <f t="shared" si="64"/>
        <v>4</v>
      </c>
      <c r="AL539">
        <v>0</v>
      </c>
    </row>
    <row r="540" spans="1:38" x14ac:dyDescent="0.3">
      <c r="A540">
        <v>11</v>
      </c>
      <c r="B540">
        <v>41</v>
      </c>
      <c r="C540">
        <f>IF(OR($L540=TRUE,$A540=0,MOD($A540,ChapterTable!$R$20)&lt;&gt;0),
MAX(0,INT(($B540+ChapterTable!$P$26+VLOOKUP(SUBSTITUTE(C$1,"성장단계","")&amp;"단계오프셋",ChapterTable!$R:$S,2,0))/ChapterTable!$P$23)),
MAX(0,INT(($B540+ChapterTable!$R$26+VLOOKUP(SUBSTITUTE(C$1,"성장단계","")&amp;"보스단계오프셋",ChapterTable!$R:$S,2,0))/ChapterTable!$R$23)))</f>
        <v>4</v>
      </c>
      <c r="D540">
        <f>IF(OR($L540=TRUE,$A540=0,MOD($A540,ChapterTable!$R$20)&lt;&gt;0),
MAX(0,INT(($B540+ChapterTable!$P$26+VLOOKUP(SUBSTITUTE(D$1,"성장단계","")&amp;"단계오프셋",ChapterTable!$R:$S,2,0))/ChapterTable!$P$23)),
MAX(0,INT(($B540+ChapterTable!$R$26+VLOOKUP(SUBSTITUTE(D$1,"성장단계","")&amp;"보스단계오프셋",ChapterTable!$R:$S,2,0))/ChapterTable!$R$23)))</f>
        <v>4</v>
      </c>
      <c r="E540" s="1">
        <f ca="1">IF(AND($A540=0,$B540=1),
    VLOOKUP(1,ChapterTable!$1:$1048576,MATCH("최종"&amp;SUBSTITUTE(SUBSTITUTE(E$1,"standard",""),"|Float",""),ChapterTable!$1:$1,0),0)*ChapterTable!$P$17,
  IF(AND($A540=0,$B540=0),
    E541,
  IF($B540=0,
    VLOOKUP($A540,ChapterTable!$1:$1048576,MATCH("최종"&amp;SUBSTITUTE(SUBSTITUTE(E$1,"standard",""),"|Float",""),ChapterTable!$1:$1,0),0),
  IF($B540=1,
    IF($L540=FALSE,
      VLOOKUP($A540,ChapterTable!$1:$1048576,MATCH("최종"&amp;SUBSTITUTE(SUBSTITUTE(E$1,"standard",""),"|Float",""),ChapterTable!$1:$1,0),0),
      VLOOKUP($A540-ChapterTable!$P$11,ChapterTable!$1:$1048576,MATCH("최종"&amp;SUBSTITUTE(SUBSTITUTE(E$1,"standard",""),"|Float",""),ChapterTable!$1:$1,0),0)*ChapterTable!$P$14
    ),
  OFFSET(E540,-$B540+IF($L540,1,0),0)*IF($B540&gt;OFFSET($B540,1,0),ChapterTable!$R$17,1)*
    (VLOOKUP(SUBSTITUTE(SUBSTITUTE(E$1,"standard",""),"|Float","")&amp;IF(OR($L540=TRUE,$A540=0,MOD($A540,ChapterTable!$R$20)&lt;&gt;0),"","보스")&amp;"인게임누적곱배수",ChapterTable!$R:$S,2,0)^C540
    +VLOOKUP(SUBSTITUTE(SUBSTITUTE(E$1,"standard",""),"|Float","")&amp;IF(OR($L540=TRUE,$A540=0,MOD($A540,ChapterTable!$R$20)&lt;&gt;0),"","보스")&amp;"인게임누적합배수",ChapterTable!$R:$S,2,0)*C540)
  )
  )
  )
)</f>
        <v>12455.6484375</v>
      </c>
      <c r="F540" s="1">
        <f ca="1">IF(AND($A540=0,$B540=1),
    VLOOKUP(1,ChapterTable!$1:$1048576,MATCH("최종"&amp;SUBSTITUTE(SUBSTITUTE(F$1,"standard",""),"|Float",""),ChapterTable!$1:$1,0),0)*ChapterTable!$P$17,
  IF(AND($A540=0,$B540=0),
    F541,
  IF($B540=0,
    VLOOKUP($A540,ChapterTable!$1:$1048576,MATCH("최종"&amp;SUBSTITUTE(SUBSTITUTE(F$1,"standard",""),"|Float",""),ChapterTable!$1:$1,0),0),
  IF($B540=1,
    IF($L540=FALSE,
      VLOOKUP($A540,ChapterTable!$1:$1048576,MATCH("최종"&amp;SUBSTITUTE(SUBSTITUTE(F$1,"standard",""),"|Float",""),ChapterTable!$1:$1,0),0),
      VLOOKUP($A540-ChapterTable!$P$11,ChapterTable!$1:$1048576,MATCH("최종"&amp;SUBSTITUTE(SUBSTITUTE(F$1,"standard",""),"|Float",""),ChapterTable!$1:$1,0),0)*ChapterTable!$P$14
    ),
  OFFSET(F540,-$B540+IF($L540,1,0),0)*
    (VLOOKUP(SUBSTITUTE(SUBSTITUTE(F$1,"standard",""),"|Float","")&amp;IF(OR($L540=TRUE,$A540=0,MOD($A540,ChapterTable!$R$20)&lt;&gt;0),"","보스")&amp;"인게임누적곱배수",ChapterTable!$R:$S,2,0)^D540
    +VLOOKUP(SUBSTITUTE(SUBSTITUTE(F$1,"standard",""),"|Float","")&amp;IF(OR($L540=TRUE,$A540=0,MOD($A540,ChapterTable!$R$20)&lt;&gt;0),"","보스")&amp;"인게임누적합배수",ChapterTable!$R:$S,2,0)*D540)
  )
  )
  )
)</f>
        <v>3748.2275390625</v>
      </c>
      <c r="G540" t="s">
        <v>715</v>
      </c>
      <c r="J540" t="str">
        <f>IF(ISBLANK(I540),"",
IFERROR(VLOOKUP(I540,[1]StringTable!$1:$1048576,MATCH("kor|String",[1]StringTable!$1:$1,0),0),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65"/>
        <v>0.2</v>
      </c>
      <c r="AJ540">
        <f t="shared" si="63"/>
        <v>0.27466666000000001</v>
      </c>
      <c r="AK540">
        <f t="shared" si="64"/>
        <v>1</v>
      </c>
      <c r="AL540">
        <v>0</v>
      </c>
    </row>
    <row r="541" spans="1:38" x14ac:dyDescent="0.3">
      <c r="A541">
        <v>11</v>
      </c>
      <c r="B541">
        <v>42</v>
      </c>
      <c r="C541">
        <f>IF(OR($L541=TRUE,$A541=0,MOD($A541,ChapterTable!$R$20)&lt;&gt;0),
MAX(0,INT(($B541+ChapterTable!$P$26+VLOOKUP(SUBSTITUTE(C$1,"성장단계","")&amp;"단계오프셋",ChapterTable!$R:$S,2,0))/ChapterTable!$P$23)),
MAX(0,INT(($B541+ChapterTable!$R$26+VLOOKUP(SUBSTITUTE(C$1,"성장단계","")&amp;"보스단계오프셋",ChapterTable!$R:$S,2,0))/ChapterTable!$R$23)))</f>
        <v>4</v>
      </c>
      <c r="D541">
        <f>IF(OR($L541=TRUE,$A541=0,MOD($A541,ChapterTable!$R$20)&lt;&gt;0),
MAX(0,INT(($B541+ChapterTable!$P$26+VLOOKUP(SUBSTITUTE(D$1,"성장단계","")&amp;"단계오프셋",ChapterTable!$R:$S,2,0))/ChapterTable!$P$23)),
MAX(0,INT(($B541+ChapterTable!$R$26+VLOOKUP(SUBSTITUTE(D$1,"성장단계","")&amp;"보스단계오프셋",ChapterTable!$R:$S,2,0))/ChapterTable!$R$23)))</f>
        <v>4</v>
      </c>
      <c r="E541" s="1">
        <f ca="1">IF(AND($A541=0,$B541=1),
    VLOOKUP(1,ChapterTable!$1:$1048576,MATCH("최종"&amp;SUBSTITUTE(SUBSTITUTE(E$1,"standard",""),"|Float",""),ChapterTable!$1:$1,0),0)*ChapterTable!$P$17,
  IF(AND($A541=0,$B541=0),
    E542,
  IF($B541=0,
    VLOOKUP($A541,ChapterTable!$1:$1048576,MATCH("최종"&amp;SUBSTITUTE(SUBSTITUTE(E$1,"standard",""),"|Float",""),ChapterTable!$1:$1,0),0),
  IF($B541=1,
    IF($L541=FALSE,
      VLOOKUP($A541,ChapterTable!$1:$1048576,MATCH("최종"&amp;SUBSTITUTE(SUBSTITUTE(E$1,"standard",""),"|Float",""),ChapterTable!$1:$1,0),0),
      VLOOKUP($A541-ChapterTable!$P$11,ChapterTable!$1:$1048576,MATCH("최종"&amp;SUBSTITUTE(SUBSTITUTE(E$1,"standard",""),"|Float",""),ChapterTable!$1:$1,0),0)*ChapterTable!$P$14
    ),
  OFFSET(E541,-$B541+IF($L541,1,0),0)*IF($B541&gt;OFFSET($B541,1,0),ChapterTable!$R$17,1)*
    (VLOOKUP(SUBSTITUTE(SUBSTITUTE(E$1,"standard",""),"|Float","")&amp;IF(OR($L541=TRUE,$A541=0,MOD($A541,ChapterTable!$R$20)&lt;&gt;0),"","보스")&amp;"인게임누적곱배수",ChapterTable!$R:$S,2,0)^C541
    +VLOOKUP(SUBSTITUTE(SUBSTITUTE(E$1,"standard",""),"|Float","")&amp;IF(OR($L541=TRUE,$A541=0,MOD($A541,ChapterTable!$R$20)&lt;&gt;0),"","보스")&amp;"인게임누적합배수",ChapterTable!$R:$S,2,0)*C541)
  )
  )
  )
)</f>
        <v>12455.6484375</v>
      </c>
      <c r="F541" s="1">
        <f ca="1">IF(AND($A541=0,$B541=1),
    VLOOKUP(1,ChapterTable!$1:$1048576,MATCH("최종"&amp;SUBSTITUTE(SUBSTITUTE(F$1,"standard",""),"|Float",""),ChapterTable!$1:$1,0),0)*ChapterTable!$P$17,
  IF(AND($A541=0,$B541=0),
    F542,
  IF($B541=0,
    VLOOKUP($A541,ChapterTable!$1:$1048576,MATCH("최종"&amp;SUBSTITUTE(SUBSTITUTE(F$1,"standard",""),"|Float",""),ChapterTable!$1:$1,0),0),
  IF($B541=1,
    IF($L541=FALSE,
      VLOOKUP($A541,ChapterTable!$1:$1048576,MATCH("최종"&amp;SUBSTITUTE(SUBSTITUTE(F$1,"standard",""),"|Float",""),ChapterTable!$1:$1,0),0),
      VLOOKUP($A541-ChapterTable!$P$11,ChapterTable!$1:$1048576,MATCH("최종"&amp;SUBSTITUTE(SUBSTITUTE(F$1,"standard",""),"|Float",""),ChapterTable!$1:$1,0),0)*ChapterTable!$P$14
    ),
  OFFSET(F541,-$B541+IF($L541,1,0),0)*
    (VLOOKUP(SUBSTITUTE(SUBSTITUTE(F$1,"standard",""),"|Float","")&amp;IF(OR($L541=TRUE,$A541=0,MOD($A541,ChapterTable!$R$20)&lt;&gt;0),"","보스")&amp;"인게임누적곱배수",ChapterTable!$R:$S,2,0)^D541
    +VLOOKUP(SUBSTITUTE(SUBSTITUTE(F$1,"standard",""),"|Float","")&amp;IF(OR($L541=TRUE,$A541=0,MOD($A541,ChapterTable!$R$20)&lt;&gt;0),"","보스")&amp;"인게임누적합배수",ChapterTable!$R:$S,2,0)*D541)
  )
  )
  )
)</f>
        <v>3748.2275390625</v>
      </c>
      <c r="G541" t="s">
        <v>715</v>
      </c>
      <c r="J541" t="str">
        <f>IF(ISBLANK(I541),"",
IFERROR(VLOOKUP(I541,[1]StringTable!$1:$1048576,MATCH("kor|String",[1]StringTable!$1:$1,0),0),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65"/>
        <v>0.2</v>
      </c>
      <c r="AJ541">
        <f t="shared" si="63"/>
        <v>0.27466666000000001</v>
      </c>
      <c r="AK541">
        <f t="shared" si="64"/>
        <v>1</v>
      </c>
      <c r="AL541">
        <v>0</v>
      </c>
    </row>
    <row r="542" spans="1:38" x14ac:dyDescent="0.3">
      <c r="A542">
        <v>11</v>
      </c>
      <c r="B542">
        <v>43</v>
      </c>
      <c r="C542">
        <f>IF(OR($L542=TRUE,$A542=0,MOD($A542,ChapterTable!$R$20)&lt;&gt;0),
MAX(0,INT(($B542+ChapterTable!$P$26+VLOOKUP(SUBSTITUTE(C$1,"성장단계","")&amp;"단계오프셋",ChapterTable!$R:$S,2,0))/ChapterTable!$P$23)),
MAX(0,INT(($B542+ChapterTable!$R$26+VLOOKUP(SUBSTITUTE(C$1,"성장단계","")&amp;"보스단계오프셋",ChapterTable!$R:$S,2,0))/ChapterTable!$R$23)))</f>
        <v>4</v>
      </c>
      <c r="D542">
        <f>IF(OR($L542=TRUE,$A542=0,MOD($A542,ChapterTable!$R$20)&lt;&gt;0),
MAX(0,INT(($B542+ChapterTable!$P$26+VLOOKUP(SUBSTITUTE(D$1,"성장단계","")&amp;"단계오프셋",ChapterTable!$R:$S,2,0))/ChapterTable!$P$23)),
MAX(0,INT(($B542+ChapterTable!$R$26+VLOOKUP(SUBSTITUTE(D$1,"성장단계","")&amp;"보스단계오프셋",ChapterTable!$R:$S,2,0))/ChapterTable!$R$23)))</f>
        <v>4</v>
      </c>
      <c r="E542" s="1">
        <f ca="1">IF(AND($A542=0,$B542=1),
    VLOOKUP(1,ChapterTable!$1:$1048576,MATCH("최종"&amp;SUBSTITUTE(SUBSTITUTE(E$1,"standard",""),"|Float",""),ChapterTable!$1:$1,0),0)*ChapterTable!$P$17,
  IF(AND($A542=0,$B542=0),
    E543,
  IF($B542=0,
    VLOOKUP($A542,ChapterTable!$1:$1048576,MATCH("최종"&amp;SUBSTITUTE(SUBSTITUTE(E$1,"standard",""),"|Float",""),ChapterTable!$1:$1,0),0),
  IF($B542=1,
    IF($L542=FALSE,
      VLOOKUP($A542,ChapterTable!$1:$1048576,MATCH("최종"&amp;SUBSTITUTE(SUBSTITUTE(E$1,"standard",""),"|Float",""),ChapterTable!$1:$1,0),0),
      VLOOKUP($A542-ChapterTable!$P$11,ChapterTable!$1:$1048576,MATCH("최종"&amp;SUBSTITUTE(SUBSTITUTE(E$1,"standard",""),"|Float",""),ChapterTable!$1:$1,0),0)*ChapterTable!$P$14
    ),
  OFFSET(E542,-$B542+IF($L542,1,0),0)*IF($B542&gt;OFFSET($B542,1,0),ChapterTable!$R$17,1)*
    (VLOOKUP(SUBSTITUTE(SUBSTITUTE(E$1,"standard",""),"|Float","")&amp;IF(OR($L542=TRUE,$A542=0,MOD($A542,ChapterTable!$R$20)&lt;&gt;0),"","보스")&amp;"인게임누적곱배수",ChapterTable!$R:$S,2,0)^C542
    +VLOOKUP(SUBSTITUTE(SUBSTITUTE(E$1,"standard",""),"|Float","")&amp;IF(OR($L542=TRUE,$A542=0,MOD($A542,ChapterTable!$R$20)&lt;&gt;0),"","보스")&amp;"인게임누적합배수",ChapterTable!$R:$S,2,0)*C542)
  )
  )
  )
)</f>
        <v>12455.6484375</v>
      </c>
      <c r="F542" s="1">
        <f ca="1">IF(AND($A542=0,$B542=1),
    VLOOKUP(1,ChapterTable!$1:$1048576,MATCH("최종"&amp;SUBSTITUTE(SUBSTITUTE(F$1,"standard",""),"|Float",""),ChapterTable!$1:$1,0),0)*ChapterTable!$P$17,
  IF(AND($A542=0,$B542=0),
    F543,
  IF($B542=0,
    VLOOKUP($A542,ChapterTable!$1:$1048576,MATCH("최종"&amp;SUBSTITUTE(SUBSTITUTE(F$1,"standard",""),"|Float",""),ChapterTable!$1:$1,0),0),
  IF($B542=1,
    IF($L542=FALSE,
      VLOOKUP($A542,ChapterTable!$1:$1048576,MATCH("최종"&amp;SUBSTITUTE(SUBSTITUTE(F$1,"standard",""),"|Float",""),ChapterTable!$1:$1,0),0),
      VLOOKUP($A542-ChapterTable!$P$11,ChapterTable!$1:$1048576,MATCH("최종"&amp;SUBSTITUTE(SUBSTITUTE(F$1,"standard",""),"|Float",""),ChapterTable!$1:$1,0),0)*ChapterTable!$P$14
    ),
  OFFSET(F542,-$B542+IF($L542,1,0),0)*
    (VLOOKUP(SUBSTITUTE(SUBSTITUTE(F$1,"standard",""),"|Float","")&amp;IF(OR($L542=TRUE,$A542=0,MOD($A542,ChapterTable!$R$20)&lt;&gt;0),"","보스")&amp;"인게임누적곱배수",ChapterTable!$R:$S,2,0)^D542
    +VLOOKUP(SUBSTITUTE(SUBSTITUTE(F$1,"standard",""),"|Float","")&amp;IF(OR($L542=TRUE,$A542=0,MOD($A542,ChapterTable!$R$20)&lt;&gt;0),"","보스")&amp;"인게임누적합배수",ChapterTable!$R:$S,2,0)*D542)
  )
  )
  )
)</f>
        <v>3748.2275390625</v>
      </c>
      <c r="G542" t="s">
        <v>715</v>
      </c>
      <c r="J542" t="str">
        <f>IF(ISBLANK(I542),"",
IFERROR(VLOOKUP(I542,[1]StringTable!$1:$1048576,MATCH("kor|String",[1]StringTable!$1:$1,0),0),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65"/>
        <v>0.2</v>
      </c>
      <c r="AJ542">
        <f t="shared" si="63"/>
        <v>0.27466666000000001</v>
      </c>
      <c r="AK542">
        <f t="shared" si="64"/>
        <v>1</v>
      </c>
      <c r="AL542">
        <v>0</v>
      </c>
    </row>
    <row r="543" spans="1:38" x14ac:dyDescent="0.3">
      <c r="A543">
        <v>11</v>
      </c>
      <c r="B543">
        <v>44</v>
      </c>
      <c r="C543">
        <f>IF(OR($L543=TRUE,$A543=0,MOD($A543,ChapterTable!$R$20)&lt;&gt;0),
MAX(0,INT(($B543+ChapterTable!$P$26+VLOOKUP(SUBSTITUTE(C$1,"성장단계","")&amp;"단계오프셋",ChapterTable!$R:$S,2,0))/ChapterTable!$P$23)),
MAX(0,INT(($B543+ChapterTable!$R$26+VLOOKUP(SUBSTITUTE(C$1,"성장단계","")&amp;"보스단계오프셋",ChapterTable!$R:$S,2,0))/ChapterTable!$R$23)))</f>
        <v>4</v>
      </c>
      <c r="D543">
        <f>IF(OR($L543=TRUE,$A543=0,MOD($A543,ChapterTable!$R$20)&lt;&gt;0),
MAX(0,INT(($B543+ChapterTable!$P$26+VLOOKUP(SUBSTITUTE(D$1,"성장단계","")&amp;"단계오프셋",ChapterTable!$R:$S,2,0))/ChapterTable!$P$23)),
MAX(0,INT(($B543+ChapterTable!$R$26+VLOOKUP(SUBSTITUTE(D$1,"성장단계","")&amp;"보스단계오프셋",ChapterTable!$R:$S,2,0))/ChapterTable!$R$23)))</f>
        <v>4</v>
      </c>
      <c r="E543" s="1">
        <f ca="1">IF(AND($A543=0,$B543=1),
    VLOOKUP(1,ChapterTable!$1:$1048576,MATCH("최종"&amp;SUBSTITUTE(SUBSTITUTE(E$1,"standard",""),"|Float",""),ChapterTable!$1:$1,0),0)*ChapterTable!$P$17,
  IF(AND($A543=0,$B543=0),
    E544,
  IF($B543=0,
    VLOOKUP($A543,ChapterTable!$1:$1048576,MATCH("최종"&amp;SUBSTITUTE(SUBSTITUTE(E$1,"standard",""),"|Float",""),ChapterTable!$1:$1,0),0),
  IF($B543=1,
    IF($L543=FALSE,
      VLOOKUP($A543,ChapterTable!$1:$1048576,MATCH("최종"&amp;SUBSTITUTE(SUBSTITUTE(E$1,"standard",""),"|Float",""),ChapterTable!$1:$1,0),0),
      VLOOKUP($A543-ChapterTable!$P$11,ChapterTable!$1:$1048576,MATCH("최종"&amp;SUBSTITUTE(SUBSTITUTE(E$1,"standard",""),"|Float",""),ChapterTable!$1:$1,0),0)*ChapterTable!$P$14
    ),
  OFFSET(E543,-$B543+IF($L543,1,0),0)*IF($B543&gt;OFFSET($B543,1,0),ChapterTable!$R$17,1)*
    (VLOOKUP(SUBSTITUTE(SUBSTITUTE(E$1,"standard",""),"|Float","")&amp;IF(OR($L543=TRUE,$A543=0,MOD($A543,ChapterTable!$R$20)&lt;&gt;0),"","보스")&amp;"인게임누적곱배수",ChapterTable!$R:$S,2,0)^C543
    +VLOOKUP(SUBSTITUTE(SUBSTITUTE(E$1,"standard",""),"|Float","")&amp;IF(OR($L543=TRUE,$A543=0,MOD($A543,ChapterTable!$R$20)&lt;&gt;0),"","보스")&amp;"인게임누적합배수",ChapterTable!$R:$S,2,0)*C543)
  )
  )
  )
)</f>
        <v>12455.6484375</v>
      </c>
      <c r="F543" s="1">
        <f ca="1">IF(AND($A543=0,$B543=1),
    VLOOKUP(1,ChapterTable!$1:$1048576,MATCH("최종"&amp;SUBSTITUTE(SUBSTITUTE(F$1,"standard",""),"|Float",""),ChapterTable!$1:$1,0),0)*ChapterTable!$P$17,
  IF(AND($A543=0,$B543=0),
    F544,
  IF($B543=0,
    VLOOKUP($A543,ChapterTable!$1:$1048576,MATCH("최종"&amp;SUBSTITUTE(SUBSTITUTE(F$1,"standard",""),"|Float",""),ChapterTable!$1:$1,0),0),
  IF($B543=1,
    IF($L543=FALSE,
      VLOOKUP($A543,ChapterTable!$1:$1048576,MATCH("최종"&amp;SUBSTITUTE(SUBSTITUTE(F$1,"standard",""),"|Float",""),ChapterTable!$1:$1,0),0),
      VLOOKUP($A543-ChapterTable!$P$11,ChapterTable!$1:$1048576,MATCH("최종"&amp;SUBSTITUTE(SUBSTITUTE(F$1,"standard",""),"|Float",""),ChapterTable!$1:$1,0),0)*ChapterTable!$P$14
    ),
  OFFSET(F543,-$B543+IF($L543,1,0),0)*
    (VLOOKUP(SUBSTITUTE(SUBSTITUTE(F$1,"standard",""),"|Float","")&amp;IF(OR($L543=TRUE,$A543=0,MOD($A543,ChapterTable!$R$20)&lt;&gt;0),"","보스")&amp;"인게임누적곱배수",ChapterTable!$R:$S,2,0)^D543
    +VLOOKUP(SUBSTITUTE(SUBSTITUTE(F$1,"standard",""),"|Float","")&amp;IF(OR($L543=TRUE,$A543=0,MOD($A543,ChapterTable!$R$20)&lt;&gt;0),"","보스")&amp;"인게임누적합배수",ChapterTable!$R:$S,2,0)*D543)
  )
  )
  )
)</f>
        <v>3748.2275390625</v>
      </c>
      <c r="G543" t="s">
        <v>715</v>
      </c>
      <c r="J543" t="str">
        <f>IF(ISBLANK(I543),"",
IFERROR(VLOOKUP(I543,[1]StringTable!$1:$1048576,MATCH("kor|String",[1]StringTable!$1:$1,0),0),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65"/>
        <v>0.2</v>
      </c>
      <c r="AJ543">
        <f t="shared" si="63"/>
        <v>0.27466666000000001</v>
      </c>
      <c r="AK543">
        <f t="shared" si="64"/>
        <v>1</v>
      </c>
      <c r="AL543">
        <v>0</v>
      </c>
    </row>
    <row r="544" spans="1:38" x14ac:dyDescent="0.3">
      <c r="A544">
        <v>11</v>
      </c>
      <c r="B544">
        <v>45</v>
      </c>
      <c r="C544">
        <f>IF(OR($L544=TRUE,$A544=0,MOD($A544,ChapterTable!$R$20)&lt;&gt;0),
MAX(0,INT(($B544+ChapterTable!$P$26+VLOOKUP(SUBSTITUTE(C$1,"성장단계","")&amp;"단계오프셋",ChapterTable!$R:$S,2,0))/ChapterTable!$P$23)),
MAX(0,INT(($B544+ChapterTable!$R$26+VLOOKUP(SUBSTITUTE(C$1,"성장단계","")&amp;"보스단계오프셋",ChapterTable!$R:$S,2,0))/ChapterTable!$R$23)))</f>
        <v>4</v>
      </c>
      <c r="D544">
        <f>IF(OR($L544=TRUE,$A544=0,MOD($A544,ChapterTable!$R$20)&lt;&gt;0),
MAX(0,INT(($B544+ChapterTable!$P$26+VLOOKUP(SUBSTITUTE(D$1,"성장단계","")&amp;"단계오프셋",ChapterTable!$R:$S,2,0))/ChapterTable!$P$23)),
MAX(0,INT(($B544+ChapterTable!$R$26+VLOOKUP(SUBSTITUTE(D$1,"성장단계","")&amp;"보스단계오프셋",ChapterTable!$R:$S,2,0))/ChapterTable!$R$23)))</f>
        <v>4</v>
      </c>
      <c r="E544" s="1">
        <f ca="1">IF(AND($A544=0,$B544=1),
    VLOOKUP(1,ChapterTable!$1:$1048576,MATCH("최종"&amp;SUBSTITUTE(SUBSTITUTE(E$1,"standard",""),"|Float",""),ChapterTable!$1:$1,0),0)*ChapterTable!$P$17,
  IF(AND($A544=0,$B544=0),
    E545,
  IF($B544=0,
    VLOOKUP($A544,ChapterTable!$1:$1048576,MATCH("최종"&amp;SUBSTITUTE(SUBSTITUTE(E$1,"standard",""),"|Float",""),ChapterTable!$1:$1,0),0),
  IF($B544=1,
    IF($L544=FALSE,
      VLOOKUP($A544,ChapterTable!$1:$1048576,MATCH("최종"&amp;SUBSTITUTE(SUBSTITUTE(E$1,"standard",""),"|Float",""),ChapterTable!$1:$1,0),0),
      VLOOKUP($A544-ChapterTable!$P$11,ChapterTable!$1:$1048576,MATCH("최종"&amp;SUBSTITUTE(SUBSTITUTE(E$1,"standard",""),"|Float",""),ChapterTable!$1:$1,0),0)*ChapterTable!$P$14
    ),
  OFFSET(E544,-$B544+IF($L544,1,0),0)*IF($B544&gt;OFFSET($B544,1,0),ChapterTable!$R$17,1)*
    (VLOOKUP(SUBSTITUTE(SUBSTITUTE(E$1,"standard",""),"|Float","")&amp;IF(OR($L544=TRUE,$A544=0,MOD($A544,ChapterTable!$R$20)&lt;&gt;0),"","보스")&amp;"인게임누적곱배수",ChapterTable!$R:$S,2,0)^C544
    +VLOOKUP(SUBSTITUTE(SUBSTITUTE(E$1,"standard",""),"|Float","")&amp;IF(OR($L544=TRUE,$A544=0,MOD($A544,ChapterTable!$R$20)&lt;&gt;0),"","보스")&amp;"인게임누적합배수",ChapterTable!$R:$S,2,0)*C544)
  )
  )
  )
)</f>
        <v>12455.6484375</v>
      </c>
      <c r="F544" s="1">
        <f ca="1">IF(AND($A544=0,$B544=1),
    VLOOKUP(1,ChapterTable!$1:$1048576,MATCH("최종"&amp;SUBSTITUTE(SUBSTITUTE(F$1,"standard",""),"|Float",""),ChapterTable!$1:$1,0),0)*ChapterTable!$P$17,
  IF(AND($A544=0,$B544=0),
    F545,
  IF($B544=0,
    VLOOKUP($A544,ChapterTable!$1:$1048576,MATCH("최종"&amp;SUBSTITUTE(SUBSTITUTE(F$1,"standard",""),"|Float",""),ChapterTable!$1:$1,0),0),
  IF($B544=1,
    IF($L544=FALSE,
      VLOOKUP($A544,ChapterTable!$1:$1048576,MATCH("최종"&amp;SUBSTITUTE(SUBSTITUTE(F$1,"standard",""),"|Float",""),ChapterTable!$1:$1,0),0),
      VLOOKUP($A544-ChapterTable!$P$11,ChapterTable!$1:$1048576,MATCH("최종"&amp;SUBSTITUTE(SUBSTITUTE(F$1,"standard",""),"|Float",""),ChapterTable!$1:$1,0),0)*ChapterTable!$P$14
    ),
  OFFSET(F544,-$B544+IF($L544,1,0),0)*
    (VLOOKUP(SUBSTITUTE(SUBSTITUTE(F$1,"standard",""),"|Float","")&amp;IF(OR($L544=TRUE,$A544=0,MOD($A544,ChapterTable!$R$20)&lt;&gt;0),"","보스")&amp;"인게임누적곱배수",ChapterTable!$R:$S,2,0)^D544
    +VLOOKUP(SUBSTITUTE(SUBSTITUTE(F$1,"standard",""),"|Float","")&amp;IF(OR($L544=TRUE,$A544=0,MOD($A544,ChapterTable!$R$20)&lt;&gt;0),"","보스")&amp;"인게임누적합배수",ChapterTable!$R:$S,2,0)*D544)
  )
  )
  )
)</f>
        <v>3748.2275390625</v>
      </c>
      <c r="G544" t="s">
        <v>715</v>
      </c>
      <c r="J544" t="str">
        <f>IF(ISBLANK(I544),"",
IFERROR(VLOOKUP(I544,[1]StringTable!$1:$1048576,MATCH("kor|String",[1]StringTable!$1:$1,0),0),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65"/>
        <v>0.2</v>
      </c>
      <c r="AJ544">
        <f t="shared" si="63"/>
        <v>0.27466666000000001</v>
      </c>
      <c r="AK544">
        <f t="shared" si="64"/>
        <v>1</v>
      </c>
      <c r="AL544">
        <v>0</v>
      </c>
    </row>
    <row r="545" spans="1:38" x14ac:dyDescent="0.3">
      <c r="A545">
        <v>11</v>
      </c>
      <c r="B545">
        <v>46</v>
      </c>
      <c r="C545">
        <f>IF(OR($L545=TRUE,$A545=0,MOD($A545,ChapterTable!$R$20)&lt;&gt;0),
MAX(0,INT(($B545+ChapterTable!$P$26+VLOOKUP(SUBSTITUTE(C$1,"성장단계","")&amp;"단계오프셋",ChapterTable!$R:$S,2,0))/ChapterTable!$P$23)),
MAX(0,INT(($B545+ChapterTable!$R$26+VLOOKUP(SUBSTITUTE(C$1,"성장단계","")&amp;"보스단계오프셋",ChapterTable!$R:$S,2,0))/ChapterTable!$R$23)))</f>
        <v>5</v>
      </c>
      <c r="D545">
        <f>IF(OR($L545=TRUE,$A545=0,MOD($A545,ChapterTable!$R$20)&lt;&gt;0),
MAX(0,INT(($B545+ChapterTable!$P$26+VLOOKUP(SUBSTITUTE(D$1,"성장단계","")&amp;"단계오프셋",ChapterTable!$R:$S,2,0))/ChapterTable!$P$23)),
MAX(0,INT(($B545+ChapterTable!$R$26+VLOOKUP(SUBSTITUTE(D$1,"성장단계","")&amp;"보스단계오프셋",ChapterTable!$R:$S,2,0))/ChapterTable!$R$23)))</f>
        <v>4</v>
      </c>
      <c r="E545" s="1">
        <f ca="1">IF(AND($A545=0,$B545=1),
    VLOOKUP(1,ChapterTable!$1:$1048576,MATCH("최종"&amp;SUBSTITUTE(SUBSTITUTE(E$1,"standard",""),"|Float",""),ChapterTable!$1:$1,0),0)*ChapterTable!$P$17,
  IF(AND($A545=0,$B545=0),
    E546,
  IF($B545=0,
    VLOOKUP($A545,ChapterTable!$1:$1048576,MATCH("최종"&amp;SUBSTITUTE(SUBSTITUTE(E$1,"standard",""),"|Float",""),ChapterTable!$1:$1,0),0),
  IF($B545=1,
    IF($L545=FALSE,
      VLOOKUP($A545,ChapterTable!$1:$1048576,MATCH("최종"&amp;SUBSTITUTE(SUBSTITUTE(E$1,"standard",""),"|Float",""),ChapterTable!$1:$1,0),0),
      VLOOKUP($A545-ChapterTable!$P$11,ChapterTable!$1:$1048576,MATCH("최종"&amp;SUBSTITUTE(SUBSTITUTE(E$1,"standard",""),"|Float",""),ChapterTable!$1:$1,0),0)*ChapterTable!$P$14
    ),
  OFFSET(E545,-$B545+IF($L545,1,0),0)*IF($B545&gt;OFFSET($B545,1,0),ChapterTable!$R$17,1)*
    (VLOOKUP(SUBSTITUTE(SUBSTITUTE(E$1,"standard",""),"|Float","")&amp;IF(OR($L545=TRUE,$A545=0,MOD($A545,ChapterTable!$R$20)&lt;&gt;0),"","보스")&amp;"인게임누적곱배수",ChapterTable!$R:$S,2,0)^C545
    +VLOOKUP(SUBSTITUTE(SUBSTITUTE(E$1,"standard",""),"|Float","")&amp;IF(OR($L545=TRUE,$A545=0,MOD($A545,ChapterTable!$R$20)&lt;&gt;0),"","보스")&amp;"인게임누적합배수",ChapterTable!$R:$S,2,0)*C545)
  )
  )
  )
)</f>
        <v>13839.609375</v>
      </c>
      <c r="F545" s="1">
        <f ca="1">IF(AND($A545=0,$B545=1),
    VLOOKUP(1,ChapterTable!$1:$1048576,MATCH("최종"&amp;SUBSTITUTE(SUBSTITUTE(F$1,"standard",""),"|Float",""),ChapterTable!$1:$1,0),0)*ChapterTable!$P$17,
  IF(AND($A545=0,$B545=0),
    F546,
  IF($B545=0,
    VLOOKUP($A545,ChapterTable!$1:$1048576,MATCH("최종"&amp;SUBSTITUTE(SUBSTITUTE(F$1,"standard",""),"|Float",""),ChapterTable!$1:$1,0),0),
  IF($B545=1,
    IF($L545=FALSE,
      VLOOKUP($A545,ChapterTable!$1:$1048576,MATCH("최종"&amp;SUBSTITUTE(SUBSTITUTE(F$1,"standard",""),"|Float",""),ChapterTable!$1:$1,0),0),
      VLOOKUP($A545-ChapterTable!$P$11,ChapterTable!$1:$1048576,MATCH("최종"&amp;SUBSTITUTE(SUBSTITUTE(F$1,"standard",""),"|Float",""),ChapterTable!$1:$1,0),0)*ChapterTable!$P$14
    ),
  OFFSET(F545,-$B545+IF($L545,1,0),0)*
    (VLOOKUP(SUBSTITUTE(SUBSTITUTE(F$1,"standard",""),"|Float","")&amp;IF(OR($L545=TRUE,$A545=0,MOD($A545,ChapterTable!$R$20)&lt;&gt;0),"","보스")&amp;"인게임누적곱배수",ChapterTable!$R:$S,2,0)^D545
    +VLOOKUP(SUBSTITUTE(SUBSTITUTE(F$1,"standard",""),"|Float","")&amp;IF(OR($L545=TRUE,$A545=0,MOD($A545,ChapterTable!$R$20)&lt;&gt;0),"","보스")&amp;"인게임누적합배수",ChapterTable!$R:$S,2,0)*D545)
  )
  )
  )
)</f>
        <v>3748.2275390625</v>
      </c>
      <c r="G545" t="s">
        <v>715</v>
      </c>
      <c r="J545" t="str">
        <f>IF(ISBLANK(I545),"",
IFERROR(VLOOKUP(I545,[1]StringTable!$1:$1048576,MATCH("kor|String",[1]StringTable!$1:$1,0),0),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65"/>
        <v>0.2</v>
      </c>
      <c r="AJ545">
        <f t="shared" si="63"/>
        <v>0.27466666000000001</v>
      </c>
      <c r="AK545">
        <f t="shared" si="64"/>
        <v>1</v>
      </c>
      <c r="AL545">
        <v>0</v>
      </c>
    </row>
    <row r="546" spans="1:38" x14ac:dyDescent="0.3">
      <c r="A546">
        <v>11</v>
      </c>
      <c r="B546">
        <v>47</v>
      </c>
      <c r="C546">
        <f>IF(OR($L546=TRUE,$A546=0,MOD($A546,ChapterTable!$R$20)&lt;&gt;0),
MAX(0,INT(($B546+ChapterTable!$P$26+VLOOKUP(SUBSTITUTE(C$1,"성장단계","")&amp;"단계오프셋",ChapterTable!$R:$S,2,0))/ChapterTable!$P$23)),
MAX(0,INT(($B546+ChapterTable!$R$26+VLOOKUP(SUBSTITUTE(C$1,"성장단계","")&amp;"보스단계오프셋",ChapterTable!$R:$S,2,0))/ChapterTable!$R$23)))</f>
        <v>5</v>
      </c>
      <c r="D546">
        <f>IF(OR($L546=TRUE,$A546=0,MOD($A546,ChapterTable!$R$20)&lt;&gt;0),
MAX(0,INT(($B546+ChapterTable!$P$26+VLOOKUP(SUBSTITUTE(D$1,"성장단계","")&amp;"단계오프셋",ChapterTable!$R:$S,2,0))/ChapterTable!$P$23)),
MAX(0,INT(($B546+ChapterTable!$R$26+VLOOKUP(SUBSTITUTE(D$1,"성장단계","")&amp;"보스단계오프셋",ChapterTable!$R:$S,2,0))/ChapterTable!$R$23)))</f>
        <v>4</v>
      </c>
      <c r="E546" s="1">
        <f ca="1">IF(AND($A546=0,$B546=1),
    VLOOKUP(1,ChapterTable!$1:$1048576,MATCH("최종"&amp;SUBSTITUTE(SUBSTITUTE(E$1,"standard",""),"|Float",""),ChapterTable!$1:$1,0),0)*ChapterTable!$P$17,
  IF(AND($A546=0,$B546=0),
    E547,
  IF($B546=0,
    VLOOKUP($A546,ChapterTable!$1:$1048576,MATCH("최종"&amp;SUBSTITUTE(SUBSTITUTE(E$1,"standard",""),"|Float",""),ChapterTable!$1:$1,0),0),
  IF($B546=1,
    IF($L546=FALSE,
      VLOOKUP($A546,ChapterTable!$1:$1048576,MATCH("최종"&amp;SUBSTITUTE(SUBSTITUTE(E$1,"standard",""),"|Float",""),ChapterTable!$1:$1,0),0),
      VLOOKUP($A546-ChapterTable!$P$11,ChapterTable!$1:$1048576,MATCH("최종"&amp;SUBSTITUTE(SUBSTITUTE(E$1,"standard",""),"|Float",""),ChapterTable!$1:$1,0),0)*ChapterTable!$P$14
    ),
  OFFSET(E546,-$B546+IF($L546,1,0),0)*IF($B546&gt;OFFSET($B546,1,0),ChapterTable!$R$17,1)*
    (VLOOKUP(SUBSTITUTE(SUBSTITUTE(E$1,"standard",""),"|Float","")&amp;IF(OR($L546=TRUE,$A546=0,MOD($A546,ChapterTable!$R$20)&lt;&gt;0),"","보스")&amp;"인게임누적곱배수",ChapterTable!$R:$S,2,0)^C546
    +VLOOKUP(SUBSTITUTE(SUBSTITUTE(E$1,"standard",""),"|Float","")&amp;IF(OR($L546=TRUE,$A546=0,MOD($A546,ChapterTable!$R$20)&lt;&gt;0),"","보스")&amp;"인게임누적합배수",ChapterTable!$R:$S,2,0)*C546)
  )
  )
  )
)</f>
        <v>13839.609375</v>
      </c>
      <c r="F546" s="1">
        <f ca="1">IF(AND($A546=0,$B546=1),
    VLOOKUP(1,ChapterTable!$1:$1048576,MATCH("최종"&amp;SUBSTITUTE(SUBSTITUTE(F$1,"standard",""),"|Float",""),ChapterTable!$1:$1,0),0)*ChapterTable!$P$17,
  IF(AND($A546=0,$B546=0),
    F547,
  IF($B546=0,
    VLOOKUP($A546,ChapterTable!$1:$1048576,MATCH("최종"&amp;SUBSTITUTE(SUBSTITUTE(F$1,"standard",""),"|Float",""),ChapterTable!$1:$1,0),0),
  IF($B546=1,
    IF($L546=FALSE,
      VLOOKUP($A546,ChapterTable!$1:$1048576,MATCH("최종"&amp;SUBSTITUTE(SUBSTITUTE(F$1,"standard",""),"|Float",""),ChapterTable!$1:$1,0),0),
      VLOOKUP($A546-ChapterTable!$P$11,ChapterTable!$1:$1048576,MATCH("최종"&amp;SUBSTITUTE(SUBSTITUTE(F$1,"standard",""),"|Float",""),ChapterTable!$1:$1,0),0)*ChapterTable!$P$14
    ),
  OFFSET(F546,-$B546+IF($L546,1,0),0)*
    (VLOOKUP(SUBSTITUTE(SUBSTITUTE(F$1,"standard",""),"|Float","")&amp;IF(OR($L546=TRUE,$A546=0,MOD($A546,ChapterTable!$R$20)&lt;&gt;0),"","보스")&amp;"인게임누적곱배수",ChapterTable!$R:$S,2,0)^D546
    +VLOOKUP(SUBSTITUTE(SUBSTITUTE(F$1,"standard",""),"|Float","")&amp;IF(OR($L546=TRUE,$A546=0,MOD($A546,ChapterTable!$R$20)&lt;&gt;0),"","보스")&amp;"인게임누적합배수",ChapterTable!$R:$S,2,0)*D546)
  )
  )
  )
)</f>
        <v>3748.2275390625</v>
      </c>
      <c r="G546" t="s">
        <v>715</v>
      </c>
      <c r="J546" t="str">
        <f>IF(ISBLANK(I546),"",
IFERROR(VLOOKUP(I546,[1]StringTable!$1:$1048576,MATCH("kor|String",[1]StringTable!$1:$1,0),0),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65"/>
        <v>0.2</v>
      </c>
      <c r="AJ546">
        <f t="shared" si="63"/>
        <v>0.27466666000000001</v>
      </c>
      <c r="AK546">
        <f t="shared" si="64"/>
        <v>1</v>
      </c>
      <c r="AL546">
        <v>0</v>
      </c>
    </row>
    <row r="547" spans="1:38" x14ac:dyDescent="0.3">
      <c r="A547">
        <v>11</v>
      </c>
      <c r="B547">
        <v>48</v>
      </c>
      <c r="C547">
        <f>IF(OR($L547=TRUE,$A547=0,MOD($A547,ChapterTable!$R$20)&lt;&gt;0),
MAX(0,INT(($B547+ChapterTable!$P$26+VLOOKUP(SUBSTITUTE(C$1,"성장단계","")&amp;"단계오프셋",ChapterTable!$R:$S,2,0))/ChapterTable!$P$23)),
MAX(0,INT(($B547+ChapterTable!$R$26+VLOOKUP(SUBSTITUTE(C$1,"성장단계","")&amp;"보스단계오프셋",ChapterTable!$R:$S,2,0))/ChapterTable!$R$23)))</f>
        <v>5</v>
      </c>
      <c r="D547">
        <f>IF(OR($L547=TRUE,$A547=0,MOD($A547,ChapterTable!$R$20)&lt;&gt;0),
MAX(0,INT(($B547+ChapterTable!$P$26+VLOOKUP(SUBSTITUTE(D$1,"성장단계","")&amp;"단계오프셋",ChapterTable!$R:$S,2,0))/ChapterTable!$P$23)),
MAX(0,INT(($B547+ChapterTable!$R$26+VLOOKUP(SUBSTITUTE(D$1,"성장단계","")&amp;"보스단계오프셋",ChapterTable!$R:$S,2,0))/ChapterTable!$R$23)))</f>
        <v>4</v>
      </c>
      <c r="E547" s="1">
        <f ca="1">IF(AND($A547=0,$B547=1),
    VLOOKUP(1,ChapterTable!$1:$1048576,MATCH("최종"&amp;SUBSTITUTE(SUBSTITUTE(E$1,"standard",""),"|Float",""),ChapterTable!$1:$1,0),0)*ChapterTable!$P$17,
  IF(AND($A547=0,$B547=0),
    E548,
  IF($B547=0,
    VLOOKUP($A547,ChapterTable!$1:$1048576,MATCH("최종"&amp;SUBSTITUTE(SUBSTITUTE(E$1,"standard",""),"|Float",""),ChapterTable!$1:$1,0),0),
  IF($B547=1,
    IF($L547=FALSE,
      VLOOKUP($A547,ChapterTable!$1:$1048576,MATCH("최종"&amp;SUBSTITUTE(SUBSTITUTE(E$1,"standard",""),"|Float",""),ChapterTable!$1:$1,0),0),
      VLOOKUP($A547-ChapterTable!$P$11,ChapterTable!$1:$1048576,MATCH("최종"&amp;SUBSTITUTE(SUBSTITUTE(E$1,"standard",""),"|Float",""),ChapterTable!$1:$1,0),0)*ChapterTable!$P$14
    ),
  OFFSET(E547,-$B547+IF($L547,1,0),0)*IF($B547&gt;OFFSET($B547,1,0),ChapterTable!$R$17,1)*
    (VLOOKUP(SUBSTITUTE(SUBSTITUTE(E$1,"standard",""),"|Float","")&amp;IF(OR($L547=TRUE,$A547=0,MOD($A547,ChapterTable!$R$20)&lt;&gt;0),"","보스")&amp;"인게임누적곱배수",ChapterTable!$R:$S,2,0)^C547
    +VLOOKUP(SUBSTITUTE(SUBSTITUTE(E$1,"standard",""),"|Float","")&amp;IF(OR($L547=TRUE,$A547=0,MOD($A547,ChapterTable!$R$20)&lt;&gt;0),"","보스")&amp;"인게임누적합배수",ChapterTable!$R:$S,2,0)*C547)
  )
  )
  )
)</f>
        <v>13839.609375</v>
      </c>
      <c r="F547" s="1">
        <f ca="1">IF(AND($A547=0,$B547=1),
    VLOOKUP(1,ChapterTable!$1:$1048576,MATCH("최종"&amp;SUBSTITUTE(SUBSTITUTE(F$1,"standard",""),"|Float",""),ChapterTable!$1:$1,0),0)*ChapterTable!$P$17,
  IF(AND($A547=0,$B547=0),
    F548,
  IF($B547=0,
    VLOOKUP($A547,ChapterTable!$1:$1048576,MATCH("최종"&amp;SUBSTITUTE(SUBSTITUTE(F$1,"standard",""),"|Float",""),ChapterTable!$1:$1,0),0),
  IF($B547=1,
    IF($L547=FALSE,
      VLOOKUP($A547,ChapterTable!$1:$1048576,MATCH("최종"&amp;SUBSTITUTE(SUBSTITUTE(F$1,"standard",""),"|Float",""),ChapterTable!$1:$1,0),0),
      VLOOKUP($A547-ChapterTable!$P$11,ChapterTable!$1:$1048576,MATCH("최종"&amp;SUBSTITUTE(SUBSTITUTE(F$1,"standard",""),"|Float",""),ChapterTable!$1:$1,0),0)*ChapterTable!$P$14
    ),
  OFFSET(F547,-$B547+IF($L547,1,0),0)*
    (VLOOKUP(SUBSTITUTE(SUBSTITUTE(F$1,"standard",""),"|Float","")&amp;IF(OR($L547=TRUE,$A547=0,MOD($A547,ChapterTable!$R$20)&lt;&gt;0),"","보스")&amp;"인게임누적곱배수",ChapterTable!$R:$S,2,0)^D547
    +VLOOKUP(SUBSTITUTE(SUBSTITUTE(F$1,"standard",""),"|Float","")&amp;IF(OR($L547=TRUE,$A547=0,MOD($A547,ChapterTable!$R$20)&lt;&gt;0),"","보스")&amp;"인게임누적합배수",ChapterTable!$R:$S,2,0)*D547)
  )
  )
  )
)</f>
        <v>3748.2275390625</v>
      </c>
      <c r="G547" t="s">
        <v>715</v>
      </c>
      <c r="J547" t="str">
        <f>IF(ISBLANK(I547),"",
IFERROR(VLOOKUP(I547,[1]StringTable!$1:$1048576,MATCH("kor|String",[1]StringTable!$1:$1,0),0),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65"/>
        <v>0.2</v>
      </c>
      <c r="AJ547">
        <f t="shared" si="63"/>
        <v>0.27466666000000001</v>
      </c>
      <c r="AK547">
        <f t="shared" si="64"/>
        <v>1</v>
      </c>
      <c r="AL547">
        <v>0</v>
      </c>
    </row>
    <row r="548" spans="1:38" x14ac:dyDescent="0.3">
      <c r="A548">
        <v>11</v>
      </c>
      <c r="B548">
        <v>49</v>
      </c>
      <c r="C548">
        <f>IF(OR($L548=TRUE,$A548=0,MOD($A548,ChapterTable!$R$20)&lt;&gt;0),
MAX(0,INT(($B548+ChapterTable!$P$26+VLOOKUP(SUBSTITUTE(C$1,"성장단계","")&amp;"단계오프셋",ChapterTable!$R:$S,2,0))/ChapterTable!$P$23)),
MAX(0,INT(($B548+ChapterTable!$R$26+VLOOKUP(SUBSTITUTE(C$1,"성장단계","")&amp;"보스단계오프셋",ChapterTable!$R:$S,2,0))/ChapterTable!$R$23)))</f>
        <v>5</v>
      </c>
      <c r="D548">
        <f>IF(OR($L548=TRUE,$A548=0,MOD($A548,ChapterTable!$R$20)&lt;&gt;0),
MAX(0,INT(($B548+ChapterTable!$P$26+VLOOKUP(SUBSTITUTE(D$1,"성장단계","")&amp;"단계오프셋",ChapterTable!$R:$S,2,0))/ChapterTable!$P$23)),
MAX(0,INT(($B548+ChapterTable!$R$26+VLOOKUP(SUBSTITUTE(D$1,"성장단계","")&amp;"보스단계오프셋",ChapterTable!$R:$S,2,0))/ChapterTable!$R$23)))</f>
        <v>4</v>
      </c>
      <c r="E548" s="1">
        <f ca="1">IF(AND($A548=0,$B548=1),
    VLOOKUP(1,ChapterTable!$1:$1048576,MATCH("최종"&amp;SUBSTITUTE(SUBSTITUTE(E$1,"standard",""),"|Float",""),ChapterTable!$1:$1,0),0)*ChapterTable!$P$17,
  IF(AND($A548=0,$B548=0),
    E549,
  IF($B548=0,
    VLOOKUP($A548,ChapterTable!$1:$1048576,MATCH("최종"&amp;SUBSTITUTE(SUBSTITUTE(E$1,"standard",""),"|Float",""),ChapterTable!$1:$1,0),0),
  IF($B548=1,
    IF($L548=FALSE,
      VLOOKUP($A548,ChapterTable!$1:$1048576,MATCH("최종"&amp;SUBSTITUTE(SUBSTITUTE(E$1,"standard",""),"|Float",""),ChapterTable!$1:$1,0),0),
      VLOOKUP($A548-ChapterTable!$P$11,ChapterTable!$1:$1048576,MATCH("최종"&amp;SUBSTITUTE(SUBSTITUTE(E$1,"standard",""),"|Float",""),ChapterTable!$1:$1,0),0)*ChapterTable!$P$14
    ),
  OFFSET(E548,-$B548+IF($L548,1,0),0)*IF($B548&gt;OFFSET($B548,1,0),ChapterTable!$R$17,1)*
    (VLOOKUP(SUBSTITUTE(SUBSTITUTE(E$1,"standard",""),"|Float","")&amp;IF(OR($L548=TRUE,$A548=0,MOD($A548,ChapterTable!$R$20)&lt;&gt;0),"","보스")&amp;"인게임누적곱배수",ChapterTable!$R:$S,2,0)^C548
    +VLOOKUP(SUBSTITUTE(SUBSTITUTE(E$1,"standard",""),"|Float","")&amp;IF(OR($L548=TRUE,$A548=0,MOD($A548,ChapterTable!$R$20)&lt;&gt;0),"","보스")&amp;"인게임누적합배수",ChapterTable!$R:$S,2,0)*C548)
  )
  )
  )
)</f>
        <v>13839.609375</v>
      </c>
      <c r="F548" s="1">
        <f ca="1">IF(AND($A548=0,$B548=1),
    VLOOKUP(1,ChapterTable!$1:$1048576,MATCH("최종"&amp;SUBSTITUTE(SUBSTITUTE(F$1,"standard",""),"|Float",""),ChapterTable!$1:$1,0),0)*ChapterTable!$P$17,
  IF(AND($A548=0,$B548=0),
    F549,
  IF($B548=0,
    VLOOKUP($A548,ChapterTable!$1:$1048576,MATCH("최종"&amp;SUBSTITUTE(SUBSTITUTE(F$1,"standard",""),"|Float",""),ChapterTable!$1:$1,0),0),
  IF($B548=1,
    IF($L548=FALSE,
      VLOOKUP($A548,ChapterTable!$1:$1048576,MATCH("최종"&amp;SUBSTITUTE(SUBSTITUTE(F$1,"standard",""),"|Float",""),ChapterTable!$1:$1,0),0),
      VLOOKUP($A548-ChapterTable!$P$11,ChapterTable!$1:$1048576,MATCH("최종"&amp;SUBSTITUTE(SUBSTITUTE(F$1,"standard",""),"|Float",""),ChapterTable!$1:$1,0),0)*ChapterTable!$P$14
    ),
  OFFSET(F548,-$B548+IF($L548,1,0),0)*
    (VLOOKUP(SUBSTITUTE(SUBSTITUTE(F$1,"standard",""),"|Float","")&amp;IF(OR($L548=TRUE,$A548=0,MOD($A548,ChapterTable!$R$20)&lt;&gt;0),"","보스")&amp;"인게임누적곱배수",ChapterTable!$R:$S,2,0)^D548
    +VLOOKUP(SUBSTITUTE(SUBSTITUTE(F$1,"standard",""),"|Float","")&amp;IF(OR($L548=TRUE,$A548=0,MOD($A548,ChapterTable!$R$20)&lt;&gt;0),"","보스")&amp;"인게임누적합배수",ChapterTable!$R:$S,2,0)*D548)
  )
  )
  )
)</f>
        <v>3748.2275390625</v>
      </c>
      <c r="G548" t="s">
        <v>715</v>
      </c>
      <c r="J548" t="str">
        <f>IF(ISBLANK(I548),"",
IFERROR(VLOOKUP(I548,[1]StringTable!$1:$1048576,MATCH("kor|String",[1]StringTable!$1:$1,0),0),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65"/>
        <v>0.2</v>
      </c>
      <c r="AJ548">
        <f t="shared" si="63"/>
        <v>0.27466666000000001</v>
      </c>
      <c r="AK548">
        <f t="shared" si="64"/>
        <v>1</v>
      </c>
      <c r="AL548">
        <v>0</v>
      </c>
    </row>
    <row r="549" spans="1:38" x14ac:dyDescent="0.3">
      <c r="A549">
        <v>11</v>
      </c>
      <c r="B549">
        <v>50</v>
      </c>
      <c r="C549">
        <f>IF(OR($L549=TRUE,$A549=0,MOD($A549,ChapterTable!$R$20)&lt;&gt;0),
MAX(0,INT(($B549+ChapterTable!$P$26+VLOOKUP(SUBSTITUTE(C$1,"성장단계","")&amp;"단계오프셋",ChapterTable!$R:$S,2,0))/ChapterTable!$P$23)),
MAX(0,INT(($B549+ChapterTable!$R$26+VLOOKUP(SUBSTITUTE(C$1,"성장단계","")&amp;"보스단계오프셋",ChapterTable!$R:$S,2,0))/ChapterTable!$R$23)))</f>
        <v>5</v>
      </c>
      <c r="D549">
        <f>IF(OR($L549=TRUE,$A549=0,MOD($A549,ChapterTable!$R$20)&lt;&gt;0),
MAX(0,INT(($B549+ChapterTable!$P$26+VLOOKUP(SUBSTITUTE(D$1,"성장단계","")&amp;"단계오프셋",ChapterTable!$R:$S,2,0))/ChapterTable!$P$23)),
MAX(0,INT(($B549+ChapterTable!$R$26+VLOOKUP(SUBSTITUTE(D$1,"성장단계","")&amp;"보스단계오프셋",ChapterTable!$R:$S,2,0))/ChapterTable!$R$23)))</f>
        <v>4</v>
      </c>
      <c r="E549" s="1">
        <f ca="1">IF(AND($A549=0,$B549=1),
    VLOOKUP(1,ChapterTable!$1:$1048576,MATCH("최종"&amp;SUBSTITUTE(SUBSTITUTE(E$1,"standard",""),"|Float",""),ChapterTable!$1:$1,0),0)*ChapterTable!$P$17,
  IF(AND($A549=0,$B549=0),
    E550,
  IF($B549=0,
    VLOOKUP($A549,ChapterTable!$1:$1048576,MATCH("최종"&amp;SUBSTITUTE(SUBSTITUTE(E$1,"standard",""),"|Float",""),ChapterTable!$1:$1,0),0),
  IF($B549=1,
    IF($L549=FALSE,
      VLOOKUP($A549,ChapterTable!$1:$1048576,MATCH("최종"&amp;SUBSTITUTE(SUBSTITUTE(E$1,"standard",""),"|Float",""),ChapterTable!$1:$1,0),0),
      VLOOKUP($A549-ChapterTable!$P$11,ChapterTable!$1:$1048576,MATCH("최종"&amp;SUBSTITUTE(SUBSTITUTE(E$1,"standard",""),"|Float",""),ChapterTable!$1:$1,0),0)*ChapterTable!$P$14
    ),
  OFFSET(E549,-$B549+IF($L549,1,0),0)*IF($B549&gt;OFFSET($B549,1,0),ChapterTable!$R$17,1)*
    (VLOOKUP(SUBSTITUTE(SUBSTITUTE(E$1,"standard",""),"|Float","")&amp;IF(OR($L549=TRUE,$A549=0,MOD($A549,ChapterTable!$R$20)&lt;&gt;0),"","보스")&amp;"인게임누적곱배수",ChapterTable!$R:$S,2,0)^C549
    +VLOOKUP(SUBSTITUTE(SUBSTITUTE(E$1,"standard",""),"|Float","")&amp;IF(OR($L549=TRUE,$A549=0,MOD($A549,ChapterTable!$R$20)&lt;&gt;0),"","보스")&amp;"인게임누적합배수",ChapterTable!$R:$S,2,0)*C549)
  )
  )
  )
)</f>
        <v>17991.4921875</v>
      </c>
      <c r="F549" s="1">
        <f ca="1">IF(AND($A549=0,$B549=1),
    VLOOKUP(1,ChapterTable!$1:$1048576,MATCH("최종"&amp;SUBSTITUTE(SUBSTITUTE(F$1,"standard",""),"|Float",""),ChapterTable!$1:$1,0),0)*ChapterTable!$P$17,
  IF(AND($A549=0,$B549=0),
    F550,
  IF($B549=0,
    VLOOKUP($A549,ChapterTable!$1:$1048576,MATCH("최종"&amp;SUBSTITUTE(SUBSTITUTE(F$1,"standard",""),"|Float",""),ChapterTable!$1:$1,0),0),
  IF($B549=1,
    IF($L549=FALSE,
      VLOOKUP($A549,ChapterTable!$1:$1048576,MATCH("최종"&amp;SUBSTITUTE(SUBSTITUTE(F$1,"standard",""),"|Float",""),ChapterTable!$1:$1,0),0),
      VLOOKUP($A549-ChapterTable!$P$11,ChapterTable!$1:$1048576,MATCH("최종"&amp;SUBSTITUTE(SUBSTITUTE(F$1,"standard",""),"|Float",""),ChapterTable!$1:$1,0),0)*ChapterTable!$P$14
    ),
  OFFSET(F549,-$B549+IF($L549,1,0),0)*
    (VLOOKUP(SUBSTITUTE(SUBSTITUTE(F$1,"standard",""),"|Float","")&amp;IF(OR($L549=TRUE,$A549=0,MOD($A549,ChapterTable!$R$20)&lt;&gt;0),"","보스")&amp;"인게임누적곱배수",ChapterTable!$R:$S,2,0)^D549
    +VLOOKUP(SUBSTITUTE(SUBSTITUTE(F$1,"standard",""),"|Float","")&amp;IF(OR($L549=TRUE,$A549=0,MOD($A549,ChapterTable!$R$20)&lt;&gt;0),"","보스")&amp;"인게임누적합배수",ChapterTable!$R:$S,2,0)*D549)
  )
  )
  )
)</f>
        <v>3748.2275390625</v>
      </c>
      <c r="G549" t="s">
        <v>715</v>
      </c>
      <c r="J549" t="str">
        <f>IF(ISBLANK(I549),"",
IFERROR(VLOOKUP(I549,[1]StringTable!$1:$1048576,MATCH("kor|String",[1]StringTable!$1:$1,0),0),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65"/>
        <v>0.2</v>
      </c>
      <c r="AJ549">
        <f t="shared" si="63"/>
        <v>1</v>
      </c>
      <c r="AK549">
        <f t="shared" si="64"/>
        <v>1</v>
      </c>
      <c r="AL549">
        <v>0</v>
      </c>
    </row>
    <row r="550" spans="1:38" x14ac:dyDescent="0.3">
      <c r="A550">
        <v>12</v>
      </c>
      <c r="B550">
        <v>0</v>
      </c>
      <c r="C550">
        <f>IF(OR($L550=TRUE,$A550=0,MOD($A550,ChapterTable!$R$20)&lt;&gt;0),
MAX(0,INT(($B550+ChapterTable!$P$26+VLOOKUP(SUBSTITUTE(C$1,"성장단계","")&amp;"단계오프셋",ChapterTable!$R:$S,2,0))/ChapterTable!$P$23)),
MAX(0,INT(($B550+ChapterTable!$R$26+VLOOKUP(SUBSTITUTE(C$1,"성장단계","")&amp;"보스단계오프셋",ChapterTable!$R:$S,2,0))/ChapterTable!$R$23)))</f>
        <v>0</v>
      </c>
      <c r="D550">
        <f>IF(OR($L550=TRUE,$A550=0,MOD($A550,ChapterTable!$R$20)&lt;&gt;0),
MAX(0,INT(($B550+ChapterTable!$P$26+VLOOKUP(SUBSTITUTE(D$1,"성장단계","")&amp;"단계오프셋",ChapterTable!$R:$S,2,0))/ChapterTable!$P$23)),
MAX(0,INT(($B550+ChapterTable!$R$26+VLOOKUP(SUBSTITUTE(D$1,"성장단계","")&amp;"보스단계오프셋",ChapterTable!$R:$S,2,0))/ChapterTable!$R$23)))</f>
        <v>0</v>
      </c>
      <c r="E550" s="1">
        <f ca="1">IF(AND($A550=0,$B550=1),
    VLOOKUP(1,ChapterTable!$1:$1048576,MATCH("최종"&amp;SUBSTITUTE(SUBSTITUTE(E$1,"standard",""),"|Float",""),ChapterTable!$1:$1,0),0)*ChapterTable!$P$17,
  IF(AND($A550=0,$B550=0),
    E551,
  IF($B550=0,
    VLOOKUP($A550,ChapterTable!$1:$1048576,MATCH("최종"&amp;SUBSTITUTE(SUBSTITUTE(E$1,"standard",""),"|Float",""),ChapterTable!$1:$1,0),0),
  IF($B550=1,
    IF($L550=FALSE,
      VLOOKUP($A550,ChapterTable!$1:$1048576,MATCH("최종"&amp;SUBSTITUTE(SUBSTITUTE(E$1,"standard",""),"|Float",""),ChapterTable!$1:$1,0),0),
      VLOOKUP($A550-ChapterTable!$P$11,ChapterTable!$1:$1048576,MATCH("최종"&amp;SUBSTITUTE(SUBSTITUTE(E$1,"standard",""),"|Float",""),ChapterTable!$1:$1,0),0)*ChapterTable!$P$14
    ),
  OFFSET(E550,-$B550+IF($L550,1,0),0)*IF($B550&gt;OFFSET($B550,1,0),ChapterTable!$R$17,1)*
    (VLOOKUP(SUBSTITUTE(SUBSTITUTE(E$1,"standard",""),"|Float","")&amp;IF(OR($L550=TRUE,$A550=0,MOD($A550,ChapterTable!$R$20)&lt;&gt;0),"","보스")&amp;"인게임누적곱배수",ChapterTable!$R:$S,2,0)^C550
    +VLOOKUP(SUBSTITUTE(SUBSTITUTE(E$1,"standard",""),"|Float","")&amp;IF(OR($L550=TRUE,$A550=0,MOD($A550,ChapterTable!$R$20)&lt;&gt;0),"","보스")&amp;"인게임누적합배수",ChapterTable!$R:$S,2,0)*C550)
  )
  )
  )
)</f>
        <v>10379.70703125</v>
      </c>
      <c r="F550" s="1">
        <f ca="1">IF(AND($A550=0,$B550=1),
    VLOOKUP(1,ChapterTable!$1:$1048576,MATCH("최종"&amp;SUBSTITUTE(SUBSTITUTE(F$1,"standard",""),"|Float",""),ChapterTable!$1:$1,0),0)*ChapterTable!$P$17,
  IF(AND($A550=0,$B550=0),
    F551,
  IF($B550=0,
    VLOOKUP($A550,ChapterTable!$1:$1048576,MATCH("최종"&amp;SUBSTITUTE(SUBSTITUTE(F$1,"standard",""),"|Float",""),ChapterTable!$1:$1,0),0),
  IF($B550=1,
    IF($L550=FALSE,
      VLOOKUP($A550,ChapterTable!$1:$1048576,MATCH("최종"&amp;SUBSTITUTE(SUBSTITUTE(F$1,"standard",""),"|Float",""),ChapterTable!$1:$1,0),0),
      VLOOKUP($A550-ChapterTable!$P$11,ChapterTable!$1:$1048576,MATCH("최종"&amp;SUBSTITUTE(SUBSTITUTE(F$1,"standard",""),"|Float",""),ChapterTable!$1:$1,0),0)*ChapterTable!$P$14
    ),
  OFFSET(F550,-$B550+IF($L550,1,0),0)*
    (VLOOKUP(SUBSTITUTE(SUBSTITUTE(F$1,"standard",""),"|Float","")&amp;IF(OR($L550=TRUE,$A550=0,MOD($A550,ChapterTable!$R$20)&lt;&gt;0),"","보스")&amp;"인게임누적곱배수",ChapterTable!$R:$S,2,0)^D550
    +VLOOKUP(SUBSTITUTE(SUBSTITUTE(F$1,"standard",""),"|Float","")&amp;IF(OR($L550=TRUE,$A550=0,MOD($A550,ChapterTable!$R$20)&lt;&gt;0),"","보스")&amp;"인게임누적합배수",ChapterTable!$R:$S,2,0)*D550)
  )
  )
  )
)</f>
        <v>4324.8779296875</v>
      </c>
      <c r="G550" t="s">
        <v>715</v>
      </c>
      <c r="J550" t="str">
        <f>IF(ISBLANK(I550),"",
IFERROR(VLOOKUP(I550,[1]StringTable!$1:$1048576,MATCH("kor|String",[1]StringTable!$1:$1,0),0),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65"/>
        <v>0</v>
      </c>
      <c r="AJ550">
        <f t="shared" si="63"/>
        <v>0</v>
      </c>
      <c r="AK550">
        <f t="shared" si="64"/>
        <v>0</v>
      </c>
      <c r="AL550">
        <v>0</v>
      </c>
    </row>
    <row r="551" spans="1:38" x14ac:dyDescent="0.3">
      <c r="A551">
        <v>12</v>
      </c>
      <c r="B551">
        <v>1</v>
      </c>
      <c r="C551">
        <f>IF(OR($L551=TRUE,$A551=0,MOD($A551,ChapterTable!$R$20)&lt;&gt;0),
MAX(0,INT(($B551+ChapterTable!$P$26+VLOOKUP(SUBSTITUTE(C$1,"성장단계","")&amp;"단계오프셋",ChapterTable!$R:$S,2,0))/ChapterTable!$P$23)),
MAX(0,INT(($B551+ChapterTable!$R$26+VLOOKUP(SUBSTITUTE(C$1,"성장단계","")&amp;"보스단계오프셋",ChapterTable!$R:$S,2,0))/ChapterTable!$R$23)))</f>
        <v>0</v>
      </c>
      <c r="D551">
        <f>IF(OR($L551=TRUE,$A551=0,MOD($A551,ChapterTable!$R$20)&lt;&gt;0),
MAX(0,INT(($B551+ChapterTable!$P$26+VLOOKUP(SUBSTITUTE(D$1,"성장단계","")&amp;"단계오프셋",ChapterTable!$R:$S,2,0))/ChapterTable!$P$23)),
MAX(0,INT(($B551+ChapterTable!$R$26+VLOOKUP(SUBSTITUTE(D$1,"성장단계","")&amp;"보스단계오프셋",ChapterTable!$R:$S,2,0))/ChapterTable!$R$23)))</f>
        <v>0</v>
      </c>
      <c r="E551" s="1">
        <f ca="1">IF(AND($A551=0,$B551=1),
    VLOOKUP(1,ChapterTable!$1:$1048576,MATCH("최종"&amp;SUBSTITUTE(SUBSTITUTE(E$1,"standard",""),"|Float",""),ChapterTable!$1:$1,0),0)*ChapterTable!$P$17,
  IF(AND($A551=0,$B551=0),
    E552,
  IF($B551=0,
    VLOOKUP($A551,ChapterTable!$1:$1048576,MATCH("최종"&amp;SUBSTITUTE(SUBSTITUTE(E$1,"standard",""),"|Float",""),ChapterTable!$1:$1,0),0),
  IF($B551=1,
    IF($L551=FALSE,
      VLOOKUP($A551,ChapterTable!$1:$1048576,MATCH("최종"&amp;SUBSTITUTE(SUBSTITUTE(E$1,"standard",""),"|Float",""),ChapterTable!$1:$1,0),0),
      VLOOKUP($A551-ChapterTable!$P$11,ChapterTable!$1:$1048576,MATCH("최종"&amp;SUBSTITUTE(SUBSTITUTE(E$1,"standard",""),"|Float",""),ChapterTable!$1:$1,0),0)*ChapterTable!$P$14
    ),
  OFFSET(E551,-$B551+IF($L551,1,0),0)*IF($B551&gt;OFFSET($B551,1,0),ChapterTable!$R$17,1)*
    (VLOOKUP(SUBSTITUTE(SUBSTITUTE(E$1,"standard",""),"|Float","")&amp;IF(OR($L551=TRUE,$A551=0,MOD($A551,ChapterTable!$R$20)&lt;&gt;0),"","보스")&amp;"인게임누적곱배수",ChapterTable!$R:$S,2,0)^C551
    +VLOOKUP(SUBSTITUTE(SUBSTITUTE(E$1,"standard",""),"|Float","")&amp;IF(OR($L551=TRUE,$A551=0,MOD($A551,ChapterTable!$R$20)&lt;&gt;0),"","보스")&amp;"인게임누적합배수",ChapterTable!$R:$S,2,0)*C551)
  )
  )
  )
)</f>
        <v>10379.70703125</v>
      </c>
      <c r="F551" s="1">
        <f ca="1">IF(AND($A551=0,$B551=1),
    VLOOKUP(1,ChapterTable!$1:$1048576,MATCH("최종"&amp;SUBSTITUTE(SUBSTITUTE(F$1,"standard",""),"|Float",""),ChapterTable!$1:$1,0),0)*ChapterTable!$P$17,
  IF(AND($A551=0,$B551=0),
    F552,
  IF($B551=0,
    VLOOKUP($A551,ChapterTable!$1:$1048576,MATCH("최종"&amp;SUBSTITUTE(SUBSTITUTE(F$1,"standard",""),"|Float",""),ChapterTable!$1:$1,0),0),
  IF($B551=1,
    IF($L551=FALSE,
      VLOOKUP($A551,ChapterTable!$1:$1048576,MATCH("최종"&amp;SUBSTITUTE(SUBSTITUTE(F$1,"standard",""),"|Float",""),ChapterTable!$1:$1,0),0),
      VLOOKUP($A551-ChapterTable!$P$11,ChapterTable!$1:$1048576,MATCH("최종"&amp;SUBSTITUTE(SUBSTITUTE(F$1,"standard",""),"|Float",""),ChapterTable!$1:$1,0),0)*ChapterTable!$P$14
    ),
  OFFSET(F551,-$B551+IF($L551,1,0),0)*
    (VLOOKUP(SUBSTITUTE(SUBSTITUTE(F$1,"standard",""),"|Float","")&amp;IF(OR($L551=TRUE,$A551=0,MOD($A551,ChapterTable!$R$20)&lt;&gt;0),"","보스")&amp;"인게임누적곱배수",ChapterTable!$R:$S,2,0)^D551
    +VLOOKUP(SUBSTITUTE(SUBSTITUTE(F$1,"standard",""),"|Float","")&amp;IF(OR($L551=TRUE,$A551=0,MOD($A551,ChapterTable!$R$20)&lt;&gt;0),"","보스")&amp;"인게임누적합배수",ChapterTable!$R:$S,2,0)*D551)
  )
  )
  )
)</f>
        <v>4324.8779296875</v>
      </c>
      <c r="G551" t="s">
        <v>715</v>
      </c>
      <c r="J551" t="str">
        <f>IF(ISBLANK(I551),"",
IFERROR(VLOOKUP(I551,[1]StringTable!$1:$1048576,MATCH("kor|String",[1]StringTable!$1:$1,0),0),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65"/>
        <v>1</v>
      </c>
      <c r="AJ551">
        <f t="shared" si="63"/>
        <v>1</v>
      </c>
      <c r="AK551">
        <f t="shared" si="64"/>
        <v>1</v>
      </c>
      <c r="AL551">
        <v>0</v>
      </c>
    </row>
    <row r="552" spans="1:38" x14ac:dyDescent="0.3">
      <c r="A552">
        <v>12</v>
      </c>
      <c r="B552">
        <v>2</v>
      </c>
      <c r="C552">
        <f>IF(OR($L552=TRUE,$A552=0,MOD($A552,ChapterTable!$R$20)&lt;&gt;0),
MAX(0,INT(($B552+ChapterTable!$P$26+VLOOKUP(SUBSTITUTE(C$1,"성장단계","")&amp;"단계오프셋",ChapterTable!$R:$S,2,0))/ChapterTable!$P$23)),
MAX(0,INT(($B552+ChapterTable!$R$26+VLOOKUP(SUBSTITUTE(C$1,"성장단계","")&amp;"보스단계오프셋",ChapterTable!$R:$S,2,0))/ChapterTable!$R$23)))</f>
        <v>0</v>
      </c>
      <c r="D552">
        <f>IF(OR($L552=TRUE,$A552=0,MOD($A552,ChapterTable!$R$20)&lt;&gt;0),
MAX(0,INT(($B552+ChapterTable!$P$26+VLOOKUP(SUBSTITUTE(D$1,"성장단계","")&amp;"단계오프셋",ChapterTable!$R:$S,2,0))/ChapterTable!$P$23)),
MAX(0,INT(($B552+ChapterTable!$R$26+VLOOKUP(SUBSTITUTE(D$1,"성장단계","")&amp;"보스단계오프셋",ChapterTable!$R:$S,2,0))/ChapterTable!$R$23)))</f>
        <v>0</v>
      </c>
      <c r="E552" s="1">
        <f ca="1">IF(AND($A552=0,$B552=1),
    VLOOKUP(1,ChapterTable!$1:$1048576,MATCH("최종"&amp;SUBSTITUTE(SUBSTITUTE(E$1,"standard",""),"|Float",""),ChapterTable!$1:$1,0),0)*ChapterTable!$P$17,
  IF(AND($A552=0,$B552=0),
    E553,
  IF($B552=0,
    VLOOKUP($A552,ChapterTable!$1:$1048576,MATCH("최종"&amp;SUBSTITUTE(SUBSTITUTE(E$1,"standard",""),"|Float",""),ChapterTable!$1:$1,0),0),
  IF($B552=1,
    IF($L552=FALSE,
      VLOOKUP($A552,ChapterTable!$1:$1048576,MATCH("최종"&amp;SUBSTITUTE(SUBSTITUTE(E$1,"standard",""),"|Float",""),ChapterTable!$1:$1,0),0),
      VLOOKUP($A552-ChapterTable!$P$11,ChapterTable!$1:$1048576,MATCH("최종"&amp;SUBSTITUTE(SUBSTITUTE(E$1,"standard",""),"|Float",""),ChapterTable!$1:$1,0),0)*ChapterTable!$P$14
    ),
  OFFSET(E552,-$B552+IF($L552,1,0),0)*IF($B552&gt;OFFSET($B552,1,0),ChapterTable!$R$17,1)*
    (VLOOKUP(SUBSTITUTE(SUBSTITUTE(E$1,"standard",""),"|Float","")&amp;IF(OR($L552=TRUE,$A552=0,MOD($A552,ChapterTable!$R$20)&lt;&gt;0),"","보스")&amp;"인게임누적곱배수",ChapterTable!$R:$S,2,0)^C552
    +VLOOKUP(SUBSTITUTE(SUBSTITUTE(E$1,"standard",""),"|Float","")&amp;IF(OR($L552=TRUE,$A552=0,MOD($A552,ChapterTable!$R$20)&lt;&gt;0),"","보스")&amp;"인게임누적합배수",ChapterTable!$R:$S,2,0)*C552)
  )
  )
  )
)</f>
        <v>10379.70703125</v>
      </c>
      <c r="F552" s="1">
        <f ca="1">IF(AND($A552=0,$B552=1),
    VLOOKUP(1,ChapterTable!$1:$1048576,MATCH("최종"&amp;SUBSTITUTE(SUBSTITUTE(F$1,"standard",""),"|Float",""),ChapterTable!$1:$1,0),0)*ChapterTable!$P$17,
  IF(AND($A552=0,$B552=0),
    F553,
  IF($B552=0,
    VLOOKUP($A552,ChapterTable!$1:$1048576,MATCH("최종"&amp;SUBSTITUTE(SUBSTITUTE(F$1,"standard",""),"|Float",""),ChapterTable!$1:$1,0),0),
  IF($B552=1,
    IF($L552=FALSE,
      VLOOKUP($A552,ChapterTable!$1:$1048576,MATCH("최종"&amp;SUBSTITUTE(SUBSTITUTE(F$1,"standard",""),"|Float",""),ChapterTable!$1:$1,0),0),
      VLOOKUP($A552-ChapterTable!$P$11,ChapterTable!$1:$1048576,MATCH("최종"&amp;SUBSTITUTE(SUBSTITUTE(F$1,"standard",""),"|Float",""),ChapterTable!$1:$1,0),0)*ChapterTable!$P$14
    ),
  OFFSET(F552,-$B552+IF($L552,1,0),0)*
    (VLOOKUP(SUBSTITUTE(SUBSTITUTE(F$1,"standard",""),"|Float","")&amp;IF(OR($L552=TRUE,$A552=0,MOD($A552,ChapterTable!$R$20)&lt;&gt;0),"","보스")&amp;"인게임누적곱배수",ChapterTable!$R:$S,2,0)^D552
    +VLOOKUP(SUBSTITUTE(SUBSTITUTE(F$1,"standard",""),"|Float","")&amp;IF(OR($L552=TRUE,$A552=0,MOD($A552,ChapterTable!$R$20)&lt;&gt;0),"","보스")&amp;"인게임누적합배수",ChapterTable!$R:$S,2,0)*D552)
  )
  )
  )
)</f>
        <v>4324.8779296875</v>
      </c>
      <c r="G552" t="s">
        <v>715</v>
      </c>
      <c r="J552" t="str">
        <f>IF(ISBLANK(I552),"",
IFERROR(VLOOKUP(I552,[1]StringTable!$1:$1048576,MATCH("kor|String",[1]StringTable!$1:$1,0),0),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65"/>
        <v>1</v>
      </c>
      <c r="AJ552">
        <f t="shared" si="63"/>
        <v>1</v>
      </c>
      <c r="AK552">
        <f t="shared" si="64"/>
        <v>1</v>
      </c>
      <c r="AL552">
        <v>0</v>
      </c>
    </row>
    <row r="553" spans="1:38" x14ac:dyDescent="0.3">
      <c r="A553">
        <v>12</v>
      </c>
      <c r="B553">
        <v>3</v>
      </c>
      <c r="C553">
        <f>IF(OR($L553=TRUE,$A553=0,MOD($A553,ChapterTable!$R$20)&lt;&gt;0),
MAX(0,INT(($B553+ChapterTable!$P$26+VLOOKUP(SUBSTITUTE(C$1,"성장단계","")&amp;"단계오프셋",ChapterTable!$R:$S,2,0))/ChapterTable!$P$23)),
MAX(0,INT(($B553+ChapterTable!$R$26+VLOOKUP(SUBSTITUTE(C$1,"성장단계","")&amp;"보스단계오프셋",ChapterTable!$R:$S,2,0))/ChapterTable!$R$23)))</f>
        <v>0</v>
      </c>
      <c r="D553">
        <f>IF(OR($L553=TRUE,$A553=0,MOD($A553,ChapterTable!$R$20)&lt;&gt;0),
MAX(0,INT(($B553+ChapterTable!$P$26+VLOOKUP(SUBSTITUTE(D$1,"성장단계","")&amp;"단계오프셋",ChapterTable!$R:$S,2,0))/ChapterTable!$P$23)),
MAX(0,INT(($B553+ChapterTable!$R$26+VLOOKUP(SUBSTITUTE(D$1,"성장단계","")&amp;"보스단계오프셋",ChapterTable!$R:$S,2,0))/ChapterTable!$R$23)))</f>
        <v>0</v>
      </c>
      <c r="E553" s="1">
        <f ca="1">IF(AND($A553=0,$B553=1),
    VLOOKUP(1,ChapterTable!$1:$1048576,MATCH("최종"&amp;SUBSTITUTE(SUBSTITUTE(E$1,"standard",""),"|Float",""),ChapterTable!$1:$1,0),0)*ChapterTable!$P$17,
  IF(AND($A553=0,$B553=0),
    E554,
  IF($B553=0,
    VLOOKUP($A553,ChapterTable!$1:$1048576,MATCH("최종"&amp;SUBSTITUTE(SUBSTITUTE(E$1,"standard",""),"|Float",""),ChapterTable!$1:$1,0),0),
  IF($B553=1,
    IF($L553=FALSE,
      VLOOKUP($A553,ChapterTable!$1:$1048576,MATCH("최종"&amp;SUBSTITUTE(SUBSTITUTE(E$1,"standard",""),"|Float",""),ChapterTable!$1:$1,0),0),
      VLOOKUP($A553-ChapterTable!$P$11,ChapterTable!$1:$1048576,MATCH("최종"&amp;SUBSTITUTE(SUBSTITUTE(E$1,"standard",""),"|Float",""),ChapterTable!$1:$1,0),0)*ChapterTable!$P$14
    ),
  OFFSET(E553,-$B553+IF($L553,1,0),0)*IF($B553&gt;OFFSET($B553,1,0),ChapterTable!$R$17,1)*
    (VLOOKUP(SUBSTITUTE(SUBSTITUTE(E$1,"standard",""),"|Float","")&amp;IF(OR($L553=TRUE,$A553=0,MOD($A553,ChapterTable!$R$20)&lt;&gt;0),"","보스")&amp;"인게임누적곱배수",ChapterTable!$R:$S,2,0)^C553
    +VLOOKUP(SUBSTITUTE(SUBSTITUTE(E$1,"standard",""),"|Float","")&amp;IF(OR($L553=TRUE,$A553=0,MOD($A553,ChapterTable!$R$20)&lt;&gt;0),"","보스")&amp;"인게임누적합배수",ChapterTable!$R:$S,2,0)*C553)
  )
  )
  )
)</f>
        <v>10379.70703125</v>
      </c>
      <c r="F553" s="1">
        <f ca="1">IF(AND($A553=0,$B553=1),
    VLOOKUP(1,ChapterTable!$1:$1048576,MATCH("최종"&amp;SUBSTITUTE(SUBSTITUTE(F$1,"standard",""),"|Float",""),ChapterTable!$1:$1,0),0)*ChapterTable!$P$17,
  IF(AND($A553=0,$B553=0),
    F554,
  IF($B553=0,
    VLOOKUP($A553,ChapterTable!$1:$1048576,MATCH("최종"&amp;SUBSTITUTE(SUBSTITUTE(F$1,"standard",""),"|Float",""),ChapterTable!$1:$1,0),0),
  IF($B553=1,
    IF($L553=FALSE,
      VLOOKUP($A553,ChapterTable!$1:$1048576,MATCH("최종"&amp;SUBSTITUTE(SUBSTITUTE(F$1,"standard",""),"|Float",""),ChapterTable!$1:$1,0),0),
      VLOOKUP($A553-ChapterTable!$P$11,ChapterTable!$1:$1048576,MATCH("최종"&amp;SUBSTITUTE(SUBSTITUTE(F$1,"standard",""),"|Float",""),ChapterTable!$1:$1,0),0)*ChapterTable!$P$14
    ),
  OFFSET(F553,-$B553+IF($L553,1,0),0)*
    (VLOOKUP(SUBSTITUTE(SUBSTITUTE(F$1,"standard",""),"|Float","")&amp;IF(OR($L553=TRUE,$A553=0,MOD($A553,ChapterTable!$R$20)&lt;&gt;0),"","보스")&amp;"인게임누적곱배수",ChapterTable!$R:$S,2,0)^D553
    +VLOOKUP(SUBSTITUTE(SUBSTITUTE(F$1,"standard",""),"|Float","")&amp;IF(OR($L553=TRUE,$A553=0,MOD($A553,ChapterTable!$R$20)&lt;&gt;0),"","보스")&amp;"인게임누적합배수",ChapterTable!$R:$S,2,0)*D553)
  )
  )
  )
)</f>
        <v>4324.8779296875</v>
      </c>
      <c r="G553" t="s">
        <v>715</v>
      </c>
      <c r="J553" t="str">
        <f>IF(ISBLANK(I553),"",
IFERROR(VLOOKUP(I553,[1]StringTable!$1:$1048576,MATCH("kor|String",[1]StringTable!$1:$1,0),0),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65"/>
        <v>1</v>
      </c>
      <c r="AJ553">
        <f t="shared" si="63"/>
        <v>1</v>
      </c>
      <c r="AK553">
        <f t="shared" si="64"/>
        <v>1</v>
      </c>
      <c r="AL553">
        <v>0</v>
      </c>
    </row>
    <row r="554" spans="1:38" x14ac:dyDescent="0.3">
      <c r="A554">
        <v>12</v>
      </c>
      <c r="B554">
        <v>4</v>
      </c>
      <c r="C554">
        <f>IF(OR($L554=TRUE,$A554=0,MOD($A554,ChapterTable!$R$20)&lt;&gt;0),
MAX(0,INT(($B554+ChapterTable!$P$26+VLOOKUP(SUBSTITUTE(C$1,"성장단계","")&amp;"단계오프셋",ChapterTable!$R:$S,2,0))/ChapterTable!$P$23)),
MAX(0,INT(($B554+ChapterTable!$R$26+VLOOKUP(SUBSTITUTE(C$1,"성장단계","")&amp;"보스단계오프셋",ChapterTable!$R:$S,2,0))/ChapterTable!$R$23)))</f>
        <v>0</v>
      </c>
      <c r="D554">
        <f>IF(OR($L554=TRUE,$A554=0,MOD($A554,ChapterTable!$R$20)&lt;&gt;0),
MAX(0,INT(($B554+ChapterTable!$P$26+VLOOKUP(SUBSTITUTE(D$1,"성장단계","")&amp;"단계오프셋",ChapterTable!$R:$S,2,0))/ChapterTable!$P$23)),
MAX(0,INT(($B554+ChapterTable!$R$26+VLOOKUP(SUBSTITUTE(D$1,"성장단계","")&amp;"보스단계오프셋",ChapterTable!$R:$S,2,0))/ChapterTable!$R$23)))</f>
        <v>0</v>
      </c>
      <c r="E554" s="1">
        <f ca="1">IF(AND($A554=0,$B554=1),
    VLOOKUP(1,ChapterTable!$1:$1048576,MATCH("최종"&amp;SUBSTITUTE(SUBSTITUTE(E$1,"standard",""),"|Float",""),ChapterTable!$1:$1,0),0)*ChapterTable!$P$17,
  IF(AND($A554=0,$B554=0),
    E555,
  IF($B554=0,
    VLOOKUP($A554,ChapterTable!$1:$1048576,MATCH("최종"&amp;SUBSTITUTE(SUBSTITUTE(E$1,"standard",""),"|Float",""),ChapterTable!$1:$1,0),0),
  IF($B554=1,
    IF($L554=FALSE,
      VLOOKUP($A554,ChapterTable!$1:$1048576,MATCH("최종"&amp;SUBSTITUTE(SUBSTITUTE(E$1,"standard",""),"|Float",""),ChapterTable!$1:$1,0),0),
      VLOOKUP($A554-ChapterTable!$P$11,ChapterTable!$1:$1048576,MATCH("최종"&amp;SUBSTITUTE(SUBSTITUTE(E$1,"standard",""),"|Float",""),ChapterTable!$1:$1,0),0)*ChapterTable!$P$14
    ),
  OFFSET(E554,-$B554+IF($L554,1,0),0)*IF($B554&gt;OFFSET($B554,1,0),ChapterTable!$R$17,1)*
    (VLOOKUP(SUBSTITUTE(SUBSTITUTE(E$1,"standard",""),"|Float","")&amp;IF(OR($L554=TRUE,$A554=0,MOD($A554,ChapterTable!$R$20)&lt;&gt;0),"","보스")&amp;"인게임누적곱배수",ChapterTable!$R:$S,2,0)^C554
    +VLOOKUP(SUBSTITUTE(SUBSTITUTE(E$1,"standard",""),"|Float","")&amp;IF(OR($L554=TRUE,$A554=0,MOD($A554,ChapterTable!$R$20)&lt;&gt;0),"","보스")&amp;"인게임누적합배수",ChapterTable!$R:$S,2,0)*C554)
  )
  )
  )
)</f>
        <v>10379.70703125</v>
      </c>
      <c r="F554" s="1">
        <f ca="1">IF(AND($A554=0,$B554=1),
    VLOOKUP(1,ChapterTable!$1:$1048576,MATCH("최종"&amp;SUBSTITUTE(SUBSTITUTE(F$1,"standard",""),"|Float",""),ChapterTable!$1:$1,0),0)*ChapterTable!$P$17,
  IF(AND($A554=0,$B554=0),
    F555,
  IF($B554=0,
    VLOOKUP($A554,ChapterTable!$1:$1048576,MATCH("최종"&amp;SUBSTITUTE(SUBSTITUTE(F$1,"standard",""),"|Float",""),ChapterTable!$1:$1,0),0),
  IF($B554=1,
    IF($L554=FALSE,
      VLOOKUP($A554,ChapterTable!$1:$1048576,MATCH("최종"&amp;SUBSTITUTE(SUBSTITUTE(F$1,"standard",""),"|Float",""),ChapterTable!$1:$1,0),0),
      VLOOKUP($A554-ChapterTable!$P$11,ChapterTable!$1:$1048576,MATCH("최종"&amp;SUBSTITUTE(SUBSTITUTE(F$1,"standard",""),"|Float",""),ChapterTable!$1:$1,0),0)*ChapterTable!$P$14
    ),
  OFFSET(F554,-$B554+IF($L554,1,0),0)*
    (VLOOKUP(SUBSTITUTE(SUBSTITUTE(F$1,"standard",""),"|Float","")&amp;IF(OR($L554=TRUE,$A554=0,MOD($A554,ChapterTable!$R$20)&lt;&gt;0),"","보스")&amp;"인게임누적곱배수",ChapterTable!$R:$S,2,0)^D554
    +VLOOKUP(SUBSTITUTE(SUBSTITUTE(F$1,"standard",""),"|Float","")&amp;IF(OR($L554=TRUE,$A554=0,MOD($A554,ChapterTable!$R$20)&lt;&gt;0),"","보스")&amp;"인게임누적합배수",ChapterTable!$R:$S,2,0)*D554)
  )
  )
  )
)</f>
        <v>4324.8779296875</v>
      </c>
      <c r="G554" t="s">
        <v>715</v>
      </c>
      <c r="J554" t="str">
        <f>IF(ISBLANK(I554),"",
IFERROR(VLOOKUP(I554,[1]StringTable!$1:$1048576,MATCH("kor|String",[1]StringTable!$1:$1,0),0),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65"/>
        <v>1</v>
      </c>
      <c r="AJ554">
        <f t="shared" si="63"/>
        <v>1</v>
      </c>
      <c r="AK554">
        <f t="shared" si="64"/>
        <v>1</v>
      </c>
      <c r="AL554">
        <v>0</v>
      </c>
    </row>
    <row r="555" spans="1:38" x14ac:dyDescent="0.3">
      <c r="A555">
        <v>12</v>
      </c>
      <c r="B555">
        <v>5</v>
      </c>
      <c r="C555">
        <f>IF(OR($L555=TRUE,$A555=0,MOD($A555,ChapterTable!$R$20)&lt;&gt;0),
MAX(0,INT(($B555+ChapterTable!$P$26+VLOOKUP(SUBSTITUTE(C$1,"성장단계","")&amp;"단계오프셋",ChapterTable!$R:$S,2,0))/ChapterTable!$P$23)),
MAX(0,INT(($B555+ChapterTable!$R$26+VLOOKUP(SUBSTITUTE(C$1,"성장단계","")&amp;"보스단계오프셋",ChapterTable!$R:$S,2,0))/ChapterTable!$R$23)))</f>
        <v>0</v>
      </c>
      <c r="D555">
        <f>IF(OR($L555=TRUE,$A555=0,MOD($A555,ChapterTable!$R$20)&lt;&gt;0),
MAX(0,INT(($B555+ChapterTable!$P$26+VLOOKUP(SUBSTITUTE(D$1,"성장단계","")&amp;"단계오프셋",ChapterTable!$R:$S,2,0))/ChapterTable!$P$23)),
MAX(0,INT(($B555+ChapterTable!$R$26+VLOOKUP(SUBSTITUTE(D$1,"성장단계","")&amp;"보스단계오프셋",ChapterTable!$R:$S,2,0))/ChapterTable!$R$23)))</f>
        <v>0</v>
      </c>
      <c r="E555" s="1">
        <f ca="1">IF(AND($A555=0,$B555=1),
    VLOOKUP(1,ChapterTable!$1:$1048576,MATCH("최종"&amp;SUBSTITUTE(SUBSTITUTE(E$1,"standard",""),"|Float",""),ChapterTable!$1:$1,0),0)*ChapterTable!$P$17,
  IF(AND($A555=0,$B555=0),
    E556,
  IF($B555=0,
    VLOOKUP($A555,ChapterTable!$1:$1048576,MATCH("최종"&amp;SUBSTITUTE(SUBSTITUTE(E$1,"standard",""),"|Float",""),ChapterTable!$1:$1,0),0),
  IF($B555=1,
    IF($L555=FALSE,
      VLOOKUP($A555,ChapterTable!$1:$1048576,MATCH("최종"&amp;SUBSTITUTE(SUBSTITUTE(E$1,"standard",""),"|Float",""),ChapterTable!$1:$1,0),0),
      VLOOKUP($A555-ChapterTable!$P$11,ChapterTable!$1:$1048576,MATCH("최종"&amp;SUBSTITUTE(SUBSTITUTE(E$1,"standard",""),"|Float",""),ChapterTable!$1:$1,0),0)*ChapterTable!$P$14
    ),
  OFFSET(E555,-$B555+IF($L555,1,0),0)*IF($B555&gt;OFFSET($B555,1,0),ChapterTable!$R$17,1)*
    (VLOOKUP(SUBSTITUTE(SUBSTITUTE(E$1,"standard",""),"|Float","")&amp;IF(OR($L555=TRUE,$A555=0,MOD($A555,ChapterTable!$R$20)&lt;&gt;0),"","보스")&amp;"인게임누적곱배수",ChapterTable!$R:$S,2,0)^C555
    +VLOOKUP(SUBSTITUTE(SUBSTITUTE(E$1,"standard",""),"|Float","")&amp;IF(OR($L555=TRUE,$A555=0,MOD($A555,ChapterTable!$R$20)&lt;&gt;0),"","보스")&amp;"인게임누적합배수",ChapterTable!$R:$S,2,0)*C555)
  )
  )
  )
)</f>
        <v>10379.70703125</v>
      </c>
      <c r="F555" s="1">
        <f ca="1">IF(AND($A555=0,$B555=1),
    VLOOKUP(1,ChapterTable!$1:$1048576,MATCH("최종"&amp;SUBSTITUTE(SUBSTITUTE(F$1,"standard",""),"|Float",""),ChapterTable!$1:$1,0),0)*ChapterTable!$P$17,
  IF(AND($A555=0,$B555=0),
    F556,
  IF($B555=0,
    VLOOKUP($A555,ChapterTable!$1:$1048576,MATCH("최종"&amp;SUBSTITUTE(SUBSTITUTE(F$1,"standard",""),"|Float",""),ChapterTable!$1:$1,0),0),
  IF($B555=1,
    IF($L555=FALSE,
      VLOOKUP($A555,ChapterTable!$1:$1048576,MATCH("최종"&amp;SUBSTITUTE(SUBSTITUTE(F$1,"standard",""),"|Float",""),ChapterTable!$1:$1,0),0),
      VLOOKUP($A555-ChapterTable!$P$11,ChapterTable!$1:$1048576,MATCH("최종"&amp;SUBSTITUTE(SUBSTITUTE(F$1,"standard",""),"|Float",""),ChapterTable!$1:$1,0),0)*ChapterTable!$P$14
    ),
  OFFSET(F555,-$B555+IF($L555,1,0),0)*
    (VLOOKUP(SUBSTITUTE(SUBSTITUTE(F$1,"standard",""),"|Float","")&amp;IF(OR($L555=TRUE,$A555=0,MOD($A555,ChapterTable!$R$20)&lt;&gt;0),"","보스")&amp;"인게임누적곱배수",ChapterTable!$R:$S,2,0)^D555
    +VLOOKUP(SUBSTITUTE(SUBSTITUTE(F$1,"standard",""),"|Float","")&amp;IF(OR($L555=TRUE,$A555=0,MOD($A555,ChapterTable!$R$20)&lt;&gt;0),"","보스")&amp;"인게임누적합배수",ChapterTable!$R:$S,2,0)*D555)
  )
  )
  )
)</f>
        <v>4324.8779296875</v>
      </c>
      <c r="G555" t="s">
        <v>715</v>
      </c>
      <c r="J555" t="str">
        <f>IF(ISBLANK(I555),"",
IFERROR(VLOOKUP(I555,[1]StringTable!$1:$1048576,MATCH("kor|String",[1]StringTable!$1:$1,0),0),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65"/>
        <v>1</v>
      </c>
      <c r="AJ555">
        <f t="shared" si="63"/>
        <v>1</v>
      </c>
      <c r="AK555">
        <f t="shared" si="64"/>
        <v>1</v>
      </c>
      <c r="AL555">
        <v>0</v>
      </c>
    </row>
    <row r="556" spans="1:38" x14ac:dyDescent="0.3">
      <c r="A556">
        <v>12</v>
      </c>
      <c r="B556">
        <v>6</v>
      </c>
      <c r="C556">
        <f>IF(OR($L556=TRUE,$A556=0,MOD($A556,ChapterTable!$R$20)&lt;&gt;0),
MAX(0,INT(($B556+ChapterTable!$P$26+VLOOKUP(SUBSTITUTE(C$1,"성장단계","")&amp;"단계오프셋",ChapterTable!$R:$S,2,0))/ChapterTable!$P$23)),
MAX(0,INT(($B556+ChapterTable!$R$26+VLOOKUP(SUBSTITUTE(C$1,"성장단계","")&amp;"보스단계오프셋",ChapterTable!$R:$S,2,0))/ChapterTable!$R$23)))</f>
        <v>1</v>
      </c>
      <c r="D556">
        <f>IF(OR($L556=TRUE,$A556=0,MOD($A556,ChapterTable!$R$20)&lt;&gt;0),
MAX(0,INT(($B556+ChapterTable!$P$26+VLOOKUP(SUBSTITUTE(D$1,"성장단계","")&amp;"단계오프셋",ChapterTable!$R:$S,2,0))/ChapterTable!$P$23)),
MAX(0,INT(($B556+ChapterTable!$R$26+VLOOKUP(SUBSTITUTE(D$1,"성장단계","")&amp;"보스단계오프셋",ChapterTable!$R:$S,2,0))/ChapterTable!$R$23)))</f>
        <v>0</v>
      </c>
      <c r="E556" s="1">
        <f ca="1">IF(AND($A556=0,$B556=1),
    VLOOKUP(1,ChapterTable!$1:$1048576,MATCH("최종"&amp;SUBSTITUTE(SUBSTITUTE(E$1,"standard",""),"|Float",""),ChapterTable!$1:$1,0),0)*ChapterTable!$P$17,
  IF(AND($A556=0,$B556=0),
    E557,
  IF($B556=0,
    VLOOKUP($A556,ChapterTable!$1:$1048576,MATCH("최종"&amp;SUBSTITUTE(SUBSTITUTE(E$1,"standard",""),"|Float",""),ChapterTable!$1:$1,0),0),
  IF($B556=1,
    IF($L556=FALSE,
      VLOOKUP($A556,ChapterTable!$1:$1048576,MATCH("최종"&amp;SUBSTITUTE(SUBSTITUTE(E$1,"standard",""),"|Float",""),ChapterTable!$1:$1,0),0),
      VLOOKUP($A556-ChapterTable!$P$11,ChapterTable!$1:$1048576,MATCH("최종"&amp;SUBSTITUTE(SUBSTITUTE(E$1,"standard",""),"|Float",""),ChapterTable!$1:$1,0),0)*ChapterTable!$P$14
    ),
  OFFSET(E556,-$B556+IF($L556,1,0),0)*IF($B556&gt;OFFSET($B556,1,0),ChapterTable!$R$17,1)*
    (VLOOKUP(SUBSTITUTE(SUBSTITUTE(E$1,"standard",""),"|Float","")&amp;IF(OR($L556=TRUE,$A556=0,MOD($A556,ChapterTable!$R$20)&lt;&gt;0),"","보스")&amp;"인게임누적곱배수",ChapterTable!$R:$S,2,0)^C556
    +VLOOKUP(SUBSTITUTE(SUBSTITUTE(E$1,"standard",""),"|Float","")&amp;IF(OR($L556=TRUE,$A556=0,MOD($A556,ChapterTable!$R$20)&lt;&gt;0),"","보스")&amp;"인게임누적합배수",ChapterTable!$R:$S,2,0)*C556)
  )
  )
  )
)</f>
        <v>12455.6484375</v>
      </c>
      <c r="F556" s="1">
        <f ca="1">IF(AND($A556=0,$B556=1),
    VLOOKUP(1,ChapterTable!$1:$1048576,MATCH("최종"&amp;SUBSTITUTE(SUBSTITUTE(F$1,"standard",""),"|Float",""),ChapterTable!$1:$1,0),0)*ChapterTable!$P$17,
  IF(AND($A556=0,$B556=0),
    F557,
  IF($B556=0,
    VLOOKUP($A556,ChapterTable!$1:$1048576,MATCH("최종"&amp;SUBSTITUTE(SUBSTITUTE(F$1,"standard",""),"|Float",""),ChapterTable!$1:$1,0),0),
  IF($B556=1,
    IF($L556=FALSE,
      VLOOKUP($A556,ChapterTable!$1:$1048576,MATCH("최종"&amp;SUBSTITUTE(SUBSTITUTE(F$1,"standard",""),"|Float",""),ChapterTable!$1:$1,0),0),
      VLOOKUP($A556-ChapterTable!$P$11,ChapterTable!$1:$1048576,MATCH("최종"&amp;SUBSTITUTE(SUBSTITUTE(F$1,"standard",""),"|Float",""),ChapterTable!$1:$1,0),0)*ChapterTable!$P$14
    ),
  OFFSET(F556,-$B556+IF($L556,1,0),0)*
    (VLOOKUP(SUBSTITUTE(SUBSTITUTE(F$1,"standard",""),"|Float","")&amp;IF(OR($L556=TRUE,$A556=0,MOD($A556,ChapterTable!$R$20)&lt;&gt;0),"","보스")&amp;"인게임누적곱배수",ChapterTable!$R:$S,2,0)^D556
    +VLOOKUP(SUBSTITUTE(SUBSTITUTE(F$1,"standard",""),"|Float","")&amp;IF(OR($L556=TRUE,$A556=0,MOD($A556,ChapterTable!$R$20)&lt;&gt;0),"","보스")&amp;"인게임누적합배수",ChapterTable!$R:$S,2,0)*D556)
  )
  )
  )
)</f>
        <v>4324.8779296875</v>
      </c>
      <c r="G556" t="s">
        <v>715</v>
      </c>
      <c r="J556" t="str">
        <f>IF(ISBLANK(I556),"",
IFERROR(VLOOKUP(I556,[1]StringTable!$1:$1048576,MATCH("kor|String",[1]StringTable!$1:$1,0),0),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65"/>
        <v>1</v>
      </c>
      <c r="AJ556">
        <f t="shared" si="63"/>
        <v>1</v>
      </c>
      <c r="AK556">
        <f t="shared" si="64"/>
        <v>1</v>
      </c>
      <c r="AL556">
        <v>0</v>
      </c>
    </row>
    <row r="557" spans="1:38" x14ac:dyDescent="0.3">
      <c r="A557">
        <v>12</v>
      </c>
      <c r="B557">
        <v>7</v>
      </c>
      <c r="C557">
        <f>IF(OR($L557=TRUE,$A557=0,MOD($A557,ChapterTable!$R$20)&lt;&gt;0),
MAX(0,INT(($B557+ChapterTable!$P$26+VLOOKUP(SUBSTITUTE(C$1,"성장단계","")&amp;"단계오프셋",ChapterTable!$R:$S,2,0))/ChapterTable!$P$23)),
MAX(0,INT(($B557+ChapterTable!$R$26+VLOOKUP(SUBSTITUTE(C$1,"성장단계","")&amp;"보스단계오프셋",ChapterTable!$R:$S,2,0))/ChapterTable!$R$23)))</f>
        <v>1</v>
      </c>
      <c r="D557">
        <f>IF(OR($L557=TRUE,$A557=0,MOD($A557,ChapterTable!$R$20)&lt;&gt;0),
MAX(0,INT(($B557+ChapterTable!$P$26+VLOOKUP(SUBSTITUTE(D$1,"성장단계","")&amp;"단계오프셋",ChapterTable!$R:$S,2,0))/ChapterTable!$P$23)),
MAX(0,INT(($B557+ChapterTable!$R$26+VLOOKUP(SUBSTITUTE(D$1,"성장단계","")&amp;"보스단계오프셋",ChapterTable!$R:$S,2,0))/ChapterTable!$R$23)))</f>
        <v>0</v>
      </c>
      <c r="E557" s="1">
        <f ca="1">IF(AND($A557=0,$B557=1),
    VLOOKUP(1,ChapterTable!$1:$1048576,MATCH("최종"&amp;SUBSTITUTE(SUBSTITUTE(E$1,"standard",""),"|Float",""),ChapterTable!$1:$1,0),0)*ChapterTable!$P$17,
  IF(AND($A557=0,$B557=0),
    E558,
  IF($B557=0,
    VLOOKUP($A557,ChapterTable!$1:$1048576,MATCH("최종"&amp;SUBSTITUTE(SUBSTITUTE(E$1,"standard",""),"|Float",""),ChapterTable!$1:$1,0),0),
  IF($B557=1,
    IF($L557=FALSE,
      VLOOKUP($A557,ChapterTable!$1:$1048576,MATCH("최종"&amp;SUBSTITUTE(SUBSTITUTE(E$1,"standard",""),"|Float",""),ChapterTable!$1:$1,0),0),
      VLOOKUP($A557-ChapterTable!$P$11,ChapterTable!$1:$1048576,MATCH("최종"&amp;SUBSTITUTE(SUBSTITUTE(E$1,"standard",""),"|Float",""),ChapterTable!$1:$1,0),0)*ChapterTable!$P$14
    ),
  OFFSET(E557,-$B557+IF($L557,1,0),0)*IF($B557&gt;OFFSET($B557,1,0),ChapterTable!$R$17,1)*
    (VLOOKUP(SUBSTITUTE(SUBSTITUTE(E$1,"standard",""),"|Float","")&amp;IF(OR($L557=TRUE,$A557=0,MOD($A557,ChapterTable!$R$20)&lt;&gt;0),"","보스")&amp;"인게임누적곱배수",ChapterTable!$R:$S,2,0)^C557
    +VLOOKUP(SUBSTITUTE(SUBSTITUTE(E$1,"standard",""),"|Float","")&amp;IF(OR($L557=TRUE,$A557=0,MOD($A557,ChapterTable!$R$20)&lt;&gt;0),"","보스")&amp;"인게임누적합배수",ChapterTable!$R:$S,2,0)*C557)
  )
  )
  )
)</f>
        <v>12455.6484375</v>
      </c>
      <c r="F557" s="1">
        <f ca="1">IF(AND($A557=0,$B557=1),
    VLOOKUP(1,ChapterTable!$1:$1048576,MATCH("최종"&amp;SUBSTITUTE(SUBSTITUTE(F$1,"standard",""),"|Float",""),ChapterTable!$1:$1,0),0)*ChapterTable!$P$17,
  IF(AND($A557=0,$B557=0),
    F558,
  IF($B557=0,
    VLOOKUP($A557,ChapterTable!$1:$1048576,MATCH("최종"&amp;SUBSTITUTE(SUBSTITUTE(F$1,"standard",""),"|Float",""),ChapterTable!$1:$1,0),0),
  IF($B557=1,
    IF($L557=FALSE,
      VLOOKUP($A557,ChapterTable!$1:$1048576,MATCH("최종"&amp;SUBSTITUTE(SUBSTITUTE(F$1,"standard",""),"|Float",""),ChapterTable!$1:$1,0),0),
      VLOOKUP($A557-ChapterTable!$P$11,ChapterTable!$1:$1048576,MATCH("최종"&amp;SUBSTITUTE(SUBSTITUTE(F$1,"standard",""),"|Float",""),ChapterTable!$1:$1,0),0)*ChapterTable!$P$14
    ),
  OFFSET(F557,-$B557+IF($L557,1,0),0)*
    (VLOOKUP(SUBSTITUTE(SUBSTITUTE(F$1,"standard",""),"|Float","")&amp;IF(OR($L557=TRUE,$A557=0,MOD($A557,ChapterTable!$R$20)&lt;&gt;0),"","보스")&amp;"인게임누적곱배수",ChapterTable!$R:$S,2,0)^D557
    +VLOOKUP(SUBSTITUTE(SUBSTITUTE(F$1,"standard",""),"|Float","")&amp;IF(OR($L557=TRUE,$A557=0,MOD($A557,ChapterTable!$R$20)&lt;&gt;0),"","보스")&amp;"인게임누적합배수",ChapterTable!$R:$S,2,0)*D557)
  )
  )
  )
)</f>
        <v>4324.8779296875</v>
      </c>
      <c r="G557" t="s">
        <v>715</v>
      </c>
      <c r="J557" t="str">
        <f>IF(ISBLANK(I557),"",
IFERROR(VLOOKUP(I557,[1]StringTable!$1:$1048576,MATCH("kor|String",[1]StringTable!$1:$1,0),0),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65"/>
        <v>1</v>
      </c>
      <c r="AJ557">
        <f t="shared" si="63"/>
        <v>1</v>
      </c>
      <c r="AK557">
        <f t="shared" si="64"/>
        <v>1</v>
      </c>
      <c r="AL557">
        <v>0</v>
      </c>
    </row>
    <row r="558" spans="1:38" x14ac:dyDescent="0.3">
      <c r="A558">
        <v>12</v>
      </c>
      <c r="B558">
        <v>8</v>
      </c>
      <c r="C558">
        <f>IF(OR($L558=TRUE,$A558=0,MOD($A558,ChapterTable!$R$20)&lt;&gt;0),
MAX(0,INT(($B558+ChapterTable!$P$26+VLOOKUP(SUBSTITUTE(C$1,"성장단계","")&amp;"단계오프셋",ChapterTable!$R:$S,2,0))/ChapterTable!$P$23)),
MAX(0,INT(($B558+ChapterTable!$R$26+VLOOKUP(SUBSTITUTE(C$1,"성장단계","")&amp;"보스단계오프셋",ChapterTable!$R:$S,2,0))/ChapterTable!$R$23)))</f>
        <v>1</v>
      </c>
      <c r="D558">
        <f>IF(OR($L558=TRUE,$A558=0,MOD($A558,ChapterTable!$R$20)&lt;&gt;0),
MAX(0,INT(($B558+ChapterTable!$P$26+VLOOKUP(SUBSTITUTE(D$1,"성장단계","")&amp;"단계오프셋",ChapterTable!$R:$S,2,0))/ChapterTable!$P$23)),
MAX(0,INT(($B558+ChapterTable!$R$26+VLOOKUP(SUBSTITUTE(D$1,"성장단계","")&amp;"보스단계오프셋",ChapterTable!$R:$S,2,0))/ChapterTable!$R$23)))</f>
        <v>0</v>
      </c>
      <c r="E558" s="1">
        <f ca="1">IF(AND($A558=0,$B558=1),
    VLOOKUP(1,ChapterTable!$1:$1048576,MATCH("최종"&amp;SUBSTITUTE(SUBSTITUTE(E$1,"standard",""),"|Float",""),ChapterTable!$1:$1,0),0)*ChapterTable!$P$17,
  IF(AND($A558=0,$B558=0),
    E559,
  IF($B558=0,
    VLOOKUP($A558,ChapterTable!$1:$1048576,MATCH("최종"&amp;SUBSTITUTE(SUBSTITUTE(E$1,"standard",""),"|Float",""),ChapterTable!$1:$1,0),0),
  IF($B558=1,
    IF($L558=FALSE,
      VLOOKUP($A558,ChapterTable!$1:$1048576,MATCH("최종"&amp;SUBSTITUTE(SUBSTITUTE(E$1,"standard",""),"|Float",""),ChapterTable!$1:$1,0),0),
      VLOOKUP($A558-ChapterTable!$P$11,ChapterTable!$1:$1048576,MATCH("최종"&amp;SUBSTITUTE(SUBSTITUTE(E$1,"standard",""),"|Float",""),ChapterTable!$1:$1,0),0)*ChapterTable!$P$14
    ),
  OFFSET(E558,-$B558+IF($L558,1,0),0)*IF($B558&gt;OFFSET($B558,1,0),ChapterTable!$R$17,1)*
    (VLOOKUP(SUBSTITUTE(SUBSTITUTE(E$1,"standard",""),"|Float","")&amp;IF(OR($L558=TRUE,$A558=0,MOD($A558,ChapterTable!$R$20)&lt;&gt;0),"","보스")&amp;"인게임누적곱배수",ChapterTable!$R:$S,2,0)^C558
    +VLOOKUP(SUBSTITUTE(SUBSTITUTE(E$1,"standard",""),"|Float","")&amp;IF(OR($L558=TRUE,$A558=0,MOD($A558,ChapterTable!$R$20)&lt;&gt;0),"","보스")&amp;"인게임누적합배수",ChapterTable!$R:$S,2,0)*C558)
  )
  )
  )
)</f>
        <v>12455.6484375</v>
      </c>
      <c r="F558" s="1">
        <f ca="1">IF(AND($A558=0,$B558=1),
    VLOOKUP(1,ChapterTable!$1:$1048576,MATCH("최종"&amp;SUBSTITUTE(SUBSTITUTE(F$1,"standard",""),"|Float",""),ChapterTable!$1:$1,0),0)*ChapterTable!$P$17,
  IF(AND($A558=0,$B558=0),
    F559,
  IF($B558=0,
    VLOOKUP($A558,ChapterTable!$1:$1048576,MATCH("최종"&amp;SUBSTITUTE(SUBSTITUTE(F$1,"standard",""),"|Float",""),ChapterTable!$1:$1,0),0),
  IF($B558=1,
    IF($L558=FALSE,
      VLOOKUP($A558,ChapterTable!$1:$1048576,MATCH("최종"&amp;SUBSTITUTE(SUBSTITUTE(F$1,"standard",""),"|Float",""),ChapterTable!$1:$1,0),0),
      VLOOKUP($A558-ChapterTable!$P$11,ChapterTable!$1:$1048576,MATCH("최종"&amp;SUBSTITUTE(SUBSTITUTE(F$1,"standard",""),"|Float",""),ChapterTable!$1:$1,0),0)*ChapterTable!$P$14
    ),
  OFFSET(F558,-$B558+IF($L558,1,0),0)*
    (VLOOKUP(SUBSTITUTE(SUBSTITUTE(F$1,"standard",""),"|Float","")&amp;IF(OR($L558=TRUE,$A558=0,MOD($A558,ChapterTable!$R$20)&lt;&gt;0),"","보스")&amp;"인게임누적곱배수",ChapterTable!$R:$S,2,0)^D558
    +VLOOKUP(SUBSTITUTE(SUBSTITUTE(F$1,"standard",""),"|Float","")&amp;IF(OR($L558=TRUE,$A558=0,MOD($A558,ChapterTable!$R$20)&lt;&gt;0),"","보스")&amp;"인게임누적합배수",ChapterTable!$R:$S,2,0)*D558)
  )
  )
  )
)</f>
        <v>4324.8779296875</v>
      </c>
      <c r="G558" t="s">
        <v>715</v>
      </c>
      <c r="J558" t="str">
        <f>IF(ISBLANK(I558),"",
IFERROR(VLOOKUP(I558,[1]StringTable!$1:$1048576,MATCH("kor|String",[1]StringTable!$1:$1,0),0),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65"/>
        <v>1</v>
      </c>
      <c r="AJ558">
        <f t="shared" si="63"/>
        <v>1</v>
      </c>
      <c r="AK558">
        <f t="shared" si="64"/>
        <v>1</v>
      </c>
      <c r="AL558">
        <v>0</v>
      </c>
    </row>
    <row r="559" spans="1:38" x14ac:dyDescent="0.3">
      <c r="A559">
        <v>12</v>
      </c>
      <c r="B559">
        <v>9</v>
      </c>
      <c r="C559">
        <f>IF(OR($L559=TRUE,$A559=0,MOD($A559,ChapterTable!$R$20)&lt;&gt;0),
MAX(0,INT(($B559+ChapterTable!$P$26+VLOOKUP(SUBSTITUTE(C$1,"성장단계","")&amp;"단계오프셋",ChapterTable!$R:$S,2,0))/ChapterTable!$P$23)),
MAX(0,INT(($B559+ChapterTable!$R$26+VLOOKUP(SUBSTITUTE(C$1,"성장단계","")&amp;"보스단계오프셋",ChapterTable!$R:$S,2,0))/ChapterTable!$R$23)))</f>
        <v>1</v>
      </c>
      <c r="D559">
        <f>IF(OR($L559=TRUE,$A559=0,MOD($A559,ChapterTable!$R$20)&lt;&gt;0),
MAX(0,INT(($B559+ChapterTable!$P$26+VLOOKUP(SUBSTITUTE(D$1,"성장단계","")&amp;"단계오프셋",ChapterTable!$R:$S,2,0))/ChapterTable!$P$23)),
MAX(0,INT(($B559+ChapterTable!$R$26+VLOOKUP(SUBSTITUTE(D$1,"성장단계","")&amp;"보스단계오프셋",ChapterTable!$R:$S,2,0))/ChapterTable!$R$23)))</f>
        <v>0</v>
      </c>
      <c r="E559" s="1">
        <f ca="1">IF(AND($A559=0,$B559=1),
    VLOOKUP(1,ChapterTable!$1:$1048576,MATCH("최종"&amp;SUBSTITUTE(SUBSTITUTE(E$1,"standard",""),"|Float",""),ChapterTable!$1:$1,0),0)*ChapterTable!$P$17,
  IF(AND($A559=0,$B559=0),
    E560,
  IF($B559=0,
    VLOOKUP($A559,ChapterTable!$1:$1048576,MATCH("최종"&amp;SUBSTITUTE(SUBSTITUTE(E$1,"standard",""),"|Float",""),ChapterTable!$1:$1,0),0),
  IF($B559=1,
    IF($L559=FALSE,
      VLOOKUP($A559,ChapterTable!$1:$1048576,MATCH("최종"&amp;SUBSTITUTE(SUBSTITUTE(E$1,"standard",""),"|Float",""),ChapterTable!$1:$1,0),0),
      VLOOKUP($A559-ChapterTable!$P$11,ChapterTable!$1:$1048576,MATCH("최종"&amp;SUBSTITUTE(SUBSTITUTE(E$1,"standard",""),"|Float",""),ChapterTable!$1:$1,0),0)*ChapterTable!$P$14
    ),
  OFFSET(E559,-$B559+IF($L559,1,0),0)*IF($B559&gt;OFFSET($B559,1,0),ChapterTable!$R$17,1)*
    (VLOOKUP(SUBSTITUTE(SUBSTITUTE(E$1,"standard",""),"|Float","")&amp;IF(OR($L559=TRUE,$A559=0,MOD($A559,ChapterTable!$R$20)&lt;&gt;0),"","보스")&amp;"인게임누적곱배수",ChapterTable!$R:$S,2,0)^C559
    +VLOOKUP(SUBSTITUTE(SUBSTITUTE(E$1,"standard",""),"|Float","")&amp;IF(OR($L559=TRUE,$A559=0,MOD($A559,ChapterTable!$R$20)&lt;&gt;0),"","보스")&amp;"인게임누적합배수",ChapterTable!$R:$S,2,0)*C559)
  )
  )
  )
)</f>
        <v>12455.6484375</v>
      </c>
      <c r="F559" s="1">
        <f ca="1">IF(AND($A559=0,$B559=1),
    VLOOKUP(1,ChapterTable!$1:$1048576,MATCH("최종"&amp;SUBSTITUTE(SUBSTITUTE(F$1,"standard",""),"|Float",""),ChapterTable!$1:$1,0),0)*ChapterTable!$P$17,
  IF(AND($A559=0,$B559=0),
    F560,
  IF($B559=0,
    VLOOKUP($A559,ChapterTable!$1:$1048576,MATCH("최종"&amp;SUBSTITUTE(SUBSTITUTE(F$1,"standard",""),"|Float",""),ChapterTable!$1:$1,0),0),
  IF($B559=1,
    IF($L559=FALSE,
      VLOOKUP($A559,ChapterTable!$1:$1048576,MATCH("최종"&amp;SUBSTITUTE(SUBSTITUTE(F$1,"standard",""),"|Float",""),ChapterTable!$1:$1,0),0),
      VLOOKUP($A559-ChapterTable!$P$11,ChapterTable!$1:$1048576,MATCH("최종"&amp;SUBSTITUTE(SUBSTITUTE(F$1,"standard",""),"|Float",""),ChapterTable!$1:$1,0),0)*ChapterTable!$P$14
    ),
  OFFSET(F559,-$B559+IF($L559,1,0),0)*
    (VLOOKUP(SUBSTITUTE(SUBSTITUTE(F$1,"standard",""),"|Float","")&amp;IF(OR($L559=TRUE,$A559=0,MOD($A559,ChapterTable!$R$20)&lt;&gt;0),"","보스")&amp;"인게임누적곱배수",ChapterTable!$R:$S,2,0)^D559
    +VLOOKUP(SUBSTITUTE(SUBSTITUTE(F$1,"standard",""),"|Float","")&amp;IF(OR($L559=TRUE,$A559=0,MOD($A559,ChapterTable!$R$20)&lt;&gt;0),"","보스")&amp;"인게임누적합배수",ChapterTable!$R:$S,2,0)*D559)
  )
  )
  )
)</f>
        <v>4324.8779296875</v>
      </c>
      <c r="G559" t="s">
        <v>715</v>
      </c>
      <c r="J559" t="str">
        <f>IF(ISBLANK(I559),"",
IFERROR(VLOOKUP(I559,[1]StringTable!$1:$1048576,MATCH("kor|String",[1]StringTable!$1:$1,0),0),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65"/>
        <v>1</v>
      </c>
      <c r="AJ559">
        <f t="shared" si="63"/>
        <v>1</v>
      </c>
      <c r="AK559">
        <f t="shared" si="64"/>
        <v>1</v>
      </c>
      <c r="AL559">
        <v>0</v>
      </c>
    </row>
    <row r="560" spans="1:38" x14ac:dyDescent="0.3">
      <c r="A560">
        <v>12</v>
      </c>
      <c r="B560">
        <v>10</v>
      </c>
      <c r="C560">
        <f>IF(OR($L560=TRUE,$A560=0,MOD($A560,ChapterTable!$R$20)&lt;&gt;0),
MAX(0,INT(($B560+ChapterTable!$P$26+VLOOKUP(SUBSTITUTE(C$1,"성장단계","")&amp;"단계오프셋",ChapterTable!$R:$S,2,0))/ChapterTable!$P$23)),
MAX(0,INT(($B560+ChapterTable!$R$26+VLOOKUP(SUBSTITUTE(C$1,"성장단계","")&amp;"보스단계오프셋",ChapterTable!$R:$S,2,0))/ChapterTable!$R$23)))</f>
        <v>1</v>
      </c>
      <c r="D560">
        <f>IF(OR($L560=TRUE,$A560=0,MOD($A560,ChapterTable!$R$20)&lt;&gt;0),
MAX(0,INT(($B560+ChapterTable!$P$26+VLOOKUP(SUBSTITUTE(D$1,"성장단계","")&amp;"단계오프셋",ChapterTable!$R:$S,2,0))/ChapterTable!$P$23)),
MAX(0,INT(($B560+ChapterTable!$R$26+VLOOKUP(SUBSTITUTE(D$1,"성장단계","")&amp;"보스단계오프셋",ChapterTable!$R:$S,2,0))/ChapterTable!$R$23)))</f>
        <v>0</v>
      </c>
      <c r="E560" s="1">
        <f ca="1">IF(AND($A560=0,$B560=1),
    VLOOKUP(1,ChapterTable!$1:$1048576,MATCH("최종"&amp;SUBSTITUTE(SUBSTITUTE(E$1,"standard",""),"|Float",""),ChapterTable!$1:$1,0),0)*ChapterTable!$P$17,
  IF(AND($A560=0,$B560=0),
    E561,
  IF($B560=0,
    VLOOKUP($A560,ChapterTable!$1:$1048576,MATCH("최종"&amp;SUBSTITUTE(SUBSTITUTE(E$1,"standard",""),"|Float",""),ChapterTable!$1:$1,0),0),
  IF($B560=1,
    IF($L560=FALSE,
      VLOOKUP($A560,ChapterTable!$1:$1048576,MATCH("최종"&amp;SUBSTITUTE(SUBSTITUTE(E$1,"standard",""),"|Float",""),ChapterTable!$1:$1,0),0),
      VLOOKUP($A560-ChapterTable!$P$11,ChapterTable!$1:$1048576,MATCH("최종"&amp;SUBSTITUTE(SUBSTITUTE(E$1,"standard",""),"|Float",""),ChapterTable!$1:$1,0),0)*ChapterTable!$P$14
    ),
  OFFSET(E560,-$B560+IF($L560,1,0),0)*IF($B560&gt;OFFSET($B560,1,0),ChapterTable!$R$17,1)*
    (VLOOKUP(SUBSTITUTE(SUBSTITUTE(E$1,"standard",""),"|Float","")&amp;IF(OR($L560=TRUE,$A560=0,MOD($A560,ChapterTable!$R$20)&lt;&gt;0),"","보스")&amp;"인게임누적곱배수",ChapterTable!$R:$S,2,0)^C560
    +VLOOKUP(SUBSTITUTE(SUBSTITUTE(E$1,"standard",""),"|Float","")&amp;IF(OR($L560=TRUE,$A560=0,MOD($A560,ChapterTable!$R$20)&lt;&gt;0),"","보스")&amp;"인게임누적합배수",ChapterTable!$R:$S,2,0)*C560)
  )
  )
  )
)</f>
        <v>12455.6484375</v>
      </c>
      <c r="F560" s="1">
        <f ca="1">IF(AND($A560=0,$B560=1),
    VLOOKUP(1,ChapterTable!$1:$1048576,MATCH("최종"&amp;SUBSTITUTE(SUBSTITUTE(F$1,"standard",""),"|Float",""),ChapterTable!$1:$1,0),0)*ChapterTable!$P$17,
  IF(AND($A560=0,$B560=0),
    F561,
  IF($B560=0,
    VLOOKUP($A560,ChapterTable!$1:$1048576,MATCH("최종"&amp;SUBSTITUTE(SUBSTITUTE(F$1,"standard",""),"|Float",""),ChapterTable!$1:$1,0),0),
  IF($B560=1,
    IF($L560=FALSE,
      VLOOKUP($A560,ChapterTable!$1:$1048576,MATCH("최종"&amp;SUBSTITUTE(SUBSTITUTE(F$1,"standard",""),"|Float",""),ChapterTable!$1:$1,0),0),
      VLOOKUP($A560-ChapterTable!$P$11,ChapterTable!$1:$1048576,MATCH("최종"&amp;SUBSTITUTE(SUBSTITUTE(F$1,"standard",""),"|Float",""),ChapterTable!$1:$1,0),0)*ChapterTable!$P$14
    ),
  OFFSET(F560,-$B560+IF($L560,1,0),0)*
    (VLOOKUP(SUBSTITUTE(SUBSTITUTE(F$1,"standard",""),"|Float","")&amp;IF(OR($L560=TRUE,$A560=0,MOD($A560,ChapterTable!$R$20)&lt;&gt;0),"","보스")&amp;"인게임누적곱배수",ChapterTable!$R:$S,2,0)^D560
    +VLOOKUP(SUBSTITUTE(SUBSTITUTE(F$1,"standard",""),"|Float","")&amp;IF(OR($L560=TRUE,$A560=0,MOD($A560,ChapterTable!$R$20)&lt;&gt;0),"","보스")&amp;"인게임누적합배수",ChapterTable!$R:$S,2,0)*D560)
  )
  )
  )
)</f>
        <v>4324.8779296875</v>
      </c>
      <c r="G560" t="s">
        <v>715</v>
      </c>
      <c r="J560" t="str">
        <f>IF(ISBLANK(I560),"",
IFERROR(VLOOKUP(I560,[1]StringTable!$1:$1048576,MATCH("kor|String",[1]StringTable!$1:$1,0),0),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65"/>
        <v>1</v>
      </c>
      <c r="AJ560">
        <f t="shared" si="63"/>
        <v>1</v>
      </c>
      <c r="AK560">
        <f t="shared" si="64"/>
        <v>1</v>
      </c>
      <c r="AL560">
        <v>0</v>
      </c>
    </row>
    <row r="561" spans="1:38" x14ac:dyDescent="0.3">
      <c r="A561">
        <v>12</v>
      </c>
      <c r="B561">
        <v>11</v>
      </c>
      <c r="C561">
        <f>IF(OR($L561=TRUE,$A561=0,MOD($A561,ChapterTable!$R$20)&lt;&gt;0),
MAX(0,INT(($B561+ChapterTable!$P$26+VLOOKUP(SUBSTITUTE(C$1,"성장단계","")&amp;"단계오프셋",ChapterTable!$R:$S,2,0))/ChapterTable!$P$23)),
MAX(0,INT(($B561+ChapterTable!$R$26+VLOOKUP(SUBSTITUTE(C$1,"성장단계","")&amp;"보스단계오프셋",ChapterTable!$R:$S,2,0))/ChapterTable!$R$23)))</f>
        <v>1</v>
      </c>
      <c r="D561">
        <f>IF(OR($L561=TRUE,$A561=0,MOD($A561,ChapterTable!$R$20)&lt;&gt;0),
MAX(0,INT(($B561+ChapterTable!$P$26+VLOOKUP(SUBSTITUTE(D$1,"성장단계","")&amp;"단계오프셋",ChapterTable!$R:$S,2,0))/ChapterTable!$P$23)),
MAX(0,INT(($B561+ChapterTable!$R$26+VLOOKUP(SUBSTITUTE(D$1,"성장단계","")&amp;"보스단계오프셋",ChapterTable!$R:$S,2,0))/ChapterTable!$R$23)))</f>
        <v>1</v>
      </c>
      <c r="E561" s="1">
        <f ca="1">IF(AND($A561=0,$B561=1),
    VLOOKUP(1,ChapterTable!$1:$1048576,MATCH("최종"&amp;SUBSTITUTE(SUBSTITUTE(E$1,"standard",""),"|Float",""),ChapterTable!$1:$1,0),0)*ChapterTable!$P$17,
  IF(AND($A561=0,$B561=0),
    E562,
  IF($B561=0,
    VLOOKUP($A561,ChapterTable!$1:$1048576,MATCH("최종"&amp;SUBSTITUTE(SUBSTITUTE(E$1,"standard",""),"|Float",""),ChapterTable!$1:$1,0),0),
  IF($B561=1,
    IF($L561=FALSE,
      VLOOKUP($A561,ChapterTable!$1:$1048576,MATCH("최종"&amp;SUBSTITUTE(SUBSTITUTE(E$1,"standard",""),"|Float",""),ChapterTable!$1:$1,0),0),
      VLOOKUP($A561-ChapterTable!$P$11,ChapterTable!$1:$1048576,MATCH("최종"&amp;SUBSTITUTE(SUBSTITUTE(E$1,"standard",""),"|Float",""),ChapterTable!$1:$1,0),0)*ChapterTable!$P$14
    ),
  OFFSET(E561,-$B561+IF($L561,1,0),0)*IF($B561&gt;OFFSET($B561,1,0),ChapterTable!$R$17,1)*
    (VLOOKUP(SUBSTITUTE(SUBSTITUTE(E$1,"standard",""),"|Float","")&amp;IF(OR($L561=TRUE,$A561=0,MOD($A561,ChapterTable!$R$20)&lt;&gt;0),"","보스")&amp;"인게임누적곱배수",ChapterTable!$R:$S,2,0)^C561
    +VLOOKUP(SUBSTITUTE(SUBSTITUTE(E$1,"standard",""),"|Float","")&amp;IF(OR($L561=TRUE,$A561=0,MOD($A561,ChapterTable!$R$20)&lt;&gt;0),"","보스")&amp;"인게임누적합배수",ChapterTable!$R:$S,2,0)*C561)
  )
  )
  )
)</f>
        <v>12455.6484375</v>
      </c>
      <c r="F561" s="1">
        <f ca="1">IF(AND($A561=0,$B561=1),
    VLOOKUP(1,ChapterTable!$1:$1048576,MATCH("최종"&amp;SUBSTITUTE(SUBSTITUTE(F$1,"standard",""),"|Float",""),ChapterTable!$1:$1,0),0)*ChapterTable!$P$17,
  IF(AND($A561=0,$B561=0),
    F562,
  IF($B561=0,
    VLOOKUP($A561,ChapterTable!$1:$1048576,MATCH("최종"&amp;SUBSTITUTE(SUBSTITUTE(F$1,"standard",""),"|Float",""),ChapterTable!$1:$1,0),0),
  IF($B561=1,
    IF($L561=FALSE,
      VLOOKUP($A561,ChapterTable!$1:$1048576,MATCH("최종"&amp;SUBSTITUTE(SUBSTITUTE(F$1,"standard",""),"|Float",""),ChapterTable!$1:$1,0),0),
      VLOOKUP($A561-ChapterTable!$P$11,ChapterTable!$1:$1048576,MATCH("최종"&amp;SUBSTITUTE(SUBSTITUTE(F$1,"standard",""),"|Float",""),ChapterTable!$1:$1,0),0)*ChapterTable!$P$14
    ),
  OFFSET(F561,-$B561+IF($L561,1,0),0)*
    (VLOOKUP(SUBSTITUTE(SUBSTITUTE(F$1,"standard",""),"|Float","")&amp;IF(OR($L561=TRUE,$A561=0,MOD($A561,ChapterTable!$R$20)&lt;&gt;0),"","보스")&amp;"인게임누적곱배수",ChapterTable!$R:$S,2,0)^D561
    +VLOOKUP(SUBSTITUTE(SUBSTITUTE(F$1,"standard",""),"|Float","")&amp;IF(OR($L561=TRUE,$A561=0,MOD($A561,ChapterTable!$R$20)&lt;&gt;0),"","보스")&amp;"인게임누적합배수",ChapterTable!$R:$S,2,0)*D561)
  )
  )
  )
)</f>
        <v>4649.2437744140625</v>
      </c>
      <c r="G561" t="s">
        <v>715</v>
      </c>
      <c r="J561" t="str">
        <f>IF(ISBLANK(I561),"",
IFERROR(VLOOKUP(I561,[1]StringTable!$1:$1048576,MATCH("kor|String",[1]StringTable!$1:$1,0),0),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65"/>
        <v>0.5</v>
      </c>
      <c r="AJ561">
        <f t="shared" si="63"/>
        <v>0.54666666600000002</v>
      </c>
      <c r="AK561">
        <f t="shared" si="64"/>
        <v>1</v>
      </c>
      <c r="AL561">
        <v>0</v>
      </c>
    </row>
    <row r="562" spans="1:38" x14ac:dyDescent="0.3">
      <c r="A562">
        <v>12</v>
      </c>
      <c r="B562">
        <v>12</v>
      </c>
      <c r="C562">
        <f>IF(OR($L562=TRUE,$A562=0,MOD($A562,ChapterTable!$R$20)&lt;&gt;0),
MAX(0,INT(($B562+ChapterTable!$P$26+VLOOKUP(SUBSTITUTE(C$1,"성장단계","")&amp;"단계오프셋",ChapterTable!$R:$S,2,0))/ChapterTable!$P$23)),
MAX(0,INT(($B562+ChapterTable!$R$26+VLOOKUP(SUBSTITUTE(C$1,"성장단계","")&amp;"보스단계오프셋",ChapterTable!$R:$S,2,0))/ChapterTable!$R$23)))</f>
        <v>1</v>
      </c>
      <c r="D562">
        <f>IF(OR($L562=TRUE,$A562=0,MOD($A562,ChapterTable!$R$20)&lt;&gt;0),
MAX(0,INT(($B562+ChapterTable!$P$26+VLOOKUP(SUBSTITUTE(D$1,"성장단계","")&amp;"단계오프셋",ChapterTable!$R:$S,2,0))/ChapterTable!$P$23)),
MAX(0,INT(($B562+ChapterTable!$R$26+VLOOKUP(SUBSTITUTE(D$1,"성장단계","")&amp;"보스단계오프셋",ChapterTable!$R:$S,2,0))/ChapterTable!$R$23)))</f>
        <v>1</v>
      </c>
      <c r="E562" s="1">
        <f ca="1">IF(AND($A562=0,$B562=1),
    VLOOKUP(1,ChapterTable!$1:$1048576,MATCH("최종"&amp;SUBSTITUTE(SUBSTITUTE(E$1,"standard",""),"|Float",""),ChapterTable!$1:$1,0),0)*ChapterTable!$P$17,
  IF(AND($A562=0,$B562=0),
    E563,
  IF($B562=0,
    VLOOKUP($A562,ChapterTable!$1:$1048576,MATCH("최종"&amp;SUBSTITUTE(SUBSTITUTE(E$1,"standard",""),"|Float",""),ChapterTable!$1:$1,0),0),
  IF($B562=1,
    IF($L562=FALSE,
      VLOOKUP($A562,ChapterTable!$1:$1048576,MATCH("최종"&amp;SUBSTITUTE(SUBSTITUTE(E$1,"standard",""),"|Float",""),ChapterTable!$1:$1,0),0),
      VLOOKUP($A562-ChapterTable!$P$11,ChapterTable!$1:$1048576,MATCH("최종"&amp;SUBSTITUTE(SUBSTITUTE(E$1,"standard",""),"|Float",""),ChapterTable!$1:$1,0),0)*ChapterTable!$P$14
    ),
  OFFSET(E562,-$B562+IF($L562,1,0),0)*IF($B562&gt;OFFSET($B562,1,0),ChapterTable!$R$17,1)*
    (VLOOKUP(SUBSTITUTE(SUBSTITUTE(E$1,"standard",""),"|Float","")&amp;IF(OR($L562=TRUE,$A562=0,MOD($A562,ChapterTable!$R$20)&lt;&gt;0),"","보스")&amp;"인게임누적곱배수",ChapterTable!$R:$S,2,0)^C562
    +VLOOKUP(SUBSTITUTE(SUBSTITUTE(E$1,"standard",""),"|Float","")&amp;IF(OR($L562=TRUE,$A562=0,MOD($A562,ChapterTable!$R$20)&lt;&gt;0),"","보스")&amp;"인게임누적합배수",ChapterTable!$R:$S,2,0)*C562)
  )
  )
  )
)</f>
        <v>12455.6484375</v>
      </c>
      <c r="F562" s="1">
        <f ca="1">IF(AND($A562=0,$B562=1),
    VLOOKUP(1,ChapterTable!$1:$1048576,MATCH("최종"&amp;SUBSTITUTE(SUBSTITUTE(F$1,"standard",""),"|Float",""),ChapterTable!$1:$1,0),0)*ChapterTable!$P$17,
  IF(AND($A562=0,$B562=0),
    F563,
  IF($B562=0,
    VLOOKUP($A562,ChapterTable!$1:$1048576,MATCH("최종"&amp;SUBSTITUTE(SUBSTITUTE(F$1,"standard",""),"|Float",""),ChapterTable!$1:$1,0),0),
  IF($B562=1,
    IF($L562=FALSE,
      VLOOKUP($A562,ChapterTable!$1:$1048576,MATCH("최종"&amp;SUBSTITUTE(SUBSTITUTE(F$1,"standard",""),"|Float",""),ChapterTable!$1:$1,0),0),
      VLOOKUP($A562-ChapterTable!$P$11,ChapterTable!$1:$1048576,MATCH("최종"&amp;SUBSTITUTE(SUBSTITUTE(F$1,"standard",""),"|Float",""),ChapterTable!$1:$1,0),0)*ChapterTable!$P$14
    ),
  OFFSET(F562,-$B562+IF($L562,1,0),0)*
    (VLOOKUP(SUBSTITUTE(SUBSTITUTE(F$1,"standard",""),"|Float","")&amp;IF(OR($L562=TRUE,$A562=0,MOD($A562,ChapterTable!$R$20)&lt;&gt;0),"","보스")&amp;"인게임누적곱배수",ChapterTable!$R:$S,2,0)^D562
    +VLOOKUP(SUBSTITUTE(SUBSTITUTE(F$1,"standard",""),"|Float","")&amp;IF(OR($L562=TRUE,$A562=0,MOD($A562,ChapterTable!$R$20)&lt;&gt;0),"","보스")&amp;"인게임누적합배수",ChapterTable!$R:$S,2,0)*D562)
  )
  )
  )
)</f>
        <v>4649.2437744140625</v>
      </c>
      <c r="G562" t="s">
        <v>715</v>
      </c>
      <c r="J562" t="str">
        <f>IF(ISBLANK(I562),"",
IFERROR(VLOOKUP(I562,[1]StringTable!$1:$1048576,MATCH("kor|String",[1]StringTable!$1:$1,0),0),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65"/>
        <v>0.5</v>
      </c>
      <c r="AJ562">
        <f t="shared" si="63"/>
        <v>0.54666666600000002</v>
      </c>
      <c r="AK562">
        <f t="shared" si="64"/>
        <v>1</v>
      </c>
      <c r="AL562">
        <v>0</v>
      </c>
    </row>
    <row r="563" spans="1:38" x14ac:dyDescent="0.3">
      <c r="A563">
        <v>12</v>
      </c>
      <c r="B563">
        <v>13</v>
      </c>
      <c r="C563">
        <f>IF(OR($L563=TRUE,$A563=0,MOD($A563,ChapterTable!$R$20)&lt;&gt;0),
MAX(0,INT(($B563+ChapterTable!$P$26+VLOOKUP(SUBSTITUTE(C$1,"성장단계","")&amp;"단계오프셋",ChapterTable!$R:$S,2,0))/ChapterTable!$P$23)),
MAX(0,INT(($B563+ChapterTable!$R$26+VLOOKUP(SUBSTITUTE(C$1,"성장단계","")&amp;"보스단계오프셋",ChapterTable!$R:$S,2,0))/ChapterTable!$R$23)))</f>
        <v>1</v>
      </c>
      <c r="D563">
        <f>IF(OR($L563=TRUE,$A563=0,MOD($A563,ChapterTable!$R$20)&lt;&gt;0),
MAX(0,INT(($B563+ChapterTable!$P$26+VLOOKUP(SUBSTITUTE(D$1,"성장단계","")&amp;"단계오프셋",ChapterTable!$R:$S,2,0))/ChapterTable!$P$23)),
MAX(0,INT(($B563+ChapterTable!$R$26+VLOOKUP(SUBSTITUTE(D$1,"성장단계","")&amp;"보스단계오프셋",ChapterTable!$R:$S,2,0))/ChapterTable!$R$23)))</f>
        <v>1</v>
      </c>
      <c r="E563" s="1">
        <f ca="1">IF(AND($A563=0,$B563=1),
    VLOOKUP(1,ChapterTable!$1:$1048576,MATCH("최종"&amp;SUBSTITUTE(SUBSTITUTE(E$1,"standard",""),"|Float",""),ChapterTable!$1:$1,0),0)*ChapterTable!$P$17,
  IF(AND($A563=0,$B563=0),
    E564,
  IF($B563=0,
    VLOOKUP($A563,ChapterTable!$1:$1048576,MATCH("최종"&amp;SUBSTITUTE(SUBSTITUTE(E$1,"standard",""),"|Float",""),ChapterTable!$1:$1,0),0),
  IF($B563=1,
    IF($L563=FALSE,
      VLOOKUP($A563,ChapterTable!$1:$1048576,MATCH("최종"&amp;SUBSTITUTE(SUBSTITUTE(E$1,"standard",""),"|Float",""),ChapterTable!$1:$1,0),0),
      VLOOKUP($A563-ChapterTable!$P$11,ChapterTable!$1:$1048576,MATCH("최종"&amp;SUBSTITUTE(SUBSTITUTE(E$1,"standard",""),"|Float",""),ChapterTable!$1:$1,0),0)*ChapterTable!$P$14
    ),
  OFFSET(E563,-$B563+IF($L563,1,0),0)*IF($B563&gt;OFFSET($B563,1,0),ChapterTable!$R$17,1)*
    (VLOOKUP(SUBSTITUTE(SUBSTITUTE(E$1,"standard",""),"|Float","")&amp;IF(OR($L563=TRUE,$A563=0,MOD($A563,ChapterTable!$R$20)&lt;&gt;0),"","보스")&amp;"인게임누적곱배수",ChapterTable!$R:$S,2,0)^C563
    +VLOOKUP(SUBSTITUTE(SUBSTITUTE(E$1,"standard",""),"|Float","")&amp;IF(OR($L563=TRUE,$A563=0,MOD($A563,ChapterTable!$R$20)&lt;&gt;0),"","보스")&amp;"인게임누적합배수",ChapterTable!$R:$S,2,0)*C563)
  )
  )
  )
)</f>
        <v>12455.6484375</v>
      </c>
      <c r="F563" s="1">
        <f ca="1">IF(AND($A563=0,$B563=1),
    VLOOKUP(1,ChapterTable!$1:$1048576,MATCH("최종"&amp;SUBSTITUTE(SUBSTITUTE(F$1,"standard",""),"|Float",""),ChapterTable!$1:$1,0),0)*ChapterTable!$P$17,
  IF(AND($A563=0,$B563=0),
    F564,
  IF($B563=0,
    VLOOKUP($A563,ChapterTable!$1:$1048576,MATCH("최종"&amp;SUBSTITUTE(SUBSTITUTE(F$1,"standard",""),"|Float",""),ChapterTable!$1:$1,0),0),
  IF($B563=1,
    IF($L563=FALSE,
      VLOOKUP($A563,ChapterTable!$1:$1048576,MATCH("최종"&amp;SUBSTITUTE(SUBSTITUTE(F$1,"standard",""),"|Float",""),ChapterTable!$1:$1,0),0),
      VLOOKUP($A563-ChapterTable!$P$11,ChapterTable!$1:$1048576,MATCH("최종"&amp;SUBSTITUTE(SUBSTITUTE(F$1,"standard",""),"|Float",""),ChapterTable!$1:$1,0),0)*ChapterTable!$P$14
    ),
  OFFSET(F563,-$B563+IF($L563,1,0),0)*
    (VLOOKUP(SUBSTITUTE(SUBSTITUTE(F$1,"standard",""),"|Float","")&amp;IF(OR($L563=TRUE,$A563=0,MOD($A563,ChapterTable!$R$20)&lt;&gt;0),"","보스")&amp;"인게임누적곱배수",ChapterTable!$R:$S,2,0)^D563
    +VLOOKUP(SUBSTITUTE(SUBSTITUTE(F$1,"standard",""),"|Float","")&amp;IF(OR($L563=TRUE,$A563=0,MOD($A563,ChapterTable!$R$20)&lt;&gt;0),"","보스")&amp;"인게임누적합배수",ChapterTable!$R:$S,2,0)*D563)
  )
  )
  )
)</f>
        <v>4649.2437744140625</v>
      </c>
      <c r="G563" t="s">
        <v>715</v>
      </c>
      <c r="J563" t="str">
        <f>IF(ISBLANK(I563),"",
IFERROR(VLOOKUP(I563,[1]StringTable!$1:$1048576,MATCH("kor|String",[1]StringTable!$1:$1,0),0),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65"/>
        <v>0.5</v>
      </c>
      <c r="AJ563">
        <f t="shared" si="63"/>
        <v>0.54666666600000002</v>
      </c>
      <c r="AK563">
        <f t="shared" si="64"/>
        <v>1</v>
      </c>
      <c r="AL563">
        <v>0</v>
      </c>
    </row>
    <row r="564" spans="1:38" x14ac:dyDescent="0.3">
      <c r="A564">
        <v>12</v>
      </c>
      <c r="B564">
        <v>14</v>
      </c>
      <c r="C564">
        <f>IF(OR($L564=TRUE,$A564=0,MOD($A564,ChapterTable!$R$20)&lt;&gt;0),
MAX(0,INT(($B564+ChapterTable!$P$26+VLOOKUP(SUBSTITUTE(C$1,"성장단계","")&amp;"단계오프셋",ChapterTable!$R:$S,2,0))/ChapterTable!$P$23)),
MAX(0,INT(($B564+ChapterTable!$R$26+VLOOKUP(SUBSTITUTE(C$1,"성장단계","")&amp;"보스단계오프셋",ChapterTable!$R:$S,2,0))/ChapterTable!$R$23)))</f>
        <v>1</v>
      </c>
      <c r="D564">
        <f>IF(OR($L564=TRUE,$A564=0,MOD($A564,ChapterTable!$R$20)&lt;&gt;0),
MAX(0,INT(($B564+ChapterTable!$P$26+VLOOKUP(SUBSTITUTE(D$1,"성장단계","")&amp;"단계오프셋",ChapterTable!$R:$S,2,0))/ChapterTable!$P$23)),
MAX(0,INT(($B564+ChapterTable!$R$26+VLOOKUP(SUBSTITUTE(D$1,"성장단계","")&amp;"보스단계오프셋",ChapterTable!$R:$S,2,0))/ChapterTable!$R$23)))</f>
        <v>1</v>
      </c>
      <c r="E564" s="1">
        <f ca="1">IF(AND($A564=0,$B564=1),
    VLOOKUP(1,ChapterTable!$1:$1048576,MATCH("최종"&amp;SUBSTITUTE(SUBSTITUTE(E$1,"standard",""),"|Float",""),ChapterTable!$1:$1,0),0)*ChapterTable!$P$17,
  IF(AND($A564=0,$B564=0),
    E565,
  IF($B564=0,
    VLOOKUP($A564,ChapterTable!$1:$1048576,MATCH("최종"&amp;SUBSTITUTE(SUBSTITUTE(E$1,"standard",""),"|Float",""),ChapterTable!$1:$1,0),0),
  IF($B564=1,
    IF($L564=FALSE,
      VLOOKUP($A564,ChapterTable!$1:$1048576,MATCH("최종"&amp;SUBSTITUTE(SUBSTITUTE(E$1,"standard",""),"|Float",""),ChapterTable!$1:$1,0),0),
      VLOOKUP($A564-ChapterTable!$P$11,ChapterTable!$1:$1048576,MATCH("최종"&amp;SUBSTITUTE(SUBSTITUTE(E$1,"standard",""),"|Float",""),ChapterTable!$1:$1,0),0)*ChapterTable!$P$14
    ),
  OFFSET(E564,-$B564+IF($L564,1,0),0)*IF($B564&gt;OFFSET($B564,1,0),ChapterTable!$R$17,1)*
    (VLOOKUP(SUBSTITUTE(SUBSTITUTE(E$1,"standard",""),"|Float","")&amp;IF(OR($L564=TRUE,$A564=0,MOD($A564,ChapterTable!$R$20)&lt;&gt;0),"","보스")&amp;"인게임누적곱배수",ChapterTable!$R:$S,2,0)^C564
    +VLOOKUP(SUBSTITUTE(SUBSTITUTE(E$1,"standard",""),"|Float","")&amp;IF(OR($L564=TRUE,$A564=0,MOD($A564,ChapterTable!$R$20)&lt;&gt;0),"","보스")&amp;"인게임누적합배수",ChapterTable!$R:$S,2,0)*C564)
  )
  )
  )
)</f>
        <v>12455.6484375</v>
      </c>
      <c r="F564" s="1">
        <f ca="1">IF(AND($A564=0,$B564=1),
    VLOOKUP(1,ChapterTable!$1:$1048576,MATCH("최종"&amp;SUBSTITUTE(SUBSTITUTE(F$1,"standard",""),"|Float",""),ChapterTable!$1:$1,0),0)*ChapterTable!$P$17,
  IF(AND($A564=0,$B564=0),
    F565,
  IF($B564=0,
    VLOOKUP($A564,ChapterTable!$1:$1048576,MATCH("최종"&amp;SUBSTITUTE(SUBSTITUTE(F$1,"standard",""),"|Float",""),ChapterTable!$1:$1,0),0),
  IF($B564=1,
    IF($L564=FALSE,
      VLOOKUP($A564,ChapterTable!$1:$1048576,MATCH("최종"&amp;SUBSTITUTE(SUBSTITUTE(F$1,"standard",""),"|Float",""),ChapterTable!$1:$1,0),0),
      VLOOKUP($A564-ChapterTable!$P$11,ChapterTable!$1:$1048576,MATCH("최종"&amp;SUBSTITUTE(SUBSTITUTE(F$1,"standard",""),"|Float",""),ChapterTable!$1:$1,0),0)*ChapterTable!$P$14
    ),
  OFFSET(F564,-$B564+IF($L564,1,0),0)*
    (VLOOKUP(SUBSTITUTE(SUBSTITUTE(F$1,"standard",""),"|Float","")&amp;IF(OR($L564=TRUE,$A564=0,MOD($A564,ChapterTable!$R$20)&lt;&gt;0),"","보스")&amp;"인게임누적곱배수",ChapterTable!$R:$S,2,0)^D564
    +VLOOKUP(SUBSTITUTE(SUBSTITUTE(F$1,"standard",""),"|Float","")&amp;IF(OR($L564=TRUE,$A564=0,MOD($A564,ChapterTable!$R$20)&lt;&gt;0),"","보스")&amp;"인게임누적합배수",ChapterTable!$R:$S,2,0)*D564)
  )
  )
  )
)</f>
        <v>4649.2437744140625</v>
      </c>
      <c r="G564" t="s">
        <v>715</v>
      </c>
      <c r="J564" t="str">
        <f>IF(ISBLANK(I564),"",
IFERROR(VLOOKUP(I564,[1]StringTable!$1:$1048576,MATCH("kor|String",[1]StringTable!$1:$1,0),0),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65"/>
        <v>0.5</v>
      </c>
      <c r="AJ564">
        <f t="shared" si="63"/>
        <v>0.54666666600000002</v>
      </c>
      <c r="AK564">
        <f t="shared" si="64"/>
        <v>1</v>
      </c>
      <c r="AL564">
        <v>0</v>
      </c>
    </row>
    <row r="565" spans="1:38" x14ac:dyDescent="0.3">
      <c r="A565">
        <v>12</v>
      </c>
      <c r="B565">
        <v>15</v>
      </c>
      <c r="C565">
        <f>IF(OR($L565=TRUE,$A565=0,MOD($A565,ChapterTable!$R$20)&lt;&gt;0),
MAX(0,INT(($B565+ChapterTable!$P$26+VLOOKUP(SUBSTITUTE(C$1,"성장단계","")&amp;"단계오프셋",ChapterTable!$R:$S,2,0))/ChapterTable!$P$23)),
MAX(0,INT(($B565+ChapterTable!$R$26+VLOOKUP(SUBSTITUTE(C$1,"성장단계","")&amp;"보스단계오프셋",ChapterTable!$R:$S,2,0))/ChapterTable!$R$23)))</f>
        <v>1</v>
      </c>
      <c r="D565">
        <f>IF(OR($L565=TRUE,$A565=0,MOD($A565,ChapterTable!$R$20)&lt;&gt;0),
MAX(0,INT(($B565+ChapterTable!$P$26+VLOOKUP(SUBSTITUTE(D$1,"성장단계","")&amp;"단계오프셋",ChapterTable!$R:$S,2,0))/ChapterTable!$P$23)),
MAX(0,INT(($B565+ChapterTable!$R$26+VLOOKUP(SUBSTITUTE(D$1,"성장단계","")&amp;"보스단계오프셋",ChapterTable!$R:$S,2,0))/ChapterTable!$R$23)))</f>
        <v>1</v>
      </c>
      <c r="E565" s="1">
        <f ca="1">IF(AND($A565=0,$B565=1),
    VLOOKUP(1,ChapterTable!$1:$1048576,MATCH("최종"&amp;SUBSTITUTE(SUBSTITUTE(E$1,"standard",""),"|Float",""),ChapterTable!$1:$1,0),0)*ChapterTable!$P$17,
  IF(AND($A565=0,$B565=0),
    E566,
  IF($B565=0,
    VLOOKUP($A565,ChapterTable!$1:$1048576,MATCH("최종"&amp;SUBSTITUTE(SUBSTITUTE(E$1,"standard",""),"|Float",""),ChapterTable!$1:$1,0),0),
  IF($B565=1,
    IF($L565=FALSE,
      VLOOKUP($A565,ChapterTable!$1:$1048576,MATCH("최종"&amp;SUBSTITUTE(SUBSTITUTE(E$1,"standard",""),"|Float",""),ChapterTable!$1:$1,0),0),
      VLOOKUP($A565-ChapterTable!$P$11,ChapterTable!$1:$1048576,MATCH("최종"&amp;SUBSTITUTE(SUBSTITUTE(E$1,"standard",""),"|Float",""),ChapterTable!$1:$1,0),0)*ChapterTable!$P$14
    ),
  OFFSET(E565,-$B565+IF($L565,1,0),0)*IF($B565&gt;OFFSET($B565,1,0),ChapterTable!$R$17,1)*
    (VLOOKUP(SUBSTITUTE(SUBSTITUTE(E$1,"standard",""),"|Float","")&amp;IF(OR($L565=TRUE,$A565=0,MOD($A565,ChapterTable!$R$20)&lt;&gt;0),"","보스")&amp;"인게임누적곱배수",ChapterTable!$R:$S,2,0)^C565
    +VLOOKUP(SUBSTITUTE(SUBSTITUTE(E$1,"standard",""),"|Float","")&amp;IF(OR($L565=TRUE,$A565=0,MOD($A565,ChapterTable!$R$20)&lt;&gt;0),"","보스")&amp;"인게임누적합배수",ChapterTable!$R:$S,2,0)*C565)
  )
  )
  )
)</f>
        <v>12455.6484375</v>
      </c>
      <c r="F565" s="1">
        <f ca="1">IF(AND($A565=0,$B565=1),
    VLOOKUP(1,ChapterTable!$1:$1048576,MATCH("최종"&amp;SUBSTITUTE(SUBSTITUTE(F$1,"standard",""),"|Float",""),ChapterTable!$1:$1,0),0)*ChapterTable!$P$17,
  IF(AND($A565=0,$B565=0),
    F566,
  IF($B565=0,
    VLOOKUP($A565,ChapterTable!$1:$1048576,MATCH("최종"&amp;SUBSTITUTE(SUBSTITUTE(F$1,"standard",""),"|Float",""),ChapterTable!$1:$1,0),0),
  IF($B565=1,
    IF($L565=FALSE,
      VLOOKUP($A565,ChapterTable!$1:$1048576,MATCH("최종"&amp;SUBSTITUTE(SUBSTITUTE(F$1,"standard",""),"|Float",""),ChapterTable!$1:$1,0),0),
      VLOOKUP($A565-ChapterTable!$P$11,ChapterTable!$1:$1048576,MATCH("최종"&amp;SUBSTITUTE(SUBSTITUTE(F$1,"standard",""),"|Float",""),ChapterTable!$1:$1,0),0)*ChapterTable!$P$14
    ),
  OFFSET(F565,-$B565+IF($L565,1,0),0)*
    (VLOOKUP(SUBSTITUTE(SUBSTITUTE(F$1,"standard",""),"|Float","")&amp;IF(OR($L565=TRUE,$A565=0,MOD($A565,ChapterTable!$R$20)&lt;&gt;0),"","보스")&amp;"인게임누적곱배수",ChapterTable!$R:$S,2,0)^D565
    +VLOOKUP(SUBSTITUTE(SUBSTITUTE(F$1,"standard",""),"|Float","")&amp;IF(OR($L565=TRUE,$A565=0,MOD($A565,ChapterTable!$R$20)&lt;&gt;0),"","보스")&amp;"인게임누적합배수",ChapterTable!$R:$S,2,0)*D565)
  )
  )
  )
)</f>
        <v>4649.2437744140625</v>
      </c>
      <c r="G565" t="s">
        <v>715</v>
      </c>
      <c r="J565" t="str">
        <f>IF(ISBLANK(I565),"",
IFERROR(VLOOKUP(I565,[1]StringTable!$1:$1048576,MATCH("kor|String",[1]StringTable!$1:$1,0),0),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65"/>
        <v>0.5</v>
      </c>
      <c r="AJ565">
        <f t="shared" si="63"/>
        <v>0.54666666600000002</v>
      </c>
      <c r="AK565">
        <f t="shared" si="64"/>
        <v>1</v>
      </c>
      <c r="AL565">
        <v>0</v>
      </c>
    </row>
    <row r="566" spans="1:38" x14ac:dyDescent="0.3">
      <c r="A566">
        <v>12</v>
      </c>
      <c r="B566">
        <v>16</v>
      </c>
      <c r="C566">
        <f>IF(OR($L566=TRUE,$A566=0,MOD($A566,ChapterTable!$R$20)&lt;&gt;0),
MAX(0,INT(($B566+ChapterTable!$P$26+VLOOKUP(SUBSTITUTE(C$1,"성장단계","")&amp;"단계오프셋",ChapterTable!$R:$S,2,0))/ChapterTable!$P$23)),
MAX(0,INT(($B566+ChapterTable!$R$26+VLOOKUP(SUBSTITUTE(C$1,"성장단계","")&amp;"보스단계오프셋",ChapterTable!$R:$S,2,0))/ChapterTable!$R$23)))</f>
        <v>2</v>
      </c>
      <c r="D566">
        <f>IF(OR($L566=TRUE,$A566=0,MOD($A566,ChapterTable!$R$20)&lt;&gt;0),
MAX(0,INT(($B566+ChapterTable!$P$26+VLOOKUP(SUBSTITUTE(D$1,"성장단계","")&amp;"단계오프셋",ChapterTable!$R:$S,2,0))/ChapterTable!$P$23)),
MAX(0,INT(($B566+ChapterTable!$R$26+VLOOKUP(SUBSTITUTE(D$1,"성장단계","")&amp;"보스단계오프셋",ChapterTable!$R:$S,2,0))/ChapterTable!$R$23)))</f>
        <v>1</v>
      </c>
      <c r="E566" s="1">
        <f ca="1">IF(AND($A566=0,$B566=1),
    VLOOKUP(1,ChapterTable!$1:$1048576,MATCH("최종"&amp;SUBSTITUTE(SUBSTITUTE(E$1,"standard",""),"|Float",""),ChapterTable!$1:$1,0),0)*ChapterTable!$P$17,
  IF(AND($A566=0,$B566=0),
    E567,
  IF($B566=0,
    VLOOKUP($A566,ChapterTable!$1:$1048576,MATCH("최종"&amp;SUBSTITUTE(SUBSTITUTE(E$1,"standard",""),"|Float",""),ChapterTable!$1:$1,0),0),
  IF($B566=1,
    IF($L566=FALSE,
      VLOOKUP($A566,ChapterTable!$1:$1048576,MATCH("최종"&amp;SUBSTITUTE(SUBSTITUTE(E$1,"standard",""),"|Float",""),ChapterTable!$1:$1,0),0),
      VLOOKUP($A566-ChapterTable!$P$11,ChapterTable!$1:$1048576,MATCH("최종"&amp;SUBSTITUTE(SUBSTITUTE(E$1,"standard",""),"|Float",""),ChapterTable!$1:$1,0),0)*ChapterTable!$P$14
    ),
  OFFSET(E566,-$B566+IF($L566,1,0),0)*IF($B566&gt;OFFSET($B566,1,0),ChapterTable!$R$17,1)*
    (VLOOKUP(SUBSTITUTE(SUBSTITUTE(E$1,"standard",""),"|Float","")&amp;IF(OR($L566=TRUE,$A566=0,MOD($A566,ChapterTable!$R$20)&lt;&gt;0),"","보스")&amp;"인게임누적곱배수",ChapterTable!$R:$S,2,0)^C566
    +VLOOKUP(SUBSTITUTE(SUBSTITUTE(E$1,"standard",""),"|Float","")&amp;IF(OR($L566=TRUE,$A566=0,MOD($A566,ChapterTable!$R$20)&lt;&gt;0),"","보스")&amp;"인게임누적합배수",ChapterTable!$R:$S,2,0)*C566)
  )
  )
  )
)</f>
        <v>14531.589843749998</v>
      </c>
      <c r="F566" s="1">
        <f ca="1">IF(AND($A566=0,$B566=1),
    VLOOKUP(1,ChapterTable!$1:$1048576,MATCH("최종"&amp;SUBSTITUTE(SUBSTITUTE(F$1,"standard",""),"|Float",""),ChapterTable!$1:$1,0),0)*ChapterTable!$P$17,
  IF(AND($A566=0,$B566=0),
    F567,
  IF($B566=0,
    VLOOKUP($A566,ChapterTable!$1:$1048576,MATCH("최종"&amp;SUBSTITUTE(SUBSTITUTE(F$1,"standard",""),"|Float",""),ChapterTable!$1:$1,0),0),
  IF($B566=1,
    IF($L566=FALSE,
      VLOOKUP($A566,ChapterTable!$1:$1048576,MATCH("최종"&amp;SUBSTITUTE(SUBSTITUTE(F$1,"standard",""),"|Float",""),ChapterTable!$1:$1,0),0),
      VLOOKUP($A566-ChapterTable!$P$11,ChapterTable!$1:$1048576,MATCH("최종"&amp;SUBSTITUTE(SUBSTITUTE(F$1,"standard",""),"|Float",""),ChapterTable!$1:$1,0),0)*ChapterTable!$P$14
    ),
  OFFSET(F566,-$B566+IF($L566,1,0),0)*
    (VLOOKUP(SUBSTITUTE(SUBSTITUTE(F$1,"standard",""),"|Float","")&amp;IF(OR($L566=TRUE,$A566=0,MOD($A566,ChapterTable!$R$20)&lt;&gt;0),"","보스")&amp;"인게임누적곱배수",ChapterTable!$R:$S,2,0)^D566
    +VLOOKUP(SUBSTITUTE(SUBSTITUTE(F$1,"standard",""),"|Float","")&amp;IF(OR($L566=TRUE,$A566=0,MOD($A566,ChapterTable!$R$20)&lt;&gt;0),"","보스")&amp;"인게임누적합배수",ChapterTable!$R:$S,2,0)*D566)
  )
  )
  )
)</f>
        <v>4649.2437744140625</v>
      </c>
      <c r="G566" t="s">
        <v>715</v>
      </c>
      <c r="J566" t="str">
        <f>IF(ISBLANK(I566),"",
IFERROR(VLOOKUP(I566,[1]StringTable!$1:$1048576,MATCH("kor|String",[1]StringTable!$1:$1,0),0),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65"/>
        <v>0.5</v>
      </c>
      <c r="AJ566">
        <f t="shared" si="63"/>
        <v>0.54666666600000002</v>
      </c>
      <c r="AK566">
        <f t="shared" si="64"/>
        <v>1</v>
      </c>
      <c r="AL566">
        <v>0</v>
      </c>
    </row>
    <row r="567" spans="1:38" x14ac:dyDescent="0.3">
      <c r="A567">
        <v>12</v>
      </c>
      <c r="B567">
        <v>17</v>
      </c>
      <c r="C567">
        <f>IF(OR($L567=TRUE,$A567=0,MOD($A567,ChapterTable!$R$20)&lt;&gt;0),
MAX(0,INT(($B567+ChapterTable!$P$26+VLOOKUP(SUBSTITUTE(C$1,"성장단계","")&amp;"단계오프셋",ChapterTable!$R:$S,2,0))/ChapterTable!$P$23)),
MAX(0,INT(($B567+ChapterTable!$R$26+VLOOKUP(SUBSTITUTE(C$1,"성장단계","")&amp;"보스단계오프셋",ChapterTable!$R:$S,2,0))/ChapterTable!$R$23)))</f>
        <v>2</v>
      </c>
      <c r="D567">
        <f>IF(OR($L567=TRUE,$A567=0,MOD($A567,ChapterTable!$R$20)&lt;&gt;0),
MAX(0,INT(($B567+ChapterTable!$P$26+VLOOKUP(SUBSTITUTE(D$1,"성장단계","")&amp;"단계오프셋",ChapterTable!$R:$S,2,0))/ChapterTable!$P$23)),
MAX(0,INT(($B567+ChapterTable!$R$26+VLOOKUP(SUBSTITUTE(D$1,"성장단계","")&amp;"보스단계오프셋",ChapterTable!$R:$S,2,0))/ChapterTable!$R$23)))</f>
        <v>1</v>
      </c>
      <c r="E567" s="1">
        <f ca="1">IF(AND($A567=0,$B567=1),
    VLOOKUP(1,ChapterTable!$1:$1048576,MATCH("최종"&amp;SUBSTITUTE(SUBSTITUTE(E$1,"standard",""),"|Float",""),ChapterTable!$1:$1,0),0)*ChapterTable!$P$17,
  IF(AND($A567=0,$B567=0),
    E568,
  IF($B567=0,
    VLOOKUP($A567,ChapterTable!$1:$1048576,MATCH("최종"&amp;SUBSTITUTE(SUBSTITUTE(E$1,"standard",""),"|Float",""),ChapterTable!$1:$1,0),0),
  IF($B567=1,
    IF($L567=FALSE,
      VLOOKUP($A567,ChapterTable!$1:$1048576,MATCH("최종"&amp;SUBSTITUTE(SUBSTITUTE(E$1,"standard",""),"|Float",""),ChapterTable!$1:$1,0),0),
      VLOOKUP($A567-ChapterTable!$P$11,ChapterTable!$1:$1048576,MATCH("최종"&amp;SUBSTITUTE(SUBSTITUTE(E$1,"standard",""),"|Float",""),ChapterTable!$1:$1,0),0)*ChapterTable!$P$14
    ),
  OFFSET(E567,-$B567+IF($L567,1,0),0)*IF($B567&gt;OFFSET($B567,1,0),ChapterTable!$R$17,1)*
    (VLOOKUP(SUBSTITUTE(SUBSTITUTE(E$1,"standard",""),"|Float","")&amp;IF(OR($L567=TRUE,$A567=0,MOD($A567,ChapterTable!$R$20)&lt;&gt;0),"","보스")&amp;"인게임누적곱배수",ChapterTable!$R:$S,2,0)^C567
    +VLOOKUP(SUBSTITUTE(SUBSTITUTE(E$1,"standard",""),"|Float","")&amp;IF(OR($L567=TRUE,$A567=0,MOD($A567,ChapterTable!$R$20)&lt;&gt;0),"","보스")&amp;"인게임누적합배수",ChapterTable!$R:$S,2,0)*C567)
  )
  )
  )
)</f>
        <v>14531.589843749998</v>
      </c>
      <c r="F567" s="1">
        <f ca="1">IF(AND($A567=0,$B567=1),
    VLOOKUP(1,ChapterTable!$1:$1048576,MATCH("최종"&amp;SUBSTITUTE(SUBSTITUTE(F$1,"standard",""),"|Float",""),ChapterTable!$1:$1,0),0)*ChapterTable!$P$17,
  IF(AND($A567=0,$B567=0),
    F568,
  IF($B567=0,
    VLOOKUP($A567,ChapterTable!$1:$1048576,MATCH("최종"&amp;SUBSTITUTE(SUBSTITUTE(F$1,"standard",""),"|Float",""),ChapterTable!$1:$1,0),0),
  IF($B567=1,
    IF($L567=FALSE,
      VLOOKUP($A567,ChapterTable!$1:$1048576,MATCH("최종"&amp;SUBSTITUTE(SUBSTITUTE(F$1,"standard",""),"|Float",""),ChapterTable!$1:$1,0),0),
      VLOOKUP($A567-ChapterTable!$P$11,ChapterTable!$1:$1048576,MATCH("최종"&amp;SUBSTITUTE(SUBSTITUTE(F$1,"standard",""),"|Float",""),ChapterTable!$1:$1,0),0)*ChapterTable!$P$14
    ),
  OFFSET(F567,-$B567+IF($L567,1,0),0)*
    (VLOOKUP(SUBSTITUTE(SUBSTITUTE(F$1,"standard",""),"|Float","")&amp;IF(OR($L567=TRUE,$A567=0,MOD($A567,ChapterTable!$R$20)&lt;&gt;0),"","보스")&amp;"인게임누적곱배수",ChapterTable!$R:$S,2,0)^D567
    +VLOOKUP(SUBSTITUTE(SUBSTITUTE(F$1,"standard",""),"|Float","")&amp;IF(OR($L567=TRUE,$A567=0,MOD($A567,ChapterTable!$R$20)&lt;&gt;0),"","보스")&amp;"인게임누적합배수",ChapterTable!$R:$S,2,0)*D567)
  )
  )
  )
)</f>
        <v>4649.2437744140625</v>
      </c>
      <c r="G567" t="s">
        <v>715</v>
      </c>
      <c r="J567" t="str">
        <f>IF(ISBLANK(I567),"",
IFERROR(VLOOKUP(I567,[1]StringTable!$1:$1048576,MATCH("kor|String",[1]StringTable!$1:$1,0),0),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65"/>
        <v>0.5</v>
      </c>
      <c r="AJ567">
        <f t="shared" si="63"/>
        <v>0.54666666600000002</v>
      </c>
      <c r="AK567">
        <f t="shared" si="64"/>
        <v>1</v>
      </c>
      <c r="AL567">
        <v>0</v>
      </c>
    </row>
    <row r="568" spans="1:38" x14ac:dyDescent="0.3">
      <c r="A568">
        <v>12</v>
      </c>
      <c r="B568">
        <v>18</v>
      </c>
      <c r="C568">
        <f>IF(OR($L568=TRUE,$A568=0,MOD($A568,ChapterTable!$R$20)&lt;&gt;0),
MAX(0,INT(($B568+ChapterTable!$P$26+VLOOKUP(SUBSTITUTE(C$1,"성장단계","")&amp;"단계오프셋",ChapterTable!$R:$S,2,0))/ChapterTable!$P$23)),
MAX(0,INT(($B568+ChapterTable!$R$26+VLOOKUP(SUBSTITUTE(C$1,"성장단계","")&amp;"보스단계오프셋",ChapterTable!$R:$S,2,0))/ChapterTable!$R$23)))</f>
        <v>2</v>
      </c>
      <c r="D568">
        <f>IF(OR($L568=TRUE,$A568=0,MOD($A568,ChapterTable!$R$20)&lt;&gt;0),
MAX(0,INT(($B568+ChapterTable!$P$26+VLOOKUP(SUBSTITUTE(D$1,"성장단계","")&amp;"단계오프셋",ChapterTable!$R:$S,2,0))/ChapterTable!$P$23)),
MAX(0,INT(($B568+ChapterTable!$R$26+VLOOKUP(SUBSTITUTE(D$1,"성장단계","")&amp;"보스단계오프셋",ChapterTable!$R:$S,2,0))/ChapterTable!$R$23)))</f>
        <v>1</v>
      </c>
      <c r="E568" s="1">
        <f ca="1">IF(AND($A568=0,$B568=1),
    VLOOKUP(1,ChapterTable!$1:$1048576,MATCH("최종"&amp;SUBSTITUTE(SUBSTITUTE(E$1,"standard",""),"|Float",""),ChapterTable!$1:$1,0),0)*ChapterTable!$P$17,
  IF(AND($A568=0,$B568=0),
    E569,
  IF($B568=0,
    VLOOKUP($A568,ChapterTable!$1:$1048576,MATCH("최종"&amp;SUBSTITUTE(SUBSTITUTE(E$1,"standard",""),"|Float",""),ChapterTable!$1:$1,0),0),
  IF($B568=1,
    IF($L568=FALSE,
      VLOOKUP($A568,ChapterTable!$1:$1048576,MATCH("최종"&amp;SUBSTITUTE(SUBSTITUTE(E$1,"standard",""),"|Float",""),ChapterTable!$1:$1,0),0),
      VLOOKUP($A568-ChapterTable!$P$11,ChapterTable!$1:$1048576,MATCH("최종"&amp;SUBSTITUTE(SUBSTITUTE(E$1,"standard",""),"|Float",""),ChapterTable!$1:$1,0),0)*ChapterTable!$P$14
    ),
  OFFSET(E568,-$B568+IF($L568,1,0),0)*IF($B568&gt;OFFSET($B568,1,0),ChapterTable!$R$17,1)*
    (VLOOKUP(SUBSTITUTE(SUBSTITUTE(E$1,"standard",""),"|Float","")&amp;IF(OR($L568=TRUE,$A568=0,MOD($A568,ChapterTable!$R$20)&lt;&gt;0),"","보스")&amp;"인게임누적곱배수",ChapterTable!$R:$S,2,0)^C568
    +VLOOKUP(SUBSTITUTE(SUBSTITUTE(E$1,"standard",""),"|Float","")&amp;IF(OR($L568=TRUE,$A568=0,MOD($A568,ChapterTable!$R$20)&lt;&gt;0),"","보스")&amp;"인게임누적합배수",ChapterTable!$R:$S,2,0)*C568)
  )
  )
  )
)</f>
        <v>14531.589843749998</v>
      </c>
      <c r="F568" s="1">
        <f ca="1">IF(AND($A568=0,$B568=1),
    VLOOKUP(1,ChapterTable!$1:$1048576,MATCH("최종"&amp;SUBSTITUTE(SUBSTITUTE(F$1,"standard",""),"|Float",""),ChapterTable!$1:$1,0),0)*ChapterTable!$P$17,
  IF(AND($A568=0,$B568=0),
    F569,
  IF($B568=0,
    VLOOKUP($A568,ChapterTable!$1:$1048576,MATCH("최종"&amp;SUBSTITUTE(SUBSTITUTE(F$1,"standard",""),"|Float",""),ChapterTable!$1:$1,0),0),
  IF($B568=1,
    IF($L568=FALSE,
      VLOOKUP($A568,ChapterTable!$1:$1048576,MATCH("최종"&amp;SUBSTITUTE(SUBSTITUTE(F$1,"standard",""),"|Float",""),ChapterTable!$1:$1,0),0),
      VLOOKUP($A568-ChapterTable!$P$11,ChapterTable!$1:$1048576,MATCH("최종"&amp;SUBSTITUTE(SUBSTITUTE(F$1,"standard",""),"|Float",""),ChapterTable!$1:$1,0),0)*ChapterTable!$P$14
    ),
  OFFSET(F568,-$B568+IF($L568,1,0),0)*
    (VLOOKUP(SUBSTITUTE(SUBSTITUTE(F$1,"standard",""),"|Float","")&amp;IF(OR($L568=TRUE,$A568=0,MOD($A568,ChapterTable!$R$20)&lt;&gt;0),"","보스")&amp;"인게임누적곱배수",ChapterTable!$R:$S,2,0)^D568
    +VLOOKUP(SUBSTITUTE(SUBSTITUTE(F$1,"standard",""),"|Float","")&amp;IF(OR($L568=TRUE,$A568=0,MOD($A568,ChapterTable!$R$20)&lt;&gt;0),"","보스")&amp;"인게임누적합배수",ChapterTable!$R:$S,2,0)*D568)
  )
  )
  )
)</f>
        <v>4649.2437744140625</v>
      </c>
      <c r="G568" t="s">
        <v>715</v>
      </c>
      <c r="J568" t="str">
        <f>IF(ISBLANK(I568),"",
IFERROR(VLOOKUP(I568,[1]StringTable!$1:$1048576,MATCH("kor|String",[1]StringTable!$1:$1,0),0),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65"/>
        <v>0.5</v>
      </c>
      <c r="AJ568">
        <f t="shared" si="63"/>
        <v>0.54666666600000002</v>
      </c>
      <c r="AK568">
        <f t="shared" si="64"/>
        <v>1</v>
      </c>
      <c r="AL568">
        <v>0</v>
      </c>
    </row>
    <row r="569" spans="1:38" x14ac:dyDescent="0.3">
      <c r="A569">
        <v>12</v>
      </c>
      <c r="B569">
        <v>19</v>
      </c>
      <c r="C569">
        <f>IF(OR($L569=TRUE,$A569=0,MOD($A569,ChapterTable!$R$20)&lt;&gt;0),
MAX(0,INT(($B569+ChapterTable!$P$26+VLOOKUP(SUBSTITUTE(C$1,"성장단계","")&amp;"단계오프셋",ChapterTable!$R:$S,2,0))/ChapterTable!$P$23)),
MAX(0,INT(($B569+ChapterTable!$R$26+VLOOKUP(SUBSTITUTE(C$1,"성장단계","")&amp;"보스단계오프셋",ChapterTable!$R:$S,2,0))/ChapterTable!$R$23)))</f>
        <v>2</v>
      </c>
      <c r="D569">
        <f>IF(OR($L569=TRUE,$A569=0,MOD($A569,ChapterTable!$R$20)&lt;&gt;0),
MAX(0,INT(($B569+ChapterTable!$P$26+VLOOKUP(SUBSTITUTE(D$1,"성장단계","")&amp;"단계오프셋",ChapterTable!$R:$S,2,0))/ChapterTable!$P$23)),
MAX(0,INT(($B569+ChapterTable!$R$26+VLOOKUP(SUBSTITUTE(D$1,"성장단계","")&amp;"보스단계오프셋",ChapterTable!$R:$S,2,0))/ChapterTable!$R$23)))</f>
        <v>1</v>
      </c>
      <c r="E569" s="1">
        <f ca="1">IF(AND($A569=0,$B569=1),
    VLOOKUP(1,ChapterTable!$1:$1048576,MATCH("최종"&amp;SUBSTITUTE(SUBSTITUTE(E$1,"standard",""),"|Float",""),ChapterTable!$1:$1,0),0)*ChapterTable!$P$17,
  IF(AND($A569=0,$B569=0),
    E570,
  IF($B569=0,
    VLOOKUP($A569,ChapterTable!$1:$1048576,MATCH("최종"&amp;SUBSTITUTE(SUBSTITUTE(E$1,"standard",""),"|Float",""),ChapterTable!$1:$1,0),0),
  IF($B569=1,
    IF($L569=FALSE,
      VLOOKUP($A569,ChapterTable!$1:$1048576,MATCH("최종"&amp;SUBSTITUTE(SUBSTITUTE(E$1,"standard",""),"|Float",""),ChapterTable!$1:$1,0),0),
      VLOOKUP($A569-ChapterTable!$P$11,ChapterTable!$1:$1048576,MATCH("최종"&amp;SUBSTITUTE(SUBSTITUTE(E$1,"standard",""),"|Float",""),ChapterTable!$1:$1,0),0)*ChapterTable!$P$14
    ),
  OFFSET(E569,-$B569+IF($L569,1,0),0)*IF($B569&gt;OFFSET($B569,1,0),ChapterTable!$R$17,1)*
    (VLOOKUP(SUBSTITUTE(SUBSTITUTE(E$1,"standard",""),"|Float","")&amp;IF(OR($L569=TRUE,$A569=0,MOD($A569,ChapterTable!$R$20)&lt;&gt;0),"","보스")&amp;"인게임누적곱배수",ChapterTable!$R:$S,2,0)^C569
    +VLOOKUP(SUBSTITUTE(SUBSTITUTE(E$1,"standard",""),"|Float","")&amp;IF(OR($L569=TRUE,$A569=0,MOD($A569,ChapterTable!$R$20)&lt;&gt;0),"","보스")&amp;"인게임누적합배수",ChapterTable!$R:$S,2,0)*C569)
  )
  )
  )
)</f>
        <v>14531.589843749998</v>
      </c>
      <c r="F569" s="1">
        <f ca="1">IF(AND($A569=0,$B569=1),
    VLOOKUP(1,ChapterTable!$1:$1048576,MATCH("최종"&amp;SUBSTITUTE(SUBSTITUTE(F$1,"standard",""),"|Float",""),ChapterTable!$1:$1,0),0)*ChapterTable!$P$17,
  IF(AND($A569=0,$B569=0),
    F570,
  IF($B569=0,
    VLOOKUP($A569,ChapterTable!$1:$1048576,MATCH("최종"&amp;SUBSTITUTE(SUBSTITUTE(F$1,"standard",""),"|Float",""),ChapterTable!$1:$1,0),0),
  IF($B569=1,
    IF($L569=FALSE,
      VLOOKUP($A569,ChapterTable!$1:$1048576,MATCH("최종"&amp;SUBSTITUTE(SUBSTITUTE(F$1,"standard",""),"|Float",""),ChapterTable!$1:$1,0),0),
      VLOOKUP($A569-ChapterTable!$P$11,ChapterTable!$1:$1048576,MATCH("최종"&amp;SUBSTITUTE(SUBSTITUTE(F$1,"standard",""),"|Float",""),ChapterTable!$1:$1,0),0)*ChapterTable!$P$14
    ),
  OFFSET(F569,-$B569+IF($L569,1,0),0)*
    (VLOOKUP(SUBSTITUTE(SUBSTITUTE(F$1,"standard",""),"|Float","")&amp;IF(OR($L569=TRUE,$A569=0,MOD($A569,ChapterTable!$R$20)&lt;&gt;0),"","보스")&amp;"인게임누적곱배수",ChapterTable!$R:$S,2,0)^D569
    +VLOOKUP(SUBSTITUTE(SUBSTITUTE(F$1,"standard",""),"|Float","")&amp;IF(OR($L569=TRUE,$A569=0,MOD($A569,ChapterTable!$R$20)&lt;&gt;0),"","보스")&amp;"인게임누적합배수",ChapterTable!$R:$S,2,0)*D569)
  )
  )
  )
)</f>
        <v>4649.2437744140625</v>
      </c>
      <c r="G569" t="s">
        <v>715</v>
      </c>
      <c r="J569" t="str">
        <f>IF(ISBLANK(I569),"",
IFERROR(VLOOKUP(I569,[1]StringTable!$1:$1048576,MATCH("kor|String",[1]StringTable!$1:$1,0),0),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65"/>
        <v>0.5</v>
      </c>
      <c r="AJ569">
        <f t="shared" si="63"/>
        <v>0.54666666600000002</v>
      </c>
      <c r="AK569">
        <f t="shared" si="64"/>
        <v>1</v>
      </c>
      <c r="AL569">
        <v>0</v>
      </c>
    </row>
    <row r="570" spans="1:38" x14ac:dyDescent="0.3">
      <c r="A570">
        <v>12</v>
      </c>
      <c r="B570">
        <v>20</v>
      </c>
      <c r="C570">
        <f>IF(OR($L570=TRUE,$A570=0,MOD($A570,ChapterTable!$R$20)&lt;&gt;0),
MAX(0,INT(($B570+ChapterTable!$P$26+VLOOKUP(SUBSTITUTE(C$1,"성장단계","")&amp;"단계오프셋",ChapterTable!$R:$S,2,0))/ChapterTable!$P$23)),
MAX(0,INT(($B570+ChapterTable!$R$26+VLOOKUP(SUBSTITUTE(C$1,"성장단계","")&amp;"보스단계오프셋",ChapterTable!$R:$S,2,0))/ChapterTable!$R$23)))</f>
        <v>2</v>
      </c>
      <c r="D570">
        <f>IF(OR($L570=TRUE,$A570=0,MOD($A570,ChapterTable!$R$20)&lt;&gt;0),
MAX(0,INT(($B570+ChapterTable!$P$26+VLOOKUP(SUBSTITUTE(D$1,"성장단계","")&amp;"단계오프셋",ChapterTable!$R:$S,2,0))/ChapterTable!$P$23)),
MAX(0,INT(($B570+ChapterTable!$R$26+VLOOKUP(SUBSTITUTE(D$1,"성장단계","")&amp;"보스단계오프셋",ChapterTable!$R:$S,2,0))/ChapterTable!$R$23)))</f>
        <v>1</v>
      </c>
      <c r="E570" s="1">
        <f ca="1">IF(AND($A570=0,$B570=1),
    VLOOKUP(1,ChapterTable!$1:$1048576,MATCH("최종"&amp;SUBSTITUTE(SUBSTITUTE(E$1,"standard",""),"|Float",""),ChapterTable!$1:$1,0),0)*ChapterTable!$P$17,
  IF(AND($A570=0,$B570=0),
    E571,
  IF($B570=0,
    VLOOKUP($A570,ChapterTable!$1:$1048576,MATCH("최종"&amp;SUBSTITUTE(SUBSTITUTE(E$1,"standard",""),"|Float",""),ChapterTable!$1:$1,0),0),
  IF($B570=1,
    IF($L570=FALSE,
      VLOOKUP($A570,ChapterTable!$1:$1048576,MATCH("최종"&amp;SUBSTITUTE(SUBSTITUTE(E$1,"standard",""),"|Float",""),ChapterTable!$1:$1,0),0),
      VLOOKUP($A570-ChapterTable!$P$11,ChapterTable!$1:$1048576,MATCH("최종"&amp;SUBSTITUTE(SUBSTITUTE(E$1,"standard",""),"|Float",""),ChapterTable!$1:$1,0),0)*ChapterTable!$P$14
    ),
  OFFSET(E570,-$B570+IF($L570,1,0),0)*IF($B570&gt;OFFSET($B570,1,0),ChapterTable!$R$17,1)*
    (VLOOKUP(SUBSTITUTE(SUBSTITUTE(E$1,"standard",""),"|Float","")&amp;IF(OR($L570=TRUE,$A570=0,MOD($A570,ChapterTable!$R$20)&lt;&gt;0),"","보스")&amp;"인게임누적곱배수",ChapterTable!$R:$S,2,0)^C570
    +VLOOKUP(SUBSTITUTE(SUBSTITUTE(E$1,"standard",""),"|Float","")&amp;IF(OR($L570=TRUE,$A570=0,MOD($A570,ChapterTable!$R$20)&lt;&gt;0),"","보스")&amp;"인게임누적합배수",ChapterTable!$R:$S,2,0)*C570)
  )
  )
  )
)</f>
        <v>14531.589843749998</v>
      </c>
      <c r="F570" s="1">
        <f ca="1">IF(AND($A570=0,$B570=1),
    VLOOKUP(1,ChapterTable!$1:$1048576,MATCH("최종"&amp;SUBSTITUTE(SUBSTITUTE(F$1,"standard",""),"|Float",""),ChapterTable!$1:$1,0),0)*ChapterTable!$P$17,
  IF(AND($A570=0,$B570=0),
    F571,
  IF($B570=0,
    VLOOKUP($A570,ChapterTable!$1:$1048576,MATCH("최종"&amp;SUBSTITUTE(SUBSTITUTE(F$1,"standard",""),"|Float",""),ChapterTable!$1:$1,0),0),
  IF($B570=1,
    IF($L570=FALSE,
      VLOOKUP($A570,ChapterTable!$1:$1048576,MATCH("최종"&amp;SUBSTITUTE(SUBSTITUTE(F$1,"standard",""),"|Float",""),ChapterTable!$1:$1,0),0),
      VLOOKUP($A570-ChapterTable!$P$11,ChapterTable!$1:$1048576,MATCH("최종"&amp;SUBSTITUTE(SUBSTITUTE(F$1,"standard",""),"|Float",""),ChapterTable!$1:$1,0),0)*ChapterTable!$P$14
    ),
  OFFSET(F570,-$B570+IF($L570,1,0),0)*
    (VLOOKUP(SUBSTITUTE(SUBSTITUTE(F$1,"standard",""),"|Float","")&amp;IF(OR($L570=TRUE,$A570=0,MOD($A570,ChapterTable!$R$20)&lt;&gt;0),"","보스")&amp;"인게임누적곱배수",ChapterTable!$R:$S,2,0)^D570
    +VLOOKUP(SUBSTITUTE(SUBSTITUTE(F$1,"standard",""),"|Float","")&amp;IF(OR($L570=TRUE,$A570=0,MOD($A570,ChapterTable!$R$20)&lt;&gt;0),"","보스")&amp;"인게임누적합배수",ChapterTable!$R:$S,2,0)*D570)
  )
  )
  )
)</f>
        <v>4649.2437744140625</v>
      </c>
      <c r="G570" t="s">
        <v>715</v>
      </c>
      <c r="J570" t="str">
        <f>IF(ISBLANK(I570),"",
IFERROR(VLOOKUP(I570,[1]StringTable!$1:$1048576,MATCH("kor|String",[1]StringTable!$1:$1,0),0),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65"/>
        <v>0.5</v>
      </c>
      <c r="AJ570">
        <f t="shared" si="63"/>
        <v>1</v>
      </c>
      <c r="AK570">
        <f t="shared" si="64"/>
        <v>2</v>
      </c>
      <c r="AL570">
        <v>0</v>
      </c>
    </row>
    <row r="571" spans="1:38" x14ac:dyDescent="0.3">
      <c r="A571">
        <v>12</v>
      </c>
      <c r="B571">
        <v>21</v>
      </c>
      <c r="C571">
        <f>IF(OR($L571=TRUE,$A571=0,MOD($A571,ChapterTable!$R$20)&lt;&gt;0),
MAX(0,INT(($B571+ChapterTable!$P$26+VLOOKUP(SUBSTITUTE(C$1,"성장단계","")&amp;"단계오프셋",ChapterTable!$R:$S,2,0))/ChapterTable!$P$23)),
MAX(0,INT(($B571+ChapterTable!$R$26+VLOOKUP(SUBSTITUTE(C$1,"성장단계","")&amp;"보스단계오프셋",ChapterTable!$R:$S,2,0))/ChapterTable!$R$23)))</f>
        <v>2</v>
      </c>
      <c r="D571">
        <f>IF(OR($L571=TRUE,$A571=0,MOD($A571,ChapterTable!$R$20)&lt;&gt;0),
MAX(0,INT(($B571+ChapterTable!$P$26+VLOOKUP(SUBSTITUTE(D$1,"성장단계","")&amp;"단계오프셋",ChapterTable!$R:$S,2,0))/ChapterTable!$P$23)),
MAX(0,INT(($B571+ChapterTable!$R$26+VLOOKUP(SUBSTITUTE(D$1,"성장단계","")&amp;"보스단계오프셋",ChapterTable!$R:$S,2,0))/ChapterTable!$R$23)))</f>
        <v>2</v>
      </c>
      <c r="E571" s="1">
        <f ca="1">IF(AND($A571=0,$B571=1),
    VLOOKUP(1,ChapterTable!$1:$1048576,MATCH("최종"&amp;SUBSTITUTE(SUBSTITUTE(E$1,"standard",""),"|Float",""),ChapterTable!$1:$1,0),0)*ChapterTable!$P$17,
  IF(AND($A571=0,$B571=0),
    E572,
  IF($B571=0,
    VLOOKUP($A571,ChapterTable!$1:$1048576,MATCH("최종"&amp;SUBSTITUTE(SUBSTITUTE(E$1,"standard",""),"|Float",""),ChapterTable!$1:$1,0),0),
  IF($B571=1,
    IF($L571=FALSE,
      VLOOKUP($A571,ChapterTable!$1:$1048576,MATCH("최종"&amp;SUBSTITUTE(SUBSTITUTE(E$1,"standard",""),"|Float",""),ChapterTable!$1:$1,0),0),
      VLOOKUP($A571-ChapterTable!$P$11,ChapterTable!$1:$1048576,MATCH("최종"&amp;SUBSTITUTE(SUBSTITUTE(E$1,"standard",""),"|Float",""),ChapterTable!$1:$1,0),0)*ChapterTable!$P$14
    ),
  OFFSET(E571,-$B571+IF($L571,1,0),0)*IF($B571&gt;OFFSET($B571,1,0),ChapterTable!$R$17,1)*
    (VLOOKUP(SUBSTITUTE(SUBSTITUTE(E$1,"standard",""),"|Float","")&amp;IF(OR($L571=TRUE,$A571=0,MOD($A571,ChapterTable!$R$20)&lt;&gt;0),"","보스")&amp;"인게임누적곱배수",ChapterTable!$R:$S,2,0)^C571
    +VLOOKUP(SUBSTITUTE(SUBSTITUTE(E$1,"standard",""),"|Float","")&amp;IF(OR($L571=TRUE,$A571=0,MOD($A571,ChapterTable!$R$20)&lt;&gt;0),"","보스")&amp;"인게임누적합배수",ChapterTable!$R:$S,2,0)*C571)
  )
  )
  )
)</f>
        <v>14531.589843749998</v>
      </c>
      <c r="F571" s="1">
        <f ca="1">IF(AND($A571=0,$B571=1),
    VLOOKUP(1,ChapterTable!$1:$1048576,MATCH("최종"&amp;SUBSTITUTE(SUBSTITUTE(F$1,"standard",""),"|Float",""),ChapterTable!$1:$1,0),0)*ChapterTable!$P$17,
  IF(AND($A571=0,$B571=0),
    F572,
  IF($B571=0,
    VLOOKUP($A571,ChapterTable!$1:$1048576,MATCH("최종"&amp;SUBSTITUTE(SUBSTITUTE(F$1,"standard",""),"|Float",""),ChapterTable!$1:$1,0),0),
  IF($B571=1,
    IF($L571=FALSE,
      VLOOKUP($A571,ChapterTable!$1:$1048576,MATCH("최종"&amp;SUBSTITUTE(SUBSTITUTE(F$1,"standard",""),"|Float",""),ChapterTable!$1:$1,0),0),
      VLOOKUP($A571-ChapterTable!$P$11,ChapterTable!$1:$1048576,MATCH("최종"&amp;SUBSTITUTE(SUBSTITUTE(F$1,"standard",""),"|Float",""),ChapterTable!$1:$1,0),0)*ChapterTable!$P$14
    ),
  OFFSET(F571,-$B571+IF($L571,1,0),0)*
    (VLOOKUP(SUBSTITUTE(SUBSTITUTE(F$1,"standard",""),"|Float","")&amp;IF(OR($L571=TRUE,$A571=0,MOD($A571,ChapterTable!$R$20)&lt;&gt;0),"","보스")&amp;"인게임누적곱배수",ChapterTable!$R:$S,2,0)^D571
    +VLOOKUP(SUBSTITUTE(SUBSTITUTE(F$1,"standard",""),"|Float","")&amp;IF(OR($L571=TRUE,$A571=0,MOD($A571,ChapterTable!$R$20)&lt;&gt;0),"","보스")&amp;"인게임누적합배수",ChapterTable!$R:$S,2,0)*D571)
  )
  )
  )
)</f>
        <v>4973.609619140625</v>
      </c>
      <c r="G571" t="s">
        <v>715</v>
      </c>
      <c r="J571" t="str">
        <f>IF(ISBLANK(I571),"",
IFERROR(VLOOKUP(I571,[1]StringTable!$1:$1048576,MATCH("kor|String",[1]StringTable!$1:$1,0),0),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65"/>
        <v>0.33333333333333331</v>
      </c>
      <c r="AJ571">
        <f t="shared" si="63"/>
        <v>0.395555555</v>
      </c>
      <c r="AK571">
        <f t="shared" si="64"/>
        <v>1</v>
      </c>
      <c r="AL571">
        <v>0</v>
      </c>
    </row>
    <row r="572" spans="1:38" x14ac:dyDescent="0.3">
      <c r="A572">
        <v>12</v>
      </c>
      <c r="B572">
        <v>22</v>
      </c>
      <c r="C572">
        <f>IF(OR($L572=TRUE,$A572=0,MOD($A572,ChapterTable!$R$20)&lt;&gt;0),
MAX(0,INT(($B572+ChapterTable!$P$26+VLOOKUP(SUBSTITUTE(C$1,"성장단계","")&amp;"단계오프셋",ChapterTable!$R:$S,2,0))/ChapterTable!$P$23)),
MAX(0,INT(($B572+ChapterTable!$R$26+VLOOKUP(SUBSTITUTE(C$1,"성장단계","")&amp;"보스단계오프셋",ChapterTable!$R:$S,2,0))/ChapterTable!$R$23)))</f>
        <v>2</v>
      </c>
      <c r="D572">
        <f>IF(OR($L572=TRUE,$A572=0,MOD($A572,ChapterTable!$R$20)&lt;&gt;0),
MAX(0,INT(($B572+ChapterTable!$P$26+VLOOKUP(SUBSTITUTE(D$1,"성장단계","")&amp;"단계오프셋",ChapterTable!$R:$S,2,0))/ChapterTable!$P$23)),
MAX(0,INT(($B572+ChapterTable!$R$26+VLOOKUP(SUBSTITUTE(D$1,"성장단계","")&amp;"보스단계오프셋",ChapterTable!$R:$S,2,0))/ChapterTable!$R$23)))</f>
        <v>2</v>
      </c>
      <c r="E572" s="1">
        <f ca="1">IF(AND($A572=0,$B572=1),
    VLOOKUP(1,ChapterTable!$1:$1048576,MATCH("최종"&amp;SUBSTITUTE(SUBSTITUTE(E$1,"standard",""),"|Float",""),ChapterTable!$1:$1,0),0)*ChapterTable!$P$17,
  IF(AND($A572=0,$B572=0),
    E573,
  IF($B572=0,
    VLOOKUP($A572,ChapterTable!$1:$1048576,MATCH("최종"&amp;SUBSTITUTE(SUBSTITUTE(E$1,"standard",""),"|Float",""),ChapterTable!$1:$1,0),0),
  IF($B572=1,
    IF($L572=FALSE,
      VLOOKUP($A572,ChapterTable!$1:$1048576,MATCH("최종"&amp;SUBSTITUTE(SUBSTITUTE(E$1,"standard",""),"|Float",""),ChapterTable!$1:$1,0),0),
      VLOOKUP($A572-ChapterTable!$P$11,ChapterTable!$1:$1048576,MATCH("최종"&amp;SUBSTITUTE(SUBSTITUTE(E$1,"standard",""),"|Float",""),ChapterTable!$1:$1,0),0)*ChapterTable!$P$14
    ),
  OFFSET(E572,-$B572+IF($L572,1,0),0)*IF($B572&gt;OFFSET($B572,1,0),ChapterTable!$R$17,1)*
    (VLOOKUP(SUBSTITUTE(SUBSTITUTE(E$1,"standard",""),"|Float","")&amp;IF(OR($L572=TRUE,$A572=0,MOD($A572,ChapterTable!$R$20)&lt;&gt;0),"","보스")&amp;"인게임누적곱배수",ChapterTable!$R:$S,2,0)^C572
    +VLOOKUP(SUBSTITUTE(SUBSTITUTE(E$1,"standard",""),"|Float","")&amp;IF(OR($L572=TRUE,$A572=0,MOD($A572,ChapterTable!$R$20)&lt;&gt;0),"","보스")&amp;"인게임누적합배수",ChapterTable!$R:$S,2,0)*C572)
  )
  )
  )
)</f>
        <v>14531.589843749998</v>
      </c>
      <c r="F572" s="1">
        <f ca="1">IF(AND($A572=0,$B572=1),
    VLOOKUP(1,ChapterTable!$1:$1048576,MATCH("최종"&amp;SUBSTITUTE(SUBSTITUTE(F$1,"standard",""),"|Float",""),ChapterTable!$1:$1,0),0)*ChapterTable!$P$17,
  IF(AND($A572=0,$B572=0),
    F573,
  IF($B572=0,
    VLOOKUP($A572,ChapterTable!$1:$1048576,MATCH("최종"&amp;SUBSTITUTE(SUBSTITUTE(F$1,"standard",""),"|Float",""),ChapterTable!$1:$1,0),0),
  IF($B572=1,
    IF($L572=FALSE,
      VLOOKUP($A572,ChapterTable!$1:$1048576,MATCH("최종"&amp;SUBSTITUTE(SUBSTITUTE(F$1,"standard",""),"|Float",""),ChapterTable!$1:$1,0),0),
      VLOOKUP($A572-ChapterTable!$P$11,ChapterTable!$1:$1048576,MATCH("최종"&amp;SUBSTITUTE(SUBSTITUTE(F$1,"standard",""),"|Float",""),ChapterTable!$1:$1,0),0)*ChapterTable!$P$14
    ),
  OFFSET(F572,-$B572+IF($L572,1,0),0)*
    (VLOOKUP(SUBSTITUTE(SUBSTITUTE(F$1,"standard",""),"|Float","")&amp;IF(OR($L572=TRUE,$A572=0,MOD($A572,ChapterTable!$R$20)&lt;&gt;0),"","보스")&amp;"인게임누적곱배수",ChapterTable!$R:$S,2,0)^D572
    +VLOOKUP(SUBSTITUTE(SUBSTITUTE(F$1,"standard",""),"|Float","")&amp;IF(OR($L572=TRUE,$A572=0,MOD($A572,ChapterTable!$R$20)&lt;&gt;0),"","보스")&amp;"인게임누적합배수",ChapterTable!$R:$S,2,0)*D572)
  )
  )
  )
)</f>
        <v>4973.609619140625</v>
      </c>
      <c r="G572" t="s">
        <v>715</v>
      </c>
      <c r="J572" t="str">
        <f>IF(ISBLANK(I572),"",
IFERROR(VLOOKUP(I572,[1]StringTable!$1:$1048576,MATCH("kor|String",[1]StringTable!$1:$1,0),0),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65"/>
        <v>0.33333333333333331</v>
      </c>
      <c r="AJ572">
        <f t="shared" si="63"/>
        <v>0.395555555</v>
      </c>
      <c r="AK572">
        <f t="shared" si="64"/>
        <v>1</v>
      </c>
      <c r="AL572">
        <v>0</v>
      </c>
    </row>
    <row r="573" spans="1:38" x14ac:dyDescent="0.3">
      <c r="A573">
        <v>12</v>
      </c>
      <c r="B573">
        <v>23</v>
      </c>
      <c r="C573">
        <f>IF(OR($L573=TRUE,$A573=0,MOD($A573,ChapterTable!$R$20)&lt;&gt;0),
MAX(0,INT(($B573+ChapterTable!$P$26+VLOOKUP(SUBSTITUTE(C$1,"성장단계","")&amp;"단계오프셋",ChapterTable!$R:$S,2,0))/ChapterTable!$P$23)),
MAX(0,INT(($B573+ChapterTable!$R$26+VLOOKUP(SUBSTITUTE(C$1,"성장단계","")&amp;"보스단계오프셋",ChapterTable!$R:$S,2,0))/ChapterTable!$R$23)))</f>
        <v>2</v>
      </c>
      <c r="D573">
        <f>IF(OR($L573=TRUE,$A573=0,MOD($A573,ChapterTable!$R$20)&lt;&gt;0),
MAX(0,INT(($B573+ChapterTable!$P$26+VLOOKUP(SUBSTITUTE(D$1,"성장단계","")&amp;"단계오프셋",ChapterTable!$R:$S,2,0))/ChapterTable!$P$23)),
MAX(0,INT(($B573+ChapterTable!$R$26+VLOOKUP(SUBSTITUTE(D$1,"성장단계","")&amp;"보스단계오프셋",ChapterTable!$R:$S,2,0))/ChapterTable!$R$23)))</f>
        <v>2</v>
      </c>
      <c r="E573" s="1">
        <f ca="1">IF(AND($A573=0,$B573=1),
    VLOOKUP(1,ChapterTable!$1:$1048576,MATCH("최종"&amp;SUBSTITUTE(SUBSTITUTE(E$1,"standard",""),"|Float",""),ChapterTable!$1:$1,0),0)*ChapterTable!$P$17,
  IF(AND($A573=0,$B573=0),
    E574,
  IF($B573=0,
    VLOOKUP($A573,ChapterTable!$1:$1048576,MATCH("최종"&amp;SUBSTITUTE(SUBSTITUTE(E$1,"standard",""),"|Float",""),ChapterTable!$1:$1,0),0),
  IF($B573=1,
    IF($L573=FALSE,
      VLOOKUP($A573,ChapterTable!$1:$1048576,MATCH("최종"&amp;SUBSTITUTE(SUBSTITUTE(E$1,"standard",""),"|Float",""),ChapterTable!$1:$1,0),0),
      VLOOKUP($A573-ChapterTable!$P$11,ChapterTable!$1:$1048576,MATCH("최종"&amp;SUBSTITUTE(SUBSTITUTE(E$1,"standard",""),"|Float",""),ChapterTable!$1:$1,0),0)*ChapterTable!$P$14
    ),
  OFFSET(E573,-$B573+IF($L573,1,0),0)*IF($B573&gt;OFFSET($B573,1,0),ChapterTable!$R$17,1)*
    (VLOOKUP(SUBSTITUTE(SUBSTITUTE(E$1,"standard",""),"|Float","")&amp;IF(OR($L573=TRUE,$A573=0,MOD($A573,ChapterTable!$R$20)&lt;&gt;0),"","보스")&amp;"인게임누적곱배수",ChapterTable!$R:$S,2,0)^C573
    +VLOOKUP(SUBSTITUTE(SUBSTITUTE(E$1,"standard",""),"|Float","")&amp;IF(OR($L573=TRUE,$A573=0,MOD($A573,ChapterTable!$R$20)&lt;&gt;0),"","보스")&amp;"인게임누적합배수",ChapterTable!$R:$S,2,0)*C573)
  )
  )
  )
)</f>
        <v>14531.589843749998</v>
      </c>
      <c r="F573" s="1">
        <f ca="1">IF(AND($A573=0,$B573=1),
    VLOOKUP(1,ChapterTable!$1:$1048576,MATCH("최종"&amp;SUBSTITUTE(SUBSTITUTE(F$1,"standard",""),"|Float",""),ChapterTable!$1:$1,0),0)*ChapterTable!$P$17,
  IF(AND($A573=0,$B573=0),
    F574,
  IF($B573=0,
    VLOOKUP($A573,ChapterTable!$1:$1048576,MATCH("최종"&amp;SUBSTITUTE(SUBSTITUTE(F$1,"standard",""),"|Float",""),ChapterTable!$1:$1,0),0),
  IF($B573=1,
    IF($L573=FALSE,
      VLOOKUP($A573,ChapterTable!$1:$1048576,MATCH("최종"&amp;SUBSTITUTE(SUBSTITUTE(F$1,"standard",""),"|Float",""),ChapterTable!$1:$1,0),0),
      VLOOKUP($A573-ChapterTable!$P$11,ChapterTable!$1:$1048576,MATCH("최종"&amp;SUBSTITUTE(SUBSTITUTE(F$1,"standard",""),"|Float",""),ChapterTable!$1:$1,0),0)*ChapterTable!$P$14
    ),
  OFFSET(F573,-$B573+IF($L573,1,0),0)*
    (VLOOKUP(SUBSTITUTE(SUBSTITUTE(F$1,"standard",""),"|Float","")&amp;IF(OR($L573=TRUE,$A573=0,MOD($A573,ChapterTable!$R$20)&lt;&gt;0),"","보스")&amp;"인게임누적곱배수",ChapterTable!$R:$S,2,0)^D573
    +VLOOKUP(SUBSTITUTE(SUBSTITUTE(F$1,"standard",""),"|Float","")&amp;IF(OR($L573=TRUE,$A573=0,MOD($A573,ChapterTable!$R$20)&lt;&gt;0),"","보스")&amp;"인게임누적합배수",ChapterTable!$R:$S,2,0)*D573)
  )
  )
  )
)</f>
        <v>4973.609619140625</v>
      </c>
      <c r="G573" t="s">
        <v>715</v>
      </c>
      <c r="J573" t="str">
        <f>IF(ISBLANK(I573),"",
IFERROR(VLOOKUP(I573,[1]StringTable!$1:$1048576,MATCH("kor|String",[1]StringTable!$1:$1,0),0),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65"/>
        <v>0.33333333333333331</v>
      </c>
      <c r="AJ573">
        <f t="shared" si="63"/>
        <v>0.395555555</v>
      </c>
      <c r="AK573">
        <f t="shared" si="64"/>
        <v>1</v>
      </c>
      <c r="AL573">
        <v>0</v>
      </c>
    </row>
    <row r="574" spans="1:38" x14ac:dyDescent="0.3">
      <c r="A574">
        <v>12</v>
      </c>
      <c r="B574">
        <v>24</v>
      </c>
      <c r="C574">
        <f>IF(OR($L574=TRUE,$A574=0,MOD($A574,ChapterTable!$R$20)&lt;&gt;0),
MAX(0,INT(($B574+ChapterTable!$P$26+VLOOKUP(SUBSTITUTE(C$1,"성장단계","")&amp;"단계오프셋",ChapterTable!$R:$S,2,0))/ChapterTable!$P$23)),
MAX(0,INT(($B574+ChapterTable!$R$26+VLOOKUP(SUBSTITUTE(C$1,"성장단계","")&amp;"보스단계오프셋",ChapterTable!$R:$S,2,0))/ChapterTable!$R$23)))</f>
        <v>2</v>
      </c>
      <c r="D574">
        <f>IF(OR($L574=TRUE,$A574=0,MOD($A574,ChapterTable!$R$20)&lt;&gt;0),
MAX(0,INT(($B574+ChapterTable!$P$26+VLOOKUP(SUBSTITUTE(D$1,"성장단계","")&amp;"단계오프셋",ChapterTable!$R:$S,2,0))/ChapterTable!$P$23)),
MAX(0,INT(($B574+ChapterTable!$R$26+VLOOKUP(SUBSTITUTE(D$1,"성장단계","")&amp;"보스단계오프셋",ChapterTable!$R:$S,2,0))/ChapterTable!$R$23)))</f>
        <v>2</v>
      </c>
      <c r="E574" s="1">
        <f ca="1">IF(AND($A574=0,$B574=1),
    VLOOKUP(1,ChapterTable!$1:$1048576,MATCH("최종"&amp;SUBSTITUTE(SUBSTITUTE(E$1,"standard",""),"|Float",""),ChapterTable!$1:$1,0),0)*ChapterTable!$P$17,
  IF(AND($A574=0,$B574=0),
    E575,
  IF($B574=0,
    VLOOKUP($A574,ChapterTable!$1:$1048576,MATCH("최종"&amp;SUBSTITUTE(SUBSTITUTE(E$1,"standard",""),"|Float",""),ChapterTable!$1:$1,0),0),
  IF($B574=1,
    IF($L574=FALSE,
      VLOOKUP($A574,ChapterTable!$1:$1048576,MATCH("최종"&amp;SUBSTITUTE(SUBSTITUTE(E$1,"standard",""),"|Float",""),ChapterTable!$1:$1,0),0),
      VLOOKUP($A574-ChapterTable!$P$11,ChapterTable!$1:$1048576,MATCH("최종"&amp;SUBSTITUTE(SUBSTITUTE(E$1,"standard",""),"|Float",""),ChapterTable!$1:$1,0),0)*ChapterTable!$P$14
    ),
  OFFSET(E574,-$B574+IF($L574,1,0),0)*IF($B574&gt;OFFSET($B574,1,0),ChapterTable!$R$17,1)*
    (VLOOKUP(SUBSTITUTE(SUBSTITUTE(E$1,"standard",""),"|Float","")&amp;IF(OR($L574=TRUE,$A574=0,MOD($A574,ChapterTable!$R$20)&lt;&gt;0),"","보스")&amp;"인게임누적곱배수",ChapterTable!$R:$S,2,0)^C574
    +VLOOKUP(SUBSTITUTE(SUBSTITUTE(E$1,"standard",""),"|Float","")&amp;IF(OR($L574=TRUE,$A574=0,MOD($A574,ChapterTable!$R$20)&lt;&gt;0),"","보스")&amp;"인게임누적합배수",ChapterTable!$R:$S,2,0)*C574)
  )
  )
  )
)</f>
        <v>14531.589843749998</v>
      </c>
      <c r="F574" s="1">
        <f ca="1">IF(AND($A574=0,$B574=1),
    VLOOKUP(1,ChapterTable!$1:$1048576,MATCH("최종"&amp;SUBSTITUTE(SUBSTITUTE(F$1,"standard",""),"|Float",""),ChapterTable!$1:$1,0),0)*ChapterTable!$P$17,
  IF(AND($A574=0,$B574=0),
    F575,
  IF($B574=0,
    VLOOKUP($A574,ChapterTable!$1:$1048576,MATCH("최종"&amp;SUBSTITUTE(SUBSTITUTE(F$1,"standard",""),"|Float",""),ChapterTable!$1:$1,0),0),
  IF($B574=1,
    IF($L574=FALSE,
      VLOOKUP($A574,ChapterTable!$1:$1048576,MATCH("최종"&amp;SUBSTITUTE(SUBSTITUTE(F$1,"standard",""),"|Float",""),ChapterTable!$1:$1,0),0),
      VLOOKUP($A574-ChapterTable!$P$11,ChapterTable!$1:$1048576,MATCH("최종"&amp;SUBSTITUTE(SUBSTITUTE(F$1,"standard",""),"|Float",""),ChapterTable!$1:$1,0),0)*ChapterTable!$P$14
    ),
  OFFSET(F574,-$B574+IF($L574,1,0),0)*
    (VLOOKUP(SUBSTITUTE(SUBSTITUTE(F$1,"standard",""),"|Float","")&amp;IF(OR($L574=TRUE,$A574=0,MOD($A574,ChapterTable!$R$20)&lt;&gt;0),"","보스")&amp;"인게임누적곱배수",ChapterTable!$R:$S,2,0)^D574
    +VLOOKUP(SUBSTITUTE(SUBSTITUTE(F$1,"standard",""),"|Float","")&amp;IF(OR($L574=TRUE,$A574=0,MOD($A574,ChapterTable!$R$20)&lt;&gt;0),"","보스")&amp;"인게임누적합배수",ChapterTable!$R:$S,2,0)*D574)
  )
  )
  )
)</f>
        <v>4973.609619140625</v>
      </c>
      <c r="G574" t="s">
        <v>715</v>
      </c>
      <c r="J574" t="str">
        <f>IF(ISBLANK(I574),"",
IFERROR(VLOOKUP(I574,[1]StringTable!$1:$1048576,MATCH("kor|String",[1]StringTable!$1:$1,0),0),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65"/>
        <v>0.33333333333333331</v>
      </c>
      <c r="AJ574">
        <f t="shared" si="63"/>
        <v>0.395555555</v>
      </c>
      <c r="AK574">
        <f t="shared" si="64"/>
        <v>1</v>
      </c>
      <c r="AL574">
        <v>0</v>
      </c>
    </row>
    <row r="575" spans="1:38" x14ac:dyDescent="0.3">
      <c r="A575">
        <v>12</v>
      </c>
      <c r="B575">
        <v>25</v>
      </c>
      <c r="C575">
        <f>IF(OR($L575=TRUE,$A575=0,MOD($A575,ChapterTable!$R$20)&lt;&gt;0),
MAX(0,INT(($B575+ChapterTable!$P$26+VLOOKUP(SUBSTITUTE(C$1,"성장단계","")&amp;"단계오프셋",ChapterTable!$R:$S,2,0))/ChapterTable!$P$23)),
MAX(0,INT(($B575+ChapterTable!$R$26+VLOOKUP(SUBSTITUTE(C$1,"성장단계","")&amp;"보스단계오프셋",ChapterTable!$R:$S,2,0))/ChapterTable!$R$23)))</f>
        <v>2</v>
      </c>
      <c r="D575">
        <f>IF(OR($L575=TRUE,$A575=0,MOD($A575,ChapterTable!$R$20)&lt;&gt;0),
MAX(0,INT(($B575+ChapterTable!$P$26+VLOOKUP(SUBSTITUTE(D$1,"성장단계","")&amp;"단계오프셋",ChapterTable!$R:$S,2,0))/ChapterTable!$P$23)),
MAX(0,INT(($B575+ChapterTable!$R$26+VLOOKUP(SUBSTITUTE(D$1,"성장단계","")&amp;"보스단계오프셋",ChapterTable!$R:$S,2,0))/ChapterTable!$R$23)))</f>
        <v>2</v>
      </c>
      <c r="E575" s="1">
        <f ca="1">IF(AND($A575=0,$B575=1),
    VLOOKUP(1,ChapterTable!$1:$1048576,MATCH("최종"&amp;SUBSTITUTE(SUBSTITUTE(E$1,"standard",""),"|Float",""),ChapterTable!$1:$1,0),0)*ChapterTable!$P$17,
  IF(AND($A575=0,$B575=0),
    E576,
  IF($B575=0,
    VLOOKUP($A575,ChapterTable!$1:$1048576,MATCH("최종"&amp;SUBSTITUTE(SUBSTITUTE(E$1,"standard",""),"|Float",""),ChapterTable!$1:$1,0),0),
  IF($B575=1,
    IF($L575=FALSE,
      VLOOKUP($A575,ChapterTable!$1:$1048576,MATCH("최종"&amp;SUBSTITUTE(SUBSTITUTE(E$1,"standard",""),"|Float",""),ChapterTable!$1:$1,0),0),
      VLOOKUP($A575-ChapterTable!$P$11,ChapterTable!$1:$1048576,MATCH("최종"&amp;SUBSTITUTE(SUBSTITUTE(E$1,"standard",""),"|Float",""),ChapterTable!$1:$1,0),0)*ChapterTable!$P$14
    ),
  OFFSET(E575,-$B575+IF($L575,1,0),0)*IF($B575&gt;OFFSET($B575,1,0),ChapterTable!$R$17,1)*
    (VLOOKUP(SUBSTITUTE(SUBSTITUTE(E$1,"standard",""),"|Float","")&amp;IF(OR($L575=TRUE,$A575=0,MOD($A575,ChapterTable!$R$20)&lt;&gt;0),"","보스")&amp;"인게임누적곱배수",ChapterTable!$R:$S,2,0)^C575
    +VLOOKUP(SUBSTITUTE(SUBSTITUTE(E$1,"standard",""),"|Float","")&amp;IF(OR($L575=TRUE,$A575=0,MOD($A575,ChapterTable!$R$20)&lt;&gt;0),"","보스")&amp;"인게임누적합배수",ChapterTable!$R:$S,2,0)*C575)
  )
  )
  )
)</f>
        <v>14531.589843749998</v>
      </c>
      <c r="F575" s="1">
        <f ca="1">IF(AND($A575=0,$B575=1),
    VLOOKUP(1,ChapterTable!$1:$1048576,MATCH("최종"&amp;SUBSTITUTE(SUBSTITUTE(F$1,"standard",""),"|Float",""),ChapterTable!$1:$1,0),0)*ChapterTable!$P$17,
  IF(AND($A575=0,$B575=0),
    F576,
  IF($B575=0,
    VLOOKUP($A575,ChapterTable!$1:$1048576,MATCH("최종"&amp;SUBSTITUTE(SUBSTITUTE(F$1,"standard",""),"|Float",""),ChapterTable!$1:$1,0),0),
  IF($B575=1,
    IF($L575=FALSE,
      VLOOKUP($A575,ChapterTable!$1:$1048576,MATCH("최종"&amp;SUBSTITUTE(SUBSTITUTE(F$1,"standard",""),"|Float",""),ChapterTable!$1:$1,0),0),
      VLOOKUP($A575-ChapterTable!$P$11,ChapterTable!$1:$1048576,MATCH("최종"&amp;SUBSTITUTE(SUBSTITUTE(F$1,"standard",""),"|Float",""),ChapterTable!$1:$1,0),0)*ChapterTable!$P$14
    ),
  OFFSET(F575,-$B575+IF($L575,1,0),0)*
    (VLOOKUP(SUBSTITUTE(SUBSTITUTE(F$1,"standard",""),"|Float","")&amp;IF(OR($L575=TRUE,$A575=0,MOD($A575,ChapterTable!$R$20)&lt;&gt;0),"","보스")&amp;"인게임누적곱배수",ChapterTable!$R:$S,2,0)^D575
    +VLOOKUP(SUBSTITUTE(SUBSTITUTE(F$1,"standard",""),"|Float","")&amp;IF(OR($L575=TRUE,$A575=0,MOD($A575,ChapterTable!$R$20)&lt;&gt;0),"","보스")&amp;"인게임누적합배수",ChapterTable!$R:$S,2,0)*D575)
  )
  )
  )
)</f>
        <v>4973.609619140625</v>
      </c>
      <c r="G575" t="s">
        <v>715</v>
      </c>
      <c r="J575" t="str">
        <f>IF(ISBLANK(I575),"",
IFERROR(VLOOKUP(I575,[1]StringTable!$1:$1048576,MATCH("kor|String",[1]StringTable!$1:$1,0),0),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65"/>
        <v>0.33333333333333331</v>
      </c>
      <c r="AJ575">
        <f t="shared" si="63"/>
        <v>0.395555555</v>
      </c>
      <c r="AK575">
        <f t="shared" si="64"/>
        <v>1</v>
      </c>
      <c r="AL575">
        <v>0</v>
      </c>
    </row>
    <row r="576" spans="1:38" x14ac:dyDescent="0.3">
      <c r="A576">
        <v>12</v>
      </c>
      <c r="B576">
        <v>26</v>
      </c>
      <c r="C576">
        <f>IF(OR($L576=TRUE,$A576=0,MOD($A576,ChapterTable!$R$20)&lt;&gt;0),
MAX(0,INT(($B576+ChapterTable!$P$26+VLOOKUP(SUBSTITUTE(C$1,"성장단계","")&amp;"단계오프셋",ChapterTable!$R:$S,2,0))/ChapterTable!$P$23)),
MAX(0,INT(($B576+ChapterTable!$R$26+VLOOKUP(SUBSTITUTE(C$1,"성장단계","")&amp;"보스단계오프셋",ChapterTable!$R:$S,2,0))/ChapterTable!$R$23)))</f>
        <v>3</v>
      </c>
      <c r="D576">
        <f>IF(OR($L576=TRUE,$A576=0,MOD($A576,ChapterTable!$R$20)&lt;&gt;0),
MAX(0,INT(($B576+ChapterTable!$P$26+VLOOKUP(SUBSTITUTE(D$1,"성장단계","")&amp;"단계오프셋",ChapterTable!$R:$S,2,0))/ChapterTable!$P$23)),
MAX(0,INT(($B576+ChapterTable!$R$26+VLOOKUP(SUBSTITUTE(D$1,"성장단계","")&amp;"보스단계오프셋",ChapterTable!$R:$S,2,0))/ChapterTable!$R$23)))</f>
        <v>2</v>
      </c>
      <c r="E576" s="1">
        <f ca="1">IF(AND($A576=0,$B576=1),
    VLOOKUP(1,ChapterTable!$1:$1048576,MATCH("최종"&amp;SUBSTITUTE(SUBSTITUTE(E$1,"standard",""),"|Float",""),ChapterTable!$1:$1,0),0)*ChapterTable!$P$17,
  IF(AND($A576=0,$B576=0),
    E577,
  IF($B576=0,
    VLOOKUP($A576,ChapterTable!$1:$1048576,MATCH("최종"&amp;SUBSTITUTE(SUBSTITUTE(E$1,"standard",""),"|Float",""),ChapterTable!$1:$1,0),0),
  IF($B576=1,
    IF($L576=FALSE,
      VLOOKUP($A576,ChapterTable!$1:$1048576,MATCH("최종"&amp;SUBSTITUTE(SUBSTITUTE(E$1,"standard",""),"|Float",""),ChapterTable!$1:$1,0),0),
      VLOOKUP($A576-ChapterTable!$P$11,ChapterTable!$1:$1048576,MATCH("최종"&amp;SUBSTITUTE(SUBSTITUTE(E$1,"standard",""),"|Float",""),ChapterTable!$1:$1,0),0)*ChapterTable!$P$14
    ),
  OFFSET(E576,-$B576+IF($L576,1,0),0)*IF($B576&gt;OFFSET($B576,1,0),ChapterTable!$R$17,1)*
    (VLOOKUP(SUBSTITUTE(SUBSTITUTE(E$1,"standard",""),"|Float","")&amp;IF(OR($L576=TRUE,$A576=0,MOD($A576,ChapterTable!$R$20)&lt;&gt;0),"","보스")&amp;"인게임누적곱배수",ChapterTable!$R:$S,2,0)^C576
    +VLOOKUP(SUBSTITUTE(SUBSTITUTE(E$1,"standard",""),"|Float","")&amp;IF(OR($L576=TRUE,$A576=0,MOD($A576,ChapterTable!$R$20)&lt;&gt;0),"","보스")&amp;"인게임누적합배수",ChapterTable!$R:$S,2,0)*C576)
  )
  )
  )
)</f>
        <v>16607.53125</v>
      </c>
      <c r="F576" s="1">
        <f ca="1">IF(AND($A576=0,$B576=1),
    VLOOKUP(1,ChapterTable!$1:$1048576,MATCH("최종"&amp;SUBSTITUTE(SUBSTITUTE(F$1,"standard",""),"|Float",""),ChapterTable!$1:$1,0),0)*ChapterTable!$P$17,
  IF(AND($A576=0,$B576=0),
    F577,
  IF($B576=0,
    VLOOKUP($A576,ChapterTable!$1:$1048576,MATCH("최종"&amp;SUBSTITUTE(SUBSTITUTE(F$1,"standard",""),"|Float",""),ChapterTable!$1:$1,0),0),
  IF($B576=1,
    IF($L576=FALSE,
      VLOOKUP($A576,ChapterTable!$1:$1048576,MATCH("최종"&amp;SUBSTITUTE(SUBSTITUTE(F$1,"standard",""),"|Float",""),ChapterTable!$1:$1,0),0),
      VLOOKUP($A576-ChapterTable!$P$11,ChapterTable!$1:$1048576,MATCH("최종"&amp;SUBSTITUTE(SUBSTITUTE(F$1,"standard",""),"|Float",""),ChapterTable!$1:$1,0),0)*ChapterTable!$P$14
    ),
  OFFSET(F576,-$B576+IF($L576,1,0),0)*
    (VLOOKUP(SUBSTITUTE(SUBSTITUTE(F$1,"standard",""),"|Float","")&amp;IF(OR($L576=TRUE,$A576=0,MOD($A576,ChapterTable!$R$20)&lt;&gt;0),"","보스")&amp;"인게임누적곱배수",ChapterTable!$R:$S,2,0)^D576
    +VLOOKUP(SUBSTITUTE(SUBSTITUTE(F$1,"standard",""),"|Float","")&amp;IF(OR($L576=TRUE,$A576=0,MOD($A576,ChapterTable!$R$20)&lt;&gt;0),"","보스")&amp;"인게임누적합배수",ChapterTable!$R:$S,2,0)*D576)
  )
  )
  )
)</f>
        <v>4973.609619140625</v>
      </c>
      <c r="G576" t="s">
        <v>715</v>
      </c>
      <c r="J576" t="str">
        <f>IF(ISBLANK(I576),"",
IFERROR(VLOOKUP(I576,[1]StringTable!$1:$1048576,MATCH("kor|String",[1]StringTable!$1:$1,0),0),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65"/>
        <v>0.33333333333333331</v>
      </c>
      <c r="AJ576">
        <f t="shared" si="63"/>
        <v>0.395555555</v>
      </c>
      <c r="AK576">
        <f t="shared" si="64"/>
        <v>1</v>
      </c>
      <c r="AL576">
        <v>0</v>
      </c>
    </row>
    <row r="577" spans="1:38" x14ac:dyDescent="0.3">
      <c r="A577">
        <v>12</v>
      </c>
      <c r="B577">
        <v>27</v>
      </c>
      <c r="C577">
        <f>IF(OR($L577=TRUE,$A577=0,MOD($A577,ChapterTable!$R$20)&lt;&gt;0),
MAX(0,INT(($B577+ChapterTable!$P$26+VLOOKUP(SUBSTITUTE(C$1,"성장단계","")&amp;"단계오프셋",ChapterTable!$R:$S,2,0))/ChapterTable!$P$23)),
MAX(0,INT(($B577+ChapterTable!$R$26+VLOOKUP(SUBSTITUTE(C$1,"성장단계","")&amp;"보스단계오프셋",ChapterTable!$R:$S,2,0))/ChapterTable!$R$23)))</f>
        <v>3</v>
      </c>
      <c r="D577">
        <f>IF(OR($L577=TRUE,$A577=0,MOD($A577,ChapterTable!$R$20)&lt;&gt;0),
MAX(0,INT(($B577+ChapterTable!$P$26+VLOOKUP(SUBSTITUTE(D$1,"성장단계","")&amp;"단계오프셋",ChapterTable!$R:$S,2,0))/ChapterTable!$P$23)),
MAX(0,INT(($B577+ChapterTable!$R$26+VLOOKUP(SUBSTITUTE(D$1,"성장단계","")&amp;"보스단계오프셋",ChapterTable!$R:$S,2,0))/ChapterTable!$R$23)))</f>
        <v>2</v>
      </c>
      <c r="E577" s="1">
        <f ca="1">IF(AND($A577=0,$B577=1),
    VLOOKUP(1,ChapterTable!$1:$1048576,MATCH("최종"&amp;SUBSTITUTE(SUBSTITUTE(E$1,"standard",""),"|Float",""),ChapterTable!$1:$1,0),0)*ChapterTable!$P$17,
  IF(AND($A577=0,$B577=0),
    E578,
  IF($B577=0,
    VLOOKUP($A577,ChapterTable!$1:$1048576,MATCH("최종"&amp;SUBSTITUTE(SUBSTITUTE(E$1,"standard",""),"|Float",""),ChapterTable!$1:$1,0),0),
  IF($B577=1,
    IF($L577=FALSE,
      VLOOKUP($A577,ChapterTable!$1:$1048576,MATCH("최종"&amp;SUBSTITUTE(SUBSTITUTE(E$1,"standard",""),"|Float",""),ChapterTable!$1:$1,0),0),
      VLOOKUP($A577-ChapterTable!$P$11,ChapterTable!$1:$1048576,MATCH("최종"&amp;SUBSTITUTE(SUBSTITUTE(E$1,"standard",""),"|Float",""),ChapterTable!$1:$1,0),0)*ChapterTable!$P$14
    ),
  OFFSET(E577,-$B577+IF($L577,1,0),0)*IF($B577&gt;OFFSET($B577,1,0),ChapterTable!$R$17,1)*
    (VLOOKUP(SUBSTITUTE(SUBSTITUTE(E$1,"standard",""),"|Float","")&amp;IF(OR($L577=TRUE,$A577=0,MOD($A577,ChapterTable!$R$20)&lt;&gt;0),"","보스")&amp;"인게임누적곱배수",ChapterTable!$R:$S,2,0)^C577
    +VLOOKUP(SUBSTITUTE(SUBSTITUTE(E$1,"standard",""),"|Float","")&amp;IF(OR($L577=TRUE,$A577=0,MOD($A577,ChapterTable!$R$20)&lt;&gt;0),"","보스")&amp;"인게임누적합배수",ChapterTable!$R:$S,2,0)*C577)
  )
  )
  )
)</f>
        <v>16607.53125</v>
      </c>
      <c r="F577" s="1">
        <f ca="1">IF(AND($A577=0,$B577=1),
    VLOOKUP(1,ChapterTable!$1:$1048576,MATCH("최종"&amp;SUBSTITUTE(SUBSTITUTE(F$1,"standard",""),"|Float",""),ChapterTable!$1:$1,0),0)*ChapterTable!$P$17,
  IF(AND($A577=0,$B577=0),
    F578,
  IF($B577=0,
    VLOOKUP($A577,ChapterTable!$1:$1048576,MATCH("최종"&amp;SUBSTITUTE(SUBSTITUTE(F$1,"standard",""),"|Float",""),ChapterTable!$1:$1,0),0),
  IF($B577=1,
    IF($L577=FALSE,
      VLOOKUP($A577,ChapterTable!$1:$1048576,MATCH("최종"&amp;SUBSTITUTE(SUBSTITUTE(F$1,"standard",""),"|Float",""),ChapterTable!$1:$1,0),0),
      VLOOKUP($A577-ChapterTable!$P$11,ChapterTable!$1:$1048576,MATCH("최종"&amp;SUBSTITUTE(SUBSTITUTE(F$1,"standard",""),"|Float",""),ChapterTable!$1:$1,0),0)*ChapterTable!$P$14
    ),
  OFFSET(F577,-$B577+IF($L577,1,0),0)*
    (VLOOKUP(SUBSTITUTE(SUBSTITUTE(F$1,"standard",""),"|Float","")&amp;IF(OR($L577=TRUE,$A577=0,MOD($A577,ChapterTable!$R$20)&lt;&gt;0),"","보스")&amp;"인게임누적곱배수",ChapterTable!$R:$S,2,0)^D577
    +VLOOKUP(SUBSTITUTE(SUBSTITUTE(F$1,"standard",""),"|Float","")&amp;IF(OR($L577=TRUE,$A577=0,MOD($A577,ChapterTable!$R$20)&lt;&gt;0),"","보스")&amp;"인게임누적합배수",ChapterTable!$R:$S,2,0)*D577)
  )
  )
  )
)</f>
        <v>4973.609619140625</v>
      </c>
      <c r="G577" t="s">
        <v>715</v>
      </c>
      <c r="J577" t="str">
        <f>IF(ISBLANK(I577),"",
IFERROR(VLOOKUP(I577,[1]StringTable!$1:$1048576,MATCH("kor|String",[1]StringTable!$1:$1,0),0),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65"/>
        <v>0.33333333333333331</v>
      </c>
      <c r="AJ577">
        <f t="shared" si="63"/>
        <v>0.395555555</v>
      </c>
      <c r="AK577">
        <f t="shared" si="64"/>
        <v>1</v>
      </c>
      <c r="AL577">
        <v>0</v>
      </c>
    </row>
    <row r="578" spans="1:38" x14ac:dyDescent="0.3">
      <c r="A578">
        <v>12</v>
      </c>
      <c r="B578">
        <v>28</v>
      </c>
      <c r="C578">
        <f>IF(OR($L578=TRUE,$A578=0,MOD($A578,ChapterTable!$R$20)&lt;&gt;0),
MAX(0,INT(($B578+ChapterTable!$P$26+VLOOKUP(SUBSTITUTE(C$1,"성장단계","")&amp;"단계오프셋",ChapterTable!$R:$S,2,0))/ChapterTable!$P$23)),
MAX(0,INT(($B578+ChapterTable!$R$26+VLOOKUP(SUBSTITUTE(C$1,"성장단계","")&amp;"보스단계오프셋",ChapterTable!$R:$S,2,0))/ChapterTable!$R$23)))</f>
        <v>3</v>
      </c>
      <c r="D578">
        <f>IF(OR($L578=TRUE,$A578=0,MOD($A578,ChapterTable!$R$20)&lt;&gt;0),
MAX(0,INT(($B578+ChapterTable!$P$26+VLOOKUP(SUBSTITUTE(D$1,"성장단계","")&amp;"단계오프셋",ChapterTable!$R:$S,2,0))/ChapterTable!$P$23)),
MAX(0,INT(($B578+ChapterTable!$R$26+VLOOKUP(SUBSTITUTE(D$1,"성장단계","")&amp;"보스단계오프셋",ChapterTable!$R:$S,2,0))/ChapterTable!$R$23)))</f>
        <v>2</v>
      </c>
      <c r="E578" s="1">
        <f ca="1">IF(AND($A578=0,$B578=1),
    VLOOKUP(1,ChapterTable!$1:$1048576,MATCH("최종"&amp;SUBSTITUTE(SUBSTITUTE(E$1,"standard",""),"|Float",""),ChapterTable!$1:$1,0),0)*ChapterTable!$P$17,
  IF(AND($A578=0,$B578=0),
    E579,
  IF($B578=0,
    VLOOKUP($A578,ChapterTable!$1:$1048576,MATCH("최종"&amp;SUBSTITUTE(SUBSTITUTE(E$1,"standard",""),"|Float",""),ChapterTable!$1:$1,0),0),
  IF($B578=1,
    IF($L578=FALSE,
      VLOOKUP($A578,ChapterTable!$1:$1048576,MATCH("최종"&amp;SUBSTITUTE(SUBSTITUTE(E$1,"standard",""),"|Float",""),ChapterTable!$1:$1,0),0),
      VLOOKUP($A578-ChapterTable!$P$11,ChapterTable!$1:$1048576,MATCH("최종"&amp;SUBSTITUTE(SUBSTITUTE(E$1,"standard",""),"|Float",""),ChapterTable!$1:$1,0),0)*ChapterTable!$P$14
    ),
  OFFSET(E578,-$B578+IF($L578,1,0),0)*IF($B578&gt;OFFSET($B578,1,0),ChapterTable!$R$17,1)*
    (VLOOKUP(SUBSTITUTE(SUBSTITUTE(E$1,"standard",""),"|Float","")&amp;IF(OR($L578=TRUE,$A578=0,MOD($A578,ChapterTable!$R$20)&lt;&gt;0),"","보스")&amp;"인게임누적곱배수",ChapterTable!$R:$S,2,0)^C578
    +VLOOKUP(SUBSTITUTE(SUBSTITUTE(E$1,"standard",""),"|Float","")&amp;IF(OR($L578=TRUE,$A578=0,MOD($A578,ChapterTable!$R$20)&lt;&gt;0),"","보스")&amp;"인게임누적합배수",ChapterTable!$R:$S,2,0)*C578)
  )
  )
  )
)</f>
        <v>16607.53125</v>
      </c>
      <c r="F578" s="1">
        <f ca="1">IF(AND($A578=0,$B578=1),
    VLOOKUP(1,ChapterTable!$1:$1048576,MATCH("최종"&amp;SUBSTITUTE(SUBSTITUTE(F$1,"standard",""),"|Float",""),ChapterTable!$1:$1,0),0)*ChapterTable!$P$17,
  IF(AND($A578=0,$B578=0),
    F579,
  IF($B578=0,
    VLOOKUP($A578,ChapterTable!$1:$1048576,MATCH("최종"&amp;SUBSTITUTE(SUBSTITUTE(F$1,"standard",""),"|Float",""),ChapterTable!$1:$1,0),0),
  IF($B578=1,
    IF($L578=FALSE,
      VLOOKUP($A578,ChapterTable!$1:$1048576,MATCH("최종"&amp;SUBSTITUTE(SUBSTITUTE(F$1,"standard",""),"|Float",""),ChapterTable!$1:$1,0),0),
      VLOOKUP($A578-ChapterTable!$P$11,ChapterTable!$1:$1048576,MATCH("최종"&amp;SUBSTITUTE(SUBSTITUTE(F$1,"standard",""),"|Float",""),ChapterTable!$1:$1,0),0)*ChapterTable!$P$14
    ),
  OFFSET(F578,-$B578+IF($L578,1,0),0)*
    (VLOOKUP(SUBSTITUTE(SUBSTITUTE(F$1,"standard",""),"|Float","")&amp;IF(OR($L578=TRUE,$A578=0,MOD($A578,ChapterTable!$R$20)&lt;&gt;0),"","보스")&amp;"인게임누적곱배수",ChapterTable!$R:$S,2,0)^D578
    +VLOOKUP(SUBSTITUTE(SUBSTITUTE(F$1,"standard",""),"|Float","")&amp;IF(OR($L578=TRUE,$A578=0,MOD($A578,ChapterTable!$R$20)&lt;&gt;0),"","보스")&amp;"인게임누적합배수",ChapterTable!$R:$S,2,0)*D578)
  )
  )
  )
)</f>
        <v>4973.609619140625</v>
      </c>
      <c r="G578" t="s">
        <v>715</v>
      </c>
      <c r="J578" t="str">
        <f>IF(ISBLANK(I578),"",
IFERROR(VLOOKUP(I578,[1]StringTable!$1:$1048576,MATCH("kor|String",[1]StringTable!$1:$1,0),0),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65"/>
        <v>0.33333333333333331</v>
      </c>
      <c r="AJ578">
        <f t="shared" si="63"/>
        <v>0.395555555</v>
      </c>
      <c r="AK578">
        <f t="shared" si="64"/>
        <v>1</v>
      </c>
      <c r="AL578">
        <v>0</v>
      </c>
    </row>
    <row r="579" spans="1:38" x14ac:dyDescent="0.3">
      <c r="A579">
        <v>12</v>
      </c>
      <c r="B579">
        <v>29</v>
      </c>
      <c r="C579">
        <f>IF(OR($L579=TRUE,$A579=0,MOD($A579,ChapterTable!$R$20)&lt;&gt;0),
MAX(0,INT(($B579+ChapterTable!$P$26+VLOOKUP(SUBSTITUTE(C$1,"성장단계","")&amp;"단계오프셋",ChapterTable!$R:$S,2,0))/ChapterTable!$P$23)),
MAX(0,INT(($B579+ChapterTable!$R$26+VLOOKUP(SUBSTITUTE(C$1,"성장단계","")&amp;"보스단계오프셋",ChapterTable!$R:$S,2,0))/ChapterTable!$R$23)))</f>
        <v>3</v>
      </c>
      <c r="D579">
        <f>IF(OR($L579=TRUE,$A579=0,MOD($A579,ChapterTable!$R$20)&lt;&gt;0),
MAX(0,INT(($B579+ChapterTable!$P$26+VLOOKUP(SUBSTITUTE(D$1,"성장단계","")&amp;"단계오프셋",ChapterTable!$R:$S,2,0))/ChapterTable!$P$23)),
MAX(0,INT(($B579+ChapterTable!$R$26+VLOOKUP(SUBSTITUTE(D$1,"성장단계","")&amp;"보스단계오프셋",ChapterTable!$R:$S,2,0))/ChapterTable!$R$23)))</f>
        <v>2</v>
      </c>
      <c r="E579" s="1">
        <f ca="1">IF(AND($A579=0,$B579=1),
    VLOOKUP(1,ChapterTable!$1:$1048576,MATCH("최종"&amp;SUBSTITUTE(SUBSTITUTE(E$1,"standard",""),"|Float",""),ChapterTable!$1:$1,0),0)*ChapterTable!$P$17,
  IF(AND($A579=0,$B579=0),
    E580,
  IF($B579=0,
    VLOOKUP($A579,ChapterTable!$1:$1048576,MATCH("최종"&amp;SUBSTITUTE(SUBSTITUTE(E$1,"standard",""),"|Float",""),ChapterTable!$1:$1,0),0),
  IF($B579=1,
    IF($L579=FALSE,
      VLOOKUP($A579,ChapterTable!$1:$1048576,MATCH("최종"&amp;SUBSTITUTE(SUBSTITUTE(E$1,"standard",""),"|Float",""),ChapterTable!$1:$1,0),0),
      VLOOKUP($A579-ChapterTable!$P$11,ChapterTable!$1:$1048576,MATCH("최종"&amp;SUBSTITUTE(SUBSTITUTE(E$1,"standard",""),"|Float",""),ChapterTable!$1:$1,0),0)*ChapterTable!$P$14
    ),
  OFFSET(E579,-$B579+IF($L579,1,0),0)*IF($B579&gt;OFFSET($B579,1,0),ChapterTable!$R$17,1)*
    (VLOOKUP(SUBSTITUTE(SUBSTITUTE(E$1,"standard",""),"|Float","")&amp;IF(OR($L579=TRUE,$A579=0,MOD($A579,ChapterTable!$R$20)&lt;&gt;0),"","보스")&amp;"인게임누적곱배수",ChapterTable!$R:$S,2,0)^C579
    +VLOOKUP(SUBSTITUTE(SUBSTITUTE(E$1,"standard",""),"|Float","")&amp;IF(OR($L579=TRUE,$A579=0,MOD($A579,ChapterTable!$R$20)&lt;&gt;0),"","보스")&amp;"인게임누적합배수",ChapterTable!$R:$S,2,0)*C579)
  )
  )
  )
)</f>
        <v>16607.53125</v>
      </c>
      <c r="F579" s="1">
        <f ca="1">IF(AND($A579=0,$B579=1),
    VLOOKUP(1,ChapterTable!$1:$1048576,MATCH("최종"&amp;SUBSTITUTE(SUBSTITUTE(F$1,"standard",""),"|Float",""),ChapterTable!$1:$1,0),0)*ChapterTable!$P$17,
  IF(AND($A579=0,$B579=0),
    F580,
  IF($B579=0,
    VLOOKUP($A579,ChapterTable!$1:$1048576,MATCH("최종"&amp;SUBSTITUTE(SUBSTITUTE(F$1,"standard",""),"|Float",""),ChapterTable!$1:$1,0),0),
  IF($B579=1,
    IF($L579=FALSE,
      VLOOKUP($A579,ChapterTable!$1:$1048576,MATCH("최종"&amp;SUBSTITUTE(SUBSTITUTE(F$1,"standard",""),"|Float",""),ChapterTable!$1:$1,0),0),
      VLOOKUP($A579-ChapterTable!$P$11,ChapterTable!$1:$1048576,MATCH("최종"&amp;SUBSTITUTE(SUBSTITUTE(F$1,"standard",""),"|Float",""),ChapterTable!$1:$1,0),0)*ChapterTable!$P$14
    ),
  OFFSET(F579,-$B579+IF($L579,1,0),0)*
    (VLOOKUP(SUBSTITUTE(SUBSTITUTE(F$1,"standard",""),"|Float","")&amp;IF(OR($L579=TRUE,$A579=0,MOD($A579,ChapterTable!$R$20)&lt;&gt;0),"","보스")&amp;"인게임누적곱배수",ChapterTable!$R:$S,2,0)^D579
    +VLOOKUP(SUBSTITUTE(SUBSTITUTE(F$1,"standard",""),"|Float","")&amp;IF(OR($L579=TRUE,$A579=0,MOD($A579,ChapterTable!$R$20)&lt;&gt;0),"","보스")&amp;"인게임누적합배수",ChapterTable!$R:$S,2,0)*D579)
  )
  )
  )
)</f>
        <v>4973.609619140625</v>
      </c>
      <c r="G579" t="s">
        <v>715</v>
      </c>
      <c r="J579" t="str">
        <f>IF(ISBLANK(I579),"",
IFERROR(VLOOKUP(I579,[1]StringTable!$1:$1048576,MATCH("kor|String",[1]StringTable!$1:$1,0),0),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c r="AL579">
        <v>0</v>
      </c>
    </row>
    <row r="580" spans="1:38" x14ac:dyDescent="0.3">
      <c r="A580">
        <v>12</v>
      </c>
      <c r="B580">
        <v>30</v>
      </c>
      <c r="C580">
        <f>IF(OR($L580=TRUE,$A580=0,MOD($A580,ChapterTable!$R$20)&lt;&gt;0),
MAX(0,INT(($B580+ChapterTable!$P$26+VLOOKUP(SUBSTITUTE(C$1,"성장단계","")&amp;"단계오프셋",ChapterTable!$R:$S,2,0))/ChapterTable!$P$23)),
MAX(0,INT(($B580+ChapterTable!$R$26+VLOOKUP(SUBSTITUTE(C$1,"성장단계","")&amp;"보스단계오프셋",ChapterTable!$R:$S,2,0))/ChapterTable!$R$23)))</f>
        <v>3</v>
      </c>
      <c r="D580">
        <f>IF(OR($L580=TRUE,$A580=0,MOD($A580,ChapterTable!$R$20)&lt;&gt;0),
MAX(0,INT(($B580+ChapterTable!$P$26+VLOOKUP(SUBSTITUTE(D$1,"성장단계","")&amp;"단계오프셋",ChapterTable!$R:$S,2,0))/ChapterTable!$P$23)),
MAX(0,INT(($B580+ChapterTable!$R$26+VLOOKUP(SUBSTITUTE(D$1,"성장단계","")&amp;"보스단계오프셋",ChapterTable!$R:$S,2,0))/ChapterTable!$R$23)))</f>
        <v>2</v>
      </c>
      <c r="E580" s="1">
        <f ca="1">IF(AND($A580=0,$B580=1),
    VLOOKUP(1,ChapterTable!$1:$1048576,MATCH("최종"&amp;SUBSTITUTE(SUBSTITUTE(E$1,"standard",""),"|Float",""),ChapterTable!$1:$1,0),0)*ChapterTable!$P$17,
  IF(AND($A580=0,$B580=0),
    E581,
  IF($B580=0,
    VLOOKUP($A580,ChapterTable!$1:$1048576,MATCH("최종"&amp;SUBSTITUTE(SUBSTITUTE(E$1,"standard",""),"|Float",""),ChapterTable!$1:$1,0),0),
  IF($B580=1,
    IF($L580=FALSE,
      VLOOKUP($A580,ChapterTable!$1:$1048576,MATCH("최종"&amp;SUBSTITUTE(SUBSTITUTE(E$1,"standard",""),"|Float",""),ChapterTable!$1:$1,0),0),
      VLOOKUP($A580-ChapterTable!$P$11,ChapterTable!$1:$1048576,MATCH("최종"&amp;SUBSTITUTE(SUBSTITUTE(E$1,"standard",""),"|Float",""),ChapterTable!$1:$1,0),0)*ChapterTable!$P$14
    ),
  OFFSET(E580,-$B580+IF($L580,1,0),0)*IF($B580&gt;OFFSET($B580,1,0),ChapterTable!$R$17,1)*
    (VLOOKUP(SUBSTITUTE(SUBSTITUTE(E$1,"standard",""),"|Float","")&amp;IF(OR($L580=TRUE,$A580=0,MOD($A580,ChapterTable!$R$20)&lt;&gt;0),"","보스")&amp;"인게임누적곱배수",ChapterTable!$R:$S,2,0)^C580
    +VLOOKUP(SUBSTITUTE(SUBSTITUTE(E$1,"standard",""),"|Float","")&amp;IF(OR($L580=TRUE,$A580=0,MOD($A580,ChapterTable!$R$20)&lt;&gt;0),"","보스")&amp;"인게임누적합배수",ChapterTable!$R:$S,2,0)*C580)
  )
  )
  )
)</f>
        <v>16607.53125</v>
      </c>
      <c r="F580" s="1">
        <f ca="1">IF(AND($A580=0,$B580=1),
    VLOOKUP(1,ChapterTable!$1:$1048576,MATCH("최종"&amp;SUBSTITUTE(SUBSTITUTE(F$1,"standard",""),"|Float",""),ChapterTable!$1:$1,0),0)*ChapterTable!$P$17,
  IF(AND($A580=0,$B580=0),
    F581,
  IF($B580=0,
    VLOOKUP($A580,ChapterTable!$1:$1048576,MATCH("최종"&amp;SUBSTITUTE(SUBSTITUTE(F$1,"standard",""),"|Float",""),ChapterTable!$1:$1,0),0),
  IF($B580=1,
    IF($L580=FALSE,
      VLOOKUP($A580,ChapterTable!$1:$1048576,MATCH("최종"&amp;SUBSTITUTE(SUBSTITUTE(F$1,"standard",""),"|Float",""),ChapterTable!$1:$1,0),0),
      VLOOKUP($A580-ChapterTable!$P$11,ChapterTable!$1:$1048576,MATCH("최종"&amp;SUBSTITUTE(SUBSTITUTE(F$1,"standard",""),"|Float",""),ChapterTable!$1:$1,0),0)*ChapterTable!$P$14
    ),
  OFFSET(F580,-$B580+IF($L580,1,0),0)*
    (VLOOKUP(SUBSTITUTE(SUBSTITUTE(F$1,"standard",""),"|Float","")&amp;IF(OR($L580=TRUE,$A580=0,MOD($A580,ChapterTable!$R$20)&lt;&gt;0),"","보스")&amp;"인게임누적곱배수",ChapterTable!$R:$S,2,0)^D580
    +VLOOKUP(SUBSTITUTE(SUBSTITUTE(F$1,"standard",""),"|Float","")&amp;IF(OR($L580=TRUE,$A580=0,MOD($A580,ChapterTable!$R$20)&lt;&gt;0),"","보스")&amp;"인게임누적합배수",ChapterTable!$R:$S,2,0)*D580)
  )
  )
  )
)</f>
        <v>4973.609619140625</v>
      </c>
      <c r="G580" t="s">
        <v>715</v>
      </c>
      <c r="J580" t="str">
        <f>IF(ISBLANK(I580),"",
IFERROR(VLOOKUP(I580,[1]StringTable!$1:$1048576,MATCH("kor|String",[1]StringTable!$1:$1,0),0),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72">IF(B580=0,0,1/(INT((B580-1)/10)+1))</f>
        <v>0.33333333333333331</v>
      </c>
      <c r="AJ580">
        <f t="shared" si="70"/>
        <v>1</v>
      </c>
      <c r="AK580">
        <f t="shared" si="71"/>
        <v>3</v>
      </c>
      <c r="AL580">
        <v>0</v>
      </c>
    </row>
    <row r="581" spans="1:38" x14ac:dyDescent="0.3">
      <c r="A581">
        <v>12</v>
      </c>
      <c r="B581">
        <v>31</v>
      </c>
      <c r="C581">
        <f>IF(OR($L581=TRUE,$A581=0,MOD($A581,ChapterTable!$R$20)&lt;&gt;0),
MAX(0,INT(($B581+ChapterTable!$P$26+VLOOKUP(SUBSTITUTE(C$1,"성장단계","")&amp;"단계오프셋",ChapterTable!$R:$S,2,0))/ChapterTable!$P$23)),
MAX(0,INT(($B581+ChapterTable!$R$26+VLOOKUP(SUBSTITUTE(C$1,"성장단계","")&amp;"보스단계오프셋",ChapterTable!$R:$S,2,0))/ChapterTable!$R$23)))</f>
        <v>3</v>
      </c>
      <c r="D581">
        <f>IF(OR($L581=TRUE,$A581=0,MOD($A581,ChapterTable!$R$20)&lt;&gt;0),
MAX(0,INT(($B581+ChapterTable!$P$26+VLOOKUP(SUBSTITUTE(D$1,"성장단계","")&amp;"단계오프셋",ChapterTable!$R:$S,2,0))/ChapterTable!$P$23)),
MAX(0,INT(($B581+ChapterTable!$R$26+VLOOKUP(SUBSTITUTE(D$1,"성장단계","")&amp;"보스단계오프셋",ChapterTable!$R:$S,2,0))/ChapterTable!$R$23)))</f>
        <v>3</v>
      </c>
      <c r="E581" s="1">
        <f ca="1">IF(AND($A581=0,$B581=1),
    VLOOKUP(1,ChapterTable!$1:$1048576,MATCH("최종"&amp;SUBSTITUTE(SUBSTITUTE(E$1,"standard",""),"|Float",""),ChapterTable!$1:$1,0),0)*ChapterTable!$P$17,
  IF(AND($A581=0,$B581=0),
    E582,
  IF($B581=0,
    VLOOKUP($A581,ChapterTable!$1:$1048576,MATCH("최종"&amp;SUBSTITUTE(SUBSTITUTE(E$1,"standard",""),"|Float",""),ChapterTable!$1:$1,0),0),
  IF($B581=1,
    IF($L581=FALSE,
      VLOOKUP($A581,ChapterTable!$1:$1048576,MATCH("최종"&amp;SUBSTITUTE(SUBSTITUTE(E$1,"standard",""),"|Float",""),ChapterTable!$1:$1,0),0),
      VLOOKUP($A581-ChapterTable!$P$11,ChapterTable!$1:$1048576,MATCH("최종"&amp;SUBSTITUTE(SUBSTITUTE(E$1,"standard",""),"|Float",""),ChapterTable!$1:$1,0),0)*ChapterTable!$P$14
    ),
  OFFSET(E581,-$B581+IF($L581,1,0),0)*IF($B581&gt;OFFSET($B581,1,0),ChapterTable!$R$17,1)*
    (VLOOKUP(SUBSTITUTE(SUBSTITUTE(E$1,"standard",""),"|Float","")&amp;IF(OR($L581=TRUE,$A581=0,MOD($A581,ChapterTable!$R$20)&lt;&gt;0),"","보스")&amp;"인게임누적곱배수",ChapterTable!$R:$S,2,0)^C581
    +VLOOKUP(SUBSTITUTE(SUBSTITUTE(E$1,"standard",""),"|Float","")&amp;IF(OR($L581=TRUE,$A581=0,MOD($A581,ChapterTable!$R$20)&lt;&gt;0),"","보스")&amp;"인게임누적합배수",ChapterTable!$R:$S,2,0)*C581)
  )
  )
  )
)</f>
        <v>16607.53125</v>
      </c>
      <c r="F581" s="1">
        <f ca="1">IF(AND($A581=0,$B581=1),
    VLOOKUP(1,ChapterTable!$1:$1048576,MATCH("최종"&amp;SUBSTITUTE(SUBSTITUTE(F$1,"standard",""),"|Float",""),ChapterTable!$1:$1,0),0)*ChapterTable!$P$17,
  IF(AND($A581=0,$B581=0),
    F582,
  IF($B581=0,
    VLOOKUP($A581,ChapterTable!$1:$1048576,MATCH("최종"&amp;SUBSTITUTE(SUBSTITUTE(F$1,"standard",""),"|Float",""),ChapterTable!$1:$1,0),0),
  IF($B581=1,
    IF($L581=FALSE,
      VLOOKUP($A581,ChapterTable!$1:$1048576,MATCH("최종"&amp;SUBSTITUTE(SUBSTITUTE(F$1,"standard",""),"|Float",""),ChapterTable!$1:$1,0),0),
      VLOOKUP($A581-ChapterTable!$P$11,ChapterTable!$1:$1048576,MATCH("최종"&amp;SUBSTITUTE(SUBSTITUTE(F$1,"standard",""),"|Float",""),ChapterTable!$1:$1,0),0)*ChapterTable!$P$14
    ),
  OFFSET(F581,-$B581+IF($L581,1,0),0)*
    (VLOOKUP(SUBSTITUTE(SUBSTITUTE(F$1,"standard",""),"|Float","")&amp;IF(OR($L581=TRUE,$A581=0,MOD($A581,ChapterTable!$R$20)&lt;&gt;0),"","보스")&amp;"인게임누적곱배수",ChapterTable!$R:$S,2,0)^D581
    +VLOOKUP(SUBSTITUTE(SUBSTITUTE(F$1,"standard",""),"|Float","")&amp;IF(OR($L581=TRUE,$A581=0,MOD($A581,ChapterTable!$R$20)&lt;&gt;0),"","보스")&amp;"인게임누적합배수",ChapterTable!$R:$S,2,0)*D581)
  )
  )
  )
)</f>
        <v>5297.9754638671875</v>
      </c>
      <c r="G581" t="s">
        <v>715</v>
      </c>
      <c r="J581" t="str">
        <f>IF(ISBLANK(I581),"",
IFERROR(VLOOKUP(I581,[1]StringTable!$1:$1048576,MATCH("kor|String",[1]StringTable!$1:$1,0),0),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72"/>
        <v>0.25</v>
      </c>
      <c r="AJ581">
        <f t="shared" si="70"/>
        <v>0.32</v>
      </c>
      <c r="AK581">
        <f t="shared" si="71"/>
        <v>1</v>
      </c>
      <c r="AL581">
        <v>0</v>
      </c>
    </row>
    <row r="582" spans="1:38" x14ac:dyDescent="0.3">
      <c r="A582">
        <v>12</v>
      </c>
      <c r="B582">
        <v>32</v>
      </c>
      <c r="C582">
        <f>IF(OR($L582=TRUE,$A582=0,MOD($A582,ChapterTable!$R$20)&lt;&gt;0),
MAX(0,INT(($B582+ChapterTable!$P$26+VLOOKUP(SUBSTITUTE(C$1,"성장단계","")&amp;"단계오프셋",ChapterTable!$R:$S,2,0))/ChapterTable!$P$23)),
MAX(0,INT(($B582+ChapterTable!$R$26+VLOOKUP(SUBSTITUTE(C$1,"성장단계","")&amp;"보스단계오프셋",ChapterTable!$R:$S,2,0))/ChapterTable!$R$23)))</f>
        <v>3</v>
      </c>
      <c r="D582">
        <f>IF(OR($L582=TRUE,$A582=0,MOD($A582,ChapterTable!$R$20)&lt;&gt;0),
MAX(0,INT(($B582+ChapterTable!$P$26+VLOOKUP(SUBSTITUTE(D$1,"성장단계","")&amp;"단계오프셋",ChapterTable!$R:$S,2,0))/ChapterTable!$P$23)),
MAX(0,INT(($B582+ChapterTable!$R$26+VLOOKUP(SUBSTITUTE(D$1,"성장단계","")&amp;"보스단계오프셋",ChapterTable!$R:$S,2,0))/ChapterTable!$R$23)))</f>
        <v>3</v>
      </c>
      <c r="E582" s="1">
        <f ca="1">IF(AND($A582=0,$B582=1),
    VLOOKUP(1,ChapterTable!$1:$1048576,MATCH("최종"&amp;SUBSTITUTE(SUBSTITUTE(E$1,"standard",""),"|Float",""),ChapterTable!$1:$1,0),0)*ChapterTable!$P$17,
  IF(AND($A582=0,$B582=0),
    E583,
  IF($B582=0,
    VLOOKUP($A582,ChapterTable!$1:$1048576,MATCH("최종"&amp;SUBSTITUTE(SUBSTITUTE(E$1,"standard",""),"|Float",""),ChapterTable!$1:$1,0),0),
  IF($B582=1,
    IF($L582=FALSE,
      VLOOKUP($A582,ChapterTable!$1:$1048576,MATCH("최종"&amp;SUBSTITUTE(SUBSTITUTE(E$1,"standard",""),"|Float",""),ChapterTable!$1:$1,0),0),
      VLOOKUP($A582-ChapterTable!$P$11,ChapterTable!$1:$1048576,MATCH("최종"&amp;SUBSTITUTE(SUBSTITUTE(E$1,"standard",""),"|Float",""),ChapterTable!$1:$1,0),0)*ChapterTable!$P$14
    ),
  OFFSET(E582,-$B582+IF($L582,1,0),0)*IF($B582&gt;OFFSET($B582,1,0),ChapterTable!$R$17,1)*
    (VLOOKUP(SUBSTITUTE(SUBSTITUTE(E$1,"standard",""),"|Float","")&amp;IF(OR($L582=TRUE,$A582=0,MOD($A582,ChapterTable!$R$20)&lt;&gt;0),"","보스")&amp;"인게임누적곱배수",ChapterTable!$R:$S,2,0)^C582
    +VLOOKUP(SUBSTITUTE(SUBSTITUTE(E$1,"standard",""),"|Float","")&amp;IF(OR($L582=TRUE,$A582=0,MOD($A582,ChapterTable!$R$20)&lt;&gt;0),"","보스")&amp;"인게임누적합배수",ChapterTable!$R:$S,2,0)*C582)
  )
  )
  )
)</f>
        <v>16607.53125</v>
      </c>
      <c r="F582" s="1">
        <f ca="1">IF(AND($A582=0,$B582=1),
    VLOOKUP(1,ChapterTable!$1:$1048576,MATCH("최종"&amp;SUBSTITUTE(SUBSTITUTE(F$1,"standard",""),"|Float",""),ChapterTable!$1:$1,0),0)*ChapterTable!$P$17,
  IF(AND($A582=0,$B582=0),
    F583,
  IF($B582=0,
    VLOOKUP($A582,ChapterTable!$1:$1048576,MATCH("최종"&amp;SUBSTITUTE(SUBSTITUTE(F$1,"standard",""),"|Float",""),ChapterTable!$1:$1,0),0),
  IF($B582=1,
    IF($L582=FALSE,
      VLOOKUP($A582,ChapterTable!$1:$1048576,MATCH("최종"&amp;SUBSTITUTE(SUBSTITUTE(F$1,"standard",""),"|Float",""),ChapterTable!$1:$1,0),0),
      VLOOKUP($A582-ChapterTable!$P$11,ChapterTable!$1:$1048576,MATCH("최종"&amp;SUBSTITUTE(SUBSTITUTE(F$1,"standard",""),"|Float",""),ChapterTable!$1:$1,0),0)*ChapterTable!$P$14
    ),
  OFFSET(F582,-$B582+IF($L582,1,0),0)*
    (VLOOKUP(SUBSTITUTE(SUBSTITUTE(F$1,"standard",""),"|Float","")&amp;IF(OR($L582=TRUE,$A582=0,MOD($A582,ChapterTable!$R$20)&lt;&gt;0),"","보스")&amp;"인게임누적곱배수",ChapterTable!$R:$S,2,0)^D582
    +VLOOKUP(SUBSTITUTE(SUBSTITUTE(F$1,"standard",""),"|Float","")&amp;IF(OR($L582=TRUE,$A582=0,MOD($A582,ChapterTable!$R$20)&lt;&gt;0),"","보스")&amp;"인게임누적합배수",ChapterTable!$R:$S,2,0)*D582)
  )
  )
  )
)</f>
        <v>5297.9754638671875</v>
      </c>
      <c r="G582" t="s">
        <v>715</v>
      </c>
      <c r="J582" t="str">
        <f>IF(ISBLANK(I582),"",
IFERROR(VLOOKUP(I582,[1]StringTable!$1:$1048576,MATCH("kor|String",[1]StringTable!$1:$1,0),0),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72"/>
        <v>0.25</v>
      </c>
      <c r="AJ582">
        <f t="shared" si="70"/>
        <v>0.32</v>
      </c>
      <c r="AK582">
        <f t="shared" si="71"/>
        <v>1</v>
      </c>
      <c r="AL582">
        <v>0</v>
      </c>
    </row>
    <row r="583" spans="1:38" x14ac:dyDescent="0.3">
      <c r="A583">
        <v>12</v>
      </c>
      <c r="B583">
        <v>33</v>
      </c>
      <c r="C583">
        <f>IF(OR($L583=TRUE,$A583=0,MOD($A583,ChapterTable!$R$20)&lt;&gt;0),
MAX(0,INT(($B583+ChapterTable!$P$26+VLOOKUP(SUBSTITUTE(C$1,"성장단계","")&amp;"단계오프셋",ChapterTable!$R:$S,2,0))/ChapterTable!$P$23)),
MAX(0,INT(($B583+ChapterTable!$R$26+VLOOKUP(SUBSTITUTE(C$1,"성장단계","")&amp;"보스단계오프셋",ChapterTable!$R:$S,2,0))/ChapterTable!$R$23)))</f>
        <v>3</v>
      </c>
      <c r="D583">
        <f>IF(OR($L583=TRUE,$A583=0,MOD($A583,ChapterTable!$R$20)&lt;&gt;0),
MAX(0,INT(($B583+ChapterTable!$P$26+VLOOKUP(SUBSTITUTE(D$1,"성장단계","")&amp;"단계오프셋",ChapterTable!$R:$S,2,0))/ChapterTable!$P$23)),
MAX(0,INT(($B583+ChapterTable!$R$26+VLOOKUP(SUBSTITUTE(D$1,"성장단계","")&amp;"보스단계오프셋",ChapterTable!$R:$S,2,0))/ChapterTable!$R$23)))</f>
        <v>3</v>
      </c>
      <c r="E583" s="1">
        <f ca="1">IF(AND($A583=0,$B583=1),
    VLOOKUP(1,ChapterTable!$1:$1048576,MATCH("최종"&amp;SUBSTITUTE(SUBSTITUTE(E$1,"standard",""),"|Float",""),ChapterTable!$1:$1,0),0)*ChapterTable!$P$17,
  IF(AND($A583=0,$B583=0),
    E584,
  IF($B583=0,
    VLOOKUP($A583,ChapterTable!$1:$1048576,MATCH("최종"&amp;SUBSTITUTE(SUBSTITUTE(E$1,"standard",""),"|Float",""),ChapterTable!$1:$1,0),0),
  IF($B583=1,
    IF($L583=FALSE,
      VLOOKUP($A583,ChapterTable!$1:$1048576,MATCH("최종"&amp;SUBSTITUTE(SUBSTITUTE(E$1,"standard",""),"|Float",""),ChapterTable!$1:$1,0),0),
      VLOOKUP($A583-ChapterTable!$P$11,ChapterTable!$1:$1048576,MATCH("최종"&amp;SUBSTITUTE(SUBSTITUTE(E$1,"standard",""),"|Float",""),ChapterTable!$1:$1,0),0)*ChapterTable!$P$14
    ),
  OFFSET(E583,-$B583+IF($L583,1,0),0)*IF($B583&gt;OFFSET($B583,1,0),ChapterTable!$R$17,1)*
    (VLOOKUP(SUBSTITUTE(SUBSTITUTE(E$1,"standard",""),"|Float","")&amp;IF(OR($L583=TRUE,$A583=0,MOD($A583,ChapterTable!$R$20)&lt;&gt;0),"","보스")&amp;"인게임누적곱배수",ChapterTable!$R:$S,2,0)^C583
    +VLOOKUP(SUBSTITUTE(SUBSTITUTE(E$1,"standard",""),"|Float","")&amp;IF(OR($L583=TRUE,$A583=0,MOD($A583,ChapterTable!$R$20)&lt;&gt;0),"","보스")&amp;"인게임누적합배수",ChapterTable!$R:$S,2,0)*C583)
  )
  )
  )
)</f>
        <v>16607.53125</v>
      </c>
      <c r="F583" s="1">
        <f ca="1">IF(AND($A583=0,$B583=1),
    VLOOKUP(1,ChapterTable!$1:$1048576,MATCH("최종"&amp;SUBSTITUTE(SUBSTITUTE(F$1,"standard",""),"|Float",""),ChapterTable!$1:$1,0),0)*ChapterTable!$P$17,
  IF(AND($A583=0,$B583=0),
    F584,
  IF($B583=0,
    VLOOKUP($A583,ChapterTable!$1:$1048576,MATCH("최종"&amp;SUBSTITUTE(SUBSTITUTE(F$1,"standard",""),"|Float",""),ChapterTable!$1:$1,0),0),
  IF($B583=1,
    IF($L583=FALSE,
      VLOOKUP($A583,ChapterTable!$1:$1048576,MATCH("최종"&amp;SUBSTITUTE(SUBSTITUTE(F$1,"standard",""),"|Float",""),ChapterTable!$1:$1,0),0),
      VLOOKUP($A583-ChapterTable!$P$11,ChapterTable!$1:$1048576,MATCH("최종"&amp;SUBSTITUTE(SUBSTITUTE(F$1,"standard",""),"|Float",""),ChapterTable!$1:$1,0),0)*ChapterTable!$P$14
    ),
  OFFSET(F583,-$B583+IF($L583,1,0),0)*
    (VLOOKUP(SUBSTITUTE(SUBSTITUTE(F$1,"standard",""),"|Float","")&amp;IF(OR($L583=TRUE,$A583=0,MOD($A583,ChapterTable!$R$20)&lt;&gt;0),"","보스")&amp;"인게임누적곱배수",ChapterTable!$R:$S,2,0)^D583
    +VLOOKUP(SUBSTITUTE(SUBSTITUTE(F$1,"standard",""),"|Float","")&amp;IF(OR($L583=TRUE,$A583=0,MOD($A583,ChapterTable!$R$20)&lt;&gt;0),"","보스")&amp;"인게임누적합배수",ChapterTable!$R:$S,2,0)*D583)
  )
  )
  )
)</f>
        <v>5297.9754638671875</v>
      </c>
      <c r="G583" t="s">
        <v>715</v>
      </c>
      <c r="J583" t="str">
        <f>IF(ISBLANK(I583),"",
IFERROR(VLOOKUP(I583,[1]StringTable!$1:$1048576,MATCH("kor|String",[1]StringTable!$1:$1,0),0),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72"/>
        <v>0.25</v>
      </c>
      <c r="AJ583">
        <f t="shared" si="70"/>
        <v>0.32</v>
      </c>
      <c r="AK583">
        <f t="shared" si="71"/>
        <v>1</v>
      </c>
      <c r="AL583">
        <v>0</v>
      </c>
    </row>
    <row r="584" spans="1:38" x14ac:dyDescent="0.3">
      <c r="A584">
        <v>12</v>
      </c>
      <c r="B584">
        <v>34</v>
      </c>
      <c r="C584">
        <f>IF(OR($L584=TRUE,$A584=0,MOD($A584,ChapterTable!$R$20)&lt;&gt;0),
MAX(0,INT(($B584+ChapterTable!$P$26+VLOOKUP(SUBSTITUTE(C$1,"성장단계","")&amp;"단계오프셋",ChapterTable!$R:$S,2,0))/ChapterTable!$P$23)),
MAX(0,INT(($B584+ChapterTable!$R$26+VLOOKUP(SUBSTITUTE(C$1,"성장단계","")&amp;"보스단계오프셋",ChapterTable!$R:$S,2,0))/ChapterTable!$R$23)))</f>
        <v>3</v>
      </c>
      <c r="D584">
        <f>IF(OR($L584=TRUE,$A584=0,MOD($A584,ChapterTable!$R$20)&lt;&gt;0),
MAX(0,INT(($B584+ChapterTable!$P$26+VLOOKUP(SUBSTITUTE(D$1,"성장단계","")&amp;"단계오프셋",ChapterTable!$R:$S,2,0))/ChapterTable!$P$23)),
MAX(0,INT(($B584+ChapterTable!$R$26+VLOOKUP(SUBSTITUTE(D$1,"성장단계","")&amp;"보스단계오프셋",ChapterTable!$R:$S,2,0))/ChapterTable!$R$23)))</f>
        <v>3</v>
      </c>
      <c r="E584" s="1">
        <f ca="1">IF(AND($A584=0,$B584=1),
    VLOOKUP(1,ChapterTable!$1:$1048576,MATCH("최종"&amp;SUBSTITUTE(SUBSTITUTE(E$1,"standard",""),"|Float",""),ChapterTable!$1:$1,0),0)*ChapterTable!$P$17,
  IF(AND($A584=0,$B584=0),
    E585,
  IF($B584=0,
    VLOOKUP($A584,ChapterTable!$1:$1048576,MATCH("최종"&amp;SUBSTITUTE(SUBSTITUTE(E$1,"standard",""),"|Float",""),ChapterTable!$1:$1,0),0),
  IF($B584=1,
    IF($L584=FALSE,
      VLOOKUP($A584,ChapterTable!$1:$1048576,MATCH("최종"&amp;SUBSTITUTE(SUBSTITUTE(E$1,"standard",""),"|Float",""),ChapterTable!$1:$1,0),0),
      VLOOKUP($A584-ChapterTable!$P$11,ChapterTable!$1:$1048576,MATCH("최종"&amp;SUBSTITUTE(SUBSTITUTE(E$1,"standard",""),"|Float",""),ChapterTable!$1:$1,0),0)*ChapterTable!$P$14
    ),
  OFFSET(E584,-$B584+IF($L584,1,0),0)*IF($B584&gt;OFFSET($B584,1,0),ChapterTable!$R$17,1)*
    (VLOOKUP(SUBSTITUTE(SUBSTITUTE(E$1,"standard",""),"|Float","")&amp;IF(OR($L584=TRUE,$A584=0,MOD($A584,ChapterTable!$R$20)&lt;&gt;0),"","보스")&amp;"인게임누적곱배수",ChapterTable!$R:$S,2,0)^C584
    +VLOOKUP(SUBSTITUTE(SUBSTITUTE(E$1,"standard",""),"|Float","")&amp;IF(OR($L584=TRUE,$A584=0,MOD($A584,ChapterTable!$R$20)&lt;&gt;0),"","보스")&amp;"인게임누적합배수",ChapterTable!$R:$S,2,0)*C584)
  )
  )
  )
)</f>
        <v>16607.53125</v>
      </c>
      <c r="F584" s="1">
        <f ca="1">IF(AND($A584=0,$B584=1),
    VLOOKUP(1,ChapterTable!$1:$1048576,MATCH("최종"&amp;SUBSTITUTE(SUBSTITUTE(F$1,"standard",""),"|Float",""),ChapterTable!$1:$1,0),0)*ChapterTable!$P$17,
  IF(AND($A584=0,$B584=0),
    F585,
  IF($B584=0,
    VLOOKUP($A584,ChapterTable!$1:$1048576,MATCH("최종"&amp;SUBSTITUTE(SUBSTITUTE(F$1,"standard",""),"|Float",""),ChapterTable!$1:$1,0),0),
  IF($B584=1,
    IF($L584=FALSE,
      VLOOKUP($A584,ChapterTable!$1:$1048576,MATCH("최종"&amp;SUBSTITUTE(SUBSTITUTE(F$1,"standard",""),"|Float",""),ChapterTable!$1:$1,0),0),
      VLOOKUP($A584-ChapterTable!$P$11,ChapterTable!$1:$1048576,MATCH("최종"&amp;SUBSTITUTE(SUBSTITUTE(F$1,"standard",""),"|Float",""),ChapterTable!$1:$1,0),0)*ChapterTable!$P$14
    ),
  OFFSET(F584,-$B584+IF($L584,1,0),0)*
    (VLOOKUP(SUBSTITUTE(SUBSTITUTE(F$1,"standard",""),"|Float","")&amp;IF(OR($L584=TRUE,$A584=0,MOD($A584,ChapterTable!$R$20)&lt;&gt;0),"","보스")&amp;"인게임누적곱배수",ChapterTable!$R:$S,2,0)^D584
    +VLOOKUP(SUBSTITUTE(SUBSTITUTE(F$1,"standard",""),"|Float","")&amp;IF(OR($L584=TRUE,$A584=0,MOD($A584,ChapterTable!$R$20)&lt;&gt;0),"","보스")&amp;"인게임누적합배수",ChapterTable!$R:$S,2,0)*D584)
  )
  )
  )
)</f>
        <v>5297.9754638671875</v>
      </c>
      <c r="G584" t="s">
        <v>715</v>
      </c>
      <c r="J584" t="str">
        <f>IF(ISBLANK(I584),"",
IFERROR(VLOOKUP(I584,[1]StringTable!$1:$1048576,MATCH("kor|String",[1]StringTable!$1:$1,0),0),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72"/>
        <v>0.25</v>
      </c>
      <c r="AJ584">
        <f t="shared" si="70"/>
        <v>0.32</v>
      </c>
      <c r="AK584">
        <f t="shared" si="71"/>
        <v>1</v>
      </c>
      <c r="AL584">
        <v>0</v>
      </c>
    </row>
    <row r="585" spans="1:38" x14ac:dyDescent="0.3">
      <c r="A585">
        <v>12</v>
      </c>
      <c r="B585">
        <v>35</v>
      </c>
      <c r="C585">
        <f>IF(OR($L585=TRUE,$A585=0,MOD($A585,ChapterTable!$R$20)&lt;&gt;0),
MAX(0,INT(($B585+ChapterTable!$P$26+VLOOKUP(SUBSTITUTE(C$1,"성장단계","")&amp;"단계오프셋",ChapterTable!$R:$S,2,0))/ChapterTable!$P$23)),
MAX(0,INT(($B585+ChapterTable!$R$26+VLOOKUP(SUBSTITUTE(C$1,"성장단계","")&amp;"보스단계오프셋",ChapterTable!$R:$S,2,0))/ChapterTable!$R$23)))</f>
        <v>3</v>
      </c>
      <c r="D585">
        <f>IF(OR($L585=TRUE,$A585=0,MOD($A585,ChapterTable!$R$20)&lt;&gt;0),
MAX(0,INT(($B585+ChapterTable!$P$26+VLOOKUP(SUBSTITUTE(D$1,"성장단계","")&amp;"단계오프셋",ChapterTable!$R:$S,2,0))/ChapterTable!$P$23)),
MAX(0,INT(($B585+ChapterTable!$R$26+VLOOKUP(SUBSTITUTE(D$1,"성장단계","")&amp;"보스단계오프셋",ChapterTable!$R:$S,2,0))/ChapterTable!$R$23)))</f>
        <v>3</v>
      </c>
      <c r="E585" s="1">
        <f ca="1">IF(AND($A585=0,$B585=1),
    VLOOKUP(1,ChapterTable!$1:$1048576,MATCH("최종"&amp;SUBSTITUTE(SUBSTITUTE(E$1,"standard",""),"|Float",""),ChapterTable!$1:$1,0),0)*ChapterTable!$P$17,
  IF(AND($A585=0,$B585=0),
    E586,
  IF($B585=0,
    VLOOKUP($A585,ChapterTable!$1:$1048576,MATCH("최종"&amp;SUBSTITUTE(SUBSTITUTE(E$1,"standard",""),"|Float",""),ChapterTable!$1:$1,0),0),
  IF($B585=1,
    IF($L585=FALSE,
      VLOOKUP($A585,ChapterTable!$1:$1048576,MATCH("최종"&amp;SUBSTITUTE(SUBSTITUTE(E$1,"standard",""),"|Float",""),ChapterTable!$1:$1,0),0),
      VLOOKUP($A585-ChapterTable!$P$11,ChapterTable!$1:$1048576,MATCH("최종"&amp;SUBSTITUTE(SUBSTITUTE(E$1,"standard",""),"|Float",""),ChapterTable!$1:$1,0),0)*ChapterTable!$P$14
    ),
  OFFSET(E585,-$B585+IF($L585,1,0),0)*IF($B585&gt;OFFSET($B585,1,0),ChapterTable!$R$17,1)*
    (VLOOKUP(SUBSTITUTE(SUBSTITUTE(E$1,"standard",""),"|Float","")&amp;IF(OR($L585=TRUE,$A585=0,MOD($A585,ChapterTable!$R$20)&lt;&gt;0),"","보스")&amp;"인게임누적곱배수",ChapterTable!$R:$S,2,0)^C585
    +VLOOKUP(SUBSTITUTE(SUBSTITUTE(E$1,"standard",""),"|Float","")&amp;IF(OR($L585=TRUE,$A585=0,MOD($A585,ChapterTable!$R$20)&lt;&gt;0),"","보스")&amp;"인게임누적합배수",ChapterTable!$R:$S,2,0)*C585)
  )
  )
  )
)</f>
        <v>16607.53125</v>
      </c>
      <c r="F585" s="1">
        <f ca="1">IF(AND($A585=0,$B585=1),
    VLOOKUP(1,ChapterTable!$1:$1048576,MATCH("최종"&amp;SUBSTITUTE(SUBSTITUTE(F$1,"standard",""),"|Float",""),ChapterTable!$1:$1,0),0)*ChapterTable!$P$17,
  IF(AND($A585=0,$B585=0),
    F586,
  IF($B585=0,
    VLOOKUP($A585,ChapterTable!$1:$1048576,MATCH("최종"&amp;SUBSTITUTE(SUBSTITUTE(F$1,"standard",""),"|Float",""),ChapterTable!$1:$1,0),0),
  IF($B585=1,
    IF($L585=FALSE,
      VLOOKUP($A585,ChapterTable!$1:$1048576,MATCH("최종"&amp;SUBSTITUTE(SUBSTITUTE(F$1,"standard",""),"|Float",""),ChapterTable!$1:$1,0),0),
      VLOOKUP($A585-ChapterTable!$P$11,ChapterTable!$1:$1048576,MATCH("최종"&amp;SUBSTITUTE(SUBSTITUTE(F$1,"standard",""),"|Float",""),ChapterTable!$1:$1,0),0)*ChapterTable!$P$14
    ),
  OFFSET(F585,-$B585+IF($L585,1,0),0)*
    (VLOOKUP(SUBSTITUTE(SUBSTITUTE(F$1,"standard",""),"|Float","")&amp;IF(OR($L585=TRUE,$A585=0,MOD($A585,ChapterTable!$R$20)&lt;&gt;0),"","보스")&amp;"인게임누적곱배수",ChapterTable!$R:$S,2,0)^D585
    +VLOOKUP(SUBSTITUTE(SUBSTITUTE(F$1,"standard",""),"|Float","")&amp;IF(OR($L585=TRUE,$A585=0,MOD($A585,ChapterTable!$R$20)&lt;&gt;0),"","보스")&amp;"인게임누적합배수",ChapterTable!$R:$S,2,0)*D585)
  )
  )
  )
)</f>
        <v>5297.9754638671875</v>
      </c>
      <c r="G585" t="s">
        <v>715</v>
      </c>
      <c r="J585" t="str">
        <f>IF(ISBLANK(I585),"",
IFERROR(VLOOKUP(I585,[1]StringTable!$1:$1048576,MATCH("kor|String",[1]StringTable!$1:$1,0),0),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72"/>
        <v>0.25</v>
      </c>
      <c r="AJ585">
        <f t="shared" si="70"/>
        <v>0.32</v>
      </c>
      <c r="AK585">
        <f t="shared" si="71"/>
        <v>1</v>
      </c>
      <c r="AL585">
        <v>0</v>
      </c>
    </row>
    <row r="586" spans="1:38" x14ac:dyDescent="0.3">
      <c r="A586">
        <v>12</v>
      </c>
      <c r="B586">
        <v>36</v>
      </c>
      <c r="C586">
        <f>IF(OR($L586=TRUE,$A586=0,MOD($A586,ChapterTable!$R$20)&lt;&gt;0),
MAX(0,INT(($B586+ChapterTable!$P$26+VLOOKUP(SUBSTITUTE(C$1,"성장단계","")&amp;"단계오프셋",ChapterTable!$R:$S,2,0))/ChapterTable!$P$23)),
MAX(0,INT(($B586+ChapterTable!$R$26+VLOOKUP(SUBSTITUTE(C$1,"성장단계","")&amp;"보스단계오프셋",ChapterTable!$R:$S,2,0))/ChapterTable!$R$23)))</f>
        <v>4</v>
      </c>
      <c r="D586">
        <f>IF(OR($L586=TRUE,$A586=0,MOD($A586,ChapterTable!$R$20)&lt;&gt;0),
MAX(0,INT(($B586+ChapterTable!$P$26+VLOOKUP(SUBSTITUTE(D$1,"성장단계","")&amp;"단계오프셋",ChapterTable!$R:$S,2,0))/ChapterTable!$P$23)),
MAX(0,INT(($B586+ChapterTable!$R$26+VLOOKUP(SUBSTITUTE(D$1,"성장단계","")&amp;"보스단계오프셋",ChapterTable!$R:$S,2,0))/ChapterTable!$R$23)))</f>
        <v>3</v>
      </c>
      <c r="E586" s="1">
        <f ca="1">IF(AND($A586=0,$B586=1),
    VLOOKUP(1,ChapterTable!$1:$1048576,MATCH("최종"&amp;SUBSTITUTE(SUBSTITUTE(E$1,"standard",""),"|Float",""),ChapterTable!$1:$1,0),0)*ChapterTable!$P$17,
  IF(AND($A586=0,$B586=0),
    E587,
  IF($B586=0,
    VLOOKUP($A586,ChapterTable!$1:$1048576,MATCH("최종"&amp;SUBSTITUTE(SUBSTITUTE(E$1,"standard",""),"|Float",""),ChapterTable!$1:$1,0),0),
  IF($B586=1,
    IF($L586=FALSE,
      VLOOKUP($A586,ChapterTable!$1:$1048576,MATCH("최종"&amp;SUBSTITUTE(SUBSTITUTE(E$1,"standard",""),"|Float",""),ChapterTable!$1:$1,0),0),
      VLOOKUP($A586-ChapterTable!$P$11,ChapterTable!$1:$1048576,MATCH("최종"&amp;SUBSTITUTE(SUBSTITUTE(E$1,"standard",""),"|Float",""),ChapterTable!$1:$1,0),0)*ChapterTable!$P$14
    ),
  OFFSET(E586,-$B586+IF($L586,1,0),0)*IF($B586&gt;OFFSET($B586,1,0),ChapterTable!$R$17,1)*
    (VLOOKUP(SUBSTITUTE(SUBSTITUTE(E$1,"standard",""),"|Float","")&amp;IF(OR($L586=TRUE,$A586=0,MOD($A586,ChapterTable!$R$20)&lt;&gt;0),"","보스")&amp;"인게임누적곱배수",ChapterTable!$R:$S,2,0)^C586
    +VLOOKUP(SUBSTITUTE(SUBSTITUTE(E$1,"standard",""),"|Float","")&amp;IF(OR($L586=TRUE,$A586=0,MOD($A586,ChapterTable!$R$20)&lt;&gt;0),"","보스")&amp;"인게임누적합배수",ChapterTable!$R:$S,2,0)*C586)
  )
  )
  )
)</f>
        <v>18683.47265625</v>
      </c>
      <c r="F586" s="1">
        <f ca="1">IF(AND($A586=0,$B586=1),
    VLOOKUP(1,ChapterTable!$1:$1048576,MATCH("최종"&amp;SUBSTITUTE(SUBSTITUTE(F$1,"standard",""),"|Float",""),ChapterTable!$1:$1,0),0)*ChapterTable!$P$17,
  IF(AND($A586=0,$B586=0),
    F587,
  IF($B586=0,
    VLOOKUP($A586,ChapterTable!$1:$1048576,MATCH("최종"&amp;SUBSTITUTE(SUBSTITUTE(F$1,"standard",""),"|Float",""),ChapterTable!$1:$1,0),0),
  IF($B586=1,
    IF($L586=FALSE,
      VLOOKUP($A586,ChapterTable!$1:$1048576,MATCH("최종"&amp;SUBSTITUTE(SUBSTITUTE(F$1,"standard",""),"|Float",""),ChapterTable!$1:$1,0),0),
      VLOOKUP($A586-ChapterTable!$P$11,ChapterTable!$1:$1048576,MATCH("최종"&amp;SUBSTITUTE(SUBSTITUTE(F$1,"standard",""),"|Float",""),ChapterTable!$1:$1,0),0)*ChapterTable!$P$14
    ),
  OFFSET(F586,-$B586+IF($L586,1,0),0)*
    (VLOOKUP(SUBSTITUTE(SUBSTITUTE(F$1,"standard",""),"|Float","")&amp;IF(OR($L586=TRUE,$A586=0,MOD($A586,ChapterTable!$R$20)&lt;&gt;0),"","보스")&amp;"인게임누적곱배수",ChapterTable!$R:$S,2,0)^D586
    +VLOOKUP(SUBSTITUTE(SUBSTITUTE(F$1,"standard",""),"|Float","")&amp;IF(OR($L586=TRUE,$A586=0,MOD($A586,ChapterTable!$R$20)&lt;&gt;0),"","보스")&amp;"인게임누적합배수",ChapterTable!$R:$S,2,0)*D586)
  )
  )
  )
)</f>
        <v>5297.9754638671875</v>
      </c>
      <c r="G586" t="s">
        <v>715</v>
      </c>
      <c r="J586" t="str">
        <f>IF(ISBLANK(I586),"",
IFERROR(VLOOKUP(I586,[1]StringTable!$1:$1048576,MATCH("kor|String",[1]StringTable!$1:$1,0),0),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72"/>
        <v>0.25</v>
      </c>
      <c r="AJ586">
        <f t="shared" si="70"/>
        <v>0.32</v>
      </c>
      <c r="AK586">
        <f t="shared" si="71"/>
        <v>1</v>
      </c>
      <c r="AL586">
        <v>0</v>
      </c>
    </row>
    <row r="587" spans="1:38" x14ac:dyDescent="0.3">
      <c r="A587">
        <v>12</v>
      </c>
      <c r="B587">
        <v>37</v>
      </c>
      <c r="C587">
        <f>IF(OR($L587=TRUE,$A587=0,MOD($A587,ChapterTable!$R$20)&lt;&gt;0),
MAX(0,INT(($B587+ChapterTable!$P$26+VLOOKUP(SUBSTITUTE(C$1,"성장단계","")&amp;"단계오프셋",ChapterTable!$R:$S,2,0))/ChapterTable!$P$23)),
MAX(0,INT(($B587+ChapterTable!$R$26+VLOOKUP(SUBSTITUTE(C$1,"성장단계","")&amp;"보스단계오프셋",ChapterTable!$R:$S,2,0))/ChapterTable!$R$23)))</f>
        <v>4</v>
      </c>
      <c r="D587">
        <f>IF(OR($L587=TRUE,$A587=0,MOD($A587,ChapterTable!$R$20)&lt;&gt;0),
MAX(0,INT(($B587+ChapterTable!$P$26+VLOOKUP(SUBSTITUTE(D$1,"성장단계","")&amp;"단계오프셋",ChapterTable!$R:$S,2,0))/ChapterTable!$P$23)),
MAX(0,INT(($B587+ChapterTable!$R$26+VLOOKUP(SUBSTITUTE(D$1,"성장단계","")&amp;"보스단계오프셋",ChapterTable!$R:$S,2,0))/ChapterTable!$R$23)))</f>
        <v>3</v>
      </c>
      <c r="E587" s="1">
        <f ca="1">IF(AND($A587=0,$B587=1),
    VLOOKUP(1,ChapterTable!$1:$1048576,MATCH("최종"&amp;SUBSTITUTE(SUBSTITUTE(E$1,"standard",""),"|Float",""),ChapterTable!$1:$1,0),0)*ChapterTable!$P$17,
  IF(AND($A587=0,$B587=0),
    E588,
  IF($B587=0,
    VLOOKUP($A587,ChapterTable!$1:$1048576,MATCH("최종"&amp;SUBSTITUTE(SUBSTITUTE(E$1,"standard",""),"|Float",""),ChapterTable!$1:$1,0),0),
  IF($B587=1,
    IF($L587=FALSE,
      VLOOKUP($A587,ChapterTable!$1:$1048576,MATCH("최종"&amp;SUBSTITUTE(SUBSTITUTE(E$1,"standard",""),"|Float",""),ChapterTable!$1:$1,0),0),
      VLOOKUP($A587-ChapterTable!$P$11,ChapterTable!$1:$1048576,MATCH("최종"&amp;SUBSTITUTE(SUBSTITUTE(E$1,"standard",""),"|Float",""),ChapterTable!$1:$1,0),0)*ChapterTable!$P$14
    ),
  OFFSET(E587,-$B587+IF($L587,1,0),0)*IF($B587&gt;OFFSET($B587,1,0),ChapterTable!$R$17,1)*
    (VLOOKUP(SUBSTITUTE(SUBSTITUTE(E$1,"standard",""),"|Float","")&amp;IF(OR($L587=TRUE,$A587=0,MOD($A587,ChapterTable!$R$20)&lt;&gt;0),"","보스")&amp;"인게임누적곱배수",ChapterTable!$R:$S,2,0)^C587
    +VLOOKUP(SUBSTITUTE(SUBSTITUTE(E$1,"standard",""),"|Float","")&amp;IF(OR($L587=TRUE,$A587=0,MOD($A587,ChapterTable!$R$20)&lt;&gt;0),"","보스")&amp;"인게임누적합배수",ChapterTable!$R:$S,2,0)*C587)
  )
  )
  )
)</f>
        <v>18683.47265625</v>
      </c>
      <c r="F587" s="1">
        <f ca="1">IF(AND($A587=0,$B587=1),
    VLOOKUP(1,ChapterTable!$1:$1048576,MATCH("최종"&amp;SUBSTITUTE(SUBSTITUTE(F$1,"standard",""),"|Float",""),ChapterTable!$1:$1,0),0)*ChapterTable!$P$17,
  IF(AND($A587=0,$B587=0),
    F588,
  IF($B587=0,
    VLOOKUP($A587,ChapterTable!$1:$1048576,MATCH("최종"&amp;SUBSTITUTE(SUBSTITUTE(F$1,"standard",""),"|Float",""),ChapterTable!$1:$1,0),0),
  IF($B587=1,
    IF($L587=FALSE,
      VLOOKUP($A587,ChapterTable!$1:$1048576,MATCH("최종"&amp;SUBSTITUTE(SUBSTITUTE(F$1,"standard",""),"|Float",""),ChapterTable!$1:$1,0),0),
      VLOOKUP($A587-ChapterTable!$P$11,ChapterTable!$1:$1048576,MATCH("최종"&amp;SUBSTITUTE(SUBSTITUTE(F$1,"standard",""),"|Float",""),ChapterTable!$1:$1,0),0)*ChapterTable!$P$14
    ),
  OFFSET(F587,-$B587+IF($L587,1,0),0)*
    (VLOOKUP(SUBSTITUTE(SUBSTITUTE(F$1,"standard",""),"|Float","")&amp;IF(OR($L587=TRUE,$A587=0,MOD($A587,ChapterTable!$R$20)&lt;&gt;0),"","보스")&amp;"인게임누적곱배수",ChapterTable!$R:$S,2,0)^D587
    +VLOOKUP(SUBSTITUTE(SUBSTITUTE(F$1,"standard",""),"|Float","")&amp;IF(OR($L587=TRUE,$A587=0,MOD($A587,ChapterTable!$R$20)&lt;&gt;0),"","보스")&amp;"인게임누적합배수",ChapterTable!$R:$S,2,0)*D587)
  )
  )
  )
)</f>
        <v>5297.9754638671875</v>
      </c>
      <c r="G587" t="s">
        <v>715</v>
      </c>
      <c r="J587" t="str">
        <f>IF(ISBLANK(I587),"",
IFERROR(VLOOKUP(I587,[1]StringTable!$1:$1048576,MATCH("kor|String",[1]StringTable!$1:$1,0),0),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72"/>
        <v>0.25</v>
      </c>
      <c r="AJ587">
        <f t="shared" si="70"/>
        <v>0.32</v>
      </c>
      <c r="AK587">
        <f t="shared" si="71"/>
        <v>1</v>
      </c>
      <c r="AL587">
        <v>0</v>
      </c>
    </row>
    <row r="588" spans="1:38" x14ac:dyDescent="0.3">
      <c r="A588">
        <v>12</v>
      </c>
      <c r="B588">
        <v>38</v>
      </c>
      <c r="C588">
        <f>IF(OR($L588=TRUE,$A588=0,MOD($A588,ChapterTable!$R$20)&lt;&gt;0),
MAX(0,INT(($B588+ChapterTable!$P$26+VLOOKUP(SUBSTITUTE(C$1,"성장단계","")&amp;"단계오프셋",ChapterTable!$R:$S,2,0))/ChapterTable!$P$23)),
MAX(0,INT(($B588+ChapterTable!$R$26+VLOOKUP(SUBSTITUTE(C$1,"성장단계","")&amp;"보스단계오프셋",ChapterTable!$R:$S,2,0))/ChapterTable!$R$23)))</f>
        <v>4</v>
      </c>
      <c r="D588">
        <f>IF(OR($L588=TRUE,$A588=0,MOD($A588,ChapterTable!$R$20)&lt;&gt;0),
MAX(0,INT(($B588+ChapterTable!$P$26+VLOOKUP(SUBSTITUTE(D$1,"성장단계","")&amp;"단계오프셋",ChapterTable!$R:$S,2,0))/ChapterTable!$P$23)),
MAX(0,INT(($B588+ChapterTable!$R$26+VLOOKUP(SUBSTITUTE(D$1,"성장단계","")&amp;"보스단계오프셋",ChapterTable!$R:$S,2,0))/ChapterTable!$R$23)))</f>
        <v>3</v>
      </c>
      <c r="E588" s="1">
        <f ca="1">IF(AND($A588=0,$B588=1),
    VLOOKUP(1,ChapterTable!$1:$1048576,MATCH("최종"&amp;SUBSTITUTE(SUBSTITUTE(E$1,"standard",""),"|Float",""),ChapterTable!$1:$1,0),0)*ChapterTable!$P$17,
  IF(AND($A588=0,$B588=0),
    E589,
  IF($B588=0,
    VLOOKUP($A588,ChapterTable!$1:$1048576,MATCH("최종"&amp;SUBSTITUTE(SUBSTITUTE(E$1,"standard",""),"|Float",""),ChapterTable!$1:$1,0),0),
  IF($B588=1,
    IF($L588=FALSE,
      VLOOKUP($A588,ChapterTable!$1:$1048576,MATCH("최종"&amp;SUBSTITUTE(SUBSTITUTE(E$1,"standard",""),"|Float",""),ChapterTable!$1:$1,0),0),
      VLOOKUP($A588-ChapterTable!$P$11,ChapterTable!$1:$1048576,MATCH("최종"&amp;SUBSTITUTE(SUBSTITUTE(E$1,"standard",""),"|Float",""),ChapterTable!$1:$1,0),0)*ChapterTable!$P$14
    ),
  OFFSET(E588,-$B588+IF($L588,1,0),0)*IF($B588&gt;OFFSET($B588,1,0),ChapterTable!$R$17,1)*
    (VLOOKUP(SUBSTITUTE(SUBSTITUTE(E$1,"standard",""),"|Float","")&amp;IF(OR($L588=TRUE,$A588=0,MOD($A588,ChapterTable!$R$20)&lt;&gt;0),"","보스")&amp;"인게임누적곱배수",ChapterTable!$R:$S,2,0)^C588
    +VLOOKUP(SUBSTITUTE(SUBSTITUTE(E$1,"standard",""),"|Float","")&amp;IF(OR($L588=TRUE,$A588=0,MOD($A588,ChapterTable!$R$20)&lt;&gt;0),"","보스")&amp;"인게임누적합배수",ChapterTable!$R:$S,2,0)*C588)
  )
  )
  )
)</f>
        <v>18683.47265625</v>
      </c>
      <c r="F588" s="1">
        <f ca="1">IF(AND($A588=0,$B588=1),
    VLOOKUP(1,ChapterTable!$1:$1048576,MATCH("최종"&amp;SUBSTITUTE(SUBSTITUTE(F$1,"standard",""),"|Float",""),ChapterTable!$1:$1,0),0)*ChapterTable!$P$17,
  IF(AND($A588=0,$B588=0),
    F589,
  IF($B588=0,
    VLOOKUP($A588,ChapterTable!$1:$1048576,MATCH("최종"&amp;SUBSTITUTE(SUBSTITUTE(F$1,"standard",""),"|Float",""),ChapterTable!$1:$1,0),0),
  IF($B588=1,
    IF($L588=FALSE,
      VLOOKUP($A588,ChapterTable!$1:$1048576,MATCH("최종"&amp;SUBSTITUTE(SUBSTITUTE(F$1,"standard",""),"|Float",""),ChapterTable!$1:$1,0),0),
      VLOOKUP($A588-ChapterTable!$P$11,ChapterTable!$1:$1048576,MATCH("최종"&amp;SUBSTITUTE(SUBSTITUTE(F$1,"standard",""),"|Float",""),ChapterTable!$1:$1,0),0)*ChapterTable!$P$14
    ),
  OFFSET(F588,-$B588+IF($L588,1,0),0)*
    (VLOOKUP(SUBSTITUTE(SUBSTITUTE(F$1,"standard",""),"|Float","")&amp;IF(OR($L588=TRUE,$A588=0,MOD($A588,ChapterTable!$R$20)&lt;&gt;0),"","보스")&amp;"인게임누적곱배수",ChapterTable!$R:$S,2,0)^D588
    +VLOOKUP(SUBSTITUTE(SUBSTITUTE(F$1,"standard",""),"|Float","")&amp;IF(OR($L588=TRUE,$A588=0,MOD($A588,ChapterTable!$R$20)&lt;&gt;0),"","보스")&amp;"인게임누적합배수",ChapterTable!$R:$S,2,0)*D588)
  )
  )
  )
)</f>
        <v>5297.9754638671875</v>
      </c>
      <c r="G588" t="s">
        <v>715</v>
      </c>
      <c r="J588" t="str">
        <f>IF(ISBLANK(I588),"",
IFERROR(VLOOKUP(I588,[1]StringTable!$1:$1048576,MATCH("kor|String",[1]StringTable!$1:$1,0),0),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72"/>
        <v>0.25</v>
      </c>
      <c r="AJ588">
        <f t="shared" si="70"/>
        <v>0.32</v>
      </c>
      <c r="AK588">
        <f t="shared" si="71"/>
        <v>1</v>
      </c>
      <c r="AL588">
        <v>0</v>
      </c>
    </row>
    <row r="589" spans="1:38" x14ac:dyDescent="0.3">
      <c r="A589">
        <v>12</v>
      </c>
      <c r="B589">
        <v>39</v>
      </c>
      <c r="C589">
        <f>IF(OR($L589=TRUE,$A589=0,MOD($A589,ChapterTable!$R$20)&lt;&gt;0),
MAX(0,INT(($B589+ChapterTable!$P$26+VLOOKUP(SUBSTITUTE(C$1,"성장단계","")&amp;"단계오프셋",ChapterTable!$R:$S,2,0))/ChapterTable!$P$23)),
MAX(0,INT(($B589+ChapterTable!$R$26+VLOOKUP(SUBSTITUTE(C$1,"성장단계","")&amp;"보스단계오프셋",ChapterTable!$R:$S,2,0))/ChapterTable!$R$23)))</f>
        <v>4</v>
      </c>
      <c r="D589">
        <f>IF(OR($L589=TRUE,$A589=0,MOD($A589,ChapterTable!$R$20)&lt;&gt;0),
MAX(0,INT(($B589+ChapterTable!$P$26+VLOOKUP(SUBSTITUTE(D$1,"성장단계","")&amp;"단계오프셋",ChapterTable!$R:$S,2,0))/ChapterTable!$P$23)),
MAX(0,INT(($B589+ChapterTable!$R$26+VLOOKUP(SUBSTITUTE(D$1,"성장단계","")&amp;"보스단계오프셋",ChapterTable!$R:$S,2,0))/ChapterTable!$R$23)))</f>
        <v>3</v>
      </c>
      <c r="E589" s="1">
        <f ca="1">IF(AND($A589=0,$B589=1),
    VLOOKUP(1,ChapterTable!$1:$1048576,MATCH("최종"&amp;SUBSTITUTE(SUBSTITUTE(E$1,"standard",""),"|Float",""),ChapterTable!$1:$1,0),0)*ChapterTable!$P$17,
  IF(AND($A589=0,$B589=0),
    E590,
  IF($B589=0,
    VLOOKUP($A589,ChapterTable!$1:$1048576,MATCH("최종"&amp;SUBSTITUTE(SUBSTITUTE(E$1,"standard",""),"|Float",""),ChapterTable!$1:$1,0),0),
  IF($B589=1,
    IF($L589=FALSE,
      VLOOKUP($A589,ChapterTable!$1:$1048576,MATCH("최종"&amp;SUBSTITUTE(SUBSTITUTE(E$1,"standard",""),"|Float",""),ChapterTable!$1:$1,0),0),
      VLOOKUP($A589-ChapterTable!$P$11,ChapterTable!$1:$1048576,MATCH("최종"&amp;SUBSTITUTE(SUBSTITUTE(E$1,"standard",""),"|Float",""),ChapterTable!$1:$1,0),0)*ChapterTable!$P$14
    ),
  OFFSET(E589,-$B589+IF($L589,1,0),0)*IF($B589&gt;OFFSET($B589,1,0),ChapterTable!$R$17,1)*
    (VLOOKUP(SUBSTITUTE(SUBSTITUTE(E$1,"standard",""),"|Float","")&amp;IF(OR($L589=TRUE,$A589=0,MOD($A589,ChapterTable!$R$20)&lt;&gt;0),"","보스")&amp;"인게임누적곱배수",ChapterTable!$R:$S,2,0)^C589
    +VLOOKUP(SUBSTITUTE(SUBSTITUTE(E$1,"standard",""),"|Float","")&amp;IF(OR($L589=TRUE,$A589=0,MOD($A589,ChapterTable!$R$20)&lt;&gt;0),"","보스")&amp;"인게임누적합배수",ChapterTable!$R:$S,2,0)*C589)
  )
  )
  )
)</f>
        <v>18683.47265625</v>
      </c>
      <c r="F589" s="1">
        <f ca="1">IF(AND($A589=0,$B589=1),
    VLOOKUP(1,ChapterTable!$1:$1048576,MATCH("최종"&amp;SUBSTITUTE(SUBSTITUTE(F$1,"standard",""),"|Float",""),ChapterTable!$1:$1,0),0)*ChapterTable!$P$17,
  IF(AND($A589=0,$B589=0),
    F590,
  IF($B589=0,
    VLOOKUP($A589,ChapterTable!$1:$1048576,MATCH("최종"&amp;SUBSTITUTE(SUBSTITUTE(F$1,"standard",""),"|Float",""),ChapterTable!$1:$1,0),0),
  IF($B589=1,
    IF($L589=FALSE,
      VLOOKUP($A589,ChapterTable!$1:$1048576,MATCH("최종"&amp;SUBSTITUTE(SUBSTITUTE(F$1,"standard",""),"|Float",""),ChapterTable!$1:$1,0),0),
      VLOOKUP($A589-ChapterTable!$P$11,ChapterTable!$1:$1048576,MATCH("최종"&amp;SUBSTITUTE(SUBSTITUTE(F$1,"standard",""),"|Float",""),ChapterTable!$1:$1,0),0)*ChapterTable!$P$14
    ),
  OFFSET(F589,-$B589+IF($L589,1,0),0)*
    (VLOOKUP(SUBSTITUTE(SUBSTITUTE(F$1,"standard",""),"|Float","")&amp;IF(OR($L589=TRUE,$A589=0,MOD($A589,ChapterTable!$R$20)&lt;&gt;0),"","보스")&amp;"인게임누적곱배수",ChapterTable!$R:$S,2,0)^D589
    +VLOOKUP(SUBSTITUTE(SUBSTITUTE(F$1,"standard",""),"|Float","")&amp;IF(OR($L589=TRUE,$A589=0,MOD($A589,ChapterTable!$R$20)&lt;&gt;0),"","보스")&amp;"인게임누적합배수",ChapterTable!$R:$S,2,0)*D589)
  )
  )
  )
)</f>
        <v>5297.9754638671875</v>
      </c>
      <c r="G589" t="s">
        <v>715</v>
      </c>
      <c r="J589" t="str">
        <f>IF(ISBLANK(I589),"",
IFERROR(VLOOKUP(I589,[1]StringTable!$1:$1048576,MATCH("kor|String",[1]StringTable!$1:$1,0),0),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72"/>
        <v>0.25</v>
      </c>
      <c r="AJ589">
        <f t="shared" si="70"/>
        <v>0.32</v>
      </c>
      <c r="AK589">
        <f t="shared" si="71"/>
        <v>1</v>
      </c>
      <c r="AL589">
        <v>0</v>
      </c>
    </row>
    <row r="590" spans="1:38" x14ac:dyDescent="0.3">
      <c r="A590">
        <v>12</v>
      </c>
      <c r="B590">
        <v>40</v>
      </c>
      <c r="C590">
        <f>IF(OR($L590=TRUE,$A590=0,MOD($A590,ChapterTable!$R$20)&lt;&gt;0),
MAX(0,INT(($B590+ChapterTable!$P$26+VLOOKUP(SUBSTITUTE(C$1,"성장단계","")&amp;"단계오프셋",ChapterTable!$R:$S,2,0))/ChapterTable!$P$23)),
MAX(0,INT(($B590+ChapterTable!$R$26+VLOOKUP(SUBSTITUTE(C$1,"성장단계","")&amp;"보스단계오프셋",ChapterTable!$R:$S,2,0))/ChapterTable!$R$23)))</f>
        <v>4</v>
      </c>
      <c r="D590">
        <f>IF(OR($L590=TRUE,$A590=0,MOD($A590,ChapterTable!$R$20)&lt;&gt;0),
MAX(0,INT(($B590+ChapterTable!$P$26+VLOOKUP(SUBSTITUTE(D$1,"성장단계","")&amp;"단계오프셋",ChapterTable!$R:$S,2,0))/ChapterTable!$P$23)),
MAX(0,INT(($B590+ChapterTable!$R$26+VLOOKUP(SUBSTITUTE(D$1,"성장단계","")&amp;"보스단계오프셋",ChapterTable!$R:$S,2,0))/ChapterTable!$R$23)))</f>
        <v>3</v>
      </c>
      <c r="E590" s="1">
        <f ca="1">IF(AND($A590=0,$B590=1),
    VLOOKUP(1,ChapterTable!$1:$1048576,MATCH("최종"&amp;SUBSTITUTE(SUBSTITUTE(E$1,"standard",""),"|Float",""),ChapterTable!$1:$1,0),0)*ChapterTable!$P$17,
  IF(AND($A590=0,$B590=0),
    E591,
  IF($B590=0,
    VLOOKUP($A590,ChapterTable!$1:$1048576,MATCH("최종"&amp;SUBSTITUTE(SUBSTITUTE(E$1,"standard",""),"|Float",""),ChapterTable!$1:$1,0),0),
  IF($B590=1,
    IF($L590=FALSE,
      VLOOKUP($A590,ChapterTable!$1:$1048576,MATCH("최종"&amp;SUBSTITUTE(SUBSTITUTE(E$1,"standard",""),"|Float",""),ChapterTable!$1:$1,0),0),
      VLOOKUP($A590-ChapterTable!$P$11,ChapterTable!$1:$1048576,MATCH("최종"&amp;SUBSTITUTE(SUBSTITUTE(E$1,"standard",""),"|Float",""),ChapterTable!$1:$1,0),0)*ChapterTable!$P$14
    ),
  OFFSET(E590,-$B590+IF($L590,1,0),0)*IF($B590&gt;OFFSET($B590,1,0),ChapterTable!$R$17,1)*
    (VLOOKUP(SUBSTITUTE(SUBSTITUTE(E$1,"standard",""),"|Float","")&amp;IF(OR($L590=TRUE,$A590=0,MOD($A590,ChapterTable!$R$20)&lt;&gt;0),"","보스")&amp;"인게임누적곱배수",ChapterTable!$R:$S,2,0)^C590
    +VLOOKUP(SUBSTITUTE(SUBSTITUTE(E$1,"standard",""),"|Float","")&amp;IF(OR($L590=TRUE,$A590=0,MOD($A590,ChapterTable!$R$20)&lt;&gt;0),"","보스")&amp;"인게임누적합배수",ChapterTable!$R:$S,2,0)*C590)
  )
  )
  )
)</f>
        <v>18683.47265625</v>
      </c>
      <c r="F590" s="1">
        <f ca="1">IF(AND($A590=0,$B590=1),
    VLOOKUP(1,ChapterTable!$1:$1048576,MATCH("최종"&amp;SUBSTITUTE(SUBSTITUTE(F$1,"standard",""),"|Float",""),ChapterTable!$1:$1,0),0)*ChapterTable!$P$17,
  IF(AND($A590=0,$B590=0),
    F591,
  IF($B590=0,
    VLOOKUP($A590,ChapterTable!$1:$1048576,MATCH("최종"&amp;SUBSTITUTE(SUBSTITUTE(F$1,"standard",""),"|Float",""),ChapterTable!$1:$1,0),0),
  IF($B590=1,
    IF($L590=FALSE,
      VLOOKUP($A590,ChapterTable!$1:$1048576,MATCH("최종"&amp;SUBSTITUTE(SUBSTITUTE(F$1,"standard",""),"|Float",""),ChapterTable!$1:$1,0),0),
      VLOOKUP($A590-ChapterTable!$P$11,ChapterTable!$1:$1048576,MATCH("최종"&amp;SUBSTITUTE(SUBSTITUTE(F$1,"standard",""),"|Float",""),ChapterTable!$1:$1,0),0)*ChapterTable!$P$14
    ),
  OFFSET(F590,-$B590+IF($L590,1,0),0)*
    (VLOOKUP(SUBSTITUTE(SUBSTITUTE(F$1,"standard",""),"|Float","")&amp;IF(OR($L590=TRUE,$A590=0,MOD($A590,ChapterTable!$R$20)&lt;&gt;0),"","보스")&amp;"인게임누적곱배수",ChapterTable!$R:$S,2,0)^D590
    +VLOOKUP(SUBSTITUTE(SUBSTITUTE(F$1,"standard",""),"|Float","")&amp;IF(OR($L590=TRUE,$A590=0,MOD($A590,ChapterTable!$R$20)&lt;&gt;0),"","보스")&amp;"인게임누적합배수",ChapterTable!$R:$S,2,0)*D590)
  )
  )
  )
)</f>
        <v>5297.9754638671875</v>
      </c>
      <c r="G590" t="s">
        <v>715</v>
      </c>
      <c r="J590" t="str">
        <f>IF(ISBLANK(I590),"",
IFERROR(VLOOKUP(I590,[1]StringTable!$1:$1048576,MATCH("kor|String",[1]StringTable!$1:$1,0),0),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72"/>
        <v>0.25</v>
      </c>
      <c r="AJ590">
        <f t="shared" si="70"/>
        <v>1</v>
      </c>
      <c r="AK590">
        <f t="shared" si="71"/>
        <v>4</v>
      </c>
      <c r="AL590">
        <v>0</v>
      </c>
    </row>
    <row r="591" spans="1:38" x14ac:dyDescent="0.3">
      <c r="A591">
        <v>12</v>
      </c>
      <c r="B591">
        <v>41</v>
      </c>
      <c r="C591">
        <f>IF(OR($L591=TRUE,$A591=0,MOD($A591,ChapterTable!$R$20)&lt;&gt;0),
MAX(0,INT(($B591+ChapterTable!$P$26+VLOOKUP(SUBSTITUTE(C$1,"성장단계","")&amp;"단계오프셋",ChapterTable!$R:$S,2,0))/ChapterTable!$P$23)),
MAX(0,INT(($B591+ChapterTable!$R$26+VLOOKUP(SUBSTITUTE(C$1,"성장단계","")&amp;"보스단계오프셋",ChapterTable!$R:$S,2,0))/ChapterTable!$R$23)))</f>
        <v>4</v>
      </c>
      <c r="D591">
        <f>IF(OR($L591=TRUE,$A591=0,MOD($A591,ChapterTable!$R$20)&lt;&gt;0),
MAX(0,INT(($B591+ChapterTable!$P$26+VLOOKUP(SUBSTITUTE(D$1,"성장단계","")&amp;"단계오프셋",ChapterTable!$R:$S,2,0))/ChapterTable!$P$23)),
MAX(0,INT(($B591+ChapterTable!$R$26+VLOOKUP(SUBSTITUTE(D$1,"성장단계","")&amp;"보스단계오프셋",ChapterTable!$R:$S,2,0))/ChapterTable!$R$23)))</f>
        <v>4</v>
      </c>
      <c r="E591" s="1">
        <f ca="1">IF(AND($A591=0,$B591=1),
    VLOOKUP(1,ChapterTable!$1:$1048576,MATCH("최종"&amp;SUBSTITUTE(SUBSTITUTE(E$1,"standard",""),"|Float",""),ChapterTable!$1:$1,0),0)*ChapterTable!$P$17,
  IF(AND($A591=0,$B591=0),
    E592,
  IF($B591=0,
    VLOOKUP($A591,ChapterTable!$1:$1048576,MATCH("최종"&amp;SUBSTITUTE(SUBSTITUTE(E$1,"standard",""),"|Float",""),ChapterTable!$1:$1,0),0),
  IF($B591=1,
    IF($L591=FALSE,
      VLOOKUP($A591,ChapterTable!$1:$1048576,MATCH("최종"&amp;SUBSTITUTE(SUBSTITUTE(E$1,"standard",""),"|Float",""),ChapterTable!$1:$1,0),0),
      VLOOKUP($A591-ChapterTable!$P$11,ChapterTable!$1:$1048576,MATCH("최종"&amp;SUBSTITUTE(SUBSTITUTE(E$1,"standard",""),"|Float",""),ChapterTable!$1:$1,0),0)*ChapterTable!$P$14
    ),
  OFFSET(E591,-$B591+IF($L591,1,0),0)*IF($B591&gt;OFFSET($B591,1,0),ChapterTable!$R$17,1)*
    (VLOOKUP(SUBSTITUTE(SUBSTITUTE(E$1,"standard",""),"|Float","")&amp;IF(OR($L591=TRUE,$A591=0,MOD($A591,ChapterTable!$R$20)&lt;&gt;0),"","보스")&amp;"인게임누적곱배수",ChapterTable!$R:$S,2,0)^C591
    +VLOOKUP(SUBSTITUTE(SUBSTITUTE(E$1,"standard",""),"|Float","")&amp;IF(OR($L591=TRUE,$A591=0,MOD($A591,ChapterTable!$R$20)&lt;&gt;0),"","보스")&amp;"인게임누적합배수",ChapterTable!$R:$S,2,0)*C591)
  )
  )
  )
)</f>
        <v>18683.47265625</v>
      </c>
      <c r="F591" s="1">
        <f ca="1">IF(AND($A591=0,$B591=1),
    VLOOKUP(1,ChapterTable!$1:$1048576,MATCH("최종"&amp;SUBSTITUTE(SUBSTITUTE(F$1,"standard",""),"|Float",""),ChapterTable!$1:$1,0),0)*ChapterTable!$P$17,
  IF(AND($A591=0,$B591=0),
    F592,
  IF($B591=0,
    VLOOKUP($A591,ChapterTable!$1:$1048576,MATCH("최종"&amp;SUBSTITUTE(SUBSTITUTE(F$1,"standard",""),"|Float",""),ChapterTable!$1:$1,0),0),
  IF($B591=1,
    IF($L591=FALSE,
      VLOOKUP($A591,ChapterTable!$1:$1048576,MATCH("최종"&amp;SUBSTITUTE(SUBSTITUTE(F$1,"standard",""),"|Float",""),ChapterTable!$1:$1,0),0),
      VLOOKUP($A591-ChapterTable!$P$11,ChapterTable!$1:$1048576,MATCH("최종"&amp;SUBSTITUTE(SUBSTITUTE(F$1,"standard",""),"|Float",""),ChapterTable!$1:$1,0),0)*ChapterTable!$P$14
    ),
  OFFSET(F591,-$B591+IF($L591,1,0),0)*
    (VLOOKUP(SUBSTITUTE(SUBSTITUTE(F$1,"standard",""),"|Float","")&amp;IF(OR($L591=TRUE,$A591=0,MOD($A591,ChapterTable!$R$20)&lt;&gt;0),"","보스")&amp;"인게임누적곱배수",ChapterTable!$R:$S,2,0)^D591
    +VLOOKUP(SUBSTITUTE(SUBSTITUTE(F$1,"standard",""),"|Float","")&amp;IF(OR($L591=TRUE,$A591=0,MOD($A591,ChapterTable!$R$20)&lt;&gt;0),"","보스")&amp;"인게임누적합배수",ChapterTable!$R:$S,2,0)*D591)
  )
  )
  )
)</f>
        <v>5622.34130859375</v>
      </c>
      <c r="G591" t="s">
        <v>715</v>
      </c>
      <c r="J591" t="str">
        <f>IF(ISBLANK(I591),"",
IFERROR(VLOOKUP(I591,[1]StringTable!$1:$1048576,MATCH("kor|String",[1]StringTable!$1:$1,0),0),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72"/>
        <v>0.2</v>
      </c>
      <c r="AJ591">
        <f t="shared" si="70"/>
        <v>0.27466666000000001</v>
      </c>
      <c r="AK591">
        <f t="shared" si="71"/>
        <v>1</v>
      </c>
      <c r="AL591">
        <v>0</v>
      </c>
    </row>
    <row r="592" spans="1:38" x14ac:dyDescent="0.3">
      <c r="A592">
        <v>12</v>
      </c>
      <c r="B592">
        <v>42</v>
      </c>
      <c r="C592">
        <f>IF(OR($L592=TRUE,$A592=0,MOD($A592,ChapterTable!$R$20)&lt;&gt;0),
MAX(0,INT(($B592+ChapterTable!$P$26+VLOOKUP(SUBSTITUTE(C$1,"성장단계","")&amp;"단계오프셋",ChapterTable!$R:$S,2,0))/ChapterTable!$P$23)),
MAX(0,INT(($B592+ChapterTable!$R$26+VLOOKUP(SUBSTITUTE(C$1,"성장단계","")&amp;"보스단계오프셋",ChapterTable!$R:$S,2,0))/ChapterTable!$R$23)))</f>
        <v>4</v>
      </c>
      <c r="D592">
        <f>IF(OR($L592=TRUE,$A592=0,MOD($A592,ChapterTable!$R$20)&lt;&gt;0),
MAX(0,INT(($B592+ChapterTable!$P$26+VLOOKUP(SUBSTITUTE(D$1,"성장단계","")&amp;"단계오프셋",ChapterTable!$R:$S,2,0))/ChapterTable!$P$23)),
MAX(0,INT(($B592+ChapterTable!$R$26+VLOOKUP(SUBSTITUTE(D$1,"성장단계","")&amp;"보스단계오프셋",ChapterTable!$R:$S,2,0))/ChapterTable!$R$23)))</f>
        <v>4</v>
      </c>
      <c r="E592" s="1">
        <f ca="1">IF(AND($A592=0,$B592=1),
    VLOOKUP(1,ChapterTable!$1:$1048576,MATCH("최종"&amp;SUBSTITUTE(SUBSTITUTE(E$1,"standard",""),"|Float",""),ChapterTable!$1:$1,0),0)*ChapterTable!$P$17,
  IF(AND($A592=0,$B592=0),
    E593,
  IF($B592=0,
    VLOOKUP($A592,ChapterTable!$1:$1048576,MATCH("최종"&amp;SUBSTITUTE(SUBSTITUTE(E$1,"standard",""),"|Float",""),ChapterTable!$1:$1,0),0),
  IF($B592=1,
    IF($L592=FALSE,
      VLOOKUP($A592,ChapterTable!$1:$1048576,MATCH("최종"&amp;SUBSTITUTE(SUBSTITUTE(E$1,"standard",""),"|Float",""),ChapterTable!$1:$1,0),0),
      VLOOKUP($A592-ChapterTable!$P$11,ChapterTable!$1:$1048576,MATCH("최종"&amp;SUBSTITUTE(SUBSTITUTE(E$1,"standard",""),"|Float",""),ChapterTable!$1:$1,0),0)*ChapterTable!$P$14
    ),
  OFFSET(E592,-$B592+IF($L592,1,0),0)*IF($B592&gt;OFFSET($B592,1,0),ChapterTable!$R$17,1)*
    (VLOOKUP(SUBSTITUTE(SUBSTITUTE(E$1,"standard",""),"|Float","")&amp;IF(OR($L592=TRUE,$A592=0,MOD($A592,ChapterTable!$R$20)&lt;&gt;0),"","보스")&amp;"인게임누적곱배수",ChapterTable!$R:$S,2,0)^C592
    +VLOOKUP(SUBSTITUTE(SUBSTITUTE(E$1,"standard",""),"|Float","")&amp;IF(OR($L592=TRUE,$A592=0,MOD($A592,ChapterTable!$R$20)&lt;&gt;0),"","보스")&amp;"인게임누적합배수",ChapterTable!$R:$S,2,0)*C592)
  )
  )
  )
)</f>
        <v>18683.47265625</v>
      </c>
      <c r="F592" s="1">
        <f ca="1">IF(AND($A592=0,$B592=1),
    VLOOKUP(1,ChapterTable!$1:$1048576,MATCH("최종"&amp;SUBSTITUTE(SUBSTITUTE(F$1,"standard",""),"|Float",""),ChapterTable!$1:$1,0),0)*ChapterTable!$P$17,
  IF(AND($A592=0,$B592=0),
    F593,
  IF($B592=0,
    VLOOKUP($A592,ChapterTable!$1:$1048576,MATCH("최종"&amp;SUBSTITUTE(SUBSTITUTE(F$1,"standard",""),"|Float",""),ChapterTable!$1:$1,0),0),
  IF($B592=1,
    IF($L592=FALSE,
      VLOOKUP($A592,ChapterTable!$1:$1048576,MATCH("최종"&amp;SUBSTITUTE(SUBSTITUTE(F$1,"standard",""),"|Float",""),ChapterTable!$1:$1,0),0),
      VLOOKUP($A592-ChapterTable!$P$11,ChapterTable!$1:$1048576,MATCH("최종"&amp;SUBSTITUTE(SUBSTITUTE(F$1,"standard",""),"|Float",""),ChapterTable!$1:$1,0),0)*ChapterTable!$P$14
    ),
  OFFSET(F592,-$B592+IF($L592,1,0),0)*
    (VLOOKUP(SUBSTITUTE(SUBSTITUTE(F$1,"standard",""),"|Float","")&amp;IF(OR($L592=TRUE,$A592=0,MOD($A592,ChapterTable!$R$20)&lt;&gt;0),"","보스")&amp;"인게임누적곱배수",ChapterTable!$R:$S,2,0)^D592
    +VLOOKUP(SUBSTITUTE(SUBSTITUTE(F$1,"standard",""),"|Float","")&amp;IF(OR($L592=TRUE,$A592=0,MOD($A592,ChapterTable!$R$20)&lt;&gt;0),"","보스")&amp;"인게임누적합배수",ChapterTable!$R:$S,2,0)*D592)
  )
  )
  )
)</f>
        <v>5622.34130859375</v>
      </c>
      <c r="G592" t="s">
        <v>715</v>
      </c>
      <c r="J592" t="str">
        <f>IF(ISBLANK(I592),"",
IFERROR(VLOOKUP(I592,[1]StringTable!$1:$1048576,MATCH("kor|String",[1]StringTable!$1:$1,0),0),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72"/>
        <v>0.2</v>
      </c>
      <c r="AJ592">
        <f t="shared" si="70"/>
        <v>0.27466666000000001</v>
      </c>
      <c r="AK592">
        <f t="shared" si="71"/>
        <v>1</v>
      </c>
      <c r="AL592">
        <v>0</v>
      </c>
    </row>
    <row r="593" spans="1:38" x14ac:dyDescent="0.3">
      <c r="A593">
        <v>12</v>
      </c>
      <c r="B593">
        <v>43</v>
      </c>
      <c r="C593">
        <f>IF(OR($L593=TRUE,$A593=0,MOD($A593,ChapterTable!$R$20)&lt;&gt;0),
MAX(0,INT(($B593+ChapterTable!$P$26+VLOOKUP(SUBSTITUTE(C$1,"성장단계","")&amp;"단계오프셋",ChapterTable!$R:$S,2,0))/ChapterTable!$P$23)),
MAX(0,INT(($B593+ChapterTable!$R$26+VLOOKUP(SUBSTITUTE(C$1,"성장단계","")&amp;"보스단계오프셋",ChapterTable!$R:$S,2,0))/ChapterTable!$R$23)))</f>
        <v>4</v>
      </c>
      <c r="D593">
        <f>IF(OR($L593=TRUE,$A593=0,MOD($A593,ChapterTable!$R$20)&lt;&gt;0),
MAX(0,INT(($B593+ChapterTable!$P$26+VLOOKUP(SUBSTITUTE(D$1,"성장단계","")&amp;"단계오프셋",ChapterTable!$R:$S,2,0))/ChapterTable!$P$23)),
MAX(0,INT(($B593+ChapterTable!$R$26+VLOOKUP(SUBSTITUTE(D$1,"성장단계","")&amp;"보스단계오프셋",ChapterTable!$R:$S,2,0))/ChapterTable!$R$23)))</f>
        <v>4</v>
      </c>
      <c r="E593" s="1">
        <f ca="1">IF(AND($A593=0,$B593=1),
    VLOOKUP(1,ChapterTable!$1:$1048576,MATCH("최종"&amp;SUBSTITUTE(SUBSTITUTE(E$1,"standard",""),"|Float",""),ChapterTable!$1:$1,0),0)*ChapterTable!$P$17,
  IF(AND($A593=0,$B593=0),
    E594,
  IF($B593=0,
    VLOOKUP($A593,ChapterTable!$1:$1048576,MATCH("최종"&amp;SUBSTITUTE(SUBSTITUTE(E$1,"standard",""),"|Float",""),ChapterTable!$1:$1,0),0),
  IF($B593=1,
    IF($L593=FALSE,
      VLOOKUP($A593,ChapterTable!$1:$1048576,MATCH("최종"&amp;SUBSTITUTE(SUBSTITUTE(E$1,"standard",""),"|Float",""),ChapterTable!$1:$1,0),0),
      VLOOKUP($A593-ChapterTable!$P$11,ChapterTable!$1:$1048576,MATCH("최종"&amp;SUBSTITUTE(SUBSTITUTE(E$1,"standard",""),"|Float",""),ChapterTable!$1:$1,0),0)*ChapterTable!$P$14
    ),
  OFFSET(E593,-$B593+IF($L593,1,0),0)*IF($B593&gt;OFFSET($B593,1,0),ChapterTable!$R$17,1)*
    (VLOOKUP(SUBSTITUTE(SUBSTITUTE(E$1,"standard",""),"|Float","")&amp;IF(OR($L593=TRUE,$A593=0,MOD($A593,ChapterTable!$R$20)&lt;&gt;0),"","보스")&amp;"인게임누적곱배수",ChapterTable!$R:$S,2,0)^C593
    +VLOOKUP(SUBSTITUTE(SUBSTITUTE(E$1,"standard",""),"|Float","")&amp;IF(OR($L593=TRUE,$A593=0,MOD($A593,ChapterTable!$R$20)&lt;&gt;0),"","보스")&amp;"인게임누적합배수",ChapterTable!$R:$S,2,0)*C593)
  )
  )
  )
)</f>
        <v>18683.47265625</v>
      </c>
      <c r="F593" s="1">
        <f ca="1">IF(AND($A593=0,$B593=1),
    VLOOKUP(1,ChapterTable!$1:$1048576,MATCH("최종"&amp;SUBSTITUTE(SUBSTITUTE(F$1,"standard",""),"|Float",""),ChapterTable!$1:$1,0),0)*ChapterTable!$P$17,
  IF(AND($A593=0,$B593=0),
    F594,
  IF($B593=0,
    VLOOKUP($A593,ChapterTable!$1:$1048576,MATCH("최종"&amp;SUBSTITUTE(SUBSTITUTE(F$1,"standard",""),"|Float",""),ChapterTable!$1:$1,0),0),
  IF($B593=1,
    IF($L593=FALSE,
      VLOOKUP($A593,ChapterTable!$1:$1048576,MATCH("최종"&amp;SUBSTITUTE(SUBSTITUTE(F$1,"standard",""),"|Float",""),ChapterTable!$1:$1,0),0),
      VLOOKUP($A593-ChapterTable!$P$11,ChapterTable!$1:$1048576,MATCH("최종"&amp;SUBSTITUTE(SUBSTITUTE(F$1,"standard",""),"|Float",""),ChapterTable!$1:$1,0),0)*ChapterTable!$P$14
    ),
  OFFSET(F593,-$B593+IF($L593,1,0),0)*
    (VLOOKUP(SUBSTITUTE(SUBSTITUTE(F$1,"standard",""),"|Float","")&amp;IF(OR($L593=TRUE,$A593=0,MOD($A593,ChapterTable!$R$20)&lt;&gt;0),"","보스")&amp;"인게임누적곱배수",ChapterTable!$R:$S,2,0)^D593
    +VLOOKUP(SUBSTITUTE(SUBSTITUTE(F$1,"standard",""),"|Float","")&amp;IF(OR($L593=TRUE,$A593=0,MOD($A593,ChapterTable!$R$20)&lt;&gt;0),"","보스")&amp;"인게임누적합배수",ChapterTable!$R:$S,2,0)*D593)
  )
  )
  )
)</f>
        <v>5622.34130859375</v>
      </c>
      <c r="G593" t="s">
        <v>715</v>
      </c>
      <c r="J593" t="str">
        <f>IF(ISBLANK(I593),"",
IFERROR(VLOOKUP(I593,[1]StringTable!$1:$1048576,MATCH("kor|String",[1]StringTable!$1:$1,0),0),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72"/>
        <v>0.2</v>
      </c>
      <c r="AJ593">
        <f t="shared" si="70"/>
        <v>0.27466666000000001</v>
      </c>
      <c r="AK593">
        <f t="shared" si="71"/>
        <v>1</v>
      </c>
      <c r="AL593">
        <v>0</v>
      </c>
    </row>
    <row r="594" spans="1:38" x14ac:dyDescent="0.3">
      <c r="A594">
        <v>12</v>
      </c>
      <c r="B594">
        <v>44</v>
      </c>
      <c r="C594">
        <f>IF(OR($L594=TRUE,$A594=0,MOD($A594,ChapterTable!$R$20)&lt;&gt;0),
MAX(0,INT(($B594+ChapterTable!$P$26+VLOOKUP(SUBSTITUTE(C$1,"성장단계","")&amp;"단계오프셋",ChapterTable!$R:$S,2,0))/ChapterTable!$P$23)),
MAX(0,INT(($B594+ChapterTable!$R$26+VLOOKUP(SUBSTITUTE(C$1,"성장단계","")&amp;"보스단계오프셋",ChapterTable!$R:$S,2,0))/ChapterTable!$R$23)))</f>
        <v>4</v>
      </c>
      <c r="D594">
        <f>IF(OR($L594=TRUE,$A594=0,MOD($A594,ChapterTable!$R$20)&lt;&gt;0),
MAX(0,INT(($B594+ChapterTable!$P$26+VLOOKUP(SUBSTITUTE(D$1,"성장단계","")&amp;"단계오프셋",ChapterTable!$R:$S,2,0))/ChapterTable!$P$23)),
MAX(0,INT(($B594+ChapterTable!$R$26+VLOOKUP(SUBSTITUTE(D$1,"성장단계","")&amp;"보스단계오프셋",ChapterTable!$R:$S,2,0))/ChapterTable!$R$23)))</f>
        <v>4</v>
      </c>
      <c r="E594" s="1">
        <f ca="1">IF(AND($A594=0,$B594=1),
    VLOOKUP(1,ChapterTable!$1:$1048576,MATCH("최종"&amp;SUBSTITUTE(SUBSTITUTE(E$1,"standard",""),"|Float",""),ChapterTable!$1:$1,0),0)*ChapterTable!$P$17,
  IF(AND($A594=0,$B594=0),
    E595,
  IF($B594=0,
    VLOOKUP($A594,ChapterTable!$1:$1048576,MATCH("최종"&amp;SUBSTITUTE(SUBSTITUTE(E$1,"standard",""),"|Float",""),ChapterTable!$1:$1,0),0),
  IF($B594=1,
    IF($L594=FALSE,
      VLOOKUP($A594,ChapterTable!$1:$1048576,MATCH("최종"&amp;SUBSTITUTE(SUBSTITUTE(E$1,"standard",""),"|Float",""),ChapterTable!$1:$1,0),0),
      VLOOKUP($A594-ChapterTable!$P$11,ChapterTable!$1:$1048576,MATCH("최종"&amp;SUBSTITUTE(SUBSTITUTE(E$1,"standard",""),"|Float",""),ChapterTable!$1:$1,0),0)*ChapterTable!$P$14
    ),
  OFFSET(E594,-$B594+IF($L594,1,0),0)*IF($B594&gt;OFFSET($B594,1,0),ChapterTable!$R$17,1)*
    (VLOOKUP(SUBSTITUTE(SUBSTITUTE(E$1,"standard",""),"|Float","")&amp;IF(OR($L594=TRUE,$A594=0,MOD($A594,ChapterTable!$R$20)&lt;&gt;0),"","보스")&amp;"인게임누적곱배수",ChapterTable!$R:$S,2,0)^C594
    +VLOOKUP(SUBSTITUTE(SUBSTITUTE(E$1,"standard",""),"|Float","")&amp;IF(OR($L594=TRUE,$A594=0,MOD($A594,ChapterTable!$R$20)&lt;&gt;0),"","보스")&amp;"인게임누적합배수",ChapterTable!$R:$S,2,0)*C594)
  )
  )
  )
)</f>
        <v>18683.47265625</v>
      </c>
      <c r="F594" s="1">
        <f ca="1">IF(AND($A594=0,$B594=1),
    VLOOKUP(1,ChapterTable!$1:$1048576,MATCH("최종"&amp;SUBSTITUTE(SUBSTITUTE(F$1,"standard",""),"|Float",""),ChapterTable!$1:$1,0),0)*ChapterTable!$P$17,
  IF(AND($A594=0,$B594=0),
    F595,
  IF($B594=0,
    VLOOKUP($A594,ChapterTable!$1:$1048576,MATCH("최종"&amp;SUBSTITUTE(SUBSTITUTE(F$1,"standard",""),"|Float",""),ChapterTable!$1:$1,0),0),
  IF($B594=1,
    IF($L594=FALSE,
      VLOOKUP($A594,ChapterTable!$1:$1048576,MATCH("최종"&amp;SUBSTITUTE(SUBSTITUTE(F$1,"standard",""),"|Float",""),ChapterTable!$1:$1,0),0),
      VLOOKUP($A594-ChapterTable!$P$11,ChapterTable!$1:$1048576,MATCH("최종"&amp;SUBSTITUTE(SUBSTITUTE(F$1,"standard",""),"|Float",""),ChapterTable!$1:$1,0),0)*ChapterTable!$P$14
    ),
  OFFSET(F594,-$B594+IF($L594,1,0),0)*
    (VLOOKUP(SUBSTITUTE(SUBSTITUTE(F$1,"standard",""),"|Float","")&amp;IF(OR($L594=TRUE,$A594=0,MOD($A594,ChapterTable!$R$20)&lt;&gt;0),"","보스")&amp;"인게임누적곱배수",ChapterTable!$R:$S,2,0)^D594
    +VLOOKUP(SUBSTITUTE(SUBSTITUTE(F$1,"standard",""),"|Float","")&amp;IF(OR($L594=TRUE,$A594=0,MOD($A594,ChapterTable!$R$20)&lt;&gt;0),"","보스")&amp;"인게임누적합배수",ChapterTable!$R:$S,2,0)*D594)
  )
  )
  )
)</f>
        <v>5622.34130859375</v>
      </c>
      <c r="G594" t="s">
        <v>715</v>
      </c>
      <c r="J594" t="str">
        <f>IF(ISBLANK(I594),"",
IFERROR(VLOOKUP(I594,[1]StringTable!$1:$1048576,MATCH("kor|String",[1]StringTable!$1:$1,0),0),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72"/>
        <v>0.2</v>
      </c>
      <c r="AJ594">
        <f t="shared" si="70"/>
        <v>0.27466666000000001</v>
      </c>
      <c r="AK594">
        <f t="shared" si="71"/>
        <v>1</v>
      </c>
      <c r="AL594">
        <v>0</v>
      </c>
    </row>
    <row r="595" spans="1:38" x14ac:dyDescent="0.3">
      <c r="A595">
        <v>12</v>
      </c>
      <c r="B595">
        <v>45</v>
      </c>
      <c r="C595">
        <f>IF(OR($L595=TRUE,$A595=0,MOD($A595,ChapterTable!$R$20)&lt;&gt;0),
MAX(0,INT(($B595+ChapterTable!$P$26+VLOOKUP(SUBSTITUTE(C$1,"성장단계","")&amp;"단계오프셋",ChapterTable!$R:$S,2,0))/ChapterTable!$P$23)),
MAX(0,INT(($B595+ChapterTable!$R$26+VLOOKUP(SUBSTITUTE(C$1,"성장단계","")&amp;"보스단계오프셋",ChapterTable!$R:$S,2,0))/ChapterTable!$R$23)))</f>
        <v>4</v>
      </c>
      <c r="D595">
        <f>IF(OR($L595=TRUE,$A595=0,MOD($A595,ChapterTable!$R$20)&lt;&gt;0),
MAX(0,INT(($B595+ChapterTable!$P$26+VLOOKUP(SUBSTITUTE(D$1,"성장단계","")&amp;"단계오프셋",ChapterTable!$R:$S,2,0))/ChapterTable!$P$23)),
MAX(0,INT(($B595+ChapterTable!$R$26+VLOOKUP(SUBSTITUTE(D$1,"성장단계","")&amp;"보스단계오프셋",ChapterTable!$R:$S,2,0))/ChapterTable!$R$23)))</f>
        <v>4</v>
      </c>
      <c r="E595" s="1">
        <f ca="1">IF(AND($A595=0,$B595=1),
    VLOOKUP(1,ChapterTable!$1:$1048576,MATCH("최종"&amp;SUBSTITUTE(SUBSTITUTE(E$1,"standard",""),"|Float",""),ChapterTable!$1:$1,0),0)*ChapterTable!$P$17,
  IF(AND($A595=0,$B595=0),
    E596,
  IF($B595=0,
    VLOOKUP($A595,ChapterTable!$1:$1048576,MATCH("최종"&amp;SUBSTITUTE(SUBSTITUTE(E$1,"standard",""),"|Float",""),ChapterTable!$1:$1,0),0),
  IF($B595=1,
    IF($L595=FALSE,
      VLOOKUP($A595,ChapterTable!$1:$1048576,MATCH("최종"&amp;SUBSTITUTE(SUBSTITUTE(E$1,"standard",""),"|Float",""),ChapterTable!$1:$1,0),0),
      VLOOKUP($A595-ChapterTable!$P$11,ChapterTable!$1:$1048576,MATCH("최종"&amp;SUBSTITUTE(SUBSTITUTE(E$1,"standard",""),"|Float",""),ChapterTable!$1:$1,0),0)*ChapterTable!$P$14
    ),
  OFFSET(E595,-$B595+IF($L595,1,0),0)*IF($B595&gt;OFFSET($B595,1,0),ChapterTable!$R$17,1)*
    (VLOOKUP(SUBSTITUTE(SUBSTITUTE(E$1,"standard",""),"|Float","")&amp;IF(OR($L595=TRUE,$A595=0,MOD($A595,ChapterTable!$R$20)&lt;&gt;0),"","보스")&amp;"인게임누적곱배수",ChapterTable!$R:$S,2,0)^C595
    +VLOOKUP(SUBSTITUTE(SUBSTITUTE(E$1,"standard",""),"|Float","")&amp;IF(OR($L595=TRUE,$A595=0,MOD($A595,ChapterTable!$R$20)&lt;&gt;0),"","보스")&amp;"인게임누적합배수",ChapterTable!$R:$S,2,0)*C595)
  )
  )
  )
)</f>
        <v>18683.47265625</v>
      </c>
      <c r="F595" s="1">
        <f ca="1">IF(AND($A595=0,$B595=1),
    VLOOKUP(1,ChapterTable!$1:$1048576,MATCH("최종"&amp;SUBSTITUTE(SUBSTITUTE(F$1,"standard",""),"|Float",""),ChapterTable!$1:$1,0),0)*ChapterTable!$P$17,
  IF(AND($A595=0,$B595=0),
    F596,
  IF($B595=0,
    VLOOKUP($A595,ChapterTable!$1:$1048576,MATCH("최종"&amp;SUBSTITUTE(SUBSTITUTE(F$1,"standard",""),"|Float",""),ChapterTable!$1:$1,0),0),
  IF($B595=1,
    IF($L595=FALSE,
      VLOOKUP($A595,ChapterTable!$1:$1048576,MATCH("최종"&amp;SUBSTITUTE(SUBSTITUTE(F$1,"standard",""),"|Float",""),ChapterTable!$1:$1,0),0),
      VLOOKUP($A595-ChapterTable!$P$11,ChapterTable!$1:$1048576,MATCH("최종"&amp;SUBSTITUTE(SUBSTITUTE(F$1,"standard",""),"|Float",""),ChapterTable!$1:$1,0),0)*ChapterTable!$P$14
    ),
  OFFSET(F595,-$B595+IF($L595,1,0),0)*
    (VLOOKUP(SUBSTITUTE(SUBSTITUTE(F$1,"standard",""),"|Float","")&amp;IF(OR($L595=TRUE,$A595=0,MOD($A595,ChapterTable!$R$20)&lt;&gt;0),"","보스")&amp;"인게임누적곱배수",ChapterTable!$R:$S,2,0)^D595
    +VLOOKUP(SUBSTITUTE(SUBSTITUTE(F$1,"standard",""),"|Float","")&amp;IF(OR($L595=TRUE,$A595=0,MOD($A595,ChapterTable!$R$20)&lt;&gt;0),"","보스")&amp;"인게임누적합배수",ChapterTable!$R:$S,2,0)*D595)
  )
  )
  )
)</f>
        <v>5622.34130859375</v>
      </c>
      <c r="G595" t="s">
        <v>715</v>
      </c>
      <c r="J595" t="str">
        <f>IF(ISBLANK(I595),"",
IFERROR(VLOOKUP(I595,[1]StringTable!$1:$1048576,MATCH("kor|String",[1]StringTable!$1:$1,0),0),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72"/>
        <v>0.2</v>
      </c>
      <c r="AJ595">
        <f t="shared" si="70"/>
        <v>0.27466666000000001</v>
      </c>
      <c r="AK595">
        <f t="shared" si="71"/>
        <v>1</v>
      </c>
      <c r="AL595">
        <v>0</v>
      </c>
    </row>
    <row r="596" spans="1:38" x14ac:dyDescent="0.3">
      <c r="A596">
        <v>12</v>
      </c>
      <c r="B596">
        <v>46</v>
      </c>
      <c r="C596">
        <f>IF(OR($L596=TRUE,$A596=0,MOD($A596,ChapterTable!$R$20)&lt;&gt;0),
MAX(0,INT(($B596+ChapterTable!$P$26+VLOOKUP(SUBSTITUTE(C$1,"성장단계","")&amp;"단계오프셋",ChapterTable!$R:$S,2,0))/ChapterTable!$P$23)),
MAX(0,INT(($B596+ChapterTable!$R$26+VLOOKUP(SUBSTITUTE(C$1,"성장단계","")&amp;"보스단계오프셋",ChapterTable!$R:$S,2,0))/ChapterTable!$R$23)))</f>
        <v>5</v>
      </c>
      <c r="D596">
        <f>IF(OR($L596=TRUE,$A596=0,MOD($A596,ChapterTable!$R$20)&lt;&gt;0),
MAX(0,INT(($B596+ChapterTable!$P$26+VLOOKUP(SUBSTITUTE(D$1,"성장단계","")&amp;"단계오프셋",ChapterTable!$R:$S,2,0))/ChapterTable!$P$23)),
MAX(0,INT(($B596+ChapterTable!$R$26+VLOOKUP(SUBSTITUTE(D$1,"성장단계","")&amp;"보스단계오프셋",ChapterTable!$R:$S,2,0))/ChapterTable!$R$23)))</f>
        <v>4</v>
      </c>
      <c r="E596" s="1">
        <f ca="1">IF(AND($A596=0,$B596=1),
    VLOOKUP(1,ChapterTable!$1:$1048576,MATCH("최종"&amp;SUBSTITUTE(SUBSTITUTE(E$1,"standard",""),"|Float",""),ChapterTable!$1:$1,0),0)*ChapterTable!$P$17,
  IF(AND($A596=0,$B596=0),
    E597,
  IF($B596=0,
    VLOOKUP($A596,ChapterTable!$1:$1048576,MATCH("최종"&amp;SUBSTITUTE(SUBSTITUTE(E$1,"standard",""),"|Float",""),ChapterTable!$1:$1,0),0),
  IF($B596=1,
    IF($L596=FALSE,
      VLOOKUP($A596,ChapterTable!$1:$1048576,MATCH("최종"&amp;SUBSTITUTE(SUBSTITUTE(E$1,"standard",""),"|Float",""),ChapterTable!$1:$1,0),0),
      VLOOKUP($A596-ChapterTable!$P$11,ChapterTable!$1:$1048576,MATCH("최종"&amp;SUBSTITUTE(SUBSTITUTE(E$1,"standard",""),"|Float",""),ChapterTable!$1:$1,0),0)*ChapterTable!$P$14
    ),
  OFFSET(E596,-$B596+IF($L596,1,0),0)*IF($B596&gt;OFFSET($B596,1,0),ChapterTable!$R$17,1)*
    (VLOOKUP(SUBSTITUTE(SUBSTITUTE(E$1,"standard",""),"|Float","")&amp;IF(OR($L596=TRUE,$A596=0,MOD($A596,ChapterTable!$R$20)&lt;&gt;0),"","보스")&amp;"인게임누적곱배수",ChapterTable!$R:$S,2,0)^C596
    +VLOOKUP(SUBSTITUTE(SUBSTITUTE(E$1,"standard",""),"|Float","")&amp;IF(OR($L596=TRUE,$A596=0,MOD($A596,ChapterTable!$R$20)&lt;&gt;0),"","보스")&amp;"인게임누적합배수",ChapterTable!$R:$S,2,0)*C596)
  )
  )
  )
)</f>
        <v>20759.4140625</v>
      </c>
      <c r="F596" s="1">
        <f ca="1">IF(AND($A596=0,$B596=1),
    VLOOKUP(1,ChapterTable!$1:$1048576,MATCH("최종"&amp;SUBSTITUTE(SUBSTITUTE(F$1,"standard",""),"|Float",""),ChapterTable!$1:$1,0),0)*ChapterTable!$P$17,
  IF(AND($A596=0,$B596=0),
    F597,
  IF($B596=0,
    VLOOKUP($A596,ChapterTable!$1:$1048576,MATCH("최종"&amp;SUBSTITUTE(SUBSTITUTE(F$1,"standard",""),"|Float",""),ChapterTable!$1:$1,0),0),
  IF($B596=1,
    IF($L596=FALSE,
      VLOOKUP($A596,ChapterTable!$1:$1048576,MATCH("최종"&amp;SUBSTITUTE(SUBSTITUTE(F$1,"standard",""),"|Float",""),ChapterTable!$1:$1,0),0),
      VLOOKUP($A596-ChapterTable!$P$11,ChapterTable!$1:$1048576,MATCH("최종"&amp;SUBSTITUTE(SUBSTITUTE(F$1,"standard",""),"|Float",""),ChapterTable!$1:$1,0),0)*ChapterTable!$P$14
    ),
  OFFSET(F596,-$B596+IF($L596,1,0),0)*
    (VLOOKUP(SUBSTITUTE(SUBSTITUTE(F$1,"standard",""),"|Float","")&amp;IF(OR($L596=TRUE,$A596=0,MOD($A596,ChapterTable!$R$20)&lt;&gt;0),"","보스")&amp;"인게임누적곱배수",ChapterTable!$R:$S,2,0)^D596
    +VLOOKUP(SUBSTITUTE(SUBSTITUTE(F$1,"standard",""),"|Float","")&amp;IF(OR($L596=TRUE,$A596=0,MOD($A596,ChapterTable!$R$20)&lt;&gt;0),"","보스")&amp;"인게임누적합배수",ChapterTable!$R:$S,2,0)*D596)
  )
  )
  )
)</f>
        <v>5622.34130859375</v>
      </c>
      <c r="G596" t="s">
        <v>715</v>
      </c>
      <c r="J596" t="str">
        <f>IF(ISBLANK(I596),"",
IFERROR(VLOOKUP(I596,[1]StringTable!$1:$1048576,MATCH("kor|String",[1]StringTable!$1:$1,0),0),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72"/>
        <v>0.2</v>
      </c>
      <c r="AJ596">
        <f t="shared" si="70"/>
        <v>0.27466666000000001</v>
      </c>
      <c r="AK596">
        <f t="shared" si="71"/>
        <v>1</v>
      </c>
      <c r="AL596">
        <v>0</v>
      </c>
    </row>
    <row r="597" spans="1:38" x14ac:dyDescent="0.3">
      <c r="A597">
        <v>12</v>
      </c>
      <c r="B597">
        <v>47</v>
      </c>
      <c r="C597">
        <f>IF(OR($L597=TRUE,$A597=0,MOD($A597,ChapterTable!$R$20)&lt;&gt;0),
MAX(0,INT(($B597+ChapterTable!$P$26+VLOOKUP(SUBSTITUTE(C$1,"성장단계","")&amp;"단계오프셋",ChapterTable!$R:$S,2,0))/ChapterTable!$P$23)),
MAX(0,INT(($B597+ChapterTable!$R$26+VLOOKUP(SUBSTITUTE(C$1,"성장단계","")&amp;"보스단계오프셋",ChapterTable!$R:$S,2,0))/ChapterTable!$R$23)))</f>
        <v>5</v>
      </c>
      <c r="D597">
        <f>IF(OR($L597=TRUE,$A597=0,MOD($A597,ChapterTable!$R$20)&lt;&gt;0),
MAX(0,INT(($B597+ChapterTable!$P$26+VLOOKUP(SUBSTITUTE(D$1,"성장단계","")&amp;"단계오프셋",ChapterTable!$R:$S,2,0))/ChapterTable!$P$23)),
MAX(0,INT(($B597+ChapterTable!$R$26+VLOOKUP(SUBSTITUTE(D$1,"성장단계","")&amp;"보스단계오프셋",ChapterTable!$R:$S,2,0))/ChapterTable!$R$23)))</f>
        <v>4</v>
      </c>
      <c r="E597" s="1">
        <f ca="1">IF(AND($A597=0,$B597=1),
    VLOOKUP(1,ChapterTable!$1:$1048576,MATCH("최종"&amp;SUBSTITUTE(SUBSTITUTE(E$1,"standard",""),"|Float",""),ChapterTable!$1:$1,0),0)*ChapterTable!$P$17,
  IF(AND($A597=0,$B597=0),
    E598,
  IF($B597=0,
    VLOOKUP($A597,ChapterTable!$1:$1048576,MATCH("최종"&amp;SUBSTITUTE(SUBSTITUTE(E$1,"standard",""),"|Float",""),ChapterTable!$1:$1,0),0),
  IF($B597=1,
    IF($L597=FALSE,
      VLOOKUP($A597,ChapterTable!$1:$1048576,MATCH("최종"&amp;SUBSTITUTE(SUBSTITUTE(E$1,"standard",""),"|Float",""),ChapterTable!$1:$1,0),0),
      VLOOKUP($A597-ChapterTable!$P$11,ChapterTable!$1:$1048576,MATCH("최종"&amp;SUBSTITUTE(SUBSTITUTE(E$1,"standard",""),"|Float",""),ChapterTable!$1:$1,0),0)*ChapterTable!$P$14
    ),
  OFFSET(E597,-$B597+IF($L597,1,0),0)*IF($B597&gt;OFFSET($B597,1,0),ChapterTable!$R$17,1)*
    (VLOOKUP(SUBSTITUTE(SUBSTITUTE(E$1,"standard",""),"|Float","")&amp;IF(OR($L597=TRUE,$A597=0,MOD($A597,ChapterTable!$R$20)&lt;&gt;0),"","보스")&amp;"인게임누적곱배수",ChapterTable!$R:$S,2,0)^C597
    +VLOOKUP(SUBSTITUTE(SUBSTITUTE(E$1,"standard",""),"|Float","")&amp;IF(OR($L597=TRUE,$A597=0,MOD($A597,ChapterTable!$R$20)&lt;&gt;0),"","보스")&amp;"인게임누적합배수",ChapterTable!$R:$S,2,0)*C597)
  )
  )
  )
)</f>
        <v>20759.4140625</v>
      </c>
      <c r="F597" s="1">
        <f ca="1">IF(AND($A597=0,$B597=1),
    VLOOKUP(1,ChapterTable!$1:$1048576,MATCH("최종"&amp;SUBSTITUTE(SUBSTITUTE(F$1,"standard",""),"|Float",""),ChapterTable!$1:$1,0),0)*ChapterTable!$P$17,
  IF(AND($A597=0,$B597=0),
    F598,
  IF($B597=0,
    VLOOKUP($A597,ChapterTable!$1:$1048576,MATCH("최종"&amp;SUBSTITUTE(SUBSTITUTE(F$1,"standard",""),"|Float",""),ChapterTable!$1:$1,0),0),
  IF($B597=1,
    IF($L597=FALSE,
      VLOOKUP($A597,ChapterTable!$1:$1048576,MATCH("최종"&amp;SUBSTITUTE(SUBSTITUTE(F$1,"standard",""),"|Float",""),ChapterTable!$1:$1,0),0),
      VLOOKUP($A597-ChapterTable!$P$11,ChapterTable!$1:$1048576,MATCH("최종"&amp;SUBSTITUTE(SUBSTITUTE(F$1,"standard",""),"|Float",""),ChapterTable!$1:$1,0),0)*ChapterTable!$P$14
    ),
  OFFSET(F597,-$B597+IF($L597,1,0),0)*
    (VLOOKUP(SUBSTITUTE(SUBSTITUTE(F$1,"standard",""),"|Float","")&amp;IF(OR($L597=TRUE,$A597=0,MOD($A597,ChapterTable!$R$20)&lt;&gt;0),"","보스")&amp;"인게임누적곱배수",ChapterTable!$R:$S,2,0)^D597
    +VLOOKUP(SUBSTITUTE(SUBSTITUTE(F$1,"standard",""),"|Float","")&amp;IF(OR($L597=TRUE,$A597=0,MOD($A597,ChapterTable!$R$20)&lt;&gt;0),"","보스")&amp;"인게임누적합배수",ChapterTable!$R:$S,2,0)*D597)
  )
  )
  )
)</f>
        <v>5622.34130859375</v>
      </c>
      <c r="G597" t="s">
        <v>715</v>
      </c>
      <c r="J597" t="str">
        <f>IF(ISBLANK(I597),"",
IFERROR(VLOOKUP(I597,[1]StringTable!$1:$1048576,MATCH("kor|String",[1]StringTable!$1:$1,0),0),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72"/>
        <v>0.2</v>
      </c>
      <c r="AJ597">
        <f t="shared" si="70"/>
        <v>0.27466666000000001</v>
      </c>
      <c r="AK597">
        <f t="shared" si="71"/>
        <v>1</v>
      </c>
      <c r="AL597">
        <v>0</v>
      </c>
    </row>
    <row r="598" spans="1:38" x14ac:dyDescent="0.3">
      <c r="A598">
        <v>12</v>
      </c>
      <c r="B598">
        <v>48</v>
      </c>
      <c r="C598">
        <f>IF(OR($L598=TRUE,$A598=0,MOD($A598,ChapterTable!$R$20)&lt;&gt;0),
MAX(0,INT(($B598+ChapterTable!$P$26+VLOOKUP(SUBSTITUTE(C$1,"성장단계","")&amp;"단계오프셋",ChapterTable!$R:$S,2,0))/ChapterTable!$P$23)),
MAX(0,INT(($B598+ChapterTable!$R$26+VLOOKUP(SUBSTITUTE(C$1,"성장단계","")&amp;"보스단계오프셋",ChapterTable!$R:$S,2,0))/ChapterTable!$R$23)))</f>
        <v>5</v>
      </c>
      <c r="D598">
        <f>IF(OR($L598=TRUE,$A598=0,MOD($A598,ChapterTable!$R$20)&lt;&gt;0),
MAX(0,INT(($B598+ChapterTable!$P$26+VLOOKUP(SUBSTITUTE(D$1,"성장단계","")&amp;"단계오프셋",ChapterTable!$R:$S,2,0))/ChapterTable!$P$23)),
MAX(0,INT(($B598+ChapterTable!$R$26+VLOOKUP(SUBSTITUTE(D$1,"성장단계","")&amp;"보스단계오프셋",ChapterTable!$R:$S,2,0))/ChapterTable!$R$23)))</f>
        <v>4</v>
      </c>
      <c r="E598" s="1">
        <f ca="1">IF(AND($A598=0,$B598=1),
    VLOOKUP(1,ChapterTable!$1:$1048576,MATCH("최종"&amp;SUBSTITUTE(SUBSTITUTE(E$1,"standard",""),"|Float",""),ChapterTable!$1:$1,0),0)*ChapterTable!$P$17,
  IF(AND($A598=0,$B598=0),
    E599,
  IF($B598=0,
    VLOOKUP($A598,ChapterTable!$1:$1048576,MATCH("최종"&amp;SUBSTITUTE(SUBSTITUTE(E$1,"standard",""),"|Float",""),ChapterTable!$1:$1,0),0),
  IF($B598=1,
    IF($L598=FALSE,
      VLOOKUP($A598,ChapterTable!$1:$1048576,MATCH("최종"&amp;SUBSTITUTE(SUBSTITUTE(E$1,"standard",""),"|Float",""),ChapterTable!$1:$1,0),0),
      VLOOKUP($A598-ChapterTable!$P$11,ChapterTable!$1:$1048576,MATCH("최종"&amp;SUBSTITUTE(SUBSTITUTE(E$1,"standard",""),"|Float",""),ChapterTable!$1:$1,0),0)*ChapterTable!$P$14
    ),
  OFFSET(E598,-$B598+IF($L598,1,0),0)*IF($B598&gt;OFFSET($B598,1,0),ChapterTable!$R$17,1)*
    (VLOOKUP(SUBSTITUTE(SUBSTITUTE(E$1,"standard",""),"|Float","")&amp;IF(OR($L598=TRUE,$A598=0,MOD($A598,ChapterTable!$R$20)&lt;&gt;0),"","보스")&amp;"인게임누적곱배수",ChapterTable!$R:$S,2,0)^C598
    +VLOOKUP(SUBSTITUTE(SUBSTITUTE(E$1,"standard",""),"|Float","")&amp;IF(OR($L598=TRUE,$A598=0,MOD($A598,ChapterTable!$R$20)&lt;&gt;0),"","보스")&amp;"인게임누적합배수",ChapterTable!$R:$S,2,0)*C598)
  )
  )
  )
)</f>
        <v>20759.4140625</v>
      </c>
      <c r="F598" s="1">
        <f ca="1">IF(AND($A598=0,$B598=1),
    VLOOKUP(1,ChapterTable!$1:$1048576,MATCH("최종"&amp;SUBSTITUTE(SUBSTITUTE(F$1,"standard",""),"|Float",""),ChapterTable!$1:$1,0),0)*ChapterTable!$P$17,
  IF(AND($A598=0,$B598=0),
    F599,
  IF($B598=0,
    VLOOKUP($A598,ChapterTable!$1:$1048576,MATCH("최종"&amp;SUBSTITUTE(SUBSTITUTE(F$1,"standard",""),"|Float",""),ChapterTable!$1:$1,0),0),
  IF($B598=1,
    IF($L598=FALSE,
      VLOOKUP($A598,ChapterTable!$1:$1048576,MATCH("최종"&amp;SUBSTITUTE(SUBSTITUTE(F$1,"standard",""),"|Float",""),ChapterTable!$1:$1,0),0),
      VLOOKUP($A598-ChapterTable!$P$11,ChapterTable!$1:$1048576,MATCH("최종"&amp;SUBSTITUTE(SUBSTITUTE(F$1,"standard",""),"|Float",""),ChapterTable!$1:$1,0),0)*ChapterTable!$P$14
    ),
  OFFSET(F598,-$B598+IF($L598,1,0),0)*
    (VLOOKUP(SUBSTITUTE(SUBSTITUTE(F$1,"standard",""),"|Float","")&amp;IF(OR($L598=TRUE,$A598=0,MOD($A598,ChapterTable!$R$20)&lt;&gt;0),"","보스")&amp;"인게임누적곱배수",ChapterTable!$R:$S,2,0)^D598
    +VLOOKUP(SUBSTITUTE(SUBSTITUTE(F$1,"standard",""),"|Float","")&amp;IF(OR($L598=TRUE,$A598=0,MOD($A598,ChapterTable!$R$20)&lt;&gt;0),"","보스")&amp;"인게임누적합배수",ChapterTable!$R:$S,2,0)*D598)
  )
  )
  )
)</f>
        <v>5622.34130859375</v>
      </c>
      <c r="G598" t="s">
        <v>715</v>
      </c>
      <c r="J598" t="str">
        <f>IF(ISBLANK(I598),"",
IFERROR(VLOOKUP(I598,[1]StringTable!$1:$1048576,MATCH("kor|String",[1]StringTable!$1:$1,0),0),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72"/>
        <v>0.2</v>
      </c>
      <c r="AJ598">
        <f t="shared" si="70"/>
        <v>0.27466666000000001</v>
      </c>
      <c r="AK598">
        <f t="shared" si="71"/>
        <v>1</v>
      </c>
      <c r="AL598">
        <v>0</v>
      </c>
    </row>
    <row r="599" spans="1:38" x14ac:dyDescent="0.3">
      <c r="A599">
        <v>12</v>
      </c>
      <c r="B599">
        <v>49</v>
      </c>
      <c r="C599">
        <f>IF(OR($L599=TRUE,$A599=0,MOD($A599,ChapterTable!$R$20)&lt;&gt;0),
MAX(0,INT(($B599+ChapterTable!$P$26+VLOOKUP(SUBSTITUTE(C$1,"성장단계","")&amp;"단계오프셋",ChapterTable!$R:$S,2,0))/ChapterTable!$P$23)),
MAX(0,INT(($B599+ChapterTable!$R$26+VLOOKUP(SUBSTITUTE(C$1,"성장단계","")&amp;"보스단계오프셋",ChapterTable!$R:$S,2,0))/ChapterTable!$R$23)))</f>
        <v>5</v>
      </c>
      <c r="D599">
        <f>IF(OR($L599=TRUE,$A599=0,MOD($A599,ChapterTable!$R$20)&lt;&gt;0),
MAX(0,INT(($B599+ChapterTable!$P$26+VLOOKUP(SUBSTITUTE(D$1,"성장단계","")&amp;"단계오프셋",ChapterTable!$R:$S,2,0))/ChapterTable!$P$23)),
MAX(0,INT(($B599+ChapterTable!$R$26+VLOOKUP(SUBSTITUTE(D$1,"성장단계","")&amp;"보스단계오프셋",ChapterTable!$R:$S,2,0))/ChapterTable!$R$23)))</f>
        <v>4</v>
      </c>
      <c r="E599" s="1">
        <f ca="1">IF(AND($A599=0,$B599=1),
    VLOOKUP(1,ChapterTable!$1:$1048576,MATCH("최종"&amp;SUBSTITUTE(SUBSTITUTE(E$1,"standard",""),"|Float",""),ChapterTable!$1:$1,0),0)*ChapterTable!$P$17,
  IF(AND($A599=0,$B599=0),
    E600,
  IF($B599=0,
    VLOOKUP($A599,ChapterTable!$1:$1048576,MATCH("최종"&amp;SUBSTITUTE(SUBSTITUTE(E$1,"standard",""),"|Float",""),ChapterTable!$1:$1,0),0),
  IF($B599=1,
    IF($L599=FALSE,
      VLOOKUP($A599,ChapterTable!$1:$1048576,MATCH("최종"&amp;SUBSTITUTE(SUBSTITUTE(E$1,"standard",""),"|Float",""),ChapterTable!$1:$1,0),0),
      VLOOKUP($A599-ChapterTable!$P$11,ChapterTable!$1:$1048576,MATCH("최종"&amp;SUBSTITUTE(SUBSTITUTE(E$1,"standard",""),"|Float",""),ChapterTable!$1:$1,0),0)*ChapterTable!$P$14
    ),
  OFFSET(E599,-$B599+IF($L599,1,0),0)*IF($B599&gt;OFFSET($B599,1,0),ChapterTable!$R$17,1)*
    (VLOOKUP(SUBSTITUTE(SUBSTITUTE(E$1,"standard",""),"|Float","")&amp;IF(OR($L599=TRUE,$A599=0,MOD($A599,ChapterTable!$R$20)&lt;&gt;0),"","보스")&amp;"인게임누적곱배수",ChapterTable!$R:$S,2,0)^C599
    +VLOOKUP(SUBSTITUTE(SUBSTITUTE(E$1,"standard",""),"|Float","")&amp;IF(OR($L599=TRUE,$A599=0,MOD($A599,ChapterTable!$R$20)&lt;&gt;0),"","보스")&amp;"인게임누적합배수",ChapterTable!$R:$S,2,0)*C599)
  )
  )
  )
)</f>
        <v>20759.4140625</v>
      </c>
      <c r="F599" s="1">
        <f ca="1">IF(AND($A599=0,$B599=1),
    VLOOKUP(1,ChapterTable!$1:$1048576,MATCH("최종"&amp;SUBSTITUTE(SUBSTITUTE(F$1,"standard",""),"|Float",""),ChapterTable!$1:$1,0),0)*ChapterTable!$P$17,
  IF(AND($A599=0,$B599=0),
    F600,
  IF($B599=0,
    VLOOKUP($A599,ChapterTable!$1:$1048576,MATCH("최종"&amp;SUBSTITUTE(SUBSTITUTE(F$1,"standard",""),"|Float",""),ChapterTable!$1:$1,0),0),
  IF($B599=1,
    IF($L599=FALSE,
      VLOOKUP($A599,ChapterTable!$1:$1048576,MATCH("최종"&amp;SUBSTITUTE(SUBSTITUTE(F$1,"standard",""),"|Float",""),ChapterTable!$1:$1,0),0),
      VLOOKUP($A599-ChapterTable!$P$11,ChapterTable!$1:$1048576,MATCH("최종"&amp;SUBSTITUTE(SUBSTITUTE(F$1,"standard",""),"|Float",""),ChapterTable!$1:$1,0),0)*ChapterTable!$P$14
    ),
  OFFSET(F599,-$B599+IF($L599,1,0),0)*
    (VLOOKUP(SUBSTITUTE(SUBSTITUTE(F$1,"standard",""),"|Float","")&amp;IF(OR($L599=TRUE,$A599=0,MOD($A599,ChapterTable!$R$20)&lt;&gt;0),"","보스")&amp;"인게임누적곱배수",ChapterTable!$R:$S,2,0)^D599
    +VLOOKUP(SUBSTITUTE(SUBSTITUTE(F$1,"standard",""),"|Float","")&amp;IF(OR($L599=TRUE,$A599=0,MOD($A599,ChapterTable!$R$20)&lt;&gt;0),"","보스")&amp;"인게임누적합배수",ChapterTable!$R:$S,2,0)*D599)
  )
  )
  )
)</f>
        <v>5622.34130859375</v>
      </c>
      <c r="G599" t="s">
        <v>715</v>
      </c>
      <c r="J599" t="str">
        <f>IF(ISBLANK(I599),"",
IFERROR(VLOOKUP(I599,[1]StringTable!$1:$1048576,MATCH("kor|String",[1]StringTable!$1:$1,0),0),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72"/>
        <v>0.2</v>
      </c>
      <c r="AJ599">
        <f t="shared" si="70"/>
        <v>0.27466666000000001</v>
      </c>
      <c r="AK599">
        <f t="shared" si="71"/>
        <v>1</v>
      </c>
      <c r="AL599">
        <v>0</v>
      </c>
    </row>
    <row r="600" spans="1:38" x14ac:dyDescent="0.3">
      <c r="A600">
        <v>12</v>
      </c>
      <c r="B600">
        <v>50</v>
      </c>
      <c r="C600">
        <f>IF(OR($L600=TRUE,$A600=0,MOD($A600,ChapterTable!$R$20)&lt;&gt;0),
MAX(0,INT(($B600+ChapterTable!$P$26+VLOOKUP(SUBSTITUTE(C$1,"성장단계","")&amp;"단계오프셋",ChapterTable!$R:$S,2,0))/ChapterTable!$P$23)),
MAX(0,INT(($B600+ChapterTable!$R$26+VLOOKUP(SUBSTITUTE(C$1,"성장단계","")&amp;"보스단계오프셋",ChapterTable!$R:$S,2,0))/ChapterTable!$R$23)))</f>
        <v>5</v>
      </c>
      <c r="D600">
        <f>IF(OR($L600=TRUE,$A600=0,MOD($A600,ChapterTable!$R$20)&lt;&gt;0),
MAX(0,INT(($B600+ChapterTable!$P$26+VLOOKUP(SUBSTITUTE(D$1,"성장단계","")&amp;"단계오프셋",ChapterTable!$R:$S,2,0))/ChapterTable!$P$23)),
MAX(0,INT(($B600+ChapterTable!$R$26+VLOOKUP(SUBSTITUTE(D$1,"성장단계","")&amp;"보스단계오프셋",ChapterTable!$R:$S,2,0))/ChapterTable!$R$23)))</f>
        <v>4</v>
      </c>
      <c r="E600" s="1">
        <f ca="1">IF(AND($A600=0,$B600=1),
    VLOOKUP(1,ChapterTable!$1:$1048576,MATCH("최종"&amp;SUBSTITUTE(SUBSTITUTE(E$1,"standard",""),"|Float",""),ChapterTable!$1:$1,0),0)*ChapterTable!$P$17,
  IF(AND($A600=0,$B600=0),
    E601,
  IF($B600=0,
    VLOOKUP($A600,ChapterTable!$1:$1048576,MATCH("최종"&amp;SUBSTITUTE(SUBSTITUTE(E$1,"standard",""),"|Float",""),ChapterTable!$1:$1,0),0),
  IF($B600=1,
    IF($L600=FALSE,
      VLOOKUP($A600,ChapterTable!$1:$1048576,MATCH("최종"&amp;SUBSTITUTE(SUBSTITUTE(E$1,"standard",""),"|Float",""),ChapterTable!$1:$1,0),0),
      VLOOKUP($A600-ChapterTable!$P$11,ChapterTable!$1:$1048576,MATCH("최종"&amp;SUBSTITUTE(SUBSTITUTE(E$1,"standard",""),"|Float",""),ChapterTable!$1:$1,0),0)*ChapterTable!$P$14
    ),
  OFFSET(E600,-$B600+IF($L600,1,0),0)*IF($B600&gt;OFFSET($B600,1,0),ChapterTable!$R$17,1)*
    (VLOOKUP(SUBSTITUTE(SUBSTITUTE(E$1,"standard",""),"|Float","")&amp;IF(OR($L600=TRUE,$A600=0,MOD($A600,ChapterTable!$R$20)&lt;&gt;0),"","보스")&amp;"인게임누적곱배수",ChapterTable!$R:$S,2,0)^C600
    +VLOOKUP(SUBSTITUTE(SUBSTITUTE(E$1,"standard",""),"|Float","")&amp;IF(OR($L600=TRUE,$A600=0,MOD($A600,ChapterTable!$R$20)&lt;&gt;0),"","보스")&amp;"인게임누적합배수",ChapterTable!$R:$S,2,0)*C600)
  )
  )
  )
)</f>
        <v>26987.23828125</v>
      </c>
      <c r="F600" s="1">
        <f ca="1">IF(AND($A600=0,$B600=1),
    VLOOKUP(1,ChapterTable!$1:$1048576,MATCH("최종"&amp;SUBSTITUTE(SUBSTITUTE(F$1,"standard",""),"|Float",""),ChapterTable!$1:$1,0),0)*ChapterTable!$P$17,
  IF(AND($A600=0,$B600=0),
    F601,
  IF($B600=0,
    VLOOKUP($A600,ChapterTable!$1:$1048576,MATCH("최종"&amp;SUBSTITUTE(SUBSTITUTE(F$1,"standard",""),"|Float",""),ChapterTable!$1:$1,0),0),
  IF($B600=1,
    IF($L600=FALSE,
      VLOOKUP($A600,ChapterTable!$1:$1048576,MATCH("최종"&amp;SUBSTITUTE(SUBSTITUTE(F$1,"standard",""),"|Float",""),ChapterTable!$1:$1,0),0),
      VLOOKUP($A600-ChapterTable!$P$11,ChapterTable!$1:$1048576,MATCH("최종"&amp;SUBSTITUTE(SUBSTITUTE(F$1,"standard",""),"|Float",""),ChapterTable!$1:$1,0),0)*ChapterTable!$P$14
    ),
  OFFSET(F600,-$B600+IF($L600,1,0),0)*
    (VLOOKUP(SUBSTITUTE(SUBSTITUTE(F$1,"standard",""),"|Float","")&amp;IF(OR($L600=TRUE,$A600=0,MOD($A600,ChapterTable!$R$20)&lt;&gt;0),"","보스")&amp;"인게임누적곱배수",ChapterTable!$R:$S,2,0)^D600
    +VLOOKUP(SUBSTITUTE(SUBSTITUTE(F$1,"standard",""),"|Float","")&amp;IF(OR($L600=TRUE,$A600=0,MOD($A600,ChapterTable!$R$20)&lt;&gt;0),"","보스")&amp;"인게임누적합배수",ChapterTable!$R:$S,2,0)*D600)
  )
  )
  )
)</f>
        <v>5622.34130859375</v>
      </c>
      <c r="G600" t="s">
        <v>715</v>
      </c>
      <c r="J600" t="str">
        <f>IF(ISBLANK(I600),"",
IFERROR(VLOOKUP(I600,[1]StringTable!$1:$1048576,MATCH("kor|String",[1]StringTable!$1:$1,0),0),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72"/>
        <v>0.2</v>
      </c>
      <c r="AJ600">
        <f t="shared" si="70"/>
        <v>1</v>
      </c>
      <c r="AK600">
        <f t="shared" si="71"/>
        <v>1</v>
      </c>
      <c r="AL600">
        <v>0</v>
      </c>
    </row>
    <row r="601" spans="1:38" x14ac:dyDescent="0.3">
      <c r="A601">
        <v>13</v>
      </c>
      <c r="B601">
        <v>0</v>
      </c>
      <c r="C601">
        <f>IF(OR($L601=TRUE,$A601=0,MOD($A601,ChapterTable!$R$20)&lt;&gt;0),
MAX(0,INT(($B601+ChapterTable!$P$26+VLOOKUP(SUBSTITUTE(C$1,"성장단계","")&amp;"단계오프셋",ChapterTable!$R:$S,2,0))/ChapterTable!$P$23)),
MAX(0,INT(($B601+ChapterTable!$R$26+VLOOKUP(SUBSTITUTE(C$1,"성장단계","")&amp;"보스단계오프셋",ChapterTable!$R:$S,2,0))/ChapterTable!$R$23)))</f>
        <v>0</v>
      </c>
      <c r="D601">
        <f>IF(OR($L601=TRUE,$A601=0,MOD($A601,ChapterTable!$R$20)&lt;&gt;0),
MAX(0,INT(($B601+ChapterTable!$P$26+VLOOKUP(SUBSTITUTE(D$1,"성장단계","")&amp;"단계오프셋",ChapterTable!$R:$S,2,0))/ChapterTable!$P$23)),
MAX(0,INT(($B601+ChapterTable!$R$26+VLOOKUP(SUBSTITUTE(D$1,"성장단계","")&amp;"보스단계오프셋",ChapterTable!$R:$S,2,0))/ChapterTable!$R$23)))</f>
        <v>0</v>
      </c>
      <c r="E601" s="1">
        <f ca="1">IF(AND($A601=0,$B601=1),
    VLOOKUP(1,ChapterTable!$1:$1048576,MATCH("최종"&amp;SUBSTITUTE(SUBSTITUTE(E$1,"standard",""),"|Float",""),ChapterTable!$1:$1,0),0)*ChapterTable!$P$17,
  IF(AND($A601=0,$B601=0),
    E602,
  IF($B601=0,
    VLOOKUP($A601,ChapterTable!$1:$1048576,MATCH("최종"&amp;SUBSTITUTE(SUBSTITUTE(E$1,"standard",""),"|Float",""),ChapterTable!$1:$1,0),0),
  IF($B601=1,
    IF($L601=FALSE,
      VLOOKUP($A601,ChapterTable!$1:$1048576,MATCH("최종"&amp;SUBSTITUTE(SUBSTITUTE(E$1,"standard",""),"|Float",""),ChapterTable!$1:$1,0),0),
      VLOOKUP($A601-ChapterTable!$P$11,ChapterTable!$1:$1048576,MATCH("최종"&amp;SUBSTITUTE(SUBSTITUTE(E$1,"standard",""),"|Float",""),ChapterTable!$1:$1,0),0)*ChapterTable!$P$14
    ),
  OFFSET(E601,-$B601+IF($L601,1,0),0)*IF($B601&gt;OFFSET($B601,1,0),ChapterTable!$R$17,1)*
    (VLOOKUP(SUBSTITUTE(SUBSTITUTE(E$1,"standard",""),"|Float","")&amp;IF(OR($L601=TRUE,$A601=0,MOD($A601,ChapterTable!$R$20)&lt;&gt;0),"","보스")&amp;"인게임누적곱배수",ChapterTable!$R:$S,2,0)^C601
    +VLOOKUP(SUBSTITUTE(SUBSTITUTE(E$1,"standard",""),"|Float","")&amp;IF(OR($L601=TRUE,$A601=0,MOD($A601,ChapterTable!$R$20)&lt;&gt;0),"","보스")&amp;"인게임누적합배수",ChapterTable!$R:$S,2,0)*C601)
  )
  )
  )
)</f>
        <v>15569.560546875</v>
      </c>
      <c r="F601" s="1">
        <f ca="1">IF(AND($A601=0,$B601=1),
    VLOOKUP(1,ChapterTable!$1:$1048576,MATCH("최종"&amp;SUBSTITUTE(SUBSTITUTE(F$1,"standard",""),"|Float",""),ChapterTable!$1:$1,0),0)*ChapterTable!$P$17,
  IF(AND($A601=0,$B601=0),
    F602,
  IF($B601=0,
    VLOOKUP($A601,ChapterTable!$1:$1048576,MATCH("최종"&amp;SUBSTITUTE(SUBSTITUTE(F$1,"standard",""),"|Float",""),ChapterTable!$1:$1,0),0),
  IF($B601=1,
    IF($L601=FALSE,
      VLOOKUP($A601,ChapterTable!$1:$1048576,MATCH("최종"&amp;SUBSTITUTE(SUBSTITUTE(F$1,"standard",""),"|Float",""),ChapterTable!$1:$1,0),0),
      VLOOKUP($A601-ChapterTable!$P$11,ChapterTable!$1:$1048576,MATCH("최종"&amp;SUBSTITUTE(SUBSTITUTE(F$1,"standard",""),"|Float",""),ChapterTable!$1:$1,0),0)*ChapterTable!$P$14
    ),
  OFFSET(F601,-$B601+IF($L601,1,0),0)*
    (VLOOKUP(SUBSTITUTE(SUBSTITUTE(F$1,"standard",""),"|Float","")&amp;IF(OR($L601=TRUE,$A601=0,MOD($A601,ChapterTable!$R$20)&lt;&gt;0),"","보스")&amp;"인게임누적곱배수",ChapterTable!$R:$S,2,0)^D601
    +VLOOKUP(SUBSTITUTE(SUBSTITUTE(F$1,"standard",""),"|Float","")&amp;IF(OR($L601=TRUE,$A601=0,MOD($A601,ChapterTable!$R$20)&lt;&gt;0),"","보스")&amp;"인게임누적합배수",ChapterTable!$R:$S,2,0)*D601)
  )
  )
  )
)</f>
        <v>6487.31689453125</v>
      </c>
      <c r="G601" t="s">
        <v>715</v>
      </c>
      <c r="J601" t="str">
        <f>IF(ISBLANK(I601),"",
IFERROR(VLOOKUP(I601,[1]StringTable!$1:$1048576,MATCH("kor|String",[1]StringTable!$1:$1,0),0),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72"/>
        <v>0</v>
      </c>
      <c r="AJ601">
        <f t="shared" si="70"/>
        <v>0</v>
      </c>
      <c r="AK601">
        <f t="shared" si="71"/>
        <v>0</v>
      </c>
      <c r="AL601">
        <v>0</v>
      </c>
    </row>
    <row r="602" spans="1:38" x14ac:dyDescent="0.3">
      <c r="A602">
        <v>13</v>
      </c>
      <c r="B602">
        <v>1</v>
      </c>
      <c r="C602">
        <f>IF(OR($L602=TRUE,$A602=0,MOD($A602,ChapterTable!$R$20)&lt;&gt;0),
MAX(0,INT(($B602+ChapterTable!$P$26+VLOOKUP(SUBSTITUTE(C$1,"성장단계","")&amp;"단계오프셋",ChapterTable!$R:$S,2,0))/ChapterTable!$P$23)),
MAX(0,INT(($B602+ChapterTable!$R$26+VLOOKUP(SUBSTITUTE(C$1,"성장단계","")&amp;"보스단계오프셋",ChapterTable!$R:$S,2,0))/ChapterTable!$R$23)))</f>
        <v>0</v>
      </c>
      <c r="D602">
        <f>IF(OR($L602=TRUE,$A602=0,MOD($A602,ChapterTable!$R$20)&lt;&gt;0),
MAX(0,INT(($B602+ChapterTable!$P$26+VLOOKUP(SUBSTITUTE(D$1,"성장단계","")&amp;"단계오프셋",ChapterTable!$R:$S,2,0))/ChapterTable!$P$23)),
MAX(0,INT(($B602+ChapterTable!$R$26+VLOOKUP(SUBSTITUTE(D$1,"성장단계","")&amp;"보스단계오프셋",ChapterTable!$R:$S,2,0))/ChapterTable!$R$23)))</f>
        <v>0</v>
      </c>
      <c r="E602" s="1">
        <f ca="1">IF(AND($A602=0,$B602=1),
    VLOOKUP(1,ChapterTable!$1:$1048576,MATCH("최종"&amp;SUBSTITUTE(SUBSTITUTE(E$1,"standard",""),"|Float",""),ChapterTable!$1:$1,0),0)*ChapterTable!$P$17,
  IF(AND($A602=0,$B602=0),
    E603,
  IF($B602=0,
    VLOOKUP($A602,ChapterTable!$1:$1048576,MATCH("최종"&amp;SUBSTITUTE(SUBSTITUTE(E$1,"standard",""),"|Float",""),ChapterTable!$1:$1,0),0),
  IF($B602=1,
    IF($L602=FALSE,
      VLOOKUP($A602,ChapterTable!$1:$1048576,MATCH("최종"&amp;SUBSTITUTE(SUBSTITUTE(E$1,"standard",""),"|Float",""),ChapterTable!$1:$1,0),0),
      VLOOKUP($A602-ChapterTable!$P$11,ChapterTable!$1:$1048576,MATCH("최종"&amp;SUBSTITUTE(SUBSTITUTE(E$1,"standard",""),"|Float",""),ChapterTable!$1:$1,0),0)*ChapterTable!$P$14
    ),
  OFFSET(E602,-$B602+IF($L602,1,0),0)*IF($B602&gt;OFFSET($B602,1,0),ChapterTable!$R$17,1)*
    (VLOOKUP(SUBSTITUTE(SUBSTITUTE(E$1,"standard",""),"|Float","")&amp;IF(OR($L602=TRUE,$A602=0,MOD($A602,ChapterTable!$R$20)&lt;&gt;0),"","보스")&amp;"인게임누적곱배수",ChapterTable!$R:$S,2,0)^C602
    +VLOOKUP(SUBSTITUTE(SUBSTITUTE(E$1,"standard",""),"|Float","")&amp;IF(OR($L602=TRUE,$A602=0,MOD($A602,ChapterTable!$R$20)&lt;&gt;0),"","보스")&amp;"인게임누적합배수",ChapterTable!$R:$S,2,0)*C602)
  )
  )
  )
)</f>
        <v>15569.560546875</v>
      </c>
      <c r="F602" s="1">
        <f ca="1">IF(AND($A602=0,$B602=1),
    VLOOKUP(1,ChapterTable!$1:$1048576,MATCH("최종"&amp;SUBSTITUTE(SUBSTITUTE(F$1,"standard",""),"|Float",""),ChapterTable!$1:$1,0),0)*ChapterTable!$P$17,
  IF(AND($A602=0,$B602=0),
    F603,
  IF($B602=0,
    VLOOKUP($A602,ChapterTable!$1:$1048576,MATCH("최종"&amp;SUBSTITUTE(SUBSTITUTE(F$1,"standard",""),"|Float",""),ChapterTable!$1:$1,0),0),
  IF($B602=1,
    IF($L602=FALSE,
      VLOOKUP($A602,ChapterTable!$1:$1048576,MATCH("최종"&amp;SUBSTITUTE(SUBSTITUTE(F$1,"standard",""),"|Float",""),ChapterTable!$1:$1,0),0),
      VLOOKUP($A602-ChapterTable!$P$11,ChapterTable!$1:$1048576,MATCH("최종"&amp;SUBSTITUTE(SUBSTITUTE(F$1,"standard",""),"|Float",""),ChapterTable!$1:$1,0),0)*ChapterTable!$P$14
    ),
  OFFSET(F602,-$B602+IF($L602,1,0),0)*
    (VLOOKUP(SUBSTITUTE(SUBSTITUTE(F$1,"standard",""),"|Float","")&amp;IF(OR($L602=TRUE,$A602=0,MOD($A602,ChapterTable!$R$20)&lt;&gt;0),"","보스")&amp;"인게임누적곱배수",ChapterTable!$R:$S,2,0)^D602
    +VLOOKUP(SUBSTITUTE(SUBSTITUTE(F$1,"standard",""),"|Float","")&amp;IF(OR($L602=TRUE,$A602=0,MOD($A602,ChapterTable!$R$20)&lt;&gt;0),"","보스")&amp;"인게임누적합배수",ChapterTable!$R:$S,2,0)*D602)
  )
  )
  )
)</f>
        <v>6487.31689453125</v>
      </c>
      <c r="G602" t="s">
        <v>715</v>
      </c>
      <c r="J602" t="str">
        <f>IF(ISBLANK(I602),"",
IFERROR(VLOOKUP(I602,[1]StringTable!$1:$1048576,MATCH("kor|String",[1]StringTable!$1:$1,0),0),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72"/>
        <v>1</v>
      </c>
      <c r="AJ602">
        <f t="shared" si="70"/>
        <v>1</v>
      </c>
      <c r="AK602">
        <f t="shared" si="71"/>
        <v>1</v>
      </c>
      <c r="AL602">
        <v>0</v>
      </c>
    </row>
    <row r="603" spans="1:38" x14ac:dyDescent="0.3">
      <c r="A603">
        <v>13</v>
      </c>
      <c r="B603">
        <v>2</v>
      </c>
      <c r="C603">
        <f>IF(OR($L603=TRUE,$A603=0,MOD($A603,ChapterTable!$R$20)&lt;&gt;0),
MAX(0,INT(($B603+ChapterTable!$P$26+VLOOKUP(SUBSTITUTE(C$1,"성장단계","")&amp;"단계오프셋",ChapterTable!$R:$S,2,0))/ChapterTable!$P$23)),
MAX(0,INT(($B603+ChapterTable!$R$26+VLOOKUP(SUBSTITUTE(C$1,"성장단계","")&amp;"보스단계오프셋",ChapterTable!$R:$S,2,0))/ChapterTable!$R$23)))</f>
        <v>0</v>
      </c>
      <c r="D603">
        <f>IF(OR($L603=TRUE,$A603=0,MOD($A603,ChapterTable!$R$20)&lt;&gt;0),
MAX(0,INT(($B603+ChapterTable!$P$26+VLOOKUP(SUBSTITUTE(D$1,"성장단계","")&amp;"단계오프셋",ChapterTable!$R:$S,2,0))/ChapterTable!$P$23)),
MAX(0,INT(($B603+ChapterTable!$R$26+VLOOKUP(SUBSTITUTE(D$1,"성장단계","")&amp;"보스단계오프셋",ChapterTable!$R:$S,2,0))/ChapterTable!$R$23)))</f>
        <v>0</v>
      </c>
      <c r="E603" s="1">
        <f ca="1">IF(AND($A603=0,$B603=1),
    VLOOKUP(1,ChapterTable!$1:$1048576,MATCH("최종"&amp;SUBSTITUTE(SUBSTITUTE(E$1,"standard",""),"|Float",""),ChapterTable!$1:$1,0),0)*ChapterTable!$P$17,
  IF(AND($A603=0,$B603=0),
    E604,
  IF($B603=0,
    VLOOKUP($A603,ChapterTable!$1:$1048576,MATCH("최종"&amp;SUBSTITUTE(SUBSTITUTE(E$1,"standard",""),"|Float",""),ChapterTable!$1:$1,0),0),
  IF($B603=1,
    IF($L603=FALSE,
      VLOOKUP($A603,ChapterTable!$1:$1048576,MATCH("최종"&amp;SUBSTITUTE(SUBSTITUTE(E$1,"standard",""),"|Float",""),ChapterTable!$1:$1,0),0),
      VLOOKUP($A603-ChapterTable!$P$11,ChapterTable!$1:$1048576,MATCH("최종"&amp;SUBSTITUTE(SUBSTITUTE(E$1,"standard",""),"|Float",""),ChapterTable!$1:$1,0),0)*ChapterTable!$P$14
    ),
  OFFSET(E603,-$B603+IF($L603,1,0),0)*IF($B603&gt;OFFSET($B603,1,0),ChapterTable!$R$17,1)*
    (VLOOKUP(SUBSTITUTE(SUBSTITUTE(E$1,"standard",""),"|Float","")&amp;IF(OR($L603=TRUE,$A603=0,MOD($A603,ChapterTable!$R$20)&lt;&gt;0),"","보스")&amp;"인게임누적곱배수",ChapterTable!$R:$S,2,0)^C603
    +VLOOKUP(SUBSTITUTE(SUBSTITUTE(E$1,"standard",""),"|Float","")&amp;IF(OR($L603=TRUE,$A603=0,MOD($A603,ChapterTable!$R$20)&lt;&gt;0),"","보스")&amp;"인게임누적합배수",ChapterTable!$R:$S,2,0)*C603)
  )
  )
  )
)</f>
        <v>15569.560546875</v>
      </c>
      <c r="F603" s="1">
        <f ca="1">IF(AND($A603=0,$B603=1),
    VLOOKUP(1,ChapterTable!$1:$1048576,MATCH("최종"&amp;SUBSTITUTE(SUBSTITUTE(F$1,"standard",""),"|Float",""),ChapterTable!$1:$1,0),0)*ChapterTable!$P$17,
  IF(AND($A603=0,$B603=0),
    F604,
  IF($B603=0,
    VLOOKUP($A603,ChapterTable!$1:$1048576,MATCH("최종"&amp;SUBSTITUTE(SUBSTITUTE(F$1,"standard",""),"|Float",""),ChapterTable!$1:$1,0),0),
  IF($B603=1,
    IF($L603=FALSE,
      VLOOKUP($A603,ChapterTable!$1:$1048576,MATCH("최종"&amp;SUBSTITUTE(SUBSTITUTE(F$1,"standard",""),"|Float",""),ChapterTable!$1:$1,0),0),
      VLOOKUP($A603-ChapterTable!$P$11,ChapterTable!$1:$1048576,MATCH("최종"&amp;SUBSTITUTE(SUBSTITUTE(F$1,"standard",""),"|Float",""),ChapterTable!$1:$1,0),0)*ChapterTable!$P$14
    ),
  OFFSET(F603,-$B603+IF($L603,1,0),0)*
    (VLOOKUP(SUBSTITUTE(SUBSTITUTE(F$1,"standard",""),"|Float","")&amp;IF(OR($L603=TRUE,$A603=0,MOD($A603,ChapterTable!$R$20)&lt;&gt;0),"","보스")&amp;"인게임누적곱배수",ChapterTable!$R:$S,2,0)^D603
    +VLOOKUP(SUBSTITUTE(SUBSTITUTE(F$1,"standard",""),"|Float","")&amp;IF(OR($L603=TRUE,$A603=0,MOD($A603,ChapterTable!$R$20)&lt;&gt;0),"","보스")&amp;"인게임누적합배수",ChapterTable!$R:$S,2,0)*D603)
  )
  )
  )
)</f>
        <v>6487.31689453125</v>
      </c>
      <c r="G603" t="s">
        <v>715</v>
      </c>
      <c r="J603" t="str">
        <f>IF(ISBLANK(I603),"",
IFERROR(VLOOKUP(I603,[1]StringTable!$1:$1048576,MATCH("kor|String",[1]StringTable!$1:$1,0),0),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72"/>
        <v>1</v>
      </c>
      <c r="AJ603">
        <f t="shared" si="70"/>
        <v>1</v>
      </c>
      <c r="AK603">
        <f t="shared" si="71"/>
        <v>1</v>
      </c>
      <c r="AL603">
        <v>0</v>
      </c>
    </row>
    <row r="604" spans="1:38" x14ac:dyDescent="0.3">
      <c r="A604">
        <v>13</v>
      </c>
      <c r="B604">
        <v>3</v>
      </c>
      <c r="C604">
        <f>IF(OR($L604=TRUE,$A604=0,MOD($A604,ChapterTable!$R$20)&lt;&gt;0),
MAX(0,INT(($B604+ChapterTable!$P$26+VLOOKUP(SUBSTITUTE(C$1,"성장단계","")&amp;"단계오프셋",ChapterTable!$R:$S,2,0))/ChapterTable!$P$23)),
MAX(0,INT(($B604+ChapterTable!$R$26+VLOOKUP(SUBSTITUTE(C$1,"성장단계","")&amp;"보스단계오프셋",ChapterTable!$R:$S,2,0))/ChapterTable!$R$23)))</f>
        <v>0</v>
      </c>
      <c r="D604">
        <f>IF(OR($L604=TRUE,$A604=0,MOD($A604,ChapterTable!$R$20)&lt;&gt;0),
MAX(0,INT(($B604+ChapterTable!$P$26+VLOOKUP(SUBSTITUTE(D$1,"성장단계","")&amp;"단계오프셋",ChapterTable!$R:$S,2,0))/ChapterTable!$P$23)),
MAX(0,INT(($B604+ChapterTable!$R$26+VLOOKUP(SUBSTITUTE(D$1,"성장단계","")&amp;"보스단계오프셋",ChapterTable!$R:$S,2,0))/ChapterTable!$R$23)))</f>
        <v>0</v>
      </c>
      <c r="E604" s="1">
        <f ca="1">IF(AND($A604=0,$B604=1),
    VLOOKUP(1,ChapterTable!$1:$1048576,MATCH("최종"&amp;SUBSTITUTE(SUBSTITUTE(E$1,"standard",""),"|Float",""),ChapterTable!$1:$1,0),0)*ChapterTable!$P$17,
  IF(AND($A604=0,$B604=0),
    E605,
  IF($B604=0,
    VLOOKUP($A604,ChapterTable!$1:$1048576,MATCH("최종"&amp;SUBSTITUTE(SUBSTITUTE(E$1,"standard",""),"|Float",""),ChapterTable!$1:$1,0),0),
  IF($B604=1,
    IF($L604=FALSE,
      VLOOKUP($A604,ChapterTable!$1:$1048576,MATCH("최종"&amp;SUBSTITUTE(SUBSTITUTE(E$1,"standard",""),"|Float",""),ChapterTable!$1:$1,0),0),
      VLOOKUP($A604-ChapterTable!$P$11,ChapterTable!$1:$1048576,MATCH("최종"&amp;SUBSTITUTE(SUBSTITUTE(E$1,"standard",""),"|Float",""),ChapterTable!$1:$1,0),0)*ChapterTable!$P$14
    ),
  OFFSET(E604,-$B604+IF($L604,1,0),0)*IF($B604&gt;OFFSET($B604,1,0),ChapterTable!$R$17,1)*
    (VLOOKUP(SUBSTITUTE(SUBSTITUTE(E$1,"standard",""),"|Float","")&amp;IF(OR($L604=TRUE,$A604=0,MOD($A604,ChapterTable!$R$20)&lt;&gt;0),"","보스")&amp;"인게임누적곱배수",ChapterTable!$R:$S,2,0)^C604
    +VLOOKUP(SUBSTITUTE(SUBSTITUTE(E$1,"standard",""),"|Float","")&amp;IF(OR($L604=TRUE,$A604=0,MOD($A604,ChapterTable!$R$20)&lt;&gt;0),"","보스")&amp;"인게임누적합배수",ChapterTable!$R:$S,2,0)*C604)
  )
  )
  )
)</f>
        <v>15569.560546875</v>
      </c>
      <c r="F604" s="1">
        <f ca="1">IF(AND($A604=0,$B604=1),
    VLOOKUP(1,ChapterTable!$1:$1048576,MATCH("최종"&amp;SUBSTITUTE(SUBSTITUTE(F$1,"standard",""),"|Float",""),ChapterTable!$1:$1,0),0)*ChapterTable!$P$17,
  IF(AND($A604=0,$B604=0),
    F605,
  IF($B604=0,
    VLOOKUP($A604,ChapterTable!$1:$1048576,MATCH("최종"&amp;SUBSTITUTE(SUBSTITUTE(F$1,"standard",""),"|Float",""),ChapterTable!$1:$1,0),0),
  IF($B604=1,
    IF($L604=FALSE,
      VLOOKUP($A604,ChapterTable!$1:$1048576,MATCH("최종"&amp;SUBSTITUTE(SUBSTITUTE(F$1,"standard",""),"|Float",""),ChapterTable!$1:$1,0),0),
      VLOOKUP($A604-ChapterTable!$P$11,ChapterTable!$1:$1048576,MATCH("최종"&amp;SUBSTITUTE(SUBSTITUTE(F$1,"standard",""),"|Float",""),ChapterTable!$1:$1,0),0)*ChapterTable!$P$14
    ),
  OFFSET(F604,-$B604+IF($L604,1,0),0)*
    (VLOOKUP(SUBSTITUTE(SUBSTITUTE(F$1,"standard",""),"|Float","")&amp;IF(OR($L604=TRUE,$A604=0,MOD($A604,ChapterTable!$R$20)&lt;&gt;0),"","보스")&amp;"인게임누적곱배수",ChapterTable!$R:$S,2,0)^D604
    +VLOOKUP(SUBSTITUTE(SUBSTITUTE(F$1,"standard",""),"|Float","")&amp;IF(OR($L604=TRUE,$A604=0,MOD($A604,ChapterTable!$R$20)&lt;&gt;0),"","보스")&amp;"인게임누적합배수",ChapterTable!$R:$S,2,0)*D604)
  )
  )
  )
)</f>
        <v>6487.31689453125</v>
      </c>
      <c r="G604" t="s">
        <v>715</v>
      </c>
      <c r="J604" t="str">
        <f>IF(ISBLANK(I604),"",
IFERROR(VLOOKUP(I604,[1]StringTable!$1:$1048576,MATCH("kor|String",[1]StringTable!$1:$1,0),0),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72"/>
        <v>1</v>
      </c>
      <c r="AJ604">
        <f t="shared" si="70"/>
        <v>1</v>
      </c>
      <c r="AK604">
        <f t="shared" si="71"/>
        <v>1</v>
      </c>
      <c r="AL604">
        <v>0</v>
      </c>
    </row>
    <row r="605" spans="1:38" x14ac:dyDescent="0.3">
      <c r="A605">
        <v>13</v>
      </c>
      <c r="B605">
        <v>4</v>
      </c>
      <c r="C605">
        <f>IF(OR($L605=TRUE,$A605=0,MOD($A605,ChapterTable!$R$20)&lt;&gt;0),
MAX(0,INT(($B605+ChapterTable!$P$26+VLOOKUP(SUBSTITUTE(C$1,"성장단계","")&amp;"단계오프셋",ChapterTable!$R:$S,2,0))/ChapterTable!$P$23)),
MAX(0,INT(($B605+ChapterTable!$R$26+VLOOKUP(SUBSTITUTE(C$1,"성장단계","")&amp;"보스단계오프셋",ChapterTable!$R:$S,2,0))/ChapterTable!$R$23)))</f>
        <v>0</v>
      </c>
      <c r="D605">
        <f>IF(OR($L605=TRUE,$A605=0,MOD($A605,ChapterTable!$R$20)&lt;&gt;0),
MAX(0,INT(($B605+ChapterTable!$P$26+VLOOKUP(SUBSTITUTE(D$1,"성장단계","")&amp;"단계오프셋",ChapterTable!$R:$S,2,0))/ChapterTable!$P$23)),
MAX(0,INT(($B605+ChapterTable!$R$26+VLOOKUP(SUBSTITUTE(D$1,"성장단계","")&amp;"보스단계오프셋",ChapterTable!$R:$S,2,0))/ChapterTable!$R$23)))</f>
        <v>0</v>
      </c>
      <c r="E605" s="1">
        <f ca="1">IF(AND($A605=0,$B605=1),
    VLOOKUP(1,ChapterTable!$1:$1048576,MATCH("최종"&amp;SUBSTITUTE(SUBSTITUTE(E$1,"standard",""),"|Float",""),ChapterTable!$1:$1,0),0)*ChapterTable!$P$17,
  IF(AND($A605=0,$B605=0),
    E606,
  IF($B605=0,
    VLOOKUP($A605,ChapterTable!$1:$1048576,MATCH("최종"&amp;SUBSTITUTE(SUBSTITUTE(E$1,"standard",""),"|Float",""),ChapterTable!$1:$1,0),0),
  IF($B605=1,
    IF($L605=FALSE,
      VLOOKUP($A605,ChapterTable!$1:$1048576,MATCH("최종"&amp;SUBSTITUTE(SUBSTITUTE(E$1,"standard",""),"|Float",""),ChapterTable!$1:$1,0),0),
      VLOOKUP($A605-ChapterTable!$P$11,ChapterTable!$1:$1048576,MATCH("최종"&amp;SUBSTITUTE(SUBSTITUTE(E$1,"standard",""),"|Float",""),ChapterTable!$1:$1,0),0)*ChapterTable!$P$14
    ),
  OFFSET(E605,-$B605+IF($L605,1,0),0)*IF($B605&gt;OFFSET($B605,1,0),ChapterTable!$R$17,1)*
    (VLOOKUP(SUBSTITUTE(SUBSTITUTE(E$1,"standard",""),"|Float","")&amp;IF(OR($L605=TRUE,$A605=0,MOD($A605,ChapterTable!$R$20)&lt;&gt;0),"","보스")&amp;"인게임누적곱배수",ChapterTable!$R:$S,2,0)^C605
    +VLOOKUP(SUBSTITUTE(SUBSTITUTE(E$1,"standard",""),"|Float","")&amp;IF(OR($L605=TRUE,$A605=0,MOD($A605,ChapterTable!$R$20)&lt;&gt;0),"","보스")&amp;"인게임누적합배수",ChapterTable!$R:$S,2,0)*C605)
  )
  )
  )
)</f>
        <v>15569.560546875</v>
      </c>
      <c r="F605" s="1">
        <f ca="1">IF(AND($A605=0,$B605=1),
    VLOOKUP(1,ChapterTable!$1:$1048576,MATCH("최종"&amp;SUBSTITUTE(SUBSTITUTE(F$1,"standard",""),"|Float",""),ChapterTable!$1:$1,0),0)*ChapterTable!$P$17,
  IF(AND($A605=0,$B605=0),
    F606,
  IF($B605=0,
    VLOOKUP($A605,ChapterTable!$1:$1048576,MATCH("최종"&amp;SUBSTITUTE(SUBSTITUTE(F$1,"standard",""),"|Float",""),ChapterTable!$1:$1,0),0),
  IF($B605=1,
    IF($L605=FALSE,
      VLOOKUP($A605,ChapterTable!$1:$1048576,MATCH("최종"&amp;SUBSTITUTE(SUBSTITUTE(F$1,"standard",""),"|Float",""),ChapterTable!$1:$1,0),0),
      VLOOKUP($A605-ChapterTable!$P$11,ChapterTable!$1:$1048576,MATCH("최종"&amp;SUBSTITUTE(SUBSTITUTE(F$1,"standard",""),"|Float",""),ChapterTable!$1:$1,0),0)*ChapterTable!$P$14
    ),
  OFFSET(F605,-$B605+IF($L605,1,0),0)*
    (VLOOKUP(SUBSTITUTE(SUBSTITUTE(F$1,"standard",""),"|Float","")&amp;IF(OR($L605=TRUE,$A605=0,MOD($A605,ChapterTable!$R$20)&lt;&gt;0),"","보스")&amp;"인게임누적곱배수",ChapterTable!$R:$S,2,0)^D605
    +VLOOKUP(SUBSTITUTE(SUBSTITUTE(F$1,"standard",""),"|Float","")&amp;IF(OR($L605=TRUE,$A605=0,MOD($A605,ChapterTable!$R$20)&lt;&gt;0),"","보스")&amp;"인게임누적합배수",ChapterTable!$R:$S,2,0)*D605)
  )
  )
  )
)</f>
        <v>6487.31689453125</v>
      </c>
      <c r="G605" t="s">
        <v>715</v>
      </c>
      <c r="J605" t="str">
        <f>IF(ISBLANK(I605),"",
IFERROR(VLOOKUP(I605,[1]StringTable!$1:$1048576,MATCH("kor|String",[1]StringTable!$1:$1,0),0),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72"/>
        <v>1</v>
      </c>
      <c r="AJ605">
        <f t="shared" si="70"/>
        <v>1</v>
      </c>
      <c r="AK605">
        <f t="shared" si="71"/>
        <v>1</v>
      </c>
      <c r="AL605">
        <v>0</v>
      </c>
    </row>
    <row r="606" spans="1:38" x14ac:dyDescent="0.3">
      <c r="A606">
        <v>13</v>
      </c>
      <c r="B606">
        <v>5</v>
      </c>
      <c r="C606">
        <f>IF(OR($L606=TRUE,$A606=0,MOD($A606,ChapterTable!$R$20)&lt;&gt;0),
MAX(0,INT(($B606+ChapterTable!$P$26+VLOOKUP(SUBSTITUTE(C$1,"성장단계","")&amp;"단계오프셋",ChapterTable!$R:$S,2,0))/ChapterTable!$P$23)),
MAX(0,INT(($B606+ChapterTable!$R$26+VLOOKUP(SUBSTITUTE(C$1,"성장단계","")&amp;"보스단계오프셋",ChapterTable!$R:$S,2,0))/ChapterTable!$R$23)))</f>
        <v>0</v>
      </c>
      <c r="D606">
        <f>IF(OR($L606=TRUE,$A606=0,MOD($A606,ChapterTable!$R$20)&lt;&gt;0),
MAX(0,INT(($B606+ChapterTable!$P$26+VLOOKUP(SUBSTITUTE(D$1,"성장단계","")&amp;"단계오프셋",ChapterTable!$R:$S,2,0))/ChapterTable!$P$23)),
MAX(0,INT(($B606+ChapterTable!$R$26+VLOOKUP(SUBSTITUTE(D$1,"성장단계","")&amp;"보스단계오프셋",ChapterTable!$R:$S,2,0))/ChapterTable!$R$23)))</f>
        <v>0</v>
      </c>
      <c r="E606" s="1">
        <f ca="1">IF(AND($A606=0,$B606=1),
    VLOOKUP(1,ChapterTable!$1:$1048576,MATCH("최종"&amp;SUBSTITUTE(SUBSTITUTE(E$1,"standard",""),"|Float",""),ChapterTable!$1:$1,0),0)*ChapterTable!$P$17,
  IF(AND($A606=0,$B606=0),
    E607,
  IF($B606=0,
    VLOOKUP($A606,ChapterTable!$1:$1048576,MATCH("최종"&amp;SUBSTITUTE(SUBSTITUTE(E$1,"standard",""),"|Float",""),ChapterTable!$1:$1,0),0),
  IF($B606=1,
    IF($L606=FALSE,
      VLOOKUP($A606,ChapterTable!$1:$1048576,MATCH("최종"&amp;SUBSTITUTE(SUBSTITUTE(E$1,"standard",""),"|Float",""),ChapterTable!$1:$1,0),0),
      VLOOKUP($A606-ChapterTable!$P$11,ChapterTable!$1:$1048576,MATCH("최종"&amp;SUBSTITUTE(SUBSTITUTE(E$1,"standard",""),"|Float",""),ChapterTable!$1:$1,0),0)*ChapterTable!$P$14
    ),
  OFFSET(E606,-$B606+IF($L606,1,0),0)*IF($B606&gt;OFFSET($B606,1,0),ChapterTable!$R$17,1)*
    (VLOOKUP(SUBSTITUTE(SUBSTITUTE(E$1,"standard",""),"|Float","")&amp;IF(OR($L606=TRUE,$A606=0,MOD($A606,ChapterTable!$R$20)&lt;&gt;0),"","보스")&amp;"인게임누적곱배수",ChapterTable!$R:$S,2,0)^C606
    +VLOOKUP(SUBSTITUTE(SUBSTITUTE(E$1,"standard",""),"|Float","")&amp;IF(OR($L606=TRUE,$A606=0,MOD($A606,ChapterTable!$R$20)&lt;&gt;0),"","보스")&amp;"인게임누적합배수",ChapterTable!$R:$S,2,0)*C606)
  )
  )
  )
)</f>
        <v>15569.560546875</v>
      </c>
      <c r="F606" s="1">
        <f ca="1">IF(AND($A606=0,$B606=1),
    VLOOKUP(1,ChapterTable!$1:$1048576,MATCH("최종"&amp;SUBSTITUTE(SUBSTITUTE(F$1,"standard",""),"|Float",""),ChapterTable!$1:$1,0),0)*ChapterTable!$P$17,
  IF(AND($A606=0,$B606=0),
    F607,
  IF($B606=0,
    VLOOKUP($A606,ChapterTable!$1:$1048576,MATCH("최종"&amp;SUBSTITUTE(SUBSTITUTE(F$1,"standard",""),"|Float",""),ChapterTable!$1:$1,0),0),
  IF($B606=1,
    IF($L606=FALSE,
      VLOOKUP($A606,ChapterTable!$1:$1048576,MATCH("최종"&amp;SUBSTITUTE(SUBSTITUTE(F$1,"standard",""),"|Float",""),ChapterTable!$1:$1,0),0),
      VLOOKUP($A606-ChapterTable!$P$11,ChapterTable!$1:$1048576,MATCH("최종"&amp;SUBSTITUTE(SUBSTITUTE(F$1,"standard",""),"|Float",""),ChapterTable!$1:$1,0),0)*ChapterTable!$P$14
    ),
  OFFSET(F606,-$B606+IF($L606,1,0),0)*
    (VLOOKUP(SUBSTITUTE(SUBSTITUTE(F$1,"standard",""),"|Float","")&amp;IF(OR($L606=TRUE,$A606=0,MOD($A606,ChapterTable!$R$20)&lt;&gt;0),"","보스")&amp;"인게임누적곱배수",ChapterTable!$R:$S,2,0)^D606
    +VLOOKUP(SUBSTITUTE(SUBSTITUTE(F$1,"standard",""),"|Float","")&amp;IF(OR($L606=TRUE,$A606=0,MOD($A606,ChapterTable!$R$20)&lt;&gt;0),"","보스")&amp;"인게임누적합배수",ChapterTable!$R:$S,2,0)*D606)
  )
  )
  )
)</f>
        <v>6487.31689453125</v>
      </c>
      <c r="G606" t="s">
        <v>715</v>
      </c>
      <c r="J606" t="str">
        <f>IF(ISBLANK(I606),"",
IFERROR(VLOOKUP(I606,[1]StringTable!$1:$1048576,MATCH("kor|String",[1]StringTable!$1:$1,0),0),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72"/>
        <v>1</v>
      </c>
      <c r="AJ606">
        <f t="shared" si="70"/>
        <v>1</v>
      </c>
      <c r="AK606">
        <f t="shared" si="71"/>
        <v>1</v>
      </c>
      <c r="AL606">
        <v>0</v>
      </c>
    </row>
    <row r="607" spans="1:38" x14ac:dyDescent="0.3">
      <c r="A607">
        <v>13</v>
      </c>
      <c r="B607">
        <v>6</v>
      </c>
      <c r="C607">
        <f>IF(OR($L607=TRUE,$A607=0,MOD($A607,ChapterTable!$R$20)&lt;&gt;0),
MAX(0,INT(($B607+ChapterTable!$P$26+VLOOKUP(SUBSTITUTE(C$1,"성장단계","")&amp;"단계오프셋",ChapterTable!$R:$S,2,0))/ChapterTable!$P$23)),
MAX(0,INT(($B607+ChapterTable!$R$26+VLOOKUP(SUBSTITUTE(C$1,"성장단계","")&amp;"보스단계오프셋",ChapterTable!$R:$S,2,0))/ChapterTable!$R$23)))</f>
        <v>1</v>
      </c>
      <c r="D607">
        <f>IF(OR($L607=TRUE,$A607=0,MOD($A607,ChapterTable!$R$20)&lt;&gt;0),
MAX(0,INT(($B607+ChapterTable!$P$26+VLOOKUP(SUBSTITUTE(D$1,"성장단계","")&amp;"단계오프셋",ChapterTable!$R:$S,2,0))/ChapterTable!$P$23)),
MAX(0,INT(($B607+ChapterTable!$R$26+VLOOKUP(SUBSTITUTE(D$1,"성장단계","")&amp;"보스단계오프셋",ChapterTable!$R:$S,2,0))/ChapterTable!$R$23)))</f>
        <v>0</v>
      </c>
      <c r="E607" s="1">
        <f ca="1">IF(AND($A607=0,$B607=1),
    VLOOKUP(1,ChapterTable!$1:$1048576,MATCH("최종"&amp;SUBSTITUTE(SUBSTITUTE(E$1,"standard",""),"|Float",""),ChapterTable!$1:$1,0),0)*ChapterTable!$P$17,
  IF(AND($A607=0,$B607=0),
    E608,
  IF($B607=0,
    VLOOKUP($A607,ChapterTable!$1:$1048576,MATCH("최종"&amp;SUBSTITUTE(SUBSTITUTE(E$1,"standard",""),"|Float",""),ChapterTable!$1:$1,0),0),
  IF($B607=1,
    IF($L607=FALSE,
      VLOOKUP($A607,ChapterTable!$1:$1048576,MATCH("최종"&amp;SUBSTITUTE(SUBSTITUTE(E$1,"standard",""),"|Float",""),ChapterTable!$1:$1,0),0),
      VLOOKUP($A607-ChapterTable!$P$11,ChapterTable!$1:$1048576,MATCH("최종"&amp;SUBSTITUTE(SUBSTITUTE(E$1,"standard",""),"|Float",""),ChapterTable!$1:$1,0),0)*ChapterTable!$P$14
    ),
  OFFSET(E607,-$B607+IF($L607,1,0),0)*IF($B607&gt;OFFSET($B607,1,0),ChapterTable!$R$17,1)*
    (VLOOKUP(SUBSTITUTE(SUBSTITUTE(E$1,"standard",""),"|Float","")&amp;IF(OR($L607=TRUE,$A607=0,MOD($A607,ChapterTable!$R$20)&lt;&gt;0),"","보스")&amp;"인게임누적곱배수",ChapterTable!$R:$S,2,0)^C607
    +VLOOKUP(SUBSTITUTE(SUBSTITUTE(E$1,"standard",""),"|Float","")&amp;IF(OR($L607=TRUE,$A607=0,MOD($A607,ChapterTable!$R$20)&lt;&gt;0),"","보스")&amp;"인게임누적합배수",ChapterTable!$R:$S,2,0)*C607)
  )
  )
  )
)</f>
        <v>18683.47265625</v>
      </c>
      <c r="F607" s="1">
        <f ca="1">IF(AND($A607=0,$B607=1),
    VLOOKUP(1,ChapterTable!$1:$1048576,MATCH("최종"&amp;SUBSTITUTE(SUBSTITUTE(F$1,"standard",""),"|Float",""),ChapterTable!$1:$1,0),0)*ChapterTable!$P$17,
  IF(AND($A607=0,$B607=0),
    F608,
  IF($B607=0,
    VLOOKUP($A607,ChapterTable!$1:$1048576,MATCH("최종"&amp;SUBSTITUTE(SUBSTITUTE(F$1,"standard",""),"|Float",""),ChapterTable!$1:$1,0),0),
  IF($B607=1,
    IF($L607=FALSE,
      VLOOKUP($A607,ChapterTable!$1:$1048576,MATCH("최종"&amp;SUBSTITUTE(SUBSTITUTE(F$1,"standard",""),"|Float",""),ChapterTable!$1:$1,0),0),
      VLOOKUP($A607-ChapterTable!$P$11,ChapterTable!$1:$1048576,MATCH("최종"&amp;SUBSTITUTE(SUBSTITUTE(F$1,"standard",""),"|Float",""),ChapterTable!$1:$1,0),0)*ChapterTable!$P$14
    ),
  OFFSET(F607,-$B607+IF($L607,1,0),0)*
    (VLOOKUP(SUBSTITUTE(SUBSTITUTE(F$1,"standard",""),"|Float","")&amp;IF(OR($L607=TRUE,$A607=0,MOD($A607,ChapterTable!$R$20)&lt;&gt;0),"","보스")&amp;"인게임누적곱배수",ChapterTable!$R:$S,2,0)^D607
    +VLOOKUP(SUBSTITUTE(SUBSTITUTE(F$1,"standard",""),"|Float","")&amp;IF(OR($L607=TRUE,$A607=0,MOD($A607,ChapterTable!$R$20)&lt;&gt;0),"","보스")&amp;"인게임누적합배수",ChapterTable!$R:$S,2,0)*D607)
  )
  )
  )
)</f>
        <v>6487.31689453125</v>
      </c>
      <c r="G607" t="s">
        <v>715</v>
      </c>
      <c r="J607" t="str">
        <f>IF(ISBLANK(I607),"",
IFERROR(VLOOKUP(I607,[1]StringTable!$1:$1048576,MATCH("kor|String",[1]StringTable!$1:$1,0),0),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72"/>
        <v>1</v>
      </c>
      <c r="AJ607">
        <f t="shared" si="70"/>
        <v>1</v>
      </c>
      <c r="AK607">
        <f t="shared" si="71"/>
        <v>1</v>
      </c>
      <c r="AL607">
        <v>0</v>
      </c>
    </row>
    <row r="608" spans="1:38" x14ac:dyDescent="0.3">
      <c r="A608">
        <v>13</v>
      </c>
      <c r="B608">
        <v>7</v>
      </c>
      <c r="C608">
        <f>IF(OR($L608=TRUE,$A608=0,MOD($A608,ChapterTable!$R$20)&lt;&gt;0),
MAX(0,INT(($B608+ChapterTable!$P$26+VLOOKUP(SUBSTITUTE(C$1,"성장단계","")&amp;"단계오프셋",ChapterTable!$R:$S,2,0))/ChapterTable!$P$23)),
MAX(0,INT(($B608+ChapterTable!$R$26+VLOOKUP(SUBSTITUTE(C$1,"성장단계","")&amp;"보스단계오프셋",ChapterTable!$R:$S,2,0))/ChapterTable!$R$23)))</f>
        <v>1</v>
      </c>
      <c r="D608">
        <f>IF(OR($L608=TRUE,$A608=0,MOD($A608,ChapterTable!$R$20)&lt;&gt;0),
MAX(0,INT(($B608+ChapterTable!$P$26+VLOOKUP(SUBSTITUTE(D$1,"성장단계","")&amp;"단계오프셋",ChapterTable!$R:$S,2,0))/ChapterTable!$P$23)),
MAX(0,INT(($B608+ChapterTable!$R$26+VLOOKUP(SUBSTITUTE(D$1,"성장단계","")&amp;"보스단계오프셋",ChapterTable!$R:$S,2,0))/ChapterTable!$R$23)))</f>
        <v>0</v>
      </c>
      <c r="E608" s="1">
        <f ca="1">IF(AND($A608=0,$B608=1),
    VLOOKUP(1,ChapterTable!$1:$1048576,MATCH("최종"&amp;SUBSTITUTE(SUBSTITUTE(E$1,"standard",""),"|Float",""),ChapterTable!$1:$1,0),0)*ChapterTable!$P$17,
  IF(AND($A608=0,$B608=0),
    E609,
  IF($B608=0,
    VLOOKUP($A608,ChapterTable!$1:$1048576,MATCH("최종"&amp;SUBSTITUTE(SUBSTITUTE(E$1,"standard",""),"|Float",""),ChapterTable!$1:$1,0),0),
  IF($B608=1,
    IF($L608=FALSE,
      VLOOKUP($A608,ChapterTable!$1:$1048576,MATCH("최종"&amp;SUBSTITUTE(SUBSTITUTE(E$1,"standard",""),"|Float",""),ChapterTable!$1:$1,0),0),
      VLOOKUP($A608-ChapterTable!$P$11,ChapterTable!$1:$1048576,MATCH("최종"&amp;SUBSTITUTE(SUBSTITUTE(E$1,"standard",""),"|Float",""),ChapterTable!$1:$1,0),0)*ChapterTable!$P$14
    ),
  OFFSET(E608,-$B608+IF($L608,1,0),0)*IF($B608&gt;OFFSET($B608,1,0),ChapterTable!$R$17,1)*
    (VLOOKUP(SUBSTITUTE(SUBSTITUTE(E$1,"standard",""),"|Float","")&amp;IF(OR($L608=TRUE,$A608=0,MOD($A608,ChapterTable!$R$20)&lt;&gt;0),"","보스")&amp;"인게임누적곱배수",ChapterTable!$R:$S,2,0)^C608
    +VLOOKUP(SUBSTITUTE(SUBSTITUTE(E$1,"standard",""),"|Float","")&amp;IF(OR($L608=TRUE,$A608=0,MOD($A608,ChapterTable!$R$20)&lt;&gt;0),"","보스")&amp;"인게임누적합배수",ChapterTable!$R:$S,2,0)*C608)
  )
  )
  )
)</f>
        <v>18683.47265625</v>
      </c>
      <c r="F608" s="1">
        <f ca="1">IF(AND($A608=0,$B608=1),
    VLOOKUP(1,ChapterTable!$1:$1048576,MATCH("최종"&amp;SUBSTITUTE(SUBSTITUTE(F$1,"standard",""),"|Float",""),ChapterTable!$1:$1,0),0)*ChapterTable!$P$17,
  IF(AND($A608=0,$B608=0),
    F609,
  IF($B608=0,
    VLOOKUP($A608,ChapterTable!$1:$1048576,MATCH("최종"&amp;SUBSTITUTE(SUBSTITUTE(F$1,"standard",""),"|Float",""),ChapterTable!$1:$1,0),0),
  IF($B608=1,
    IF($L608=FALSE,
      VLOOKUP($A608,ChapterTable!$1:$1048576,MATCH("최종"&amp;SUBSTITUTE(SUBSTITUTE(F$1,"standard",""),"|Float",""),ChapterTable!$1:$1,0),0),
      VLOOKUP($A608-ChapterTable!$P$11,ChapterTable!$1:$1048576,MATCH("최종"&amp;SUBSTITUTE(SUBSTITUTE(F$1,"standard",""),"|Float",""),ChapterTable!$1:$1,0),0)*ChapterTable!$P$14
    ),
  OFFSET(F608,-$B608+IF($L608,1,0),0)*
    (VLOOKUP(SUBSTITUTE(SUBSTITUTE(F$1,"standard",""),"|Float","")&amp;IF(OR($L608=TRUE,$A608=0,MOD($A608,ChapterTable!$R$20)&lt;&gt;0),"","보스")&amp;"인게임누적곱배수",ChapterTable!$R:$S,2,0)^D608
    +VLOOKUP(SUBSTITUTE(SUBSTITUTE(F$1,"standard",""),"|Float","")&amp;IF(OR($L608=TRUE,$A608=0,MOD($A608,ChapterTable!$R$20)&lt;&gt;0),"","보스")&amp;"인게임누적합배수",ChapterTable!$R:$S,2,0)*D608)
  )
  )
  )
)</f>
        <v>6487.31689453125</v>
      </c>
      <c r="G608" t="s">
        <v>715</v>
      </c>
      <c r="J608" t="str">
        <f>IF(ISBLANK(I608),"",
IFERROR(VLOOKUP(I608,[1]StringTable!$1:$1048576,MATCH("kor|String",[1]StringTable!$1:$1,0),0),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72"/>
        <v>1</v>
      </c>
      <c r="AJ608">
        <f t="shared" si="70"/>
        <v>1</v>
      </c>
      <c r="AK608">
        <f t="shared" si="71"/>
        <v>1</v>
      </c>
      <c r="AL608">
        <v>0</v>
      </c>
    </row>
    <row r="609" spans="1:38" x14ac:dyDescent="0.3">
      <c r="A609">
        <v>13</v>
      </c>
      <c r="B609">
        <v>8</v>
      </c>
      <c r="C609">
        <f>IF(OR($L609=TRUE,$A609=0,MOD($A609,ChapterTable!$R$20)&lt;&gt;0),
MAX(0,INT(($B609+ChapterTable!$P$26+VLOOKUP(SUBSTITUTE(C$1,"성장단계","")&amp;"단계오프셋",ChapterTable!$R:$S,2,0))/ChapterTable!$P$23)),
MAX(0,INT(($B609+ChapterTable!$R$26+VLOOKUP(SUBSTITUTE(C$1,"성장단계","")&amp;"보스단계오프셋",ChapterTable!$R:$S,2,0))/ChapterTable!$R$23)))</f>
        <v>1</v>
      </c>
      <c r="D609">
        <f>IF(OR($L609=TRUE,$A609=0,MOD($A609,ChapterTable!$R$20)&lt;&gt;0),
MAX(0,INT(($B609+ChapterTable!$P$26+VLOOKUP(SUBSTITUTE(D$1,"성장단계","")&amp;"단계오프셋",ChapterTable!$R:$S,2,0))/ChapterTable!$P$23)),
MAX(0,INT(($B609+ChapterTable!$R$26+VLOOKUP(SUBSTITUTE(D$1,"성장단계","")&amp;"보스단계오프셋",ChapterTable!$R:$S,2,0))/ChapterTable!$R$23)))</f>
        <v>0</v>
      </c>
      <c r="E609" s="1">
        <f ca="1">IF(AND($A609=0,$B609=1),
    VLOOKUP(1,ChapterTable!$1:$1048576,MATCH("최종"&amp;SUBSTITUTE(SUBSTITUTE(E$1,"standard",""),"|Float",""),ChapterTable!$1:$1,0),0)*ChapterTable!$P$17,
  IF(AND($A609=0,$B609=0),
    E610,
  IF($B609=0,
    VLOOKUP($A609,ChapterTable!$1:$1048576,MATCH("최종"&amp;SUBSTITUTE(SUBSTITUTE(E$1,"standard",""),"|Float",""),ChapterTable!$1:$1,0),0),
  IF($B609=1,
    IF($L609=FALSE,
      VLOOKUP($A609,ChapterTable!$1:$1048576,MATCH("최종"&amp;SUBSTITUTE(SUBSTITUTE(E$1,"standard",""),"|Float",""),ChapterTable!$1:$1,0),0),
      VLOOKUP($A609-ChapterTable!$P$11,ChapterTable!$1:$1048576,MATCH("최종"&amp;SUBSTITUTE(SUBSTITUTE(E$1,"standard",""),"|Float",""),ChapterTable!$1:$1,0),0)*ChapterTable!$P$14
    ),
  OFFSET(E609,-$B609+IF($L609,1,0),0)*IF($B609&gt;OFFSET($B609,1,0),ChapterTable!$R$17,1)*
    (VLOOKUP(SUBSTITUTE(SUBSTITUTE(E$1,"standard",""),"|Float","")&amp;IF(OR($L609=TRUE,$A609=0,MOD($A609,ChapterTable!$R$20)&lt;&gt;0),"","보스")&amp;"인게임누적곱배수",ChapterTable!$R:$S,2,0)^C609
    +VLOOKUP(SUBSTITUTE(SUBSTITUTE(E$1,"standard",""),"|Float","")&amp;IF(OR($L609=TRUE,$A609=0,MOD($A609,ChapterTable!$R$20)&lt;&gt;0),"","보스")&amp;"인게임누적합배수",ChapterTable!$R:$S,2,0)*C609)
  )
  )
  )
)</f>
        <v>18683.47265625</v>
      </c>
      <c r="F609" s="1">
        <f ca="1">IF(AND($A609=0,$B609=1),
    VLOOKUP(1,ChapterTable!$1:$1048576,MATCH("최종"&amp;SUBSTITUTE(SUBSTITUTE(F$1,"standard",""),"|Float",""),ChapterTable!$1:$1,0),0)*ChapterTable!$P$17,
  IF(AND($A609=0,$B609=0),
    F610,
  IF($B609=0,
    VLOOKUP($A609,ChapterTable!$1:$1048576,MATCH("최종"&amp;SUBSTITUTE(SUBSTITUTE(F$1,"standard",""),"|Float",""),ChapterTable!$1:$1,0),0),
  IF($B609=1,
    IF($L609=FALSE,
      VLOOKUP($A609,ChapterTable!$1:$1048576,MATCH("최종"&amp;SUBSTITUTE(SUBSTITUTE(F$1,"standard",""),"|Float",""),ChapterTable!$1:$1,0),0),
      VLOOKUP($A609-ChapterTable!$P$11,ChapterTable!$1:$1048576,MATCH("최종"&amp;SUBSTITUTE(SUBSTITUTE(F$1,"standard",""),"|Float",""),ChapterTable!$1:$1,0),0)*ChapterTable!$P$14
    ),
  OFFSET(F609,-$B609+IF($L609,1,0),0)*
    (VLOOKUP(SUBSTITUTE(SUBSTITUTE(F$1,"standard",""),"|Float","")&amp;IF(OR($L609=TRUE,$A609=0,MOD($A609,ChapterTable!$R$20)&lt;&gt;0),"","보스")&amp;"인게임누적곱배수",ChapterTable!$R:$S,2,0)^D609
    +VLOOKUP(SUBSTITUTE(SUBSTITUTE(F$1,"standard",""),"|Float","")&amp;IF(OR($L609=TRUE,$A609=0,MOD($A609,ChapterTable!$R$20)&lt;&gt;0),"","보스")&amp;"인게임누적합배수",ChapterTable!$R:$S,2,0)*D609)
  )
  )
  )
)</f>
        <v>6487.31689453125</v>
      </c>
      <c r="G609" t="s">
        <v>715</v>
      </c>
      <c r="J609" t="str">
        <f>IF(ISBLANK(I609),"",
IFERROR(VLOOKUP(I609,[1]StringTable!$1:$1048576,MATCH("kor|String",[1]StringTable!$1:$1,0),0),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72"/>
        <v>1</v>
      </c>
      <c r="AJ609">
        <f t="shared" si="70"/>
        <v>1</v>
      </c>
      <c r="AK609">
        <f t="shared" si="71"/>
        <v>1</v>
      </c>
      <c r="AL609">
        <v>0</v>
      </c>
    </row>
    <row r="610" spans="1:38" x14ac:dyDescent="0.3">
      <c r="A610">
        <v>13</v>
      </c>
      <c r="B610">
        <v>9</v>
      </c>
      <c r="C610">
        <f>IF(OR($L610=TRUE,$A610=0,MOD($A610,ChapterTable!$R$20)&lt;&gt;0),
MAX(0,INT(($B610+ChapterTable!$P$26+VLOOKUP(SUBSTITUTE(C$1,"성장단계","")&amp;"단계오프셋",ChapterTable!$R:$S,2,0))/ChapterTable!$P$23)),
MAX(0,INT(($B610+ChapterTable!$R$26+VLOOKUP(SUBSTITUTE(C$1,"성장단계","")&amp;"보스단계오프셋",ChapterTable!$R:$S,2,0))/ChapterTable!$R$23)))</f>
        <v>1</v>
      </c>
      <c r="D610">
        <f>IF(OR($L610=TRUE,$A610=0,MOD($A610,ChapterTable!$R$20)&lt;&gt;0),
MAX(0,INT(($B610+ChapterTable!$P$26+VLOOKUP(SUBSTITUTE(D$1,"성장단계","")&amp;"단계오프셋",ChapterTable!$R:$S,2,0))/ChapterTable!$P$23)),
MAX(0,INT(($B610+ChapterTable!$R$26+VLOOKUP(SUBSTITUTE(D$1,"성장단계","")&amp;"보스단계오프셋",ChapterTable!$R:$S,2,0))/ChapterTable!$R$23)))</f>
        <v>0</v>
      </c>
      <c r="E610" s="1">
        <f ca="1">IF(AND($A610=0,$B610=1),
    VLOOKUP(1,ChapterTable!$1:$1048576,MATCH("최종"&amp;SUBSTITUTE(SUBSTITUTE(E$1,"standard",""),"|Float",""),ChapterTable!$1:$1,0),0)*ChapterTable!$P$17,
  IF(AND($A610=0,$B610=0),
    E611,
  IF($B610=0,
    VLOOKUP($A610,ChapterTable!$1:$1048576,MATCH("최종"&amp;SUBSTITUTE(SUBSTITUTE(E$1,"standard",""),"|Float",""),ChapterTable!$1:$1,0),0),
  IF($B610=1,
    IF($L610=FALSE,
      VLOOKUP($A610,ChapterTable!$1:$1048576,MATCH("최종"&amp;SUBSTITUTE(SUBSTITUTE(E$1,"standard",""),"|Float",""),ChapterTable!$1:$1,0),0),
      VLOOKUP($A610-ChapterTable!$P$11,ChapterTable!$1:$1048576,MATCH("최종"&amp;SUBSTITUTE(SUBSTITUTE(E$1,"standard",""),"|Float",""),ChapterTable!$1:$1,0),0)*ChapterTable!$P$14
    ),
  OFFSET(E610,-$B610+IF($L610,1,0),0)*IF($B610&gt;OFFSET($B610,1,0),ChapterTable!$R$17,1)*
    (VLOOKUP(SUBSTITUTE(SUBSTITUTE(E$1,"standard",""),"|Float","")&amp;IF(OR($L610=TRUE,$A610=0,MOD($A610,ChapterTable!$R$20)&lt;&gt;0),"","보스")&amp;"인게임누적곱배수",ChapterTable!$R:$S,2,0)^C610
    +VLOOKUP(SUBSTITUTE(SUBSTITUTE(E$1,"standard",""),"|Float","")&amp;IF(OR($L610=TRUE,$A610=0,MOD($A610,ChapterTable!$R$20)&lt;&gt;0),"","보스")&amp;"인게임누적합배수",ChapterTable!$R:$S,2,0)*C610)
  )
  )
  )
)</f>
        <v>18683.47265625</v>
      </c>
      <c r="F610" s="1">
        <f ca="1">IF(AND($A610=0,$B610=1),
    VLOOKUP(1,ChapterTable!$1:$1048576,MATCH("최종"&amp;SUBSTITUTE(SUBSTITUTE(F$1,"standard",""),"|Float",""),ChapterTable!$1:$1,0),0)*ChapterTable!$P$17,
  IF(AND($A610=0,$B610=0),
    F611,
  IF($B610=0,
    VLOOKUP($A610,ChapterTable!$1:$1048576,MATCH("최종"&amp;SUBSTITUTE(SUBSTITUTE(F$1,"standard",""),"|Float",""),ChapterTable!$1:$1,0),0),
  IF($B610=1,
    IF($L610=FALSE,
      VLOOKUP($A610,ChapterTable!$1:$1048576,MATCH("최종"&amp;SUBSTITUTE(SUBSTITUTE(F$1,"standard",""),"|Float",""),ChapterTable!$1:$1,0),0),
      VLOOKUP($A610-ChapterTable!$P$11,ChapterTable!$1:$1048576,MATCH("최종"&amp;SUBSTITUTE(SUBSTITUTE(F$1,"standard",""),"|Float",""),ChapterTable!$1:$1,0),0)*ChapterTable!$P$14
    ),
  OFFSET(F610,-$B610+IF($L610,1,0),0)*
    (VLOOKUP(SUBSTITUTE(SUBSTITUTE(F$1,"standard",""),"|Float","")&amp;IF(OR($L610=TRUE,$A610=0,MOD($A610,ChapterTable!$R$20)&lt;&gt;0),"","보스")&amp;"인게임누적곱배수",ChapterTable!$R:$S,2,0)^D610
    +VLOOKUP(SUBSTITUTE(SUBSTITUTE(F$1,"standard",""),"|Float","")&amp;IF(OR($L610=TRUE,$A610=0,MOD($A610,ChapterTable!$R$20)&lt;&gt;0),"","보스")&amp;"인게임누적합배수",ChapterTable!$R:$S,2,0)*D610)
  )
  )
  )
)</f>
        <v>6487.31689453125</v>
      </c>
      <c r="G610" t="s">
        <v>715</v>
      </c>
      <c r="J610" t="str">
        <f>IF(ISBLANK(I610),"",
IFERROR(VLOOKUP(I610,[1]StringTable!$1:$1048576,MATCH("kor|String",[1]StringTable!$1:$1,0),0),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72"/>
        <v>1</v>
      </c>
      <c r="AJ610">
        <f t="shared" si="70"/>
        <v>1</v>
      </c>
      <c r="AK610">
        <f t="shared" si="71"/>
        <v>1</v>
      </c>
      <c r="AL610">
        <v>0</v>
      </c>
    </row>
    <row r="611" spans="1:38" x14ac:dyDescent="0.3">
      <c r="A611">
        <v>13</v>
      </c>
      <c r="B611">
        <v>10</v>
      </c>
      <c r="C611">
        <f>IF(OR($L611=TRUE,$A611=0,MOD($A611,ChapterTable!$R$20)&lt;&gt;0),
MAX(0,INT(($B611+ChapterTable!$P$26+VLOOKUP(SUBSTITUTE(C$1,"성장단계","")&amp;"단계오프셋",ChapterTable!$R:$S,2,0))/ChapterTable!$P$23)),
MAX(0,INT(($B611+ChapterTable!$R$26+VLOOKUP(SUBSTITUTE(C$1,"성장단계","")&amp;"보스단계오프셋",ChapterTable!$R:$S,2,0))/ChapterTable!$R$23)))</f>
        <v>1</v>
      </c>
      <c r="D611">
        <f>IF(OR($L611=TRUE,$A611=0,MOD($A611,ChapterTable!$R$20)&lt;&gt;0),
MAX(0,INT(($B611+ChapterTable!$P$26+VLOOKUP(SUBSTITUTE(D$1,"성장단계","")&amp;"단계오프셋",ChapterTable!$R:$S,2,0))/ChapterTable!$P$23)),
MAX(0,INT(($B611+ChapterTable!$R$26+VLOOKUP(SUBSTITUTE(D$1,"성장단계","")&amp;"보스단계오프셋",ChapterTable!$R:$S,2,0))/ChapterTable!$R$23)))</f>
        <v>0</v>
      </c>
      <c r="E611" s="1">
        <f ca="1">IF(AND($A611=0,$B611=1),
    VLOOKUP(1,ChapterTable!$1:$1048576,MATCH("최종"&amp;SUBSTITUTE(SUBSTITUTE(E$1,"standard",""),"|Float",""),ChapterTable!$1:$1,0),0)*ChapterTable!$P$17,
  IF(AND($A611=0,$B611=0),
    E612,
  IF($B611=0,
    VLOOKUP($A611,ChapterTable!$1:$1048576,MATCH("최종"&amp;SUBSTITUTE(SUBSTITUTE(E$1,"standard",""),"|Float",""),ChapterTable!$1:$1,0),0),
  IF($B611=1,
    IF($L611=FALSE,
      VLOOKUP($A611,ChapterTable!$1:$1048576,MATCH("최종"&amp;SUBSTITUTE(SUBSTITUTE(E$1,"standard",""),"|Float",""),ChapterTable!$1:$1,0),0),
      VLOOKUP($A611-ChapterTable!$P$11,ChapterTable!$1:$1048576,MATCH("최종"&amp;SUBSTITUTE(SUBSTITUTE(E$1,"standard",""),"|Float",""),ChapterTable!$1:$1,0),0)*ChapterTable!$P$14
    ),
  OFFSET(E611,-$B611+IF($L611,1,0),0)*IF($B611&gt;OFFSET($B611,1,0),ChapterTable!$R$17,1)*
    (VLOOKUP(SUBSTITUTE(SUBSTITUTE(E$1,"standard",""),"|Float","")&amp;IF(OR($L611=TRUE,$A611=0,MOD($A611,ChapterTable!$R$20)&lt;&gt;0),"","보스")&amp;"인게임누적곱배수",ChapterTable!$R:$S,2,0)^C611
    +VLOOKUP(SUBSTITUTE(SUBSTITUTE(E$1,"standard",""),"|Float","")&amp;IF(OR($L611=TRUE,$A611=0,MOD($A611,ChapterTable!$R$20)&lt;&gt;0),"","보스")&amp;"인게임누적합배수",ChapterTable!$R:$S,2,0)*C611)
  )
  )
  )
)</f>
        <v>18683.47265625</v>
      </c>
      <c r="F611" s="1">
        <f ca="1">IF(AND($A611=0,$B611=1),
    VLOOKUP(1,ChapterTable!$1:$1048576,MATCH("최종"&amp;SUBSTITUTE(SUBSTITUTE(F$1,"standard",""),"|Float",""),ChapterTable!$1:$1,0),0)*ChapterTable!$P$17,
  IF(AND($A611=0,$B611=0),
    F612,
  IF($B611=0,
    VLOOKUP($A611,ChapterTable!$1:$1048576,MATCH("최종"&amp;SUBSTITUTE(SUBSTITUTE(F$1,"standard",""),"|Float",""),ChapterTable!$1:$1,0),0),
  IF($B611=1,
    IF($L611=FALSE,
      VLOOKUP($A611,ChapterTable!$1:$1048576,MATCH("최종"&amp;SUBSTITUTE(SUBSTITUTE(F$1,"standard",""),"|Float",""),ChapterTable!$1:$1,0),0),
      VLOOKUP($A611-ChapterTable!$P$11,ChapterTable!$1:$1048576,MATCH("최종"&amp;SUBSTITUTE(SUBSTITUTE(F$1,"standard",""),"|Float",""),ChapterTable!$1:$1,0),0)*ChapterTable!$P$14
    ),
  OFFSET(F611,-$B611+IF($L611,1,0),0)*
    (VLOOKUP(SUBSTITUTE(SUBSTITUTE(F$1,"standard",""),"|Float","")&amp;IF(OR($L611=TRUE,$A611=0,MOD($A611,ChapterTable!$R$20)&lt;&gt;0),"","보스")&amp;"인게임누적곱배수",ChapterTable!$R:$S,2,0)^D611
    +VLOOKUP(SUBSTITUTE(SUBSTITUTE(F$1,"standard",""),"|Float","")&amp;IF(OR($L611=TRUE,$A611=0,MOD($A611,ChapterTable!$R$20)&lt;&gt;0),"","보스")&amp;"인게임누적합배수",ChapterTable!$R:$S,2,0)*D611)
  )
  )
  )
)</f>
        <v>6487.31689453125</v>
      </c>
      <c r="G611" t="s">
        <v>715</v>
      </c>
      <c r="J611" t="str">
        <f>IF(ISBLANK(I611),"",
IFERROR(VLOOKUP(I611,[1]StringTable!$1:$1048576,MATCH("kor|String",[1]StringTable!$1:$1,0),0),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72"/>
        <v>1</v>
      </c>
      <c r="AJ611">
        <f t="shared" si="70"/>
        <v>1</v>
      </c>
      <c r="AK611">
        <f t="shared" si="71"/>
        <v>1</v>
      </c>
      <c r="AL611">
        <v>0</v>
      </c>
    </row>
    <row r="612" spans="1:38" x14ac:dyDescent="0.3">
      <c r="A612">
        <v>13</v>
      </c>
      <c r="B612">
        <v>11</v>
      </c>
      <c r="C612">
        <f>IF(OR($L612=TRUE,$A612=0,MOD($A612,ChapterTable!$R$20)&lt;&gt;0),
MAX(0,INT(($B612+ChapterTable!$P$26+VLOOKUP(SUBSTITUTE(C$1,"성장단계","")&amp;"단계오프셋",ChapterTable!$R:$S,2,0))/ChapterTable!$P$23)),
MAX(0,INT(($B612+ChapterTable!$R$26+VLOOKUP(SUBSTITUTE(C$1,"성장단계","")&amp;"보스단계오프셋",ChapterTable!$R:$S,2,0))/ChapterTable!$R$23)))</f>
        <v>1</v>
      </c>
      <c r="D612">
        <f>IF(OR($L612=TRUE,$A612=0,MOD($A612,ChapterTable!$R$20)&lt;&gt;0),
MAX(0,INT(($B612+ChapterTable!$P$26+VLOOKUP(SUBSTITUTE(D$1,"성장단계","")&amp;"단계오프셋",ChapterTable!$R:$S,2,0))/ChapterTable!$P$23)),
MAX(0,INT(($B612+ChapterTable!$R$26+VLOOKUP(SUBSTITUTE(D$1,"성장단계","")&amp;"보스단계오프셋",ChapterTable!$R:$S,2,0))/ChapterTable!$R$23)))</f>
        <v>1</v>
      </c>
      <c r="E612" s="1">
        <f ca="1">IF(AND($A612=0,$B612=1),
    VLOOKUP(1,ChapterTable!$1:$1048576,MATCH("최종"&amp;SUBSTITUTE(SUBSTITUTE(E$1,"standard",""),"|Float",""),ChapterTable!$1:$1,0),0)*ChapterTable!$P$17,
  IF(AND($A612=0,$B612=0),
    E613,
  IF($B612=0,
    VLOOKUP($A612,ChapterTable!$1:$1048576,MATCH("최종"&amp;SUBSTITUTE(SUBSTITUTE(E$1,"standard",""),"|Float",""),ChapterTable!$1:$1,0),0),
  IF($B612=1,
    IF($L612=FALSE,
      VLOOKUP($A612,ChapterTable!$1:$1048576,MATCH("최종"&amp;SUBSTITUTE(SUBSTITUTE(E$1,"standard",""),"|Float",""),ChapterTable!$1:$1,0),0),
      VLOOKUP($A612-ChapterTable!$P$11,ChapterTable!$1:$1048576,MATCH("최종"&amp;SUBSTITUTE(SUBSTITUTE(E$1,"standard",""),"|Float",""),ChapterTable!$1:$1,0),0)*ChapterTable!$P$14
    ),
  OFFSET(E612,-$B612+IF($L612,1,0),0)*IF($B612&gt;OFFSET($B612,1,0),ChapterTable!$R$17,1)*
    (VLOOKUP(SUBSTITUTE(SUBSTITUTE(E$1,"standard",""),"|Float","")&amp;IF(OR($L612=TRUE,$A612=0,MOD($A612,ChapterTable!$R$20)&lt;&gt;0),"","보스")&amp;"인게임누적곱배수",ChapterTable!$R:$S,2,0)^C612
    +VLOOKUP(SUBSTITUTE(SUBSTITUTE(E$1,"standard",""),"|Float","")&amp;IF(OR($L612=TRUE,$A612=0,MOD($A612,ChapterTable!$R$20)&lt;&gt;0),"","보스")&amp;"인게임누적합배수",ChapterTable!$R:$S,2,0)*C612)
  )
  )
  )
)</f>
        <v>18683.47265625</v>
      </c>
      <c r="F612" s="1">
        <f ca="1">IF(AND($A612=0,$B612=1),
    VLOOKUP(1,ChapterTable!$1:$1048576,MATCH("최종"&amp;SUBSTITUTE(SUBSTITUTE(F$1,"standard",""),"|Float",""),ChapterTable!$1:$1,0),0)*ChapterTable!$P$17,
  IF(AND($A612=0,$B612=0),
    F613,
  IF($B612=0,
    VLOOKUP($A612,ChapterTable!$1:$1048576,MATCH("최종"&amp;SUBSTITUTE(SUBSTITUTE(F$1,"standard",""),"|Float",""),ChapterTable!$1:$1,0),0),
  IF($B612=1,
    IF($L612=FALSE,
      VLOOKUP($A612,ChapterTable!$1:$1048576,MATCH("최종"&amp;SUBSTITUTE(SUBSTITUTE(F$1,"standard",""),"|Float",""),ChapterTable!$1:$1,0),0),
      VLOOKUP($A612-ChapterTable!$P$11,ChapterTable!$1:$1048576,MATCH("최종"&amp;SUBSTITUTE(SUBSTITUTE(F$1,"standard",""),"|Float",""),ChapterTable!$1:$1,0),0)*ChapterTable!$P$14
    ),
  OFFSET(F612,-$B612+IF($L612,1,0),0)*
    (VLOOKUP(SUBSTITUTE(SUBSTITUTE(F$1,"standard",""),"|Float","")&amp;IF(OR($L612=TRUE,$A612=0,MOD($A612,ChapterTable!$R$20)&lt;&gt;0),"","보스")&amp;"인게임누적곱배수",ChapterTable!$R:$S,2,0)^D612
    +VLOOKUP(SUBSTITUTE(SUBSTITUTE(F$1,"standard",""),"|Float","")&amp;IF(OR($L612=TRUE,$A612=0,MOD($A612,ChapterTable!$R$20)&lt;&gt;0),"","보스")&amp;"인게임누적합배수",ChapterTable!$R:$S,2,0)*D612)
  )
  )
  )
)</f>
        <v>6973.8656616210938</v>
      </c>
      <c r="G612" t="s">
        <v>715</v>
      </c>
      <c r="J612" t="str">
        <f>IF(ISBLANK(I612),"",
IFERROR(VLOOKUP(I612,[1]StringTable!$1:$1048576,MATCH("kor|String",[1]StringTable!$1:$1,0),0),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72"/>
        <v>0.5</v>
      </c>
      <c r="AJ612">
        <f t="shared" si="70"/>
        <v>0.54666666600000002</v>
      </c>
      <c r="AK612">
        <f t="shared" si="71"/>
        <v>1</v>
      </c>
      <c r="AL612">
        <v>0</v>
      </c>
    </row>
    <row r="613" spans="1:38" x14ac:dyDescent="0.3">
      <c r="A613">
        <v>13</v>
      </c>
      <c r="B613">
        <v>12</v>
      </c>
      <c r="C613">
        <f>IF(OR($L613=TRUE,$A613=0,MOD($A613,ChapterTable!$R$20)&lt;&gt;0),
MAX(0,INT(($B613+ChapterTable!$P$26+VLOOKUP(SUBSTITUTE(C$1,"성장단계","")&amp;"단계오프셋",ChapterTable!$R:$S,2,0))/ChapterTable!$P$23)),
MAX(0,INT(($B613+ChapterTable!$R$26+VLOOKUP(SUBSTITUTE(C$1,"성장단계","")&amp;"보스단계오프셋",ChapterTable!$R:$S,2,0))/ChapterTable!$R$23)))</f>
        <v>1</v>
      </c>
      <c r="D613">
        <f>IF(OR($L613=TRUE,$A613=0,MOD($A613,ChapterTable!$R$20)&lt;&gt;0),
MAX(0,INT(($B613+ChapterTable!$P$26+VLOOKUP(SUBSTITUTE(D$1,"성장단계","")&amp;"단계오프셋",ChapterTable!$R:$S,2,0))/ChapterTable!$P$23)),
MAX(0,INT(($B613+ChapterTable!$R$26+VLOOKUP(SUBSTITUTE(D$1,"성장단계","")&amp;"보스단계오프셋",ChapterTable!$R:$S,2,0))/ChapterTable!$R$23)))</f>
        <v>1</v>
      </c>
      <c r="E613" s="1">
        <f ca="1">IF(AND($A613=0,$B613=1),
    VLOOKUP(1,ChapterTable!$1:$1048576,MATCH("최종"&amp;SUBSTITUTE(SUBSTITUTE(E$1,"standard",""),"|Float",""),ChapterTable!$1:$1,0),0)*ChapterTable!$P$17,
  IF(AND($A613=0,$B613=0),
    E614,
  IF($B613=0,
    VLOOKUP($A613,ChapterTable!$1:$1048576,MATCH("최종"&amp;SUBSTITUTE(SUBSTITUTE(E$1,"standard",""),"|Float",""),ChapterTable!$1:$1,0),0),
  IF($B613=1,
    IF($L613=FALSE,
      VLOOKUP($A613,ChapterTable!$1:$1048576,MATCH("최종"&amp;SUBSTITUTE(SUBSTITUTE(E$1,"standard",""),"|Float",""),ChapterTable!$1:$1,0),0),
      VLOOKUP($A613-ChapterTable!$P$11,ChapterTable!$1:$1048576,MATCH("최종"&amp;SUBSTITUTE(SUBSTITUTE(E$1,"standard",""),"|Float",""),ChapterTable!$1:$1,0),0)*ChapterTable!$P$14
    ),
  OFFSET(E613,-$B613+IF($L613,1,0),0)*IF($B613&gt;OFFSET($B613,1,0),ChapterTable!$R$17,1)*
    (VLOOKUP(SUBSTITUTE(SUBSTITUTE(E$1,"standard",""),"|Float","")&amp;IF(OR($L613=TRUE,$A613=0,MOD($A613,ChapterTable!$R$20)&lt;&gt;0),"","보스")&amp;"인게임누적곱배수",ChapterTable!$R:$S,2,0)^C613
    +VLOOKUP(SUBSTITUTE(SUBSTITUTE(E$1,"standard",""),"|Float","")&amp;IF(OR($L613=TRUE,$A613=0,MOD($A613,ChapterTable!$R$20)&lt;&gt;0),"","보스")&amp;"인게임누적합배수",ChapterTable!$R:$S,2,0)*C613)
  )
  )
  )
)</f>
        <v>18683.47265625</v>
      </c>
      <c r="F613" s="1">
        <f ca="1">IF(AND($A613=0,$B613=1),
    VLOOKUP(1,ChapterTable!$1:$1048576,MATCH("최종"&amp;SUBSTITUTE(SUBSTITUTE(F$1,"standard",""),"|Float",""),ChapterTable!$1:$1,0),0)*ChapterTable!$P$17,
  IF(AND($A613=0,$B613=0),
    F614,
  IF($B613=0,
    VLOOKUP($A613,ChapterTable!$1:$1048576,MATCH("최종"&amp;SUBSTITUTE(SUBSTITUTE(F$1,"standard",""),"|Float",""),ChapterTable!$1:$1,0),0),
  IF($B613=1,
    IF($L613=FALSE,
      VLOOKUP($A613,ChapterTable!$1:$1048576,MATCH("최종"&amp;SUBSTITUTE(SUBSTITUTE(F$1,"standard",""),"|Float",""),ChapterTable!$1:$1,0),0),
      VLOOKUP($A613-ChapterTable!$P$11,ChapterTable!$1:$1048576,MATCH("최종"&amp;SUBSTITUTE(SUBSTITUTE(F$1,"standard",""),"|Float",""),ChapterTable!$1:$1,0),0)*ChapterTable!$P$14
    ),
  OFFSET(F613,-$B613+IF($L613,1,0),0)*
    (VLOOKUP(SUBSTITUTE(SUBSTITUTE(F$1,"standard",""),"|Float","")&amp;IF(OR($L613=TRUE,$A613=0,MOD($A613,ChapterTable!$R$20)&lt;&gt;0),"","보스")&amp;"인게임누적곱배수",ChapterTable!$R:$S,2,0)^D613
    +VLOOKUP(SUBSTITUTE(SUBSTITUTE(F$1,"standard",""),"|Float","")&amp;IF(OR($L613=TRUE,$A613=0,MOD($A613,ChapterTable!$R$20)&lt;&gt;0),"","보스")&amp;"인게임누적합배수",ChapterTable!$R:$S,2,0)*D613)
  )
  )
  )
)</f>
        <v>6973.8656616210938</v>
      </c>
      <c r="G613" t="s">
        <v>715</v>
      </c>
      <c r="J613" t="str">
        <f>IF(ISBLANK(I613),"",
IFERROR(VLOOKUP(I613,[1]StringTable!$1:$1048576,MATCH("kor|String",[1]StringTable!$1:$1,0),0),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72"/>
        <v>0.5</v>
      </c>
      <c r="AJ613">
        <f t="shared" si="70"/>
        <v>0.54666666600000002</v>
      </c>
      <c r="AK613">
        <f t="shared" si="71"/>
        <v>1</v>
      </c>
      <c r="AL613">
        <v>0</v>
      </c>
    </row>
    <row r="614" spans="1:38" x14ac:dyDescent="0.3">
      <c r="A614">
        <v>13</v>
      </c>
      <c r="B614">
        <v>13</v>
      </c>
      <c r="C614">
        <f>IF(OR($L614=TRUE,$A614=0,MOD($A614,ChapterTable!$R$20)&lt;&gt;0),
MAX(0,INT(($B614+ChapterTable!$P$26+VLOOKUP(SUBSTITUTE(C$1,"성장단계","")&amp;"단계오프셋",ChapterTable!$R:$S,2,0))/ChapterTable!$P$23)),
MAX(0,INT(($B614+ChapterTable!$R$26+VLOOKUP(SUBSTITUTE(C$1,"성장단계","")&amp;"보스단계오프셋",ChapterTable!$R:$S,2,0))/ChapterTable!$R$23)))</f>
        <v>1</v>
      </c>
      <c r="D614">
        <f>IF(OR($L614=TRUE,$A614=0,MOD($A614,ChapterTable!$R$20)&lt;&gt;0),
MAX(0,INT(($B614+ChapterTable!$P$26+VLOOKUP(SUBSTITUTE(D$1,"성장단계","")&amp;"단계오프셋",ChapterTable!$R:$S,2,0))/ChapterTable!$P$23)),
MAX(0,INT(($B614+ChapterTable!$R$26+VLOOKUP(SUBSTITUTE(D$1,"성장단계","")&amp;"보스단계오프셋",ChapterTable!$R:$S,2,0))/ChapterTable!$R$23)))</f>
        <v>1</v>
      </c>
      <c r="E614" s="1">
        <f ca="1">IF(AND($A614=0,$B614=1),
    VLOOKUP(1,ChapterTable!$1:$1048576,MATCH("최종"&amp;SUBSTITUTE(SUBSTITUTE(E$1,"standard",""),"|Float",""),ChapterTable!$1:$1,0),0)*ChapterTable!$P$17,
  IF(AND($A614=0,$B614=0),
    E615,
  IF($B614=0,
    VLOOKUP($A614,ChapterTable!$1:$1048576,MATCH("최종"&amp;SUBSTITUTE(SUBSTITUTE(E$1,"standard",""),"|Float",""),ChapterTable!$1:$1,0),0),
  IF($B614=1,
    IF($L614=FALSE,
      VLOOKUP($A614,ChapterTable!$1:$1048576,MATCH("최종"&amp;SUBSTITUTE(SUBSTITUTE(E$1,"standard",""),"|Float",""),ChapterTable!$1:$1,0),0),
      VLOOKUP($A614-ChapterTable!$P$11,ChapterTable!$1:$1048576,MATCH("최종"&amp;SUBSTITUTE(SUBSTITUTE(E$1,"standard",""),"|Float",""),ChapterTable!$1:$1,0),0)*ChapterTable!$P$14
    ),
  OFFSET(E614,-$B614+IF($L614,1,0),0)*IF($B614&gt;OFFSET($B614,1,0),ChapterTable!$R$17,1)*
    (VLOOKUP(SUBSTITUTE(SUBSTITUTE(E$1,"standard",""),"|Float","")&amp;IF(OR($L614=TRUE,$A614=0,MOD($A614,ChapterTable!$R$20)&lt;&gt;0),"","보스")&amp;"인게임누적곱배수",ChapterTable!$R:$S,2,0)^C614
    +VLOOKUP(SUBSTITUTE(SUBSTITUTE(E$1,"standard",""),"|Float","")&amp;IF(OR($L614=TRUE,$A614=0,MOD($A614,ChapterTable!$R$20)&lt;&gt;0),"","보스")&amp;"인게임누적합배수",ChapterTable!$R:$S,2,0)*C614)
  )
  )
  )
)</f>
        <v>18683.47265625</v>
      </c>
      <c r="F614" s="1">
        <f ca="1">IF(AND($A614=0,$B614=1),
    VLOOKUP(1,ChapterTable!$1:$1048576,MATCH("최종"&amp;SUBSTITUTE(SUBSTITUTE(F$1,"standard",""),"|Float",""),ChapterTable!$1:$1,0),0)*ChapterTable!$P$17,
  IF(AND($A614=0,$B614=0),
    F615,
  IF($B614=0,
    VLOOKUP($A614,ChapterTable!$1:$1048576,MATCH("최종"&amp;SUBSTITUTE(SUBSTITUTE(F$1,"standard",""),"|Float",""),ChapterTable!$1:$1,0),0),
  IF($B614=1,
    IF($L614=FALSE,
      VLOOKUP($A614,ChapterTable!$1:$1048576,MATCH("최종"&amp;SUBSTITUTE(SUBSTITUTE(F$1,"standard",""),"|Float",""),ChapterTable!$1:$1,0),0),
      VLOOKUP($A614-ChapterTable!$P$11,ChapterTable!$1:$1048576,MATCH("최종"&amp;SUBSTITUTE(SUBSTITUTE(F$1,"standard",""),"|Float",""),ChapterTable!$1:$1,0),0)*ChapterTable!$P$14
    ),
  OFFSET(F614,-$B614+IF($L614,1,0),0)*
    (VLOOKUP(SUBSTITUTE(SUBSTITUTE(F$1,"standard",""),"|Float","")&amp;IF(OR($L614=TRUE,$A614=0,MOD($A614,ChapterTable!$R$20)&lt;&gt;0),"","보스")&amp;"인게임누적곱배수",ChapterTable!$R:$S,2,0)^D614
    +VLOOKUP(SUBSTITUTE(SUBSTITUTE(F$1,"standard",""),"|Float","")&amp;IF(OR($L614=TRUE,$A614=0,MOD($A614,ChapterTable!$R$20)&lt;&gt;0),"","보스")&amp;"인게임누적합배수",ChapterTable!$R:$S,2,0)*D614)
  )
  )
  )
)</f>
        <v>6973.8656616210938</v>
      </c>
      <c r="G614" t="s">
        <v>715</v>
      </c>
      <c r="J614" t="str">
        <f>IF(ISBLANK(I614),"",
IFERROR(VLOOKUP(I614,[1]StringTable!$1:$1048576,MATCH("kor|String",[1]StringTable!$1:$1,0),0),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72"/>
        <v>0.5</v>
      </c>
      <c r="AJ614">
        <f t="shared" si="70"/>
        <v>0.54666666600000002</v>
      </c>
      <c r="AK614">
        <f t="shared" si="71"/>
        <v>1</v>
      </c>
      <c r="AL614">
        <v>0</v>
      </c>
    </row>
    <row r="615" spans="1:38" x14ac:dyDescent="0.3">
      <c r="A615">
        <v>13</v>
      </c>
      <c r="B615">
        <v>14</v>
      </c>
      <c r="C615">
        <f>IF(OR($L615=TRUE,$A615=0,MOD($A615,ChapterTable!$R$20)&lt;&gt;0),
MAX(0,INT(($B615+ChapterTable!$P$26+VLOOKUP(SUBSTITUTE(C$1,"성장단계","")&amp;"단계오프셋",ChapterTable!$R:$S,2,0))/ChapterTable!$P$23)),
MAX(0,INT(($B615+ChapterTable!$R$26+VLOOKUP(SUBSTITUTE(C$1,"성장단계","")&amp;"보스단계오프셋",ChapterTable!$R:$S,2,0))/ChapterTable!$R$23)))</f>
        <v>1</v>
      </c>
      <c r="D615">
        <f>IF(OR($L615=TRUE,$A615=0,MOD($A615,ChapterTable!$R$20)&lt;&gt;0),
MAX(0,INT(($B615+ChapterTable!$P$26+VLOOKUP(SUBSTITUTE(D$1,"성장단계","")&amp;"단계오프셋",ChapterTable!$R:$S,2,0))/ChapterTable!$P$23)),
MAX(0,INT(($B615+ChapterTable!$R$26+VLOOKUP(SUBSTITUTE(D$1,"성장단계","")&amp;"보스단계오프셋",ChapterTable!$R:$S,2,0))/ChapterTable!$R$23)))</f>
        <v>1</v>
      </c>
      <c r="E615" s="1">
        <f ca="1">IF(AND($A615=0,$B615=1),
    VLOOKUP(1,ChapterTable!$1:$1048576,MATCH("최종"&amp;SUBSTITUTE(SUBSTITUTE(E$1,"standard",""),"|Float",""),ChapterTable!$1:$1,0),0)*ChapterTable!$P$17,
  IF(AND($A615=0,$B615=0),
    E616,
  IF($B615=0,
    VLOOKUP($A615,ChapterTable!$1:$1048576,MATCH("최종"&amp;SUBSTITUTE(SUBSTITUTE(E$1,"standard",""),"|Float",""),ChapterTable!$1:$1,0),0),
  IF($B615=1,
    IF($L615=FALSE,
      VLOOKUP($A615,ChapterTable!$1:$1048576,MATCH("최종"&amp;SUBSTITUTE(SUBSTITUTE(E$1,"standard",""),"|Float",""),ChapterTable!$1:$1,0),0),
      VLOOKUP($A615-ChapterTable!$P$11,ChapterTable!$1:$1048576,MATCH("최종"&amp;SUBSTITUTE(SUBSTITUTE(E$1,"standard",""),"|Float",""),ChapterTable!$1:$1,0),0)*ChapterTable!$P$14
    ),
  OFFSET(E615,-$B615+IF($L615,1,0),0)*IF($B615&gt;OFFSET($B615,1,0),ChapterTable!$R$17,1)*
    (VLOOKUP(SUBSTITUTE(SUBSTITUTE(E$1,"standard",""),"|Float","")&amp;IF(OR($L615=TRUE,$A615=0,MOD($A615,ChapterTable!$R$20)&lt;&gt;0),"","보스")&amp;"인게임누적곱배수",ChapterTable!$R:$S,2,0)^C615
    +VLOOKUP(SUBSTITUTE(SUBSTITUTE(E$1,"standard",""),"|Float","")&amp;IF(OR($L615=TRUE,$A615=0,MOD($A615,ChapterTable!$R$20)&lt;&gt;0),"","보스")&amp;"인게임누적합배수",ChapterTable!$R:$S,2,0)*C615)
  )
  )
  )
)</f>
        <v>18683.47265625</v>
      </c>
      <c r="F615" s="1">
        <f ca="1">IF(AND($A615=0,$B615=1),
    VLOOKUP(1,ChapterTable!$1:$1048576,MATCH("최종"&amp;SUBSTITUTE(SUBSTITUTE(F$1,"standard",""),"|Float",""),ChapterTable!$1:$1,0),0)*ChapterTable!$P$17,
  IF(AND($A615=0,$B615=0),
    F616,
  IF($B615=0,
    VLOOKUP($A615,ChapterTable!$1:$1048576,MATCH("최종"&amp;SUBSTITUTE(SUBSTITUTE(F$1,"standard",""),"|Float",""),ChapterTable!$1:$1,0),0),
  IF($B615=1,
    IF($L615=FALSE,
      VLOOKUP($A615,ChapterTable!$1:$1048576,MATCH("최종"&amp;SUBSTITUTE(SUBSTITUTE(F$1,"standard",""),"|Float",""),ChapterTable!$1:$1,0),0),
      VLOOKUP($A615-ChapterTable!$P$11,ChapterTable!$1:$1048576,MATCH("최종"&amp;SUBSTITUTE(SUBSTITUTE(F$1,"standard",""),"|Float",""),ChapterTable!$1:$1,0),0)*ChapterTable!$P$14
    ),
  OFFSET(F615,-$B615+IF($L615,1,0),0)*
    (VLOOKUP(SUBSTITUTE(SUBSTITUTE(F$1,"standard",""),"|Float","")&amp;IF(OR($L615=TRUE,$A615=0,MOD($A615,ChapterTable!$R$20)&lt;&gt;0),"","보스")&amp;"인게임누적곱배수",ChapterTable!$R:$S,2,0)^D615
    +VLOOKUP(SUBSTITUTE(SUBSTITUTE(F$1,"standard",""),"|Float","")&amp;IF(OR($L615=TRUE,$A615=0,MOD($A615,ChapterTable!$R$20)&lt;&gt;0),"","보스")&amp;"인게임누적합배수",ChapterTable!$R:$S,2,0)*D615)
  )
  )
  )
)</f>
        <v>6973.8656616210938</v>
      </c>
      <c r="G615" t="s">
        <v>715</v>
      </c>
      <c r="J615" t="str">
        <f>IF(ISBLANK(I615),"",
IFERROR(VLOOKUP(I615,[1]StringTable!$1:$1048576,MATCH("kor|String",[1]StringTable!$1:$1,0),0),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72"/>
        <v>0.5</v>
      </c>
      <c r="AJ615">
        <f t="shared" si="70"/>
        <v>0.54666666600000002</v>
      </c>
      <c r="AK615">
        <f t="shared" si="71"/>
        <v>1</v>
      </c>
      <c r="AL615">
        <v>0</v>
      </c>
    </row>
    <row r="616" spans="1:38" x14ac:dyDescent="0.3">
      <c r="A616">
        <v>13</v>
      </c>
      <c r="B616">
        <v>15</v>
      </c>
      <c r="C616">
        <f>IF(OR($L616=TRUE,$A616=0,MOD($A616,ChapterTable!$R$20)&lt;&gt;0),
MAX(0,INT(($B616+ChapterTable!$P$26+VLOOKUP(SUBSTITUTE(C$1,"성장단계","")&amp;"단계오프셋",ChapterTable!$R:$S,2,0))/ChapterTable!$P$23)),
MAX(0,INT(($B616+ChapterTable!$R$26+VLOOKUP(SUBSTITUTE(C$1,"성장단계","")&amp;"보스단계오프셋",ChapterTable!$R:$S,2,0))/ChapterTable!$R$23)))</f>
        <v>1</v>
      </c>
      <c r="D616">
        <f>IF(OR($L616=TRUE,$A616=0,MOD($A616,ChapterTable!$R$20)&lt;&gt;0),
MAX(0,INT(($B616+ChapterTable!$P$26+VLOOKUP(SUBSTITUTE(D$1,"성장단계","")&amp;"단계오프셋",ChapterTable!$R:$S,2,0))/ChapterTable!$P$23)),
MAX(0,INT(($B616+ChapterTable!$R$26+VLOOKUP(SUBSTITUTE(D$1,"성장단계","")&amp;"보스단계오프셋",ChapterTable!$R:$S,2,0))/ChapterTable!$R$23)))</f>
        <v>1</v>
      </c>
      <c r="E616" s="1">
        <f ca="1">IF(AND($A616=0,$B616=1),
    VLOOKUP(1,ChapterTable!$1:$1048576,MATCH("최종"&amp;SUBSTITUTE(SUBSTITUTE(E$1,"standard",""),"|Float",""),ChapterTable!$1:$1,0),0)*ChapterTable!$P$17,
  IF(AND($A616=0,$B616=0),
    E617,
  IF($B616=0,
    VLOOKUP($A616,ChapterTable!$1:$1048576,MATCH("최종"&amp;SUBSTITUTE(SUBSTITUTE(E$1,"standard",""),"|Float",""),ChapterTable!$1:$1,0),0),
  IF($B616=1,
    IF($L616=FALSE,
      VLOOKUP($A616,ChapterTable!$1:$1048576,MATCH("최종"&amp;SUBSTITUTE(SUBSTITUTE(E$1,"standard",""),"|Float",""),ChapterTable!$1:$1,0),0),
      VLOOKUP($A616-ChapterTable!$P$11,ChapterTable!$1:$1048576,MATCH("최종"&amp;SUBSTITUTE(SUBSTITUTE(E$1,"standard",""),"|Float",""),ChapterTable!$1:$1,0),0)*ChapterTable!$P$14
    ),
  OFFSET(E616,-$B616+IF($L616,1,0),0)*IF($B616&gt;OFFSET($B616,1,0),ChapterTable!$R$17,1)*
    (VLOOKUP(SUBSTITUTE(SUBSTITUTE(E$1,"standard",""),"|Float","")&amp;IF(OR($L616=TRUE,$A616=0,MOD($A616,ChapterTable!$R$20)&lt;&gt;0),"","보스")&amp;"인게임누적곱배수",ChapterTable!$R:$S,2,0)^C616
    +VLOOKUP(SUBSTITUTE(SUBSTITUTE(E$1,"standard",""),"|Float","")&amp;IF(OR($L616=TRUE,$A616=0,MOD($A616,ChapterTable!$R$20)&lt;&gt;0),"","보스")&amp;"인게임누적합배수",ChapterTable!$R:$S,2,0)*C616)
  )
  )
  )
)</f>
        <v>18683.47265625</v>
      </c>
      <c r="F616" s="1">
        <f ca="1">IF(AND($A616=0,$B616=1),
    VLOOKUP(1,ChapterTable!$1:$1048576,MATCH("최종"&amp;SUBSTITUTE(SUBSTITUTE(F$1,"standard",""),"|Float",""),ChapterTable!$1:$1,0),0)*ChapterTable!$P$17,
  IF(AND($A616=0,$B616=0),
    F617,
  IF($B616=0,
    VLOOKUP($A616,ChapterTable!$1:$1048576,MATCH("최종"&amp;SUBSTITUTE(SUBSTITUTE(F$1,"standard",""),"|Float",""),ChapterTable!$1:$1,0),0),
  IF($B616=1,
    IF($L616=FALSE,
      VLOOKUP($A616,ChapterTable!$1:$1048576,MATCH("최종"&amp;SUBSTITUTE(SUBSTITUTE(F$1,"standard",""),"|Float",""),ChapterTable!$1:$1,0),0),
      VLOOKUP($A616-ChapterTable!$P$11,ChapterTable!$1:$1048576,MATCH("최종"&amp;SUBSTITUTE(SUBSTITUTE(F$1,"standard",""),"|Float",""),ChapterTable!$1:$1,0),0)*ChapterTable!$P$14
    ),
  OFFSET(F616,-$B616+IF($L616,1,0),0)*
    (VLOOKUP(SUBSTITUTE(SUBSTITUTE(F$1,"standard",""),"|Float","")&amp;IF(OR($L616=TRUE,$A616=0,MOD($A616,ChapterTable!$R$20)&lt;&gt;0),"","보스")&amp;"인게임누적곱배수",ChapterTable!$R:$S,2,0)^D616
    +VLOOKUP(SUBSTITUTE(SUBSTITUTE(F$1,"standard",""),"|Float","")&amp;IF(OR($L616=TRUE,$A616=0,MOD($A616,ChapterTable!$R$20)&lt;&gt;0),"","보스")&amp;"인게임누적합배수",ChapterTable!$R:$S,2,0)*D616)
  )
  )
  )
)</f>
        <v>6973.8656616210938</v>
      </c>
      <c r="G616" t="s">
        <v>715</v>
      </c>
      <c r="J616" t="str">
        <f>IF(ISBLANK(I616),"",
IFERROR(VLOOKUP(I616,[1]StringTable!$1:$1048576,MATCH("kor|String",[1]StringTable!$1:$1,0),0),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72"/>
        <v>0.5</v>
      </c>
      <c r="AJ616">
        <f t="shared" si="70"/>
        <v>0.54666666600000002</v>
      </c>
      <c r="AK616">
        <f t="shared" si="71"/>
        <v>1</v>
      </c>
      <c r="AL616">
        <v>0</v>
      </c>
    </row>
    <row r="617" spans="1:38" x14ac:dyDescent="0.3">
      <c r="A617">
        <v>13</v>
      </c>
      <c r="B617">
        <v>16</v>
      </c>
      <c r="C617">
        <f>IF(OR($L617=TRUE,$A617=0,MOD($A617,ChapterTable!$R$20)&lt;&gt;0),
MAX(0,INT(($B617+ChapterTable!$P$26+VLOOKUP(SUBSTITUTE(C$1,"성장단계","")&amp;"단계오프셋",ChapterTable!$R:$S,2,0))/ChapterTable!$P$23)),
MAX(0,INT(($B617+ChapterTable!$R$26+VLOOKUP(SUBSTITUTE(C$1,"성장단계","")&amp;"보스단계오프셋",ChapterTable!$R:$S,2,0))/ChapterTable!$R$23)))</f>
        <v>2</v>
      </c>
      <c r="D617">
        <f>IF(OR($L617=TRUE,$A617=0,MOD($A617,ChapterTable!$R$20)&lt;&gt;0),
MAX(0,INT(($B617+ChapterTable!$P$26+VLOOKUP(SUBSTITUTE(D$1,"성장단계","")&amp;"단계오프셋",ChapterTable!$R:$S,2,0))/ChapterTable!$P$23)),
MAX(0,INT(($B617+ChapterTable!$R$26+VLOOKUP(SUBSTITUTE(D$1,"성장단계","")&amp;"보스단계오프셋",ChapterTable!$R:$S,2,0))/ChapterTable!$R$23)))</f>
        <v>1</v>
      </c>
      <c r="E617" s="1">
        <f ca="1">IF(AND($A617=0,$B617=1),
    VLOOKUP(1,ChapterTable!$1:$1048576,MATCH("최종"&amp;SUBSTITUTE(SUBSTITUTE(E$1,"standard",""),"|Float",""),ChapterTable!$1:$1,0),0)*ChapterTable!$P$17,
  IF(AND($A617=0,$B617=0),
    E618,
  IF($B617=0,
    VLOOKUP($A617,ChapterTable!$1:$1048576,MATCH("최종"&amp;SUBSTITUTE(SUBSTITUTE(E$1,"standard",""),"|Float",""),ChapterTable!$1:$1,0),0),
  IF($B617=1,
    IF($L617=FALSE,
      VLOOKUP($A617,ChapterTable!$1:$1048576,MATCH("최종"&amp;SUBSTITUTE(SUBSTITUTE(E$1,"standard",""),"|Float",""),ChapterTable!$1:$1,0),0),
      VLOOKUP($A617-ChapterTable!$P$11,ChapterTable!$1:$1048576,MATCH("최종"&amp;SUBSTITUTE(SUBSTITUTE(E$1,"standard",""),"|Float",""),ChapterTable!$1:$1,0),0)*ChapterTable!$P$14
    ),
  OFFSET(E617,-$B617+IF($L617,1,0),0)*IF($B617&gt;OFFSET($B617,1,0),ChapterTable!$R$17,1)*
    (VLOOKUP(SUBSTITUTE(SUBSTITUTE(E$1,"standard",""),"|Float","")&amp;IF(OR($L617=TRUE,$A617=0,MOD($A617,ChapterTable!$R$20)&lt;&gt;0),"","보스")&amp;"인게임누적곱배수",ChapterTable!$R:$S,2,0)^C617
    +VLOOKUP(SUBSTITUTE(SUBSTITUTE(E$1,"standard",""),"|Float","")&amp;IF(OR($L617=TRUE,$A617=0,MOD($A617,ChapterTable!$R$20)&lt;&gt;0),"","보스")&amp;"인게임누적합배수",ChapterTable!$R:$S,2,0)*C617)
  )
  )
  )
)</f>
        <v>21797.384765625</v>
      </c>
      <c r="F617" s="1">
        <f ca="1">IF(AND($A617=0,$B617=1),
    VLOOKUP(1,ChapterTable!$1:$1048576,MATCH("최종"&amp;SUBSTITUTE(SUBSTITUTE(F$1,"standard",""),"|Float",""),ChapterTable!$1:$1,0),0)*ChapterTable!$P$17,
  IF(AND($A617=0,$B617=0),
    F618,
  IF($B617=0,
    VLOOKUP($A617,ChapterTable!$1:$1048576,MATCH("최종"&amp;SUBSTITUTE(SUBSTITUTE(F$1,"standard",""),"|Float",""),ChapterTable!$1:$1,0),0),
  IF($B617=1,
    IF($L617=FALSE,
      VLOOKUP($A617,ChapterTable!$1:$1048576,MATCH("최종"&amp;SUBSTITUTE(SUBSTITUTE(F$1,"standard",""),"|Float",""),ChapterTable!$1:$1,0),0),
      VLOOKUP($A617-ChapterTable!$P$11,ChapterTable!$1:$1048576,MATCH("최종"&amp;SUBSTITUTE(SUBSTITUTE(F$1,"standard",""),"|Float",""),ChapterTable!$1:$1,0),0)*ChapterTable!$P$14
    ),
  OFFSET(F617,-$B617+IF($L617,1,0),0)*
    (VLOOKUP(SUBSTITUTE(SUBSTITUTE(F$1,"standard",""),"|Float","")&amp;IF(OR($L617=TRUE,$A617=0,MOD($A617,ChapterTable!$R$20)&lt;&gt;0),"","보스")&amp;"인게임누적곱배수",ChapterTable!$R:$S,2,0)^D617
    +VLOOKUP(SUBSTITUTE(SUBSTITUTE(F$1,"standard",""),"|Float","")&amp;IF(OR($L617=TRUE,$A617=0,MOD($A617,ChapterTable!$R$20)&lt;&gt;0),"","보스")&amp;"인게임누적합배수",ChapterTable!$R:$S,2,0)*D617)
  )
  )
  )
)</f>
        <v>6973.8656616210938</v>
      </c>
      <c r="G617" t="s">
        <v>715</v>
      </c>
      <c r="J617" t="str">
        <f>IF(ISBLANK(I617),"",
IFERROR(VLOOKUP(I617,[1]StringTable!$1:$1048576,MATCH("kor|String",[1]StringTable!$1:$1,0),0),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72"/>
        <v>0.5</v>
      </c>
      <c r="AJ617">
        <f t="shared" si="70"/>
        <v>0.54666666600000002</v>
      </c>
      <c r="AK617">
        <f t="shared" si="71"/>
        <v>1</v>
      </c>
      <c r="AL617">
        <v>0</v>
      </c>
    </row>
    <row r="618" spans="1:38" x14ac:dyDescent="0.3">
      <c r="A618">
        <v>13</v>
      </c>
      <c r="B618">
        <v>17</v>
      </c>
      <c r="C618">
        <f>IF(OR($L618=TRUE,$A618=0,MOD($A618,ChapterTable!$R$20)&lt;&gt;0),
MAX(0,INT(($B618+ChapterTable!$P$26+VLOOKUP(SUBSTITUTE(C$1,"성장단계","")&amp;"단계오프셋",ChapterTable!$R:$S,2,0))/ChapterTable!$P$23)),
MAX(0,INT(($B618+ChapterTable!$R$26+VLOOKUP(SUBSTITUTE(C$1,"성장단계","")&amp;"보스단계오프셋",ChapterTable!$R:$S,2,0))/ChapterTable!$R$23)))</f>
        <v>2</v>
      </c>
      <c r="D618">
        <f>IF(OR($L618=TRUE,$A618=0,MOD($A618,ChapterTable!$R$20)&lt;&gt;0),
MAX(0,INT(($B618+ChapterTable!$P$26+VLOOKUP(SUBSTITUTE(D$1,"성장단계","")&amp;"단계오프셋",ChapterTable!$R:$S,2,0))/ChapterTable!$P$23)),
MAX(0,INT(($B618+ChapterTable!$R$26+VLOOKUP(SUBSTITUTE(D$1,"성장단계","")&amp;"보스단계오프셋",ChapterTable!$R:$S,2,0))/ChapterTable!$R$23)))</f>
        <v>1</v>
      </c>
      <c r="E618" s="1">
        <f ca="1">IF(AND($A618=0,$B618=1),
    VLOOKUP(1,ChapterTable!$1:$1048576,MATCH("최종"&amp;SUBSTITUTE(SUBSTITUTE(E$1,"standard",""),"|Float",""),ChapterTable!$1:$1,0),0)*ChapterTable!$P$17,
  IF(AND($A618=0,$B618=0),
    E619,
  IF($B618=0,
    VLOOKUP($A618,ChapterTable!$1:$1048576,MATCH("최종"&amp;SUBSTITUTE(SUBSTITUTE(E$1,"standard",""),"|Float",""),ChapterTable!$1:$1,0),0),
  IF($B618=1,
    IF($L618=FALSE,
      VLOOKUP($A618,ChapterTable!$1:$1048576,MATCH("최종"&amp;SUBSTITUTE(SUBSTITUTE(E$1,"standard",""),"|Float",""),ChapterTable!$1:$1,0),0),
      VLOOKUP($A618-ChapterTable!$P$11,ChapterTable!$1:$1048576,MATCH("최종"&amp;SUBSTITUTE(SUBSTITUTE(E$1,"standard",""),"|Float",""),ChapterTable!$1:$1,0),0)*ChapterTable!$P$14
    ),
  OFFSET(E618,-$B618+IF($L618,1,0),0)*IF($B618&gt;OFFSET($B618,1,0),ChapterTable!$R$17,1)*
    (VLOOKUP(SUBSTITUTE(SUBSTITUTE(E$1,"standard",""),"|Float","")&amp;IF(OR($L618=TRUE,$A618=0,MOD($A618,ChapterTable!$R$20)&lt;&gt;0),"","보스")&amp;"인게임누적곱배수",ChapterTable!$R:$S,2,0)^C618
    +VLOOKUP(SUBSTITUTE(SUBSTITUTE(E$1,"standard",""),"|Float","")&amp;IF(OR($L618=TRUE,$A618=0,MOD($A618,ChapterTable!$R$20)&lt;&gt;0),"","보스")&amp;"인게임누적합배수",ChapterTable!$R:$S,2,0)*C618)
  )
  )
  )
)</f>
        <v>21797.384765625</v>
      </c>
      <c r="F618" s="1">
        <f ca="1">IF(AND($A618=0,$B618=1),
    VLOOKUP(1,ChapterTable!$1:$1048576,MATCH("최종"&amp;SUBSTITUTE(SUBSTITUTE(F$1,"standard",""),"|Float",""),ChapterTable!$1:$1,0),0)*ChapterTable!$P$17,
  IF(AND($A618=0,$B618=0),
    F619,
  IF($B618=0,
    VLOOKUP($A618,ChapterTable!$1:$1048576,MATCH("최종"&amp;SUBSTITUTE(SUBSTITUTE(F$1,"standard",""),"|Float",""),ChapterTable!$1:$1,0),0),
  IF($B618=1,
    IF($L618=FALSE,
      VLOOKUP($A618,ChapterTable!$1:$1048576,MATCH("최종"&amp;SUBSTITUTE(SUBSTITUTE(F$1,"standard",""),"|Float",""),ChapterTable!$1:$1,0),0),
      VLOOKUP($A618-ChapterTable!$P$11,ChapterTable!$1:$1048576,MATCH("최종"&amp;SUBSTITUTE(SUBSTITUTE(F$1,"standard",""),"|Float",""),ChapterTable!$1:$1,0),0)*ChapterTable!$P$14
    ),
  OFFSET(F618,-$B618+IF($L618,1,0),0)*
    (VLOOKUP(SUBSTITUTE(SUBSTITUTE(F$1,"standard",""),"|Float","")&amp;IF(OR($L618=TRUE,$A618=0,MOD($A618,ChapterTable!$R$20)&lt;&gt;0),"","보스")&amp;"인게임누적곱배수",ChapterTable!$R:$S,2,0)^D618
    +VLOOKUP(SUBSTITUTE(SUBSTITUTE(F$1,"standard",""),"|Float","")&amp;IF(OR($L618=TRUE,$A618=0,MOD($A618,ChapterTable!$R$20)&lt;&gt;0),"","보스")&amp;"인게임누적합배수",ChapterTable!$R:$S,2,0)*D618)
  )
  )
  )
)</f>
        <v>6973.8656616210938</v>
      </c>
      <c r="G618" t="s">
        <v>715</v>
      </c>
      <c r="J618" t="str">
        <f>IF(ISBLANK(I618),"",
IFERROR(VLOOKUP(I618,[1]StringTable!$1:$1048576,MATCH("kor|String",[1]StringTable!$1:$1,0),0),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72"/>
        <v>0.5</v>
      </c>
      <c r="AJ618">
        <f t="shared" si="70"/>
        <v>0.54666666600000002</v>
      </c>
      <c r="AK618">
        <f t="shared" si="71"/>
        <v>1</v>
      </c>
      <c r="AL618">
        <v>0</v>
      </c>
    </row>
    <row r="619" spans="1:38" x14ac:dyDescent="0.3">
      <c r="A619">
        <v>13</v>
      </c>
      <c r="B619">
        <v>18</v>
      </c>
      <c r="C619">
        <f>IF(OR($L619=TRUE,$A619=0,MOD($A619,ChapterTable!$R$20)&lt;&gt;0),
MAX(0,INT(($B619+ChapterTable!$P$26+VLOOKUP(SUBSTITUTE(C$1,"성장단계","")&amp;"단계오프셋",ChapterTable!$R:$S,2,0))/ChapterTable!$P$23)),
MAX(0,INT(($B619+ChapterTable!$R$26+VLOOKUP(SUBSTITUTE(C$1,"성장단계","")&amp;"보스단계오프셋",ChapterTable!$R:$S,2,0))/ChapterTable!$R$23)))</f>
        <v>2</v>
      </c>
      <c r="D619">
        <f>IF(OR($L619=TRUE,$A619=0,MOD($A619,ChapterTable!$R$20)&lt;&gt;0),
MAX(0,INT(($B619+ChapterTable!$P$26+VLOOKUP(SUBSTITUTE(D$1,"성장단계","")&amp;"단계오프셋",ChapterTable!$R:$S,2,0))/ChapterTable!$P$23)),
MAX(0,INT(($B619+ChapterTable!$R$26+VLOOKUP(SUBSTITUTE(D$1,"성장단계","")&amp;"보스단계오프셋",ChapterTable!$R:$S,2,0))/ChapterTable!$R$23)))</f>
        <v>1</v>
      </c>
      <c r="E619" s="1">
        <f ca="1">IF(AND($A619=0,$B619=1),
    VLOOKUP(1,ChapterTable!$1:$1048576,MATCH("최종"&amp;SUBSTITUTE(SUBSTITUTE(E$1,"standard",""),"|Float",""),ChapterTable!$1:$1,0),0)*ChapterTable!$P$17,
  IF(AND($A619=0,$B619=0),
    E620,
  IF($B619=0,
    VLOOKUP($A619,ChapterTable!$1:$1048576,MATCH("최종"&amp;SUBSTITUTE(SUBSTITUTE(E$1,"standard",""),"|Float",""),ChapterTable!$1:$1,0),0),
  IF($B619=1,
    IF($L619=FALSE,
      VLOOKUP($A619,ChapterTable!$1:$1048576,MATCH("최종"&amp;SUBSTITUTE(SUBSTITUTE(E$1,"standard",""),"|Float",""),ChapterTable!$1:$1,0),0),
      VLOOKUP($A619-ChapterTable!$P$11,ChapterTable!$1:$1048576,MATCH("최종"&amp;SUBSTITUTE(SUBSTITUTE(E$1,"standard",""),"|Float",""),ChapterTable!$1:$1,0),0)*ChapterTable!$P$14
    ),
  OFFSET(E619,-$B619+IF($L619,1,0),0)*IF($B619&gt;OFFSET($B619,1,0),ChapterTable!$R$17,1)*
    (VLOOKUP(SUBSTITUTE(SUBSTITUTE(E$1,"standard",""),"|Float","")&amp;IF(OR($L619=TRUE,$A619=0,MOD($A619,ChapterTable!$R$20)&lt;&gt;0),"","보스")&amp;"인게임누적곱배수",ChapterTable!$R:$S,2,0)^C619
    +VLOOKUP(SUBSTITUTE(SUBSTITUTE(E$1,"standard",""),"|Float","")&amp;IF(OR($L619=TRUE,$A619=0,MOD($A619,ChapterTable!$R$20)&lt;&gt;0),"","보스")&amp;"인게임누적합배수",ChapterTable!$R:$S,2,0)*C619)
  )
  )
  )
)</f>
        <v>21797.384765625</v>
      </c>
      <c r="F619" s="1">
        <f ca="1">IF(AND($A619=0,$B619=1),
    VLOOKUP(1,ChapterTable!$1:$1048576,MATCH("최종"&amp;SUBSTITUTE(SUBSTITUTE(F$1,"standard",""),"|Float",""),ChapterTable!$1:$1,0),0)*ChapterTable!$P$17,
  IF(AND($A619=0,$B619=0),
    F620,
  IF($B619=0,
    VLOOKUP($A619,ChapterTable!$1:$1048576,MATCH("최종"&amp;SUBSTITUTE(SUBSTITUTE(F$1,"standard",""),"|Float",""),ChapterTable!$1:$1,0),0),
  IF($B619=1,
    IF($L619=FALSE,
      VLOOKUP($A619,ChapterTable!$1:$1048576,MATCH("최종"&amp;SUBSTITUTE(SUBSTITUTE(F$1,"standard",""),"|Float",""),ChapterTable!$1:$1,0),0),
      VLOOKUP($A619-ChapterTable!$P$11,ChapterTable!$1:$1048576,MATCH("최종"&amp;SUBSTITUTE(SUBSTITUTE(F$1,"standard",""),"|Float",""),ChapterTable!$1:$1,0),0)*ChapterTable!$P$14
    ),
  OFFSET(F619,-$B619+IF($L619,1,0),0)*
    (VLOOKUP(SUBSTITUTE(SUBSTITUTE(F$1,"standard",""),"|Float","")&amp;IF(OR($L619=TRUE,$A619=0,MOD($A619,ChapterTable!$R$20)&lt;&gt;0),"","보스")&amp;"인게임누적곱배수",ChapterTable!$R:$S,2,0)^D619
    +VLOOKUP(SUBSTITUTE(SUBSTITUTE(F$1,"standard",""),"|Float","")&amp;IF(OR($L619=TRUE,$A619=0,MOD($A619,ChapterTable!$R$20)&lt;&gt;0),"","보스")&amp;"인게임누적합배수",ChapterTable!$R:$S,2,0)*D619)
  )
  )
  )
)</f>
        <v>6973.8656616210938</v>
      </c>
      <c r="G619" t="s">
        <v>715</v>
      </c>
      <c r="J619" t="str">
        <f>IF(ISBLANK(I619),"",
IFERROR(VLOOKUP(I619,[1]StringTable!$1:$1048576,MATCH("kor|String",[1]StringTable!$1:$1,0),0),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72"/>
        <v>0.5</v>
      </c>
      <c r="AJ619">
        <f t="shared" si="70"/>
        <v>0.54666666600000002</v>
      </c>
      <c r="AK619">
        <f t="shared" si="71"/>
        <v>1</v>
      </c>
      <c r="AL619">
        <v>0</v>
      </c>
    </row>
    <row r="620" spans="1:38" x14ac:dyDescent="0.3">
      <c r="A620">
        <v>13</v>
      </c>
      <c r="B620">
        <v>19</v>
      </c>
      <c r="C620">
        <f>IF(OR($L620=TRUE,$A620=0,MOD($A620,ChapterTable!$R$20)&lt;&gt;0),
MAX(0,INT(($B620+ChapterTable!$P$26+VLOOKUP(SUBSTITUTE(C$1,"성장단계","")&amp;"단계오프셋",ChapterTable!$R:$S,2,0))/ChapterTable!$P$23)),
MAX(0,INT(($B620+ChapterTable!$R$26+VLOOKUP(SUBSTITUTE(C$1,"성장단계","")&amp;"보스단계오프셋",ChapterTable!$R:$S,2,0))/ChapterTable!$R$23)))</f>
        <v>2</v>
      </c>
      <c r="D620">
        <f>IF(OR($L620=TRUE,$A620=0,MOD($A620,ChapterTable!$R$20)&lt;&gt;0),
MAX(0,INT(($B620+ChapterTable!$P$26+VLOOKUP(SUBSTITUTE(D$1,"성장단계","")&amp;"단계오프셋",ChapterTable!$R:$S,2,0))/ChapterTable!$P$23)),
MAX(0,INT(($B620+ChapterTable!$R$26+VLOOKUP(SUBSTITUTE(D$1,"성장단계","")&amp;"보스단계오프셋",ChapterTable!$R:$S,2,0))/ChapterTable!$R$23)))</f>
        <v>1</v>
      </c>
      <c r="E620" s="1">
        <f ca="1">IF(AND($A620=0,$B620=1),
    VLOOKUP(1,ChapterTable!$1:$1048576,MATCH("최종"&amp;SUBSTITUTE(SUBSTITUTE(E$1,"standard",""),"|Float",""),ChapterTable!$1:$1,0),0)*ChapterTable!$P$17,
  IF(AND($A620=0,$B620=0),
    E621,
  IF($B620=0,
    VLOOKUP($A620,ChapterTable!$1:$1048576,MATCH("최종"&amp;SUBSTITUTE(SUBSTITUTE(E$1,"standard",""),"|Float",""),ChapterTable!$1:$1,0),0),
  IF($B620=1,
    IF($L620=FALSE,
      VLOOKUP($A620,ChapterTable!$1:$1048576,MATCH("최종"&amp;SUBSTITUTE(SUBSTITUTE(E$1,"standard",""),"|Float",""),ChapterTable!$1:$1,0),0),
      VLOOKUP($A620-ChapterTable!$P$11,ChapterTable!$1:$1048576,MATCH("최종"&amp;SUBSTITUTE(SUBSTITUTE(E$1,"standard",""),"|Float",""),ChapterTable!$1:$1,0),0)*ChapterTable!$P$14
    ),
  OFFSET(E620,-$B620+IF($L620,1,0),0)*IF($B620&gt;OFFSET($B620,1,0),ChapterTable!$R$17,1)*
    (VLOOKUP(SUBSTITUTE(SUBSTITUTE(E$1,"standard",""),"|Float","")&amp;IF(OR($L620=TRUE,$A620=0,MOD($A620,ChapterTable!$R$20)&lt;&gt;0),"","보스")&amp;"인게임누적곱배수",ChapterTable!$R:$S,2,0)^C620
    +VLOOKUP(SUBSTITUTE(SUBSTITUTE(E$1,"standard",""),"|Float","")&amp;IF(OR($L620=TRUE,$A620=0,MOD($A620,ChapterTable!$R$20)&lt;&gt;0),"","보스")&amp;"인게임누적합배수",ChapterTable!$R:$S,2,0)*C620)
  )
  )
  )
)</f>
        <v>21797.384765625</v>
      </c>
      <c r="F620" s="1">
        <f ca="1">IF(AND($A620=0,$B620=1),
    VLOOKUP(1,ChapterTable!$1:$1048576,MATCH("최종"&amp;SUBSTITUTE(SUBSTITUTE(F$1,"standard",""),"|Float",""),ChapterTable!$1:$1,0),0)*ChapterTable!$P$17,
  IF(AND($A620=0,$B620=0),
    F621,
  IF($B620=0,
    VLOOKUP($A620,ChapterTable!$1:$1048576,MATCH("최종"&amp;SUBSTITUTE(SUBSTITUTE(F$1,"standard",""),"|Float",""),ChapterTable!$1:$1,0),0),
  IF($B620=1,
    IF($L620=FALSE,
      VLOOKUP($A620,ChapterTable!$1:$1048576,MATCH("최종"&amp;SUBSTITUTE(SUBSTITUTE(F$1,"standard",""),"|Float",""),ChapterTable!$1:$1,0),0),
      VLOOKUP($A620-ChapterTable!$P$11,ChapterTable!$1:$1048576,MATCH("최종"&amp;SUBSTITUTE(SUBSTITUTE(F$1,"standard",""),"|Float",""),ChapterTable!$1:$1,0),0)*ChapterTable!$P$14
    ),
  OFFSET(F620,-$B620+IF($L620,1,0),0)*
    (VLOOKUP(SUBSTITUTE(SUBSTITUTE(F$1,"standard",""),"|Float","")&amp;IF(OR($L620=TRUE,$A620=0,MOD($A620,ChapterTable!$R$20)&lt;&gt;0),"","보스")&amp;"인게임누적곱배수",ChapterTable!$R:$S,2,0)^D620
    +VLOOKUP(SUBSTITUTE(SUBSTITUTE(F$1,"standard",""),"|Float","")&amp;IF(OR($L620=TRUE,$A620=0,MOD($A620,ChapterTable!$R$20)&lt;&gt;0),"","보스")&amp;"인게임누적합배수",ChapterTable!$R:$S,2,0)*D620)
  )
  )
  )
)</f>
        <v>6973.8656616210938</v>
      </c>
      <c r="G620" t="s">
        <v>715</v>
      </c>
      <c r="J620" t="str">
        <f>IF(ISBLANK(I620),"",
IFERROR(VLOOKUP(I620,[1]StringTable!$1:$1048576,MATCH("kor|String",[1]StringTable!$1:$1,0),0),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72"/>
        <v>0.5</v>
      </c>
      <c r="AJ620">
        <f t="shared" si="70"/>
        <v>0.54666666600000002</v>
      </c>
      <c r="AK620">
        <f t="shared" si="71"/>
        <v>1</v>
      </c>
      <c r="AL620">
        <v>0</v>
      </c>
    </row>
    <row r="621" spans="1:38" x14ac:dyDescent="0.3">
      <c r="A621">
        <v>13</v>
      </c>
      <c r="B621">
        <v>20</v>
      </c>
      <c r="C621">
        <f>IF(OR($L621=TRUE,$A621=0,MOD($A621,ChapterTable!$R$20)&lt;&gt;0),
MAX(0,INT(($B621+ChapterTable!$P$26+VLOOKUP(SUBSTITUTE(C$1,"성장단계","")&amp;"단계오프셋",ChapterTable!$R:$S,2,0))/ChapterTable!$P$23)),
MAX(0,INT(($B621+ChapterTable!$R$26+VLOOKUP(SUBSTITUTE(C$1,"성장단계","")&amp;"보스단계오프셋",ChapterTable!$R:$S,2,0))/ChapterTable!$R$23)))</f>
        <v>2</v>
      </c>
      <c r="D621">
        <f>IF(OR($L621=TRUE,$A621=0,MOD($A621,ChapterTable!$R$20)&lt;&gt;0),
MAX(0,INT(($B621+ChapterTable!$P$26+VLOOKUP(SUBSTITUTE(D$1,"성장단계","")&amp;"단계오프셋",ChapterTable!$R:$S,2,0))/ChapterTable!$P$23)),
MAX(0,INT(($B621+ChapterTable!$R$26+VLOOKUP(SUBSTITUTE(D$1,"성장단계","")&amp;"보스단계오프셋",ChapterTable!$R:$S,2,0))/ChapterTable!$R$23)))</f>
        <v>1</v>
      </c>
      <c r="E621" s="1">
        <f ca="1">IF(AND($A621=0,$B621=1),
    VLOOKUP(1,ChapterTable!$1:$1048576,MATCH("최종"&amp;SUBSTITUTE(SUBSTITUTE(E$1,"standard",""),"|Float",""),ChapterTable!$1:$1,0),0)*ChapterTable!$P$17,
  IF(AND($A621=0,$B621=0),
    E622,
  IF($B621=0,
    VLOOKUP($A621,ChapterTable!$1:$1048576,MATCH("최종"&amp;SUBSTITUTE(SUBSTITUTE(E$1,"standard",""),"|Float",""),ChapterTable!$1:$1,0),0),
  IF($B621=1,
    IF($L621=FALSE,
      VLOOKUP($A621,ChapterTable!$1:$1048576,MATCH("최종"&amp;SUBSTITUTE(SUBSTITUTE(E$1,"standard",""),"|Float",""),ChapterTable!$1:$1,0),0),
      VLOOKUP($A621-ChapterTable!$P$11,ChapterTable!$1:$1048576,MATCH("최종"&amp;SUBSTITUTE(SUBSTITUTE(E$1,"standard",""),"|Float",""),ChapterTable!$1:$1,0),0)*ChapterTable!$P$14
    ),
  OFFSET(E621,-$B621+IF($L621,1,0),0)*IF($B621&gt;OFFSET($B621,1,0),ChapterTable!$R$17,1)*
    (VLOOKUP(SUBSTITUTE(SUBSTITUTE(E$1,"standard",""),"|Float","")&amp;IF(OR($L621=TRUE,$A621=0,MOD($A621,ChapterTable!$R$20)&lt;&gt;0),"","보스")&amp;"인게임누적곱배수",ChapterTable!$R:$S,2,0)^C621
    +VLOOKUP(SUBSTITUTE(SUBSTITUTE(E$1,"standard",""),"|Float","")&amp;IF(OR($L621=TRUE,$A621=0,MOD($A621,ChapterTable!$R$20)&lt;&gt;0),"","보스")&amp;"인게임누적합배수",ChapterTable!$R:$S,2,0)*C621)
  )
  )
  )
)</f>
        <v>21797.384765625</v>
      </c>
      <c r="F621" s="1">
        <f ca="1">IF(AND($A621=0,$B621=1),
    VLOOKUP(1,ChapterTable!$1:$1048576,MATCH("최종"&amp;SUBSTITUTE(SUBSTITUTE(F$1,"standard",""),"|Float",""),ChapterTable!$1:$1,0),0)*ChapterTable!$P$17,
  IF(AND($A621=0,$B621=0),
    F622,
  IF($B621=0,
    VLOOKUP($A621,ChapterTable!$1:$1048576,MATCH("최종"&amp;SUBSTITUTE(SUBSTITUTE(F$1,"standard",""),"|Float",""),ChapterTable!$1:$1,0),0),
  IF($B621=1,
    IF($L621=FALSE,
      VLOOKUP($A621,ChapterTable!$1:$1048576,MATCH("최종"&amp;SUBSTITUTE(SUBSTITUTE(F$1,"standard",""),"|Float",""),ChapterTable!$1:$1,0),0),
      VLOOKUP($A621-ChapterTable!$P$11,ChapterTable!$1:$1048576,MATCH("최종"&amp;SUBSTITUTE(SUBSTITUTE(F$1,"standard",""),"|Float",""),ChapterTable!$1:$1,0),0)*ChapterTable!$P$14
    ),
  OFFSET(F621,-$B621+IF($L621,1,0),0)*
    (VLOOKUP(SUBSTITUTE(SUBSTITUTE(F$1,"standard",""),"|Float","")&amp;IF(OR($L621=TRUE,$A621=0,MOD($A621,ChapterTable!$R$20)&lt;&gt;0),"","보스")&amp;"인게임누적곱배수",ChapterTable!$R:$S,2,0)^D621
    +VLOOKUP(SUBSTITUTE(SUBSTITUTE(F$1,"standard",""),"|Float","")&amp;IF(OR($L621=TRUE,$A621=0,MOD($A621,ChapterTable!$R$20)&lt;&gt;0),"","보스")&amp;"인게임누적합배수",ChapterTable!$R:$S,2,0)*D621)
  )
  )
  )
)</f>
        <v>6973.8656616210938</v>
      </c>
      <c r="G621" t="s">
        <v>715</v>
      </c>
      <c r="J621" t="str">
        <f>IF(ISBLANK(I621),"",
IFERROR(VLOOKUP(I621,[1]StringTable!$1:$1048576,MATCH("kor|String",[1]StringTable!$1:$1,0),0),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72"/>
        <v>0.5</v>
      </c>
      <c r="AJ621">
        <f t="shared" si="70"/>
        <v>1</v>
      </c>
      <c r="AK621">
        <f t="shared" si="71"/>
        <v>2</v>
      </c>
      <c r="AL621">
        <v>0</v>
      </c>
    </row>
    <row r="622" spans="1:38" x14ac:dyDescent="0.3">
      <c r="A622">
        <v>13</v>
      </c>
      <c r="B622">
        <v>21</v>
      </c>
      <c r="C622">
        <f>IF(OR($L622=TRUE,$A622=0,MOD($A622,ChapterTable!$R$20)&lt;&gt;0),
MAX(0,INT(($B622+ChapterTable!$P$26+VLOOKUP(SUBSTITUTE(C$1,"성장단계","")&amp;"단계오프셋",ChapterTable!$R:$S,2,0))/ChapterTable!$P$23)),
MAX(0,INT(($B622+ChapterTable!$R$26+VLOOKUP(SUBSTITUTE(C$1,"성장단계","")&amp;"보스단계오프셋",ChapterTable!$R:$S,2,0))/ChapterTable!$R$23)))</f>
        <v>2</v>
      </c>
      <c r="D622">
        <f>IF(OR($L622=TRUE,$A622=0,MOD($A622,ChapterTable!$R$20)&lt;&gt;0),
MAX(0,INT(($B622+ChapterTable!$P$26+VLOOKUP(SUBSTITUTE(D$1,"성장단계","")&amp;"단계오프셋",ChapterTable!$R:$S,2,0))/ChapterTable!$P$23)),
MAX(0,INT(($B622+ChapterTable!$R$26+VLOOKUP(SUBSTITUTE(D$1,"성장단계","")&amp;"보스단계오프셋",ChapterTable!$R:$S,2,0))/ChapterTable!$R$23)))</f>
        <v>2</v>
      </c>
      <c r="E622" s="1">
        <f ca="1">IF(AND($A622=0,$B622=1),
    VLOOKUP(1,ChapterTable!$1:$1048576,MATCH("최종"&amp;SUBSTITUTE(SUBSTITUTE(E$1,"standard",""),"|Float",""),ChapterTable!$1:$1,0),0)*ChapterTable!$P$17,
  IF(AND($A622=0,$B622=0),
    E623,
  IF($B622=0,
    VLOOKUP($A622,ChapterTable!$1:$1048576,MATCH("최종"&amp;SUBSTITUTE(SUBSTITUTE(E$1,"standard",""),"|Float",""),ChapterTable!$1:$1,0),0),
  IF($B622=1,
    IF($L622=FALSE,
      VLOOKUP($A622,ChapterTable!$1:$1048576,MATCH("최종"&amp;SUBSTITUTE(SUBSTITUTE(E$1,"standard",""),"|Float",""),ChapterTable!$1:$1,0),0),
      VLOOKUP($A622-ChapterTable!$P$11,ChapterTable!$1:$1048576,MATCH("최종"&amp;SUBSTITUTE(SUBSTITUTE(E$1,"standard",""),"|Float",""),ChapterTable!$1:$1,0),0)*ChapterTable!$P$14
    ),
  OFFSET(E622,-$B622+IF($L622,1,0),0)*IF($B622&gt;OFFSET($B622,1,0),ChapterTable!$R$17,1)*
    (VLOOKUP(SUBSTITUTE(SUBSTITUTE(E$1,"standard",""),"|Float","")&amp;IF(OR($L622=TRUE,$A622=0,MOD($A622,ChapterTable!$R$20)&lt;&gt;0),"","보스")&amp;"인게임누적곱배수",ChapterTable!$R:$S,2,0)^C622
    +VLOOKUP(SUBSTITUTE(SUBSTITUTE(E$1,"standard",""),"|Float","")&amp;IF(OR($L622=TRUE,$A622=0,MOD($A622,ChapterTable!$R$20)&lt;&gt;0),"","보스")&amp;"인게임누적합배수",ChapterTable!$R:$S,2,0)*C622)
  )
  )
  )
)</f>
        <v>21797.384765625</v>
      </c>
      <c r="F622" s="1">
        <f ca="1">IF(AND($A622=0,$B622=1),
    VLOOKUP(1,ChapterTable!$1:$1048576,MATCH("최종"&amp;SUBSTITUTE(SUBSTITUTE(F$1,"standard",""),"|Float",""),ChapterTable!$1:$1,0),0)*ChapterTable!$P$17,
  IF(AND($A622=0,$B622=0),
    F623,
  IF($B622=0,
    VLOOKUP($A622,ChapterTable!$1:$1048576,MATCH("최종"&amp;SUBSTITUTE(SUBSTITUTE(F$1,"standard",""),"|Float",""),ChapterTable!$1:$1,0),0),
  IF($B622=1,
    IF($L622=FALSE,
      VLOOKUP($A622,ChapterTable!$1:$1048576,MATCH("최종"&amp;SUBSTITUTE(SUBSTITUTE(F$1,"standard",""),"|Float",""),ChapterTable!$1:$1,0),0),
      VLOOKUP($A622-ChapterTable!$P$11,ChapterTable!$1:$1048576,MATCH("최종"&amp;SUBSTITUTE(SUBSTITUTE(F$1,"standard",""),"|Float",""),ChapterTable!$1:$1,0),0)*ChapterTable!$P$14
    ),
  OFFSET(F622,-$B622+IF($L622,1,0),0)*
    (VLOOKUP(SUBSTITUTE(SUBSTITUTE(F$1,"standard",""),"|Float","")&amp;IF(OR($L622=TRUE,$A622=0,MOD($A622,ChapterTable!$R$20)&lt;&gt;0),"","보스")&amp;"인게임누적곱배수",ChapterTable!$R:$S,2,0)^D622
    +VLOOKUP(SUBSTITUTE(SUBSTITUTE(F$1,"standard",""),"|Float","")&amp;IF(OR($L622=TRUE,$A622=0,MOD($A622,ChapterTable!$R$20)&lt;&gt;0),"","보스")&amp;"인게임누적합배수",ChapterTable!$R:$S,2,0)*D622)
  )
  )
  )
)</f>
        <v>7460.4144287109366</v>
      </c>
      <c r="G622" t="s">
        <v>715</v>
      </c>
      <c r="J622" t="str">
        <f>IF(ISBLANK(I622),"",
IFERROR(VLOOKUP(I622,[1]StringTable!$1:$1048576,MATCH("kor|String",[1]StringTable!$1:$1,0),0),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72"/>
        <v>0.33333333333333331</v>
      </c>
      <c r="AJ622">
        <f t="shared" si="70"/>
        <v>0.395555555</v>
      </c>
      <c r="AK622">
        <f t="shared" si="71"/>
        <v>1</v>
      </c>
      <c r="AL622">
        <v>0</v>
      </c>
    </row>
    <row r="623" spans="1:38" x14ac:dyDescent="0.3">
      <c r="A623">
        <v>13</v>
      </c>
      <c r="B623">
        <v>22</v>
      </c>
      <c r="C623">
        <f>IF(OR($L623=TRUE,$A623=0,MOD($A623,ChapterTable!$R$20)&lt;&gt;0),
MAX(0,INT(($B623+ChapterTable!$P$26+VLOOKUP(SUBSTITUTE(C$1,"성장단계","")&amp;"단계오프셋",ChapterTable!$R:$S,2,0))/ChapterTable!$P$23)),
MAX(0,INT(($B623+ChapterTable!$R$26+VLOOKUP(SUBSTITUTE(C$1,"성장단계","")&amp;"보스단계오프셋",ChapterTable!$R:$S,2,0))/ChapterTable!$R$23)))</f>
        <v>2</v>
      </c>
      <c r="D623">
        <f>IF(OR($L623=TRUE,$A623=0,MOD($A623,ChapterTable!$R$20)&lt;&gt;0),
MAX(0,INT(($B623+ChapterTable!$P$26+VLOOKUP(SUBSTITUTE(D$1,"성장단계","")&amp;"단계오프셋",ChapterTable!$R:$S,2,0))/ChapterTable!$P$23)),
MAX(0,INT(($B623+ChapterTable!$R$26+VLOOKUP(SUBSTITUTE(D$1,"성장단계","")&amp;"보스단계오프셋",ChapterTable!$R:$S,2,0))/ChapterTable!$R$23)))</f>
        <v>2</v>
      </c>
      <c r="E623" s="1">
        <f ca="1">IF(AND($A623=0,$B623=1),
    VLOOKUP(1,ChapterTable!$1:$1048576,MATCH("최종"&amp;SUBSTITUTE(SUBSTITUTE(E$1,"standard",""),"|Float",""),ChapterTable!$1:$1,0),0)*ChapterTable!$P$17,
  IF(AND($A623=0,$B623=0),
    E624,
  IF($B623=0,
    VLOOKUP($A623,ChapterTable!$1:$1048576,MATCH("최종"&amp;SUBSTITUTE(SUBSTITUTE(E$1,"standard",""),"|Float",""),ChapterTable!$1:$1,0),0),
  IF($B623=1,
    IF($L623=FALSE,
      VLOOKUP($A623,ChapterTable!$1:$1048576,MATCH("최종"&amp;SUBSTITUTE(SUBSTITUTE(E$1,"standard",""),"|Float",""),ChapterTable!$1:$1,0),0),
      VLOOKUP($A623-ChapterTable!$P$11,ChapterTable!$1:$1048576,MATCH("최종"&amp;SUBSTITUTE(SUBSTITUTE(E$1,"standard",""),"|Float",""),ChapterTable!$1:$1,0),0)*ChapterTable!$P$14
    ),
  OFFSET(E623,-$B623+IF($L623,1,0),0)*IF($B623&gt;OFFSET($B623,1,0),ChapterTable!$R$17,1)*
    (VLOOKUP(SUBSTITUTE(SUBSTITUTE(E$1,"standard",""),"|Float","")&amp;IF(OR($L623=TRUE,$A623=0,MOD($A623,ChapterTable!$R$20)&lt;&gt;0),"","보스")&amp;"인게임누적곱배수",ChapterTable!$R:$S,2,0)^C623
    +VLOOKUP(SUBSTITUTE(SUBSTITUTE(E$1,"standard",""),"|Float","")&amp;IF(OR($L623=TRUE,$A623=0,MOD($A623,ChapterTable!$R$20)&lt;&gt;0),"","보스")&amp;"인게임누적합배수",ChapterTable!$R:$S,2,0)*C623)
  )
  )
  )
)</f>
        <v>21797.384765625</v>
      </c>
      <c r="F623" s="1">
        <f ca="1">IF(AND($A623=0,$B623=1),
    VLOOKUP(1,ChapterTable!$1:$1048576,MATCH("최종"&amp;SUBSTITUTE(SUBSTITUTE(F$1,"standard",""),"|Float",""),ChapterTable!$1:$1,0),0)*ChapterTable!$P$17,
  IF(AND($A623=0,$B623=0),
    F624,
  IF($B623=0,
    VLOOKUP($A623,ChapterTable!$1:$1048576,MATCH("최종"&amp;SUBSTITUTE(SUBSTITUTE(F$1,"standard",""),"|Float",""),ChapterTable!$1:$1,0),0),
  IF($B623=1,
    IF($L623=FALSE,
      VLOOKUP($A623,ChapterTable!$1:$1048576,MATCH("최종"&amp;SUBSTITUTE(SUBSTITUTE(F$1,"standard",""),"|Float",""),ChapterTable!$1:$1,0),0),
      VLOOKUP($A623-ChapterTable!$P$11,ChapterTable!$1:$1048576,MATCH("최종"&amp;SUBSTITUTE(SUBSTITUTE(F$1,"standard",""),"|Float",""),ChapterTable!$1:$1,0),0)*ChapterTable!$P$14
    ),
  OFFSET(F623,-$B623+IF($L623,1,0),0)*
    (VLOOKUP(SUBSTITUTE(SUBSTITUTE(F$1,"standard",""),"|Float","")&amp;IF(OR($L623=TRUE,$A623=0,MOD($A623,ChapterTable!$R$20)&lt;&gt;0),"","보스")&amp;"인게임누적곱배수",ChapterTable!$R:$S,2,0)^D623
    +VLOOKUP(SUBSTITUTE(SUBSTITUTE(F$1,"standard",""),"|Float","")&amp;IF(OR($L623=TRUE,$A623=0,MOD($A623,ChapterTable!$R$20)&lt;&gt;0),"","보스")&amp;"인게임누적합배수",ChapterTable!$R:$S,2,0)*D623)
  )
  )
  )
)</f>
        <v>7460.4144287109366</v>
      </c>
      <c r="G623" t="s">
        <v>715</v>
      </c>
      <c r="J623" t="str">
        <f>IF(ISBLANK(I623),"",
IFERROR(VLOOKUP(I623,[1]StringTable!$1:$1048576,MATCH("kor|String",[1]StringTable!$1:$1,0),0),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72"/>
        <v>0.33333333333333331</v>
      </c>
      <c r="AJ623">
        <f t="shared" si="70"/>
        <v>0.395555555</v>
      </c>
      <c r="AK623">
        <f t="shared" si="71"/>
        <v>1</v>
      </c>
      <c r="AL623">
        <v>0</v>
      </c>
    </row>
    <row r="624" spans="1:38" x14ac:dyDescent="0.3">
      <c r="A624">
        <v>13</v>
      </c>
      <c r="B624">
        <v>23</v>
      </c>
      <c r="C624">
        <f>IF(OR($L624=TRUE,$A624=0,MOD($A624,ChapterTable!$R$20)&lt;&gt;0),
MAX(0,INT(($B624+ChapterTable!$P$26+VLOOKUP(SUBSTITUTE(C$1,"성장단계","")&amp;"단계오프셋",ChapterTable!$R:$S,2,0))/ChapterTable!$P$23)),
MAX(0,INT(($B624+ChapterTable!$R$26+VLOOKUP(SUBSTITUTE(C$1,"성장단계","")&amp;"보스단계오프셋",ChapterTable!$R:$S,2,0))/ChapterTable!$R$23)))</f>
        <v>2</v>
      </c>
      <c r="D624">
        <f>IF(OR($L624=TRUE,$A624=0,MOD($A624,ChapterTable!$R$20)&lt;&gt;0),
MAX(0,INT(($B624+ChapterTable!$P$26+VLOOKUP(SUBSTITUTE(D$1,"성장단계","")&amp;"단계오프셋",ChapterTable!$R:$S,2,0))/ChapterTable!$P$23)),
MAX(0,INT(($B624+ChapterTable!$R$26+VLOOKUP(SUBSTITUTE(D$1,"성장단계","")&amp;"보스단계오프셋",ChapterTable!$R:$S,2,0))/ChapterTable!$R$23)))</f>
        <v>2</v>
      </c>
      <c r="E624" s="1">
        <f ca="1">IF(AND($A624=0,$B624=1),
    VLOOKUP(1,ChapterTable!$1:$1048576,MATCH("최종"&amp;SUBSTITUTE(SUBSTITUTE(E$1,"standard",""),"|Float",""),ChapterTable!$1:$1,0),0)*ChapterTable!$P$17,
  IF(AND($A624=0,$B624=0),
    E625,
  IF($B624=0,
    VLOOKUP($A624,ChapterTable!$1:$1048576,MATCH("최종"&amp;SUBSTITUTE(SUBSTITUTE(E$1,"standard",""),"|Float",""),ChapterTable!$1:$1,0),0),
  IF($B624=1,
    IF($L624=FALSE,
      VLOOKUP($A624,ChapterTable!$1:$1048576,MATCH("최종"&amp;SUBSTITUTE(SUBSTITUTE(E$1,"standard",""),"|Float",""),ChapterTable!$1:$1,0),0),
      VLOOKUP($A624-ChapterTable!$P$11,ChapterTable!$1:$1048576,MATCH("최종"&amp;SUBSTITUTE(SUBSTITUTE(E$1,"standard",""),"|Float",""),ChapterTable!$1:$1,0),0)*ChapterTable!$P$14
    ),
  OFFSET(E624,-$B624+IF($L624,1,0),0)*IF($B624&gt;OFFSET($B624,1,0),ChapterTable!$R$17,1)*
    (VLOOKUP(SUBSTITUTE(SUBSTITUTE(E$1,"standard",""),"|Float","")&amp;IF(OR($L624=TRUE,$A624=0,MOD($A624,ChapterTable!$R$20)&lt;&gt;0),"","보스")&amp;"인게임누적곱배수",ChapterTable!$R:$S,2,0)^C624
    +VLOOKUP(SUBSTITUTE(SUBSTITUTE(E$1,"standard",""),"|Float","")&amp;IF(OR($L624=TRUE,$A624=0,MOD($A624,ChapterTable!$R$20)&lt;&gt;0),"","보스")&amp;"인게임누적합배수",ChapterTable!$R:$S,2,0)*C624)
  )
  )
  )
)</f>
        <v>21797.384765625</v>
      </c>
      <c r="F624" s="1">
        <f ca="1">IF(AND($A624=0,$B624=1),
    VLOOKUP(1,ChapterTable!$1:$1048576,MATCH("최종"&amp;SUBSTITUTE(SUBSTITUTE(F$1,"standard",""),"|Float",""),ChapterTable!$1:$1,0),0)*ChapterTable!$P$17,
  IF(AND($A624=0,$B624=0),
    F625,
  IF($B624=0,
    VLOOKUP($A624,ChapterTable!$1:$1048576,MATCH("최종"&amp;SUBSTITUTE(SUBSTITUTE(F$1,"standard",""),"|Float",""),ChapterTable!$1:$1,0),0),
  IF($B624=1,
    IF($L624=FALSE,
      VLOOKUP($A624,ChapterTable!$1:$1048576,MATCH("최종"&amp;SUBSTITUTE(SUBSTITUTE(F$1,"standard",""),"|Float",""),ChapterTable!$1:$1,0),0),
      VLOOKUP($A624-ChapterTable!$P$11,ChapterTable!$1:$1048576,MATCH("최종"&amp;SUBSTITUTE(SUBSTITUTE(F$1,"standard",""),"|Float",""),ChapterTable!$1:$1,0),0)*ChapterTable!$P$14
    ),
  OFFSET(F624,-$B624+IF($L624,1,0),0)*
    (VLOOKUP(SUBSTITUTE(SUBSTITUTE(F$1,"standard",""),"|Float","")&amp;IF(OR($L624=TRUE,$A624=0,MOD($A624,ChapterTable!$R$20)&lt;&gt;0),"","보스")&amp;"인게임누적곱배수",ChapterTable!$R:$S,2,0)^D624
    +VLOOKUP(SUBSTITUTE(SUBSTITUTE(F$1,"standard",""),"|Float","")&amp;IF(OR($L624=TRUE,$A624=0,MOD($A624,ChapterTable!$R$20)&lt;&gt;0),"","보스")&amp;"인게임누적합배수",ChapterTable!$R:$S,2,0)*D624)
  )
  )
  )
)</f>
        <v>7460.4144287109366</v>
      </c>
      <c r="G624" t="s">
        <v>715</v>
      </c>
      <c r="J624" t="str">
        <f>IF(ISBLANK(I624),"",
IFERROR(VLOOKUP(I624,[1]StringTable!$1:$1048576,MATCH("kor|String",[1]StringTable!$1:$1,0),0),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72"/>
        <v>0.33333333333333331</v>
      </c>
      <c r="AJ624">
        <f t="shared" si="70"/>
        <v>0.395555555</v>
      </c>
      <c r="AK624">
        <f t="shared" si="71"/>
        <v>1</v>
      </c>
      <c r="AL624">
        <v>0</v>
      </c>
    </row>
    <row r="625" spans="1:38" x14ac:dyDescent="0.3">
      <c r="A625">
        <v>13</v>
      </c>
      <c r="B625">
        <v>24</v>
      </c>
      <c r="C625">
        <f>IF(OR($L625=TRUE,$A625=0,MOD($A625,ChapterTable!$R$20)&lt;&gt;0),
MAX(0,INT(($B625+ChapterTable!$P$26+VLOOKUP(SUBSTITUTE(C$1,"성장단계","")&amp;"단계오프셋",ChapterTable!$R:$S,2,0))/ChapterTable!$P$23)),
MAX(0,INT(($B625+ChapterTable!$R$26+VLOOKUP(SUBSTITUTE(C$1,"성장단계","")&amp;"보스단계오프셋",ChapterTable!$R:$S,2,0))/ChapterTable!$R$23)))</f>
        <v>2</v>
      </c>
      <c r="D625">
        <f>IF(OR($L625=TRUE,$A625=0,MOD($A625,ChapterTable!$R$20)&lt;&gt;0),
MAX(0,INT(($B625+ChapterTable!$P$26+VLOOKUP(SUBSTITUTE(D$1,"성장단계","")&amp;"단계오프셋",ChapterTable!$R:$S,2,0))/ChapterTable!$P$23)),
MAX(0,INT(($B625+ChapterTable!$R$26+VLOOKUP(SUBSTITUTE(D$1,"성장단계","")&amp;"보스단계오프셋",ChapterTable!$R:$S,2,0))/ChapterTable!$R$23)))</f>
        <v>2</v>
      </c>
      <c r="E625" s="1">
        <f ca="1">IF(AND($A625=0,$B625=1),
    VLOOKUP(1,ChapterTable!$1:$1048576,MATCH("최종"&amp;SUBSTITUTE(SUBSTITUTE(E$1,"standard",""),"|Float",""),ChapterTable!$1:$1,0),0)*ChapterTable!$P$17,
  IF(AND($A625=0,$B625=0),
    E626,
  IF($B625=0,
    VLOOKUP($A625,ChapterTable!$1:$1048576,MATCH("최종"&amp;SUBSTITUTE(SUBSTITUTE(E$1,"standard",""),"|Float",""),ChapterTable!$1:$1,0),0),
  IF($B625=1,
    IF($L625=FALSE,
      VLOOKUP($A625,ChapterTable!$1:$1048576,MATCH("최종"&amp;SUBSTITUTE(SUBSTITUTE(E$1,"standard",""),"|Float",""),ChapterTable!$1:$1,0),0),
      VLOOKUP($A625-ChapterTable!$P$11,ChapterTable!$1:$1048576,MATCH("최종"&amp;SUBSTITUTE(SUBSTITUTE(E$1,"standard",""),"|Float",""),ChapterTable!$1:$1,0),0)*ChapterTable!$P$14
    ),
  OFFSET(E625,-$B625+IF($L625,1,0),0)*IF($B625&gt;OFFSET($B625,1,0),ChapterTable!$R$17,1)*
    (VLOOKUP(SUBSTITUTE(SUBSTITUTE(E$1,"standard",""),"|Float","")&amp;IF(OR($L625=TRUE,$A625=0,MOD($A625,ChapterTable!$R$20)&lt;&gt;0),"","보스")&amp;"인게임누적곱배수",ChapterTable!$R:$S,2,0)^C625
    +VLOOKUP(SUBSTITUTE(SUBSTITUTE(E$1,"standard",""),"|Float","")&amp;IF(OR($L625=TRUE,$A625=0,MOD($A625,ChapterTable!$R$20)&lt;&gt;0),"","보스")&amp;"인게임누적합배수",ChapterTable!$R:$S,2,0)*C625)
  )
  )
  )
)</f>
        <v>21797.384765625</v>
      </c>
      <c r="F625" s="1">
        <f ca="1">IF(AND($A625=0,$B625=1),
    VLOOKUP(1,ChapterTable!$1:$1048576,MATCH("최종"&amp;SUBSTITUTE(SUBSTITUTE(F$1,"standard",""),"|Float",""),ChapterTable!$1:$1,0),0)*ChapterTable!$P$17,
  IF(AND($A625=0,$B625=0),
    F626,
  IF($B625=0,
    VLOOKUP($A625,ChapterTable!$1:$1048576,MATCH("최종"&amp;SUBSTITUTE(SUBSTITUTE(F$1,"standard",""),"|Float",""),ChapterTable!$1:$1,0),0),
  IF($B625=1,
    IF($L625=FALSE,
      VLOOKUP($A625,ChapterTable!$1:$1048576,MATCH("최종"&amp;SUBSTITUTE(SUBSTITUTE(F$1,"standard",""),"|Float",""),ChapterTable!$1:$1,0),0),
      VLOOKUP($A625-ChapterTable!$P$11,ChapterTable!$1:$1048576,MATCH("최종"&amp;SUBSTITUTE(SUBSTITUTE(F$1,"standard",""),"|Float",""),ChapterTable!$1:$1,0),0)*ChapterTable!$P$14
    ),
  OFFSET(F625,-$B625+IF($L625,1,0),0)*
    (VLOOKUP(SUBSTITUTE(SUBSTITUTE(F$1,"standard",""),"|Float","")&amp;IF(OR($L625=TRUE,$A625=0,MOD($A625,ChapterTable!$R$20)&lt;&gt;0),"","보스")&amp;"인게임누적곱배수",ChapterTable!$R:$S,2,0)^D625
    +VLOOKUP(SUBSTITUTE(SUBSTITUTE(F$1,"standard",""),"|Float","")&amp;IF(OR($L625=TRUE,$A625=0,MOD($A625,ChapterTable!$R$20)&lt;&gt;0),"","보스")&amp;"인게임누적합배수",ChapterTable!$R:$S,2,0)*D625)
  )
  )
  )
)</f>
        <v>7460.4144287109366</v>
      </c>
      <c r="G625" t="s">
        <v>715</v>
      </c>
      <c r="J625" t="str">
        <f>IF(ISBLANK(I625),"",
IFERROR(VLOOKUP(I625,[1]StringTable!$1:$1048576,MATCH("kor|String",[1]StringTable!$1:$1,0),0),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72"/>
        <v>0.33333333333333331</v>
      </c>
      <c r="AJ625">
        <f t="shared" si="70"/>
        <v>0.395555555</v>
      </c>
      <c r="AK625">
        <f t="shared" si="71"/>
        <v>1</v>
      </c>
      <c r="AL625">
        <v>0</v>
      </c>
    </row>
    <row r="626" spans="1:38" x14ac:dyDescent="0.3">
      <c r="A626">
        <v>13</v>
      </c>
      <c r="B626">
        <v>25</v>
      </c>
      <c r="C626">
        <f>IF(OR($L626=TRUE,$A626=0,MOD($A626,ChapterTable!$R$20)&lt;&gt;0),
MAX(0,INT(($B626+ChapterTable!$P$26+VLOOKUP(SUBSTITUTE(C$1,"성장단계","")&amp;"단계오프셋",ChapterTable!$R:$S,2,0))/ChapterTable!$P$23)),
MAX(0,INT(($B626+ChapterTable!$R$26+VLOOKUP(SUBSTITUTE(C$1,"성장단계","")&amp;"보스단계오프셋",ChapterTable!$R:$S,2,0))/ChapterTable!$R$23)))</f>
        <v>2</v>
      </c>
      <c r="D626">
        <f>IF(OR($L626=TRUE,$A626=0,MOD($A626,ChapterTable!$R$20)&lt;&gt;0),
MAX(0,INT(($B626+ChapterTable!$P$26+VLOOKUP(SUBSTITUTE(D$1,"성장단계","")&amp;"단계오프셋",ChapterTable!$R:$S,2,0))/ChapterTable!$P$23)),
MAX(0,INT(($B626+ChapterTable!$R$26+VLOOKUP(SUBSTITUTE(D$1,"성장단계","")&amp;"보스단계오프셋",ChapterTable!$R:$S,2,0))/ChapterTable!$R$23)))</f>
        <v>2</v>
      </c>
      <c r="E626" s="1">
        <f ca="1">IF(AND($A626=0,$B626=1),
    VLOOKUP(1,ChapterTable!$1:$1048576,MATCH("최종"&amp;SUBSTITUTE(SUBSTITUTE(E$1,"standard",""),"|Float",""),ChapterTable!$1:$1,0),0)*ChapterTable!$P$17,
  IF(AND($A626=0,$B626=0),
    E627,
  IF($B626=0,
    VLOOKUP($A626,ChapterTable!$1:$1048576,MATCH("최종"&amp;SUBSTITUTE(SUBSTITUTE(E$1,"standard",""),"|Float",""),ChapterTable!$1:$1,0),0),
  IF($B626=1,
    IF($L626=FALSE,
      VLOOKUP($A626,ChapterTable!$1:$1048576,MATCH("최종"&amp;SUBSTITUTE(SUBSTITUTE(E$1,"standard",""),"|Float",""),ChapterTable!$1:$1,0),0),
      VLOOKUP($A626-ChapterTable!$P$11,ChapterTable!$1:$1048576,MATCH("최종"&amp;SUBSTITUTE(SUBSTITUTE(E$1,"standard",""),"|Float",""),ChapterTable!$1:$1,0),0)*ChapterTable!$P$14
    ),
  OFFSET(E626,-$B626+IF($L626,1,0),0)*IF($B626&gt;OFFSET($B626,1,0),ChapterTable!$R$17,1)*
    (VLOOKUP(SUBSTITUTE(SUBSTITUTE(E$1,"standard",""),"|Float","")&amp;IF(OR($L626=TRUE,$A626=0,MOD($A626,ChapterTable!$R$20)&lt;&gt;0),"","보스")&amp;"인게임누적곱배수",ChapterTable!$R:$S,2,0)^C626
    +VLOOKUP(SUBSTITUTE(SUBSTITUTE(E$1,"standard",""),"|Float","")&amp;IF(OR($L626=TRUE,$A626=0,MOD($A626,ChapterTable!$R$20)&lt;&gt;0),"","보스")&amp;"인게임누적합배수",ChapterTable!$R:$S,2,0)*C626)
  )
  )
  )
)</f>
        <v>21797.384765625</v>
      </c>
      <c r="F626" s="1">
        <f ca="1">IF(AND($A626=0,$B626=1),
    VLOOKUP(1,ChapterTable!$1:$1048576,MATCH("최종"&amp;SUBSTITUTE(SUBSTITUTE(F$1,"standard",""),"|Float",""),ChapterTable!$1:$1,0),0)*ChapterTable!$P$17,
  IF(AND($A626=0,$B626=0),
    F627,
  IF($B626=0,
    VLOOKUP($A626,ChapterTable!$1:$1048576,MATCH("최종"&amp;SUBSTITUTE(SUBSTITUTE(F$1,"standard",""),"|Float",""),ChapterTable!$1:$1,0),0),
  IF($B626=1,
    IF($L626=FALSE,
      VLOOKUP($A626,ChapterTable!$1:$1048576,MATCH("최종"&amp;SUBSTITUTE(SUBSTITUTE(F$1,"standard",""),"|Float",""),ChapterTable!$1:$1,0),0),
      VLOOKUP($A626-ChapterTable!$P$11,ChapterTable!$1:$1048576,MATCH("최종"&amp;SUBSTITUTE(SUBSTITUTE(F$1,"standard",""),"|Float",""),ChapterTable!$1:$1,0),0)*ChapterTable!$P$14
    ),
  OFFSET(F626,-$B626+IF($L626,1,0),0)*
    (VLOOKUP(SUBSTITUTE(SUBSTITUTE(F$1,"standard",""),"|Float","")&amp;IF(OR($L626=TRUE,$A626=0,MOD($A626,ChapterTable!$R$20)&lt;&gt;0),"","보스")&amp;"인게임누적곱배수",ChapterTable!$R:$S,2,0)^D626
    +VLOOKUP(SUBSTITUTE(SUBSTITUTE(F$1,"standard",""),"|Float","")&amp;IF(OR($L626=TRUE,$A626=0,MOD($A626,ChapterTable!$R$20)&lt;&gt;0),"","보스")&amp;"인게임누적합배수",ChapterTable!$R:$S,2,0)*D626)
  )
  )
  )
)</f>
        <v>7460.4144287109366</v>
      </c>
      <c r="G626" t="s">
        <v>715</v>
      </c>
      <c r="J626" t="str">
        <f>IF(ISBLANK(I626),"",
IFERROR(VLOOKUP(I626,[1]StringTable!$1:$1048576,MATCH("kor|String",[1]StringTable!$1:$1,0),0),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72"/>
        <v>0.33333333333333331</v>
      </c>
      <c r="AJ626">
        <f t="shared" si="70"/>
        <v>0.395555555</v>
      </c>
      <c r="AK626">
        <f t="shared" si="71"/>
        <v>1</v>
      </c>
      <c r="AL626">
        <v>0</v>
      </c>
    </row>
    <row r="627" spans="1:38" x14ac:dyDescent="0.3">
      <c r="A627">
        <v>13</v>
      </c>
      <c r="B627">
        <v>26</v>
      </c>
      <c r="C627">
        <f>IF(OR($L627=TRUE,$A627=0,MOD($A627,ChapterTable!$R$20)&lt;&gt;0),
MAX(0,INT(($B627+ChapterTable!$P$26+VLOOKUP(SUBSTITUTE(C$1,"성장단계","")&amp;"단계오프셋",ChapterTable!$R:$S,2,0))/ChapterTable!$P$23)),
MAX(0,INT(($B627+ChapterTable!$R$26+VLOOKUP(SUBSTITUTE(C$1,"성장단계","")&amp;"보스단계오프셋",ChapterTable!$R:$S,2,0))/ChapterTable!$R$23)))</f>
        <v>3</v>
      </c>
      <c r="D627">
        <f>IF(OR($L627=TRUE,$A627=0,MOD($A627,ChapterTable!$R$20)&lt;&gt;0),
MAX(0,INT(($B627+ChapterTable!$P$26+VLOOKUP(SUBSTITUTE(D$1,"성장단계","")&amp;"단계오프셋",ChapterTable!$R:$S,2,0))/ChapterTable!$P$23)),
MAX(0,INT(($B627+ChapterTable!$R$26+VLOOKUP(SUBSTITUTE(D$1,"성장단계","")&amp;"보스단계오프셋",ChapterTable!$R:$S,2,0))/ChapterTable!$R$23)))</f>
        <v>2</v>
      </c>
      <c r="E627" s="1">
        <f ca="1">IF(AND($A627=0,$B627=1),
    VLOOKUP(1,ChapterTable!$1:$1048576,MATCH("최종"&amp;SUBSTITUTE(SUBSTITUTE(E$1,"standard",""),"|Float",""),ChapterTable!$1:$1,0),0)*ChapterTable!$P$17,
  IF(AND($A627=0,$B627=0),
    E628,
  IF($B627=0,
    VLOOKUP($A627,ChapterTable!$1:$1048576,MATCH("최종"&amp;SUBSTITUTE(SUBSTITUTE(E$1,"standard",""),"|Float",""),ChapterTable!$1:$1,0),0),
  IF($B627=1,
    IF($L627=FALSE,
      VLOOKUP($A627,ChapterTable!$1:$1048576,MATCH("최종"&amp;SUBSTITUTE(SUBSTITUTE(E$1,"standard",""),"|Float",""),ChapterTable!$1:$1,0),0),
      VLOOKUP($A627-ChapterTable!$P$11,ChapterTable!$1:$1048576,MATCH("최종"&amp;SUBSTITUTE(SUBSTITUTE(E$1,"standard",""),"|Float",""),ChapterTable!$1:$1,0),0)*ChapterTable!$P$14
    ),
  OFFSET(E627,-$B627+IF($L627,1,0),0)*IF($B627&gt;OFFSET($B627,1,0),ChapterTable!$R$17,1)*
    (VLOOKUP(SUBSTITUTE(SUBSTITUTE(E$1,"standard",""),"|Float","")&amp;IF(OR($L627=TRUE,$A627=0,MOD($A627,ChapterTable!$R$20)&lt;&gt;0),"","보스")&amp;"인게임누적곱배수",ChapterTable!$R:$S,2,0)^C627
    +VLOOKUP(SUBSTITUTE(SUBSTITUTE(E$1,"standard",""),"|Float","")&amp;IF(OR($L627=TRUE,$A627=0,MOD($A627,ChapterTable!$R$20)&lt;&gt;0),"","보스")&amp;"인게임누적합배수",ChapterTable!$R:$S,2,0)*C627)
  )
  )
  )
)</f>
        <v>24911.296875</v>
      </c>
      <c r="F627" s="1">
        <f ca="1">IF(AND($A627=0,$B627=1),
    VLOOKUP(1,ChapterTable!$1:$1048576,MATCH("최종"&amp;SUBSTITUTE(SUBSTITUTE(F$1,"standard",""),"|Float",""),ChapterTable!$1:$1,0),0)*ChapterTable!$P$17,
  IF(AND($A627=0,$B627=0),
    F628,
  IF($B627=0,
    VLOOKUP($A627,ChapterTable!$1:$1048576,MATCH("최종"&amp;SUBSTITUTE(SUBSTITUTE(F$1,"standard",""),"|Float",""),ChapterTable!$1:$1,0),0),
  IF($B627=1,
    IF($L627=FALSE,
      VLOOKUP($A627,ChapterTable!$1:$1048576,MATCH("최종"&amp;SUBSTITUTE(SUBSTITUTE(F$1,"standard",""),"|Float",""),ChapterTable!$1:$1,0),0),
      VLOOKUP($A627-ChapterTable!$P$11,ChapterTable!$1:$1048576,MATCH("최종"&amp;SUBSTITUTE(SUBSTITUTE(F$1,"standard",""),"|Float",""),ChapterTable!$1:$1,0),0)*ChapterTable!$P$14
    ),
  OFFSET(F627,-$B627+IF($L627,1,0),0)*
    (VLOOKUP(SUBSTITUTE(SUBSTITUTE(F$1,"standard",""),"|Float","")&amp;IF(OR($L627=TRUE,$A627=0,MOD($A627,ChapterTable!$R$20)&lt;&gt;0),"","보스")&amp;"인게임누적곱배수",ChapterTable!$R:$S,2,0)^D627
    +VLOOKUP(SUBSTITUTE(SUBSTITUTE(F$1,"standard",""),"|Float","")&amp;IF(OR($L627=TRUE,$A627=0,MOD($A627,ChapterTable!$R$20)&lt;&gt;0),"","보스")&amp;"인게임누적합배수",ChapterTable!$R:$S,2,0)*D627)
  )
  )
  )
)</f>
        <v>7460.4144287109366</v>
      </c>
      <c r="G627" t="s">
        <v>715</v>
      </c>
      <c r="J627" t="str">
        <f>IF(ISBLANK(I627),"",
IFERROR(VLOOKUP(I627,[1]StringTable!$1:$1048576,MATCH("kor|String",[1]StringTable!$1:$1,0),0),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72"/>
        <v>0.33333333333333331</v>
      </c>
      <c r="AJ627">
        <f t="shared" si="70"/>
        <v>0.395555555</v>
      </c>
      <c r="AK627">
        <f t="shared" si="71"/>
        <v>1</v>
      </c>
      <c r="AL627">
        <v>0</v>
      </c>
    </row>
    <row r="628" spans="1:38" x14ac:dyDescent="0.3">
      <c r="A628">
        <v>13</v>
      </c>
      <c r="B628">
        <v>27</v>
      </c>
      <c r="C628">
        <f>IF(OR($L628=TRUE,$A628=0,MOD($A628,ChapterTable!$R$20)&lt;&gt;0),
MAX(0,INT(($B628+ChapterTable!$P$26+VLOOKUP(SUBSTITUTE(C$1,"성장단계","")&amp;"단계오프셋",ChapterTable!$R:$S,2,0))/ChapterTable!$P$23)),
MAX(0,INT(($B628+ChapterTable!$R$26+VLOOKUP(SUBSTITUTE(C$1,"성장단계","")&amp;"보스단계오프셋",ChapterTable!$R:$S,2,0))/ChapterTable!$R$23)))</f>
        <v>3</v>
      </c>
      <c r="D628">
        <f>IF(OR($L628=TRUE,$A628=0,MOD($A628,ChapterTable!$R$20)&lt;&gt;0),
MAX(0,INT(($B628+ChapterTable!$P$26+VLOOKUP(SUBSTITUTE(D$1,"성장단계","")&amp;"단계오프셋",ChapterTable!$R:$S,2,0))/ChapterTable!$P$23)),
MAX(0,INT(($B628+ChapterTable!$R$26+VLOOKUP(SUBSTITUTE(D$1,"성장단계","")&amp;"보스단계오프셋",ChapterTable!$R:$S,2,0))/ChapterTable!$R$23)))</f>
        <v>2</v>
      </c>
      <c r="E628" s="1">
        <f ca="1">IF(AND($A628=0,$B628=1),
    VLOOKUP(1,ChapterTable!$1:$1048576,MATCH("최종"&amp;SUBSTITUTE(SUBSTITUTE(E$1,"standard",""),"|Float",""),ChapterTable!$1:$1,0),0)*ChapterTable!$P$17,
  IF(AND($A628=0,$B628=0),
    E629,
  IF($B628=0,
    VLOOKUP($A628,ChapterTable!$1:$1048576,MATCH("최종"&amp;SUBSTITUTE(SUBSTITUTE(E$1,"standard",""),"|Float",""),ChapterTable!$1:$1,0),0),
  IF($B628=1,
    IF($L628=FALSE,
      VLOOKUP($A628,ChapterTable!$1:$1048576,MATCH("최종"&amp;SUBSTITUTE(SUBSTITUTE(E$1,"standard",""),"|Float",""),ChapterTable!$1:$1,0),0),
      VLOOKUP($A628-ChapterTable!$P$11,ChapterTable!$1:$1048576,MATCH("최종"&amp;SUBSTITUTE(SUBSTITUTE(E$1,"standard",""),"|Float",""),ChapterTable!$1:$1,0),0)*ChapterTable!$P$14
    ),
  OFFSET(E628,-$B628+IF($L628,1,0),0)*IF($B628&gt;OFFSET($B628,1,0),ChapterTable!$R$17,1)*
    (VLOOKUP(SUBSTITUTE(SUBSTITUTE(E$1,"standard",""),"|Float","")&amp;IF(OR($L628=TRUE,$A628=0,MOD($A628,ChapterTable!$R$20)&lt;&gt;0),"","보스")&amp;"인게임누적곱배수",ChapterTable!$R:$S,2,0)^C628
    +VLOOKUP(SUBSTITUTE(SUBSTITUTE(E$1,"standard",""),"|Float","")&amp;IF(OR($L628=TRUE,$A628=0,MOD($A628,ChapterTable!$R$20)&lt;&gt;0),"","보스")&amp;"인게임누적합배수",ChapterTable!$R:$S,2,0)*C628)
  )
  )
  )
)</f>
        <v>24911.296875</v>
      </c>
      <c r="F628" s="1">
        <f ca="1">IF(AND($A628=0,$B628=1),
    VLOOKUP(1,ChapterTable!$1:$1048576,MATCH("최종"&amp;SUBSTITUTE(SUBSTITUTE(F$1,"standard",""),"|Float",""),ChapterTable!$1:$1,0),0)*ChapterTable!$P$17,
  IF(AND($A628=0,$B628=0),
    F629,
  IF($B628=0,
    VLOOKUP($A628,ChapterTable!$1:$1048576,MATCH("최종"&amp;SUBSTITUTE(SUBSTITUTE(F$1,"standard",""),"|Float",""),ChapterTable!$1:$1,0),0),
  IF($B628=1,
    IF($L628=FALSE,
      VLOOKUP($A628,ChapterTable!$1:$1048576,MATCH("최종"&amp;SUBSTITUTE(SUBSTITUTE(F$1,"standard",""),"|Float",""),ChapterTable!$1:$1,0),0),
      VLOOKUP($A628-ChapterTable!$P$11,ChapterTable!$1:$1048576,MATCH("최종"&amp;SUBSTITUTE(SUBSTITUTE(F$1,"standard",""),"|Float",""),ChapterTable!$1:$1,0),0)*ChapterTable!$P$14
    ),
  OFFSET(F628,-$B628+IF($L628,1,0),0)*
    (VLOOKUP(SUBSTITUTE(SUBSTITUTE(F$1,"standard",""),"|Float","")&amp;IF(OR($L628=TRUE,$A628=0,MOD($A628,ChapterTable!$R$20)&lt;&gt;0),"","보스")&amp;"인게임누적곱배수",ChapterTable!$R:$S,2,0)^D628
    +VLOOKUP(SUBSTITUTE(SUBSTITUTE(F$1,"standard",""),"|Float","")&amp;IF(OR($L628=TRUE,$A628=0,MOD($A628,ChapterTable!$R$20)&lt;&gt;0),"","보스")&amp;"인게임누적합배수",ChapterTable!$R:$S,2,0)*D628)
  )
  )
  )
)</f>
        <v>7460.4144287109366</v>
      </c>
      <c r="G628" t="s">
        <v>715</v>
      </c>
      <c r="J628" t="str">
        <f>IF(ISBLANK(I628),"",
IFERROR(VLOOKUP(I628,[1]StringTable!$1:$1048576,MATCH("kor|String",[1]StringTable!$1:$1,0),0),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72"/>
        <v>0.33333333333333331</v>
      </c>
      <c r="AJ628">
        <f t="shared" si="70"/>
        <v>0.395555555</v>
      </c>
      <c r="AK628">
        <f t="shared" si="71"/>
        <v>1</v>
      </c>
      <c r="AL628">
        <v>0</v>
      </c>
    </row>
    <row r="629" spans="1:38" x14ac:dyDescent="0.3">
      <c r="A629">
        <v>13</v>
      </c>
      <c r="B629">
        <v>28</v>
      </c>
      <c r="C629">
        <f>IF(OR($L629=TRUE,$A629=0,MOD($A629,ChapterTable!$R$20)&lt;&gt;0),
MAX(0,INT(($B629+ChapterTable!$P$26+VLOOKUP(SUBSTITUTE(C$1,"성장단계","")&amp;"단계오프셋",ChapterTable!$R:$S,2,0))/ChapterTable!$P$23)),
MAX(0,INT(($B629+ChapterTable!$R$26+VLOOKUP(SUBSTITUTE(C$1,"성장단계","")&amp;"보스단계오프셋",ChapterTable!$R:$S,2,0))/ChapterTable!$R$23)))</f>
        <v>3</v>
      </c>
      <c r="D629">
        <f>IF(OR($L629=TRUE,$A629=0,MOD($A629,ChapterTable!$R$20)&lt;&gt;0),
MAX(0,INT(($B629+ChapterTable!$P$26+VLOOKUP(SUBSTITUTE(D$1,"성장단계","")&amp;"단계오프셋",ChapterTable!$R:$S,2,0))/ChapterTable!$P$23)),
MAX(0,INT(($B629+ChapterTable!$R$26+VLOOKUP(SUBSTITUTE(D$1,"성장단계","")&amp;"보스단계오프셋",ChapterTable!$R:$S,2,0))/ChapterTable!$R$23)))</f>
        <v>2</v>
      </c>
      <c r="E629" s="1">
        <f ca="1">IF(AND($A629=0,$B629=1),
    VLOOKUP(1,ChapterTable!$1:$1048576,MATCH("최종"&amp;SUBSTITUTE(SUBSTITUTE(E$1,"standard",""),"|Float",""),ChapterTable!$1:$1,0),0)*ChapterTable!$P$17,
  IF(AND($A629=0,$B629=0),
    E630,
  IF($B629=0,
    VLOOKUP($A629,ChapterTable!$1:$1048576,MATCH("최종"&amp;SUBSTITUTE(SUBSTITUTE(E$1,"standard",""),"|Float",""),ChapterTable!$1:$1,0),0),
  IF($B629=1,
    IF($L629=FALSE,
      VLOOKUP($A629,ChapterTable!$1:$1048576,MATCH("최종"&amp;SUBSTITUTE(SUBSTITUTE(E$1,"standard",""),"|Float",""),ChapterTable!$1:$1,0),0),
      VLOOKUP($A629-ChapterTable!$P$11,ChapterTable!$1:$1048576,MATCH("최종"&amp;SUBSTITUTE(SUBSTITUTE(E$1,"standard",""),"|Float",""),ChapterTable!$1:$1,0),0)*ChapterTable!$P$14
    ),
  OFFSET(E629,-$B629+IF($L629,1,0),0)*IF($B629&gt;OFFSET($B629,1,0),ChapterTable!$R$17,1)*
    (VLOOKUP(SUBSTITUTE(SUBSTITUTE(E$1,"standard",""),"|Float","")&amp;IF(OR($L629=TRUE,$A629=0,MOD($A629,ChapterTable!$R$20)&lt;&gt;0),"","보스")&amp;"인게임누적곱배수",ChapterTable!$R:$S,2,0)^C629
    +VLOOKUP(SUBSTITUTE(SUBSTITUTE(E$1,"standard",""),"|Float","")&amp;IF(OR($L629=TRUE,$A629=0,MOD($A629,ChapterTable!$R$20)&lt;&gt;0),"","보스")&amp;"인게임누적합배수",ChapterTable!$R:$S,2,0)*C629)
  )
  )
  )
)</f>
        <v>24911.296875</v>
      </c>
      <c r="F629" s="1">
        <f ca="1">IF(AND($A629=0,$B629=1),
    VLOOKUP(1,ChapterTable!$1:$1048576,MATCH("최종"&amp;SUBSTITUTE(SUBSTITUTE(F$1,"standard",""),"|Float",""),ChapterTable!$1:$1,0),0)*ChapterTable!$P$17,
  IF(AND($A629=0,$B629=0),
    F630,
  IF($B629=0,
    VLOOKUP($A629,ChapterTable!$1:$1048576,MATCH("최종"&amp;SUBSTITUTE(SUBSTITUTE(F$1,"standard",""),"|Float",""),ChapterTable!$1:$1,0),0),
  IF($B629=1,
    IF($L629=FALSE,
      VLOOKUP($A629,ChapterTable!$1:$1048576,MATCH("최종"&amp;SUBSTITUTE(SUBSTITUTE(F$1,"standard",""),"|Float",""),ChapterTable!$1:$1,0),0),
      VLOOKUP($A629-ChapterTable!$P$11,ChapterTable!$1:$1048576,MATCH("최종"&amp;SUBSTITUTE(SUBSTITUTE(F$1,"standard",""),"|Float",""),ChapterTable!$1:$1,0),0)*ChapterTable!$P$14
    ),
  OFFSET(F629,-$B629+IF($L629,1,0),0)*
    (VLOOKUP(SUBSTITUTE(SUBSTITUTE(F$1,"standard",""),"|Float","")&amp;IF(OR($L629=TRUE,$A629=0,MOD($A629,ChapterTable!$R$20)&lt;&gt;0),"","보스")&amp;"인게임누적곱배수",ChapterTable!$R:$S,2,0)^D629
    +VLOOKUP(SUBSTITUTE(SUBSTITUTE(F$1,"standard",""),"|Float","")&amp;IF(OR($L629=TRUE,$A629=0,MOD($A629,ChapterTable!$R$20)&lt;&gt;0),"","보스")&amp;"인게임누적합배수",ChapterTable!$R:$S,2,0)*D629)
  )
  )
  )
)</f>
        <v>7460.4144287109366</v>
      </c>
      <c r="G629" t="s">
        <v>715</v>
      </c>
      <c r="J629" t="str">
        <f>IF(ISBLANK(I629),"",
IFERROR(VLOOKUP(I629,[1]StringTable!$1:$1048576,MATCH("kor|String",[1]StringTable!$1:$1,0),0),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72"/>
        <v>0.33333333333333331</v>
      </c>
      <c r="AJ629">
        <f t="shared" si="70"/>
        <v>0.395555555</v>
      </c>
      <c r="AK629">
        <f t="shared" si="71"/>
        <v>1</v>
      </c>
      <c r="AL629">
        <v>0</v>
      </c>
    </row>
    <row r="630" spans="1:38" x14ac:dyDescent="0.3">
      <c r="A630">
        <v>13</v>
      </c>
      <c r="B630">
        <v>29</v>
      </c>
      <c r="C630">
        <f>IF(OR($L630=TRUE,$A630=0,MOD($A630,ChapterTable!$R$20)&lt;&gt;0),
MAX(0,INT(($B630+ChapterTable!$P$26+VLOOKUP(SUBSTITUTE(C$1,"성장단계","")&amp;"단계오프셋",ChapterTable!$R:$S,2,0))/ChapterTable!$P$23)),
MAX(0,INT(($B630+ChapterTable!$R$26+VLOOKUP(SUBSTITUTE(C$1,"성장단계","")&amp;"보스단계오프셋",ChapterTable!$R:$S,2,0))/ChapterTable!$R$23)))</f>
        <v>3</v>
      </c>
      <c r="D630">
        <f>IF(OR($L630=TRUE,$A630=0,MOD($A630,ChapterTable!$R$20)&lt;&gt;0),
MAX(0,INT(($B630+ChapterTable!$P$26+VLOOKUP(SUBSTITUTE(D$1,"성장단계","")&amp;"단계오프셋",ChapterTable!$R:$S,2,0))/ChapterTable!$P$23)),
MAX(0,INT(($B630+ChapterTable!$R$26+VLOOKUP(SUBSTITUTE(D$1,"성장단계","")&amp;"보스단계오프셋",ChapterTable!$R:$S,2,0))/ChapterTable!$R$23)))</f>
        <v>2</v>
      </c>
      <c r="E630" s="1">
        <f ca="1">IF(AND($A630=0,$B630=1),
    VLOOKUP(1,ChapterTable!$1:$1048576,MATCH("최종"&amp;SUBSTITUTE(SUBSTITUTE(E$1,"standard",""),"|Float",""),ChapterTable!$1:$1,0),0)*ChapterTable!$P$17,
  IF(AND($A630=0,$B630=0),
    E631,
  IF($B630=0,
    VLOOKUP($A630,ChapterTable!$1:$1048576,MATCH("최종"&amp;SUBSTITUTE(SUBSTITUTE(E$1,"standard",""),"|Float",""),ChapterTable!$1:$1,0),0),
  IF($B630=1,
    IF($L630=FALSE,
      VLOOKUP($A630,ChapterTable!$1:$1048576,MATCH("최종"&amp;SUBSTITUTE(SUBSTITUTE(E$1,"standard",""),"|Float",""),ChapterTable!$1:$1,0),0),
      VLOOKUP($A630-ChapterTable!$P$11,ChapterTable!$1:$1048576,MATCH("최종"&amp;SUBSTITUTE(SUBSTITUTE(E$1,"standard",""),"|Float",""),ChapterTable!$1:$1,0),0)*ChapterTable!$P$14
    ),
  OFFSET(E630,-$B630+IF($L630,1,0),0)*IF($B630&gt;OFFSET($B630,1,0),ChapterTable!$R$17,1)*
    (VLOOKUP(SUBSTITUTE(SUBSTITUTE(E$1,"standard",""),"|Float","")&amp;IF(OR($L630=TRUE,$A630=0,MOD($A630,ChapterTable!$R$20)&lt;&gt;0),"","보스")&amp;"인게임누적곱배수",ChapterTable!$R:$S,2,0)^C630
    +VLOOKUP(SUBSTITUTE(SUBSTITUTE(E$1,"standard",""),"|Float","")&amp;IF(OR($L630=TRUE,$A630=0,MOD($A630,ChapterTable!$R$20)&lt;&gt;0),"","보스")&amp;"인게임누적합배수",ChapterTable!$R:$S,2,0)*C630)
  )
  )
  )
)</f>
        <v>24911.296875</v>
      </c>
      <c r="F630" s="1">
        <f ca="1">IF(AND($A630=0,$B630=1),
    VLOOKUP(1,ChapterTable!$1:$1048576,MATCH("최종"&amp;SUBSTITUTE(SUBSTITUTE(F$1,"standard",""),"|Float",""),ChapterTable!$1:$1,0),0)*ChapterTable!$P$17,
  IF(AND($A630=0,$B630=0),
    F631,
  IF($B630=0,
    VLOOKUP($A630,ChapterTable!$1:$1048576,MATCH("최종"&amp;SUBSTITUTE(SUBSTITUTE(F$1,"standard",""),"|Float",""),ChapterTable!$1:$1,0),0),
  IF($B630=1,
    IF($L630=FALSE,
      VLOOKUP($A630,ChapterTable!$1:$1048576,MATCH("최종"&amp;SUBSTITUTE(SUBSTITUTE(F$1,"standard",""),"|Float",""),ChapterTable!$1:$1,0),0),
      VLOOKUP($A630-ChapterTable!$P$11,ChapterTable!$1:$1048576,MATCH("최종"&amp;SUBSTITUTE(SUBSTITUTE(F$1,"standard",""),"|Float",""),ChapterTable!$1:$1,0),0)*ChapterTable!$P$14
    ),
  OFFSET(F630,-$B630+IF($L630,1,0),0)*
    (VLOOKUP(SUBSTITUTE(SUBSTITUTE(F$1,"standard",""),"|Float","")&amp;IF(OR($L630=TRUE,$A630=0,MOD($A630,ChapterTable!$R$20)&lt;&gt;0),"","보스")&amp;"인게임누적곱배수",ChapterTable!$R:$S,2,0)^D630
    +VLOOKUP(SUBSTITUTE(SUBSTITUTE(F$1,"standard",""),"|Float","")&amp;IF(OR($L630=TRUE,$A630=0,MOD($A630,ChapterTable!$R$20)&lt;&gt;0),"","보스")&amp;"인게임누적합배수",ChapterTable!$R:$S,2,0)*D630)
  )
  )
  )
)</f>
        <v>7460.4144287109366</v>
      </c>
      <c r="G630" t="s">
        <v>715</v>
      </c>
      <c r="J630" t="str">
        <f>IF(ISBLANK(I630),"",
IFERROR(VLOOKUP(I630,[1]StringTable!$1:$1048576,MATCH("kor|String",[1]StringTable!$1:$1,0),0),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72"/>
        <v>0.33333333333333331</v>
      </c>
      <c r="AJ630">
        <f t="shared" si="70"/>
        <v>0.395555555</v>
      </c>
      <c r="AK630">
        <f t="shared" si="71"/>
        <v>1</v>
      </c>
      <c r="AL630">
        <v>0</v>
      </c>
    </row>
    <row r="631" spans="1:38" x14ac:dyDescent="0.3">
      <c r="A631">
        <v>13</v>
      </c>
      <c r="B631">
        <v>30</v>
      </c>
      <c r="C631">
        <f>IF(OR($L631=TRUE,$A631=0,MOD($A631,ChapterTable!$R$20)&lt;&gt;0),
MAX(0,INT(($B631+ChapterTable!$P$26+VLOOKUP(SUBSTITUTE(C$1,"성장단계","")&amp;"단계오프셋",ChapterTable!$R:$S,2,0))/ChapterTable!$P$23)),
MAX(0,INT(($B631+ChapterTable!$R$26+VLOOKUP(SUBSTITUTE(C$1,"성장단계","")&amp;"보스단계오프셋",ChapterTable!$R:$S,2,0))/ChapterTable!$R$23)))</f>
        <v>3</v>
      </c>
      <c r="D631">
        <f>IF(OR($L631=TRUE,$A631=0,MOD($A631,ChapterTable!$R$20)&lt;&gt;0),
MAX(0,INT(($B631+ChapterTable!$P$26+VLOOKUP(SUBSTITUTE(D$1,"성장단계","")&amp;"단계오프셋",ChapterTable!$R:$S,2,0))/ChapterTable!$P$23)),
MAX(0,INT(($B631+ChapterTable!$R$26+VLOOKUP(SUBSTITUTE(D$1,"성장단계","")&amp;"보스단계오프셋",ChapterTable!$R:$S,2,0))/ChapterTable!$R$23)))</f>
        <v>2</v>
      </c>
      <c r="E631" s="1">
        <f ca="1">IF(AND($A631=0,$B631=1),
    VLOOKUP(1,ChapterTable!$1:$1048576,MATCH("최종"&amp;SUBSTITUTE(SUBSTITUTE(E$1,"standard",""),"|Float",""),ChapterTable!$1:$1,0),0)*ChapterTable!$P$17,
  IF(AND($A631=0,$B631=0),
    E632,
  IF($B631=0,
    VLOOKUP($A631,ChapterTable!$1:$1048576,MATCH("최종"&amp;SUBSTITUTE(SUBSTITUTE(E$1,"standard",""),"|Float",""),ChapterTable!$1:$1,0),0),
  IF($B631=1,
    IF($L631=FALSE,
      VLOOKUP($A631,ChapterTable!$1:$1048576,MATCH("최종"&amp;SUBSTITUTE(SUBSTITUTE(E$1,"standard",""),"|Float",""),ChapterTable!$1:$1,0),0),
      VLOOKUP($A631-ChapterTable!$P$11,ChapterTable!$1:$1048576,MATCH("최종"&amp;SUBSTITUTE(SUBSTITUTE(E$1,"standard",""),"|Float",""),ChapterTable!$1:$1,0),0)*ChapterTable!$P$14
    ),
  OFFSET(E631,-$B631+IF($L631,1,0),0)*IF($B631&gt;OFFSET($B631,1,0),ChapterTable!$R$17,1)*
    (VLOOKUP(SUBSTITUTE(SUBSTITUTE(E$1,"standard",""),"|Float","")&amp;IF(OR($L631=TRUE,$A631=0,MOD($A631,ChapterTable!$R$20)&lt;&gt;0),"","보스")&amp;"인게임누적곱배수",ChapterTable!$R:$S,2,0)^C631
    +VLOOKUP(SUBSTITUTE(SUBSTITUTE(E$1,"standard",""),"|Float","")&amp;IF(OR($L631=TRUE,$A631=0,MOD($A631,ChapterTable!$R$20)&lt;&gt;0),"","보스")&amp;"인게임누적합배수",ChapterTable!$R:$S,2,0)*C631)
  )
  )
  )
)</f>
        <v>24911.296875</v>
      </c>
      <c r="F631" s="1">
        <f ca="1">IF(AND($A631=0,$B631=1),
    VLOOKUP(1,ChapterTable!$1:$1048576,MATCH("최종"&amp;SUBSTITUTE(SUBSTITUTE(F$1,"standard",""),"|Float",""),ChapterTable!$1:$1,0),0)*ChapterTable!$P$17,
  IF(AND($A631=0,$B631=0),
    F632,
  IF($B631=0,
    VLOOKUP($A631,ChapterTable!$1:$1048576,MATCH("최종"&amp;SUBSTITUTE(SUBSTITUTE(F$1,"standard",""),"|Float",""),ChapterTable!$1:$1,0),0),
  IF($B631=1,
    IF($L631=FALSE,
      VLOOKUP($A631,ChapterTable!$1:$1048576,MATCH("최종"&amp;SUBSTITUTE(SUBSTITUTE(F$1,"standard",""),"|Float",""),ChapterTable!$1:$1,0),0),
      VLOOKUP($A631-ChapterTable!$P$11,ChapterTable!$1:$1048576,MATCH("최종"&amp;SUBSTITUTE(SUBSTITUTE(F$1,"standard",""),"|Float",""),ChapterTable!$1:$1,0),0)*ChapterTable!$P$14
    ),
  OFFSET(F631,-$B631+IF($L631,1,0),0)*
    (VLOOKUP(SUBSTITUTE(SUBSTITUTE(F$1,"standard",""),"|Float","")&amp;IF(OR($L631=TRUE,$A631=0,MOD($A631,ChapterTable!$R$20)&lt;&gt;0),"","보스")&amp;"인게임누적곱배수",ChapterTable!$R:$S,2,0)^D631
    +VLOOKUP(SUBSTITUTE(SUBSTITUTE(F$1,"standard",""),"|Float","")&amp;IF(OR($L631=TRUE,$A631=0,MOD($A631,ChapterTable!$R$20)&lt;&gt;0),"","보스")&amp;"인게임누적합배수",ChapterTable!$R:$S,2,0)*D631)
  )
  )
  )
)</f>
        <v>7460.4144287109366</v>
      </c>
      <c r="G631" t="s">
        <v>715</v>
      </c>
      <c r="J631" t="str">
        <f>IF(ISBLANK(I631),"",
IFERROR(VLOOKUP(I631,[1]StringTable!$1:$1048576,MATCH("kor|String",[1]StringTable!$1:$1,0),0),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72"/>
        <v>0.33333333333333331</v>
      </c>
      <c r="AJ631">
        <f t="shared" si="70"/>
        <v>1</v>
      </c>
      <c r="AK631">
        <f t="shared" si="71"/>
        <v>3</v>
      </c>
      <c r="AL631">
        <v>0</v>
      </c>
    </row>
    <row r="632" spans="1:38" x14ac:dyDescent="0.3">
      <c r="A632">
        <v>13</v>
      </c>
      <c r="B632">
        <v>31</v>
      </c>
      <c r="C632">
        <f>IF(OR($L632=TRUE,$A632=0,MOD($A632,ChapterTable!$R$20)&lt;&gt;0),
MAX(0,INT(($B632+ChapterTable!$P$26+VLOOKUP(SUBSTITUTE(C$1,"성장단계","")&amp;"단계오프셋",ChapterTable!$R:$S,2,0))/ChapterTable!$P$23)),
MAX(0,INT(($B632+ChapterTable!$R$26+VLOOKUP(SUBSTITUTE(C$1,"성장단계","")&amp;"보스단계오프셋",ChapterTable!$R:$S,2,0))/ChapterTable!$R$23)))</f>
        <v>3</v>
      </c>
      <c r="D632">
        <f>IF(OR($L632=TRUE,$A632=0,MOD($A632,ChapterTable!$R$20)&lt;&gt;0),
MAX(0,INT(($B632+ChapterTable!$P$26+VLOOKUP(SUBSTITUTE(D$1,"성장단계","")&amp;"단계오프셋",ChapterTable!$R:$S,2,0))/ChapterTable!$P$23)),
MAX(0,INT(($B632+ChapterTable!$R$26+VLOOKUP(SUBSTITUTE(D$1,"성장단계","")&amp;"보스단계오프셋",ChapterTable!$R:$S,2,0))/ChapterTable!$R$23)))</f>
        <v>3</v>
      </c>
      <c r="E632" s="1">
        <f ca="1">IF(AND($A632=0,$B632=1),
    VLOOKUP(1,ChapterTable!$1:$1048576,MATCH("최종"&amp;SUBSTITUTE(SUBSTITUTE(E$1,"standard",""),"|Float",""),ChapterTable!$1:$1,0),0)*ChapterTable!$P$17,
  IF(AND($A632=0,$B632=0),
    E633,
  IF($B632=0,
    VLOOKUP($A632,ChapterTable!$1:$1048576,MATCH("최종"&amp;SUBSTITUTE(SUBSTITUTE(E$1,"standard",""),"|Float",""),ChapterTable!$1:$1,0),0),
  IF($B632=1,
    IF($L632=FALSE,
      VLOOKUP($A632,ChapterTable!$1:$1048576,MATCH("최종"&amp;SUBSTITUTE(SUBSTITUTE(E$1,"standard",""),"|Float",""),ChapterTable!$1:$1,0),0),
      VLOOKUP($A632-ChapterTable!$P$11,ChapterTable!$1:$1048576,MATCH("최종"&amp;SUBSTITUTE(SUBSTITUTE(E$1,"standard",""),"|Float",""),ChapterTable!$1:$1,0),0)*ChapterTable!$P$14
    ),
  OFFSET(E632,-$B632+IF($L632,1,0),0)*IF($B632&gt;OFFSET($B632,1,0),ChapterTable!$R$17,1)*
    (VLOOKUP(SUBSTITUTE(SUBSTITUTE(E$1,"standard",""),"|Float","")&amp;IF(OR($L632=TRUE,$A632=0,MOD($A632,ChapterTable!$R$20)&lt;&gt;0),"","보스")&amp;"인게임누적곱배수",ChapterTable!$R:$S,2,0)^C632
    +VLOOKUP(SUBSTITUTE(SUBSTITUTE(E$1,"standard",""),"|Float","")&amp;IF(OR($L632=TRUE,$A632=0,MOD($A632,ChapterTable!$R$20)&lt;&gt;0),"","보스")&amp;"인게임누적합배수",ChapterTable!$R:$S,2,0)*C632)
  )
  )
  )
)</f>
        <v>24911.296875</v>
      </c>
      <c r="F632" s="1">
        <f ca="1">IF(AND($A632=0,$B632=1),
    VLOOKUP(1,ChapterTable!$1:$1048576,MATCH("최종"&amp;SUBSTITUTE(SUBSTITUTE(F$1,"standard",""),"|Float",""),ChapterTable!$1:$1,0),0)*ChapterTable!$P$17,
  IF(AND($A632=0,$B632=0),
    F633,
  IF($B632=0,
    VLOOKUP($A632,ChapterTable!$1:$1048576,MATCH("최종"&amp;SUBSTITUTE(SUBSTITUTE(F$1,"standard",""),"|Float",""),ChapterTable!$1:$1,0),0),
  IF($B632=1,
    IF($L632=FALSE,
      VLOOKUP($A632,ChapterTable!$1:$1048576,MATCH("최종"&amp;SUBSTITUTE(SUBSTITUTE(F$1,"standard",""),"|Float",""),ChapterTable!$1:$1,0),0),
      VLOOKUP($A632-ChapterTable!$P$11,ChapterTable!$1:$1048576,MATCH("최종"&amp;SUBSTITUTE(SUBSTITUTE(F$1,"standard",""),"|Float",""),ChapterTable!$1:$1,0),0)*ChapterTable!$P$14
    ),
  OFFSET(F632,-$B632+IF($L632,1,0),0)*
    (VLOOKUP(SUBSTITUTE(SUBSTITUTE(F$1,"standard",""),"|Float","")&amp;IF(OR($L632=TRUE,$A632=0,MOD($A632,ChapterTable!$R$20)&lt;&gt;0),"","보스")&amp;"인게임누적곱배수",ChapterTable!$R:$S,2,0)^D632
    +VLOOKUP(SUBSTITUTE(SUBSTITUTE(F$1,"standard",""),"|Float","")&amp;IF(OR($L632=TRUE,$A632=0,MOD($A632,ChapterTable!$R$20)&lt;&gt;0),"","보스")&amp;"인게임누적합배수",ChapterTable!$R:$S,2,0)*D632)
  )
  )
  )
)</f>
        <v>7946.9631958007822</v>
      </c>
      <c r="G632" t="s">
        <v>715</v>
      </c>
      <c r="J632" t="str">
        <f>IF(ISBLANK(I632),"",
IFERROR(VLOOKUP(I632,[1]StringTable!$1:$1048576,MATCH("kor|String",[1]StringTable!$1:$1,0),0),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72"/>
        <v>0.25</v>
      </c>
      <c r="AJ632">
        <f t="shared" si="70"/>
        <v>0.32</v>
      </c>
      <c r="AK632">
        <f t="shared" si="71"/>
        <v>1</v>
      </c>
      <c r="AL632">
        <v>0</v>
      </c>
    </row>
    <row r="633" spans="1:38" x14ac:dyDescent="0.3">
      <c r="A633">
        <v>13</v>
      </c>
      <c r="B633">
        <v>32</v>
      </c>
      <c r="C633">
        <f>IF(OR($L633=TRUE,$A633=0,MOD($A633,ChapterTable!$R$20)&lt;&gt;0),
MAX(0,INT(($B633+ChapterTable!$P$26+VLOOKUP(SUBSTITUTE(C$1,"성장단계","")&amp;"단계오프셋",ChapterTable!$R:$S,2,0))/ChapterTable!$P$23)),
MAX(0,INT(($B633+ChapterTable!$R$26+VLOOKUP(SUBSTITUTE(C$1,"성장단계","")&amp;"보스단계오프셋",ChapterTable!$R:$S,2,0))/ChapterTable!$R$23)))</f>
        <v>3</v>
      </c>
      <c r="D633">
        <f>IF(OR($L633=TRUE,$A633=0,MOD($A633,ChapterTable!$R$20)&lt;&gt;0),
MAX(0,INT(($B633+ChapterTable!$P$26+VLOOKUP(SUBSTITUTE(D$1,"성장단계","")&amp;"단계오프셋",ChapterTable!$R:$S,2,0))/ChapterTable!$P$23)),
MAX(0,INT(($B633+ChapterTable!$R$26+VLOOKUP(SUBSTITUTE(D$1,"성장단계","")&amp;"보스단계오프셋",ChapterTable!$R:$S,2,0))/ChapterTable!$R$23)))</f>
        <v>3</v>
      </c>
      <c r="E633" s="1">
        <f ca="1">IF(AND($A633=0,$B633=1),
    VLOOKUP(1,ChapterTable!$1:$1048576,MATCH("최종"&amp;SUBSTITUTE(SUBSTITUTE(E$1,"standard",""),"|Float",""),ChapterTable!$1:$1,0),0)*ChapterTable!$P$17,
  IF(AND($A633=0,$B633=0),
    E634,
  IF($B633=0,
    VLOOKUP($A633,ChapterTable!$1:$1048576,MATCH("최종"&amp;SUBSTITUTE(SUBSTITUTE(E$1,"standard",""),"|Float",""),ChapterTable!$1:$1,0),0),
  IF($B633=1,
    IF($L633=FALSE,
      VLOOKUP($A633,ChapterTable!$1:$1048576,MATCH("최종"&amp;SUBSTITUTE(SUBSTITUTE(E$1,"standard",""),"|Float",""),ChapterTable!$1:$1,0),0),
      VLOOKUP($A633-ChapterTable!$P$11,ChapterTable!$1:$1048576,MATCH("최종"&amp;SUBSTITUTE(SUBSTITUTE(E$1,"standard",""),"|Float",""),ChapterTable!$1:$1,0),0)*ChapterTable!$P$14
    ),
  OFFSET(E633,-$B633+IF($L633,1,0),0)*IF($B633&gt;OFFSET($B633,1,0),ChapterTable!$R$17,1)*
    (VLOOKUP(SUBSTITUTE(SUBSTITUTE(E$1,"standard",""),"|Float","")&amp;IF(OR($L633=TRUE,$A633=0,MOD($A633,ChapterTable!$R$20)&lt;&gt;0),"","보스")&amp;"인게임누적곱배수",ChapterTable!$R:$S,2,0)^C633
    +VLOOKUP(SUBSTITUTE(SUBSTITUTE(E$1,"standard",""),"|Float","")&amp;IF(OR($L633=TRUE,$A633=0,MOD($A633,ChapterTable!$R$20)&lt;&gt;0),"","보스")&amp;"인게임누적합배수",ChapterTable!$R:$S,2,0)*C633)
  )
  )
  )
)</f>
        <v>24911.296875</v>
      </c>
      <c r="F633" s="1">
        <f ca="1">IF(AND($A633=0,$B633=1),
    VLOOKUP(1,ChapterTable!$1:$1048576,MATCH("최종"&amp;SUBSTITUTE(SUBSTITUTE(F$1,"standard",""),"|Float",""),ChapterTable!$1:$1,0),0)*ChapterTable!$P$17,
  IF(AND($A633=0,$B633=0),
    F634,
  IF($B633=0,
    VLOOKUP($A633,ChapterTable!$1:$1048576,MATCH("최종"&amp;SUBSTITUTE(SUBSTITUTE(F$1,"standard",""),"|Float",""),ChapterTable!$1:$1,0),0),
  IF($B633=1,
    IF($L633=FALSE,
      VLOOKUP($A633,ChapterTable!$1:$1048576,MATCH("최종"&amp;SUBSTITUTE(SUBSTITUTE(F$1,"standard",""),"|Float",""),ChapterTable!$1:$1,0),0),
      VLOOKUP($A633-ChapterTable!$P$11,ChapterTable!$1:$1048576,MATCH("최종"&amp;SUBSTITUTE(SUBSTITUTE(F$1,"standard",""),"|Float",""),ChapterTable!$1:$1,0),0)*ChapterTable!$P$14
    ),
  OFFSET(F633,-$B633+IF($L633,1,0),0)*
    (VLOOKUP(SUBSTITUTE(SUBSTITUTE(F$1,"standard",""),"|Float","")&amp;IF(OR($L633=TRUE,$A633=0,MOD($A633,ChapterTable!$R$20)&lt;&gt;0),"","보스")&amp;"인게임누적곱배수",ChapterTable!$R:$S,2,0)^D633
    +VLOOKUP(SUBSTITUTE(SUBSTITUTE(F$1,"standard",""),"|Float","")&amp;IF(OR($L633=TRUE,$A633=0,MOD($A633,ChapterTable!$R$20)&lt;&gt;0),"","보스")&amp;"인게임누적합배수",ChapterTable!$R:$S,2,0)*D633)
  )
  )
  )
)</f>
        <v>7946.9631958007822</v>
      </c>
      <c r="G633" t="s">
        <v>715</v>
      </c>
      <c r="J633" t="str">
        <f>IF(ISBLANK(I633),"",
IFERROR(VLOOKUP(I633,[1]StringTable!$1:$1048576,MATCH("kor|String",[1]StringTable!$1:$1,0),0),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72"/>
        <v>0.25</v>
      </c>
      <c r="AJ633">
        <f t="shared" si="70"/>
        <v>0.32</v>
      </c>
      <c r="AK633">
        <f t="shared" si="71"/>
        <v>1</v>
      </c>
      <c r="AL633">
        <v>0</v>
      </c>
    </row>
    <row r="634" spans="1:38" x14ac:dyDescent="0.3">
      <c r="A634">
        <v>13</v>
      </c>
      <c r="B634">
        <v>33</v>
      </c>
      <c r="C634">
        <f>IF(OR($L634=TRUE,$A634=0,MOD($A634,ChapterTable!$R$20)&lt;&gt;0),
MAX(0,INT(($B634+ChapterTable!$P$26+VLOOKUP(SUBSTITUTE(C$1,"성장단계","")&amp;"단계오프셋",ChapterTable!$R:$S,2,0))/ChapterTable!$P$23)),
MAX(0,INT(($B634+ChapterTable!$R$26+VLOOKUP(SUBSTITUTE(C$1,"성장단계","")&amp;"보스단계오프셋",ChapterTable!$R:$S,2,0))/ChapterTable!$R$23)))</f>
        <v>3</v>
      </c>
      <c r="D634">
        <f>IF(OR($L634=TRUE,$A634=0,MOD($A634,ChapterTable!$R$20)&lt;&gt;0),
MAX(0,INT(($B634+ChapterTable!$P$26+VLOOKUP(SUBSTITUTE(D$1,"성장단계","")&amp;"단계오프셋",ChapterTable!$R:$S,2,0))/ChapterTable!$P$23)),
MAX(0,INT(($B634+ChapterTable!$R$26+VLOOKUP(SUBSTITUTE(D$1,"성장단계","")&amp;"보스단계오프셋",ChapterTable!$R:$S,2,0))/ChapterTable!$R$23)))</f>
        <v>3</v>
      </c>
      <c r="E634" s="1">
        <f ca="1">IF(AND($A634=0,$B634=1),
    VLOOKUP(1,ChapterTable!$1:$1048576,MATCH("최종"&amp;SUBSTITUTE(SUBSTITUTE(E$1,"standard",""),"|Float",""),ChapterTable!$1:$1,0),0)*ChapterTable!$P$17,
  IF(AND($A634=0,$B634=0),
    E635,
  IF($B634=0,
    VLOOKUP($A634,ChapterTable!$1:$1048576,MATCH("최종"&amp;SUBSTITUTE(SUBSTITUTE(E$1,"standard",""),"|Float",""),ChapterTable!$1:$1,0),0),
  IF($B634=1,
    IF($L634=FALSE,
      VLOOKUP($A634,ChapterTable!$1:$1048576,MATCH("최종"&amp;SUBSTITUTE(SUBSTITUTE(E$1,"standard",""),"|Float",""),ChapterTable!$1:$1,0),0),
      VLOOKUP($A634-ChapterTable!$P$11,ChapterTable!$1:$1048576,MATCH("최종"&amp;SUBSTITUTE(SUBSTITUTE(E$1,"standard",""),"|Float",""),ChapterTable!$1:$1,0),0)*ChapterTable!$P$14
    ),
  OFFSET(E634,-$B634+IF($L634,1,0),0)*IF($B634&gt;OFFSET($B634,1,0),ChapterTable!$R$17,1)*
    (VLOOKUP(SUBSTITUTE(SUBSTITUTE(E$1,"standard",""),"|Float","")&amp;IF(OR($L634=TRUE,$A634=0,MOD($A634,ChapterTable!$R$20)&lt;&gt;0),"","보스")&amp;"인게임누적곱배수",ChapterTable!$R:$S,2,0)^C634
    +VLOOKUP(SUBSTITUTE(SUBSTITUTE(E$1,"standard",""),"|Float","")&amp;IF(OR($L634=TRUE,$A634=0,MOD($A634,ChapterTable!$R$20)&lt;&gt;0),"","보스")&amp;"인게임누적합배수",ChapterTable!$R:$S,2,0)*C634)
  )
  )
  )
)</f>
        <v>24911.296875</v>
      </c>
      <c r="F634" s="1">
        <f ca="1">IF(AND($A634=0,$B634=1),
    VLOOKUP(1,ChapterTable!$1:$1048576,MATCH("최종"&amp;SUBSTITUTE(SUBSTITUTE(F$1,"standard",""),"|Float",""),ChapterTable!$1:$1,0),0)*ChapterTable!$P$17,
  IF(AND($A634=0,$B634=0),
    F635,
  IF($B634=0,
    VLOOKUP($A634,ChapterTable!$1:$1048576,MATCH("최종"&amp;SUBSTITUTE(SUBSTITUTE(F$1,"standard",""),"|Float",""),ChapterTable!$1:$1,0),0),
  IF($B634=1,
    IF($L634=FALSE,
      VLOOKUP($A634,ChapterTable!$1:$1048576,MATCH("최종"&amp;SUBSTITUTE(SUBSTITUTE(F$1,"standard",""),"|Float",""),ChapterTable!$1:$1,0),0),
      VLOOKUP($A634-ChapterTable!$P$11,ChapterTable!$1:$1048576,MATCH("최종"&amp;SUBSTITUTE(SUBSTITUTE(F$1,"standard",""),"|Float",""),ChapterTable!$1:$1,0),0)*ChapterTable!$P$14
    ),
  OFFSET(F634,-$B634+IF($L634,1,0),0)*
    (VLOOKUP(SUBSTITUTE(SUBSTITUTE(F$1,"standard",""),"|Float","")&amp;IF(OR($L634=TRUE,$A634=0,MOD($A634,ChapterTable!$R$20)&lt;&gt;0),"","보스")&amp;"인게임누적곱배수",ChapterTable!$R:$S,2,0)^D634
    +VLOOKUP(SUBSTITUTE(SUBSTITUTE(F$1,"standard",""),"|Float","")&amp;IF(OR($L634=TRUE,$A634=0,MOD($A634,ChapterTable!$R$20)&lt;&gt;0),"","보스")&amp;"인게임누적합배수",ChapterTable!$R:$S,2,0)*D634)
  )
  )
  )
)</f>
        <v>7946.9631958007822</v>
      </c>
      <c r="G634" t="s">
        <v>715</v>
      </c>
      <c r="J634" t="str">
        <f>IF(ISBLANK(I634),"",
IFERROR(VLOOKUP(I634,[1]StringTable!$1:$1048576,MATCH("kor|String",[1]StringTable!$1:$1,0),0),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72"/>
        <v>0.25</v>
      </c>
      <c r="AJ634">
        <f t="shared" si="70"/>
        <v>0.32</v>
      </c>
      <c r="AK634">
        <f t="shared" si="71"/>
        <v>1</v>
      </c>
      <c r="AL634">
        <v>0</v>
      </c>
    </row>
    <row r="635" spans="1:38" x14ac:dyDescent="0.3">
      <c r="A635">
        <v>13</v>
      </c>
      <c r="B635">
        <v>34</v>
      </c>
      <c r="C635">
        <f>IF(OR($L635=TRUE,$A635=0,MOD($A635,ChapterTable!$R$20)&lt;&gt;0),
MAX(0,INT(($B635+ChapterTable!$P$26+VLOOKUP(SUBSTITUTE(C$1,"성장단계","")&amp;"단계오프셋",ChapterTable!$R:$S,2,0))/ChapterTable!$P$23)),
MAX(0,INT(($B635+ChapterTable!$R$26+VLOOKUP(SUBSTITUTE(C$1,"성장단계","")&amp;"보스단계오프셋",ChapterTable!$R:$S,2,0))/ChapterTable!$R$23)))</f>
        <v>3</v>
      </c>
      <c r="D635">
        <f>IF(OR($L635=TRUE,$A635=0,MOD($A635,ChapterTable!$R$20)&lt;&gt;0),
MAX(0,INT(($B635+ChapterTable!$P$26+VLOOKUP(SUBSTITUTE(D$1,"성장단계","")&amp;"단계오프셋",ChapterTable!$R:$S,2,0))/ChapterTable!$P$23)),
MAX(0,INT(($B635+ChapterTable!$R$26+VLOOKUP(SUBSTITUTE(D$1,"성장단계","")&amp;"보스단계오프셋",ChapterTable!$R:$S,2,0))/ChapterTable!$R$23)))</f>
        <v>3</v>
      </c>
      <c r="E635" s="1">
        <f ca="1">IF(AND($A635=0,$B635=1),
    VLOOKUP(1,ChapterTable!$1:$1048576,MATCH("최종"&amp;SUBSTITUTE(SUBSTITUTE(E$1,"standard",""),"|Float",""),ChapterTable!$1:$1,0),0)*ChapterTable!$P$17,
  IF(AND($A635=0,$B635=0),
    E636,
  IF($B635=0,
    VLOOKUP($A635,ChapterTable!$1:$1048576,MATCH("최종"&amp;SUBSTITUTE(SUBSTITUTE(E$1,"standard",""),"|Float",""),ChapterTable!$1:$1,0),0),
  IF($B635=1,
    IF($L635=FALSE,
      VLOOKUP($A635,ChapterTable!$1:$1048576,MATCH("최종"&amp;SUBSTITUTE(SUBSTITUTE(E$1,"standard",""),"|Float",""),ChapterTable!$1:$1,0),0),
      VLOOKUP($A635-ChapterTable!$P$11,ChapterTable!$1:$1048576,MATCH("최종"&amp;SUBSTITUTE(SUBSTITUTE(E$1,"standard",""),"|Float",""),ChapterTable!$1:$1,0),0)*ChapterTable!$P$14
    ),
  OFFSET(E635,-$B635+IF($L635,1,0),0)*IF($B635&gt;OFFSET($B635,1,0),ChapterTable!$R$17,1)*
    (VLOOKUP(SUBSTITUTE(SUBSTITUTE(E$1,"standard",""),"|Float","")&amp;IF(OR($L635=TRUE,$A635=0,MOD($A635,ChapterTable!$R$20)&lt;&gt;0),"","보스")&amp;"인게임누적곱배수",ChapterTable!$R:$S,2,0)^C635
    +VLOOKUP(SUBSTITUTE(SUBSTITUTE(E$1,"standard",""),"|Float","")&amp;IF(OR($L635=TRUE,$A635=0,MOD($A635,ChapterTable!$R$20)&lt;&gt;0),"","보스")&amp;"인게임누적합배수",ChapterTable!$R:$S,2,0)*C635)
  )
  )
  )
)</f>
        <v>24911.296875</v>
      </c>
      <c r="F635" s="1">
        <f ca="1">IF(AND($A635=0,$B635=1),
    VLOOKUP(1,ChapterTable!$1:$1048576,MATCH("최종"&amp;SUBSTITUTE(SUBSTITUTE(F$1,"standard",""),"|Float",""),ChapterTable!$1:$1,0),0)*ChapterTable!$P$17,
  IF(AND($A635=0,$B635=0),
    F636,
  IF($B635=0,
    VLOOKUP($A635,ChapterTable!$1:$1048576,MATCH("최종"&amp;SUBSTITUTE(SUBSTITUTE(F$1,"standard",""),"|Float",""),ChapterTable!$1:$1,0),0),
  IF($B635=1,
    IF($L635=FALSE,
      VLOOKUP($A635,ChapterTable!$1:$1048576,MATCH("최종"&amp;SUBSTITUTE(SUBSTITUTE(F$1,"standard",""),"|Float",""),ChapterTable!$1:$1,0),0),
      VLOOKUP($A635-ChapterTable!$P$11,ChapterTable!$1:$1048576,MATCH("최종"&amp;SUBSTITUTE(SUBSTITUTE(F$1,"standard",""),"|Float",""),ChapterTable!$1:$1,0),0)*ChapterTable!$P$14
    ),
  OFFSET(F635,-$B635+IF($L635,1,0),0)*
    (VLOOKUP(SUBSTITUTE(SUBSTITUTE(F$1,"standard",""),"|Float","")&amp;IF(OR($L635=TRUE,$A635=0,MOD($A635,ChapterTable!$R$20)&lt;&gt;0),"","보스")&amp;"인게임누적곱배수",ChapterTable!$R:$S,2,0)^D635
    +VLOOKUP(SUBSTITUTE(SUBSTITUTE(F$1,"standard",""),"|Float","")&amp;IF(OR($L635=TRUE,$A635=0,MOD($A635,ChapterTable!$R$20)&lt;&gt;0),"","보스")&amp;"인게임누적합배수",ChapterTable!$R:$S,2,0)*D635)
  )
  )
  )
)</f>
        <v>7946.9631958007822</v>
      </c>
      <c r="G635" t="s">
        <v>715</v>
      </c>
      <c r="J635" t="str">
        <f>IF(ISBLANK(I635),"",
IFERROR(VLOOKUP(I635,[1]StringTable!$1:$1048576,MATCH("kor|String",[1]StringTable!$1:$1,0),0),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72"/>
        <v>0.25</v>
      </c>
      <c r="AJ635">
        <f t="shared" si="70"/>
        <v>0.32</v>
      </c>
      <c r="AK635">
        <f t="shared" si="71"/>
        <v>1</v>
      </c>
      <c r="AL635">
        <v>0</v>
      </c>
    </row>
    <row r="636" spans="1:38" x14ac:dyDescent="0.3">
      <c r="A636">
        <v>13</v>
      </c>
      <c r="B636">
        <v>35</v>
      </c>
      <c r="C636">
        <f>IF(OR($L636=TRUE,$A636=0,MOD($A636,ChapterTable!$R$20)&lt;&gt;0),
MAX(0,INT(($B636+ChapterTable!$P$26+VLOOKUP(SUBSTITUTE(C$1,"성장단계","")&amp;"단계오프셋",ChapterTable!$R:$S,2,0))/ChapterTable!$P$23)),
MAX(0,INT(($B636+ChapterTable!$R$26+VLOOKUP(SUBSTITUTE(C$1,"성장단계","")&amp;"보스단계오프셋",ChapterTable!$R:$S,2,0))/ChapterTable!$R$23)))</f>
        <v>3</v>
      </c>
      <c r="D636">
        <f>IF(OR($L636=TRUE,$A636=0,MOD($A636,ChapterTable!$R$20)&lt;&gt;0),
MAX(0,INT(($B636+ChapterTable!$P$26+VLOOKUP(SUBSTITUTE(D$1,"성장단계","")&amp;"단계오프셋",ChapterTable!$R:$S,2,0))/ChapterTable!$P$23)),
MAX(0,INT(($B636+ChapterTable!$R$26+VLOOKUP(SUBSTITUTE(D$1,"성장단계","")&amp;"보스단계오프셋",ChapterTable!$R:$S,2,0))/ChapterTable!$R$23)))</f>
        <v>3</v>
      </c>
      <c r="E636" s="1">
        <f ca="1">IF(AND($A636=0,$B636=1),
    VLOOKUP(1,ChapterTable!$1:$1048576,MATCH("최종"&amp;SUBSTITUTE(SUBSTITUTE(E$1,"standard",""),"|Float",""),ChapterTable!$1:$1,0),0)*ChapterTable!$P$17,
  IF(AND($A636=0,$B636=0),
    E637,
  IF($B636=0,
    VLOOKUP($A636,ChapterTable!$1:$1048576,MATCH("최종"&amp;SUBSTITUTE(SUBSTITUTE(E$1,"standard",""),"|Float",""),ChapterTable!$1:$1,0),0),
  IF($B636=1,
    IF($L636=FALSE,
      VLOOKUP($A636,ChapterTable!$1:$1048576,MATCH("최종"&amp;SUBSTITUTE(SUBSTITUTE(E$1,"standard",""),"|Float",""),ChapterTable!$1:$1,0),0),
      VLOOKUP($A636-ChapterTable!$P$11,ChapterTable!$1:$1048576,MATCH("최종"&amp;SUBSTITUTE(SUBSTITUTE(E$1,"standard",""),"|Float",""),ChapterTable!$1:$1,0),0)*ChapterTable!$P$14
    ),
  OFFSET(E636,-$B636+IF($L636,1,0),0)*IF($B636&gt;OFFSET($B636,1,0),ChapterTable!$R$17,1)*
    (VLOOKUP(SUBSTITUTE(SUBSTITUTE(E$1,"standard",""),"|Float","")&amp;IF(OR($L636=TRUE,$A636=0,MOD($A636,ChapterTable!$R$20)&lt;&gt;0),"","보스")&amp;"인게임누적곱배수",ChapterTable!$R:$S,2,0)^C636
    +VLOOKUP(SUBSTITUTE(SUBSTITUTE(E$1,"standard",""),"|Float","")&amp;IF(OR($L636=TRUE,$A636=0,MOD($A636,ChapterTable!$R$20)&lt;&gt;0),"","보스")&amp;"인게임누적합배수",ChapterTable!$R:$S,2,0)*C636)
  )
  )
  )
)</f>
        <v>24911.296875</v>
      </c>
      <c r="F636" s="1">
        <f ca="1">IF(AND($A636=0,$B636=1),
    VLOOKUP(1,ChapterTable!$1:$1048576,MATCH("최종"&amp;SUBSTITUTE(SUBSTITUTE(F$1,"standard",""),"|Float",""),ChapterTable!$1:$1,0),0)*ChapterTable!$P$17,
  IF(AND($A636=0,$B636=0),
    F637,
  IF($B636=0,
    VLOOKUP($A636,ChapterTable!$1:$1048576,MATCH("최종"&amp;SUBSTITUTE(SUBSTITUTE(F$1,"standard",""),"|Float",""),ChapterTable!$1:$1,0),0),
  IF($B636=1,
    IF($L636=FALSE,
      VLOOKUP($A636,ChapterTable!$1:$1048576,MATCH("최종"&amp;SUBSTITUTE(SUBSTITUTE(F$1,"standard",""),"|Float",""),ChapterTable!$1:$1,0),0),
      VLOOKUP($A636-ChapterTable!$P$11,ChapterTable!$1:$1048576,MATCH("최종"&amp;SUBSTITUTE(SUBSTITUTE(F$1,"standard",""),"|Float",""),ChapterTable!$1:$1,0),0)*ChapterTable!$P$14
    ),
  OFFSET(F636,-$B636+IF($L636,1,0),0)*
    (VLOOKUP(SUBSTITUTE(SUBSTITUTE(F$1,"standard",""),"|Float","")&amp;IF(OR($L636=TRUE,$A636=0,MOD($A636,ChapterTable!$R$20)&lt;&gt;0),"","보스")&amp;"인게임누적곱배수",ChapterTable!$R:$S,2,0)^D636
    +VLOOKUP(SUBSTITUTE(SUBSTITUTE(F$1,"standard",""),"|Float","")&amp;IF(OR($L636=TRUE,$A636=0,MOD($A636,ChapterTable!$R$20)&lt;&gt;0),"","보스")&amp;"인게임누적합배수",ChapterTable!$R:$S,2,0)*D636)
  )
  )
  )
)</f>
        <v>7946.9631958007822</v>
      </c>
      <c r="G636" t="s">
        <v>715</v>
      </c>
      <c r="J636" t="str">
        <f>IF(ISBLANK(I636),"",
IFERROR(VLOOKUP(I636,[1]StringTable!$1:$1048576,MATCH("kor|String",[1]StringTable!$1:$1,0),0),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72"/>
        <v>0.25</v>
      </c>
      <c r="AJ636">
        <f t="shared" si="70"/>
        <v>0.32</v>
      </c>
      <c r="AK636">
        <f t="shared" si="71"/>
        <v>1</v>
      </c>
      <c r="AL636">
        <v>0</v>
      </c>
    </row>
    <row r="637" spans="1:38" x14ac:dyDescent="0.3">
      <c r="A637">
        <v>13</v>
      </c>
      <c r="B637">
        <v>36</v>
      </c>
      <c r="C637">
        <f>IF(OR($L637=TRUE,$A637=0,MOD($A637,ChapterTable!$R$20)&lt;&gt;0),
MAX(0,INT(($B637+ChapterTable!$P$26+VLOOKUP(SUBSTITUTE(C$1,"성장단계","")&amp;"단계오프셋",ChapterTable!$R:$S,2,0))/ChapterTable!$P$23)),
MAX(0,INT(($B637+ChapterTable!$R$26+VLOOKUP(SUBSTITUTE(C$1,"성장단계","")&amp;"보스단계오프셋",ChapterTable!$R:$S,2,0))/ChapterTable!$R$23)))</f>
        <v>4</v>
      </c>
      <c r="D637">
        <f>IF(OR($L637=TRUE,$A637=0,MOD($A637,ChapterTable!$R$20)&lt;&gt;0),
MAX(0,INT(($B637+ChapterTable!$P$26+VLOOKUP(SUBSTITUTE(D$1,"성장단계","")&amp;"단계오프셋",ChapterTable!$R:$S,2,0))/ChapterTable!$P$23)),
MAX(0,INT(($B637+ChapterTable!$R$26+VLOOKUP(SUBSTITUTE(D$1,"성장단계","")&amp;"보스단계오프셋",ChapterTable!$R:$S,2,0))/ChapterTable!$R$23)))</f>
        <v>3</v>
      </c>
      <c r="E637" s="1">
        <f ca="1">IF(AND($A637=0,$B637=1),
    VLOOKUP(1,ChapterTable!$1:$1048576,MATCH("최종"&amp;SUBSTITUTE(SUBSTITUTE(E$1,"standard",""),"|Float",""),ChapterTable!$1:$1,0),0)*ChapterTable!$P$17,
  IF(AND($A637=0,$B637=0),
    E638,
  IF($B637=0,
    VLOOKUP($A637,ChapterTable!$1:$1048576,MATCH("최종"&amp;SUBSTITUTE(SUBSTITUTE(E$1,"standard",""),"|Float",""),ChapterTable!$1:$1,0),0),
  IF($B637=1,
    IF($L637=FALSE,
      VLOOKUP($A637,ChapterTable!$1:$1048576,MATCH("최종"&amp;SUBSTITUTE(SUBSTITUTE(E$1,"standard",""),"|Float",""),ChapterTable!$1:$1,0),0),
      VLOOKUP($A637-ChapterTable!$P$11,ChapterTable!$1:$1048576,MATCH("최종"&amp;SUBSTITUTE(SUBSTITUTE(E$1,"standard",""),"|Float",""),ChapterTable!$1:$1,0),0)*ChapterTable!$P$14
    ),
  OFFSET(E637,-$B637+IF($L637,1,0),0)*IF($B637&gt;OFFSET($B637,1,0),ChapterTable!$R$17,1)*
    (VLOOKUP(SUBSTITUTE(SUBSTITUTE(E$1,"standard",""),"|Float","")&amp;IF(OR($L637=TRUE,$A637=0,MOD($A637,ChapterTable!$R$20)&lt;&gt;0),"","보스")&amp;"인게임누적곱배수",ChapterTable!$R:$S,2,0)^C637
    +VLOOKUP(SUBSTITUTE(SUBSTITUTE(E$1,"standard",""),"|Float","")&amp;IF(OR($L637=TRUE,$A637=0,MOD($A637,ChapterTable!$R$20)&lt;&gt;0),"","보스")&amp;"인게임누적합배수",ChapterTable!$R:$S,2,0)*C637)
  )
  )
  )
)</f>
        <v>28025.208984375</v>
      </c>
      <c r="F637" s="1">
        <f ca="1">IF(AND($A637=0,$B637=1),
    VLOOKUP(1,ChapterTable!$1:$1048576,MATCH("최종"&amp;SUBSTITUTE(SUBSTITUTE(F$1,"standard",""),"|Float",""),ChapterTable!$1:$1,0),0)*ChapterTable!$P$17,
  IF(AND($A637=0,$B637=0),
    F638,
  IF($B637=0,
    VLOOKUP($A637,ChapterTable!$1:$1048576,MATCH("최종"&amp;SUBSTITUTE(SUBSTITUTE(F$1,"standard",""),"|Float",""),ChapterTable!$1:$1,0),0),
  IF($B637=1,
    IF($L637=FALSE,
      VLOOKUP($A637,ChapterTable!$1:$1048576,MATCH("최종"&amp;SUBSTITUTE(SUBSTITUTE(F$1,"standard",""),"|Float",""),ChapterTable!$1:$1,0),0),
      VLOOKUP($A637-ChapterTable!$P$11,ChapterTable!$1:$1048576,MATCH("최종"&amp;SUBSTITUTE(SUBSTITUTE(F$1,"standard",""),"|Float",""),ChapterTable!$1:$1,0),0)*ChapterTable!$P$14
    ),
  OFFSET(F637,-$B637+IF($L637,1,0),0)*
    (VLOOKUP(SUBSTITUTE(SUBSTITUTE(F$1,"standard",""),"|Float","")&amp;IF(OR($L637=TRUE,$A637=0,MOD($A637,ChapterTable!$R$20)&lt;&gt;0),"","보스")&amp;"인게임누적곱배수",ChapterTable!$R:$S,2,0)^D637
    +VLOOKUP(SUBSTITUTE(SUBSTITUTE(F$1,"standard",""),"|Float","")&amp;IF(OR($L637=TRUE,$A637=0,MOD($A637,ChapterTable!$R$20)&lt;&gt;0),"","보스")&amp;"인게임누적합배수",ChapterTable!$R:$S,2,0)*D637)
  )
  )
  )
)</f>
        <v>7946.9631958007822</v>
      </c>
      <c r="G637" t="s">
        <v>715</v>
      </c>
      <c r="J637" t="str">
        <f>IF(ISBLANK(I637),"",
IFERROR(VLOOKUP(I637,[1]StringTable!$1:$1048576,MATCH("kor|String",[1]StringTable!$1:$1,0),0),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72"/>
        <v>0.25</v>
      </c>
      <c r="AJ637">
        <f t="shared" si="70"/>
        <v>0.32</v>
      </c>
      <c r="AK637">
        <f t="shared" si="71"/>
        <v>1</v>
      </c>
      <c r="AL637">
        <v>0</v>
      </c>
    </row>
    <row r="638" spans="1:38" x14ac:dyDescent="0.3">
      <c r="A638">
        <v>13</v>
      </c>
      <c r="B638">
        <v>37</v>
      </c>
      <c r="C638">
        <f>IF(OR($L638=TRUE,$A638=0,MOD($A638,ChapterTable!$R$20)&lt;&gt;0),
MAX(0,INT(($B638+ChapterTable!$P$26+VLOOKUP(SUBSTITUTE(C$1,"성장단계","")&amp;"단계오프셋",ChapterTable!$R:$S,2,0))/ChapterTable!$P$23)),
MAX(0,INT(($B638+ChapterTable!$R$26+VLOOKUP(SUBSTITUTE(C$1,"성장단계","")&amp;"보스단계오프셋",ChapterTable!$R:$S,2,0))/ChapterTable!$R$23)))</f>
        <v>4</v>
      </c>
      <c r="D638">
        <f>IF(OR($L638=TRUE,$A638=0,MOD($A638,ChapterTable!$R$20)&lt;&gt;0),
MAX(0,INT(($B638+ChapterTable!$P$26+VLOOKUP(SUBSTITUTE(D$1,"성장단계","")&amp;"단계오프셋",ChapterTable!$R:$S,2,0))/ChapterTable!$P$23)),
MAX(0,INT(($B638+ChapterTable!$R$26+VLOOKUP(SUBSTITUTE(D$1,"성장단계","")&amp;"보스단계오프셋",ChapterTable!$R:$S,2,0))/ChapterTable!$R$23)))</f>
        <v>3</v>
      </c>
      <c r="E638" s="1">
        <f ca="1">IF(AND($A638=0,$B638=1),
    VLOOKUP(1,ChapterTable!$1:$1048576,MATCH("최종"&amp;SUBSTITUTE(SUBSTITUTE(E$1,"standard",""),"|Float",""),ChapterTable!$1:$1,0),0)*ChapterTable!$P$17,
  IF(AND($A638=0,$B638=0),
    E639,
  IF($B638=0,
    VLOOKUP($A638,ChapterTable!$1:$1048576,MATCH("최종"&amp;SUBSTITUTE(SUBSTITUTE(E$1,"standard",""),"|Float",""),ChapterTable!$1:$1,0),0),
  IF($B638=1,
    IF($L638=FALSE,
      VLOOKUP($A638,ChapterTable!$1:$1048576,MATCH("최종"&amp;SUBSTITUTE(SUBSTITUTE(E$1,"standard",""),"|Float",""),ChapterTable!$1:$1,0),0),
      VLOOKUP($A638-ChapterTable!$P$11,ChapterTable!$1:$1048576,MATCH("최종"&amp;SUBSTITUTE(SUBSTITUTE(E$1,"standard",""),"|Float",""),ChapterTable!$1:$1,0),0)*ChapterTable!$P$14
    ),
  OFFSET(E638,-$B638+IF($L638,1,0),0)*IF($B638&gt;OFFSET($B638,1,0),ChapterTable!$R$17,1)*
    (VLOOKUP(SUBSTITUTE(SUBSTITUTE(E$1,"standard",""),"|Float","")&amp;IF(OR($L638=TRUE,$A638=0,MOD($A638,ChapterTable!$R$20)&lt;&gt;0),"","보스")&amp;"인게임누적곱배수",ChapterTable!$R:$S,2,0)^C638
    +VLOOKUP(SUBSTITUTE(SUBSTITUTE(E$1,"standard",""),"|Float","")&amp;IF(OR($L638=TRUE,$A638=0,MOD($A638,ChapterTable!$R$20)&lt;&gt;0),"","보스")&amp;"인게임누적합배수",ChapterTable!$R:$S,2,0)*C638)
  )
  )
  )
)</f>
        <v>28025.208984375</v>
      </c>
      <c r="F638" s="1">
        <f ca="1">IF(AND($A638=0,$B638=1),
    VLOOKUP(1,ChapterTable!$1:$1048576,MATCH("최종"&amp;SUBSTITUTE(SUBSTITUTE(F$1,"standard",""),"|Float",""),ChapterTable!$1:$1,0),0)*ChapterTable!$P$17,
  IF(AND($A638=0,$B638=0),
    F639,
  IF($B638=0,
    VLOOKUP($A638,ChapterTable!$1:$1048576,MATCH("최종"&amp;SUBSTITUTE(SUBSTITUTE(F$1,"standard",""),"|Float",""),ChapterTable!$1:$1,0),0),
  IF($B638=1,
    IF($L638=FALSE,
      VLOOKUP($A638,ChapterTable!$1:$1048576,MATCH("최종"&amp;SUBSTITUTE(SUBSTITUTE(F$1,"standard",""),"|Float",""),ChapterTable!$1:$1,0),0),
      VLOOKUP($A638-ChapterTable!$P$11,ChapterTable!$1:$1048576,MATCH("최종"&amp;SUBSTITUTE(SUBSTITUTE(F$1,"standard",""),"|Float",""),ChapterTable!$1:$1,0),0)*ChapterTable!$P$14
    ),
  OFFSET(F638,-$B638+IF($L638,1,0),0)*
    (VLOOKUP(SUBSTITUTE(SUBSTITUTE(F$1,"standard",""),"|Float","")&amp;IF(OR($L638=TRUE,$A638=0,MOD($A638,ChapterTable!$R$20)&lt;&gt;0),"","보스")&amp;"인게임누적곱배수",ChapterTable!$R:$S,2,0)^D638
    +VLOOKUP(SUBSTITUTE(SUBSTITUTE(F$1,"standard",""),"|Float","")&amp;IF(OR($L638=TRUE,$A638=0,MOD($A638,ChapterTable!$R$20)&lt;&gt;0),"","보스")&amp;"인게임누적합배수",ChapterTable!$R:$S,2,0)*D638)
  )
  )
  )
)</f>
        <v>7946.9631958007822</v>
      </c>
      <c r="G638" t="s">
        <v>715</v>
      </c>
      <c r="J638" t="str">
        <f>IF(ISBLANK(I638),"",
IFERROR(VLOOKUP(I638,[1]StringTable!$1:$1048576,MATCH("kor|String",[1]StringTable!$1:$1,0),0),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72"/>
        <v>0.25</v>
      </c>
      <c r="AJ638">
        <f t="shared" si="70"/>
        <v>0.32</v>
      </c>
      <c r="AK638">
        <f t="shared" si="71"/>
        <v>1</v>
      </c>
      <c r="AL638">
        <v>0</v>
      </c>
    </row>
    <row r="639" spans="1:38" x14ac:dyDescent="0.3">
      <c r="A639">
        <v>13</v>
      </c>
      <c r="B639">
        <v>38</v>
      </c>
      <c r="C639">
        <f>IF(OR($L639=TRUE,$A639=0,MOD($A639,ChapterTable!$R$20)&lt;&gt;0),
MAX(0,INT(($B639+ChapterTable!$P$26+VLOOKUP(SUBSTITUTE(C$1,"성장단계","")&amp;"단계오프셋",ChapterTable!$R:$S,2,0))/ChapterTable!$P$23)),
MAX(0,INT(($B639+ChapterTable!$R$26+VLOOKUP(SUBSTITUTE(C$1,"성장단계","")&amp;"보스단계오프셋",ChapterTable!$R:$S,2,0))/ChapterTable!$R$23)))</f>
        <v>4</v>
      </c>
      <c r="D639">
        <f>IF(OR($L639=TRUE,$A639=0,MOD($A639,ChapterTable!$R$20)&lt;&gt;0),
MAX(0,INT(($B639+ChapterTable!$P$26+VLOOKUP(SUBSTITUTE(D$1,"성장단계","")&amp;"단계오프셋",ChapterTable!$R:$S,2,0))/ChapterTable!$P$23)),
MAX(0,INT(($B639+ChapterTable!$R$26+VLOOKUP(SUBSTITUTE(D$1,"성장단계","")&amp;"보스단계오프셋",ChapterTable!$R:$S,2,0))/ChapterTable!$R$23)))</f>
        <v>3</v>
      </c>
      <c r="E639" s="1">
        <f ca="1">IF(AND($A639=0,$B639=1),
    VLOOKUP(1,ChapterTable!$1:$1048576,MATCH("최종"&amp;SUBSTITUTE(SUBSTITUTE(E$1,"standard",""),"|Float",""),ChapterTable!$1:$1,0),0)*ChapterTable!$P$17,
  IF(AND($A639=0,$B639=0),
    E640,
  IF($B639=0,
    VLOOKUP($A639,ChapterTable!$1:$1048576,MATCH("최종"&amp;SUBSTITUTE(SUBSTITUTE(E$1,"standard",""),"|Float",""),ChapterTable!$1:$1,0),0),
  IF($B639=1,
    IF($L639=FALSE,
      VLOOKUP($A639,ChapterTable!$1:$1048576,MATCH("최종"&amp;SUBSTITUTE(SUBSTITUTE(E$1,"standard",""),"|Float",""),ChapterTable!$1:$1,0),0),
      VLOOKUP($A639-ChapterTable!$P$11,ChapterTable!$1:$1048576,MATCH("최종"&amp;SUBSTITUTE(SUBSTITUTE(E$1,"standard",""),"|Float",""),ChapterTable!$1:$1,0),0)*ChapterTable!$P$14
    ),
  OFFSET(E639,-$B639+IF($L639,1,0),0)*IF($B639&gt;OFFSET($B639,1,0),ChapterTable!$R$17,1)*
    (VLOOKUP(SUBSTITUTE(SUBSTITUTE(E$1,"standard",""),"|Float","")&amp;IF(OR($L639=TRUE,$A639=0,MOD($A639,ChapterTable!$R$20)&lt;&gt;0),"","보스")&amp;"인게임누적곱배수",ChapterTable!$R:$S,2,0)^C639
    +VLOOKUP(SUBSTITUTE(SUBSTITUTE(E$1,"standard",""),"|Float","")&amp;IF(OR($L639=TRUE,$A639=0,MOD($A639,ChapterTable!$R$20)&lt;&gt;0),"","보스")&amp;"인게임누적합배수",ChapterTable!$R:$S,2,0)*C639)
  )
  )
  )
)</f>
        <v>28025.208984375</v>
      </c>
      <c r="F639" s="1">
        <f ca="1">IF(AND($A639=0,$B639=1),
    VLOOKUP(1,ChapterTable!$1:$1048576,MATCH("최종"&amp;SUBSTITUTE(SUBSTITUTE(F$1,"standard",""),"|Float",""),ChapterTable!$1:$1,0),0)*ChapterTable!$P$17,
  IF(AND($A639=0,$B639=0),
    F640,
  IF($B639=0,
    VLOOKUP($A639,ChapterTable!$1:$1048576,MATCH("최종"&amp;SUBSTITUTE(SUBSTITUTE(F$1,"standard",""),"|Float",""),ChapterTable!$1:$1,0),0),
  IF($B639=1,
    IF($L639=FALSE,
      VLOOKUP($A639,ChapterTable!$1:$1048576,MATCH("최종"&amp;SUBSTITUTE(SUBSTITUTE(F$1,"standard",""),"|Float",""),ChapterTable!$1:$1,0),0),
      VLOOKUP($A639-ChapterTable!$P$11,ChapterTable!$1:$1048576,MATCH("최종"&amp;SUBSTITUTE(SUBSTITUTE(F$1,"standard",""),"|Float",""),ChapterTable!$1:$1,0),0)*ChapterTable!$P$14
    ),
  OFFSET(F639,-$B639+IF($L639,1,0),0)*
    (VLOOKUP(SUBSTITUTE(SUBSTITUTE(F$1,"standard",""),"|Float","")&amp;IF(OR($L639=TRUE,$A639=0,MOD($A639,ChapterTable!$R$20)&lt;&gt;0),"","보스")&amp;"인게임누적곱배수",ChapterTable!$R:$S,2,0)^D639
    +VLOOKUP(SUBSTITUTE(SUBSTITUTE(F$1,"standard",""),"|Float","")&amp;IF(OR($L639=TRUE,$A639=0,MOD($A639,ChapterTable!$R$20)&lt;&gt;0),"","보스")&amp;"인게임누적합배수",ChapterTable!$R:$S,2,0)*D639)
  )
  )
  )
)</f>
        <v>7946.9631958007822</v>
      </c>
      <c r="G639" t="s">
        <v>715</v>
      </c>
      <c r="J639" t="str">
        <f>IF(ISBLANK(I639),"",
IFERROR(VLOOKUP(I639,[1]StringTable!$1:$1048576,MATCH("kor|String",[1]StringTable!$1:$1,0),0),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72"/>
        <v>0.25</v>
      </c>
      <c r="AJ639">
        <f t="shared" si="70"/>
        <v>0.32</v>
      </c>
      <c r="AK639">
        <f t="shared" si="71"/>
        <v>1</v>
      </c>
      <c r="AL639">
        <v>0</v>
      </c>
    </row>
    <row r="640" spans="1:38" x14ac:dyDescent="0.3">
      <c r="A640">
        <v>13</v>
      </c>
      <c r="B640">
        <v>39</v>
      </c>
      <c r="C640">
        <f>IF(OR($L640=TRUE,$A640=0,MOD($A640,ChapterTable!$R$20)&lt;&gt;0),
MAX(0,INT(($B640+ChapterTable!$P$26+VLOOKUP(SUBSTITUTE(C$1,"성장단계","")&amp;"단계오프셋",ChapterTable!$R:$S,2,0))/ChapterTable!$P$23)),
MAX(0,INT(($B640+ChapterTable!$R$26+VLOOKUP(SUBSTITUTE(C$1,"성장단계","")&amp;"보스단계오프셋",ChapterTable!$R:$S,2,0))/ChapterTable!$R$23)))</f>
        <v>4</v>
      </c>
      <c r="D640">
        <f>IF(OR($L640=TRUE,$A640=0,MOD($A640,ChapterTable!$R$20)&lt;&gt;0),
MAX(0,INT(($B640+ChapterTable!$P$26+VLOOKUP(SUBSTITUTE(D$1,"성장단계","")&amp;"단계오프셋",ChapterTable!$R:$S,2,0))/ChapterTable!$P$23)),
MAX(0,INT(($B640+ChapterTable!$R$26+VLOOKUP(SUBSTITUTE(D$1,"성장단계","")&amp;"보스단계오프셋",ChapterTable!$R:$S,2,0))/ChapterTable!$R$23)))</f>
        <v>3</v>
      </c>
      <c r="E640" s="1">
        <f ca="1">IF(AND($A640=0,$B640=1),
    VLOOKUP(1,ChapterTable!$1:$1048576,MATCH("최종"&amp;SUBSTITUTE(SUBSTITUTE(E$1,"standard",""),"|Float",""),ChapterTable!$1:$1,0),0)*ChapterTable!$P$17,
  IF(AND($A640=0,$B640=0),
    E641,
  IF($B640=0,
    VLOOKUP($A640,ChapterTable!$1:$1048576,MATCH("최종"&amp;SUBSTITUTE(SUBSTITUTE(E$1,"standard",""),"|Float",""),ChapterTable!$1:$1,0),0),
  IF($B640=1,
    IF($L640=FALSE,
      VLOOKUP($A640,ChapterTable!$1:$1048576,MATCH("최종"&amp;SUBSTITUTE(SUBSTITUTE(E$1,"standard",""),"|Float",""),ChapterTable!$1:$1,0),0),
      VLOOKUP($A640-ChapterTable!$P$11,ChapterTable!$1:$1048576,MATCH("최종"&amp;SUBSTITUTE(SUBSTITUTE(E$1,"standard",""),"|Float",""),ChapterTable!$1:$1,0),0)*ChapterTable!$P$14
    ),
  OFFSET(E640,-$B640+IF($L640,1,0),0)*IF($B640&gt;OFFSET($B640,1,0),ChapterTable!$R$17,1)*
    (VLOOKUP(SUBSTITUTE(SUBSTITUTE(E$1,"standard",""),"|Float","")&amp;IF(OR($L640=TRUE,$A640=0,MOD($A640,ChapterTable!$R$20)&lt;&gt;0),"","보스")&amp;"인게임누적곱배수",ChapterTable!$R:$S,2,0)^C640
    +VLOOKUP(SUBSTITUTE(SUBSTITUTE(E$1,"standard",""),"|Float","")&amp;IF(OR($L640=TRUE,$A640=0,MOD($A640,ChapterTable!$R$20)&lt;&gt;0),"","보스")&amp;"인게임누적합배수",ChapterTable!$R:$S,2,0)*C640)
  )
  )
  )
)</f>
        <v>28025.208984375</v>
      </c>
      <c r="F640" s="1">
        <f ca="1">IF(AND($A640=0,$B640=1),
    VLOOKUP(1,ChapterTable!$1:$1048576,MATCH("최종"&amp;SUBSTITUTE(SUBSTITUTE(F$1,"standard",""),"|Float",""),ChapterTable!$1:$1,0),0)*ChapterTable!$P$17,
  IF(AND($A640=0,$B640=0),
    F641,
  IF($B640=0,
    VLOOKUP($A640,ChapterTable!$1:$1048576,MATCH("최종"&amp;SUBSTITUTE(SUBSTITUTE(F$1,"standard",""),"|Float",""),ChapterTable!$1:$1,0),0),
  IF($B640=1,
    IF($L640=FALSE,
      VLOOKUP($A640,ChapterTable!$1:$1048576,MATCH("최종"&amp;SUBSTITUTE(SUBSTITUTE(F$1,"standard",""),"|Float",""),ChapterTable!$1:$1,0),0),
      VLOOKUP($A640-ChapterTable!$P$11,ChapterTable!$1:$1048576,MATCH("최종"&amp;SUBSTITUTE(SUBSTITUTE(F$1,"standard",""),"|Float",""),ChapterTable!$1:$1,0),0)*ChapterTable!$P$14
    ),
  OFFSET(F640,-$B640+IF($L640,1,0),0)*
    (VLOOKUP(SUBSTITUTE(SUBSTITUTE(F$1,"standard",""),"|Float","")&amp;IF(OR($L640=TRUE,$A640=0,MOD($A640,ChapterTable!$R$20)&lt;&gt;0),"","보스")&amp;"인게임누적곱배수",ChapterTable!$R:$S,2,0)^D640
    +VLOOKUP(SUBSTITUTE(SUBSTITUTE(F$1,"standard",""),"|Float","")&amp;IF(OR($L640=TRUE,$A640=0,MOD($A640,ChapterTable!$R$20)&lt;&gt;0),"","보스")&amp;"인게임누적합배수",ChapterTable!$R:$S,2,0)*D640)
  )
  )
  )
)</f>
        <v>7946.9631958007822</v>
      </c>
      <c r="G640" t="s">
        <v>715</v>
      </c>
      <c r="J640" t="str">
        <f>IF(ISBLANK(I640),"",
IFERROR(VLOOKUP(I640,[1]StringTable!$1:$1048576,MATCH("kor|String",[1]StringTable!$1:$1,0),0),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72"/>
        <v>0.25</v>
      </c>
      <c r="AJ640">
        <f t="shared" si="70"/>
        <v>0.32</v>
      </c>
      <c r="AK640">
        <f t="shared" si="71"/>
        <v>1</v>
      </c>
      <c r="AL640">
        <v>0</v>
      </c>
    </row>
    <row r="641" spans="1:38" x14ac:dyDescent="0.3">
      <c r="A641">
        <v>13</v>
      </c>
      <c r="B641">
        <v>40</v>
      </c>
      <c r="C641">
        <f>IF(OR($L641=TRUE,$A641=0,MOD($A641,ChapterTable!$R$20)&lt;&gt;0),
MAX(0,INT(($B641+ChapterTable!$P$26+VLOOKUP(SUBSTITUTE(C$1,"성장단계","")&amp;"단계오프셋",ChapterTable!$R:$S,2,0))/ChapterTable!$P$23)),
MAX(0,INT(($B641+ChapterTable!$R$26+VLOOKUP(SUBSTITUTE(C$1,"성장단계","")&amp;"보스단계오프셋",ChapterTable!$R:$S,2,0))/ChapterTable!$R$23)))</f>
        <v>4</v>
      </c>
      <c r="D641">
        <f>IF(OR($L641=TRUE,$A641=0,MOD($A641,ChapterTable!$R$20)&lt;&gt;0),
MAX(0,INT(($B641+ChapterTable!$P$26+VLOOKUP(SUBSTITUTE(D$1,"성장단계","")&amp;"단계오프셋",ChapterTable!$R:$S,2,0))/ChapterTable!$P$23)),
MAX(0,INT(($B641+ChapterTable!$R$26+VLOOKUP(SUBSTITUTE(D$1,"성장단계","")&amp;"보스단계오프셋",ChapterTable!$R:$S,2,0))/ChapterTable!$R$23)))</f>
        <v>3</v>
      </c>
      <c r="E641" s="1">
        <f ca="1">IF(AND($A641=0,$B641=1),
    VLOOKUP(1,ChapterTable!$1:$1048576,MATCH("최종"&amp;SUBSTITUTE(SUBSTITUTE(E$1,"standard",""),"|Float",""),ChapterTable!$1:$1,0),0)*ChapterTable!$P$17,
  IF(AND($A641=0,$B641=0),
    E642,
  IF($B641=0,
    VLOOKUP($A641,ChapterTable!$1:$1048576,MATCH("최종"&amp;SUBSTITUTE(SUBSTITUTE(E$1,"standard",""),"|Float",""),ChapterTable!$1:$1,0),0),
  IF($B641=1,
    IF($L641=FALSE,
      VLOOKUP($A641,ChapterTable!$1:$1048576,MATCH("최종"&amp;SUBSTITUTE(SUBSTITUTE(E$1,"standard",""),"|Float",""),ChapterTable!$1:$1,0),0),
      VLOOKUP($A641-ChapterTable!$P$11,ChapterTable!$1:$1048576,MATCH("최종"&amp;SUBSTITUTE(SUBSTITUTE(E$1,"standard",""),"|Float",""),ChapterTable!$1:$1,0),0)*ChapterTable!$P$14
    ),
  OFFSET(E641,-$B641+IF($L641,1,0),0)*IF($B641&gt;OFFSET($B641,1,0),ChapterTable!$R$17,1)*
    (VLOOKUP(SUBSTITUTE(SUBSTITUTE(E$1,"standard",""),"|Float","")&amp;IF(OR($L641=TRUE,$A641=0,MOD($A641,ChapterTable!$R$20)&lt;&gt;0),"","보스")&amp;"인게임누적곱배수",ChapterTable!$R:$S,2,0)^C641
    +VLOOKUP(SUBSTITUTE(SUBSTITUTE(E$1,"standard",""),"|Float","")&amp;IF(OR($L641=TRUE,$A641=0,MOD($A641,ChapterTable!$R$20)&lt;&gt;0),"","보스")&amp;"인게임누적합배수",ChapterTable!$R:$S,2,0)*C641)
  )
  )
  )
)</f>
        <v>28025.208984375</v>
      </c>
      <c r="F641" s="1">
        <f ca="1">IF(AND($A641=0,$B641=1),
    VLOOKUP(1,ChapterTable!$1:$1048576,MATCH("최종"&amp;SUBSTITUTE(SUBSTITUTE(F$1,"standard",""),"|Float",""),ChapterTable!$1:$1,0),0)*ChapterTable!$P$17,
  IF(AND($A641=0,$B641=0),
    F642,
  IF($B641=0,
    VLOOKUP($A641,ChapterTable!$1:$1048576,MATCH("최종"&amp;SUBSTITUTE(SUBSTITUTE(F$1,"standard",""),"|Float",""),ChapterTable!$1:$1,0),0),
  IF($B641=1,
    IF($L641=FALSE,
      VLOOKUP($A641,ChapterTable!$1:$1048576,MATCH("최종"&amp;SUBSTITUTE(SUBSTITUTE(F$1,"standard",""),"|Float",""),ChapterTable!$1:$1,0),0),
      VLOOKUP($A641-ChapterTable!$P$11,ChapterTable!$1:$1048576,MATCH("최종"&amp;SUBSTITUTE(SUBSTITUTE(F$1,"standard",""),"|Float",""),ChapterTable!$1:$1,0),0)*ChapterTable!$P$14
    ),
  OFFSET(F641,-$B641+IF($L641,1,0),0)*
    (VLOOKUP(SUBSTITUTE(SUBSTITUTE(F$1,"standard",""),"|Float","")&amp;IF(OR($L641=TRUE,$A641=0,MOD($A641,ChapterTable!$R$20)&lt;&gt;0),"","보스")&amp;"인게임누적곱배수",ChapterTable!$R:$S,2,0)^D641
    +VLOOKUP(SUBSTITUTE(SUBSTITUTE(F$1,"standard",""),"|Float","")&amp;IF(OR($L641=TRUE,$A641=0,MOD($A641,ChapterTable!$R$20)&lt;&gt;0),"","보스")&amp;"인게임누적합배수",ChapterTable!$R:$S,2,0)*D641)
  )
  )
  )
)</f>
        <v>7946.9631958007822</v>
      </c>
      <c r="G641" t="s">
        <v>715</v>
      </c>
      <c r="J641" t="str">
        <f>IF(ISBLANK(I641),"",
IFERROR(VLOOKUP(I641,[1]StringTable!$1:$1048576,MATCH("kor|String",[1]StringTable!$1:$1,0),0),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72"/>
        <v>0.25</v>
      </c>
      <c r="AJ641">
        <f t="shared" si="70"/>
        <v>1</v>
      </c>
      <c r="AK641">
        <f t="shared" si="71"/>
        <v>4</v>
      </c>
      <c r="AL641">
        <v>0</v>
      </c>
    </row>
    <row r="642" spans="1:38" x14ac:dyDescent="0.3">
      <c r="A642">
        <v>13</v>
      </c>
      <c r="B642">
        <v>41</v>
      </c>
      <c r="C642">
        <f>IF(OR($L642=TRUE,$A642=0,MOD($A642,ChapterTable!$R$20)&lt;&gt;0),
MAX(0,INT(($B642+ChapterTable!$P$26+VLOOKUP(SUBSTITUTE(C$1,"성장단계","")&amp;"단계오프셋",ChapterTable!$R:$S,2,0))/ChapterTable!$P$23)),
MAX(0,INT(($B642+ChapterTable!$R$26+VLOOKUP(SUBSTITUTE(C$1,"성장단계","")&amp;"보스단계오프셋",ChapterTable!$R:$S,2,0))/ChapterTable!$R$23)))</f>
        <v>4</v>
      </c>
      <c r="D642">
        <f>IF(OR($L642=TRUE,$A642=0,MOD($A642,ChapterTable!$R$20)&lt;&gt;0),
MAX(0,INT(($B642+ChapterTable!$P$26+VLOOKUP(SUBSTITUTE(D$1,"성장단계","")&amp;"단계오프셋",ChapterTable!$R:$S,2,0))/ChapterTable!$P$23)),
MAX(0,INT(($B642+ChapterTable!$R$26+VLOOKUP(SUBSTITUTE(D$1,"성장단계","")&amp;"보스단계오프셋",ChapterTable!$R:$S,2,0))/ChapterTable!$R$23)))</f>
        <v>4</v>
      </c>
      <c r="E642" s="1">
        <f ca="1">IF(AND($A642=0,$B642=1),
    VLOOKUP(1,ChapterTable!$1:$1048576,MATCH("최종"&amp;SUBSTITUTE(SUBSTITUTE(E$1,"standard",""),"|Float",""),ChapterTable!$1:$1,0),0)*ChapterTable!$P$17,
  IF(AND($A642=0,$B642=0),
    E643,
  IF($B642=0,
    VLOOKUP($A642,ChapterTable!$1:$1048576,MATCH("최종"&amp;SUBSTITUTE(SUBSTITUTE(E$1,"standard",""),"|Float",""),ChapterTable!$1:$1,0),0),
  IF($B642=1,
    IF($L642=FALSE,
      VLOOKUP($A642,ChapterTable!$1:$1048576,MATCH("최종"&amp;SUBSTITUTE(SUBSTITUTE(E$1,"standard",""),"|Float",""),ChapterTable!$1:$1,0),0),
      VLOOKUP($A642-ChapterTable!$P$11,ChapterTable!$1:$1048576,MATCH("최종"&amp;SUBSTITUTE(SUBSTITUTE(E$1,"standard",""),"|Float",""),ChapterTable!$1:$1,0),0)*ChapterTable!$P$14
    ),
  OFFSET(E642,-$B642+IF($L642,1,0),0)*IF($B642&gt;OFFSET($B642,1,0),ChapterTable!$R$17,1)*
    (VLOOKUP(SUBSTITUTE(SUBSTITUTE(E$1,"standard",""),"|Float","")&amp;IF(OR($L642=TRUE,$A642=0,MOD($A642,ChapterTable!$R$20)&lt;&gt;0),"","보스")&amp;"인게임누적곱배수",ChapterTable!$R:$S,2,0)^C642
    +VLOOKUP(SUBSTITUTE(SUBSTITUTE(E$1,"standard",""),"|Float","")&amp;IF(OR($L642=TRUE,$A642=0,MOD($A642,ChapterTable!$R$20)&lt;&gt;0),"","보스")&amp;"인게임누적합배수",ChapterTable!$R:$S,2,0)*C642)
  )
  )
  )
)</f>
        <v>28025.208984375</v>
      </c>
      <c r="F642" s="1">
        <f ca="1">IF(AND($A642=0,$B642=1),
    VLOOKUP(1,ChapterTable!$1:$1048576,MATCH("최종"&amp;SUBSTITUTE(SUBSTITUTE(F$1,"standard",""),"|Float",""),ChapterTable!$1:$1,0),0)*ChapterTable!$P$17,
  IF(AND($A642=0,$B642=0),
    F643,
  IF($B642=0,
    VLOOKUP($A642,ChapterTable!$1:$1048576,MATCH("최종"&amp;SUBSTITUTE(SUBSTITUTE(F$1,"standard",""),"|Float",""),ChapterTable!$1:$1,0),0),
  IF($B642=1,
    IF($L642=FALSE,
      VLOOKUP($A642,ChapterTable!$1:$1048576,MATCH("최종"&amp;SUBSTITUTE(SUBSTITUTE(F$1,"standard",""),"|Float",""),ChapterTable!$1:$1,0),0),
      VLOOKUP($A642-ChapterTable!$P$11,ChapterTable!$1:$1048576,MATCH("최종"&amp;SUBSTITUTE(SUBSTITUTE(F$1,"standard",""),"|Float",""),ChapterTable!$1:$1,0),0)*ChapterTable!$P$14
    ),
  OFFSET(F642,-$B642+IF($L642,1,0),0)*
    (VLOOKUP(SUBSTITUTE(SUBSTITUTE(F$1,"standard",""),"|Float","")&amp;IF(OR($L642=TRUE,$A642=0,MOD($A642,ChapterTable!$R$20)&lt;&gt;0),"","보스")&amp;"인게임누적곱배수",ChapterTable!$R:$S,2,0)^D642
    +VLOOKUP(SUBSTITUTE(SUBSTITUTE(F$1,"standard",""),"|Float","")&amp;IF(OR($L642=TRUE,$A642=0,MOD($A642,ChapterTable!$R$20)&lt;&gt;0),"","보스")&amp;"인게임누적합배수",ChapterTable!$R:$S,2,0)*D642)
  )
  )
  )
)</f>
        <v>8433.511962890625</v>
      </c>
      <c r="G642" t="s">
        <v>715</v>
      </c>
      <c r="J642" t="str">
        <f>IF(ISBLANK(I642),"",
IFERROR(VLOOKUP(I642,[1]StringTable!$1:$1048576,MATCH("kor|String",[1]StringTable!$1:$1,0),0),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72"/>
        <v>0.2</v>
      </c>
      <c r="AJ642">
        <f t="shared" si="70"/>
        <v>0.27466666000000001</v>
      </c>
      <c r="AK642">
        <f t="shared" si="71"/>
        <v>1</v>
      </c>
      <c r="AL642">
        <v>0</v>
      </c>
    </row>
    <row r="643" spans="1:38" x14ac:dyDescent="0.3">
      <c r="A643">
        <v>13</v>
      </c>
      <c r="B643">
        <v>42</v>
      </c>
      <c r="C643">
        <f>IF(OR($L643=TRUE,$A643=0,MOD($A643,ChapterTable!$R$20)&lt;&gt;0),
MAX(0,INT(($B643+ChapterTable!$P$26+VLOOKUP(SUBSTITUTE(C$1,"성장단계","")&amp;"단계오프셋",ChapterTable!$R:$S,2,0))/ChapterTable!$P$23)),
MAX(0,INT(($B643+ChapterTable!$R$26+VLOOKUP(SUBSTITUTE(C$1,"성장단계","")&amp;"보스단계오프셋",ChapterTable!$R:$S,2,0))/ChapterTable!$R$23)))</f>
        <v>4</v>
      </c>
      <c r="D643">
        <f>IF(OR($L643=TRUE,$A643=0,MOD($A643,ChapterTable!$R$20)&lt;&gt;0),
MAX(0,INT(($B643+ChapterTable!$P$26+VLOOKUP(SUBSTITUTE(D$1,"성장단계","")&amp;"단계오프셋",ChapterTable!$R:$S,2,0))/ChapterTable!$P$23)),
MAX(0,INT(($B643+ChapterTable!$R$26+VLOOKUP(SUBSTITUTE(D$1,"성장단계","")&amp;"보스단계오프셋",ChapterTable!$R:$S,2,0))/ChapterTable!$R$23)))</f>
        <v>4</v>
      </c>
      <c r="E643" s="1">
        <f ca="1">IF(AND($A643=0,$B643=1),
    VLOOKUP(1,ChapterTable!$1:$1048576,MATCH("최종"&amp;SUBSTITUTE(SUBSTITUTE(E$1,"standard",""),"|Float",""),ChapterTable!$1:$1,0),0)*ChapterTable!$P$17,
  IF(AND($A643=0,$B643=0),
    E644,
  IF($B643=0,
    VLOOKUP($A643,ChapterTable!$1:$1048576,MATCH("최종"&amp;SUBSTITUTE(SUBSTITUTE(E$1,"standard",""),"|Float",""),ChapterTable!$1:$1,0),0),
  IF($B643=1,
    IF($L643=FALSE,
      VLOOKUP($A643,ChapterTable!$1:$1048576,MATCH("최종"&amp;SUBSTITUTE(SUBSTITUTE(E$1,"standard",""),"|Float",""),ChapterTable!$1:$1,0),0),
      VLOOKUP($A643-ChapterTable!$P$11,ChapterTable!$1:$1048576,MATCH("최종"&amp;SUBSTITUTE(SUBSTITUTE(E$1,"standard",""),"|Float",""),ChapterTable!$1:$1,0),0)*ChapterTable!$P$14
    ),
  OFFSET(E643,-$B643+IF($L643,1,0),0)*IF($B643&gt;OFFSET($B643,1,0),ChapterTable!$R$17,1)*
    (VLOOKUP(SUBSTITUTE(SUBSTITUTE(E$1,"standard",""),"|Float","")&amp;IF(OR($L643=TRUE,$A643=0,MOD($A643,ChapterTable!$R$20)&lt;&gt;0),"","보스")&amp;"인게임누적곱배수",ChapterTable!$R:$S,2,0)^C643
    +VLOOKUP(SUBSTITUTE(SUBSTITUTE(E$1,"standard",""),"|Float","")&amp;IF(OR($L643=TRUE,$A643=0,MOD($A643,ChapterTable!$R$20)&lt;&gt;0),"","보스")&amp;"인게임누적합배수",ChapterTable!$R:$S,2,0)*C643)
  )
  )
  )
)</f>
        <v>28025.208984375</v>
      </c>
      <c r="F643" s="1">
        <f ca="1">IF(AND($A643=0,$B643=1),
    VLOOKUP(1,ChapterTable!$1:$1048576,MATCH("최종"&amp;SUBSTITUTE(SUBSTITUTE(F$1,"standard",""),"|Float",""),ChapterTable!$1:$1,0),0)*ChapterTable!$P$17,
  IF(AND($A643=0,$B643=0),
    F644,
  IF($B643=0,
    VLOOKUP($A643,ChapterTable!$1:$1048576,MATCH("최종"&amp;SUBSTITUTE(SUBSTITUTE(F$1,"standard",""),"|Float",""),ChapterTable!$1:$1,0),0),
  IF($B643=1,
    IF($L643=FALSE,
      VLOOKUP($A643,ChapterTable!$1:$1048576,MATCH("최종"&amp;SUBSTITUTE(SUBSTITUTE(F$1,"standard",""),"|Float",""),ChapterTable!$1:$1,0),0),
      VLOOKUP($A643-ChapterTable!$P$11,ChapterTable!$1:$1048576,MATCH("최종"&amp;SUBSTITUTE(SUBSTITUTE(F$1,"standard",""),"|Float",""),ChapterTable!$1:$1,0),0)*ChapterTable!$P$14
    ),
  OFFSET(F643,-$B643+IF($L643,1,0),0)*
    (VLOOKUP(SUBSTITUTE(SUBSTITUTE(F$1,"standard",""),"|Float","")&amp;IF(OR($L643=TRUE,$A643=0,MOD($A643,ChapterTable!$R$20)&lt;&gt;0),"","보스")&amp;"인게임누적곱배수",ChapterTable!$R:$S,2,0)^D643
    +VLOOKUP(SUBSTITUTE(SUBSTITUTE(F$1,"standard",""),"|Float","")&amp;IF(OR($L643=TRUE,$A643=0,MOD($A643,ChapterTable!$R$20)&lt;&gt;0),"","보스")&amp;"인게임누적합배수",ChapterTable!$R:$S,2,0)*D643)
  )
  )
  )
)</f>
        <v>8433.511962890625</v>
      </c>
      <c r="G643" t="s">
        <v>715</v>
      </c>
      <c r="J643" t="str">
        <f>IF(ISBLANK(I643),"",
IFERROR(VLOOKUP(I643,[1]StringTable!$1:$1048576,MATCH("kor|String",[1]StringTable!$1:$1,0),0),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c r="AL643">
        <v>0</v>
      </c>
    </row>
    <row r="644" spans="1:38" x14ac:dyDescent="0.3">
      <c r="A644">
        <v>13</v>
      </c>
      <c r="B644">
        <v>43</v>
      </c>
      <c r="C644">
        <f>IF(OR($L644=TRUE,$A644=0,MOD($A644,ChapterTable!$R$20)&lt;&gt;0),
MAX(0,INT(($B644+ChapterTable!$P$26+VLOOKUP(SUBSTITUTE(C$1,"성장단계","")&amp;"단계오프셋",ChapterTable!$R:$S,2,0))/ChapterTable!$P$23)),
MAX(0,INT(($B644+ChapterTable!$R$26+VLOOKUP(SUBSTITUTE(C$1,"성장단계","")&amp;"보스단계오프셋",ChapterTable!$R:$S,2,0))/ChapterTable!$R$23)))</f>
        <v>4</v>
      </c>
      <c r="D644">
        <f>IF(OR($L644=TRUE,$A644=0,MOD($A644,ChapterTable!$R$20)&lt;&gt;0),
MAX(0,INT(($B644+ChapterTable!$P$26+VLOOKUP(SUBSTITUTE(D$1,"성장단계","")&amp;"단계오프셋",ChapterTable!$R:$S,2,0))/ChapterTable!$P$23)),
MAX(0,INT(($B644+ChapterTable!$R$26+VLOOKUP(SUBSTITUTE(D$1,"성장단계","")&amp;"보스단계오프셋",ChapterTable!$R:$S,2,0))/ChapterTable!$R$23)))</f>
        <v>4</v>
      </c>
      <c r="E644" s="1">
        <f ca="1">IF(AND($A644=0,$B644=1),
    VLOOKUP(1,ChapterTable!$1:$1048576,MATCH("최종"&amp;SUBSTITUTE(SUBSTITUTE(E$1,"standard",""),"|Float",""),ChapterTable!$1:$1,0),0)*ChapterTable!$P$17,
  IF(AND($A644=0,$B644=0),
    E645,
  IF($B644=0,
    VLOOKUP($A644,ChapterTable!$1:$1048576,MATCH("최종"&amp;SUBSTITUTE(SUBSTITUTE(E$1,"standard",""),"|Float",""),ChapterTable!$1:$1,0),0),
  IF($B644=1,
    IF($L644=FALSE,
      VLOOKUP($A644,ChapterTable!$1:$1048576,MATCH("최종"&amp;SUBSTITUTE(SUBSTITUTE(E$1,"standard",""),"|Float",""),ChapterTable!$1:$1,0),0),
      VLOOKUP($A644-ChapterTable!$P$11,ChapterTable!$1:$1048576,MATCH("최종"&amp;SUBSTITUTE(SUBSTITUTE(E$1,"standard",""),"|Float",""),ChapterTable!$1:$1,0),0)*ChapterTable!$P$14
    ),
  OFFSET(E644,-$B644+IF($L644,1,0),0)*IF($B644&gt;OFFSET($B644,1,0),ChapterTable!$R$17,1)*
    (VLOOKUP(SUBSTITUTE(SUBSTITUTE(E$1,"standard",""),"|Float","")&amp;IF(OR($L644=TRUE,$A644=0,MOD($A644,ChapterTable!$R$20)&lt;&gt;0),"","보스")&amp;"인게임누적곱배수",ChapterTable!$R:$S,2,0)^C644
    +VLOOKUP(SUBSTITUTE(SUBSTITUTE(E$1,"standard",""),"|Float","")&amp;IF(OR($L644=TRUE,$A644=0,MOD($A644,ChapterTable!$R$20)&lt;&gt;0),"","보스")&amp;"인게임누적합배수",ChapterTable!$R:$S,2,0)*C644)
  )
  )
  )
)</f>
        <v>28025.208984375</v>
      </c>
      <c r="F644" s="1">
        <f ca="1">IF(AND($A644=0,$B644=1),
    VLOOKUP(1,ChapterTable!$1:$1048576,MATCH("최종"&amp;SUBSTITUTE(SUBSTITUTE(F$1,"standard",""),"|Float",""),ChapterTable!$1:$1,0),0)*ChapterTable!$P$17,
  IF(AND($A644=0,$B644=0),
    F645,
  IF($B644=0,
    VLOOKUP($A644,ChapterTable!$1:$1048576,MATCH("최종"&amp;SUBSTITUTE(SUBSTITUTE(F$1,"standard",""),"|Float",""),ChapterTable!$1:$1,0),0),
  IF($B644=1,
    IF($L644=FALSE,
      VLOOKUP($A644,ChapterTable!$1:$1048576,MATCH("최종"&amp;SUBSTITUTE(SUBSTITUTE(F$1,"standard",""),"|Float",""),ChapterTable!$1:$1,0),0),
      VLOOKUP($A644-ChapterTable!$P$11,ChapterTable!$1:$1048576,MATCH("최종"&amp;SUBSTITUTE(SUBSTITUTE(F$1,"standard",""),"|Float",""),ChapterTable!$1:$1,0),0)*ChapterTable!$P$14
    ),
  OFFSET(F644,-$B644+IF($L644,1,0),0)*
    (VLOOKUP(SUBSTITUTE(SUBSTITUTE(F$1,"standard",""),"|Float","")&amp;IF(OR($L644=TRUE,$A644=0,MOD($A644,ChapterTable!$R$20)&lt;&gt;0),"","보스")&amp;"인게임누적곱배수",ChapterTable!$R:$S,2,0)^D644
    +VLOOKUP(SUBSTITUTE(SUBSTITUTE(F$1,"standard",""),"|Float","")&amp;IF(OR($L644=TRUE,$A644=0,MOD($A644,ChapterTable!$R$20)&lt;&gt;0),"","보스")&amp;"인게임누적합배수",ChapterTable!$R:$S,2,0)*D644)
  )
  )
  )
)</f>
        <v>8433.511962890625</v>
      </c>
      <c r="G644" t="s">
        <v>715</v>
      </c>
      <c r="J644" t="str">
        <f>IF(ISBLANK(I644),"",
IFERROR(VLOOKUP(I644,[1]StringTable!$1:$1048576,MATCH("kor|String",[1]StringTable!$1:$1,0),0),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79">IF(B644=0,0,1/(INT((B644-1)/10)+1))</f>
        <v>0.2</v>
      </c>
      <c r="AJ644">
        <f t="shared" si="77"/>
        <v>0.27466666000000001</v>
      </c>
      <c r="AK644">
        <f t="shared" si="78"/>
        <v>1</v>
      </c>
      <c r="AL644">
        <v>0</v>
      </c>
    </row>
    <row r="645" spans="1:38" x14ac:dyDescent="0.3">
      <c r="A645">
        <v>13</v>
      </c>
      <c r="B645">
        <v>44</v>
      </c>
      <c r="C645">
        <f>IF(OR($L645=TRUE,$A645=0,MOD($A645,ChapterTable!$R$20)&lt;&gt;0),
MAX(0,INT(($B645+ChapterTable!$P$26+VLOOKUP(SUBSTITUTE(C$1,"성장단계","")&amp;"단계오프셋",ChapterTable!$R:$S,2,0))/ChapterTable!$P$23)),
MAX(0,INT(($B645+ChapterTable!$R$26+VLOOKUP(SUBSTITUTE(C$1,"성장단계","")&amp;"보스단계오프셋",ChapterTable!$R:$S,2,0))/ChapterTable!$R$23)))</f>
        <v>4</v>
      </c>
      <c r="D645">
        <f>IF(OR($L645=TRUE,$A645=0,MOD($A645,ChapterTable!$R$20)&lt;&gt;0),
MAX(0,INT(($B645+ChapterTable!$P$26+VLOOKUP(SUBSTITUTE(D$1,"성장단계","")&amp;"단계오프셋",ChapterTable!$R:$S,2,0))/ChapterTable!$P$23)),
MAX(0,INT(($B645+ChapterTable!$R$26+VLOOKUP(SUBSTITUTE(D$1,"성장단계","")&amp;"보스단계오프셋",ChapterTable!$R:$S,2,0))/ChapterTable!$R$23)))</f>
        <v>4</v>
      </c>
      <c r="E645" s="1">
        <f ca="1">IF(AND($A645=0,$B645=1),
    VLOOKUP(1,ChapterTable!$1:$1048576,MATCH("최종"&amp;SUBSTITUTE(SUBSTITUTE(E$1,"standard",""),"|Float",""),ChapterTable!$1:$1,0),0)*ChapterTable!$P$17,
  IF(AND($A645=0,$B645=0),
    E646,
  IF($B645=0,
    VLOOKUP($A645,ChapterTable!$1:$1048576,MATCH("최종"&amp;SUBSTITUTE(SUBSTITUTE(E$1,"standard",""),"|Float",""),ChapterTable!$1:$1,0),0),
  IF($B645=1,
    IF($L645=FALSE,
      VLOOKUP($A645,ChapterTable!$1:$1048576,MATCH("최종"&amp;SUBSTITUTE(SUBSTITUTE(E$1,"standard",""),"|Float",""),ChapterTable!$1:$1,0),0),
      VLOOKUP($A645-ChapterTable!$P$11,ChapterTable!$1:$1048576,MATCH("최종"&amp;SUBSTITUTE(SUBSTITUTE(E$1,"standard",""),"|Float",""),ChapterTable!$1:$1,0),0)*ChapterTable!$P$14
    ),
  OFFSET(E645,-$B645+IF($L645,1,0),0)*IF($B645&gt;OFFSET($B645,1,0),ChapterTable!$R$17,1)*
    (VLOOKUP(SUBSTITUTE(SUBSTITUTE(E$1,"standard",""),"|Float","")&amp;IF(OR($L645=TRUE,$A645=0,MOD($A645,ChapterTable!$R$20)&lt;&gt;0),"","보스")&amp;"인게임누적곱배수",ChapterTable!$R:$S,2,0)^C645
    +VLOOKUP(SUBSTITUTE(SUBSTITUTE(E$1,"standard",""),"|Float","")&amp;IF(OR($L645=TRUE,$A645=0,MOD($A645,ChapterTable!$R$20)&lt;&gt;0),"","보스")&amp;"인게임누적합배수",ChapterTable!$R:$S,2,0)*C645)
  )
  )
  )
)</f>
        <v>28025.208984375</v>
      </c>
      <c r="F645" s="1">
        <f ca="1">IF(AND($A645=0,$B645=1),
    VLOOKUP(1,ChapterTable!$1:$1048576,MATCH("최종"&amp;SUBSTITUTE(SUBSTITUTE(F$1,"standard",""),"|Float",""),ChapterTable!$1:$1,0),0)*ChapterTable!$P$17,
  IF(AND($A645=0,$B645=0),
    F646,
  IF($B645=0,
    VLOOKUP($A645,ChapterTable!$1:$1048576,MATCH("최종"&amp;SUBSTITUTE(SUBSTITUTE(F$1,"standard",""),"|Float",""),ChapterTable!$1:$1,0),0),
  IF($B645=1,
    IF($L645=FALSE,
      VLOOKUP($A645,ChapterTable!$1:$1048576,MATCH("최종"&amp;SUBSTITUTE(SUBSTITUTE(F$1,"standard",""),"|Float",""),ChapterTable!$1:$1,0),0),
      VLOOKUP($A645-ChapterTable!$P$11,ChapterTable!$1:$1048576,MATCH("최종"&amp;SUBSTITUTE(SUBSTITUTE(F$1,"standard",""),"|Float",""),ChapterTable!$1:$1,0),0)*ChapterTable!$P$14
    ),
  OFFSET(F645,-$B645+IF($L645,1,0),0)*
    (VLOOKUP(SUBSTITUTE(SUBSTITUTE(F$1,"standard",""),"|Float","")&amp;IF(OR($L645=TRUE,$A645=0,MOD($A645,ChapterTable!$R$20)&lt;&gt;0),"","보스")&amp;"인게임누적곱배수",ChapterTable!$R:$S,2,0)^D645
    +VLOOKUP(SUBSTITUTE(SUBSTITUTE(F$1,"standard",""),"|Float","")&amp;IF(OR($L645=TRUE,$A645=0,MOD($A645,ChapterTable!$R$20)&lt;&gt;0),"","보스")&amp;"인게임누적합배수",ChapterTable!$R:$S,2,0)*D645)
  )
  )
  )
)</f>
        <v>8433.511962890625</v>
      </c>
      <c r="G645" t="s">
        <v>715</v>
      </c>
      <c r="J645" t="str">
        <f>IF(ISBLANK(I645),"",
IFERROR(VLOOKUP(I645,[1]StringTable!$1:$1048576,MATCH("kor|String",[1]StringTable!$1:$1,0),0),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79"/>
        <v>0.2</v>
      </c>
      <c r="AJ645">
        <f t="shared" si="77"/>
        <v>0.27466666000000001</v>
      </c>
      <c r="AK645">
        <f t="shared" si="78"/>
        <v>1</v>
      </c>
      <c r="AL645">
        <v>0</v>
      </c>
    </row>
    <row r="646" spans="1:38" x14ac:dyDescent="0.3">
      <c r="A646">
        <v>13</v>
      </c>
      <c r="B646">
        <v>45</v>
      </c>
      <c r="C646">
        <f>IF(OR($L646=TRUE,$A646=0,MOD($A646,ChapterTable!$R$20)&lt;&gt;0),
MAX(0,INT(($B646+ChapterTable!$P$26+VLOOKUP(SUBSTITUTE(C$1,"성장단계","")&amp;"단계오프셋",ChapterTable!$R:$S,2,0))/ChapterTable!$P$23)),
MAX(0,INT(($B646+ChapterTable!$R$26+VLOOKUP(SUBSTITUTE(C$1,"성장단계","")&amp;"보스단계오프셋",ChapterTable!$R:$S,2,0))/ChapterTable!$R$23)))</f>
        <v>4</v>
      </c>
      <c r="D646">
        <f>IF(OR($L646=TRUE,$A646=0,MOD($A646,ChapterTable!$R$20)&lt;&gt;0),
MAX(0,INT(($B646+ChapterTable!$P$26+VLOOKUP(SUBSTITUTE(D$1,"성장단계","")&amp;"단계오프셋",ChapterTable!$R:$S,2,0))/ChapterTable!$P$23)),
MAX(0,INT(($B646+ChapterTable!$R$26+VLOOKUP(SUBSTITUTE(D$1,"성장단계","")&amp;"보스단계오프셋",ChapterTable!$R:$S,2,0))/ChapterTable!$R$23)))</f>
        <v>4</v>
      </c>
      <c r="E646" s="1">
        <f ca="1">IF(AND($A646=0,$B646=1),
    VLOOKUP(1,ChapterTable!$1:$1048576,MATCH("최종"&amp;SUBSTITUTE(SUBSTITUTE(E$1,"standard",""),"|Float",""),ChapterTable!$1:$1,0),0)*ChapterTable!$P$17,
  IF(AND($A646=0,$B646=0),
    E647,
  IF($B646=0,
    VLOOKUP($A646,ChapterTable!$1:$1048576,MATCH("최종"&amp;SUBSTITUTE(SUBSTITUTE(E$1,"standard",""),"|Float",""),ChapterTable!$1:$1,0),0),
  IF($B646=1,
    IF($L646=FALSE,
      VLOOKUP($A646,ChapterTable!$1:$1048576,MATCH("최종"&amp;SUBSTITUTE(SUBSTITUTE(E$1,"standard",""),"|Float",""),ChapterTable!$1:$1,0),0),
      VLOOKUP($A646-ChapterTable!$P$11,ChapterTable!$1:$1048576,MATCH("최종"&amp;SUBSTITUTE(SUBSTITUTE(E$1,"standard",""),"|Float",""),ChapterTable!$1:$1,0),0)*ChapterTable!$P$14
    ),
  OFFSET(E646,-$B646+IF($L646,1,0),0)*IF($B646&gt;OFFSET($B646,1,0),ChapterTable!$R$17,1)*
    (VLOOKUP(SUBSTITUTE(SUBSTITUTE(E$1,"standard",""),"|Float","")&amp;IF(OR($L646=TRUE,$A646=0,MOD($A646,ChapterTable!$R$20)&lt;&gt;0),"","보스")&amp;"인게임누적곱배수",ChapterTable!$R:$S,2,0)^C646
    +VLOOKUP(SUBSTITUTE(SUBSTITUTE(E$1,"standard",""),"|Float","")&amp;IF(OR($L646=TRUE,$A646=0,MOD($A646,ChapterTable!$R$20)&lt;&gt;0),"","보스")&amp;"인게임누적합배수",ChapterTable!$R:$S,2,0)*C646)
  )
  )
  )
)</f>
        <v>28025.208984375</v>
      </c>
      <c r="F646" s="1">
        <f ca="1">IF(AND($A646=0,$B646=1),
    VLOOKUP(1,ChapterTable!$1:$1048576,MATCH("최종"&amp;SUBSTITUTE(SUBSTITUTE(F$1,"standard",""),"|Float",""),ChapterTable!$1:$1,0),0)*ChapterTable!$P$17,
  IF(AND($A646=0,$B646=0),
    F647,
  IF($B646=0,
    VLOOKUP($A646,ChapterTable!$1:$1048576,MATCH("최종"&amp;SUBSTITUTE(SUBSTITUTE(F$1,"standard",""),"|Float",""),ChapterTable!$1:$1,0),0),
  IF($B646=1,
    IF($L646=FALSE,
      VLOOKUP($A646,ChapterTable!$1:$1048576,MATCH("최종"&amp;SUBSTITUTE(SUBSTITUTE(F$1,"standard",""),"|Float",""),ChapterTable!$1:$1,0),0),
      VLOOKUP($A646-ChapterTable!$P$11,ChapterTable!$1:$1048576,MATCH("최종"&amp;SUBSTITUTE(SUBSTITUTE(F$1,"standard",""),"|Float",""),ChapterTable!$1:$1,0),0)*ChapterTable!$P$14
    ),
  OFFSET(F646,-$B646+IF($L646,1,0),0)*
    (VLOOKUP(SUBSTITUTE(SUBSTITUTE(F$1,"standard",""),"|Float","")&amp;IF(OR($L646=TRUE,$A646=0,MOD($A646,ChapterTable!$R$20)&lt;&gt;0),"","보스")&amp;"인게임누적곱배수",ChapterTable!$R:$S,2,0)^D646
    +VLOOKUP(SUBSTITUTE(SUBSTITUTE(F$1,"standard",""),"|Float","")&amp;IF(OR($L646=TRUE,$A646=0,MOD($A646,ChapterTable!$R$20)&lt;&gt;0),"","보스")&amp;"인게임누적합배수",ChapterTable!$R:$S,2,0)*D646)
  )
  )
  )
)</f>
        <v>8433.511962890625</v>
      </c>
      <c r="G646" t="s">
        <v>715</v>
      </c>
      <c r="J646" t="str">
        <f>IF(ISBLANK(I646),"",
IFERROR(VLOOKUP(I646,[1]StringTable!$1:$1048576,MATCH("kor|String",[1]StringTable!$1:$1,0),0),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79"/>
        <v>0.2</v>
      </c>
      <c r="AJ646">
        <f t="shared" si="77"/>
        <v>0.27466666000000001</v>
      </c>
      <c r="AK646">
        <f t="shared" si="78"/>
        <v>1</v>
      </c>
      <c r="AL646">
        <v>0</v>
      </c>
    </row>
    <row r="647" spans="1:38" x14ac:dyDescent="0.3">
      <c r="A647">
        <v>13</v>
      </c>
      <c r="B647">
        <v>46</v>
      </c>
      <c r="C647">
        <f>IF(OR($L647=TRUE,$A647=0,MOD($A647,ChapterTable!$R$20)&lt;&gt;0),
MAX(0,INT(($B647+ChapterTable!$P$26+VLOOKUP(SUBSTITUTE(C$1,"성장단계","")&amp;"단계오프셋",ChapterTable!$R:$S,2,0))/ChapterTable!$P$23)),
MAX(0,INT(($B647+ChapterTable!$R$26+VLOOKUP(SUBSTITUTE(C$1,"성장단계","")&amp;"보스단계오프셋",ChapterTable!$R:$S,2,0))/ChapterTable!$R$23)))</f>
        <v>5</v>
      </c>
      <c r="D647">
        <f>IF(OR($L647=TRUE,$A647=0,MOD($A647,ChapterTable!$R$20)&lt;&gt;0),
MAX(0,INT(($B647+ChapterTable!$P$26+VLOOKUP(SUBSTITUTE(D$1,"성장단계","")&amp;"단계오프셋",ChapterTable!$R:$S,2,0))/ChapterTable!$P$23)),
MAX(0,INT(($B647+ChapterTable!$R$26+VLOOKUP(SUBSTITUTE(D$1,"성장단계","")&amp;"보스단계오프셋",ChapterTable!$R:$S,2,0))/ChapterTable!$R$23)))</f>
        <v>4</v>
      </c>
      <c r="E647" s="1">
        <f ca="1">IF(AND($A647=0,$B647=1),
    VLOOKUP(1,ChapterTable!$1:$1048576,MATCH("최종"&amp;SUBSTITUTE(SUBSTITUTE(E$1,"standard",""),"|Float",""),ChapterTable!$1:$1,0),0)*ChapterTable!$P$17,
  IF(AND($A647=0,$B647=0),
    E648,
  IF($B647=0,
    VLOOKUP($A647,ChapterTable!$1:$1048576,MATCH("최종"&amp;SUBSTITUTE(SUBSTITUTE(E$1,"standard",""),"|Float",""),ChapterTable!$1:$1,0),0),
  IF($B647=1,
    IF($L647=FALSE,
      VLOOKUP($A647,ChapterTable!$1:$1048576,MATCH("최종"&amp;SUBSTITUTE(SUBSTITUTE(E$1,"standard",""),"|Float",""),ChapterTable!$1:$1,0),0),
      VLOOKUP($A647-ChapterTable!$P$11,ChapterTable!$1:$1048576,MATCH("최종"&amp;SUBSTITUTE(SUBSTITUTE(E$1,"standard",""),"|Float",""),ChapterTable!$1:$1,0),0)*ChapterTable!$P$14
    ),
  OFFSET(E647,-$B647+IF($L647,1,0),0)*IF($B647&gt;OFFSET($B647,1,0),ChapterTable!$R$17,1)*
    (VLOOKUP(SUBSTITUTE(SUBSTITUTE(E$1,"standard",""),"|Float","")&amp;IF(OR($L647=TRUE,$A647=0,MOD($A647,ChapterTable!$R$20)&lt;&gt;0),"","보스")&amp;"인게임누적곱배수",ChapterTable!$R:$S,2,0)^C647
    +VLOOKUP(SUBSTITUTE(SUBSTITUTE(E$1,"standard",""),"|Float","")&amp;IF(OR($L647=TRUE,$A647=0,MOD($A647,ChapterTable!$R$20)&lt;&gt;0),"","보스")&amp;"인게임누적합배수",ChapterTable!$R:$S,2,0)*C647)
  )
  )
  )
)</f>
        <v>31139.12109375</v>
      </c>
      <c r="F647" s="1">
        <f ca="1">IF(AND($A647=0,$B647=1),
    VLOOKUP(1,ChapterTable!$1:$1048576,MATCH("최종"&amp;SUBSTITUTE(SUBSTITUTE(F$1,"standard",""),"|Float",""),ChapterTable!$1:$1,0),0)*ChapterTable!$P$17,
  IF(AND($A647=0,$B647=0),
    F648,
  IF($B647=0,
    VLOOKUP($A647,ChapterTable!$1:$1048576,MATCH("최종"&amp;SUBSTITUTE(SUBSTITUTE(F$1,"standard",""),"|Float",""),ChapterTable!$1:$1,0),0),
  IF($B647=1,
    IF($L647=FALSE,
      VLOOKUP($A647,ChapterTable!$1:$1048576,MATCH("최종"&amp;SUBSTITUTE(SUBSTITUTE(F$1,"standard",""),"|Float",""),ChapterTable!$1:$1,0),0),
      VLOOKUP($A647-ChapterTable!$P$11,ChapterTable!$1:$1048576,MATCH("최종"&amp;SUBSTITUTE(SUBSTITUTE(F$1,"standard",""),"|Float",""),ChapterTable!$1:$1,0),0)*ChapterTable!$P$14
    ),
  OFFSET(F647,-$B647+IF($L647,1,0),0)*
    (VLOOKUP(SUBSTITUTE(SUBSTITUTE(F$1,"standard",""),"|Float","")&amp;IF(OR($L647=TRUE,$A647=0,MOD($A647,ChapterTable!$R$20)&lt;&gt;0),"","보스")&amp;"인게임누적곱배수",ChapterTable!$R:$S,2,0)^D647
    +VLOOKUP(SUBSTITUTE(SUBSTITUTE(F$1,"standard",""),"|Float","")&amp;IF(OR($L647=TRUE,$A647=0,MOD($A647,ChapterTable!$R$20)&lt;&gt;0),"","보스")&amp;"인게임누적합배수",ChapterTable!$R:$S,2,0)*D647)
  )
  )
  )
)</f>
        <v>8433.511962890625</v>
      </c>
      <c r="G647" t="s">
        <v>715</v>
      </c>
      <c r="J647" t="str">
        <f>IF(ISBLANK(I647),"",
IFERROR(VLOOKUP(I647,[1]StringTable!$1:$1048576,MATCH("kor|String",[1]StringTable!$1:$1,0),0),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79"/>
        <v>0.2</v>
      </c>
      <c r="AJ647">
        <f t="shared" si="77"/>
        <v>0.27466666000000001</v>
      </c>
      <c r="AK647">
        <f t="shared" si="78"/>
        <v>1</v>
      </c>
      <c r="AL647">
        <v>0</v>
      </c>
    </row>
    <row r="648" spans="1:38" x14ac:dyDescent="0.3">
      <c r="A648">
        <v>13</v>
      </c>
      <c r="B648">
        <v>47</v>
      </c>
      <c r="C648">
        <f>IF(OR($L648=TRUE,$A648=0,MOD($A648,ChapterTable!$R$20)&lt;&gt;0),
MAX(0,INT(($B648+ChapterTable!$P$26+VLOOKUP(SUBSTITUTE(C$1,"성장단계","")&amp;"단계오프셋",ChapterTable!$R:$S,2,0))/ChapterTable!$P$23)),
MAX(0,INT(($B648+ChapterTable!$R$26+VLOOKUP(SUBSTITUTE(C$1,"성장단계","")&amp;"보스단계오프셋",ChapterTable!$R:$S,2,0))/ChapterTable!$R$23)))</f>
        <v>5</v>
      </c>
      <c r="D648">
        <f>IF(OR($L648=TRUE,$A648=0,MOD($A648,ChapterTable!$R$20)&lt;&gt;0),
MAX(0,INT(($B648+ChapterTable!$P$26+VLOOKUP(SUBSTITUTE(D$1,"성장단계","")&amp;"단계오프셋",ChapterTable!$R:$S,2,0))/ChapterTable!$P$23)),
MAX(0,INT(($B648+ChapterTable!$R$26+VLOOKUP(SUBSTITUTE(D$1,"성장단계","")&amp;"보스단계오프셋",ChapterTable!$R:$S,2,0))/ChapterTable!$R$23)))</f>
        <v>4</v>
      </c>
      <c r="E648" s="1">
        <f ca="1">IF(AND($A648=0,$B648=1),
    VLOOKUP(1,ChapterTable!$1:$1048576,MATCH("최종"&amp;SUBSTITUTE(SUBSTITUTE(E$1,"standard",""),"|Float",""),ChapterTable!$1:$1,0),0)*ChapterTable!$P$17,
  IF(AND($A648=0,$B648=0),
    E649,
  IF($B648=0,
    VLOOKUP($A648,ChapterTable!$1:$1048576,MATCH("최종"&amp;SUBSTITUTE(SUBSTITUTE(E$1,"standard",""),"|Float",""),ChapterTable!$1:$1,0),0),
  IF($B648=1,
    IF($L648=FALSE,
      VLOOKUP($A648,ChapterTable!$1:$1048576,MATCH("최종"&amp;SUBSTITUTE(SUBSTITUTE(E$1,"standard",""),"|Float",""),ChapterTable!$1:$1,0),0),
      VLOOKUP($A648-ChapterTable!$P$11,ChapterTable!$1:$1048576,MATCH("최종"&amp;SUBSTITUTE(SUBSTITUTE(E$1,"standard",""),"|Float",""),ChapterTable!$1:$1,0),0)*ChapterTable!$P$14
    ),
  OFFSET(E648,-$B648+IF($L648,1,0),0)*IF($B648&gt;OFFSET($B648,1,0),ChapterTable!$R$17,1)*
    (VLOOKUP(SUBSTITUTE(SUBSTITUTE(E$1,"standard",""),"|Float","")&amp;IF(OR($L648=TRUE,$A648=0,MOD($A648,ChapterTable!$R$20)&lt;&gt;0),"","보스")&amp;"인게임누적곱배수",ChapterTable!$R:$S,2,0)^C648
    +VLOOKUP(SUBSTITUTE(SUBSTITUTE(E$1,"standard",""),"|Float","")&amp;IF(OR($L648=TRUE,$A648=0,MOD($A648,ChapterTable!$R$20)&lt;&gt;0),"","보스")&amp;"인게임누적합배수",ChapterTable!$R:$S,2,0)*C648)
  )
  )
  )
)</f>
        <v>31139.12109375</v>
      </c>
      <c r="F648" s="1">
        <f ca="1">IF(AND($A648=0,$B648=1),
    VLOOKUP(1,ChapterTable!$1:$1048576,MATCH("최종"&amp;SUBSTITUTE(SUBSTITUTE(F$1,"standard",""),"|Float",""),ChapterTable!$1:$1,0),0)*ChapterTable!$P$17,
  IF(AND($A648=0,$B648=0),
    F649,
  IF($B648=0,
    VLOOKUP($A648,ChapterTable!$1:$1048576,MATCH("최종"&amp;SUBSTITUTE(SUBSTITUTE(F$1,"standard",""),"|Float",""),ChapterTable!$1:$1,0),0),
  IF($B648=1,
    IF($L648=FALSE,
      VLOOKUP($A648,ChapterTable!$1:$1048576,MATCH("최종"&amp;SUBSTITUTE(SUBSTITUTE(F$1,"standard",""),"|Float",""),ChapterTable!$1:$1,0),0),
      VLOOKUP($A648-ChapterTable!$P$11,ChapterTable!$1:$1048576,MATCH("최종"&amp;SUBSTITUTE(SUBSTITUTE(F$1,"standard",""),"|Float",""),ChapterTable!$1:$1,0),0)*ChapterTable!$P$14
    ),
  OFFSET(F648,-$B648+IF($L648,1,0),0)*
    (VLOOKUP(SUBSTITUTE(SUBSTITUTE(F$1,"standard",""),"|Float","")&amp;IF(OR($L648=TRUE,$A648=0,MOD($A648,ChapterTable!$R$20)&lt;&gt;0),"","보스")&amp;"인게임누적곱배수",ChapterTable!$R:$S,2,0)^D648
    +VLOOKUP(SUBSTITUTE(SUBSTITUTE(F$1,"standard",""),"|Float","")&amp;IF(OR($L648=TRUE,$A648=0,MOD($A648,ChapterTable!$R$20)&lt;&gt;0),"","보스")&amp;"인게임누적합배수",ChapterTable!$R:$S,2,0)*D648)
  )
  )
  )
)</f>
        <v>8433.511962890625</v>
      </c>
      <c r="G648" t="s">
        <v>715</v>
      </c>
      <c r="J648" t="str">
        <f>IF(ISBLANK(I648),"",
IFERROR(VLOOKUP(I648,[1]StringTable!$1:$1048576,MATCH("kor|String",[1]StringTable!$1:$1,0),0),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79"/>
        <v>0.2</v>
      </c>
      <c r="AJ648">
        <f t="shared" si="77"/>
        <v>0.27466666000000001</v>
      </c>
      <c r="AK648">
        <f t="shared" si="78"/>
        <v>1</v>
      </c>
      <c r="AL648">
        <v>0</v>
      </c>
    </row>
    <row r="649" spans="1:38" x14ac:dyDescent="0.3">
      <c r="A649">
        <v>13</v>
      </c>
      <c r="B649">
        <v>48</v>
      </c>
      <c r="C649">
        <f>IF(OR($L649=TRUE,$A649=0,MOD($A649,ChapterTable!$R$20)&lt;&gt;0),
MAX(0,INT(($B649+ChapterTable!$P$26+VLOOKUP(SUBSTITUTE(C$1,"성장단계","")&amp;"단계오프셋",ChapterTable!$R:$S,2,0))/ChapterTable!$P$23)),
MAX(0,INT(($B649+ChapterTable!$R$26+VLOOKUP(SUBSTITUTE(C$1,"성장단계","")&amp;"보스단계오프셋",ChapterTable!$R:$S,2,0))/ChapterTable!$R$23)))</f>
        <v>5</v>
      </c>
      <c r="D649">
        <f>IF(OR($L649=TRUE,$A649=0,MOD($A649,ChapterTable!$R$20)&lt;&gt;0),
MAX(0,INT(($B649+ChapterTable!$P$26+VLOOKUP(SUBSTITUTE(D$1,"성장단계","")&amp;"단계오프셋",ChapterTable!$R:$S,2,0))/ChapterTable!$P$23)),
MAX(0,INT(($B649+ChapterTable!$R$26+VLOOKUP(SUBSTITUTE(D$1,"성장단계","")&amp;"보스단계오프셋",ChapterTable!$R:$S,2,0))/ChapterTable!$R$23)))</f>
        <v>4</v>
      </c>
      <c r="E649" s="1">
        <f ca="1">IF(AND($A649=0,$B649=1),
    VLOOKUP(1,ChapterTable!$1:$1048576,MATCH("최종"&amp;SUBSTITUTE(SUBSTITUTE(E$1,"standard",""),"|Float",""),ChapterTable!$1:$1,0),0)*ChapterTable!$P$17,
  IF(AND($A649=0,$B649=0),
    E650,
  IF($B649=0,
    VLOOKUP($A649,ChapterTable!$1:$1048576,MATCH("최종"&amp;SUBSTITUTE(SUBSTITUTE(E$1,"standard",""),"|Float",""),ChapterTable!$1:$1,0),0),
  IF($B649=1,
    IF($L649=FALSE,
      VLOOKUP($A649,ChapterTable!$1:$1048576,MATCH("최종"&amp;SUBSTITUTE(SUBSTITUTE(E$1,"standard",""),"|Float",""),ChapterTable!$1:$1,0),0),
      VLOOKUP($A649-ChapterTable!$P$11,ChapterTable!$1:$1048576,MATCH("최종"&amp;SUBSTITUTE(SUBSTITUTE(E$1,"standard",""),"|Float",""),ChapterTable!$1:$1,0),0)*ChapterTable!$P$14
    ),
  OFFSET(E649,-$B649+IF($L649,1,0),0)*IF($B649&gt;OFFSET($B649,1,0),ChapterTable!$R$17,1)*
    (VLOOKUP(SUBSTITUTE(SUBSTITUTE(E$1,"standard",""),"|Float","")&amp;IF(OR($L649=TRUE,$A649=0,MOD($A649,ChapterTable!$R$20)&lt;&gt;0),"","보스")&amp;"인게임누적곱배수",ChapterTable!$R:$S,2,0)^C649
    +VLOOKUP(SUBSTITUTE(SUBSTITUTE(E$1,"standard",""),"|Float","")&amp;IF(OR($L649=TRUE,$A649=0,MOD($A649,ChapterTable!$R$20)&lt;&gt;0),"","보스")&amp;"인게임누적합배수",ChapterTable!$R:$S,2,0)*C649)
  )
  )
  )
)</f>
        <v>31139.12109375</v>
      </c>
      <c r="F649" s="1">
        <f ca="1">IF(AND($A649=0,$B649=1),
    VLOOKUP(1,ChapterTable!$1:$1048576,MATCH("최종"&amp;SUBSTITUTE(SUBSTITUTE(F$1,"standard",""),"|Float",""),ChapterTable!$1:$1,0),0)*ChapterTable!$P$17,
  IF(AND($A649=0,$B649=0),
    F650,
  IF($B649=0,
    VLOOKUP($A649,ChapterTable!$1:$1048576,MATCH("최종"&amp;SUBSTITUTE(SUBSTITUTE(F$1,"standard",""),"|Float",""),ChapterTable!$1:$1,0),0),
  IF($B649=1,
    IF($L649=FALSE,
      VLOOKUP($A649,ChapterTable!$1:$1048576,MATCH("최종"&amp;SUBSTITUTE(SUBSTITUTE(F$1,"standard",""),"|Float",""),ChapterTable!$1:$1,0),0),
      VLOOKUP($A649-ChapterTable!$P$11,ChapterTable!$1:$1048576,MATCH("최종"&amp;SUBSTITUTE(SUBSTITUTE(F$1,"standard",""),"|Float",""),ChapterTable!$1:$1,0),0)*ChapterTable!$P$14
    ),
  OFFSET(F649,-$B649+IF($L649,1,0),0)*
    (VLOOKUP(SUBSTITUTE(SUBSTITUTE(F$1,"standard",""),"|Float","")&amp;IF(OR($L649=TRUE,$A649=0,MOD($A649,ChapterTable!$R$20)&lt;&gt;0),"","보스")&amp;"인게임누적곱배수",ChapterTable!$R:$S,2,0)^D649
    +VLOOKUP(SUBSTITUTE(SUBSTITUTE(F$1,"standard",""),"|Float","")&amp;IF(OR($L649=TRUE,$A649=0,MOD($A649,ChapterTable!$R$20)&lt;&gt;0),"","보스")&amp;"인게임누적합배수",ChapterTable!$R:$S,2,0)*D649)
  )
  )
  )
)</f>
        <v>8433.511962890625</v>
      </c>
      <c r="G649" t="s">
        <v>715</v>
      </c>
      <c r="J649" t="str">
        <f>IF(ISBLANK(I649),"",
IFERROR(VLOOKUP(I649,[1]StringTable!$1:$1048576,MATCH("kor|String",[1]StringTable!$1:$1,0),0),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79"/>
        <v>0.2</v>
      </c>
      <c r="AJ649">
        <f t="shared" si="77"/>
        <v>0.27466666000000001</v>
      </c>
      <c r="AK649">
        <f t="shared" si="78"/>
        <v>1</v>
      </c>
      <c r="AL649">
        <v>0</v>
      </c>
    </row>
    <row r="650" spans="1:38" x14ac:dyDescent="0.3">
      <c r="A650">
        <v>13</v>
      </c>
      <c r="B650">
        <v>49</v>
      </c>
      <c r="C650">
        <f>IF(OR($L650=TRUE,$A650=0,MOD($A650,ChapterTable!$R$20)&lt;&gt;0),
MAX(0,INT(($B650+ChapterTable!$P$26+VLOOKUP(SUBSTITUTE(C$1,"성장단계","")&amp;"단계오프셋",ChapterTable!$R:$S,2,0))/ChapterTable!$P$23)),
MAX(0,INT(($B650+ChapterTable!$R$26+VLOOKUP(SUBSTITUTE(C$1,"성장단계","")&amp;"보스단계오프셋",ChapterTable!$R:$S,2,0))/ChapterTable!$R$23)))</f>
        <v>5</v>
      </c>
      <c r="D650">
        <f>IF(OR($L650=TRUE,$A650=0,MOD($A650,ChapterTable!$R$20)&lt;&gt;0),
MAX(0,INT(($B650+ChapterTable!$P$26+VLOOKUP(SUBSTITUTE(D$1,"성장단계","")&amp;"단계오프셋",ChapterTable!$R:$S,2,0))/ChapterTable!$P$23)),
MAX(0,INT(($B650+ChapterTable!$R$26+VLOOKUP(SUBSTITUTE(D$1,"성장단계","")&amp;"보스단계오프셋",ChapterTable!$R:$S,2,0))/ChapterTable!$R$23)))</f>
        <v>4</v>
      </c>
      <c r="E650" s="1">
        <f ca="1">IF(AND($A650=0,$B650=1),
    VLOOKUP(1,ChapterTable!$1:$1048576,MATCH("최종"&amp;SUBSTITUTE(SUBSTITUTE(E$1,"standard",""),"|Float",""),ChapterTable!$1:$1,0),0)*ChapterTable!$P$17,
  IF(AND($A650=0,$B650=0),
    E651,
  IF($B650=0,
    VLOOKUP($A650,ChapterTable!$1:$1048576,MATCH("최종"&amp;SUBSTITUTE(SUBSTITUTE(E$1,"standard",""),"|Float",""),ChapterTable!$1:$1,0),0),
  IF($B650=1,
    IF($L650=FALSE,
      VLOOKUP($A650,ChapterTable!$1:$1048576,MATCH("최종"&amp;SUBSTITUTE(SUBSTITUTE(E$1,"standard",""),"|Float",""),ChapterTable!$1:$1,0),0),
      VLOOKUP($A650-ChapterTable!$P$11,ChapterTable!$1:$1048576,MATCH("최종"&amp;SUBSTITUTE(SUBSTITUTE(E$1,"standard",""),"|Float",""),ChapterTable!$1:$1,0),0)*ChapterTable!$P$14
    ),
  OFFSET(E650,-$B650+IF($L650,1,0),0)*IF($B650&gt;OFFSET($B650,1,0),ChapterTable!$R$17,1)*
    (VLOOKUP(SUBSTITUTE(SUBSTITUTE(E$1,"standard",""),"|Float","")&amp;IF(OR($L650=TRUE,$A650=0,MOD($A650,ChapterTable!$R$20)&lt;&gt;0),"","보스")&amp;"인게임누적곱배수",ChapterTable!$R:$S,2,0)^C650
    +VLOOKUP(SUBSTITUTE(SUBSTITUTE(E$1,"standard",""),"|Float","")&amp;IF(OR($L650=TRUE,$A650=0,MOD($A650,ChapterTable!$R$20)&lt;&gt;0),"","보스")&amp;"인게임누적합배수",ChapterTable!$R:$S,2,0)*C650)
  )
  )
  )
)</f>
        <v>31139.12109375</v>
      </c>
      <c r="F650" s="1">
        <f ca="1">IF(AND($A650=0,$B650=1),
    VLOOKUP(1,ChapterTable!$1:$1048576,MATCH("최종"&amp;SUBSTITUTE(SUBSTITUTE(F$1,"standard",""),"|Float",""),ChapterTable!$1:$1,0),0)*ChapterTable!$P$17,
  IF(AND($A650=0,$B650=0),
    F651,
  IF($B650=0,
    VLOOKUP($A650,ChapterTable!$1:$1048576,MATCH("최종"&amp;SUBSTITUTE(SUBSTITUTE(F$1,"standard",""),"|Float",""),ChapterTable!$1:$1,0),0),
  IF($B650=1,
    IF($L650=FALSE,
      VLOOKUP($A650,ChapterTable!$1:$1048576,MATCH("최종"&amp;SUBSTITUTE(SUBSTITUTE(F$1,"standard",""),"|Float",""),ChapterTable!$1:$1,0),0),
      VLOOKUP($A650-ChapterTable!$P$11,ChapterTable!$1:$1048576,MATCH("최종"&amp;SUBSTITUTE(SUBSTITUTE(F$1,"standard",""),"|Float",""),ChapterTable!$1:$1,0),0)*ChapterTable!$P$14
    ),
  OFFSET(F650,-$B650+IF($L650,1,0),0)*
    (VLOOKUP(SUBSTITUTE(SUBSTITUTE(F$1,"standard",""),"|Float","")&amp;IF(OR($L650=TRUE,$A650=0,MOD($A650,ChapterTable!$R$20)&lt;&gt;0),"","보스")&amp;"인게임누적곱배수",ChapterTable!$R:$S,2,0)^D650
    +VLOOKUP(SUBSTITUTE(SUBSTITUTE(F$1,"standard",""),"|Float","")&amp;IF(OR($L650=TRUE,$A650=0,MOD($A650,ChapterTable!$R$20)&lt;&gt;0),"","보스")&amp;"인게임누적합배수",ChapterTable!$R:$S,2,0)*D650)
  )
  )
  )
)</f>
        <v>8433.511962890625</v>
      </c>
      <c r="G650" t="s">
        <v>715</v>
      </c>
      <c r="J650" t="str">
        <f>IF(ISBLANK(I650),"",
IFERROR(VLOOKUP(I650,[1]StringTable!$1:$1048576,MATCH("kor|String",[1]StringTable!$1:$1,0),0),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79"/>
        <v>0.2</v>
      </c>
      <c r="AJ650">
        <f t="shared" si="77"/>
        <v>0.27466666000000001</v>
      </c>
      <c r="AK650">
        <f t="shared" si="78"/>
        <v>1</v>
      </c>
      <c r="AL650">
        <v>0</v>
      </c>
    </row>
    <row r="651" spans="1:38" x14ac:dyDescent="0.3">
      <c r="A651">
        <v>13</v>
      </c>
      <c r="B651">
        <v>50</v>
      </c>
      <c r="C651">
        <f>IF(OR($L651=TRUE,$A651=0,MOD($A651,ChapterTable!$R$20)&lt;&gt;0),
MAX(0,INT(($B651+ChapterTable!$P$26+VLOOKUP(SUBSTITUTE(C$1,"성장단계","")&amp;"단계오프셋",ChapterTable!$R:$S,2,0))/ChapterTable!$P$23)),
MAX(0,INT(($B651+ChapterTable!$R$26+VLOOKUP(SUBSTITUTE(C$1,"성장단계","")&amp;"보스단계오프셋",ChapterTable!$R:$S,2,0))/ChapterTable!$R$23)))</f>
        <v>5</v>
      </c>
      <c r="D651">
        <f>IF(OR($L651=TRUE,$A651=0,MOD($A651,ChapterTable!$R$20)&lt;&gt;0),
MAX(0,INT(($B651+ChapterTable!$P$26+VLOOKUP(SUBSTITUTE(D$1,"성장단계","")&amp;"단계오프셋",ChapterTable!$R:$S,2,0))/ChapterTable!$P$23)),
MAX(0,INT(($B651+ChapterTable!$R$26+VLOOKUP(SUBSTITUTE(D$1,"성장단계","")&amp;"보스단계오프셋",ChapterTable!$R:$S,2,0))/ChapterTable!$R$23)))</f>
        <v>4</v>
      </c>
      <c r="E651" s="1">
        <f ca="1">IF(AND($A651=0,$B651=1),
    VLOOKUP(1,ChapterTable!$1:$1048576,MATCH("최종"&amp;SUBSTITUTE(SUBSTITUTE(E$1,"standard",""),"|Float",""),ChapterTable!$1:$1,0),0)*ChapterTable!$P$17,
  IF(AND($A651=0,$B651=0),
    E652,
  IF($B651=0,
    VLOOKUP($A651,ChapterTable!$1:$1048576,MATCH("최종"&amp;SUBSTITUTE(SUBSTITUTE(E$1,"standard",""),"|Float",""),ChapterTable!$1:$1,0),0),
  IF($B651=1,
    IF($L651=FALSE,
      VLOOKUP($A651,ChapterTable!$1:$1048576,MATCH("최종"&amp;SUBSTITUTE(SUBSTITUTE(E$1,"standard",""),"|Float",""),ChapterTable!$1:$1,0),0),
      VLOOKUP($A651-ChapterTable!$P$11,ChapterTable!$1:$1048576,MATCH("최종"&amp;SUBSTITUTE(SUBSTITUTE(E$1,"standard",""),"|Float",""),ChapterTable!$1:$1,0),0)*ChapterTable!$P$14
    ),
  OFFSET(E651,-$B651+IF($L651,1,0),0)*IF($B651&gt;OFFSET($B651,1,0),ChapterTable!$R$17,1)*
    (VLOOKUP(SUBSTITUTE(SUBSTITUTE(E$1,"standard",""),"|Float","")&amp;IF(OR($L651=TRUE,$A651=0,MOD($A651,ChapterTable!$R$20)&lt;&gt;0),"","보스")&amp;"인게임누적곱배수",ChapterTable!$R:$S,2,0)^C651
    +VLOOKUP(SUBSTITUTE(SUBSTITUTE(E$1,"standard",""),"|Float","")&amp;IF(OR($L651=TRUE,$A651=0,MOD($A651,ChapterTable!$R$20)&lt;&gt;0),"","보스")&amp;"인게임누적합배수",ChapterTable!$R:$S,2,0)*C651)
  )
  )
  )
)</f>
        <v>40480.857421875</v>
      </c>
      <c r="F651" s="1">
        <f ca="1">IF(AND($A651=0,$B651=1),
    VLOOKUP(1,ChapterTable!$1:$1048576,MATCH("최종"&amp;SUBSTITUTE(SUBSTITUTE(F$1,"standard",""),"|Float",""),ChapterTable!$1:$1,0),0)*ChapterTable!$P$17,
  IF(AND($A651=0,$B651=0),
    F652,
  IF($B651=0,
    VLOOKUP($A651,ChapterTable!$1:$1048576,MATCH("최종"&amp;SUBSTITUTE(SUBSTITUTE(F$1,"standard",""),"|Float",""),ChapterTable!$1:$1,0),0),
  IF($B651=1,
    IF($L651=FALSE,
      VLOOKUP($A651,ChapterTable!$1:$1048576,MATCH("최종"&amp;SUBSTITUTE(SUBSTITUTE(F$1,"standard",""),"|Float",""),ChapterTable!$1:$1,0),0),
      VLOOKUP($A651-ChapterTable!$P$11,ChapterTable!$1:$1048576,MATCH("최종"&amp;SUBSTITUTE(SUBSTITUTE(F$1,"standard",""),"|Float",""),ChapterTable!$1:$1,0),0)*ChapterTable!$P$14
    ),
  OFFSET(F651,-$B651+IF($L651,1,0),0)*
    (VLOOKUP(SUBSTITUTE(SUBSTITUTE(F$1,"standard",""),"|Float","")&amp;IF(OR($L651=TRUE,$A651=0,MOD($A651,ChapterTable!$R$20)&lt;&gt;0),"","보스")&amp;"인게임누적곱배수",ChapterTable!$R:$S,2,0)^D651
    +VLOOKUP(SUBSTITUTE(SUBSTITUTE(F$1,"standard",""),"|Float","")&amp;IF(OR($L651=TRUE,$A651=0,MOD($A651,ChapterTable!$R$20)&lt;&gt;0),"","보스")&amp;"인게임누적합배수",ChapterTable!$R:$S,2,0)*D651)
  )
  )
  )
)</f>
        <v>8433.511962890625</v>
      </c>
      <c r="G651" t="s">
        <v>715</v>
      </c>
      <c r="J651" t="str">
        <f>IF(ISBLANK(I651),"",
IFERROR(VLOOKUP(I651,[1]StringTable!$1:$1048576,MATCH("kor|String",[1]StringTable!$1:$1,0),0),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79"/>
        <v>0.2</v>
      </c>
      <c r="AJ651">
        <f t="shared" si="77"/>
        <v>1</v>
      </c>
      <c r="AK651">
        <f t="shared" si="78"/>
        <v>1</v>
      </c>
      <c r="AL651">
        <v>0</v>
      </c>
    </row>
    <row r="652" spans="1:38" x14ac:dyDescent="0.3">
      <c r="A652">
        <v>14</v>
      </c>
      <c r="B652">
        <v>0</v>
      </c>
      <c r="C652">
        <f>IF(OR($L652=TRUE,$A652=0,MOD($A652,ChapterTable!$R$20)&lt;&gt;0),
MAX(0,INT(($B652+ChapterTable!$P$26+VLOOKUP(SUBSTITUTE(C$1,"성장단계","")&amp;"단계오프셋",ChapterTable!$R:$S,2,0))/ChapterTable!$P$23)),
MAX(0,INT(($B652+ChapterTable!$R$26+VLOOKUP(SUBSTITUTE(C$1,"성장단계","")&amp;"보스단계오프셋",ChapterTable!$R:$S,2,0))/ChapterTable!$R$23)))</f>
        <v>0</v>
      </c>
      <c r="D652">
        <f>IF(OR($L652=TRUE,$A652=0,MOD($A652,ChapterTable!$R$20)&lt;&gt;0),
MAX(0,INT(($B652+ChapterTable!$P$26+VLOOKUP(SUBSTITUTE(D$1,"성장단계","")&amp;"단계오프셋",ChapterTable!$R:$S,2,0))/ChapterTable!$P$23)),
MAX(0,INT(($B652+ChapterTable!$R$26+VLOOKUP(SUBSTITUTE(D$1,"성장단계","")&amp;"보스단계오프셋",ChapterTable!$R:$S,2,0))/ChapterTable!$R$23)))</f>
        <v>0</v>
      </c>
      <c r="E652" s="1">
        <f ca="1">IF(AND($A652=0,$B652=1),
    VLOOKUP(1,ChapterTable!$1:$1048576,MATCH("최종"&amp;SUBSTITUTE(SUBSTITUTE(E$1,"standard",""),"|Float",""),ChapterTable!$1:$1,0),0)*ChapterTable!$P$17,
  IF(AND($A652=0,$B652=0),
    E653,
  IF($B652=0,
    VLOOKUP($A652,ChapterTable!$1:$1048576,MATCH("최종"&amp;SUBSTITUTE(SUBSTITUTE(E$1,"standard",""),"|Float",""),ChapterTable!$1:$1,0),0),
  IF($B652=1,
    IF($L652=FALSE,
      VLOOKUP($A652,ChapterTable!$1:$1048576,MATCH("최종"&amp;SUBSTITUTE(SUBSTITUTE(E$1,"standard",""),"|Float",""),ChapterTable!$1:$1,0),0),
      VLOOKUP($A652-ChapterTable!$P$11,ChapterTable!$1:$1048576,MATCH("최종"&amp;SUBSTITUTE(SUBSTITUTE(E$1,"standard",""),"|Float",""),ChapterTable!$1:$1,0),0)*ChapterTable!$P$14
    ),
  OFFSET(E652,-$B652+IF($L652,1,0),0)*IF($B652&gt;OFFSET($B652,1,0),ChapterTable!$R$17,1)*
    (VLOOKUP(SUBSTITUTE(SUBSTITUTE(E$1,"standard",""),"|Float","")&amp;IF(OR($L652=TRUE,$A652=0,MOD($A652,ChapterTable!$R$20)&lt;&gt;0),"","보스")&amp;"인게임누적곱배수",ChapterTable!$R:$S,2,0)^C652
    +VLOOKUP(SUBSTITUTE(SUBSTITUTE(E$1,"standard",""),"|Float","")&amp;IF(OR($L652=TRUE,$A652=0,MOD($A652,ChapterTable!$R$20)&lt;&gt;0),"","보스")&amp;"인게임누적합배수",ChapterTable!$R:$S,2,0)*C652)
  )
  )
  )
)</f>
        <v>23354.3408203125</v>
      </c>
      <c r="F652" s="1">
        <f ca="1">IF(AND($A652=0,$B652=1),
    VLOOKUP(1,ChapterTable!$1:$1048576,MATCH("최종"&amp;SUBSTITUTE(SUBSTITUTE(F$1,"standard",""),"|Float",""),ChapterTable!$1:$1,0),0)*ChapterTable!$P$17,
  IF(AND($A652=0,$B652=0),
    F653,
  IF($B652=0,
    VLOOKUP($A652,ChapterTable!$1:$1048576,MATCH("최종"&amp;SUBSTITUTE(SUBSTITUTE(F$1,"standard",""),"|Float",""),ChapterTable!$1:$1,0),0),
  IF($B652=1,
    IF($L652=FALSE,
      VLOOKUP($A652,ChapterTable!$1:$1048576,MATCH("최종"&amp;SUBSTITUTE(SUBSTITUTE(F$1,"standard",""),"|Float",""),ChapterTable!$1:$1,0),0),
      VLOOKUP($A652-ChapterTable!$P$11,ChapterTable!$1:$1048576,MATCH("최종"&amp;SUBSTITUTE(SUBSTITUTE(F$1,"standard",""),"|Float",""),ChapterTable!$1:$1,0),0)*ChapterTable!$P$14
    ),
  OFFSET(F652,-$B652+IF($L652,1,0),0)*
    (VLOOKUP(SUBSTITUTE(SUBSTITUTE(F$1,"standard",""),"|Float","")&amp;IF(OR($L652=TRUE,$A652=0,MOD($A652,ChapterTable!$R$20)&lt;&gt;0),"","보스")&amp;"인게임누적곱배수",ChapterTable!$R:$S,2,0)^D652
    +VLOOKUP(SUBSTITUTE(SUBSTITUTE(F$1,"standard",""),"|Float","")&amp;IF(OR($L652=TRUE,$A652=0,MOD($A652,ChapterTable!$R$20)&lt;&gt;0),"","보스")&amp;"인게임누적합배수",ChapterTable!$R:$S,2,0)*D652)
  )
  )
  )
)</f>
        <v>9730.975341796875</v>
      </c>
      <c r="G652" t="s">
        <v>715</v>
      </c>
      <c r="J652" t="str">
        <f>IF(ISBLANK(I652),"",
IFERROR(VLOOKUP(I652,[1]StringTable!$1:$1048576,MATCH("kor|String",[1]StringTable!$1:$1,0),0),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79"/>
        <v>0</v>
      </c>
      <c r="AJ652">
        <f t="shared" si="77"/>
        <v>0</v>
      </c>
      <c r="AK652">
        <f t="shared" si="78"/>
        <v>0</v>
      </c>
      <c r="AL652">
        <v>0</v>
      </c>
    </row>
    <row r="653" spans="1:38" x14ac:dyDescent="0.3">
      <c r="A653">
        <v>14</v>
      </c>
      <c r="B653">
        <v>1</v>
      </c>
      <c r="C653">
        <f>IF(OR($L653=TRUE,$A653=0,MOD($A653,ChapterTable!$R$20)&lt;&gt;0),
MAX(0,INT(($B653+ChapterTable!$P$26+VLOOKUP(SUBSTITUTE(C$1,"성장단계","")&amp;"단계오프셋",ChapterTable!$R:$S,2,0))/ChapterTable!$P$23)),
MAX(0,INT(($B653+ChapterTable!$R$26+VLOOKUP(SUBSTITUTE(C$1,"성장단계","")&amp;"보스단계오프셋",ChapterTable!$R:$S,2,0))/ChapterTable!$R$23)))</f>
        <v>0</v>
      </c>
      <c r="D653">
        <f>IF(OR($L653=TRUE,$A653=0,MOD($A653,ChapterTable!$R$20)&lt;&gt;0),
MAX(0,INT(($B653+ChapterTable!$P$26+VLOOKUP(SUBSTITUTE(D$1,"성장단계","")&amp;"단계오프셋",ChapterTable!$R:$S,2,0))/ChapterTable!$P$23)),
MAX(0,INT(($B653+ChapterTable!$R$26+VLOOKUP(SUBSTITUTE(D$1,"성장단계","")&amp;"보스단계오프셋",ChapterTable!$R:$S,2,0))/ChapterTable!$R$23)))</f>
        <v>0</v>
      </c>
      <c r="E653" s="1">
        <f ca="1">IF(AND($A653=0,$B653=1),
    VLOOKUP(1,ChapterTable!$1:$1048576,MATCH("최종"&amp;SUBSTITUTE(SUBSTITUTE(E$1,"standard",""),"|Float",""),ChapterTable!$1:$1,0),0)*ChapterTable!$P$17,
  IF(AND($A653=0,$B653=0),
    E654,
  IF($B653=0,
    VLOOKUP($A653,ChapterTable!$1:$1048576,MATCH("최종"&amp;SUBSTITUTE(SUBSTITUTE(E$1,"standard",""),"|Float",""),ChapterTable!$1:$1,0),0),
  IF($B653=1,
    IF($L653=FALSE,
      VLOOKUP($A653,ChapterTable!$1:$1048576,MATCH("최종"&amp;SUBSTITUTE(SUBSTITUTE(E$1,"standard",""),"|Float",""),ChapterTable!$1:$1,0),0),
      VLOOKUP($A653-ChapterTable!$P$11,ChapterTable!$1:$1048576,MATCH("최종"&amp;SUBSTITUTE(SUBSTITUTE(E$1,"standard",""),"|Float",""),ChapterTable!$1:$1,0),0)*ChapterTable!$P$14
    ),
  OFFSET(E653,-$B653+IF($L653,1,0),0)*IF($B653&gt;OFFSET($B653,1,0),ChapterTable!$R$17,1)*
    (VLOOKUP(SUBSTITUTE(SUBSTITUTE(E$1,"standard",""),"|Float","")&amp;IF(OR($L653=TRUE,$A653=0,MOD($A653,ChapterTable!$R$20)&lt;&gt;0),"","보스")&amp;"인게임누적곱배수",ChapterTable!$R:$S,2,0)^C653
    +VLOOKUP(SUBSTITUTE(SUBSTITUTE(E$1,"standard",""),"|Float","")&amp;IF(OR($L653=TRUE,$A653=0,MOD($A653,ChapterTable!$R$20)&lt;&gt;0),"","보스")&amp;"인게임누적합배수",ChapterTable!$R:$S,2,0)*C653)
  )
  )
  )
)</f>
        <v>23354.3408203125</v>
      </c>
      <c r="F653" s="1">
        <f ca="1">IF(AND($A653=0,$B653=1),
    VLOOKUP(1,ChapterTable!$1:$1048576,MATCH("최종"&amp;SUBSTITUTE(SUBSTITUTE(F$1,"standard",""),"|Float",""),ChapterTable!$1:$1,0),0)*ChapterTable!$P$17,
  IF(AND($A653=0,$B653=0),
    F654,
  IF($B653=0,
    VLOOKUP($A653,ChapterTable!$1:$1048576,MATCH("최종"&amp;SUBSTITUTE(SUBSTITUTE(F$1,"standard",""),"|Float",""),ChapterTable!$1:$1,0),0),
  IF($B653=1,
    IF($L653=FALSE,
      VLOOKUP($A653,ChapterTable!$1:$1048576,MATCH("최종"&amp;SUBSTITUTE(SUBSTITUTE(F$1,"standard",""),"|Float",""),ChapterTable!$1:$1,0),0),
      VLOOKUP($A653-ChapterTable!$P$11,ChapterTable!$1:$1048576,MATCH("최종"&amp;SUBSTITUTE(SUBSTITUTE(F$1,"standard",""),"|Float",""),ChapterTable!$1:$1,0),0)*ChapterTable!$P$14
    ),
  OFFSET(F653,-$B653+IF($L653,1,0),0)*
    (VLOOKUP(SUBSTITUTE(SUBSTITUTE(F$1,"standard",""),"|Float","")&amp;IF(OR($L653=TRUE,$A653=0,MOD($A653,ChapterTable!$R$20)&lt;&gt;0),"","보스")&amp;"인게임누적곱배수",ChapterTable!$R:$S,2,0)^D653
    +VLOOKUP(SUBSTITUTE(SUBSTITUTE(F$1,"standard",""),"|Float","")&amp;IF(OR($L653=TRUE,$A653=0,MOD($A653,ChapterTable!$R$20)&lt;&gt;0),"","보스")&amp;"인게임누적합배수",ChapterTable!$R:$S,2,0)*D653)
  )
  )
  )
)</f>
        <v>9730.975341796875</v>
      </c>
      <c r="G653" t="s">
        <v>715</v>
      </c>
      <c r="J653" t="str">
        <f>IF(ISBLANK(I653),"",
IFERROR(VLOOKUP(I653,[1]StringTable!$1:$1048576,MATCH("kor|String",[1]StringTable!$1:$1,0),0),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79"/>
        <v>1</v>
      </c>
      <c r="AJ653">
        <f t="shared" si="77"/>
        <v>1</v>
      </c>
      <c r="AK653">
        <f t="shared" si="78"/>
        <v>1</v>
      </c>
      <c r="AL653">
        <v>0</v>
      </c>
    </row>
    <row r="654" spans="1:38" x14ac:dyDescent="0.3">
      <c r="A654">
        <v>14</v>
      </c>
      <c r="B654">
        <v>2</v>
      </c>
      <c r="C654">
        <f>IF(OR($L654=TRUE,$A654=0,MOD($A654,ChapterTable!$R$20)&lt;&gt;0),
MAX(0,INT(($B654+ChapterTable!$P$26+VLOOKUP(SUBSTITUTE(C$1,"성장단계","")&amp;"단계오프셋",ChapterTable!$R:$S,2,0))/ChapterTable!$P$23)),
MAX(0,INT(($B654+ChapterTable!$R$26+VLOOKUP(SUBSTITUTE(C$1,"성장단계","")&amp;"보스단계오프셋",ChapterTable!$R:$S,2,0))/ChapterTable!$R$23)))</f>
        <v>1</v>
      </c>
      <c r="D654">
        <f>IF(OR($L654=TRUE,$A654=0,MOD($A654,ChapterTable!$R$20)&lt;&gt;0),
MAX(0,INT(($B654+ChapterTable!$P$26+VLOOKUP(SUBSTITUTE(D$1,"성장단계","")&amp;"단계오프셋",ChapterTable!$R:$S,2,0))/ChapterTable!$P$23)),
MAX(0,INT(($B654+ChapterTable!$R$26+VLOOKUP(SUBSTITUTE(D$1,"성장단계","")&amp;"보스단계오프셋",ChapterTable!$R:$S,2,0))/ChapterTable!$R$23)))</f>
        <v>0</v>
      </c>
      <c r="E654" s="1">
        <f ca="1">IF(AND($A654=0,$B654=1),
    VLOOKUP(1,ChapterTable!$1:$1048576,MATCH("최종"&amp;SUBSTITUTE(SUBSTITUTE(E$1,"standard",""),"|Float",""),ChapterTable!$1:$1,0),0)*ChapterTable!$P$17,
  IF(AND($A654=0,$B654=0),
    E655,
  IF($B654=0,
    VLOOKUP($A654,ChapterTable!$1:$1048576,MATCH("최종"&amp;SUBSTITUTE(SUBSTITUTE(E$1,"standard",""),"|Float",""),ChapterTable!$1:$1,0),0),
  IF($B654=1,
    IF($L654=FALSE,
      VLOOKUP($A654,ChapterTable!$1:$1048576,MATCH("최종"&amp;SUBSTITUTE(SUBSTITUTE(E$1,"standard",""),"|Float",""),ChapterTable!$1:$1,0),0),
      VLOOKUP($A654-ChapterTable!$P$11,ChapterTable!$1:$1048576,MATCH("최종"&amp;SUBSTITUTE(SUBSTITUTE(E$1,"standard",""),"|Float",""),ChapterTable!$1:$1,0),0)*ChapterTable!$P$14
    ),
  OFFSET(E654,-$B654+IF($L654,1,0),0)*IF($B654&gt;OFFSET($B654,1,0),ChapterTable!$R$17,1)*
    (VLOOKUP(SUBSTITUTE(SUBSTITUTE(E$1,"standard",""),"|Float","")&amp;IF(OR($L654=TRUE,$A654=0,MOD($A654,ChapterTable!$R$20)&lt;&gt;0),"","보스")&amp;"인게임누적곱배수",ChapterTable!$R:$S,2,0)^C654
    +VLOOKUP(SUBSTITUTE(SUBSTITUTE(E$1,"standard",""),"|Float","")&amp;IF(OR($L654=TRUE,$A654=0,MOD($A654,ChapterTable!$R$20)&lt;&gt;0),"","보스")&amp;"인게임누적합배수",ChapterTable!$R:$S,2,0)*C654)
  )
  )
  )
)</f>
        <v>28025.208984375</v>
      </c>
      <c r="F654" s="1">
        <f ca="1">IF(AND($A654=0,$B654=1),
    VLOOKUP(1,ChapterTable!$1:$1048576,MATCH("최종"&amp;SUBSTITUTE(SUBSTITUTE(F$1,"standard",""),"|Float",""),ChapterTable!$1:$1,0),0)*ChapterTable!$P$17,
  IF(AND($A654=0,$B654=0),
    F655,
  IF($B654=0,
    VLOOKUP($A654,ChapterTable!$1:$1048576,MATCH("최종"&amp;SUBSTITUTE(SUBSTITUTE(F$1,"standard",""),"|Float",""),ChapterTable!$1:$1,0),0),
  IF($B654=1,
    IF($L654=FALSE,
      VLOOKUP($A654,ChapterTable!$1:$1048576,MATCH("최종"&amp;SUBSTITUTE(SUBSTITUTE(F$1,"standard",""),"|Float",""),ChapterTable!$1:$1,0),0),
      VLOOKUP($A654-ChapterTable!$P$11,ChapterTable!$1:$1048576,MATCH("최종"&amp;SUBSTITUTE(SUBSTITUTE(F$1,"standard",""),"|Float",""),ChapterTable!$1:$1,0),0)*ChapterTable!$P$14
    ),
  OFFSET(F654,-$B654+IF($L654,1,0),0)*
    (VLOOKUP(SUBSTITUTE(SUBSTITUTE(F$1,"standard",""),"|Float","")&amp;IF(OR($L654=TRUE,$A654=0,MOD($A654,ChapterTable!$R$20)&lt;&gt;0),"","보스")&amp;"인게임누적곱배수",ChapterTable!$R:$S,2,0)^D654
    +VLOOKUP(SUBSTITUTE(SUBSTITUTE(F$1,"standard",""),"|Float","")&amp;IF(OR($L654=TRUE,$A654=0,MOD($A654,ChapterTable!$R$20)&lt;&gt;0),"","보스")&amp;"인게임누적합배수",ChapterTable!$R:$S,2,0)*D654)
  )
  )
  )
)</f>
        <v>9730.975341796875</v>
      </c>
      <c r="G654" t="s">
        <v>715</v>
      </c>
      <c r="J654" t="str">
        <f>IF(ISBLANK(I654),"",
IFERROR(VLOOKUP(I654,[1]StringTable!$1:$1048576,MATCH("kor|String",[1]StringTable!$1:$1,0),0),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79"/>
        <v>1</v>
      </c>
      <c r="AJ654">
        <f t="shared" si="77"/>
        <v>1</v>
      </c>
      <c r="AK654">
        <f t="shared" si="78"/>
        <v>1</v>
      </c>
      <c r="AL654">
        <v>0</v>
      </c>
    </row>
    <row r="655" spans="1:38" x14ac:dyDescent="0.3">
      <c r="A655">
        <v>14</v>
      </c>
      <c r="B655">
        <v>3</v>
      </c>
      <c r="C655">
        <f>IF(OR($L655=TRUE,$A655=0,MOD($A655,ChapterTable!$R$20)&lt;&gt;0),
MAX(0,INT(($B655+ChapterTable!$P$26+VLOOKUP(SUBSTITUTE(C$1,"성장단계","")&amp;"단계오프셋",ChapterTable!$R:$S,2,0))/ChapterTable!$P$23)),
MAX(0,INT(($B655+ChapterTable!$R$26+VLOOKUP(SUBSTITUTE(C$1,"성장단계","")&amp;"보스단계오프셋",ChapterTable!$R:$S,2,0))/ChapterTable!$R$23)))</f>
        <v>2</v>
      </c>
      <c r="D655">
        <f>IF(OR($L655=TRUE,$A655=0,MOD($A655,ChapterTable!$R$20)&lt;&gt;0),
MAX(0,INT(($B655+ChapterTable!$P$26+VLOOKUP(SUBSTITUTE(D$1,"성장단계","")&amp;"단계오프셋",ChapterTable!$R:$S,2,0))/ChapterTable!$P$23)),
MAX(0,INT(($B655+ChapterTable!$R$26+VLOOKUP(SUBSTITUTE(D$1,"성장단계","")&amp;"보스단계오프셋",ChapterTable!$R:$S,2,0))/ChapterTable!$R$23)))</f>
        <v>1</v>
      </c>
      <c r="E655" s="1">
        <f ca="1">IF(AND($A655=0,$B655=1),
    VLOOKUP(1,ChapterTable!$1:$1048576,MATCH("최종"&amp;SUBSTITUTE(SUBSTITUTE(E$1,"standard",""),"|Float",""),ChapterTable!$1:$1,0),0)*ChapterTable!$P$17,
  IF(AND($A655=0,$B655=0),
    E656,
  IF($B655=0,
    VLOOKUP($A655,ChapterTable!$1:$1048576,MATCH("최종"&amp;SUBSTITUTE(SUBSTITUTE(E$1,"standard",""),"|Float",""),ChapterTable!$1:$1,0),0),
  IF($B655=1,
    IF($L655=FALSE,
      VLOOKUP($A655,ChapterTable!$1:$1048576,MATCH("최종"&amp;SUBSTITUTE(SUBSTITUTE(E$1,"standard",""),"|Float",""),ChapterTable!$1:$1,0),0),
      VLOOKUP($A655-ChapterTable!$P$11,ChapterTable!$1:$1048576,MATCH("최종"&amp;SUBSTITUTE(SUBSTITUTE(E$1,"standard",""),"|Float",""),ChapterTable!$1:$1,0),0)*ChapterTable!$P$14
    ),
  OFFSET(E655,-$B655+IF($L655,1,0),0)*IF($B655&gt;OFFSET($B655,1,0),ChapterTable!$R$17,1)*
    (VLOOKUP(SUBSTITUTE(SUBSTITUTE(E$1,"standard",""),"|Float","")&amp;IF(OR($L655=TRUE,$A655=0,MOD($A655,ChapterTable!$R$20)&lt;&gt;0),"","보스")&amp;"인게임누적곱배수",ChapterTable!$R:$S,2,0)^C655
    +VLOOKUP(SUBSTITUTE(SUBSTITUTE(E$1,"standard",""),"|Float","")&amp;IF(OR($L655=TRUE,$A655=0,MOD($A655,ChapterTable!$R$20)&lt;&gt;0),"","보스")&amp;"인게임누적합배수",ChapterTable!$R:$S,2,0)*C655)
  )
  )
  )
)</f>
        <v>32696.077148437496</v>
      </c>
      <c r="F655" s="1">
        <f ca="1">IF(AND($A655=0,$B655=1),
    VLOOKUP(1,ChapterTable!$1:$1048576,MATCH("최종"&amp;SUBSTITUTE(SUBSTITUTE(F$1,"standard",""),"|Float",""),ChapterTable!$1:$1,0),0)*ChapterTable!$P$17,
  IF(AND($A655=0,$B655=0),
    F656,
  IF($B655=0,
    VLOOKUP($A655,ChapterTable!$1:$1048576,MATCH("최종"&amp;SUBSTITUTE(SUBSTITUTE(F$1,"standard",""),"|Float",""),ChapterTable!$1:$1,0),0),
  IF($B655=1,
    IF($L655=FALSE,
      VLOOKUP($A655,ChapterTable!$1:$1048576,MATCH("최종"&amp;SUBSTITUTE(SUBSTITUTE(F$1,"standard",""),"|Float",""),ChapterTable!$1:$1,0),0),
      VLOOKUP($A655-ChapterTable!$P$11,ChapterTable!$1:$1048576,MATCH("최종"&amp;SUBSTITUTE(SUBSTITUTE(F$1,"standard",""),"|Float",""),ChapterTable!$1:$1,0),0)*ChapterTable!$P$14
    ),
  OFFSET(F655,-$B655+IF($L655,1,0),0)*
    (VLOOKUP(SUBSTITUTE(SUBSTITUTE(F$1,"standard",""),"|Float","")&amp;IF(OR($L655=TRUE,$A655=0,MOD($A655,ChapterTable!$R$20)&lt;&gt;0),"","보스")&amp;"인게임누적곱배수",ChapterTable!$R:$S,2,0)^D655
    +VLOOKUP(SUBSTITUTE(SUBSTITUTE(F$1,"standard",""),"|Float","")&amp;IF(OR($L655=TRUE,$A655=0,MOD($A655,ChapterTable!$R$20)&lt;&gt;0),"","보스")&amp;"인게임누적합배수",ChapterTable!$R:$S,2,0)*D655)
  )
  )
  )
)</f>
        <v>10460.798492431641</v>
      </c>
      <c r="G655" t="s">
        <v>715</v>
      </c>
      <c r="J655" t="str">
        <f>IF(ISBLANK(I655),"",
IFERROR(VLOOKUP(I655,[1]StringTable!$1:$1048576,MATCH("kor|String",[1]StringTable!$1:$1,0),0),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79"/>
        <v>1</v>
      </c>
      <c r="AJ655">
        <f t="shared" si="77"/>
        <v>1</v>
      </c>
      <c r="AK655">
        <f t="shared" si="78"/>
        <v>1</v>
      </c>
      <c r="AL655">
        <v>0</v>
      </c>
    </row>
    <row r="656" spans="1:38" x14ac:dyDescent="0.3">
      <c r="A656">
        <v>14</v>
      </c>
      <c r="B656">
        <v>4</v>
      </c>
      <c r="C656">
        <f>IF(OR($L656=TRUE,$A656=0,MOD($A656,ChapterTable!$R$20)&lt;&gt;0),
MAX(0,INT(($B656+ChapterTable!$P$26+VLOOKUP(SUBSTITUTE(C$1,"성장단계","")&amp;"단계오프셋",ChapterTable!$R:$S,2,0))/ChapterTable!$P$23)),
MAX(0,INT(($B656+ChapterTable!$R$26+VLOOKUP(SUBSTITUTE(C$1,"성장단계","")&amp;"보스단계오프셋",ChapterTable!$R:$S,2,0))/ChapterTable!$R$23)))</f>
        <v>3</v>
      </c>
      <c r="D656">
        <f>IF(OR($L656=TRUE,$A656=0,MOD($A656,ChapterTable!$R$20)&lt;&gt;0),
MAX(0,INT(($B656+ChapterTable!$P$26+VLOOKUP(SUBSTITUTE(D$1,"성장단계","")&amp;"단계오프셋",ChapterTable!$R:$S,2,0))/ChapterTable!$P$23)),
MAX(0,INT(($B656+ChapterTable!$R$26+VLOOKUP(SUBSTITUTE(D$1,"성장단계","")&amp;"보스단계오프셋",ChapterTable!$R:$S,2,0))/ChapterTable!$R$23)))</f>
        <v>2</v>
      </c>
      <c r="E656" s="1">
        <f ca="1">IF(AND($A656=0,$B656=1),
    VLOOKUP(1,ChapterTable!$1:$1048576,MATCH("최종"&amp;SUBSTITUTE(SUBSTITUTE(E$1,"standard",""),"|Float",""),ChapterTable!$1:$1,0),0)*ChapterTable!$P$17,
  IF(AND($A656=0,$B656=0),
    E657,
  IF($B656=0,
    VLOOKUP($A656,ChapterTable!$1:$1048576,MATCH("최종"&amp;SUBSTITUTE(SUBSTITUTE(E$1,"standard",""),"|Float",""),ChapterTable!$1:$1,0),0),
  IF($B656=1,
    IF($L656=FALSE,
      VLOOKUP($A656,ChapterTable!$1:$1048576,MATCH("최종"&amp;SUBSTITUTE(SUBSTITUTE(E$1,"standard",""),"|Float",""),ChapterTable!$1:$1,0),0),
      VLOOKUP($A656-ChapterTable!$P$11,ChapterTable!$1:$1048576,MATCH("최종"&amp;SUBSTITUTE(SUBSTITUTE(E$1,"standard",""),"|Float",""),ChapterTable!$1:$1,0),0)*ChapterTable!$P$14
    ),
  OFFSET(E656,-$B656+IF($L656,1,0),0)*IF($B656&gt;OFFSET($B656,1,0),ChapterTable!$R$17,1)*
    (VLOOKUP(SUBSTITUTE(SUBSTITUTE(E$1,"standard",""),"|Float","")&amp;IF(OR($L656=TRUE,$A656=0,MOD($A656,ChapterTable!$R$20)&lt;&gt;0),"","보스")&amp;"인게임누적곱배수",ChapterTable!$R:$S,2,0)^C656
    +VLOOKUP(SUBSTITUTE(SUBSTITUTE(E$1,"standard",""),"|Float","")&amp;IF(OR($L656=TRUE,$A656=0,MOD($A656,ChapterTable!$R$20)&lt;&gt;0),"","보스")&amp;"인게임누적합배수",ChapterTable!$R:$S,2,0)*C656)
  )
  )
  )
)</f>
        <v>37366.9453125</v>
      </c>
      <c r="F656" s="1">
        <f ca="1">IF(AND($A656=0,$B656=1),
    VLOOKUP(1,ChapterTable!$1:$1048576,MATCH("최종"&amp;SUBSTITUTE(SUBSTITUTE(F$1,"standard",""),"|Float",""),ChapterTable!$1:$1,0),0)*ChapterTable!$P$17,
  IF(AND($A656=0,$B656=0),
    F657,
  IF($B656=0,
    VLOOKUP($A656,ChapterTable!$1:$1048576,MATCH("최종"&amp;SUBSTITUTE(SUBSTITUTE(F$1,"standard",""),"|Float",""),ChapterTable!$1:$1,0),0),
  IF($B656=1,
    IF($L656=FALSE,
      VLOOKUP($A656,ChapterTable!$1:$1048576,MATCH("최종"&amp;SUBSTITUTE(SUBSTITUTE(F$1,"standard",""),"|Float",""),ChapterTable!$1:$1,0),0),
      VLOOKUP($A656-ChapterTable!$P$11,ChapterTable!$1:$1048576,MATCH("최종"&amp;SUBSTITUTE(SUBSTITUTE(F$1,"standard",""),"|Float",""),ChapterTable!$1:$1,0),0)*ChapterTable!$P$14
    ),
  OFFSET(F656,-$B656+IF($L656,1,0),0)*
    (VLOOKUP(SUBSTITUTE(SUBSTITUTE(F$1,"standard",""),"|Float","")&amp;IF(OR($L656=TRUE,$A656=0,MOD($A656,ChapterTable!$R$20)&lt;&gt;0),"","보스")&amp;"인게임누적곱배수",ChapterTable!$R:$S,2,0)^D656
    +VLOOKUP(SUBSTITUTE(SUBSTITUTE(F$1,"standard",""),"|Float","")&amp;IF(OR($L656=TRUE,$A656=0,MOD($A656,ChapterTable!$R$20)&lt;&gt;0),"","보스")&amp;"인게임누적합배수",ChapterTable!$R:$S,2,0)*D656)
  )
  )
  )
)</f>
        <v>11190.621643066406</v>
      </c>
      <c r="G656" t="s">
        <v>715</v>
      </c>
      <c r="J656" t="str">
        <f>IF(ISBLANK(I656),"",
IFERROR(VLOOKUP(I656,[1]StringTable!$1:$1048576,MATCH("kor|String",[1]StringTable!$1:$1,0),0),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79"/>
        <v>1</v>
      </c>
      <c r="AJ656">
        <f t="shared" si="77"/>
        <v>1</v>
      </c>
      <c r="AK656">
        <f t="shared" si="78"/>
        <v>1</v>
      </c>
      <c r="AL656">
        <v>0</v>
      </c>
    </row>
    <row r="657" spans="1:38" x14ac:dyDescent="0.3">
      <c r="A657">
        <v>14</v>
      </c>
      <c r="B657">
        <v>5</v>
      </c>
      <c r="C657">
        <f>IF(OR($L657=TRUE,$A657=0,MOD($A657,ChapterTable!$R$20)&lt;&gt;0),
MAX(0,INT(($B657+ChapterTable!$P$26+VLOOKUP(SUBSTITUTE(C$1,"성장단계","")&amp;"단계오프셋",ChapterTable!$R:$S,2,0))/ChapterTable!$P$23)),
MAX(0,INT(($B657+ChapterTable!$R$26+VLOOKUP(SUBSTITUTE(C$1,"성장단계","")&amp;"보스단계오프셋",ChapterTable!$R:$S,2,0))/ChapterTable!$R$23)))</f>
        <v>4</v>
      </c>
      <c r="D657">
        <f>IF(OR($L657=TRUE,$A657=0,MOD($A657,ChapterTable!$R$20)&lt;&gt;0),
MAX(0,INT(($B657+ChapterTable!$P$26+VLOOKUP(SUBSTITUTE(D$1,"성장단계","")&amp;"단계오프셋",ChapterTable!$R:$S,2,0))/ChapterTable!$P$23)),
MAX(0,INT(($B657+ChapterTable!$R$26+VLOOKUP(SUBSTITUTE(D$1,"성장단계","")&amp;"보스단계오프셋",ChapterTable!$R:$S,2,0))/ChapterTable!$R$23)))</f>
        <v>3</v>
      </c>
      <c r="E657" s="1">
        <f ca="1">IF(AND($A657=0,$B657=1),
    VLOOKUP(1,ChapterTable!$1:$1048576,MATCH("최종"&amp;SUBSTITUTE(SUBSTITUTE(E$1,"standard",""),"|Float",""),ChapterTable!$1:$1,0),0)*ChapterTable!$P$17,
  IF(AND($A657=0,$B657=0),
    E658,
  IF($B657=0,
    VLOOKUP($A657,ChapterTable!$1:$1048576,MATCH("최종"&amp;SUBSTITUTE(SUBSTITUTE(E$1,"standard",""),"|Float",""),ChapterTable!$1:$1,0),0),
  IF($B657=1,
    IF($L657=FALSE,
      VLOOKUP($A657,ChapterTable!$1:$1048576,MATCH("최종"&amp;SUBSTITUTE(SUBSTITUTE(E$1,"standard",""),"|Float",""),ChapterTable!$1:$1,0),0),
      VLOOKUP($A657-ChapterTable!$P$11,ChapterTable!$1:$1048576,MATCH("최종"&amp;SUBSTITUTE(SUBSTITUTE(E$1,"standard",""),"|Float",""),ChapterTable!$1:$1,0),0)*ChapterTable!$P$14
    ),
  OFFSET(E657,-$B657+IF($L657,1,0),0)*IF($B657&gt;OFFSET($B657,1,0),ChapterTable!$R$17,1)*
    (VLOOKUP(SUBSTITUTE(SUBSTITUTE(E$1,"standard",""),"|Float","")&amp;IF(OR($L657=TRUE,$A657=0,MOD($A657,ChapterTable!$R$20)&lt;&gt;0),"","보스")&amp;"인게임누적곱배수",ChapterTable!$R:$S,2,0)^C657
    +VLOOKUP(SUBSTITUTE(SUBSTITUTE(E$1,"standard",""),"|Float","")&amp;IF(OR($L657=TRUE,$A657=0,MOD($A657,ChapterTable!$R$20)&lt;&gt;0),"","보스")&amp;"인게임누적합배수",ChapterTable!$R:$S,2,0)*C657)
  )
  )
  )
)</f>
        <v>42037.8134765625</v>
      </c>
      <c r="F657" s="1">
        <f ca="1">IF(AND($A657=0,$B657=1),
    VLOOKUP(1,ChapterTable!$1:$1048576,MATCH("최종"&amp;SUBSTITUTE(SUBSTITUTE(F$1,"standard",""),"|Float",""),ChapterTable!$1:$1,0),0)*ChapterTable!$P$17,
  IF(AND($A657=0,$B657=0),
    F658,
  IF($B657=0,
    VLOOKUP($A657,ChapterTable!$1:$1048576,MATCH("최종"&amp;SUBSTITUTE(SUBSTITUTE(F$1,"standard",""),"|Float",""),ChapterTable!$1:$1,0),0),
  IF($B657=1,
    IF($L657=FALSE,
      VLOOKUP($A657,ChapterTable!$1:$1048576,MATCH("최종"&amp;SUBSTITUTE(SUBSTITUTE(F$1,"standard",""),"|Float",""),ChapterTable!$1:$1,0),0),
      VLOOKUP($A657-ChapterTable!$P$11,ChapterTable!$1:$1048576,MATCH("최종"&amp;SUBSTITUTE(SUBSTITUTE(F$1,"standard",""),"|Float",""),ChapterTable!$1:$1,0),0)*ChapterTable!$P$14
    ),
  OFFSET(F657,-$B657+IF($L657,1,0),0)*
    (VLOOKUP(SUBSTITUTE(SUBSTITUTE(F$1,"standard",""),"|Float","")&amp;IF(OR($L657=TRUE,$A657=0,MOD($A657,ChapterTable!$R$20)&lt;&gt;0),"","보스")&amp;"인게임누적곱배수",ChapterTable!$R:$S,2,0)^D657
    +VLOOKUP(SUBSTITUTE(SUBSTITUTE(F$1,"standard",""),"|Float","")&amp;IF(OR($L657=TRUE,$A657=0,MOD($A657,ChapterTable!$R$20)&lt;&gt;0),"","보스")&amp;"인게임누적합배수",ChapterTable!$R:$S,2,0)*D657)
  )
  )
  )
)</f>
        <v>11920.444793701172</v>
      </c>
      <c r="G657" t="s">
        <v>715</v>
      </c>
      <c r="J657" t="str">
        <f>IF(ISBLANK(I657),"",
IFERROR(VLOOKUP(I657,[1]StringTable!$1:$1048576,MATCH("kor|String",[1]StringTable!$1:$1,0),0),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79"/>
        <v>1</v>
      </c>
      <c r="AJ657">
        <f t="shared" si="77"/>
        <v>1</v>
      </c>
      <c r="AK657">
        <f t="shared" si="78"/>
        <v>1</v>
      </c>
      <c r="AL657">
        <v>0</v>
      </c>
    </row>
    <row r="658" spans="1:38" x14ac:dyDescent="0.3">
      <c r="A658">
        <v>14</v>
      </c>
      <c r="B658">
        <v>6</v>
      </c>
      <c r="C658">
        <f>IF(OR($L658=TRUE,$A658=0,MOD($A658,ChapterTable!$R$20)&lt;&gt;0),
MAX(0,INT(($B658+ChapterTable!$P$26+VLOOKUP(SUBSTITUTE(C$1,"성장단계","")&amp;"단계오프셋",ChapterTable!$R:$S,2,0))/ChapterTable!$P$23)),
MAX(0,INT(($B658+ChapterTable!$R$26+VLOOKUP(SUBSTITUTE(C$1,"성장단계","")&amp;"보스단계오프셋",ChapterTable!$R:$S,2,0))/ChapterTable!$R$23)))</f>
        <v>5</v>
      </c>
      <c r="D658">
        <f>IF(OR($L658=TRUE,$A658=0,MOD($A658,ChapterTable!$R$20)&lt;&gt;0),
MAX(0,INT(($B658+ChapterTable!$P$26+VLOOKUP(SUBSTITUTE(D$1,"성장단계","")&amp;"단계오프셋",ChapterTable!$R:$S,2,0))/ChapterTable!$P$23)),
MAX(0,INT(($B658+ChapterTable!$R$26+VLOOKUP(SUBSTITUTE(D$1,"성장단계","")&amp;"보스단계오프셋",ChapterTable!$R:$S,2,0))/ChapterTable!$R$23)))</f>
        <v>4</v>
      </c>
      <c r="E658" s="1">
        <f ca="1">IF(AND($A658=0,$B658=1),
    VLOOKUP(1,ChapterTable!$1:$1048576,MATCH("최종"&amp;SUBSTITUTE(SUBSTITUTE(E$1,"standard",""),"|Float",""),ChapterTable!$1:$1,0),0)*ChapterTable!$P$17,
  IF(AND($A658=0,$B658=0),
    E659,
  IF($B658=0,
    VLOOKUP($A658,ChapterTable!$1:$1048576,MATCH("최종"&amp;SUBSTITUTE(SUBSTITUTE(E$1,"standard",""),"|Float",""),ChapterTable!$1:$1,0),0),
  IF($B658=1,
    IF($L658=FALSE,
      VLOOKUP($A658,ChapterTable!$1:$1048576,MATCH("최종"&amp;SUBSTITUTE(SUBSTITUTE(E$1,"standard",""),"|Float",""),ChapterTable!$1:$1,0),0),
      VLOOKUP($A658-ChapterTable!$P$11,ChapterTable!$1:$1048576,MATCH("최종"&amp;SUBSTITUTE(SUBSTITUTE(E$1,"standard",""),"|Float",""),ChapterTable!$1:$1,0),0)*ChapterTable!$P$14
    ),
  OFFSET(E658,-$B658+IF($L658,1,0),0)*IF($B658&gt;OFFSET($B658,1,0),ChapterTable!$R$17,1)*
    (VLOOKUP(SUBSTITUTE(SUBSTITUTE(E$1,"standard",""),"|Float","")&amp;IF(OR($L658=TRUE,$A658=0,MOD($A658,ChapterTable!$R$20)&lt;&gt;0),"","보스")&amp;"인게임누적곱배수",ChapterTable!$R:$S,2,0)^C658
    +VLOOKUP(SUBSTITUTE(SUBSTITUTE(E$1,"standard",""),"|Float","")&amp;IF(OR($L658=TRUE,$A658=0,MOD($A658,ChapterTable!$R$20)&lt;&gt;0),"","보스")&amp;"인게임누적합배수",ChapterTable!$R:$S,2,0)*C658)
  )
  )
  )
)</f>
        <v>46708.681640625</v>
      </c>
      <c r="F658" s="1">
        <f ca="1">IF(AND($A658=0,$B658=1),
    VLOOKUP(1,ChapterTable!$1:$1048576,MATCH("최종"&amp;SUBSTITUTE(SUBSTITUTE(F$1,"standard",""),"|Float",""),ChapterTable!$1:$1,0),0)*ChapterTable!$P$17,
  IF(AND($A658=0,$B658=0),
    F659,
  IF($B658=0,
    VLOOKUP($A658,ChapterTable!$1:$1048576,MATCH("최종"&amp;SUBSTITUTE(SUBSTITUTE(F$1,"standard",""),"|Float",""),ChapterTable!$1:$1,0),0),
  IF($B658=1,
    IF($L658=FALSE,
      VLOOKUP($A658,ChapterTable!$1:$1048576,MATCH("최종"&amp;SUBSTITUTE(SUBSTITUTE(F$1,"standard",""),"|Float",""),ChapterTable!$1:$1,0),0),
      VLOOKUP($A658-ChapterTable!$P$11,ChapterTable!$1:$1048576,MATCH("최종"&amp;SUBSTITUTE(SUBSTITUTE(F$1,"standard",""),"|Float",""),ChapterTable!$1:$1,0),0)*ChapterTable!$P$14
    ),
  OFFSET(F658,-$B658+IF($L658,1,0),0)*
    (VLOOKUP(SUBSTITUTE(SUBSTITUTE(F$1,"standard",""),"|Float","")&amp;IF(OR($L658=TRUE,$A658=0,MOD($A658,ChapterTable!$R$20)&lt;&gt;0),"","보스")&amp;"인게임누적곱배수",ChapterTable!$R:$S,2,0)^D658
    +VLOOKUP(SUBSTITUTE(SUBSTITUTE(F$1,"standard",""),"|Float","")&amp;IF(OR($L658=TRUE,$A658=0,MOD($A658,ChapterTable!$R$20)&lt;&gt;0),"","보스")&amp;"인게임누적합배수",ChapterTable!$R:$S,2,0)*D658)
  )
  )
  )
)</f>
        <v>12650.267944335938</v>
      </c>
      <c r="G658" t="s">
        <v>715</v>
      </c>
      <c r="J658" t="str">
        <f>IF(ISBLANK(I658),"",
IFERROR(VLOOKUP(I658,[1]StringTable!$1:$1048576,MATCH("kor|String",[1]StringTable!$1:$1,0),0),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79"/>
        <v>1</v>
      </c>
      <c r="AJ658">
        <f t="shared" si="77"/>
        <v>1</v>
      </c>
      <c r="AK658">
        <f t="shared" si="78"/>
        <v>1</v>
      </c>
      <c r="AL658">
        <v>0</v>
      </c>
    </row>
    <row r="659" spans="1:38" x14ac:dyDescent="0.3">
      <c r="A659">
        <v>14</v>
      </c>
      <c r="B659">
        <v>7</v>
      </c>
      <c r="C659">
        <f>IF(OR($L659=TRUE,$A659=0,MOD($A659,ChapterTable!$R$20)&lt;&gt;0),
MAX(0,INT(($B659+ChapterTable!$P$26+VLOOKUP(SUBSTITUTE(C$1,"성장단계","")&amp;"단계오프셋",ChapterTable!$R:$S,2,0))/ChapterTable!$P$23)),
MAX(0,INT(($B659+ChapterTable!$R$26+VLOOKUP(SUBSTITUTE(C$1,"성장단계","")&amp;"보스단계오프셋",ChapterTable!$R:$S,2,0))/ChapterTable!$R$23)))</f>
        <v>6</v>
      </c>
      <c r="D659">
        <f>IF(OR($L659=TRUE,$A659=0,MOD($A659,ChapterTable!$R$20)&lt;&gt;0),
MAX(0,INT(($B659+ChapterTable!$P$26+VLOOKUP(SUBSTITUTE(D$1,"성장단계","")&amp;"단계오프셋",ChapterTable!$R:$S,2,0))/ChapterTable!$P$23)),
MAX(0,INT(($B659+ChapterTable!$R$26+VLOOKUP(SUBSTITUTE(D$1,"성장단계","")&amp;"보스단계오프셋",ChapterTable!$R:$S,2,0))/ChapterTable!$R$23)))</f>
        <v>5</v>
      </c>
      <c r="E659" s="1">
        <f ca="1">IF(AND($A659=0,$B659=1),
    VLOOKUP(1,ChapterTable!$1:$1048576,MATCH("최종"&amp;SUBSTITUTE(SUBSTITUTE(E$1,"standard",""),"|Float",""),ChapterTable!$1:$1,0),0)*ChapterTable!$P$17,
  IF(AND($A659=0,$B659=0),
    E660,
  IF($B659=0,
    VLOOKUP($A659,ChapterTable!$1:$1048576,MATCH("최종"&amp;SUBSTITUTE(SUBSTITUTE(E$1,"standard",""),"|Float",""),ChapterTable!$1:$1,0),0),
  IF($B659=1,
    IF($L659=FALSE,
      VLOOKUP($A659,ChapterTable!$1:$1048576,MATCH("최종"&amp;SUBSTITUTE(SUBSTITUTE(E$1,"standard",""),"|Float",""),ChapterTable!$1:$1,0),0),
      VLOOKUP($A659-ChapterTable!$P$11,ChapterTable!$1:$1048576,MATCH("최종"&amp;SUBSTITUTE(SUBSTITUTE(E$1,"standard",""),"|Float",""),ChapterTable!$1:$1,0),0)*ChapterTable!$P$14
    ),
  OFFSET(E659,-$B659+IF($L659,1,0),0)*IF($B659&gt;OFFSET($B659,1,0),ChapterTable!$R$17,1)*
    (VLOOKUP(SUBSTITUTE(SUBSTITUTE(E$1,"standard",""),"|Float","")&amp;IF(OR($L659=TRUE,$A659=0,MOD($A659,ChapterTable!$R$20)&lt;&gt;0),"","보스")&amp;"인게임누적곱배수",ChapterTable!$R:$S,2,0)^C659
    +VLOOKUP(SUBSTITUTE(SUBSTITUTE(E$1,"standard",""),"|Float","")&amp;IF(OR($L659=TRUE,$A659=0,MOD($A659,ChapterTable!$R$20)&lt;&gt;0),"","보스")&amp;"인게임누적합배수",ChapterTable!$R:$S,2,0)*C659)
  )
  )
  )
)</f>
        <v>66793.414746093753</v>
      </c>
      <c r="F659" s="1">
        <f ca="1">IF(AND($A659=0,$B659=1),
    VLOOKUP(1,ChapterTable!$1:$1048576,MATCH("최종"&amp;SUBSTITUTE(SUBSTITUTE(F$1,"standard",""),"|Float",""),ChapterTable!$1:$1,0),0)*ChapterTable!$P$17,
  IF(AND($A659=0,$B659=0),
    F660,
  IF($B659=0,
    VLOOKUP($A659,ChapterTable!$1:$1048576,MATCH("최종"&amp;SUBSTITUTE(SUBSTITUTE(F$1,"standard",""),"|Float",""),ChapterTable!$1:$1,0),0),
  IF($B659=1,
    IF($L659=FALSE,
      VLOOKUP($A659,ChapterTable!$1:$1048576,MATCH("최종"&amp;SUBSTITUTE(SUBSTITUTE(F$1,"standard",""),"|Float",""),ChapterTable!$1:$1,0),0),
      VLOOKUP($A659-ChapterTable!$P$11,ChapterTable!$1:$1048576,MATCH("최종"&amp;SUBSTITUTE(SUBSTITUTE(F$1,"standard",""),"|Float",""),ChapterTable!$1:$1,0),0)*ChapterTable!$P$14
    ),
  OFFSET(F659,-$B659+IF($L659,1,0),0)*
    (VLOOKUP(SUBSTITUTE(SUBSTITUTE(F$1,"standard",""),"|Float","")&amp;IF(OR($L659=TRUE,$A659=0,MOD($A659,ChapterTable!$R$20)&lt;&gt;0),"","보스")&amp;"인게임누적곱배수",ChapterTable!$R:$S,2,0)^D659
    +VLOOKUP(SUBSTITUTE(SUBSTITUTE(F$1,"standard",""),"|Float","")&amp;IF(OR($L659=TRUE,$A659=0,MOD($A659,ChapterTable!$R$20)&lt;&gt;0),"","보스")&amp;"인게임누적합배수",ChapterTable!$R:$S,2,0)*D659)
  )
  )
  )
)</f>
        <v>13380.091094970703</v>
      </c>
      <c r="G659" t="s">
        <v>715</v>
      </c>
      <c r="J659" t="str">
        <f>IF(ISBLANK(I659),"",
IFERROR(VLOOKUP(I659,[1]StringTable!$1:$1048576,MATCH("kor|String",[1]StringTable!$1:$1,0),0),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79"/>
        <v>1</v>
      </c>
      <c r="AJ659">
        <f t="shared" si="77"/>
        <v>1</v>
      </c>
      <c r="AK659">
        <f t="shared" si="78"/>
        <v>1</v>
      </c>
      <c r="AL659">
        <v>0</v>
      </c>
    </row>
    <row r="660" spans="1:38" x14ac:dyDescent="0.3">
      <c r="A660">
        <v>15</v>
      </c>
      <c r="B660">
        <v>0</v>
      </c>
      <c r="C660">
        <f>IF(OR($L660=TRUE,$A660=0,MOD($A660,ChapterTable!$R$20)&lt;&gt;0),
MAX(0,INT(($B660+ChapterTable!$P$26+VLOOKUP(SUBSTITUTE(C$1,"성장단계","")&amp;"단계오프셋",ChapterTable!$R:$S,2,0))/ChapterTable!$P$23)),
MAX(0,INT(($B660+ChapterTable!$R$26+VLOOKUP(SUBSTITUTE(C$1,"성장단계","")&amp;"보스단계오프셋",ChapterTable!$R:$S,2,0))/ChapterTable!$R$23)))</f>
        <v>0</v>
      </c>
      <c r="D660">
        <f>IF(OR($L660=TRUE,$A660=0,MOD($A660,ChapterTable!$R$20)&lt;&gt;0),
MAX(0,INT(($B660+ChapterTable!$P$26+VLOOKUP(SUBSTITUTE(D$1,"성장단계","")&amp;"단계오프셋",ChapterTable!$R:$S,2,0))/ChapterTable!$P$23)),
MAX(0,INT(($B660+ChapterTable!$R$26+VLOOKUP(SUBSTITUTE(D$1,"성장단계","")&amp;"보스단계오프셋",ChapterTable!$R:$S,2,0))/ChapterTable!$R$23)))</f>
        <v>0</v>
      </c>
      <c r="E660" s="1">
        <f ca="1">IF(AND($A660=0,$B660=1),
    VLOOKUP(1,ChapterTable!$1:$1048576,MATCH("최종"&amp;SUBSTITUTE(SUBSTITUTE(E$1,"standard",""),"|Float",""),ChapterTable!$1:$1,0),0)*ChapterTable!$P$17,
  IF(AND($A660=0,$B660=0),
    E661,
  IF($B660=0,
    VLOOKUP($A660,ChapterTable!$1:$1048576,MATCH("최종"&amp;SUBSTITUTE(SUBSTITUTE(E$1,"standard",""),"|Float",""),ChapterTable!$1:$1,0),0),
  IF($B660=1,
    IF($L660=FALSE,
      VLOOKUP($A660,ChapterTable!$1:$1048576,MATCH("최종"&amp;SUBSTITUTE(SUBSTITUTE(E$1,"standard",""),"|Float",""),ChapterTable!$1:$1,0),0),
      VLOOKUP($A660-ChapterTable!$P$11,ChapterTable!$1:$1048576,MATCH("최종"&amp;SUBSTITUTE(SUBSTITUTE(E$1,"standard",""),"|Float",""),ChapterTable!$1:$1,0),0)*ChapterTable!$P$14
    ),
  OFFSET(E660,-$B660+IF($L660,1,0),0)*IF($B660&gt;OFFSET($B660,1,0),ChapterTable!$R$17,1)*
    (VLOOKUP(SUBSTITUTE(SUBSTITUTE(E$1,"standard",""),"|Float","")&amp;IF(OR($L660=TRUE,$A660=0,MOD($A660,ChapterTable!$R$20)&lt;&gt;0),"","보스")&amp;"인게임누적곱배수",ChapterTable!$R:$S,2,0)^C660
    +VLOOKUP(SUBSTITUTE(SUBSTITUTE(E$1,"standard",""),"|Float","")&amp;IF(OR($L660=TRUE,$A660=0,MOD($A660,ChapterTable!$R$20)&lt;&gt;0),"","보스")&amp;"인게임누적합배수",ChapterTable!$R:$S,2,0)*C660)
  )
  )
  )
)</f>
        <v>35031.51123046875</v>
      </c>
      <c r="F660" s="1">
        <f ca="1">IF(AND($A660=0,$B660=1),
    VLOOKUP(1,ChapterTable!$1:$1048576,MATCH("최종"&amp;SUBSTITUTE(SUBSTITUTE(F$1,"standard",""),"|Float",""),ChapterTable!$1:$1,0),0)*ChapterTable!$P$17,
  IF(AND($A660=0,$B660=0),
    F661,
  IF($B660=0,
    VLOOKUP($A660,ChapterTable!$1:$1048576,MATCH("최종"&amp;SUBSTITUTE(SUBSTITUTE(F$1,"standard",""),"|Float",""),ChapterTable!$1:$1,0),0),
  IF($B660=1,
    IF($L660=FALSE,
      VLOOKUP($A660,ChapterTable!$1:$1048576,MATCH("최종"&amp;SUBSTITUTE(SUBSTITUTE(F$1,"standard",""),"|Float",""),ChapterTable!$1:$1,0),0),
      VLOOKUP($A660-ChapterTable!$P$11,ChapterTable!$1:$1048576,MATCH("최종"&amp;SUBSTITUTE(SUBSTITUTE(F$1,"standard",""),"|Float",""),ChapterTable!$1:$1,0),0)*ChapterTable!$P$14
    ),
  OFFSET(F660,-$B660+IF($L660,1,0),0)*
    (VLOOKUP(SUBSTITUTE(SUBSTITUTE(F$1,"standard",""),"|Float","")&amp;IF(OR($L660=TRUE,$A660=0,MOD($A660,ChapterTable!$R$20)&lt;&gt;0),"","보스")&amp;"인게임누적곱배수",ChapterTable!$R:$S,2,0)^D660
    +VLOOKUP(SUBSTITUTE(SUBSTITUTE(F$1,"standard",""),"|Float","")&amp;IF(OR($L660=TRUE,$A660=0,MOD($A660,ChapterTable!$R$20)&lt;&gt;0),"","보스")&amp;"인게임누적합배수",ChapterTable!$R:$S,2,0)*D660)
  )
  )
  )
)</f>
        <v>14596.463012695313</v>
      </c>
      <c r="G660" t="s">
        <v>715</v>
      </c>
      <c r="J660" t="str">
        <f>IF(ISBLANK(I660),"",
IFERROR(VLOOKUP(I660,[1]StringTable!$1:$1048576,MATCH("kor|String",[1]StringTable!$1:$1,0),0),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79"/>
        <v>0</v>
      </c>
      <c r="AJ660">
        <f t="shared" si="77"/>
        <v>0</v>
      </c>
      <c r="AK660">
        <f t="shared" si="78"/>
        <v>0</v>
      </c>
      <c r="AL660">
        <v>0</v>
      </c>
    </row>
    <row r="661" spans="1:38" hidden="1" x14ac:dyDescent="0.3">
      <c r="A661">
        <v>15</v>
      </c>
      <c r="B661">
        <v>1</v>
      </c>
      <c r="C661">
        <f>IF(OR($L661=TRUE,$A661=0,MOD($A661,ChapterTable!$R$20)&lt;&gt;0),
MAX(0,INT(($B661+ChapterTable!$P$26+VLOOKUP(SUBSTITUTE(C$1,"성장단계","")&amp;"단계오프셋",ChapterTable!$R:$S,2,0))/ChapterTable!$P$23)),
MAX(0,INT(($B661+ChapterTable!$R$26+VLOOKUP(SUBSTITUTE(C$1,"성장단계","")&amp;"보스단계오프셋",ChapterTable!$R:$S,2,0))/ChapterTable!$R$23)))</f>
        <v>0</v>
      </c>
      <c r="D661">
        <f>IF(OR($L661=TRUE,$A661=0,MOD($A661,ChapterTable!$R$20)&lt;&gt;0),
MAX(0,INT(($B661+ChapterTable!$P$26+VLOOKUP(SUBSTITUTE(D$1,"성장단계","")&amp;"단계오프셋",ChapterTable!$R:$S,2,0))/ChapterTable!$P$23)),
MAX(0,INT(($B661+ChapterTable!$R$26+VLOOKUP(SUBSTITUTE(D$1,"성장단계","")&amp;"보스단계오프셋",ChapterTable!$R:$S,2,0))/ChapterTable!$R$23)))</f>
        <v>0</v>
      </c>
      <c r="E661" s="1">
        <f ca="1">IF(AND($A661=0,$B661=1),
    VLOOKUP(1,ChapterTable!$1:$1048576,MATCH("최종"&amp;SUBSTITUTE(SUBSTITUTE(E$1,"standard",""),"|Float",""),ChapterTable!$1:$1,0),0)*ChapterTable!$P$17,
  IF(AND($A661=0,$B661=0),
    E662,
  IF($B661=0,
    VLOOKUP($A661,ChapterTable!$1:$1048576,MATCH("최종"&amp;SUBSTITUTE(SUBSTITUTE(E$1,"standard",""),"|Float",""),ChapterTable!$1:$1,0),0),
  IF($B661=1,
    IF($L661=FALSE,
      VLOOKUP($A661,ChapterTable!$1:$1048576,MATCH("최종"&amp;SUBSTITUTE(SUBSTITUTE(E$1,"standard",""),"|Float",""),ChapterTable!$1:$1,0),0),
      VLOOKUP($A661-ChapterTable!$P$11,ChapterTable!$1:$1048576,MATCH("최종"&amp;SUBSTITUTE(SUBSTITUTE(E$1,"standard",""),"|Float",""),ChapterTable!$1:$1,0),0)*ChapterTable!$P$14
    ),
  OFFSET(E661,-$B661+IF($L661,1,0),0)*IF($B661&gt;OFFSET($B661,1,0),ChapterTable!$R$17,1)*
    (VLOOKUP(SUBSTITUTE(SUBSTITUTE(E$1,"standard",""),"|Float","")&amp;IF(OR($L661=TRUE,$A661=0,MOD($A661,ChapterTable!$R$20)&lt;&gt;0),"","보스")&amp;"인게임누적곱배수",ChapterTable!$R:$S,2,0)^C661
    +VLOOKUP(SUBSTITUTE(SUBSTITUTE(E$1,"standard",""),"|Float","")&amp;IF(OR($L661=TRUE,$A661=0,MOD($A661,ChapterTable!$R$20)&lt;&gt;0),"","보스")&amp;"인게임누적합배수",ChapterTable!$R:$S,2,0)*C661)
  )
  )
  )
)</f>
        <v>35031.51123046875</v>
      </c>
      <c r="F661" s="1">
        <f ca="1">IF(AND($A661=0,$B661=1),
    VLOOKUP(1,ChapterTable!$1:$1048576,MATCH("최종"&amp;SUBSTITUTE(SUBSTITUTE(F$1,"standard",""),"|Float",""),ChapterTable!$1:$1,0),0)*ChapterTable!$P$17,
  IF(AND($A661=0,$B661=0),
    F662,
  IF($B661=0,
    VLOOKUP($A661,ChapterTable!$1:$1048576,MATCH("최종"&amp;SUBSTITUTE(SUBSTITUTE(F$1,"standard",""),"|Float",""),ChapterTable!$1:$1,0),0),
  IF($B661=1,
    IF($L661=FALSE,
      VLOOKUP($A661,ChapterTable!$1:$1048576,MATCH("최종"&amp;SUBSTITUTE(SUBSTITUTE(F$1,"standard",""),"|Float",""),ChapterTable!$1:$1,0),0),
      VLOOKUP($A661-ChapterTable!$P$11,ChapterTable!$1:$1048576,MATCH("최종"&amp;SUBSTITUTE(SUBSTITUTE(F$1,"standard",""),"|Float",""),ChapterTable!$1:$1,0),0)*ChapterTable!$P$14
    ),
  OFFSET(F661,-$B661+IF($L661,1,0),0)*
    (VLOOKUP(SUBSTITUTE(SUBSTITUTE(F$1,"standard",""),"|Float","")&amp;IF(OR($L661=TRUE,$A661=0,MOD($A661,ChapterTable!$R$20)&lt;&gt;0),"","보스")&amp;"인게임누적곱배수",ChapterTable!$R:$S,2,0)^D661
    +VLOOKUP(SUBSTITUTE(SUBSTITUTE(F$1,"standard",""),"|Float","")&amp;IF(OR($L661=TRUE,$A661=0,MOD($A661,ChapterTable!$R$20)&lt;&gt;0),"","보스")&amp;"인게임누적합배수",ChapterTable!$R:$S,2,0)*D661)
  )
  )
  )
)</f>
        <v>14596.463012695313</v>
      </c>
      <c r="G661" t="s">
        <v>715</v>
      </c>
      <c r="J661" t="str">
        <f>IF(ISBLANK(I661),"",
IFERROR(VLOOKUP(I661,[1]StringTable!$1:$1048576,MATCH("kor|String",[1]StringTable!$1:$1,0),0),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79"/>
        <v>1</v>
      </c>
      <c r="AJ661">
        <f t="shared" si="77"/>
        <v>1</v>
      </c>
      <c r="AK661">
        <f t="shared" si="78"/>
        <v>1</v>
      </c>
      <c r="AL661">
        <v>1</v>
      </c>
    </row>
    <row r="662" spans="1:38" hidden="1" x14ac:dyDescent="0.3">
      <c r="A662">
        <v>15</v>
      </c>
      <c r="B662">
        <v>2</v>
      </c>
      <c r="C662">
        <f>IF(OR($L662=TRUE,$A662=0,MOD($A662,ChapterTable!$R$20)&lt;&gt;0),
MAX(0,INT(($B662+ChapterTable!$P$26+VLOOKUP(SUBSTITUTE(C$1,"성장단계","")&amp;"단계오프셋",ChapterTable!$R:$S,2,0))/ChapterTable!$P$23)),
MAX(0,INT(($B662+ChapterTable!$R$26+VLOOKUP(SUBSTITUTE(C$1,"성장단계","")&amp;"보스단계오프셋",ChapterTable!$R:$S,2,0))/ChapterTable!$R$23)))</f>
        <v>0</v>
      </c>
      <c r="D662">
        <f>IF(OR($L662=TRUE,$A662=0,MOD($A662,ChapterTable!$R$20)&lt;&gt;0),
MAX(0,INT(($B662+ChapterTable!$P$26+VLOOKUP(SUBSTITUTE(D$1,"성장단계","")&amp;"단계오프셋",ChapterTable!$R:$S,2,0))/ChapterTable!$P$23)),
MAX(0,INT(($B662+ChapterTable!$R$26+VLOOKUP(SUBSTITUTE(D$1,"성장단계","")&amp;"보스단계오프셋",ChapterTable!$R:$S,2,0))/ChapterTable!$R$23)))</f>
        <v>0</v>
      </c>
      <c r="E662" s="1">
        <f ca="1">IF(AND($A662=0,$B662=1),
    VLOOKUP(1,ChapterTable!$1:$1048576,MATCH("최종"&amp;SUBSTITUTE(SUBSTITUTE(E$1,"standard",""),"|Float",""),ChapterTable!$1:$1,0),0)*ChapterTable!$P$17,
  IF(AND($A662=0,$B662=0),
    E663,
  IF($B662=0,
    VLOOKUP($A662,ChapterTable!$1:$1048576,MATCH("최종"&amp;SUBSTITUTE(SUBSTITUTE(E$1,"standard",""),"|Float",""),ChapterTable!$1:$1,0),0),
  IF($B662=1,
    IF($L662=FALSE,
      VLOOKUP($A662,ChapterTable!$1:$1048576,MATCH("최종"&amp;SUBSTITUTE(SUBSTITUTE(E$1,"standard",""),"|Float",""),ChapterTable!$1:$1,0),0),
      VLOOKUP($A662-ChapterTable!$P$11,ChapterTable!$1:$1048576,MATCH("최종"&amp;SUBSTITUTE(SUBSTITUTE(E$1,"standard",""),"|Float",""),ChapterTable!$1:$1,0),0)*ChapterTable!$P$14
    ),
  OFFSET(E662,-$B662+IF($L662,1,0),0)*IF($B662&gt;OFFSET($B662,1,0),ChapterTable!$R$17,1)*
    (VLOOKUP(SUBSTITUTE(SUBSTITUTE(E$1,"standard",""),"|Float","")&amp;IF(OR($L662=TRUE,$A662=0,MOD($A662,ChapterTable!$R$20)&lt;&gt;0),"","보스")&amp;"인게임누적곱배수",ChapterTable!$R:$S,2,0)^C662
    +VLOOKUP(SUBSTITUTE(SUBSTITUTE(E$1,"standard",""),"|Float","")&amp;IF(OR($L662=TRUE,$A662=0,MOD($A662,ChapterTable!$R$20)&lt;&gt;0),"","보스")&amp;"인게임누적합배수",ChapterTable!$R:$S,2,0)*C662)
  )
  )
  )
)</f>
        <v>35031.51123046875</v>
      </c>
      <c r="F662" s="1">
        <f ca="1">IF(AND($A662=0,$B662=1),
    VLOOKUP(1,ChapterTable!$1:$1048576,MATCH("최종"&amp;SUBSTITUTE(SUBSTITUTE(F$1,"standard",""),"|Float",""),ChapterTable!$1:$1,0),0)*ChapterTable!$P$17,
  IF(AND($A662=0,$B662=0),
    F663,
  IF($B662=0,
    VLOOKUP($A662,ChapterTable!$1:$1048576,MATCH("최종"&amp;SUBSTITUTE(SUBSTITUTE(F$1,"standard",""),"|Float",""),ChapterTable!$1:$1,0),0),
  IF($B662=1,
    IF($L662=FALSE,
      VLOOKUP($A662,ChapterTable!$1:$1048576,MATCH("최종"&amp;SUBSTITUTE(SUBSTITUTE(F$1,"standard",""),"|Float",""),ChapterTable!$1:$1,0),0),
      VLOOKUP($A662-ChapterTable!$P$11,ChapterTable!$1:$1048576,MATCH("최종"&amp;SUBSTITUTE(SUBSTITUTE(F$1,"standard",""),"|Float",""),ChapterTable!$1:$1,0),0)*ChapterTable!$P$14
    ),
  OFFSET(F662,-$B662+IF($L662,1,0),0)*
    (VLOOKUP(SUBSTITUTE(SUBSTITUTE(F$1,"standard",""),"|Float","")&amp;IF(OR($L662=TRUE,$A662=0,MOD($A662,ChapterTable!$R$20)&lt;&gt;0),"","보스")&amp;"인게임누적곱배수",ChapterTable!$R:$S,2,0)^D662
    +VLOOKUP(SUBSTITUTE(SUBSTITUTE(F$1,"standard",""),"|Float","")&amp;IF(OR($L662=TRUE,$A662=0,MOD($A662,ChapterTable!$R$20)&lt;&gt;0),"","보스")&amp;"인게임누적합배수",ChapterTable!$R:$S,2,0)*D662)
  )
  )
  )
)</f>
        <v>14596.463012695313</v>
      </c>
      <c r="G662" t="s">
        <v>715</v>
      </c>
      <c r="J662" t="str">
        <f>IF(ISBLANK(I662),"",
IFERROR(VLOOKUP(I662,[1]StringTable!$1:$1048576,MATCH("kor|String",[1]StringTable!$1:$1,0),0),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79"/>
        <v>1</v>
      </c>
      <c r="AJ662">
        <f t="shared" si="77"/>
        <v>1</v>
      </c>
      <c r="AK662">
        <f t="shared" si="78"/>
        <v>1</v>
      </c>
      <c r="AL662">
        <v>1</v>
      </c>
    </row>
    <row r="663" spans="1:38" hidden="1" x14ac:dyDescent="0.3">
      <c r="A663">
        <v>15</v>
      </c>
      <c r="B663">
        <v>3</v>
      </c>
      <c r="C663">
        <f>IF(OR($L663=TRUE,$A663=0,MOD($A663,ChapterTable!$R$20)&lt;&gt;0),
MAX(0,INT(($B663+ChapterTable!$P$26+VLOOKUP(SUBSTITUTE(C$1,"성장단계","")&amp;"단계오프셋",ChapterTable!$R:$S,2,0))/ChapterTable!$P$23)),
MAX(0,INT(($B663+ChapterTable!$R$26+VLOOKUP(SUBSTITUTE(C$1,"성장단계","")&amp;"보스단계오프셋",ChapterTable!$R:$S,2,0))/ChapterTable!$R$23)))</f>
        <v>0</v>
      </c>
      <c r="D663">
        <f>IF(OR($L663=TRUE,$A663=0,MOD($A663,ChapterTable!$R$20)&lt;&gt;0),
MAX(0,INT(($B663+ChapterTable!$P$26+VLOOKUP(SUBSTITUTE(D$1,"성장단계","")&amp;"단계오프셋",ChapterTable!$R:$S,2,0))/ChapterTable!$P$23)),
MAX(0,INT(($B663+ChapterTable!$R$26+VLOOKUP(SUBSTITUTE(D$1,"성장단계","")&amp;"보스단계오프셋",ChapterTable!$R:$S,2,0))/ChapterTable!$R$23)))</f>
        <v>0</v>
      </c>
      <c r="E663" s="1">
        <f ca="1">IF(AND($A663=0,$B663=1),
    VLOOKUP(1,ChapterTable!$1:$1048576,MATCH("최종"&amp;SUBSTITUTE(SUBSTITUTE(E$1,"standard",""),"|Float",""),ChapterTable!$1:$1,0),0)*ChapterTable!$P$17,
  IF(AND($A663=0,$B663=0),
    E664,
  IF($B663=0,
    VLOOKUP($A663,ChapterTable!$1:$1048576,MATCH("최종"&amp;SUBSTITUTE(SUBSTITUTE(E$1,"standard",""),"|Float",""),ChapterTable!$1:$1,0),0),
  IF($B663=1,
    IF($L663=FALSE,
      VLOOKUP($A663,ChapterTable!$1:$1048576,MATCH("최종"&amp;SUBSTITUTE(SUBSTITUTE(E$1,"standard",""),"|Float",""),ChapterTable!$1:$1,0),0),
      VLOOKUP($A663-ChapterTable!$P$11,ChapterTable!$1:$1048576,MATCH("최종"&amp;SUBSTITUTE(SUBSTITUTE(E$1,"standard",""),"|Float",""),ChapterTable!$1:$1,0),0)*ChapterTable!$P$14
    ),
  OFFSET(E663,-$B663+IF($L663,1,0),0)*IF($B663&gt;OFFSET($B663,1,0),ChapterTable!$R$17,1)*
    (VLOOKUP(SUBSTITUTE(SUBSTITUTE(E$1,"standard",""),"|Float","")&amp;IF(OR($L663=TRUE,$A663=0,MOD($A663,ChapterTable!$R$20)&lt;&gt;0),"","보스")&amp;"인게임누적곱배수",ChapterTable!$R:$S,2,0)^C663
    +VLOOKUP(SUBSTITUTE(SUBSTITUTE(E$1,"standard",""),"|Float","")&amp;IF(OR($L663=TRUE,$A663=0,MOD($A663,ChapterTable!$R$20)&lt;&gt;0),"","보스")&amp;"인게임누적합배수",ChapterTable!$R:$S,2,0)*C663)
  )
  )
  )
)</f>
        <v>35031.51123046875</v>
      </c>
      <c r="F663" s="1">
        <f ca="1">IF(AND($A663=0,$B663=1),
    VLOOKUP(1,ChapterTable!$1:$1048576,MATCH("최종"&amp;SUBSTITUTE(SUBSTITUTE(F$1,"standard",""),"|Float",""),ChapterTable!$1:$1,0),0)*ChapterTable!$P$17,
  IF(AND($A663=0,$B663=0),
    F664,
  IF($B663=0,
    VLOOKUP($A663,ChapterTable!$1:$1048576,MATCH("최종"&amp;SUBSTITUTE(SUBSTITUTE(F$1,"standard",""),"|Float",""),ChapterTable!$1:$1,0),0),
  IF($B663=1,
    IF($L663=FALSE,
      VLOOKUP($A663,ChapterTable!$1:$1048576,MATCH("최종"&amp;SUBSTITUTE(SUBSTITUTE(F$1,"standard",""),"|Float",""),ChapterTable!$1:$1,0),0),
      VLOOKUP($A663-ChapterTable!$P$11,ChapterTable!$1:$1048576,MATCH("최종"&amp;SUBSTITUTE(SUBSTITUTE(F$1,"standard",""),"|Float",""),ChapterTable!$1:$1,0),0)*ChapterTable!$P$14
    ),
  OFFSET(F663,-$B663+IF($L663,1,0),0)*
    (VLOOKUP(SUBSTITUTE(SUBSTITUTE(F$1,"standard",""),"|Float","")&amp;IF(OR($L663=TRUE,$A663=0,MOD($A663,ChapterTable!$R$20)&lt;&gt;0),"","보스")&amp;"인게임누적곱배수",ChapterTable!$R:$S,2,0)^D663
    +VLOOKUP(SUBSTITUTE(SUBSTITUTE(F$1,"standard",""),"|Float","")&amp;IF(OR($L663=TRUE,$A663=0,MOD($A663,ChapterTable!$R$20)&lt;&gt;0),"","보스")&amp;"인게임누적합배수",ChapterTable!$R:$S,2,0)*D663)
  )
  )
  )
)</f>
        <v>14596.463012695313</v>
      </c>
      <c r="G663" t="s">
        <v>715</v>
      </c>
      <c r="J663" t="str">
        <f>IF(ISBLANK(I663),"",
IFERROR(VLOOKUP(I663,[1]StringTable!$1:$1048576,MATCH("kor|String",[1]StringTable!$1:$1,0),0),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79"/>
        <v>1</v>
      </c>
      <c r="AJ663">
        <f t="shared" si="77"/>
        <v>1</v>
      </c>
      <c r="AK663">
        <f t="shared" si="78"/>
        <v>1</v>
      </c>
      <c r="AL663">
        <v>1</v>
      </c>
    </row>
    <row r="664" spans="1:38" hidden="1" x14ac:dyDescent="0.3">
      <c r="A664">
        <v>15</v>
      </c>
      <c r="B664">
        <v>4</v>
      </c>
      <c r="C664">
        <f>IF(OR($L664=TRUE,$A664=0,MOD($A664,ChapterTable!$R$20)&lt;&gt;0),
MAX(0,INT(($B664+ChapterTable!$P$26+VLOOKUP(SUBSTITUTE(C$1,"성장단계","")&amp;"단계오프셋",ChapterTable!$R:$S,2,0))/ChapterTable!$P$23)),
MAX(0,INT(($B664+ChapterTable!$R$26+VLOOKUP(SUBSTITUTE(C$1,"성장단계","")&amp;"보스단계오프셋",ChapterTable!$R:$S,2,0))/ChapterTable!$R$23)))</f>
        <v>0</v>
      </c>
      <c r="D664">
        <f>IF(OR($L664=TRUE,$A664=0,MOD($A664,ChapterTable!$R$20)&lt;&gt;0),
MAX(0,INT(($B664+ChapterTable!$P$26+VLOOKUP(SUBSTITUTE(D$1,"성장단계","")&amp;"단계오프셋",ChapterTable!$R:$S,2,0))/ChapterTable!$P$23)),
MAX(0,INT(($B664+ChapterTable!$R$26+VLOOKUP(SUBSTITUTE(D$1,"성장단계","")&amp;"보스단계오프셋",ChapterTable!$R:$S,2,0))/ChapterTable!$R$23)))</f>
        <v>0</v>
      </c>
      <c r="E664" s="1">
        <f ca="1">IF(AND($A664=0,$B664=1),
    VLOOKUP(1,ChapterTable!$1:$1048576,MATCH("최종"&amp;SUBSTITUTE(SUBSTITUTE(E$1,"standard",""),"|Float",""),ChapterTable!$1:$1,0),0)*ChapterTable!$P$17,
  IF(AND($A664=0,$B664=0),
    E665,
  IF($B664=0,
    VLOOKUP($A664,ChapterTable!$1:$1048576,MATCH("최종"&amp;SUBSTITUTE(SUBSTITUTE(E$1,"standard",""),"|Float",""),ChapterTable!$1:$1,0),0),
  IF($B664=1,
    IF($L664=FALSE,
      VLOOKUP($A664,ChapterTable!$1:$1048576,MATCH("최종"&amp;SUBSTITUTE(SUBSTITUTE(E$1,"standard",""),"|Float",""),ChapterTable!$1:$1,0),0),
      VLOOKUP($A664-ChapterTable!$P$11,ChapterTable!$1:$1048576,MATCH("최종"&amp;SUBSTITUTE(SUBSTITUTE(E$1,"standard",""),"|Float",""),ChapterTable!$1:$1,0),0)*ChapterTable!$P$14
    ),
  OFFSET(E664,-$B664+IF($L664,1,0),0)*IF($B664&gt;OFFSET($B664,1,0),ChapterTable!$R$17,1)*
    (VLOOKUP(SUBSTITUTE(SUBSTITUTE(E$1,"standard",""),"|Float","")&amp;IF(OR($L664=TRUE,$A664=0,MOD($A664,ChapterTable!$R$20)&lt;&gt;0),"","보스")&amp;"인게임누적곱배수",ChapterTable!$R:$S,2,0)^C664
    +VLOOKUP(SUBSTITUTE(SUBSTITUTE(E$1,"standard",""),"|Float","")&amp;IF(OR($L664=TRUE,$A664=0,MOD($A664,ChapterTable!$R$20)&lt;&gt;0),"","보스")&amp;"인게임누적합배수",ChapterTable!$R:$S,2,0)*C664)
  )
  )
  )
)</f>
        <v>35031.51123046875</v>
      </c>
      <c r="F664" s="1">
        <f ca="1">IF(AND($A664=0,$B664=1),
    VLOOKUP(1,ChapterTable!$1:$1048576,MATCH("최종"&amp;SUBSTITUTE(SUBSTITUTE(F$1,"standard",""),"|Float",""),ChapterTable!$1:$1,0),0)*ChapterTable!$P$17,
  IF(AND($A664=0,$B664=0),
    F665,
  IF($B664=0,
    VLOOKUP($A664,ChapterTable!$1:$1048576,MATCH("최종"&amp;SUBSTITUTE(SUBSTITUTE(F$1,"standard",""),"|Float",""),ChapterTable!$1:$1,0),0),
  IF($B664=1,
    IF($L664=FALSE,
      VLOOKUP($A664,ChapterTable!$1:$1048576,MATCH("최종"&amp;SUBSTITUTE(SUBSTITUTE(F$1,"standard",""),"|Float",""),ChapterTable!$1:$1,0),0),
      VLOOKUP($A664-ChapterTable!$P$11,ChapterTable!$1:$1048576,MATCH("최종"&amp;SUBSTITUTE(SUBSTITUTE(F$1,"standard",""),"|Float",""),ChapterTable!$1:$1,0),0)*ChapterTable!$P$14
    ),
  OFFSET(F664,-$B664+IF($L664,1,0),0)*
    (VLOOKUP(SUBSTITUTE(SUBSTITUTE(F$1,"standard",""),"|Float","")&amp;IF(OR($L664=TRUE,$A664=0,MOD($A664,ChapterTable!$R$20)&lt;&gt;0),"","보스")&amp;"인게임누적곱배수",ChapterTable!$R:$S,2,0)^D664
    +VLOOKUP(SUBSTITUTE(SUBSTITUTE(F$1,"standard",""),"|Float","")&amp;IF(OR($L664=TRUE,$A664=0,MOD($A664,ChapterTable!$R$20)&lt;&gt;0),"","보스")&amp;"인게임누적합배수",ChapterTable!$R:$S,2,0)*D664)
  )
  )
  )
)</f>
        <v>14596.463012695313</v>
      </c>
      <c r="G664" t="s">
        <v>715</v>
      </c>
      <c r="J664" t="str">
        <f>IF(ISBLANK(I664),"",
IFERROR(VLOOKUP(I664,[1]StringTable!$1:$1048576,MATCH("kor|String",[1]StringTable!$1:$1,0),0),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79"/>
        <v>1</v>
      </c>
      <c r="AJ664">
        <f t="shared" si="77"/>
        <v>1</v>
      </c>
      <c r="AK664">
        <f t="shared" si="78"/>
        <v>1</v>
      </c>
      <c r="AL664">
        <v>1</v>
      </c>
    </row>
    <row r="665" spans="1:38" hidden="1" x14ac:dyDescent="0.3">
      <c r="A665">
        <v>15</v>
      </c>
      <c r="B665">
        <v>5</v>
      </c>
      <c r="C665">
        <f>IF(OR($L665=TRUE,$A665=0,MOD($A665,ChapterTable!$R$20)&lt;&gt;0),
MAX(0,INT(($B665+ChapterTable!$P$26+VLOOKUP(SUBSTITUTE(C$1,"성장단계","")&amp;"단계오프셋",ChapterTable!$R:$S,2,0))/ChapterTable!$P$23)),
MAX(0,INT(($B665+ChapterTable!$R$26+VLOOKUP(SUBSTITUTE(C$1,"성장단계","")&amp;"보스단계오프셋",ChapterTable!$R:$S,2,0))/ChapterTable!$R$23)))</f>
        <v>0</v>
      </c>
      <c r="D665">
        <f>IF(OR($L665=TRUE,$A665=0,MOD($A665,ChapterTable!$R$20)&lt;&gt;0),
MAX(0,INT(($B665+ChapterTable!$P$26+VLOOKUP(SUBSTITUTE(D$1,"성장단계","")&amp;"단계오프셋",ChapterTable!$R:$S,2,0))/ChapterTable!$P$23)),
MAX(0,INT(($B665+ChapterTable!$R$26+VLOOKUP(SUBSTITUTE(D$1,"성장단계","")&amp;"보스단계오프셋",ChapterTable!$R:$S,2,0))/ChapterTable!$R$23)))</f>
        <v>0</v>
      </c>
      <c r="E665" s="1">
        <f ca="1">IF(AND($A665=0,$B665=1),
    VLOOKUP(1,ChapterTable!$1:$1048576,MATCH("최종"&amp;SUBSTITUTE(SUBSTITUTE(E$1,"standard",""),"|Float",""),ChapterTable!$1:$1,0),0)*ChapterTable!$P$17,
  IF(AND($A665=0,$B665=0),
    E666,
  IF($B665=0,
    VLOOKUP($A665,ChapterTable!$1:$1048576,MATCH("최종"&amp;SUBSTITUTE(SUBSTITUTE(E$1,"standard",""),"|Float",""),ChapterTable!$1:$1,0),0),
  IF($B665=1,
    IF($L665=FALSE,
      VLOOKUP($A665,ChapterTable!$1:$1048576,MATCH("최종"&amp;SUBSTITUTE(SUBSTITUTE(E$1,"standard",""),"|Float",""),ChapterTable!$1:$1,0),0),
      VLOOKUP($A665-ChapterTable!$P$11,ChapterTable!$1:$1048576,MATCH("최종"&amp;SUBSTITUTE(SUBSTITUTE(E$1,"standard",""),"|Float",""),ChapterTable!$1:$1,0),0)*ChapterTable!$P$14
    ),
  OFFSET(E665,-$B665+IF($L665,1,0),0)*IF($B665&gt;OFFSET($B665,1,0),ChapterTable!$R$17,1)*
    (VLOOKUP(SUBSTITUTE(SUBSTITUTE(E$1,"standard",""),"|Float","")&amp;IF(OR($L665=TRUE,$A665=0,MOD($A665,ChapterTable!$R$20)&lt;&gt;0),"","보스")&amp;"인게임누적곱배수",ChapterTable!$R:$S,2,0)^C665
    +VLOOKUP(SUBSTITUTE(SUBSTITUTE(E$1,"standard",""),"|Float","")&amp;IF(OR($L665=TRUE,$A665=0,MOD($A665,ChapterTable!$R$20)&lt;&gt;0),"","보스")&amp;"인게임누적합배수",ChapterTable!$R:$S,2,0)*C665)
  )
  )
  )
)</f>
        <v>35031.51123046875</v>
      </c>
      <c r="F665" s="1">
        <f ca="1">IF(AND($A665=0,$B665=1),
    VLOOKUP(1,ChapterTable!$1:$1048576,MATCH("최종"&amp;SUBSTITUTE(SUBSTITUTE(F$1,"standard",""),"|Float",""),ChapterTable!$1:$1,0),0)*ChapterTable!$P$17,
  IF(AND($A665=0,$B665=0),
    F666,
  IF($B665=0,
    VLOOKUP($A665,ChapterTable!$1:$1048576,MATCH("최종"&amp;SUBSTITUTE(SUBSTITUTE(F$1,"standard",""),"|Float",""),ChapterTable!$1:$1,0),0),
  IF($B665=1,
    IF($L665=FALSE,
      VLOOKUP($A665,ChapterTable!$1:$1048576,MATCH("최종"&amp;SUBSTITUTE(SUBSTITUTE(F$1,"standard",""),"|Float",""),ChapterTable!$1:$1,0),0),
      VLOOKUP($A665-ChapterTable!$P$11,ChapterTable!$1:$1048576,MATCH("최종"&amp;SUBSTITUTE(SUBSTITUTE(F$1,"standard",""),"|Float",""),ChapterTable!$1:$1,0),0)*ChapterTable!$P$14
    ),
  OFFSET(F665,-$B665+IF($L665,1,0),0)*
    (VLOOKUP(SUBSTITUTE(SUBSTITUTE(F$1,"standard",""),"|Float","")&amp;IF(OR($L665=TRUE,$A665=0,MOD($A665,ChapterTable!$R$20)&lt;&gt;0),"","보스")&amp;"인게임누적곱배수",ChapterTable!$R:$S,2,0)^D665
    +VLOOKUP(SUBSTITUTE(SUBSTITUTE(F$1,"standard",""),"|Float","")&amp;IF(OR($L665=TRUE,$A665=0,MOD($A665,ChapterTable!$R$20)&lt;&gt;0),"","보스")&amp;"인게임누적합배수",ChapterTable!$R:$S,2,0)*D665)
  )
  )
  )
)</f>
        <v>14596.463012695313</v>
      </c>
      <c r="G665" t="s">
        <v>715</v>
      </c>
      <c r="J665" t="str">
        <f>IF(ISBLANK(I665),"",
IFERROR(VLOOKUP(I665,[1]StringTable!$1:$1048576,MATCH("kor|String",[1]StringTable!$1:$1,0),0),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79"/>
        <v>1</v>
      </c>
      <c r="AJ665">
        <f t="shared" si="77"/>
        <v>1</v>
      </c>
      <c r="AK665">
        <f t="shared" si="78"/>
        <v>1</v>
      </c>
      <c r="AL665">
        <v>1</v>
      </c>
    </row>
    <row r="666" spans="1:38" hidden="1" x14ac:dyDescent="0.3">
      <c r="A666">
        <v>15</v>
      </c>
      <c r="B666">
        <v>6</v>
      </c>
      <c r="C666">
        <f>IF(OR($L666=TRUE,$A666=0,MOD($A666,ChapterTable!$R$20)&lt;&gt;0),
MAX(0,INT(($B666+ChapterTable!$P$26+VLOOKUP(SUBSTITUTE(C$1,"성장단계","")&amp;"단계오프셋",ChapterTable!$R:$S,2,0))/ChapterTable!$P$23)),
MAX(0,INT(($B666+ChapterTable!$R$26+VLOOKUP(SUBSTITUTE(C$1,"성장단계","")&amp;"보스단계오프셋",ChapterTable!$R:$S,2,0))/ChapterTable!$R$23)))</f>
        <v>1</v>
      </c>
      <c r="D666">
        <f>IF(OR($L666=TRUE,$A666=0,MOD($A666,ChapterTable!$R$20)&lt;&gt;0),
MAX(0,INT(($B666+ChapterTable!$P$26+VLOOKUP(SUBSTITUTE(D$1,"성장단계","")&amp;"단계오프셋",ChapterTable!$R:$S,2,0))/ChapterTable!$P$23)),
MAX(0,INT(($B666+ChapterTable!$R$26+VLOOKUP(SUBSTITUTE(D$1,"성장단계","")&amp;"보스단계오프셋",ChapterTable!$R:$S,2,0))/ChapterTable!$R$23)))</f>
        <v>0</v>
      </c>
      <c r="E666" s="1">
        <f ca="1">IF(AND($A666=0,$B666=1),
    VLOOKUP(1,ChapterTable!$1:$1048576,MATCH("최종"&amp;SUBSTITUTE(SUBSTITUTE(E$1,"standard",""),"|Float",""),ChapterTable!$1:$1,0),0)*ChapterTable!$P$17,
  IF(AND($A666=0,$B666=0),
    E667,
  IF($B666=0,
    VLOOKUP($A666,ChapterTable!$1:$1048576,MATCH("최종"&amp;SUBSTITUTE(SUBSTITUTE(E$1,"standard",""),"|Float",""),ChapterTable!$1:$1,0),0),
  IF($B666=1,
    IF($L666=FALSE,
      VLOOKUP($A666,ChapterTable!$1:$1048576,MATCH("최종"&amp;SUBSTITUTE(SUBSTITUTE(E$1,"standard",""),"|Float",""),ChapterTable!$1:$1,0),0),
      VLOOKUP($A666-ChapterTable!$P$11,ChapterTable!$1:$1048576,MATCH("최종"&amp;SUBSTITUTE(SUBSTITUTE(E$1,"standard",""),"|Float",""),ChapterTable!$1:$1,0),0)*ChapterTable!$P$14
    ),
  OFFSET(E666,-$B666+IF($L666,1,0),0)*IF($B666&gt;OFFSET($B666,1,0),ChapterTable!$R$17,1)*
    (VLOOKUP(SUBSTITUTE(SUBSTITUTE(E$1,"standard",""),"|Float","")&amp;IF(OR($L666=TRUE,$A666=0,MOD($A666,ChapterTable!$R$20)&lt;&gt;0),"","보스")&amp;"인게임누적곱배수",ChapterTable!$R:$S,2,0)^C666
    +VLOOKUP(SUBSTITUTE(SUBSTITUTE(E$1,"standard",""),"|Float","")&amp;IF(OR($L666=TRUE,$A666=0,MOD($A666,ChapterTable!$R$20)&lt;&gt;0),"","보스")&amp;"인게임누적합배수",ChapterTable!$R:$S,2,0)*C666)
  )
  )
  )
)</f>
        <v>42037.8134765625</v>
      </c>
      <c r="F666" s="1">
        <f ca="1">IF(AND($A666=0,$B666=1),
    VLOOKUP(1,ChapterTable!$1:$1048576,MATCH("최종"&amp;SUBSTITUTE(SUBSTITUTE(F$1,"standard",""),"|Float",""),ChapterTable!$1:$1,0),0)*ChapterTable!$P$17,
  IF(AND($A666=0,$B666=0),
    F667,
  IF($B666=0,
    VLOOKUP($A666,ChapterTable!$1:$1048576,MATCH("최종"&amp;SUBSTITUTE(SUBSTITUTE(F$1,"standard",""),"|Float",""),ChapterTable!$1:$1,0),0),
  IF($B666=1,
    IF($L666=FALSE,
      VLOOKUP($A666,ChapterTable!$1:$1048576,MATCH("최종"&amp;SUBSTITUTE(SUBSTITUTE(F$1,"standard",""),"|Float",""),ChapterTable!$1:$1,0),0),
      VLOOKUP($A666-ChapterTable!$P$11,ChapterTable!$1:$1048576,MATCH("최종"&amp;SUBSTITUTE(SUBSTITUTE(F$1,"standard",""),"|Float",""),ChapterTable!$1:$1,0),0)*ChapterTable!$P$14
    ),
  OFFSET(F666,-$B666+IF($L666,1,0),0)*
    (VLOOKUP(SUBSTITUTE(SUBSTITUTE(F$1,"standard",""),"|Float","")&amp;IF(OR($L666=TRUE,$A666=0,MOD($A666,ChapterTable!$R$20)&lt;&gt;0),"","보스")&amp;"인게임누적곱배수",ChapterTable!$R:$S,2,0)^D666
    +VLOOKUP(SUBSTITUTE(SUBSTITUTE(F$1,"standard",""),"|Float","")&amp;IF(OR($L666=TRUE,$A666=0,MOD($A666,ChapterTable!$R$20)&lt;&gt;0),"","보스")&amp;"인게임누적합배수",ChapterTable!$R:$S,2,0)*D666)
  )
  )
  )
)</f>
        <v>14596.463012695313</v>
      </c>
      <c r="G666" t="s">
        <v>715</v>
      </c>
      <c r="J666" t="str">
        <f>IF(ISBLANK(I666),"",
IFERROR(VLOOKUP(I666,[1]StringTable!$1:$1048576,MATCH("kor|String",[1]StringTable!$1:$1,0),0),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79"/>
        <v>1</v>
      </c>
      <c r="AJ666">
        <f t="shared" si="77"/>
        <v>1</v>
      </c>
      <c r="AK666">
        <f t="shared" si="78"/>
        <v>1</v>
      </c>
      <c r="AL666">
        <v>1</v>
      </c>
    </row>
    <row r="667" spans="1:38" hidden="1" x14ac:dyDescent="0.3">
      <c r="A667">
        <v>15</v>
      </c>
      <c r="B667">
        <v>7</v>
      </c>
      <c r="C667">
        <f>IF(OR($L667=TRUE,$A667=0,MOD($A667,ChapterTable!$R$20)&lt;&gt;0),
MAX(0,INT(($B667+ChapterTable!$P$26+VLOOKUP(SUBSTITUTE(C$1,"성장단계","")&amp;"단계오프셋",ChapterTable!$R:$S,2,0))/ChapterTable!$P$23)),
MAX(0,INT(($B667+ChapterTable!$R$26+VLOOKUP(SUBSTITUTE(C$1,"성장단계","")&amp;"보스단계오프셋",ChapterTable!$R:$S,2,0))/ChapterTable!$R$23)))</f>
        <v>1</v>
      </c>
      <c r="D667">
        <f>IF(OR($L667=TRUE,$A667=0,MOD($A667,ChapterTable!$R$20)&lt;&gt;0),
MAX(0,INT(($B667+ChapterTable!$P$26+VLOOKUP(SUBSTITUTE(D$1,"성장단계","")&amp;"단계오프셋",ChapterTable!$R:$S,2,0))/ChapterTable!$P$23)),
MAX(0,INT(($B667+ChapterTable!$R$26+VLOOKUP(SUBSTITUTE(D$1,"성장단계","")&amp;"보스단계오프셋",ChapterTable!$R:$S,2,0))/ChapterTable!$R$23)))</f>
        <v>0</v>
      </c>
      <c r="E667" s="1">
        <f ca="1">IF(AND($A667=0,$B667=1),
    VLOOKUP(1,ChapterTable!$1:$1048576,MATCH("최종"&amp;SUBSTITUTE(SUBSTITUTE(E$1,"standard",""),"|Float",""),ChapterTable!$1:$1,0),0)*ChapterTable!$P$17,
  IF(AND($A667=0,$B667=0),
    E668,
  IF($B667=0,
    VLOOKUP($A667,ChapterTable!$1:$1048576,MATCH("최종"&amp;SUBSTITUTE(SUBSTITUTE(E$1,"standard",""),"|Float",""),ChapterTable!$1:$1,0),0),
  IF($B667=1,
    IF($L667=FALSE,
      VLOOKUP($A667,ChapterTable!$1:$1048576,MATCH("최종"&amp;SUBSTITUTE(SUBSTITUTE(E$1,"standard",""),"|Float",""),ChapterTable!$1:$1,0),0),
      VLOOKUP($A667-ChapterTable!$P$11,ChapterTable!$1:$1048576,MATCH("최종"&amp;SUBSTITUTE(SUBSTITUTE(E$1,"standard",""),"|Float",""),ChapterTable!$1:$1,0),0)*ChapterTable!$P$14
    ),
  OFFSET(E667,-$B667+IF($L667,1,0),0)*IF($B667&gt;OFFSET($B667,1,0),ChapterTable!$R$17,1)*
    (VLOOKUP(SUBSTITUTE(SUBSTITUTE(E$1,"standard",""),"|Float","")&amp;IF(OR($L667=TRUE,$A667=0,MOD($A667,ChapterTable!$R$20)&lt;&gt;0),"","보스")&amp;"인게임누적곱배수",ChapterTable!$R:$S,2,0)^C667
    +VLOOKUP(SUBSTITUTE(SUBSTITUTE(E$1,"standard",""),"|Float","")&amp;IF(OR($L667=TRUE,$A667=0,MOD($A667,ChapterTable!$R$20)&lt;&gt;0),"","보스")&amp;"인게임누적합배수",ChapterTable!$R:$S,2,0)*C667)
  )
  )
  )
)</f>
        <v>42037.8134765625</v>
      </c>
      <c r="F667" s="1">
        <f ca="1">IF(AND($A667=0,$B667=1),
    VLOOKUP(1,ChapterTable!$1:$1048576,MATCH("최종"&amp;SUBSTITUTE(SUBSTITUTE(F$1,"standard",""),"|Float",""),ChapterTable!$1:$1,0),0)*ChapterTable!$P$17,
  IF(AND($A667=0,$B667=0),
    F668,
  IF($B667=0,
    VLOOKUP($A667,ChapterTable!$1:$1048576,MATCH("최종"&amp;SUBSTITUTE(SUBSTITUTE(F$1,"standard",""),"|Float",""),ChapterTable!$1:$1,0),0),
  IF($B667=1,
    IF($L667=FALSE,
      VLOOKUP($A667,ChapterTable!$1:$1048576,MATCH("최종"&amp;SUBSTITUTE(SUBSTITUTE(F$1,"standard",""),"|Float",""),ChapterTable!$1:$1,0),0),
      VLOOKUP($A667-ChapterTable!$P$11,ChapterTable!$1:$1048576,MATCH("최종"&amp;SUBSTITUTE(SUBSTITUTE(F$1,"standard",""),"|Float",""),ChapterTable!$1:$1,0),0)*ChapterTable!$P$14
    ),
  OFFSET(F667,-$B667+IF($L667,1,0),0)*
    (VLOOKUP(SUBSTITUTE(SUBSTITUTE(F$1,"standard",""),"|Float","")&amp;IF(OR($L667=TRUE,$A667=0,MOD($A667,ChapterTable!$R$20)&lt;&gt;0),"","보스")&amp;"인게임누적곱배수",ChapterTable!$R:$S,2,0)^D667
    +VLOOKUP(SUBSTITUTE(SUBSTITUTE(F$1,"standard",""),"|Float","")&amp;IF(OR($L667=TRUE,$A667=0,MOD($A667,ChapterTable!$R$20)&lt;&gt;0),"","보스")&amp;"인게임누적합배수",ChapterTable!$R:$S,2,0)*D667)
  )
  )
  )
)</f>
        <v>14596.463012695313</v>
      </c>
      <c r="G667" t="s">
        <v>715</v>
      </c>
      <c r="J667" t="str">
        <f>IF(ISBLANK(I667),"",
IFERROR(VLOOKUP(I667,[1]StringTable!$1:$1048576,MATCH("kor|String",[1]StringTable!$1:$1,0),0),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79"/>
        <v>1</v>
      </c>
      <c r="AJ667">
        <f t="shared" si="77"/>
        <v>1</v>
      </c>
      <c r="AK667">
        <f t="shared" si="78"/>
        <v>1</v>
      </c>
      <c r="AL667">
        <v>1</v>
      </c>
    </row>
    <row r="668" spans="1:38" hidden="1" x14ac:dyDescent="0.3">
      <c r="A668">
        <v>15</v>
      </c>
      <c r="B668">
        <v>8</v>
      </c>
      <c r="C668">
        <f>IF(OR($L668=TRUE,$A668=0,MOD($A668,ChapterTable!$R$20)&lt;&gt;0),
MAX(0,INT(($B668+ChapterTable!$P$26+VLOOKUP(SUBSTITUTE(C$1,"성장단계","")&amp;"단계오프셋",ChapterTable!$R:$S,2,0))/ChapterTable!$P$23)),
MAX(0,INT(($B668+ChapterTable!$R$26+VLOOKUP(SUBSTITUTE(C$1,"성장단계","")&amp;"보스단계오프셋",ChapterTable!$R:$S,2,0))/ChapterTable!$R$23)))</f>
        <v>1</v>
      </c>
      <c r="D668">
        <f>IF(OR($L668=TRUE,$A668=0,MOD($A668,ChapterTable!$R$20)&lt;&gt;0),
MAX(0,INT(($B668+ChapterTable!$P$26+VLOOKUP(SUBSTITUTE(D$1,"성장단계","")&amp;"단계오프셋",ChapterTable!$R:$S,2,0))/ChapterTable!$P$23)),
MAX(0,INT(($B668+ChapterTable!$R$26+VLOOKUP(SUBSTITUTE(D$1,"성장단계","")&amp;"보스단계오프셋",ChapterTable!$R:$S,2,0))/ChapterTable!$R$23)))</f>
        <v>0</v>
      </c>
      <c r="E668" s="1">
        <f ca="1">IF(AND($A668=0,$B668=1),
    VLOOKUP(1,ChapterTable!$1:$1048576,MATCH("최종"&amp;SUBSTITUTE(SUBSTITUTE(E$1,"standard",""),"|Float",""),ChapterTable!$1:$1,0),0)*ChapterTable!$P$17,
  IF(AND($A668=0,$B668=0),
    E669,
  IF($B668=0,
    VLOOKUP($A668,ChapterTable!$1:$1048576,MATCH("최종"&amp;SUBSTITUTE(SUBSTITUTE(E$1,"standard",""),"|Float",""),ChapterTable!$1:$1,0),0),
  IF($B668=1,
    IF($L668=FALSE,
      VLOOKUP($A668,ChapterTable!$1:$1048576,MATCH("최종"&amp;SUBSTITUTE(SUBSTITUTE(E$1,"standard",""),"|Float",""),ChapterTable!$1:$1,0),0),
      VLOOKUP($A668-ChapterTable!$P$11,ChapterTable!$1:$1048576,MATCH("최종"&amp;SUBSTITUTE(SUBSTITUTE(E$1,"standard",""),"|Float",""),ChapterTable!$1:$1,0),0)*ChapterTable!$P$14
    ),
  OFFSET(E668,-$B668+IF($L668,1,0),0)*IF($B668&gt;OFFSET($B668,1,0),ChapterTable!$R$17,1)*
    (VLOOKUP(SUBSTITUTE(SUBSTITUTE(E$1,"standard",""),"|Float","")&amp;IF(OR($L668=TRUE,$A668=0,MOD($A668,ChapterTable!$R$20)&lt;&gt;0),"","보스")&amp;"인게임누적곱배수",ChapterTable!$R:$S,2,0)^C668
    +VLOOKUP(SUBSTITUTE(SUBSTITUTE(E$1,"standard",""),"|Float","")&amp;IF(OR($L668=TRUE,$A668=0,MOD($A668,ChapterTable!$R$20)&lt;&gt;0),"","보스")&amp;"인게임누적합배수",ChapterTable!$R:$S,2,0)*C668)
  )
  )
  )
)</f>
        <v>42037.8134765625</v>
      </c>
      <c r="F668" s="1">
        <f ca="1">IF(AND($A668=0,$B668=1),
    VLOOKUP(1,ChapterTable!$1:$1048576,MATCH("최종"&amp;SUBSTITUTE(SUBSTITUTE(F$1,"standard",""),"|Float",""),ChapterTable!$1:$1,0),0)*ChapterTable!$P$17,
  IF(AND($A668=0,$B668=0),
    F669,
  IF($B668=0,
    VLOOKUP($A668,ChapterTable!$1:$1048576,MATCH("최종"&amp;SUBSTITUTE(SUBSTITUTE(F$1,"standard",""),"|Float",""),ChapterTable!$1:$1,0),0),
  IF($B668=1,
    IF($L668=FALSE,
      VLOOKUP($A668,ChapterTable!$1:$1048576,MATCH("최종"&amp;SUBSTITUTE(SUBSTITUTE(F$1,"standard",""),"|Float",""),ChapterTable!$1:$1,0),0),
      VLOOKUP($A668-ChapterTable!$P$11,ChapterTable!$1:$1048576,MATCH("최종"&amp;SUBSTITUTE(SUBSTITUTE(F$1,"standard",""),"|Float",""),ChapterTable!$1:$1,0),0)*ChapterTable!$P$14
    ),
  OFFSET(F668,-$B668+IF($L668,1,0),0)*
    (VLOOKUP(SUBSTITUTE(SUBSTITUTE(F$1,"standard",""),"|Float","")&amp;IF(OR($L668=TRUE,$A668=0,MOD($A668,ChapterTable!$R$20)&lt;&gt;0),"","보스")&amp;"인게임누적곱배수",ChapterTable!$R:$S,2,0)^D668
    +VLOOKUP(SUBSTITUTE(SUBSTITUTE(F$1,"standard",""),"|Float","")&amp;IF(OR($L668=TRUE,$A668=0,MOD($A668,ChapterTable!$R$20)&lt;&gt;0),"","보스")&amp;"인게임누적합배수",ChapterTable!$R:$S,2,0)*D668)
  )
  )
  )
)</f>
        <v>14596.463012695313</v>
      </c>
      <c r="G668" t="s">
        <v>715</v>
      </c>
      <c r="J668" t="str">
        <f>IF(ISBLANK(I668),"",
IFERROR(VLOOKUP(I668,[1]StringTable!$1:$1048576,MATCH("kor|String",[1]StringTable!$1:$1,0),0),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79"/>
        <v>1</v>
      </c>
      <c r="AJ668">
        <f t="shared" si="77"/>
        <v>1</v>
      </c>
      <c r="AK668">
        <f t="shared" si="78"/>
        <v>1</v>
      </c>
      <c r="AL668">
        <v>1</v>
      </c>
    </row>
    <row r="669" spans="1:38" hidden="1" x14ac:dyDescent="0.3">
      <c r="A669">
        <v>15</v>
      </c>
      <c r="B669">
        <v>9</v>
      </c>
      <c r="C669">
        <f>IF(OR($L669=TRUE,$A669=0,MOD($A669,ChapterTable!$R$20)&lt;&gt;0),
MAX(0,INT(($B669+ChapterTable!$P$26+VLOOKUP(SUBSTITUTE(C$1,"성장단계","")&amp;"단계오프셋",ChapterTable!$R:$S,2,0))/ChapterTable!$P$23)),
MAX(0,INT(($B669+ChapterTable!$R$26+VLOOKUP(SUBSTITUTE(C$1,"성장단계","")&amp;"보스단계오프셋",ChapterTable!$R:$S,2,0))/ChapterTable!$R$23)))</f>
        <v>1</v>
      </c>
      <c r="D669">
        <f>IF(OR($L669=TRUE,$A669=0,MOD($A669,ChapterTable!$R$20)&lt;&gt;0),
MAX(0,INT(($B669+ChapterTable!$P$26+VLOOKUP(SUBSTITUTE(D$1,"성장단계","")&amp;"단계오프셋",ChapterTable!$R:$S,2,0))/ChapterTable!$P$23)),
MAX(0,INT(($B669+ChapterTable!$R$26+VLOOKUP(SUBSTITUTE(D$1,"성장단계","")&amp;"보스단계오프셋",ChapterTable!$R:$S,2,0))/ChapterTable!$R$23)))</f>
        <v>0</v>
      </c>
      <c r="E669" s="1">
        <f ca="1">IF(AND($A669=0,$B669=1),
    VLOOKUP(1,ChapterTable!$1:$1048576,MATCH("최종"&amp;SUBSTITUTE(SUBSTITUTE(E$1,"standard",""),"|Float",""),ChapterTable!$1:$1,0),0)*ChapterTable!$P$17,
  IF(AND($A669=0,$B669=0),
    E670,
  IF($B669=0,
    VLOOKUP($A669,ChapterTable!$1:$1048576,MATCH("최종"&amp;SUBSTITUTE(SUBSTITUTE(E$1,"standard",""),"|Float",""),ChapterTable!$1:$1,0),0),
  IF($B669=1,
    IF($L669=FALSE,
      VLOOKUP($A669,ChapterTable!$1:$1048576,MATCH("최종"&amp;SUBSTITUTE(SUBSTITUTE(E$1,"standard",""),"|Float",""),ChapterTable!$1:$1,0),0),
      VLOOKUP($A669-ChapterTable!$P$11,ChapterTable!$1:$1048576,MATCH("최종"&amp;SUBSTITUTE(SUBSTITUTE(E$1,"standard",""),"|Float",""),ChapterTable!$1:$1,0),0)*ChapterTable!$P$14
    ),
  OFFSET(E669,-$B669+IF($L669,1,0),0)*IF($B669&gt;OFFSET($B669,1,0),ChapterTable!$R$17,1)*
    (VLOOKUP(SUBSTITUTE(SUBSTITUTE(E$1,"standard",""),"|Float","")&amp;IF(OR($L669=TRUE,$A669=0,MOD($A669,ChapterTable!$R$20)&lt;&gt;0),"","보스")&amp;"인게임누적곱배수",ChapterTable!$R:$S,2,0)^C669
    +VLOOKUP(SUBSTITUTE(SUBSTITUTE(E$1,"standard",""),"|Float","")&amp;IF(OR($L669=TRUE,$A669=0,MOD($A669,ChapterTable!$R$20)&lt;&gt;0),"","보스")&amp;"인게임누적합배수",ChapterTable!$R:$S,2,0)*C669)
  )
  )
  )
)</f>
        <v>42037.8134765625</v>
      </c>
      <c r="F669" s="1">
        <f ca="1">IF(AND($A669=0,$B669=1),
    VLOOKUP(1,ChapterTable!$1:$1048576,MATCH("최종"&amp;SUBSTITUTE(SUBSTITUTE(F$1,"standard",""),"|Float",""),ChapterTable!$1:$1,0),0)*ChapterTable!$P$17,
  IF(AND($A669=0,$B669=0),
    F670,
  IF($B669=0,
    VLOOKUP($A669,ChapterTable!$1:$1048576,MATCH("최종"&amp;SUBSTITUTE(SUBSTITUTE(F$1,"standard",""),"|Float",""),ChapterTable!$1:$1,0),0),
  IF($B669=1,
    IF($L669=FALSE,
      VLOOKUP($A669,ChapterTable!$1:$1048576,MATCH("최종"&amp;SUBSTITUTE(SUBSTITUTE(F$1,"standard",""),"|Float",""),ChapterTable!$1:$1,0),0),
      VLOOKUP($A669-ChapterTable!$P$11,ChapterTable!$1:$1048576,MATCH("최종"&amp;SUBSTITUTE(SUBSTITUTE(F$1,"standard",""),"|Float",""),ChapterTable!$1:$1,0),0)*ChapterTable!$P$14
    ),
  OFFSET(F669,-$B669+IF($L669,1,0),0)*
    (VLOOKUP(SUBSTITUTE(SUBSTITUTE(F$1,"standard",""),"|Float","")&amp;IF(OR($L669=TRUE,$A669=0,MOD($A669,ChapterTable!$R$20)&lt;&gt;0),"","보스")&amp;"인게임누적곱배수",ChapterTable!$R:$S,2,0)^D669
    +VLOOKUP(SUBSTITUTE(SUBSTITUTE(F$1,"standard",""),"|Float","")&amp;IF(OR($L669=TRUE,$A669=0,MOD($A669,ChapterTable!$R$20)&lt;&gt;0),"","보스")&amp;"인게임누적합배수",ChapterTable!$R:$S,2,0)*D669)
  )
  )
  )
)</f>
        <v>14596.463012695313</v>
      </c>
      <c r="G669" t="s">
        <v>715</v>
      </c>
      <c r="J669" t="str">
        <f>IF(ISBLANK(I669),"",
IFERROR(VLOOKUP(I669,[1]StringTable!$1:$1048576,MATCH("kor|String",[1]StringTable!$1:$1,0),0),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79"/>
        <v>1</v>
      </c>
      <c r="AJ669">
        <f t="shared" si="77"/>
        <v>1</v>
      </c>
      <c r="AK669">
        <f t="shared" si="78"/>
        <v>1</v>
      </c>
      <c r="AL669">
        <v>1</v>
      </c>
    </row>
    <row r="670" spans="1:38" hidden="1" x14ac:dyDescent="0.3">
      <c r="A670">
        <v>15</v>
      </c>
      <c r="B670">
        <v>10</v>
      </c>
      <c r="C670">
        <f>IF(OR($L670=TRUE,$A670=0,MOD($A670,ChapterTable!$R$20)&lt;&gt;0),
MAX(0,INT(($B670+ChapterTable!$P$26+VLOOKUP(SUBSTITUTE(C$1,"성장단계","")&amp;"단계오프셋",ChapterTable!$R:$S,2,0))/ChapterTable!$P$23)),
MAX(0,INT(($B670+ChapterTable!$R$26+VLOOKUP(SUBSTITUTE(C$1,"성장단계","")&amp;"보스단계오프셋",ChapterTable!$R:$S,2,0))/ChapterTable!$R$23)))</f>
        <v>1</v>
      </c>
      <c r="D670">
        <f>IF(OR($L670=TRUE,$A670=0,MOD($A670,ChapterTable!$R$20)&lt;&gt;0),
MAX(0,INT(($B670+ChapterTable!$P$26+VLOOKUP(SUBSTITUTE(D$1,"성장단계","")&amp;"단계오프셋",ChapterTable!$R:$S,2,0))/ChapterTable!$P$23)),
MAX(0,INT(($B670+ChapterTable!$R$26+VLOOKUP(SUBSTITUTE(D$1,"성장단계","")&amp;"보스단계오프셋",ChapterTable!$R:$S,2,0))/ChapterTable!$R$23)))</f>
        <v>0</v>
      </c>
      <c r="E670" s="1">
        <f ca="1">IF(AND($A670=0,$B670=1),
    VLOOKUP(1,ChapterTable!$1:$1048576,MATCH("최종"&amp;SUBSTITUTE(SUBSTITUTE(E$1,"standard",""),"|Float",""),ChapterTable!$1:$1,0),0)*ChapterTable!$P$17,
  IF(AND($A670=0,$B670=0),
    E671,
  IF($B670=0,
    VLOOKUP($A670,ChapterTable!$1:$1048576,MATCH("최종"&amp;SUBSTITUTE(SUBSTITUTE(E$1,"standard",""),"|Float",""),ChapterTable!$1:$1,0),0),
  IF($B670=1,
    IF($L670=FALSE,
      VLOOKUP($A670,ChapterTable!$1:$1048576,MATCH("최종"&amp;SUBSTITUTE(SUBSTITUTE(E$1,"standard",""),"|Float",""),ChapterTable!$1:$1,0),0),
      VLOOKUP($A670-ChapterTable!$P$11,ChapterTable!$1:$1048576,MATCH("최종"&amp;SUBSTITUTE(SUBSTITUTE(E$1,"standard",""),"|Float",""),ChapterTable!$1:$1,0),0)*ChapterTable!$P$14
    ),
  OFFSET(E670,-$B670+IF($L670,1,0),0)*IF($B670&gt;OFFSET($B670,1,0),ChapterTable!$R$17,1)*
    (VLOOKUP(SUBSTITUTE(SUBSTITUTE(E$1,"standard",""),"|Float","")&amp;IF(OR($L670=TRUE,$A670=0,MOD($A670,ChapterTable!$R$20)&lt;&gt;0),"","보스")&amp;"인게임누적곱배수",ChapterTable!$R:$S,2,0)^C670
    +VLOOKUP(SUBSTITUTE(SUBSTITUTE(E$1,"standard",""),"|Float","")&amp;IF(OR($L670=TRUE,$A670=0,MOD($A670,ChapterTable!$R$20)&lt;&gt;0),"","보스")&amp;"인게임누적합배수",ChapterTable!$R:$S,2,0)*C670)
  )
  )
  )
)</f>
        <v>42037.8134765625</v>
      </c>
      <c r="F670" s="1">
        <f ca="1">IF(AND($A670=0,$B670=1),
    VLOOKUP(1,ChapterTable!$1:$1048576,MATCH("최종"&amp;SUBSTITUTE(SUBSTITUTE(F$1,"standard",""),"|Float",""),ChapterTable!$1:$1,0),0)*ChapterTable!$P$17,
  IF(AND($A670=0,$B670=0),
    F671,
  IF($B670=0,
    VLOOKUP($A670,ChapterTable!$1:$1048576,MATCH("최종"&amp;SUBSTITUTE(SUBSTITUTE(F$1,"standard",""),"|Float",""),ChapterTable!$1:$1,0),0),
  IF($B670=1,
    IF($L670=FALSE,
      VLOOKUP($A670,ChapterTable!$1:$1048576,MATCH("최종"&amp;SUBSTITUTE(SUBSTITUTE(F$1,"standard",""),"|Float",""),ChapterTable!$1:$1,0),0),
      VLOOKUP($A670-ChapterTable!$P$11,ChapterTable!$1:$1048576,MATCH("최종"&amp;SUBSTITUTE(SUBSTITUTE(F$1,"standard",""),"|Float",""),ChapterTable!$1:$1,0),0)*ChapterTable!$P$14
    ),
  OFFSET(F670,-$B670+IF($L670,1,0),0)*
    (VLOOKUP(SUBSTITUTE(SUBSTITUTE(F$1,"standard",""),"|Float","")&amp;IF(OR($L670=TRUE,$A670=0,MOD($A670,ChapterTable!$R$20)&lt;&gt;0),"","보스")&amp;"인게임누적곱배수",ChapterTable!$R:$S,2,0)^D670
    +VLOOKUP(SUBSTITUTE(SUBSTITUTE(F$1,"standard",""),"|Float","")&amp;IF(OR($L670=TRUE,$A670=0,MOD($A670,ChapterTable!$R$20)&lt;&gt;0),"","보스")&amp;"인게임누적합배수",ChapterTable!$R:$S,2,0)*D670)
  )
  )
  )
)</f>
        <v>14596.463012695313</v>
      </c>
      <c r="G670" t="s">
        <v>715</v>
      </c>
      <c r="J670" t="str">
        <f>IF(ISBLANK(I670),"",
IFERROR(VLOOKUP(I670,[1]StringTable!$1:$1048576,MATCH("kor|String",[1]StringTable!$1:$1,0),0),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79"/>
        <v>1</v>
      </c>
      <c r="AJ670">
        <f t="shared" si="77"/>
        <v>1</v>
      </c>
      <c r="AK670">
        <f t="shared" si="78"/>
        <v>1</v>
      </c>
      <c r="AL670">
        <v>1</v>
      </c>
    </row>
    <row r="671" spans="1:38" hidden="1" x14ac:dyDescent="0.3">
      <c r="A671">
        <v>15</v>
      </c>
      <c r="B671">
        <v>11</v>
      </c>
      <c r="C671">
        <f>IF(OR($L671=TRUE,$A671=0,MOD($A671,ChapterTable!$R$20)&lt;&gt;0),
MAX(0,INT(($B671+ChapterTable!$P$26+VLOOKUP(SUBSTITUTE(C$1,"성장단계","")&amp;"단계오프셋",ChapterTable!$R:$S,2,0))/ChapterTable!$P$23)),
MAX(0,INT(($B671+ChapterTable!$R$26+VLOOKUP(SUBSTITUTE(C$1,"성장단계","")&amp;"보스단계오프셋",ChapterTable!$R:$S,2,0))/ChapterTable!$R$23)))</f>
        <v>1</v>
      </c>
      <c r="D671">
        <f>IF(OR($L671=TRUE,$A671=0,MOD($A671,ChapterTable!$R$20)&lt;&gt;0),
MAX(0,INT(($B671+ChapterTable!$P$26+VLOOKUP(SUBSTITUTE(D$1,"성장단계","")&amp;"단계오프셋",ChapterTable!$R:$S,2,0))/ChapterTable!$P$23)),
MAX(0,INT(($B671+ChapterTable!$R$26+VLOOKUP(SUBSTITUTE(D$1,"성장단계","")&amp;"보스단계오프셋",ChapterTable!$R:$S,2,0))/ChapterTable!$R$23)))</f>
        <v>1</v>
      </c>
      <c r="E671" s="1">
        <f ca="1">IF(AND($A671=0,$B671=1),
    VLOOKUP(1,ChapterTable!$1:$1048576,MATCH("최종"&amp;SUBSTITUTE(SUBSTITUTE(E$1,"standard",""),"|Float",""),ChapterTable!$1:$1,0),0)*ChapterTable!$P$17,
  IF(AND($A671=0,$B671=0),
    E672,
  IF($B671=0,
    VLOOKUP($A671,ChapterTable!$1:$1048576,MATCH("최종"&amp;SUBSTITUTE(SUBSTITUTE(E$1,"standard",""),"|Float",""),ChapterTable!$1:$1,0),0),
  IF($B671=1,
    IF($L671=FALSE,
      VLOOKUP($A671,ChapterTable!$1:$1048576,MATCH("최종"&amp;SUBSTITUTE(SUBSTITUTE(E$1,"standard",""),"|Float",""),ChapterTable!$1:$1,0),0),
      VLOOKUP($A671-ChapterTable!$P$11,ChapterTable!$1:$1048576,MATCH("최종"&amp;SUBSTITUTE(SUBSTITUTE(E$1,"standard",""),"|Float",""),ChapterTable!$1:$1,0),0)*ChapterTable!$P$14
    ),
  OFFSET(E671,-$B671+IF($L671,1,0),0)*IF($B671&gt;OFFSET($B671,1,0),ChapterTable!$R$17,1)*
    (VLOOKUP(SUBSTITUTE(SUBSTITUTE(E$1,"standard",""),"|Float","")&amp;IF(OR($L671=TRUE,$A671=0,MOD($A671,ChapterTable!$R$20)&lt;&gt;0),"","보스")&amp;"인게임누적곱배수",ChapterTable!$R:$S,2,0)^C671
    +VLOOKUP(SUBSTITUTE(SUBSTITUTE(E$1,"standard",""),"|Float","")&amp;IF(OR($L671=TRUE,$A671=0,MOD($A671,ChapterTable!$R$20)&lt;&gt;0),"","보스")&amp;"인게임누적합배수",ChapterTable!$R:$S,2,0)*C671)
  )
  )
  )
)</f>
        <v>42037.8134765625</v>
      </c>
      <c r="F671" s="1">
        <f ca="1">IF(AND($A671=0,$B671=1),
    VLOOKUP(1,ChapterTable!$1:$1048576,MATCH("최종"&amp;SUBSTITUTE(SUBSTITUTE(F$1,"standard",""),"|Float",""),ChapterTable!$1:$1,0),0)*ChapterTable!$P$17,
  IF(AND($A671=0,$B671=0),
    F672,
  IF($B671=0,
    VLOOKUP($A671,ChapterTable!$1:$1048576,MATCH("최종"&amp;SUBSTITUTE(SUBSTITUTE(F$1,"standard",""),"|Float",""),ChapterTable!$1:$1,0),0),
  IF($B671=1,
    IF($L671=FALSE,
      VLOOKUP($A671,ChapterTable!$1:$1048576,MATCH("최종"&amp;SUBSTITUTE(SUBSTITUTE(F$1,"standard",""),"|Float",""),ChapterTable!$1:$1,0),0),
      VLOOKUP($A671-ChapterTable!$P$11,ChapterTable!$1:$1048576,MATCH("최종"&amp;SUBSTITUTE(SUBSTITUTE(F$1,"standard",""),"|Float",""),ChapterTable!$1:$1,0),0)*ChapterTable!$P$14
    ),
  OFFSET(F671,-$B671+IF($L671,1,0),0)*
    (VLOOKUP(SUBSTITUTE(SUBSTITUTE(F$1,"standard",""),"|Float","")&amp;IF(OR($L671=TRUE,$A671=0,MOD($A671,ChapterTable!$R$20)&lt;&gt;0),"","보스")&amp;"인게임누적곱배수",ChapterTable!$R:$S,2,0)^D671
    +VLOOKUP(SUBSTITUTE(SUBSTITUTE(F$1,"standard",""),"|Float","")&amp;IF(OR($L671=TRUE,$A671=0,MOD($A671,ChapterTable!$R$20)&lt;&gt;0),"","보스")&amp;"인게임누적합배수",ChapterTable!$R:$S,2,0)*D671)
  )
  )
  )
)</f>
        <v>15691.197738647461</v>
      </c>
      <c r="G671" t="s">
        <v>715</v>
      </c>
      <c r="J671" t="str">
        <f>IF(ISBLANK(I671),"",
IFERROR(VLOOKUP(I671,[1]StringTable!$1:$1048576,MATCH("kor|String",[1]StringTable!$1:$1,0),0),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79"/>
        <v>0.5</v>
      </c>
      <c r="AJ671">
        <f t="shared" si="77"/>
        <v>0.54666666600000002</v>
      </c>
      <c r="AK671">
        <f t="shared" si="78"/>
        <v>1</v>
      </c>
      <c r="AL671">
        <v>1</v>
      </c>
    </row>
    <row r="672" spans="1:38" hidden="1" x14ac:dyDescent="0.3">
      <c r="A672">
        <v>15</v>
      </c>
      <c r="B672">
        <v>12</v>
      </c>
      <c r="C672">
        <f>IF(OR($L672=TRUE,$A672=0,MOD($A672,ChapterTable!$R$20)&lt;&gt;0),
MAX(0,INT(($B672+ChapterTable!$P$26+VLOOKUP(SUBSTITUTE(C$1,"성장단계","")&amp;"단계오프셋",ChapterTable!$R:$S,2,0))/ChapterTable!$P$23)),
MAX(0,INT(($B672+ChapterTable!$R$26+VLOOKUP(SUBSTITUTE(C$1,"성장단계","")&amp;"보스단계오프셋",ChapterTable!$R:$S,2,0))/ChapterTable!$R$23)))</f>
        <v>1</v>
      </c>
      <c r="D672">
        <f>IF(OR($L672=TRUE,$A672=0,MOD($A672,ChapterTable!$R$20)&lt;&gt;0),
MAX(0,INT(($B672+ChapterTable!$P$26+VLOOKUP(SUBSTITUTE(D$1,"성장단계","")&amp;"단계오프셋",ChapterTable!$R:$S,2,0))/ChapterTable!$P$23)),
MAX(0,INT(($B672+ChapterTable!$R$26+VLOOKUP(SUBSTITUTE(D$1,"성장단계","")&amp;"보스단계오프셋",ChapterTable!$R:$S,2,0))/ChapterTable!$R$23)))</f>
        <v>1</v>
      </c>
      <c r="E672" s="1">
        <f ca="1">IF(AND($A672=0,$B672=1),
    VLOOKUP(1,ChapterTable!$1:$1048576,MATCH("최종"&amp;SUBSTITUTE(SUBSTITUTE(E$1,"standard",""),"|Float",""),ChapterTable!$1:$1,0),0)*ChapterTable!$P$17,
  IF(AND($A672=0,$B672=0),
    E673,
  IF($B672=0,
    VLOOKUP($A672,ChapterTable!$1:$1048576,MATCH("최종"&amp;SUBSTITUTE(SUBSTITUTE(E$1,"standard",""),"|Float",""),ChapterTable!$1:$1,0),0),
  IF($B672=1,
    IF($L672=FALSE,
      VLOOKUP($A672,ChapterTable!$1:$1048576,MATCH("최종"&amp;SUBSTITUTE(SUBSTITUTE(E$1,"standard",""),"|Float",""),ChapterTable!$1:$1,0),0),
      VLOOKUP($A672-ChapterTable!$P$11,ChapterTable!$1:$1048576,MATCH("최종"&amp;SUBSTITUTE(SUBSTITUTE(E$1,"standard",""),"|Float",""),ChapterTable!$1:$1,0),0)*ChapterTable!$P$14
    ),
  OFFSET(E672,-$B672+IF($L672,1,0),0)*IF($B672&gt;OFFSET($B672,1,0),ChapterTable!$R$17,1)*
    (VLOOKUP(SUBSTITUTE(SUBSTITUTE(E$1,"standard",""),"|Float","")&amp;IF(OR($L672=TRUE,$A672=0,MOD($A672,ChapterTable!$R$20)&lt;&gt;0),"","보스")&amp;"인게임누적곱배수",ChapterTable!$R:$S,2,0)^C672
    +VLOOKUP(SUBSTITUTE(SUBSTITUTE(E$1,"standard",""),"|Float","")&amp;IF(OR($L672=TRUE,$A672=0,MOD($A672,ChapterTable!$R$20)&lt;&gt;0),"","보스")&amp;"인게임누적합배수",ChapterTable!$R:$S,2,0)*C672)
  )
  )
  )
)</f>
        <v>42037.8134765625</v>
      </c>
      <c r="F672" s="1">
        <f ca="1">IF(AND($A672=0,$B672=1),
    VLOOKUP(1,ChapterTable!$1:$1048576,MATCH("최종"&amp;SUBSTITUTE(SUBSTITUTE(F$1,"standard",""),"|Float",""),ChapterTable!$1:$1,0),0)*ChapterTable!$P$17,
  IF(AND($A672=0,$B672=0),
    F673,
  IF($B672=0,
    VLOOKUP($A672,ChapterTable!$1:$1048576,MATCH("최종"&amp;SUBSTITUTE(SUBSTITUTE(F$1,"standard",""),"|Float",""),ChapterTable!$1:$1,0),0),
  IF($B672=1,
    IF($L672=FALSE,
      VLOOKUP($A672,ChapterTable!$1:$1048576,MATCH("최종"&amp;SUBSTITUTE(SUBSTITUTE(F$1,"standard",""),"|Float",""),ChapterTable!$1:$1,0),0),
      VLOOKUP($A672-ChapterTable!$P$11,ChapterTable!$1:$1048576,MATCH("최종"&amp;SUBSTITUTE(SUBSTITUTE(F$1,"standard",""),"|Float",""),ChapterTable!$1:$1,0),0)*ChapterTable!$P$14
    ),
  OFFSET(F672,-$B672+IF($L672,1,0),0)*
    (VLOOKUP(SUBSTITUTE(SUBSTITUTE(F$1,"standard",""),"|Float","")&amp;IF(OR($L672=TRUE,$A672=0,MOD($A672,ChapterTable!$R$20)&lt;&gt;0),"","보스")&amp;"인게임누적곱배수",ChapterTable!$R:$S,2,0)^D672
    +VLOOKUP(SUBSTITUTE(SUBSTITUTE(F$1,"standard",""),"|Float","")&amp;IF(OR($L672=TRUE,$A672=0,MOD($A672,ChapterTable!$R$20)&lt;&gt;0),"","보스")&amp;"인게임누적합배수",ChapterTable!$R:$S,2,0)*D672)
  )
  )
  )
)</f>
        <v>15691.197738647461</v>
      </c>
      <c r="G672" t="s">
        <v>715</v>
      </c>
      <c r="J672" t="str">
        <f>IF(ISBLANK(I672),"",
IFERROR(VLOOKUP(I672,[1]StringTable!$1:$1048576,MATCH("kor|String",[1]StringTable!$1:$1,0),0),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79"/>
        <v>0.5</v>
      </c>
      <c r="AJ672">
        <f t="shared" si="77"/>
        <v>0.54666666600000002</v>
      </c>
      <c r="AK672">
        <f t="shared" si="78"/>
        <v>1</v>
      </c>
      <c r="AL672">
        <v>1</v>
      </c>
    </row>
    <row r="673" spans="1:38" hidden="1" x14ac:dyDescent="0.3">
      <c r="A673">
        <v>15</v>
      </c>
      <c r="B673">
        <v>13</v>
      </c>
      <c r="C673">
        <f>IF(OR($L673=TRUE,$A673=0,MOD($A673,ChapterTable!$R$20)&lt;&gt;0),
MAX(0,INT(($B673+ChapterTable!$P$26+VLOOKUP(SUBSTITUTE(C$1,"성장단계","")&amp;"단계오프셋",ChapterTable!$R:$S,2,0))/ChapterTable!$P$23)),
MAX(0,INT(($B673+ChapterTable!$R$26+VLOOKUP(SUBSTITUTE(C$1,"성장단계","")&amp;"보스단계오프셋",ChapterTable!$R:$S,2,0))/ChapterTable!$R$23)))</f>
        <v>1</v>
      </c>
      <c r="D673">
        <f>IF(OR($L673=TRUE,$A673=0,MOD($A673,ChapterTable!$R$20)&lt;&gt;0),
MAX(0,INT(($B673+ChapterTable!$P$26+VLOOKUP(SUBSTITUTE(D$1,"성장단계","")&amp;"단계오프셋",ChapterTable!$R:$S,2,0))/ChapterTable!$P$23)),
MAX(0,INT(($B673+ChapterTable!$R$26+VLOOKUP(SUBSTITUTE(D$1,"성장단계","")&amp;"보스단계오프셋",ChapterTable!$R:$S,2,0))/ChapterTable!$R$23)))</f>
        <v>1</v>
      </c>
      <c r="E673" s="1">
        <f ca="1">IF(AND($A673=0,$B673=1),
    VLOOKUP(1,ChapterTable!$1:$1048576,MATCH("최종"&amp;SUBSTITUTE(SUBSTITUTE(E$1,"standard",""),"|Float",""),ChapterTable!$1:$1,0),0)*ChapterTable!$P$17,
  IF(AND($A673=0,$B673=0),
    E674,
  IF($B673=0,
    VLOOKUP($A673,ChapterTable!$1:$1048576,MATCH("최종"&amp;SUBSTITUTE(SUBSTITUTE(E$1,"standard",""),"|Float",""),ChapterTable!$1:$1,0),0),
  IF($B673=1,
    IF($L673=FALSE,
      VLOOKUP($A673,ChapterTable!$1:$1048576,MATCH("최종"&amp;SUBSTITUTE(SUBSTITUTE(E$1,"standard",""),"|Float",""),ChapterTable!$1:$1,0),0),
      VLOOKUP($A673-ChapterTable!$P$11,ChapterTable!$1:$1048576,MATCH("최종"&amp;SUBSTITUTE(SUBSTITUTE(E$1,"standard",""),"|Float",""),ChapterTable!$1:$1,0),0)*ChapterTable!$P$14
    ),
  OFFSET(E673,-$B673+IF($L673,1,0),0)*IF($B673&gt;OFFSET($B673,1,0),ChapterTable!$R$17,1)*
    (VLOOKUP(SUBSTITUTE(SUBSTITUTE(E$1,"standard",""),"|Float","")&amp;IF(OR($L673=TRUE,$A673=0,MOD($A673,ChapterTable!$R$20)&lt;&gt;0),"","보스")&amp;"인게임누적곱배수",ChapterTable!$R:$S,2,0)^C673
    +VLOOKUP(SUBSTITUTE(SUBSTITUTE(E$1,"standard",""),"|Float","")&amp;IF(OR($L673=TRUE,$A673=0,MOD($A673,ChapterTable!$R$20)&lt;&gt;0),"","보스")&amp;"인게임누적합배수",ChapterTable!$R:$S,2,0)*C673)
  )
  )
  )
)</f>
        <v>42037.8134765625</v>
      </c>
      <c r="F673" s="1">
        <f ca="1">IF(AND($A673=0,$B673=1),
    VLOOKUP(1,ChapterTable!$1:$1048576,MATCH("최종"&amp;SUBSTITUTE(SUBSTITUTE(F$1,"standard",""),"|Float",""),ChapterTable!$1:$1,0),0)*ChapterTable!$P$17,
  IF(AND($A673=0,$B673=0),
    F674,
  IF($B673=0,
    VLOOKUP($A673,ChapterTable!$1:$1048576,MATCH("최종"&amp;SUBSTITUTE(SUBSTITUTE(F$1,"standard",""),"|Float",""),ChapterTable!$1:$1,0),0),
  IF($B673=1,
    IF($L673=FALSE,
      VLOOKUP($A673,ChapterTable!$1:$1048576,MATCH("최종"&amp;SUBSTITUTE(SUBSTITUTE(F$1,"standard",""),"|Float",""),ChapterTable!$1:$1,0),0),
      VLOOKUP($A673-ChapterTable!$P$11,ChapterTable!$1:$1048576,MATCH("최종"&amp;SUBSTITUTE(SUBSTITUTE(F$1,"standard",""),"|Float",""),ChapterTable!$1:$1,0),0)*ChapterTable!$P$14
    ),
  OFFSET(F673,-$B673+IF($L673,1,0),0)*
    (VLOOKUP(SUBSTITUTE(SUBSTITUTE(F$1,"standard",""),"|Float","")&amp;IF(OR($L673=TRUE,$A673=0,MOD($A673,ChapterTable!$R$20)&lt;&gt;0),"","보스")&amp;"인게임누적곱배수",ChapterTable!$R:$S,2,0)^D673
    +VLOOKUP(SUBSTITUTE(SUBSTITUTE(F$1,"standard",""),"|Float","")&amp;IF(OR($L673=TRUE,$A673=0,MOD($A673,ChapterTable!$R$20)&lt;&gt;0),"","보스")&amp;"인게임누적합배수",ChapterTable!$R:$S,2,0)*D673)
  )
  )
  )
)</f>
        <v>15691.197738647461</v>
      </c>
      <c r="G673" t="s">
        <v>715</v>
      </c>
      <c r="J673" t="str">
        <f>IF(ISBLANK(I673),"",
IFERROR(VLOOKUP(I673,[1]StringTable!$1:$1048576,MATCH("kor|String",[1]StringTable!$1:$1,0),0),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79"/>
        <v>0.5</v>
      </c>
      <c r="AJ673">
        <f t="shared" si="77"/>
        <v>0.54666666600000002</v>
      </c>
      <c r="AK673">
        <f t="shared" si="78"/>
        <v>1</v>
      </c>
      <c r="AL673">
        <v>1</v>
      </c>
    </row>
    <row r="674" spans="1:38" hidden="1" x14ac:dyDescent="0.3">
      <c r="A674">
        <v>15</v>
      </c>
      <c r="B674">
        <v>14</v>
      </c>
      <c r="C674">
        <f>IF(OR($L674=TRUE,$A674=0,MOD($A674,ChapterTable!$R$20)&lt;&gt;0),
MAX(0,INT(($B674+ChapterTable!$P$26+VLOOKUP(SUBSTITUTE(C$1,"성장단계","")&amp;"단계오프셋",ChapterTable!$R:$S,2,0))/ChapterTable!$P$23)),
MAX(0,INT(($B674+ChapterTable!$R$26+VLOOKUP(SUBSTITUTE(C$1,"성장단계","")&amp;"보스단계오프셋",ChapterTable!$R:$S,2,0))/ChapterTable!$R$23)))</f>
        <v>1</v>
      </c>
      <c r="D674">
        <f>IF(OR($L674=TRUE,$A674=0,MOD($A674,ChapterTable!$R$20)&lt;&gt;0),
MAX(0,INT(($B674+ChapterTable!$P$26+VLOOKUP(SUBSTITUTE(D$1,"성장단계","")&amp;"단계오프셋",ChapterTable!$R:$S,2,0))/ChapterTable!$P$23)),
MAX(0,INT(($B674+ChapterTable!$R$26+VLOOKUP(SUBSTITUTE(D$1,"성장단계","")&amp;"보스단계오프셋",ChapterTable!$R:$S,2,0))/ChapterTable!$R$23)))</f>
        <v>1</v>
      </c>
      <c r="E674" s="1">
        <f ca="1">IF(AND($A674=0,$B674=1),
    VLOOKUP(1,ChapterTable!$1:$1048576,MATCH("최종"&amp;SUBSTITUTE(SUBSTITUTE(E$1,"standard",""),"|Float",""),ChapterTable!$1:$1,0),0)*ChapterTable!$P$17,
  IF(AND($A674=0,$B674=0),
    E675,
  IF($B674=0,
    VLOOKUP($A674,ChapterTable!$1:$1048576,MATCH("최종"&amp;SUBSTITUTE(SUBSTITUTE(E$1,"standard",""),"|Float",""),ChapterTable!$1:$1,0),0),
  IF($B674=1,
    IF($L674=FALSE,
      VLOOKUP($A674,ChapterTable!$1:$1048576,MATCH("최종"&amp;SUBSTITUTE(SUBSTITUTE(E$1,"standard",""),"|Float",""),ChapterTable!$1:$1,0),0),
      VLOOKUP($A674-ChapterTable!$P$11,ChapterTable!$1:$1048576,MATCH("최종"&amp;SUBSTITUTE(SUBSTITUTE(E$1,"standard",""),"|Float",""),ChapterTable!$1:$1,0),0)*ChapterTable!$P$14
    ),
  OFFSET(E674,-$B674+IF($L674,1,0),0)*IF($B674&gt;OFFSET($B674,1,0),ChapterTable!$R$17,1)*
    (VLOOKUP(SUBSTITUTE(SUBSTITUTE(E$1,"standard",""),"|Float","")&amp;IF(OR($L674=TRUE,$A674=0,MOD($A674,ChapterTable!$R$20)&lt;&gt;0),"","보스")&amp;"인게임누적곱배수",ChapterTable!$R:$S,2,0)^C674
    +VLOOKUP(SUBSTITUTE(SUBSTITUTE(E$1,"standard",""),"|Float","")&amp;IF(OR($L674=TRUE,$A674=0,MOD($A674,ChapterTable!$R$20)&lt;&gt;0),"","보스")&amp;"인게임누적합배수",ChapterTable!$R:$S,2,0)*C674)
  )
  )
  )
)</f>
        <v>42037.8134765625</v>
      </c>
      <c r="F674" s="1">
        <f ca="1">IF(AND($A674=0,$B674=1),
    VLOOKUP(1,ChapterTable!$1:$1048576,MATCH("최종"&amp;SUBSTITUTE(SUBSTITUTE(F$1,"standard",""),"|Float",""),ChapterTable!$1:$1,0),0)*ChapterTable!$P$17,
  IF(AND($A674=0,$B674=0),
    F675,
  IF($B674=0,
    VLOOKUP($A674,ChapterTable!$1:$1048576,MATCH("최종"&amp;SUBSTITUTE(SUBSTITUTE(F$1,"standard",""),"|Float",""),ChapterTable!$1:$1,0),0),
  IF($B674=1,
    IF($L674=FALSE,
      VLOOKUP($A674,ChapterTable!$1:$1048576,MATCH("최종"&amp;SUBSTITUTE(SUBSTITUTE(F$1,"standard",""),"|Float",""),ChapterTable!$1:$1,0),0),
      VLOOKUP($A674-ChapterTable!$P$11,ChapterTable!$1:$1048576,MATCH("최종"&amp;SUBSTITUTE(SUBSTITUTE(F$1,"standard",""),"|Float",""),ChapterTable!$1:$1,0),0)*ChapterTable!$P$14
    ),
  OFFSET(F674,-$B674+IF($L674,1,0),0)*
    (VLOOKUP(SUBSTITUTE(SUBSTITUTE(F$1,"standard",""),"|Float","")&amp;IF(OR($L674=TRUE,$A674=0,MOD($A674,ChapterTable!$R$20)&lt;&gt;0),"","보스")&amp;"인게임누적곱배수",ChapterTable!$R:$S,2,0)^D674
    +VLOOKUP(SUBSTITUTE(SUBSTITUTE(F$1,"standard",""),"|Float","")&amp;IF(OR($L674=TRUE,$A674=0,MOD($A674,ChapterTable!$R$20)&lt;&gt;0),"","보스")&amp;"인게임누적합배수",ChapterTable!$R:$S,2,0)*D674)
  )
  )
  )
)</f>
        <v>15691.197738647461</v>
      </c>
      <c r="G674" t="s">
        <v>715</v>
      </c>
      <c r="J674" t="str">
        <f>IF(ISBLANK(I674),"",
IFERROR(VLOOKUP(I674,[1]StringTable!$1:$1048576,MATCH("kor|String",[1]StringTable!$1:$1,0),0),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79"/>
        <v>0.5</v>
      </c>
      <c r="AJ674">
        <f t="shared" si="77"/>
        <v>0.54666666600000002</v>
      </c>
      <c r="AK674">
        <f t="shared" si="78"/>
        <v>1</v>
      </c>
      <c r="AL674">
        <v>1</v>
      </c>
    </row>
    <row r="675" spans="1:38" hidden="1" x14ac:dyDescent="0.3">
      <c r="A675">
        <v>15</v>
      </c>
      <c r="B675">
        <v>15</v>
      </c>
      <c r="C675">
        <f>IF(OR($L675=TRUE,$A675=0,MOD($A675,ChapterTable!$R$20)&lt;&gt;0),
MAX(0,INT(($B675+ChapterTable!$P$26+VLOOKUP(SUBSTITUTE(C$1,"성장단계","")&amp;"단계오프셋",ChapterTable!$R:$S,2,0))/ChapterTable!$P$23)),
MAX(0,INT(($B675+ChapterTable!$R$26+VLOOKUP(SUBSTITUTE(C$1,"성장단계","")&amp;"보스단계오프셋",ChapterTable!$R:$S,2,0))/ChapterTable!$R$23)))</f>
        <v>1</v>
      </c>
      <c r="D675">
        <f>IF(OR($L675=TRUE,$A675=0,MOD($A675,ChapterTable!$R$20)&lt;&gt;0),
MAX(0,INT(($B675+ChapterTable!$P$26+VLOOKUP(SUBSTITUTE(D$1,"성장단계","")&amp;"단계오프셋",ChapterTable!$R:$S,2,0))/ChapterTable!$P$23)),
MAX(0,INT(($B675+ChapterTable!$R$26+VLOOKUP(SUBSTITUTE(D$1,"성장단계","")&amp;"보스단계오프셋",ChapterTable!$R:$S,2,0))/ChapterTable!$R$23)))</f>
        <v>1</v>
      </c>
      <c r="E675" s="1">
        <f ca="1">IF(AND($A675=0,$B675=1),
    VLOOKUP(1,ChapterTable!$1:$1048576,MATCH("최종"&amp;SUBSTITUTE(SUBSTITUTE(E$1,"standard",""),"|Float",""),ChapterTable!$1:$1,0),0)*ChapterTable!$P$17,
  IF(AND($A675=0,$B675=0),
    E676,
  IF($B675=0,
    VLOOKUP($A675,ChapterTable!$1:$1048576,MATCH("최종"&amp;SUBSTITUTE(SUBSTITUTE(E$1,"standard",""),"|Float",""),ChapterTable!$1:$1,0),0),
  IF($B675=1,
    IF($L675=FALSE,
      VLOOKUP($A675,ChapterTable!$1:$1048576,MATCH("최종"&amp;SUBSTITUTE(SUBSTITUTE(E$1,"standard",""),"|Float",""),ChapterTable!$1:$1,0),0),
      VLOOKUP($A675-ChapterTable!$P$11,ChapterTable!$1:$1048576,MATCH("최종"&amp;SUBSTITUTE(SUBSTITUTE(E$1,"standard",""),"|Float",""),ChapterTable!$1:$1,0),0)*ChapterTable!$P$14
    ),
  OFFSET(E675,-$B675+IF($L675,1,0),0)*IF($B675&gt;OFFSET($B675,1,0),ChapterTable!$R$17,1)*
    (VLOOKUP(SUBSTITUTE(SUBSTITUTE(E$1,"standard",""),"|Float","")&amp;IF(OR($L675=TRUE,$A675=0,MOD($A675,ChapterTable!$R$20)&lt;&gt;0),"","보스")&amp;"인게임누적곱배수",ChapterTable!$R:$S,2,0)^C675
    +VLOOKUP(SUBSTITUTE(SUBSTITUTE(E$1,"standard",""),"|Float","")&amp;IF(OR($L675=TRUE,$A675=0,MOD($A675,ChapterTable!$R$20)&lt;&gt;0),"","보스")&amp;"인게임누적합배수",ChapterTable!$R:$S,2,0)*C675)
  )
  )
  )
)</f>
        <v>42037.8134765625</v>
      </c>
      <c r="F675" s="1">
        <f ca="1">IF(AND($A675=0,$B675=1),
    VLOOKUP(1,ChapterTable!$1:$1048576,MATCH("최종"&amp;SUBSTITUTE(SUBSTITUTE(F$1,"standard",""),"|Float",""),ChapterTable!$1:$1,0),0)*ChapterTable!$P$17,
  IF(AND($A675=0,$B675=0),
    F676,
  IF($B675=0,
    VLOOKUP($A675,ChapterTable!$1:$1048576,MATCH("최종"&amp;SUBSTITUTE(SUBSTITUTE(F$1,"standard",""),"|Float",""),ChapterTable!$1:$1,0),0),
  IF($B675=1,
    IF($L675=FALSE,
      VLOOKUP($A675,ChapterTable!$1:$1048576,MATCH("최종"&amp;SUBSTITUTE(SUBSTITUTE(F$1,"standard",""),"|Float",""),ChapterTable!$1:$1,0),0),
      VLOOKUP($A675-ChapterTable!$P$11,ChapterTable!$1:$1048576,MATCH("최종"&amp;SUBSTITUTE(SUBSTITUTE(F$1,"standard",""),"|Float",""),ChapterTable!$1:$1,0),0)*ChapterTable!$P$14
    ),
  OFFSET(F675,-$B675+IF($L675,1,0),0)*
    (VLOOKUP(SUBSTITUTE(SUBSTITUTE(F$1,"standard",""),"|Float","")&amp;IF(OR($L675=TRUE,$A675=0,MOD($A675,ChapterTable!$R$20)&lt;&gt;0),"","보스")&amp;"인게임누적곱배수",ChapterTable!$R:$S,2,0)^D675
    +VLOOKUP(SUBSTITUTE(SUBSTITUTE(F$1,"standard",""),"|Float","")&amp;IF(OR($L675=TRUE,$A675=0,MOD($A675,ChapterTable!$R$20)&lt;&gt;0),"","보스")&amp;"인게임누적합배수",ChapterTable!$R:$S,2,0)*D675)
  )
  )
  )
)</f>
        <v>15691.197738647461</v>
      </c>
      <c r="G675" t="s">
        <v>715</v>
      </c>
      <c r="J675" t="str">
        <f>IF(ISBLANK(I675),"",
IFERROR(VLOOKUP(I675,[1]StringTable!$1:$1048576,MATCH("kor|String",[1]StringTable!$1:$1,0),0),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79"/>
        <v>0.5</v>
      </c>
      <c r="AJ675">
        <f t="shared" si="77"/>
        <v>0.54666666600000002</v>
      </c>
      <c r="AK675">
        <f t="shared" si="78"/>
        <v>1</v>
      </c>
      <c r="AL675">
        <v>1</v>
      </c>
    </row>
    <row r="676" spans="1:38" hidden="1" x14ac:dyDescent="0.3">
      <c r="A676">
        <v>15</v>
      </c>
      <c r="B676">
        <v>16</v>
      </c>
      <c r="C676">
        <f>IF(OR($L676=TRUE,$A676=0,MOD($A676,ChapterTable!$R$20)&lt;&gt;0),
MAX(0,INT(($B676+ChapterTable!$P$26+VLOOKUP(SUBSTITUTE(C$1,"성장단계","")&amp;"단계오프셋",ChapterTable!$R:$S,2,0))/ChapterTable!$P$23)),
MAX(0,INT(($B676+ChapterTable!$R$26+VLOOKUP(SUBSTITUTE(C$1,"성장단계","")&amp;"보스단계오프셋",ChapterTable!$R:$S,2,0))/ChapterTable!$R$23)))</f>
        <v>2</v>
      </c>
      <c r="D676">
        <f>IF(OR($L676=TRUE,$A676=0,MOD($A676,ChapterTable!$R$20)&lt;&gt;0),
MAX(0,INT(($B676+ChapterTable!$P$26+VLOOKUP(SUBSTITUTE(D$1,"성장단계","")&amp;"단계오프셋",ChapterTable!$R:$S,2,0))/ChapterTable!$P$23)),
MAX(0,INT(($B676+ChapterTable!$R$26+VLOOKUP(SUBSTITUTE(D$1,"성장단계","")&amp;"보스단계오프셋",ChapterTable!$R:$S,2,0))/ChapterTable!$R$23)))</f>
        <v>1</v>
      </c>
      <c r="E676" s="1">
        <f ca="1">IF(AND($A676=0,$B676=1),
    VLOOKUP(1,ChapterTable!$1:$1048576,MATCH("최종"&amp;SUBSTITUTE(SUBSTITUTE(E$1,"standard",""),"|Float",""),ChapterTable!$1:$1,0),0)*ChapterTable!$P$17,
  IF(AND($A676=0,$B676=0),
    E677,
  IF($B676=0,
    VLOOKUP($A676,ChapterTable!$1:$1048576,MATCH("최종"&amp;SUBSTITUTE(SUBSTITUTE(E$1,"standard",""),"|Float",""),ChapterTable!$1:$1,0),0),
  IF($B676=1,
    IF($L676=FALSE,
      VLOOKUP($A676,ChapterTable!$1:$1048576,MATCH("최종"&amp;SUBSTITUTE(SUBSTITUTE(E$1,"standard",""),"|Float",""),ChapterTable!$1:$1,0),0),
      VLOOKUP($A676-ChapterTable!$P$11,ChapterTable!$1:$1048576,MATCH("최종"&amp;SUBSTITUTE(SUBSTITUTE(E$1,"standard",""),"|Float",""),ChapterTable!$1:$1,0),0)*ChapterTable!$P$14
    ),
  OFFSET(E676,-$B676+IF($L676,1,0),0)*IF($B676&gt;OFFSET($B676,1,0),ChapterTable!$R$17,1)*
    (VLOOKUP(SUBSTITUTE(SUBSTITUTE(E$1,"standard",""),"|Float","")&amp;IF(OR($L676=TRUE,$A676=0,MOD($A676,ChapterTable!$R$20)&lt;&gt;0),"","보스")&amp;"인게임누적곱배수",ChapterTable!$R:$S,2,0)^C676
    +VLOOKUP(SUBSTITUTE(SUBSTITUTE(E$1,"standard",""),"|Float","")&amp;IF(OR($L676=TRUE,$A676=0,MOD($A676,ChapterTable!$R$20)&lt;&gt;0),"","보스")&amp;"인게임누적합배수",ChapterTable!$R:$S,2,0)*C676)
  )
  )
  )
)</f>
        <v>49044.11572265625</v>
      </c>
      <c r="F676" s="1">
        <f ca="1">IF(AND($A676=0,$B676=1),
    VLOOKUP(1,ChapterTable!$1:$1048576,MATCH("최종"&amp;SUBSTITUTE(SUBSTITUTE(F$1,"standard",""),"|Float",""),ChapterTable!$1:$1,0),0)*ChapterTable!$P$17,
  IF(AND($A676=0,$B676=0),
    F677,
  IF($B676=0,
    VLOOKUP($A676,ChapterTable!$1:$1048576,MATCH("최종"&amp;SUBSTITUTE(SUBSTITUTE(F$1,"standard",""),"|Float",""),ChapterTable!$1:$1,0),0),
  IF($B676=1,
    IF($L676=FALSE,
      VLOOKUP($A676,ChapterTable!$1:$1048576,MATCH("최종"&amp;SUBSTITUTE(SUBSTITUTE(F$1,"standard",""),"|Float",""),ChapterTable!$1:$1,0),0),
      VLOOKUP($A676-ChapterTable!$P$11,ChapterTable!$1:$1048576,MATCH("최종"&amp;SUBSTITUTE(SUBSTITUTE(F$1,"standard",""),"|Float",""),ChapterTable!$1:$1,0),0)*ChapterTable!$P$14
    ),
  OFFSET(F676,-$B676+IF($L676,1,0),0)*
    (VLOOKUP(SUBSTITUTE(SUBSTITUTE(F$1,"standard",""),"|Float","")&amp;IF(OR($L676=TRUE,$A676=0,MOD($A676,ChapterTable!$R$20)&lt;&gt;0),"","보스")&amp;"인게임누적곱배수",ChapterTable!$R:$S,2,0)^D676
    +VLOOKUP(SUBSTITUTE(SUBSTITUTE(F$1,"standard",""),"|Float","")&amp;IF(OR($L676=TRUE,$A676=0,MOD($A676,ChapterTable!$R$20)&lt;&gt;0),"","보스")&amp;"인게임누적합배수",ChapterTable!$R:$S,2,0)*D676)
  )
  )
  )
)</f>
        <v>15691.197738647461</v>
      </c>
      <c r="G676" t="s">
        <v>715</v>
      </c>
      <c r="J676" t="str">
        <f>IF(ISBLANK(I676),"",
IFERROR(VLOOKUP(I676,[1]StringTable!$1:$1048576,MATCH("kor|String",[1]StringTable!$1:$1,0),0),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79"/>
        <v>0.5</v>
      </c>
      <c r="AJ676">
        <f t="shared" si="77"/>
        <v>0.54666666600000002</v>
      </c>
      <c r="AK676">
        <f t="shared" si="78"/>
        <v>1</v>
      </c>
      <c r="AL676">
        <v>1</v>
      </c>
    </row>
    <row r="677" spans="1:38" hidden="1" x14ac:dyDescent="0.3">
      <c r="A677">
        <v>15</v>
      </c>
      <c r="B677">
        <v>17</v>
      </c>
      <c r="C677">
        <f>IF(OR($L677=TRUE,$A677=0,MOD($A677,ChapterTable!$R$20)&lt;&gt;0),
MAX(0,INT(($B677+ChapterTable!$P$26+VLOOKUP(SUBSTITUTE(C$1,"성장단계","")&amp;"단계오프셋",ChapterTable!$R:$S,2,0))/ChapterTable!$P$23)),
MAX(0,INT(($B677+ChapterTable!$R$26+VLOOKUP(SUBSTITUTE(C$1,"성장단계","")&amp;"보스단계오프셋",ChapterTable!$R:$S,2,0))/ChapterTable!$R$23)))</f>
        <v>2</v>
      </c>
      <c r="D677">
        <f>IF(OR($L677=TRUE,$A677=0,MOD($A677,ChapterTable!$R$20)&lt;&gt;0),
MAX(0,INT(($B677+ChapterTable!$P$26+VLOOKUP(SUBSTITUTE(D$1,"성장단계","")&amp;"단계오프셋",ChapterTable!$R:$S,2,0))/ChapterTable!$P$23)),
MAX(0,INT(($B677+ChapterTable!$R$26+VLOOKUP(SUBSTITUTE(D$1,"성장단계","")&amp;"보스단계오프셋",ChapterTable!$R:$S,2,0))/ChapterTable!$R$23)))</f>
        <v>1</v>
      </c>
      <c r="E677" s="1">
        <f ca="1">IF(AND($A677=0,$B677=1),
    VLOOKUP(1,ChapterTable!$1:$1048576,MATCH("최종"&amp;SUBSTITUTE(SUBSTITUTE(E$1,"standard",""),"|Float",""),ChapterTable!$1:$1,0),0)*ChapterTable!$P$17,
  IF(AND($A677=0,$B677=0),
    E678,
  IF($B677=0,
    VLOOKUP($A677,ChapterTable!$1:$1048576,MATCH("최종"&amp;SUBSTITUTE(SUBSTITUTE(E$1,"standard",""),"|Float",""),ChapterTable!$1:$1,0),0),
  IF($B677=1,
    IF($L677=FALSE,
      VLOOKUP($A677,ChapterTable!$1:$1048576,MATCH("최종"&amp;SUBSTITUTE(SUBSTITUTE(E$1,"standard",""),"|Float",""),ChapterTable!$1:$1,0),0),
      VLOOKUP($A677-ChapterTable!$P$11,ChapterTable!$1:$1048576,MATCH("최종"&amp;SUBSTITUTE(SUBSTITUTE(E$1,"standard",""),"|Float",""),ChapterTable!$1:$1,0),0)*ChapterTable!$P$14
    ),
  OFFSET(E677,-$B677+IF($L677,1,0),0)*IF($B677&gt;OFFSET($B677,1,0),ChapterTable!$R$17,1)*
    (VLOOKUP(SUBSTITUTE(SUBSTITUTE(E$1,"standard",""),"|Float","")&amp;IF(OR($L677=TRUE,$A677=0,MOD($A677,ChapterTable!$R$20)&lt;&gt;0),"","보스")&amp;"인게임누적곱배수",ChapterTable!$R:$S,2,0)^C677
    +VLOOKUP(SUBSTITUTE(SUBSTITUTE(E$1,"standard",""),"|Float","")&amp;IF(OR($L677=TRUE,$A677=0,MOD($A677,ChapterTable!$R$20)&lt;&gt;0),"","보스")&amp;"인게임누적합배수",ChapterTable!$R:$S,2,0)*C677)
  )
  )
  )
)</f>
        <v>49044.11572265625</v>
      </c>
      <c r="F677" s="1">
        <f ca="1">IF(AND($A677=0,$B677=1),
    VLOOKUP(1,ChapterTable!$1:$1048576,MATCH("최종"&amp;SUBSTITUTE(SUBSTITUTE(F$1,"standard",""),"|Float",""),ChapterTable!$1:$1,0),0)*ChapterTable!$P$17,
  IF(AND($A677=0,$B677=0),
    F678,
  IF($B677=0,
    VLOOKUP($A677,ChapterTable!$1:$1048576,MATCH("최종"&amp;SUBSTITUTE(SUBSTITUTE(F$1,"standard",""),"|Float",""),ChapterTable!$1:$1,0),0),
  IF($B677=1,
    IF($L677=FALSE,
      VLOOKUP($A677,ChapterTable!$1:$1048576,MATCH("최종"&amp;SUBSTITUTE(SUBSTITUTE(F$1,"standard",""),"|Float",""),ChapterTable!$1:$1,0),0),
      VLOOKUP($A677-ChapterTable!$P$11,ChapterTable!$1:$1048576,MATCH("최종"&amp;SUBSTITUTE(SUBSTITUTE(F$1,"standard",""),"|Float",""),ChapterTable!$1:$1,0),0)*ChapterTable!$P$14
    ),
  OFFSET(F677,-$B677+IF($L677,1,0),0)*
    (VLOOKUP(SUBSTITUTE(SUBSTITUTE(F$1,"standard",""),"|Float","")&amp;IF(OR($L677=TRUE,$A677=0,MOD($A677,ChapterTable!$R$20)&lt;&gt;0),"","보스")&amp;"인게임누적곱배수",ChapterTable!$R:$S,2,0)^D677
    +VLOOKUP(SUBSTITUTE(SUBSTITUTE(F$1,"standard",""),"|Float","")&amp;IF(OR($L677=TRUE,$A677=0,MOD($A677,ChapterTable!$R$20)&lt;&gt;0),"","보스")&amp;"인게임누적합배수",ChapterTable!$R:$S,2,0)*D677)
  )
  )
  )
)</f>
        <v>15691.197738647461</v>
      </c>
      <c r="G677" t="s">
        <v>715</v>
      </c>
      <c r="J677" t="str">
        <f>IF(ISBLANK(I677),"",
IFERROR(VLOOKUP(I677,[1]StringTable!$1:$1048576,MATCH("kor|String",[1]StringTable!$1:$1,0),0),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79"/>
        <v>0.5</v>
      </c>
      <c r="AJ677">
        <f t="shared" si="77"/>
        <v>0.54666666600000002</v>
      </c>
      <c r="AK677">
        <f t="shared" si="78"/>
        <v>1</v>
      </c>
      <c r="AL677">
        <v>1</v>
      </c>
    </row>
    <row r="678" spans="1:38" hidden="1" x14ac:dyDescent="0.3">
      <c r="A678">
        <v>15</v>
      </c>
      <c r="B678">
        <v>18</v>
      </c>
      <c r="C678">
        <f>IF(OR($L678=TRUE,$A678=0,MOD($A678,ChapterTable!$R$20)&lt;&gt;0),
MAX(0,INT(($B678+ChapterTable!$P$26+VLOOKUP(SUBSTITUTE(C$1,"성장단계","")&amp;"단계오프셋",ChapterTable!$R:$S,2,0))/ChapterTable!$P$23)),
MAX(0,INT(($B678+ChapterTable!$R$26+VLOOKUP(SUBSTITUTE(C$1,"성장단계","")&amp;"보스단계오프셋",ChapterTable!$R:$S,2,0))/ChapterTable!$R$23)))</f>
        <v>2</v>
      </c>
      <c r="D678">
        <f>IF(OR($L678=TRUE,$A678=0,MOD($A678,ChapterTable!$R$20)&lt;&gt;0),
MAX(0,INT(($B678+ChapterTable!$P$26+VLOOKUP(SUBSTITUTE(D$1,"성장단계","")&amp;"단계오프셋",ChapterTable!$R:$S,2,0))/ChapterTable!$P$23)),
MAX(0,INT(($B678+ChapterTable!$R$26+VLOOKUP(SUBSTITUTE(D$1,"성장단계","")&amp;"보스단계오프셋",ChapterTable!$R:$S,2,0))/ChapterTable!$R$23)))</f>
        <v>1</v>
      </c>
      <c r="E678" s="1">
        <f ca="1">IF(AND($A678=0,$B678=1),
    VLOOKUP(1,ChapterTable!$1:$1048576,MATCH("최종"&amp;SUBSTITUTE(SUBSTITUTE(E$1,"standard",""),"|Float",""),ChapterTable!$1:$1,0),0)*ChapterTable!$P$17,
  IF(AND($A678=0,$B678=0),
    E679,
  IF($B678=0,
    VLOOKUP($A678,ChapterTable!$1:$1048576,MATCH("최종"&amp;SUBSTITUTE(SUBSTITUTE(E$1,"standard",""),"|Float",""),ChapterTable!$1:$1,0),0),
  IF($B678=1,
    IF($L678=FALSE,
      VLOOKUP($A678,ChapterTable!$1:$1048576,MATCH("최종"&amp;SUBSTITUTE(SUBSTITUTE(E$1,"standard",""),"|Float",""),ChapterTable!$1:$1,0),0),
      VLOOKUP($A678-ChapterTable!$P$11,ChapterTable!$1:$1048576,MATCH("최종"&amp;SUBSTITUTE(SUBSTITUTE(E$1,"standard",""),"|Float",""),ChapterTable!$1:$1,0),0)*ChapterTable!$P$14
    ),
  OFFSET(E678,-$B678+IF($L678,1,0),0)*IF($B678&gt;OFFSET($B678,1,0),ChapterTable!$R$17,1)*
    (VLOOKUP(SUBSTITUTE(SUBSTITUTE(E$1,"standard",""),"|Float","")&amp;IF(OR($L678=TRUE,$A678=0,MOD($A678,ChapterTable!$R$20)&lt;&gt;0),"","보스")&amp;"인게임누적곱배수",ChapterTable!$R:$S,2,0)^C678
    +VLOOKUP(SUBSTITUTE(SUBSTITUTE(E$1,"standard",""),"|Float","")&amp;IF(OR($L678=TRUE,$A678=0,MOD($A678,ChapterTable!$R$20)&lt;&gt;0),"","보스")&amp;"인게임누적합배수",ChapterTable!$R:$S,2,0)*C678)
  )
  )
  )
)</f>
        <v>49044.11572265625</v>
      </c>
      <c r="F678" s="1">
        <f ca="1">IF(AND($A678=0,$B678=1),
    VLOOKUP(1,ChapterTable!$1:$1048576,MATCH("최종"&amp;SUBSTITUTE(SUBSTITUTE(F$1,"standard",""),"|Float",""),ChapterTable!$1:$1,0),0)*ChapterTable!$P$17,
  IF(AND($A678=0,$B678=0),
    F679,
  IF($B678=0,
    VLOOKUP($A678,ChapterTable!$1:$1048576,MATCH("최종"&amp;SUBSTITUTE(SUBSTITUTE(F$1,"standard",""),"|Float",""),ChapterTable!$1:$1,0),0),
  IF($B678=1,
    IF($L678=FALSE,
      VLOOKUP($A678,ChapterTable!$1:$1048576,MATCH("최종"&amp;SUBSTITUTE(SUBSTITUTE(F$1,"standard",""),"|Float",""),ChapterTable!$1:$1,0),0),
      VLOOKUP($A678-ChapterTable!$P$11,ChapterTable!$1:$1048576,MATCH("최종"&amp;SUBSTITUTE(SUBSTITUTE(F$1,"standard",""),"|Float",""),ChapterTable!$1:$1,0),0)*ChapterTable!$P$14
    ),
  OFFSET(F678,-$B678+IF($L678,1,0),0)*
    (VLOOKUP(SUBSTITUTE(SUBSTITUTE(F$1,"standard",""),"|Float","")&amp;IF(OR($L678=TRUE,$A678=0,MOD($A678,ChapterTable!$R$20)&lt;&gt;0),"","보스")&amp;"인게임누적곱배수",ChapterTable!$R:$S,2,0)^D678
    +VLOOKUP(SUBSTITUTE(SUBSTITUTE(F$1,"standard",""),"|Float","")&amp;IF(OR($L678=TRUE,$A678=0,MOD($A678,ChapterTable!$R$20)&lt;&gt;0),"","보스")&amp;"인게임누적합배수",ChapterTable!$R:$S,2,0)*D678)
  )
  )
  )
)</f>
        <v>15691.197738647461</v>
      </c>
      <c r="G678" t="s">
        <v>715</v>
      </c>
      <c r="J678" t="str">
        <f>IF(ISBLANK(I678),"",
IFERROR(VLOOKUP(I678,[1]StringTable!$1:$1048576,MATCH("kor|String",[1]StringTable!$1:$1,0),0),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79"/>
        <v>0.5</v>
      </c>
      <c r="AJ678">
        <f t="shared" si="77"/>
        <v>0.54666666600000002</v>
      </c>
      <c r="AK678">
        <f t="shared" si="78"/>
        <v>1</v>
      </c>
      <c r="AL678">
        <v>1</v>
      </c>
    </row>
    <row r="679" spans="1:38" hidden="1" x14ac:dyDescent="0.3">
      <c r="A679">
        <v>15</v>
      </c>
      <c r="B679">
        <v>19</v>
      </c>
      <c r="C679">
        <f>IF(OR($L679=TRUE,$A679=0,MOD($A679,ChapterTable!$R$20)&lt;&gt;0),
MAX(0,INT(($B679+ChapterTable!$P$26+VLOOKUP(SUBSTITUTE(C$1,"성장단계","")&amp;"단계오프셋",ChapterTable!$R:$S,2,0))/ChapterTable!$P$23)),
MAX(0,INT(($B679+ChapterTable!$R$26+VLOOKUP(SUBSTITUTE(C$1,"성장단계","")&amp;"보스단계오프셋",ChapterTable!$R:$S,2,0))/ChapterTable!$R$23)))</f>
        <v>2</v>
      </c>
      <c r="D679">
        <f>IF(OR($L679=TRUE,$A679=0,MOD($A679,ChapterTable!$R$20)&lt;&gt;0),
MAX(0,INT(($B679+ChapterTable!$P$26+VLOOKUP(SUBSTITUTE(D$1,"성장단계","")&amp;"단계오프셋",ChapterTable!$R:$S,2,0))/ChapterTable!$P$23)),
MAX(0,INT(($B679+ChapterTable!$R$26+VLOOKUP(SUBSTITUTE(D$1,"성장단계","")&amp;"보스단계오프셋",ChapterTable!$R:$S,2,0))/ChapterTable!$R$23)))</f>
        <v>1</v>
      </c>
      <c r="E679" s="1">
        <f ca="1">IF(AND($A679=0,$B679=1),
    VLOOKUP(1,ChapterTable!$1:$1048576,MATCH("최종"&amp;SUBSTITUTE(SUBSTITUTE(E$1,"standard",""),"|Float",""),ChapterTable!$1:$1,0),0)*ChapterTable!$P$17,
  IF(AND($A679=0,$B679=0),
    E680,
  IF($B679=0,
    VLOOKUP($A679,ChapterTable!$1:$1048576,MATCH("최종"&amp;SUBSTITUTE(SUBSTITUTE(E$1,"standard",""),"|Float",""),ChapterTable!$1:$1,0),0),
  IF($B679=1,
    IF($L679=FALSE,
      VLOOKUP($A679,ChapterTable!$1:$1048576,MATCH("최종"&amp;SUBSTITUTE(SUBSTITUTE(E$1,"standard",""),"|Float",""),ChapterTable!$1:$1,0),0),
      VLOOKUP($A679-ChapterTable!$P$11,ChapterTable!$1:$1048576,MATCH("최종"&amp;SUBSTITUTE(SUBSTITUTE(E$1,"standard",""),"|Float",""),ChapterTable!$1:$1,0),0)*ChapterTable!$P$14
    ),
  OFFSET(E679,-$B679+IF($L679,1,0),0)*IF($B679&gt;OFFSET($B679,1,0),ChapterTable!$R$17,1)*
    (VLOOKUP(SUBSTITUTE(SUBSTITUTE(E$1,"standard",""),"|Float","")&amp;IF(OR($L679=TRUE,$A679=0,MOD($A679,ChapterTable!$R$20)&lt;&gt;0),"","보스")&amp;"인게임누적곱배수",ChapterTable!$R:$S,2,0)^C679
    +VLOOKUP(SUBSTITUTE(SUBSTITUTE(E$1,"standard",""),"|Float","")&amp;IF(OR($L679=TRUE,$A679=0,MOD($A679,ChapterTable!$R$20)&lt;&gt;0),"","보스")&amp;"인게임누적합배수",ChapterTable!$R:$S,2,0)*C679)
  )
  )
  )
)</f>
        <v>49044.11572265625</v>
      </c>
      <c r="F679" s="1">
        <f ca="1">IF(AND($A679=0,$B679=1),
    VLOOKUP(1,ChapterTable!$1:$1048576,MATCH("최종"&amp;SUBSTITUTE(SUBSTITUTE(F$1,"standard",""),"|Float",""),ChapterTable!$1:$1,0),0)*ChapterTable!$P$17,
  IF(AND($A679=0,$B679=0),
    F680,
  IF($B679=0,
    VLOOKUP($A679,ChapterTable!$1:$1048576,MATCH("최종"&amp;SUBSTITUTE(SUBSTITUTE(F$1,"standard",""),"|Float",""),ChapterTable!$1:$1,0),0),
  IF($B679=1,
    IF($L679=FALSE,
      VLOOKUP($A679,ChapterTable!$1:$1048576,MATCH("최종"&amp;SUBSTITUTE(SUBSTITUTE(F$1,"standard",""),"|Float",""),ChapterTable!$1:$1,0),0),
      VLOOKUP($A679-ChapterTable!$P$11,ChapterTable!$1:$1048576,MATCH("최종"&amp;SUBSTITUTE(SUBSTITUTE(F$1,"standard",""),"|Float",""),ChapterTable!$1:$1,0),0)*ChapterTable!$P$14
    ),
  OFFSET(F679,-$B679+IF($L679,1,0),0)*
    (VLOOKUP(SUBSTITUTE(SUBSTITUTE(F$1,"standard",""),"|Float","")&amp;IF(OR($L679=TRUE,$A679=0,MOD($A679,ChapterTable!$R$20)&lt;&gt;0),"","보스")&amp;"인게임누적곱배수",ChapterTable!$R:$S,2,0)^D679
    +VLOOKUP(SUBSTITUTE(SUBSTITUTE(F$1,"standard",""),"|Float","")&amp;IF(OR($L679=TRUE,$A679=0,MOD($A679,ChapterTable!$R$20)&lt;&gt;0),"","보스")&amp;"인게임누적합배수",ChapterTable!$R:$S,2,0)*D679)
  )
  )
  )
)</f>
        <v>15691.197738647461</v>
      </c>
      <c r="G679" t="s">
        <v>715</v>
      </c>
      <c r="J679" t="str">
        <f>IF(ISBLANK(I679),"",
IFERROR(VLOOKUP(I679,[1]StringTable!$1:$1048576,MATCH("kor|String",[1]StringTable!$1:$1,0),0),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79"/>
        <v>0.5</v>
      </c>
      <c r="AJ679">
        <f t="shared" si="77"/>
        <v>0.54666666600000002</v>
      </c>
      <c r="AK679">
        <f t="shared" si="78"/>
        <v>1</v>
      </c>
      <c r="AL679">
        <v>1</v>
      </c>
    </row>
    <row r="680" spans="1:38" hidden="1" x14ac:dyDescent="0.3">
      <c r="A680">
        <v>15</v>
      </c>
      <c r="B680">
        <v>20</v>
      </c>
      <c r="C680">
        <f>IF(OR($L680=TRUE,$A680=0,MOD($A680,ChapterTable!$R$20)&lt;&gt;0),
MAX(0,INT(($B680+ChapterTable!$P$26+VLOOKUP(SUBSTITUTE(C$1,"성장단계","")&amp;"단계오프셋",ChapterTable!$R:$S,2,0))/ChapterTable!$P$23)),
MAX(0,INT(($B680+ChapterTable!$R$26+VLOOKUP(SUBSTITUTE(C$1,"성장단계","")&amp;"보스단계오프셋",ChapterTable!$R:$S,2,0))/ChapterTable!$R$23)))</f>
        <v>2</v>
      </c>
      <c r="D680">
        <f>IF(OR($L680=TRUE,$A680=0,MOD($A680,ChapterTable!$R$20)&lt;&gt;0),
MAX(0,INT(($B680+ChapterTable!$P$26+VLOOKUP(SUBSTITUTE(D$1,"성장단계","")&amp;"단계오프셋",ChapterTable!$R:$S,2,0))/ChapterTable!$P$23)),
MAX(0,INT(($B680+ChapterTable!$R$26+VLOOKUP(SUBSTITUTE(D$1,"성장단계","")&amp;"보스단계오프셋",ChapterTable!$R:$S,2,0))/ChapterTable!$R$23)))</f>
        <v>1</v>
      </c>
      <c r="E680" s="1">
        <f ca="1">IF(AND($A680=0,$B680=1),
    VLOOKUP(1,ChapterTable!$1:$1048576,MATCH("최종"&amp;SUBSTITUTE(SUBSTITUTE(E$1,"standard",""),"|Float",""),ChapterTable!$1:$1,0),0)*ChapterTable!$P$17,
  IF(AND($A680=0,$B680=0),
    E681,
  IF($B680=0,
    VLOOKUP($A680,ChapterTable!$1:$1048576,MATCH("최종"&amp;SUBSTITUTE(SUBSTITUTE(E$1,"standard",""),"|Float",""),ChapterTable!$1:$1,0),0),
  IF($B680=1,
    IF($L680=FALSE,
      VLOOKUP($A680,ChapterTable!$1:$1048576,MATCH("최종"&amp;SUBSTITUTE(SUBSTITUTE(E$1,"standard",""),"|Float",""),ChapterTable!$1:$1,0),0),
      VLOOKUP($A680-ChapterTable!$P$11,ChapterTable!$1:$1048576,MATCH("최종"&amp;SUBSTITUTE(SUBSTITUTE(E$1,"standard",""),"|Float",""),ChapterTable!$1:$1,0),0)*ChapterTable!$P$14
    ),
  OFFSET(E680,-$B680+IF($L680,1,0),0)*IF($B680&gt;OFFSET($B680,1,0),ChapterTable!$R$17,1)*
    (VLOOKUP(SUBSTITUTE(SUBSTITUTE(E$1,"standard",""),"|Float","")&amp;IF(OR($L680=TRUE,$A680=0,MOD($A680,ChapterTable!$R$20)&lt;&gt;0),"","보스")&amp;"인게임누적곱배수",ChapterTable!$R:$S,2,0)^C680
    +VLOOKUP(SUBSTITUTE(SUBSTITUTE(E$1,"standard",""),"|Float","")&amp;IF(OR($L680=TRUE,$A680=0,MOD($A680,ChapterTable!$R$20)&lt;&gt;0),"","보스")&amp;"인게임누적합배수",ChapterTable!$R:$S,2,0)*C680)
  )
  )
  )
)</f>
        <v>49044.11572265625</v>
      </c>
      <c r="F680" s="1">
        <f ca="1">IF(AND($A680=0,$B680=1),
    VLOOKUP(1,ChapterTable!$1:$1048576,MATCH("최종"&amp;SUBSTITUTE(SUBSTITUTE(F$1,"standard",""),"|Float",""),ChapterTable!$1:$1,0),0)*ChapterTable!$P$17,
  IF(AND($A680=0,$B680=0),
    F681,
  IF($B680=0,
    VLOOKUP($A680,ChapterTable!$1:$1048576,MATCH("최종"&amp;SUBSTITUTE(SUBSTITUTE(F$1,"standard",""),"|Float",""),ChapterTable!$1:$1,0),0),
  IF($B680=1,
    IF($L680=FALSE,
      VLOOKUP($A680,ChapterTable!$1:$1048576,MATCH("최종"&amp;SUBSTITUTE(SUBSTITUTE(F$1,"standard",""),"|Float",""),ChapterTable!$1:$1,0),0),
      VLOOKUP($A680-ChapterTable!$P$11,ChapterTable!$1:$1048576,MATCH("최종"&amp;SUBSTITUTE(SUBSTITUTE(F$1,"standard",""),"|Float",""),ChapterTable!$1:$1,0),0)*ChapterTable!$P$14
    ),
  OFFSET(F680,-$B680+IF($L680,1,0),0)*
    (VLOOKUP(SUBSTITUTE(SUBSTITUTE(F$1,"standard",""),"|Float","")&amp;IF(OR($L680=TRUE,$A680=0,MOD($A680,ChapterTable!$R$20)&lt;&gt;0),"","보스")&amp;"인게임누적곱배수",ChapterTable!$R:$S,2,0)^D680
    +VLOOKUP(SUBSTITUTE(SUBSTITUTE(F$1,"standard",""),"|Float","")&amp;IF(OR($L680=TRUE,$A680=0,MOD($A680,ChapterTable!$R$20)&lt;&gt;0),"","보스")&amp;"인게임누적합배수",ChapterTable!$R:$S,2,0)*D680)
  )
  )
  )
)</f>
        <v>15691.197738647461</v>
      </c>
      <c r="G680" t="s">
        <v>715</v>
      </c>
      <c r="J680" t="str">
        <f>IF(ISBLANK(I680),"",
IFERROR(VLOOKUP(I680,[1]StringTable!$1:$1048576,MATCH("kor|String",[1]StringTable!$1:$1,0),0),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79"/>
        <v>0.5</v>
      </c>
      <c r="AJ680">
        <f t="shared" si="77"/>
        <v>1</v>
      </c>
      <c r="AK680">
        <f t="shared" si="78"/>
        <v>2</v>
      </c>
      <c r="AL680">
        <v>1</v>
      </c>
    </row>
    <row r="681" spans="1:38" hidden="1" x14ac:dyDescent="0.3">
      <c r="A681">
        <v>15</v>
      </c>
      <c r="B681">
        <v>21</v>
      </c>
      <c r="C681">
        <f>IF(OR($L681=TRUE,$A681=0,MOD($A681,ChapterTable!$R$20)&lt;&gt;0),
MAX(0,INT(($B681+ChapterTable!$P$26+VLOOKUP(SUBSTITUTE(C$1,"성장단계","")&amp;"단계오프셋",ChapterTable!$R:$S,2,0))/ChapterTable!$P$23)),
MAX(0,INT(($B681+ChapterTable!$R$26+VLOOKUP(SUBSTITUTE(C$1,"성장단계","")&amp;"보스단계오프셋",ChapterTable!$R:$S,2,0))/ChapterTable!$R$23)))</f>
        <v>2</v>
      </c>
      <c r="D681">
        <f>IF(OR($L681=TRUE,$A681=0,MOD($A681,ChapterTable!$R$20)&lt;&gt;0),
MAX(0,INT(($B681+ChapterTable!$P$26+VLOOKUP(SUBSTITUTE(D$1,"성장단계","")&amp;"단계오프셋",ChapterTable!$R:$S,2,0))/ChapterTable!$P$23)),
MAX(0,INT(($B681+ChapterTable!$R$26+VLOOKUP(SUBSTITUTE(D$1,"성장단계","")&amp;"보스단계오프셋",ChapterTable!$R:$S,2,0))/ChapterTable!$R$23)))</f>
        <v>2</v>
      </c>
      <c r="E681" s="1">
        <f ca="1">IF(AND($A681=0,$B681=1),
    VLOOKUP(1,ChapterTable!$1:$1048576,MATCH("최종"&amp;SUBSTITUTE(SUBSTITUTE(E$1,"standard",""),"|Float",""),ChapterTable!$1:$1,0),0)*ChapterTable!$P$17,
  IF(AND($A681=0,$B681=0),
    E682,
  IF($B681=0,
    VLOOKUP($A681,ChapterTable!$1:$1048576,MATCH("최종"&amp;SUBSTITUTE(SUBSTITUTE(E$1,"standard",""),"|Float",""),ChapterTable!$1:$1,0),0),
  IF($B681=1,
    IF($L681=FALSE,
      VLOOKUP($A681,ChapterTable!$1:$1048576,MATCH("최종"&amp;SUBSTITUTE(SUBSTITUTE(E$1,"standard",""),"|Float",""),ChapterTable!$1:$1,0),0),
      VLOOKUP($A681-ChapterTable!$P$11,ChapterTable!$1:$1048576,MATCH("최종"&amp;SUBSTITUTE(SUBSTITUTE(E$1,"standard",""),"|Float",""),ChapterTable!$1:$1,0),0)*ChapterTable!$P$14
    ),
  OFFSET(E681,-$B681+IF($L681,1,0),0)*IF($B681&gt;OFFSET($B681,1,0),ChapterTable!$R$17,1)*
    (VLOOKUP(SUBSTITUTE(SUBSTITUTE(E$1,"standard",""),"|Float","")&amp;IF(OR($L681=TRUE,$A681=0,MOD($A681,ChapterTable!$R$20)&lt;&gt;0),"","보스")&amp;"인게임누적곱배수",ChapterTable!$R:$S,2,0)^C681
    +VLOOKUP(SUBSTITUTE(SUBSTITUTE(E$1,"standard",""),"|Float","")&amp;IF(OR($L681=TRUE,$A681=0,MOD($A681,ChapterTable!$R$20)&lt;&gt;0),"","보스")&amp;"인게임누적합배수",ChapterTable!$R:$S,2,0)*C681)
  )
  )
  )
)</f>
        <v>49044.11572265625</v>
      </c>
      <c r="F681" s="1">
        <f ca="1">IF(AND($A681=0,$B681=1),
    VLOOKUP(1,ChapterTable!$1:$1048576,MATCH("최종"&amp;SUBSTITUTE(SUBSTITUTE(F$1,"standard",""),"|Float",""),ChapterTable!$1:$1,0),0)*ChapterTable!$P$17,
  IF(AND($A681=0,$B681=0),
    F682,
  IF($B681=0,
    VLOOKUP($A681,ChapterTable!$1:$1048576,MATCH("최종"&amp;SUBSTITUTE(SUBSTITUTE(F$1,"standard",""),"|Float",""),ChapterTable!$1:$1,0),0),
  IF($B681=1,
    IF($L681=FALSE,
      VLOOKUP($A681,ChapterTable!$1:$1048576,MATCH("최종"&amp;SUBSTITUTE(SUBSTITUTE(F$1,"standard",""),"|Float",""),ChapterTable!$1:$1,0),0),
      VLOOKUP($A681-ChapterTable!$P$11,ChapterTable!$1:$1048576,MATCH("최종"&amp;SUBSTITUTE(SUBSTITUTE(F$1,"standard",""),"|Float",""),ChapterTable!$1:$1,0),0)*ChapterTable!$P$14
    ),
  OFFSET(F681,-$B681+IF($L681,1,0),0)*
    (VLOOKUP(SUBSTITUTE(SUBSTITUTE(F$1,"standard",""),"|Float","")&amp;IF(OR($L681=TRUE,$A681=0,MOD($A681,ChapterTable!$R$20)&lt;&gt;0),"","보스")&amp;"인게임누적곱배수",ChapterTable!$R:$S,2,0)^D681
    +VLOOKUP(SUBSTITUTE(SUBSTITUTE(F$1,"standard",""),"|Float","")&amp;IF(OR($L681=TRUE,$A681=0,MOD($A681,ChapterTable!$R$20)&lt;&gt;0),"","보스")&amp;"인게임누적합배수",ChapterTable!$R:$S,2,0)*D681)
  )
  )
  )
)</f>
        <v>16785.932464599609</v>
      </c>
      <c r="G681" t="s">
        <v>715</v>
      </c>
      <c r="J681" t="str">
        <f>IF(ISBLANK(I681),"",
IFERROR(VLOOKUP(I681,[1]StringTable!$1:$1048576,MATCH("kor|String",[1]StringTable!$1:$1,0),0),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79"/>
        <v>0.33333333333333331</v>
      </c>
      <c r="AJ681">
        <f t="shared" si="77"/>
        <v>0.395555555</v>
      </c>
      <c r="AK681">
        <f t="shared" si="78"/>
        <v>1</v>
      </c>
      <c r="AL681">
        <v>1</v>
      </c>
    </row>
    <row r="682" spans="1:38" hidden="1" x14ac:dyDescent="0.3">
      <c r="A682">
        <v>15</v>
      </c>
      <c r="B682">
        <v>22</v>
      </c>
      <c r="C682">
        <f>IF(OR($L682=TRUE,$A682=0,MOD($A682,ChapterTable!$R$20)&lt;&gt;0),
MAX(0,INT(($B682+ChapterTable!$P$26+VLOOKUP(SUBSTITUTE(C$1,"성장단계","")&amp;"단계오프셋",ChapterTable!$R:$S,2,0))/ChapterTable!$P$23)),
MAX(0,INT(($B682+ChapterTable!$R$26+VLOOKUP(SUBSTITUTE(C$1,"성장단계","")&amp;"보스단계오프셋",ChapterTable!$R:$S,2,0))/ChapterTable!$R$23)))</f>
        <v>2</v>
      </c>
      <c r="D682">
        <f>IF(OR($L682=TRUE,$A682=0,MOD($A682,ChapterTable!$R$20)&lt;&gt;0),
MAX(0,INT(($B682+ChapterTable!$P$26+VLOOKUP(SUBSTITUTE(D$1,"성장단계","")&amp;"단계오프셋",ChapterTable!$R:$S,2,0))/ChapterTable!$P$23)),
MAX(0,INT(($B682+ChapterTable!$R$26+VLOOKUP(SUBSTITUTE(D$1,"성장단계","")&amp;"보스단계오프셋",ChapterTable!$R:$S,2,0))/ChapterTable!$R$23)))</f>
        <v>2</v>
      </c>
      <c r="E682" s="1">
        <f ca="1">IF(AND($A682=0,$B682=1),
    VLOOKUP(1,ChapterTable!$1:$1048576,MATCH("최종"&amp;SUBSTITUTE(SUBSTITUTE(E$1,"standard",""),"|Float",""),ChapterTable!$1:$1,0),0)*ChapterTable!$P$17,
  IF(AND($A682=0,$B682=0),
    E683,
  IF($B682=0,
    VLOOKUP($A682,ChapterTable!$1:$1048576,MATCH("최종"&amp;SUBSTITUTE(SUBSTITUTE(E$1,"standard",""),"|Float",""),ChapterTable!$1:$1,0),0),
  IF($B682=1,
    IF($L682=FALSE,
      VLOOKUP($A682,ChapterTable!$1:$1048576,MATCH("최종"&amp;SUBSTITUTE(SUBSTITUTE(E$1,"standard",""),"|Float",""),ChapterTable!$1:$1,0),0),
      VLOOKUP($A682-ChapterTable!$P$11,ChapterTable!$1:$1048576,MATCH("최종"&amp;SUBSTITUTE(SUBSTITUTE(E$1,"standard",""),"|Float",""),ChapterTable!$1:$1,0),0)*ChapterTable!$P$14
    ),
  OFFSET(E682,-$B682+IF($L682,1,0),0)*IF($B682&gt;OFFSET($B682,1,0),ChapterTable!$R$17,1)*
    (VLOOKUP(SUBSTITUTE(SUBSTITUTE(E$1,"standard",""),"|Float","")&amp;IF(OR($L682=TRUE,$A682=0,MOD($A682,ChapterTable!$R$20)&lt;&gt;0),"","보스")&amp;"인게임누적곱배수",ChapterTable!$R:$S,2,0)^C682
    +VLOOKUP(SUBSTITUTE(SUBSTITUTE(E$1,"standard",""),"|Float","")&amp;IF(OR($L682=TRUE,$A682=0,MOD($A682,ChapterTable!$R$20)&lt;&gt;0),"","보스")&amp;"인게임누적합배수",ChapterTable!$R:$S,2,0)*C682)
  )
  )
  )
)</f>
        <v>49044.11572265625</v>
      </c>
      <c r="F682" s="1">
        <f ca="1">IF(AND($A682=0,$B682=1),
    VLOOKUP(1,ChapterTable!$1:$1048576,MATCH("최종"&amp;SUBSTITUTE(SUBSTITUTE(F$1,"standard",""),"|Float",""),ChapterTable!$1:$1,0),0)*ChapterTable!$P$17,
  IF(AND($A682=0,$B682=0),
    F683,
  IF($B682=0,
    VLOOKUP($A682,ChapterTable!$1:$1048576,MATCH("최종"&amp;SUBSTITUTE(SUBSTITUTE(F$1,"standard",""),"|Float",""),ChapterTable!$1:$1,0),0),
  IF($B682=1,
    IF($L682=FALSE,
      VLOOKUP($A682,ChapterTable!$1:$1048576,MATCH("최종"&amp;SUBSTITUTE(SUBSTITUTE(F$1,"standard",""),"|Float",""),ChapterTable!$1:$1,0),0),
      VLOOKUP($A682-ChapterTable!$P$11,ChapterTable!$1:$1048576,MATCH("최종"&amp;SUBSTITUTE(SUBSTITUTE(F$1,"standard",""),"|Float",""),ChapterTable!$1:$1,0),0)*ChapterTable!$P$14
    ),
  OFFSET(F682,-$B682+IF($L682,1,0),0)*
    (VLOOKUP(SUBSTITUTE(SUBSTITUTE(F$1,"standard",""),"|Float","")&amp;IF(OR($L682=TRUE,$A682=0,MOD($A682,ChapterTable!$R$20)&lt;&gt;0),"","보스")&amp;"인게임누적곱배수",ChapterTable!$R:$S,2,0)^D682
    +VLOOKUP(SUBSTITUTE(SUBSTITUTE(F$1,"standard",""),"|Float","")&amp;IF(OR($L682=TRUE,$A682=0,MOD($A682,ChapterTable!$R$20)&lt;&gt;0),"","보스")&amp;"인게임누적합배수",ChapterTable!$R:$S,2,0)*D682)
  )
  )
  )
)</f>
        <v>16785.932464599609</v>
      </c>
      <c r="G682" t="s">
        <v>715</v>
      </c>
      <c r="J682" t="str">
        <f>IF(ISBLANK(I682),"",
IFERROR(VLOOKUP(I682,[1]StringTable!$1:$1048576,MATCH("kor|String",[1]StringTable!$1:$1,0),0),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79"/>
        <v>0.33333333333333331</v>
      </c>
      <c r="AJ682">
        <f t="shared" si="77"/>
        <v>0.395555555</v>
      </c>
      <c r="AK682">
        <f t="shared" si="78"/>
        <v>1</v>
      </c>
      <c r="AL682">
        <v>1</v>
      </c>
    </row>
    <row r="683" spans="1:38" hidden="1" x14ac:dyDescent="0.3">
      <c r="A683">
        <v>15</v>
      </c>
      <c r="B683">
        <v>23</v>
      </c>
      <c r="C683">
        <f>IF(OR($L683=TRUE,$A683=0,MOD($A683,ChapterTable!$R$20)&lt;&gt;0),
MAX(0,INT(($B683+ChapterTable!$P$26+VLOOKUP(SUBSTITUTE(C$1,"성장단계","")&amp;"단계오프셋",ChapterTable!$R:$S,2,0))/ChapterTable!$P$23)),
MAX(0,INT(($B683+ChapterTable!$R$26+VLOOKUP(SUBSTITUTE(C$1,"성장단계","")&amp;"보스단계오프셋",ChapterTable!$R:$S,2,0))/ChapterTable!$R$23)))</f>
        <v>2</v>
      </c>
      <c r="D683">
        <f>IF(OR($L683=TRUE,$A683=0,MOD($A683,ChapterTable!$R$20)&lt;&gt;0),
MAX(0,INT(($B683+ChapterTable!$P$26+VLOOKUP(SUBSTITUTE(D$1,"성장단계","")&amp;"단계오프셋",ChapterTable!$R:$S,2,0))/ChapterTable!$P$23)),
MAX(0,INT(($B683+ChapterTable!$R$26+VLOOKUP(SUBSTITUTE(D$1,"성장단계","")&amp;"보스단계오프셋",ChapterTable!$R:$S,2,0))/ChapterTable!$R$23)))</f>
        <v>2</v>
      </c>
      <c r="E683" s="1">
        <f ca="1">IF(AND($A683=0,$B683=1),
    VLOOKUP(1,ChapterTable!$1:$1048576,MATCH("최종"&amp;SUBSTITUTE(SUBSTITUTE(E$1,"standard",""),"|Float",""),ChapterTable!$1:$1,0),0)*ChapterTable!$P$17,
  IF(AND($A683=0,$B683=0),
    E684,
  IF($B683=0,
    VLOOKUP($A683,ChapterTable!$1:$1048576,MATCH("최종"&amp;SUBSTITUTE(SUBSTITUTE(E$1,"standard",""),"|Float",""),ChapterTable!$1:$1,0),0),
  IF($B683=1,
    IF($L683=FALSE,
      VLOOKUP($A683,ChapterTable!$1:$1048576,MATCH("최종"&amp;SUBSTITUTE(SUBSTITUTE(E$1,"standard",""),"|Float",""),ChapterTable!$1:$1,0),0),
      VLOOKUP($A683-ChapterTable!$P$11,ChapterTable!$1:$1048576,MATCH("최종"&amp;SUBSTITUTE(SUBSTITUTE(E$1,"standard",""),"|Float",""),ChapterTable!$1:$1,0),0)*ChapterTable!$P$14
    ),
  OFFSET(E683,-$B683+IF($L683,1,0),0)*IF($B683&gt;OFFSET($B683,1,0),ChapterTable!$R$17,1)*
    (VLOOKUP(SUBSTITUTE(SUBSTITUTE(E$1,"standard",""),"|Float","")&amp;IF(OR($L683=TRUE,$A683=0,MOD($A683,ChapterTable!$R$20)&lt;&gt;0),"","보스")&amp;"인게임누적곱배수",ChapterTable!$R:$S,2,0)^C683
    +VLOOKUP(SUBSTITUTE(SUBSTITUTE(E$1,"standard",""),"|Float","")&amp;IF(OR($L683=TRUE,$A683=0,MOD($A683,ChapterTable!$R$20)&lt;&gt;0),"","보스")&amp;"인게임누적합배수",ChapterTable!$R:$S,2,0)*C683)
  )
  )
  )
)</f>
        <v>49044.11572265625</v>
      </c>
      <c r="F683" s="1">
        <f ca="1">IF(AND($A683=0,$B683=1),
    VLOOKUP(1,ChapterTable!$1:$1048576,MATCH("최종"&amp;SUBSTITUTE(SUBSTITUTE(F$1,"standard",""),"|Float",""),ChapterTable!$1:$1,0),0)*ChapterTable!$P$17,
  IF(AND($A683=0,$B683=0),
    F684,
  IF($B683=0,
    VLOOKUP($A683,ChapterTable!$1:$1048576,MATCH("최종"&amp;SUBSTITUTE(SUBSTITUTE(F$1,"standard",""),"|Float",""),ChapterTable!$1:$1,0),0),
  IF($B683=1,
    IF($L683=FALSE,
      VLOOKUP($A683,ChapterTable!$1:$1048576,MATCH("최종"&amp;SUBSTITUTE(SUBSTITUTE(F$1,"standard",""),"|Float",""),ChapterTable!$1:$1,0),0),
      VLOOKUP($A683-ChapterTable!$P$11,ChapterTable!$1:$1048576,MATCH("최종"&amp;SUBSTITUTE(SUBSTITUTE(F$1,"standard",""),"|Float",""),ChapterTable!$1:$1,0),0)*ChapterTable!$P$14
    ),
  OFFSET(F683,-$B683+IF($L683,1,0),0)*
    (VLOOKUP(SUBSTITUTE(SUBSTITUTE(F$1,"standard",""),"|Float","")&amp;IF(OR($L683=TRUE,$A683=0,MOD($A683,ChapterTable!$R$20)&lt;&gt;0),"","보스")&amp;"인게임누적곱배수",ChapterTable!$R:$S,2,0)^D683
    +VLOOKUP(SUBSTITUTE(SUBSTITUTE(F$1,"standard",""),"|Float","")&amp;IF(OR($L683=TRUE,$A683=0,MOD($A683,ChapterTable!$R$20)&lt;&gt;0),"","보스")&amp;"인게임누적합배수",ChapterTable!$R:$S,2,0)*D683)
  )
  )
  )
)</f>
        <v>16785.932464599609</v>
      </c>
      <c r="G683" t="s">
        <v>715</v>
      </c>
      <c r="J683" t="str">
        <f>IF(ISBLANK(I683),"",
IFERROR(VLOOKUP(I683,[1]StringTable!$1:$1048576,MATCH("kor|String",[1]StringTable!$1:$1,0),0),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79"/>
        <v>0.33333333333333331</v>
      </c>
      <c r="AJ683">
        <f t="shared" si="77"/>
        <v>0.395555555</v>
      </c>
      <c r="AK683">
        <f t="shared" si="78"/>
        <v>1</v>
      </c>
      <c r="AL683">
        <v>1</v>
      </c>
    </row>
    <row r="684" spans="1:38" hidden="1" x14ac:dyDescent="0.3">
      <c r="A684">
        <v>15</v>
      </c>
      <c r="B684">
        <v>24</v>
      </c>
      <c r="C684">
        <f>IF(OR($L684=TRUE,$A684=0,MOD($A684,ChapterTable!$R$20)&lt;&gt;0),
MAX(0,INT(($B684+ChapterTable!$P$26+VLOOKUP(SUBSTITUTE(C$1,"성장단계","")&amp;"단계오프셋",ChapterTable!$R:$S,2,0))/ChapterTable!$P$23)),
MAX(0,INT(($B684+ChapterTable!$R$26+VLOOKUP(SUBSTITUTE(C$1,"성장단계","")&amp;"보스단계오프셋",ChapterTable!$R:$S,2,0))/ChapterTable!$R$23)))</f>
        <v>2</v>
      </c>
      <c r="D684">
        <f>IF(OR($L684=TRUE,$A684=0,MOD($A684,ChapterTable!$R$20)&lt;&gt;0),
MAX(0,INT(($B684+ChapterTable!$P$26+VLOOKUP(SUBSTITUTE(D$1,"성장단계","")&amp;"단계오프셋",ChapterTable!$R:$S,2,0))/ChapterTable!$P$23)),
MAX(0,INT(($B684+ChapterTable!$R$26+VLOOKUP(SUBSTITUTE(D$1,"성장단계","")&amp;"보스단계오프셋",ChapterTable!$R:$S,2,0))/ChapterTable!$R$23)))</f>
        <v>2</v>
      </c>
      <c r="E684" s="1">
        <f ca="1">IF(AND($A684=0,$B684=1),
    VLOOKUP(1,ChapterTable!$1:$1048576,MATCH("최종"&amp;SUBSTITUTE(SUBSTITUTE(E$1,"standard",""),"|Float",""),ChapterTable!$1:$1,0),0)*ChapterTable!$P$17,
  IF(AND($A684=0,$B684=0),
    E685,
  IF($B684=0,
    VLOOKUP($A684,ChapterTable!$1:$1048576,MATCH("최종"&amp;SUBSTITUTE(SUBSTITUTE(E$1,"standard",""),"|Float",""),ChapterTable!$1:$1,0),0),
  IF($B684=1,
    IF($L684=FALSE,
      VLOOKUP($A684,ChapterTable!$1:$1048576,MATCH("최종"&amp;SUBSTITUTE(SUBSTITUTE(E$1,"standard",""),"|Float",""),ChapterTable!$1:$1,0),0),
      VLOOKUP($A684-ChapterTable!$P$11,ChapterTable!$1:$1048576,MATCH("최종"&amp;SUBSTITUTE(SUBSTITUTE(E$1,"standard",""),"|Float",""),ChapterTable!$1:$1,0),0)*ChapterTable!$P$14
    ),
  OFFSET(E684,-$B684+IF($L684,1,0),0)*IF($B684&gt;OFFSET($B684,1,0),ChapterTable!$R$17,1)*
    (VLOOKUP(SUBSTITUTE(SUBSTITUTE(E$1,"standard",""),"|Float","")&amp;IF(OR($L684=TRUE,$A684=0,MOD($A684,ChapterTable!$R$20)&lt;&gt;0),"","보스")&amp;"인게임누적곱배수",ChapterTable!$R:$S,2,0)^C684
    +VLOOKUP(SUBSTITUTE(SUBSTITUTE(E$1,"standard",""),"|Float","")&amp;IF(OR($L684=TRUE,$A684=0,MOD($A684,ChapterTable!$R$20)&lt;&gt;0),"","보스")&amp;"인게임누적합배수",ChapterTable!$R:$S,2,0)*C684)
  )
  )
  )
)</f>
        <v>49044.11572265625</v>
      </c>
      <c r="F684" s="1">
        <f ca="1">IF(AND($A684=0,$B684=1),
    VLOOKUP(1,ChapterTable!$1:$1048576,MATCH("최종"&amp;SUBSTITUTE(SUBSTITUTE(F$1,"standard",""),"|Float",""),ChapterTable!$1:$1,0),0)*ChapterTable!$P$17,
  IF(AND($A684=0,$B684=0),
    F685,
  IF($B684=0,
    VLOOKUP($A684,ChapterTable!$1:$1048576,MATCH("최종"&amp;SUBSTITUTE(SUBSTITUTE(F$1,"standard",""),"|Float",""),ChapterTable!$1:$1,0),0),
  IF($B684=1,
    IF($L684=FALSE,
      VLOOKUP($A684,ChapterTable!$1:$1048576,MATCH("최종"&amp;SUBSTITUTE(SUBSTITUTE(F$1,"standard",""),"|Float",""),ChapterTable!$1:$1,0),0),
      VLOOKUP($A684-ChapterTable!$P$11,ChapterTable!$1:$1048576,MATCH("최종"&amp;SUBSTITUTE(SUBSTITUTE(F$1,"standard",""),"|Float",""),ChapterTable!$1:$1,0),0)*ChapterTable!$P$14
    ),
  OFFSET(F684,-$B684+IF($L684,1,0),0)*
    (VLOOKUP(SUBSTITUTE(SUBSTITUTE(F$1,"standard",""),"|Float","")&amp;IF(OR($L684=TRUE,$A684=0,MOD($A684,ChapterTable!$R$20)&lt;&gt;0),"","보스")&amp;"인게임누적곱배수",ChapterTable!$R:$S,2,0)^D684
    +VLOOKUP(SUBSTITUTE(SUBSTITUTE(F$1,"standard",""),"|Float","")&amp;IF(OR($L684=TRUE,$A684=0,MOD($A684,ChapterTable!$R$20)&lt;&gt;0),"","보스")&amp;"인게임누적합배수",ChapterTable!$R:$S,2,0)*D684)
  )
  )
  )
)</f>
        <v>16785.932464599609</v>
      </c>
      <c r="G684" t="s">
        <v>715</v>
      </c>
      <c r="J684" t="str">
        <f>IF(ISBLANK(I684),"",
IFERROR(VLOOKUP(I684,[1]StringTable!$1:$1048576,MATCH("kor|String",[1]StringTable!$1:$1,0),0),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79"/>
        <v>0.33333333333333331</v>
      </c>
      <c r="AJ684">
        <f t="shared" si="77"/>
        <v>0.395555555</v>
      </c>
      <c r="AK684">
        <f t="shared" si="78"/>
        <v>1</v>
      </c>
      <c r="AL684">
        <v>1</v>
      </c>
    </row>
    <row r="685" spans="1:38" hidden="1" x14ac:dyDescent="0.3">
      <c r="A685">
        <v>15</v>
      </c>
      <c r="B685">
        <v>25</v>
      </c>
      <c r="C685">
        <f>IF(OR($L685=TRUE,$A685=0,MOD($A685,ChapterTable!$R$20)&lt;&gt;0),
MAX(0,INT(($B685+ChapterTable!$P$26+VLOOKUP(SUBSTITUTE(C$1,"성장단계","")&amp;"단계오프셋",ChapterTable!$R:$S,2,0))/ChapterTable!$P$23)),
MAX(0,INT(($B685+ChapterTable!$R$26+VLOOKUP(SUBSTITUTE(C$1,"성장단계","")&amp;"보스단계오프셋",ChapterTable!$R:$S,2,0))/ChapterTable!$R$23)))</f>
        <v>2</v>
      </c>
      <c r="D685">
        <f>IF(OR($L685=TRUE,$A685=0,MOD($A685,ChapterTable!$R$20)&lt;&gt;0),
MAX(0,INT(($B685+ChapterTable!$P$26+VLOOKUP(SUBSTITUTE(D$1,"성장단계","")&amp;"단계오프셋",ChapterTable!$R:$S,2,0))/ChapterTable!$P$23)),
MAX(0,INT(($B685+ChapterTable!$R$26+VLOOKUP(SUBSTITUTE(D$1,"성장단계","")&amp;"보스단계오프셋",ChapterTable!$R:$S,2,0))/ChapterTable!$R$23)))</f>
        <v>2</v>
      </c>
      <c r="E685" s="1">
        <f ca="1">IF(AND($A685=0,$B685=1),
    VLOOKUP(1,ChapterTable!$1:$1048576,MATCH("최종"&amp;SUBSTITUTE(SUBSTITUTE(E$1,"standard",""),"|Float",""),ChapterTable!$1:$1,0),0)*ChapterTable!$P$17,
  IF(AND($A685=0,$B685=0),
    E686,
  IF($B685=0,
    VLOOKUP($A685,ChapterTable!$1:$1048576,MATCH("최종"&amp;SUBSTITUTE(SUBSTITUTE(E$1,"standard",""),"|Float",""),ChapterTable!$1:$1,0),0),
  IF($B685=1,
    IF($L685=FALSE,
      VLOOKUP($A685,ChapterTable!$1:$1048576,MATCH("최종"&amp;SUBSTITUTE(SUBSTITUTE(E$1,"standard",""),"|Float",""),ChapterTable!$1:$1,0),0),
      VLOOKUP($A685-ChapterTable!$P$11,ChapterTable!$1:$1048576,MATCH("최종"&amp;SUBSTITUTE(SUBSTITUTE(E$1,"standard",""),"|Float",""),ChapterTable!$1:$1,0),0)*ChapterTable!$P$14
    ),
  OFFSET(E685,-$B685+IF($L685,1,0),0)*IF($B685&gt;OFFSET($B685,1,0),ChapterTable!$R$17,1)*
    (VLOOKUP(SUBSTITUTE(SUBSTITUTE(E$1,"standard",""),"|Float","")&amp;IF(OR($L685=TRUE,$A685=0,MOD($A685,ChapterTable!$R$20)&lt;&gt;0),"","보스")&amp;"인게임누적곱배수",ChapterTable!$R:$S,2,0)^C685
    +VLOOKUP(SUBSTITUTE(SUBSTITUTE(E$1,"standard",""),"|Float","")&amp;IF(OR($L685=TRUE,$A685=0,MOD($A685,ChapterTable!$R$20)&lt;&gt;0),"","보스")&amp;"인게임누적합배수",ChapterTable!$R:$S,2,0)*C685)
  )
  )
  )
)</f>
        <v>49044.11572265625</v>
      </c>
      <c r="F685" s="1">
        <f ca="1">IF(AND($A685=0,$B685=1),
    VLOOKUP(1,ChapterTable!$1:$1048576,MATCH("최종"&amp;SUBSTITUTE(SUBSTITUTE(F$1,"standard",""),"|Float",""),ChapterTable!$1:$1,0),0)*ChapterTable!$P$17,
  IF(AND($A685=0,$B685=0),
    F686,
  IF($B685=0,
    VLOOKUP($A685,ChapterTable!$1:$1048576,MATCH("최종"&amp;SUBSTITUTE(SUBSTITUTE(F$1,"standard",""),"|Float",""),ChapterTable!$1:$1,0),0),
  IF($B685=1,
    IF($L685=FALSE,
      VLOOKUP($A685,ChapterTable!$1:$1048576,MATCH("최종"&amp;SUBSTITUTE(SUBSTITUTE(F$1,"standard",""),"|Float",""),ChapterTable!$1:$1,0),0),
      VLOOKUP($A685-ChapterTable!$P$11,ChapterTable!$1:$1048576,MATCH("최종"&amp;SUBSTITUTE(SUBSTITUTE(F$1,"standard",""),"|Float",""),ChapterTable!$1:$1,0),0)*ChapterTable!$P$14
    ),
  OFFSET(F685,-$B685+IF($L685,1,0),0)*
    (VLOOKUP(SUBSTITUTE(SUBSTITUTE(F$1,"standard",""),"|Float","")&amp;IF(OR($L685=TRUE,$A685=0,MOD($A685,ChapterTable!$R$20)&lt;&gt;0),"","보스")&amp;"인게임누적곱배수",ChapterTable!$R:$S,2,0)^D685
    +VLOOKUP(SUBSTITUTE(SUBSTITUTE(F$1,"standard",""),"|Float","")&amp;IF(OR($L685=TRUE,$A685=0,MOD($A685,ChapterTable!$R$20)&lt;&gt;0),"","보스")&amp;"인게임누적합배수",ChapterTable!$R:$S,2,0)*D685)
  )
  )
  )
)</f>
        <v>16785.932464599609</v>
      </c>
      <c r="G685" t="s">
        <v>715</v>
      </c>
      <c r="J685" t="str">
        <f>IF(ISBLANK(I685),"",
IFERROR(VLOOKUP(I685,[1]StringTable!$1:$1048576,MATCH("kor|String",[1]StringTable!$1:$1,0),0),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79"/>
        <v>0.33333333333333331</v>
      </c>
      <c r="AJ685">
        <f t="shared" si="77"/>
        <v>0.395555555</v>
      </c>
      <c r="AK685">
        <f t="shared" si="78"/>
        <v>1</v>
      </c>
      <c r="AL685">
        <v>1</v>
      </c>
    </row>
    <row r="686" spans="1:38" hidden="1" x14ac:dyDescent="0.3">
      <c r="A686">
        <v>15</v>
      </c>
      <c r="B686">
        <v>26</v>
      </c>
      <c r="C686">
        <f>IF(OR($L686=TRUE,$A686=0,MOD($A686,ChapterTable!$R$20)&lt;&gt;0),
MAX(0,INT(($B686+ChapterTable!$P$26+VLOOKUP(SUBSTITUTE(C$1,"성장단계","")&amp;"단계오프셋",ChapterTable!$R:$S,2,0))/ChapterTable!$P$23)),
MAX(0,INT(($B686+ChapterTable!$R$26+VLOOKUP(SUBSTITUTE(C$1,"성장단계","")&amp;"보스단계오프셋",ChapterTable!$R:$S,2,0))/ChapterTable!$R$23)))</f>
        <v>3</v>
      </c>
      <c r="D686">
        <f>IF(OR($L686=TRUE,$A686=0,MOD($A686,ChapterTable!$R$20)&lt;&gt;0),
MAX(0,INT(($B686+ChapterTable!$P$26+VLOOKUP(SUBSTITUTE(D$1,"성장단계","")&amp;"단계오프셋",ChapterTable!$R:$S,2,0))/ChapterTable!$P$23)),
MAX(0,INT(($B686+ChapterTable!$R$26+VLOOKUP(SUBSTITUTE(D$1,"성장단계","")&amp;"보스단계오프셋",ChapterTable!$R:$S,2,0))/ChapterTable!$R$23)))</f>
        <v>2</v>
      </c>
      <c r="E686" s="1">
        <f ca="1">IF(AND($A686=0,$B686=1),
    VLOOKUP(1,ChapterTable!$1:$1048576,MATCH("최종"&amp;SUBSTITUTE(SUBSTITUTE(E$1,"standard",""),"|Float",""),ChapterTable!$1:$1,0),0)*ChapterTable!$P$17,
  IF(AND($A686=0,$B686=0),
    E687,
  IF($B686=0,
    VLOOKUP($A686,ChapterTable!$1:$1048576,MATCH("최종"&amp;SUBSTITUTE(SUBSTITUTE(E$1,"standard",""),"|Float",""),ChapterTable!$1:$1,0),0),
  IF($B686=1,
    IF($L686=FALSE,
      VLOOKUP($A686,ChapterTable!$1:$1048576,MATCH("최종"&amp;SUBSTITUTE(SUBSTITUTE(E$1,"standard",""),"|Float",""),ChapterTable!$1:$1,0),0),
      VLOOKUP($A686-ChapterTable!$P$11,ChapterTable!$1:$1048576,MATCH("최종"&amp;SUBSTITUTE(SUBSTITUTE(E$1,"standard",""),"|Float",""),ChapterTable!$1:$1,0),0)*ChapterTable!$P$14
    ),
  OFFSET(E686,-$B686+IF($L686,1,0),0)*IF($B686&gt;OFFSET($B686,1,0),ChapterTable!$R$17,1)*
    (VLOOKUP(SUBSTITUTE(SUBSTITUTE(E$1,"standard",""),"|Float","")&amp;IF(OR($L686=TRUE,$A686=0,MOD($A686,ChapterTable!$R$20)&lt;&gt;0),"","보스")&amp;"인게임누적곱배수",ChapterTable!$R:$S,2,0)^C686
    +VLOOKUP(SUBSTITUTE(SUBSTITUTE(E$1,"standard",""),"|Float","")&amp;IF(OR($L686=TRUE,$A686=0,MOD($A686,ChapterTable!$R$20)&lt;&gt;0),"","보스")&amp;"인게임누적합배수",ChapterTable!$R:$S,2,0)*C686)
  )
  )
  )
)</f>
        <v>56050.41796875</v>
      </c>
      <c r="F686" s="1">
        <f ca="1">IF(AND($A686=0,$B686=1),
    VLOOKUP(1,ChapterTable!$1:$1048576,MATCH("최종"&amp;SUBSTITUTE(SUBSTITUTE(F$1,"standard",""),"|Float",""),ChapterTable!$1:$1,0),0)*ChapterTable!$P$17,
  IF(AND($A686=0,$B686=0),
    F687,
  IF($B686=0,
    VLOOKUP($A686,ChapterTable!$1:$1048576,MATCH("최종"&amp;SUBSTITUTE(SUBSTITUTE(F$1,"standard",""),"|Float",""),ChapterTable!$1:$1,0),0),
  IF($B686=1,
    IF($L686=FALSE,
      VLOOKUP($A686,ChapterTable!$1:$1048576,MATCH("최종"&amp;SUBSTITUTE(SUBSTITUTE(F$1,"standard",""),"|Float",""),ChapterTable!$1:$1,0),0),
      VLOOKUP($A686-ChapterTable!$P$11,ChapterTable!$1:$1048576,MATCH("최종"&amp;SUBSTITUTE(SUBSTITUTE(F$1,"standard",""),"|Float",""),ChapterTable!$1:$1,0),0)*ChapterTable!$P$14
    ),
  OFFSET(F686,-$B686+IF($L686,1,0),0)*
    (VLOOKUP(SUBSTITUTE(SUBSTITUTE(F$1,"standard",""),"|Float","")&amp;IF(OR($L686=TRUE,$A686=0,MOD($A686,ChapterTable!$R$20)&lt;&gt;0),"","보스")&amp;"인게임누적곱배수",ChapterTable!$R:$S,2,0)^D686
    +VLOOKUP(SUBSTITUTE(SUBSTITUTE(F$1,"standard",""),"|Float","")&amp;IF(OR($L686=TRUE,$A686=0,MOD($A686,ChapterTable!$R$20)&lt;&gt;0),"","보스")&amp;"인게임누적합배수",ChapterTable!$R:$S,2,0)*D686)
  )
  )
  )
)</f>
        <v>16785.932464599609</v>
      </c>
      <c r="G686" t="s">
        <v>715</v>
      </c>
      <c r="J686" t="str">
        <f>IF(ISBLANK(I686),"",
IFERROR(VLOOKUP(I686,[1]StringTable!$1:$1048576,MATCH("kor|String",[1]StringTable!$1:$1,0),0),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79"/>
        <v>0.33333333333333331</v>
      </c>
      <c r="AJ686">
        <f t="shared" si="77"/>
        <v>0.395555555</v>
      </c>
      <c r="AK686">
        <f t="shared" si="78"/>
        <v>1</v>
      </c>
      <c r="AL686">
        <v>1</v>
      </c>
    </row>
    <row r="687" spans="1:38" hidden="1" x14ac:dyDescent="0.3">
      <c r="A687">
        <v>15</v>
      </c>
      <c r="B687">
        <v>27</v>
      </c>
      <c r="C687">
        <f>IF(OR($L687=TRUE,$A687=0,MOD($A687,ChapterTable!$R$20)&lt;&gt;0),
MAX(0,INT(($B687+ChapterTable!$P$26+VLOOKUP(SUBSTITUTE(C$1,"성장단계","")&amp;"단계오프셋",ChapterTable!$R:$S,2,0))/ChapterTable!$P$23)),
MAX(0,INT(($B687+ChapterTable!$R$26+VLOOKUP(SUBSTITUTE(C$1,"성장단계","")&amp;"보스단계오프셋",ChapterTable!$R:$S,2,0))/ChapterTable!$R$23)))</f>
        <v>3</v>
      </c>
      <c r="D687">
        <f>IF(OR($L687=TRUE,$A687=0,MOD($A687,ChapterTable!$R$20)&lt;&gt;0),
MAX(0,INT(($B687+ChapterTable!$P$26+VLOOKUP(SUBSTITUTE(D$1,"성장단계","")&amp;"단계오프셋",ChapterTable!$R:$S,2,0))/ChapterTable!$P$23)),
MAX(0,INT(($B687+ChapterTable!$R$26+VLOOKUP(SUBSTITUTE(D$1,"성장단계","")&amp;"보스단계오프셋",ChapterTable!$R:$S,2,0))/ChapterTable!$R$23)))</f>
        <v>2</v>
      </c>
      <c r="E687" s="1">
        <f ca="1">IF(AND($A687=0,$B687=1),
    VLOOKUP(1,ChapterTable!$1:$1048576,MATCH("최종"&amp;SUBSTITUTE(SUBSTITUTE(E$1,"standard",""),"|Float",""),ChapterTable!$1:$1,0),0)*ChapterTable!$P$17,
  IF(AND($A687=0,$B687=0),
    E688,
  IF($B687=0,
    VLOOKUP($A687,ChapterTable!$1:$1048576,MATCH("최종"&amp;SUBSTITUTE(SUBSTITUTE(E$1,"standard",""),"|Float",""),ChapterTable!$1:$1,0),0),
  IF($B687=1,
    IF($L687=FALSE,
      VLOOKUP($A687,ChapterTable!$1:$1048576,MATCH("최종"&amp;SUBSTITUTE(SUBSTITUTE(E$1,"standard",""),"|Float",""),ChapterTable!$1:$1,0),0),
      VLOOKUP($A687-ChapterTable!$P$11,ChapterTable!$1:$1048576,MATCH("최종"&amp;SUBSTITUTE(SUBSTITUTE(E$1,"standard",""),"|Float",""),ChapterTable!$1:$1,0),0)*ChapterTable!$P$14
    ),
  OFFSET(E687,-$B687+IF($L687,1,0),0)*IF($B687&gt;OFFSET($B687,1,0),ChapterTable!$R$17,1)*
    (VLOOKUP(SUBSTITUTE(SUBSTITUTE(E$1,"standard",""),"|Float","")&amp;IF(OR($L687=TRUE,$A687=0,MOD($A687,ChapterTable!$R$20)&lt;&gt;0),"","보스")&amp;"인게임누적곱배수",ChapterTable!$R:$S,2,0)^C687
    +VLOOKUP(SUBSTITUTE(SUBSTITUTE(E$1,"standard",""),"|Float","")&amp;IF(OR($L687=TRUE,$A687=0,MOD($A687,ChapterTable!$R$20)&lt;&gt;0),"","보스")&amp;"인게임누적합배수",ChapterTable!$R:$S,2,0)*C687)
  )
  )
  )
)</f>
        <v>56050.41796875</v>
      </c>
      <c r="F687" s="1">
        <f ca="1">IF(AND($A687=0,$B687=1),
    VLOOKUP(1,ChapterTable!$1:$1048576,MATCH("최종"&amp;SUBSTITUTE(SUBSTITUTE(F$1,"standard",""),"|Float",""),ChapterTable!$1:$1,0),0)*ChapterTable!$P$17,
  IF(AND($A687=0,$B687=0),
    F688,
  IF($B687=0,
    VLOOKUP($A687,ChapterTable!$1:$1048576,MATCH("최종"&amp;SUBSTITUTE(SUBSTITUTE(F$1,"standard",""),"|Float",""),ChapterTable!$1:$1,0),0),
  IF($B687=1,
    IF($L687=FALSE,
      VLOOKUP($A687,ChapterTable!$1:$1048576,MATCH("최종"&amp;SUBSTITUTE(SUBSTITUTE(F$1,"standard",""),"|Float",""),ChapterTable!$1:$1,0),0),
      VLOOKUP($A687-ChapterTable!$P$11,ChapterTable!$1:$1048576,MATCH("최종"&amp;SUBSTITUTE(SUBSTITUTE(F$1,"standard",""),"|Float",""),ChapterTable!$1:$1,0),0)*ChapterTable!$P$14
    ),
  OFFSET(F687,-$B687+IF($L687,1,0),0)*
    (VLOOKUP(SUBSTITUTE(SUBSTITUTE(F$1,"standard",""),"|Float","")&amp;IF(OR($L687=TRUE,$A687=0,MOD($A687,ChapterTable!$R$20)&lt;&gt;0),"","보스")&amp;"인게임누적곱배수",ChapterTable!$R:$S,2,0)^D687
    +VLOOKUP(SUBSTITUTE(SUBSTITUTE(F$1,"standard",""),"|Float","")&amp;IF(OR($L687=TRUE,$A687=0,MOD($A687,ChapterTable!$R$20)&lt;&gt;0),"","보스")&amp;"인게임누적합배수",ChapterTable!$R:$S,2,0)*D687)
  )
  )
  )
)</f>
        <v>16785.932464599609</v>
      </c>
      <c r="G687" t="s">
        <v>715</v>
      </c>
      <c r="J687" t="str">
        <f>IF(ISBLANK(I687),"",
IFERROR(VLOOKUP(I687,[1]StringTable!$1:$1048576,MATCH("kor|String",[1]StringTable!$1:$1,0),0),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79"/>
        <v>0.33333333333333331</v>
      </c>
      <c r="AJ687">
        <f t="shared" si="77"/>
        <v>0.395555555</v>
      </c>
      <c r="AK687">
        <f t="shared" si="78"/>
        <v>1</v>
      </c>
      <c r="AL687">
        <v>1</v>
      </c>
    </row>
    <row r="688" spans="1:38" hidden="1" x14ac:dyDescent="0.3">
      <c r="A688">
        <v>15</v>
      </c>
      <c r="B688">
        <v>28</v>
      </c>
      <c r="C688">
        <f>IF(OR($L688=TRUE,$A688=0,MOD($A688,ChapterTable!$R$20)&lt;&gt;0),
MAX(0,INT(($B688+ChapterTable!$P$26+VLOOKUP(SUBSTITUTE(C$1,"성장단계","")&amp;"단계오프셋",ChapterTable!$R:$S,2,0))/ChapterTable!$P$23)),
MAX(0,INT(($B688+ChapterTable!$R$26+VLOOKUP(SUBSTITUTE(C$1,"성장단계","")&amp;"보스단계오프셋",ChapterTable!$R:$S,2,0))/ChapterTable!$R$23)))</f>
        <v>3</v>
      </c>
      <c r="D688">
        <f>IF(OR($L688=TRUE,$A688=0,MOD($A688,ChapterTable!$R$20)&lt;&gt;0),
MAX(0,INT(($B688+ChapterTable!$P$26+VLOOKUP(SUBSTITUTE(D$1,"성장단계","")&amp;"단계오프셋",ChapterTable!$R:$S,2,0))/ChapterTable!$P$23)),
MAX(0,INT(($B688+ChapterTable!$R$26+VLOOKUP(SUBSTITUTE(D$1,"성장단계","")&amp;"보스단계오프셋",ChapterTable!$R:$S,2,0))/ChapterTable!$R$23)))</f>
        <v>2</v>
      </c>
      <c r="E688" s="1">
        <f ca="1">IF(AND($A688=0,$B688=1),
    VLOOKUP(1,ChapterTable!$1:$1048576,MATCH("최종"&amp;SUBSTITUTE(SUBSTITUTE(E$1,"standard",""),"|Float",""),ChapterTable!$1:$1,0),0)*ChapterTable!$P$17,
  IF(AND($A688=0,$B688=0),
    E689,
  IF($B688=0,
    VLOOKUP($A688,ChapterTable!$1:$1048576,MATCH("최종"&amp;SUBSTITUTE(SUBSTITUTE(E$1,"standard",""),"|Float",""),ChapterTable!$1:$1,0),0),
  IF($B688=1,
    IF($L688=FALSE,
      VLOOKUP($A688,ChapterTable!$1:$1048576,MATCH("최종"&amp;SUBSTITUTE(SUBSTITUTE(E$1,"standard",""),"|Float",""),ChapterTable!$1:$1,0),0),
      VLOOKUP($A688-ChapterTable!$P$11,ChapterTable!$1:$1048576,MATCH("최종"&amp;SUBSTITUTE(SUBSTITUTE(E$1,"standard",""),"|Float",""),ChapterTable!$1:$1,0),0)*ChapterTable!$P$14
    ),
  OFFSET(E688,-$B688+IF($L688,1,0),0)*IF($B688&gt;OFFSET($B688,1,0),ChapterTable!$R$17,1)*
    (VLOOKUP(SUBSTITUTE(SUBSTITUTE(E$1,"standard",""),"|Float","")&amp;IF(OR($L688=TRUE,$A688=0,MOD($A688,ChapterTable!$R$20)&lt;&gt;0),"","보스")&amp;"인게임누적곱배수",ChapterTable!$R:$S,2,0)^C688
    +VLOOKUP(SUBSTITUTE(SUBSTITUTE(E$1,"standard",""),"|Float","")&amp;IF(OR($L688=TRUE,$A688=0,MOD($A688,ChapterTable!$R$20)&lt;&gt;0),"","보스")&amp;"인게임누적합배수",ChapterTable!$R:$S,2,0)*C688)
  )
  )
  )
)</f>
        <v>56050.41796875</v>
      </c>
      <c r="F688" s="1">
        <f ca="1">IF(AND($A688=0,$B688=1),
    VLOOKUP(1,ChapterTable!$1:$1048576,MATCH("최종"&amp;SUBSTITUTE(SUBSTITUTE(F$1,"standard",""),"|Float",""),ChapterTable!$1:$1,0),0)*ChapterTable!$P$17,
  IF(AND($A688=0,$B688=0),
    F689,
  IF($B688=0,
    VLOOKUP($A688,ChapterTable!$1:$1048576,MATCH("최종"&amp;SUBSTITUTE(SUBSTITUTE(F$1,"standard",""),"|Float",""),ChapterTable!$1:$1,0),0),
  IF($B688=1,
    IF($L688=FALSE,
      VLOOKUP($A688,ChapterTable!$1:$1048576,MATCH("최종"&amp;SUBSTITUTE(SUBSTITUTE(F$1,"standard",""),"|Float",""),ChapterTable!$1:$1,0),0),
      VLOOKUP($A688-ChapterTable!$P$11,ChapterTable!$1:$1048576,MATCH("최종"&amp;SUBSTITUTE(SUBSTITUTE(F$1,"standard",""),"|Float",""),ChapterTable!$1:$1,0),0)*ChapterTable!$P$14
    ),
  OFFSET(F688,-$B688+IF($L688,1,0),0)*
    (VLOOKUP(SUBSTITUTE(SUBSTITUTE(F$1,"standard",""),"|Float","")&amp;IF(OR($L688=TRUE,$A688=0,MOD($A688,ChapterTable!$R$20)&lt;&gt;0),"","보스")&amp;"인게임누적곱배수",ChapterTable!$R:$S,2,0)^D688
    +VLOOKUP(SUBSTITUTE(SUBSTITUTE(F$1,"standard",""),"|Float","")&amp;IF(OR($L688=TRUE,$A688=0,MOD($A688,ChapterTable!$R$20)&lt;&gt;0),"","보스")&amp;"인게임누적합배수",ChapterTable!$R:$S,2,0)*D688)
  )
  )
  )
)</f>
        <v>16785.932464599609</v>
      </c>
      <c r="G688" t="s">
        <v>715</v>
      </c>
      <c r="J688" t="str">
        <f>IF(ISBLANK(I688),"",
IFERROR(VLOOKUP(I688,[1]StringTable!$1:$1048576,MATCH("kor|String",[1]StringTable!$1:$1,0),0),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79"/>
        <v>0.33333333333333331</v>
      </c>
      <c r="AJ688">
        <f t="shared" si="77"/>
        <v>0.395555555</v>
      </c>
      <c r="AK688">
        <f t="shared" si="78"/>
        <v>1</v>
      </c>
      <c r="AL688">
        <v>1</v>
      </c>
    </row>
    <row r="689" spans="1:38" hidden="1" x14ac:dyDescent="0.3">
      <c r="A689">
        <v>15</v>
      </c>
      <c r="B689">
        <v>29</v>
      </c>
      <c r="C689">
        <f>IF(OR($L689=TRUE,$A689=0,MOD($A689,ChapterTable!$R$20)&lt;&gt;0),
MAX(0,INT(($B689+ChapterTable!$P$26+VLOOKUP(SUBSTITUTE(C$1,"성장단계","")&amp;"단계오프셋",ChapterTable!$R:$S,2,0))/ChapterTable!$P$23)),
MAX(0,INT(($B689+ChapterTable!$R$26+VLOOKUP(SUBSTITUTE(C$1,"성장단계","")&amp;"보스단계오프셋",ChapterTable!$R:$S,2,0))/ChapterTable!$R$23)))</f>
        <v>3</v>
      </c>
      <c r="D689">
        <f>IF(OR($L689=TRUE,$A689=0,MOD($A689,ChapterTable!$R$20)&lt;&gt;0),
MAX(0,INT(($B689+ChapterTable!$P$26+VLOOKUP(SUBSTITUTE(D$1,"성장단계","")&amp;"단계오프셋",ChapterTable!$R:$S,2,0))/ChapterTable!$P$23)),
MAX(0,INT(($B689+ChapterTable!$R$26+VLOOKUP(SUBSTITUTE(D$1,"성장단계","")&amp;"보스단계오프셋",ChapterTable!$R:$S,2,0))/ChapterTable!$R$23)))</f>
        <v>2</v>
      </c>
      <c r="E689" s="1">
        <f ca="1">IF(AND($A689=0,$B689=1),
    VLOOKUP(1,ChapterTable!$1:$1048576,MATCH("최종"&amp;SUBSTITUTE(SUBSTITUTE(E$1,"standard",""),"|Float",""),ChapterTable!$1:$1,0),0)*ChapterTable!$P$17,
  IF(AND($A689=0,$B689=0),
    E690,
  IF($B689=0,
    VLOOKUP($A689,ChapterTable!$1:$1048576,MATCH("최종"&amp;SUBSTITUTE(SUBSTITUTE(E$1,"standard",""),"|Float",""),ChapterTable!$1:$1,0),0),
  IF($B689=1,
    IF($L689=FALSE,
      VLOOKUP($A689,ChapterTable!$1:$1048576,MATCH("최종"&amp;SUBSTITUTE(SUBSTITUTE(E$1,"standard",""),"|Float",""),ChapterTable!$1:$1,0),0),
      VLOOKUP($A689-ChapterTable!$P$11,ChapterTable!$1:$1048576,MATCH("최종"&amp;SUBSTITUTE(SUBSTITUTE(E$1,"standard",""),"|Float",""),ChapterTable!$1:$1,0),0)*ChapterTable!$P$14
    ),
  OFFSET(E689,-$B689+IF($L689,1,0),0)*IF($B689&gt;OFFSET($B689,1,0),ChapterTable!$R$17,1)*
    (VLOOKUP(SUBSTITUTE(SUBSTITUTE(E$1,"standard",""),"|Float","")&amp;IF(OR($L689=TRUE,$A689=0,MOD($A689,ChapterTable!$R$20)&lt;&gt;0),"","보스")&amp;"인게임누적곱배수",ChapterTable!$R:$S,2,0)^C689
    +VLOOKUP(SUBSTITUTE(SUBSTITUTE(E$1,"standard",""),"|Float","")&amp;IF(OR($L689=TRUE,$A689=0,MOD($A689,ChapterTable!$R$20)&lt;&gt;0),"","보스")&amp;"인게임누적합배수",ChapterTable!$R:$S,2,0)*C689)
  )
  )
  )
)</f>
        <v>56050.41796875</v>
      </c>
      <c r="F689" s="1">
        <f ca="1">IF(AND($A689=0,$B689=1),
    VLOOKUP(1,ChapterTable!$1:$1048576,MATCH("최종"&amp;SUBSTITUTE(SUBSTITUTE(F$1,"standard",""),"|Float",""),ChapterTable!$1:$1,0),0)*ChapterTable!$P$17,
  IF(AND($A689=0,$B689=0),
    F690,
  IF($B689=0,
    VLOOKUP($A689,ChapterTable!$1:$1048576,MATCH("최종"&amp;SUBSTITUTE(SUBSTITUTE(F$1,"standard",""),"|Float",""),ChapterTable!$1:$1,0),0),
  IF($B689=1,
    IF($L689=FALSE,
      VLOOKUP($A689,ChapterTable!$1:$1048576,MATCH("최종"&amp;SUBSTITUTE(SUBSTITUTE(F$1,"standard",""),"|Float",""),ChapterTable!$1:$1,0),0),
      VLOOKUP($A689-ChapterTable!$P$11,ChapterTable!$1:$1048576,MATCH("최종"&amp;SUBSTITUTE(SUBSTITUTE(F$1,"standard",""),"|Float",""),ChapterTable!$1:$1,0),0)*ChapterTable!$P$14
    ),
  OFFSET(F689,-$B689+IF($L689,1,0),0)*
    (VLOOKUP(SUBSTITUTE(SUBSTITUTE(F$1,"standard",""),"|Float","")&amp;IF(OR($L689=TRUE,$A689=0,MOD($A689,ChapterTable!$R$20)&lt;&gt;0),"","보스")&amp;"인게임누적곱배수",ChapterTable!$R:$S,2,0)^D689
    +VLOOKUP(SUBSTITUTE(SUBSTITUTE(F$1,"standard",""),"|Float","")&amp;IF(OR($L689=TRUE,$A689=0,MOD($A689,ChapterTable!$R$20)&lt;&gt;0),"","보스")&amp;"인게임누적합배수",ChapterTable!$R:$S,2,0)*D689)
  )
  )
  )
)</f>
        <v>16785.932464599609</v>
      </c>
      <c r="G689" t="s">
        <v>715</v>
      </c>
      <c r="J689" t="str">
        <f>IF(ISBLANK(I689),"",
IFERROR(VLOOKUP(I689,[1]StringTable!$1:$1048576,MATCH("kor|String",[1]StringTable!$1:$1,0),0),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79"/>
        <v>0.33333333333333331</v>
      </c>
      <c r="AJ689">
        <f t="shared" si="77"/>
        <v>0.395555555</v>
      </c>
      <c r="AK689">
        <f t="shared" si="78"/>
        <v>1</v>
      </c>
      <c r="AL689">
        <v>1</v>
      </c>
    </row>
    <row r="690" spans="1:38" hidden="1" x14ac:dyDescent="0.3">
      <c r="A690">
        <v>15</v>
      </c>
      <c r="B690">
        <v>30</v>
      </c>
      <c r="C690">
        <f>IF(OR($L690=TRUE,$A690=0,MOD($A690,ChapterTable!$R$20)&lt;&gt;0),
MAX(0,INT(($B690+ChapterTable!$P$26+VLOOKUP(SUBSTITUTE(C$1,"성장단계","")&amp;"단계오프셋",ChapterTable!$R:$S,2,0))/ChapterTable!$P$23)),
MAX(0,INT(($B690+ChapterTable!$R$26+VLOOKUP(SUBSTITUTE(C$1,"성장단계","")&amp;"보스단계오프셋",ChapterTable!$R:$S,2,0))/ChapterTable!$R$23)))</f>
        <v>3</v>
      </c>
      <c r="D690">
        <f>IF(OR($L690=TRUE,$A690=0,MOD($A690,ChapterTable!$R$20)&lt;&gt;0),
MAX(0,INT(($B690+ChapterTable!$P$26+VLOOKUP(SUBSTITUTE(D$1,"성장단계","")&amp;"단계오프셋",ChapterTable!$R:$S,2,0))/ChapterTable!$P$23)),
MAX(0,INT(($B690+ChapterTable!$R$26+VLOOKUP(SUBSTITUTE(D$1,"성장단계","")&amp;"보스단계오프셋",ChapterTable!$R:$S,2,0))/ChapterTable!$R$23)))</f>
        <v>2</v>
      </c>
      <c r="E690" s="1">
        <f ca="1">IF(AND($A690=0,$B690=1),
    VLOOKUP(1,ChapterTable!$1:$1048576,MATCH("최종"&amp;SUBSTITUTE(SUBSTITUTE(E$1,"standard",""),"|Float",""),ChapterTable!$1:$1,0),0)*ChapterTable!$P$17,
  IF(AND($A690=0,$B690=0),
    E691,
  IF($B690=0,
    VLOOKUP($A690,ChapterTable!$1:$1048576,MATCH("최종"&amp;SUBSTITUTE(SUBSTITUTE(E$1,"standard",""),"|Float",""),ChapterTable!$1:$1,0),0),
  IF($B690=1,
    IF($L690=FALSE,
      VLOOKUP($A690,ChapterTable!$1:$1048576,MATCH("최종"&amp;SUBSTITUTE(SUBSTITUTE(E$1,"standard",""),"|Float",""),ChapterTable!$1:$1,0),0),
      VLOOKUP($A690-ChapterTable!$P$11,ChapterTable!$1:$1048576,MATCH("최종"&amp;SUBSTITUTE(SUBSTITUTE(E$1,"standard",""),"|Float",""),ChapterTable!$1:$1,0),0)*ChapterTable!$P$14
    ),
  OFFSET(E690,-$B690+IF($L690,1,0),0)*IF($B690&gt;OFFSET($B690,1,0),ChapterTable!$R$17,1)*
    (VLOOKUP(SUBSTITUTE(SUBSTITUTE(E$1,"standard",""),"|Float","")&amp;IF(OR($L690=TRUE,$A690=0,MOD($A690,ChapterTable!$R$20)&lt;&gt;0),"","보스")&amp;"인게임누적곱배수",ChapterTable!$R:$S,2,0)^C690
    +VLOOKUP(SUBSTITUTE(SUBSTITUTE(E$1,"standard",""),"|Float","")&amp;IF(OR($L690=TRUE,$A690=0,MOD($A690,ChapterTable!$R$20)&lt;&gt;0),"","보스")&amp;"인게임누적합배수",ChapterTable!$R:$S,2,0)*C690)
  )
  )
  )
)</f>
        <v>56050.41796875</v>
      </c>
      <c r="F690" s="1">
        <f ca="1">IF(AND($A690=0,$B690=1),
    VLOOKUP(1,ChapterTable!$1:$1048576,MATCH("최종"&amp;SUBSTITUTE(SUBSTITUTE(F$1,"standard",""),"|Float",""),ChapterTable!$1:$1,0),0)*ChapterTable!$P$17,
  IF(AND($A690=0,$B690=0),
    F691,
  IF($B690=0,
    VLOOKUP($A690,ChapterTable!$1:$1048576,MATCH("최종"&amp;SUBSTITUTE(SUBSTITUTE(F$1,"standard",""),"|Float",""),ChapterTable!$1:$1,0),0),
  IF($B690=1,
    IF($L690=FALSE,
      VLOOKUP($A690,ChapterTable!$1:$1048576,MATCH("최종"&amp;SUBSTITUTE(SUBSTITUTE(F$1,"standard",""),"|Float",""),ChapterTable!$1:$1,0),0),
      VLOOKUP($A690-ChapterTable!$P$11,ChapterTable!$1:$1048576,MATCH("최종"&amp;SUBSTITUTE(SUBSTITUTE(F$1,"standard",""),"|Float",""),ChapterTable!$1:$1,0),0)*ChapterTable!$P$14
    ),
  OFFSET(F690,-$B690+IF($L690,1,0),0)*
    (VLOOKUP(SUBSTITUTE(SUBSTITUTE(F$1,"standard",""),"|Float","")&amp;IF(OR($L690=TRUE,$A690=0,MOD($A690,ChapterTable!$R$20)&lt;&gt;0),"","보스")&amp;"인게임누적곱배수",ChapterTable!$R:$S,2,0)^D690
    +VLOOKUP(SUBSTITUTE(SUBSTITUTE(F$1,"standard",""),"|Float","")&amp;IF(OR($L690=TRUE,$A690=0,MOD($A690,ChapterTable!$R$20)&lt;&gt;0),"","보스")&amp;"인게임누적합배수",ChapterTable!$R:$S,2,0)*D690)
  )
  )
  )
)</f>
        <v>16785.932464599609</v>
      </c>
      <c r="G690" t="s">
        <v>715</v>
      </c>
      <c r="J690" t="str">
        <f>IF(ISBLANK(I690),"",
IFERROR(VLOOKUP(I690,[1]StringTable!$1:$1048576,MATCH("kor|String",[1]StringTable!$1:$1,0),0),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79"/>
        <v>0.33333333333333331</v>
      </c>
      <c r="AJ690">
        <f t="shared" si="77"/>
        <v>1</v>
      </c>
      <c r="AK690">
        <f t="shared" si="78"/>
        <v>3</v>
      </c>
      <c r="AL690">
        <v>1</v>
      </c>
    </row>
    <row r="691" spans="1:38" hidden="1" x14ac:dyDescent="0.3">
      <c r="A691">
        <v>15</v>
      </c>
      <c r="B691">
        <v>31</v>
      </c>
      <c r="C691">
        <f>IF(OR($L691=TRUE,$A691=0,MOD($A691,ChapterTable!$R$20)&lt;&gt;0),
MAX(0,INT(($B691+ChapterTable!$P$26+VLOOKUP(SUBSTITUTE(C$1,"성장단계","")&amp;"단계오프셋",ChapterTable!$R:$S,2,0))/ChapterTable!$P$23)),
MAX(0,INT(($B691+ChapterTable!$R$26+VLOOKUP(SUBSTITUTE(C$1,"성장단계","")&amp;"보스단계오프셋",ChapterTable!$R:$S,2,0))/ChapterTable!$R$23)))</f>
        <v>3</v>
      </c>
      <c r="D691">
        <f>IF(OR($L691=TRUE,$A691=0,MOD($A691,ChapterTable!$R$20)&lt;&gt;0),
MAX(0,INT(($B691+ChapterTable!$P$26+VLOOKUP(SUBSTITUTE(D$1,"성장단계","")&amp;"단계오프셋",ChapterTable!$R:$S,2,0))/ChapterTable!$P$23)),
MAX(0,INT(($B691+ChapterTable!$R$26+VLOOKUP(SUBSTITUTE(D$1,"성장단계","")&amp;"보스단계오프셋",ChapterTable!$R:$S,2,0))/ChapterTable!$R$23)))</f>
        <v>3</v>
      </c>
      <c r="E691" s="1">
        <f ca="1">IF(AND($A691=0,$B691=1),
    VLOOKUP(1,ChapterTable!$1:$1048576,MATCH("최종"&amp;SUBSTITUTE(SUBSTITUTE(E$1,"standard",""),"|Float",""),ChapterTable!$1:$1,0),0)*ChapterTable!$P$17,
  IF(AND($A691=0,$B691=0),
    E692,
  IF($B691=0,
    VLOOKUP($A691,ChapterTable!$1:$1048576,MATCH("최종"&amp;SUBSTITUTE(SUBSTITUTE(E$1,"standard",""),"|Float",""),ChapterTable!$1:$1,0),0),
  IF($B691=1,
    IF($L691=FALSE,
      VLOOKUP($A691,ChapterTable!$1:$1048576,MATCH("최종"&amp;SUBSTITUTE(SUBSTITUTE(E$1,"standard",""),"|Float",""),ChapterTable!$1:$1,0),0),
      VLOOKUP($A691-ChapterTable!$P$11,ChapterTable!$1:$1048576,MATCH("최종"&amp;SUBSTITUTE(SUBSTITUTE(E$1,"standard",""),"|Float",""),ChapterTable!$1:$1,0),0)*ChapterTable!$P$14
    ),
  OFFSET(E691,-$B691+IF($L691,1,0),0)*IF($B691&gt;OFFSET($B691,1,0),ChapterTable!$R$17,1)*
    (VLOOKUP(SUBSTITUTE(SUBSTITUTE(E$1,"standard",""),"|Float","")&amp;IF(OR($L691=TRUE,$A691=0,MOD($A691,ChapterTable!$R$20)&lt;&gt;0),"","보스")&amp;"인게임누적곱배수",ChapterTable!$R:$S,2,0)^C691
    +VLOOKUP(SUBSTITUTE(SUBSTITUTE(E$1,"standard",""),"|Float","")&amp;IF(OR($L691=TRUE,$A691=0,MOD($A691,ChapterTable!$R$20)&lt;&gt;0),"","보스")&amp;"인게임누적합배수",ChapterTable!$R:$S,2,0)*C691)
  )
  )
  )
)</f>
        <v>56050.41796875</v>
      </c>
      <c r="F691" s="1">
        <f ca="1">IF(AND($A691=0,$B691=1),
    VLOOKUP(1,ChapterTable!$1:$1048576,MATCH("최종"&amp;SUBSTITUTE(SUBSTITUTE(F$1,"standard",""),"|Float",""),ChapterTable!$1:$1,0),0)*ChapterTable!$P$17,
  IF(AND($A691=0,$B691=0),
    F692,
  IF($B691=0,
    VLOOKUP($A691,ChapterTable!$1:$1048576,MATCH("최종"&amp;SUBSTITUTE(SUBSTITUTE(F$1,"standard",""),"|Float",""),ChapterTable!$1:$1,0),0),
  IF($B691=1,
    IF($L691=FALSE,
      VLOOKUP($A691,ChapterTable!$1:$1048576,MATCH("최종"&amp;SUBSTITUTE(SUBSTITUTE(F$1,"standard",""),"|Float",""),ChapterTable!$1:$1,0),0),
      VLOOKUP($A691-ChapterTable!$P$11,ChapterTable!$1:$1048576,MATCH("최종"&amp;SUBSTITUTE(SUBSTITUTE(F$1,"standard",""),"|Float",""),ChapterTable!$1:$1,0),0)*ChapterTable!$P$14
    ),
  OFFSET(F691,-$B691+IF($L691,1,0),0)*
    (VLOOKUP(SUBSTITUTE(SUBSTITUTE(F$1,"standard",""),"|Float","")&amp;IF(OR($L691=TRUE,$A691=0,MOD($A691,ChapterTable!$R$20)&lt;&gt;0),"","보스")&amp;"인게임누적곱배수",ChapterTable!$R:$S,2,0)^D691
    +VLOOKUP(SUBSTITUTE(SUBSTITUTE(F$1,"standard",""),"|Float","")&amp;IF(OR($L691=TRUE,$A691=0,MOD($A691,ChapterTable!$R$20)&lt;&gt;0),"","보스")&amp;"인게임누적합배수",ChapterTable!$R:$S,2,0)*D691)
  )
  )
  )
)</f>
        <v>17880.667190551758</v>
      </c>
      <c r="G691" t="s">
        <v>715</v>
      </c>
      <c r="J691" t="str">
        <f>IF(ISBLANK(I691),"",
IFERROR(VLOOKUP(I691,[1]StringTable!$1:$1048576,MATCH("kor|String",[1]StringTable!$1:$1,0),0),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79"/>
        <v>0.25</v>
      </c>
      <c r="AJ691">
        <f t="shared" si="77"/>
        <v>0.32</v>
      </c>
      <c r="AK691">
        <f t="shared" si="78"/>
        <v>1</v>
      </c>
      <c r="AL691">
        <v>1</v>
      </c>
    </row>
    <row r="692" spans="1:38" hidden="1" x14ac:dyDescent="0.3">
      <c r="A692">
        <v>15</v>
      </c>
      <c r="B692">
        <v>32</v>
      </c>
      <c r="C692">
        <f>IF(OR($L692=TRUE,$A692=0,MOD($A692,ChapterTable!$R$20)&lt;&gt;0),
MAX(0,INT(($B692+ChapterTable!$P$26+VLOOKUP(SUBSTITUTE(C$1,"성장단계","")&amp;"단계오프셋",ChapterTable!$R:$S,2,0))/ChapterTable!$P$23)),
MAX(0,INT(($B692+ChapterTable!$R$26+VLOOKUP(SUBSTITUTE(C$1,"성장단계","")&amp;"보스단계오프셋",ChapterTable!$R:$S,2,0))/ChapterTable!$R$23)))</f>
        <v>3</v>
      </c>
      <c r="D692">
        <f>IF(OR($L692=TRUE,$A692=0,MOD($A692,ChapterTable!$R$20)&lt;&gt;0),
MAX(0,INT(($B692+ChapterTable!$P$26+VLOOKUP(SUBSTITUTE(D$1,"성장단계","")&amp;"단계오프셋",ChapterTable!$R:$S,2,0))/ChapterTable!$P$23)),
MAX(0,INT(($B692+ChapterTable!$R$26+VLOOKUP(SUBSTITUTE(D$1,"성장단계","")&amp;"보스단계오프셋",ChapterTable!$R:$S,2,0))/ChapterTable!$R$23)))</f>
        <v>3</v>
      </c>
      <c r="E692" s="1">
        <f ca="1">IF(AND($A692=0,$B692=1),
    VLOOKUP(1,ChapterTable!$1:$1048576,MATCH("최종"&amp;SUBSTITUTE(SUBSTITUTE(E$1,"standard",""),"|Float",""),ChapterTable!$1:$1,0),0)*ChapterTable!$P$17,
  IF(AND($A692=0,$B692=0),
    E693,
  IF($B692=0,
    VLOOKUP($A692,ChapterTable!$1:$1048576,MATCH("최종"&amp;SUBSTITUTE(SUBSTITUTE(E$1,"standard",""),"|Float",""),ChapterTable!$1:$1,0),0),
  IF($B692=1,
    IF($L692=FALSE,
      VLOOKUP($A692,ChapterTable!$1:$1048576,MATCH("최종"&amp;SUBSTITUTE(SUBSTITUTE(E$1,"standard",""),"|Float",""),ChapterTable!$1:$1,0),0),
      VLOOKUP($A692-ChapterTable!$P$11,ChapterTable!$1:$1048576,MATCH("최종"&amp;SUBSTITUTE(SUBSTITUTE(E$1,"standard",""),"|Float",""),ChapterTable!$1:$1,0),0)*ChapterTable!$P$14
    ),
  OFFSET(E692,-$B692+IF($L692,1,0),0)*IF($B692&gt;OFFSET($B692,1,0),ChapterTable!$R$17,1)*
    (VLOOKUP(SUBSTITUTE(SUBSTITUTE(E$1,"standard",""),"|Float","")&amp;IF(OR($L692=TRUE,$A692=0,MOD($A692,ChapterTable!$R$20)&lt;&gt;0),"","보스")&amp;"인게임누적곱배수",ChapterTable!$R:$S,2,0)^C692
    +VLOOKUP(SUBSTITUTE(SUBSTITUTE(E$1,"standard",""),"|Float","")&amp;IF(OR($L692=TRUE,$A692=0,MOD($A692,ChapterTable!$R$20)&lt;&gt;0),"","보스")&amp;"인게임누적합배수",ChapterTable!$R:$S,2,0)*C692)
  )
  )
  )
)</f>
        <v>56050.41796875</v>
      </c>
      <c r="F692" s="1">
        <f ca="1">IF(AND($A692=0,$B692=1),
    VLOOKUP(1,ChapterTable!$1:$1048576,MATCH("최종"&amp;SUBSTITUTE(SUBSTITUTE(F$1,"standard",""),"|Float",""),ChapterTable!$1:$1,0),0)*ChapterTable!$P$17,
  IF(AND($A692=0,$B692=0),
    F693,
  IF($B692=0,
    VLOOKUP($A692,ChapterTable!$1:$1048576,MATCH("최종"&amp;SUBSTITUTE(SUBSTITUTE(F$1,"standard",""),"|Float",""),ChapterTable!$1:$1,0),0),
  IF($B692=1,
    IF($L692=FALSE,
      VLOOKUP($A692,ChapterTable!$1:$1048576,MATCH("최종"&amp;SUBSTITUTE(SUBSTITUTE(F$1,"standard",""),"|Float",""),ChapterTable!$1:$1,0),0),
      VLOOKUP($A692-ChapterTable!$P$11,ChapterTable!$1:$1048576,MATCH("최종"&amp;SUBSTITUTE(SUBSTITUTE(F$1,"standard",""),"|Float",""),ChapterTable!$1:$1,0),0)*ChapterTable!$P$14
    ),
  OFFSET(F692,-$B692+IF($L692,1,0),0)*
    (VLOOKUP(SUBSTITUTE(SUBSTITUTE(F$1,"standard",""),"|Float","")&amp;IF(OR($L692=TRUE,$A692=0,MOD($A692,ChapterTable!$R$20)&lt;&gt;0),"","보스")&amp;"인게임누적곱배수",ChapterTable!$R:$S,2,0)^D692
    +VLOOKUP(SUBSTITUTE(SUBSTITUTE(F$1,"standard",""),"|Float","")&amp;IF(OR($L692=TRUE,$A692=0,MOD($A692,ChapterTable!$R$20)&lt;&gt;0),"","보스")&amp;"인게임누적합배수",ChapterTable!$R:$S,2,0)*D692)
  )
  )
  )
)</f>
        <v>17880.667190551758</v>
      </c>
      <c r="G692" t="s">
        <v>715</v>
      </c>
      <c r="J692" t="str">
        <f>IF(ISBLANK(I692),"",
IFERROR(VLOOKUP(I692,[1]StringTable!$1:$1048576,MATCH("kor|String",[1]StringTable!$1:$1,0),0),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79"/>
        <v>0.25</v>
      </c>
      <c r="AJ692">
        <f t="shared" si="77"/>
        <v>0.32</v>
      </c>
      <c r="AK692">
        <f t="shared" si="78"/>
        <v>1</v>
      </c>
      <c r="AL692">
        <v>1</v>
      </c>
    </row>
    <row r="693" spans="1:38" hidden="1" x14ac:dyDescent="0.3">
      <c r="A693">
        <v>15</v>
      </c>
      <c r="B693">
        <v>33</v>
      </c>
      <c r="C693">
        <f>IF(OR($L693=TRUE,$A693=0,MOD($A693,ChapterTable!$R$20)&lt;&gt;0),
MAX(0,INT(($B693+ChapterTable!$P$26+VLOOKUP(SUBSTITUTE(C$1,"성장단계","")&amp;"단계오프셋",ChapterTable!$R:$S,2,0))/ChapterTable!$P$23)),
MAX(0,INT(($B693+ChapterTable!$R$26+VLOOKUP(SUBSTITUTE(C$1,"성장단계","")&amp;"보스단계오프셋",ChapterTable!$R:$S,2,0))/ChapterTable!$R$23)))</f>
        <v>3</v>
      </c>
      <c r="D693">
        <f>IF(OR($L693=TRUE,$A693=0,MOD($A693,ChapterTable!$R$20)&lt;&gt;0),
MAX(0,INT(($B693+ChapterTable!$P$26+VLOOKUP(SUBSTITUTE(D$1,"성장단계","")&amp;"단계오프셋",ChapterTable!$R:$S,2,0))/ChapterTable!$P$23)),
MAX(0,INT(($B693+ChapterTable!$R$26+VLOOKUP(SUBSTITUTE(D$1,"성장단계","")&amp;"보스단계오프셋",ChapterTable!$R:$S,2,0))/ChapterTable!$R$23)))</f>
        <v>3</v>
      </c>
      <c r="E693" s="1">
        <f ca="1">IF(AND($A693=0,$B693=1),
    VLOOKUP(1,ChapterTable!$1:$1048576,MATCH("최종"&amp;SUBSTITUTE(SUBSTITUTE(E$1,"standard",""),"|Float",""),ChapterTable!$1:$1,0),0)*ChapterTable!$P$17,
  IF(AND($A693=0,$B693=0),
    E694,
  IF($B693=0,
    VLOOKUP($A693,ChapterTable!$1:$1048576,MATCH("최종"&amp;SUBSTITUTE(SUBSTITUTE(E$1,"standard",""),"|Float",""),ChapterTable!$1:$1,0),0),
  IF($B693=1,
    IF($L693=FALSE,
      VLOOKUP($A693,ChapterTable!$1:$1048576,MATCH("최종"&amp;SUBSTITUTE(SUBSTITUTE(E$1,"standard",""),"|Float",""),ChapterTable!$1:$1,0),0),
      VLOOKUP($A693-ChapterTable!$P$11,ChapterTable!$1:$1048576,MATCH("최종"&amp;SUBSTITUTE(SUBSTITUTE(E$1,"standard",""),"|Float",""),ChapterTable!$1:$1,0),0)*ChapterTable!$P$14
    ),
  OFFSET(E693,-$B693+IF($L693,1,0),0)*IF($B693&gt;OFFSET($B693,1,0),ChapterTable!$R$17,1)*
    (VLOOKUP(SUBSTITUTE(SUBSTITUTE(E$1,"standard",""),"|Float","")&amp;IF(OR($L693=TRUE,$A693=0,MOD($A693,ChapterTable!$R$20)&lt;&gt;0),"","보스")&amp;"인게임누적곱배수",ChapterTable!$R:$S,2,0)^C693
    +VLOOKUP(SUBSTITUTE(SUBSTITUTE(E$1,"standard",""),"|Float","")&amp;IF(OR($L693=TRUE,$A693=0,MOD($A693,ChapterTable!$R$20)&lt;&gt;0),"","보스")&amp;"인게임누적합배수",ChapterTable!$R:$S,2,0)*C693)
  )
  )
  )
)</f>
        <v>56050.41796875</v>
      </c>
      <c r="F693" s="1">
        <f ca="1">IF(AND($A693=0,$B693=1),
    VLOOKUP(1,ChapterTable!$1:$1048576,MATCH("최종"&amp;SUBSTITUTE(SUBSTITUTE(F$1,"standard",""),"|Float",""),ChapterTable!$1:$1,0),0)*ChapterTable!$P$17,
  IF(AND($A693=0,$B693=0),
    F694,
  IF($B693=0,
    VLOOKUP($A693,ChapterTable!$1:$1048576,MATCH("최종"&amp;SUBSTITUTE(SUBSTITUTE(F$1,"standard",""),"|Float",""),ChapterTable!$1:$1,0),0),
  IF($B693=1,
    IF($L693=FALSE,
      VLOOKUP($A693,ChapterTable!$1:$1048576,MATCH("최종"&amp;SUBSTITUTE(SUBSTITUTE(F$1,"standard",""),"|Float",""),ChapterTable!$1:$1,0),0),
      VLOOKUP($A693-ChapterTable!$P$11,ChapterTable!$1:$1048576,MATCH("최종"&amp;SUBSTITUTE(SUBSTITUTE(F$1,"standard",""),"|Float",""),ChapterTable!$1:$1,0),0)*ChapterTable!$P$14
    ),
  OFFSET(F693,-$B693+IF($L693,1,0),0)*
    (VLOOKUP(SUBSTITUTE(SUBSTITUTE(F$1,"standard",""),"|Float","")&amp;IF(OR($L693=TRUE,$A693=0,MOD($A693,ChapterTable!$R$20)&lt;&gt;0),"","보스")&amp;"인게임누적곱배수",ChapterTable!$R:$S,2,0)^D693
    +VLOOKUP(SUBSTITUTE(SUBSTITUTE(F$1,"standard",""),"|Float","")&amp;IF(OR($L693=TRUE,$A693=0,MOD($A693,ChapterTable!$R$20)&lt;&gt;0),"","보스")&amp;"인게임누적합배수",ChapterTable!$R:$S,2,0)*D693)
  )
  )
  )
)</f>
        <v>17880.667190551758</v>
      </c>
      <c r="G693" t="s">
        <v>715</v>
      </c>
      <c r="J693" t="str">
        <f>IF(ISBLANK(I693),"",
IFERROR(VLOOKUP(I693,[1]StringTable!$1:$1048576,MATCH("kor|String",[1]StringTable!$1:$1,0),0),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79"/>
        <v>0.25</v>
      </c>
      <c r="AJ693">
        <f t="shared" si="77"/>
        <v>0.32</v>
      </c>
      <c r="AK693">
        <f t="shared" si="78"/>
        <v>1</v>
      </c>
      <c r="AL693">
        <v>1</v>
      </c>
    </row>
    <row r="694" spans="1:38" hidden="1" x14ac:dyDescent="0.3">
      <c r="A694">
        <v>15</v>
      </c>
      <c r="B694">
        <v>34</v>
      </c>
      <c r="C694">
        <f>IF(OR($L694=TRUE,$A694=0,MOD($A694,ChapterTable!$R$20)&lt;&gt;0),
MAX(0,INT(($B694+ChapterTable!$P$26+VLOOKUP(SUBSTITUTE(C$1,"성장단계","")&amp;"단계오프셋",ChapterTable!$R:$S,2,0))/ChapterTable!$P$23)),
MAX(0,INT(($B694+ChapterTable!$R$26+VLOOKUP(SUBSTITUTE(C$1,"성장단계","")&amp;"보스단계오프셋",ChapterTable!$R:$S,2,0))/ChapterTable!$R$23)))</f>
        <v>3</v>
      </c>
      <c r="D694">
        <f>IF(OR($L694=TRUE,$A694=0,MOD($A694,ChapterTable!$R$20)&lt;&gt;0),
MAX(0,INT(($B694+ChapterTable!$P$26+VLOOKUP(SUBSTITUTE(D$1,"성장단계","")&amp;"단계오프셋",ChapterTable!$R:$S,2,0))/ChapterTable!$P$23)),
MAX(0,INT(($B694+ChapterTable!$R$26+VLOOKUP(SUBSTITUTE(D$1,"성장단계","")&amp;"보스단계오프셋",ChapterTable!$R:$S,2,0))/ChapterTable!$R$23)))</f>
        <v>3</v>
      </c>
      <c r="E694" s="1">
        <f ca="1">IF(AND($A694=0,$B694=1),
    VLOOKUP(1,ChapterTable!$1:$1048576,MATCH("최종"&amp;SUBSTITUTE(SUBSTITUTE(E$1,"standard",""),"|Float",""),ChapterTable!$1:$1,0),0)*ChapterTable!$P$17,
  IF(AND($A694=0,$B694=0),
    E695,
  IF($B694=0,
    VLOOKUP($A694,ChapterTable!$1:$1048576,MATCH("최종"&amp;SUBSTITUTE(SUBSTITUTE(E$1,"standard",""),"|Float",""),ChapterTable!$1:$1,0),0),
  IF($B694=1,
    IF($L694=FALSE,
      VLOOKUP($A694,ChapterTable!$1:$1048576,MATCH("최종"&amp;SUBSTITUTE(SUBSTITUTE(E$1,"standard",""),"|Float",""),ChapterTable!$1:$1,0),0),
      VLOOKUP($A694-ChapterTable!$P$11,ChapterTable!$1:$1048576,MATCH("최종"&amp;SUBSTITUTE(SUBSTITUTE(E$1,"standard",""),"|Float",""),ChapterTable!$1:$1,0),0)*ChapterTable!$P$14
    ),
  OFFSET(E694,-$B694+IF($L694,1,0),0)*IF($B694&gt;OFFSET($B694,1,0),ChapterTable!$R$17,1)*
    (VLOOKUP(SUBSTITUTE(SUBSTITUTE(E$1,"standard",""),"|Float","")&amp;IF(OR($L694=TRUE,$A694=0,MOD($A694,ChapterTable!$R$20)&lt;&gt;0),"","보스")&amp;"인게임누적곱배수",ChapterTable!$R:$S,2,0)^C694
    +VLOOKUP(SUBSTITUTE(SUBSTITUTE(E$1,"standard",""),"|Float","")&amp;IF(OR($L694=TRUE,$A694=0,MOD($A694,ChapterTable!$R$20)&lt;&gt;0),"","보스")&amp;"인게임누적합배수",ChapterTable!$R:$S,2,0)*C694)
  )
  )
  )
)</f>
        <v>56050.41796875</v>
      </c>
      <c r="F694" s="1">
        <f ca="1">IF(AND($A694=0,$B694=1),
    VLOOKUP(1,ChapterTable!$1:$1048576,MATCH("최종"&amp;SUBSTITUTE(SUBSTITUTE(F$1,"standard",""),"|Float",""),ChapterTable!$1:$1,0),0)*ChapterTable!$P$17,
  IF(AND($A694=0,$B694=0),
    F695,
  IF($B694=0,
    VLOOKUP($A694,ChapterTable!$1:$1048576,MATCH("최종"&amp;SUBSTITUTE(SUBSTITUTE(F$1,"standard",""),"|Float",""),ChapterTable!$1:$1,0),0),
  IF($B694=1,
    IF($L694=FALSE,
      VLOOKUP($A694,ChapterTable!$1:$1048576,MATCH("최종"&amp;SUBSTITUTE(SUBSTITUTE(F$1,"standard",""),"|Float",""),ChapterTable!$1:$1,0),0),
      VLOOKUP($A694-ChapterTable!$P$11,ChapterTable!$1:$1048576,MATCH("최종"&amp;SUBSTITUTE(SUBSTITUTE(F$1,"standard",""),"|Float",""),ChapterTable!$1:$1,0),0)*ChapterTable!$P$14
    ),
  OFFSET(F694,-$B694+IF($L694,1,0),0)*
    (VLOOKUP(SUBSTITUTE(SUBSTITUTE(F$1,"standard",""),"|Float","")&amp;IF(OR($L694=TRUE,$A694=0,MOD($A694,ChapterTable!$R$20)&lt;&gt;0),"","보스")&amp;"인게임누적곱배수",ChapterTable!$R:$S,2,0)^D694
    +VLOOKUP(SUBSTITUTE(SUBSTITUTE(F$1,"standard",""),"|Float","")&amp;IF(OR($L694=TRUE,$A694=0,MOD($A694,ChapterTable!$R$20)&lt;&gt;0),"","보스")&amp;"인게임누적합배수",ChapterTable!$R:$S,2,0)*D694)
  )
  )
  )
)</f>
        <v>17880.667190551758</v>
      </c>
      <c r="G694" t="s">
        <v>715</v>
      </c>
      <c r="J694" t="str">
        <f>IF(ISBLANK(I694),"",
IFERROR(VLOOKUP(I694,[1]StringTable!$1:$1048576,MATCH("kor|String",[1]StringTable!$1:$1,0),0),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79"/>
        <v>0.25</v>
      </c>
      <c r="AJ694">
        <f t="shared" si="77"/>
        <v>0.32</v>
      </c>
      <c r="AK694">
        <f t="shared" si="78"/>
        <v>1</v>
      </c>
      <c r="AL694">
        <v>1</v>
      </c>
    </row>
    <row r="695" spans="1:38" hidden="1" x14ac:dyDescent="0.3">
      <c r="A695">
        <v>15</v>
      </c>
      <c r="B695">
        <v>35</v>
      </c>
      <c r="C695">
        <f>IF(OR($L695=TRUE,$A695=0,MOD($A695,ChapterTable!$R$20)&lt;&gt;0),
MAX(0,INT(($B695+ChapterTable!$P$26+VLOOKUP(SUBSTITUTE(C$1,"성장단계","")&amp;"단계오프셋",ChapterTable!$R:$S,2,0))/ChapterTable!$P$23)),
MAX(0,INT(($B695+ChapterTable!$R$26+VLOOKUP(SUBSTITUTE(C$1,"성장단계","")&amp;"보스단계오프셋",ChapterTable!$R:$S,2,0))/ChapterTable!$R$23)))</f>
        <v>3</v>
      </c>
      <c r="D695">
        <f>IF(OR($L695=TRUE,$A695=0,MOD($A695,ChapterTable!$R$20)&lt;&gt;0),
MAX(0,INT(($B695+ChapterTable!$P$26+VLOOKUP(SUBSTITUTE(D$1,"성장단계","")&amp;"단계오프셋",ChapterTable!$R:$S,2,0))/ChapterTable!$P$23)),
MAX(0,INT(($B695+ChapterTable!$R$26+VLOOKUP(SUBSTITUTE(D$1,"성장단계","")&amp;"보스단계오프셋",ChapterTable!$R:$S,2,0))/ChapterTable!$R$23)))</f>
        <v>3</v>
      </c>
      <c r="E695" s="1">
        <f ca="1">IF(AND($A695=0,$B695=1),
    VLOOKUP(1,ChapterTable!$1:$1048576,MATCH("최종"&amp;SUBSTITUTE(SUBSTITUTE(E$1,"standard",""),"|Float",""),ChapterTable!$1:$1,0),0)*ChapterTable!$P$17,
  IF(AND($A695=0,$B695=0),
    E696,
  IF($B695=0,
    VLOOKUP($A695,ChapterTable!$1:$1048576,MATCH("최종"&amp;SUBSTITUTE(SUBSTITUTE(E$1,"standard",""),"|Float",""),ChapterTable!$1:$1,0),0),
  IF($B695=1,
    IF($L695=FALSE,
      VLOOKUP($A695,ChapterTable!$1:$1048576,MATCH("최종"&amp;SUBSTITUTE(SUBSTITUTE(E$1,"standard",""),"|Float",""),ChapterTable!$1:$1,0),0),
      VLOOKUP($A695-ChapterTable!$P$11,ChapterTable!$1:$1048576,MATCH("최종"&amp;SUBSTITUTE(SUBSTITUTE(E$1,"standard",""),"|Float",""),ChapterTable!$1:$1,0),0)*ChapterTable!$P$14
    ),
  OFFSET(E695,-$B695+IF($L695,1,0),0)*IF($B695&gt;OFFSET($B695,1,0),ChapterTable!$R$17,1)*
    (VLOOKUP(SUBSTITUTE(SUBSTITUTE(E$1,"standard",""),"|Float","")&amp;IF(OR($L695=TRUE,$A695=0,MOD($A695,ChapterTable!$R$20)&lt;&gt;0),"","보스")&amp;"인게임누적곱배수",ChapterTable!$R:$S,2,0)^C695
    +VLOOKUP(SUBSTITUTE(SUBSTITUTE(E$1,"standard",""),"|Float","")&amp;IF(OR($L695=TRUE,$A695=0,MOD($A695,ChapterTable!$R$20)&lt;&gt;0),"","보스")&amp;"인게임누적합배수",ChapterTable!$R:$S,2,0)*C695)
  )
  )
  )
)</f>
        <v>56050.41796875</v>
      </c>
      <c r="F695" s="1">
        <f ca="1">IF(AND($A695=0,$B695=1),
    VLOOKUP(1,ChapterTable!$1:$1048576,MATCH("최종"&amp;SUBSTITUTE(SUBSTITUTE(F$1,"standard",""),"|Float",""),ChapterTable!$1:$1,0),0)*ChapterTable!$P$17,
  IF(AND($A695=0,$B695=0),
    F696,
  IF($B695=0,
    VLOOKUP($A695,ChapterTable!$1:$1048576,MATCH("최종"&amp;SUBSTITUTE(SUBSTITUTE(F$1,"standard",""),"|Float",""),ChapterTable!$1:$1,0),0),
  IF($B695=1,
    IF($L695=FALSE,
      VLOOKUP($A695,ChapterTable!$1:$1048576,MATCH("최종"&amp;SUBSTITUTE(SUBSTITUTE(F$1,"standard",""),"|Float",""),ChapterTable!$1:$1,0),0),
      VLOOKUP($A695-ChapterTable!$P$11,ChapterTable!$1:$1048576,MATCH("최종"&amp;SUBSTITUTE(SUBSTITUTE(F$1,"standard",""),"|Float",""),ChapterTable!$1:$1,0),0)*ChapterTable!$P$14
    ),
  OFFSET(F695,-$B695+IF($L695,1,0),0)*
    (VLOOKUP(SUBSTITUTE(SUBSTITUTE(F$1,"standard",""),"|Float","")&amp;IF(OR($L695=TRUE,$A695=0,MOD($A695,ChapterTable!$R$20)&lt;&gt;0),"","보스")&amp;"인게임누적곱배수",ChapterTable!$R:$S,2,0)^D695
    +VLOOKUP(SUBSTITUTE(SUBSTITUTE(F$1,"standard",""),"|Float","")&amp;IF(OR($L695=TRUE,$A695=0,MOD($A695,ChapterTable!$R$20)&lt;&gt;0),"","보스")&amp;"인게임누적합배수",ChapterTable!$R:$S,2,0)*D695)
  )
  )
  )
)</f>
        <v>17880.667190551758</v>
      </c>
      <c r="G695" t="s">
        <v>715</v>
      </c>
      <c r="J695" t="str">
        <f>IF(ISBLANK(I695),"",
IFERROR(VLOOKUP(I695,[1]StringTable!$1:$1048576,MATCH("kor|String",[1]StringTable!$1:$1,0),0),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79"/>
        <v>0.25</v>
      </c>
      <c r="AJ695">
        <f t="shared" si="77"/>
        <v>0.32</v>
      </c>
      <c r="AK695">
        <f t="shared" si="78"/>
        <v>1</v>
      </c>
      <c r="AL695">
        <v>1</v>
      </c>
    </row>
    <row r="696" spans="1:38" hidden="1" x14ac:dyDescent="0.3">
      <c r="A696">
        <v>15</v>
      </c>
      <c r="B696">
        <v>36</v>
      </c>
      <c r="C696">
        <f>IF(OR($L696=TRUE,$A696=0,MOD($A696,ChapterTable!$R$20)&lt;&gt;0),
MAX(0,INT(($B696+ChapterTable!$P$26+VLOOKUP(SUBSTITUTE(C$1,"성장단계","")&amp;"단계오프셋",ChapterTable!$R:$S,2,0))/ChapterTable!$P$23)),
MAX(0,INT(($B696+ChapterTable!$R$26+VLOOKUP(SUBSTITUTE(C$1,"성장단계","")&amp;"보스단계오프셋",ChapterTable!$R:$S,2,0))/ChapterTable!$R$23)))</f>
        <v>4</v>
      </c>
      <c r="D696">
        <f>IF(OR($L696=TRUE,$A696=0,MOD($A696,ChapterTable!$R$20)&lt;&gt;0),
MAX(0,INT(($B696+ChapterTable!$P$26+VLOOKUP(SUBSTITUTE(D$1,"성장단계","")&amp;"단계오프셋",ChapterTable!$R:$S,2,0))/ChapterTable!$P$23)),
MAX(0,INT(($B696+ChapterTable!$R$26+VLOOKUP(SUBSTITUTE(D$1,"성장단계","")&amp;"보스단계오프셋",ChapterTable!$R:$S,2,0))/ChapterTable!$R$23)))</f>
        <v>3</v>
      </c>
      <c r="E696" s="1">
        <f ca="1">IF(AND($A696=0,$B696=1),
    VLOOKUP(1,ChapterTable!$1:$1048576,MATCH("최종"&amp;SUBSTITUTE(SUBSTITUTE(E$1,"standard",""),"|Float",""),ChapterTable!$1:$1,0),0)*ChapterTable!$P$17,
  IF(AND($A696=0,$B696=0),
    E697,
  IF($B696=0,
    VLOOKUP($A696,ChapterTable!$1:$1048576,MATCH("최종"&amp;SUBSTITUTE(SUBSTITUTE(E$1,"standard",""),"|Float",""),ChapterTable!$1:$1,0),0),
  IF($B696=1,
    IF($L696=FALSE,
      VLOOKUP($A696,ChapterTable!$1:$1048576,MATCH("최종"&amp;SUBSTITUTE(SUBSTITUTE(E$1,"standard",""),"|Float",""),ChapterTable!$1:$1,0),0),
      VLOOKUP($A696-ChapterTable!$P$11,ChapterTable!$1:$1048576,MATCH("최종"&amp;SUBSTITUTE(SUBSTITUTE(E$1,"standard",""),"|Float",""),ChapterTable!$1:$1,0),0)*ChapterTable!$P$14
    ),
  OFFSET(E696,-$B696+IF($L696,1,0),0)*IF($B696&gt;OFFSET($B696,1,0),ChapterTable!$R$17,1)*
    (VLOOKUP(SUBSTITUTE(SUBSTITUTE(E$1,"standard",""),"|Float","")&amp;IF(OR($L696=TRUE,$A696=0,MOD($A696,ChapterTable!$R$20)&lt;&gt;0),"","보스")&amp;"인게임누적곱배수",ChapterTable!$R:$S,2,0)^C696
    +VLOOKUP(SUBSTITUTE(SUBSTITUTE(E$1,"standard",""),"|Float","")&amp;IF(OR($L696=TRUE,$A696=0,MOD($A696,ChapterTable!$R$20)&lt;&gt;0),"","보스")&amp;"인게임누적합배수",ChapterTable!$R:$S,2,0)*C696)
  )
  )
  )
)</f>
        <v>63056.72021484375</v>
      </c>
      <c r="F696" s="1">
        <f ca="1">IF(AND($A696=0,$B696=1),
    VLOOKUP(1,ChapterTable!$1:$1048576,MATCH("최종"&amp;SUBSTITUTE(SUBSTITUTE(F$1,"standard",""),"|Float",""),ChapterTable!$1:$1,0),0)*ChapterTable!$P$17,
  IF(AND($A696=0,$B696=0),
    F697,
  IF($B696=0,
    VLOOKUP($A696,ChapterTable!$1:$1048576,MATCH("최종"&amp;SUBSTITUTE(SUBSTITUTE(F$1,"standard",""),"|Float",""),ChapterTable!$1:$1,0),0),
  IF($B696=1,
    IF($L696=FALSE,
      VLOOKUP($A696,ChapterTable!$1:$1048576,MATCH("최종"&amp;SUBSTITUTE(SUBSTITUTE(F$1,"standard",""),"|Float",""),ChapterTable!$1:$1,0),0),
      VLOOKUP($A696-ChapterTable!$P$11,ChapterTable!$1:$1048576,MATCH("최종"&amp;SUBSTITUTE(SUBSTITUTE(F$1,"standard",""),"|Float",""),ChapterTable!$1:$1,0),0)*ChapterTable!$P$14
    ),
  OFFSET(F696,-$B696+IF($L696,1,0),0)*
    (VLOOKUP(SUBSTITUTE(SUBSTITUTE(F$1,"standard",""),"|Float","")&amp;IF(OR($L696=TRUE,$A696=0,MOD($A696,ChapterTable!$R$20)&lt;&gt;0),"","보스")&amp;"인게임누적곱배수",ChapterTable!$R:$S,2,0)^D696
    +VLOOKUP(SUBSTITUTE(SUBSTITUTE(F$1,"standard",""),"|Float","")&amp;IF(OR($L696=TRUE,$A696=0,MOD($A696,ChapterTable!$R$20)&lt;&gt;0),"","보스")&amp;"인게임누적합배수",ChapterTable!$R:$S,2,0)*D696)
  )
  )
  )
)</f>
        <v>17880.667190551758</v>
      </c>
      <c r="G696" t="s">
        <v>715</v>
      </c>
      <c r="J696" t="str">
        <f>IF(ISBLANK(I696),"",
IFERROR(VLOOKUP(I696,[1]StringTable!$1:$1048576,MATCH("kor|String",[1]StringTable!$1:$1,0),0),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79"/>
        <v>0.25</v>
      </c>
      <c r="AJ696">
        <f t="shared" si="77"/>
        <v>0.32</v>
      </c>
      <c r="AK696">
        <f t="shared" si="78"/>
        <v>1</v>
      </c>
      <c r="AL696">
        <v>1</v>
      </c>
    </row>
    <row r="697" spans="1:38" hidden="1" x14ac:dyDescent="0.3">
      <c r="A697">
        <v>15</v>
      </c>
      <c r="B697">
        <v>37</v>
      </c>
      <c r="C697">
        <f>IF(OR($L697=TRUE,$A697=0,MOD($A697,ChapterTable!$R$20)&lt;&gt;0),
MAX(0,INT(($B697+ChapterTable!$P$26+VLOOKUP(SUBSTITUTE(C$1,"성장단계","")&amp;"단계오프셋",ChapterTable!$R:$S,2,0))/ChapterTable!$P$23)),
MAX(0,INT(($B697+ChapterTable!$R$26+VLOOKUP(SUBSTITUTE(C$1,"성장단계","")&amp;"보스단계오프셋",ChapterTable!$R:$S,2,0))/ChapterTable!$R$23)))</f>
        <v>4</v>
      </c>
      <c r="D697">
        <f>IF(OR($L697=TRUE,$A697=0,MOD($A697,ChapterTable!$R$20)&lt;&gt;0),
MAX(0,INT(($B697+ChapterTable!$P$26+VLOOKUP(SUBSTITUTE(D$1,"성장단계","")&amp;"단계오프셋",ChapterTable!$R:$S,2,0))/ChapterTable!$P$23)),
MAX(0,INT(($B697+ChapterTable!$R$26+VLOOKUP(SUBSTITUTE(D$1,"성장단계","")&amp;"보스단계오프셋",ChapterTable!$R:$S,2,0))/ChapterTable!$R$23)))</f>
        <v>3</v>
      </c>
      <c r="E697" s="1">
        <f ca="1">IF(AND($A697=0,$B697=1),
    VLOOKUP(1,ChapterTable!$1:$1048576,MATCH("최종"&amp;SUBSTITUTE(SUBSTITUTE(E$1,"standard",""),"|Float",""),ChapterTable!$1:$1,0),0)*ChapterTable!$P$17,
  IF(AND($A697=0,$B697=0),
    E698,
  IF($B697=0,
    VLOOKUP($A697,ChapterTable!$1:$1048576,MATCH("최종"&amp;SUBSTITUTE(SUBSTITUTE(E$1,"standard",""),"|Float",""),ChapterTable!$1:$1,0),0),
  IF($B697=1,
    IF($L697=FALSE,
      VLOOKUP($A697,ChapterTable!$1:$1048576,MATCH("최종"&amp;SUBSTITUTE(SUBSTITUTE(E$1,"standard",""),"|Float",""),ChapterTable!$1:$1,0),0),
      VLOOKUP($A697-ChapterTable!$P$11,ChapterTable!$1:$1048576,MATCH("최종"&amp;SUBSTITUTE(SUBSTITUTE(E$1,"standard",""),"|Float",""),ChapterTable!$1:$1,0),0)*ChapterTable!$P$14
    ),
  OFFSET(E697,-$B697+IF($L697,1,0),0)*IF($B697&gt;OFFSET($B697,1,0),ChapterTable!$R$17,1)*
    (VLOOKUP(SUBSTITUTE(SUBSTITUTE(E$1,"standard",""),"|Float","")&amp;IF(OR($L697=TRUE,$A697=0,MOD($A697,ChapterTable!$R$20)&lt;&gt;0),"","보스")&amp;"인게임누적곱배수",ChapterTable!$R:$S,2,0)^C697
    +VLOOKUP(SUBSTITUTE(SUBSTITUTE(E$1,"standard",""),"|Float","")&amp;IF(OR($L697=TRUE,$A697=0,MOD($A697,ChapterTable!$R$20)&lt;&gt;0),"","보스")&amp;"인게임누적합배수",ChapterTable!$R:$S,2,0)*C697)
  )
  )
  )
)</f>
        <v>63056.72021484375</v>
      </c>
      <c r="F697" s="1">
        <f ca="1">IF(AND($A697=0,$B697=1),
    VLOOKUP(1,ChapterTable!$1:$1048576,MATCH("최종"&amp;SUBSTITUTE(SUBSTITUTE(F$1,"standard",""),"|Float",""),ChapterTable!$1:$1,0),0)*ChapterTable!$P$17,
  IF(AND($A697=0,$B697=0),
    F698,
  IF($B697=0,
    VLOOKUP($A697,ChapterTable!$1:$1048576,MATCH("최종"&amp;SUBSTITUTE(SUBSTITUTE(F$1,"standard",""),"|Float",""),ChapterTable!$1:$1,0),0),
  IF($B697=1,
    IF($L697=FALSE,
      VLOOKUP($A697,ChapterTable!$1:$1048576,MATCH("최종"&amp;SUBSTITUTE(SUBSTITUTE(F$1,"standard",""),"|Float",""),ChapterTable!$1:$1,0),0),
      VLOOKUP($A697-ChapterTable!$P$11,ChapterTable!$1:$1048576,MATCH("최종"&amp;SUBSTITUTE(SUBSTITUTE(F$1,"standard",""),"|Float",""),ChapterTable!$1:$1,0),0)*ChapterTable!$P$14
    ),
  OFFSET(F697,-$B697+IF($L697,1,0),0)*
    (VLOOKUP(SUBSTITUTE(SUBSTITUTE(F$1,"standard",""),"|Float","")&amp;IF(OR($L697=TRUE,$A697=0,MOD($A697,ChapterTable!$R$20)&lt;&gt;0),"","보스")&amp;"인게임누적곱배수",ChapterTable!$R:$S,2,0)^D697
    +VLOOKUP(SUBSTITUTE(SUBSTITUTE(F$1,"standard",""),"|Float","")&amp;IF(OR($L697=TRUE,$A697=0,MOD($A697,ChapterTable!$R$20)&lt;&gt;0),"","보스")&amp;"인게임누적합배수",ChapterTable!$R:$S,2,0)*D697)
  )
  )
  )
)</f>
        <v>17880.667190551758</v>
      </c>
      <c r="G697" t="s">
        <v>715</v>
      </c>
      <c r="J697" t="str">
        <f>IF(ISBLANK(I697),"",
IFERROR(VLOOKUP(I697,[1]StringTable!$1:$1048576,MATCH("kor|String",[1]StringTable!$1:$1,0),0),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79"/>
        <v>0.25</v>
      </c>
      <c r="AJ697">
        <f t="shared" si="77"/>
        <v>0.32</v>
      </c>
      <c r="AK697">
        <f t="shared" si="78"/>
        <v>1</v>
      </c>
      <c r="AL697">
        <v>1</v>
      </c>
    </row>
    <row r="698" spans="1:38" hidden="1" x14ac:dyDescent="0.3">
      <c r="A698">
        <v>15</v>
      </c>
      <c r="B698">
        <v>38</v>
      </c>
      <c r="C698">
        <f>IF(OR($L698=TRUE,$A698=0,MOD($A698,ChapterTable!$R$20)&lt;&gt;0),
MAX(0,INT(($B698+ChapterTable!$P$26+VLOOKUP(SUBSTITUTE(C$1,"성장단계","")&amp;"단계오프셋",ChapterTable!$R:$S,2,0))/ChapterTable!$P$23)),
MAX(0,INT(($B698+ChapterTable!$R$26+VLOOKUP(SUBSTITUTE(C$1,"성장단계","")&amp;"보스단계오프셋",ChapterTable!$R:$S,2,0))/ChapterTable!$R$23)))</f>
        <v>4</v>
      </c>
      <c r="D698">
        <f>IF(OR($L698=TRUE,$A698=0,MOD($A698,ChapterTable!$R$20)&lt;&gt;0),
MAX(0,INT(($B698+ChapterTable!$P$26+VLOOKUP(SUBSTITUTE(D$1,"성장단계","")&amp;"단계오프셋",ChapterTable!$R:$S,2,0))/ChapterTable!$P$23)),
MAX(0,INT(($B698+ChapterTable!$R$26+VLOOKUP(SUBSTITUTE(D$1,"성장단계","")&amp;"보스단계오프셋",ChapterTable!$R:$S,2,0))/ChapterTable!$R$23)))</f>
        <v>3</v>
      </c>
      <c r="E698" s="1">
        <f ca="1">IF(AND($A698=0,$B698=1),
    VLOOKUP(1,ChapterTable!$1:$1048576,MATCH("최종"&amp;SUBSTITUTE(SUBSTITUTE(E$1,"standard",""),"|Float",""),ChapterTable!$1:$1,0),0)*ChapterTable!$P$17,
  IF(AND($A698=0,$B698=0),
    E699,
  IF($B698=0,
    VLOOKUP($A698,ChapterTable!$1:$1048576,MATCH("최종"&amp;SUBSTITUTE(SUBSTITUTE(E$1,"standard",""),"|Float",""),ChapterTable!$1:$1,0),0),
  IF($B698=1,
    IF($L698=FALSE,
      VLOOKUP($A698,ChapterTable!$1:$1048576,MATCH("최종"&amp;SUBSTITUTE(SUBSTITUTE(E$1,"standard",""),"|Float",""),ChapterTable!$1:$1,0),0),
      VLOOKUP($A698-ChapterTable!$P$11,ChapterTable!$1:$1048576,MATCH("최종"&amp;SUBSTITUTE(SUBSTITUTE(E$1,"standard",""),"|Float",""),ChapterTable!$1:$1,0),0)*ChapterTable!$P$14
    ),
  OFFSET(E698,-$B698+IF($L698,1,0),0)*IF($B698&gt;OFFSET($B698,1,0),ChapterTable!$R$17,1)*
    (VLOOKUP(SUBSTITUTE(SUBSTITUTE(E$1,"standard",""),"|Float","")&amp;IF(OR($L698=TRUE,$A698=0,MOD($A698,ChapterTable!$R$20)&lt;&gt;0),"","보스")&amp;"인게임누적곱배수",ChapterTable!$R:$S,2,0)^C698
    +VLOOKUP(SUBSTITUTE(SUBSTITUTE(E$1,"standard",""),"|Float","")&amp;IF(OR($L698=TRUE,$A698=0,MOD($A698,ChapterTable!$R$20)&lt;&gt;0),"","보스")&amp;"인게임누적합배수",ChapterTable!$R:$S,2,0)*C698)
  )
  )
  )
)</f>
        <v>63056.72021484375</v>
      </c>
      <c r="F698" s="1">
        <f ca="1">IF(AND($A698=0,$B698=1),
    VLOOKUP(1,ChapterTable!$1:$1048576,MATCH("최종"&amp;SUBSTITUTE(SUBSTITUTE(F$1,"standard",""),"|Float",""),ChapterTable!$1:$1,0),0)*ChapterTable!$P$17,
  IF(AND($A698=0,$B698=0),
    F699,
  IF($B698=0,
    VLOOKUP($A698,ChapterTable!$1:$1048576,MATCH("최종"&amp;SUBSTITUTE(SUBSTITUTE(F$1,"standard",""),"|Float",""),ChapterTable!$1:$1,0),0),
  IF($B698=1,
    IF($L698=FALSE,
      VLOOKUP($A698,ChapterTable!$1:$1048576,MATCH("최종"&amp;SUBSTITUTE(SUBSTITUTE(F$1,"standard",""),"|Float",""),ChapterTable!$1:$1,0),0),
      VLOOKUP($A698-ChapterTable!$P$11,ChapterTable!$1:$1048576,MATCH("최종"&amp;SUBSTITUTE(SUBSTITUTE(F$1,"standard",""),"|Float",""),ChapterTable!$1:$1,0),0)*ChapterTable!$P$14
    ),
  OFFSET(F698,-$B698+IF($L698,1,0),0)*
    (VLOOKUP(SUBSTITUTE(SUBSTITUTE(F$1,"standard",""),"|Float","")&amp;IF(OR($L698=TRUE,$A698=0,MOD($A698,ChapterTable!$R$20)&lt;&gt;0),"","보스")&amp;"인게임누적곱배수",ChapterTable!$R:$S,2,0)^D698
    +VLOOKUP(SUBSTITUTE(SUBSTITUTE(F$1,"standard",""),"|Float","")&amp;IF(OR($L698=TRUE,$A698=0,MOD($A698,ChapterTable!$R$20)&lt;&gt;0),"","보스")&amp;"인게임누적합배수",ChapterTable!$R:$S,2,0)*D698)
  )
  )
  )
)</f>
        <v>17880.667190551758</v>
      </c>
      <c r="G698" t="s">
        <v>715</v>
      </c>
      <c r="J698" t="str">
        <f>IF(ISBLANK(I698),"",
IFERROR(VLOOKUP(I698,[1]StringTable!$1:$1048576,MATCH("kor|String",[1]StringTable!$1:$1,0),0),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79"/>
        <v>0.25</v>
      </c>
      <c r="AJ698">
        <f t="shared" si="77"/>
        <v>0.32</v>
      </c>
      <c r="AK698">
        <f t="shared" si="78"/>
        <v>1</v>
      </c>
      <c r="AL698">
        <v>1</v>
      </c>
    </row>
    <row r="699" spans="1:38" hidden="1" x14ac:dyDescent="0.3">
      <c r="A699">
        <v>15</v>
      </c>
      <c r="B699">
        <v>39</v>
      </c>
      <c r="C699">
        <f>IF(OR($L699=TRUE,$A699=0,MOD($A699,ChapterTable!$R$20)&lt;&gt;0),
MAX(0,INT(($B699+ChapterTable!$P$26+VLOOKUP(SUBSTITUTE(C$1,"성장단계","")&amp;"단계오프셋",ChapterTable!$R:$S,2,0))/ChapterTable!$P$23)),
MAX(0,INT(($B699+ChapterTable!$R$26+VLOOKUP(SUBSTITUTE(C$1,"성장단계","")&amp;"보스단계오프셋",ChapterTable!$R:$S,2,0))/ChapterTable!$R$23)))</f>
        <v>4</v>
      </c>
      <c r="D699">
        <f>IF(OR($L699=TRUE,$A699=0,MOD($A699,ChapterTable!$R$20)&lt;&gt;0),
MAX(0,INT(($B699+ChapterTable!$P$26+VLOOKUP(SUBSTITUTE(D$1,"성장단계","")&amp;"단계오프셋",ChapterTable!$R:$S,2,0))/ChapterTable!$P$23)),
MAX(0,INT(($B699+ChapterTable!$R$26+VLOOKUP(SUBSTITUTE(D$1,"성장단계","")&amp;"보스단계오프셋",ChapterTable!$R:$S,2,0))/ChapterTable!$R$23)))</f>
        <v>3</v>
      </c>
      <c r="E699" s="1">
        <f ca="1">IF(AND($A699=0,$B699=1),
    VLOOKUP(1,ChapterTable!$1:$1048576,MATCH("최종"&amp;SUBSTITUTE(SUBSTITUTE(E$1,"standard",""),"|Float",""),ChapterTable!$1:$1,0),0)*ChapterTable!$P$17,
  IF(AND($A699=0,$B699=0),
    E700,
  IF($B699=0,
    VLOOKUP($A699,ChapterTable!$1:$1048576,MATCH("최종"&amp;SUBSTITUTE(SUBSTITUTE(E$1,"standard",""),"|Float",""),ChapterTable!$1:$1,0),0),
  IF($B699=1,
    IF($L699=FALSE,
      VLOOKUP($A699,ChapterTable!$1:$1048576,MATCH("최종"&amp;SUBSTITUTE(SUBSTITUTE(E$1,"standard",""),"|Float",""),ChapterTable!$1:$1,0),0),
      VLOOKUP($A699-ChapterTable!$P$11,ChapterTable!$1:$1048576,MATCH("최종"&amp;SUBSTITUTE(SUBSTITUTE(E$1,"standard",""),"|Float",""),ChapterTable!$1:$1,0),0)*ChapterTable!$P$14
    ),
  OFFSET(E699,-$B699+IF($L699,1,0),0)*IF($B699&gt;OFFSET($B699,1,0),ChapterTable!$R$17,1)*
    (VLOOKUP(SUBSTITUTE(SUBSTITUTE(E$1,"standard",""),"|Float","")&amp;IF(OR($L699=TRUE,$A699=0,MOD($A699,ChapterTable!$R$20)&lt;&gt;0),"","보스")&amp;"인게임누적곱배수",ChapterTable!$R:$S,2,0)^C699
    +VLOOKUP(SUBSTITUTE(SUBSTITUTE(E$1,"standard",""),"|Float","")&amp;IF(OR($L699=TRUE,$A699=0,MOD($A699,ChapterTable!$R$20)&lt;&gt;0),"","보스")&amp;"인게임누적합배수",ChapterTable!$R:$S,2,0)*C699)
  )
  )
  )
)</f>
        <v>63056.72021484375</v>
      </c>
      <c r="F699" s="1">
        <f ca="1">IF(AND($A699=0,$B699=1),
    VLOOKUP(1,ChapterTable!$1:$1048576,MATCH("최종"&amp;SUBSTITUTE(SUBSTITUTE(F$1,"standard",""),"|Float",""),ChapterTable!$1:$1,0),0)*ChapterTable!$P$17,
  IF(AND($A699=0,$B699=0),
    F700,
  IF($B699=0,
    VLOOKUP($A699,ChapterTable!$1:$1048576,MATCH("최종"&amp;SUBSTITUTE(SUBSTITUTE(F$1,"standard",""),"|Float",""),ChapterTable!$1:$1,0),0),
  IF($B699=1,
    IF($L699=FALSE,
      VLOOKUP($A699,ChapterTable!$1:$1048576,MATCH("최종"&amp;SUBSTITUTE(SUBSTITUTE(F$1,"standard",""),"|Float",""),ChapterTable!$1:$1,0),0),
      VLOOKUP($A699-ChapterTable!$P$11,ChapterTable!$1:$1048576,MATCH("최종"&amp;SUBSTITUTE(SUBSTITUTE(F$1,"standard",""),"|Float",""),ChapterTable!$1:$1,0),0)*ChapterTable!$P$14
    ),
  OFFSET(F699,-$B699+IF($L699,1,0),0)*
    (VLOOKUP(SUBSTITUTE(SUBSTITUTE(F$1,"standard",""),"|Float","")&amp;IF(OR($L699=TRUE,$A699=0,MOD($A699,ChapterTable!$R$20)&lt;&gt;0),"","보스")&amp;"인게임누적곱배수",ChapterTable!$R:$S,2,0)^D699
    +VLOOKUP(SUBSTITUTE(SUBSTITUTE(F$1,"standard",""),"|Float","")&amp;IF(OR($L699=TRUE,$A699=0,MOD($A699,ChapterTable!$R$20)&lt;&gt;0),"","보스")&amp;"인게임누적합배수",ChapterTable!$R:$S,2,0)*D699)
  )
  )
  )
)</f>
        <v>17880.667190551758</v>
      </c>
      <c r="G699" t="s">
        <v>715</v>
      </c>
      <c r="J699" t="str">
        <f>IF(ISBLANK(I699),"",
IFERROR(VLOOKUP(I699,[1]StringTable!$1:$1048576,MATCH("kor|String",[1]StringTable!$1:$1,0),0),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79"/>
        <v>0.25</v>
      </c>
      <c r="AJ699">
        <f t="shared" si="77"/>
        <v>0.32</v>
      </c>
      <c r="AK699">
        <f t="shared" si="78"/>
        <v>1</v>
      </c>
      <c r="AL699">
        <v>1</v>
      </c>
    </row>
    <row r="700" spans="1:38" hidden="1" x14ac:dyDescent="0.3">
      <c r="A700">
        <v>15</v>
      </c>
      <c r="B700">
        <v>40</v>
      </c>
      <c r="C700">
        <f>IF(OR($L700=TRUE,$A700=0,MOD($A700,ChapterTable!$R$20)&lt;&gt;0),
MAX(0,INT(($B700+ChapterTable!$P$26+VLOOKUP(SUBSTITUTE(C$1,"성장단계","")&amp;"단계오프셋",ChapterTable!$R:$S,2,0))/ChapterTable!$P$23)),
MAX(0,INT(($B700+ChapterTable!$R$26+VLOOKUP(SUBSTITUTE(C$1,"성장단계","")&amp;"보스단계오프셋",ChapterTable!$R:$S,2,0))/ChapterTable!$R$23)))</f>
        <v>4</v>
      </c>
      <c r="D700">
        <f>IF(OR($L700=TRUE,$A700=0,MOD($A700,ChapterTable!$R$20)&lt;&gt;0),
MAX(0,INT(($B700+ChapterTable!$P$26+VLOOKUP(SUBSTITUTE(D$1,"성장단계","")&amp;"단계오프셋",ChapterTable!$R:$S,2,0))/ChapterTable!$P$23)),
MAX(0,INT(($B700+ChapterTable!$R$26+VLOOKUP(SUBSTITUTE(D$1,"성장단계","")&amp;"보스단계오프셋",ChapterTable!$R:$S,2,0))/ChapterTable!$R$23)))</f>
        <v>3</v>
      </c>
      <c r="E700" s="1">
        <f ca="1">IF(AND($A700=0,$B700=1),
    VLOOKUP(1,ChapterTable!$1:$1048576,MATCH("최종"&amp;SUBSTITUTE(SUBSTITUTE(E$1,"standard",""),"|Float",""),ChapterTable!$1:$1,0),0)*ChapterTable!$P$17,
  IF(AND($A700=0,$B700=0),
    E701,
  IF($B700=0,
    VLOOKUP($A700,ChapterTable!$1:$1048576,MATCH("최종"&amp;SUBSTITUTE(SUBSTITUTE(E$1,"standard",""),"|Float",""),ChapterTable!$1:$1,0),0),
  IF($B700=1,
    IF($L700=FALSE,
      VLOOKUP($A700,ChapterTable!$1:$1048576,MATCH("최종"&amp;SUBSTITUTE(SUBSTITUTE(E$1,"standard",""),"|Float",""),ChapterTable!$1:$1,0),0),
      VLOOKUP($A700-ChapterTable!$P$11,ChapterTable!$1:$1048576,MATCH("최종"&amp;SUBSTITUTE(SUBSTITUTE(E$1,"standard",""),"|Float",""),ChapterTable!$1:$1,0),0)*ChapterTable!$P$14
    ),
  OFFSET(E700,-$B700+IF($L700,1,0),0)*IF($B700&gt;OFFSET($B700,1,0),ChapterTable!$R$17,1)*
    (VLOOKUP(SUBSTITUTE(SUBSTITUTE(E$1,"standard",""),"|Float","")&amp;IF(OR($L700=TRUE,$A700=0,MOD($A700,ChapterTable!$R$20)&lt;&gt;0),"","보스")&amp;"인게임누적곱배수",ChapterTable!$R:$S,2,0)^C700
    +VLOOKUP(SUBSTITUTE(SUBSTITUTE(E$1,"standard",""),"|Float","")&amp;IF(OR($L700=TRUE,$A700=0,MOD($A700,ChapterTable!$R$20)&lt;&gt;0),"","보스")&amp;"인게임누적합배수",ChapterTable!$R:$S,2,0)*C700)
  )
  )
  )
)</f>
        <v>63056.72021484375</v>
      </c>
      <c r="F700" s="1">
        <f ca="1">IF(AND($A700=0,$B700=1),
    VLOOKUP(1,ChapterTable!$1:$1048576,MATCH("최종"&amp;SUBSTITUTE(SUBSTITUTE(F$1,"standard",""),"|Float",""),ChapterTable!$1:$1,0),0)*ChapterTable!$P$17,
  IF(AND($A700=0,$B700=0),
    F701,
  IF($B700=0,
    VLOOKUP($A700,ChapterTable!$1:$1048576,MATCH("최종"&amp;SUBSTITUTE(SUBSTITUTE(F$1,"standard",""),"|Float",""),ChapterTable!$1:$1,0),0),
  IF($B700=1,
    IF($L700=FALSE,
      VLOOKUP($A700,ChapterTable!$1:$1048576,MATCH("최종"&amp;SUBSTITUTE(SUBSTITUTE(F$1,"standard",""),"|Float",""),ChapterTable!$1:$1,0),0),
      VLOOKUP($A700-ChapterTable!$P$11,ChapterTable!$1:$1048576,MATCH("최종"&amp;SUBSTITUTE(SUBSTITUTE(F$1,"standard",""),"|Float",""),ChapterTable!$1:$1,0),0)*ChapterTable!$P$14
    ),
  OFFSET(F700,-$B700+IF($L700,1,0),0)*
    (VLOOKUP(SUBSTITUTE(SUBSTITUTE(F$1,"standard",""),"|Float","")&amp;IF(OR($L700=TRUE,$A700=0,MOD($A700,ChapterTable!$R$20)&lt;&gt;0),"","보스")&amp;"인게임누적곱배수",ChapterTable!$R:$S,2,0)^D700
    +VLOOKUP(SUBSTITUTE(SUBSTITUTE(F$1,"standard",""),"|Float","")&amp;IF(OR($L700=TRUE,$A700=0,MOD($A700,ChapterTable!$R$20)&lt;&gt;0),"","보스")&amp;"인게임누적합배수",ChapterTable!$R:$S,2,0)*D700)
  )
  )
  )
)</f>
        <v>17880.667190551758</v>
      </c>
      <c r="G700" t="s">
        <v>715</v>
      </c>
      <c r="J700" t="str">
        <f>IF(ISBLANK(I700),"",
IFERROR(VLOOKUP(I700,[1]StringTable!$1:$1048576,MATCH("kor|String",[1]StringTable!$1:$1,0),0),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79"/>
        <v>0.25</v>
      </c>
      <c r="AJ700">
        <f t="shared" si="77"/>
        <v>1</v>
      </c>
      <c r="AK700">
        <f t="shared" si="78"/>
        <v>4</v>
      </c>
      <c r="AL700">
        <v>1</v>
      </c>
    </row>
    <row r="701" spans="1:38" hidden="1" x14ac:dyDescent="0.3">
      <c r="A701">
        <v>15</v>
      </c>
      <c r="B701">
        <v>41</v>
      </c>
      <c r="C701">
        <f>IF(OR($L701=TRUE,$A701=0,MOD($A701,ChapterTable!$R$20)&lt;&gt;0),
MAX(0,INT(($B701+ChapterTable!$P$26+VLOOKUP(SUBSTITUTE(C$1,"성장단계","")&amp;"단계오프셋",ChapterTable!$R:$S,2,0))/ChapterTable!$P$23)),
MAX(0,INT(($B701+ChapterTable!$R$26+VLOOKUP(SUBSTITUTE(C$1,"성장단계","")&amp;"보스단계오프셋",ChapterTable!$R:$S,2,0))/ChapterTable!$R$23)))</f>
        <v>4</v>
      </c>
      <c r="D701">
        <f>IF(OR($L701=TRUE,$A701=0,MOD($A701,ChapterTable!$R$20)&lt;&gt;0),
MAX(0,INT(($B701+ChapterTable!$P$26+VLOOKUP(SUBSTITUTE(D$1,"성장단계","")&amp;"단계오프셋",ChapterTable!$R:$S,2,0))/ChapterTable!$P$23)),
MAX(0,INT(($B701+ChapterTable!$R$26+VLOOKUP(SUBSTITUTE(D$1,"성장단계","")&amp;"보스단계오프셋",ChapterTable!$R:$S,2,0))/ChapterTable!$R$23)))</f>
        <v>4</v>
      </c>
      <c r="E701" s="1">
        <f ca="1">IF(AND($A701=0,$B701=1),
    VLOOKUP(1,ChapterTable!$1:$1048576,MATCH("최종"&amp;SUBSTITUTE(SUBSTITUTE(E$1,"standard",""),"|Float",""),ChapterTable!$1:$1,0),0)*ChapterTable!$P$17,
  IF(AND($A701=0,$B701=0),
    E702,
  IF($B701=0,
    VLOOKUP($A701,ChapterTable!$1:$1048576,MATCH("최종"&amp;SUBSTITUTE(SUBSTITUTE(E$1,"standard",""),"|Float",""),ChapterTable!$1:$1,0),0),
  IF($B701=1,
    IF($L701=FALSE,
      VLOOKUP($A701,ChapterTable!$1:$1048576,MATCH("최종"&amp;SUBSTITUTE(SUBSTITUTE(E$1,"standard",""),"|Float",""),ChapterTable!$1:$1,0),0),
      VLOOKUP($A701-ChapterTable!$P$11,ChapterTable!$1:$1048576,MATCH("최종"&amp;SUBSTITUTE(SUBSTITUTE(E$1,"standard",""),"|Float",""),ChapterTable!$1:$1,0),0)*ChapterTable!$P$14
    ),
  OFFSET(E701,-$B701+IF($L701,1,0),0)*IF($B701&gt;OFFSET($B701,1,0),ChapterTable!$R$17,1)*
    (VLOOKUP(SUBSTITUTE(SUBSTITUTE(E$1,"standard",""),"|Float","")&amp;IF(OR($L701=TRUE,$A701=0,MOD($A701,ChapterTable!$R$20)&lt;&gt;0),"","보스")&amp;"인게임누적곱배수",ChapterTable!$R:$S,2,0)^C701
    +VLOOKUP(SUBSTITUTE(SUBSTITUTE(E$1,"standard",""),"|Float","")&amp;IF(OR($L701=TRUE,$A701=0,MOD($A701,ChapterTable!$R$20)&lt;&gt;0),"","보스")&amp;"인게임누적합배수",ChapterTable!$R:$S,2,0)*C701)
  )
  )
  )
)</f>
        <v>63056.72021484375</v>
      </c>
      <c r="F701" s="1">
        <f ca="1">IF(AND($A701=0,$B701=1),
    VLOOKUP(1,ChapterTable!$1:$1048576,MATCH("최종"&amp;SUBSTITUTE(SUBSTITUTE(F$1,"standard",""),"|Float",""),ChapterTable!$1:$1,0),0)*ChapterTable!$P$17,
  IF(AND($A701=0,$B701=0),
    F702,
  IF($B701=0,
    VLOOKUP($A701,ChapterTable!$1:$1048576,MATCH("최종"&amp;SUBSTITUTE(SUBSTITUTE(F$1,"standard",""),"|Float",""),ChapterTable!$1:$1,0),0),
  IF($B701=1,
    IF($L701=FALSE,
      VLOOKUP($A701,ChapterTable!$1:$1048576,MATCH("최종"&amp;SUBSTITUTE(SUBSTITUTE(F$1,"standard",""),"|Float",""),ChapterTable!$1:$1,0),0),
      VLOOKUP($A701-ChapterTable!$P$11,ChapterTable!$1:$1048576,MATCH("최종"&amp;SUBSTITUTE(SUBSTITUTE(F$1,"standard",""),"|Float",""),ChapterTable!$1:$1,0),0)*ChapterTable!$P$14
    ),
  OFFSET(F701,-$B701+IF($L701,1,0),0)*
    (VLOOKUP(SUBSTITUTE(SUBSTITUTE(F$1,"standard",""),"|Float","")&amp;IF(OR($L701=TRUE,$A701=0,MOD($A701,ChapterTable!$R$20)&lt;&gt;0),"","보스")&amp;"인게임누적곱배수",ChapterTable!$R:$S,2,0)^D701
    +VLOOKUP(SUBSTITUTE(SUBSTITUTE(F$1,"standard",""),"|Float","")&amp;IF(OR($L701=TRUE,$A701=0,MOD($A701,ChapterTable!$R$20)&lt;&gt;0),"","보스")&amp;"인게임누적합배수",ChapterTable!$R:$S,2,0)*D701)
  )
  )
  )
)</f>
        <v>18975.401916503906</v>
      </c>
      <c r="G701" t="s">
        <v>715</v>
      </c>
      <c r="J701" t="str">
        <f>IF(ISBLANK(I701),"",
IFERROR(VLOOKUP(I701,[1]StringTable!$1:$1048576,MATCH("kor|String",[1]StringTable!$1:$1,0),0),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79"/>
        <v>0.2</v>
      </c>
      <c r="AJ701">
        <f t="shared" si="77"/>
        <v>0.27466666000000001</v>
      </c>
      <c r="AK701">
        <f t="shared" si="78"/>
        <v>1</v>
      </c>
      <c r="AL701">
        <v>1</v>
      </c>
    </row>
    <row r="702" spans="1:38" hidden="1" x14ac:dyDescent="0.3">
      <c r="A702">
        <v>15</v>
      </c>
      <c r="B702">
        <v>42</v>
      </c>
      <c r="C702">
        <f>IF(OR($L702=TRUE,$A702=0,MOD($A702,ChapterTable!$R$20)&lt;&gt;0),
MAX(0,INT(($B702+ChapterTable!$P$26+VLOOKUP(SUBSTITUTE(C$1,"성장단계","")&amp;"단계오프셋",ChapterTable!$R:$S,2,0))/ChapterTable!$P$23)),
MAX(0,INT(($B702+ChapterTable!$R$26+VLOOKUP(SUBSTITUTE(C$1,"성장단계","")&amp;"보스단계오프셋",ChapterTable!$R:$S,2,0))/ChapterTable!$R$23)))</f>
        <v>4</v>
      </c>
      <c r="D702">
        <f>IF(OR($L702=TRUE,$A702=0,MOD($A702,ChapterTable!$R$20)&lt;&gt;0),
MAX(0,INT(($B702+ChapterTable!$P$26+VLOOKUP(SUBSTITUTE(D$1,"성장단계","")&amp;"단계오프셋",ChapterTable!$R:$S,2,0))/ChapterTable!$P$23)),
MAX(0,INT(($B702+ChapterTable!$R$26+VLOOKUP(SUBSTITUTE(D$1,"성장단계","")&amp;"보스단계오프셋",ChapterTable!$R:$S,2,0))/ChapterTable!$R$23)))</f>
        <v>4</v>
      </c>
      <c r="E702" s="1">
        <f ca="1">IF(AND($A702=0,$B702=1),
    VLOOKUP(1,ChapterTable!$1:$1048576,MATCH("최종"&amp;SUBSTITUTE(SUBSTITUTE(E$1,"standard",""),"|Float",""),ChapterTable!$1:$1,0),0)*ChapterTable!$P$17,
  IF(AND($A702=0,$B702=0),
    E703,
  IF($B702=0,
    VLOOKUP($A702,ChapterTable!$1:$1048576,MATCH("최종"&amp;SUBSTITUTE(SUBSTITUTE(E$1,"standard",""),"|Float",""),ChapterTable!$1:$1,0),0),
  IF($B702=1,
    IF($L702=FALSE,
      VLOOKUP($A702,ChapterTable!$1:$1048576,MATCH("최종"&amp;SUBSTITUTE(SUBSTITUTE(E$1,"standard",""),"|Float",""),ChapterTable!$1:$1,0),0),
      VLOOKUP($A702-ChapterTable!$P$11,ChapterTable!$1:$1048576,MATCH("최종"&amp;SUBSTITUTE(SUBSTITUTE(E$1,"standard",""),"|Float",""),ChapterTable!$1:$1,0),0)*ChapterTable!$P$14
    ),
  OFFSET(E702,-$B702+IF($L702,1,0),0)*IF($B702&gt;OFFSET($B702,1,0),ChapterTable!$R$17,1)*
    (VLOOKUP(SUBSTITUTE(SUBSTITUTE(E$1,"standard",""),"|Float","")&amp;IF(OR($L702=TRUE,$A702=0,MOD($A702,ChapterTable!$R$20)&lt;&gt;0),"","보스")&amp;"인게임누적곱배수",ChapterTable!$R:$S,2,0)^C702
    +VLOOKUP(SUBSTITUTE(SUBSTITUTE(E$1,"standard",""),"|Float","")&amp;IF(OR($L702=TRUE,$A702=0,MOD($A702,ChapterTable!$R$20)&lt;&gt;0),"","보스")&amp;"인게임누적합배수",ChapterTable!$R:$S,2,0)*C702)
  )
  )
  )
)</f>
        <v>63056.72021484375</v>
      </c>
      <c r="F702" s="1">
        <f ca="1">IF(AND($A702=0,$B702=1),
    VLOOKUP(1,ChapterTable!$1:$1048576,MATCH("최종"&amp;SUBSTITUTE(SUBSTITUTE(F$1,"standard",""),"|Float",""),ChapterTable!$1:$1,0),0)*ChapterTable!$P$17,
  IF(AND($A702=0,$B702=0),
    F703,
  IF($B702=0,
    VLOOKUP($A702,ChapterTable!$1:$1048576,MATCH("최종"&amp;SUBSTITUTE(SUBSTITUTE(F$1,"standard",""),"|Float",""),ChapterTable!$1:$1,0),0),
  IF($B702=1,
    IF($L702=FALSE,
      VLOOKUP($A702,ChapterTable!$1:$1048576,MATCH("최종"&amp;SUBSTITUTE(SUBSTITUTE(F$1,"standard",""),"|Float",""),ChapterTable!$1:$1,0),0),
      VLOOKUP($A702-ChapterTable!$P$11,ChapterTable!$1:$1048576,MATCH("최종"&amp;SUBSTITUTE(SUBSTITUTE(F$1,"standard",""),"|Float",""),ChapterTable!$1:$1,0),0)*ChapterTable!$P$14
    ),
  OFFSET(F702,-$B702+IF($L702,1,0),0)*
    (VLOOKUP(SUBSTITUTE(SUBSTITUTE(F$1,"standard",""),"|Float","")&amp;IF(OR($L702=TRUE,$A702=0,MOD($A702,ChapterTable!$R$20)&lt;&gt;0),"","보스")&amp;"인게임누적곱배수",ChapterTable!$R:$S,2,0)^D702
    +VLOOKUP(SUBSTITUTE(SUBSTITUTE(F$1,"standard",""),"|Float","")&amp;IF(OR($L702=TRUE,$A702=0,MOD($A702,ChapterTable!$R$20)&lt;&gt;0),"","보스")&amp;"인게임누적합배수",ChapterTable!$R:$S,2,0)*D702)
  )
  )
  )
)</f>
        <v>18975.401916503906</v>
      </c>
      <c r="G702" t="s">
        <v>715</v>
      </c>
      <c r="J702" t="str">
        <f>IF(ISBLANK(I702),"",
IFERROR(VLOOKUP(I702,[1]StringTable!$1:$1048576,MATCH("kor|String",[1]StringTable!$1:$1,0),0),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79"/>
        <v>0.2</v>
      </c>
      <c r="AJ702">
        <f t="shared" si="77"/>
        <v>0.27466666000000001</v>
      </c>
      <c r="AK702">
        <f t="shared" si="78"/>
        <v>1</v>
      </c>
      <c r="AL702">
        <v>1</v>
      </c>
    </row>
    <row r="703" spans="1:38" hidden="1" x14ac:dyDescent="0.3">
      <c r="A703">
        <v>15</v>
      </c>
      <c r="B703">
        <v>43</v>
      </c>
      <c r="C703">
        <f>IF(OR($L703=TRUE,$A703=0,MOD($A703,ChapterTable!$R$20)&lt;&gt;0),
MAX(0,INT(($B703+ChapterTable!$P$26+VLOOKUP(SUBSTITUTE(C$1,"성장단계","")&amp;"단계오프셋",ChapterTable!$R:$S,2,0))/ChapterTable!$P$23)),
MAX(0,INT(($B703+ChapterTable!$R$26+VLOOKUP(SUBSTITUTE(C$1,"성장단계","")&amp;"보스단계오프셋",ChapterTable!$R:$S,2,0))/ChapterTable!$R$23)))</f>
        <v>4</v>
      </c>
      <c r="D703">
        <f>IF(OR($L703=TRUE,$A703=0,MOD($A703,ChapterTable!$R$20)&lt;&gt;0),
MAX(0,INT(($B703+ChapterTable!$P$26+VLOOKUP(SUBSTITUTE(D$1,"성장단계","")&amp;"단계오프셋",ChapterTable!$R:$S,2,0))/ChapterTable!$P$23)),
MAX(0,INT(($B703+ChapterTable!$R$26+VLOOKUP(SUBSTITUTE(D$1,"성장단계","")&amp;"보스단계오프셋",ChapterTable!$R:$S,2,0))/ChapterTable!$R$23)))</f>
        <v>4</v>
      </c>
      <c r="E703" s="1">
        <f ca="1">IF(AND($A703=0,$B703=1),
    VLOOKUP(1,ChapterTable!$1:$1048576,MATCH("최종"&amp;SUBSTITUTE(SUBSTITUTE(E$1,"standard",""),"|Float",""),ChapterTable!$1:$1,0),0)*ChapterTable!$P$17,
  IF(AND($A703=0,$B703=0),
    E704,
  IF($B703=0,
    VLOOKUP($A703,ChapterTable!$1:$1048576,MATCH("최종"&amp;SUBSTITUTE(SUBSTITUTE(E$1,"standard",""),"|Float",""),ChapterTable!$1:$1,0),0),
  IF($B703=1,
    IF($L703=FALSE,
      VLOOKUP($A703,ChapterTable!$1:$1048576,MATCH("최종"&amp;SUBSTITUTE(SUBSTITUTE(E$1,"standard",""),"|Float",""),ChapterTable!$1:$1,0),0),
      VLOOKUP($A703-ChapterTable!$P$11,ChapterTable!$1:$1048576,MATCH("최종"&amp;SUBSTITUTE(SUBSTITUTE(E$1,"standard",""),"|Float",""),ChapterTable!$1:$1,0),0)*ChapterTable!$P$14
    ),
  OFFSET(E703,-$B703+IF($L703,1,0),0)*IF($B703&gt;OFFSET($B703,1,0),ChapterTable!$R$17,1)*
    (VLOOKUP(SUBSTITUTE(SUBSTITUTE(E$1,"standard",""),"|Float","")&amp;IF(OR($L703=TRUE,$A703=0,MOD($A703,ChapterTable!$R$20)&lt;&gt;0),"","보스")&amp;"인게임누적곱배수",ChapterTable!$R:$S,2,0)^C703
    +VLOOKUP(SUBSTITUTE(SUBSTITUTE(E$1,"standard",""),"|Float","")&amp;IF(OR($L703=TRUE,$A703=0,MOD($A703,ChapterTable!$R$20)&lt;&gt;0),"","보스")&amp;"인게임누적합배수",ChapterTable!$R:$S,2,0)*C703)
  )
  )
  )
)</f>
        <v>63056.72021484375</v>
      </c>
      <c r="F703" s="1">
        <f ca="1">IF(AND($A703=0,$B703=1),
    VLOOKUP(1,ChapterTable!$1:$1048576,MATCH("최종"&amp;SUBSTITUTE(SUBSTITUTE(F$1,"standard",""),"|Float",""),ChapterTable!$1:$1,0),0)*ChapterTable!$P$17,
  IF(AND($A703=0,$B703=0),
    F704,
  IF($B703=0,
    VLOOKUP($A703,ChapterTable!$1:$1048576,MATCH("최종"&amp;SUBSTITUTE(SUBSTITUTE(F$1,"standard",""),"|Float",""),ChapterTable!$1:$1,0),0),
  IF($B703=1,
    IF($L703=FALSE,
      VLOOKUP($A703,ChapterTable!$1:$1048576,MATCH("최종"&amp;SUBSTITUTE(SUBSTITUTE(F$1,"standard",""),"|Float",""),ChapterTable!$1:$1,0),0),
      VLOOKUP($A703-ChapterTable!$P$11,ChapterTable!$1:$1048576,MATCH("최종"&amp;SUBSTITUTE(SUBSTITUTE(F$1,"standard",""),"|Float",""),ChapterTable!$1:$1,0),0)*ChapterTable!$P$14
    ),
  OFFSET(F703,-$B703+IF($L703,1,0),0)*
    (VLOOKUP(SUBSTITUTE(SUBSTITUTE(F$1,"standard",""),"|Float","")&amp;IF(OR($L703=TRUE,$A703=0,MOD($A703,ChapterTable!$R$20)&lt;&gt;0),"","보스")&amp;"인게임누적곱배수",ChapterTable!$R:$S,2,0)^D703
    +VLOOKUP(SUBSTITUTE(SUBSTITUTE(F$1,"standard",""),"|Float","")&amp;IF(OR($L703=TRUE,$A703=0,MOD($A703,ChapterTable!$R$20)&lt;&gt;0),"","보스")&amp;"인게임누적합배수",ChapterTable!$R:$S,2,0)*D703)
  )
  )
  )
)</f>
        <v>18975.401916503906</v>
      </c>
      <c r="G703" t="s">
        <v>715</v>
      </c>
      <c r="J703" t="str">
        <f>IF(ISBLANK(I703),"",
IFERROR(VLOOKUP(I703,[1]StringTable!$1:$1048576,MATCH("kor|String",[1]StringTable!$1:$1,0),0),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79"/>
        <v>0.2</v>
      </c>
      <c r="AJ703">
        <f t="shared" si="77"/>
        <v>0.27466666000000001</v>
      </c>
      <c r="AK703">
        <f t="shared" si="78"/>
        <v>1</v>
      </c>
      <c r="AL703">
        <v>1</v>
      </c>
    </row>
    <row r="704" spans="1:38" hidden="1" x14ac:dyDescent="0.3">
      <c r="A704">
        <v>15</v>
      </c>
      <c r="B704">
        <v>44</v>
      </c>
      <c r="C704">
        <f>IF(OR($L704=TRUE,$A704=0,MOD($A704,ChapterTable!$R$20)&lt;&gt;0),
MAX(0,INT(($B704+ChapterTable!$P$26+VLOOKUP(SUBSTITUTE(C$1,"성장단계","")&amp;"단계오프셋",ChapterTable!$R:$S,2,0))/ChapterTable!$P$23)),
MAX(0,INT(($B704+ChapterTable!$R$26+VLOOKUP(SUBSTITUTE(C$1,"성장단계","")&amp;"보스단계오프셋",ChapterTable!$R:$S,2,0))/ChapterTable!$R$23)))</f>
        <v>4</v>
      </c>
      <c r="D704">
        <f>IF(OR($L704=TRUE,$A704=0,MOD($A704,ChapterTable!$R$20)&lt;&gt;0),
MAX(0,INT(($B704+ChapterTable!$P$26+VLOOKUP(SUBSTITUTE(D$1,"성장단계","")&amp;"단계오프셋",ChapterTable!$R:$S,2,0))/ChapterTable!$P$23)),
MAX(0,INT(($B704+ChapterTable!$R$26+VLOOKUP(SUBSTITUTE(D$1,"성장단계","")&amp;"보스단계오프셋",ChapterTable!$R:$S,2,0))/ChapterTable!$R$23)))</f>
        <v>4</v>
      </c>
      <c r="E704" s="1">
        <f ca="1">IF(AND($A704=0,$B704=1),
    VLOOKUP(1,ChapterTable!$1:$1048576,MATCH("최종"&amp;SUBSTITUTE(SUBSTITUTE(E$1,"standard",""),"|Float",""),ChapterTable!$1:$1,0),0)*ChapterTable!$P$17,
  IF(AND($A704=0,$B704=0),
    E705,
  IF($B704=0,
    VLOOKUP($A704,ChapterTable!$1:$1048576,MATCH("최종"&amp;SUBSTITUTE(SUBSTITUTE(E$1,"standard",""),"|Float",""),ChapterTable!$1:$1,0),0),
  IF($B704=1,
    IF($L704=FALSE,
      VLOOKUP($A704,ChapterTable!$1:$1048576,MATCH("최종"&amp;SUBSTITUTE(SUBSTITUTE(E$1,"standard",""),"|Float",""),ChapterTable!$1:$1,0),0),
      VLOOKUP($A704-ChapterTable!$P$11,ChapterTable!$1:$1048576,MATCH("최종"&amp;SUBSTITUTE(SUBSTITUTE(E$1,"standard",""),"|Float",""),ChapterTable!$1:$1,0),0)*ChapterTable!$P$14
    ),
  OFFSET(E704,-$B704+IF($L704,1,0),0)*IF($B704&gt;OFFSET($B704,1,0),ChapterTable!$R$17,1)*
    (VLOOKUP(SUBSTITUTE(SUBSTITUTE(E$1,"standard",""),"|Float","")&amp;IF(OR($L704=TRUE,$A704=0,MOD($A704,ChapterTable!$R$20)&lt;&gt;0),"","보스")&amp;"인게임누적곱배수",ChapterTable!$R:$S,2,0)^C704
    +VLOOKUP(SUBSTITUTE(SUBSTITUTE(E$1,"standard",""),"|Float","")&amp;IF(OR($L704=TRUE,$A704=0,MOD($A704,ChapterTable!$R$20)&lt;&gt;0),"","보스")&amp;"인게임누적합배수",ChapterTable!$R:$S,2,0)*C704)
  )
  )
  )
)</f>
        <v>63056.72021484375</v>
      </c>
      <c r="F704" s="1">
        <f ca="1">IF(AND($A704=0,$B704=1),
    VLOOKUP(1,ChapterTable!$1:$1048576,MATCH("최종"&amp;SUBSTITUTE(SUBSTITUTE(F$1,"standard",""),"|Float",""),ChapterTable!$1:$1,0),0)*ChapterTable!$P$17,
  IF(AND($A704=0,$B704=0),
    F705,
  IF($B704=0,
    VLOOKUP($A704,ChapterTable!$1:$1048576,MATCH("최종"&amp;SUBSTITUTE(SUBSTITUTE(F$1,"standard",""),"|Float",""),ChapterTable!$1:$1,0),0),
  IF($B704=1,
    IF($L704=FALSE,
      VLOOKUP($A704,ChapterTable!$1:$1048576,MATCH("최종"&amp;SUBSTITUTE(SUBSTITUTE(F$1,"standard",""),"|Float",""),ChapterTable!$1:$1,0),0),
      VLOOKUP($A704-ChapterTable!$P$11,ChapterTable!$1:$1048576,MATCH("최종"&amp;SUBSTITUTE(SUBSTITUTE(F$1,"standard",""),"|Float",""),ChapterTable!$1:$1,0),0)*ChapterTable!$P$14
    ),
  OFFSET(F704,-$B704+IF($L704,1,0),0)*
    (VLOOKUP(SUBSTITUTE(SUBSTITUTE(F$1,"standard",""),"|Float","")&amp;IF(OR($L704=TRUE,$A704=0,MOD($A704,ChapterTable!$R$20)&lt;&gt;0),"","보스")&amp;"인게임누적곱배수",ChapterTable!$R:$S,2,0)^D704
    +VLOOKUP(SUBSTITUTE(SUBSTITUTE(F$1,"standard",""),"|Float","")&amp;IF(OR($L704=TRUE,$A704=0,MOD($A704,ChapterTable!$R$20)&lt;&gt;0),"","보스")&amp;"인게임누적합배수",ChapterTable!$R:$S,2,0)*D704)
  )
  )
  )
)</f>
        <v>18975.401916503906</v>
      </c>
      <c r="G704" t="s">
        <v>715</v>
      </c>
      <c r="J704" t="str">
        <f>IF(ISBLANK(I704),"",
IFERROR(VLOOKUP(I704,[1]StringTable!$1:$1048576,MATCH("kor|String",[1]StringTable!$1:$1,0),0),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79"/>
        <v>0.2</v>
      </c>
      <c r="AJ704">
        <f t="shared" si="77"/>
        <v>0.27466666000000001</v>
      </c>
      <c r="AK704">
        <f t="shared" si="78"/>
        <v>1</v>
      </c>
      <c r="AL704">
        <v>1</v>
      </c>
    </row>
    <row r="705" spans="1:38" hidden="1" x14ac:dyDescent="0.3">
      <c r="A705">
        <v>15</v>
      </c>
      <c r="B705">
        <v>45</v>
      </c>
      <c r="C705">
        <f>IF(OR($L705=TRUE,$A705=0,MOD($A705,ChapterTable!$R$20)&lt;&gt;0),
MAX(0,INT(($B705+ChapterTable!$P$26+VLOOKUP(SUBSTITUTE(C$1,"성장단계","")&amp;"단계오프셋",ChapterTable!$R:$S,2,0))/ChapterTable!$P$23)),
MAX(0,INT(($B705+ChapterTable!$R$26+VLOOKUP(SUBSTITUTE(C$1,"성장단계","")&amp;"보스단계오프셋",ChapterTable!$R:$S,2,0))/ChapterTable!$R$23)))</f>
        <v>4</v>
      </c>
      <c r="D705">
        <f>IF(OR($L705=TRUE,$A705=0,MOD($A705,ChapterTable!$R$20)&lt;&gt;0),
MAX(0,INT(($B705+ChapterTable!$P$26+VLOOKUP(SUBSTITUTE(D$1,"성장단계","")&amp;"단계오프셋",ChapterTable!$R:$S,2,0))/ChapterTable!$P$23)),
MAX(0,INT(($B705+ChapterTable!$R$26+VLOOKUP(SUBSTITUTE(D$1,"성장단계","")&amp;"보스단계오프셋",ChapterTable!$R:$S,2,0))/ChapterTable!$R$23)))</f>
        <v>4</v>
      </c>
      <c r="E705" s="1">
        <f ca="1">IF(AND($A705=0,$B705=1),
    VLOOKUP(1,ChapterTable!$1:$1048576,MATCH("최종"&amp;SUBSTITUTE(SUBSTITUTE(E$1,"standard",""),"|Float",""),ChapterTable!$1:$1,0),0)*ChapterTable!$P$17,
  IF(AND($A705=0,$B705=0),
    E706,
  IF($B705=0,
    VLOOKUP($A705,ChapterTable!$1:$1048576,MATCH("최종"&amp;SUBSTITUTE(SUBSTITUTE(E$1,"standard",""),"|Float",""),ChapterTable!$1:$1,0),0),
  IF($B705=1,
    IF($L705=FALSE,
      VLOOKUP($A705,ChapterTable!$1:$1048576,MATCH("최종"&amp;SUBSTITUTE(SUBSTITUTE(E$1,"standard",""),"|Float",""),ChapterTable!$1:$1,0),0),
      VLOOKUP($A705-ChapterTable!$P$11,ChapterTable!$1:$1048576,MATCH("최종"&amp;SUBSTITUTE(SUBSTITUTE(E$1,"standard",""),"|Float",""),ChapterTable!$1:$1,0),0)*ChapterTable!$P$14
    ),
  OFFSET(E705,-$B705+IF($L705,1,0),0)*IF($B705&gt;OFFSET($B705,1,0),ChapterTable!$R$17,1)*
    (VLOOKUP(SUBSTITUTE(SUBSTITUTE(E$1,"standard",""),"|Float","")&amp;IF(OR($L705=TRUE,$A705=0,MOD($A705,ChapterTable!$R$20)&lt;&gt;0),"","보스")&amp;"인게임누적곱배수",ChapterTable!$R:$S,2,0)^C705
    +VLOOKUP(SUBSTITUTE(SUBSTITUTE(E$1,"standard",""),"|Float","")&amp;IF(OR($L705=TRUE,$A705=0,MOD($A705,ChapterTable!$R$20)&lt;&gt;0),"","보스")&amp;"인게임누적합배수",ChapterTable!$R:$S,2,0)*C705)
  )
  )
  )
)</f>
        <v>63056.72021484375</v>
      </c>
      <c r="F705" s="1">
        <f ca="1">IF(AND($A705=0,$B705=1),
    VLOOKUP(1,ChapterTable!$1:$1048576,MATCH("최종"&amp;SUBSTITUTE(SUBSTITUTE(F$1,"standard",""),"|Float",""),ChapterTable!$1:$1,0),0)*ChapterTable!$P$17,
  IF(AND($A705=0,$B705=0),
    F706,
  IF($B705=0,
    VLOOKUP($A705,ChapterTable!$1:$1048576,MATCH("최종"&amp;SUBSTITUTE(SUBSTITUTE(F$1,"standard",""),"|Float",""),ChapterTable!$1:$1,0),0),
  IF($B705=1,
    IF($L705=FALSE,
      VLOOKUP($A705,ChapterTable!$1:$1048576,MATCH("최종"&amp;SUBSTITUTE(SUBSTITUTE(F$1,"standard",""),"|Float",""),ChapterTable!$1:$1,0),0),
      VLOOKUP($A705-ChapterTable!$P$11,ChapterTable!$1:$1048576,MATCH("최종"&amp;SUBSTITUTE(SUBSTITUTE(F$1,"standard",""),"|Float",""),ChapterTable!$1:$1,0),0)*ChapterTable!$P$14
    ),
  OFFSET(F705,-$B705+IF($L705,1,0),0)*
    (VLOOKUP(SUBSTITUTE(SUBSTITUTE(F$1,"standard",""),"|Float","")&amp;IF(OR($L705=TRUE,$A705=0,MOD($A705,ChapterTable!$R$20)&lt;&gt;0),"","보스")&amp;"인게임누적곱배수",ChapterTable!$R:$S,2,0)^D705
    +VLOOKUP(SUBSTITUTE(SUBSTITUTE(F$1,"standard",""),"|Float","")&amp;IF(OR($L705=TRUE,$A705=0,MOD($A705,ChapterTable!$R$20)&lt;&gt;0),"","보스")&amp;"인게임누적합배수",ChapterTable!$R:$S,2,0)*D705)
  )
  )
  )
)</f>
        <v>18975.401916503906</v>
      </c>
      <c r="G705" t="s">
        <v>715</v>
      </c>
      <c r="J705" t="str">
        <f>IF(ISBLANK(I705),"",
IFERROR(VLOOKUP(I705,[1]StringTable!$1:$1048576,MATCH("kor|String",[1]StringTable!$1:$1,0),0),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79"/>
        <v>0.2</v>
      </c>
      <c r="AJ705">
        <f t="shared" si="77"/>
        <v>0.27466666000000001</v>
      </c>
      <c r="AK705">
        <f t="shared" si="78"/>
        <v>1</v>
      </c>
      <c r="AL705">
        <v>1</v>
      </c>
    </row>
    <row r="706" spans="1:38" hidden="1" x14ac:dyDescent="0.3">
      <c r="A706">
        <v>15</v>
      </c>
      <c r="B706">
        <v>46</v>
      </c>
      <c r="C706">
        <f>IF(OR($L706=TRUE,$A706=0,MOD($A706,ChapterTable!$R$20)&lt;&gt;0),
MAX(0,INT(($B706+ChapterTable!$P$26+VLOOKUP(SUBSTITUTE(C$1,"성장단계","")&amp;"단계오프셋",ChapterTable!$R:$S,2,0))/ChapterTable!$P$23)),
MAX(0,INT(($B706+ChapterTable!$R$26+VLOOKUP(SUBSTITUTE(C$1,"성장단계","")&amp;"보스단계오프셋",ChapterTable!$R:$S,2,0))/ChapterTable!$R$23)))</f>
        <v>5</v>
      </c>
      <c r="D706">
        <f>IF(OR($L706=TRUE,$A706=0,MOD($A706,ChapterTable!$R$20)&lt;&gt;0),
MAX(0,INT(($B706+ChapterTable!$P$26+VLOOKUP(SUBSTITUTE(D$1,"성장단계","")&amp;"단계오프셋",ChapterTable!$R:$S,2,0))/ChapterTable!$P$23)),
MAX(0,INT(($B706+ChapterTable!$R$26+VLOOKUP(SUBSTITUTE(D$1,"성장단계","")&amp;"보스단계오프셋",ChapterTable!$R:$S,2,0))/ChapterTable!$R$23)))</f>
        <v>4</v>
      </c>
      <c r="E706" s="1">
        <f ca="1">IF(AND($A706=0,$B706=1),
    VLOOKUP(1,ChapterTable!$1:$1048576,MATCH("최종"&amp;SUBSTITUTE(SUBSTITUTE(E$1,"standard",""),"|Float",""),ChapterTable!$1:$1,0),0)*ChapterTable!$P$17,
  IF(AND($A706=0,$B706=0),
    E707,
  IF($B706=0,
    VLOOKUP($A706,ChapterTable!$1:$1048576,MATCH("최종"&amp;SUBSTITUTE(SUBSTITUTE(E$1,"standard",""),"|Float",""),ChapterTable!$1:$1,0),0),
  IF($B706=1,
    IF($L706=FALSE,
      VLOOKUP($A706,ChapterTable!$1:$1048576,MATCH("최종"&amp;SUBSTITUTE(SUBSTITUTE(E$1,"standard",""),"|Float",""),ChapterTable!$1:$1,0),0),
      VLOOKUP($A706-ChapterTable!$P$11,ChapterTable!$1:$1048576,MATCH("최종"&amp;SUBSTITUTE(SUBSTITUTE(E$1,"standard",""),"|Float",""),ChapterTable!$1:$1,0),0)*ChapterTable!$P$14
    ),
  OFFSET(E706,-$B706+IF($L706,1,0),0)*IF($B706&gt;OFFSET($B706,1,0),ChapterTable!$R$17,1)*
    (VLOOKUP(SUBSTITUTE(SUBSTITUTE(E$1,"standard",""),"|Float","")&amp;IF(OR($L706=TRUE,$A706=0,MOD($A706,ChapterTable!$R$20)&lt;&gt;0),"","보스")&amp;"인게임누적곱배수",ChapterTable!$R:$S,2,0)^C706
    +VLOOKUP(SUBSTITUTE(SUBSTITUTE(E$1,"standard",""),"|Float","")&amp;IF(OR($L706=TRUE,$A706=0,MOD($A706,ChapterTable!$R$20)&lt;&gt;0),"","보스")&amp;"인게임누적합배수",ChapterTable!$R:$S,2,0)*C706)
  )
  )
  )
)</f>
        <v>70063.0224609375</v>
      </c>
      <c r="F706" s="1">
        <f ca="1">IF(AND($A706=0,$B706=1),
    VLOOKUP(1,ChapterTable!$1:$1048576,MATCH("최종"&amp;SUBSTITUTE(SUBSTITUTE(F$1,"standard",""),"|Float",""),ChapterTable!$1:$1,0),0)*ChapterTable!$P$17,
  IF(AND($A706=0,$B706=0),
    F707,
  IF($B706=0,
    VLOOKUP($A706,ChapterTable!$1:$1048576,MATCH("최종"&amp;SUBSTITUTE(SUBSTITUTE(F$1,"standard",""),"|Float",""),ChapterTable!$1:$1,0),0),
  IF($B706=1,
    IF($L706=FALSE,
      VLOOKUP($A706,ChapterTable!$1:$1048576,MATCH("최종"&amp;SUBSTITUTE(SUBSTITUTE(F$1,"standard",""),"|Float",""),ChapterTable!$1:$1,0),0),
      VLOOKUP($A706-ChapterTable!$P$11,ChapterTable!$1:$1048576,MATCH("최종"&amp;SUBSTITUTE(SUBSTITUTE(F$1,"standard",""),"|Float",""),ChapterTable!$1:$1,0),0)*ChapterTable!$P$14
    ),
  OFFSET(F706,-$B706+IF($L706,1,0),0)*
    (VLOOKUP(SUBSTITUTE(SUBSTITUTE(F$1,"standard",""),"|Float","")&amp;IF(OR($L706=TRUE,$A706=0,MOD($A706,ChapterTable!$R$20)&lt;&gt;0),"","보스")&amp;"인게임누적곱배수",ChapterTable!$R:$S,2,0)^D706
    +VLOOKUP(SUBSTITUTE(SUBSTITUTE(F$1,"standard",""),"|Float","")&amp;IF(OR($L706=TRUE,$A706=0,MOD($A706,ChapterTable!$R$20)&lt;&gt;0),"","보스")&amp;"인게임누적합배수",ChapterTable!$R:$S,2,0)*D706)
  )
  )
  )
)</f>
        <v>18975.401916503906</v>
      </c>
      <c r="G706" t="s">
        <v>715</v>
      </c>
      <c r="J706" t="str">
        <f>IF(ISBLANK(I706),"",
IFERROR(VLOOKUP(I706,[1]StringTable!$1:$1048576,MATCH("kor|String",[1]StringTable!$1:$1,0),0),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79"/>
        <v>0.2</v>
      </c>
      <c r="AJ706">
        <f t="shared" si="77"/>
        <v>0.27466666000000001</v>
      </c>
      <c r="AK706">
        <f t="shared" si="78"/>
        <v>1</v>
      </c>
      <c r="AL706">
        <v>1</v>
      </c>
    </row>
    <row r="707" spans="1:38" hidden="1" x14ac:dyDescent="0.3">
      <c r="A707">
        <v>15</v>
      </c>
      <c r="B707">
        <v>47</v>
      </c>
      <c r="C707">
        <f>IF(OR($L707=TRUE,$A707=0,MOD($A707,ChapterTable!$R$20)&lt;&gt;0),
MAX(0,INT(($B707+ChapterTable!$P$26+VLOOKUP(SUBSTITUTE(C$1,"성장단계","")&amp;"단계오프셋",ChapterTable!$R:$S,2,0))/ChapterTable!$P$23)),
MAX(0,INT(($B707+ChapterTable!$R$26+VLOOKUP(SUBSTITUTE(C$1,"성장단계","")&amp;"보스단계오프셋",ChapterTable!$R:$S,2,0))/ChapterTable!$R$23)))</f>
        <v>5</v>
      </c>
      <c r="D707">
        <f>IF(OR($L707=TRUE,$A707=0,MOD($A707,ChapterTable!$R$20)&lt;&gt;0),
MAX(0,INT(($B707+ChapterTable!$P$26+VLOOKUP(SUBSTITUTE(D$1,"성장단계","")&amp;"단계오프셋",ChapterTable!$R:$S,2,0))/ChapterTable!$P$23)),
MAX(0,INT(($B707+ChapterTable!$R$26+VLOOKUP(SUBSTITUTE(D$1,"성장단계","")&amp;"보스단계오프셋",ChapterTable!$R:$S,2,0))/ChapterTable!$R$23)))</f>
        <v>4</v>
      </c>
      <c r="E707" s="1">
        <f ca="1">IF(AND($A707=0,$B707=1),
    VLOOKUP(1,ChapterTable!$1:$1048576,MATCH("최종"&amp;SUBSTITUTE(SUBSTITUTE(E$1,"standard",""),"|Float",""),ChapterTable!$1:$1,0),0)*ChapterTable!$P$17,
  IF(AND($A707=0,$B707=0),
    E708,
  IF($B707=0,
    VLOOKUP($A707,ChapterTable!$1:$1048576,MATCH("최종"&amp;SUBSTITUTE(SUBSTITUTE(E$1,"standard",""),"|Float",""),ChapterTable!$1:$1,0),0),
  IF($B707=1,
    IF($L707=FALSE,
      VLOOKUP($A707,ChapterTable!$1:$1048576,MATCH("최종"&amp;SUBSTITUTE(SUBSTITUTE(E$1,"standard",""),"|Float",""),ChapterTable!$1:$1,0),0),
      VLOOKUP($A707-ChapterTable!$P$11,ChapterTable!$1:$1048576,MATCH("최종"&amp;SUBSTITUTE(SUBSTITUTE(E$1,"standard",""),"|Float",""),ChapterTable!$1:$1,0),0)*ChapterTable!$P$14
    ),
  OFFSET(E707,-$B707+IF($L707,1,0),0)*IF($B707&gt;OFFSET($B707,1,0),ChapterTable!$R$17,1)*
    (VLOOKUP(SUBSTITUTE(SUBSTITUTE(E$1,"standard",""),"|Float","")&amp;IF(OR($L707=TRUE,$A707=0,MOD($A707,ChapterTable!$R$20)&lt;&gt;0),"","보스")&amp;"인게임누적곱배수",ChapterTable!$R:$S,2,0)^C707
    +VLOOKUP(SUBSTITUTE(SUBSTITUTE(E$1,"standard",""),"|Float","")&amp;IF(OR($L707=TRUE,$A707=0,MOD($A707,ChapterTable!$R$20)&lt;&gt;0),"","보스")&amp;"인게임누적합배수",ChapterTable!$R:$S,2,0)*C707)
  )
  )
  )
)</f>
        <v>70063.0224609375</v>
      </c>
      <c r="F707" s="1">
        <f ca="1">IF(AND($A707=0,$B707=1),
    VLOOKUP(1,ChapterTable!$1:$1048576,MATCH("최종"&amp;SUBSTITUTE(SUBSTITUTE(F$1,"standard",""),"|Float",""),ChapterTable!$1:$1,0),0)*ChapterTable!$P$17,
  IF(AND($A707=0,$B707=0),
    F708,
  IF($B707=0,
    VLOOKUP($A707,ChapterTable!$1:$1048576,MATCH("최종"&amp;SUBSTITUTE(SUBSTITUTE(F$1,"standard",""),"|Float",""),ChapterTable!$1:$1,0),0),
  IF($B707=1,
    IF($L707=FALSE,
      VLOOKUP($A707,ChapterTable!$1:$1048576,MATCH("최종"&amp;SUBSTITUTE(SUBSTITUTE(F$1,"standard",""),"|Float",""),ChapterTable!$1:$1,0),0),
      VLOOKUP($A707-ChapterTable!$P$11,ChapterTable!$1:$1048576,MATCH("최종"&amp;SUBSTITUTE(SUBSTITUTE(F$1,"standard",""),"|Float",""),ChapterTable!$1:$1,0),0)*ChapterTable!$P$14
    ),
  OFFSET(F707,-$B707+IF($L707,1,0),0)*
    (VLOOKUP(SUBSTITUTE(SUBSTITUTE(F$1,"standard",""),"|Float","")&amp;IF(OR($L707=TRUE,$A707=0,MOD($A707,ChapterTable!$R$20)&lt;&gt;0),"","보스")&amp;"인게임누적곱배수",ChapterTable!$R:$S,2,0)^D707
    +VLOOKUP(SUBSTITUTE(SUBSTITUTE(F$1,"standard",""),"|Float","")&amp;IF(OR($L707=TRUE,$A707=0,MOD($A707,ChapterTable!$R$20)&lt;&gt;0),"","보스")&amp;"인게임누적합배수",ChapterTable!$R:$S,2,0)*D707)
  )
  )
  )
)</f>
        <v>18975.401916503906</v>
      </c>
      <c r="G707" t="s">
        <v>715</v>
      </c>
      <c r="J707" t="str">
        <f>IF(ISBLANK(I707),"",
IFERROR(VLOOKUP(I707,[1]StringTable!$1:$1048576,MATCH("kor|String",[1]StringTable!$1:$1,0),0),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c r="AL707">
        <v>1</v>
      </c>
    </row>
    <row r="708" spans="1:38" hidden="1" x14ac:dyDescent="0.3">
      <c r="A708">
        <v>15</v>
      </c>
      <c r="B708">
        <v>48</v>
      </c>
      <c r="C708">
        <f>IF(OR($L708=TRUE,$A708=0,MOD($A708,ChapterTable!$R$20)&lt;&gt;0),
MAX(0,INT(($B708+ChapterTable!$P$26+VLOOKUP(SUBSTITUTE(C$1,"성장단계","")&amp;"단계오프셋",ChapterTable!$R:$S,2,0))/ChapterTable!$P$23)),
MAX(0,INT(($B708+ChapterTable!$R$26+VLOOKUP(SUBSTITUTE(C$1,"성장단계","")&amp;"보스단계오프셋",ChapterTable!$R:$S,2,0))/ChapterTable!$R$23)))</f>
        <v>5</v>
      </c>
      <c r="D708">
        <f>IF(OR($L708=TRUE,$A708=0,MOD($A708,ChapterTable!$R$20)&lt;&gt;0),
MAX(0,INT(($B708+ChapterTable!$P$26+VLOOKUP(SUBSTITUTE(D$1,"성장단계","")&amp;"단계오프셋",ChapterTable!$R:$S,2,0))/ChapterTable!$P$23)),
MAX(0,INT(($B708+ChapterTable!$R$26+VLOOKUP(SUBSTITUTE(D$1,"성장단계","")&amp;"보스단계오프셋",ChapterTable!$R:$S,2,0))/ChapterTable!$R$23)))</f>
        <v>4</v>
      </c>
      <c r="E708" s="1">
        <f ca="1">IF(AND($A708=0,$B708=1),
    VLOOKUP(1,ChapterTable!$1:$1048576,MATCH("최종"&amp;SUBSTITUTE(SUBSTITUTE(E$1,"standard",""),"|Float",""),ChapterTable!$1:$1,0),0)*ChapterTable!$P$17,
  IF(AND($A708=0,$B708=0),
    E709,
  IF($B708=0,
    VLOOKUP($A708,ChapterTable!$1:$1048576,MATCH("최종"&amp;SUBSTITUTE(SUBSTITUTE(E$1,"standard",""),"|Float",""),ChapterTable!$1:$1,0),0),
  IF($B708=1,
    IF($L708=FALSE,
      VLOOKUP($A708,ChapterTable!$1:$1048576,MATCH("최종"&amp;SUBSTITUTE(SUBSTITUTE(E$1,"standard",""),"|Float",""),ChapterTable!$1:$1,0),0),
      VLOOKUP($A708-ChapterTable!$P$11,ChapterTable!$1:$1048576,MATCH("최종"&amp;SUBSTITUTE(SUBSTITUTE(E$1,"standard",""),"|Float",""),ChapterTable!$1:$1,0),0)*ChapterTable!$P$14
    ),
  OFFSET(E708,-$B708+IF($L708,1,0),0)*IF($B708&gt;OFFSET($B708,1,0),ChapterTable!$R$17,1)*
    (VLOOKUP(SUBSTITUTE(SUBSTITUTE(E$1,"standard",""),"|Float","")&amp;IF(OR($L708=TRUE,$A708=0,MOD($A708,ChapterTable!$R$20)&lt;&gt;0),"","보스")&amp;"인게임누적곱배수",ChapterTable!$R:$S,2,0)^C708
    +VLOOKUP(SUBSTITUTE(SUBSTITUTE(E$1,"standard",""),"|Float","")&amp;IF(OR($L708=TRUE,$A708=0,MOD($A708,ChapterTable!$R$20)&lt;&gt;0),"","보스")&amp;"인게임누적합배수",ChapterTable!$R:$S,2,0)*C708)
  )
  )
  )
)</f>
        <v>70063.0224609375</v>
      </c>
      <c r="F708" s="1">
        <f ca="1">IF(AND($A708=0,$B708=1),
    VLOOKUP(1,ChapterTable!$1:$1048576,MATCH("최종"&amp;SUBSTITUTE(SUBSTITUTE(F$1,"standard",""),"|Float",""),ChapterTable!$1:$1,0),0)*ChapterTable!$P$17,
  IF(AND($A708=0,$B708=0),
    F709,
  IF($B708=0,
    VLOOKUP($A708,ChapterTable!$1:$1048576,MATCH("최종"&amp;SUBSTITUTE(SUBSTITUTE(F$1,"standard",""),"|Float",""),ChapterTable!$1:$1,0),0),
  IF($B708=1,
    IF($L708=FALSE,
      VLOOKUP($A708,ChapterTable!$1:$1048576,MATCH("최종"&amp;SUBSTITUTE(SUBSTITUTE(F$1,"standard",""),"|Float",""),ChapterTable!$1:$1,0),0),
      VLOOKUP($A708-ChapterTable!$P$11,ChapterTable!$1:$1048576,MATCH("최종"&amp;SUBSTITUTE(SUBSTITUTE(F$1,"standard",""),"|Float",""),ChapterTable!$1:$1,0),0)*ChapterTable!$P$14
    ),
  OFFSET(F708,-$B708+IF($L708,1,0),0)*
    (VLOOKUP(SUBSTITUTE(SUBSTITUTE(F$1,"standard",""),"|Float","")&amp;IF(OR($L708=TRUE,$A708=0,MOD($A708,ChapterTable!$R$20)&lt;&gt;0),"","보스")&amp;"인게임누적곱배수",ChapterTable!$R:$S,2,0)^D708
    +VLOOKUP(SUBSTITUTE(SUBSTITUTE(F$1,"standard",""),"|Float","")&amp;IF(OR($L708=TRUE,$A708=0,MOD($A708,ChapterTable!$R$20)&lt;&gt;0),"","보스")&amp;"인게임누적합배수",ChapterTable!$R:$S,2,0)*D708)
  )
  )
  )
)</f>
        <v>18975.401916503906</v>
      </c>
      <c r="G708" t="s">
        <v>715</v>
      </c>
      <c r="J708" t="str">
        <f>IF(ISBLANK(I708),"",
IFERROR(VLOOKUP(I708,[1]StringTable!$1:$1048576,MATCH("kor|String",[1]StringTable!$1:$1,0),0),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86">IF(B708=0,0,1/(INT((B708-1)/10)+1))</f>
        <v>0.2</v>
      </c>
      <c r="AJ708">
        <f t="shared" si="84"/>
        <v>0.27466666000000001</v>
      </c>
      <c r="AK708">
        <f t="shared" si="85"/>
        <v>1</v>
      </c>
      <c r="AL708">
        <v>1</v>
      </c>
    </row>
    <row r="709" spans="1:38" hidden="1" x14ac:dyDescent="0.3">
      <c r="A709">
        <v>15</v>
      </c>
      <c r="B709">
        <v>49</v>
      </c>
      <c r="C709">
        <f>IF(OR($L709=TRUE,$A709=0,MOD($A709,ChapterTable!$R$20)&lt;&gt;0),
MAX(0,INT(($B709+ChapterTable!$P$26+VLOOKUP(SUBSTITUTE(C$1,"성장단계","")&amp;"단계오프셋",ChapterTable!$R:$S,2,0))/ChapterTable!$P$23)),
MAX(0,INT(($B709+ChapterTable!$R$26+VLOOKUP(SUBSTITUTE(C$1,"성장단계","")&amp;"보스단계오프셋",ChapterTable!$R:$S,2,0))/ChapterTable!$R$23)))</f>
        <v>5</v>
      </c>
      <c r="D709">
        <f>IF(OR($L709=TRUE,$A709=0,MOD($A709,ChapterTable!$R$20)&lt;&gt;0),
MAX(0,INT(($B709+ChapterTable!$P$26+VLOOKUP(SUBSTITUTE(D$1,"성장단계","")&amp;"단계오프셋",ChapterTable!$R:$S,2,0))/ChapterTable!$P$23)),
MAX(0,INT(($B709+ChapterTable!$R$26+VLOOKUP(SUBSTITUTE(D$1,"성장단계","")&amp;"보스단계오프셋",ChapterTable!$R:$S,2,0))/ChapterTable!$R$23)))</f>
        <v>4</v>
      </c>
      <c r="E709" s="1">
        <f ca="1">IF(AND($A709=0,$B709=1),
    VLOOKUP(1,ChapterTable!$1:$1048576,MATCH("최종"&amp;SUBSTITUTE(SUBSTITUTE(E$1,"standard",""),"|Float",""),ChapterTable!$1:$1,0),0)*ChapterTable!$P$17,
  IF(AND($A709=0,$B709=0),
    E710,
  IF($B709=0,
    VLOOKUP($A709,ChapterTable!$1:$1048576,MATCH("최종"&amp;SUBSTITUTE(SUBSTITUTE(E$1,"standard",""),"|Float",""),ChapterTable!$1:$1,0),0),
  IF($B709=1,
    IF($L709=FALSE,
      VLOOKUP($A709,ChapterTable!$1:$1048576,MATCH("최종"&amp;SUBSTITUTE(SUBSTITUTE(E$1,"standard",""),"|Float",""),ChapterTable!$1:$1,0),0),
      VLOOKUP($A709-ChapterTable!$P$11,ChapterTable!$1:$1048576,MATCH("최종"&amp;SUBSTITUTE(SUBSTITUTE(E$1,"standard",""),"|Float",""),ChapterTable!$1:$1,0),0)*ChapterTable!$P$14
    ),
  OFFSET(E709,-$B709+IF($L709,1,0),0)*IF($B709&gt;OFFSET($B709,1,0),ChapterTable!$R$17,1)*
    (VLOOKUP(SUBSTITUTE(SUBSTITUTE(E$1,"standard",""),"|Float","")&amp;IF(OR($L709=TRUE,$A709=0,MOD($A709,ChapterTable!$R$20)&lt;&gt;0),"","보스")&amp;"인게임누적곱배수",ChapterTable!$R:$S,2,0)^C709
    +VLOOKUP(SUBSTITUTE(SUBSTITUTE(E$1,"standard",""),"|Float","")&amp;IF(OR($L709=TRUE,$A709=0,MOD($A709,ChapterTable!$R$20)&lt;&gt;0),"","보스")&amp;"인게임누적합배수",ChapterTable!$R:$S,2,0)*C709)
  )
  )
  )
)</f>
        <v>70063.0224609375</v>
      </c>
      <c r="F709" s="1">
        <f ca="1">IF(AND($A709=0,$B709=1),
    VLOOKUP(1,ChapterTable!$1:$1048576,MATCH("최종"&amp;SUBSTITUTE(SUBSTITUTE(F$1,"standard",""),"|Float",""),ChapterTable!$1:$1,0),0)*ChapterTable!$P$17,
  IF(AND($A709=0,$B709=0),
    F710,
  IF($B709=0,
    VLOOKUP($A709,ChapterTable!$1:$1048576,MATCH("최종"&amp;SUBSTITUTE(SUBSTITUTE(F$1,"standard",""),"|Float",""),ChapterTable!$1:$1,0),0),
  IF($B709=1,
    IF($L709=FALSE,
      VLOOKUP($A709,ChapterTable!$1:$1048576,MATCH("최종"&amp;SUBSTITUTE(SUBSTITUTE(F$1,"standard",""),"|Float",""),ChapterTable!$1:$1,0),0),
      VLOOKUP($A709-ChapterTable!$P$11,ChapterTable!$1:$1048576,MATCH("최종"&amp;SUBSTITUTE(SUBSTITUTE(F$1,"standard",""),"|Float",""),ChapterTable!$1:$1,0),0)*ChapterTable!$P$14
    ),
  OFFSET(F709,-$B709+IF($L709,1,0),0)*
    (VLOOKUP(SUBSTITUTE(SUBSTITUTE(F$1,"standard",""),"|Float","")&amp;IF(OR($L709=TRUE,$A709=0,MOD($A709,ChapterTable!$R$20)&lt;&gt;0),"","보스")&amp;"인게임누적곱배수",ChapterTable!$R:$S,2,0)^D709
    +VLOOKUP(SUBSTITUTE(SUBSTITUTE(F$1,"standard",""),"|Float","")&amp;IF(OR($L709=TRUE,$A709=0,MOD($A709,ChapterTable!$R$20)&lt;&gt;0),"","보스")&amp;"인게임누적합배수",ChapterTable!$R:$S,2,0)*D709)
  )
  )
  )
)</f>
        <v>18975.401916503906</v>
      </c>
      <c r="G709" t="s">
        <v>715</v>
      </c>
      <c r="J709" t="str">
        <f>IF(ISBLANK(I709),"",
IFERROR(VLOOKUP(I709,[1]StringTable!$1:$1048576,MATCH("kor|String",[1]StringTable!$1:$1,0),0),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86"/>
        <v>0.2</v>
      </c>
      <c r="AJ709">
        <f t="shared" si="84"/>
        <v>0.27466666000000001</v>
      </c>
      <c r="AK709">
        <f t="shared" si="85"/>
        <v>1</v>
      </c>
      <c r="AL709">
        <v>1</v>
      </c>
    </row>
    <row r="710" spans="1:38" hidden="1" x14ac:dyDescent="0.3">
      <c r="A710">
        <v>15</v>
      </c>
      <c r="B710">
        <v>50</v>
      </c>
      <c r="C710">
        <f>IF(OR($L710=TRUE,$A710=0,MOD($A710,ChapterTable!$R$20)&lt;&gt;0),
MAX(0,INT(($B710+ChapterTable!$P$26+VLOOKUP(SUBSTITUTE(C$1,"성장단계","")&amp;"단계오프셋",ChapterTable!$R:$S,2,0))/ChapterTable!$P$23)),
MAX(0,INT(($B710+ChapterTable!$R$26+VLOOKUP(SUBSTITUTE(C$1,"성장단계","")&amp;"보스단계오프셋",ChapterTable!$R:$S,2,0))/ChapterTable!$R$23)))</f>
        <v>5</v>
      </c>
      <c r="D710">
        <f>IF(OR($L710=TRUE,$A710=0,MOD($A710,ChapterTable!$R$20)&lt;&gt;0),
MAX(0,INT(($B710+ChapterTable!$P$26+VLOOKUP(SUBSTITUTE(D$1,"성장단계","")&amp;"단계오프셋",ChapterTable!$R:$S,2,0))/ChapterTable!$P$23)),
MAX(0,INT(($B710+ChapterTable!$R$26+VLOOKUP(SUBSTITUTE(D$1,"성장단계","")&amp;"보스단계오프셋",ChapterTable!$R:$S,2,0))/ChapterTable!$R$23)))</f>
        <v>4</v>
      </c>
      <c r="E710" s="1">
        <f ca="1">IF(AND($A710=0,$B710=1),
    VLOOKUP(1,ChapterTable!$1:$1048576,MATCH("최종"&amp;SUBSTITUTE(SUBSTITUTE(E$1,"standard",""),"|Float",""),ChapterTable!$1:$1,0),0)*ChapterTable!$P$17,
  IF(AND($A710=0,$B710=0),
    E711,
  IF($B710=0,
    VLOOKUP($A710,ChapterTable!$1:$1048576,MATCH("최종"&amp;SUBSTITUTE(SUBSTITUTE(E$1,"standard",""),"|Float",""),ChapterTable!$1:$1,0),0),
  IF($B710=1,
    IF($L710=FALSE,
      VLOOKUP($A710,ChapterTable!$1:$1048576,MATCH("최종"&amp;SUBSTITUTE(SUBSTITUTE(E$1,"standard",""),"|Float",""),ChapterTable!$1:$1,0),0),
      VLOOKUP($A710-ChapterTable!$P$11,ChapterTable!$1:$1048576,MATCH("최종"&amp;SUBSTITUTE(SUBSTITUTE(E$1,"standard",""),"|Float",""),ChapterTable!$1:$1,0),0)*ChapterTable!$P$14
    ),
  OFFSET(E710,-$B710+IF($L710,1,0),0)*IF($B710&gt;OFFSET($B710,1,0),ChapterTable!$R$17,1)*
    (VLOOKUP(SUBSTITUTE(SUBSTITUTE(E$1,"standard",""),"|Float","")&amp;IF(OR($L710=TRUE,$A710=0,MOD($A710,ChapterTable!$R$20)&lt;&gt;0),"","보스")&amp;"인게임누적곱배수",ChapterTable!$R:$S,2,0)^C710
    +VLOOKUP(SUBSTITUTE(SUBSTITUTE(E$1,"standard",""),"|Float","")&amp;IF(OR($L710=TRUE,$A710=0,MOD($A710,ChapterTable!$R$20)&lt;&gt;0),"","보스")&amp;"인게임누적합배수",ChapterTable!$R:$S,2,0)*C710)
  )
  )
  )
)</f>
        <v>91081.92919921875</v>
      </c>
      <c r="F710" s="1">
        <f ca="1">IF(AND($A710=0,$B710=1),
    VLOOKUP(1,ChapterTable!$1:$1048576,MATCH("최종"&amp;SUBSTITUTE(SUBSTITUTE(F$1,"standard",""),"|Float",""),ChapterTable!$1:$1,0),0)*ChapterTable!$P$17,
  IF(AND($A710=0,$B710=0),
    F711,
  IF($B710=0,
    VLOOKUP($A710,ChapterTable!$1:$1048576,MATCH("최종"&amp;SUBSTITUTE(SUBSTITUTE(F$1,"standard",""),"|Float",""),ChapterTable!$1:$1,0),0),
  IF($B710=1,
    IF($L710=FALSE,
      VLOOKUP($A710,ChapterTable!$1:$1048576,MATCH("최종"&amp;SUBSTITUTE(SUBSTITUTE(F$1,"standard",""),"|Float",""),ChapterTable!$1:$1,0),0),
      VLOOKUP($A710-ChapterTable!$P$11,ChapterTable!$1:$1048576,MATCH("최종"&amp;SUBSTITUTE(SUBSTITUTE(F$1,"standard",""),"|Float",""),ChapterTable!$1:$1,0),0)*ChapterTable!$P$14
    ),
  OFFSET(F710,-$B710+IF($L710,1,0),0)*
    (VLOOKUP(SUBSTITUTE(SUBSTITUTE(F$1,"standard",""),"|Float","")&amp;IF(OR($L710=TRUE,$A710=0,MOD($A710,ChapterTable!$R$20)&lt;&gt;0),"","보스")&amp;"인게임누적곱배수",ChapterTable!$R:$S,2,0)^D710
    +VLOOKUP(SUBSTITUTE(SUBSTITUTE(F$1,"standard",""),"|Float","")&amp;IF(OR($L710=TRUE,$A710=0,MOD($A710,ChapterTable!$R$20)&lt;&gt;0),"","보스")&amp;"인게임누적합배수",ChapterTable!$R:$S,2,0)*D710)
  )
  )
  )
)</f>
        <v>18975.401916503906</v>
      </c>
      <c r="G710" t="s">
        <v>715</v>
      </c>
      <c r="J710" t="str">
        <f>IF(ISBLANK(I710),"",
IFERROR(VLOOKUP(I710,[1]StringTable!$1:$1048576,MATCH("kor|String",[1]StringTable!$1:$1,0),0),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86"/>
        <v>0.2</v>
      </c>
      <c r="AJ710">
        <f t="shared" si="84"/>
        <v>1</v>
      </c>
      <c r="AK710">
        <f t="shared" si="85"/>
        <v>1</v>
      </c>
      <c r="AL710">
        <v>1</v>
      </c>
    </row>
    <row r="711" spans="1:38" hidden="1" x14ac:dyDescent="0.3">
      <c r="A711">
        <v>16</v>
      </c>
      <c r="B711">
        <v>0</v>
      </c>
      <c r="C711">
        <f>IF(OR($L711=TRUE,$A711=0,MOD($A711,ChapterTable!$R$20)&lt;&gt;0),
MAX(0,INT(($B711+ChapterTable!$P$26+VLOOKUP(SUBSTITUTE(C$1,"성장단계","")&amp;"단계오프셋",ChapterTable!$R:$S,2,0))/ChapterTable!$P$23)),
MAX(0,INT(($B711+ChapterTable!$R$26+VLOOKUP(SUBSTITUTE(C$1,"성장단계","")&amp;"보스단계오프셋",ChapterTable!$R:$S,2,0))/ChapterTable!$R$23)))</f>
        <v>0</v>
      </c>
      <c r="D711">
        <f>IF(OR($L711=TRUE,$A711=0,MOD($A711,ChapterTable!$R$20)&lt;&gt;0),
MAX(0,INT(($B711+ChapterTable!$P$26+VLOOKUP(SUBSTITUTE(D$1,"성장단계","")&amp;"단계오프셋",ChapterTable!$R:$S,2,0))/ChapterTable!$P$23)),
MAX(0,INT(($B711+ChapterTable!$R$26+VLOOKUP(SUBSTITUTE(D$1,"성장단계","")&amp;"보스단계오프셋",ChapterTable!$R:$S,2,0))/ChapterTable!$R$23)))</f>
        <v>0</v>
      </c>
      <c r="E711" s="1">
        <f ca="1">IF(AND($A711=0,$B711=1),
    VLOOKUP(1,ChapterTable!$1:$1048576,MATCH("최종"&amp;SUBSTITUTE(SUBSTITUTE(E$1,"standard",""),"|Float",""),ChapterTable!$1:$1,0),0)*ChapterTable!$P$17,
  IF(AND($A711=0,$B711=0),
    E712,
  IF($B711=0,
    VLOOKUP($A711,ChapterTable!$1:$1048576,MATCH("최종"&amp;SUBSTITUTE(SUBSTITUTE(E$1,"standard",""),"|Float",""),ChapterTable!$1:$1,0),0),
  IF($B711=1,
    IF($L711=FALSE,
      VLOOKUP($A711,ChapterTable!$1:$1048576,MATCH("최종"&amp;SUBSTITUTE(SUBSTITUTE(E$1,"standard",""),"|Float",""),ChapterTable!$1:$1,0),0),
      VLOOKUP($A711-ChapterTable!$P$11,ChapterTable!$1:$1048576,MATCH("최종"&amp;SUBSTITUTE(SUBSTITUTE(E$1,"standard",""),"|Float",""),ChapterTable!$1:$1,0),0)*ChapterTable!$P$14
    ),
  OFFSET(E711,-$B711+IF($L711,1,0),0)*IF($B711&gt;OFFSET($B711,1,0),ChapterTable!$R$17,1)*
    (VLOOKUP(SUBSTITUTE(SUBSTITUTE(E$1,"standard",""),"|Float","")&amp;IF(OR($L711=TRUE,$A711=0,MOD($A711,ChapterTable!$R$20)&lt;&gt;0),"","보스")&amp;"인게임누적곱배수",ChapterTable!$R:$S,2,0)^C711
    +VLOOKUP(SUBSTITUTE(SUBSTITUTE(E$1,"standard",""),"|Float","")&amp;IF(OR($L711=TRUE,$A711=0,MOD($A711,ChapterTable!$R$20)&lt;&gt;0),"","보스")&amp;"인게임누적합배수",ChapterTable!$R:$S,2,0)*C711)
  )
  )
  )
)</f>
        <v>52547.266845703125</v>
      </c>
      <c r="F711" s="1">
        <f ca="1">IF(AND($A711=0,$B711=1),
    VLOOKUP(1,ChapterTable!$1:$1048576,MATCH("최종"&amp;SUBSTITUTE(SUBSTITUTE(F$1,"standard",""),"|Float",""),ChapterTable!$1:$1,0),0)*ChapterTable!$P$17,
  IF(AND($A711=0,$B711=0),
    F712,
  IF($B711=0,
    VLOOKUP($A711,ChapterTable!$1:$1048576,MATCH("최종"&amp;SUBSTITUTE(SUBSTITUTE(F$1,"standard",""),"|Float",""),ChapterTable!$1:$1,0),0),
  IF($B711=1,
    IF($L711=FALSE,
      VLOOKUP($A711,ChapterTable!$1:$1048576,MATCH("최종"&amp;SUBSTITUTE(SUBSTITUTE(F$1,"standard",""),"|Float",""),ChapterTable!$1:$1,0),0),
      VLOOKUP($A711-ChapterTable!$P$11,ChapterTable!$1:$1048576,MATCH("최종"&amp;SUBSTITUTE(SUBSTITUTE(F$1,"standard",""),"|Float",""),ChapterTable!$1:$1,0),0)*ChapterTable!$P$14
    ),
  OFFSET(F711,-$B711+IF($L711,1,0),0)*
    (VLOOKUP(SUBSTITUTE(SUBSTITUTE(F$1,"standard",""),"|Float","")&amp;IF(OR($L711=TRUE,$A711=0,MOD($A711,ChapterTable!$R$20)&lt;&gt;0),"","보스")&amp;"인게임누적곱배수",ChapterTable!$R:$S,2,0)^D711
    +VLOOKUP(SUBSTITUTE(SUBSTITUTE(F$1,"standard",""),"|Float","")&amp;IF(OR($L711=TRUE,$A711=0,MOD($A711,ChapterTable!$R$20)&lt;&gt;0),"","보스")&amp;"인게임누적합배수",ChapterTable!$R:$S,2,0)*D711)
  )
  )
  )
)</f>
        <v>21894.694519042969</v>
      </c>
      <c r="G711" t="s">
        <v>715</v>
      </c>
      <c r="J711" t="str">
        <f>IF(ISBLANK(I711),"",
IFERROR(VLOOKUP(I711,[1]StringTable!$1:$1048576,MATCH("kor|String",[1]StringTable!$1:$1,0),0),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86"/>
        <v>0</v>
      </c>
      <c r="AJ711">
        <f t="shared" si="84"/>
        <v>0</v>
      </c>
      <c r="AK711">
        <f t="shared" si="85"/>
        <v>0</v>
      </c>
      <c r="AL711">
        <v>1</v>
      </c>
    </row>
    <row r="712" spans="1:38" hidden="1" x14ac:dyDescent="0.3">
      <c r="A712">
        <v>16</v>
      </c>
      <c r="B712">
        <v>1</v>
      </c>
      <c r="C712">
        <f>IF(OR($L712=TRUE,$A712=0,MOD($A712,ChapterTable!$R$20)&lt;&gt;0),
MAX(0,INT(($B712+ChapterTable!$P$26+VLOOKUP(SUBSTITUTE(C$1,"성장단계","")&amp;"단계오프셋",ChapterTable!$R:$S,2,0))/ChapterTable!$P$23)),
MAX(0,INT(($B712+ChapterTable!$R$26+VLOOKUP(SUBSTITUTE(C$1,"성장단계","")&amp;"보스단계오프셋",ChapterTable!$R:$S,2,0))/ChapterTable!$R$23)))</f>
        <v>0</v>
      </c>
      <c r="D712">
        <f>IF(OR($L712=TRUE,$A712=0,MOD($A712,ChapterTable!$R$20)&lt;&gt;0),
MAX(0,INT(($B712+ChapterTable!$P$26+VLOOKUP(SUBSTITUTE(D$1,"성장단계","")&amp;"단계오프셋",ChapterTable!$R:$S,2,0))/ChapterTable!$P$23)),
MAX(0,INT(($B712+ChapterTable!$R$26+VLOOKUP(SUBSTITUTE(D$1,"성장단계","")&amp;"보스단계오프셋",ChapterTable!$R:$S,2,0))/ChapterTable!$R$23)))</f>
        <v>0</v>
      </c>
      <c r="E712" s="1">
        <f ca="1">IF(AND($A712=0,$B712=1),
    VLOOKUP(1,ChapterTable!$1:$1048576,MATCH("최종"&amp;SUBSTITUTE(SUBSTITUTE(E$1,"standard",""),"|Float",""),ChapterTable!$1:$1,0),0)*ChapterTable!$P$17,
  IF(AND($A712=0,$B712=0),
    E713,
  IF($B712=0,
    VLOOKUP($A712,ChapterTable!$1:$1048576,MATCH("최종"&amp;SUBSTITUTE(SUBSTITUTE(E$1,"standard",""),"|Float",""),ChapterTable!$1:$1,0),0),
  IF($B712=1,
    IF($L712=FALSE,
      VLOOKUP($A712,ChapterTable!$1:$1048576,MATCH("최종"&amp;SUBSTITUTE(SUBSTITUTE(E$1,"standard",""),"|Float",""),ChapterTable!$1:$1,0),0),
      VLOOKUP($A712-ChapterTable!$P$11,ChapterTable!$1:$1048576,MATCH("최종"&amp;SUBSTITUTE(SUBSTITUTE(E$1,"standard",""),"|Float",""),ChapterTable!$1:$1,0),0)*ChapterTable!$P$14
    ),
  OFFSET(E712,-$B712+IF($L712,1,0),0)*IF($B712&gt;OFFSET($B712,1,0),ChapterTable!$R$17,1)*
    (VLOOKUP(SUBSTITUTE(SUBSTITUTE(E$1,"standard",""),"|Float","")&amp;IF(OR($L712=TRUE,$A712=0,MOD($A712,ChapterTable!$R$20)&lt;&gt;0),"","보스")&amp;"인게임누적곱배수",ChapterTable!$R:$S,2,0)^C712
    +VLOOKUP(SUBSTITUTE(SUBSTITUTE(E$1,"standard",""),"|Float","")&amp;IF(OR($L712=TRUE,$A712=0,MOD($A712,ChapterTable!$R$20)&lt;&gt;0),"","보스")&amp;"인게임누적합배수",ChapterTable!$R:$S,2,0)*C712)
  )
  )
  )
)</f>
        <v>52547.266845703125</v>
      </c>
      <c r="F712" s="1">
        <f ca="1">IF(AND($A712=0,$B712=1),
    VLOOKUP(1,ChapterTable!$1:$1048576,MATCH("최종"&amp;SUBSTITUTE(SUBSTITUTE(F$1,"standard",""),"|Float",""),ChapterTable!$1:$1,0),0)*ChapterTable!$P$17,
  IF(AND($A712=0,$B712=0),
    F713,
  IF($B712=0,
    VLOOKUP($A712,ChapterTable!$1:$1048576,MATCH("최종"&amp;SUBSTITUTE(SUBSTITUTE(F$1,"standard",""),"|Float",""),ChapterTable!$1:$1,0),0),
  IF($B712=1,
    IF($L712=FALSE,
      VLOOKUP($A712,ChapterTable!$1:$1048576,MATCH("최종"&amp;SUBSTITUTE(SUBSTITUTE(F$1,"standard",""),"|Float",""),ChapterTable!$1:$1,0),0),
      VLOOKUP($A712-ChapterTable!$P$11,ChapterTable!$1:$1048576,MATCH("최종"&amp;SUBSTITUTE(SUBSTITUTE(F$1,"standard",""),"|Float",""),ChapterTable!$1:$1,0),0)*ChapterTable!$P$14
    ),
  OFFSET(F712,-$B712+IF($L712,1,0),0)*
    (VLOOKUP(SUBSTITUTE(SUBSTITUTE(F$1,"standard",""),"|Float","")&amp;IF(OR($L712=TRUE,$A712=0,MOD($A712,ChapterTable!$R$20)&lt;&gt;0),"","보스")&amp;"인게임누적곱배수",ChapterTable!$R:$S,2,0)^D712
    +VLOOKUP(SUBSTITUTE(SUBSTITUTE(F$1,"standard",""),"|Float","")&amp;IF(OR($L712=TRUE,$A712=0,MOD($A712,ChapterTable!$R$20)&lt;&gt;0),"","보스")&amp;"인게임누적합배수",ChapterTable!$R:$S,2,0)*D712)
  )
  )
  )
)</f>
        <v>21894.694519042969</v>
      </c>
      <c r="G712" t="s">
        <v>715</v>
      </c>
      <c r="J712" t="str">
        <f>IF(ISBLANK(I712),"",
IFERROR(VLOOKUP(I712,[1]StringTable!$1:$1048576,MATCH("kor|String",[1]StringTable!$1:$1,0),0),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86"/>
        <v>1</v>
      </c>
      <c r="AJ712">
        <f t="shared" si="84"/>
        <v>1</v>
      </c>
      <c r="AK712">
        <f t="shared" si="85"/>
        <v>1</v>
      </c>
      <c r="AL712">
        <v>2</v>
      </c>
    </row>
    <row r="713" spans="1:38" hidden="1" x14ac:dyDescent="0.3">
      <c r="A713">
        <v>16</v>
      </c>
      <c r="B713">
        <v>2</v>
      </c>
      <c r="C713">
        <f>IF(OR($L713=TRUE,$A713=0,MOD($A713,ChapterTable!$R$20)&lt;&gt;0),
MAX(0,INT(($B713+ChapterTable!$P$26+VLOOKUP(SUBSTITUTE(C$1,"성장단계","")&amp;"단계오프셋",ChapterTable!$R:$S,2,0))/ChapterTable!$P$23)),
MAX(0,INT(($B713+ChapterTable!$R$26+VLOOKUP(SUBSTITUTE(C$1,"성장단계","")&amp;"보스단계오프셋",ChapterTable!$R:$S,2,0))/ChapterTable!$R$23)))</f>
        <v>0</v>
      </c>
      <c r="D713">
        <f>IF(OR($L713=TRUE,$A713=0,MOD($A713,ChapterTable!$R$20)&lt;&gt;0),
MAX(0,INT(($B713+ChapterTable!$P$26+VLOOKUP(SUBSTITUTE(D$1,"성장단계","")&amp;"단계오프셋",ChapterTable!$R:$S,2,0))/ChapterTable!$P$23)),
MAX(0,INT(($B713+ChapterTable!$R$26+VLOOKUP(SUBSTITUTE(D$1,"성장단계","")&amp;"보스단계오프셋",ChapterTable!$R:$S,2,0))/ChapterTable!$R$23)))</f>
        <v>0</v>
      </c>
      <c r="E713" s="1">
        <f ca="1">IF(AND($A713=0,$B713=1),
    VLOOKUP(1,ChapterTable!$1:$1048576,MATCH("최종"&amp;SUBSTITUTE(SUBSTITUTE(E$1,"standard",""),"|Float",""),ChapterTable!$1:$1,0),0)*ChapterTable!$P$17,
  IF(AND($A713=0,$B713=0),
    E714,
  IF($B713=0,
    VLOOKUP($A713,ChapterTable!$1:$1048576,MATCH("최종"&amp;SUBSTITUTE(SUBSTITUTE(E$1,"standard",""),"|Float",""),ChapterTable!$1:$1,0),0),
  IF($B713=1,
    IF($L713=FALSE,
      VLOOKUP($A713,ChapterTable!$1:$1048576,MATCH("최종"&amp;SUBSTITUTE(SUBSTITUTE(E$1,"standard",""),"|Float",""),ChapterTable!$1:$1,0),0),
      VLOOKUP($A713-ChapterTable!$P$11,ChapterTable!$1:$1048576,MATCH("최종"&amp;SUBSTITUTE(SUBSTITUTE(E$1,"standard",""),"|Float",""),ChapterTable!$1:$1,0),0)*ChapterTable!$P$14
    ),
  OFFSET(E713,-$B713+IF($L713,1,0),0)*IF($B713&gt;OFFSET($B713,1,0),ChapterTable!$R$17,1)*
    (VLOOKUP(SUBSTITUTE(SUBSTITUTE(E$1,"standard",""),"|Float","")&amp;IF(OR($L713=TRUE,$A713=0,MOD($A713,ChapterTable!$R$20)&lt;&gt;0),"","보스")&amp;"인게임누적곱배수",ChapterTable!$R:$S,2,0)^C713
    +VLOOKUP(SUBSTITUTE(SUBSTITUTE(E$1,"standard",""),"|Float","")&amp;IF(OR($L713=TRUE,$A713=0,MOD($A713,ChapterTable!$R$20)&lt;&gt;0),"","보스")&amp;"인게임누적합배수",ChapterTable!$R:$S,2,0)*C713)
  )
  )
  )
)</f>
        <v>52547.266845703125</v>
      </c>
      <c r="F713" s="1">
        <f ca="1">IF(AND($A713=0,$B713=1),
    VLOOKUP(1,ChapterTable!$1:$1048576,MATCH("최종"&amp;SUBSTITUTE(SUBSTITUTE(F$1,"standard",""),"|Float",""),ChapterTable!$1:$1,0),0)*ChapterTable!$P$17,
  IF(AND($A713=0,$B713=0),
    F714,
  IF($B713=0,
    VLOOKUP($A713,ChapterTable!$1:$1048576,MATCH("최종"&amp;SUBSTITUTE(SUBSTITUTE(F$1,"standard",""),"|Float",""),ChapterTable!$1:$1,0),0),
  IF($B713=1,
    IF($L713=FALSE,
      VLOOKUP($A713,ChapterTable!$1:$1048576,MATCH("최종"&amp;SUBSTITUTE(SUBSTITUTE(F$1,"standard",""),"|Float",""),ChapterTable!$1:$1,0),0),
      VLOOKUP($A713-ChapterTable!$P$11,ChapterTable!$1:$1048576,MATCH("최종"&amp;SUBSTITUTE(SUBSTITUTE(F$1,"standard",""),"|Float",""),ChapterTable!$1:$1,0),0)*ChapterTable!$P$14
    ),
  OFFSET(F713,-$B713+IF($L713,1,0),0)*
    (VLOOKUP(SUBSTITUTE(SUBSTITUTE(F$1,"standard",""),"|Float","")&amp;IF(OR($L713=TRUE,$A713=0,MOD($A713,ChapterTable!$R$20)&lt;&gt;0),"","보스")&amp;"인게임누적곱배수",ChapterTable!$R:$S,2,0)^D713
    +VLOOKUP(SUBSTITUTE(SUBSTITUTE(F$1,"standard",""),"|Float","")&amp;IF(OR($L713=TRUE,$A713=0,MOD($A713,ChapterTable!$R$20)&lt;&gt;0),"","보스")&amp;"인게임누적합배수",ChapterTable!$R:$S,2,0)*D713)
  )
  )
  )
)</f>
        <v>21894.694519042969</v>
      </c>
      <c r="G713" t="s">
        <v>715</v>
      </c>
      <c r="J713" t="str">
        <f>IF(ISBLANK(I713),"",
IFERROR(VLOOKUP(I713,[1]StringTable!$1:$1048576,MATCH("kor|String",[1]StringTable!$1:$1,0),0),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86"/>
        <v>1</v>
      </c>
      <c r="AJ713">
        <f t="shared" si="84"/>
        <v>1</v>
      </c>
      <c r="AK713">
        <f t="shared" si="85"/>
        <v>1</v>
      </c>
      <c r="AL713">
        <v>2</v>
      </c>
    </row>
    <row r="714" spans="1:38" hidden="1" x14ac:dyDescent="0.3">
      <c r="A714">
        <v>16</v>
      </c>
      <c r="B714">
        <v>3</v>
      </c>
      <c r="C714">
        <f>IF(OR($L714=TRUE,$A714=0,MOD($A714,ChapterTable!$R$20)&lt;&gt;0),
MAX(0,INT(($B714+ChapterTable!$P$26+VLOOKUP(SUBSTITUTE(C$1,"성장단계","")&amp;"단계오프셋",ChapterTable!$R:$S,2,0))/ChapterTable!$P$23)),
MAX(0,INT(($B714+ChapterTable!$R$26+VLOOKUP(SUBSTITUTE(C$1,"성장단계","")&amp;"보스단계오프셋",ChapterTable!$R:$S,2,0))/ChapterTable!$R$23)))</f>
        <v>0</v>
      </c>
      <c r="D714">
        <f>IF(OR($L714=TRUE,$A714=0,MOD($A714,ChapterTable!$R$20)&lt;&gt;0),
MAX(0,INT(($B714+ChapterTable!$P$26+VLOOKUP(SUBSTITUTE(D$1,"성장단계","")&amp;"단계오프셋",ChapterTable!$R:$S,2,0))/ChapterTable!$P$23)),
MAX(0,INT(($B714+ChapterTable!$R$26+VLOOKUP(SUBSTITUTE(D$1,"성장단계","")&amp;"보스단계오프셋",ChapterTable!$R:$S,2,0))/ChapterTable!$R$23)))</f>
        <v>0</v>
      </c>
      <c r="E714" s="1">
        <f ca="1">IF(AND($A714=0,$B714=1),
    VLOOKUP(1,ChapterTable!$1:$1048576,MATCH("최종"&amp;SUBSTITUTE(SUBSTITUTE(E$1,"standard",""),"|Float",""),ChapterTable!$1:$1,0),0)*ChapterTable!$P$17,
  IF(AND($A714=0,$B714=0),
    E715,
  IF($B714=0,
    VLOOKUP($A714,ChapterTable!$1:$1048576,MATCH("최종"&amp;SUBSTITUTE(SUBSTITUTE(E$1,"standard",""),"|Float",""),ChapterTable!$1:$1,0),0),
  IF($B714=1,
    IF($L714=FALSE,
      VLOOKUP($A714,ChapterTable!$1:$1048576,MATCH("최종"&amp;SUBSTITUTE(SUBSTITUTE(E$1,"standard",""),"|Float",""),ChapterTable!$1:$1,0),0),
      VLOOKUP($A714-ChapterTable!$P$11,ChapterTable!$1:$1048576,MATCH("최종"&amp;SUBSTITUTE(SUBSTITUTE(E$1,"standard",""),"|Float",""),ChapterTable!$1:$1,0),0)*ChapterTable!$P$14
    ),
  OFFSET(E714,-$B714+IF($L714,1,0),0)*IF($B714&gt;OFFSET($B714,1,0),ChapterTable!$R$17,1)*
    (VLOOKUP(SUBSTITUTE(SUBSTITUTE(E$1,"standard",""),"|Float","")&amp;IF(OR($L714=TRUE,$A714=0,MOD($A714,ChapterTable!$R$20)&lt;&gt;0),"","보스")&amp;"인게임누적곱배수",ChapterTable!$R:$S,2,0)^C714
    +VLOOKUP(SUBSTITUTE(SUBSTITUTE(E$1,"standard",""),"|Float","")&amp;IF(OR($L714=TRUE,$A714=0,MOD($A714,ChapterTable!$R$20)&lt;&gt;0),"","보스")&amp;"인게임누적합배수",ChapterTable!$R:$S,2,0)*C714)
  )
  )
  )
)</f>
        <v>52547.266845703125</v>
      </c>
      <c r="F714" s="1">
        <f ca="1">IF(AND($A714=0,$B714=1),
    VLOOKUP(1,ChapterTable!$1:$1048576,MATCH("최종"&amp;SUBSTITUTE(SUBSTITUTE(F$1,"standard",""),"|Float",""),ChapterTable!$1:$1,0),0)*ChapterTable!$P$17,
  IF(AND($A714=0,$B714=0),
    F715,
  IF($B714=0,
    VLOOKUP($A714,ChapterTable!$1:$1048576,MATCH("최종"&amp;SUBSTITUTE(SUBSTITUTE(F$1,"standard",""),"|Float",""),ChapterTable!$1:$1,0),0),
  IF($B714=1,
    IF($L714=FALSE,
      VLOOKUP($A714,ChapterTable!$1:$1048576,MATCH("최종"&amp;SUBSTITUTE(SUBSTITUTE(F$1,"standard",""),"|Float",""),ChapterTable!$1:$1,0),0),
      VLOOKUP($A714-ChapterTable!$P$11,ChapterTable!$1:$1048576,MATCH("최종"&amp;SUBSTITUTE(SUBSTITUTE(F$1,"standard",""),"|Float",""),ChapterTable!$1:$1,0),0)*ChapterTable!$P$14
    ),
  OFFSET(F714,-$B714+IF($L714,1,0),0)*
    (VLOOKUP(SUBSTITUTE(SUBSTITUTE(F$1,"standard",""),"|Float","")&amp;IF(OR($L714=TRUE,$A714=0,MOD($A714,ChapterTable!$R$20)&lt;&gt;0),"","보스")&amp;"인게임누적곱배수",ChapterTable!$R:$S,2,0)^D714
    +VLOOKUP(SUBSTITUTE(SUBSTITUTE(F$1,"standard",""),"|Float","")&amp;IF(OR($L714=TRUE,$A714=0,MOD($A714,ChapterTable!$R$20)&lt;&gt;0),"","보스")&amp;"인게임누적합배수",ChapterTable!$R:$S,2,0)*D714)
  )
  )
  )
)</f>
        <v>21894.694519042969</v>
      </c>
      <c r="G714" t="s">
        <v>715</v>
      </c>
      <c r="J714" t="str">
        <f>IF(ISBLANK(I714),"",
IFERROR(VLOOKUP(I714,[1]StringTable!$1:$1048576,MATCH("kor|String",[1]StringTable!$1:$1,0),0),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86"/>
        <v>1</v>
      </c>
      <c r="AJ714">
        <f t="shared" si="84"/>
        <v>1</v>
      </c>
      <c r="AK714">
        <f t="shared" si="85"/>
        <v>1</v>
      </c>
      <c r="AL714">
        <v>2</v>
      </c>
    </row>
    <row r="715" spans="1:38" hidden="1" x14ac:dyDescent="0.3">
      <c r="A715">
        <v>16</v>
      </c>
      <c r="B715">
        <v>4</v>
      </c>
      <c r="C715">
        <f>IF(OR($L715=TRUE,$A715=0,MOD($A715,ChapterTable!$R$20)&lt;&gt;0),
MAX(0,INT(($B715+ChapterTable!$P$26+VLOOKUP(SUBSTITUTE(C$1,"성장단계","")&amp;"단계오프셋",ChapterTable!$R:$S,2,0))/ChapterTable!$P$23)),
MAX(0,INT(($B715+ChapterTable!$R$26+VLOOKUP(SUBSTITUTE(C$1,"성장단계","")&amp;"보스단계오프셋",ChapterTable!$R:$S,2,0))/ChapterTable!$R$23)))</f>
        <v>0</v>
      </c>
      <c r="D715">
        <f>IF(OR($L715=TRUE,$A715=0,MOD($A715,ChapterTable!$R$20)&lt;&gt;0),
MAX(0,INT(($B715+ChapterTable!$P$26+VLOOKUP(SUBSTITUTE(D$1,"성장단계","")&amp;"단계오프셋",ChapterTable!$R:$S,2,0))/ChapterTable!$P$23)),
MAX(0,INT(($B715+ChapterTable!$R$26+VLOOKUP(SUBSTITUTE(D$1,"성장단계","")&amp;"보스단계오프셋",ChapterTable!$R:$S,2,0))/ChapterTable!$R$23)))</f>
        <v>0</v>
      </c>
      <c r="E715" s="1">
        <f ca="1">IF(AND($A715=0,$B715=1),
    VLOOKUP(1,ChapterTable!$1:$1048576,MATCH("최종"&amp;SUBSTITUTE(SUBSTITUTE(E$1,"standard",""),"|Float",""),ChapterTable!$1:$1,0),0)*ChapterTable!$P$17,
  IF(AND($A715=0,$B715=0),
    E716,
  IF($B715=0,
    VLOOKUP($A715,ChapterTable!$1:$1048576,MATCH("최종"&amp;SUBSTITUTE(SUBSTITUTE(E$1,"standard",""),"|Float",""),ChapterTable!$1:$1,0),0),
  IF($B715=1,
    IF($L715=FALSE,
      VLOOKUP($A715,ChapterTable!$1:$1048576,MATCH("최종"&amp;SUBSTITUTE(SUBSTITUTE(E$1,"standard",""),"|Float",""),ChapterTable!$1:$1,0),0),
      VLOOKUP($A715-ChapterTable!$P$11,ChapterTable!$1:$1048576,MATCH("최종"&amp;SUBSTITUTE(SUBSTITUTE(E$1,"standard",""),"|Float",""),ChapterTable!$1:$1,0),0)*ChapterTable!$P$14
    ),
  OFFSET(E715,-$B715+IF($L715,1,0),0)*IF($B715&gt;OFFSET($B715,1,0),ChapterTable!$R$17,1)*
    (VLOOKUP(SUBSTITUTE(SUBSTITUTE(E$1,"standard",""),"|Float","")&amp;IF(OR($L715=TRUE,$A715=0,MOD($A715,ChapterTable!$R$20)&lt;&gt;0),"","보스")&amp;"인게임누적곱배수",ChapterTable!$R:$S,2,0)^C715
    +VLOOKUP(SUBSTITUTE(SUBSTITUTE(E$1,"standard",""),"|Float","")&amp;IF(OR($L715=TRUE,$A715=0,MOD($A715,ChapterTable!$R$20)&lt;&gt;0),"","보스")&amp;"인게임누적합배수",ChapterTable!$R:$S,2,0)*C715)
  )
  )
  )
)</f>
        <v>52547.266845703125</v>
      </c>
      <c r="F715" s="1">
        <f ca="1">IF(AND($A715=0,$B715=1),
    VLOOKUP(1,ChapterTable!$1:$1048576,MATCH("최종"&amp;SUBSTITUTE(SUBSTITUTE(F$1,"standard",""),"|Float",""),ChapterTable!$1:$1,0),0)*ChapterTable!$P$17,
  IF(AND($A715=0,$B715=0),
    F716,
  IF($B715=0,
    VLOOKUP($A715,ChapterTable!$1:$1048576,MATCH("최종"&amp;SUBSTITUTE(SUBSTITUTE(F$1,"standard",""),"|Float",""),ChapterTable!$1:$1,0),0),
  IF($B715=1,
    IF($L715=FALSE,
      VLOOKUP($A715,ChapterTable!$1:$1048576,MATCH("최종"&amp;SUBSTITUTE(SUBSTITUTE(F$1,"standard",""),"|Float",""),ChapterTable!$1:$1,0),0),
      VLOOKUP($A715-ChapterTable!$P$11,ChapterTable!$1:$1048576,MATCH("최종"&amp;SUBSTITUTE(SUBSTITUTE(F$1,"standard",""),"|Float",""),ChapterTable!$1:$1,0),0)*ChapterTable!$P$14
    ),
  OFFSET(F715,-$B715+IF($L715,1,0),0)*
    (VLOOKUP(SUBSTITUTE(SUBSTITUTE(F$1,"standard",""),"|Float","")&amp;IF(OR($L715=TRUE,$A715=0,MOD($A715,ChapterTable!$R$20)&lt;&gt;0),"","보스")&amp;"인게임누적곱배수",ChapterTable!$R:$S,2,0)^D715
    +VLOOKUP(SUBSTITUTE(SUBSTITUTE(F$1,"standard",""),"|Float","")&amp;IF(OR($L715=TRUE,$A715=0,MOD($A715,ChapterTable!$R$20)&lt;&gt;0),"","보스")&amp;"인게임누적합배수",ChapterTable!$R:$S,2,0)*D715)
  )
  )
  )
)</f>
        <v>21894.694519042969</v>
      </c>
      <c r="G715" t="s">
        <v>715</v>
      </c>
      <c r="J715" t="str">
        <f>IF(ISBLANK(I715),"",
IFERROR(VLOOKUP(I715,[1]StringTable!$1:$1048576,MATCH("kor|String",[1]StringTable!$1:$1,0),0),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86"/>
        <v>1</v>
      </c>
      <c r="AJ715">
        <f t="shared" si="84"/>
        <v>1</v>
      </c>
      <c r="AK715">
        <f t="shared" si="85"/>
        <v>1</v>
      </c>
      <c r="AL715">
        <v>2</v>
      </c>
    </row>
    <row r="716" spans="1:38" hidden="1" x14ac:dyDescent="0.3">
      <c r="A716">
        <v>16</v>
      </c>
      <c r="B716">
        <v>5</v>
      </c>
      <c r="C716">
        <f>IF(OR($L716=TRUE,$A716=0,MOD($A716,ChapterTable!$R$20)&lt;&gt;0),
MAX(0,INT(($B716+ChapterTable!$P$26+VLOOKUP(SUBSTITUTE(C$1,"성장단계","")&amp;"단계오프셋",ChapterTable!$R:$S,2,0))/ChapterTable!$P$23)),
MAX(0,INT(($B716+ChapterTable!$R$26+VLOOKUP(SUBSTITUTE(C$1,"성장단계","")&amp;"보스단계오프셋",ChapterTable!$R:$S,2,0))/ChapterTable!$R$23)))</f>
        <v>0</v>
      </c>
      <c r="D716">
        <f>IF(OR($L716=TRUE,$A716=0,MOD($A716,ChapterTable!$R$20)&lt;&gt;0),
MAX(0,INT(($B716+ChapterTable!$P$26+VLOOKUP(SUBSTITUTE(D$1,"성장단계","")&amp;"단계오프셋",ChapterTable!$R:$S,2,0))/ChapterTable!$P$23)),
MAX(0,INT(($B716+ChapterTable!$R$26+VLOOKUP(SUBSTITUTE(D$1,"성장단계","")&amp;"보스단계오프셋",ChapterTable!$R:$S,2,0))/ChapterTable!$R$23)))</f>
        <v>0</v>
      </c>
      <c r="E716" s="1">
        <f ca="1">IF(AND($A716=0,$B716=1),
    VLOOKUP(1,ChapterTable!$1:$1048576,MATCH("최종"&amp;SUBSTITUTE(SUBSTITUTE(E$1,"standard",""),"|Float",""),ChapterTable!$1:$1,0),0)*ChapterTable!$P$17,
  IF(AND($A716=0,$B716=0),
    E717,
  IF($B716=0,
    VLOOKUP($A716,ChapterTable!$1:$1048576,MATCH("최종"&amp;SUBSTITUTE(SUBSTITUTE(E$1,"standard",""),"|Float",""),ChapterTable!$1:$1,0),0),
  IF($B716=1,
    IF($L716=FALSE,
      VLOOKUP($A716,ChapterTable!$1:$1048576,MATCH("최종"&amp;SUBSTITUTE(SUBSTITUTE(E$1,"standard",""),"|Float",""),ChapterTable!$1:$1,0),0),
      VLOOKUP($A716-ChapterTable!$P$11,ChapterTable!$1:$1048576,MATCH("최종"&amp;SUBSTITUTE(SUBSTITUTE(E$1,"standard",""),"|Float",""),ChapterTable!$1:$1,0),0)*ChapterTable!$P$14
    ),
  OFFSET(E716,-$B716+IF($L716,1,0),0)*IF($B716&gt;OFFSET($B716,1,0),ChapterTable!$R$17,1)*
    (VLOOKUP(SUBSTITUTE(SUBSTITUTE(E$1,"standard",""),"|Float","")&amp;IF(OR($L716=TRUE,$A716=0,MOD($A716,ChapterTable!$R$20)&lt;&gt;0),"","보스")&amp;"인게임누적곱배수",ChapterTable!$R:$S,2,0)^C716
    +VLOOKUP(SUBSTITUTE(SUBSTITUTE(E$1,"standard",""),"|Float","")&amp;IF(OR($L716=TRUE,$A716=0,MOD($A716,ChapterTable!$R$20)&lt;&gt;0),"","보스")&amp;"인게임누적합배수",ChapterTable!$R:$S,2,0)*C716)
  )
  )
  )
)</f>
        <v>52547.266845703125</v>
      </c>
      <c r="F716" s="1">
        <f ca="1">IF(AND($A716=0,$B716=1),
    VLOOKUP(1,ChapterTable!$1:$1048576,MATCH("최종"&amp;SUBSTITUTE(SUBSTITUTE(F$1,"standard",""),"|Float",""),ChapterTable!$1:$1,0),0)*ChapterTable!$P$17,
  IF(AND($A716=0,$B716=0),
    F717,
  IF($B716=0,
    VLOOKUP($A716,ChapterTable!$1:$1048576,MATCH("최종"&amp;SUBSTITUTE(SUBSTITUTE(F$1,"standard",""),"|Float",""),ChapterTable!$1:$1,0),0),
  IF($B716=1,
    IF($L716=FALSE,
      VLOOKUP($A716,ChapterTable!$1:$1048576,MATCH("최종"&amp;SUBSTITUTE(SUBSTITUTE(F$1,"standard",""),"|Float",""),ChapterTable!$1:$1,0),0),
      VLOOKUP($A716-ChapterTable!$P$11,ChapterTable!$1:$1048576,MATCH("최종"&amp;SUBSTITUTE(SUBSTITUTE(F$1,"standard",""),"|Float",""),ChapterTable!$1:$1,0),0)*ChapterTable!$P$14
    ),
  OFFSET(F716,-$B716+IF($L716,1,0),0)*
    (VLOOKUP(SUBSTITUTE(SUBSTITUTE(F$1,"standard",""),"|Float","")&amp;IF(OR($L716=TRUE,$A716=0,MOD($A716,ChapterTable!$R$20)&lt;&gt;0),"","보스")&amp;"인게임누적곱배수",ChapterTable!$R:$S,2,0)^D716
    +VLOOKUP(SUBSTITUTE(SUBSTITUTE(F$1,"standard",""),"|Float","")&amp;IF(OR($L716=TRUE,$A716=0,MOD($A716,ChapterTable!$R$20)&lt;&gt;0),"","보스")&amp;"인게임누적합배수",ChapterTable!$R:$S,2,0)*D716)
  )
  )
  )
)</f>
        <v>21894.694519042969</v>
      </c>
      <c r="G716" t="s">
        <v>715</v>
      </c>
      <c r="J716" t="str">
        <f>IF(ISBLANK(I716),"",
IFERROR(VLOOKUP(I716,[1]StringTable!$1:$1048576,MATCH("kor|String",[1]StringTable!$1:$1,0),0),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86"/>
        <v>1</v>
      </c>
      <c r="AJ716">
        <f t="shared" si="84"/>
        <v>1</v>
      </c>
      <c r="AK716">
        <f t="shared" si="85"/>
        <v>1</v>
      </c>
      <c r="AL716">
        <v>2</v>
      </c>
    </row>
    <row r="717" spans="1:38" hidden="1" x14ac:dyDescent="0.3">
      <c r="A717">
        <v>16</v>
      </c>
      <c r="B717">
        <v>6</v>
      </c>
      <c r="C717">
        <f>IF(OR($L717=TRUE,$A717=0,MOD($A717,ChapterTable!$R$20)&lt;&gt;0),
MAX(0,INT(($B717+ChapterTable!$P$26+VLOOKUP(SUBSTITUTE(C$1,"성장단계","")&amp;"단계오프셋",ChapterTable!$R:$S,2,0))/ChapterTable!$P$23)),
MAX(0,INT(($B717+ChapterTable!$R$26+VLOOKUP(SUBSTITUTE(C$1,"성장단계","")&amp;"보스단계오프셋",ChapterTable!$R:$S,2,0))/ChapterTable!$R$23)))</f>
        <v>1</v>
      </c>
      <c r="D717">
        <f>IF(OR($L717=TRUE,$A717=0,MOD($A717,ChapterTable!$R$20)&lt;&gt;0),
MAX(0,INT(($B717+ChapterTable!$P$26+VLOOKUP(SUBSTITUTE(D$1,"성장단계","")&amp;"단계오프셋",ChapterTable!$R:$S,2,0))/ChapterTable!$P$23)),
MAX(0,INT(($B717+ChapterTable!$R$26+VLOOKUP(SUBSTITUTE(D$1,"성장단계","")&amp;"보스단계오프셋",ChapterTable!$R:$S,2,0))/ChapterTable!$R$23)))</f>
        <v>0</v>
      </c>
      <c r="E717" s="1">
        <f ca="1">IF(AND($A717=0,$B717=1),
    VLOOKUP(1,ChapterTable!$1:$1048576,MATCH("최종"&amp;SUBSTITUTE(SUBSTITUTE(E$1,"standard",""),"|Float",""),ChapterTable!$1:$1,0),0)*ChapterTable!$P$17,
  IF(AND($A717=0,$B717=0),
    E718,
  IF($B717=0,
    VLOOKUP($A717,ChapterTable!$1:$1048576,MATCH("최종"&amp;SUBSTITUTE(SUBSTITUTE(E$1,"standard",""),"|Float",""),ChapterTable!$1:$1,0),0),
  IF($B717=1,
    IF($L717=FALSE,
      VLOOKUP($A717,ChapterTable!$1:$1048576,MATCH("최종"&amp;SUBSTITUTE(SUBSTITUTE(E$1,"standard",""),"|Float",""),ChapterTable!$1:$1,0),0),
      VLOOKUP($A717-ChapterTable!$P$11,ChapterTable!$1:$1048576,MATCH("최종"&amp;SUBSTITUTE(SUBSTITUTE(E$1,"standard",""),"|Float",""),ChapterTable!$1:$1,0),0)*ChapterTable!$P$14
    ),
  OFFSET(E717,-$B717+IF($L717,1,0),0)*IF($B717&gt;OFFSET($B717,1,0),ChapterTable!$R$17,1)*
    (VLOOKUP(SUBSTITUTE(SUBSTITUTE(E$1,"standard",""),"|Float","")&amp;IF(OR($L717=TRUE,$A717=0,MOD($A717,ChapterTable!$R$20)&lt;&gt;0),"","보스")&amp;"인게임누적곱배수",ChapterTable!$R:$S,2,0)^C717
    +VLOOKUP(SUBSTITUTE(SUBSTITUTE(E$1,"standard",""),"|Float","")&amp;IF(OR($L717=TRUE,$A717=0,MOD($A717,ChapterTable!$R$20)&lt;&gt;0),"","보스")&amp;"인게임누적합배수",ChapterTable!$R:$S,2,0)*C717)
  )
  )
  )
)</f>
        <v>63056.72021484375</v>
      </c>
      <c r="F717" s="1">
        <f ca="1">IF(AND($A717=0,$B717=1),
    VLOOKUP(1,ChapterTable!$1:$1048576,MATCH("최종"&amp;SUBSTITUTE(SUBSTITUTE(F$1,"standard",""),"|Float",""),ChapterTable!$1:$1,0),0)*ChapterTable!$P$17,
  IF(AND($A717=0,$B717=0),
    F718,
  IF($B717=0,
    VLOOKUP($A717,ChapterTable!$1:$1048576,MATCH("최종"&amp;SUBSTITUTE(SUBSTITUTE(F$1,"standard",""),"|Float",""),ChapterTable!$1:$1,0),0),
  IF($B717=1,
    IF($L717=FALSE,
      VLOOKUP($A717,ChapterTable!$1:$1048576,MATCH("최종"&amp;SUBSTITUTE(SUBSTITUTE(F$1,"standard",""),"|Float",""),ChapterTable!$1:$1,0),0),
      VLOOKUP($A717-ChapterTable!$P$11,ChapterTable!$1:$1048576,MATCH("최종"&amp;SUBSTITUTE(SUBSTITUTE(F$1,"standard",""),"|Float",""),ChapterTable!$1:$1,0),0)*ChapterTable!$P$14
    ),
  OFFSET(F717,-$B717+IF($L717,1,0),0)*
    (VLOOKUP(SUBSTITUTE(SUBSTITUTE(F$1,"standard",""),"|Float","")&amp;IF(OR($L717=TRUE,$A717=0,MOD($A717,ChapterTable!$R$20)&lt;&gt;0),"","보스")&amp;"인게임누적곱배수",ChapterTable!$R:$S,2,0)^D717
    +VLOOKUP(SUBSTITUTE(SUBSTITUTE(F$1,"standard",""),"|Float","")&amp;IF(OR($L717=TRUE,$A717=0,MOD($A717,ChapterTable!$R$20)&lt;&gt;0),"","보스")&amp;"인게임누적합배수",ChapterTable!$R:$S,2,0)*D717)
  )
  )
  )
)</f>
        <v>21894.694519042969</v>
      </c>
      <c r="G717" t="s">
        <v>715</v>
      </c>
      <c r="J717" t="str">
        <f>IF(ISBLANK(I717),"",
IFERROR(VLOOKUP(I717,[1]StringTable!$1:$1048576,MATCH("kor|String",[1]StringTable!$1:$1,0),0),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86"/>
        <v>1</v>
      </c>
      <c r="AJ717">
        <f t="shared" si="84"/>
        <v>1</v>
      </c>
      <c r="AK717">
        <f t="shared" si="85"/>
        <v>1</v>
      </c>
      <c r="AL717">
        <v>2</v>
      </c>
    </row>
    <row r="718" spans="1:38" hidden="1" x14ac:dyDescent="0.3">
      <c r="A718">
        <v>16</v>
      </c>
      <c r="B718">
        <v>7</v>
      </c>
      <c r="C718">
        <f>IF(OR($L718=TRUE,$A718=0,MOD($A718,ChapterTable!$R$20)&lt;&gt;0),
MAX(0,INT(($B718+ChapterTable!$P$26+VLOOKUP(SUBSTITUTE(C$1,"성장단계","")&amp;"단계오프셋",ChapterTable!$R:$S,2,0))/ChapterTable!$P$23)),
MAX(0,INT(($B718+ChapterTable!$R$26+VLOOKUP(SUBSTITUTE(C$1,"성장단계","")&amp;"보스단계오프셋",ChapterTable!$R:$S,2,0))/ChapterTable!$R$23)))</f>
        <v>1</v>
      </c>
      <c r="D718">
        <f>IF(OR($L718=TRUE,$A718=0,MOD($A718,ChapterTable!$R$20)&lt;&gt;0),
MAX(0,INT(($B718+ChapterTable!$P$26+VLOOKUP(SUBSTITUTE(D$1,"성장단계","")&amp;"단계오프셋",ChapterTable!$R:$S,2,0))/ChapterTable!$P$23)),
MAX(0,INT(($B718+ChapterTable!$R$26+VLOOKUP(SUBSTITUTE(D$1,"성장단계","")&amp;"보스단계오프셋",ChapterTable!$R:$S,2,0))/ChapterTable!$R$23)))</f>
        <v>0</v>
      </c>
      <c r="E718" s="1">
        <f ca="1">IF(AND($A718=0,$B718=1),
    VLOOKUP(1,ChapterTable!$1:$1048576,MATCH("최종"&amp;SUBSTITUTE(SUBSTITUTE(E$1,"standard",""),"|Float",""),ChapterTable!$1:$1,0),0)*ChapterTable!$P$17,
  IF(AND($A718=0,$B718=0),
    E719,
  IF($B718=0,
    VLOOKUP($A718,ChapterTable!$1:$1048576,MATCH("최종"&amp;SUBSTITUTE(SUBSTITUTE(E$1,"standard",""),"|Float",""),ChapterTable!$1:$1,0),0),
  IF($B718=1,
    IF($L718=FALSE,
      VLOOKUP($A718,ChapterTable!$1:$1048576,MATCH("최종"&amp;SUBSTITUTE(SUBSTITUTE(E$1,"standard",""),"|Float",""),ChapterTable!$1:$1,0),0),
      VLOOKUP($A718-ChapterTable!$P$11,ChapterTable!$1:$1048576,MATCH("최종"&amp;SUBSTITUTE(SUBSTITUTE(E$1,"standard",""),"|Float",""),ChapterTable!$1:$1,0),0)*ChapterTable!$P$14
    ),
  OFFSET(E718,-$B718+IF($L718,1,0),0)*IF($B718&gt;OFFSET($B718,1,0),ChapterTable!$R$17,1)*
    (VLOOKUP(SUBSTITUTE(SUBSTITUTE(E$1,"standard",""),"|Float","")&amp;IF(OR($L718=TRUE,$A718=0,MOD($A718,ChapterTable!$R$20)&lt;&gt;0),"","보스")&amp;"인게임누적곱배수",ChapterTable!$R:$S,2,0)^C718
    +VLOOKUP(SUBSTITUTE(SUBSTITUTE(E$1,"standard",""),"|Float","")&amp;IF(OR($L718=TRUE,$A718=0,MOD($A718,ChapterTable!$R$20)&lt;&gt;0),"","보스")&amp;"인게임누적합배수",ChapterTable!$R:$S,2,0)*C718)
  )
  )
  )
)</f>
        <v>63056.72021484375</v>
      </c>
      <c r="F718" s="1">
        <f ca="1">IF(AND($A718=0,$B718=1),
    VLOOKUP(1,ChapterTable!$1:$1048576,MATCH("최종"&amp;SUBSTITUTE(SUBSTITUTE(F$1,"standard",""),"|Float",""),ChapterTable!$1:$1,0),0)*ChapterTable!$P$17,
  IF(AND($A718=0,$B718=0),
    F719,
  IF($B718=0,
    VLOOKUP($A718,ChapterTable!$1:$1048576,MATCH("최종"&amp;SUBSTITUTE(SUBSTITUTE(F$1,"standard",""),"|Float",""),ChapterTable!$1:$1,0),0),
  IF($B718=1,
    IF($L718=FALSE,
      VLOOKUP($A718,ChapterTable!$1:$1048576,MATCH("최종"&amp;SUBSTITUTE(SUBSTITUTE(F$1,"standard",""),"|Float",""),ChapterTable!$1:$1,0),0),
      VLOOKUP($A718-ChapterTable!$P$11,ChapterTable!$1:$1048576,MATCH("최종"&amp;SUBSTITUTE(SUBSTITUTE(F$1,"standard",""),"|Float",""),ChapterTable!$1:$1,0),0)*ChapterTable!$P$14
    ),
  OFFSET(F718,-$B718+IF($L718,1,0),0)*
    (VLOOKUP(SUBSTITUTE(SUBSTITUTE(F$1,"standard",""),"|Float","")&amp;IF(OR($L718=TRUE,$A718=0,MOD($A718,ChapterTable!$R$20)&lt;&gt;0),"","보스")&amp;"인게임누적곱배수",ChapterTable!$R:$S,2,0)^D718
    +VLOOKUP(SUBSTITUTE(SUBSTITUTE(F$1,"standard",""),"|Float","")&amp;IF(OR($L718=TRUE,$A718=0,MOD($A718,ChapterTable!$R$20)&lt;&gt;0),"","보스")&amp;"인게임누적합배수",ChapterTable!$R:$S,2,0)*D718)
  )
  )
  )
)</f>
        <v>21894.694519042969</v>
      </c>
      <c r="G718" t="s">
        <v>715</v>
      </c>
      <c r="J718" t="str">
        <f>IF(ISBLANK(I718),"",
IFERROR(VLOOKUP(I718,[1]StringTable!$1:$1048576,MATCH("kor|String",[1]StringTable!$1:$1,0),0),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86"/>
        <v>1</v>
      </c>
      <c r="AJ718">
        <f t="shared" si="84"/>
        <v>1</v>
      </c>
      <c r="AK718">
        <f t="shared" si="85"/>
        <v>1</v>
      </c>
      <c r="AL718">
        <v>2</v>
      </c>
    </row>
    <row r="719" spans="1:38" hidden="1" x14ac:dyDescent="0.3">
      <c r="A719">
        <v>16</v>
      </c>
      <c r="B719">
        <v>8</v>
      </c>
      <c r="C719">
        <f>IF(OR($L719=TRUE,$A719=0,MOD($A719,ChapterTable!$R$20)&lt;&gt;0),
MAX(0,INT(($B719+ChapterTable!$P$26+VLOOKUP(SUBSTITUTE(C$1,"성장단계","")&amp;"단계오프셋",ChapterTable!$R:$S,2,0))/ChapterTable!$P$23)),
MAX(0,INT(($B719+ChapterTable!$R$26+VLOOKUP(SUBSTITUTE(C$1,"성장단계","")&amp;"보스단계오프셋",ChapterTable!$R:$S,2,0))/ChapterTable!$R$23)))</f>
        <v>1</v>
      </c>
      <c r="D719">
        <f>IF(OR($L719=TRUE,$A719=0,MOD($A719,ChapterTable!$R$20)&lt;&gt;0),
MAX(0,INT(($B719+ChapterTable!$P$26+VLOOKUP(SUBSTITUTE(D$1,"성장단계","")&amp;"단계오프셋",ChapterTable!$R:$S,2,0))/ChapterTable!$P$23)),
MAX(0,INT(($B719+ChapterTable!$R$26+VLOOKUP(SUBSTITUTE(D$1,"성장단계","")&amp;"보스단계오프셋",ChapterTable!$R:$S,2,0))/ChapterTable!$R$23)))</f>
        <v>0</v>
      </c>
      <c r="E719" s="1">
        <f ca="1">IF(AND($A719=0,$B719=1),
    VLOOKUP(1,ChapterTable!$1:$1048576,MATCH("최종"&amp;SUBSTITUTE(SUBSTITUTE(E$1,"standard",""),"|Float",""),ChapterTable!$1:$1,0),0)*ChapterTable!$P$17,
  IF(AND($A719=0,$B719=0),
    E720,
  IF($B719=0,
    VLOOKUP($A719,ChapterTable!$1:$1048576,MATCH("최종"&amp;SUBSTITUTE(SUBSTITUTE(E$1,"standard",""),"|Float",""),ChapterTable!$1:$1,0),0),
  IF($B719=1,
    IF($L719=FALSE,
      VLOOKUP($A719,ChapterTable!$1:$1048576,MATCH("최종"&amp;SUBSTITUTE(SUBSTITUTE(E$1,"standard",""),"|Float",""),ChapterTable!$1:$1,0),0),
      VLOOKUP($A719-ChapterTable!$P$11,ChapterTable!$1:$1048576,MATCH("최종"&amp;SUBSTITUTE(SUBSTITUTE(E$1,"standard",""),"|Float",""),ChapterTable!$1:$1,0),0)*ChapterTable!$P$14
    ),
  OFFSET(E719,-$B719+IF($L719,1,0),0)*IF($B719&gt;OFFSET($B719,1,0),ChapterTable!$R$17,1)*
    (VLOOKUP(SUBSTITUTE(SUBSTITUTE(E$1,"standard",""),"|Float","")&amp;IF(OR($L719=TRUE,$A719=0,MOD($A719,ChapterTable!$R$20)&lt;&gt;0),"","보스")&amp;"인게임누적곱배수",ChapterTable!$R:$S,2,0)^C719
    +VLOOKUP(SUBSTITUTE(SUBSTITUTE(E$1,"standard",""),"|Float","")&amp;IF(OR($L719=TRUE,$A719=0,MOD($A719,ChapterTable!$R$20)&lt;&gt;0),"","보스")&amp;"인게임누적합배수",ChapterTable!$R:$S,2,0)*C719)
  )
  )
  )
)</f>
        <v>63056.72021484375</v>
      </c>
      <c r="F719" s="1">
        <f ca="1">IF(AND($A719=0,$B719=1),
    VLOOKUP(1,ChapterTable!$1:$1048576,MATCH("최종"&amp;SUBSTITUTE(SUBSTITUTE(F$1,"standard",""),"|Float",""),ChapterTable!$1:$1,0),0)*ChapterTable!$P$17,
  IF(AND($A719=0,$B719=0),
    F720,
  IF($B719=0,
    VLOOKUP($A719,ChapterTable!$1:$1048576,MATCH("최종"&amp;SUBSTITUTE(SUBSTITUTE(F$1,"standard",""),"|Float",""),ChapterTable!$1:$1,0),0),
  IF($B719=1,
    IF($L719=FALSE,
      VLOOKUP($A719,ChapterTable!$1:$1048576,MATCH("최종"&amp;SUBSTITUTE(SUBSTITUTE(F$1,"standard",""),"|Float",""),ChapterTable!$1:$1,0),0),
      VLOOKUP($A719-ChapterTable!$P$11,ChapterTable!$1:$1048576,MATCH("최종"&amp;SUBSTITUTE(SUBSTITUTE(F$1,"standard",""),"|Float",""),ChapterTable!$1:$1,0),0)*ChapterTable!$P$14
    ),
  OFFSET(F719,-$B719+IF($L719,1,0),0)*
    (VLOOKUP(SUBSTITUTE(SUBSTITUTE(F$1,"standard",""),"|Float","")&amp;IF(OR($L719=TRUE,$A719=0,MOD($A719,ChapterTable!$R$20)&lt;&gt;0),"","보스")&amp;"인게임누적곱배수",ChapterTable!$R:$S,2,0)^D719
    +VLOOKUP(SUBSTITUTE(SUBSTITUTE(F$1,"standard",""),"|Float","")&amp;IF(OR($L719=TRUE,$A719=0,MOD($A719,ChapterTable!$R$20)&lt;&gt;0),"","보스")&amp;"인게임누적합배수",ChapterTable!$R:$S,2,0)*D719)
  )
  )
  )
)</f>
        <v>21894.694519042969</v>
      </c>
      <c r="G719" t="s">
        <v>715</v>
      </c>
      <c r="J719" t="str">
        <f>IF(ISBLANK(I719),"",
IFERROR(VLOOKUP(I719,[1]StringTable!$1:$1048576,MATCH("kor|String",[1]StringTable!$1:$1,0),0),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86"/>
        <v>1</v>
      </c>
      <c r="AJ719">
        <f t="shared" si="84"/>
        <v>1</v>
      </c>
      <c r="AK719">
        <f t="shared" si="85"/>
        <v>1</v>
      </c>
      <c r="AL719">
        <v>2</v>
      </c>
    </row>
    <row r="720" spans="1:38" hidden="1" x14ac:dyDescent="0.3">
      <c r="A720">
        <v>16</v>
      </c>
      <c r="B720">
        <v>9</v>
      </c>
      <c r="C720">
        <f>IF(OR($L720=TRUE,$A720=0,MOD($A720,ChapterTable!$R$20)&lt;&gt;0),
MAX(0,INT(($B720+ChapterTable!$P$26+VLOOKUP(SUBSTITUTE(C$1,"성장단계","")&amp;"단계오프셋",ChapterTable!$R:$S,2,0))/ChapterTable!$P$23)),
MAX(0,INT(($B720+ChapterTable!$R$26+VLOOKUP(SUBSTITUTE(C$1,"성장단계","")&amp;"보스단계오프셋",ChapterTable!$R:$S,2,0))/ChapterTable!$R$23)))</f>
        <v>1</v>
      </c>
      <c r="D720">
        <f>IF(OR($L720=TRUE,$A720=0,MOD($A720,ChapterTable!$R$20)&lt;&gt;0),
MAX(0,INT(($B720+ChapterTable!$P$26+VLOOKUP(SUBSTITUTE(D$1,"성장단계","")&amp;"단계오프셋",ChapterTable!$R:$S,2,0))/ChapterTable!$P$23)),
MAX(0,INT(($B720+ChapterTable!$R$26+VLOOKUP(SUBSTITUTE(D$1,"성장단계","")&amp;"보스단계오프셋",ChapterTable!$R:$S,2,0))/ChapterTable!$R$23)))</f>
        <v>0</v>
      </c>
      <c r="E720" s="1">
        <f ca="1">IF(AND($A720=0,$B720=1),
    VLOOKUP(1,ChapterTable!$1:$1048576,MATCH("최종"&amp;SUBSTITUTE(SUBSTITUTE(E$1,"standard",""),"|Float",""),ChapterTable!$1:$1,0),0)*ChapterTable!$P$17,
  IF(AND($A720=0,$B720=0),
    E721,
  IF($B720=0,
    VLOOKUP($A720,ChapterTable!$1:$1048576,MATCH("최종"&amp;SUBSTITUTE(SUBSTITUTE(E$1,"standard",""),"|Float",""),ChapterTable!$1:$1,0),0),
  IF($B720=1,
    IF($L720=FALSE,
      VLOOKUP($A720,ChapterTable!$1:$1048576,MATCH("최종"&amp;SUBSTITUTE(SUBSTITUTE(E$1,"standard",""),"|Float",""),ChapterTable!$1:$1,0),0),
      VLOOKUP($A720-ChapterTable!$P$11,ChapterTable!$1:$1048576,MATCH("최종"&amp;SUBSTITUTE(SUBSTITUTE(E$1,"standard",""),"|Float",""),ChapterTable!$1:$1,0),0)*ChapterTable!$P$14
    ),
  OFFSET(E720,-$B720+IF($L720,1,0),0)*IF($B720&gt;OFFSET($B720,1,0),ChapterTable!$R$17,1)*
    (VLOOKUP(SUBSTITUTE(SUBSTITUTE(E$1,"standard",""),"|Float","")&amp;IF(OR($L720=TRUE,$A720=0,MOD($A720,ChapterTable!$R$20)&lt;&gt;0),"","보스")&amp;"인게임누적곱배수",ChapterTable!$R:$S,2,0)^C720
    +VLOOKUP(SUBSTITUTE(SUBSTITUTE(E$1,"standard",""),"|Float","")&amp;IF(OR($L720=TRUE,$A720=0,MOD($A720,ChapterTable!$R$20)&lt;&gt;0),"","보스")&amp;"인게임누적합배수",ChapterTable!$R:$S,2,0)*C720)
  )
  )
  )
)</f>
        <v>63056.72021484375</v>
      </c>
      <c r="F720" s="1">
        <f ca="1">IF(AND($A720=0,$B720=1),
    VLOOKUP(1,ChapterTable!$1:$1048576,MATCH("최종"&amp;SUBSTITUTE(SUBSTITUTE(F$1,"standard",""),"|Float",""),ChapterTable!$1:$1,0),0)*ChapterTable!$P$17,
  IF(AND($A720=0,$B720=0),
    F721,
  IF($B720=0,
    VLOOKUP($A720,ChapterTable!$1:$1048576,MATCH("최종"&amp;SUBSTITUTE(SUBSTITUTE(F$1,"standard",""),"|Float",""),ChapterTable!$1:$1,0),0),
  IF($B720=1,
    IF($L720=FALSE,
      VLOOKUP($A720,ChapterTable!$1:$1048576,MATCH("최종"&amp;SUBSTITUTE(SUBSTITUTE(F$1,"standard",""),"|Float",""),ChapterTable!$1:$1,0),0),
      VLOOKUP($A720-ChapterTable!$P$11,ChapterTable!$1:$1048576,MATCH("최종"&amp;SUBSTITUTE(SUBSTITUTE(F$1,"standard",""),"|Float",""),ChapterTable!$1:$1,0),0)*ChapterTable!$P$14
    ),
  OFFSET(F720,-$B720+IF($L720,1,0),0)*
    (VLOOKUP(SUBSTITUTE(SUBSTITUTE(F$1,"standard",""),"|Float","")&amp;IF(OR($L720=TRUE,$A720=0,MOD($A720,ChapterTable!$R$20)&lt;&gt;0),"","보스")&amp;"인게임누적곱배수",ChapterTable!$R:$S,2,0)^D720
    +VLOOKUP(SUBSTITUTE(SUBSTITUTE(F$1,"standard",""),"|Float","")&amp;IF(OR($L720=TRUE,$A720=0,MOD($A720,ChapterTable!$R$20)&lt;&gt;0),"","보스")&amp;"인게임누적합배수",ChapterTable!$R:$S,2,0)*D720)
  )
  )
  )
)</f>
        <v>21894.694519042969</v>
      </c>
      <c r="G720" t="s">
        <v>715</v>
      </c>
      <c r="J720" t="str">
        <f>IF(ISBLANK(I720),"",
IFERROR(VLOOKUP(I720,[1]StringTable!$1:$1048576,MATCH("kor|String",[1]StringTable!$1:$1,0),0),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86"/>
        <v>1</v>
      </c>
      <c r="AJ720">
        <f t="shared" si="84"/>
        <v>1</v>
      </c>
      <c r="AK720">
        <f t="shared" si="85"/>
        <v>1</v>
      </c>
      <c r="AL720">
        <v>2</v>
      </c>
    </row>
    <row r="721" spans="1:38" hidden="1" x14ac:dyDescent="0.3">
      <c r="A721">
        <v>16</v>
      </c>
      <c r="B721">
        <v>10</v>
      </c>
      <c r="C721">
        <f>IF(OR($L721=TRUE,$A721=0,MOD($A721,ChapterTable!$R$20)&lt;&gt;0),
MAX(0,INT(($B721+ChapterTable!$P$26+VLOOKUP(SUBSTITUTE(C$1,"성장단계","")&amp;"단계오프셋",ChapterTable!$R:$S,2,0))/ChapterTable!$P$23)),
MAX(0,INT(($B721+ChapterTable!$R$26+VLOOKUP(SUBSTITUTE(C$1,"성장단계","")&amp;"보스단계오프셋",ChapterTable!$R:$S,2,0))/ChapterTable!$R$23)))</f>
        <v>1</v>
      </c>
      <c r="D721">
        <f>IF(OR($L721=TRUE,$A721=0,MOD($A721,ChapterTable!$R$20)&lt;&gt;0),
MAX(0,INT(($B721+ChapterTable!$P$26+VLOOKUP(SUBSTITUTE(D$1,"성장단계","")&amp;"단계오프셋",ChapterTable!$R:$S,2,0))/ChapterTable!$P$23)),
MAX(0,INT(($B721+ChapterTable!$R$26+VLOOKUP(SUBSTITUTE(D$1,"성장단계","")&amp;"보스단계오프셋",ChapterTable!$R:$S,2,0))/ChapterTable!$R$23)))</f>
        <v>0</v>
      </c>
      <c r="E721" s="1">
        <f ca="1">IF(AND($A721=0,$B721=1),
    VLOOKUP(1,ChapterTable!$1:$1048576,MATCH("최종"&amp;SUBSTITUTE(SUBSTITUTE(E$1,"standard",""),"|Float",""),ChapterTable!$1:$1,0),0)*ChapterTable!$P$17,
  IF(AND($A721=0,$B721=0),
    E722,
  IF($B721=0,
    VLOOKUP($A721,ChapterTable!$1:$1048576,MATCH("최종"&amp;SUBSTITUTE(SUBSTITUTE(E$1,"standard",""),"|Float",""),ChapterTable!$1:$1,0),0),
  IF($B721=1,
    IF($L721=FALSE,
      VLOOKUP($A721,ChapterTable!$1:$1048576,MATCH("최종"&amp;SUBSTITUTE(SUBSTITUTE(E$1,"standard",""),"|Float",""),ChapterTable!$1:$1,0),0),
      VLOOKUP($A721-ChapterTable!$P$11,ChapterTable!$1:$1048576,MATCH("최종"&amp;SUBSTITUTE(SUBSTITUTE(E$1,"standard",""),"|Float",""),ChapterTable!$1:$1,0),0)*ChapterTable!$P$14
    ),
  OFFSET(E721,-$B721+IF($L721,1,0),0)*IF($B721&gt;OFFSET($B721,1,0),ChapterTable!$R$17,1)*
    (VLOOKUP(SUBSTITUTE(SUBSTITUTE(E$1,"standard",""),"|Float","")&amp;IF(OR($L721=TRUE,$A721=0,MOD($A721,ChapterTable!$R$20)&lt;&gt;0),"","보스")&amp;"인게임누적곱배수",ChapterTable!$R:$S,2,0)^C721
    +VLOOKUP(SUBSTITUTE(SUBSTITUTE(E$1,"standard",""),"|Float","")&amp;IF(OR($L721=TRUE,$A721=0,MOD($A721,ChapterTable!$R$20)&lt;&gt;0),"","보스")&amp;"인게임누적합배수",ChapterTable!$R:$S,2,0)*C721)
  )
  )
  )
)</f>
        <v>63056.72021484375</v>
      </c>
      <c r="F721" s="1">
        <f ca="1">IF(AND($A721=0,$B721=1),
    VLOOKUP(1,ChapterTable!$1:$1048576,MATCH("최종"&amp;SUBSTITUTE(SUBSTITUTE(F$1,"standard",""),"|Float",""),ChapterTable!$1:$1,0),0)*ChapterTable!$P$17,
  IF(AND($A721=0,$B721=0),
    F722,
  IF($B721=0,
    VLOOKUP($A721,ChapterTable!$1:$1048576,MATCH("최종"&amp;SUBSTITUTE(SUBSTITUTE(F$1,"standard",""),"|Float",""),ChapterTable!$1:$1,0),0),
  IF($B721=1,
    IF($L721=FALSE,
      VLOOKUP($A721,ChapterTable!$1:$1048576,MATCH("최종"&amp;SUBSTITUTE(SUBSTITUTE(F$1,"standard",""),"|Float",""),ChapterTable!$1:$1,0),0),
      VLOOKUP($A721-ChapterTable!$P$11,ChapterTable!$1:$1048576,MATCH("최종"&amp;SUBSTITUTE(SUBSTITUTE(F$1,"standard",""),"|Float",""),ChapterTable!$1:$1,0),0)*ChapterTable!$P$14
    ),
  OFFSET(F721,-$B721+IF($L721,1,0),0)*
    (VLOOKUP(SUBSTITUTE(SUBSTITUTE(F$1,"standard",""),"|Float","")&amp;IF(OR($L721=TRUE,$A721=0,MOD($A721,ChapterTable!$R$20)&lt;&gt;0),"","보스")&amp;"인게임누적곱배수",ChapterTable!$R:$S,2,0)^D721
    +VLOOKUP(SUBSTITUTE(SUBSTITUTE(F$1,"standard",""),"|Float","")&amp;IF(OR($L721=TRUE,$A721=0,MOD($A721,ChapterTable!$R$20)&lt;&gt;0),"","보스")&amp;"인게임누적합배수",ChapterTable!$R:$S,2,0)*D721)
  )
  )
  )
)</f>
        <v>21894.694519042969</v>
      </c>
      <c r="G721" t="s">
        <v>715</v>
      </c>
      <c r="J721" t="str">
        <f>IF(ISBLANK(I721),"",
IFERROR(VLOOKUP(I721,[1]StringTable!$1:$1048576,MATCH("kor|String",[1]StringTable!$1:$1,0),0),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86"/>
        <v>1</v>
      </c>
      <c r="AJ721">
        <f t="shared" si="84"/>
        <v>1</v>
      </c>
      <c r="AK721">
        <f t="shared" si="85"/>
        <v>1</v>
      </c>
      <c r="AL721">
        <v>2</v>
      </c>
    </row>
    <row r="722" spans="1:38" hidden="1" x14ac:dyDescent="0.3">
      <c r="A722">
        <v>16</v>
      </c>
      <c r="B722">
        <v>11</v>
      </c>
      <c r="C722">
        <f>IF(OR($L722=TRUE,$A722=0,MOD($A722,ChapterTable!$R$20)&lt;&gt;0),
MAX(0,INT(($B722+ChapterTable!$P$26+VLOOKUP(SUBSTITUTE(C$1,"성장단계","")&amp;"단계오프셋",ChapterTable!$R:$S,2,0))/ChapterTable!$P$23)),
MAX(0,INT(($B722+ChapterTable!$R$26+VLOOKUP(SUBSTITUTE(C$1,"성장단계","")&amp;"보스단계오프셋",ChapterTable!$R:$S,2,0))/ChapterTable!$R$23)))</f>
        <v>1</v>
      </c>
      <c r="D722">
        <f>IF(OR($L722=TRUE,$A722=0,MOD($A722,ChapterTable!$R$20)&lt;&gt;0),
MAX(0,INT(($B722+ChapterTable!$P$26+VLOOKUP(SUBSTITUTE(D$1,"성장단계","")&amp;"단계오프셋",ChapterTable!$R:$S,2,0))/ChapterTable!$P$23)),
MAX(0,INT(($B722+ChapterTable!$R$26+VLOOKUP(SUBSTITUTE(D$1,"성장단계","")&amp;"보스단계오프셋",ChapterTable!$R:$S,2,0))/ChapterTable!$R$23)))</f>
        <v>1</v>
      </c>
      <c r="E722" s="1">
        <f ca="1">IF(AND($A722=0,$B722=1),
    VLOOKUP(1,ChapterTable!$1:$1048576,MATCH("최종"&amp;SUBSTITUTE(SUBSTITUTE(E$1,"standard",""),"|Float",""),ChapterTable!$1:$1,0),0)*ChapterTable!$P$17,
  IF(AND($A722=0,$B722=0),
    E723,
  IF($B722=0,
    VLOOKUP($A722,ChapterTable!$1:$1048576,MATCH("최종"&amp;SUBSTITUTE(SUBSTITUTE(E$1,"standard",""),"|Float",""),ChapterTable!$1:$1,0),0),
  IF($B722=1,
    IF($L722=FALSE,
      VLOOKUP($A722,ChapterTable!$1:$1048576,MATCH("최종"&amp;SUBSTITUTE(SUBSTITUTE(E$1,"standard",""),"|Float",""),ChapterTable!$1:$1,0),0),
      VLOOKUP($A722-ChapterTable!$P$11,ChapterTable!$1:$1048576,MATCH("최종"&amp;SUBSTITUTE(SUBSTITUTE(E$1,"standard",""),"|Float",""),ChapterTable!$1:$1,0),0)*ChapterTable!$P$14
    ),
  OFFSET(E722,-$B722+IF($L722,1,0),0)*IF($B722&gt;OFFSET($B722,1,0),ChapterTable!$R$17,1)*
    (VLOOKUP(SUBSTITUTE(SUBSTITUTE(E$1,"standard",""),"|Float","")&amp;IF(OR($L722=TRUE,$A722=0,MOD($A722,ChapterTable!$R$20)&lt;&gt;0),"","보스")&amp;"인게임누적곱배수",ChapterTable!$R:$S,2,0)^C722
    +VLOOKUP(SUBSTITUTE(SUBSTITUTE(E$1,"standard",""),"|Float","")&amp;IF(OR($L722=TRUE,$A722=0,MOD($A722,ChapterTable!$R$20)&lt;&gt;0),"","보스")&amp;"인게임누적합배수",ChapterTable!$R:$S,2,0)*C722)
  )
  )
  )
)</f>
        <v>63056.72021484375</v>
      </c>
      <c r="F722" s="1">
        <f ca="1">IF(AND($A722=0,$B722=1),
    VLOOKUP(1,ChapterTable!$1:$1048576,MATCH("최종"&amp;SUBSTITUTE(SUBSTITUTE(F$1,"standard",""),"|Float",""),ChapterTable!$1:$1,0),0)*ChapterTable!$P$17,
  IF(AND($A722=0,$B722=0),
    F723,
  IF($B722=0,
    VLOOKUP($A722,ChapterTable!$1:$1048576,MATCH("최종"&amp;SUBSTITUTE(SUBSTITUTE(F$1,"standard",""),"|Float",""),ChapterTable!$1:$1,0),0),
  IF($B722=1,
    IF($L722=FALSE,
      VLOOKUP($A722,ChapterTable!$1:$1048576,MATCH("최종"&amp;SUBSTITUTE(SUBSTITUTE(F$1,"standard",""),"|Float",""),ChapterTable!$1:$1,0),0),
      VLOOKUP($A722-ChapterTable!$P$11,ChapterTable!$1:$1048576,MATCH("최종"&amp;SUBSTITUTE(SUBSTITUTE(F$1,"standard",""),"|Float",""),ChapterTable!$1:$1,0),0)*ChapterTable!$P$14
    ),
  OFFSET(F722,-$B722+IF($L722,1,0),0)*
    (VLOOKUP(SUBSTITUTE(SUBSTITUTE(F$1,"standard",""),"|Float","")&amp;IF(OR($L722=TRUE,$A722=0,MOD($A722,ChapterTable!$R$20)&lt;&gt;0),"","보스")&amp;"인게임누적곱배수",ChapterTable!$R:$S,2,0)^D722
    +VLOOKUP(SUBSTITUTE(SUBSTITUTE(F$1,"standard",""),"|Float","")&amp;IF(OR($L722=TRUE,$A722=0,MOD($A722,ChapterTable!$R$20)&lt;&gt;0),"","보스")&amp;"인게임누적합배수",ChapterTable!$R:$S,2,0)*D722)
  )
  )
  )
)</f>
        <v>23536.796607971191</v>
      </c>
      <c r="G722" t="s">
        <v>715</v>
      </c>
      <c r="J722" t="str">
        <f>IF(ISBLANK(I722),"",
IFERROR(VLOOKUP(I722,[1]StringTable!$1:$1048576,MATCH("kor|String",[1]StringTable!$1:$1,0),0),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86"/>
        <v>0.5</v>
      </c>
      <c r="AJ722">
        <f t="shared" si="84"/>
        <v>0.54666666600000002</v>
      </c>
      <c r="AK722">
        <f t="shared" si="85"/>
        <v>1</v>
      </c>
      <c r="AL722">
        <v>2</v>
      </c>
    </row>
    <row r="723" spans="1:38" hidden="1" x14ac:dyDescent="0.3">
      <c r="A723">
        <v>16</v>
      </c>
      <c r="B723">
        <v>12</v>
      </c>
      <c r="C723">
        <f>IF(OR($L723=TRUE,$A723=0,MOD($A723,ChapterTable!$R$20)&lt;&gt;0),
MAX(0,INT(($B723+ChapterTable!$P$26+VLOOKUP(SUBSTITUTE(C$1,"성장단계","")&amp;"단계오프셋",ChapterTable!$R:$S,2,0))/ChapterTable!$P$23)),
MAX(0,INT(($B723+ChapterTable!$R$26+VLOOKUP(SUBSTITUTE(C$1,"성장단계","")&amp;"보스단계오프셋",ChapterTable!$R:$S,2,0))/ChapterTable!$R$23)))</f>
        <v>1</v>
      </c>
      <c r="D723">
        <f>IF(OR($L723=TRUE,$A723=0,MOD($A723,ChapterTable!$R$20)&lt;&gt;0),
MAX(0,INT(($B723+ChapterTable!$P$26+VLOOKUP(SUBSTITUTE(D$1,"성장단계","")&amp;"단계오프셋",ChapterTable!$R:$S,2,0))/ChapterTable!$P$23)),
MAX(0,INT(($B723+ChapterTable!$R$26+VLOOKUP(SUBSTITUTE(D$1,"성장단계","")&amp;"보스단계오프셋",ChapterTable!$R:$S,2,0))/ChapterTable!$R$23)))</f>
        <v>1</v>
      </c>
      <c r="E723" s="1">
        <f ca="1">IF(AND($A723=0,$B723=1),
    VLOOKUP(1,ChapterTable!$1:$1048576,MATCH("최종"&amp;SUBSTITUTE(SUBSTITUTE(E$1,"standard",""),"|Float",""),ChapterTable!$1:$1,0),0)*ChapterTable!$P$17,
  IF(AND($A723=0,$B723=0),
    E724,
  IF($B723=0,
    VLOOKUP($A723,ChapterTable!$1:$1048576,MATCH("최종"&amp;SUBSTITUTE(SUBSTITUTE(E$1,"standard",""),"|Float",""),ChapterTable!$1:$1,0),0),
  IF($B723=1,
    IF($L723=FALSE,
      VLOOKUP($A723,ChapterTable!$1:$1048576,MATCH("최종"&amp;SUBSTITUTE(SUBSTITUTE(E$1,"standard",""),"|Float",""),ChapterTable!$1:$1,0),0),
      VLOOKUP($A723-ChapterTable!$P$11,ChapterTable!$1:$1048576,MATCH("최종"&amp;SUBSTITUTE(SUBSTITUTE(E$1,"standard",""),"|Float",""),ChapterTable!$1:$1,0),0)*ChapterTable!$P$14
    ),
  OFFSET(E723,-$B723+IF($L723,1,0),0)*IF($B723&gt;OFFSET($B723,1,0),ChapterTable!$R$17,1)*
    (VLOOKUP(SUBSTITUTE(SUBSTITUTE(E$1,"standard",""),"|Float","")&amp;IF(OR($L723=TRUE,$A723=0,MOD($A723,ChapterTable!$R$20)&lt;&gt;0),"","보스")&amp;"인게임누적곱배수",ChapterTable!$R:$S,2,0)^C723
    +VLOOKUP(SUBSTITUTE(SUBSTITUTE(E$1,"standard",""),"|Float","")&amp;IF(OR($L723=TRUE,$A723=0,MOD($A723,ChapterTable!$R$20)&lt;&gt;0),"","보스")&amp;"인게임누적합배수",ChapterTable!$R:$S,2,0)*C723)
  )
  )
  )
)</f>
        <v>63056.72021484375</v>
      </c>
      <c r="F723" s="1">
        <f ca="1">IF(AND($A723=0,$B723=1),
    VLOOKUP(1,ChapterTable!$1:$1048576,MATCH("최종"&amp;SUBSTITUTE(SUBSTITUTE(F$1,"standard",""),"|Float",""),ChapterTable!$1:$1,0),0)*ChapterTable!$P$17,
  IF(AND($A723=0,$B723=0),
    F724,
  IF($B723=0,
    VLOOKUP($A723,ChapterTable!$1:$1048576,MATCH("최종"&amp;SUBSTITUTE(SUBSTITUTE(F$1,"standard",""),"|Float",""),ChapterTable!$1:$1,0),0),
  IF($B723=1,
    IF($L723=FALSE,
      VLOOKUP($A723,ChapterTable!$1:$1048576,MATCH("최종"&amp;SUBSTITUTE(SUBSTITUTE(F$1,"standard",""),"|Float",""),ChapterTable!$1:$1,0),0),
      VLOOKUP($A723-ChapterTable!$P$11,ChapterTable!$1:$1048576,MATCH("최종"&amp;SUBSTITUTE(SUBSTITUTE(F$1,"standard",""),"|Float",""),ChapterTable!$1:$1,0),0)*ChapterTable!$P$14
    ),
  OFFSET(F723,-$B723+IF($L723,1,0),0)*
    (VLOOKUP(SUBSTITUTE(SUBSTITUTE(F$1,"standard",""),"|Float","")&amp;IF(OR($L723=TRUE,$A723=0,MOD($A723,ChapterTable!$R$20)&lt;&gt;0),"","보스")&amp;"인게임누적곱배수",ChapterTable!$R:$S,2,0)^D723
    +VLOOKUP(SUBSTITUTE(SUBSTITUTE(F$1,"standard",""),"|Float","")&amp;IF(OR($L723=TRUE,$A723=0,MOD($A723,ChapterTable!$R$20)&lt;&gt;0),"","보스")&amp;"인게임누적합배수",ChapterTable!$R:$S,2,0)*D723)
  )
  )
  )
)</f>
        <v>23536.796607971191</v>
      </c>
      <c r="G723" t="s">
        <v>715</v>
      </c>
      <c r="J723" t="str">
        <f>IF(ISBLANK(I723),"",
IFERROR(VLOOKUP(I723,[1]StringTable!$1:$1048576,MATCH("kor|String",[1]StringTable!$1:$1,0),0),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86"/>
        <v>0.5</v>
      </c>
      <c r="AJ723">
        <f t="shared" si="84"/>
        <v>0.54666666600000002</v>
      </c>
      <c r="AK723">
        <f t="shared" si="85"/>
        <v>1</v>
      </c>
      <c r="AL723">
        <v>2</v>
      </c>
    </row>
    <row r="724" spans="1:38" hidden="1" x14ac:dyDescent="0.3">
      <c r="A724">
        <v>16</v>
      </c>
      <c r="B724">
        <v>13</v>
      </c>
      <c r="C724">
        <f>IF(OR($L724=TRUE,$A724=0,MOD($A724,ChapterTable!$R$20)&lt;&gt;0),
MAX(0,INT(($B724+ChapterTable!$P$26+VLOOKUP(SUBSTITUTE(C$1,"성장단계","")&amp;"단계오프셋",ChapterTable!$R:$S,2,0))/ChapterTable!$P$23)),
MAX(0,INT(($B724+ChapterTable!$R$26+VLOOKUP(SUBSTITUTE(C$1,"성장단계","")&amp;"보스단계오프셋",ChapterTable!$R:$S,2,0))/ChapterTable!$R$23)))</f>
        <v>1</v>
      </c>
      <c r="D724">
        <f>IF(OR($L724=TRUE,$A724=0,MOD($A724,ChapterTable!$R$20)&lt;&gt;0),
MAX(0,INT(($B724+ChapterTable!$P$26+VLOOKUP(SUBSTITUTE(D$1,"성장단계","")&amp;"단계오프셋",ChapterTable!$R:$S,2,0))/ChapterTable!$P$23)),
MAX(0,INT(($B724+ChapterTable!$R$26+VLOOKUP(SUBSTITUTE(D$1,"성장단계","")&amp;"보스단계오프셋",ChapterTable!$R:$S,2,0))/ChapterTable!$R$23)))</f>
        <v>1</v>
      </c>
      <c r="E724" s="1">
        <f ca="1">IF(AND($A724=0,$B724=1),
    VLOOKUP(1,ChapterTable!$1:$1048576,MATCH("최종"&amp;SUBSTITUTE(SUBSTITUTE(E$1,"standard",""),"|Float",""),ChapterTable!$1:$1,0),0)*ChapterTable!$P$17,
  IF(AND($A724=0,$B724=0),
    E725,
  IF($B724=0,
    VLOOKUP($A724,ChapterTable!$1:$1048576,MATCH("최종"&amp;SUBSTITUTE(SUBSTITUTE(E$1,"standard",""),"|Float",""),ChapterTable!$1:$1,0),0),
  IF($B724=1,
    IF($L724=FALSE,
      VLOOKUP($A724,ChapterTable!$1:$1048576,MATCH("최종"&amp;SUBSTITUTE(SUBSTITUTE(E$1,"standard",""),"|Float",""),ChapterTable!$1:$1,0),0),
      VLOOKUP($A724-ChapterTable!$P$11,ChapterTable!$1:$1048576,MATCH("최종"&amp;SUBSTITUTE(SUBSTITUTE(E$1,"standard",""),"|Float",""),ChapterTable!$1:$1,0),0)*ChapterTable!$P$14
    ),
  OFFSET(E724,-$B724+IF($L724,1,0),0)*IF($B724&gt;OFFSET($B724,1,0),ChapterTable!$R$17,1)*
    (VLOOKUP(SUBSTITUTE(SUBSTITUTE(E$1,"standard",""),"|Float","")&amp;IF(OR($L724=TRUE,$A724=0,MOD($A724,ChapterTable!$R$20)&lt;&gt;0),"","보스")&amp;"인게임누적곱배수",ChapterTable!$R:$S,2,0)^C724
    +VLOOKUP(SUBSTITUTE(SUBSTITUTE(E$1,"standard",""),"|Float","")&amp;IF(OR($L724=TRUE,$A724=0,MOD($A724,ChapterTable!$R$20)&lt;&gt;0),"","보스")&amp;"인게임누적합배수",ChapterTable!$R:$S,2,0)*C724)
  )
  )
  )
)</f>
        <v>63056.72021484375</v>
      </c>
      <c r="F724" s="1">
        <f ca="1">IF(AND($A724=0,$B724=1),
    VLOOKUP(1,ChapterTable!$1:$1048576,MATCH("최종"&amp;SUBSTITUTE(SUBSTITUTE(F$1,"standard",""),"|Float",""),ChapterTable!$1:$1,0),0)*ChapterTable!$P$17,
  IF(AND($A724=0,$B724=0),
    F725,
  IF($B724=0,
    VLOOKUP($A724,ChapterTable!$1:$1048576,MATCH("최종"&amp;SUBSTITUTE(SUBSTITUTE(F$1,"standard",""),"|Float",""),ChapterTable!$1:$1,0),0),
  IF($B724=1,
    IF($L724=FALSE,
      VLOOKUP($A724,ChapterTable!$1:$1048576,MATCH("최종"&amp;SUBSTITUTE(SUBSTITUTE(F$1,"standard",""),"|Float",""),ChapterTable!$1:$1,0),0),
      VLOOKUP($A724-ChapterTable!$P$11,ChapterTable!$1:$1048576,MATCH("최종"&amp;SUBSTITUTE(SUBSTITUTE(F$1,"standard",""),"|Float",""),ChapterTable!$1:$1,0),0)*ChapterTable!$P$14
    ),
  OFFSET(F724,-$B724+IF($L724,1,0),0)*
    (VLOOKUP(SUBSTITUTE(SUBSTITUTE(F$1,"standard",""),"|Float","")&amp;IF(OR($L724=TRUE,$A724=0,MOD($A724,ChapterTable!$R$20)&lt;&gt;0),"","보스")&amp;"인게임누적곱배수",ChapterTable!$R:$S,2,0)^D724
    +VLOOKUP(SUBSTITUTE(SUBSTITUTE(F$1,"standard",""),"|Float","")&amp;IF(OR($L724=TRUE,$A724=0,MOD($A724,ChapterTable!$R$20)&lt;&gt;0),"","보스")&amp;"인게임누적합배수",ChapterTable!$R:$S,2,0)*D724)
  )
  )
  )
)</f>
        <v>23536.796607971191</v>
      </c>
      <c r="G724" t="s">
        <v>715</v>
      </c>
      <c r="J724" t="str">
        <f>IF(ISBLANK(I724),"",
IFERROR(VLOOKUP(I724,[1]StringTable!$1:$1048576,MATCH("kor|String",[1]StringTable!$1:$1,0),0),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86"/>
        <v>0.5</v>
      </c>
      <c r="AJ724">
        <f t="shared" si="84"/>
        <v>0.54666666600000002</v>
      </c>
      <c r="AK724">
        <f t="shared" si="85"/>
        <v>1</v>
      </c>
      <c r="AL724">
        <v>2</v>
      </c>
    </row>
    <row r="725" spans="1:38" hidden="1" x14ac:dyDescent="0.3">
      <c r="A725">
        <v>16</v>
      </c>
      <c r="B725">
        <v>14</v>
      </c>
      <c r="C725">
        <f>IF(OR($L725=TRUE,$A725=0,MOD($A725,ChapterTable!$R$20)&lt;&gt;0),
MAX(0,INT(($B725+ChapterTable!$P$26+VLOOKUP(SUBSTITUTE(C$1,"성장단계","")&amp;"단계오프셋",ChapterTable!$R:$S,2,0))/ChapterTable!$P$23)),
MAX(0,INT(($B725+ChapterTable!$R$26+VLOOKUP(SUBSTITUTE(C$1,"성장단계","")&amp;"보스단계오프셋",ChapterTable!$R:$S,2,0))/ChapterTable!$R$23)))</f>
        <v>1</v>
      </c>
      <c r="D725">
        <f>IF(OR($L725=TRUE,$A725=0,MOD($A725,ChapterTable!$R$20)&lt;&gt;0),
MAX(0,INT(($B725+ChapterTable!$P$26+VLOOKUP(SUBSTITUTE(D$1,"성장단계","")&amp;"단계오프셋",ChapterTable!$R:$S,2,0))/ChapterTable!$P$23)),
MAX(0,INT(($B725+ChapterTable!$R$26+VLOOKUP(SUBSTITUTE(D$1,"성장단계","")&amp;"보스단계오프셋",ChapterTable!$R:$S,2,0))/ChapterTable!$R$23)))</f>
        <v>1</v>
      </c>
      <c r="E725" s="1">
        <f ca="1">IF(AND($A725=0,$B725=1),
    VLOOKUP(1,ChapterTable!$1:$1048576,MATCH("최종"&amp;SUBSTITUTE(SUBSTITUTE(E$1,"standard",""),"|Float",""),ChapterTable!$1:$1,0),0)*ChapterTable!$P$17,
  IF(AND($A725=0,$B725=0),
    E726,
  IF($B725=0,
    VLOOKUP($A725,ChapterTable!$1:$1048576,MATCH("최종"&amp;SUBSTITUTE(SUBSTITUTE(E$1,"standard",""),"|Float",""),ChapterTable!$1:$1,0),0),
  IF($B725=1,
    IF($L725=FALSE,
      VLOOKUP($A725,ChapterTable!$1:$1048576,MATCH("최종"&amp;SUBSTITUTE(SUBSTITUTE(E$1,"standard",""),"|Float",""),ChapterTable!$1:$1,0),0),
      VLOOKUP($A725-ChapterTable!$P$11,ChapterTable!$1:$1048576,MATCH("최종"&amp;SUBSTITUTE(SUBSTITUTE(E$1,"standard",""),"|Float",""),ChapterTable!$1:$1,0),0)*ChapterTable!$P$14
    ),
  OFFSET(E725,-$B725+IF($L725,1,0),0)*IF($B725&gt;OFFSET($B725,1,0),ChapterTable!$R$17,1)*
    (VLOOKUP(SUBSTITUTE(SUBSTITUTE(E$1,"standard",""),"|Float","")&amp;IF(OR($L725=TRUE,$A725=0,MOD($A725,ChapterTable!$R$20)&lt;&gt;0),"","보스")&amp;"인게임누적곱배수",ChapterTable!$R:$S,2,0)^C725
    +VLOOKUP(SUBSTITUTE(SUBSTITUTE(E$1,"standard",""),"|Float","")&amp;IF(OR($L725=TRUE,$A725=0,MOD($A725,ChapterTable!$R$20)&lt;&gt;0),"","보스")&amp;"인게임누적합배수",ChapterTable!$R:$S,2,0)*C725)
  )
  )
  )
)</f>
        <v>63056.72021484375</v>
      </c>
      <c r="F725" s="1">
        <f ca="1">IF(AND($A725=0,$B725=1),
    VLOOKUP(1,ChapterTable!$1:$1048576,MATCH("최종"&amp;SUBSTITUTE(SUBSTITUTE(F$1,"standard",""),"|Float",""),ChapterTable!$1:$1,0),0)*ChapterTable!$P$17,
  IF(AND($A725=0,$B725=0),
    F726,
  IF($B725=0,
    VLOOKUP($A725,ChapterTable!$1:$1048576,MATCH("최종"&amp;SUBSTITUTE(SUBSTITUTE(F$1,"standard",""),"|Float",""),ChapterTable!$1:$1,0),0),
  IF($B725=1,
    IF($L725=FALSE,
      VLOOKUP($A725,ChapterTable!$1:$1048576,MATCH("최종"&amp;SUBSTITUTE(SUBSTITUTE(F$1,"standard",""),"|Float",""),ChapterTable!$1:$1,0),0),
      VLOOKUP($A725-ChapterTable!$P$11,ChapterTable!$1:$1048576,MATCH("최종"&amp;SUBSTITUTE(SUBSTITUTE(F$1,"standard",""),"|Float",""),ChapterTable!$1:$1,0),0)*ChapterTable!$P$14
    ),
  OFFSET(F725,-$B725+IF($L725,1,0),0)*
    (VLOOKUP(SUBSTITUTE(SUBSTITUTE(F$1,"standard",""),"|Float","")&amp;IF(OR($L725=TRUE,$A725=0,MOD($A725,ChapterTable!$R$20)&lt;&gt;0),"","보스")&amp;"인게임누적곱배수",ChapterTable!$R:$S,2,0)^D725
    +VLOOKUP(SUBSTITUTE(SUBSTITUTE(F$1,"standard",""),"|Float","")&amp;IF(OR($L725=TRUE,$A725=0,MOD($A725,ChapterTable!$R$20)&lt;&gt;0),"","보스")&amp;"인게임누적합배수",ChapterTable!$R:$S,2,0)*D725)
  )
  )
  )
)</f>
        <v>23536.796607971191</v>
      </c>
      <c r="G725" t="s">
        <v>715</v>
      </c>
      <c r="J725" t="str">
        <f>IF(ISBLANK(I725),"",
IFERROR(VLOOKUP(I725,[1]StringTable!$1:$1048576,MATCH("kor|String",[1]StringTable!$1:$1,0),0),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86"/>
        <v>0.5</v>
      </c>
      <c r="AJ725">
        <f t="shared" si="84"/>
        <v>0.54666666600000002</v>
      </c>
      <c r="AK725">
        <f t="shared" si="85"/>
        <v>1</v>
      </c>
      <c r="AL725">
        <v>2</v>
      </c>
    </row>
    <row r="726" spans="1:38" hidden="1" x14ac:dyDescent="0.3">
      <c r="A726">
        <v>16</v>
      </c>
      <c r="B726">
        <v>15</v>
      </c>
      <c r="C726">
        <f>IF(OR($L726=TRUE,$A726=0,MOD($A726,ChapterTable!$R$20)&lt;&gt;0),
MAX(0,INT(($B726+ChapterTable!$P$26+VLOOKUP(SUBSTITUTE(C$1,"성장단계","")&amp;"단계오프셋",ChapterTable!$R:$S,2,0))/ChapterTable!$P$23)),
MAX(0,INT(($B726+ChapterTable!$R$26+VLOOKUP(SUBSTITUTE(C$1,"성장단계","")&amp;"보스단계오프셋",ChapterTable!$R:$S,2,0))/ChapterTable!$R$23)))</f>
        <v>1</v>
      </c>
      <c r="D726">
        <f>IF(OR($L726=TRUE,$A726=0,MOD($A726,ChapterTable!$R$20)&lt;&gt;0),
MAX(0,INT(($B726+ChapterTable!$P$26+VLOOKUP(SUBSTITUTE(D$1,"성장단계","")&amp;"단계오프셋",ChapterTable!$R:$S,2,0))/ChapterTable!$P$23)),
MAX(0,INT(($B726+ChapterTable!$R$26+VLOOKUP(SUBSTITUTE(D$1,"성장단계","")&amp;"보스단계오프셋",ChapterTable!$R:$S,2,0))/ChapterTable!$R$23)))</f>
        <v>1</v>
      </c>
      <c r="E726" s="1">
        <f ca="1">IF(AND($A726=0,$B726=1),
    VLOOKUP(1,ChapterTable!$1:$1048576,MATCH("최종"&amp;SUBSTITUTE(SUBSTITUTE(E$1,"standard",""),"|Float",""),ChapterTable!$1:$1,0),0)*ChapterTable!$P$17,
  IF(AND($A726=0,$B726=0),
    E727,
  IF($B726=0,
    VLOOKUP($A726,ChapterTable!$1:$1048576,MATCH("최종"&amp;SUBSTITUTE(SUBSTITUTE(E$1,"standard",""),"|Float",""),ChapterTable!$1:$1,0),0),
  IF($B726=1,
    IF($L726=FALSE,
      VLOOKUP($A726,ChapterTable!$1:$1048576,MATCH("최종"&amp;SUBSTITUTE(SUBSTITUTE(E$1,"standard",""),"|Float",""),ChapterTable!$1:$1,0),0),
      VLOOKUP($A726-ChapterTable!$P$11,ChapterTable!$1:$1048576,MATCH("최종"&amp;SUBSTITUTE(SUBSTITUTE(E$1,"standard",""),"|Float",""),ChapterTable!$1:$1,0),0)*ChapterTable!$P$14
    ),
  OFFSET(E726,-$B726+IF($L726,1,0),0)*IF($B726&gt;OFFSET($B726,1,0),ChapterTable!$R$17,1)*
    (VLOOKUP(SUBSTITUTE(SUBSTITUTE(E$1,"standard",""),"|Float","")&amp;IF(OR($L726=TRUE,$A726=0,MOD($A726,ChapterTable!$R$20)&lt;&gt;0),"","보스")&amp;"인게임누적곱배수",ChapterTable!$R:$S,2,0)^C726
    +VLOOKUP(SUBSTITUTE(SUBSTITUTE(E$1,"standard",""),"|Float","")&amp;IF(OR($L726=TRUE,$A726=0,MOD($A726,ChapterTable!$R$20)&lt;&gt;0),"","보스")&amp;"인게임누적합배수",ChapterTable!$R:$S,2,0)*C726)
  )
  )
  )
)</f>
        <v>63056.72021484375</v>
      </c>
      <c r="F726" s="1">
        <f ca="1">IF(AND($A726=0,$B726=1),
    VLOOKUP(1,ChapterTable!$1:$1048576,MATCH("최종"&amp;SUBSTITUTE(SUBSTITUTE(F$1,"standard",""),"|Float",""),ChapterTable!$1:$1,0),0)*ChapterTable!$P$17,
  IF(AND($A726=0,$B726=0),
    F727,
  IF($B726=0,
    VLOOKUP($A726,ChapterTable!$1:$1048576,MATCH("최종"&amp;SUBSTITUTE(SUBSTITUTE(F$1,"standard",""),"|Float",""),ChapterTable!$1:$1,0),0),
  IF($B726=1,
    IF($L726=FALSE,
      VLOOKUP($A726,ChapterTable!$1:$1048576,MATCH("최종"&amp;SUBSTITUTE(SUBSTITUTE(F$1,"standard",""),"|Float",""),ChapterTable!$1:$1,0),0),
      VLOOKUP($A726-ChapterTable!$P$11,ChapterTable!$1:$1048576,MATCH("최종"&amp;SUBSTITUTE(SUBSTITUTE(F$1,"standard",""),"|Float",""),ChapterTable!$1:$1,0),0)*ChapterTable!$P$14
    ),
  OFFSET(F726,-$B726+IF($L726,1,0),0)*
    (VLOOKUP(SUBSTITUTE(SUBSTITUTE(F$1,"standard",""),"|Float","")&amp;IF(OR($L726=TRUE,$A726=0,MOD($A726,ChapterTable!$R$20)&lt;&gt;0),"","보스")&amp;"인게임누적곱배수",ChapterTable!$R:$S,2,0)^D726
    +VLOOKUP(SUBSTITUTE(SUBSTITUTE(F$1,"standard",""),"|Float","")&amp;IF(OR($L726=TRUE,$A726=0,MOD($A726,ChapterTable!$R$20)&lt;&gt;0),"","보스")&amp;"인게임누적합배수",ChapterTable!$R:$S,2,0)*D726)
  )
  )
  )
)</f>
        <v>23536.796607971191</v>
      </c>
      <c r="G726" t="s">
        <v>715</v>
      </c>
      <c r="J726" t="str">
        <f>IF(ISBLANK(I726),"",
IFERROR(VLOOKUP(I726,[1]StringTable!$1:$1048576,MATCH("kor|String",[1]StringTable!$1:$1,0),0),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86"/>
        <v>0.5</v>
      </c>
      <c r="AJ726">
        <f t="shared" si="84"/>
        <v>0.54666666600000002</v>
      </c>
      <c r="AK726">
        <f t="shared" si="85"/>
        <v>1</v>
      </c>
      <c r="AL726">
        <v>2</v>
      </c>
    </row>
    <row r="727" spans="1:38" hidden="1" x14ac:dyDescent="0.3">
      <c r="A727">
        <v>16</v>
      </c>
      <c r="B727">
        <v>16</v>
      </c>
      <c r="C727">
        <f>IF(OR($L727=TRUE,$A727=0,MOD($A727,ChapterTable!$R$20)&lt;&gt;0),
MAX(0,INT(($B727+ChapterTable!$P$26+VLOOKUP(SUBSTITUTE(C$1,"성장단계","")&amp;"단계오프셋",ChapterTable!$R:$S,2,0))/ChapterTable!$P$23)),
MAX(0,INT(($B727+ChapterTable!$R$26+VLOOKUP(SUBSTITUTE(C$1,"성장단계","")&amp;"보스단계오프셋",ChapterTable!$R:$S,2,0))/ChapterTable!$R$23)))</f>
        <v>2</v>
      </c>
      <c r="D727">
        <f>IF(OR($L727=TRUE,$A727=0,MOD($A727,ChapterTable!$R$20)&lt;&gt;0),
MAX(0,INT(($B727+ChapterTable!$P$26+VLOOKUP(SUBSTITUTE(D$1,"성장단계","")&amp;"단계오프셋",ChapterTable!$R:$S,2,0))/ChapterTable!$P$23)),
MAX(0,INT(($B727+ChapterTable!$R$26+VLOOKUP(SUBSTITUTE(D$1,"성장단계","")&amp;"보스단계오프셋",ChapterTable!$R:$S,2,0))/ChapterTable!$R$23)))</f>
        <v>1</v>
      </c>
      <c r="E727" s="1">
        <f ca="1">IF(AND($A727=0,$B727=1),
    VLOOKUP(1,ChapterTable!$1:$1048576,MATCH("최종"&amp;SUBSTITUTE(SUBSTITUTE(E$1,"standard",""),"|Float",""),ChapterTable!$1:$1,0),0)*ChapterTable!$P$17,
  IF(AND($A727=0,$B727=0),
    E728,
  IF($B727=0,
    VLOOKUP($A727,ChapterTable!$1:$1048576,MATCH("최종"&amp;SUBSTITUTE(SUBSTITUTE(E$1,"standard",""),"|Float",""),ChapterTable!$1:$1,0),0),
  IF($B727=1,
    IF($L727=FALSE,
      VLOOKUP($A727,ChapterTable!$1:$1048576,MATCH("최종"&amp;SUBSTITUTE(SUBSTITUTE(E$1,"standard",""),"|Float",""),ChapterTable!$1:$1,0),0),
      VLOOKUP($A727-ChapterTable!$P$11,ChapterTable!$1:$1048576,MATCH("최종"&amp;SUBSTITUTE(SUBSTITUTE(E$1,"standard",""),"|Float",""),ChapterTable!$1:$1,0),0)*ChapterTable!$P$14
    ),
  OFFSET(E727,-$B727+IF($L727,1,0),0)*IF($B727&gt;OFFSET($B727,1,0),ChapterTable!$R$17,1)*
    (VLOOKUP(SUBSTITUTE(SUBSTITUTE(E$1,"standard",""),"|Float","")&amp;IF(OR($L727=TRUE,$A727=0,MOD($A727,ChapterTable!$R$20)&lt;&gt;0),"","보스")&amp;"인게임누적곱배수",ChapterTable!$R:$S,2,0)^C727
    +VLOOKUP(SUBSTITUTE(SUBSTITUTE(E$1,"standard",""),"|Float","")&amp;IF(OR($L727=TRUE,$A727=0,MOD($A727,ChapterTable!$R$20)&lt;&gt;0),"","보스")&amp;"인게임누적합배수",ChapterTable!$R:$S,2,0)*C727)
  )
  )
  )
)</f>
        <v>73566.173583984375</v>
      </c>
      <c r="F727" s="1">
        <f ca="1">IF(AND($A727=0,$B727=1),
    VLOOKUP(1,ChapterTable!$1:$1048576,MATCH("최종"&amp;SUBSTITUTE(SUBSTITUTE(F$1,"standard",""),"|Float",""),ChapterTable!$1:$1,0),0)*ChapterTable!$P$17,
  IF(AND($A727=0,$B727=0),
    F728,
  IF($B727=0,
    VLOOKUP($A727,ChapterTable!$1:$1048576,MATCH("최종"&amp;SUBSTITUTE(SUBSTITUTE(F$1,"standard",""),"|Float",""),ChapterTable!$1:$1,0),0),
  IF($B727=1,
    IF($L727=FALSE,
      VLOOKUP($A727,ChapterTable!$1:$1048576,MATCH("최종"&amp;SUBSTITUTE(SUBSTITUTE(F$1,"standard",""),"|Float",""),ChapterTable!$1:$1,0),0),
      VLOOKUP($A727-ChapterTable!$P$11,ChapterTable!$1:$1048576,MATCH("최종"&amp;SUBSTITUTE(SUBSTITUTE(F$1,"standard",""),"|Float",""),ChapterTable!$1:$1,0),0)*ChapterTable!$P$14
    ),
  OFFSET(F727,-$B727+IF($L727,1,0),0)*
    (VLOOKUP(SUBSTITUTE(SUBSTITUTE(F$1,"standard",""),"|Float","")&amp;IF(OR($L727=TRUE,$A727=0,MOD($A727,ChapterTable!$R$20)&lt;&gt;0),"","보스")&amp;"인게임누적곱배수",ChapterTable!$R:$S,2,0)^D727
    +VLOOKUP(SUBSTITUTE(SUBSTITUTE(F$1,"standard",""),"|Float","")&amp;IF(OR($L727=TRUE,$A727=0,MOD($A727,ChapterTable!$R$20)&lt;&gt;0),"","보스")&amp;"인게임누적합배수",ChapterTable!$R:$S,2,0)*D727)
  )
  )
  )
)</f>
        <v>23536.796607971191</v>
      </c>
      <c r="G727" t="s">
        <v>715</v>
      </c>
      <c r="J727" t="str">
        <f>IF(ISBLANK(I727),"",
IFERROR(VLOOKUP(I727,[1]StringTable!$1:$1048576,MATCH("kor|String",[1]StringTable!$1:$1,0),0),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86"/>
        <v>0.5</v>
      </c>
      <c r="AJ727">
        <f t="shared" si="84"/>
        <v>0.54666666600000002</v>
      </c>
      <c r="AK727">
        <f t="shared" si="85"/>
        <v>1</v>
      </c>
      <c r="AL727">
        <v>2</v>
      </c>
    </row>
    <row r="728" spans="1:38" hidden="1" x14ac:dyDescent="0.3">
      <c r="A728">
        <v>16</v>
      </c>
      <c r="B728">
        <v>17</v>
      </c>
      <c r="C728">
        <f>IF(OR($L728=TRUE,$A728=0,MOD($A728,ChapterTable!$R$20)&lt;&gt;0),
MAX(0,INT(($B728+ChapterTable!$P$26+VLOOKUP(SUBSTITUTE(C$1,"성장단계","")&amp;"단계오프셋",ChapterTable!$R:$S,2,0))/ChapterTable!$P$23)),
MAX(0,INT(($B728+ChapterTable!$R$26+VLOOKUP(SUBSTITUTE(C$1,"성장단계","")&amp;"보스단계오프셋",ChapterTable!$R:$S,2,0))/ChapterTable!$R$23)))</f>
        <v>2</v>
      </c>
      <c r="D728">
        <f>IF(OR($L728=TRUE,$A728=0,MOD($A728,ChapterTable!$R$20)&lt;&gt;0),
MAX(0,INT(($B728+ChapterTable!$P$26+VLOOKUP(SUBSTITUTE(D$1,"성장단계","")&amp;"단계오프셋",ChapterTable!$R:$S,2,0))/ChapterTable!$P$23)),
MAX(0,INT(($B728+ChapterTable!$R$26+VLOOKUP(SUBSTITUTE(D$1,"성장단계","")&amp;"보스단계오프셋",ChapterTable!$R:$S,2,0))/ChapterTable!$R$23)))</f>
        <v>1</v>
      </c>
      <c r="E728" s="1">
        <f ca="1">IF(AND($A728=0,$B728=1),
    VLOOKUP(1,ChapterTable!$1:$1048576,MATCH("최종"&amp;SUBSTITUTE(SUBSTITUTE(E$1,"standard",""),"|Float",""),ChapterTable!$1:$1,0),0)*ChapterTable!$P$17,
  IF(AND($A728=0,$B728=0),
    E729,
  IF($B728=0,
    VLOOKUP($A728,ChapterTable!$1:$1048576,MATCH("최종"&amp;SUBSTITUTE(SUBSTITUTE(E$1,"standard",""),"|Float",""),ChapterTable!$1:$1,0),0),
  IF($B728=1,
    IF($L728=FALSE,
      VLOOKUP($A728,ChapterTable!$1:$1048576,MATCH("최종"&amp;SUBSTITUTE(SUBSTITUTE(E$1,"standard",""),"|Float",""),ChapterTable!$1:$1,0),0),
      VLOOKUP($A728-ChapterTable!$P$11,ChapterTable!$1:$1048576,MATCH("최종"&amp;SUBSTITUTE(SUBSTITUTE(E$1,"standard",""),"|Float",""),ChapterTable!$1:$1,0),0)*ChapterTable!$P$14
    ),
  OFFSET(E728,-$B728+IF($L728,1,0),0)*IF($B728&gt;OFFSET($B728,1,0),ChapterTable!$R$17,1)*
    (VLOOKUP(SUBSTITUTE(SUBSTITUTE(E$1,"standard",""),"|Float","")&amp;IF(OR($L728=TRUE,$A728=0,MOD($A728,ChapterTable!$R$20)&lt;&gt;0),"","보스")&amp;"인게임누적곱배수",ChapterTable!$R:$S,2,0)^C728
    +VLOOKUP(SUBSTITUTE(SUBSTITUTE(E$1,"standard",""),"|Float","")&amp;IF(OR($L728=TRUE,$A728=0,MOD($A728,ChapterTable!$R$20)&lt;&gt;0),"","보스")&amp;"인게임누적합배수",ChapterTable!$R:$S,2,0)*C728)
  )
  )
  )
)</f>
        <v>73566.173583984375</v>
      </c>
      <c r="F728" s="1">
        <f ca="1">IF(AND($A728=0,$B728=1),
    VLOOKUP(1,ChapterTable!$1:$1048576,MATCH("최종"&amp;SUBSTITUTE(SUBSTITUTE(F$1,"standard",""),"|Float",""),ChapterTable!$1:$1,0),0)*ChapterTable!$P$17,
  IF(AND($A728=0,$B728=0),
    F729,
  IF($B728=0,
    VLOOKUP($A728,ChapterTable!$1:$1048576,MATCH("최종"&amp;SUBSTITUTE(SUBSTITUTE(F$1,"standard",""),"|Float",""),ChapterTable!$1:$1,0),0),
  IF($B728=1,
    IF($L728=FALSE,
      VLOOKUP($A728,ChapterTable!$1:$1048576,MATCH("최종"&amp;SUBSTITUTE(SUBSTITUTE(F$1,"standard",""),"|Float",""),ChapterTable!$1:$1,0),0),
      VLOOKUP($A728-ChapterTable!$P$11,ChapterTable!$1:$1048576,MATCH("최종"&amp;SUBSTITUTE(SUBSTITUTE(F$1,"standard",""),"|Float",""),ChapterTable!$1:$1,0),0)*ChapterTable!$P$14
    ),
  OFFSET(F728,-$B728+IF($L728,1,0),0)*
    (VLOOKUP(SUBSTITUTE(SUBSTITUTE(F$1,"standard",""),"|Float","")&amp;IF(OR($L728=TRUE,$A728=0,MOD($A728,ChapterTable!$R$20)&lt;&gt;0),"","보스")&amp;"인게임누적곱배수",ChapterTable!$R:$S,2,0)^D728
    +VLOOKUP(SUBSTITUTE(SUBSTITUTE(F$1,"standard",""),"|Float","")&amp;IF(OR($L728=TRUE,$A728=0,MOD($A728,ChapterTable!$R$20)&lt;&gt;0),"","보스")&amp;"인게임누적합배수",ChapterTable!$R:$S,2,0)*D728)
  )
  )
  )
)</f>
        <v>23536.796607971191</v>
      </c>
      <c r="G728" t="s">
        <v>715</v>
      </c>
      <c r="J728" t="str">
        <f>IF(ISBLANK(I728),"",
IFERROR(VLOOKUP(I728,[1]StringTable!$1:$1048576,MATCH("kor|String",[1]StringTable!$1:$1,0),0),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86"/>
        <v>0.5</v>
      </c>
      <c r="AJ728">
        <f t="shared" si="84"/>
        <v>0.54666666600000002</v>
      </c>
      <c r="AK728">
        <f t="shared" si="85"/>
        <v>1</v>
      </c>
      <c r="AL728">
        <v>2</v>
      </c>
    </row>
    <row r="729" spans="1:38" hidden="1" x14ac:dyDescent="0.3">
      <c r="A729">
        <v>16</v>
      </c>
      <c r="B729">
        <v>18</v>
      </c>
      <c r="C729">
        <f>IF(OR($L729=TRUE,$A729=0,MOD($A729,ChapterTable!$R$20)&lt;&gt;0),
MAX(0,INT(($B729+ChapterTable!$P$26+VLOOKUP(SUBSTITUTE(C$1,"성장단계","")&amp;"단계오프셋",ChapterTable!$R:$S,2,0))/ChapterTable!$P$23)),
MAX(0,INT(($B729+ChapterTable!$R$26+VLOOKUP(SUBSTITUTE(C$1,"성장단계","")&amp;"보스단계오프셋",ChapterTable!$R:$S,2,0))/ChapterTable!$R$23)))</f>
        <v>2</v>
      </c>
      <c r="D729">
        <f>IF(OR($L729=TRUE,$A729=0,MOD($A729,ChapterTable!$R$20)&lt;&gt;0),
MAX(0,INT(($B729+ChapterTable!$P$26+VLOOKUP(SUBSTITUTE(D$1,"성장단계","")&amp;"단계오프셋",ChapterTable!$R:$S,2,0))/ChapterTable!$P$23)),
MAX(0,INT(($B729+ChapterTable!$R$26+VLOOKUP(SUBSTITUTE(D$1,"성장단계","")&amp;"보스단계오프셋",ChapterTable!$R:$S,2,0))/ChapterTable!$R$23)))</f>
        <v>1</v>
      </c>
      <c r="E729" s="1">
        <f ca="1">IF(AND($A729=0,$B729=1),
    VLOOKUP(1,ChapterTable!$1:$1048576,MATCH("최종"&amp;SUBSTITUTE(SUBSTITUTE(E$1,"standard",""),"|Float",""),ChapterTable!$1:$1,0),0)*ChapterTable!$P$17,
  IF(AND($A729=0,$B729=0),
    E730,
  IF($B729=0,
    VLOOKUP($A729,ChapterTable!$1:$1048576,MATCH("최종"&amp;SUBSTITUTE(SUBSTITUTE(E$1,"standard",""),"|Float",""),ChapterTable!$1:$1,0),0),
  IF($B729=1,
    IF($L729=FALSE,
      VLOOKUP($A729,ChapterTable!$1:$1048576,MATCH("최종"&amp;SUBSTITUTE(SUBSTITUTE(E$1,"standard",""),"|Float",""),ChapterTable!$1:$1,0),0),
      VLOOKUP($A729-ChapterTable!$P$11,ChapterTable!$1:$1048576,MATCH("최종"&amp;SUBSTITUTE(SUBSTITUTE(E$1,"standard",""),"|Float",""),ChapterTable!$1:$1,0),0)*ChapterTable!$P$14
    ),
  OFFSET(E729,-$B729+IF($L729,1,0),0)*IF($B729&gt;OFFSET($B729,1,0),ChapterTable!$R$17,1)*
    (VLOOKUP(SUBSTITUTE(SUBSTITUTE(E$1,"standard",""),"|Float","")&amp;IF(OR($L729=TRUE,$A729=0,MOD($A729,ChapterTable!$R$20)&lt;&gt;0),"","보스")&amp;"인게임누적곱배수",ChapterTable!$R:$S,2,0)^C729
    +VLOOKUP(SUBSTITUTE(SUBSTITUTE(E$1,"standard",""),"|Float","")&amp;IF(OR($L729=TRUE,$A729=0,MOD($A729,ChapterTable!$R$20)&lt;&gt;0),"","보스")&amp;"인게임누적합배수",ChapterTable!$R:$S,2,0)*C729)
  )
  )
  )
)</f>
        <v>73566.173583984375</v>
      </c>
      <c r="F729" s="1">
        <f ca="1">IF(AND($A729=0,$B729=1),
    VLOOKUP(1,ChapterTable!$1:$1048576,MATCH("최종"&amp;SUBSTITUTE(SUBSTITUTE(F$1,"standard",""),"|Float",""),ChapterTable!$1:$1,0),0)*ChapterTable!$P$17,
  IF(AND($A729=0,$B729=0),
    F730,
  IF($B729=0,
    VLOOKUP($A729,ChapterTable!$1:$1048576,MATCH("최종"&amp;SUBSTITUTE(SUBSTITUTE(F$1,"standard",""),"|Float",""),ChapterTable!$1:$1,0),0),
  IF($B729=1,
    IF($L729=FALSE,
      VLOOKUP($A729,ChapterTable!$1:$1048576,MATCH("최종"&amp;SUBSTITUTE(SUBSTITUTE(F$1,"standard",""),"|Float",""),ChapterTable!$1:$1,0),0),
      VLOOKUP($A729-ChapterTable!$P$11,ChapterTable!$1:$1048576,MATCH("최종"&amp;SUBSTITUTE(SUBSTITUTE(F$1,"standard",""),"|Float",""),ChapterTable!$1:$1,0),0)*ChapterTable!$P$14
    ),
  OFFSET(F729,-$B729+IF($L729,1,0),0)*
    (VLOOKUP(SUBSTITUTE(SUBSTITUTE(F$1,"standard",""),"|Float","")&amp;IF(OR($L729=TRUE,$A729=0,MOD($A729,ChapterTable!$R$20)&lt;&gt;0),"","보스")&amp;"인게임누적곱배수",ChapterTable!$R:$S,2,0)^D729
    +VLOOKUP(SUBSTITUTE(SUBSTITUTE(F$1,"standard",""),"|Float","")&amp;IF(OR($L729=TRUE,$A729=0,MOD($A729,ChapterTable!$R$20)&lt;&gt;0),"","보스")&amp;"인게임누적합배수",ChapterTable!$R:$S,2,0)*D729)
  )
  )
  )
)</f>
        <v>23536.796607971191</v>
      </c>
      <c r="G729" t="s">
        <v>715</v>
      </c>
      <c r="J729" t="str">
        <f>IF(ISBLANK(I729),"",
IFERROR(VLOOKUP(I729,[1]StringTable!$1:$1048576,MATCH("kor|String",[1]StringTable!$1:$1,0),0),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86"/>
        <v>0.5</v>
      </c>
      <c r="AJ729">
        <f t="shared" si="84"/>
        <v>0.54666666600000002</v>
      </c>
      <c r="AK729">
        <f t="shared" si="85"/>
        <v>1</v>
      </c>
      <c r="AL729">
        <v>2</v>
      </c>
    </row>
    <row r="730" spans="1:38" hidden="1" x14ac:dyDescent="0.3">
      <c r="A730">
        <v>16</v>
      </c>
      <c r="B730">
        <v>19</v>
      </c>
      <c r="C730">
        <f>IF(OR($L730=TRUE,$A730=0,MOD($A730,ChapterTable!$R$20)&lt;&gt;0),
MAX(0,INT(($B730+ChapterTable!$P$26+VLOOKUP(SUBSTITUTE(C$1,"성장단계","")&amp;"단계오프셋",ChapterTable!$R:$S,2,0))/ChapterTable!$P$23)),
MAX(0,INT(($B730+ChapterTable!$R$26+VLOOKUP(SUBSTITUTE(C$1,"성장단계","")&amp;"보스단계오프셋",ChapterTable!$R:$S,2,0))/ChapterTable!$R$23)))</f>
        <v>2</v>
      </c>
      <c r="D730">
        <f>IF(OR($L730=TRUE,$A730=0,MOD($A730,ChapterTable!$R$20)&lt;&gt;0),
MAX(0,INT(($B730+ChapterTable!$P$26+VLOOKUP(SUBSTITUTE(D$1,"성장단계","")&amp;"단계오프셋",ChapterTable!$R:$S,2,0))/ChapterTable!$P$23)),
MAX(0,INT(($B730+ChapterTable!$R$26+VLOOKUP(SUBSTITUTE(D$1,"성장단계","")&amp;"보스단계오프셋",ChapterTable!$R:$S,2,0))/ChapterTable!$R$23)))</f>
        <v>1</v>
      </c>
      <c r="E730" s="1">
        <f ca="1">IF(AND($A730=0,$B730=1),
    VLOOKUP(1,ChapterTable!$1:$1048576,MATCH("최종"&amp;SUBSTITUTE(SUBSTITUTE(E$1,"standard",""),"|Float",""),ChapterTable!$1:$1,0),0)*ChapterTable!$P$17,
  IF(AND($A730=0,$B730=0),
    E731,
  IF($B730=0,
    VLOOKUP($A730,ChapterTable!$1:$1048576,MATCH("최종"&amp;SUBSTITUTE(SUBSTITUTE(E$1,"standard",""),"|Float",""),ChapterTable!$1:$1,0),0),
  IF($B730=1,
    IF($L730=FALSE,
      VLOOKUP($A730,ChapterTable!$1:$1048576,MATCH("최종"&amp;SUBSTITUTE(SUBSTITUTE(E$1,"standard",""),"|Float",""),ChapterTable!$1:$1,0),0),
      VLOOKUP($A730-ChapterTable!$P$11,ChapterTable!$1:$1048576,MATCH("최종"&amp;SUBSTITUTE(SUBSTITUTE(E$1,"standard",""),"|Float",""),ChapterTable!$1:$1,0),0)*ChapterTable!$P$14
    ),
  OFFSET(E730,-$B730+IF($L730,1,0),0)*IF($B730&gt;OFFSET($B730,1,0),ChapterTable!$R$17,1)*
    (VLOOKUP(SUBSTITUTE(SUBSTITUTE(E$1,"standard",""),"|Float","")&amp;IF(OR($L730=TRUE,$A730=0,MOD($A730,ChapterTable!$R$20)&lt;&gt;0),"","보스")&amp;"인게임누적곱배수",ChapterTable!$R:$S,2,0)^C730
    +VLOOKUP(SUBSTITUTE(SUBSTITUTE(E$1,"standard",""),"|Float","")&amp;IF(OR($L730=TRUE,$A730=0,MOD($A730,ChapterTable!$R$20)&lt;&gt;0),"","보스")&amp;"인게임누적합배수",ChapterTable!$R:$S,2,0)*C730)
  )
  )
  )
)</f>
        <v>73566.173583984375</v>
      </c>
      <c r="F730" s="1">
        <f ca="1">IF(AND($A730=0,$B730=1),
    VLOOKUP(1,ChapterTable!$1:$1048576,MATCH("최종"&amp;SUBSTITUTE(SUBSTITUTE(F$1,"standard",""),"|Float",""),ChapterTable!$1:$1,0),0)*ChapterTable!$P$17,
  IF(AND($A730=0,$B730=0),
    F731,
  IF($B730=0,
    VLOOKUP($A730,ChapterTable!$1:$1048576,MATCH("최종"&amp;SUBSTITUTE(SUBSTITUTE(F$1,"standard",""),"|Float",""),ChapterTable!$1:$1,0),0),
  IF($B730=1,
    IF($L730=FALSE,
      VLOOKUP($A730,ChapterTable!$1:$1048576,MATCH("최종"&amp;SUBSTITUTE(SUBSTITUTE(F$1,"standard",""),"|Float",""),ChapterTable!$1:$1,0),0),
      VLOOKUP($A730-ChapterTable!$P$11,ChapterTable!$1:$1048576,MATCH("최종"&amp;SUBSTITUTE(SUBSTITUTE(F$1,"standard",""),"|Float",""),ChapterTable!$1:$1,0),0)*ChapterTable!$P$14
    ),
  OFFSET(F730,-$B730+IF($L730,1,0),0)*
    (VLOOKUP(SUBSTITUTE(SUBSTITUTE(F$1,"standard",""),"|Float","")&amp;IF(OR($L730=TRUE,$A730=0,MOD($A730,ChapterTable!$R$20)&lt;&gt;0),"","보스")&amp;"인게임누적곱배수",ChapterTable!$R:$S,2,0)^D730
    +VLOOKUP(SUBSTITUTE(SUBSTITUTE(F$1,"standard",""),"|Float","")&amp;IF(OR($L730=TRUE,$A730=0,MOD($A730,ChapterTable!$R$20)&lt;&gt;0),"","보스")&amp;"인게임누적합배수",ChapterTable!$R:$S,2,0)*D730)
  )
  )
  )
)</f>
        <v>23536.796607971191</v>
      </c>
      <c r="G730" t="s">
        <v>715</v>
      </c>
      <c r="J730" t="str">
        <f>IF(ISBLANK(I730),"",
IFERROR(VLOOKUP(I730,[1]StringTable!$1:$1048576,MATCH("kor|String",[1]StringTable!$1:$1,0),0),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86"/>
        <v>0.5</v>
      </c>
      <c r="AJ730">
        <f t="shared" si="84"/>
        <v>0.54666666600000002</v>
      </c>
      <c r="AK730">
        <f t="shared" si="85"/>
        <v>1</v>
      </c>
      <c r="AL730">
        <v>2</v>
      </c>
    </row>
    <row r="731" spans="1:38" hidden="1" x14ac:dyDescent="0.3">
      <c r="A731">
        <v>16</v>
      </c>
      <c r="B731">
        <v>20</v>
      </c>
      <c r="C731">
        <f>IF(OR($L731=TRUE,$A731=0,MOD($A731,ChapterTable!$R$20)&lt;&gt;0),
MAX(0,INT(($B731+ChapterTable!$P$26+VLOOKUP(SUBSTITUTE(C$1,"성장단계","")&amp;"단계오프셋",ChapterTable!$R:$S,2,0))/ChapterTable!$P$23)),
MAX(0,INT(($B731+ChapterTable!$R$26+VLOOKUP(SUBSTITUTE(C$1,"성장단계","")&amp;"보스단계오프셋",ChapterTable!$R:$S,2,0))/ChapterTable!$R$23)))</f>
        <v>2</v>
      </c>
      <c r="D731">
        <f>IF(OR($L731=TRUE,$A731=0,MOD($A731,ChapterTable!$R$20)&lt;&gt;0),
MAX(0,INT(($B731+ChapterTable!$P$26+VLOOKUP(SUBSTITUTE(D$1,"성장단계","")&amp;"단계오프셋",ChapterTable!$R:$S,2,0))/ChapterTable!$P$23)),
MAX(0,INT(($B731+ChapterTable!$R$26+VLOOKUP(SUBSTITUTE(D$1,"성장단계","")&amp;"보스단계오프셋",ChapterTable!$R:$S,2,0))/ChapterTable!$R$23)))</f>
        <v>1</v>
      </c>
      <c r="E731" s="1">
        <f ca="1">IF(AND($A731=0,$B731=1),
    VLOOKUP(1,ChapterTable!$1:$1048576,MATCH("최종"&amp;SUBSTITUTE(SUBSTITUTE(E$1,"standard",""),"|Float",""),ChapterTable!$1:$1,0),0)*ChapterTable!$P$17,
  IF(AND($A731=0,$B731=0),
    E732,
  IF($B731=0,
    VLOOKUP($A731,ChapterTable!$1:$1048576,MATCH("최종"&amp;SUBSTITUTE(SUBSTITUTE(E$1,"standard",""),"|Float",""),ChapterTable!$1:$1,0),0),
  IF($B731=1,
    IF($L731=FALSE,
      VLOOKUP($A731,ChapterTable!$1:$1048576,MATCH("최종"&amp;SUBSTITUTE(SUBSTITUTE(E$1,"standard",""),"|Float",""),ChapterTable!$1:$1,0),0),
      VLOOKUP($A731-ChapterTable!$P$11,ChapterTable!$1:$1048576,MATCH("최종"&amp;SUBSTITUTE(SUBSTITUTE(E$1,"standard",""),"|Float",""),ChapterTable!$1:$1,0),0)*ChapterTable!$P$14
    ),
  OFFSET(E731,-$B731+IF($L731,1,0),0)*IF($B731&gt;OFFSET($B731,1,0),ChapterTable!$R$17,1)*
    (VLOOKUP(SUBSTITUTE(SUBSTITUTE(E$1,"standard",""),"|Float","")&amp;IF(OR($L731=TRUE,$A731=0,MOD($A731,ChapterTable!$R$20)&lt;&gt;0),"","보스")&amp;"인게임누적곱배수",ChapterTable!$R:$S,2,0)^C731
    +VLOOKUP(SUBSTITUTE(SUBSTITUTE(E$1,"standard",""),"|Float","")&amp;IF(OR($L731=TRUE,$A731=0,MOD($A731,ChapterTable!$R$20)&lt;&gt;0),"","보스")&amp;"인게임누적합배수",ChapterTable!$R:$S,2,0)*C731)
  )
  )
  )
)</f>
        <v>73566.173583984375</v>
      </c>
      <c r="F731" s="1">
        <f ca="1">IF(AND($A731=0,$B731=1),
    VLOOKUP(1,ChapterTable!$1:$1048576,MATCH("최종"&amp;SUBSTITUTE(SUBSTITUTE(F$1,"standard",""),"|Float",""),ChapterTable!$1:$1,0),0)*ChapterTable!$P$17,
  IF(AND($A731=0,$B731=0),
    F732,
  IF($B731=0,
    VLOOKUP($A731,ChapterTable!$1:$1048576,MATCH("최종"&amp;SUBSTITUTE(SUBSTITUTE(F$1,"standard",""),"|Float",""),ChapterTable!$1:$1,0),0),
  IF($B731=1,
    IF($L731=FALSE,
      VLOOKUP($A731,ChapterTable!$1:$1048576,MATCH("최종"&amp;SUBSTITUTE(SUBSTITUTE(F$1,"standard",""),"|Float",""),ChapterTable!$1:$1,0),0),
      VLOOKUP($A731-ChapterTable!$P$11,ChapterTable!$1:$1048576,MATCH("최종"&amp;SUBSTITUTE(SUBSTITUTE(F$1,"standard",""),"|Float",""),ChapterTable!$1:$1,0),0)*ChapterTable!$P$14
    ),
  OFFSET(F731,-$B731+IF($L731,1,0),0)*
    (VLOOKUP(SUBSTITUTE(SUBSTITUTE(F$1,"standard",""),"|Float","")&amp;IF(OR($L731=TRUE,$A731=0,MOD($A731,ChapterTable!$R$20)&lt;&gt;0),"","보스")&amp;"인게임누적곱배수",ChapterTable!$R:$S,2,0)^D731
    +VLOOKUP(SUBSTITUTE(SUBSTITUTE(F$1,"standard",""),"|Float","")&amp;IF(OR($L731=TRUE,$A731=0,MOD($A731,ChapterTable!$R$20)&lt;&gt;0),"","보스")&amp;"인게임누적합배수",ChapterTable!$R:$S,2,0)*D731)
  )
  )
  )
)</f>
        <v>23536.796607971191</v>
      </c>
      <c r="G731" t="s">
        <v>715</v>
      </c>
      <c r="J731" t="str">
        <f>IF(ISBLANK(I731),"",
IFERROR(VLOOKUP(I731,[1]StringTable!$1:$1048576,MATCH("kor|String",[1]StringTable!$1:$1,0),0),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86"/>
        <v>0.5</v>
      </c>
      <c r="AJ731">
        <f t="shared" si="84"/>
        <v>1</v>
      </c>
      <c r="AK731">
        <f t="shared" si="85"/>
        <v>2</v>
      </c>
      <c r="AL731">
        <v>2</v>
      </c>
    </row>
    <row r="732" spans="1:38" hidden="1" x14ac:dyDescent="0.3">
      <c r="A732">
        <v>16</v>
      </c>
      <c r="B732">
        <v>21</v>
      </c>
      <c r="C732">
        <f>IF(OR($L732=TRUE,$A732=0,MOD($A732,ChapterTable!$R$20)&lt;&gt;0),
MAX(0,INT(($B732+ChapterTable!$P$26+VLOOKUP(SUBSTITUTE(C$1,"성장단계","")&amp;"단계오프셋",ChapterTable!$R:$S,2,0))/ChapterTable!$P$23)),
MAX(0,INT(($B732+ChapterTable!$R$26+VLOOKUP(SUBSTITUTE(C$1,"성장단계","")&amp;"보스단계오프셋",ChapterTable!$R:$S,2,0))/ChapterTable!$R$23)))</f>
        <v>2</v>
      </c>
      <c r="D732">
        <f>IF(OR($L732=TRUE,$A732=0,MOD($A732,ChapterTable!$R$20)&lt;&gt;0),
MAX(0,INT(($B732+ChapterTable!$P$26+VLOOKUP(SUBSTITUTE(D$1,"성장단계","")&amp;"단계오프셋",ChapterTable!$R:$S,2,0))/ChapterTable!$P$23)),
MAX(0,INT(($B732+ChapterTable!$R$26+VLOOKUP(SUBSTITUTE(D$1,"성장단계","")&amp;"보스단계오프셋",ChapterTable!$R:$S,2,0))/ChapterTable!$R$23)))</f>
        <v>2</v>
      </c>
      <c r="E732" s="1">
        <f ca="1">IF(AND($A732=0,$B732=1),
    VLOOKUP(1,ChapterTable!$1:$1048576,MATCH("최종"&amp;SUBSTITUTE(SUBSTITUTE(E$1,"standard",""),"|Float",""),ChapterTable!$1:$1,0),0)*ChapterTable!$P$17,
  IF(AND($A732=0,$B732=0),
    E733,
  IF($B732=0,
    VLOOKUP($A732,ChapterTable!$1:$1048576,MATCH("최종"&amp;SUBSTITUTE(SUBSTITUTE(E$1,"standard",""),"|Float",""),ChapterTable!$1:$1,0),0),
  IF($B732=1,
    IF($L732=FALSE,
      VLOOKUP($A732,ChapterTable!$1:$1048576,MATCH("최종"&amp;SUBSTITUTE(SUBSTITUTE(E$1,"standard",""),"|Float",""),ChapterTable!$1:$1,0),0),
      VLOOKUP($A732-ChapterTable!$P$11,ChapterTable!$1:$1048576,MATCH("최종"&amp;SUBSTITUTE(SUBSTITUTE(E$1,"standard",""),"|Float",""),ChapterTable!$1:$1,0),0)*ChapterTable!$P$14
    ),
  OFFSET(E732,-$B732+IF($L732,1,0),0)*IF($B732&gt;OFFSET($B732,1,0),ChapterTable!$R$17,1)*
    (VLOOKUP(SUBSTITUTE(SUBSTITUTE(E$1,"standard",""),"|Float","")&amp;IF(OR($L732=TRUE,$A732=0,MOD($A732,ChapterTable!$R$20)&lt;&gt;0),"","보스")&amp;"인게임누적곱배수",ChapterTable!$R:$S,2,0)^C732
    +VLOOKUP(SUBSTITUTE(SUBSTITUTE(E$1,"standard",""),"|Float","")&amp;IF(OR($L732=TRUE,$A732=0,MOD($A732,ChapterTable!$R$20)&lt;&gt;0),"","보스")&amp;"인게임누적합배수",ChapterTable!$R:$S,2,0)*C732)
  )
  )
  )
)</f>
        <v>73566.173583984375</v>
      </c>
      <c r="F732" s="1">
        <f ca="1">IF(AND($A732=0,$B732=1),
    VLOOKUP(1,ChapterTable!$1:$1048576,MATCH("최종"&amp;SUBSTITUTE(SUBSTITUTE(F$1,"standard",""),"|Float",""),ChapterTable!$1:$1,0),0)*ChapterTable!$P$17,
  IF(AND($A732=0,$B732=0),
    F733,
  IF($B732=0,
    VLOOKUP($A732,ChapterTable!$1:$1048576,MATCH("최종"&amp;SUBSTITUTE(SUBSTITUTE(F$1,"standard",""),"|Float",""),ChapterTable!$1:$1,0),0),
  IF($B732=1,
    IF($L732=FALSE,
      VLOOKUP($A732,ChapterTable!$1:$1048576,MATCH("최종"&amp;SUBSTITUTE(SUBSTITUTE(F$1,"standard",""),"|Float",""),ChapterTable!$1:$1,0),0),
      VLOOKUP($A732-ChapterTable!$P$11,ChapterTable!$1:$1048576,MATCH("최종"&amp;SUBSTITUTE(SUBSTITUTE(F$1,"standard",""),"|Float",""),ChapterTable!$1:$1,0),0)*ChapterTable!$P$14
    ),
  OFFSET(F732,-$B732+IF($L732,1,0),0)*
    (VLOOKUP(SUBSTITUTE(SUBSTITUTE(F$1,"standard",""),"|Float","")&amp;IF(OR($L732=TRUE,$A732=0,MOD($A732,ChapterTable!$R$20)&lt;&gt;0),"","보스")&amp;"인게임누적곱배수",ChapterTable!$R:$S,2,0)^D732
    +VLOOKUP(SUBSTITUTE(SUBSTITUTE(F$1,"standard",""),"|Float","")&amp;IF(OR($L732=TRUE,$A732=0,MOD($A732,ChapterTable!$R$20)&lt;&gt;0),"","보스")&amp;"인게임누적합배수",ChapterTable!$R:$S,2,0)*D732)
  )
  )
  )
)</f>
        <v>25178.89869689941</v>
      </c>
      <c r="G732" t="s">
        <v>715</v>
      </c>
      <c r="J732" t="str">
        <f>IF(ISBLANK(I732),"",
IFERROR(VLOOKUP(I732,[1]StringTable!$1:$1048576,MATCH("kor|String",[1]StringTable!$1:$1,0),0),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86"/>
        <v>0.33333333333333331</v>
      </c>
      <c r="AJ732">
        <f t="shared" si="84"/>
        <v>0.395555555</v>
      </c>
      <c r="AK732">
        <f t="shared" si="85"/>
        <v>1</v>
      </c>
      <c r="AL732">
        <v>2</v>
      </c>
    </row>
    <row r="733" spans="1:38" hidden="1" x14ac:dyDescent="0.3">
      <c r="A733">
        <v>16</v>
      </c>
      <c r="B733">
        <v>22</v>
      </c>
      <c r="C733">
        <f>IF(OR($L733=TRUE,$A733=0,MOD($A733,ChapterTable!$R$20)&lt;&gt;0),
MAX(0,INT(($B733+ChapterTable!$P$26+VLOOKUP(SUBSTITUTE(C$1,"성장단계","")&amp;"단계오프셋",ChapterTable!$R:$S,2,0))/ChapterTable!$P$23)),
MAX(0,INT(($B733+ChapterTable!$R$26+VLOOKUP(SUBSTITUTE(C$1,"성장단계","")&amp;"보스단계오프셋",ChapterTable!$R:$S,2,0))/ChapterTable!$R$23)))</f>
        <v>2</v>
      </c>
      <c r="D733">
        <f>IF(OR($L733=TRUE,$A733=0,MOD($A733,ChapterTable!$R$20)&lt;&gt;0),
MAX(0,INT(($B733+ChapterTable!$P$26+VLOOKUP(SUBSTITUTE(D$1,"성장단계","")&amp;"단계오프셋",ChapterTable!$R:$S,2,0))/ChapterTable!$P$23)),
MAX(0,INT(($B733+ChapterTable!$R$26+VLOOKUP(SUBSTITUTE(D$1,"성장단계","")&amp;"보스단계오프셋",ChapterTable!$R:$S,2,0))/ChapterTable!$R$23)))</f>
        <v>2</v>
      </c>
      <c r="E733" s="1">
        <f ca="1">IF(AND($A733=0,$B733=1),
    VLOOKUP(1,ChapterTable!$1:$1048576,MATCH("최종"&amp;SUBSTITUTE(SUBSTITUTE(E$1,"standard",""),"|Float",""),ChapterTable!$1:$1,0),0)*ChapterTable!$P$17,
  IF(AND($A733=0,$B733=0),
    E734,
  IF($B733=0,
    VLOOKUP($A733,ChapterTable!$1:$1048576,MATCH("최종"&amp;SUBSTITUTE(SUBSTITUTE(E$1,"standard",""),"|Float",""),ChapterTable!$1:$1,0),0),
  IF($B733=1,
    IF($L733=FALSE,
      VLOOKUP($A733,ChapterTable!$1:$1048576,MATCH("최종"&amp;SUBSTITUTE(SUBSTITUTE(E$1,"standard",""),"|Float",""),ChapterTable!$1:$1,0),0),
      VLOOKUP($A733-ChapterTable!$P$11,ChapterTable!$1:$1048576,MATCH("최종"&amp;SUBSTITUTE(SUBSTITUTE(E$1,"standard",""),"|Float",""),ChapterTable!$1:$1,0),0)*ChapterTable!$P$14
    ),
  OFFSET(E733,-$B733+IF($L733,1,0),0)*IF($B733&gt;OFFSET($B733,1,0),ChapterTable!$R$17,1)*
    (VLOOKUP(SUBSTITUTE(SUBSTITUTE(E$1,"standard",""),"|Float","")&amp;IF(OR($L733=TRUE,$A733=0,MOD($A733,ChapterTable!$R$20)&lt;&gt;0),"","보스")&amp;"인게임누적곱배수",ChapterTable!$R:$S,2,0)^C733
    +VLOOKUP(SUBSTITUTE(SUBSTITUTE(E$1,"standard",""),"|Float","")&amp;IF(OR($L733=TRUE,$A733=0,MOD($A733,ChapterTable!$R$20)&lt;&gt;0),"","보스")&amp;"인게임누적합배수",ChapterTable!$R:$S,2,0)*C733)
  )
  )
  )
)</f>
        <v>73566.173583984375</v>
      </c>
      <c r="F733" s="1">
        <f ca="1">IF(AND($A733=0,$B733=1),
    VLOOKUP(1,ChapterTable!$1:$1048576,MATCH("최종"&amp;SUBSTITUTE(SUBSTITUTE(F$1,"standard",""),"|Float",""),ChapterTable!$1:$1,0),0)*ChapterTable!$P$17,
  IF(AND($A733=0,$B733=0),
    F734,
  IF($B733=0,
    VLOOKUP($A733,ChapterTable!$1:$1048576,MATCH("최종"&amp;SUBSTITUTE(SUBSTITUTE(F$1,"standard",""),"|Float",""),ChapterTable!$1:$1,0),0),
  IF($B733=1,
    IF($L733=FALSE,
      VLOOKUP($A733,ChapterTable!$1:$1048576,MATCH("최종"&amp;SUBSTITUTE(SUBSTITUTE(F$1,"standard",""),"|Float",""),ChapterTable!$1:$1,0),0),
      VLOOKUP($A733-ChapterTable!$P$11,ChapterTable!$1:$1048576,MATCH("최종"&amp;SUBSTITUTE(SUBSTITUTE(F$1,"standard",""),"|Float",""),ChapterTable!$1:$1,0),0)*ChapterTable!$P$14
    ),
  OFFSET(F733,-$B733+IF($L733,1,0),0)*
    (VLOOKUP(SUBSTITUTE(SUBSTITUTE(F$1,"standard",""),"|Float","")&amp;IF(OR($L733=TRUE,$A733=0,MOD($A733,ChapterTable!$R$20)&lt;&gt;0),"","보스")&amp;"인게임누적곱배수",ChapterTable!$R:$S,2,0)^D733
    +VLOOKUP(SUBSTITUTE(SUBSTITUTE(F$1,"standard",""),"|Float","")&amp;IF(OR($L733=TRUE,$A733=0,MOD($A733,ChapterTable!$R$20)&lt;&gt;0),"","보스")&amp;"인게임누적합배수",ChapterTable!$R:$S,2,0)*D733)
  )
  )
  )
)</f>
        <v>25178.89869689941</v>
      </c>
      <c r="G733" t="s">
        <v>715</v>
      </c>
      <c r="J733" t="str">
        <f>IF(ISBLANK(I733),"",
IFERROR(VLOOKUP(I733,[1]StringTable!$1:$1048576,MATCH("kor|String",[1]StringTable!$1:$1,0),0),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86"/>
        <v>0.33333333333333331</v>
      </c>
      <c r="AJ733">
        <f t="shared" si="84"/>
        <v>0.395555555</v>
      </c>
      <c r="AK733">
        <f t="shared" si="85"/>
        <v>1</v>
      </c>
      <c r="AL733">
        <v>2</v>
      </c>
    </row>
    <row r="734" spans="1:38" hidden="1" x14ac:dyDescent="0.3">
      <c r="A734">
        <v>16</v>
      </c>
      <c r="B734">
        <v>23</v>
      </c>
      <c r="C734">
        <f>IF(OR($L734=TRUE,$A734=0,MOD($A734,ChapterTable!$R$20)&lt;&gt;0),
MAX(0,INT(($B734+ChapterTable!$P$26+VLOOKUP(SUBSTITUTE(C$1,"성장단계","")&amp;"단계오프셋",ChapterTable!$R:$S,2,0))/ChapterTable!$P$23)),
MAX(0,INT(($B734+ChapterTable!$R$26+VLOOKUP(SUBSTITUTE(C$1,"성장단계","")&amp;"보스단계오프셋",ChapterTable!$R:$S,2,0))/ChapterTable!$R$23)))</f>
        <v>2</v>
      </c>
      <c r="D734">
        <f>IF(OR($L734=TRUE,$A734=0,MOD($A734,ChapterTable!$R$20)&lt;&gt;0),
MAX(0,INT(($B734+ChapterTable!$P$26+VLOOKUP(SUBSTITUTE(D$1,"성장단계","")&amp;"단계오프셋",ChapterTable!$R:$S,2,0))/ChapterTable!$P$23)),
MAX(0,INT(($B734+ChapterTable!$R$26+VLOOKUP(SUBSTITUTE(D$1,"성장단계","")&amp;"보스단계오프셋",ChapterTable!$R:$S,2,0))/ChapterTable!$R$23)))</f>
        <v>2</v>
      </c>
      <c r="E734" s="1">
        <f ca="1">IF(AND($A734=0,$B734=1),
    VLOOKUP(1,ChapterTable!$1:$1048576,MATCH("최종"&amp;SUBSTITUTE(SUBSTITUTE(E$1,"standard",""),"|Float",""),ChapterTable!$1:$1,0),0)*ChapterTable!$P$17,
  IF(AND($A734=0,$B734=0),
    E735,
  IF($B734=0,
    VLOOKUP($A734,ChapterTable!$1:$1048576,MATCH("최종"&amp;SUBSTITUTE(SUBSTITUTE(E$1,"standard",""),"|Float",""),ChapterTable!$1:$1,0),0),
  IF($B734=1,
    IF($L734=FALSE,
      VLOOKUP($A734,ChapterTable!$1:$1048576,MATCH("최종"&amp;SUBSTITUTE(SUBSTITUTE(E$1,"standard",""),"|Float",""),ChapterTable!$1:$1,0),0),
      VLOOKUP($A734-ChapterTable!$P$11,ChapterTable!$1:$1048576,MATCH("최종"&amp;SUBSTITUTE(SUBSTITUTE(E$1,"standard",""),"|Float",""),ChapterTable!$1:$1,0),0)*ChapterTable!$P$14
    ),
  OFFSET(E734,-$B734+IF($L734,1,0),0)*IF($B734&gt;OFFSET($B734,1,0),ChapterTable!$R$17,1)*
    (VLOOKUP(SUBSTITUTE(SUBSTITUTE(E$1,"standard",""),"|Float","")&amp;IF(OR($L734=TRUE,$A734=0,MOD($A734,ChapterTable!$R$20)&lt;&gt;0),"","보스")&amp;"인게임누적곱배수",ChapterTable!$R:$S,2,0)^C734
    +VLOOKUP(SUBSTITUTE(SUBSTITUTE(E$1,"standard",""),"|Float","")&amp;IF(OR($L734=TRUE,$A734=0,MOD($A734,ChapterTable!$R$20)&lt;&gt;0),"","보스")&amp;"인게임누적합배수",ChapterTable!$R:$S,2,0)*C734)
  )
  )
  )
)</f>
        <v>73566.173583984375</v>
      </c>
      <c r="F734" s="1">
        <f ca="1">IF(AND($A734=0,$B734=1),
    VLOOKUP(1,ChapterTable!$1:$1048576,MATCH("최종"&amp;SUBSTITUTE(SUBSTITUTE(F$1,"standard",""),"|Float",""),ChapterTable!$1:$1,0),0)*ChapterTable!$P$17,
  IF(AND($A734=0,$B734=0),
    F735,
  IF($B734=0,
    VLOOKUP($A734,ChapterTable!$1:$1048576,MATCH("최종"&amp;SUBSTITUTE(SUBSTITUTE(F$1,"standard",""),"|Float",""),ChapterTable!$1:$1,0),0),
  IF($B734=1,
    IF($L734=FALSE,
      VLOOKUP($A734,ChapterTable!$1:$1048576,MATCH("최종"&amp;SUBSTITUTE(SUBSTITUTE(F$1,"standard",""),"|Float",""),ChapterTable!$1:$1,0),0),
      VLOOKUP($A734-ChapterTable!$P$11,ChapterTable!$1:$1048576,MATCH("최종"&amp;SUBSTITUTE(SUBSTITUTE(F$1,"standard",""),"|Float",""),ChapterTable!$1:$1,0),0)*ChapterTable!$P$14
    ),
  OFFSET(F734,-$B734+IF($L734,1,0),0)*
    (VLOOKUP(SUBSTITUTE(SUBSTITUTE(F$1,"standard",""),"|Float","")&amp;IF(OR($L734=TRUE,$A734=0,MOD($A734,ChapterTable!$R$20)&lt;&gt;0),"","보스")&amp;"인게임누적곱배수",ChapterTable!$R:$S,2,0)^D734
    +VLOOKUP(SUBSTITUTE(SUBSTITUTE(F$1,"standard",""),"|Float","")&amp;IF(OR($L734=TRUE,$A734=0,MOD($A734,ChapterTable!$R$20)&lt;&gt;0),"","보스")&amp;"인게임누적합배수",ChapterTable!$R:$S,2,0)*D734)
  )
  )
  )
)</f>
        <v>25178.89869689941</v>
      </c>
      <c r="G734" t="s">
        <v>715</v>
      </c>
      <c r="J734" t="str">
        <f>IF(ISBLANK(I734),"",
IFERROR(VLOOKUP(I734,[1]StringTable!$1:$1048576,MATCH("kor|String",[1]StringTable!$1:$1,0),0),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86"/>
        <v>0.33333333333333331</v>
      </c>
      <c r="AJ734">
        <f t="shared" si="84"/>
        <v>0.395555555</v>
      </c>
      <c r="AK734">
        <f t="shared" si="85"/>
        <v>1</v>
      </c>
      <c r="AL734">
        <v>2</v>
      </c>
    </row>
    <row r="735" spans="1:38" hidden="1" x14ac:dyDescent="0.3">
      <c r="A735">
        <v>16</v>
      </c>
      <c r="B735">
        <v>24</v>
      </c>
      <c r="C735">
        <f>IF(OR($L735=TRUE,$A735=0,MOD($A735,ChapterTable!$R$20)&lt;&gt;0),
MAX(0,INT(($B735+ChapterTable!$P$26+VLOOKUP(SUBSTITUTE(C$1,"성장단계","")&amp;"단계오프셋",ChapterTable!$R:$S,2,0))/ChapterTable!$P$23)),
MAX(0,INT(($B735+ChapterTable!$R$26+VLOOKUP(SUBSTITUTE(C$1,"성장단계","")&amp;"보스단계오프셋",ChapterTable!$R:$S,2,0))/ChapterTable!$R$23)))</f>
        <v>2</v>
      </c>
      <c r="D735">
        <f>IF(OR($L735=TRUE,$A735=0,MOD($A735,ChapterTable!$R$20)&lt;&gt;0),
MAX(0,INT(($B735+ChapterTable!$P$26+VLOOKUP(SUBSTITUTE(D$1,"성장단계","")&amp;"단계오프셋",ChapterTable!$R:$S,2,0))/ChapterTable!$P$23)),
MAX(0,INT(($B735+ChapterTable!$R$26+VLOOKUP(SUBSTITUTE(D$1,"성장단계","")&amp;"보스단계오프셋",ChapterTable!$R:$S,2,0))/ChapterTable!$R$23)))</f>
        <v>2</v>
      </c>
      <c r="E735" s="1">
        <f ca="1">IF(AND($A735=0,$B735=1),
    VLOOKUP(1,ChapterTable!$1:$1048576,MATCH("최종"&amp;SUBSTITUTE(SUBSTITUTE(E$1,"standard",""),"|Float",""),ChapterTable!$1:$1,0),0)*ChapterTable!$P$17,
  IF(AND($A735=0,$B735=0),
    E736,
  IF($B735=0,
    VLOOKUP($A735,ChapterTable!$1:$1048576,MATCH("최종"&amp;SUBSTITUTE(SUBSTITUTE(E$1,"standard",""),"|Float",""),ChapterTable!$1:$1,0),0),
  IF($B735=1,
    IF($L735=FALSE,
      VLOOKUP($A735,ChapterTable!$1:$1048576,MATCH("최종"&amp;SUBSTITUTE(SUBSTITUTE(E$1,"standard",""),"|Float",""),ChapterTable!$1:$1,0),0),
      VLOOKUP($A735-ChapterTable!$P$11,ChapterTable!$1:$1048576,MATCH("최종"&amp;SUBSTITUTE(SUBSTITUTE(E$1,"standard",""),"|Float",""),ChapterTable!$1:$1,0),0)*ChapterTable!$P$14
    ),
  OFFSET(E735,-$B735+IF($L735,1,0),0)*IF($B735&gt;OFFSET($B735,1,0),ChapterTable!$R$17,1)*
    (VLOOKUP(SUBSTITUTE(SUBSTITUTE(E$1,"standard",""),"|Float","")&amp;IF(OR($L735=TRUE,$A735=0,MOD($A735,ChapterTable!$R$20)&lt;&gt;0),"","보스")&amp;"인게임누적곱배수",ChapterTable!$R:$S,2,0)^C735
    +VLOOKUP(SUBSTITUTE(SUBSTITUTE(E$1,"standard",""),"|Float","")&amp;IF(OR($L735=TRUE,$A735=0,MOD($A735,ChapterTable!$R$20)&lt;&gt;0),"","보스")&amp;"인게임누적합배수",ChapterTable!$R:$S,2,0)*C735)
  )
  )
  )
)</f>
        <v>73566.173583984375</v>
      </c>
      <c r="F735" s="1">
        <f ca="1">IF(AND($A735=0,$B735=1),
    VLOOKUP(1,ChapterTable!$1:$1048576,MATCH("최종"&amp;SUBSTITUTE(SUBSTITUTE(F$1,"standard",""),"|Float",""),ChapterTable!$1:$1,0),0)*ChapterTable!$P$17,
  IF(AND($A735=0,$B735=0),
    F736,
  IF($B735=0,
    VLOOKUP($A735,ChapterTable!$1:$1048576,MATCH("최종"&amp;SUBSTITUTE(SUBSTITUTE(F$1,"standard",""),"|Float",""),ChapterTable!$1:$1,0),0),
  IF($B735=1,
    IF($L735=FALSE,
      VLOOKUP($A735,ChapterTable!$1:$1048576,MATCH("최종"&amp;SUBSTITUTE(SUBSTITUTE(F$1,"standard",""),"|Float",""),ChapterTable!$1:$1,0),0),
      VLOOKUP($A735-ChapterTable!$P$11,ChapterTable!$1:$1048576,MATCH("최종"&amp;SUBSTITUTE(SUBSTITUTE(F$1,"standard",""),"|Float",""),ChapterTable!$1:$1,0),0)*ChapterTable!$P$14
    ),
  OFFSET(F735,-$B735+IF($L735,1,0),0)*
    (VLOOKUP(SUBSTITUTE(SUBSTITUTE(F$1,"standard",""),"|Float","")&amp;IF(OR($L735=TRUE,$A735=0,MOD($A735,ChapterTable!$R$20)&lt;&gt;0),"","보스")&amp;"인게임누적곱배수",ChapterTable!$R:$S,2,0)^D735
    +VLOOKUP(SUBSTITUTE(SUBSTITUTE(F$1,"standard",""),"|Float","")&amp;IF(OR($L735=TRUE,$A735=0,MOD($A735,ChapterTable!$R$20)&lt;&gt;0),"","보스")&amp;"인게임누적합배수",ChapterTable!$R:$S,2,0)*D735)
  )
  )
  )
)</f>
        <v>25178.89869689941</v>
      </c>
      <c r="G735" t="s">
        <v>715</v>
      </c>
      <c r="J735" t="str">
        <f>IF(ISBLANK(I735),"",
IFERROR(VLOOKUP(I735,[1]StringTable!$1:$1048576,MATCH("kor|String",[1]StringTable!$1:$1,0),0),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86"/>
        <v>0.33333333333333331</v>
      </c>
      <c r="AJ735">
        <f t="shared" si="84"/>
        <v>0.395555555</v>
      </c>
      <c r="AK735">
        <f t="shared" si="85"/>
        <v>1</v>
      </c>
      <c r="AL735">
        <v>2</v>
      </c>
    </row>
    <row r="736" spans="1:38" hidden="1" x14ac:dyDescent="0.3">
      <c r="A736">
        <v>16</v>
      </c>
      <c r="B736">
        <v>25</v>
      </c>
      <c r="C736">
        <f>IF(OR($L736=TRUE,$A736=0,MOD($A736,ChapterTable!$R$20)&lt;&gt;0),
MAX(0,INT(($B736+ChapterTable!$P$26+VLOOKUP(SUBSTITUTE(C$1,"성장단계","")&amp;"단계오프셋",ChapterTable!$R:$S,2,0))/ChapterTable!$P$23)),
MAX(0,INT(($B736+ChapterTable!$R$26+VLOOKUP(SUBSTITUTE(C$1,"성장단계","")&amp;"보스단계오프셋",ChapterTable!$R:$S,2,0))/ChapterTable!$R$23)))</f>
        <v>2</v>
      </c>
      <c r="D736">
        <f>IF(OR($L736=TRUE,$A736=0,MOD($A736,ChapterTable!$R$20)&lt;&gt;0),
MAX(0,INT(($B736+ChapterTable!$P$26+VLOOKUP(SUBSTITUTE(D$1,"성장단계","")&amp;"단계오프셋",ChapterTable!$R:$S,2,0))/ChapterTable!$P$23)),
MAX(0,INT(($B736+ChapterTable!$R$26+VLOOKUP(SUBSTITUTE(D$1,"성장단계","")&amp;"보스단계오프셋",ChapterTable!$R:$S,2,0))/ChapterTable!$R$23)))</f>
        <v>2</v>
      </c>
      <c r="E736" s="1">
        <f ca="1">IF(AND($A736=0,$B736=1),
    VLOOKUP(1,ChapterTable!$1:$1048576,MATCH("최종"&amp;SUBSTITUTE(SUBSTITUTE(E$1,"standard",""),"|Float",""),ChapterTable!$1:$1,0),0)*ChapterTable!$P$17,
  IF(AND($A736=0,$B736=0),
    E737,
  IF($B736=0,
    VLOOKUP($A736,ChapterTable!$1:$1048576,MATCH("최종"&amp;SUBSTITUTE(SUBSTITUTE(E$1,"standard",""),"|Float",""),ChapterTable!$1:$1,0),0),
  IF($B736=1,
    IF($L736=FALSE,
      VLOOKUP($A736,ChapterTable!$1:$1048576,MATCH("최종"&amp;SUBSTITUTE(SUBSTITUTE(E$1,"standard",""),"|Float",""),ChapterTable!$1:$1,0),0),
      VLOOKUP($A736-ChapterTable!$P$11,ChapterTable!$1:$1048576,MATCH("최종"&amp;SUBSTITUTE(SUBSTITUTE(E$1,"standard",""),"|Float",""),ChapterTable!$1:$1,0),0)*ChapterTable!$P$14
    ),
  OFFSET(E736,-$B736+IF($L736,1,0),0)*IF($B736&gt;OFFSET($B736,1,0),ChapterTable!$R$17,1)*
    (VLOOKUP(SUBSTITUTE(SUBSTITUTE(E$1,"standard",""),"|Float","")&amp;IF(OR($L736=TRUE,$A736=0,MOD($A736,ChapterTable!$R$20)&lt;&gt;0),"","보스")&amp;"인게임누적곱배수",ChapterTable!$R:$S,2,0)^C736
    +VLOOKUP(SUBSTITUTE(SUBSTITUTE(E$1,"standard",""),"|Float","")&amp;IF(OR($L736=TRUE,$A736=0,MOD($A736,ChapterTable!$R$20)&lt;&gt;0),"","보스")&amp;"인게임누적합배수",ChapterTable!$R:$S,2,0)*C736)
  )
  )
  )
)</f>
        <v>73566.173583984375</v>
      </c>
      <c r="F736" s="1">
        <f ca="1">IF(AND($A736=0,$B736=1),
    VLOOKUP(1,ChapterTable!$1:$1048576,MATCH("최종"&amp;SUBSTITUTE(SUBSTITUTE(F$1,"standard",""),"|Float",""),ChapterTable!$1:$1,0),0)*ChapterTable!$P$17,
  IF(AND($A736=0,$B736=0),
    F737,
  IF($B736=0,
    VLOOKUP($A736,ChapterTable!$1:$1048576,MATCH("최종"&amp;SUBSTITUTE(SUBSTITUTE(F$1,"standard",""),"|Float",""),ChapterTable!$1:$1,0),0),
  IF($B736=1,
    IF($L736=FALSE,
      VLOOKUP($A736,ChapterTable!$1:$1048576,MATCH("최종"&amp;SUBSTITUTE(SUBSTITUTE(F$1,"standard",""),"|Float",""),ChapterTable!$1:$1,0),0),
      VLOOKUP($A736-ChapterTable!$P$11,ChapterTable!$1:$1048576,MATCH("최종"&amp;SUBSTITUTE(SUBSTITUTE(F$1,"standard",""),"|Float",""),ChapterTable!$1:$1,0),0)*ChapterTable!$P$14
    ),
  OFFSET(F736,-$B736+IF($L736,1,0),0)*
    (VLOOKUP(SUBSTITUTE(SUBSTITUTE(F$1,"standard",""),"|Float","")&amp;IF(OR($L736=TRUE,$A736=0,MOD($A736,ChapterTable!$R$20)&lt;&gt;0),"","보스")&amp;"인게임누적곱배수",ChapterTable!$R:$S,2,0)^D736
    +VLOOKUP(SUBSTITUTE(SUBSTITUTE(F$1,"standard",""),"|Float","")&amp;IF(OR($L736=TRUE,$A736=0,MOD($A736,ChapterTable!$R$20)&lt;&gt;0),"","보스")&amp;"인게임누적합배수",ChapterTable!$R:$S,2,0)*D736)
  )
  )
  )
)</f>
        <v>25178.89869689941</v>
      </c>
      <c r="G736" t="s">
        <v>715</v>
      </c>
      <c r="J736" t="str">
        <f>IF(ISBLANK(I736),"",
IFERROR(VLOOKUP(I736,[1]StringTable!$1:$1048576,MATCH("kor|String",[1]StringTable!$1:$1,0),0),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86"/>
        <v>0.33333333333333331</v>
      </c>
      <c r="AJ736">
        <f t="shared" si="84"/>
        <v>0.395555555</v>
      </c>
      <c r="AK736">
        <f t="shared" si="85"/>
        <v>1</v>
      </c>
      <c r="AL736">
        <v>2</v>
      </c>
    </row>
    <row r="737" spans="1:38" hidden="1" x14ac:dyDescent="0.3">
      <c r="A737">
        <v>16</v>
      </c>
      <c r="B737">
        <v>26</v>
      </c>
      <c r="C737">
        <f>IF(OR($L737=TRUE,$A737=0,MOD($A737,ChapterTable!$R$20)&lt;&gt;0),
MAX(0,INT(($B737+ChapterTable!$P$26+VLOOKUP(SUBSTITUTE(C$1,"성장단계","")&amp;"단계오프셋",ChapterTable!$R:$S,2,0))/ChapterTable!$P$23)),
MAX(0,INT(($B737+ChapterTable!$R$26+VLOOKUP(SUBSTITUTE(C$1,"성장단계","")&amp;"보스단계오프셋",ChapterTable!$R:$S,2,0))/ChapterTable!$R$23)))</f>
        <v>3</v>
      </c>
      <c r="D737">
        <f>IF(OR($L737=TRUE,$A737=0,MOD($A737,ChapterTable!$R$20)&lt;&gt;0),
MAX(0,INT(($B737+ChapterTable!$P$26+VLOOKUP(SUBSTITUTE(D$1,"성장단계","")&amp;"단계오프셋",ChapterTable!$R:$S,2,0))/ChapterTable!$P$23)),
MAX(0,INT(($B737+ChapterTable!$R$26+VLOOKUP(SUBSTITUTE(D$1,"성장단계","")&amp;"보스단계오프셋",ChapterTable!$R:$S,2,0))/ChapterTable!$R$23)))</f>
        <v>2</v>
      </c>
      <c r="E737" s="1">
        <f ca="1">IF(AND($A737=0,$B737=1),
    VLOOKUP(1,ChapterTable!$1:$1048576,MATCH("최종"&amp;SUBSTITUTE(SUBSTITUTE(E$1,"standard",""),"|Float",""),ChapterTable!$1:$1,0),0)*ChapterTable!$P$17,
  IF(AND($A737=0,$B737=0),
    E738,
  IF($B737=0,
    VLOOKUP($A737,ChapterTable!$1:$1048576,MATCH("최종"&amp;SUBSTITUTE(SUBSTITUTE(E$1,"standard",""),"|Float",""),ChapterTable!$1:$1,0),0),
  IF($B737=1,
    IF($L737=FALSE,
      VLOOKUP($A737,ChapterTable!$1:$1048576,MATCH("최종"&amp;SUBSTITUTE(SUBSTITUTE(E$1,"standard",""),"|Float",""),ChapterTable!$1:$1,0),0),
      VLOOKUP($A737-ChapterTable!$P$11,ChapterTable!$1:$1048576,MATCH("최종"&amp;SUBSTITUTE(SUBSTITUTE(E$1,"standard",""),"|Float",""),ChapterTable!$1:$1,0),0)*ChapterTable!$P$14
    ),
  OFFSET(E737,-$B737+IF($L737,1,0),0)*IF($B737&gt;OFFSET($B737,1,0),ChapterTable!$R$17,1)*
    (VLOOKUP(SUBSTITUTE(SUBSTITUTE(E$1,"standard",""),"|Float","")&amp;IF(OR($L737=TRUE,$A737=0,MOD($A737,ChapterTable!$R$20)&lt;&gt;0),"","보스")&amp;"인게임누적곱배수",ChapterTable!$R:$S,2,0)^C737
    +VLOOKUP(SUBSTITUTE(SUBSTITUTE(E$1,"standard",""),"|Float","")&amp;IF(OR($L737=TRUE,$A737=0,MOD($A737,ChapterTable!$R$20)&lt;&gt;0),"","보스")&amp;"인게임누적합배수",ChapterTable!$R:$S,2,0)*C737)
  )
  )
  )
)</f>
        <v>84075.626953125</v>
      </c>
      <c r="F737" s="1">
        <f ca="1">IF(AND($A737=0,$B737=1),
    VLOOKUP(1,ChapterTable!$1:$1048576,MATCH("최종"&amp;SUBSTITUTE(SUBSTITUTE(F$1,"standard",""),"|Float",""),ChapterTable!$1:$1,0),0)*ChapterTable!$P$17,
  IF(AND($A737=0,$B737=0),
    F738,
  IF($B737=0,
    VLOOKUP($A737,ChapterTable!$1:$1048576,MATCH("최종"&amp;SUBSTITUTE(SUBSTITUTE(F$1,"standard",""),"|Float",""),ChapterTable!$1:$1,0),0),
  IF($B737=1,
    IF($L737=FALSE,
      VLOOKUP($A737,ChapterTable!$1:$1048576,MATCH("최종"&amp;SUBSTITUTE(SUBSTITUTE(F$1,"standard",""),"|Float",""),ChapterTable!$1:$1,0),0),
      VLOOKUP($A737-ChapterTable!$P$11,ChapterTable!$1:$1048576,MATCH("최종"&amp;SUBSTITUTE(SUBSTITUTE(F$1,"standard",""),"|Float",""),ChapterTable!$1:$1,0),0)*ChapterTable!$P$14
    ),
  OFFSET(F737,-$B737+IF($L737,1,0),0)*
    (VLOOKUP(SUBSTITUTE(SUBSTITUTE(F$1,"standard",""),"|Float","")&amp;IF(OR($L737=TRUE,$A737=0,MOD($A737,ChapterTable!$R$20)&lt;&gt;0),"","보스")&amp;"인게임누적곱배수",ChapterTable!$R:$S,2,0)^D737
    +VLOOKUP(SUBSTITUTE(SUBSTITUTE(F$1,"standard",""),"|Float","")&amp;IF(OR($L737=TRUE,$A737=0,MOD($A737,ChapterTable!$R$20)&lt;&gt;0),"","보스")&amp;"인게임누적합배수",ChapterTable!$R:$S,2,0)*D737)
  )
  )
  )
)</f>
        <v>25178.89869689941</v>
      </c>
      <c r="G737" t="s">
        <v>715</v>
      </c>
      <c r="J737" t="str">
        <f>IF(ISBLANK(I737),"",
IFERROR(VLOOKUP(I737,[1]StringTable!$1:$1048576,MATCH("kor|String",[1]StringTable!$1:$1,0),0),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86"/>
        <v>0.33333333333333331</v>
      </c>
      <c r="AJ737">
        <f t="shared" si="84"/>
        <v>0.395555555</v>
      </c>
      <c r="AK737">
        <f t="shared" si="85"/>
        <v>1</v>
      </c>
      <c r="AL737">
        <v>2</v>
      </c>
    </row>
    <row r="738" spans="1:38" hidden="1" x14ac:dyDescent="0.3">
      <c r="A738">
        <v>16</v>
      </c>
      <c r="B738">
        <v>27</v>
      </c>
      <c r="C738">
        <f>IF(OR($L738=TRUE,$A738=0,MOD($A738,ChapterTable!$R$20)&lt;&gt;0),
MAX(0,INT(($B738+ChapterTable!$P$26+VLOOKUP(SUBSTITUTE(C$1,"성장단계","")&amp;"단계오프셋",ChapterTable!$R:$S,2,0))/ChapterTable!$P$23)),
MAX(0,INT(($B738+ChapterTable!$R$26+VLOOKUP(SUBSTITUTE(C$1,"성장단계","")&amp;"보스단계오프셋",ChapterTable!$R:$S,2,0))/ChapterTable!$R$23)))</f>
        <v>3</v>
      </c>
      <c r="D738">
        <f>IF(OR($L738=TRUE,$A738=0,MOD($A738,ChapterTable!$R$20)&lt;&gt;0),
MAX(0,INT(($B738+ChapterTable!$P$26+VLOOKUP(SUBSTITUTE(D$1,"성장단계","")&amp;"단계오프셋",ChapterTable!$R:$S,2,0))/ChapterTable!$P$23)),
MAX(0,INT(($B738+ChapterTable!$R$26+VLOOKUP(SUBSTITUTE(D$1,"성장단계","")&amp;"보스단계오프셋",ChapterTable!$R:$S,2,0))/ChapterTable!$R$23)))</f>
        <v>2</v>
      </c>
      <c r="E738" s="1">
        <f ca="1">IF(AND($A738=0,$B738=1),
    VLOOKUP(1,ChapterTable!$1:$1048576,MATCH("최종"&amp;SUBSTITUTE(SUBSTITUTE(E$1,"standard",""),"|Float",""),ChapterTable!$1:$1,0),0)*ChapterTable!$P$17,
  IF(AND($A738=0,$B738=0),
    E739,
  IF($B738=0,
    VLOOKUP($A738,ChapterTable!$1:$1048576,MATCH("최종"&amp;SUBSTITUTE(SUBSTITUTE(E$1,"standard",""),"|Float",""),ChapterTable!$1:$1,0),0),
  IF($B738=1,
    IF($L738=FALSE,
      VLOOKUP($A738,ChapterTable!$1:$1048576,MATCH("최종"&amp;SUBSTITUTE(SUBSTITUTE(E$1,"standard",""),"|Float",""),ChapterTable!$1:$1,0),0),
      VLOOKUP($A738-ChapterTable!$P$11,ChapterTable!$1:$1048576,MATCH("최종"&amp;SUBSTITUTE(SUBSTITUTE(E$1,"standard",""),"|Float",""),ChapterTable!$1:$1,0),0)*ChapterTable!$P$14
    ),
  OFFSET(E738,-$B738+IF($L738,1,0),0)*IF($B738&gt;OFFSET($B738,1,0),ChapterTable!$R$17,1)*
    (VLOOKUP(SUBSTITUTE(SUBSTITUTE(E$1,"standard",""),"|Float","")&amp;IF(OR($L738=TRUE,$A738=0,MOD($A738,ChapterTable!$R$20)&lt;&gt;0),"","보스")&amp;"인게임누적곱배수",ChapterTable!$R:$S,2,0)^C738
    +VLOOKUP(SUBSTITUTE(SUBSTITUTE(E$1,"standard",""),"|Float","")&amp;IF(OR($L738=TRUE,$A738=0,MOD($A738,ChapterTable!$R$20)&lt;&gt;0),"","보스")&amp;"인게임누적합배수",ChapterTable!$R:$S,2,0)*C738)
  )
  )
  )
)</f>
        <v>84075.626953125</v>
      </c>
      <c r="F738" s="1">
        <f ca="1">IF(AND($A738=0,$B738=1),
    VLOOKUP(1,ChapterTable!$1:$1048576,MATCH("최종"&amp;SUBSTITUTE(SUBSTITUTE(F$1,"standard",""),"|Float",""),ChapterTable!$1:$1,0),0)*ChapterTable!$P$17,
  IF(AND($A738=0,$B738=0),
    F739,
  IF($B738=0,
    VLOOKUP($A738,ChapterTable!$1:$1048576,MATCH("최종"&amp;SUBSTITUTE(SUBSTITUTE(F$1,"standard",""),"|Float",""),ChapterTable!$1:$1,0),0),
  IF($B738=1,
    IF($L738=FALSE,
      VLOOKUP($A738,ChapterTable!$1:$1048576,MATCH("최종"&amp;SUBSTITUTE(SUBSTITUTE(F$1,"standard",""),"|Float",""),ChapterTable!$1:$1,0),0),
      VLOOKUP($A738-ChapterTable!$P$11,ChapterTable!$1:$1048576,MATCH("최종"&amp;SUBSTITUTE(SUBSTITUTE(F$1,"standard",""),"|Float",""),ChapterTable!$1:$1,0),0)*ChapterTable!$P$14
    ),
  OFFSET(F738,-$B738+IF($L738,1,0),0)*
    (VLOOKUP(SUBSTITUTE(SUBSTITUTE(F$1,"standard",""),"|Float","")&amp;IF(OR($L738=TRUE,$A738=0,MOD($A738,ChapterTable!$R$20)&lt;&gt;0),"","보스")&amp;"인게임누적곱배수",ChapterTable!$R:$S,2,0)^D738
    +VLOOKUP(SUBSTITUTE(SUBSTITUTE(F$1,"standard",""),"|Float","")&amp;IF(OR($L738=TRUE,$A738=0,MOD($A738,ChapterTable!$R$20)&lt;&gt;0),"","보스")&amp;"인게임누적합배수",ChapterTable!$R:$S,2,0)*D738)
  )
  )
  )
)</f>
        <v>25178.89869689941</v>
      </c>
      <c r="G738" t="s">
        <v>715</v>
      </c>
      <c r="J738" t="str">
        <f>IF(ISBLANK(I738),"",
IFERROR(VLOOKUP(I738,[1]StringTable!$1:$1048576,MATCH("kor|String",[1]StringTable!$1:$1,0),0),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86"/>
        <v>0.33333333333333331</v>
      </c>
      <c r="AJ738">
        <f t="shared" si="84"/>
        <v>0.395555555</v>
      </c>
      <c r="AK738">
        <f t="shared" si="85"/>
        <v>1</v>
      </c>
      <c r="AL738">
        <v>2</v>
      </c>
    </row>
    <row r="739" spans="1:38" hidden="1" x14ac:dyDescent="0.3">
      <c r="A739">
        <v>16</v>
      </c>
      <c r="B739">
        <v>28</v>
      </c>
      <c r="C739">
        <f>IF(OR($L739=TRUE,$A739=0,MOD($A739,ChapterTable!$R$20)&lt;&gt;0),
MAX(0,INT(($B739+ChapterTable!$P$26+VLOOKUP(SUBSTITUTE(C$1,"성장단계","")&amp;"단계오프셋",ChapterTable!$R:$S,2,0))/ChapterTable!$P$23)),
MAX(0,INT(($B739+ChapterTable!$R$26+VLOOKUP(SUBSTITUTE(C$1,"성장단계","")&amp;"보스단계오프셋",ChapterTable!$R:$S,2,0))/ChapterTable!$R$23)))</f>
        <v>3</v>
      </c>
      <c r="D739">
        <f>IF(OR($L739=TRUE,$A739=0,MOD($A739,ChapterTable!$R$20)&lt;&gt;0),
MAX(0,INT(($B739+ChapterTable!$P$26+VLOOKUP(SUBSTITUTE(D$1,"성장단계","")&amp;"단계오프셋",ChapterTable!$R:$S,2,0))/ChapterTable!$P$23)),
MAX(0,INT(($B739+ChapterTable!$R$26+VLOOKUP(SUBSTITUTE(D$1,"성장단계","")&amp;"보스단계오프셋",ChapterTable!$R:$S,2,0))/ChapterTable!$R$23)))</f>
        <v>2</v>
      </c>
      <c r="E739" s="1">
        <f ca="1">IF(AND($A739=0,$B739=1),
    VLOOKUP(1,ChapterTable!$1:$1048576,MATCH("최종"&amp;SUBSTITUTE(SUBSTITUTE(E$1,"standard",""),"|Float",""),ChapterTable!$1:$1,0),0)*ChapterTable!$P$17,
  IF(AND($A739=0,$B739=0),
    E740,
  IF($B739=0,
    VLOOKUP($A739,ChapterTable!$1:$1048576,MATCH("최종"&amp;SUBSTITUTE(SUBSTITUTE(E$1,"standard",""),"|Float",""),ChapterTable!$1:$1,0),0),
  IF($B739=1,
    IF($L739=FALSE,
      VLOOKUP($A739,ChapterTable!$1:$1048576,MATCH("최종"&amp;SUBSTITUTE(SUBSTITUTE(E$1,"standard",""),"|Float",""),ChapterTable!$1:$1,0),0),
      VLOOKUP($A739-ChapterTable!$P$11,ChapterTable!$1:$1048576,MATCH("최종"&amp;SUBSTITUTE(SUBSTITUTE(E$1,"standard",""),"|Float",""),ChapterTable!$1:$1,0),0)*ChapterTable!$P$14
    ),
  OFFSET(E739,-$B739+IF($L739,1,0),0)*IF($B739&gt;OFFSET($B739,1,0),ChapterTable!$R$17,1)*
    (VLOOKUP(SUBSTITUTE(SUBSTITUTE(E$1,"standard",""),"|Float","")&amp;IF(OR($L739=TRUE,$A739=0,MOD($A739,ChapterTable!$R$20)&lt;&gt;0),"","보스")&amp;"인게임누적곱배수",ChapterTable!$R:$S,2,0)^C739
    +VLOOKUP(SUBSTITUTE(SUBSTITUTE(E$1,"standard",""),"|Float","")&amp;IF(OR($L739=TRUE,$A739=0,MOD($A739,ChapterTable!$R$20)&lt;&gt;0),"","보스")&amp;"인게임누적합배수",ChapterTable!$R:$S,2,0)*C739)
  )
  )
  )
)</f>
        <v>84075.626953125</v>
      </c>
      <c r="F739" s="1">
        <f ca="1">IF(AND($A739=0,$B739=1),
    VLOOKUP(1,ChapterTable!$1:$1048576,MATCH("최종"&amp;SUBSTITUTE(SUBSTITUTE(F$1,"standard",""),"|Float",""),ChapterTable!$1:$1,0),0)*ChapterTable!$P$17,
  IF(AND($A739=0,$B739=0),
    F740,
  IF($B739=0,
    VLOOKUP($A739,ChapterTable!$1:$1048576,MATCH("최종"&amp;SUBSTITUTE(SUBSTITUTE(F$1,"standard",""),"|Float",""),ChapterTable!$1:$1,0),0),
  IF($B739=1,
    IF($L739=FALSE,
      VLOOKUP($A739,ChapterTable!$1:$1048576,MATCH("최종"&amp;SUBSTITUTE(SUBSTITUTE(F$1,"standard",""),"|Float",""),ChapterTable!$1:$1,0),0),
      VLOOKUP($A739-ChapterTable!$P$11,ChapterTable!$1:$1048576,MATCH("최종"&amp;SUBSTITUTE(SUBSTITUTE(F$1,"standard",""),"|Float",""),ChapterTable!$1:$1,0),0)*ChapterTable!$P$14
    ),
  OFFSET(F739,-$B739+IF($L739,1,0),0)*
    (VLOOKUP(SUBSTITUTE(SUBSTITUTE(F$1,"standard",""),"|Float","")&amp;IF(OR($L739=TRUE,$A739=0,MOD($A739,ChapterTable!$R$20)&lt;&gt;0),"","보스")&amp;"인게임누적곱배수",ChapterTable!$R:$S,2,0)^D739
    +VLOOKUP(SUBSTITUTE(SUBSTITUTE(F$1,"standard",""),"|Float","")&amp;IF(OR($L739=TRUE,$A739=0,MOD($A739,ChapterTable!$R$20)&lt;&gt;0),"","보스")&amp;"인게임누적합배수",ChapterTable!$R:$S,2,0)*D739)
  )
  )
  )
)</f>
        <v>25178.89869689941</v>
      </c>
      <c r="G739" t="s">
        <v>715</v>
      </c>
      <c r="J739" t="str">
        <f>IF(ISBLANK(I739),"",
IFERROR(VLOOKUP(I739,[1]StringTable!$1:$1048576,MATCH("kor|String",[1]StringTable!$1:$1,0),0),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86"/>
        <v>0.33333333333333331</v>
      </c>
      <c r="AJ739">
        <f t="shared" si="84"/>
        <v>0.395555555</v>
      </c>
      <c r="AK739">
        <f t="shared" si="85"/>
        <v>1</v>
      </c>
      <c r="AL739">
        <v>2</v>
      </c>
    </row>
    <row r="740" spans="1:38" hidden="1" x14ac:dyDescent="0.3">
      <c r="A740">
        <v>16</v>
      </c>
      <c r="B740">
        <v>29</v>
      </c>
      <c r="C740">
        <f>IF(OR($L740=TRUE,$A740=0,MOD($A740,ChapterTable!$R$20)&lt;&gt;0),
MAX(0,INT(($B740+ChapterTable!$P$26+VLOOKUP(SUBSTITUTE(C$1,"성장단계","")&amp;"단계오프셋",ChapterTable!$R:$S,2,0))/ChapterTable!$P$23)),
MAX(0,INT(($B740+ChapterTable!$R$26+VLOOKUP(SUBSTITUTE(C$1,"성장단계","")&amp;"보스단계오프셋",ChapterTable!$R:$S,2,0))/ChapterTable!$R$23)))</f>
        <v>3</v>
      </c>
      <c r="D740">
        <f>IF(OR($L740=TRUE,$A740=0,MOD($A740,ChapterTable!$R$20)&lt;&gt;0),
MAX(0,INT(($B740+ChapterTable!$P$26+VLOOKUP(SUBSTITUTE(D$1,"성장단계","")&amp;"단계오프셋",ChapterTable!$R:$S,2,0))/ChapterTable!$P$23)),
MAX(0,INT(($B740+ChapterTable!$R$26+VLOOKUP(SUBSTITUTE(D$1,"성장단계","")&amp;"보스단계오프셋",ChapterTable!$R:$S,2,0))/ChapterTable!$R$23)))</f>
        <v>2</v>
      </c>
      <c r="E740" s="1">
        <f ca="1">IF(AND($A740=0,$B740=1),
    VLOOKUP(1,ChapterTable!$1:$1048576,MATCH("최종"&amp;SUBSTITUTE(SUBSTITUTE(E$1,"standard",""),"|Float",""),ChapterTable!$1:$1,0),0)*ChapterTable!$P$17,
  IF(AND($A740=0,$B740=0),
    E741,
  IF($B740=0,
    VLOOKUP($A740,ChapterTable!$1:$1048576,MATCH("최종"&amp;SUBSTITUTE(SUBSTITUTE(E$1,"standard",""),"|Float",""),ChapterTable!$1:$1,0),0),
  IF($B740=1,
    IF($L740=FALSE,
      VLOOKUP($A740,ChapterTable!$1:$1048576,MATCH("최종"&amp;SUBSTITUTE(SUBSTITUTE(E$1,"standard",""),"|Float",""),ChapterTable!$1:$1,0),0),
      VLOOKUP($A740-ChapterTable!$P$11,ChapterTable!$1:$1048576,MATCH("최종"&amp;SUBSTITUTE(SUBSTITUTE(E$1,"standard",""),"|Float",""),ChapterTable!$1:$1,0),0)*ChapterTable!$P$14
    ),
  OFFSET(E740,-$B740+IF($L740,1,0),0)*IF($B740&gt;OFFSET($B740,1,0),ChapterTable!$R$17,1)*
    (VLOOKUP(SUBSTITUTE(SUBSTITUTE(E$1,"standard",""),"|Float","")&amp;IF(OR($L740=TRUE,$A740=0,MOD($A740,ChapterTable!$R$20)&lt;&gt;0),"","보스")&amp;"인게임누적곱배수",ChapterTable!$R:$S,2,0)^C740
    +VLOOKUP(SUBSTITUTE(SUBSTITUTE(E$1,"standard",""),"|Float","")&amp;IF(OR($L740=TRUE,$A740=0,MOD($A740,ChapterTable!$R$20)&lt;&gt;0),"","보스")&amp;"인게임누적합배수",ChapterTable!$R:$S,2,0)*C740)
  )
  )
  )
)</f>
        <v>84075.626953125</v>
      </c>
      <c r="F740" s="1">
        <f ca="1">IF(AND($A740=0,$B740=1),
    VLOOKUP(1,ChapterTable!$1:$1048576,MATCH("최종"&amp;SUBSTITUTE(SUBSTITUTE(F$1,"standard",""),"|Float",""),ChapterTable!$1:$1,0),0)*ChapterTable!$P$17,
  IF(AND($A740=0,$B740=0),
    F741,
  IF($B740=0,
    VLOOKUP($A740,ChapterTable!$1:$1048576,MATCH("최종"&amp;SUBSTITUTE(SUBSTITUTE(F$1,"standard",""),"|Float",""),ChapterTable!$1:$1,0),0),
  IF($B740=1,
    IF($L740=FALSE,
      VLOOKUP($A740,ChapterTable!$1:$1048576,MATCH("최종"&amp;SUBSTITUTE(SUBSTITUTE(F$1,"standard",""),"|Float",""),ChapterTable!$1:$1,0),0),
      VLOOKUP($A740-ChapterTable!$P$11,ChapterTable!$1:$1048576,MATCH("최종"&amp;SUBSTITUTE(SUBSTITUTE(F$1,"standard",""),"|Float",""),ChapterTable!$1:$1,0),0)*ChapterTable!$P$14
    ),
  OFFSET(F740,-$B740+IF($L740,1,0),0)*
    (VLOOKUP(SUBSTITUTE(SUBSTITUTE(F$1,"standard",""),"|Float","")&amp;IF(OR($L740=TRUE,$A740=0,MOD($A740,ChapterTable!$R$20)&lt;&gt;0),"","보스")&amp;"인게임누적곱배수",ChapterTable!$R:$S,2,0)^D740
    +VLOOKUP(SUBSTITUTE(SUBSTITUTE(F$1,"standard",""),"|Float","")&amp;IF(OR($L740=TRUE,$A740=0,MOD($A740,ChapterTable!$R$20)&lt;&gt;0),"","보스")&amp;"인게임누적합배수",ChapterTable!$R:$S,2,0)*D740)
  )
  )
  )
)</f>
        <v>25178.89869689941</v>
      </c>
      <c r="G740" t="s">
        <v>715</v>
      </c>
      <c r="J740" t="str">
        <f>IF(ISBLANK(I740),"",
IFERROR(VLOOKUP(I740,[1]StringTable!$1:$1048576,MATCH("kor|String",[1]StringTable!$1:$1,0),0),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86"/>
        <v>0.33333333333333331</v>
      </c>
      <c r="AJ740">
        <f t="shared" si="84"/>
        <v>0.395555555</v>
      </c>
      <c r="AK740">
        <f t="shared" si="85"/>
        <v>1</v>
      </c>
      <c r="AL740">
        <v>2</v>
      </c>
    </row>
    <row r="741" spans="1:38" hidden="1" x14ac:dyDescent="0.3">
      <c r="A741">
        <v>16</v>
      </c>
      <c r="B741">
        <v>30</v>
      </c>
      <c r="C741">
        <f>IF(OR($L741=TRUE,$A741=0,MOD($A741,ChapterTable!$R$20)&lt;&gt;0),
MAX(0,INT(($B741+ChapterTable!$P$26+VLOOKUP(SUBSTITUTE(C$1,"성장단계","")&amp;"단계오프셋",ChapterTable!$R:$S,2,0))/ChapterTable!$P$23)),
MAX(0,INT(($B741+ChapterTable!$R$26+VLOOKUP(SUBSTITUTE(C$1,"성장단계","")&amp;"보스단계오프셋",ChapterTable!$R:$S,2,0))/ChapterTable!$R$23)))</f>
        <v>3</v>
      </c>
      <c r="D741">
        <f>IF(OR($L741=TRUE,$A741=0,MOD($A741,ChapterTable!$R$20)&lt;&gt;0),
MAX(0,INT(($B741+ChapterTable!$P$26+VLOOKUP(SUBSTITUTE(D$1,"성장단계","")&amp;"단계오프셋",ChapterTable!$R:$S,2,0))/ChapterTable!$P$23)),
MAX(0,INT(($B741+ChapterTable!$R$26+VLOOKUP(SUBSTITUTE(D$1,"성장단계","")&amp;"보스단계오프셋",ChapterTable!$R:$S,2,0))/ChapterTable!$R$23)))</f>
        <v>2</v>
      </c>
      <c r="E741" s="1">
        <f ca="1">IF(AND($A741=0,$B741=1),
    VLOOKUP(1,ChapterTable!$1:$1048576,MATCH("최종"&amp;SUBSTITUTE(SUBSTITUTE(E$1,"standard",""),"|Float",""),ChapterTable!$1:$1,0),0)*ChapterTable!$P$17,
  IF(AND($A741=0,$B741=0),
    E742,
  IF($B741=0,
    VLOOKUP($A741,ChapterTable!$1:$1048576,MATCH("최종"&amp;SUBSTITUTE(SUBSTITUTE(E$1,"standard",""),"|Float",""),ChapterTable!$1:$1,0),0),
  IF($B741=1,
    IF($L741=FALSE,
      VLOOKUP($A741,ChapterTable!$1:$1048576,MATCH("최종"&amp;SUBSTITUTE(SUBSTITUTE(E$1,"standard",""),"|Float",""),ChapterTable!$1:$1,0),0),
      VLOOKUP($A741-ChapterTable!$P$11,ChapterTable!$1:$1048576,MATCH("최종"&amp;SUBSTITUTE(SUBSTITUTE(E$1,"standard",""),"|Float",""),ChapterTable!$1:$1,0),0)*ChapterTable!$P$14
    ),
  OFFSET(E741,-$B741+IF($L741,1,0),0)*IF($B741&gt;OFFSET($B741,1,0),ChapterTable!$R$17,1)*
    (VLOOKUP(SUBSTITUTE(SUBSTITUTE(E$1,"standard",""),"|Float","")&amp;IF(OR($L741=TRUE,$A741=0,MOD($A741,ChapterTable!$R$20)&lt;&gt;0),"","보스")&amp;"인게임누적곱배수",ChapterTable!$R:$S,2,0)^C741
    +VLOOKUP(SUBSTITUTE(SUBSTITUTE(E$1,"standard",""),"|Float","")&amp;IF(OR($L741=TRUE,$A741=0,MOD($A741,ChapterTable!$R$20)&lt;&gt;0),"","보스")&amp;"인게임누적합배수",ChapterTable!$R:$S,2,0)*C741)
  )
  )
  )
)</f>
        <v>84075.626953125</v>
      </c>
      <c r="F741" s="1">
        <f ca="1">IF(AND($A741=0,$B741=1),
    VLOOKUP(1,ChapterTable!$1:$1048576,MATCH("최종"&amp;SUBSTITUTE(SUBSTITUTE(F$1,"standard",""),"|Float",""),ChapterTable!$1:$1,0),0)*ChapterTable!$P$17,
  IF(AND($A741=0,$B741=0),
    F742,
  IF($B741=0,
    VLOOKUP($A741,ChapterTable!$1:$1048576,MATCH("최종"&amp;SUBSTITUTE(SUBSTITUTE(F$1,"standard",""),"|Float",""),ChapterTable!$1:$1,0),0),
  IF($B741=1,
    IF($L741=FALSE,
      VLOOKUP($A741,ChapterTable!$1:$1048576,MATCH("최종"&amp;SUBSTITUTE(SUBSTITUTE(F$1,"standard",""),"|Float",""),ChapterTable!$1:$1,0),0),
      VLOOKUP($A741-ChapterTable!$P$11,ChapterTable!$1:$1048576,MATCH("최종"&amp;SUBSTITUTE(SUBSTITUTE(F$1,"standard",""),"|Float",""),ChapterTable!$1:$1,0),0)*ChapterTable!$P$14
    ),
  OFFSET(F741,-$B741+IF($L741,1,0),0)*
    (VLOOKUP(SUBSTITUTE(SUBSTITUTE(F$1,"standard",""),"|Float","")&amp;IF(OR($L741=TRUE,$A741=0,MOD($A741,ChapterTable!$R$20)&lt;&gt;0),"","보스")&amp;"인게임누적곱배수",ChapterTable!$R:$S,2,0)^D741
    +VLOOKUP(SUBSTITUTE(SUBSTITUTE(F$1,"standard",""),"|Float","")&amp;IF(OR($L741=TRUE,$A741=0,MOD($A741,ChapterTable!$R$20)&lt;&gt;0),"","보스")&amp;"인게임누적합배수",ChapterTable!$R:$S,2,0)*D741)
  )
  )
  )
)</f>
        <v>25178.89869689941</v>
      </c>
      <c r="G741" t="s">
        <v>715</v>
      </c>
      <c r="J741" t="str">
        <f>IF(ISBLANK(I741),"",
IFERROR(VLOOKUP(I741,[1]StringTable!$1:$1048576,MATCH("kor|String",[1]StringTable!$1:$1,0),0),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86"/>
        <v>0.33333333333333331</v>
      </c>
      <c r="AJ741">
        <f t="shared" si="84"/>
        <v>1</v>
      </c>
      <c r="AK741">
        <f t="shared" si="85"/>
        <v>3</v>
      </c>
      <c r="AL741">
        <v>2</v>
      </c>
    </row>
    <row r="742" spans="1:38" hidden="1" x14ac:dyDescent="0.3">
      <c r="A742">
        <v>16</v>
      </c>
      <c r="B742">
        <v>31</v>
      </c>
      <c r="C742">
        <f>IF(OR($L742=TRUE,$A742=0,MOD($A742,ChapterTable!$R$20)&lt;&gt;0),
MAX(0,INT(($B742+ChapterTable!$P$26+VLOOKUP(SUBSTITUTE(C$1,"성장단계","")&amp;"단계오프셋",ChapterTable!$R:$S,2,0))/ChapterTable!$P$23)),
MAX(0,INT(($B742+ChapterTable!$R$26+VLOOKUP(SUBSTITUTE(C$1,"성장단계","")&amp;"보스단계오프셋",ChapterTable!$R:$S,2,0))/ChapterTable!$R$23)))</f>
        <v>3</v>
      </c>
      <c r="D742">
        <f>IF(OR($L742=TRUE,$A742=0,MOD($A742,ChapterTable!$R$20)&lt;&gt;0),
MAX(0,INT(($B742+ChapterTable!$P$26+VLOOKUP(SUBSTITUTE(D$1,"성장단계","")&amp;"단계오프셋",ChapterTable!$R:$S,2,0))/ChapterTable!$P$23)),
MAX(0,INT(($B742+ChapterTable!$R$26+VLOOKUP(SUBSTITUTE(D$1,"성장단계","")&amp;"보스단계오프셋",ChapterTable!$R:$S,2,0))/ChapterTable!$R$23)))</f>
        <v>3</v>
      </c>
      <c r="E742" s="1">
        <f ca="1">IF(AND($A742=0,$B742=1),
    VLOOKUP(1,ChapterTable!$1:$1048576,MATCH("최종"&amp;SUBSTITUTE(SUBSTITUTE(E$1,"standard",""),"|Float",""),ChapterTable!$1:$1,0),0)*ChapterTable!$P$17,
  IF(AND($A742=0,$B742=0),
    E743,
  IF($B742=0,
    VLOOKUP($A742,ChapterTable!$1:$1048576,MATCH("최종"&amp;SUBSTITUTE(SUBSTITUTE(E$1,"standard",""),"|Float",""),ChapterTable!$1:$1,0),0),
  IF($B742=1,
    IF($L742=FALSE,
      VLOOKUP($A742,ChapterTable!$1:$1048576,MATCH("최종"&amp;SUBSTITUTE(SUBSTITUTE(E$1,"standard",""),"|Float",""),ChapterTable!$1:$1,0),0),
      VLOOKUP($A742-ChapterTable!$P$11,ChapterTable!$1:$1048576,MATCH("최종"&amp;SUBSTITUTE(SUBSTITUTE(E$1,"standard",""),"|Float",""),ChapterTable!$1:$1,0),0)*ChapterTable!$P$14
    ),
  OFFSET(E742,-$B742+IF($L742,1,0),0)*IF($B742&gt;OFFSET($B742,1,0),ChapterTable!$R$17,1)*
    (VLOOKUP(SUBSTITUTE(SUBSTITUTE(E$1,"standard",""),"|Float","")&amp;IF(OR($L742=TRUE,$A742=0,MOD($A742,ChapterTable!$R$20)&lt;&gt;0),"","보스")&amp;"인게임누적곱배수",ChapterTable!$R:$S,2,0)^C742
    +VLOOKUP(SUBSTITUTE(SUBSTITUTE(E$1,"standard",""),"|Float","")&amp;IF(OR($L742=TRUE,$A742=0,MOD($A742,ChapterTable!$R$20)&lt;&gt;0),"","보스")&amp;"인게임누적합배수",ChapterTable!$R:$S,2,0)*C742)
  )
  )
  )
)</f>
        <v>84075.626953125</v>
      </c>
      <c r="F742" s="1">
        <f ca="1">IF(AND($A742=0,$B742=1),
    VLOOKUP(1,ChapterTable!$1:$1048576,MATCH("최종"&amp;SUBSTITUTE(SUBSTITUTE(F$1,"standard",""),"|Float",""),ChapterTable!$1:$1,0),0)*ChapterTable!$P$17,
  IF(AND($A742=0,$B742=0),
    F743,
  IF($B742=0,
    VLOOKUP($A742,ChapterTable!$1:$1048576,MATCH("최종"&amp;SUBSTITUTE(SUBSTITUTE(F$1,"standard",""),"|Float",""),ChapterTable!$1:$1,0),0),
  IF($B742=1,
    IF($L742=FALSE,
      VLOOKUP($A742,ChapterTable!$1:$1048576,MATCH("최종"&amp;SUBSTITUTE(SUBSTITUTE(F$1,"standard",""),"|Float",""),ChapterTable!$1:$1,0),0),
      VLOOKUP($A742-ChapterTable!$P$11,ChapterTable!$1:$1048576,MATCH("최종"&amp;SUBSTITUTE(SUBSTITUTE(F$1,"standard",""),"|Float",""),ChapterTable!$1:$1,0),0)*ChapterTable!$P$14
    ),
  OFFSET(F742,-$B742+IF($L742,1,0),0)*
    (VLOOKUP(SUBSTITUTE(SUBSTITUTE(F$1,"standard",""),"|Float","")&amp;IF(OR($L742=TRUE,$A742=0,MOD($A742,ChapterTable!$R$20)&lt;&gt;0),"","보스")&amp;"인게임누적곱배수",ChapterTable!$R:$S,2,0)^D742
    +VLOOKUP(SUBSTITUTE(SUBSTITUTE(F$1,"standard",""),"|Float","")&amp;IF(OR($L742=TRUE,$A742=0,MOD($A742,ChapterTable!$R$20)&lt;&gt;0),"","보스")&amp;"인게임누적합배수",ChapterTable!$R:$S,2,0)*D742)
  )
  )
  )
)</f>
        <v>26821.00078582764</v>
      </c>
      <c r="G742" t="s">
        <v>715</v>
      </c>
      <c r="J742" t="str">
        <f>IF(ISBLANK(I742),"",
IFERROR(VLOOKUP(I742,[1]StringTable!$1:$1048576,MATCH("kor|String",[1]StringTable!$1:$1,0),0),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86"/>
        <v>0.25</v>
      </c>
      <c r="AJ742">
        <f t="shared" si="84"/>
        <v>0.32</v>
      </c>
      <c r="AK742">
        <f t="shared" si="85"/>
        <v>1</v>
      </c>
      <c r="AL742">
        <v>2</v>
      </c>
    </row>
    <row r="743" spans="1:38" hidden="1" x14ac:dyDescent="0.3">
      <c r="A743">
        <v>16</v>
      </c>
      <c r="B743">
        <v>32</v>
      </c>
      <c r="C743">
        <f>IF(OR($L743=TRUE,$A743=0,MOD($A743,ChapterTable!$R$20)&lt;&gt;0),
MAX(0,INT(($B743+ChapterTable!$P$26+VLOOKUP(SUBSTITUTE(C$1,"성장단계","")&amp;"단계오프셋",ChapterTable!$R:$S,2,0))/ChapterTable!$P$23)),
MAX(0,INT(($B743+ChapterTable!$R$26+VLOOKUP(SUBSTITUTE(C$1,"성장단계","")&amp;"보스단계오프셋",ChapterTable!$R:$S,2,0))/ChapterTable!$R$23)))</f>
        <v>3</v>
      </c>
      <c r="D743">
        <f>IF(OR($L743=TRUE,$A743=0,MOD($A743,ChapterTable!$R$20)&lt;&gt;0),
MAX(0,INT(($B743+ChapterTable!$P$26+VLOOKUP(SUBSTITUTE(D$1,"성장단계","")&amp;"단계오프셋",ChapterTable!$R:$S,2,0))/ChapterTable!$P$23)),
MAX(0,INT(($B743+ChapterTable!$R$26+VLOOKUP(SUBSTITUTE(D$1,"성장단계","")&amp;"보스단계오프셋",ChapterTable!$R:$S,2,0))/ChapterTable!$R$23)))</f>
        <v>3</v>
      </c>
      <c r="E743" s="1">
        <f ca="1">IF(AND($A743=0,$B743=1),
    VLOOKUP(1,ChapterTable!$1:$1048576,MATCH("최종"&amp;SUBSTITUTE(SUBSTITUTE(E$1,"standard",""),"|Float",""),ChapterTable!$1:$1,0),0)*ChapterTable!$P$17,
  IF(AND($A743=0,$B743=0),
    E744,
  IF($B743=0,
    VLOOKUP($A743,ChapterTable!$1:$1048576,MATCH("최종"&amp;SUBSTITUTE(SUBSTITUTE(E$1,"standard",""),"|Float",""),ChapterTable!$1:$1,0),0),
  IF($B743=1,
    IF($L743=FALSE,
      VLOOKUP($A743,ChapterTable!$1:$1048576,MATCH("최종"&amp;SUBSTITUTE(SUBSTITUTE(E$1,"standard",""),"|Float",""),ChapterTable!$1:$1,0),0),
      VLOOKUP($A743-ChapterTable!$P$11,ChapterTable!$1:$1048576,MATCH("최종"&amp;SUBSTITUTE(SUBSTITUTE(E$1,"standard",""),"|Float",""),ChapterTable!$1:$1,0),0)*ChapterTable!$P$14
    ),
  OFFSET(E743,-$B743+IF($L743,1,0),0)*IF($B743&gt;OFFSET($B743,1,0),ChapterTable!$R$17,1)*
    (VLOOKUP(SUBSTITUTE(SUBSTITUTE(E$1,"standard",""),"|Float","")&amp;IF(OR($L743=TRUE,$A743=0,MOD($A743,ChapterTable!$R$20)&lt;&gt;0),"","보스")&amp;"인게임누적곱배수",ChapterTable!$R:$S,2,0)^C743
    +VLOOKUP(SUBSTITUTE(SUBSTITUTE(E$1,"standard",""),"|Float","")&amp;IF(OR($L743=TRUE,$A743=0,MOD($A743,ChapterTable!$R$20)&lt;&gt;0),"","보스")&amp;"인게임누적합배수",ChapterTable!$R:$S,2,0)*C743)
  )
  )
  )
)</f>
        <v>84075.626953125</v>
      </c>
      <c r="F743" s="1">
        <f ca="1">IF(AND($A743=0,$B743=1),
    VLOOKUP(1,ChapterTable!$1:$1048576,MATCH("최종"&amp;SUBSTITUTE(SUBSTITUTE(F$1,"standard",""),"|Float",""),ChapterTable!$1:$1,0),0)*ChapterTable!$P$17,
  IF(AND($A743=0,$B743=0),
    F744,
  IF($B743=0,
    VLOOKUP($A743,ChapterTable!$1:$1048576,MATCH("최종"&amp;SUBSTITUTE(SUBSTITUTE(F$1,"standard",""),"|Float",""),ChapterTable!$1:$1,0),0),
  IF($B743=1,
    IF($L743=FALSE,
      VLOOKUP($A743,ChapterTable!$1:$1048576,MATCH("최종"&amp;SUBSTITUTE(SUBSTITUTE(F$1,"standard",""),"|Float",""),ChapterTable!$1:$1,0),0),
      VLOOKUP($A743-ChapterTable!$P$11,ChapterTable!$1:$1048576,MATCH("최종"&amp;SUBSTITUTE(SUBSTITUTE(F$1,"standard",""),"|Float",""),ChapterTable!$1:$1,0),0)*ChapterTable!$P$14
    ),
  OFFSET(F743,-$B743+IF($L743,1,0),0)*
    (VLOOKUP(SUBSTITUTE(SUBSTITUTE(F$1,"standard",""),"|Float","")&amp;IF(OR($L743=TRUE,$A743=0,MOD($A743,ChapterTable!$R$20)&lt;&gt;0),"","보스")&amp;"인게임누적곱배수",ChapterTable!$R:$S,2,0)^D743
    +VLOOKUP(SUBSTITUTE(SUBSTITUTE(F$1,"standard",""),"|Float","")&amp;IF(OR($L743=TRUE,$A743=0,MOD($A743,ChapterTable!$R$20)&lt;&gt;0),"","보스")&amp;"인게임누적합배수",ChapterTable!$R:$S,2,0)*D743)
  )
  )
  )
)</f>
        <v>26821.00078582764</v>
      </c>
      <c r="G743" t="s">
        <v>715</v>
      </c>
      <c r="J743" t="str">
        <f>IF(ISBLANK(I743),"",
IFERROR(VLOOKUP(I743,[1]StringTable!$1:$1048576,MATCH("kor|String",[1]StringTable!$1:$1,0),0),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86"/>
        <v>0.25</v>
      </c>
      <c r="AJ743">
        <f t="shared" si="84"/>
        <v>0.32</v>
      </c>
      <c r="AK743">
        <f t="shared" si="85"/>
        <v>1</v>
      </c>
      <c r="AL743">
        <v>2</v>
      </c>
    </row>
    <row r="744" spans="1:38" hidden="1" x14ac:dyDescent="0.3">
      <c r="A744">
        <v>16</v>
      </c>
      <c r="B744">
        <v>33</v>
      </c>
      <c r="C744">
        <f>IF(OR($L744=TRUE,$A744=0,MOD($A744,ChapterTable!$R$20)&lt;&gt;0),
MAX(0,INT(($B744+ChapterTable!$P$26+VLOOKUP(SUBSTITUTE(C$1,"성장단계","")&amp;"단계오프셋",ChapterTable!$R:$S,2,0))/ChapterTable!$P$23)),
MAX(0,INT(($B744+ChapterTable!$R$26+VLOOKUP(SUBSTITUTE(C$1,"성장단계","")&amp;"보스단계오프셋",ChapterTable!$R:$S,2,0))/ChapterTable!$R$23)))</f>
        <v>3</v>
      </c>
      <c r="D744">
        <f>IF(OR($L744=TRUE,$A744=0,MOD($A744,ChapterTable!$R$20)&lt;&gt;0),
MAX(0,INT(($B744+ChapterTable!$P$26+VLOOKUP(SUBSTITUTE(D$1,"성장단계","")&amp;"단계오프셋",ChapterTable!$R:$S,2,0))/ChapterTable!$P$23)),
MAX(0,INT(($B744+ChapterTable!$R$26+VLOOKUP(SUBSTITUTE(D$1,"성장단계","")&amp;"보스단계오프셋",ChapterTable!$R:$S,2,0))/ChapterTable!$R$23)))</f>
        <v>3</v>
      </c>
      <c r="E744" s="1">
        <f ca="1">IF(AND($A744=0,$B744=1),
    VLOOKUP(1,ChapterTable!$1:$1048576,MATCH("최종"&amp;SUBSTITUTE(SUBSTITUTE(E$1,"standard",""),"|Float",""),ChapterTable!$1:$1,0),0)*ChapterTable!$P$17,
  IF(AND($A744=0,$B744=0),
    E745,
  IF($B744=0,
    VLOOKUP($A744,ChapterTable!$1:$1048576,MATCH("최종"&amp;SUBSTITUTE(SUBSTITUTE(E$1,"standard",""),"|Float",""),ChapterTable!$1:$1,0),0),
  IF($B744=1,
    IF($L744=FALSE,
      VLOOKUP($A744,ChapterTable!$1:$1048576,MATCH("최종"&amp;SUBSTITUTE(SUBSTITUTE(E$1,"standard",""),"|Float",""),ChapterTable!$1:$1,0),0),
      VLOOKUP($A744-ChapterTable!$P$11,ChapterTable!$1:$1048576,MATCH("최종"&amp;SUBSTITUTE(SUBSTITUTE(E$1,"standard",""),"|Float",""),ChapterTable!$1:$1,0),0)*ChapterTable!$P$14
    ),
  OFFSET(E744,-$B744+IF($L744,1,0),0)*IF($B744&gt;OFFSET($B744,1,0),ChapterTable!$R$17,1)*
    (VLOOKUP(SUBSTITUTE(SUBSTITUTE(E$1,"standard",""),"|Float","")&amp;IF(OR($L744=TRUE,$A744=0,MOD($A744,ChapterTable!$R$20)&lt;&gt;0),"","보스")&amp;"인게임누적곱배수",ChapterTable!$R:$S,2,0)^C744
    +VLOOKUP(SUBSTITUTE(SUBSTITUTE(E$1,"standard",""),"|Float","")&amp;IF(OR($L744=TRUE,$A744=0,MOD($A744,ChapterTable!$R$20)&lt;&gt;0),"","보스")&amp;"인게임누적합배수",ChapterTable!$R:$S,2,0)*C744)
  )
  )
  )
)</f>
        <v>84075.626953125</v>
      </c>
      <c r="F744" s="1">
        <f ca="1">IF(AND($A744=0,$B744=1),
    VLOOKUP(1,ChapterTable!$1:$1048576,MATCH("최종"&amp;SUBSTITUTE(SUBSTITUTE(F$1,"standard",""),"|Float",""),ChapterTable!$1:$1,0),0)*ChapterTable!$P$17,
  IF(AND($A744=0,$B744=0),
    F745,
  IF($B744=0,
    VLOOKUP($A744,ChapterTable!$1:$1048576,MATCH("최종"&amp;SUBSTITUTE(SUBSTITUTE(F$1,"standard",""),"|Float",""),ChapterTable!$1:$1,0),0),
  IF($B744=1,
    IF($L744=FALSE,
      VLOOKUP($A744,ChapterTable!$1:$1048576,MATCH("최종"&amp;SUBSTITUTE(SUBSTITUTE(F$1,"standard",""),"|Float",""),ChapterTable!$1:$1,0),0),
      VLOOKUP($A744-ChapterTable!$P$11,ChapterTable!$1:$1048576,MATCH("최종"&amp;SUBSTITUTE(SUBSTITUTE(F$1,"standard",""),"|Float",""),ChapterTable!$1:$1,0),0)*ChapterTable!$P$14
    ),
  OFFSET(F744,-$B744+IF($L744,1,0),0)*
    (VLOOKUP(SUBSTITUTE(SUBSTITUTE(F$1,"standard",""),"|Float","")&amp;IF(OR($L744=TRUE,$A744=0,MOD($A744,ChapterTable!$R$20)&lt;&gt;0),"","보스")&amp;"인게임누적곱배수",ChapterTable!$R:$S,2,0)^D744
    +VLOOKUP(SUBSTITUTE(SUBSTITUTE(F$1,"standard",""),"|Float","")&amp;IF(OR($L744=TRUE,$A744=0,MOD($A744,ChapterTable!$R$20)&lt;&gt;0),"","보스")&amp;"인게임누적합배수",ChapterTable!$R:$S,2,0)*D744)
  )
  )
  )
)</f>
        <v>26821.00078582764</v>
      </c>
      <c r="G744" t="s">
        <v>715</v>
      </c>
      <c r="J744" t="str">
        <f>IF(ISBLANK(I744),"",
IFERROR(VLOOKUP(I744,[1]StringTable!$1:$1048576,MATCH("kor|String",[1]StringTable!$1:$1,0),0),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86"/>
        <v>0.25</v>
      </c>
      <c r="AJ744">
        <f t="shared" si="84"/>
        <v>0.32</v>
      </c>
      <c r="AK744">
        <f t="shared" si="85"/>
        <v>1</v>
      </c>
      <c r="AL744">
        <v>2</v>
      </c>
    </row>
    <row r="745" spans="1:38" hidden="1" x14ac:dyDescent="0.3">
      <c r="A745">
        <v>16</v>
      </c>
      <c r="B745">
        <v>34</v>
      </c>
      <c r="C745">
        <f>IF(OR($L745=TRUE,$A745=0,MOD($A745,ChapterTable!$R$20)&lt;&gt;0),
MAX(0,INT(($B745+ChapterTable!$P$26+VLOOKUP(SUBSTITUTE(C$1,"성장단계","")&amp;"단계오프셋",ChapterTable!$R:$S,2,0))/ChapterTable!$P$23)),
MAX(0,INT(($B745+ChapterTable!$R$26+VLOOKUP(SUBSTITUTE(C$1,"성장단계","")&amp;"보스단계오프셋",ChapterTable!$R:$S,2,0))/ChapterTable!$R$23)))</f>
        <v>3</v>
      </c>
      <c r="D745">
        <f>IF(OR($L745=TRUE,$A745=0,MOD($A745,ChapterTable!$R$20)&lt;&gt;0),
MAX(0,INT(($B745+ChapterTable!$P$26+VLOOKUP(SUBSTITUTE(D$1,"성장단계","")&amp;"단계오프셋",ChapterTable!$R:$S,2,0))/ChapterTable!$P$23)),
MAX(0,INT(($B745+ChapterTable!$R$26+VLOOKUP(SUBSTITUTE(D$1,"성장단계","")&amp;"보스단계오프셋",ChapterTable!$R:$S,2,0))/ChapterTable!$R$23)))</f>
        <v>3</v>
      </c>
      <c r="E745" s="1">
        <f ca="1">IF(AND($A745=0,$B745=1),
    VLOOKUP(1,ChapterTable!$1:$1048576,MATCH("최종"&amp;SUBSTITUTE(SUBSTITUTE(E$1,"standard",""),"|Float",""),ChapterTable!$1:$1,0),0)*ChapterTable!$P$17,
  IF(AND($A745=0,$B745=0),
    E746,
  IF($B745=0,
    VLOOKUP($A745,ChapterTable!$1:$1048576,MATCH("최종"&amp;SUBSTITUTE(SUBSTITUTE(E$1,"standard",""),"|Float",""),ChapterTable!$1:$1,0),0),
  IF($B745=1,
    IF($L745=FALSE,
      VLOOKUP($A745,ChapterTable!$1:$1048576,MATCH("최종"&amp;SUBSTITUTE(SUBSTITUTE(E$1,"standard",""),"|Float",""),ChapterTable!$1:$1,0),0),
      VLOOKUP($A745-ChapterTable!$P$11,ChapterTable!$1:$1048576,MATCH("최종"&amp;SUBSTITUTE(SUBSTITUTE(E$1,"standard",""),"|Float",""),ChapterTable!$1:$1,0),0)*ChapterTable!$P$14
    ),
  OFFSET(E745,-$B745+IF($L745,1,0),0)*IF($B745&gt;OFFSET($B745,1,0),ChapterTable!$R$17,1)*
    (VLOOKUP(SUBSTITUTE(SUBSTITUTE(E$1,"standard",""),"|Float","")&amp;IF(OR($L745=TRUE,$A745=0,MOD($A745,ChapterTable!$R$20)&lt;&gt;0),"","보스")&amp;"인게임누적곱배수",ChapterTable!$R:$S,2,0)^C745
    +VLOOKUP(SUBSTITUTE(SUBSTITUTE(E$1,"standard",""),"|Float","")&amp;IF(OR($L745=TRUE,$A745=0,MOD($A745,ChapterTable!$R$20)&lt;&gt;0),"","보스")&amp;"인게임누적합배수",ChapterTable!$R:$S,2,0)*C745)
  )
  )
  )
)</f>
        <v>84075.626953125</v>
      </c>
      <c r="F745" s="1">
        <f ca="1">IF(AND($A745=0,$B745=1),
    VLOOKUP(1,ChapterTable!$1:$1048576,MATCH("최종"&amp;SUBSTITUTE(SUBSTITUTE(F$1,"standard",""),"|Float",""),ChapterTable!$1:$1,0),0)*ChapterTable!$P$17,
  IF(AND($A745=0,$B745=0),
    F746,
  IF($B745=0,
    VLOOKUP($A745,ChapterTable!$1:$1048576,MATCH("최종"&amp;SUBSTITUTE(SUBSTITUTE(F$1,"standard",""),"|Float",""),ChapterTable!$1:$1,0),0),
  IF($B745=1,
    IF($L745=FALSE,
      VLOOKUP($A745,ChapterTable!$1:$1048576,MATCH("최종"&amp;SUBSTITUTE(SUBSTITUTE(F$1,"standard",""),"|Float",""),ChapterTable!$1:$1,0),0),
      VLOOKUP($A745-ChapterTable!$P$11,ChapterTable!$1:$1048576,MATCH("최종"&amp;SUBSTITUTE(SUBSTITUTE(F$1,"standard",""),"|Float",""),ChapterTable!$1:$1,0),0)*ChapterTable!$P$14
    ),
  OFFSET(F745,-$B745+IF($L745,1,0),0)*
    (VLOOKUP(SUBSTITUTE(SUBSTITUTE(F$1,"standard",""),"|Float","")&amp;IF(OR($L745=TRUE,$A745=0,MOD($A745,ChapterTable!$R$20)&lt;&gt;0),"","보스")&amp;"인게임누적곱배수",ChapterTable!$R:$S,2,0)^D745
    +VLOOKUP(SUBSTITUTE(SUBSTITUTE(F$1,"standard",""),"|Float","")&amp;IF(OR($L745=TRUE,$A745=0,MOD($A745,ChapterTable!$R$20)&lt;&gt;0),"","보스")&amp;"인게임누적합배수",ChapterTable!$R:$S,2,0)*D745)
  )
  )
  )
)</f>
        <v>26821.00078582764</v>
      </c>
      <c r="G745" t="s">
        <v>715</v>
      </c>
      <c r="J745" t="str">
        <f>IF(ISBLANK(I745),"",
IFERROR(VLOOKUP(I745,[1]StringTable!$1:$1048576,MATCH("kor|String",[1]StringTable!$1:$1,0),0),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86"/>
        <v>0.25</v>
      </c>
      <c r="AJ745">
        <f t="shared" si="84"/>
        <v>0.32</v>
      </c>
      <c r="AK745">
        <f t="shared" si="85"/>
        <v>1</v>
      </c>
      <c r="AL745">
        <v>2</v>
      </c>
    </row>
    <row r="746" spans="1:38" hidden="1" x14ac:dyDescent="0.3">
      <c r="A746">
        <v>16</v>
      </c>
      <c r="B746">
        <v>35</v>
      </c>
      <c r="C746">
        <f>IF(OR($L746=TRUE,$A746=0,MOD($A746,ChapterTable!$R$20)&lt;&gt;0),
MAX(0,INT(($B746+ChapterTable!$P$26+VLOOKUP(SUBSTITUTE(C$1,"성장단계","")&amp;"단계오프셋",ChapterTable!$R:$S,2,0))/ChapterTable!$P$23)),
MAX(0,INT(($B746+ChapterTable!$R$26+VLOOKUP(SUBSTITUTE(C$1,"성장단계","")&amp;"보스단계오프셋",ChapterTable!$R:$S,2,0))/ChapterTable!$R$23)))</f>
        <v>3</v>
      </c>
      <c r="D746">
        <f>IF(OR($L746=TRUE,$A746=0,MOD($A746,ChapterTable!$R$20)&lt;&gt;0),
MAX(0,INT(($B746+ChapterTable!$P$26+VLOOKUP(SUBSTITUTE(D$1,"성장단계","")&amp;"단계오프셋",ChapterTable!$R:$S,2,0))/ChapterTable!$P$23)),
MAX(0,INT(($B746+ChapterTable!$R$26+VLOOKUP(SUBSTITUTE(D$1,"성장단계","")&amp;"보스단계오프셋",ChapterTable!$R:$S,2,0))/ChapterTable!$R$23)))</f>
        <v>3</v>
      </c>
      <c r="E746" s="1">
        <f ca="1">IF(AND($A746=0,$B746=1),
    VLOOKUP(1,ChapterTable!$1:$1048576,MATCH("최종"&amp;SUBSTITUTE(SUBSTITUTE(E$1,"standard",""),"|Float",""),ChapterTable!$1:$1,0),0)*ChapterTable!$P$17,
  IF(AND($A746=0,$B746=0),
    E747,
  IF($B746=0,
    VLOOKUP($A746,ChapterTable!$1:$1048576,MATCH("최종"&amp;SUBSTITUTE(SUBSTITUTE(E$1,"standard",""),"|Float",""),ChapterTable!$1:$1,0),0),
  IF($B746=1,
    IF($L746=FALSE,
      VLOOKUP($A746,ChapterTable!$1:$1048576,MATCH("최종"&amp;SUBSTITUTE(SUBSTITUTE(E$1,"standard",""),"|Float",""),ChapterTable!$1:$1,0),0),
      VLOOKUP($A746-ChapterTable!$P$11,ChapterTable!$1:$1048576,MATCH("최종"&amp;SUBSTITUTE(SUBSTITUTE(E$1,"standard",""),"|Float",""),ChapterTable!$1:$1,0),0)*ChapterTable!$P$14
    ),
  OFFSET(E746,-$B746+IF($L746,1,0),0)*IF($B746&gt;OFFSET($B746,1,0),ChapterTable!$R$17,1)*
    (VLOOKUP(SUBSTITUTE(SUBSTITUTE(E$1,"standard",""),"|Float","")&amp;IF(OR($L746=TRUE,$A746=0,MOD($A746,ChapterTable!$R$20)&lt;&gt;0),"","보스")&amp;"인게임누적곱배수",ChapterTable!$R:$S,2,0)^C746
    +VLOOKUP(SUBSTITUTE(SUBSTITUTE(E$1,"standard",""),"|Float","")&amp;IF(OR($L746=TRUE,$A746=0,MOD($A746,ChapterTable!$R$20)&lt;&gt;0),"","보스")&amp;"인게임누적합배수",ChapterTable!$R:$S,2,0)*C746)
  )
  )
  )
)</f>
        <v>84075.626953125</v>
      </c>
      <c r="F746" s="1">
        <f ca="1">IF(AND($A746=0,$B746=1),
    VLOOKUP(1,ChapterTable!$1:$1048576,MATCH("최종"&amp;SUBSTITUTE(SUBSTITUTE(F$1,"standard",""),"|Float",""),ChapterTable!$1:$1,0),0)*ChapterTable!$P$17,
  IF(AND($A746=0,$B746=0),
    F747,
  IF($B746=0,
    VLOOKUP($A746,ChapterTable!$1:$1048576,MATCH("최종"&amp;SUBSTITUTE(SUBSTITUTE(F$1,"standard",""),"|Float",""),ChapterTable!$1:$1,0),0),
  IF($B746=1,
    IF($L746=FALSE,
      VLOOKUP($A746,ChapterTable!$1:$1048576,MATCH("최종"&amp;SUBSTITUTE(SUBSTITUTE(F$1,"standard",""),"|Float",""),ChapterTable!$1:$1,0),0),
      VLOOKUP($A746-ChapterTable!$P$11,ChapterTable!$1:$1048576,MATCH("최종"&amp;SUBSTITUTE(SUBSTITUTE(F$1,"standard",""),"|Float",""),ChapterTable!$1:$1,0),0)*ChapterTable!$P$14
    ),
  OFFSET(F746,-$B746+IF($L746,1,0),0)*
    (VLOOKUP(SUBSTITUTE(SUBSTITUTE(F$1,"standard",""),"|Float","")&amp;IF(OR($L746=TRUE,$A746=0,MOD($A746,ChapterTable!$R$20)&lt;&gt;0),"","보스")&amp;"인게임누적곱배수",ChapterTable!$R:$S,2,0)^D746
    +VLOOKUP(SUBSTITUTE(SUBSTITUTE(F$1,"standard",""),"|Float","")&amp;IF(OR($L746=TRUE,$A746=0,MOD($A746,ChapterTable!$R$20)&lt;&gt;0),"","보스")&amp;"인게임누적합배수",ChapterTable!$R:$S,2,0)*D746)
  )
  )
  )
)</f>
        <v>26821.00078582764</v>
      </c>
      <c r="G746" t="s">
        <v>715</v>
      </c>
      <c r="J746" t="str">
        <f>IF(ISBLANK(I746),"",
IFERROR(VLOOKUP(I746,[1]StringTable!$1:$1048576,MATCH("kor|String",[1]StringTable!$1:$1,0),0),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86"/>
        <v>0.25</v>
      </c>
      <c r="AJ746">
        <f t="shared" si="84"/>
        <v>0.32</v>
      </c>
      <c r="AK746">
        <f t="shared" si="85"/>
        <v>1</v>
      </c>
      <c r="AL746">
        <v>2</v>
      </c>
    </row>
    <row r="747" spans="1:38" hidden="1" x14ac:dyDescent="0.3">
      <c r="A747">
        <v>16</v>
      </c>
      <c r="B747">
        <v>36</v>
      </c>
      <c r="C747">
        <f>IF(OR($L747=TRUE,$A747=0,MOD($A747,ChapterTable!$R$20)&lt;&gt;0),
MAX(0,INT(($B747+ChapterTable!$P$26+VLOOKUP(SUBSTITUTE(C$1,"성장단계","")&amp;"단계오프셋",ChapterTable!$R:$S,2,0))/ChapterTable!$P$23)),
MAX(0,INT(($B747+ChapterTable!$R$26+VLOOKUP(SUBSTITUTE(C$1,"성장단계","")&amp;"보스단계오프셋",ChapterTable!$R:$S,2,0))/ChapterTable!$R$23)))</f>
        <v>4</v>
      </c>
      <c r="D747">
        <f>IF(OR($L747=TRUE,$A747=0,MOD($A747,ChapterTable!$R$20)&lt;&gt;0),
MAX(0,INT(($B747+ChapterTable!$P$26+VLOOKUP(SUBSTITUTE(D$1,"성장단계","")&amp;"단계오프셋",ChapterTable!$R:$S,2,0))/ChapterTable!$P$23)),
MAX(0,INT(($B747+ChapterTable!$R$26+VLOOKUP(SUBSTITUTE(D$1,"성장단계","")&amp;"보스단계오프셋",ChapterTable!$R:$S,2,0))/ChapterTable!$R$23)))</f>
        <v>3</v>
      </c>
      <c r="E747" s="1">
        <f ca="1">IF(AND($A747=0,$B747=1),
    VLOOKUP(1,ChapterTable!$1:$1048576,MATCH("최종"&amp;SUBSTITUTE(SUBSTITUTE(E$1,"standard",""),"|Float",""),ChapterTable!$1:$1,0),0)*ChapterTable!$P$17,
  IF(AND($A747=0,$B747=0),
    E748,
  IF($B747=0,
    VLOOKUP($A747,ChapterTable!$1:$1048576,MATCH("최종"&amp;SUBSTITUTE(SUBSTITUTE(E$1,"standard",""),"|Float",""),ChapterTable!$1:$1,0),0),
  IF($B747=1,
    IF($L747=FALSE,
      VLOOKUP($A747,ChapterTable!$1:$1048576,MATCH("최종"&amp;SUBSTITUTE(SUBSTITUTE(E$1,"standard",""),"|Float",""),ChapterTable!$1:$1,0),0),
      VLOOKUP($A747-ChapterTable!$P$11,ChapterTable!$1:$1048576,MATCH("최종"&amp;SUBSTITUTE(SUBSTITUTE(E$1,"standard",""),"|Float",""),ChapterTable!$1:$1,0),0)*ChapterTable!$P$14
    ),
  OFFSET(E747,-$B747+IF($L747,1,0),0)*IF($B747&gt;OFFSET($B747,1,0),ChapterTable!$R$17,1)*
    (VLOOKUP(SUBSTITUTE(SUBSTITUTE(E$1,"standard",""),"|Float","")&amp;IF(OR($L747=TRUE,$A747=0,MOD($A747,ChapterTable!$R$20)&lt;&gt;0),"","보스")&amp;"인게임누적곱배수",ChapterTable!$R:$S,2,0)^C747
    +VLOOKUP(SUBSTITUTE(SUBSTITUTE(E$1,"standard",""),"|Float","")&amp;IF(OR($L747=TRUE,$A747=0,MOD($A747,ChapterTable!$R$20)&lt;&gt;0),"","보스")&amp;"인게임누적합배수",ChapterTable!$R:$S,2,0)*C747)
  )
  )
  )
)</f>
        <v>94585.080322265625</v>
      </c>
      <c r="F747" s="1">
        <f ca="1">IF(AND($A747=0,$B747=1),
    VLOOKUP(1,ChapterTable!$1:$1048576,MATCH("최종"&amp;SUBSTITUTE(SUBSTITUTE(F$1,"standard",""),"|Float",""),ChapterTable!$1:$1,0),0)*ChapterTable!$P$17,
  IF(AND($A747=0,$B747=0),
    F748,
  IF($B747=0,
    VLOOKUP($A747,ChapterTable!$1:$1048576,MATCH("최종"&amp;SUBSTITUTE(SUBSTITUTE(F$1,"standard",""),"|Float",""),ChapterTable!$1:$1,0),0),
  IF($B747=1,
    IF($L747=FALSE,
      VLOOKUP($A747,ChapterTable!$1:$1048576,MATCH("최종"&amp;SUBSTITUTE(SUBSTITUTE(F$1,"standard",""),"|Float",""),ChapterTable!$1:$1,0),0),
      VLOOKUP($A747-ChapterTable!$P$11,ChapterTable!$1:$1048576,MATCH("최종"&amp;SUBSTITUTE(SUBSTITUTE(F$1,"standard",""),"|Float",""),ChapterTable!$1:$1,0),0)*ChapterTable!$P$14
    ),
  OFFSET(F747,-$B747+IF($L747,1,0),0)*
    (VLOOKUP(SUBSTITUTE(SUBSTITUTE(F$1,"standard",""),"|Float","")&amp;IF(OR($L747=TRUE,$A747=0,MOD($A747,ChapterTable!$R$20)&lt;&gt;0),"","보스")&amp;"인게임누적곱배수",ChapterTable!$R:$S,2,0)^D747
    +VLOOKUP(SUBSTITUTE(SUBSTITUTE(F$1,"standard",""),"|Float","")&amp;IF(OR($L747=TRUE,$A747=0,MOD($A747,ChapterTable!$R$20)&lt;&gt;0),"","보스")&amp;"인게임누적합배수",ChapterTable!$R:$S,2,0)*D747)
  )
  )
  )
)</f>
        <v>26821.00078582764</v>
      </c>
      <c r="G747" t="s">
        <v>715</v>
      </c>
      <c r="J747" t="str">
        <f>IF(ISBLANK(I747),"",
IFERROR(VLOOKUP(I747,[1]StringTable!$1:$1048576,MATCH("kor|String",[1]StringTable!$1:$1,0),0),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86"/>
        <v>0.25</v>
      </c>
      <c r="AJ747">
        <f t="shared" si="84"/>
        <v>0.32</v>
      </c>
      <c r="AK747">
        <f t="shared" si="85"/>
        <v>1</v>
      </c>
      <c r="AL747">
        <v>2</v>
      </c>
    </row>
    <row r="748" spans="1:38" hidden="1" x14ac:dyDescent="0.3">
      <c r="A748">
        <v>16</v>
      </c>
      <c r="B748">
        <v>37</v>
      </c>
      <c r="C748">
        <f>IF(OR($L748=TRUE,$A748=0,MOD($A748,ChapterTable!$R$20)&lt;&gt;0),
MAX(0,INT(($B748+ChapterTable!$P$26+VLOOKUP(SUBSTITUTE(C$1,"성장단계","")&amp;"단계오프셋",ChapterTable!$R:$S,2,0))/ChapterTable!$P$23)),
MAX(0,INT(($B748+ChapterTable!$R$26+VLOOKUP(SUBSTITUTE(C$1,"성장단계","")&amp;"보스단계오프셋",ChapterTable!$R:$S,2,0))/ChapterTable!$R$23)))</f>
        <v>4</v>
      </c>
      <c r="D748">
        <f>IF(OR($L748=TRUE,$A748=0,MOD($A748,ChapterTable!$R$20)&lt;&gt;0),
MAX(0,INT(($B748+ChapterTable!$P$26+VLOOKUP(SUBSTITUTE(D$1,"성장단계","")&amp;"단계오프셋",ChapterTable!$R:$S,2,0))/ChapterTable!$P$23)),
MAX(0,INT(($B748+ChapterTable!$R$26+VLOOKUP(SUBSTITUTE(D$1,"성장단계","")&amp;"보스단계오프셋",ChapterTable!$R:$S,2,0))/ChapterTable!$R$23)))</f>
        <v>3</v>
      </c>
      <c r="E748" s="1">
        <f ca="1">IF(AND($A748=0,$B748=1),
    VLOOKUP(1,ChapterTable!$1:$1048576,MATCH("최종"&amp;SUBSTITUTE(SUBSTITUTE(E$1,"standard",""),"|Float",""),ChapterTable!$1:$1,0),0)*ChapterTable!$P$17,
  IF(AND($A748=0,$B748=0),
    E749,
  IF($B748=0,
    VLOOKUP($A748,ChapterTable!$1:$1048576,MATCH("최종"&amp;SUBSTITUTE(SUBSTITUTE(E$1,"standard",""),"|Float",""),ChapterTable!$1:$1,0),0),
  IF($B748=1,
    IF($L748=FALSE,
      VLOOKUP($A748,ChapterTable!$1:$1048576,MATCH("최종"&amp;SUBSTITUTE(SUBSTITUTE(E$1,"standard",""),"|Float",""),ChapterTable!$1:$1,0),0),
      VLOOKUP($A748-ChapterTable!$P$11,ChapterTable!$1:$1048576,MATCH("최종"&amp;SUBSTITUTE(SUBSTITUTE(E$1,"standard",""),"|Float",""),ChapterTable!$1:$1,0),0)*ChapterTable!$P$14
    ),
  OFFSET(E748,-$B748+IF($L748,1,0),0)*IF($B748&gt;OFFSET($B748,1,0),ChapterTable!$R$17,1)*
    (VLOOKUP(SUBSTITUTE(SUBSTITUTE(E$1,"standard",""),"|Float","")&amp;IF(OR($L748=TRUE,$A748=0,MOD($A748,ChapterTable!$R$20)&lt;&gt;0),"","보스")&amp;"인게임누적곱배수",ChapterTable!$R:$S,2,0)^C748
    +VLOOKUP(SUBSTITUTE(SUBSTITUTE(E$1,"standard",""),"|Float","")&amp;IF(OR($L748=TRUE,$A748=0,MOD($A748,ChapterTable!$R$20)&lt;&gt;0),"","보스")&amp;"인게임누적합배수",ChapterTable!$R:$S,2,0)*C748)
  )
  )
  )
)</f>
        <v>94585.080322265625</v>
      </c>
      <c r="F748" s="1">
        <f ca="1">IF(AND($A748=0,$B748=1),
    VLOOKUP(1,ChapterTable!$1:$1048576,MATCH("최종"&amp;SUBSTITUTE(SUBSTITUTE(F$1,"standard",""),"|Float",""),ChapterTable!$1:$1,0),0)*ChapterTable!$P$17,
  IF(AND($A748=0,$B748=0),
    F749,
  IF($B748=0,
    VLOOKUP($A748,ChapterTable!$1:$1048576,MATCH("최종"&amp;SUBSTITUTE(SUBSTITUTE(F$1,"standard",""),"|Float",""),ChapterTable!$1:$1,0),0),
  IF($B748=1,
    IF($L748=FALSE,
      VLOOKUP($A748,ChapterTable!$1:$1048576,MATCH("최종"&amp;SUBSTITUTE(SUBSTITUTE(F$1,"standard",""),"|Float",""),ChapterTable!$1:$1,0),0),
      VLOOKUP($A748-ChapterTable!$P$11,ChapterTable!$1:$1048576,MATCH("최종"&amp;SUBSTITUTE(SUBSTITUTE(F$1,"standard",""),"|Float",""),ChapterTable!$1:$1,0),0)*ChapterTable!$P$14
    ),
  OFFSET(F748,-$B748+IF($L748,1,0),0)*
    (VLOOKUP(SUBSTITUTE(SUBSTITUTE(F$1,"standard",""),"|Float","")&amp;IF(OR($L748=TRUE,$A748=0,MOD($A748,ChapterTable!$R$20)&lt;&gt;0),"","보스")&amp;"인게임누적곱배수",ChapterTable!$R:$S,2,0)^D748
    +VLOOKUP(SUBSTITUTE(SUBSTITUTE(F$1,"standard",""),"|Float","")&amp;IF(OR($L748=TRUE,$A748=0,MOD($A748,ChapterTable!$R$20)&lt;&gt;0),"","보스")&amp;"인게임누적합배수",ChapterTable!$R:$S,2,0)*D748)
  )
  )
  )
)</f>
        <v>26821.00078582764</v>
      </c>
      <c r="G748" t="s">
        <v>715</v>
      </c>
      <c r="J748" t="str">
        <f>IF(ISBLANK(I748),"",
IFERROR(VLOOKUP(I748,[1]StringTable!$1:$1048576,MATCH("kor|String",[1]StringTable!$1:$1,0),0),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86"/>
        <v>0.25</v>
      </c>
      <c r="AJ748">
        <f t="shared" si="84"/>
        <v>0.32</v>
      </c>
      <c r="AK748">
        <f t="shared" si="85"/>
        <v>1</v>
      </c>
      <c r="AL748">
        <v>2</v>
      </c>
    </row>
    <row r="749" spans="1:38" hidden="1" x14ac:dyDescent="0.3">
      <c r="A749">
        <v>16</v>
      </c>
      <c r="B749">
        <v>38</v>
      </c>
      <c r="C749">
        <f>IF(OR($L749=TRUE,$A749=0,MOD($A749,ChapterTable!$R$20)&lt;&gt;0),
MAX(0,INT(($B749+ChapterTable!$P$26+VLOOKUP(SUBSTITUTE(C$1,"성장단계","")&amp;"단계오프셋",ChapterTable!$R:$S,2,0))/ChapterTable!$P$23)),
MAX(0,INT(($B749+ChapterTable!$R$26+VLOOKUP(SUBSTITUTE(C$1,"성장단계","")&amp;"보스단계오프셋",ChapterTable!$R:$S,2,0))/ChapterTable!$R$23)))</f>
        <v>4</v>
      </c>
      <c r="D749">
        <f>IF(OR($L749=TRUE,$A749=0,MOD($A749,ChapterTable!$R$20)&lt;&gt;0),
MAX(0,INT(($B749+ChapterTable!$P$26+VLOOKUP(SUBSTITUTE(D$1,"성장단계","")&amp;"단계오프셋",ChapterTable!$R:$S,2,0))/ChapterTable!$P$23)),
MAX(0,INT(($B749+ChapterTable!$R$26+VLOOKUP(SUBSTITUTE(D$1,"성장단계","")&amp;"보스단계오프셋",ChapterTable!$R:$S,2,0))/ChapterTable!$R$23)))</f>
        <v>3</v>
      </c>
      <c r="E749" s="1">
        <f ca="1">IF(AND($A749=0,$B749=1),
    VLOOKUP(1,ChapterTable!$1:$1048576,MATCH("최종"&amp;SUBSTITUTE(SUBSTITUTE(E$1,"standard",""),"|Float",""),ChapterTable!$1:$1,0),0)*ChapterTable!$P$17,
  IF(AND($A749=0,$B749=0),
    E750,
  IF($B749=0,
    VLOOKUP($A749,ChapterTable!$1:$1048576,MATCH("최종"&amp;SUBSTITUTE(SUBSTITUTE(E$1,"standard",""),"|Float",""),ChapterTable!$1:$1,0),0),
  IF($B749=1,
    IF($L749=FALSE,
      VLOOKUP($A749,ChapterTable!$1:$1048576,MATCH("최종"&amp;SUBSTITUTE(SUBSTITUTE(E$1,"standard",""),"|Float",""),ChapterTable!$1:$1,0),0),
      VLOOKUP($A749-ChapterTable!$P$11,ChapterTable!$1:$1048576,MATCH("최종"&amp;SUBSTITUTE(SUBSTITUTE(E$1,"standard",""),"|Float",""),ChapterTable!$1:$1,0),0)*ChapterTable!$P$14
    ),
  OFFSET(E749,-$B749+IF($L749,1,0),0)*IF($B749&gt;OFFSET($B749,1,0),ChapterTable!$R$17,1)*
    (VLOOKUP(SUBSTITUTE(SUBSTITUTE(E$1,"standard",""),"|Float","")&amp;IF(OR($L749=TRUE,$A749=0,MOD($A749,ChapterTable!$R$20)&lt;&gt;0),"","보스")&amp;"인게임누적곱배수",ChapterTable!$R:$S,2,0)^C749
    +VLOOKUP(SUBSTITUTE(SUBSTITUTE(E$1,"standard",""),"|Float","")&amp;IF(OR($L749=TRUE,$A749=0,MOD($A749,ChapterTable!$R$20)&lt;&gt;0),"","보스")&amp;"인게임누적합배수",ChapterTable!$R:$S,2,0)*C749)
  )
  )
  )
)</f>
        <v>94585.080322265625</v>
      </c>
      <c r="F749" s="1">
        <f ca="1">IF(AND($A749=0,$B749=1),
    VLOOKUP(1,ChapterTable!$1:$1048576,MATCH("최종"&amp;SUBSTITUTE(SUBSTITUTE(F$1,"standard",""),"|Float",""),ChapterTable!$1:$1,0),0)*ChapterTable!$P$17,
  IF(AND($A749=0,$B749=0),
    F750,
  IF($B749=0,
    VLOOKUP($A749,ChapterTable!$1:$1048576,MATCH("최종"&amp;SUBSTITUTE(SUBSTITUTE(F$1,"standard",""),"|Float",""),ChapterTable!$1:$1,0),0),
  IF($B749=1,
    IF($L749=FALSE,
      VLOOKUP($A749,ChapterTable!$1:$1048576,MATCH("최종"&amp;SUBSTITUTE(SUBSTITUTE(F$1,"standard",""),"|Float",""),ChapterTable!$1:$1,0),0),
      VLOOKUP($A749-ChapterTable!$P$11,ChapterTable!$1:$1048576,MATCH("최종"&amp;SUBSTITUTE(SUBSTITUTE(F$1,"standard",""),"|Float",""),ChapterTable!$1:$1,0),0)*ChapterTable!$P$14
    ),
  OFFSET(F749,-$B749+IF($L749,1,0),0)*
    (VLOOKUP(SUBSTITUTE(SUBSTITUTE(F$1,"standard",""),"|Float","")&amp;IF(OR($L749=TRUE,$A749=0,MOD($A749,ChapterTable!$R$20)&lt;&gt;0),"","보스")&amp;"인게임누적곱배수",ChapterTable!$R:$S,2,0)^D749
    +VLOOKUP(SUBSTITUTE(SUBSTITUTE(F$1,"standard",""),"|Float","")&amp;IF(OR($L749=TRUE,$A749=0,MOD($A749,ChapterTable!$R$20)&lt;&gt;0),"","보스")&amp;"인게임누적합배수",ChapterTable!$R:$S,2,0)*D749)
  )
  )
  )
)</f>
        <v>26821.00078582764</v>
      </c>
      <c r="G749" t="s">
        <v>715</v>
      </c>
      <c r="J749" t="str">
        <f>IF(ISBLANK(I749),"",
IFERROR(VLOOKUP(I749,[1]StringTable!$1:$1048576,MATCH("kor|String",[1]StringTable!$1:$1,0),0),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86"/>
        <v>0.25</v>
      </c>
      <c r="AJ749">
        <f t="shared" si="84"/>
        <v>0.32</v>
      </c>
      <c r="AK749">
        <f t="shared" si="85"/>
        <v>1</v>
      </c>
      <c r="AL749">
        <v>2</v>
      </c>
    </row>
    <row r="750" spans="1:38" hidden="1" x14ac:dyDescent="0.3">
      <c r="A750">
        <v>16</v>
      </c>
      <c r="B750">
        <v>39</v>
      </c>
      <c r="C750">
        <f>IF(OR($L750=TRUE,$A750=0,MOD($A750,ChapterTable!$R$20)&lt;&gt;0),
MAX(0,INT(($B750+ChapterTable!$P$26+VLOOKUP(SUBSTITUTE(C$1,"성장단계","")&amp;"단계오프셋",ChapterTable!$R:$S,2,0))/ChapterTable!$P$23)),
MAX(0,INT(($B750+ChapterTable!$R$26+VLOOKUP(SUBSTITUTE(C$1,"성장단계","")&amp;"보스단계오프셋",ChapterTable!$R:$S,2,0))/ChapterTable!$R$23)))</f>
        <v>4</v>
      </c>
      <c r="D750">
        <f>IF(OR($L750=TRUE,$A750=0,MOD($A750,ChapterTable!$R$20)&lt;&gt;0),
MAX(0,INT(($B750+ChapterTable!$P$26+VLOOKUP(SUBSTITUTE(D$1,"성장단계","")&amp;"단계오프셋",ChapterTable!$R:$S,2,0))/ChapterTable!$P$23)),
MAX(0,INT(($B750+ChapterTable!$R$26+VLOOKUP(SUBSTITUTE(D$1,"성장단계","")&amp;"보스단계오프셋",ChapterTable!$R:$S,2,0))/ChapterTable!$R$23)))</f>
        <v>3</v>
      </c>
      <c r="E750" s="1">
        <f ca="1">IF(AND($A750=0,$B750=1),
    VLOOKUP(1,ChapterTable!$1:$1048576,MATCH("최종"&amp;SUBSTITUTE(SUBSTITUTE(E$1,"standard",""),"|Float",""),ChapterTable!$1:$1,0),0)*ChapterTable!$P$17,
  IF(AND($A750=0,$B750=0),
    E751,
  IF($B750=0,
    VLOOKUP($A750,ChapterTable!$1:$1048576,MATCH("최종"&amp;SUBSTITUTE(SUBSTITUTE(E$1,"standard",""),"|Float",""),ChapterTable!$1:$1,0),0),
  IF($B750=1,
    IF($L750=FALSE,
      VLOOKUP($A750,ChapterTable!$1:$1048576,MATCH("최종"&amp;SUBSTITUTE(SUBSTITUTE(E$1,"standard",""),"|Float",""),ChapterTable!$1:$1,0),0),
      VLOOKUP($A750-ChapterTable!$P$11,ChapterTable!$1:$1048576,MATCH("최종"&amp;SUBSTITUTE(SUBSTITUTE(E$1,"standard",""),"|Float",""),ChapterTable!$1:$1,0),0)*ChapterTable!$P$14
    ),
  OFFSET(E750,-$B750+IF($L750,1,0),0)*IF($B750&gt;OFFSET($B750,1,0),ChapterTable!$R$17,1)*
    (VLOOKUP(SUBSTITUTE(SUBSTITUTE(E$1,"standard",""),"|Float","")&amp;IF(OR($L750=TRUE,$A750=0,MOD($A750,ChapterTable!$R$20)&lt;&gt;0),"","보스")&amp;"인게임누적곱배수",ChapterTable!$R:$S,2,0)^C750
    +VLOOKUP(SUBSTITUTE(SUBSTITUTE(E$1,"standard",""),"|Float","")&amp;IF(OR($L750=TRUE,$A750=0,MOD($A750,ChapterTable!$R$20)&lt;&gt;0),"","보스")&amp;"인게임누적합배수",ChapterTable!$R:$S,2,0)*C750)
  )
  )
  )
)</f>
        <v>94585.080322265625</v>
      </c>
      <c r="F750" s="1">
        <f ca="1">IF(AND($A750=0,$B750=1),
    VLOOKUP(1,ChapterTable!$1:$1048576,MATCH("최종"&amp;SUBSTITUTE(SUBSTITUTE(F$1,"standard",""),"|Float",""),ChapterTable!$1:$1,0),0)*ChapterTable!$P$17,
  IF(AND($A750=0,$B750=0),
    F751,
  IF($B750=0,
    VLOOKUP($A750,ChapterTable!$1:$1048576,MATCH("최종"&amp;SUBSTITUTE(SUBSTITUTE(F$1,"standard",""),"|Float",""),ChapterTable!$1:$1,0),0),
  IF($B750=1,
    IF($L750=FALSE,
      VLOOKUP($A750,ChapterTable!$1:$1048576,MATCH("최종"&amp;SUBSTITUTE(SUBSTITUTE(F$1,"standard",""),"|Float",""),ChapterTable!$1:$1,0),0),
      VLOOKUP($A750-ChapterTable!$P$11,ChapterTable!$1:$1048576,MATCH("최종"&amp;SUBSTITUTE(SUBSTITUTE(F$1,"standard",""),"|Float",""),ChapterTable!$1:$1,0),0)*ChapterTable!$P$14
    ),
  OFFSET(F750,-$B750+IF($L750,1,0),0)*
    (VLOOKUP(SUBSTITUTE(SUBSTITUTE(F$1,"standard",""),"|Float","")&amp;IF(OR($L750=TRUE,$A750=0,MOD($A750,ChapterTable!$R$20)&lt;&gt;0),"","보스")&amp;"인게임누적곱배수",ChapterTable!$R:$S,2,0)^D750
    +VLOOKUP(SUBSTITUTE(SUBSTITUTE(F$1,"standard",""),"|Float","")&amp;IF(OR($L750=TRUE,$A750=0,MOD($A750,ChapterTable!$R$20)&lt;&gt;0),"","보스")&amp;"인게임누적합배수",ChapterTable!$R:$S,2,0)*D750)
  )
  )
  )
)</f>
        <v>26821.00078582764</v>
      </c>
      <c r="G750" t="s">
        <v>715</v>
      </c>
      <c r="J750" t="str">
        <f>IF(ISBLANK(I750),"",
IFERROR(VLOOKUP(I750,[1]StringTable!$1:$1048576,MATCH("kor|String",[1]StringTable!$1:$1,0),0),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86"/>
        <v>0.25</v>
      </c>
      <c r="AJ750">
        <f t="shared" si="84"/>
        <v>0.32</v>
      </c>
      <c r="AK750">
        <f t="shared" si="85"/>
        <v>1</v>
      </c>
      <c r="AL750">
        <v>2</v>
      </c>
    </row>
    <row r="751" spans="1:38" hidden="1" x14ac:dyDescent="0.3">
      <c r="A751">
        <v>16</v>
      </c>
      <c r="B751">
        <v>40</v>
      </c>
      <c r="C751">
        <f>IF(OR($L751=TRUE,$A751=0,MOD($A751,ChapterTable!$R$20)&lt;&gt;0),
MAX(0,INT(($B751+ChapterTable!$P$26+VLOOKUP(SUBSTITUTE(C$1,"성장단계","")&amp;"단계오프셋",ChapterTable!$R:$S,2,0))/ChapterTable!$P$23)),
MAX(0,INT(($B751+ChapterTable!$R$26+VLOOKUP(SUBSTITUTE(C$1,"성장단계","")&amp;"보스단계오프셋",ChapterTable!$R:$S,2,0))/ChapterTable!$R$23)))</f>
        <v>4</v>
      </c>
      <c r="D751">
        <f>IF(OR($L751=TRUE,$A751=0,MOD($A751,ChapterTable!$R$20)&lt;&gt;0),
MAX(0,INT(($B751+ChapterTable!$P$26+VLOOKUP(SUBSTITUTE(D$1,"성장단계","")&amp;"단계오프셋",ChapterTable!$R:$S,2,0))/ChapterTable!$P$23)),
MAX(0,INT(($B751+ChapterTable!$R$26+VLOOKUP(SUBSTITUTE(D$1,"성장단계","")&amp;"보스단계오프셋",ChapterTable!$R:$S,2,0))/ChapterTable!$R$23)))</f>
        <v>3</v>
      </c>
      <c r="E751" s="1">
        <f ca="1">IF(AND($A751=0,$B751=1),
    VLOOKUP(1,ChapterTable!$1:$1048576,MATCH("최종"&amp;SUBSTITUTE(SUBSTITUTE(E$1,"standard",""),"|Float",""),ChapterTable!$1:$1,0),0)*ChapterTable!$P$17,
  IF(AND($A751=0,$B751=0),
    E752,
  IF($B751=0,
    VLOOKUP($A751,ChapterTable!$1:$1048576,MATCH("최종"&amp;SUBSTITUTE(SUBSTITUTE(E$1,"standard",""),"|Float",""),ChapterTable!$1:$1,0),0),
  IF($B751=1,
    IF($L751=FALSE,
      VLOOKUP($A751,ChapterTable!$1:$1048576,MATCH("최종"&amp;SUBSTITUTE(SUBSTITUTE(E$1,"standard",""),"|Float",""),ChapterTable!$1:$1,0),0),
      VLOOKUP($A751-ChapterTable!$P$11,ChapterTable!$1:$1048576,MATCH("최종"&amp;SUBSTITUTE(SUBSTITUTE(E$1,"standard",""),"|Float",""),ChapterTable!$1:$1,0),0)*ChapterTable!$P$14
    ),
  OFFSET(E751,-$B751+IF($L751,1,0),0)*IF($B751&gt;OFFSET($B751,1,0),ChapterTable!$R$17,1)*
    (VLOOKUP(SUBSTITUTE(SUBSTITUTE(E$1,"standard",""),"|Float","")&amp;IF(OR($L751=TRUE,$A751=0,MOD($A751,ChapterTable!$R$20)&lt;&gt;0),"","보스")&amp;"인게임누적곱배수",ChapterTable!$R:$S,2,0)^C751
    +VLOOKUP(SUBSTITUTE(SUBSTITUTE(E$1,"standard",""),"|Float","")&amp;IF(OR($L751=TRUE,$A751=0,MOD($A751,ChapterTable!$R$20)&lt;&gt;0),"","보스")&amp;"인게임누적합배수",ChapterTable!$R:$S,2,0)*C751)
  )
  )
  )
)</f>
        <v>94585.080322265625</v>
      </c>
      <c r="F751" s="1">
        <f ca="1">IF(AND($A751=0,$B751=1),
    VLOOKUP(1,ChapterTable!$1:$1048576,MATCH("최종"&amp;SUBSTITUTE(SUBSTITUTE(F$1,"standard",""),"|Float",""),ChapterTable!$1:$1,0),0)*ChapterTable!$P$17,
  IF(AND($A751=0,$B751=0),
    F752,
  IF($B751=0,
    VLOOKUP($A751,ChapterTable!$1:$1048576,MATCH("최종"&amp;SUBSTITUTE(SUBSTITUTE(F$1,"standard",""),"|Float",""),ChapterTable!$1:$1,0),0),
  IF($B751=1,
    IF($L751=FALSE,
      VLOOKUP($A751,ChapterTable!$1:$1048576,MATCH("최종"&amp;SUBSTITUTE(SUBSTITUTE(F$1,"standard",""),"|Float",""),ChapterTable!$1:$1,0),0),
      VLOOKUP($A751-ChapterTable!$P$11,ChapterTable!$1:$1048576,MATCH("최종"&amp;SUBSTITUTE(SUBSTITUTE(F$1,"standard",""),"|Float",""),ChapterTable!$1:$1,0),0)*ChapterTable!$P$14
    ),
  OFFSET(F751,-$B751+IF($L751,1,0),0)*
    (VLOOKUP(SUBSTITUTE(SUBSTITUTE(F$1,"standard",""),"|Float","")&amp;IF(OR($L751=TRUE,$A751=0,MOD($A751,ChapterTable!$R$20)&lt;&gt;0),"","보스")&amp;"인게임누적곱배수",ChapterTable!$R:$S,2,0)^D751
    +VLOOKUP(SUBSTITUTE(SUBSTITUTE(F$1,"standard",""),"|Float","")&amp;IF(OR($L751=TRUE,$A751=0,MOD($A751,ChapterTable!$R$20)&lt;&gt;0),"","보스")&amp;"인게임누적합배수",ChapterTable!$R:$S,2,0)*D751)
  )
  )
  )
)</f>
        <v>26821.00078582764</v>
      </c>
      <c r="G751" t="s">
        <v>715</v>
      </c>
      <c r="J751" t="str">
        <f>IF(ISBLANK(I751),"",
IFERROR(VLOOKUP(I751,[1]StringTable!$1:$1048576,MATCH("kor|String",[1]StringTable!$1:$1,0),0),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86"/>
        <v>0.25</v>
      </c>
      <c r="AJ751">
        <f t="shared" si="84"/>
        <v>1</v>
      </c>
      <c r="AK751">
        <f t="shared" si="85"/>
        <v>4</v>
      </c>
      <c r="AL751">
        <v>2</v>
      </c>
    </row>
    <row r="752" spans="1:38" hidden="1" x14ac:dyDescent="0.3">
      <c r="A752">
        <v>16</v>
      </c>
      <c r="B752">
        <v>41</v>
      </c>
      <c r="C752">
        <f>IF(OR($L752=TRUE,$A752=0,MOD($A752,ChapterTable!$R$20)&lt;&gt;0),
MAX(0,INT(($B752+ChapterTable!$P$26+VLOOKUP(SUBSTITUTE(C$1,"성장단계","")&amp;"단계오프셋",ChapterTable!$R:$S,2,0))/ChapterTable!$P$23)),
MAX(0,INT(($B752+ChapterTable!$R$26+VLOOKUP(SUBSTITUTE(C$1,"성장단계","")&amp;"보스단계오프셋",ChapterTable!$R:$S,2,0))/ChapterTable!$R$23)))</f>
        <v>4</v>
      </c>
      <c r="D752">
        <f>IF(OR($L752=TRUE,$A752=0,MOD($A752,ChapterTable!$R$20)&lt;&gt;0),
MAX(0,INT(($B752+ChapterTable!$P$26+VLOOKUP(SUBSTITUTE(D$1,"성장단계","")&amp;"단계오프셋",ChapterTable!$R:$S,2,0))/ChapterTable!$P$23)),
MAX(0,INT(($B752+ChapterTable!$R$26+VLOOKUP(SUBSTITUTE(D$1,"성장단계","")&amp;"보스단계오프셋",ChapterTable!$R:$S,2,0))/ChapterTable!$R$23)))</f>
        <v>4</v>
      </c>
      <c r="E752" s="1">
        <f ca="1">IF(AND($A752=0,$B752=1),
    VLOOKUP(1,ChapterTable!$1:$1048576,MATCH("최종"&amp;SUBSTITUTE(SUBSTITUTE(E$1,"standard",""),"|Float",""),ChapterTable!$1:$1,0),0)*ChapterTable!$P$17,
  IF(AND($A752=0,$B752=0),
    E753,
  IF($B752=0,
    VLOOKUP($A752,ChapterTable!$1:$1048576,MATCH("최종"&amp;SUBSTITUTE(SUBSTITUTE(E$1,"standard",""),"|Float",""),ChapterTable!$1:$1,0),0),
  IF($B752=1,
    IF($L752=FALSE,
      VLOOKUP($A752,ChapterTable!$1:$1048576,MATCH("최종"&amp;SUBSTITUTE(SUBSTITUTE(E$1,"standard",""),"|Float",""),ChapterTable!$1:$1,0),0),
      VLOOKUP($A752-ChapterTable!$P$11,ChapterTable!$1:$1048576,MATCH("최종"&amp;SUBSTITUTE(SUBSTITUTE(E$1,"standard",""),"|Float",""),ChapterTable!$1:$1,0),0)*ChapterTable!$P$14
    ),
  OFFSET(E752,-$B752+IF($L752,1,0),0)*IF($B752&gt;OFFSET($B752,1,0),ChapterTable!$R$17,1)*
    (VLOOKUP(SUBSTITUTE(SUBSTITUTE(E$1,"standard",""),"|Float","")&amp;IF(OR($L752=TRUE,$A752=0,MOD($A752,ChapterTable!$R$20)&lt;&gt;0),"","보스")&amp;"인게임누적곱배수",ChapterTable!$R:$S,2,0)^C752
    +VLOOKUP(SUBSTITUTE(SUBSTITUTE(E$1,"standard",""),"|Float","")&amp;IF(OR($L752=TRUE,$A752=0,MOD($A752,ChapterTable!$R$20)&lt;&gt;0),"","보스")&amp;"인게임누적합배수",ChapterTable!$R:$S,2,0)*C752)
  )
  )
  )
)</f>
        <v>94585.080322265625</v>
      </c>
      <c r="F752" s="1">
        <f ca="1">IF(AND($A752=0,$B752=1),
    VLOOKUP(1,ChapterTable!$1:$1048576,MATCH("최종"&amp;SUBSTITUTE(SUBSTITUTE(F$1,"standard",""),"|Float",""),ChapterTable!$1:$1,0),0)*ChapterTable!$P$17,
  IF(AND($A752=0,$B752=0),
    F753,
  IF($B752=0,
    VLOOKUP($A752,ChapterTable!$1:$1048576,MATCH("최종"&amp;SUBSTITUTE(SUBSTITUTE(F$1,"standard",""),"|Float",""),ChapterTable!$1:$1,0),0),
  IF($B752=1,
    IF($L752=FALSE,
      VLOOKUP($A752,ChapterTable!$1:$1048576,MATCH("최종"&amp;SUBSTITUTE(SUBSTITUTE(F$1,"standard",""),"|Float",""),ChapterTable!$1:$1,0),0),
      VLOOKUP($A752-ChapterTable!$P$11,ChapterTable!$1:$1048576,MATCH("최종"&amp;SUBSTITUTE(SUBSTITUTE(F$1,"standard",""),"|Float",""),ChapterTable!$1:$1,0),0)*ChapterTable!$P$14
    ),
  OFFSET(F752,-$B752+IF($L752,1,0),0)*
    (VLOOKUP(SUBSTITUTE(SUBSTITUTE(F$1,"standard",""),"|Float","")&amp;IF(OR($L752=TRUE,$A752=0,MOD($A752,ChapterTable!$R$20)&lt;&gt;0),"","보스")&amp;"인게임누적곱배수",ChapterTable!$R:$S,2,0)^D752
    +VLOOKUP(SUBSTITUTE(SUBSTITUTE(F$1,"standard",""),"|Float","")&amp;IF(OR($L752=TRUE,$A752=0,MOD($A752,ChapterTable!$R$20)&lt;&gt;0),"","보스")&amp;"인게임누적합배수",ChapterTable!$R:$S,2,0)*D752)
  )
  )
  )
)</f>
        <v>28463.102874755859</v>
      </c>
      <c r="G752" t="s">
        <v>715</v>
      </c>
      <c r="J752" t="str">
        <f>IF(ISBLANK(I752),"",
IFERROR(VLOOKUP(I752,[1]StringTable!$1:$1048576,MATCH("kor|String",[1]StringTable!$1:$1,0),0),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86"/>
        <v>0.2</v>
      </c>
      <c r="AJ752">
        <f t="shared" si="84"/>
        <v>0.27466666000000001</v>
      </c>
      <c r="AK752">
        <f t="shared" si="85"/>
        <v>1</v>
      </c>
      <c r="AL752">
        <v>2</v>
      </c>
    </row>
    <row r="753" spans="1:38" hidden="1" x14ac:dyDescent="0.3">
      <c r="A753">
        <v>16</v>
      </c>
      <c r="B753">
        <v>42</v>
      </c>
      <c r="C753">
        <f>IF(OR($L753=TRUE,$A753=0,MOD($A753,ChapterTable!$R$20)&lt;&gt;0),
MAX(0,INT(($B753+ChapterTable!$P$26+VLOOKUP(SUBSTITUTE(C$1,"성장단계","")&amp;"단계오프셋",ChapterTable!$R:$S,2,0))/ChapterTable!$P$23)),
MAX(0,INT(($B753+ChapterTable!$R$26+VLOOKUP(SUBSTITUTE(C$1,"성장단계","")&amp;"보스단계오프셋",ChapterTable!$R:$S,2,0))/ChapterTable!$R$23)))</f>
        <v>4</v>
      </c>
      <c r="D753">
        <f>IF(OR($L753=TRUE,$A753=0,MOD($A753,ChapterTable!$R$20)&lt;&gt;0),
MAX(0,INT(($B753+ChapterTable!$P$26+VLOOKUP(SUBSTITUTE(D$1,"성장단계","")&amp;"단계오프셋",ChapterTable!$R:$S,2,0))/ChapterTable!$P$23)),
MAX(0,INT(($B753+ChapterTable!$R$26+VLOOKUP(SUBSTITUTE(D$1,"성장단계","")&amp;"보스단계오프셋",ChapterTable!$R:$S,2,0))/ChapterTable!$R$23)))</f>
        <v>4</v>
      </c>
      <c r="E753" s="1">
        <f ca="1">IF(AND($A753=0,$B753=1),
    VLOOKUP(1,ChapterTable!$1:$1048576,MATCH("최종"&amp;SUBSTITUTE(SUBSTITUTE(E$1,"standard",""),"|Float",""),ChapterTable!$1:$1,0),0)*ChapterTable!$P$17,
  IF(AND($A753=0,$B753=0),
    E754,
  IF($B753=0,
    VLOOKUP($A753,ChapterTable!$1:$1048576,MATCH("최종"&amp;SUBSTITUTE(SUBSTITUTE(E$1,"standard",""),"|Float",""),ChapterTable!$1:$1,0),0),
  IF($B753=1,
    IF($L753=FALSE,
      VLOOKUP($A753,ChapterTable!$1:$1048576,MATCH("최종"&amp;SUBSTITUTE(SUBSTITUTE(E$1,"standard",""),"|Float",""),ChapterTable!$1:$1,0),0),
      VLOOKUP($A753-ChapterTable!$P$11,ChapterTable!$1:$1048576,MATCH("최종"&amp;SUBSTITUTE(SUBSTITUTE(E$1,"standard",""),"|Float",""),ChapterTable!$1:$1,0),0)*ChapterTable!$P$14
    ),
  OFFSET(E753,-$B753+IF($L753,1,0),0)*IF($B753&gt;OFFSET($B753,1,0),ChapterTable!$R$17,1)*
    (VLOOKUP(SUBSTITUTE(SUBSTITUTE(E$1,"standard",""),"|Float","")&amp;IF(OR($L753=TRUE,$A753=0,MOD($A753,ChapterTable!$R$20)&lt;&gt;0),"","보스")&amp;"인게임누적곱배수",ChapterTable!$R:$S,2,0)^C753
    +VLOOKUP(SUBSTITUTE(SUBSTITUTE(E$1,"standard",""),"|Float","")&amp;IF(OR($L753=TRUE,$A753=0,MOD($A753,ChapterTable!$R$20)&lt;&gt;0),"","보스")&amp;"인게임누적합배수",ChapterTable!$R:$S,2,0)*C753)
  )
  )
  )
)</f>
        <v>94585.080322265625</v>
      </c>
      <c r="F753" s="1">
        <f ca="1">IF(AND($A753=0,$B753=1),
    VLOOKUP(1,ChapterTable!$1:$1048576,MATCH("최종"&amp;SUBSTITUTE(SUBSTITUTE(F$1,"standard",""),"|Float",""),ChapterTable!$1:$1,0),0)*ChapterTable!$P$17,
  IF(AND($A753=0,$B753=0),
    F754,
  IF($B753=0,
    VLOOKUP($A753,ChapterTable!$1:$1048576,MATCH("최종"&amp;SUBSTITUTE(SUBSTITUTE(F$1,"standard",""),"|Float",""),ChapterTable!$1:$1,0),0),
  IF($B753=1,
    IF($L753=FALSE,
      VLOOKUP($A753,ChapterTable!$1:$1048576,MATCH("최종"&amp;SUBSTITUTE(SUBSTITUTE(F$1,"standard",""),"|Float",""),ChapterTable!$1:$1,0),0),
      VLOOKUP($A753-ChapterTable!$P$11,ChapterTable!$1:$1048576,MATCH("최종"&amp;SUBSTITUTE(SUBSTITUTE(F$1,"standard",""),"|Float",""),ChapterTable!$1:$1,0),0)*ChapterTable!$P$14
    ),
  OFFSET(F753,-$B753+IF($L753,1,0),0)*
    (VLOOKUP(SUBSTITUTE(SUBSTITUTE(F$1,"standard",""),"|Float","")&amp;IF(OR($L753=TRUE,$A753=0,MOD($A753,ChapterTable!$R$20)&lt;&gt;0),"","보스")&amp;"인게임누적곱배수",ChapterTable!$R:$S,2,0)^D753
    +VLOOKUP(SUBSTITUTE(SUBSTITUTE(F$1,"standard",""),"|Float","")&amp;IF(OR($L753=TRUE,$A753=0,MOD($A753,ChapterTable!$R$20)&lt;&gt;0),"","보스")&amp;"인게임누적합배수",ChapterTable!$R:$S,2,0)*D753)
  )
  )
  )
)</f>
        <v>28463.102874755859</v>
      </c>
      <c r="G753" t="s">
        <v>715</v>
      </c>
      <c r="J753" t="str">
        <f>IF(ISBLANK(I753),"",
IFERROR(VLOOKUP(I753,[1]StringTable!$1:$1048576,MATCH("kor|String",[1]StringTable!$1:$1,0),0),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86"/>
        <v>0.2</v>
      </c>
      <c r="AJ753">
        <f t="shared" si="84"/>
        <v>0.27466666000000001</v>
      </c>
      <c r="AK753">
        <f t="shared" si="85"/>
        <v>1</v>
      </c>
      <c r="AL753">
        <v>2</v>
      </c>
    </row>
    <row r="754" spans="1:38" hidden="1" x14ac:dyDescent="0.3">
      <c r="A754">
        <v>16</v>
      </c>
      <c r="B754">
        <v>43</v>
      </c>
      <c r="C754">
        <f>IF(OR($L754=TRUE,$A754=0,MOD($A754,ChapterTable!$R$20)&lt;&gt;0),
MAX(0,INT(($B754+ChapterTable!$P$26+VLOOKUP(SUBSTITUTE(C$1,"성장단계","")&amp;"단계오프셋",ChapterTable!$R:$S,2,0))/ChapterTable!$P$23)),
MAX(0,INT(($B754+ChapterTable!$R$26+VLOOKUP(SUBSTITUTE(C$1,"성장단계","")&amp;"보스단계오프셋",ChapterTable!$R:$S,2,0))/ChapterTable!$R$23)))</f>
        <v>4</v>
      </c>
      <c r="D754">
        <f>IF(OR($L754=TRUE,$A754=0,MOD($A754,ChapterTable!$R$20)&lt;&gt;0),
MAX(0,INT(($B754+ChapterTable!$P$26+VLOOKUP(SUBSTITUTE(D$1,"성장단계","")&amp;"단계오프셋",ChapterTable!$R:$S,2,0))/ChapterTable!$P$23)),
MAX(0,INT(($B754+ChapterTable!$R$26+VLOOKUP(SUBSTITUTE(D$1,"성장단계","")&amp;"보스단계오프셋",ChapterTable!$R:$S,2,0))/ChapterTable!$R$23)))</f>
        <v>4</v>
      </c>
      <c r="E754" s="1">
        <f ca="1">IF(AND($A754=0,$B754=1),
    VLOOKUP(1,ChapterTable!$1:$1048576,MATCH("최종"&amp;SUBSTITUTE(SUBSTITUTE(E$1,"standard",""),"|Float",""),ChapterTable!$1:$1,0),0)*ChapterTable!$P$17,
  IF(AND($A754=0,$B754=0),
    E755,
  IF($B754=0,
    VLOOKUP($A754,ChapterTable!$1:$1048576,MATCH("최종"&amp;SUBSTITUTE(SUBSTITUTE(E$1,"standard",""),"|Float",""),ChapterTable!$1:$1,0),0),
  IF($B754=1,
    IF($L754=FALSE,
      VLOOKUP($A754,ChapterTable!$1:$1048576,MATCH("최종"&amp;SUBSTITUTE(SUBSTITUTE(E$1,"standard",""),"|Float",""),ChapterTable!$1:$1,0),0),
      VLOOKUP($A754-ChapterTable!$P$11,ChapterTable!$1:$1048576,MATCH("최종"&amp;SUBSTITUTE(SUBSTITUTE(E$1,"standard",""),"|Float",""),ChapterTable!$1:$1,0),0)*ChapterTable!$P$14
    ),
  OFFSET(E754,-$B754+IF($L754,1,0),0)*IF($B754&gt;OFFSET($B754,1,0),ChapterTable!$R$17,1)*
    (VLOOKUP(SUBSTITUTE(SUBSTITUTE(E$1,"standard",""),"|Float","")&amp;IF(OR($L754=TRUE,$A754=0,MOD($A754,ChapterTable!$R$20)&lt;&gt;0),"","보스")&amp;"인게임누적곱배수",ChapterTable!$R:$S,2,0)^C754
    +VLOOKUP(SUBSTITUTE(SUBSTITUTE(E$1,"standard",""),"|Float","")&amp;IF(OR($L754=TRUE,$A754=0,MOD($A754,ChapterTable!$R$20)&lt;&gt;0),"","보스")&amp;"인게임누적합배수",ChapterTable!$R:$S,2,0)*C754)
  )
  )
  )
)</f>
        <v>94585.080322265625</v>
      </c>
      <c r="F754" s="1">
        <f ca="1">IF(AND($A754=0,$B754=1),
    VLOOKUP(1,ChapterTable!$1:$1048576,MATCH("최종"&amp;SUBSTITUTE(SUBSTITUTE(F$1,"standard",""),"|Float",""),ChapterTable!$1:$1,0),0)*ChapterTable!$P$17,
  IF(AND($A754=0,$B754=0),
    F755,
  IF($B754=0,
    VLOOKUP($A754,ChapterTable!$1:$1048576,MATCH("최종"&amp;SUBSTITUTE(SUBSTITUTE(F$1,"standard",""),"|Float",""),ChapterTable!$1:$1,0),0),
  IF($B754=1,
    IF($L754=FALSE,
      VLOOKUP($A754,ChapterTable!$1:$1048576,MATCH("최종"&amp;SUBSTITUTE(SUBSTITUTE(F$1,"standard",""),"|Float",""),ChapterTable!$1:$1,0),0),
      VLOOKUP($A754-ChapterTable!$P$11,ChapterTable!$1:$1048576,MATCH("최종"&amp;SUBSTITUTE(SUBSTITUTE(F$1,"standard",""),"|Float",""),ChapterTable!$1:$1,0),0)*ChapterTable!$P$14
    ),
  OFFSET(F754,-$B754+IF($L754,1,0),0)*
    (VLOOKUP(SUBSTITUTE(SUBSTITUTE(F$1,"standard",""),"|Float","")&amp;IF(OR($L754=TRUE,$A754=0,MOD($A754,ChapterTable!$R$20)&lt;&gt;0),"","보스")&amp;"인게임누적곱배수",ChapterTable!$R:$S,2,0)^D754
    +VLOOKUP(SUBSTITUTE(SUBSTITUTE(F$1,"standard",""),"|Float","")&amp;IF(OR($L754=TRUE,$A754=0,MOD($A754,ChapterTable!$R$20)&lt;&gt;0),"","보스")&amp;"인게임누적합배수",ChapterTable!$R:$S,2,0)*D754)
  )
  )
  )
)</f>
        <v>28463.102874755859</v>
      </c>
      <c r="G754" t="s">
        <v>715</v>
      </c>
      <c r="J754" t="str">
        <f>IF(ISBLANK(I754),"",
IFERROR(VLOOKUP(I754,[1]StringTable!$1:$1048576,MATCH("kor|String",[1]StringTable!$1:$1,0),0),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86"/>
        <v>0.2</v>
      </c>
      <c r="AJ754">
        <f t="shared" si="84"/>
        <v>0.27466666000000001</v>
      </c>
      <c r="AK754">
        <f t="shared" si="85"/>
        <v>1</v>
      </c>
      <c r="AL754">
        <v>2</v>
      </c>
    </row>
    <row r="755" spans="1:38" hidden="1" x14ac:dyDescent="0.3">
      <c r="A755">
        <v>16</v>
      </c>
      <c r="B755">
        <v>44</v>
      </c>
      <c r="C755">
        <f>IF(OR($L755=TRUE,$A755=0,MOD($A755,ChapterTable!$R$20)&lt;&gt;0),
MAX(0,INT(($B755+ChapterTable!$P$26+VLOOKUP(SUBSTITUTE(C$1,"성장단계","")&amp;"단계오프셋",ChapterTable!$R:$S,2,0))/ChapterTable!$P$23)),
MAX(0,INT(($B755+ChapterTable!$R$26+VLOOKUP(SUBSTITUTE(C$1,"성장단계","")&amp;"보스단계오프셋",ChapterTable!$R:$S,2,0))/ChapterTable!$R$23)))</f>
        <v>4</v>
      </c>
      <c r="D755">
        <f>IF(OR($L755=TRUE,$A755=0,MOD($A755,ChapterTable!$R$20)&lt;&gt;0),
MAX(0,INT(($B755+ChapterTable!$P$26+VLOOKUP(SUBSTITUTE(D$1,"성장단계","")&amp;"단계오프셋",ChapterTable!$R:$S,2,0))/ChapterTable!$P$23)),
MAX(0,INT(($B755+ChapterTable!$R$26+VLOOKUP(SUBSTITUTE(D$1,"성장단계","")&amp;"보스단계오프셋",ChapterTable!$R:$S,2,0))/ChapterTable!$R$23)))</f>
        <v>4</v>
      </c>
      <c r="E755" s="1">
        <f ca="1">IF(AND($A755=0,$B755=1),
    VLOOKUP(1,ChapterTable!$1:$1048576,MATCH("최종"&amp;SUBSTITUTE(SUBSTITUTE(E$1,"standard",""),"|Float",""),ChapterTable!$1:$1,0),0)*ChapterTable!$P$17,
  IF(AND($A755=0,$B755=0),
    E756,
  IF($B755=0,
    VLOOKUP($A755,ChapterTable!$1:$1048576,MATCH("최종"&amp;SUBSTITUTE(SUBSTITUTE(E$1,"standard",""),"|Float",""),ChapterTable!$1:$1,0),0),
  IF($B755=1,
    IF($L755=FALSE,
      VLOOKUP($A755,ChapterTable!$1:$1048576,MATCH("최종"&amp;SUBSTITUTE(SUBSTITUTE(E$1,"standard",""),"|Float",""),ChapterTable!$1:$1,0),0),
      VLOOKUP($A755-ChapterTable!$P$11,ChapterTable!$1:$1048576,MATCH("최종"&amp;SUBSTITUTE(SUBSTITUTE(E$1,"standard",""),"|Float",""),ChapterTable!$1:$1,0),0)*ChapterTable!$P$14
    ),
  OFFSET(E755,-$B755+IF($L755,1,0),0)*IF($B755&gt;OFFSET($B755,1,0),ChapterTable!$R$17,1)*
    (VLOOKUP(SUBSTITUTE(SUBSTITUTE(E$1,"standard",""),"|Float","")&amp;IF(OR($L755=TRUE,$A755=0,MOD($A755,ChapterTable!$R$20)&lt;&gt;0),"","보스")&amp;"인게임누적곱배수",ChapterTable!$R:$S,2,0)^C755
    +VLOOKUP(SUBSTITUTE(SUBSTITUTE(E$1,"standard",""),"|Float","")&amp;IF(OR($L755=TRUE,$A755=0,MOD($A755,ChapterTable!$R$20)&lt;&gt;0),"","보스")&amp;"인게임누적합배수",ChapterTable!$R:$S,2,0)*C755)
  )
  )
  )
)</f>
        <v>94585.080322265625</v>
      </c>
      <c r="F755" s="1">
        <f ca="1">IF(AND($A755=0,$B755=1),
    VLOOKUP(1,ChapterTable!$1:$1048576,MATCH("최종"&amp;SUBSTITUTE(SUBSTITUTE(F$1,"standard",""),"|Float",""),ChapterTable!$1:$1,0),0)*ChapterTable!$P$17,
  IF(AND($A755=0,$B755=0),
    F756,
  IF($B755=0,
    VLOOKUP($A755,ChapterTable!$1:$1048576,MATCH("최종"&amp;SUBSTITUTE(SUBSTITUTE(F$1,"standard",""),"|Float",""),ChapterTable!$1:$1,0),0),
  IF($B755=1,
    IF($L755=FALSE,
      VLOOKUP($A755,ChapterTable!$1:$1048576,MATCH("최종"&amp;SUBSTITUTE(SUBSTITUTE(F$1,"standard",""),"|Float",""),ChapterTable!$1:$1,0),0),
      VLOOKUP($A755-ChapterTable!$P$11,ChapterTable!$1:$1048576,MATCH("최종"&amp;SUBSTITUTE(SUBSTITUTE(F$1,"standard",""),"|Float",""),ChapterTable!$1:$1,0),0)*ChapterTable!$P$14
    ),
  OFFSET(F755,-$B755+IF($L755,1,0),0)*
    (VLOOKUP(SUBSTITUTE(SUBSTITUTE(F$1,"standard",""),"|Float","")&amp;IF(OR($L755=TRUE,$A755=0,MOD($A755,ChapterTable!$R$20)&lt;&gt;0),"","보스")&amp;"인게임누적곱배수",ChapterTable!$R:$S,2,0)^D755
    +VLOOKUP(SUBSTITUTE(SUBSTITUTE(F$1,"standard",""),"|Float","")&amp;IF(OR($L755=TRUE,$A755=0,MOD($A755,ChapterTable!$R$20)&lt;&gt;0),"","보스")&amp;"인게임누적합배수",ChapterTable!$R:$S,2,0)*D755)
  )
  )
  )
)</f>
        <v>28463.102874755859</v>
      </c>
      <c r="G755" t="s">
        <v>715</v>
      </c>
      <c r="J755" t="str">
        <f>IF(ISBLANK(I755),"",
IFERROR(VLOOKUP(I755,[1]StringTable!$1:$1048576,MATCH("kor|String",[1]StringTable!$1:$1,0),0),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86"/>
        <v>0.2</v>
      </c>
      <c r="AJ755">
        <f t="shared" si="84"/>
        <v>0.27466666000000001</v>
      </c>
      <c r="AK755">
        <f t="shared" si="85"/>
        <v>1</v>
      </c>
      <c r="AL755">
        <v>2</v>
      </c>
    </row>
    <row r="756" spans="1:38" hidden="1" x14ac:dyDescent="0.3">
      <c r="A756">
        <v>16</v>
      </c>
      <c r="B756">
        <v>45</v>
      </c>
      <c r="C756">
        <f>IF(OR($L756=TRUE,$A756=0,MOD($A756,ChapterTable!$R$20)&lt;&gt;0),
MAX(0,INT(($B756+ChapterTable!$P$26+VLOOKUP(SUBSTITUTE(C$1,"성장단계","")&amp;"단계오프셋",ChapterTable!$R:$S,2,0))/ChapterTable!$P$23)),
MAX(0,INT(($B756+ChapterTable!$R$26+VLOOKUP(SUBSTITUTE(C$1,"성장단계","")&amp;"보스단계오프셋",ChapterTable!$R:$S,2,0))/ChapterTable!$R$23)))</f>
        <v>4</v>
      </c>
      <c r="D756">
        <f>IF(OR($L756=TRUE,$A756=0,MOD($A756,ChapterTable!$R$20)&lt;&gt;0),
MAX(0,INT(($B756+ChapterTable!$P$26+VLOOKUP(SUBSTITUTE(D$1,"성장단계","")&amp;"단계오프셋",ChapterTable!$R:$S,2,0))/ChapterTable!$P$23)),
MAX(0,INT(($B756+ChapterTable!$R$26+VLOOKUP(SUBSTITUTE(D$1,"성장단계","")&amp;"보스단계오프셋",ChapterTable!$R:$S,2,0))/ChapterTable!$R$23)))</f>
        <v>4</v>
      </c>
      <c r="E756" s="1">
        <f ca="1">IF(AND($A756=0,$B756=1),
    VLOOKUP(1,ChapterTable!$1:$1048576,MATCH("최종"&amp;SUBSTITUTE(SUBSTITUTE(E$1,"standard",""),"|Float",""),ChapterTable!$1:$1,0),0)*ChapterTable!$P$17,
  IF(AND($A756=0,$B756=0),
    E757,
  IF($B756=0,
    VLOOKUP($A756,ChapterTable!$1:$1048576,MATCH("최종"&amp;SUBSTITUTE(SUBSTITUTE(E$1,"standard",""),"|Float",""),ChapterTable!$1:$1,0),0),
  IF($B756=1,
    IF($L756=FALSE,
      VLOOKUP($A756,ChapterTable!$1:$1048576,MATCH("최종"&amp;SUBSTITUTE(SUBSTITUTE(E$1,"standard",""),"|Float",""),ChapterTable!$1:$1,0),0),
      VLOOKUP($A756-ChapterTable!$P$11,ChapterTable!$1:$1048576,MATCH("최종"&amp;SUBSTITUTE(SUBSTITUTE(E$1,"standard",""),"|Float",""),ChapterTable!$1:$1,0),0)*ChapterTable!$P$14
    ),
  OFFSET(E756,-$B756+IF($L756,1,0),0)*IF($B756&gt;OFFSET($B756,1,0),ChapterTable!$R$17,1)*
    (VLOOKUP(SUBSTITUTE(SUBSTITUTE(E$1,"standard",""),"|Float","")&amp;IF(OR($L756=TRUE,$A756=0,MOD($A756,ChapterTable!$R$20)&lt;&gt;0),"","보스")&amp;"인게임누적곱배수",ChapterTable!$R:$S,2,0)^C756
    +VLOOKUP(SUBSTITUTE(SUBSTITUTE(E$1,"standard",""),"|Float","")&amp;IF(OR($L756=TRUE,$A756=0,MOD($A756,ChapterTable!$R$20)&lt;&gt;0),"","보스")&amp;"인게임누적합배수",ChapterTable!$R:$S,2,0)*C756)
  )
  )
  )
)</f>
        <v>94585.080322265625</v>
      </c>
      <c r="F756" s="1">
        <f ca="1">IF(AND($A756=0,$B756=1),
    VLOOKUP(1,ChapterTable!$1:$1048576,MATCH("최종"&amp;SUBSTITUTE(SUBSTITUTE(F$1,"standard",""),"|Float",""),ChapterTable!$1:$1,0),0)*ChapterTable!$P$17,
  IF(AND($A756=0,$B756=0),
    F757,
  IF($B756=0,
    VLOOKUP($A756,ChapterTable!$1:$1048576,MATCH("최종"&amp;SUBSTITUTE(SUBSTITUTE(F$1,"standard",""),"|Float",""),ChapterTable!$1:$1,0),0),
  IF($B756=1,
    IF($L756=FALSE,
      VLOOKUP($A756,ChapterTable!$1:$1048576,MATCH("최종"&amp;SUBSTITUTE(SUBSTITUTE(F$1,"standard",""),"|Float",""),ChapterTable!$1:$1,0),0),
      VLOOKUP($A756-ChapterTable!$P$11,ChapterTable!$1:$1048576,MATCH("최종"&amp;SUBSTITUTE(SUBSTITUTE(F$1,"standard",""),"|Float",""),ChapterTable!$1:$1,0),0)*ChapterTable!$P$14
    ),
  OFFSET(F756,-$B756+IF($L756,1,0),0)*
    (VLOOKUP(SUBSTITUTE(SUBSTITUTE(F$1,"standard",""),"|Float","")&amp;IF(OR($L756=TRUE,$A756=0,MOD($A756,ChapterTable!$R$20)&lt;&gt;0),"","보스")&amp;"인게임누적곱배수",ChapterTable!$R:$S,2,0)^D756
    +VLOOKUP(SUBSTITUTE(SUBSTITUTE(F$1,"standard",""),"|Float","")&amp;IF(OR($L756=TRUE,$A756=0,MOD($A756,ChapterTable!$R$20)&lt;&gt;0),"","보스")&amp;"인게임누적합배수",ChapterTable!$R:$S,2,0)*D756)
  )
  )
  )
)</f>
        <v>28463.102874755859</v>
      </c>
      <c r="G756" t="s">
        <v>715</v>
      </c>
      <c r="J756" t="str">
        <f>IF(ISBLANK(I756),"",
IFERROR(VLOOKUP(I756,[1]StringTable!$1:$1048576,MATCH("kor|String",[1]StringTable!$1:$1,0),0),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86"/>
        <v>0.2</v>
      </c>
      <c r="AJ756">
        <f t="shared" si="84"/>
        <v>0.27466666000000001</v>
      </c>
      <c r="AK756">
        <f t="shared" si="85"/>
        <v>1</v>
      </c>
      <c r="AL756">
        <v>2</v>
      </c>
    </row>
    <row r="757" spans="1:38" hidden="1" x14ac:dyDescent="0.3">
      <c r="A757">
        <v>16</v>
      </c>
      <c r="B757">
        <v>46</v>
      </c>
      <c r="C757">
        <f>IF(OR($L757=TRUE,$A757=0,MOD($A757,ChapterTable!$R$20)&lt;&gt;0),
MAX(0,INT(($B757+ChapterTable!$P$26+VLOOKUP(SUBSTITUTE(C$1,"성장단계","")&amp;"단계오프셋",ChapterTable!$R:$S,2,0))/ChapterTable!$P$23)),
MAX(0,INT(($B757+ChapterTable!$R$26+VLOOKUP(SUBSTITUTE(C$1,"성장단계","")&amp;"보스단계오프셋",ChapterTable!$R:$S,2,0))/ChapterTable!$R$23)))</f>
        <v>5</v>
      </c>
      <c r="D757">
        <f>IF(OR($L757=TRUE,$A757=0,MOD($A757,ChapterTable!$R$20)&lt;&gt;0),
MAX(0,INT(($B757+ChapterTable!$P$26+VLOOKUP(SUBSTITUTE(D$1,"성장단계","")&amp;"단계오프셋",ChapterTable!$R:$S,2,0))/ChapterTable!$P$23)),
MAX(0,INT(($B757+ChapterTable!$R$26+VLOOKUP(SUBSTITUTE(D$1,"성장단계","")&amp;"보스단계오프셋",ChapterTable!$R:$S,2,0))/ChapterTable!$R$23)))</f>
        <v>4</v>
      </c>
      <c r="E757" s="1">
        <f ca="1">IF(AND($A757=0,$B757=1),
    VLOOKUP(1,ChapterTable!$1:$1048576,MATCH("최종"&amp;SUBSTITUTE(SUBSTITUTE(E$1,"standard",""),"|Float",""),ChapterTable!$1:$1,0),0)*ChapterTable!$P$17,
  IF(AND($A757=0,$B757=0),
    E758,
  IF($B757=0,
    VLOOKUP($A757,ChapterTable!$1:$1048576,MATCH("최종"&amp;SUBSTITUTE(SUBSTITUTE(E$1,"standard",""),"|Float",""),ChapterTable!$1:$1,0),0),
  IF($B757=1,
    IF($L757=FALSE,
      VLOOKUP($A757,ChapterTable!$1:$1048576,MATCH("최종"&amp;SUBSTITUTE(SUBSTITUTE(E$1,"standard",""),"|Float",""),ChapterTable!$1:$1,0),0),
      VLOOKUP($A757-ChapterTable!$P$11,ChapterTable!$1:$1048576,MATCH("최종"&amp;SUBSTITUTE(SUBSTITUTE(E$1,"standard",""),"|Float",""),ChapterTable!$1:$1,0),0)*ChapterTable!$P$14
    ),
  OFFSET(E757,-$B757+IF($L757,1,0),0)*IF($B757&gt;OFFSET($B757,1,0),ChapterTable!$R$17,1)*
    (VLOOKUP(SUBSTITUTE(SUBSTITUTE(E$1,"standard",""),"|Float","")&amp;IF(OR($L757=TRUE,$A757=0,MOD($A757,ChapterTable!$R$20)&lt;&gt;0),"","보스")&amp;"인게임누적곱배수",ChapterTable!$R:$S,2,0)^C757
    +VLOOKUP(SUBSTITUTE(SUBSTITUTE(E$1,"standard",""),"|Float","")&amp;IF(OR($L757=TRUE,$A757=0,MOD($A757,ChapterTable!$R$20)&lt;&gt;0),"","보스")&amp;"인게임누적합배수",ChapterTable!$R:$S,2,0)*C757)
  )
  )
  )
)</f>
        <v>105094.53369140625</v>
      </c>
      <c r="F757" s="1">
        <f ca="1">IF(AND($A757=0,$B757=1),
    VLOOKUP(1,ChapterTable!$1:$1048576,MATCH("최종"&amp;SUBSTITUTE(SUBSTITUTE(F$1,"standard",""),"|Float",""),ChapterTable!$1:$1,0),0)*ChapterTable!$P$17,
  IF(AND($A757=0,$B757=0),
    F758,
  IF($B757=0,
    VLOOKUP($A757,ChapterTable!$1:$1048576,MATCH("최종"&amp;SUBSTITUTE(SUBSTITUTE(F$1,"standard",""),"|Float",""),ChapterTable!$1:$1,0),0),
  IF($B757=1,
    IF($L757=FALSE,
      VLOOKUP($A757,ChapterTable!$1:$1048576,MATCH("최종"&amp;SUBSTITUTE(SUBSTITUTE(F$1,"standard",""),"|Float",""),ChapterTable!$1:$1,0),0),
      VLOOKUP($A757-ChapterTable!$P$11,ChapterTable!$1:$1048576,MATCH("최종"&amp;SUBSTITUTE(SUBSTITUTE(F$1,"standard",""),"|Float",""),ChapterTable!$1:$1,0),0)*ChapterTable!$P$14
    ),
  OFFSET(F757,-$B757+IF($L757,1,0),0)*
    (VLOOKUP(SUBSTITUTE(SUBSTITUTE(F$1,"standard",""),"|Float","")&amp;IF(OR($L757=TRUE,$A757=0,MOD($A757,ChapterTable!$R$20)&lt;&gt;0),"","보스")&amp;"인게임누적곱배수",ChapterTable!$R:$S,2,0)^D757
    +VLOOKUP(SUBSTITUTE(SUBSTITUTE(F$1,"standard",""),"|Float","")&amp;IF(OR($L757=TRUE,$A757=0,MOD($A757,ChapterTable!$R$20)&lt;&gt;0),"","보스")&amp;"인게임누적합배수",ChapterTable!$R:$S,2,0)*D757)
  )
  )
  )
)</f>
        <v>28463.102874755859</v>
      </c>
      <c r="G757" t="s">
        <v>715</v>
      </c>
      <c r="J757" t="str">
        <f>IF(ISBLANK(I757),"",
IFERROR(VLOOKUP(I757,[1]StringTable!$1:$1048576,MATCH("kor|String",[1]StringTable!$1:$1,0),0),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86"/>
        <v>0.2</v>
      </c>
      <c r="AJ757">
        <f t="shared" si="84"/>
        <v>0.27466666000000001</v>
      </c>
      <c r="AK757">
        <f t="shared" si="85"/>
        <v>1</v>
      </c>
      <c r="AL757">
        <v>2</v>
      </c>
    </row>
    <row r="758" spans="1:38" hidden="1" x14ac:dyDescent="0.3">
      <c r="A758">
        <v>16</v>
      </c>
      <c r="B758">
        <v>47</v>
      </c>
      <c r="C758">
        <f>IF(OR($L758=TRUE,$A758=0,MOD($A758,ChapterTable!$R$20)&lt;&gt;0),
MAX(0,INT(($B758+ChapterTable!$P$26+VLOOKUP(SUBSTITUTE(C$1,"성장단계","")&amp;"단계오프셋",ChapterTable!$R:$S,2,0))/ChapterTable!$P$23)),
MAX(0,INT(($B758+ChapterTable!$R$26+VLOOKUP(SUBSTITUTE(C$1,"성장단계","")&amp;"보스단계오프셋",ChapterTable!$R:$S,2,0))/ChapterTable!$R$23)))</f>
        <v>5</v>
      </c>
      <c r="D758">
        <f>IF(OR($L758=TRUE,$A758=0,MOD($A758,ChapterTable!$R$20)&lt;&gt;0),
MAX(0,INT(($B758+ChapterTable!$P$26+VLOOKUP(SUBSTITUTE(D$1,"성장단계","")&amp;"단계오프셋",ChapterTable!$R:$S,2,0))/ChapterTable!$P$23)),
MAX(0,INT(($B758+ChapterTable!$R$26+VLOOKUP(SUBSTITUTE(D$1,"성장단계","")&amp;"보스단계오프셋",ChapterTable!$R:$S,2,0))/ChapterTable!$R$23)))</f>
        <v>4</v>
      </c>
      <c r="E758" s="1">
        <f ca="1">IF(AND($A758=0,$B758=1),
    VLOOKUP(1,ChapterTable!$1:$1048576,MATCH("최종"&amp;SUBSTITUTE(SUBSTITUTE(E$1,"standard",""),"|Float",""),ChapterTable!$1:$1,0),0)*ChapterTable!$P$17,
  IF(AND($A758=0,$B758=0),
    E759,
  IF($B758=0,
    VLOOKUP($A758,ChapterTable!$1:$1048576,MATCH("최종"&amp;SUBSTITUTE(SUBSTITUTE(E$1,"standard",""),"|Float",""),ChapterTable!$1:$1,0),0),
  IF($B758=1,
    IF($L758=FALSE,
      VLOOKUP($A758,ChapterTable!$1:$1048576,MATCH("최종"&amp;SUBSTITUTE(SUBSTITUTE(E$1,"standard",""),"|Float",""),ChapterTable!$1:$1,0),0),
      VLOOKUP($A758-ChapterTable!$P$11,ChapterTable!$1:$1048576,MATCH("최종"&amp;SUBSTITUTE(SUBSTITUTE(E$1,"standard",""),"|Float",""),ChapterTable!$1:$1,0),0)*ChapterTable!$P$14
    ),
  OFFSET(E758,-$B758+IF($L758,1,0),0)*IF($B758&gt;OFFSET($B758,1,0),ChapterTable!$R$17,1)*
    (VLOOKUP(SUBSTITUTE(SUBSTITUTE(E$1,"standard",""),"|Float","")&amp;IF(OR($L758=TRUE,$A758=0,MOD($A758,ChapterTable!$R$20)&lt;&gt;0),"","보스")&amp;"인게임누적곱배수",ChapterTable!$R:$S,2,0)^C758
    +VLOOKUP(SUBSTITUTE(SUBSTITUTE(E$1,"standard",""),"|Float","")&amp;IF(OR($L758=TRUE,$A758=0,MOD($A758,ChapterTable!$R$20)&lt;&gt;0),"","보스")&amp;"인게임누적합배수",ChapterTable!$R:$S,2,0)*C758)
  )
  )
  )
)</f>
        <v>105094.53369140625</v>
      </c>
      <c r="F758" s="1">
        <f ca="1">IF(AND($A758=0,$B758=1),
    VLOOKUP(1,ChapterTable!$1:$1048576,MATCH("최종"&amp;SUBSTITUTE(SUBSTITUTE(F$1,"standard",""),"|Float",""),ChapterTable!$1:$1,0),0)*ChapterTable!$P$17,
  IF(AND($A758=0,$B758=0),
    F759,
  IF($B758=0,
    VLOOKUP($A758,ChapterTable!$1:$1048576,MATCH("최종"&amp;SUBSTITUTE(SUBSTITUTE(F$1,"standard",""),"|Float",""),ChapterTable!$1:$1,0),0),
  IF($B758=1,
    IF($L758=FALSE,
      VLOOKUP($A758,ChapterTable!$1:$1048576,MATCH("최종"&amp;SUBSTITUTE(SUBSTITUTE(F$1,"standard",""),"|Float",""),ChapterTable!$1:$1,0),0),
      VLOOKUP($A758-ChapterTable!$P$11,ChapterTable!$1:$1048576,MATCH("최종"&amp;SUBSTITUTE(SUBSTITUTE(F$1,"standard",""),"|Float",""),ChapterTable!$1:$1,0),0)*ChapterTable!$P$14
    ),
  OFFSET(F758,-$B758+IF($L758,1,0),0)*
    (VLOOKUP(SUBSTITUTE(SUBSTITUTE(F$1,"standard",""),"|Float","")&amp;IF(OR($L758=TRUE,$A758=0,MOD($A758,ChapterTable!$R$20)&lt;&gt;0),"","보스")&amp;"인게임누적곱배수",ChapterTable!$R:$S,2,0)^D758
    +VLOOKUP(SUBSTITUTE(SUBSTITUTE(F$1,"standard",""),"|Float","")&amp;IF(OR($L758=TRUE,$A758=0,MOD($A758,ChapterTable!$R$20)&lt;&gt;0),"","보스")&amp;"인게임누적합배수",ChapterTable!$R:$S,2,0)*D758)
  )
  )
  )
)</f>
        <v>28463.102874755859</v>
      </c>
      <c r="G758" t="s">
        <v>715</v>
      </c>
      <c r="J758" t="str">
        <f>IF(ISBLANK(I758),"",
IFERROR(VLOOKUP(I758,[1]StringTable!$1:$1048576,MATCH("kor|String",[1]StringTable!$1:$1,0),0),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86"/>
        <v>0.2</v>
      </c>
      <c r="AJ758">
        <f t="shared" si="84"/>
        <v>0.27466666000000001</v>
      </c>
      <c r="AK758">
        <f t="shared" si="85"/>
        <v>1</v>
      </c>
      <c r="AL758">
        <v>2</v>
      </c>
    </row>
    <row r="759" spans="1:38" hidden="1" x14ac:dyDescent="0.3">
      <c r="A759">
        <v>16</v>
      </c>
      <c r="B759">
        <v>48</v>
      </c>
      <c r="C759">
        <f>IF(OR($L759=TRUE,$A759=0,MOD($A759,ChapterTable!$R$20)&lt;&gt;0),
MAX(0,INT(($B759+ChapterTable!$P$26+VLOOKUP(SUBSTITUTE(C$1,"성장단계","")&amp;"단계오프셋",ChapterTable!$R:$S,2,0))/ChapterTable!$P$23)),
MAX(0,INT(($B759+ChapterTable!$R$26+VLOOKUP(SUBSTITUTE(C$1,"성장단계","")&amp;"보스단계오프셋",ChapterTable!$R:$S,2,0))/ChapterTable!$R$23)))</f>
        <v>5</v>
      </c>
      <c r="D759">
        <f>IF(OR($L759=TRUE,$A759=0,MOD($A759,ChapterTable!$R$20)&lt;&gt;0),
MAX(0,INT(($B759+ChapterTable!$P$26+VLOOKUP(SUBSTITUTE(D$1,"성장단계","")&amp;"단계오프셋",ChapterTable!$R:$S,2,0))/ChapterTable!$P$23)),
MAX(0,INT(($B759+ChapterTable!$R$26+VLOOKUP(SUBSTITUTE(D$1,"성장단계","")&amp;"보스단계오프셋",ChapterTable!$R:$S,2,0))/ChapterTable!$R$23)))</f>
        <v>4</v>
      </c>
      <c r="E759" s="1">
        <f ca="1">IF(AND($A759=0,$B759=1),
    VLOOKUP(1,ChapterTable!$1:$1048576,MATCH("최종"&amp;SUBSTITUTE(SUBSTITUTE(E$1,"standard",""),"|Float",""),ChapterTable!$1:$1,0),0)*ChapterTable!$P$17,
  IF(AND($A759=0,$B759=0),
    E760,
  IF($B759=0,
    VLOOKUP($A759,ChapterTable!$1:$1048576,MATCH("최종"&amp;SUBSTITUTE(SUBSTITUTE(E$1,"standard",""),"|Float",""),ChapterTable!$1:$1,0),0),
  IF($B759=1,
    IF($L759=FALSE,
      VLOOKUP($A759,ChapterTable!$1:$1048576,MATCH("최종"&amp;SUBSTITUTE(SUBSTITUTE(E$1,"standard",""),"|Float",""),ChapterTable!$1:$1,0),0),
      VLOOKUP($A759-ChapterTable!$P$11,ChapterTable!$1:$1048576,MATCH("최종"&amp;SUBSTITUTE(SUBSTITUTE(E$1,"standard",""),"|Float",""),ChapterTable!$1:$1,0),0)*ChapterTable!$P$14
    ),
  OFFSET(E759,-$B759+IF($L759,1,0),0)*IF($B759&gt;OFFSET($B759,1,0),ChapterTable!$R$17,1)*
    (VLOOKUP(SUBSTITUTE(SUBSTITUTE(E$1,"standard",""),"|Float","")&amp;IF(OR($L759=TRUE,$A759=0,MOD($A759,ChapterTable!$R$20)&lt;&gt;0),"","보스")&amp;"인게임누적곱배수",ChapterTable!$R:$S,2,0)^C759
    +VLOOKUP(SUBSTITUTE(SUBSTITUTE(E$1,"standard",""),"|Float","")&amp;IF(OR($L759=TRUE,$A759=0,MOD($A759,ChapterTable!$R$20)&lt;&gt;0),"","보스")&amp;"인게임누적합배수",ChapterTable!$R:$S,2,0)*C759)
  )
  )
  )
)</f>
        <v>105094.53369140625</v>
      </c>
      <c r="F759" s="1">
        <f ca="1">IF(AND($A759=0,$B759=1),
    VLOOKUP(1,ChapterTable!$1:$1048576,MATCH("최종"&amp;SUBSTITUTE(SUBSTITUTE(F$1,"standard",""),"|Float",""),ChapterTable!$1:$1,0),0)*ChapterTable!$P$17,
  IF(AND($A759=0,$B759=0),
    F760,
  IF($B759=0,
    VLOOKUP($A759,ChapterTable!$1:$1048576,MATCH("최종"&amp;SUBSTITUTE(SUBSTITUTE(F$1,"standard",""),"|Float",""),ChapterTable!$1:$1,0),0),
  IF($B759=1,
    IF($L759=FALSE,
      VLOOKUP($A759,ChapterTable!$1:$1048576,MATCH("최종"&amp;SUBSTITUTE(SUBSTITUTE(F$1,"standard",""),"|Float",""),ChapterTable!$1:$1,0),0),
      VLOOKUP($A759-ChapterTable!$P$11,ChapterTable!$1:$1048576,MATCH("최종"&amp;SUBSTITUTE(SUBSTITUTE(F$1,"standard",""),"|Float",""),ChapterTable!$1:$1,0),0)*ChapterTable!$P$14
    ),
  OFFSET(F759,-$B759+IF($L759,1,0),0)*
    (VLOOKUP(SUBSTITUTE(SUBSTITUTE(F$1,"standard",""),"|Float","")&amp;IF(OR($L759=TRUE,$A759=0,MOD($A759,ChapterTable!$R$20)&lt;&gt;0),"","보스")&amp;"인게임누적곱배수",ChapterTable!$R:$S,2,0)^D759
    +VLOOKUP(SUBSTITUTE(SUBSTITUTE(F$1,"standard",""),"|Float","")&amp;IF(OR($L759=TRUE,$A759=0,MOD($A759,ChapterTable!$R$20)&lt;&gt;0),"","보스")&amp;"인게임누적합배수",ChapterTable!$R:$S,2,0)*D759)
  )
  )
  )
)</f>
        <v>28463.102874755859</v>
      </c>
      <c r="G759" t="s">
        <v>715</v>
      </c>
      <c r="J759" t="str">
        <f>IF(ISBLANK(I759),"",
IFERROR(VLOOKUP(I759,[1]StringTable!$1:$1048576,MATCH("kor|String",[1]StringTable!$1:$1,0),0),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86"/>
        <v>0.2</v>
      </c>
      <c r="AJ759">
        <f t="shared" si="84"/>
        <v>0.27466666000000001</v>
      </c>
      <c r="AK759">
        <f t="shared" si="85"/>
        <v>1</v>
      </c>
      <c r="AL759">
        <v>2</v>
      </c>
    </row>
    <row r="760" spans="1:38" hidden="1" x14ac:dyDescent="0.3">
      <c r="A760">
        <v>16</v>
      </c>
      <c r="B760">
        <v>49</v>
      </c>
      <c r="C760">
        <f>IF(OR($L760=TRUE,$A760=0,MOD($A760,ChapterTable!$R$20)&lt;&gt;0),
MAX(0,INT(($B760+ChapterTable!$P$26+VLOOKUP(SUBSTITUTE(C$1,"성장단계","")&amp;"단계오프셋",ChapterTable!$R:$S,2,0))/ChapterTable!$P$23)),
MAX(0,INT(($B760+ChapterTable!$R$26+VLOOKUP(SUBSTITUTE(C$1,"성장단계","")&amp;"보스단계오프셋",ChapterTable!$R:$S,2,0))/ChapterTable!$R$23)))</f>
        <v>5</v>
      </c>
      <c r="D760">
        <f>IF(OR($L760=TRUE,$A760=0,MOD($A760,ChapterTable!$R$20)&lt;&gt;0),
MAX(0,INT(($B760+ChapterTable!$P$26+VLOOKUP(SUBSTITUTE(D$1,"성장단계","")&amp;"단계오프셋",ChapterTable!$R:$S,2,0))/ChapterTable!$P$23)),
MAX(0,INT(($B760+ChapterTable!$R$26+VLOOKUP(SUBSTITUTE(D$1,"성장단계","")&amp;"보스단계오프셋",ChapterTable!$R:$S,2,0))/ChapterTable!$R$23)))</f>
        <v>4</v>
      </c>
      <c r="E760" s="1">
        <f ca="1">IF(AND($A760=0,$B760=1),
    VLOOKUP(1,ChapterTable!$1:$1048576,MATCH("최종"&amp;SUBSTITUTE(SUBSTITUTE(E$1,"standard",""),"|Float",""),ChapterTable!$1:$1,0),0)*ChapterTable!$P$17,
  IF(AND($A760=0,$B760=0),
    E761,
  IF($B760=0,
    VLOOKUP($A760,ChapterTable!$1:$1048576,MATCH("최종"&amp;SUBSTITUTE(SUBSTITUTE(E$1,"standard",""),"|Float",""),ChapterTable!$1:$1,0),0),
  IF($B760=1,
    IF($L760=FALSE,
      VLOOKUP($A760,ChapterTable!$1:$1048576,MATCH("최종"&amp;SUBSTITUTE(SUBSTITUTE(E$1,"standard",""),"|Float",""),ChapterTable!$1:$1,0),0),
      VLOOKUP($A760-ChapterTable!$P$11,ChapterTable!$1:$1048576,MATCH("최종"&amp;SUBSTITUTE(SUBSTITUTE(E$1,"standard",""),"|Float",""),ChapterTable!$1:$1,0),0)*ChapterTable!$P$14
    ),
  OFFSET(E760,-$B760+IF($L760,1,0),0)*IF($B760&gt;OFFSET($B760,1,0),ChapterTable!$R$17,1)*
    (VLOOKUP(SUBSTITUTE(SUBSTITUTE(E$1,"standard",""),"|Float","")&amp;IF(OR($L760=TRUE,$A760=0,MOD($A760,ChapterTable!$R$20)&lt;&gt;0),"","보스")&amp;"인게임누적곱배수",ChapterTable!$R:$S,2,0)^C760
    +VLOOKUP(SUBSTITUTE(SUBSTITUTE(E$1,"standard",""),"|Float","")&amp;IF(OR($L760=TRUE,$A760=0,MOD($A760,ChapterTable!$R$20)&lt;&gt;0),"","보스")&amp;"인게임누적합배수",ChapterTable!$R:$S,2,0)*C760)
  )
  )
  )
)</f>
        <v>105094.53369140625</v>
      </c>
      <c r="F760" s="1">
        <f ca="1">IF(AND($A760=0,$B760=1),
    VLOOKUP(1,ChapterTable!$1:$1048576,MATCH("최종"&amp;SUBSTITUTE(SUBSTITUTE(F$1,"standard",""),"|Float",""),ChapterTable!$1:$1,0),0)*ChapterTable!$P$17,
  IF(AND($A760=0,$B760=0),
    F761,
  IF($B760=0,
    VLOOKUP($A760,ChapterTable!$1:$1048576,MATCH("최종"&amp;SUBSTITUTE(SUBSTITUTE(F$1,"standard",""),"|Float",""),ChapterTable!$1:$1,0),0),
  IF($B760=1,
    IF($L760=FALSE,
      VLOOKUP($A760,ChapterTable!$1:$1048576,MATCH("최종"&amp;SUBSTITUTE(SUBSTITUTE(F$1,"standard",""),"|Float",""),ChapterTable!$1:$1,0),0),
      VLOOKUP($A760-ChapterTable!$P$11,ChapterTable!$1:$1048576,MATCH("최종"&amp;SUBSTITUTE(SUBSTITUTE(F$1,"standard",""),"|Float",""),ChapterTable!$1:$1,0),0)*ChapterTable!$P$14
    ),
  OFFSET(F760,-$B760+IF($L760,1,0),0)*
    (VLOOKUP(SUBSTITUTE(SUBSTITUTE(F$1,"standard",""),"|Float","")&amp;IF(OR($L760=TRUE,$A760=0,MOD($A760,ChapterTable!$R$20)&lt;&gt;0),"","보스")&amp;"인게임누적곱배수",ChapterTable!$R:$S,2,0)^D760
    +VLOOKUP(SUBSTITUTE(SUBSTITUTE(F$1,"standard",""),"|Float","")&amp;IF(OR($L760=TRUE,$A760=0,MOD($A760,ChapterTable!$R$20)&lt;&gt;0),"","보스")&amp;"인게임누적합배수",ChapterTable!$R:$S,2,0)*D760)
  )
  )
  )
)</f>
        <v>28463.102874755859</v>
      </c>
      <c r="G760" t="s">
        <v>715</v>
      </c>
      <c r="J760" t="str">
        <f>IF(ISBLANK(I760),"",
IFERROR(VLOOKUP(I760,[1]StringTable!$1:$1048576,MATCH("kor|String",[1]StringTable!$1:$1,0),0),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86"/>
        <v>0.2</v>
      </c>
      <c r="AJ760">
        <f t="shared" si="84"/>
        <v>0.27466666000000001</v>
      </c>
      <c r="AK760">
        <f t="shared" si="85"/>
        <v>1</v>
      </c>
      <c r="AL760">
        <v>2</v>
      </c>
    </row>
    <row r="761" spans="1:38" hidden="1" x14ac:dyDescent="0.3">
      <c r="A761">
        <v>16</v>
      </c>
      <c r="B761">
        <v>50</v>
      </c>
      <c r="C761">
        <f>IF(OR($L761=TRUE,$A761=0,MOD($A761,ChapterTable!$R$20)&lt;&gt;0),
MAX(0,INT(($B761+ChapterTable!$P$26+VLOOKUP(SUBSTITUTE(C$1,"성장단계","")&amp;"단계오프셋",ChapterTable!$R:$S,2,0))/ChapterTable!$P$23)),
MAX(0,INT(($B761+ChapterTable!$R$26+VLOOKUP(SUBSTITUTE(C$1,"성장단계","")&amp;"보스단계오프셋",ChapterTable!$R:$S,2,0))/ChapterTable!$R$23)))</f>
        <v>5</v>
      </c>
      <c r="D761">
        <f>IF(OR($L761=TRUE,$A761=0,MOD($A761,ChapterTable!$R$20)&lt;&gt;0),
MAX(0,INT(($B761+ChapterTable!$P$26+VLOOKUP(SUBSTITUTE(D$1,"성장단계","")&amp;"단계오프셋",ChapterTable!$R:$S,2,0))/ChapterTable!$P$23)),
MAX(0,INT(($B761+ChapterTable!$R$26+VLOOKUP(SUBSTITUTE(D$1,"성장단계","")&amp;"보스단계오프셋",ChapterTable!$R:$S,2,0))/ChapterTable!$R$23)))</f>
        <v>4</v>
      </c>
      <c r="E761" s="1">
        <f ca="1">IF(AND($A761=0,$B761=1),
    VLOOKUP(1,ChapterTable!$1:$1048576,MATCH("최종"&amp;SUBSTITUTE(SUBSTITUTE(E$1,"standard",""),"|Float",""),ChapterTable!$1:$1,0),0)*ChapterTable!$P$17,
  IF(AND($A761=0,$B761=0),
    E762,
  IF($B761=0,
    VLOOKUP($A761,ChapterTable!$1:$1048576,MATCH("최종"&amp;SUBSTITUTE(SUBSTITUTE(E$1,"standard",""),"|Float",""),ChapterTable!$1:$1,0),0),
  IF($B761=1,
    IF($L761=FALSE,
      VLOOKUP($A761,ChapterTable!$1:$1048576,MATCH("최종"&amp;SUBSTITUTE(SUBSTITUTE(E$1,"standard",""),"|Float",""),ChapterTable!$1:$1,0),0),
      VLOOKUP($A761-ChapterTable!$P$11,ChapterTable!$1:$1048576,MATCH("최종"&amp;SUBSTITUTE(SUBSTITUTE(E$1,"standard",""),"|Float",""),ChapterTable!$1:$1,0),0)*ChapterTable!$P$14
    ),
  OFFSET(E761,-$B761+IF($L761,1,0),0)*IF($B761&gt;OFFSET($B761,1,0),ChapterTable!$R$17,1)*
    (VLOOKUP(SUBSTITUTE(SUBSTITUTE(E$1,"standard",""),"|Float","")&amp;IF(OR($L761=TRUE,$A761=0,MOD($A761,ChapterTable!$R$20)&lt;&gt;0),"","보스")&amp;"인게임누적곱배수",ChapterTable!$R:$S,2,0)^C761
    +VLOOKUP(SUBSTITUTE(SUBSTITUTE(E$1,"standard",""),"|Float","")&amp;IF(OR($L761=TRUE,$A761=0,MOD($A761,ChapterTable!$R$20)&lt;&gt;0),"","보스")&amp;"인게임누적합배수",ChapterTable!$R:$S,2,0)*C761)
  )
  )
  )
)</f>
        <v>136622.89379882813</v>
      </c>
      <c r="F761" s="1">
        <f ca="1">IF(AND($A761=0,$B761=1),
    VLOOKUP(1,ChapterTable!$1:$1048576,MATCH("최종"&amp;SUBSTITUTE(SUBSTITUTE(F$1,"standard",""),"|Float",""),ChapterTable!$1:$1,0),0)*ChapterTable!$P$17,
  IF(AND($A761=0,$B761=0),
    F762,
  IF($B761=0,
    VLOOKUP($A761,ChapterTable!$1:$1048576,MATCH("최종"&amp;SUBSTITUTE(SUBSTITUTE(F$1,"standard",""),"|Float",""),ChapterTable!$1:$1,0),0),
  IF($B761=1,
    IF($L761=FALSE,
      VLOOKUP($A761,ChapterTable!$1:$1048576,MATCH("최종"&amp;SUBSTITUTE(SUBSTITUTE(F$1,"standard",""),"|Float",""),ChapterTable!$1:$1,0),0),
      VLOOKUP($A761-ChapterTable!$P$11,ChapterTable!$1:$1048576,MATCH("최종"&amp;SUBSTITUTE(SUBSTITUTE(F$1,"standard",""),"|Float",""),ChapterTable!$1:$1,0),0)*ChapterTable!$P$14
    ),
  OFFSET(F761,-$B761+IF($L761,1,0),0)*
    (VLOOKUP(SUBSTITUTE(SUBSTITUTE(F$1,"standard",""),"|Float","")&amp;IF(OR($L761=TRUE,$A761=0,MOD($A761,ChapterTable!$R$20)&lt;&gt;0),"","보스")&amp;"인게임누적곱배수",ChapterTable!$R:$S,2,0)^D761
    +VLOOKUP(SUBSTITUTE(SUBSTITUTE(F$1,"standard",""),"|Float","")&amp;IF(OR($L761=TRUE,$A761=0,MOD($A761,ChapterTable!$R$20)&lt;&gt;0),"","보스")&amp;"인게임누적합배수",ChapterTable!$R:$S,2,0)*D761)
  )
  )
  )
)</f>
        <v>28463.102874755859</v>
      </c>
      <c r="G761" t="s">
        <v>715</v>
      </c>
      <c r="J761" t="str">
        <f>IF(ISBLANK(I761),"",
IFERROR(VLOOKUP(I761,[1]StringTable!$1:$1048576,MATCH("kor|String",[1]StringTable!$1:$1,0),0),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86"/>
        <v>0.2</v>
      </c>
      <c r="AJ761">
        <f t="shared" si="84"/>
        <v>1</v>
      </c>
      <c r="AK761">
        <f t="shared" si="85"/>
        <v>1</v>
      </c>
      <c r="AL761">
        <v>2</v>
      </c>
    </row>
    <row r="762" spans="1:38" hidden="1" x14ac:dyDescent="0.3">
      <c r="A762">
        <v>17</v>
      </c>
      <c r="B762">
        <v>0</v>
      </c>
      <c r="C762">
        <f>IF(OR($L762=TRUE,$A762=0,MOD($A762,ChapterTable!$R$20)&lt;&gt;0),
MAX(0,INT(($B762+ChapterTable!$P$26+VLOOKUP(SUBSTITUTE(C$1,"성장단계","")&amp;"단계오프셋",ChapterTable!$R:$S,2,0))/ChapterTable!$P$23)),
MAX(0,INT(($B762+ChapterTable!$R$26+VLOOKUP(SUBSTITUTE(C$1,"성장단계","")&amp;"보스단계오프셋",ChapterTable!$R:$S,2,0))/ChapterTable!$R$23)))</f>
        <v>0</v>
      </c>
      <c r="D762">
        <f>IF(OR($L762=TRUE,$A762=0,MOD($A762,ChapterTable!$R$20)&lt;&gt;0),
MAX(0,INT(($B762+ChapterTable!$P$26+VLOOKUP(SUBSTITUTE(D$1,"성장단계","")&amp;"단계오프셋",ChapterTable!$R:$S,2,0))/ChapterTable!$P$23)),
MAX(0,INT(($B762+ChapterTable!$R$26+VLOOKUP(SUBSTITUTE(D$1,"성장단계","")&amp;"보스단계오프셋",ChapterTable!$R:$S,2,0))/ChapterTable!$R$23)))</f>
        <v>0</v>
      </c>
      <c r="E762" s="1">
        <f ca="1">IF(AND($A762=0,$B762=1),
    VLOOKUP(1,ChapterTable!$1:$1048576,MATCH("최종"&amp;SUBSTITUTE(SUBSTITUTE(E$1,"standard",""),"|Float",""),ChapterTable!$1:$1,0),0)*ChapterTable!$P$17,
  IF(AND($A762=0,$B762=0),
    E763,
  IF($B762=0,
    VLOOKUP($A762,ChapterTable!$1:$1048576,MATCH("최종"&amp;SUBSTITUTE(SUBSTITUTE(E$1,"standard",""),"|Float",""),ChapterTable!$1:$1,0),0),
  IF($B762=1,
    IF($L762=FALSE,
      VLOOKUP($A762,ChapterTable!$1:$1048576,MATCH("최종"&amp;SUBSTITUTE(SUBSTITUTE(E$1,"standard",""),"|Float",""),ChapterTable!$1:$1,0),0),
      VLOOKUP($A762-ChapterTable!$P$11,ChapterTable!$1:$1048576,MATCH("최종"&amp;SUBSTITUTE(SUBSTITUTE(E$1,"standard",""),"|Float",""),ChapterTable!$1:$1,0),0)*ChapterTable!$P$14
    ),
  OFFSET(E762,-$B762+IF($L762,1,0),0)*IF($B762&gt;OFFSET($B762,1,0),ChapterTable!$R$17,1)*
    (VLOOKUP(SUBSTITUTE(SUBSTITUTE(E$1,"standard",""),"|Float","")&amp;IF(OR($L762=TRUE,$A762=0,MOD($A762,ChapterTable!$R$20)&lt;&gt;0),"","보스")&amp;"인게임누적곱배수",ChapterTable!$R:$S,2,0)^C762
    +VLOOKUP(SUBSTITUTE(SUBSTITUTE(E$1,"standard",""),"|Float","")&amp;IF(OR($L762=TRUE,$A762=0,MOD($A762,ChapterTable!$R$20)&lt;&gt;0),"","보스")&amp;"인게임누적합배수",ChapterTable!$R:$S,2,0)*C762)
  )
  )
  )
)</f>
        <v>78820.900268554688</v>
      </c>
      <c r="F762" s="1">
        <f ca="1">IF(AND($A762=0,$B762=1),
    VLOOKUP(1,ChapterTable!$1:$1048576,MATCH("최종"&amp;SUBSTITUTE(SUBSTITUTE(F$1,"standard",""),"|Float",""),ChapterTable!$1:$1,0),0)*ChapterTable!$P$17,
  IF(AND($A762=0,$B762=0),
    F763,
  IF($B762=0,
    VLOOKUP($A762,ChapterTable!$1:$1048576,MATCH("최종"&amp;SUBSTITUTE(SUBSTITUTE(F$1,"standard",""),"|Float",""),ChapterTable!$1:$1,0),0),
  IF($B762=1,
    IF($L762=FALSE,
      VLOOKUP($A762,ChapterTable!$1:$1048576,MATCH("최종"&amp;SUBSTITUTE(SUBSTITUTE(F$1,"standard",""),"|Float",""),ChapterTable!$1:$1,0),0),
      VLOOKUP($A762-ChapterTable!$P$11,ChapterTable!$1:$1048576,MATCH("최종"&amp;SUBSTITUTE(SUBSTITUTE(F$1,"standard",""),"|Float",""),ChapterTable!$1:$1,0),0)*ChapterTable!$P$14
    ),
  OFFSET(F762,-$B762+IF($L762,1,0),0)*
    (VLOOKUP(SUBSTITUTE(SUBSTITUTE(F$1,"standard",""),"|Float","")&amp;IF(OR($L762=TRUE,$A762=0,MOD($A762,ChapterTable!$R$20)&lt;&gt;0),"","보스")&amp;"인게임누적곱배수",ChapterTable!$R:$S,2,0)^D762
    +VLOOKUP(SUBSTITUTE(SUBSTITUTE(F$1,"standard",""),"|Float","")&amp;IF(OR($L762=TRUE,$A762=0,MOD($A762,ChapterTable!$R$20)&lt;&gt;0),"","보스")&amp;"인게임누적합배수",ChapterTable!$R:$S,2,0)*D762)
  )
  )
  )
)</f>
        <v>32842.041778564453</v>
      </c>
      <c r="G762" t="s">
        <v>715</v>
      </c>
      <c r="J762" t="str">
        <f>IF(ISBLANK(I762),"",
IFERROR(VLOOKUP(I762,[1]StringTable!$1:$1048576,MATCH("kor|String",[1]StringTable!$1:$1,0),0),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86"/>
        <v>0</v>
      </c>
      <c r="AJ762">
        <f t="shared" si="84"/>
        <v>0</v>
      </c>
      <c r="AK762">
        <f t="shared" si="85"/>
        <v>0</v>
      </c>
      <c r="AL762">
        <v>2</v>
      </c>
    </row>
    <row r="763" spans="1:38" hidden="1" x14ac:dyDescent="0.3">
      <c r="A763">
        <v>17</v>
      </c>
      <c r="B763">
        <v>1</v>
      </c>
      <c r="C763">
        <f>IF(OR($L763=TRUE,$A763=0,MOD($A763,ChapterTable!$R$20)&lt;&gt;0),
MAX(0,INT(($B763+ChapterTable!$P$26+VLOOKUP(SUBSTITUTE(C$1,"성장단계","")&amp;"단계오프셋",ChapterTable!$R:$S,2,0))/ChapterTable!$P$23)),
MAX(0,INT(($B763+ChapterTable!$R$26+VLOOKUP(SUBSTITUTE(C$1,"성장단계","")&amp;"보스단계오프셋",ChapterTable!$R:$S,2,0))/ChapterTable!$R$23)))</f>
        <v>0</v>
      </c>
      <c r="D763">
        <f>IF(OR($L763=TRUE,$A763=0,MOD($A763,ChapterTable!$R$20)&lt;&gt;0),
MAX(0,INT(($B763+ChapterTable!$P$26+VLOOKUP(SUBSTITUTE(D$1,"성장단계","")&amp;"단계오프셋",ChapterTable!$R:$S,2,0))/ChapterTable!$P$23)),
MAX(0,INT(($B763+ChapterTable!$R$26+VLOOKUP(SUBSTITUTE(D$1,"성장단계","")&amp;"보스단계오프셋",ChapterTable!$R:$S,2,0))/ChapterTable!$R$23)))</f>
        <v>0</v>
      </c>
      <c r="E763" s="1">
        <f ca="1">IF(AND($A763=0,$B763=1),
    VLOOKUP(1,ChapterTable!$1:$1048576,MATCH("최종"&amp;SUBSTITUTE(SUBSTITUTE(E$1,"standard",""),"|Float",""),ChapterTable!$1:$1,0),0)*ChapterTable!$P$17,
  IF(AND($A763=0,$B763=0),
    E764,
  IF($B763=0,
    VLOOKUP($A763,ChapterTable!$1:$1048576,MATCH("최종"&amp;SUBSTITUTE(SUBSTITUTE(E$1,"standard",""),"|Float",""),ChapterTable!$1:$1,0),0),
  IF($B763=1,
    IF($L763=FALSE,
      VLOOKUP($A763,ChapterTable!$1:$1048576,MATCH("최종"&amp;SUBSTITUTE(SUBSTITUTE(E$1,"standard",""),"|Float",""),ChapterTable!$1:$1,0),0),
      VLOOKUP($A763-ChapterTable!$P$11,ChapterTable!$1:$1048576,MATCH("최종"&amp;SUBSTITUTE(SUBSTITUTE(E$1,"standard",""),"|Float",""),ChapterTable!$1:$1,0),0)*ChapterTable!$P$14
    ),
  OFFSET(E763,-$B763+IF($L763,1,0),0)*IF($B763&gt;OFFSET($B763,1,0),ChapterTable!$R$17,1)*
    (VLOOKUP(SUBSTITUTE(SUBSTITUTE(E$1,"standard",""),"|Float","")&amp;IF(OR($L763=TRUE,$A763=0,MOD($A763,ChapterTable!$R$20)&lt;&gt;0),"","보스")&amp;"인게임누적곱배수",ChapterTable!$R:$S,2,0)^C763
    +VLOOKUP(SUBSTITUTE(SUBSTITUTE(E$1,"standard",""),"|Float","")&amp;IF(OR($L763=TRUE,$A763=0,MOD($A763,ChapterTable!$R$20)&lt;&gt;0),"","보스")&amp;"인게임누적합배수",ChapterTable!$R:$S,2,0)*C763)
  )
  )
  )
)</f>
        <v>78820.900268554688</v>
      </c>
      <c r="F763" s="1">
        <f ca="1">IF(AND($A763=0,$B763=1),
    VLOOKUP(1,ChapterTable!$1:$1048576,MATCH("최종"&amp;SUBSTITUTE(SUBSTITUTE(F$1,"standard",""),"|Float",""),ChapterTable!$1:$1,0),0)*ChapterTable!$P$17,
  IF(AND($A763=0,$B763=0),
    F764,
  IF($B763=0,
    VLOOKUP($A763,ChapterTable!$1:$1048576,MATCH("최종"&amp;SUBSTITUTE(SUBSTITUTE(F$1,"standard",""),"|Float",""),ChapterTable!$1:$1,0),0),
  IF($B763=1,
    IF($L763=FALSE,
      VLOOKUP($A763,ChapterTable!$1:$1048576,MATCH("최종"&amp;SUBSTITUTE(SUBSTITUTE(F$1,"standard",""),"|Float",""),ChapterTable!$1:$1,0),0),
      VLOOKUP($A763-ChapterTable!$P$11,ChapterTable!$1:$1048576,MATCH("최종"&amp;SUBSTITUTE(SUBSTITUTE(F$1,"standard",""),"|Float",""),ChapterTable!$1:$1,0),0)*ChapterTable!$P$14
    ),
  OFFSET(F763,-$B763+IF($L763,1,0),0)*
    (VLOOKUP(SUBSTITUTE(SUBSTITUTE(F$1,"standard",""),"|Float","")&amp;IF(OR($L763=TRUE,$A763=0,MOD($A763,ChapterTable!$R$20)&lt;&gt;0),"","보스")&amp;"인게임누적곱배수",ChapterTable!$R:$S,2,0)^D763
    +VLOOKUP(SUBSTITUTE(SUBSTITUTE(F$1,"standard",""),"|Float","")&amp;IF(OR($L763=TRUE,$A763=0,MOD($A763,ChapterTable!$R$20)&lt;&gt;0),"","보스")&amp;"인게임누적합배수",ChapterTable!$R:$S,2,0)*D763)
  )
  )
  )
)</f>
        <v>32842.041778564453</v>
      </c>
      <c r="G763" t="s">
        <v>715</v>
      </c>
      <c r="J763" t="str">
        <f>IF(ISBLANK(I763),"",
IFERROR(VLOOKUP(I763,[1]StringTable!$1:$1048576,MATCH("kor|String",[1]StringTable!$1:$1,0),0),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86"/>
        <v>1</v>
      </c>
      <c r="AJ763">
        <f t="shared" si="84"/>
        <v>1</v>
      </c>
      <c r="AK763">
        <f t="shared" si="85"/>
        <v>1</v>
      </c>
      <c r="AL763">
        <v>3</v>
      </c>
    </row>
    <row r="764" spans="1:38" hidden="1" x14ac:dyDescent="0.3">
      <c r="A764">
        <v>17</v>
      </c>
      <c r="B764">
        <v>2</v>
      </c>
      <c r="C764">
        <f>IF(OR($L764=TRUE,$A764=0,MOD($A764,ChapterTable!$R$20)&lt;&gt;0),
MAX(0,INT(($B764+ChapterTable!$P$26+VLOOKUP(SUBSTITUTE(C$1,"성장단계","")&amp;"단계오프셋",ChapterTable!$R:$S,2,0))/ChapterTable!$P$23)),
MAX(0,INT(($B764+ChapterTable!$R$26+VLOOKUP(SUBSTITUTE(C$1,"성장단계","")&amp;"보스단계오프셋",ChapterTable!$R:$S,2,0))/ChapterTable!$R$23)))</f>
        <v>0</v>
      </c>
      <c r="D764">
        <f>IF(OR($L764=TRUE,$A764=0,MOD($A764,ChapterTable!$R$20)&lt;&gt;0),
MAX(0,INT(($B764+ChapterTable!$P$26+VLOOKUP(SUBSTITUTE(D$1,"성장단계","")&amp;"단계오프셋",ChapterTable!$R:$S,2,0))/ChapterTable!$P$23)),
MAX(0,INT(($B764+ChapterTable!$R$26+VLOOKUP(SUBSTITUTE(D$1,"성장단계","")&amp;"보스단계오프셋",ChapterTable!$R:$S,2,0))/ChapterTable!$R$23)))</f>
        <v>0</v>
      </c>
      <c r="E764" s="1">
        <f ca="1">IF(AND($A764=0,$B764=1),
    VLOOKUP(1,ChapterTable!$1:$1048576,MATCH("최종"&amp;SUBSTITUTE(SUBSTITUTE(E$1,"standard",""),"|Float",""),ChapterTable!$1:$1,0),0)*ChapterTable!$P$17,
  IF(AND($A764=0,$B764=0),
    E765,
  IF($B764=0,
    VLOOKUP($A764,ChapterTable!$1:$1048576,MATCH("최종"&amp;SUBSTITUTE(SUBSTITUTE(E$1,"standard",""),"|Float",""),ChapterTable!$1:$1,0),0),
  IF($B764=1,
    IF($L764=FALSE,
      VLOOKUP($A764,ChapterTable!$1:$1048576,MATCH("최종"&amp;SUBSTITUTE(SUBSTITUTE(E$1,"standard",""),"|Float",""),ChapterTable!$1:$1,0),0),
      VLOOKUP($A764-ChapterTable!$P$11,ChapterTable!$1:$1048576,MATCH("최종"&amp;SUBSTITUTE(SUBSTITUTE(E$1,"standard",""),"|Float",""),ChapterTable!$1:$1,0),0)*ChapterTable!$P$14
    ),
  OFFSET(E764,-$B764+IF($L764,1,0),0)*IF($B764&gt;OFFSET($B764,1,0),ChapterTable!$R$17,1)*
    (VLOOKUP(SUBSTITUTE(SUBSTITUTE(E$1,"standard",""),"|Float","")&amp;IF(OR($L764=TRUE,$A764=0,MOD($A764,ChapterTable!$R$20)&lt;&gt;0),"","보스")&amp;"인게임누적곱배수",ChapterTable!$R:$S,2,0)^C764
    +VLOOKUP(SUBSTITUTE(SUBSTITUTE(E$1,"standard",""),"|Float","")&amp;IF(OR($L764=TRUE,$A764=0,MOD($A764,ChapterTable!$R$20)&lt;&gt;0),"","보스")&amp;"인게임누적합배수",ChapterTable!$R:$S,2,0)*C764)
  )
  )
  )
)</f>
        <v>78820.900268554688</v>
      </c>
      <c r="F764" s="1">
        <f ca="1">IF(AND($A764=0,$B764=1),
    VLOOKUP(1,ChapterTable!$1:$1048576,MATCH("최종"&amp;SUBSTITUTE(SUBSTITUTE(F$1,"standard",""),"|Float",""),ChapterTable!$1:$1,0),0)*ChapterTable!$P$17,
  IF(AND($A764=0,$B764=0),
    F765,
  IF($B764=0,
    VLOOKUP($A764,ChapterTable!$1:$1048576,MATCH("최종"&amp;SUBSTITUTE(SUBSTITUTE(F$1,"standard",""),"|Float",""),ChapterTable!$1:$1,0),0),
  IF($B764=1,
    IF($L764=FALSE,
      VLOOKUP($A764,ChapterTable!$1:$1048576,MATCH("최종"&amp;SUBSTITUTE(SUBSTITUTE(F$1,"standard",""),"|Float",""),ChapterTable!$1:$1,0),0),
      VLOOKUP($A764-ChapterTable!$P$11,ChapterTable!$1:$1048576,MATCH("최종"&amp;SUBSTITUTE(SUBSTITUTE(F$1,"standard",""),"|Float",""),ChapterTable!$1:$1,0),0)*ChapterTable!$P$14
    ),
  OFFSET(F764,-$B764+IF($L764,1,0),0)*
    (VLOOKUP(SUBSTITUTE(SUBSTITUTE(F$1,"standard",""),"|Float","")&amp;IF(OR($L764=TRUE,$A764=0,MOD($A764,ChapterTable!$R$20)&lt;&gt;0),"","보스")&amp;"인게임누적곱배수",ChapterTable!$R:$S,2,0)^D764
    +VLOOKUP(SUBSTITUTE(SUBSTITUTE(F$1,"standard",""),"|Float","")&amp;IF(OR($L764=TRUE,$A764=0,MOD($A764,ChapterTable!$R$20)&lt;&gt;0),"","보스")&amp;"인게임누적합배수",ChapterTable!$R:$S,2,0)*D764)
  )
  )
  )
)</f>
        <v>32842.041778564453</v>
      </c>
      <c r="G764" t="s">
        <v>715</v>
      </c>
      <c r="J764" t="str">
        <f>IF(ISBLANK(I764),"",
IFERROR(VLOOKUP(I764,[1]StringTable!$1:$1048576,MATCH("kor|String",[1]StringTable!$1:$1,0),0),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86"/>
        <v>1</v>
      </c>
      <c r="AJ764">
        <f t="shared" si="84"/>
        <v>1</v>
      </c>
      <c r="AK764">
        <f t="shared" si="85"/>
        <v>1</v>
      </c>
      <c r="AL764">
        <v>3</v>
      </c>
    </row>
    <row r="765" spans="1:38" hidden="1" x14ac:dyDescent="0.3">
      <c r="A765">
        <v>17</v>
      </c>
      <c r="B765">
        <v>3</v>
      </c>
      <c r="C765">
        <f>IF(OR($L765=TRUE,$A765=0,MOD($A765,ChapterTable!$R$20)&lt;&gt;0),
MAX(0,INT(($B765+ChapterTable!$P$26+VLOOKUP(SUBSTITUTE(C$1,"성장단계","")&amp;"단계오프셋",ChapterTable!$R:$S,2,0))/ChapterTable!$P$23)),
MAX(0,INT(($B765+ChapterTable!$R$26+VLOOKUP(SUBSTITUTE(C$1,"성장단계","")&amp;"보스단계오프셋",ChapterTable!$R:$S,2,0))/ChapterTable!$R$23)))</f>
        <v>0</v>
      </c>
      <c r="D765">
        <f>IF(OR($L765=TRUE,$A765=0,MOD($A765,ChapterTable!$R$20)&lt;&gt;0),
MAX(0,INT(($B765+ChapterTable!$P$26+VLOOKUP(SUBSTITUTE(D$1,"성장단계","")&amp;"단계오프셋",ChapterTable!$R:$S,2,0))/ChapterTable!$P$23)),
MAX(0,INT(($B765+ChapterTable!$R$26+VLOOKUP(SUBSTITUTE(D$1,"성장단계","")&amp;"보스단계오프셋",ChapterTable!$R:$S,2,0))/ChapterTable!$R$23)))</f>
        <v>0</v>
      </c>
      <c r="E765" s="1">
        <f ca="1">IF(AND($A765=0,$B765=1),
    VLOOKUP(1,ChapterTable!$1:$1048576,MATCH("최종"&amp;SUBSTITUTE(SUBSTITUTE(E$1,"standard",""),"|Float",""),ChapterTable!$1:$1,0),0)*ChapterTable!$P$17,
  IF(AND($A765=0,$B765=0),
    E766,
  IF($B765=0,
    VLOOKUP($A765,ChapterTable!$1:$1048576,MATCH("최종"&amp;SUBSTITUTE(SUBSTITUTE(E$1,"standard",""),"|Float",""),ChapterTable!$1:$1,0),0),
  IF($B765=1,
    IF($L765=FALSE,
      VLOOKUP($A765,ChapterTable!$1:$1048576,MATCH("최종"&amp;SUBSTITUTE(SUBSTITUTE(E$1,"standard",""),"|Float",""),ChapterTable!$1:$1,0),0),
      VLOOKUP($A765-ChapterTable!$P$11,ChapterTable!$1:$1048576,MATCH("최종"&amp;SUBSTITUTE(SUBSTITUTE(E$1,"standard",""),"|Float",""),ChapterTable!$1:$1,0),0)*ChapterTable!$P$14
    ),
  OFFSET(E765,-$B765+IF($L765,1,0),0)*IF($B765&gt;OFFSET($B765,1,0),ChapterTable!$R$17,1)*
    (VLOOKUP(SUBSTITUTE(SUBSTITUTE(E$1,"standard",""),"|Float","")&amp;IF(OR($L765=TRUE,$A765=0,MOD($A765,ChapterTable!$R$20)&lt;&gt;0),"","보스")&amp;"인게임누적곱배수",ChapterTable!$R:$S,2,0)^C765
    +VLOOKUP(SUBSTITUTE(SUBSTITUTE(E$1,"standard",""),"|Float","")&amp;IF(OR($L765=TRUE,$A765=0,MOD($A765,ChapterTable!$R$20)&lt;&gt;0),"","보스")&amp;"인게임누적합배수",ChapterTable!$R:$S,2,0)*C765)
  )
  )
  )
)</f>
        <v>78820.900268554688</v>
      </c>
      <c r="F765" s="1">
        <f ca="1">IF(AND($A765=0,$B765=1),
    VLOOKUP(1,ChapterTable!$1:$1048576,MATCH("최종"&amp;SUBSTITUTE(SUBSTITUTE(F$1,"standard",""),"|Float",""),ChapterTable!$1:$1,0),0)*ChapterTable!$P$17,
  IF(AND($A765=0,$B765=0),
    F766,
  IF($B765=0,
    VLOOKUP($A765,ChapterTable!$1:$1048576,MATCH("최종"&amp;SUBSTITUTE(SUBSTITUTE(F$1,"standard",""),"|Float",""),ChapterTable!$1:$1,0),0),
  IF($B765=1,
    IF($L765=FALSE,
      VLOOKUP($A765,ChapterTable!$1:$1048576,MATCH("최종"&amp;SUBSTITUTE(SUBSTITUTE(F$1,"standard",""),"|Float",""),ChapterTable!$1:$1,0),0),
      VLOOKUP($A765-ChapterTable!$P$11,ChapterTable!$1:$1048576,MATCH("최종"&amp;SUBSTITUTE(SUBSTITUTE(F$1,"standard",""),"|Float",""),ChapterTable!$1:$1,0),0)*ChapterTable!$P$14
    ),
  OFFSET(F765,-$B765+IF($L765,1,0),0)*
    (VLOOKUP(SUBSTITUTE(SUBSTITUTE(F$1,"standard",""),"|Float","")&amp;IF(OR($L765=TRUE,$A765=0,MOD($A765,ChapterTable!$R$20)&lt;&gt;0),"","보스")&amp;"인게임누적곱배수",ChapterTable!$R:$S,2,0)^D765
    +VLOOKUP(SUBSTITUTE(SUBSTITUTE(F$1,"standard",""),"|Float","")&amp;IF(OR($L765=TRUE,$A765=0,MOD($A765,ChapterTable!$R$20)&lt;&gt;0),"","보스")&amp;"인게임누적합배수",ChapterTable!$R:$S,2,0)*D765)
  )
  )
  )
)</f>
        <v>32842.041778564453</v>
      </c>
      <c r="G765" t="s">
        <v>715</v>
      </c>
      <c r="J765" t="str">
        <f>IF(ISBLANK(I765),"",
IFERROR(VLOOKUP(I765,[1]StringTable!$1:$1048576,MATCH("kor|String",[1]StringTable!$1:$1,0),0),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86"/>
        <v>1</v>
      </c>
      <c r="AJ765">
        <f t="shared" si="84"/>
        <v>1</v>
      </c>
      <c r="AK765">
        <f t="shared" si="85"/>
        <v>1</v>
      </c>
      <c r="AL765">
        <v>3</v>
      </c>
    </row>
    <row r="766" spans="1:38" hidden="1" x14ac:dyDescent="0.3">
      <c r="A766">
        <v>17</v>
      </c>
      <c r="B766">
        <v>4</v>
      </c>
      <c r="C766">
        <f>IF(OR($L766=TRUE,$A766=0,MOD($A766,ChapterTable!$R$20)&lt;&gt;0),
MAX(0,INT(($B766+ChapterTable!$P$26+VLOOKUP(SUBSTITUTE(C$1,"성장단계","")&amp;"단계오프셋",ChapterTable!$R:$S,2,0))/ChapterTable!$P$23)),
MAX(0,INT(($B766+ChapterTable!$R$26+VLOOKUP(SUBSTITUTE(C$1,"성장단계","")&amp;"보스단계오프셋",ChapterTable!$R:$S,2,0))/ChapterTable!$R$23)))</f>
        <v>0</v>
      </c>
      <c r="D766">
        <f>IF(OR($L766=TRUE,$A766=0,MOD($A766,ChapterTable!$R$20)&lt;&gt;0),
MAX(0,INT(($B766+ChapterTable!$P$26+VLOOKUP(SUBSTITUTE(D$1,"성장단계","")&amp;"단계오프셋",ChapterTable!$R:$S,2,0))/ChapterTable!$P$23)),
MAX(0,INT(($B766+ChapterTable!$R$26+VLOOKUP(SUBSTITUTE(D$1,"성장단계","")&amp;"보스단계오프셋",ChapterTable!$R:$S,2,0))/ChapterTable!$R$23)))</f>
        <v>0</v>
      </c>
      <c r="E766" s="1">
        <f ca="1">IF(AND($A766=0,$B766=1),
    VLOOKUP(1,ChapterTable!$1:$1048576,MATCH("최종"&amp;SUBSTITUTE(SUBSTITUTE(E$1,"standard",""),"|Float",""),ChapterTable!$1:$1,0),0)*ChapterTable!$P$17,
  IF(AND($A766=0,$B766=0),
    E767,
  IF($B766=0,
    VLOOKUP($A766,ChapterTable!$1:$1048576,MATCH("최종"&amp;SUBSTITUTE(SUBSTITUTE(E$1,"standard",""),"|Float",""),ChapterTable!$1:$1,0),0),
  IF($B766=1,
    IF($L766=FALSE,
      VLOOKUP($A766,ChapterTable!$1:$1048576,MATCH("최종"&amp;SUBSTITUTE(SUBSTITUTE(E$1,"standard",""),"|Float",""),ChapterTable!$1:$1,0),0),
      VLOOKUP($A766-ChapterTable!$P$11,ChapterTable!$1:$1048576,MATCH("최종"&amp;SUBSTITUTE(SUBSTITUTE(E$1,"standard",""),"|Float",""),ChapterTable!$1:$1,0),0)*ChapterTable!$P$14
    ),
  OFFSET(E766,-$B766+IF($L766,1,0),0)*IF($B766&gt;OFFSET($B766,1,0),ChapterTable!$R$17,1)*
    (VLOOKUP(SUBSTITUTE(SUBSTITUTE(E$1,"standard",""),"|Float","")&amp;IF(OR($L766=TRUE,$A766=0,MOD($A766,ChapterTable!$R$20)&lt;&gt;0),"","보스")&amp;"인게임누적곱배수",ChapterTable!$R:$S,2,0)^C766
    +VLOOKUP(SUBSTITUTE(SUBSTITUTE(E$1,"standard",""),"|Float","")&amp;IF(OR($L766=TRUE,$A766=0,MOD($A766,ChapterTable!$R$20)&lt;&gt;0),"","보스")&amp;"인게임누적합배수",ChapterTable!$R:$S,2,0)*C766)
  )
  )
  )
)</f>
        <v>78820.900268554688</v>
      </c>
      <c r="F766" s="1">
        <f ca="1">IF(AND($A766=0,$B766=1),
    VLOOKUP(1,ChapterTable!$1:$1048576,MATCH("최종"&amp;SUBSTITUTE(SUBSTITUTE(F$1,"standard",""),"|Float",""),ChapterTable!$1:$1,0),0)*ChapterTable!$P$17,
  IF(AND($A766=0,$B766=0),
    F767,
  IF($B766=0,
    VLOOKUP($A766,ChapterTable!$1:$1048576,MATCH("최종"&amp;SUBSTITUTE(SUBSTITUTE(F$1,"standard",""),"|Float",""),ChapterTable!$1:$1,0),0),
  IF($B766=1,
    IF($L766=FALSE,
      VLOOKUP($A766,ChapterTable!$1:$1048576,MATCH("최종"&amp;SUBSTITUTE(SUBSTITUTE(F$1,"standard",""),"|Float",""),ChapterTable!$1:$1,0),0),
      VLOOKUP($A766-ChapterTable!$P$11,ChapterTable!$1:$1048576,MATCH("최종"&amp;SUBSTITUTE(SUBSTITUTE(F$1,"standard",""),"|Float",""),ChapterTable!$1:$1,0),0)*ChapterTable!$P$14
    ),
  OFFSET(F766,-$B766+IF($L766,1,0),0)*
    (VLOOKUP(SUBSTITUTE(SUBSTITUTE(F$1,"standard",""),"|Float","")&amp;IF(OR($L766=TRUE,$A766=0,MOD($A766,ChapterTable!$R$20)&lt;&gt;0),"","보스")&amp;"인게임누적곱배수",ChapterTable!$R:$S,2,0)^D766
    +VLOOKUP(SUBSTITUTE(SUBSTITUTE(F$1,"standard",""),"|Float","")&amp;IF(OR($L766=TRUE,$A766=0,MOD($A766,ChapterTable!$R$20)&lt;&gt;0),"","보스")&amp;"인게임누적합배수",ChapterTable!$R:$S,2,0)*D766)
  )
  )
  )
)</f>
        <v>32842.041778564453</v>
      </c>
      <c r="G766" t="s">
        <v>715</v>
      </c>
      <c r="J766" t="str">
        <f>IF(ISBLANK(I766),"",
IFERROR(VLOOKUP(I766,[1]StringTable!$1:$1048576,MATCH("kor|String",[1]StringTable!$1:$1,0),0),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86"/>
        <v>1</v>
      </c>
      <c r="AJ766">
        <f t="shared" si="84"/>
        <v>1</v>
      </c>
      <c r="AK766">
        <f t="shared" si="85"/>
        <v>1</v>
      </c>
      <c r="AL766">
        <v>3</v>
      </c>
    </row>
    <row r="767" spans="1:38" hidden="1" x14ac:dyDescent="0.3">
      <c r="A767">
        <v>17</v>
      </c>
      <c r="B767">
        <v>5</v>
      </c>
      <c r="C767">
        <f>IF(OR($L767=TRUE,$A767=0,MOD($A767,ChapterTable!$R$20)&lt;&gt;0),
MAX(0,INT(($B767+ChapterTable!$P$26+VLOOKUP(SUBSTITUTE(C$1,"성장단계","")&amp;"단계오프셋",ChapterTable!$R:$S,2,0))/ChapterTable!$P$23)),
MAX(0,INT(($B767+ChapterTable!$R$26+VLOOKUP(SUBSTITUTE(C$1,"성장단계","")&amp;"보스단계오프셋",ChapterTable!$R:$S,2,0))/ChapterTable!$R$23)))</f>
        <v>0</v>
      </c>
      <c r="D767">
        <f>IF(OR($L767=TRUE,$A767=0,MOD($A767,ChapterTable!$R$20)&lt;&gt;0),
MAX(0,INT(($B767+ChapterTable!$P$26+VLOOKUP(SUBSTITUTE(D$1,"성장단계","")&amp;"단계오프셋",ChapterTable!$R:$S,2,0))/ChapterTable!$P$23)),
MAX(0,INT(($B767+ChapterTable!$R$26+VLOOKUP(SUBSTITUTE(D$1,"성장단계","")&amp;"보스단계오프셋",ChapterTable!$R:$S,2,0))/ChapterTable!$R$23)))</f>
        <v>0</v>
      </c>
      <c r="E767" s="1">
        <f ca="1">IF(AND($A767=0,$B767=1),
    VLOOKUP(1,ChapterTable!$1:$1048576,MATCH("최종"&amp;SUBSTITUTE(SUBSTITUTE(E$1,"standard",""),"|Float",""),ChapterTable!$1:$1,0),0)*ChapterTable!$P$17,
  IF(AND($A767=0,$B767=0),
    E768,
  IF($B767=0,
    VLOOKUP($A767,ChapterTable!$1:$1048576,MATCH("최종"&amp;SUBSTITUTE(SUBSTITUTE(E$1,"standard",""),"|Float",""),ChapterTable!$1:$1,0),0),
  IF($B767=1,
    IF($L767=FALSE,
      VLOOKUP($A767,ChapterTable!$1:$1048576,MATCH("최종"&amp;SUBSTITUTE(SUBSTITUTE(E$1,"standard",""),"|Float",""),ChapterTable!$1:$1,0),0),
      VLOOKUP($A767-ChapterTable!$P$11,ChapterTable!$1:$1048576,MATCH("최종"&amp;SUBSTITUTE(SUBSTITUTE(E$1,"standard",""),"|Float",""),ChapterTable!$1:$1,0),0)*ChapterTable!$P$14
    ),
  OFFSET(E767,-$B767+IF($L767,1,0),0)*IF($B767&gt;OFFSET($B767,1,0),ChapterTable!$R$17,1)*
    (VLOOKUP(SUBSTITUTE(SUBSTITUTE(E$1,"standard",""),"|Float","")&amp;IF(OR($L767=TRUE,$A767=0,MOD($A767,ChapterTable!$R$20)&lt;&gt;0),"","보스")&amp;"인게임누적곱배수",ChapterTable!$R:$S,2,0)^C767
    +VLOOKUP(SUBSTITUTE(SUBSTITUTE(E$1,"standard",""),"|Float","")&amp;IF(OR($L767=TRUE,$A767=0,MOD($A767,ChapterTable!$R$20)&lt;&gt;0),"","보스")&amp;"인게임누적합배수",ChapterTable!$R:$S,2,0)*C767)
  )
  )
  )
)</f>
        <v>78820.900268554688</v>
      </c>
      <c r="F767" s="1">
        <f ca="1">IF(AND($A767=0,$B767=1),
    VLOOKUP(1,ChapterTable!$1:$1048576,MATCH("최종"&amp;SUBSTITUTE(SUBSTITUTE(F$1,"standard",""),"|Float",""),ChapterTable!$1:$1,0),0)*ChapterTable!$P$17,
  IF(AND($A767=0,$B767=0),
    F768,
  IF($B767=0,
    VLOOKUP($A767,ChapterTable!$1:$1048576,MATCH("최종"&amp;SUBSTITUTE(SUBSTITUTE(F$1,"standard",""),"|Float",""),ChapterTable!$1:$1,0),0),
  IF($B767=1,
    IF($L767=FALSE,
      VLOOKUP($A767,ChapterTable!$1:$1048576,MATCH("최종"&amp;SUBSTITUTE(SUBSTITUTE(F$1,"standard",""),"|Float",""),ChapterTable!$1:$1,0),0),
      VLOOKUP($A767-ChapterTable!$P$11,ChapterTable!$1:$1048576,MATCH("최종"&amp;SUBSTITUTE(SUBSTITUTE(F$1,"standard",""),"|Float",""),ChapterTable!$1:$1,0),0)*ChapterTable!$P$14
    ),
  OFFSET(F767,-$B767+IF($L767,1,0),0)*
    (VLOOKUP(SUBSTITUTE(SUBSTITUTE(F$1,"standard",""),"|Float","")&amp;IF(OR($L767=TRUE,$A767=0,MOD($A767,ChapterTable!$R$20)&lt;&gt;0),"","보스")&amp;"인게임누적곱배수",ChapterTable!$R:$S,2,0)^D767
    +VLOOKUP(SUBSTITUTE(SUBSTITUTE(F$1,"standard",""),"|Float","")&amp;IF(OR($L767=TRUE,$A767=0,MOD($A767,ChapterTable!$R$20)&lt;&gt;0),"","보스")&amp;"인게임누적합배수",ChapterTable!$R:$S,2,0)*D767)
  )
  )
  )
)</f>
        <v>32842.041778564453</v>
      </c>
      <c r="G767" t="s">
        <v>715</v>
      </c>
      <c r="J767" t="str">
        <f>IF(ISBLANK(I767),"",
IFERROR(VLOOKUP(I767,[1]StringTable!$1:$1048576,MATCH("kor|String",[1]StringTable!$1:$1,0),0),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86"/>
        <v>1</v>
      </c>
      <c r="AJ767">
        <f t="shared" si="84"/>
        <v>1</v>
      </c>
      <c r="AK767">
        <f t="shared" si="85"/>
        <v>1</v>
      </c>
      <c r="AL767">
        <v>3</v>
      </c>
    </row>
    <row r="768" spans="1:38" hidden="1" x14ac:dyDescent="0.3">
      <c r="A768">
        <v>17</v>
      </c>
      <c r="B768">
        <v>6</v>
      </c>
      <c r="C768">
        <f>IF(OR($L768=TRUE,$A768=0,MOD($A768,ChapterTable!$R$20)&lt;&gt;0),
MAX(0,INT(($B768+ChapterTable!$P$26+VLOOKUP(SUBSTITUTE(C$1,"성장단계","")&amp;"단계오프셋",ChapterTable!$R:$S,2,0))/ChapterTable!$P$23)),
MAX(0,INT(($B768+ChapterTable!$R$26+VLOOKUP(SUBSTITUTE(C$1,"성장단계","")&amp;"보스단계오프셋",ChapterTable!$R:$S,2,0))/ChapterTable!$R$23)))</f>
        <v>1</v>
      </c>
      <c r="D768">
        <f>IF(OR($L768=TRUE,$A768=0,MOD($A768,ChapterTable!$R$20)&lt;&gt;0),
MAX(0,INT(($B768+ChapterTable!$P$26+VLOOKUP(SUBSTITUTE(D$1,"성장단계","")&amp;"단계오프셋",ChapterTable!$R:$S,2,0))/ChapterTable!$P$23)),
MAX(0,INT(($B768+ChapterTable!$R$26+VLOOKUP(SUBSTITUTE(D$1,"성장단계","")&amp;"보스단계오프셋",ChapterTable!$R:$S,2,0))/ChapterTable!$R$23)))</f>
        <v>0</v>
      </c>
      <c r="E768" s="1">
        <f ca="1">IF(AND($A768=0,$B768=1),
    VLOOKUP(1,ChapterTable!$1:$1048576,MATCH("최종"&amp;SUBSTITUTE(SUBSTITUTE(E$1,"standard",""),"|Float",""),ChapterTable!$1:$1,0),0)*ChapterTable!$P$17,
  IF(AND($A768=0,$B768=0),
    E769,
  IF($B768=0,
    VLOOKUP($A768,ChapterTable!$1:$1048576,MATCH("최종"&amp;SUBSTITUTE(SUBSTITUTE(E$1,"standard",""),"|Float",""),ChapterTable!$1:$1,0),0),
  IF($B768=1,
    IF($L768=FALSE,
      VLOOKUP($A768,ChapterTable!$1:$1048576,MATCH("최종"&amp;SUBSTITUTE(SUBSTITUTE(E$1,"standard",""),"|Float",""),ChapterTable!$1:$1,0),0),
      VLOOKUP($A768-ChapterTable!$P$11,ChapterTable!$1:$1048576,MATCH("최종"&amp;SUBSTITUTE(SUBSTITUTE(E$1,"standard",""),"|Float",""),ChapterTable!$1:$1,0),0)*ChapterTable!$P$14
    ),
  OFFSET(E768,-$B768+IF($L768,1,0),0)*IF($B768&gt;OFFSET($B768,1,0),ChapterTable!$R$17,1)*
    (VLOOKUP(SUBSTITUTE(SUBSTITUTE(E$1,"standard",""),"|Float","")&amp;IF(OR($L768=TRUE,$A768=0,MOD($A768,ChapterTable!$R$20)&lt;&gt;0),"","보스")&amp;"인게임누적곱배수",ChapterTable!$R:$S,2,0)^C768
    +VLOOKUP(SUBSTITUTE(SUBSTITUTE(E$1,"standard",""),"|Float","")&amp;IF(OR($L768=TRUE,$A768=0,MOD($A768,ChapterTable!$R$20)&lt;&gt;0),"","보스")&amp;"인게임누적합배수",ChapterTable!$R:$S,2,0)*C768)
  )
  )
  )
)</f>
        <v>94585.080322265625</v>
      </c>
      <c r="F768" s="1">
        <f ca="1">IF(AND($A768=0,$B768=1),
    VLOOKUP(1,ChapterTable!$1:$1048576,MATCH("최종"&amp;SUBSTITUTE(SUBSTITUTE(F$1,"standard",""),"|Float",""),ChapterTable!$1:$1,0),0)*ChapterTable!$P$17,
  IF(AND($A768=0,$B768=0),
    F769,
  IF($B768=0,
    VLOOKUP($A768,ChapterTable!$1:$1048576,MATCH("최종"&amp;SUBSTITUTE(SUBSTITUTE(F$1,"standard",""),"|Float",""),ChapterTable!$1:$1,0),0),
  IF($B768=1,
    IF($L768=FALSE,
      VLOOKUP($A768,ChapterTable!$1:$1048576,MATCH("최종"&amp;SUBSTITUTE(SUBSTITUTE(F$1,"standard",""),"|Float",""),ChapterTable!$1:$1,0),0),
      VLOOKUP($A768-ChapterTable!$P$11,ChapterTable!$1:$1048576,MATCH("최종"&amp;SUBSTITUTE(SUBSTITUTE(F$1,"standard",""),"|Float",""),ChapterTable!$1:$1,0),0)*ChapterTable!$P$14
    ),
  OFFSET(F768,-$B768+IF($L768,1,0),0)*
    (VLOOKUP(SUBSTITUTE(SUBSTITUTE(F$1,"standard",""),"|Float","")&amp;IF(OR($L768=TRUE,$A768=0,MOD($A768,ChapterTable!$R$20)&lt;&gt;0),"","보스")&amp;"인게임누적곱배수",ChapterTable!$R:$S,2,0)^D768
    +VLOOKUP(SUBSTITUTE(SUBSTITUTE(F$1,"standard",""),"|Float","")&amp;IF(OR($L768=TRUE,$A768=0,MOD($A768,ChapterTable!$R$20)&lt;&gt;0),"","보스")&amp;"인게임누적합배수",ChapterTable!$R:$S,2,0)*D768)
  )
  )
  )
)</f>
        <v>32842.041778564453</v>
      </c>
      <c r="G768" t="s">
        <v>715</v>
      </c>
      <c r="J768" t="str">
        <f>IF(ISBLANK(I768),"",
IFERROR(VLOOKUP(I768,[1]StringTable!$1:$1048576,MATCH("kor|String",[1]StringTable!$1:$1,0),0),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86"/>
        <v>1</v>
      </c>
      <c r="AJ768">
        <f t="shared" si="84"/>
        <v>1</v>
      </c>
      <c r="AK768">
        <f t="shared" si="85"/>
        <v>1</v>
      </c>
      <c r="AL768">
        <v>3</v>
      </c>
    </row>
    <row r="769" spans="1:38" hidden="1" x14ac:dyDescent="0.3">
      <c r="A769">
        <v>17</v>
      </c>
      <c r="B769">
        <v>7</v>
      </c>
      <c r="C769">
        <f>IF(OR($L769=TRUE,$A769=0,MOD($A769,ChapterTable!$R$20)&lt;&gt;0),
MAX(0,INT(($B769+ChapterTable!$P$26+VLOOKUP(SUBSTITUTE(C$1,"성장단계","")&amp;"단계오프셋",ChapterTable!$R:$S,2,0))/ChapterTable!$P$23)),
MAX(0,INT(($B769+ChapterTable!$R$26+VLOOKUP(SUBSTITUTE(C$1,"성장단계","")&amp;"보스단계오프셋",ChapterTable!$R:$S,2,0))/ChapterTable!$R$23)))</f>
        <v>1</v>
      </c>
      <c r="D769">
        <f>IF(OR($L769=TRUE,$A769=0,MOD($A769,ChapterTable!$R$20)&lt;&gt;0),
MAX(0,INT(($B769+ChapterTable!$P$26+VLOOKUP(SUBSTITUTE(D$1,"성장단계","")&amp;"단계오프셋",ChapterTable!$R:$S,2,0))/ChapterTable!$P$23)),
MAX(0,INT(($B769+ChapterTable!$R$26+VLOOKUP(SUBSTITUTE(D$1,"성장단계","")&amp;"보스단계오프셋",ChapterTable!$R:$S,2,0))/ChapterTable!$R$23)))</f>
        <v>0</v>
      </c>
      <c r="E769" s="1">
        <f ca="1">IF(AND($A769=0,$B769=1),
    VLOOKUP(1,ChapterTable!$1:$1048576,MATCH("최종"&amp;SUBSTITUTE(SUBSTITUTE(E$1,"standard",""),"|Float",""),ChapterTable!$1:$1,0),0)*ChapterTable!$P$17,
  IF(AND($A769=0,$B769=0),
    E770,
  IF($B769=0,
    VLOOKUP($A769,ChapterTable!$1:$1048576,MATCH("최종"&amp;SUBSTITUTE(SUBSTITUTE(E$1,"standard",""),"|Float",""),ChapterTable!$1:$1,0),0),
  IF($B769=1,
    IF($L769=FALSE,
      VLOOKUP($A769,ChapterTable!$1:$1048576,MATCH("최종"&amp;SUBSTITUTE(SUBSTITUTE(E$1,"standard",""),"|Float",""),ChapterTable!$1:$1,0),0),
      VLOOKUP($A769-ChapterTable!$P$11,ChapterTable!$1:$1048576,MATCH("최종"&amp;SUBSTITUTE(SUBSTITUTE(E$1,"standard",""),"|Float",""),ChapterTable!$1:$1,0),0)*ChapterTable!$P$14
    ),
  OFFSET(E769,-$B769+IF($L769,1,0),0)*IF($B769&gt;OFFSET($B769,1,0),ChapterTable!$R$17,1)*
    (VLOOKUP(SUBSTITUTE(SUBSTITUTE(E$1,"standard",""),"|Float","")&amp;IF(OR($L769=TRUE,$A769=0,MOD($A769,ChapterTable!$R$20)&lt;&gt;0),"","보스")&amp;"인게임누적곱배수",ChapterTable!$R:$S,2,0)^C769
    +VLOOKUP(SUBSTITUTE(SUBSTITUTE(E$1,"standard",""),"|Float","")&amp;IF(OR($L769=TRUE,$A769=0,MOD($A769,ChapterTable!$R$20)&lt;&gt;0),"","보스")&amp;"인게임누적합배수",ChapterTable!$R:$S,2,0)*C769)
  )
  )
  )
)</f>
        <v>94585.080322265625</v>
      </c>
      <c r="F769" s="1">
        <f ca="1">IF(AND($A769=0,$B769=1),
    VLOOKUP(1,ChapterTable!$1:$1048576,MATCH("최종"&amp;SUBSTITUTE(SUBSTITUTE(F$1,"standard",""),"|Float",""),ChapterTable!$1:$1,0),0)*ChapterTable!$P$17,
  IF(AND($A769=0,$B769=0),
    F770,
  IF($B769=0,
    VLOOKUP($A769,ChapterTable!$1:$1048576,MATCH("최종"&amp;SUBSTITUTE(SUBSTITUTE(F$1,"standard",""),"|Float",""),ChapterTable!$1:$1,0),0),
  IF($B769=1,
    IF($L769=FALSE,
      VLOOKUP($A769,ChapterTable!$1:$1048576,MATCH("최종"&amp;SUBSTITUTE(SUBSTITUTE(F$1,"standard",""),"|Float",""),ChapterTable!$1:$1,0),0),
      VLOOKUP($A769-ChapterTable!$P$11,ChapterTable!$1:$1048576,MATCH("최종"&amp;SUBSTITUTE(SUBSTITUTE(F$1,"standard",""),"|Float",""),ChapterTable!$1:$1,0),0)*ChapterTable!$P$14
    ),
  OFFSET(F769,-$B769+IF($L769,1,0),0)*
    (VLOOKUP(SUBSTITUTE(SUBSTITUTE(F$1,"standard",""),"|Float","")&amp;IF(OR($L769=TRUE,$A769=0,MOD($A769,ChapterTable!$R$20)&lt;&gt;0),"","보스")&amp;"인게임누적곱배수",ChapterTable!$R:$S,2,0)^D769
    +VLOOKUP(SUBSTITUTE(SUBSTITUTE(F$1,"standard",""),"|Float","")&amp;IF(OR($L769=TRUE,$A769=0,MOD($A769,ChapterTable!$R$20)&lt;&gt;0),"","보스")&amp;"인게임누적합배수",ChapterTable!$R:$S,2,0)*D769)
  )
  )
  )
)</f>
        <v>32842.041778564453</v>
      </c>
      <c r="G769" t="s">
        <v>715</v>
      </c>
      <c r="J769" t="str">
        <f>IF(ISBLANK(I769),"",
IFERROR(VLOOKUP(I769,[1]StringTable!$1:$1048576,MATCH("kor|String",[1]StringTable!$1:$1,0),0),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86"/>
        <v>1</v>
      </c>
      <c r="AJ769">
        <f t="shared" si="84"/>
        <v>1</v>
      </c>
      <c r="AK769">
        <f t="shared" si="85"/>
        <v>1</v>
      </c>
      <c r="AL769">
        <v>3</v>
      </c>
    </row>
    <row r="770" spans="1:38" hidden="1" x14ac:dyDescent="0.3">
      <c r="A770">
        <v>17</v>
      </c>
      <c r="B770">
        <v>8</v>
      </c>
      <c r="C770">
        <f>IF(OR($L770=TRUE,$A770=0,MOD($A770,ChapterTable!$R$20)&lt;&gt;0),
MAX(0,INT(($B770+ChapterTable!$P$26+VLOOKUP(SUBSTITUTE(C$1,"성장단계","")&amp;"단계오프셋",ChapterTable!$R:$S,2,0))/ChapterTable!$P$23)),
MAX(0,INT(($B770+ChapterTable!$R$26+VLOOKUP(SUBSTITUTE(C$1,"성장단계","")&amp;"보스단계오프셋",ChapterTable!$R:$S,2,0))/ChapterTable!$R$23)))</f>
        <v>1</v>
      </c>
      <c r="D770">
        <f>IF(OR($L770=TRUE,$A770=0,MOD($A770,ChapterTable!$R$20)&lt;&gt;0),
MAX(0,INT(($B770+ChapterTable!$P$26+VLOOKUP(SUBSTITUTE(D$1,"성장단계","")&amp;"단계오프셋",ChapterTable!$R:$S,2,0))/ChapterTable!$P$23)),
MAX(0,INT(($B770+ChapterTable!$R$26+VLOOKUP(SUBSTITUTE(D$1,"성장단계","")&amp;"보스단계오프셋",ChapterTable!$R:$S,2,0))/ChapterTable!$R$23)))</f>
        <v>0</v>
      </c>
      <c r="E770" s="1">
        <f ca="1">IF(AND($A770=0,$B770=1),
    VLOOKUP(1,ChapterTable!$1:$1048576,MATCH("최종"&amp;SUBSTITUTE(SUBSTITUTE(E$1,"standard",""),"|Float",""),ChapterTable!$1:$1,0),0)*ChapterTable!$P$17,
  IF(AND($A770=0,$B770=0),
    E771,
  IF($B770=0,
    VLOOKUP($A770,ChapterTable!$1:$1048576,MATCH("최종"&amp;SUBSTITUTE(SUBSTITUTE(E$1,"standard",""),"|Float",""),ChapterTable!$1:$1,0),0),
  IF($B770=1,
    IF($L770=FALSE,
      VLOOKUP($A770,ChapterTable!$1:$1048576,MATCH("최종"&amp;SUBSTITUTE(SUBSTITUTE(E$1,"standard",""),"|Float",""),ChapterTable!$1:$1,0),0),
      VLOOKUP($A770-ChapterTable!$P$11,ChapterTable!$1:$1048576,MATCH("최종"&amp;SUBSTITUTE(SUBSTITUTE(E$1,"standard",""),"|Float",""),ChapterTable!$1:$1,0),0)*ChapterTable!$P$14
    ),
  OFFSET(E770,-$B770+IF($L770,1,0),0)*IF($B770&gt;OFFSET($B770,1,0),ChapterTable!$R$17,1)*
    (VLOOKUP(SUBSTITUTE(SUBSTITUTE(E$1,"standard",""),"|Float","")&amp;IF(OR($L770=TRUE,$A770=0,MOD($A770,ChapterTable!$R$20)&lt;&gt;0),"","보스")&amp;"인게임누적곱배수",ChapterTable!$R:$S,2,0)^C770
    +VLOOKUP(SUBSTITUTE(SUBSTITUTE(E$1,"standard",""),"|Float","")&amp;IF(OR($L770=TRUE,$A770=0,MOD($A770,ChapterTable!$R$20)&lt;&gt;0),"","보스")&amp;"인게임누적합배수",ChapterTable!$R:$S,2,0)*C770)
  )
  )
  )
)</f>
        <v>94585.080322265625</v>
      </c>
      <c r="F770" s="1">
        <f ca="1">IF(AND($A770=0,$B770=1),
    VLOOKUP(1,ChapterTable!$1:$1048576,MATCH("최종"&amp;SUBSTITUTE(SUBSTITUTE(F$1,"standard",""),"|Float",""),ChapterTable!$1:$1,0),0)*ChapterTable!$P$17,
  IF(AND($A770=0,$B770=0),
    F771,
  IF($B770=0,
    VLOOKUP($A770,ChapterTable!$1:$1048576,MATCH("최종"&amp;SUBSTITUTE(SUBSTITUTE(F$1,"standard",""),"|Float",""),ChapterTable!$1:$1,0),0),
  IF($B770=1,
    IF($L770=FALSE,
      VLOOKUP($A770,ChapterTable!$1:$1048576,MATCH("최종"&amp;SUBSTITUTE(SUBSTITUTE(F$1,"standard",""),"|Float",""),ChapterTable!$1:$1,0),0),
      VLOOKUP($A770-ChapterTable!$P$11,ChapterTable!$1:$1048576,MATCH("최종"&amp;SUBSTITUTE(SUBSTITUTE(F$1,"standard",""),"|Float",""),ChapterTable!$1:$1,0),0)*ChapterTable!$P$14
    ),
  OFFSET(F770,-$B770+IF($L770,1,0),0)*
    (VLOOKUP(SUBSTITUTE(SUBSTITUTE(F$1,"standard",""),"|Float","")&amp;IF(OR($L770=TRUE,$A770=0,MOD($A770,ChapterTable!$R$20)&lt;&gt;0),"","보스")&amp;"인게임누적곱배수",ChapterTable!$R:$S,2,0)^D770
    +VLOOKUP(SUBSTITUTE(SUBSTITUTE(F$1,"standard",""),"|Float","")&amp;IF(OR($L770=TRUE,$A770=0,MOD($A770,ChapterTable!$R$20)&lt;&gt;0),"","보스")&amp;"인게임누적합배수",ChapterTable!$R:$S,2,0)*D770)
  )
  )
  )
)</f>
        <v>32842.041778564453</v>
      </c>
      <c r="G770" t="s">
        <v>715</v>
      </c>
      <c r="J770" t="str">
        <f>IF(ISBLANK(I770),"",
IFERROR(VLOOKUP(I770,[1]StringTable!$1:$1048576,MATCH("kor|String",[1]StringTable!$1:$1,0),0),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86"/>
        <v>1</v>
      </c>
      <c r="AJ770">
        <f t="shared" si="84"/>
        <v>1</v>
      </c>
      <c r="AK770">
        <f t="shared" si="85"/>
        <v>1</v>
      </c>
      <c r="AL770">
        <v>3</v>
      </c>
    </row>
    <row r="771" spans="1:38" hidden="1" x14ac:dyDescent="0.3">
      <c r="A771">
        <v>17</v>
      </c>
      <c r="B771">
        <v>9</v>
      </c>
      <c r="C771">
        <f>IF(OR($L771=TRUE,$A771=0,MOD($A771,ChapterTable!$R$20)&lt;&gt;0),
MAX(0,INT(($B771+ChapterTable!$P$26+VLOOKUP(SUBSTITUTE(C$1,"성장단계","")&amp;"단계오프셋",ChapterTable!$R:$S,2,0))/ChapterTable!$P$23)),
MAX(0,INT(($B771+ChapterTable!$R$26+VLOOKUP(SUBSTITUTE(C$1,"성장단계","")&amp;"보스단계오프셋",ChapterTable!$R:$S,2,0))/ChapterTable!$R$23)))</f>
        <v>1</v>
      </c>
      <c r="D771">
        <f>IF(OR($L771=TRUE,$A771=0,MOD($A771,ChapterTable!$R$20)&lt;&gt;0),
MAX(0,INT(($B771+ChapterTable!$P$26+VLOOKUP(SUBSTITUTE(D$1,"성장단계","")&amp;"단계오프셋",ChapterTable!$R:$S,2,0))/ChapterTable!$P$23)),
MAX(0,INT(($B771+ChapterTable!$R$26+VLOOKUP(SUBSTITUTE(D$1,"성장단계","")&amp;"보스단계오프셋",ChapterTable!$R:$S,2,0))/ChapterTable!$R$23)))</f>
        <v>0</v>
      </c>
      <c r="E771" s="1">
        <f ca="1">IF(AND($A771=0,$B771=1),
    VLOOKUP(1,ChapterTable!$1:$1048576,MATCH("최종"&amp;SUBSTITUTE(SUBSTITUTE(E$1,"standard",""),"|Float",""),ChapterTable!$1:$1,0),0)*ChapterTable!$P$17,
  IF(AND($A771=0,$B771=0),
    E772,
  IF($B771=0,
    VLOOKUP($A771,ChapterTable!$1:$1048576,MATCH("최종"&amp;SUBSTITUTE(SUBSTITUTE(E$1,"standard",""),"|Float",""),ChapterTable!$1:$1,0),0),
  IF($B771=1,
    IF($L771=FALSE,
      VLOOKUP($A771,ChapterTable!$1:$1048576,MATCH("최종"&amp;SUBSTITUTE(SUBSTITUTE(E$1,"standard",""),"|Float",""),ChapterTable!$1:$1,0),0),
      VLOOKUP($A771-ChapterTable!$P$11,ChapterTable!$1:$1048576,MATCH("최종"&amp;SUBSTITUTE(SUBSTITUTE(E$1,"standard",""),"|Float",""),ChapterTable!$1:$1,0),0)*ChapterTable!$P$14
    ),
  OFFSET(E771,-$B771+IF($L771,1,0),0)*IF($B771&gt;OFFSET($B771,1,0),ChapterTable!$R$17,1)*
    (VLOOKUP(SUBSTITUTE(SUBSTITUTE(E$1,"standard",""),"|Float","")&amp;IF(OR($L771=TRUE,$A771=0,MOD($A771,ChapterTable!$R$20)&lt;&gt;0),"","보스")&amp;"인게임누적곱배수",ChapterTable!$R:$S,2,0)^C771
    +VLOOKUP(SUBSTITUTE(SUBSTITUTE(E$1,"standard",""),"|Float","")&amp;IF(OR($L771=TRUE,$A771=0,MOD($A771,ChapterTable!$R$20)&lt;&gt;0),"","보스")&amp;"인게임누적합배수",ChapterTable!$R:$S,2,0)*C771)
  )
  )
  )
)</f>
        <v>94585.080322265625</v>
      </c>
      <c r="F771" s="1">
        <f ca="1">IF(AND($A771=0,$B771=1),
    VLOOKUP(1,ChapterTable!$1:$1048576,MATCH("최종"&amp;SUBSTITUTE(SUBSTITUTE(F$1,"standard",""),"|Float",""),ChapterTable!$1:$1,0),0)*ChapterTable!$P$17,
  IF(AND($A771=0,$B771=0),
    F772,
  IF($B771=0,
    VLOOKUP($A771,ChapterTable!$1:$1048576,MATCH("최종"&amp;SUBSTITUTE(SUBSTITUTE(F$1,"standard",""),"|Float",""),ChapterTable!$1:$1,0),0),
  IF($B771=1,
    IF($L771=FALSE,
      VLOOKUP($A771,ChapterTable!$1:$1048576,MATCH("최종"&amp;SUBSTITUTE(SUBSTITUTE(F$1,"standard",""),"|Float",""),ChapterTable!$1:$1,0),0),
      VLOOKUP($A771-ChapterTable!$P$11,ChapterTable!$1:$1048576,MATCH("최종"&amp;SUBSTITUTE(SUBSTITUTE(F$1,"standard",""),"|Float",""),ChapterTable!$1:$1,0),0)*ChapterTable!$P$14
    ),
  OFFSET(F771,-$B771+IF($L771,1,0),0)*
    (VLOOKUP(SUBSTITUTE(SUBSTITUTE(F$1,"standard",""),"|Float","")&amp;IF(OR($L771=TRUE,$A771=0,MOD($A771,ChapterTable!$R$20)&lt;&gt;0),"","보스")&amp;"인게임누적곱배수",ChapterTable!$R:$S,2,0)^D771
    +VLOOKUP(SUBSTITUTE(SUBSTITUTE(F$1,"standard",""),"|Float","")&amp;IF(OR($L771=TRUE,$A771=0,MOD($A771,ChapterTable!$R$20)&lt;&gt;0),"","보스")&amp;"인게임누적합배수",ChapterTable!$R:$S,2,0)*D771)
  )
  )
  )
)</f>
        <v>32842.041778564453</v>
      </c>
      <c r="G771" t="s">
        <v>715</v>
      </c>
      <c r="J771" t="str">
        <f>IF(ISBLANK(I771),"",
IFERROR(VLOOKUP(I771,[1]StringTable!$1:$1048576,MATCH("kor|String",[1]StringTable!$1:$1,0),0),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c r="AL771">
        <v>3</v>
      </c>
    </row>
    <row r="772" spans="1:38" hidden="1" x14ac:dyDescent="0.3">
      <c r="A772">
        <v>17</v>
      </c>
      <c r="B772">
        <v>10</v>
      </c>
      <c r="C772">
        <f>IF(OR($L772=TRUE,$A772=0,MOD($A772,ChapterTable!$R$20)&lt;&gt;0),
MAX(0,INT(($B772+ChapterTable!$P$26+VLOOKUP(SUBSTITUTE(C$1,"성장단계","")&amp;"단계오프셋",ChapterTable!$R:$S,2,0))/ChapterTable!$P$23)),
MAX(0,INT(($B772+ChapterTable!$R$26+VLOOKUP(SUBSTITUTE(C$1,"성장단계","")&amp;"보스단계오프셋",ChapterTable!$R:$S,2,0))/ChapterTable!$R$23)))</f>
        <v>1</v>
      </c>
      <c r="D772">
        <f>IF(OR($L772=TRUE,$A772=0,MOD($A772,ChapterTable!$R$20)&lt;&gt;0),
MAX(0,INT(($B772+ChapterTable!$P$26+VLOOKUP(SUBSTITUTE(D$1,"성장단계","")&amp;"단계오프셋",ChapterTable!$R:$S,2,0))/ChapterTable!$P$23)),
MAX(0,INT(($B772+ChapterTable!$R$26+VLOOKUP(SUBSTITUTE(D$1,"성장단계","")&amp;"보스단계오프셋",ChapterTable!$R:$S,2,0))/ChapterTable!$R$23)))</f>
        <v>0</v>
      </c>
      <c r="E772" s="1">
        <f ca="1">IF(AND($A772=0,$B772=1),
    VLOOKUP(1,ChapterTable!$1:$1048576,MATCH("최종"&amp;SUBSTITUTE(SUBSTITUTE(E$1,"standard",""),"|Float",""),ChapterTable!$1:$1,0),0)*ChapterTable!$P$17,
  IF(AND($A772=0,$B772=0),
    E773,
  IF($B772=0,
    VLOOKUP($A772,ChapterTable!$1:$1048576,MATCH("최종"&amp;SUBSTITUTE(SUBSTITUTE(E$1,"standard",""),"|Float",""),ChapterTable!$1:$1,0),0),
  IF($B772=1,
    IF($L772=FALSE,
      VLOOKUP($A772,ChapterTable!$1:$1048576,MATCH("최종"&amp;SUBSTITUTE(SUBSTITUTE(E$1,"standard",""),"|Float",""),ChapterTable!$1:$1,0),0),
      VLOOKUP($A772-ChapterTable!$P$11,ChapterTable!$1:$1048576,MATCH("최종"&amp;SUBSTITUTE(SUBSTITUTE(E$1,"standard",""),"|Float",""),ChapterTable!$1:$1,0),0)*ChapterTable!$P$14
    ),
  OFFSET(E772,-$B772+IF($L772,1,0),0)*IF($B772&gt;OFFSET($B772,1,0),ChapterTable!$R$17,1)*
    (VLOOKUP(SUBSTITUTE(SUBSTITUTE(E$1,"standard",""),"|Float","")&amp;IF(OR($L772=TRUE,$A772=0,MOD($A772,ChapterTable!$R$20)&lt;&gt;0),"","보스")&amp;"인게임누적곱배수",ChapterTable!$R:$S,2,0)^C772
    +VLOOKUP(SUBSTITUTE(SUBSTITUTE(E$1,"standard",""),"|Float","")&amp;IF(OR($L772=TRUE,$A772=0,MOD($A772,ChapterTable!$R$20)&lt;&gt;0),"","보스")&amp;"인게임누적합배수",ChapterTable!$R:$S,2,0)*C772)
  )
  )
  )
)</f>
        <v>94585.080322265625</v>
      </c>
      <c r="F772" s="1">
        <f ca="1">IF(AND($A772=0,$B772=1),
    VLOOKUP(1,ChapterTable!$1:$1048576,MATCH("최종"&amp;SUBSTITUTE(SUBSTITUTE(F$1,"standard",""),"|Float",""),ChapterTable!$1:$1,0),0)*ChapterTable!$P$17,
  IF(AND($A772=0,$B772=0),
    F773,
  IF($B772=0,
    VLOOKUP($A772,ChapterTable!$1:$1048576,MATCH("최종"&amp;SUBSTITUTE(SUBSTITUTE(F$1,"standard",""),"|Float",""),ChapterTable!$1:$1,0),0),
  IF($B772=1,
    IF($L772=FALSE,
      VLOOKUP($A772,ChapterTable!$1:$1048576,MATCH("최종"&amp;SUBSTITUTE(SUBSTITUTE(F$1,"standard",""),"|Float",""),ChapterTable!$1:$1,0),0),
      VLOOKUP($A772-ChapterTable!$P$11,ChapterTable!$1:$1048576,MATCH("최종"&amp;SUBSTITUTE(SUBSTITUTE(F$1,"standard",""),"|Float",""),ChapterTable!$1:$1,0),0)*ChapterTable!$P$14
    ),
  OFFSET(F772,-$B772+IF($L772,1,0),0)*
    (VLOOKUP(SUBSTITUTE(SUBSTITUTE(F$1,"standard",""),"|Float","")&amp;IF(OR($L772=TRUE,$A772=0,MOD($A772,ChapterTable!$R$20)&lt;&gt;0),"","보스")&amp;"인게임누적곱배수",ChapterTable!$R:$S,2,0)^D772
    +VLOOKUP(SUBSTITUTE(SUBSTITUTE(F$1,"standard",""),"|Float","")&amp;IF(OR($L772=TRUE,$A772=0,MOD($A772,ChapterTable!$R$20)&lt;&gt;0),"","보스")&amp;"인게임누적합배수",ChapterTable!$R:$S,2,0)*D772)
  )
  )
  )
)</f>
        <v>32842.041778564453</v>
      </c>
      <c r="G772" t="s">
        <v>715</v>
      </c>
      <c r="J772" t="str">
        <f>IF(ISBLANK(I772),"",
IFERROR(VLOOKUP(I772,[1]StringTable!$1:$1048576,MATCH("kor|String",[1]StringTable!$1:$1,0),0),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93">IF(B772=0,0,1/(INT((B772-1)/10)+1))</f>
        <v>1</v>
      </c>
      <c r="AJ772">
        <f t="shared" si="91"/>
        <v>1</v>
      </c>
      <c r="AK772">
        <f t="shared" si="92"/>
        <v>1</v>
      </c>
      <c r="AL772">
        <v>3</v>
      </c>
    </row>
    <row r="773" spans="1:38" hidden="1" x14ac:dyDescent="0.3">
      <c r="A773">
        <v>17</v>
      </c>
      <c r="B773">
        <v>11</v>
      </c>
      <c r="C773">
        <f>IF(OR($L773=TRUE,$A773=0,MOD($A773,ChapterTable!$R$20)&lt;&gt;0),
MAX(0,INT(($B773+ChapterTable!$P$26+VLOOKUP(SUBSTITUTE(C$1,"성장단계","")&amp;"단계오프셋",ChapterTable!$R:$S,2,0))/ChapterTable!$P$23)),
MAX(0,INT(($B773+ChapterTable!$R$26+VLOOKUP(SUBSTITUTE(C$1,"성장단계","")&amp;"보스단계오프셋",ChapterTable!$R:$S,2,0))/ChapterTable!$R$23)))</f>
        <v>1</v>
      </c>
      <c r="D773">
        <f>IF(OR($L773=TRUE,$A773=0,MOD($A773,ChapterTable!$R$20)&lt;&gt;0),
MAX(0,INT(($B773+ChapterTable!$P$26+VLOOKUP(SUBSTITUTE(D$1,"성장단계","")&amp;"단계오프셋",ChapterTable!$R:$S,2,0))/ChapterTable!$P$23)),
MAX(0,INT(($B773+ChapterTable!$R$26+VLOOKUP(SUBSTITUTE(D$1,"성장단계","")&amp;"보스단계오프셋",ChapterTable!$R:$S,2,0))/ChapterTable!$R$23)))</f>
        <v>1</v>
      </c>
      <c r="E773" s="1">
        <f ca="1">IF(AND($A773=0,$B773=1),
    VLOOKUP(1,ChapterTable!$1:$1048576,MATCH("최종"&amp;SUBSTITUTE(SUBSTITUTE(E$1,"standard",""),"|Float",""),ChapterTable!$1:$1,0),0)*ChapterTable!$P$17,
  IF(AND($A773=0,$B773=0),
    E774,
  IF($B773=0,
    VLOOKUP($A773,ChapterTable!$1:$1048576,MATCH("최종"&amp;SUBSTITUTE(SUBSTITUTE(E$1,"standard",""),"|Float",""),ChapterTable!$1:$1,0),0),
  IF($B773=1,
    IF($L773=FALSE,
      VLOOKUP($A773,ChapterTable!$1:$1048576,MATCH("최종"&amp;SUBSTITUTE(SUBSTITUTE(E$1,"standard",""),"|Float",""),ChapterTable!$1:$1,0),0),
      VLOOKUP($A773-ChapterTable!$P$11,ChapterTable!$1:$1048576,MATCH("최종"&amp;SUBSTITUTE(SUBSTITUTE(E$1,"standard",""),"|Float",""),ChapterTable!$1:$1,0),0)*ChapterTable!$P$14
    ),
  OFFSET(E773,-$B773+IF($L773,1,0),0)*IF($B773&gt;OFFSET($B773,1,0),ChapterTable!$R$17,1)*
    (VLOOKUP(SUBSTITUTE(SUBSTITUTE(E$1,"standard",""),"|Float","")&amp;IF(OR($L773=TRUE,$A773=0,MOD($A773,ChapterTable!$R$20)&lt;&gt;0),"","보스")&amp;"인게임누적곱배수",ChapterTable!$R:$S,2,0)^C773
    +VLOOKUP(SUBSTITUTE(SUBSTITUTE(E$1,"standard",""),"|Float","")&amp;IF(OR($L773=TRUE,$A773=0,MOD($A773,ChapterTable!$R$20)&lt;&gt;0),"","보스")&amp;"인게임누적합배수",ChapterTable!$R:$S,2,0)*C773)
  )
  )
  )
)</f>
        <v>94585.080322265625</v>
      </c>
      <c r="F773" s="1">
        <f ca="1">IF(AND($A773=0,$B773=1),
    VLOOKUP(1,ChapterTable!$1:$1048576,MATCH("최종"&amp;SUBSTITUTE(SUBSTITUTE(F$1,"standard",""),"|Float",""),ChapterTable!$1:$1,0),0)*ChapterTable!$P$17,
  IF(AND($A773=0,$B773=0),
    F774,
  IF($B773=0,
    VLOOKUP($A773,ChapterTable!$1:$1048576,MATCH("최종"&amp;SUBSTITUTE(SUBSTITUTE(F$1,"standard",""),"|Float",""),ChapterTable!$1:$1,0),0),
  IF($B773=1,
    IF($L773=FALSE,
      VLOOKUP($A773,ChapterTable!$1:$1048576,MATCH("최종"&amp;SUBSTITUTE(SUBSTITUTE(F$1,"standard",""),"|Float",""),ChapterTable!$1:$1,0),0),
      VLOOKUP($A773-ChapterTable!$P$11,ChapterTable!$1:$1048576,MATCH("최종"&amp;SUBSTITUTE(SUBSTITUTE(F$1,"standard",""),"|Float",""),ChapterTable!$1:$1,0),0)*ChapterTable!$P$14
    ),
  OFFSET(F773,-$B773+IF($L773,1,0),0)*
    (VLOOKUP(SUBSTITUTE(SUBSTITUTE(F$1,"standard",""),"|Float","")&amp;IF(OR($L773=TRUE,$A773=0,MOD($A773,ChapterTable!$R$20)&lt;&gt;0),"","보스")&amp;"인게임누적곱배수",ChapterTable!$R:$S,2,0)^D773
    +VLOOKUP(SUBSTITUTE(SUBSTITUTE(F$1,"standard",""),"|Float","")&amp;IF(OR($L773=TRUE,$A773=0,MOD($A773,ChapterTable!$R$20)&lt;&gt;0),"","보스")&amp;"인게임누적합배수",ChapterTable!$R:$S,2,0)*D773)
  )
  )
  )
)</f>
        <v>35305.194911956787</v>
      </c>
      <c r="G773" t="s">
        <v>715</v>
      </c>
      <c r="J773" t="str">
        <f>IF(ISBLANK(I773),"",
IFERROR(VLOOKUP(I773,[1]StringTable!$1:$1048576,MATCH("kor|String",[1]StringTable!$1:$1,0),0),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93"/>
        <v>0.5</v>
      </c>
      <c r="AJ773">
        <f t="shared" si="91"/>
        <v>0.54666666600000002</v>
      </c>
      <c r="AK773">
        <f t="shared" si="92"/>
        <v>1</v>
      </c>
      <c r="AL773">
        <v>3</v>
      </c>
    </row>
    <row r="774" spans="1:38" hidden="1" x14ac:dyDescent="0.3">
      <c r="A774">
        <v>17</v>
      </c>
      <c r="B774">
        <v>12</v>
      </c>
      <c r="C774">
        <f>IF(OR($L774=TRUE,$A774=0,MOD($A774,ChapterTable!$R$20)&lt;&gt;0),
MAX(0,INT(($B774+ChapterTable!$P$26+VLOOKUP(SUBSTITUTE(C$1,"성장단계","")&amp;"단계오프셋",ChapterTable!$R:$S,2,0))/ChapterTable!$P$23)),
MAX(0,INT(($B774+ChapterTable!$R$26+VLOOKUP(SUBSTITUTE(C$1,"성장단계","")&amp;"보스단계오프셋",ChapterTable!$R:$S,2,0))/ChapterTable!$R$23)))</f>
        <v>1</v>
      </c>
      <c r="D774">
        <f>IF(OR($L774=TRUE,$A774=0,MOD($A774,ChapterTable!$R$20)&lt;&gt;0),
MAX(0,INT(($B774+ChapterTable!$P$26+VLOOKUP(SUBSTITUTE(D$1,"성장단계","")&amp;"단계오프셋",ChapterTable!$R:$S,2,0))/ChapterTable!$P$23)),
MAX(0,INT(($B774+ChapterTable!$R$26+VLOOKUP(SUBSTITUTE(D$1,"성장단계","")&amp;"보스단계오프셋",ChapterTable!$R:$S,2,0))/ChapterTable!$R$23)))</f>
        <v>1</v>
      </c>
      <c r="E774" s="1">
        <f ca="1">IF(AND($A774=0,$B774=1),
    VLOOKUP(1,ChapterTable!$1:$1048576,MATCH("최종"&amp;SUBSTITUTE(SUBSTITUTE(E$1,"standard",""),"|Float",""),ChapterTable!$1:$1,0),0)*ChapterTable!$P$17,
  IF(AND($A774=0,$B774=0),
    E775,
  IF($B774=0,
    VLOOKUP($A774,ChapterTable!$1:$1048576,MATCH("최종"&amp;SUBSTITUTE(SUBSTITUTE(E$1,"standard",""),"|Float",""),ChapterTable!$1:$1,0),0),
  IF($B774=1,
    IF($L774=FALSE,
      VLOOKUP($A774,ChapterTable!$1:$1048576,MATCH("최종"&amp;SUBSTITUTE(SUBSTITUTE(E$1,"standard",""),"|Float",""),ChapterTable!$1:$1,0),0),
      VLOOKUP($A774-ChapterTable!$P$11,ChapterTable!$1:$1048576,MATCH("최종"&amp;SUBSTITUTE(SUBSTITUTE(E$1,"standard",""),"|Float",""),ChapterTable!$1:$1,0),0)*ChapterTable!$P$14
    ),
  OFFSET(E774,-$B774+IF($L774,1,0),0)*IF($B774&gt;OFFSET($B774,1,0),ChapterTable!$R$17,1)*
    (VLOOKUP(SUBSTITUTE(SUBSTITUTE(E$1,"standard",""),"|Float","")&amp;IF(OR($L774=TRUE,$A774=0,MOD($A774,ChapterTable!$R$20)&lt;&gt;0),"","보스")&amp;"인게임누적곱배수",ChapterTable!$R:$S,2,0)^C774
    +VLOOKUP(SUBSTITUTE(SUBSTITUTE(E$1,"standard",""),"|Float","")&amp;IF(OR($L774=TRUE,$A774=0,MOD($A774,ChapterTable!$R$20)&lt;&gt;0),"","보스")&amp;"인게임누적합배수",ChapterTable!$R:$S,2,0)*C774)
  )
  )
  )
)</f>
        <v>94585.080322265625</v>
      </c>
      <c r="F774" s="1">
        <f ca="1">IF(AND($A774=0,$B774=1),
    VLOOKUP(1,ChapterTable!$1:$1048576,MATCH("최종"&amp;SUBSTITUTE(SUBSTITUTE(F$1,"standard",""),"|Float",""),ChapterTable!$1:$1,0),0)*ChapterTable!$P$17,
  IF(AND($A774=0,$B774=0),
    F775,
  IF($B774=0,
    VLOOKUP($A774,ChapterTable!$1:$1048576,MATCH("최종"&amp;SUBSTITUTE(SUBSTITUTE(F$1,"standard",""),"|Float",""),ChapterTable!$1:$1,0),0),
  IF($B774=1,
    IF($L774=FALSE,
      VLOOKUP($A774,ChapterTable!$1:$1048576,MATCH("최종"&amp;SUBSTITUTE(SUBSTITUTE(F$1,"standard",""),"|Float",""),ChapterTable!$1:$1,0),0),
      VLOOKUP($A774-ChapterTable!$P$11,ChapterTable!$1:$1048576,MATCH("최종"&amp;SUBSTITUTE(SUBSTITUTE(F$1,"standard",""),"|Float",""),ChapterTable!$1:$1,0),0)*ChapterTable!$P$14
    ),
  OFFSET(F774,-$B774+IF($L774,1,0),0)*
    (VLOOKUP(SUBSTITUTE(SUBSTITUTE(F$1,"standard",""),"|Float","")&amp;IF(OR($L774=TRUE,$A774=0,MOD($A774,ChapterTable!$R$20)&lt;&gt;0),"","보스")&amp;"인게임누적곱배수",ChapterTable!$R:$S,2,0)^D774
    +VLOOKUP(SUBSTITUTE(SUBSTITUTE(F$1,"standard",""),"|Float","")&amp;IF(OR($L774=TRUE,$A774=0,MOD($A774,ChapterTable!$R$20)&lt;&gt;0),"","보스")&amp;"인게임누적합배수",ChapterTable!$R:$S,2,0)*D774)
  )
  )
  )
)</f>
        <v>35305.194911956787</v>
      </c>
      <c r="G774" t="s">
        <v>715</v>
      </c>
      <c r="J774" t="str">
        <f>IF(ISBLANK(I774),"",
IFERROR(VLOOKUP(I774,[1]StringTable!$1:$1048576,MATCH("kor|String",[1]StringTable!$1:$1,0),0),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93"/>
        <v>0.5</v>
      </c>
      <c r="AJ774">
        <f t="shared" si="91"/>
        <v>0.54666666600000002</v>
      </c>
      <c r="AK774">
        <f t="shared" si="92"/>
        <v>1</v>
      </c>
      <c r="AL774">
        <v>3</v>
      </c>
    </row>
    <row r="775" spans="1:38" hidden="1" x14ac:dyDescent="0.3">
      <c r="A775">
        <v>17</v>
      </c>
      <c r="B775">
        <v>13</v>
      </c>
      <c r="C775">
        <f>IF(OR($L775=TRUE,$A775=0,MOD($A775,ChapterTable!$R$20)&lt;&gt;0),
MAX(0,INT(($B775+ChapterTable!$P$26+VLOOKUP(SUBSTITUTE(C$1,"성장단계","")&amp;"단계오프셋",ChapterTable!$R:$S,2,0))/ChapterTable!$P$23)),
MAX(0,INT(($B775+ChapterTable!$R$26+VLOOKUP(SUBSTITUTE(C$1,"성장단계","")&amp;"보스단계오프셋",ChapterTable!$R:$S,2,0))/ChapterTable!$R$23)))</f>
        <v>1</v>
      </c>
      <c r="D775">
        <f>IF(OR($L775=TRUE,$A775=0,MOD($A775,ChapterTable!$R$20)&lt;&gt;0),
MAX(0,INT(($B775+ChapterTable!$P$26+VLOOKUP(SUBSTITUTE(D$1,"성장단계","")&amp;"단계오프셋",ChapterTable!$R:$S,2,0))/ChapterTable!$P$23)),
MAX(0,INT(($B775+ChapterTable!$R$26+VLOOKUP(SUBSTITUTE(D$1,"성장단계","")&amp;"보스단계오프셋",ChapterTable!$R:$S,2,0))/ChapterTable!$R$23)))</f>
        <v>1</v>
      </c>
      <c r="E775" s="1">
        <f ca="1">IF(AND($A775=0,$B775=1),
    VLOOKUP(1,ChapterTable!$1:$1048576,MATCH("최종"&amp;SUBSTITUTE(SUBSTITUTE(E$1,"standard",""),"|Float",""),ChapterTable!$1:$1,0),0)*ChapterTable!$P$17,
  IF(AND($A775=0,$B775=0),
    E776,
  IF($B775=0,
    VLOOKUP($A775,ChapterTable!$1:$1048576,MATCH("최종"&amp;SUBSTITUTE(SUBSTITUTE(E$1,"standard",""),"|Float",""),ChapterTable!$1:$1,0),0),
  IF($B775=1,
    IF($L775=FALSE,
      VLOOKUP($A775,ChapterTable!$1:$1048576,MATCH("최종"&amp;SUBSTITUTE(SUBSTITUTE(E$1,"standard",""),"|Float",""),ChapterTable!$1:$1,0),0),
      VLOOKUP($A775-ChapterTable!$P$11,ChapterTable!$1:$1048576,MATCH("최종"&amp;SUBSTITUTE(SUBSTITUTE(E$1,"standard",""),"|Float",""),ChapterTable!$1:$1,0),0)*ChapterTable!$P$14
    ),
  OFFSET(E775,-$B775+IF($L775,1,0),0)*IF($B775&gt;OFFSET($B775,1,0),ChapterTable!$R$17,1)*
    (VLOOKUP(SUBSTITUTE(SUBSTITUTE(E$1,"standard",""),"|Float","")&amp;IF(OR($L775=TRUE,$A775=0,MOD($A775,ChapterTable!$R$20)&lt;&gt;0),"","보스")&amp;"인게임누적곱배수",ChapterTable!$R:$S,2,0)^C775
    +VLOOKUP(SUBSTITUTE(SUBSTITUTE(E$1,"standard",""),"|Float","")&amp;IF(OR($L775=TRUE,$A775=0,MOD($A775,ChapterTable!$R$20)&lt;&gt;0),"","보스")&amp;"인게임누적합배수",ChapterTable!$R:$S,2,0)*C775)
  )
  )
  )
)</f>
        <v>94585.080322265625</v>
      </c>
      <c r="F775" s="1">
        <f ca="1">IF(AND($A775=0,$B775=1),
    VLOOKUP(1,ChapterTable!$1:$1048576,MATCH("최종"&amp;SUBSTITUTE(SUBSTITUTE(F$1,"standard",""),"|Float",""),ChapterTable!$1:$1,0),0)*ChapterTable!$P$17,
  IF(AND($A775=0,$B775=0),
    F776,
  IF($B775=0,
    VLOOKUP($A775,ChapterTable!$1:$1048576,MATCH("최종"&amp;SUBSTITUTE(SUBSTITUTE(F$1,"standard",""),"|Float",""),ChapterTable!$1:$1,0),0),
  IF($B775=1,
    IF($L775=FALSE,
      VLOOKUP($A775,ChapterTable!$1:$1048576,MATCH("최종"&amp;SUBSTITUTE(SUBSTITUTE(F$1,"standard",""),"|Float",""),ChapterTable!$1:$1,0),0),
      VLOOKUP($A775-ChapterTable!$P$11,ChapterTable!$1:$1048576,MATCH("최종"&amp;SUBSTITUTE(SUBSTITUTE(F$1,"standard",""),"|Float",""),ChapterTable!$1:$1,0),0)*ChapterTable!$P$14
    ),
  OFFSET(F775,-$B775+IF($L775,1,0),0)*
    (VLOOKUP(SUBSTITUTE(SUBSTITUTE(F$1,"standard",""),"|Float","")&amp;IF(OR($L775=TRUE,$A775=0,MOD($A775,ChapterTable!$R$20)&lt;&gt;0),"","보스")&amp;"인게임누적곱배수",ChapterTable!$R:$S,2,0)^D775
    +VLOOKUP(SUBSTITUTE(SUBSTITUTE(F$1,"standard",""),"|Float","")&amp;IF(OR($L775=TRUE,$A775=0,MOD($A775,ChapterTable!$R$20)&lt;&gt;0),"","보스")&amp;"인게임누적합배수",ChapterTable!$R:$S,2,0)*D775)
  )
  )
  )
)</f>
        <v>35305.194911956787</v>
      </c>
      <c r="G775" t="s">
        <v>715</v>
      </c>
      <c r="J775" t="str">
        <f>IF(ISBLANK(I775),"",
IFERROR(VLOOKUP(I775,[1]StringTable!$1:$1048576,MATCH("kor|String",[1]StringTable!$1:$1,0),0),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93"/>
        <v>0.5</v>
      </c>
      <c r="AJ775">
        <f t="shared" si="91"/>
        <v>0.54666666600000002</v>
      </c>
      <c r="AK775">
        <f t="shared" si="92"/>
        <v>1</v>
      </c>
      <c r="AL775">
        <v>3</v>
      </c>
    </row>
    <row r="776" spans="1:38" hidden="1" x14ac:dyDescent="0.3">
      <c r="A776">
        <v>17</v>
      </c>
      <c r="B776">
        <v>14</v>
      </c>
      <c r="C776">
        <f>IF(OR($L776=TRUE,$A776=0,MOD($A776,ChapterTable!$R$20)&lt;&gt;0),
MAX(0,INT(($B776+ChapterTable!$P$26+VLOOKUP(SUBSTITUTE(C$1,"성장단계","")&amp;"단계오프셋",ChapterTable!$R:$S,2,0))/ChapterTable!$P$23)),
MAX(0,INT(($B776+ChapterTable!$R$26+VLOOKUP(SUBSTITUTE(C$1,"성장단계","")&amp;"보스단계오프셋",ChapterTable!$R:$S,2,0))/ChapterTable!$R$23)))</f>
        <v>1</v>
      </c>
      <c r="D776">
        <f>IF(OR($L776=TRUE,$A776=0,MOD($A776,ChapterTable!$R$20)&lt;&gt;0),
MAX(0,INT(($B776+ChapterTable!$P$26+VLOOKUP(SUBSTITUTE(D$1,"성장단계","")&amp;"단계오프셋",ChapterTable!$R:$S,2,0))/ChapterTable!$P$23)),
MAX(0,INT(($B776+ChapterTable!$R$26+VLOOKUP(SUBSTITUTE(D$1,"성장단계","")&amp;"보스단계오프셋",ChapterTable!$R:$S,2,0))/ChapterTable!$R$23)))</f>
        <v>1</v>
      </c>
      <c r="E776" s="1">
        <f ca="1">IF(AND($A776=0,$B776=1),
    VLOOKUP(1,ChapterTable!$1:$1048576,MATCH("최종"&amp;SUBSTITUTE(SUBSTITUTE(E$1,"standard",""),"|Float",""),ChapterTable!$1:$1,0),0)*ChapterTable!$P$17,
  IF(AND($A776=0,$B776=0),
    E777,
  IF($B776=0,
    VLOOKUP($A776,ChapterTable!$1:$1048576,MATCH("최종"&amp;SUBSTITUTE(SUBSTITUTE(E$1,"standard",""),"|Float",""),ChapterTable!$1:$1,0),0),
  IF($B776=1,
    IF($L776=FALSE,
      VLOOKUP($A776,ChapterTable!$1:$1048576,MATCH("최종"&amp;SUBSTITUTE(SUBSTITUTE(E$1,"standard",""),"|Float",""),ChapterTable!$1:$1,0),0),
      VLOOKUP($A776-ChapterTable!$P$11,ChapterTable!$1:$1048576,MATCH("최종"&amp;SUBSTITUTE(SUBSTITUTE(E$1,"standard",""),"|Float",""),ChapterTable!$1:$1,0),0)*ChapterTable!$P$14
    ),
  OFFSET(E776,-$B776+IF($L776,1,0),0)*IF($B776&gt;OFFSET($B776,1,0),ChapterTable!$R$17,1)*
    (VLOOKUP(SUBSTITUTE(SUBSTITUTE(E$1,"standard",""),"|Float","")&amp;IF(OR($L776=TRUE,$A776=0,MOD($A776,ChapterTable!$R$20)&lt;&gt;0),"","보스")&amp;"인게임누적곱배수",ChapterTable!$R:$S,2,0)^C776
    +VLOOKUP(SUBSTITUTE(SUBSTITUTE(E$1,"standard",""),"|Float","")&amp;IF(OR($L776=TRUE,$A776=0,MOD($A776,ChapterTable!$R$20)&lt;&gt;0),"","보스")&amp;"인게임누적합배수",ChapterTable!$R:$S,2,0)*C776)
  )
  )
  )
)</f>
        <v>94585.080322265625</v>
      </c>
      <c r="F776" s="1">
        <f ca="1">IF(AND($A776=0,$B776=1),
    VLOOKUP(1,ChapterTable!$1:$1048576,MATCH("최종"&amp;SUBSTITUTE(SUBSTITUTE(F$1,"standard",""),"|Float",""),ChapterTable!$1:$1,0),0)*ChapterTable!$P$17,
  IF(AND($A776=0,$B776=0),
    F777,
  IF($B776=0,
    VLOOKUP($A776,ChapterTable!$1:$1048576,MATCH("최종"&amp;SUBSTITUTE(SUBSTITUTE(F$1,"standard",""),"|Float",""),ChapterTable!$1:$1,0),0),
  IF($B776=1,
    IF($L776=FALSE,
      VLOOKUP($A776,ChapterTable!$1:$1048576,MATCH("최종"&amp;SUBSTITUTE(SUBSTITUTE(F$1,"standard",""),"|Float",""),ChapterTable!$1:$1,0),0),
      VLOOKUP($A776-ChapterTable!$P$11,ChapterTable!$1:$1048576,MATCH("최종"&amp;SUBSTITUTE(SUBSTITUTE(F$1,"standard",""),"|Float",""),ChapterTable!$1:$1,0),0)*ChapterTable!$P$14
    ),
  OFFSET(F776,-$B776+IF($L776,1,0),0)*
    (VLOOKUP(SUBSTITUTE(SUBSTITUTE(F$1,"standard",""),"|Float","")&amp;IF(OR($L776=TRUE,$A776=0,MOD($A776,ChapterTable!$R$20)&lt;&gt;0),"","보스")&amp;"인게임누적곱배수",ChapterTable!$R:$S,2,0)^D776
    +VLOOKUP(SUBSTITUTE(SUBSTITUTE(F$1,"standard",""),"|Float","")&amp;IF(OR($L776=TRUE,$A776=0,MOD($A776,ChapterTable!$R$20)&lt;&gt;0),"","보스")&amp;"인게임누적합배수",ChapterTable!$R:$S,2,0)*D776)
  )
  )
  )
)</f>
        <v>35305.194911956787</v>
      </c>
      <c r="G776" t="s">
        <v>715</v>
      </c>
      <c r="J776" t="str">
        <f>IF(ISBLANK(I776),"",
IFERROR(VLOOKUP(I776,[1]StringTable!$1:$1048576,MATCH("kor|String",[1]StringTable!$1:$1,0),0),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93"/>
        <v>0.5</v>
      </c>
      <c r="AJ776">
        <f t="shared" si="91"/>
        <v>0.54666666600000002</v>
      </c>
      <c r="AK776">
        <f t="shared" si="92"/>
        <v>1</v>
      </c>
      <c r="AL776">
        <v>3</v>
      </c>
    </row>
    <row r="777" spans="1:38" hidden="1" x14ac:dyDescent="0.3">
      <c r="A777">
        <v>17</v>
      </c>
      <c r="B777">
        <v>15</v>
      </c>
      <c r="C777">
        <f>IF(OR($L777=TRUE,$A777=0,MOD($A777,ChapterTable!$R$20)&lt;&gt;0),
MAX(0,INT(($B777+ChapterTable!$P$26+VLOOKUP(SUBSTITUTE(C$1,"성장단계","")&amp;"단계오프셋",ChapterTable!$R:$S,2,0))/ChapterTable!$P$23)),
MAX(0,INT(($B777+ChapterTable!$R$26+VLOOKUP(SUBSTITUTE(C$1,"성장단계","")&amp;"보스단계오프셋",ChapterTable!$R:$S,2,0))/ChapterTable!$R$23)))</f>
        <v>1</v>
      </c>
      <c r="D777">
        <f>IF(OR($L777=TRUE,$A777=0,MOD($A777,ChapterTable!$R$20)&lt;&gt;0),
MAX(0,INT(($B777+ChapterTable!$P$26+VLOOKUP(SUBSTITUTE(D$1,"성장단계","")&amp;"단계오프셋",ChapterTable!$R:$S,2,0))/ChapterTable!$P$23)),
MAX(0,INT(($B777+ChapterTable!$R$26+VLOOKUP(SUBSTITUTE(D$1,"성장단계","")&amp;"보스단계오프셋",ChapterTable!$R:$S,2,0))/ChapterTable!$R$23)))</f>
        <v>1</v>
      </c>
      <c r="E777" s="1">
        <f ca="1">IF(AND($A777=0,$B777=1),
    VLOOKUP(1,ChapterTable!$1:$1048576,MATCH("최종"&amp;SUBSTITUTE(SUBSTITUTE(E$1,"standard",""),"|Float",""),ChapterTable!$1:$1,0),0)*ChapterTable!$P$17,
  IF(AND($A777=0,$B777=0),
    E778,
  IF($B777=0,
    VLOOKUP($A777,ChapterTable!$1:$1048576,MATCH("최종"&amp;SUBSTITUTE(SUBSTITUTE(E$1,"standard",""),"|Float",""),ChapterTable!$1:$1,0),0),
  IF($B777=1,
    IF($L777=FALSE,
      VLOOKUP($A777,ChapterTable!$1:$1048576,MATCH("최종"&amp;SUBSTITUTE(SUBSTITUTE(E$1,"standard",""),"|Float",""),ChapterTable!$1:$1,0),0),
      VLOOKUP($A777-ChapterTable!$P$11,ChapterTable!$1:$1048576,MATCH("최종"&amp;SUBSTITUTE(SUBSTITUTE(E$1,"standard",""),"|Float",""),ChapterTable!$1:$1,0),0)*ChapterTable!$P$14
    ),
  OFFSET(E777,-$B777+IF($L777,1,0),0)*IF($B777&gt;OFFSET($B777,1,0),ChapterTable!$R$17,1)*
    (VLOOKUP(SUBSTITUTE(SUBSTITUTE(E$1,"standard",""),"|Float","")&amp;IF(OR($L777=TRUE,$A777=0,MOD($A777,ChapterTable!$R$20)&lt;&gt;0),"","보스")&amp;"인게임누적곱배수",ChapterTable!$R:$S,2,0)^C777
    +VLOOKUP(SUBSTITUTE(SUBSTITUTE(E$1,"standard",""),"|Float","")&amp;IF(OR($L777=TRUE,$A777=0,MOD($A777,ChapterTable!$R$20)&lt;&gt;0),"","보스")&amp;"인게임누적합배수",ChapterTable!$R:$S,2,0)*C777)
  )
  )
  )
)</f>
        <v>94585.080322265625</v>
      </c>
      <c r="F777" s="1">
        <f ca="1">IF(AND($A777=0,$B777=1),
    VLOOKUP(1,ChapterTable!$1:$1048576,MATCH("최종"&amp;SUBSTITUTE(SUBSTITUTE(F$1,"standard",""),"|Float",""),ChapterTable!$1:$1,0),0)*ChapterTable!$P$17,
  IF(AND($A777=0,$B777=0),
    F778,
  IF($B777=0,
    VLOOKUP($A777,ChapterTable!$1:$1048576,MATCH("최종"&amp;SUBSTITUTE(SUBSTITUTE(F$1,"standard",""),"|Float",""),ChapterTable!$1:$1,0),0),
  IF($B777=1,
    IF($L777=FALSE,
      VLOOKUP($A777,ChapterTable!$1:$1048576,MATCH("최종"&amp;SUBSTITUTE(SUBSTITUTE(F$1,"standard",""),"|Float",""),ChapterTable!$1:$1,0),0),
      VLOOKUP($A777-ChapterTable!$P$11,ChapterTable!$1:$1048576,MATCH("최종"&amp;SUBSTITUTE(SUBSTITUTE(F$1,"standard",""),"|Float",""),ChapterTable!$1:$1,0),0)*ChapterTable!$P$14
    ),
  OFFSET(F777,-$B777+IF($L777,1,0),0)*
    (VLOOKUP(SUBSTITUTE(SUBSTITUTE(F$1,"standard",""),"|Float","")&amp;IF(OR($L777=TRUE,$A777=0,MOD($A777,ChapterTable!$R$20)&lt;&gt;0),"","보스")&amp;"인게임누적곱배수",ChapterTable!$R:$S,2,0)^D777
    +VLOOKUP(SUBSTITUTE(SUBSTITUTE(F$1,"standard",""),"|Float","")&amp;IF(OR($L777=TRUE,$A777=0,MOD($A777,ChapterTable!$R$20)&lt;&gt;0),"","보스")&amp;"인게임누적합배수",ChapterTable!$R:$S,2,0)*D777)
  )
  )
  )
)</f>
        <v>35305.194911956787</v>
      </c>
      <c r="G777" t="s">
        <v>715</v>
      </c>
      <c r="J777" t="str">
        <f>IF(ISBLANK(I777),"",
IFERROR(VLOOKUP(I777,[1]StringTable!$1:$1048576,MATCH("kor|String",[1]StringTable!$1:$1,0),0),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93"/>
        <v>0.5</v>
      </c>
      <c r="AJ777">
        <f t="shared" si="91"/>
        <v>0.54666666600000002</v>
      </c>
      <c r="AK777">
        <f t="shared" si="92"/>
        <v>1</v>
      </c>
      <c r="AL777">
        <v>3</v>
      </c>
    </row>
    <row r="778" spans="1:38" hidden="1" x14ac:dyDescent="0.3">
      <c r="A778">
        <v>17</v>
      </c>
      <c r="B778">
        <v>16</v>
      </c>
      <c r="C778">
        <f>IF(OR($L778=TRUE,$A778=0,MOD($A778,ChapterTable!$R$20)&lt;&gt;0),
MAX(0,INT(($B778+ChapterTable!$P$26+VLOOKUP(SUBSTITUTE(C$1,"성장단계","")&amp;"단계오프셋",ChapterTable!$R:$S,2,0))/ChapterTable!$P$23)),
MAX(0,INT(($B778+ChapterTable!$R$26+VLOOKUP(SUBSTITUTE(C$1,"성장단계","")&amp;"보스단계오프셋",ChapterTable!$R:$S,2,0))/ChapterTable!$R$23)))</f>
        <v>2</v>
      </c>
      <c r="D778">
        <f>IF(OR($L778=TRUE,$A778=0,MOD($A778,ChapterTable!$R$20)&lt;&gt;0),
MAX(0,INT(($B778+ChapterTable!$P$26+VLOOKUP(SUBSTITUTE(D$1,"성장단계","")&amp;"단계오프셋",ChapterTable!$R:$S,2,0))/ChapterTable!$P$23)),
MAX(0,INT(($B778+ChapterTable!$R$26+VLOOKUP(SUBSTITUTE(D$1,"성장단계","")&amp;"보스단계오프셋",ChapterTable!$R:$S,2,0))/ChapterTable!$R$23)))</f>
        <v>1</v>
      </c>
      <c r="E778" s="1">
        <f ca="1">IF(AND($A778=0,$B778=1),
    VLOOKUP(1,ChapterTable!$1:$1048576,MATCH("최종"&amp;SUBSTITUTE(SUBSTITUTE(E$1,"standard",""),"|Float",""),ChapterTable!$1:$1,0),0)*ChapterTable!$P$17,
  IF(AND($A778=0,$B778=0),
    E779,
  IF($B778=0,
    VLOOKUP($A778,ChapterTable!$1:$1048576,MATCH("최종"&amp;SUBSTITUTE(SUBSTITUTE(E$1,"standard",""),"|Float",""),ChapterTable!$1:$1,0),0),
  IF($B778=1,
    IF($L778=FALSE,
      VLOOKUP($A778,ChapterTable!$1:$1048576,MATCH("최종"&amp;SUBSTITUTE(SUBSTITUTE(E$1,"standard",""),"|Float",""),ChapterTable!$1:$1,0),0),
      VLOOKUP($A778-ChapterTable!$P$11,ChapterTable!$1:$1048576,MATCH("최종"&amp;SUBSTITUTE(SUBSTITUTE(E$1,"standard",""),"|Float",""),ChapterTable!$1:$1,0),0)*ChapterTable!$P$14
    ),
  OFFSET(E778,-$B778+IF($L778,1,0),0)*IF($B778&gt;OFFSET($B778,1,0),ChapterTable!$R$17,1)*
    (VLOOKUP(SUBSTITUTE(SUBSTITUTE(E$1,"standard",""),"|Float","")&amp;IF(OR($L778=TRUE,$A778=0,MOD($A778,ChapterTable!$R$20)&lt;&gt;0),"","보스")&amp;"인게임누적곱배수",ChapterTable!$R:$S,2,0)^C778
    +VLOOKUP(SUBSTITUTE(SUBSTITUTE(E$1,"standard",""),"|Float","")&amp;IF(OR($L778=TRUE,$A778=0,MOD($A778,ChapterTable!$R$20)&lt;&gt;0),"","보스")&amp;"인게임누적합배수",ChapterTable!$R:$S,2,0)*C778)
  )
  )
  )
)</f>
        <v>110349.26037597656</v>
      </c>
      <c r="F778" s="1">
        <f ca="1">IF(AND($A778=0,$B778=1),
    VLOOKUP(1,ChapterTable!$1:$1048576,MATCH("최종"&amp;SUBSTITUTE(SUBSTITUTE(F$1,"standard",""),"|Float",""),ChapterTable!$1:$1,0),0)*ChapterTable!$P$17,
  IF(AND($A778=0,$B778=0),
    F779,
  IF($B778=0,
    VLOOKUP($A778,ChapterTable!$1:$1048576,MATCH("최종"&amp;SUBSTITUTE(SUBSTITUTE(F$1,"standard",""),"|Float",""),ChapterTable!$1:$1,0),0),
  IF($B778=1,
    IF($L778=FALSE,
      VLOOKUP($A778,ChapterTable!$1:$1048576,MATCH("최종"&amp;SUBSTITUTE(SUBSTITUTE(F$1,"standard",""),"|Float",""),ChapterTable!$1:$1,0),0),
      VLOOKUP($A778-ChapterTable!$P$11,ChapterTable!$1:$1048576,MATCH("최종"&amp;SUBSTITUTE(SUBSTITUTE(F$1,"standard",""),"|Float",""),ChapterTable!$1:$1,0),0)*ChapterTable!$P$14
    ),
  OFFSET(F778,-$B778+IF($L778,1,0),0)*
    (VLOOKUP(SUBSTITUTE(SUBSTITUTE(F$1,"standard",""),"|Float","")&amp;IF(OR($L778=TRUE,$A778=0,MOD($A778,ChapterTable!$R$20)&lt;&gt;0),"","보스")&amp;"인게임누적곱배수",ChapterTable!$R:$S,2,0)^D778
    +VLOOKUP(SUBSTITUTE(SUBSTITUTE(F$1,"standard",""),"|Float","")&amp;IF(OR($L778=TRUE,$A778=0,MOD($A778,ChapterTable!$R$20)&lt;&gt;0),"","보스")&amp;"인게임누적합배수",ChapterTable!$R:$S,2,0)*D778)
  )
  )
  )
)</f>
        <v>35305.194911956787</v>
      </c>
      <c r="G778" t="s">
        <v>715</v>
      </c>
      <c r="J778" t="str">
        <f>IF(ISBLANK(I778),"",
IFERROR(VLOOKUP(I778,[1]StringTable!$1:$1048576,MATCH("kor|String",[1]StringTable!$1:$1,0),0),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93"/>
        <v>0.5</v>
      </c>
      <c r="AJ778">
        <f t="shared" si="91"/>
        <v>0.54666666600000002</v>
      </c>
      <c r="AK778">
        <f t="shared" si="92"/>
        <v>1</v>
      </c>
      <c r="AL778">
        <v>3</v>
      </c>
    </row>
    <row r="779" spans="1:38" hidden="1" x14ac:dyDescent="0.3">
      <c r="A779">
        <v>17</v>
      </c>
      <c r="B779">
        <v>17</v>
      </c>
      <c r="C779">
        <f>IF(OR($L779=TRUE,$A779=0,MOD($A779,ChapterTable!$R$20)&lt;&gt;0),
MAX(0,INT(($B779+ChapterTable!$P$26+VLOOKUP(SUBSTITUTE(C$1,"성장단계","")&amp;"단계오프셋",ChapterTable!$R:$S,2,0))/ChapterTable!$P$23)),
MAX(0,INT(($B779+ChapterTable!$R$26+VLOOKUP(SUBSTITUTE(C$1,"성장단계","")&amp;"보스단계오프셋",ChapterTable!$R:$S,2,0))/ChapterTable!$R$23)))</f>
        <v>2</v>
      </c>
      <c r="D779">
        <f>IF(OR($L779=TRUE,$A779=0,MOD($A779,ChapterTable!$R$20)&lt;&gt;0),
MAX(0,INT(($B779+ChapterTable!$P$26+VLOOKUP(SUBSTITUTE(D$1,"성장단계","")&amp;"단계오프셋",ChapterTable!$R:$S,2,0))/ChapterTable!$P$23)),
MAX(0,INT(($B779+ChapterTable!$R$26+VLOOKUP(SUBSTITUTE(D$1,"성장단계","")&amp;"보스단계오프셋",ChapterTable!$R:$S,2,0))/ChapterTable!$R$23)))</f>
        <v>1</v>
      </c>
      <c r="E779" s="1">
        <f ca="1">IF(AND($A779=0,$B779=1),
    VLOOKUP(1,ChapterTable!$1:$1048576,MATCH("최종"&amp;SUBSTITUTE(SUBSTITUTE(E$1,"standard",""),"|Float",""),ChapterTable!$1:$1,0),0)*ChapterTable!$P$17,
  IF(AND($A779=0,$B779=0),
    E780,
  IF($B779=0,
    VLOOKUP($A779,ChapterTable!$1:$1048576,MATCH("최종"&amp;SUBSTITUTE(SUBSTITUTE(E$1,"standard",""),"|Float",""),ChapterTable!$1:$1,0),0),
  IF($B779=1,
    IF($L779=FALSE,
      VLOOKUP($A779,ChapterTable!$1:$1048576,MATCH("최종"&amp;SUBSTITUTE(SUBSTITUTE(E$1,"standard",""),"|Float",""),ChapterTable!$1:$1,0),0),
      VLOOKUP($A779-ChapterTable!$P$11,ChapterTable!$1:$1048576,MATCH("최종"&amp;SUBSTITUTE(SUBSTITUTE(E$1,"standard",""),"|Float",""),ChapterTable!$1:$1,0),0)*ChapterTable!$P$14
    ),
  OFFSET(E779,-$B779+IF($L779,1,0),0)*IF($B779&gt;OFFSET($B779,1,0),ChapterTable!$R$17,1)*
    (VLOOKUP(SUBSTITUTE(SUBSTITUTE(E$1,"standard",""),"|Float","")&amp;IF(OR($L779=TRUE,$A779=0,MOD($A779,ChapterTable!$R$20)&lt;&gt;0),"","보스")&amp;"인게임누적곱배수",ChapterTable!$R:$S,2,0)^C779
    +VLOOKUP(SUBSTITUTE(SUBSTITUTE(E$1,"standard",""),"|Float","")&amp;IF(OR($L779=TRUE,$A779=0,MOD($A779,ChapterTable!$R$20)&lt;&gt;0),"","보스")&amp;"인게임누적합배수",ChapterTable!$R:$S,2,0)*C779)
  )
  )
  )
)</f>
        <v>110349.26037597656</v>
      </c>
      <c r="F779" s="1">
        <f ca="1">IF(AND($A779=0,$B779=1),
    VLOOKUP(1,ChapterTable!$1:$1048576,MATCH("최종"&amp;SUBSTITUTE(SUBSTITUTE(F$1,"standard",""),"|Float",""),ChapterTable!$1:$1,0),0)*ChapterTable!$P$17,
  IF(AND($A779=0,$B779=0),
    F780,
  IF($B779=0,
    VLOOKUP($A779,ChapterTable!$1:$1048576,MATCH("최종"&amp;SUBSTITUTE(SUBSTITUTE(F$1,"standard",""),"|Float",""),ChapterTable!$1:$1,0),0),
  IF($B779=1,
    IF($L779=FALSE,
      VLOOKUP($A779,ChapterTable!$1:$1048576,MATCH("최종"&amp;SUBSTITUTE(SUBSTITUTE(F$1,"standard",""),"|Float",""),ChapterTable!$1:$1,0),0),
      VLOOKUP($A779-ChapterTable!$P$11,ChapterTable!$1:$1048576,MATCH("최종"&amp;SUBSTITUTE(SUBSTITUTE(F$1,"standard",""),"|Float",""),ChapterTable!$1:$1,0),0)*ChapterTable!$P$14
    ),
  OFFSET(F779,-$B779+IF($L779,1,0),0)*
    (VLOOKUP(SUBSTITUTE(SUBSTITUTE(F$1,"standard",""),"|Float","")&amp;IF(OR($L779=TRUE,$A779=0,MOD($A779,ChapterTable!$R$20)&lt;&gt;0),"","보스")&amp;"인게임누적곱배수",ChapterTable!$R:$S,2,0)^D779
    +VLOOKUP(SUBSTITUTE(SUBSTITUTE(F$1,"standard",""),"|Float","")&amp;IF(OR($L779=TRUE,$A779=0,MOD($A779,ChapterTable!$R$20)&lt;&gt;0),"","보스")&amp;"인게임누적합배수",ChapterTable!$R:$S,2,0)*D779)
  )
  )
  )
)</f>
        <v>35305.194911956787</v>
      </c>
      <c r="G779" t="s">
        <v>715</v>
      </c>
      <c r="J779" t="str">
        <f>IF(ISBLANK(I779),"",
IFERROR(VLOOKUP(I779,[1]StringTable!$1:$1048576,MATCH("kor|String",[1]StringTable!$1:$1,0),0),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93"/>
        <v>0.5</v>
      </c>
      <c r="AJ779">
        <f t="shared" si="91"/>
        <v>0.54666666600000002</v>
      </c>
      <c r="AK779">
        <f t="shared" si="92"/>
        <v>1</v>
      </c>
      <c r="AL779">
        <v>3</v>
      </c>
    </row>
    <row r="780" spans="1:38" hidden="1" x14ac:dyDescent="0.3">
      <c r="A780">
        <v>17</v>
      </c>
      <c r="B780">
        <v>18</v>
      </c>
      <c r="C780">
        <f>IF(OR($L780=TRUE,$A780=0,MOD($A780,ChapterTable!$R$20)&lt;&gt;0),
MAX(0,INT(($B780+ChapterTable!$P$26+VLOOKUP(SUBSTITUTE(C$1,"성장단계","")&amp;"단계오프셋",ChapterTable!$R:$S,2,0))/ChapterTable!$P$23)),
MAX(0,INT(($B780+ChapterTable!$R$26+VLOOKUP(SUBSTITUTE(C$1,"성장단계","")&amp;"보스단계오프셋",ChapterTable!$R:$S,2,0))/ChapterTable!$R$23)))</f>
        <v>2</v>
      </c>
      <c r="D780">
        <f>IF(OR($L780=TRUE,$A780=0,MOD($A780,ChapterTable!$R$20)&lt;&gt;0),
MAX(0,INT(($B780+ChapterTable!$P$26+VLOOKUP(SUBSTITUTE(D$1,"성장단계","")&amp;"단계오프셋",ChapterTable!$R:$S,2,0))/ChapterTable!$P$23)),
MAX(0,INT(($B780+ChapterTable!$R$26+VLOOKUP(SUBSTITUTE(D$1,"성장단계","")&amp;"보스단계오프셋",ChapterTable!$R:$S,2,0))/ChapterTable!$R$23)))</f>
        <v>1</v>
      </c>
      <c r="E780" s="1">
        <f ca="1">IF(AND($A780=0,$B780=1),
    VLOOKUP(1,ChapterTable!$1:$1048576,MATCH("최종"&amp;SUBSTITUTE(SUBSTITUTE(E$1,"standard",""),"|Float",""),ChapterTable!$1:$1,0),0)*ChapterTable!$P$17,
  IF(AND($A780=0,$B780=0),
    E781,
  IF($B780=0,
    VLOOKUP($A780,ChapterTable!$1:$1048576,MATCH("최종"&amp;SUBSTITUTE(SUBSTITUTE(E$1,"standard",""),"|Float",""),ChapterTable!$1:$1,0),0),
  IF($B780=1,
    IF($L780=FALSE,
      VLOOKUP($A780,ChapterTable!$1:$1048576,MATCH("최종"&amp;SUBSTITUTE(SUBSTITUTE(E$1,"standard",""),"|Float",""),ChapterTable!$1:$1,0),0),
      VLOOKUP($A780-ChapterTable!$P$11,ChapterTable!$1:$1048576,MATCH("최종"&amp;SUBSTITUTE(SUBSTITUTE(E$1,"standard",""),"|Float",""),ChapterTable!$1:$1,0),0)*ChapterTable!$P$14
    ),
  OFFSET(E780,-$B780+IF($L780,1,0),0)*IF($B780&gt;OFFSET($B780,1,0),ChapterTable!$R$17,1)*
    (VLOOKUP(SUBSTITUTE(SUBSTITUTE(E$1,"standard",""),"|Float","")&amp;IF(OR($L780=TRUE,$A780=0,MOD($A780,ChapterTable!$R$20)&lt;&gt;0),"","보스")&amp;"인게임누적곱배수",ChapterTable!$R:$S,2,0)^C780
    +VLOOKUP(SUBSTITUTE(SUBSTITUTE(E$1,"standard",""),"|Float","")&amp;IF(OR($L780=TRUE,$A780=0,MOD($A780,ChapterTable!$R$20)&lt;&gt;0),"","보스")&amp;"인게임누적합배수",ChapterTable!$R:$S,2,0)*C780)
  )
  )
  )
)</f>
        <v>110349.26037597656</v>
      </c>
      <c r="F780" s="1">
        <f ca="1">IF(AND($A780=0,$B780=1),
    VLOOKUP(1,ChapterTable!$1:$1048576,MATCH("최종"&amp;SUBSTITUTE(SUBSTITUTE(F$1,"standard",""),"|Float",""),ChapterTable!$1:$1,0),0)*ChapterTable!$P$17,
  IF(AND($A780=0,$B780=0),
    F781,
  IF($B780=0,
    VLOOKUP($A780,ChapterTable!$1:$1048576,MATCH("최종"&amp;SUBSTITUTE(SUBSTITUTE(F$1,"standard",""),"|Float",""),ChapterTable!$1:$1,0),0),
  IF($B780=1,
    IF($L780=FALSE,
      VLOOKUP($A780,ChapterTable!$1:$1048576,MATCH("최종"&amp;SUBSTITUTE(SUBSTITUTE(F$1,"standard",""),"|Float",""),ChapterTable!$1:$1,0),0),
      VLOOKUP($A780-ChapterTable!$P$11,ChapterTable!$1:$1048576,MATCH("최종"&amp;SUBSTITUTE(SUBSTITUTE(F$1,"standard",""),"|Float",""),ChapterTable!$1:$1,0),0)*ChapterTable!$P$14
    ),
  OFFSET(F780,-$B780+IF($L780,1,0),0)*
    (VLOOKUP(SUBSTITUTE(SUBSTITUTE(F$1,"standard",""),"|Float","")&amp;IF(OR($L780=TRUE,$A780=0,MOD($A780,ChapterTable!$R$20)&lt;&gt;0),"","보스")&amp;"인게임누적곱배수",ChapterTable!$R:$S,2,0)^D780
    +VLOOKUP(SUBSTITUTE(SUBSTITUTE(F$1,"standard",""),"|Float","")&amp;IF(OR($L780=TRUE,$A780=0,MOD($A780,ChapterTable!$R$20)&lt;&gt;0),"","보스")&amp;"인게임누적합배수",ChapterTable!$R:$S,2,0)*D780)
  )
  )
  )
)</f>
        <v>35305.194911956787</v>
      </c>
      <c r="G780" t="s">
        <v>715</v>
      </c>
      <c r="J780" t="str">
        <f>IF(ISBLANK(I780),"",
IFERROR(VLOOKUP(I780,[1]StringTable!$1:$1048576,MATCH("kor|String",[1]StringTable!$1:$1,0),0),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93"/>
        <v>0.5</v>
      </c>
      <c r="AJ780">
        <f t="shared" si="91"/>
        <v>0.54666666600000002</v>
      </c>
      <c r="AK780">
        <f t="shared" si="92"/>
        <v>1</v>
      </c>
      <c r="AL780">
        <v>3</v>
      </c>
    </row>
    <row r="781" spans="1:38" hidden="1" x14ac:dyDescent="0.3">
      <c r="A781">
        <v>17</v>
      </c>
      <c r="B781">
        <v>19</v>
      </c>
      <c r="C781">
        <f>IF(OR($L781=TRUE,$A781=0,MOD($A781,ChapterTable!$R$20)&lt;&gt;0),
MAX(0,INT(($B781+ChapterTable!$P$26+VLOOKUP(SUBSTITUTE(C$1,"성장단계","")&amp;"단계오프셋",ChapterTable!$R:$S,2,0))/ChapterTable!$P$23)),
MAX(0,INT(($B781+ChapterTable!$R$26+VLOOKUP(SUBSTITUTE(C$1,"성장단계","")&amp;"보스단계오프셋",ChapterTable!$R:$S,2,0))/ChapterTable!$R$23)))</f>
        <v>2</v>
      </c>
      <c r="D781">
        <f>IF(OR($L781=TRUE,$A781=0,MOD($A781,ChapterTable!$R$20)&lt;&gt;0),
MAX(0,INT(($B781+ChapterTable!$P$26+VLOOKUP(SUBSTITUTE(D$1,"성장단계","")&amp;"단계오프셋",ChapterTable!$R:$S,2,0))/ChapterTable!$P$23)),
MAX(0,INT(($B781+ChapterTable!$R$26+VLOOKUP(SUBSTITUTE(D$1,"성장단계","")&amp;"보스단계오프셋",ChapterTable!$R:$S,2,0))/ChapterTable!$R$23)))</f>
        <v>1</v>
      </c>
      <c r="E781" s="1">
        <f ca="1">IF(AND($A781=0,$B781=1),
    VLOOKUP(1,ChapterTable!$1:$1048576,MATCH("최종"&amp;SUBSTITUTE(SUBSTITUTE(E$1,"standard",""),"|Float",""),ChapterTable!$1:$1,0),0)*ChapterTable!$P$17,
  IF(AND($A781=0,$B781=0),
    E782,
  IF($B781=0,
    VLOOKUP($A781,ChapterTable!$1:$1048576,MATCH("최종"&amp;SUBSTITUTE(SUBSTITUTE(E$1,"standard",""),"|Float",""),ChapterTable!$1:$1,0),0),
  IF($B781=1,
    IF($L781=FALSE,
      VLOOKUP($A781,ChapterTable!$1:$1048576,MATCH("최종"&amp;SUBSTITUTE(SUBSTITUTE(E$1,"standard",""),"|Float",""),ChapterTable!$1:$1,0),0),
      VLOOKUP($A781-ChapterTable!$P$11,ChapterTable!$1:$1048576,MATCH("최종"&amp;SUBSTITUTE(SUBSTITUTE(E$1,"standard",""),"|Float",""),ChapterTable!$1:$1,0),0)*ChapterTable!$P$14
    ),
  OFFSET(E781,-$B781+IF($L781,1,0),0)*IF($B781&gt;OFFSET($B781,1,0),ChapterTable!$R$17,1)*
    (VLOOKUP(SUBSTITUTE(SUBSTITUTE(E$1,"standard",""),"|Float","")&amp;IF(OR($L781=TRUE,$A781=0,MOD($A781,ChapterTable!$R$20)&lt;&gt;0),"","보스")&amp;"인게임누적곱배수",ChapterTable!$R:$S,2,0)^C781
    +VLOOKUP(SUBSTITUTE(SUBSTITUTE(E$1,"standard",""),"|Float","")&amp;IF(OR($L781=TRUE,$A781=0,MOD($A781,ChapterTable!$R$20)&lt;&gt;0),"","보스")&amp;"인게임누적합배수",ChapterTable!$R:$S,2,0)*C781)
  )
  )
  )
)</f>
        <v>110349.26037597656</v>
      </c>
      <c r="F781" s="1">
        <f ca="1">IF(AND($A781=0,$B781=1),
    VLOOKUP(1,ChapterTable!$1:$1048576,MATCH("최종"&amp;SUBSTITUTE(SUBSTITUTE(F$1,"standard",""),"|Float",""),ChapterTable!$1:$1,0),0)*ChapterTable!$P$17,
  IF(AND($A781=0,$B781=0),
    F782,
  IF($B781=0,
    VLOOKUP($A781,ChapterTable!$1:$1048576,MATCH("최종"&amp;SUBSTITUTE(SUBSTITUTE(F$1,"standard",""),"|Float",""),ChapterTable!$1:$1,0),0),
  IF($B781=1,
    IF($L781=FALSE,
      VLOOKUP($A781,ChapterTable!$1:$1048576,MATCH("최종"&amp;SUBSTITUTE(SUBSTITUTE(F$1,"standard",""),"|Float",""),ChapterTable!$1:$1,0),0),
      VLOOKUP($A781-ChapterTable!$P$11,ChapterTable!$1:$1048576,MATCH("최종"&amp;SUBSTITUTE(SUBSTITUTE(F$1,"standard",""),"|Float",""),ChapterTable!$1:$1,0),0)*ChapterTable!$P$14
    ),
  OFFSET(F781,-$B781+IF($L781,1,0),0)*
    (VLOOKUP(SUBSTITUTE(SUBSTITUTE(F$1,"standard",""),"|Float","")&amp;IF(OR($L781=TRUE,$A781=0,MOD($A781,ChapterTable!$R$20)&lt;&gt;0),"","보스")&amp;"인게임누적곱배수",ChapterTable!$R:$S,2,0)^D781
    +VLOOKUP(SUBSTITUTE(SUBSTITUTE(F$1,"standard",""),"|Float","")&amp;IF(OR($L781=TRUE,$A781=0,MOD($A781,ChapterTable!$R$20)&lt;&gt;0),"","보스")&amp;"인게임누적합배수",ChapterTable!$R:$S,2,0)*D781)
  )
  )
  )
)</f>
        <v>35305.194911956787</v>
      </c>
      <c r="G781" t="s">
        <v>715</v>
      </c>
      <c r="J781" t="str">
        <f>IF(ISBLANK(I781),"",
IFERROR(VLOOKUP(I781,[1]StringTable!$1:$1048576,MATCH("kor|String",[1]StringTable!$1:$1,0),0),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93"/>
        <v>0.5</v>
      </c>
      <c r="AJ781">
        <f t="shared" si="91"/>
        <v>0.54666666600000002</v>
      </c>
      <c r="AK781">
        <f t="shared" si="92"/>
        <v>1</v>
      </c>
      <c r="AL781">
        <v>3</v>
      </c>
    </row>
    <row r="782" spans="1:38" hidden="1" x14ac:dyDescent="0.3">
      <c r="A782">
        <v>17</v>
      </c>
      <c r="B782">
        <v>20</v>
      </c>
      <c r="C782">
        <f>IF(OR($L782=TRUE,$A782=0,MOD($A782,ChapterTable!$R$20)&lt;&gt;0),
MAX(0,INT(($B782+ChapterTable!$P$26+VLOOKUP(SUBSTITUTE(C$1,"성장단계","")&amp;"단계오프셋",ChapterTable!$R:$S,2,0))/ChapterTable!$P$23)),
MAX(0,INT(($B782+ChapterTable!$R$26+VLOOKUP(SUBSTITUTE(C$1,"성장단계","")&amp;"보스단계오프셋",ChapterTable!$R:$S,2,0))/ChapterTable!$R$23)))</f>
        <v>2</v>
      </c>
      <c r="D782">
        <f>IF(OR($L782=TRUE,$A782=0,MOD($A782,ChapterTable!$R$20)&lt;&gt;0),
MAX(0,INT(($B782+ChapterTable!$P$26+VLOOKUP(SUBSTITUTE(D$1,"성장단계","")&amp;"단계오프셋",ChapterTable!$R:$S,2,0))/ChapterTable!$P$23)),
MAX(0,INT(($B782+ChapterTable!$R$26+VLOOKUP(SUBSTITUTE(D$1,"성장단계","")&amp;"보스단계오프셋",ChapterTable!$R:$S,2,0))/ChapterTable!$R$23)))</f>
        <v>1</v>
      </c>
      <c r="E782" s="1">
        <f ca="1">IF(AND($A782=0,$B782=1),
    VLOOKUP(1,ChapterTable!$1:$1048576,MATCH("최종"&amp;SUBSTITUTE(SUBSTITUTE(E$1,"standard",""),"|Float",""),ChapterTable!$1:$1,0),0)*ChapterTable!$P$17,
  IF(AND($A782=0,$B782=0),
    E783,
  IF($B782=0,
    VLOOKUP($A782,ChapterTable!$1:$1048576,MATCH("최종"&amp;SUBSTITUTE(SUBSTITUTE(E$1,"standard",""),"|Float",""),ChapterTable!$1:$1,0),0),
  IF($B782=1,
    IF($L782=FALSE,
      VLOOKUP($A782,ChapterTable!$1:$1048576,MATCH("최종"&amp;SUBSTITUTE(SUBSTITUTE(E$1,"standard",""),"|Float",""),ChapterTable!$1:$1,0),0),
      VLOOKUP($A782-ChapterTable!$P$11,ChapterTable!$1:$1048576,MATCH("최종"&amp;SUBSTITUTE(SUBSTITUTE(E$1,"standard",""),"|Float",""),ChapterTable!$1:$1,0),0)*ChapterTable!$P$14
    ),
  OFFSET(E782,-$B782+IF($L782,1,0),0)*IF($B782&gt;OFFSET($B782,1,0),ChapterTable!$R$17,1)*
    (VLOOKUP(SUBSTITUTE(SUBSTITUTE(E$1,"standard",""),"|Float","")&amp;IF(OR($L782=TRUE,$A782=0,MOD($A782,ChapterTable!$R$20)&lt;&gt;0),"","보스")&amp;"인게임누적곱배수",ChapterTable!$R:$S,2,0)^C782
    +VLOOKUP(SUBSTITUTE(SUBSTITUTE(E$1,"standard",""),"|Float","")&amp;IF(OR($L782=TRUE,$A782=0,MOD($A782,ChapterTable!$R$20)&lt;&gt;0),"","보스")&amp;"인게임누적합배수",ChapterTable!$R:$S,2,0)*C782)
  )
  )
  )
)</f>
        <v>110349.26037597656</v>
      </c>
      <c r="F782" s="1">
        <f ca="1">IF(AND($A782=0,$B782=1),
    VLOOKUP(1,ChapterTable!$1:$1048576,MATCH("최종"&amp;SUBSTITUTE(SUBSTITUTE(F$1,"standard",""),"|Float",""),ChapterTable!$1:$1,0),0)*ChapterTable!$P$17,
  IF(AND($A782=0,$B782=0),
    F783,
  IF($B782=0,
    VLOOKUP($A782,ChapterTable!$1:$1048576,MATCH("최종"&amp;SUBSTITUTE(SUBSTITUTE(F$1,"standard",""),"|Float",""),ChapterTable!$1:$1,0),0),
  IF($B782=1,
    IF($L782=FALSE,
      VLOOKUP($A782,ChapterTable!$1:$1048576,MATCH("최종"&amp;SUBSTITUTE(SUBSTITUTE(F$1,"standard",""),"|Float",""),ChapterTable!$1:$1,0),0),
      VLOOKUP($A782-ChapterTable!$P$11,ChapterTable!$1:$1048576,MATCH("최종"&amp;SUBSTITUTE(SUBSTITUTE(F$1,"standard",""),"|Float",""),ChapterTable!$1:$1,0),0)*ChapterTable!$P$14
    ),
  OFFSET(F782,-$B782+IF($L782,1,0),0)*
    (VLOOKUP(SUBSTITUTE(SUBSTITUTE(F$1,"standard",""),"|Float","")&amp;IF(OR($L782=TRUE,$A782=0,MOD($A782,ChapterTable!$R$20)&lt;&gt;0),"","보스")&amp;"인게임누적곱배수",ChapterTable!$R:$S,2,0)^D782
    +VLOOKUP(SUBSTITUTE(SUBSTITUTE(F$1,"standard",""),"|Float","")&amp;IF(OR($L782=TRUE,$A782=0,MOD($A782,ChapterTable!$R$20)&lt;&gt;0),"","보스")&amp;"인게임누적합배수",ChapterTable!$R:$S,2,0)*D782)
  )
  )
  )
)</f>
        <v>35305.194911956787</v>
      </c>
      <c r="G782" t="s">
        <v>715</v>
      </c>
      <c r="J782" t="str">
        <f>IF(ISBLANK(I782),"",
IFERROR(VLOOKUP(I782,[1]StringTable!$1:$1048576,MATCH("kor|String",[1]StringTable!$1:$1,0),0),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93"/>
        <v>0.5</v>
      </c>
      <c r="AJ782">
        <f t="shared" si="91"/>
        <v>1</v>
      </c>
      <c r="AK782">
        <f t="shared" si="92"/>
        <v>2</v>
      </c>
      <c r="AL782">
        <v>3</v>
      </c>
    </row>
    <row r="783" spans="1:38" hidden="1" x14ac:dyDescent="0.3">
      <c r="A783">
        <v>17</v>
      </c>
      <c r="B783">
        <v>21</v>
      </c>
      <c r="C783">
        <f>IF(OR($L783=TRUE,$A783=0,MOD($A783,ChapterTable!$R$20)&lt;&gt;0),
MAX(0,INT(($B783+ChapterTable!$P$26+VLOOKUP(SUBSTITUTE(C$1,"성장단계","")&amp;"단계오프셋",ChapterTable!$R:$S,2,0))/ChapterTable!$P$23)),
MAX(0,INT(($B783+ChapterTable!$R$26+VLOOKUP(SUBSTITUTE(C$1,"성장단계","")&amp;"보스단계오프셋",ChapterTable!$R:$S,2,0))/ChapterTable!$R$23)))</f>
        <v>2</v>
      </c>
      <c r="D783">
        <f>IF(OR($L783=TRUE,$A783=0,MOD($A783,ChapterTable!$R$20)&lt;&gt;0),
MAX(0,INT(($B783+ChapterTable!$P$26+VLOOKUP(SUBSTITUTE(D$1,"성장단계","")&amp;"단계오프셋",ChapterTable!$R:$S,2,0))/ChapterTable!$P$23)),
MAX(0,INT(($B783+ChapterTable!$R$26+VLOOKUP(SUBSTITUTE(D$1,"성장단계","")&amp;"보스단계오프셋",ChapterTable!$R:$S,2,0))/ChapterTable!$R$23)))</f>
        <v>2</v>
      </c>
      <c r="E783" s="1">
        <f ca="1">IF(AND($A783=0,$B783=1),
    VLOOKUP(1,ChapterTable!$1:$1048576,MATCH("최종"&amp;SUBSTITUTE(SUBSTITUTE(E$1,"standard",""),"|Float",""),ChapterTable!$1:$1,0),0)*ChapterTable!$P$17,
  IF(AND($A783=0,$B783=0),
    E784,
  IF($B783=0,
    VLOOKUP($A783,ChapterTable!$1:$1048576,MATCH("최종"&amp;SUBSTITUTE(SUBSTITUTE(E$1,"standard",""),"|Float",""),ChapterTable!$1:$1,0),0),
  IF($B783=1,
    IF($L783=FALSE,
      VLOOKUP($A783,ChapterTable!$1:$1048576,MATCH("최종"&amp;SUBSTITUTE(SUBSTITUTE(E$1,"standard",""),"|Float",""),ChapterTable!$1:$1,0),0),
      VLOOKUP($A783-ChapterTable!$P$11,ChapterTable!$1:$1048576,MATCH("최종"&amp;SUBSTITUTE(SUBSTITUTE(E$1,"standard",""),"|Float",""),ChapterTable!$1:$1,0),0)*ChapterTable!$P$14
    ),
  OFFSET(E783,-$B783+IF($L783,1,0),0)*IF($B783&gt;OFFSET($B783,1,0),ChapterTable!$R$17,1)*
    (VLOOKUP(SUBSTITUTE(SUBSTITUTE(E$1,"standard",""),"|Float","")&amp;IF(OR($L783=TRUE,$A783=0,MOD($A783,ChapterTable!$R$20)&lt;&gt;0),"","보스")&amp;"인게임누적곱배수",ChapterTable!$R:$S,2,0)^C783
    +VLOOKUP(SUBSTITUTE(SUBSTITUTE(E$1,"standard",""),"|Float","")&amp;IF(OR($L783=TRUE,$A783=0,MOD($A783,ChapterTable!$R$20)&lt;&gt;0),"","보스")&amp;"인게임누적합배수",ChapterTable!$R:$S,2,0)*C783)
  )
  )
  )
)</f>
        <v>110349.26037597656</v>
      </c>
      <c r="F783" s="1">
        <f ca="1">IF(AND($A783=0,$B783=1),
    VLOOKUP(1,ChapterTable!$1:$1048576,MATCH("최종"&amp;SUBSTITUTE(SUBSTITUTE(F$1,"standard",""),"|Float",""),ChapterTable!$1:$1,0),0)*ChapterTable!$P$17,
  IF(AND($A783=0,$B783=0),
    F784,
  IF($B783=0,
    VLOOKUP($A783,ChapterTable!$1:$1048576,MATCH("최종"&amp;SUBSTITUTE(SUBSTITUTE(F$1,"standard",""),"|Float",""),ChapterTable!$1:$1,0),0),
  IF($B783=1,
    IF($L783=FALSE,
      VLOOKUP($A783,ChapterTable!$1:$1048576,MATCH("최종"&amp;SUBSTITUTE(SUBSTITUTE(F$1,"standard",""),"|Float",""),ChapterTable!$1:$1,0),0),
      VLOOKUP($A783-ChapterTable!$P$11,ChapterTable!$1:$1048576,MATCH("최종"&amp;SUBSTITUTE(SUBSTITUTE(F$1,"standard",""),"|Float",""),ChapterTable!$1:$1,0),0)*ChapterTable!$P$14
    ),
  OFFSET(F783,-$B783+IF($L783,1,0),0)*
    (VLOOKUP(SUBSTITUTE(SUBSTITUTE(F$1,"standard",""),"|Float","")&amp;IF(OR($L783=TRUE,$A783=0,MOD($A783,ChapterTable!$R$20)&lt;&gt;0),"","보스")&amp;"인게임누적곱배수",ChapterTable!$R:$S,2,0)^D783
    +VLOOKUP(SUBSTITUTE(SUBSTITUTE(F$1,"standard",""),"|Float","")&amp;IF(OR($L783=TRUE,$A783=0,MOD($A783,ChapterTable!$R$20)&lt;&gt;0),"","보스")&amp;"인게임누적합배수",ChapterTable!$R:$S,2,0)*D783)
  )
  )
  )
)</f>
        <v>37768.348045349121</v>
      </c>
      <c r="G783" t="s">
        <v>715</v>
      </c>
      <c r="J783" t="str">
        <f>IF(ISBLANK(I783),"",
IFERROR(VLOOKUP(I783,[1]StringTable!$1:$1048576,MATCH("kor|String",[1]StringTable!$1:$1,0),0),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93"/>
        <v>0.33333333333333331</v>
      </c>
      <c r="AJ783">
        <f t="shared" si="91"/>
        <v>0.395555555</v>
      </c>
      <c r="AK783">
        <f t="shared" si="92"/>
        <v>1</v>
      </c>
      <c r="AL783">
        <v>3</v>
      </c>
    </row>
    <row r="784" spans="1:38" hidden="1" x14ac:dyDescent="0.3">
      <c r="A784">
        <v>17</v>
      </c>
      <c r="B784">
        <v>22</v>
      </c>
      <c r="C784">
        <f>IF(OR($L784=TRUE,$A784=0,MOD($A784,ChapterTable!$R$20)&lt;&gt;0),
MAX(0,INT(($B784+ChapterTable!$P$26+VLOOKUP(SUBSTITUTE(C$1,"성장단계","")&amp;"단계오프셋",ChapterTable!$R:$S,2,0))/ChapterTable!$P$23)),
MAX(0,INT(($B784+ChapterTable!$R$26+VLOOKUP(SUBSTITUTE(C$1,"성장단계","")&amp;"보스단계오프셋",ChapterTable!$R:$S,2,0))/ChapterTable!$R$23)))</f>
        <v>2</v>
      </c>
      <c r="D784">
        <f>IF(OR($L784=TRUE,$A784=0,MOD($A784,ChapterTable!$R$20)&lt;&gt;0),
MAX(0,INT(($B784+ChapterTable!$P$26+VLOOKUP(SUBSTITUTE(D$1,"성장단계","")&amp;"단계오프셋",ChapterTable!$R:$S,2,0))/ChapterTable!$P$23)),
MAX(0,INT(($B784+ChapterTable!$R$26+VLOOKUP(SUBSTITUTE(D$1,"성장단계","")&amp;"보스단계오프셋",ChapterTable!$R:$S,2,0))/ChapterTable!$R$23)))</f>
        <v>2</v>
      </c>
      <c r="E784" s="1">
        <f ca="1">IF(AND($A784=0,$B784=1),
    VLOOKUP(1,ChapterTable!$1:$1048576,MATCH("최종"&amp;SUBSTITUTE(SUBSTITUTE(E$1,"standard",""),"|Float",""),ChapterTable!$1:$1,0),0)*ChapterTable!$P$17,
  IF(AND($A784=0,$B784=0),
    E785,
  IF($B784=0,
    VLOOKUP($A784,ChapterTable!$1:$1048576,MATCH("최종"&amp;SUBSTITUTE(SUBSTITUTE(E$1,"standard",""),"|Float",""),ChapterTable!$1:$1,0),0),
  IF($B784=1,
    IF($L784=FALSE,
      VLOOKUP($A784,ChapterTable!$1:$1048576,MATCH("최종"&amp;SUBSTITUTE(SUBSTITUTE(E$1,"standard",""),"|Float",""),ChapterTable!$1:$1,0),0),
      VLOOKUP($A784-ChapterTable!$P$11,ChapterTable!$1:$1048576,MATCH("최종"&amp;SUBSTITUTE(SUBSTITUTE(E$1,"standard",""),"|Float",""),ChapterTable!$1:$1,0),0)*ChapterTable!$P$14
    ),
  OFFSET(E784,-$B784+IF($L784,1,0),0)*IF($B784&gt;OFFSET($B784,1,0),ChapterTable!$R$17,1)*
    (VLOOKUP(SUBSTITUTE(SUBSTITUTE(E$1,"standard",""),"|Float","")&amp;IF(OR($L784=TRUE,$A784=0,MOD($A784,ChapterTable!$R$20)&lt;&gt;0),"","보스")&amp;"인게임누적곱배수",ChapterTable!$R:$S,2,0)^C784
    +VLOOKUP(SUBSTITUTE(SUBSTITUTE(E$1,"standard",""),"|Float","")&amp;IF(OR($L784=TRUE,$A784=0,MOD($A784,ChapterTable!$R$20)&lt;&gt;0),"","보스")&amp;"인게임누적합배수",ChapterTable!$R:$S,2,0)*C784)
  )
  )
  )
)</f>
        <v>110349.26037597656</v>
      </c>
      <c r="F784" s="1">
        <f ca="1">IF(AND($A784=0,$B784=1),
    VLOOKUP(1,ChapterTable!$1:$1048576,MATCH("최종"&amp;SUBSTITUTE(SUBSTITUTE(F$1,"standard",""),"|Float",""),ChapterTable!$1:$1,0),0)*ChapterTable!$P$17,
  IF(AND($A784=0,$B784=0),
    F785,
  IF($B784=0,
    VLOOKUP($A784,ChapterTable!$1:$1048576,MATCH("최종"&amp;SUBSTITUTE(SUBSTITUTE(F$1,"standard",""),"|Float",""),ChapterTable!$1:$1,0),0),
  IF($B784=1,
    IF($L784=FALSE,
      VLOOKUP($A784,ChapterTable!$1:$1048576,MATCH("최종"&amp;SUBSTITUTE(SUBSTITUTE(F$1,"standard",""),"|Float",""),ChapterTable!$1:$1,0),0),
      VLOOKUP($A784-ChapterTable!$P$11,ChapterTable!$1:$1048576,MATCH("최종"&amp;SUBSTITUTE(SUBSTITUTE(F$1,"standard",""),"|Float",""),ChapterTable!$1:$1,0),0)*ChapterTable!$P$14
    ),
  OFFSET(F784,-$B784+IF($L784,1,0),0)*
    (VLOOKUP(SUBSTITUTE(SUBSTITUTE(F$1,"standard",""),"|Float","")&amp;IF(OR($L784=TRUE,$A784=0,MOD($A784,ChapterTable!$R$20)&lt;&gt;0),"","보스")&amp;"인게임누적곱배수",ChapterTable!$R:$S,2,0)^D784
    +VLOOKUP(SUBSTITUTE(SUBSTITUTE(F$1,"standard",""),"|Float","")&amp;IF(OR($L784=TRUE,$A784=0,MOD($A784,ChapterTable!$R$20)&lt;&gt;0),"","보스")&amp;"인게임누적합배수",ChapterTable!$R:$S,2,0)*D784)
  )
  )
  )
)</f>
        <v>37768.348045349121</v>
      </c>
      <c r="G784" t="s">
        <v>715</v>
      </c>
      <c r="J784" t="str">
        <f>IF(ISBLANK(I784),"",
IFERROR(VLOOKUP(I784,[1]StringTable!$1:$1048576,MATCH("kor|String",[1]StringTable!$1:$1,0),0),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93"/>
        <v>0.33333333333333331</v>
      </c>
      <c r="AJ784">
        <f t="shared" si="91"/>
        <v>0.395555555</v>
      </c>
      <c r="AK784">
        <f t="shared" si="92"/>
        <v>1</v>
      </c>
      <c r="AL784">
        <v>3</v>
      </c>
    </row>
    <row r="785" spans="1:38" hidden="1" x14ac:dyDescent="0.3">
      <c r="A785">
        <v>17</v>
      </c>
      <c r="B785">
        <v>23</v>
      </c>
      <c r="C785">
        <f>IF(OR($L785=TRUE,$A785=0,MOD($A785,ChapterTable!$R$20)&lt;&gt;0),
MAX(0,INT(($B785+ChapterTable!$P$26+VLOOKUP(SUBSTITUTE(C$1,"성장단계","")&amp;"단계오프셋",ChapterTable!$R:$S,2,0))/ChapterTable!$P$23)),
MAX(0,INT(($B785+ChapterTable!$R$26+VLOOKUP(SUBSTITUTE(C$1,"성장단계","")&amp;"보스단계오프셋",ChapterTable!$R:$S,2,0))/ChapterTable!$R$23)))</f>
        <v>2</v>
      </c>
      <c r="D785">
        <f>IF(OR($L785=TRUE,$A785=0,MOD($A785,ChapterTable!$R$20)&lt;&gt;0),
MAX(0,INT(($B785+ChapterTable!$P$26+VLOOKUP(SUBSTITUTE(D$1,"성장단계","")&amp;"단계오프셋",ChapterTable!$R:$S,2,0))/ChapterTable!$P$23)),
MAX(0,INT(($B785+ChapterTable!$R$26+VLOOKUP(SUBSTITUTE(D$1,"성장단계","")&amp;"보스단계오프셋",ChapterTable!$R:$S,2,0))/ChapterTable!$R$23)))</f>
        <v>2</v>
      </c>
      <c r="E785" s="1">
        <f ca="1">IF(AND($A785=0,$B785=1),
    VLOOKUP(1,ChapterTable!$1:$1048576,MATCH("최종"&amp;SUBSTITUTE(SUBSTITUTE(E$1,"standard",""),"|Float",""),ChapterTable!$1:$1,0),0)*ChapterTable!$P$17,
  IF(AND($A785=0,$B785=0),
    E786,
  IF($B785=0,
    VLOOKUP($A785,ChapterTable!$1:$1048576,MATCH("최종"&amp;SUBSTITUTE(SUBSTITUTE(E$1,"standard",""),"|Float",""),ChapterTable!$1:$1,0),0),
  IF($B785=1,
    IF($L785=FALSE,
      VLOOKUP($A785,ChapterTable!$1:$1048576,MATCH("최종"&amp;SUBSTITUTE(SUBSTITUTE(E$1,"standard",""),"|Float",""),ChapterTable!$1:$1,0),0),
      VLOOKUP($A785-ChapterTable!$P$11,ChapterTable!$1:$1048576,MATCH("최종"&amp;SUBSTITUTE(SUBSTITUTE(E$1,"standard",""),"|Float",""),ChapterTable!$1:$1,0),0)*ChapterTable!$P$14
    ),
  OFFSET(E785,-$B785+IF($L785,1,0),0)*IF($B785&gt;OFFSET($B785,1,0),ChapterTable!$R$17,1)*
    (VLOOKUP(SUBSTITUTE(SUBSTITUTE(E$1,"standard",""),"|Float","")&amp;IF(OR($L785=TRUE,$A785=0,MOD($A785,ChapterTable!$R$20)&lt;&gt;0),"","보스")&amp;"인게임누적곱배수",ChapterTable!$R:$S,2,0)^C785
    +VLOOKUP(SUBSTITUTE(SUBSTITUTE(E$1,"standard",""),"|Float","")&amp;IF(OR($L785=TRUE,$A785=0,MOD($A785,ChapterTable!$R$20)&lt;&gt;0),"","보스")&amp;"인게임누적합배수",ChapterTable!$R:$S,2,0)*C785)
  )
  )
  )
)</f>
        <v>110349.26037597656</v>
      </c>
      <c r="F785" s="1">
        <f ca="1">IF(AND($A785=0,$B785=1),
    VLOOKUP(1,ChapterTable!$1:$1048576,MATCH("최종"&amp;SUBSTITUTE(SUBSTITUTE(F$1,"standard",""),"|Float",""),ChapterTable!$1:$1,0),0)*ChapterTable!$P$17,
  IF(AND($A785=0,$B785=0),
    F786,
  IF($B785=0,
    VLOOKUP($A785,ChapterTable!$1:$1048576,MATCH("최종"&amp;SUBSTITUTE(SUBSTITUTE(F$1,"standard",""),"|Float",""),ChapterTable!$1:$1,0),0),
  IF($B785=1,
    IF($L785=FALSE,
      VLOOKUP($A785,ChapterTable!$1:$1048576,MATCH("최종"&amp;SUBSTITUTE(SUBSTITUTE(F$1,"standard",""),"|Float",""),ChapterTable!$1:$1,0),0),
      VLOOKUP($A785-ChapterTable!$P$11,ChapterTable!$1:$1048576,MATCH("최종"&amp;SUBSTITUTE(SUBSTITUTE(F$1,"standard",""),"|Float",""),ChapterTable!$1:$1,0),0)*ChapterTable!$P$14
    ),
  OFFSET(F785,-$B785+IF($L785,1,0),0)*
    (VLOOKUP(SUBSTITUTE(SUBSTITUTE(F$1,"standard",""),"|Float","")&amp;IF(OR($L785=TRUE,$A785=0,MOD($A785,ChapterTable!$R$20)&lt;&gt;0),"","보스")&amp;"인게임누적곱배수",ChapterTable!$R:$S,2,0)^D785
    +VLOOKUP(SUBSTITUTE(SUBSTITUTE(F$1,"standard",""),"|Float","")&amp;IF(OR($L785=TRUE,$A785=0,MOD($A785,ChapterTable!$R$20)&lt;&gt;0),"","보스")&amp;"인게임누적합배수",ChapterTable!$R:$S,2,0)*D785)
  )
  )
  )
)</f>
        <v>37768.348045349121</v>
      </c>
      <c r="G785" t="s">
        <v>715</v>
      </c>
      <c r="J785" t="str">
        <f>IF(ISBLANK(I785),"",
IFERROR(VLOOKUP(I785,[1]StringTable!$1:$1048576,MATCH("kor|String",[1]StringTable!$1:$1,0),0),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93"/>
        <v>0.33333333333333331</v>
      </c>
      <c r="AJ785">
        <f t="shared" si="91"/>
        <v>0.395555555</v>
      </c>
      <c r="AK785">
        <f t="shared" si="92"/>
        <v>1</v>
      </c>
      <c r="AL785">
        <v>3</v>
      </c>
    </row>
    <row r="786" spans="1:38" hidden="1" x14ac:dyDescent="0.3">
      <c r="A786">
        <v>17</v>
      </c>
      <c r="B786">
        <v>24</v>
      </c>
      <c r="C786">
        <f>IF(OR($L786=TRUE,$A786=0,MOD($A786,ChapterTable!$R$20)&lt;&gt;0),
MAX(0,INT(($B786+ChapterTable!$P$26+VLOOKUP(SUBSTITUTE(C$1,"성장단계","")&amp;"단계오프셋",ChapterTable!$R:$S,2,0))/ChapterTable!$P$23)),
MAX(0,INT(($B786+ChapterTable!$R$26+VLOOKUP(SUBSTITUTE(C$1,"성장단계","")&amp;"보스단계오프셋",ChapterTable!$R:$S,2,0))/ChapterTable!$R$23)))</f>
        <v>2</v>
      </c>
      <c r="D786">
        <f>IF(OR($L786=TRUE,$A786=0,MOD($A786,ChapterTable!$R$20)&lt;&gt;0),
MAX(0,INT(($B786+ChapterTable!$P$26+VLOOKUP(SUBSTITUTE(D$1,"성장단계","")&amp;"단계오프셋",ChapterTable!$R:$S,2,0))/ChapterTable!$P$23)),
MAX(0,INT(($B786+ChapterTable!$R$26+VLOOKUP(SUBSTITUTE(D$1,"성장단계","")&amp;"보스단계오프셋",ChapterTable!$R:$S,2,0))/ChapterTable!$R$23)))</f>
        <v>2</v>
      </c>
      <c r="E786" s="1">
        <f ca="1">IF(AND($A786=0,$B786=1),
    VLOOKUP(1,ChapterTable!$1:$1048576,MATCH("최종"&amp;SUBSTITUTE(SUBSTITUTE(E$1,"standard",""),"|Float",""),ChapterTable!$1:$1,0),0)*ChapterTable!$P$17,
  IF(AND($A786=0,$B786=0),
    E787,
  IF($B786=0,
    VLOOKUP($A786,ChapterTable!$1:$1048576,MATCH("최종"&amp;SUBSTITUTE(SUBSTITUTE(E$1,"standard",""),"|Float",""),ChapterTable!$1:$1,0),0),
  IF($B786=1,
    IF($L786=FALSE,
      VLOOKUP($A786,ChapterTable!$1:$1048576,MATCH("최종"&amp;SUBSTITUTE(SUBSTITUTE(E$1,"standard",""),"|Float",""),ChapterTable!$1:$1,0),0),
      VLOOKUP($A786-ChapterTable!$P$11,ChapterTable!$1:$1048576,MATCH("최종"&amp;SUBSTITUTE(SUBSTITUTE(E$1,"standard",""),"|Float",""),ChapterTable!$1:$1,0),0)*ChapterTable!$P$14
    ),
  OFFSET(E786,-$B786+IF($L786,1,0),0)*IF($B786&gt;OFFSET($B786,1,0),ChapterTable!$R$17,1)*
    (VLOOKUP(SUBSTITUTE(SUBSTITUTE(E$1,"standard",""),"|Float","")&amp;IF(OR($L786=TRUE,$A786=0,MOD($A786,ChapterTable!$R$20)&lt;&gt;0),"","보스")&amp;"인게임누적곱배수",ChapterTable!$R:$S,2,0)^C786
    +VLOOKUP(SUBSTITUTE(SUBSTITUTE(E$1,"standard",""),"|Float","")&amp;IF(OR($L786=TRUE,$A786=0,MOD($A786,ChapterTable!$R$20)&lt;&gt;0),"","보스")&amp;"인게임누적합배수",ChapterTable!$R:$S,2,0)*C786)
  )
  )
  )
)</f>
        <v>110349.26037597656</v>
      </c>
      <c r="F786" s="1">
        <f ca="1">IF(AND($A786=0,$B786=1),
    VLOOKUP(1,ChapterTable!$1:$1048576,MATCH("최종"&amp;SUBSTITUTE(SUBSTITUTE(F$1,"standard",""),"|Float",""),ChapterTable!$1:$1,0),0)*ChapterTable!$P$17,
  IF(AND($A786=0,$B786=0),
    F787,
  IF($B786=0,
    VLOOKUP($A786,ChapterTable!$1:$1048576,MATCH("최종"&amp;SUBSTITUTE(SUBSTITUTE(F$1,"standard",""),"|Float",""),ChapterTable!$1:$1,0),0),
  IF($B786=1,
    IF($L786=FALSE,
      VLOOKUP($A786,ChapterTable!$1:$1048576,MATCH("최종"&amp;SUBSTITUTE(SUBSTITUTE(F$1,"standard",""),"|Float",""),ChapterTable!$1:$1,0),0),
      VLOOKUP($A786-ChapterTable!$P$11,ChapterTable!$1:$1048576,MATCH("최종"&amp;SUBSTITUTE(SUBSTITUTE(F$1,"standard",""),"|Float",""),ChapterTable!$1:$1,0),0)*ChapterTable!$P$14
    ),
  OFFSET(F786,-$B786+IF($L786,1,0),0)*
    (VLOOKUP(SUBSTITUTE(SUBSTITUTE(F$1,"standard",""),"|Float","")&amp;IF(OR($L786=TRUE,$A786=0,MOD($A786,ChapterTable!$R$20)&lt;&gt;0),"","보스")&amp;"인게임누적곱배수",ChapterTable!$R:$S,2,0)^D786
    +VLOOKUP(SUBSTITUTE(SUBSTITUTE(F$1,"standard",""),"|Float","")&amp;IF(OR($L786=TRUE,$A786=0,MOD($A786,ChapterTable!$R$20)&lt;&gt;0),"","보스")&amp;"인게임누적합배수",ChapterTable!$R:$S,2,0)*D786)
  )
  )
  )
)</f>
        <v>37768.348045349121</v>
      </c>
      <c r="G786" t="s">
        <v>715</v>
      </c>
      <c r="J786" t="str">
        <f>IF(ISBLANK(I786),"",
IFERROR(VLOOKUP(I786,[1]StringTable!$1:$1048576,MATCH("kor|String",[1]StringTable!$1:$1,0),0),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93"/>
        <v>0.33333333333333331</v>
      </c>
      <c r="AJ786">
        <f t="shared" si="91"/>
        <v>0.395555555</v>
      </c>
      <c r="AK786">
        <f t="shared" si="92"/>
        <v>1</v>
      </c>
      <c r="AL786">
        <v>3</v>
      </c>
    </row>
    <row r="787" spans="1:38" hidden="1" x14ac:dyDescent="0.3">
      <c r="A787">
        <v>17</v>
      </c>
      <c r="B787">
        <v>25</v>
      </c>
      <c r="C787">
        <f>IF(OR($L787=TRUE,$A787=0,MOD($A787,ChapterTable!$R$20)&lt;&gt;0),
MAX(0,INT(($B787+ChapterTable!$P$26+VLOOKUP(SUBSTITUTE(C$1,"성장단계","")&amp;"단계오프셋",ChapterTable!$R:$S,2,0))/ChapterTable!$P$23)),
MAX(0,INT(($B787+ChapterTable!$R$26+VLOOKUP(SUBSTITUTE(C$1,"성장단계","")&amp;"보스단계오프셋",ChapterTable!$R:$S,2,0))/ChapterTable!$R$23)))</f>
        <v>2</v>
      </c>
      <c r="D787">
        <f>IF(OR($L787=TRUE,$A787=0,MOD($A787,ChapterTable!$R$20)&lt;&gt;0),
MAX(0,INT(($B787+ChapterTable!$P$26+VLOOKUP(SUBSTITUTE(D$1,"성장단계","")&amp;"단계오프셋",ChapterTable!$R:$S,2,0))/ChapterTable!$P$23)),
MAX(0,INT(($B787+ChapterTable!$R$26+VLOOKUP(SUBSTITUTE(D$1,"성장단계","")&amp;"보스단계오프셋",ChapterTable!$R:$S,2,0))/ChapterTable!$R$23)))</f>
        <v>2</v>
      </c>
      <c r="E787" s="1">
        <f ca="1">IF(AND($A787=0,$B787=1),
    VLOOKUP(1,ChapterTable!$1:$1048576,MATCH("최종"&amp;SUBSTITUTE(SUBSTITUTE(E$1,"standard",""),"|Float",""),ChapterTable!$1:$1,0),0)*ChapterTable!$P$17,
  IF(AND($A787=0,$B787=0),
    E788,
  IF($B787=0,
    VLOOKUP($A787,ChapterTable!$1:$1048576,MATCH("최종"&amp;SUBSTITUTE(SUBSTITUTE(E$1,"standard",""),"|Float",""),ChapterTable!$1:$1,0),0),
  IF($B787=1,
    IF($L787=FALSE,
      VLOOKUP($A787,ChapterTable!$1:$1048576,MATCH("최종"&amp;SUBSTITUTE(SUBSTITUTE(E$1,"standard",""),"|Float",""),ChapterTable!$1:$1,0),0),
      VLOOKUP($A787-ChapterTable!$P$11,ChapterTable!$1:$1048576,MATCH("최종"&amp;SUBSTITUTE(SUBSTITUTE(E$1,"standard",""),"|Float",""),ChapterTable!$1:$1,0),0)*ChapterTable!$P$14
    ),
  OFFSET(E787,-$B787+IF($L787,1,0),0)*IF($B787&gt;OFFSET($B787,1,0),ChapterTable!$R$17,1)*
    (VLOOKUP(SUBSTITUTE(SUBSTITUTE(E$1,"standard",""),"|Float","")&amp;IF(OR($L787=TRUE,$A787=0,MOD($A787,ChapterTable!$R$20)&lt;&gt;0),"","보스")&amp;"인게임누적곱배수",ChapterTable!$R:$S,2,0)^C787
    +VLOOKUP(SUBSTITUTE(SUBSTITUTE(E$1,"standard",""),"|Float","")&amp;IF(OR($L787=TRUE,$A787=0,MOD($A787,ChapterTable!$R$20)&lt;&gt;0),"","보스")&amp;"인게임누적합배수",ChapterTable!$R:$S,2,0)*C787)
  )
  )
  )
)</f>
        <v>110349.26037597656</v>
      </c>
      <c r="F787" s="1">
        <f ca="1">IF(AND($A787=0,$B787=1),
    VLOOKUP(1,ChapterTable!$1:$1048576,MATCH("최종"&amp;SUBSTITUTE(SUBSTITUTE(F$1,"standard",""),"|Float",""),ChapterTable!$1:$1,0),0)*ChapterTable!$P$17,
  IF(AND($A787=0,$B787=0),
    F788,
  IF($B787=0,
    VLOOKUP($A787,ChapterTable!$1:$1048576,MATCH("최종"&amp;SUBSTITUTE(SUBSTITUTE(F$1,"standard",""),"|Float",""),ChapterTable!$1:$1,0),0),
  IF($B787=1,
    IF($L787=FALSE,
      VLOOKUP($A787,ChapterTable!$1:$1048576,MATCH("최종"&amp;SUBSTITUTE(SUBSTITUTE(F$1,"standard",""),"|Float",""),ChapterTable!$1:$1,0),0),
      VLOOKUP($A787-ChapterTable!$P$11,ChapterTable!$1:$1048576,MATCH("최종"&amp;SUBSTITUTE(SUBSTITUTE(F$1,"standard",""),"|Float",""),ChapterTable!$1:$1,0),0)*ChapterTable!$P$14
    ),
  OFFSET(F787,-$B787+IF($L787,1,0),0)*
    (VLOOKUP(SUBSTITUTE(SUBSTITUTE(F$1,"standard",""),"|Float","")&amp;IF(OR($L787=TRUE,$A787=0,MOD($A787,ChapterTable!$R$20)&lt;&gt;0),"","보스")&amp;"인게임누적곱배수",ChapterTable!$R:$S,2,0)^D787
    +VLOOKUP(SUBSTITUTE(SUBSTITUTE(F$1,"standard",""),"|Float","")&amp;IF(OR($L787=TRUE,$A787=0,MOD($A787,ChapterTable!$R$20)&lt;&gt;0),"","보스")&amp;"인게임누적합배수",ChapterTable!$R:$S,2,0)*D787)
  )
  )
  )
)</f>
        <v>37768.348045349121</v>
      </c>
      <c r="G787" t="s">
        <v>715</v>
      </c>
      <c r="J787" t="str">
        <f>IF(ISBLANK(I787),"",
IFERROR(VLOOKUP(I787,[1]StringTable!$1:$1048576,MATCH("kor|String",[1]StringTable!$1:$1,0),0),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93"/>
        <v>0.33333333333333331</v>
      </c>
      <c r="AJ787">
        <f t="shared" si="91"/>
        <v>0.395555555</v>
      </c>
      <c r="AK787">
        <f t="shared" si="92"/>
        <v>1</v>
      </c>
      <c r="AL787">
        <v>3</v>
      </c>
    </row>
    <row r="788" spans="1:38" hidden="1" x14ac:dyDescent="0.3">
      <c r="A788">
        <v>17</v>
      </c>
      <c r="B788">
        <v>26</v>
      </c>
      <c r="C788">
        <f>IF(OR($L788=TRUE,$A788=0,MOD($A788,ChapterTable!$R$20)&lt;&gt;0),
MAX(0,INT(($B788+ChapterTable!$P$26+VLOOKUP(SUBSTITUTE(C$1,"성장단계","")&amp;"단계오프셋",ChapterTable!$R:$S,2,0))/ChapterTable!$P$23)),
MAX(0,INT(($B788+ChapterTable!$R$26+VLOOKUP(SUBSTITUTE(C$1,"성장단계","")&amp;"보스단계오프셋",ChapterTable!$R:$S,2,0))/ChapterTable!$R$23)))</f>
        <v>3</v>
      </c>
      <c r="D788">
        <f>IF(OR($L788=TRUE,$A788=0,MOD($A788,ChapterTable!$R$20)&lt;&gt;0),
MAX(0,INT(($B788+ChapterTable!$P$26+VLOOKUP(SUBSTITUTE(D$1,"성장단계","")&amp;"단계오프셋",ChapterTable!$R:$S,2,0))/ChapterTable!$P$23)),
MAX(0,INT(($B788+ChapterTable!$R$26+VLOOKUP(SUBSTITUTE(D$1,"성장단계","")&amp;"보스단계오프셋",ChapterTable!$R:$S,2,0))/ChapterTable!$R$23)))</f>
        <v>2</v>
      </c>
      <c r="E788" s="1">
        <f ca="1">IF(AND($A788=0,$B788=1),
    VLOOKUP(1,ChapterTable!$1:$1048576,MATCH("최종"&amp;SUBSTITUTE(SUBSTITUTE(E$1,"standard",""),"|Float",""),ChapterTable!$1:$1,0),0)*ChapterTable!$P$17,
  IF(AND($A788=0,$B788=0),
    E789,
  IF($B788=0,
    VLOOKUP($A788,ChapterTable!$1:$1048576,MATCH("최종"&amp;SUBSTITUTE(SUBSTITUTE(E$1,"standard",""),"|Float",""),ChapterTable!$1:$1,0),0),
  IF($B788=1,
    IF($L788=FALSE,
      VLOOKUP($A788,ChapterTable!$1:$1048576,MATCH("최종"&amp;SUBSTITUTE(SUBSTITUTE(E$1,"standard",""),"|Float",""),ChapterTable!$1:$1,0),0),
      VLOOKUP($A788-ChapterTable!$P$11,ChapterTable!$1:$1048576,MATCH("최종"&amp;SUBSTITUTE(SUBSTITUTE(E$1,"standard",""),"|Float",""),ChapterTable!$1:$1,0),0)*ChapterTable!$P$14
    ),
  OFFSET(E788,-$B788+IF($L788,1,0),0)*IF($B788&gt;OFFSET($B788,1,0),ChapterTable!$R$17,1)*
    (VLOOKUP(SUBSTITUTE(SUBSTITUTE(E$1,"standard",""),"|Float","")&amp;IF(OR($L788=TRUE,$A788=0,MOD($A788,ChapterTable!$R$20)&lt;&gt;0),"","보스")&amp;"인게임누적곱배수",ChapterTable!$R:$S,2,0)^C788
    +VLOOKUP(SUBSTITUTE(SUBSTITUTE(E$1,"standard",""),"|Float","")&amp;IF(OR($L788=TRUE,$A788=0,MOD($A788,ChapterTable!$R$20)&lt;&gt;0),"","보스")&amp;"인게임누적합배수",ChapterTable!$R:$S,2,0)*C788)
  )
  )
  )
)</f>
        <v>126113.4404296875</v>
      </c>
      <c r="F788" s="1">
        <f ca="1">IF(AND($A788=0,$B788=1),
    VLOOKUP(1,ChapterTable!$1:$1048576,MATCH("최종"&amp;SUBSTITUTE(SUBSTITUTE(F$1,"standard",""),"|Float",""),ChapterTable!$1:$1,0),0)*ChapterTable!$P$17,
  IF(AND($A788=0,$B788=0),
    F789,
  IF($B788=0,
    VLOOKUP($A788,ChapterTable!$1:$1048576,MATCH("최종"&amp;SUBSTITUTE(SUBSTITUTE(F$1,"standard",""),"|Float",""),ChapterTable!$1:$1,0),0),
  IF($B788=1,
    IF($L788=FALSE,
      VLOOKUP($A788,ChapterTable!$1:$1048576,MATCH("최종"&amp;SUBSTITUTE(SUBSTITUTE(F$1,"standard",""),"|Float",""),ChapterTable!$1:$1,0),0),
      VLOOKUP($A788-ChapterTable!$P$11,ChapterTable!$1:$1048576,MATCH("최종"&amp;SUBSTITUTE(SUBSTITUTE(F$1,"standard",""),"|Float",""),ChapterTable!$1:$1,0),0)*ChapterTable!$P$14
    ),
  OFFSET(F788,-$B788+IF($L788,1,0),0)*
    (VLOOKUP(SUBSTITUTE(SUBSTITUTE(F$1,"standard",""),"|Float","")&amp;IF(OR($L788=TRUE,$A788=0,MOD($A788,ChapterTable!$R$20)&lt;&gt;0),"","보스")&amp;"인게임누적곱배수",ChapterTable!$R:$S,2,0)^D788
    +VLOOKUP(SUBSTITUTE(SUBSTITUTE(F$1,"standard",""),"|Float","")&amp;IF(OR($L788=TRUE,$A788=0,MOD($A788,ChapterTable!$R$20)&lt;&gt;0),"","보스")&amp;"인게임누적합배수",ChapterTable!$R:$S,2,0)*D788)
  )
  )
  )
)</f>
        <v>37768.348045349121</v>
      </c>
      <c r="G788" t="s">
        <v>715</v>
      </c>
      <c r="J788" t="str">
        <f>IF(ISBLANK(I788),"",
IFERROR(VLOOKUP(I788,[1]StringTable!$1:$1048576,MATCH("kor|String",[1]StringTable!$1:$1,0),0),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93"/>
        <v>0.33333333333333331</v>
      </c>
      <c r="AJ788">
        <f t="shared" si="91"/>
        <v>0.395555555</v>
      </c>
      <c r="AK788">
        <f t="shared" si="92"/>
        <v>1</v>
      </c>
      <c r="AL788">
        <v>3</v>
      </c>
    </row>
    <row r="789" spans="1:38" hidden="1" x14ac:dyDescent="0.3">
      <c r="A789">
        <v>17</v>
      </c>
      <c r="B789">
        <v>27</v>
      </c>
      <c r="C789">
        <f>IF(OR($L789=TRUE,$A789=0,MOD($A789,ChapterTable!$R$20)&lt;&gt;0),
MAX(0,INT(($B789+ChapterTable!$P$26+VLOOKUP(SUBSTITUTE(C$1,"성장단계","")&amp;"단계오프셋",ChapterTable!$R:$S,2,0))/ChapterTable!$P$23)),
MAX(0,INT(($B789+ChapterTable!$R$26+VLOOKUP(SUBSTITUTE(C$1,"성장단계","")&amp;"보스단계오프셋",ChapterTable!$R:$S,2,0))/ChapterTable!$R$23)))</f>
        <v>3</v>
      </c>
      <c r="D789">
        <f>IF(OR($L789=TRUE,$A789=0,MOD($A789,ChapterTable!$R$20)&lt;&gt;0),
MAX(0,INT(($B789+ChapterTable!$P$26+VLOOKUP(SUBSTITUTE(D$1,"성장단계","")&amp;"단계오프셋",ChapterTable!$R:$S,2,0))/ChapterTable!$P$23)),
MAX(0,INT(($B789+ChapterTable!$R$26+VLOOKUP(SUBSTITUTE(D$1,"성장단계","")&amp;"보스단계오프셋",ChapterTable!$R:$S,2,0))/ChapterTable!$R$23)))</f>
        <v>2</v>
      </c>
      <c r="E789" s="1">
        <f ca="1">IF(AND($A789=0,$B789=1),
    VLOOKUP(1,ChapterTable!$1:$1048576,MATCH("최종"&amp;SUBSTITUTE(SUBSTITUTE(E$1,"standard",""),"|Float",""),ChapterTable!$1:$1,0),0)*ChapterTable!$P$17,
  IF(AND($A789=0,$B789=0),
    E790,
  IF($B789=0,
    VLOOKUP($A789,ChapterTable!$1:$1048576,MATCH("최종"&amp;SUBSTITUTE(SUBSTITUTE(E$1,"standard",""),"|Float",""),ChapterTable!$1:$1,0),0),
  IF($B789=1,
    IF($L789=FALSE,
      VLOOKUP($A789,ChapterTable!$1:$1048576,MATCH("최종"&amp;SUBSTITUTE(SUBSTITUTE(E$1,"standard",""),"|Float",""),ChapterTable!$1:$1,0),0),
      VLOOKUP($A789-ChapterTable!$P$11,ChapterTable!$1:$1048576,MATCH("최종"&amp;SUBSTITUTE(SUBSTITUTE(E$1,"standard",""),"|Float",""),ChapterTable!$1:$1,0),0)*ChapterTable!$P$14
    ),
  OFFSET(E789,-$B789+IF($L789,1,0),0)*IF($B789&gt;OFFSET($B789,1,0),ChapterTable!$R$17,1)*
    (VLOOKUP(SUBSTITUTE(SUBSTITUTE(E$1,"standard",""),"|Float","")&amp;IF(OR($L789=TRUE,$A789=0,MOD($A789,ChapterTable!$R$20)&lt;&gt;0),"","보스")&amp;"인게임누적곱배수",ChapterTable!$R:$S,2,0)^C789
    +VLOOKUP(SUBSTITUTE(SUBSTITUTE(E$1,"standard",""),"|Float","")&amp;IF(OR($L789=TRUE,$A789=0,MOD($A789,ChapterTable!$R$20)&lt;&gt;0),"","보스")&amp;"인게임누적합배수",ChapterTable!$R:$S,2,0)*C789)
  )
  )
  )
)</f>
        <v>126113.4404296875</v>
      </c>
      <c r="F789" s="1">
        <f ca="1">IF(AND($A789=0,$B789=1),
    VLOOKUP(1,ChapterTable!$1:$1048576,MATCH("최종"&amp;SUBSTITUTE(SUBSTITUTE(F$1,"standard",""),"|Float",""),ChapterTable!$1:$1,0),0)*ChapterTable!$P$17,
  IF(AND($A789=0,$B789=0),
    F790,
  IF($B789=0,
    VLOOKUP($A789,ChapterTable!$1:$1048576,MATCH("최종"&amp;SUBSTITUTE(SUBSTITUTE(F$1,"standard",""),"|Float",""),ChapterTable!$1:$1,0),0),
  IF($B789=1,
    IF($L789=FALSE,
      VLOOKUP($A789,ChapterTable!$1:$1048576,MATCH("최종"&amp;SUBSTITUTE(SUBSTITUTE(F$1,"standard",""),"|Float",""),ChapterTable!$1:$1,0),0),
      VLOOKUP($A789-ChapterTable!$P$11,ChapterTable!$1:$1048576,MATCH("최종"&amp;SUBSTITUTE(SUBSTITUTE(F$1,"standard",""),"|Float",""),ChapterTable!$1:$1,0),0)*ChapterTable!$P$14
    ),
  OFFSET(F789,-$B789+IF($L789,1,0),0)*
    (VLOOKUP(SUBSTITUTE(SUBSTITUTE(F$1,"standard",""),"|Float","")&amp;IF(OR($L789=TRUE,$A789=0,MOD($A789,ChapterTable!$R$20)&lt;&gt;0),"","보스")&amp;"인게임누적곱배수",ChapterTable!$R:$S,2,0)^D789
    +VLOOKUP(SUBSTITUTE(SUBSTITUTE(F$1,"standard",""),"|Float","")&amp;IF(OR($L789=TRUE,$A789=0,MOD($A789,ChapterTable!$R$20)&lt;&gt;0),"","보스")&amp;"인게임누적합배수",ChapterTable!$R:$S,2,0)*D789)
  )
  )
  )
)</f>
        <v>37768.348045349121</v>
      </c>
      <c r="G789" t="s">
        <v>715</v>
      </c>
      <c r="J789" t="str">
        <f>IF(ISBLANK(I789),"",
IFERROR(VLOOKUP(I789,[1]StringTable!$1:$1048576,MATCH("kor|String",[1]StringTable!$1:$1,0),0),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93"/>
        <v>0.33333333333333331</v>
      </c>
      <c r="AJ789">
        <f t="shared" si="91"/>
        <v>0.395555555</v>
      </c>
      <c r="AK789">
        <f t="shared" si="92"/>
        <v>1</v>
      </c>
      <c r="AL789">
        <v>3</v>
      </c>
    </row>
    <row r="790" spans="1:38" hidden="1" x14ac:dyDescent="0.3">
      <c r="A790">
        <v>17</v>
      </c>
      <c r="B790">
        <v>28</v>
      </c>
      <c r="C790">
        <f>IF(OR($L790=TRUE,$A790=0,MOD($A790,ChapterTable!$R$20)&lt;&gt;0),
MAX(0,INT(($B790+ChapterTable!$P$26+VLOOKUP(SUBSTITUTE(C$1,"성장단계","")&amp;"단계오프셋",ChapterTable!$R:$S,2,0))/ChapterTable!$P$23)),
MAX(0,INT(($B790+ChapterTable!$R$26+VLOOKUP(SUBSTITUTE(C$1,"성장단계","")&amp;"보스단계오프셋",ChapterTable!$R:$S,2,0))/ChapterTable!$R$23)))</f>
        <v>3</v>
      </c>
      <c r="D790">
        <f>IF(OR($L790=TRUE,$A790=0,MOD($A790,ChapterTable!$R$20)&lt;&gt;0),
MAX(0,INT(($B790+ChapterTable!$P$26+VLOOKUP(SUBSTITUTE(D$1,"성장단계","")&amp;"단계오프셋",ChapterTable!$R:$S,2,0))/ChapterTable!$P$23)),
MAX(0,INT(($B790+ChapterTable!$R$26+VLOOKUP(SUBSTITUTE(D$1,"성장단계","")&amp;"보스단계오프셋",ChapterTable!$R:$S,2,0))/ChapterTable!$R$23)))</f>
        <v>2</v>
      </c>
      <c r="E790" s="1">
        <f ca="1">IF(AND($A790=0,$B790=1),
    VLOOKUP(1,ChapterTable!$1:$1048576,MATCH("최종"&amp;SUBSTITUTE(SUBSTITUTE(E$1,"standard",""),"|Float",""),ChapterTable!$1:$1,0),0)*ChapterTable!$P$17,
  IF(AND($A790=0,$B790=0),
    E791,
  IF($B790=0,
    VLOOKUP($A790,ChapterTable!$1:$1048576,MATCH("최종"&amp;SUBSTITUTE(SUBSTITUTE(E$1,"standard",""),"|Float",""),ChapterTable!$1:$1,0),0),
  IF($B790=1,
    IF($L790=FALSE,
      VLOOKUP($A790,ChapterTable!$1:$1048576,MATCH("최종"&amp;SUBSTITUTE(SUBSTITUTE(E$1,"standard",""),"|Float",""),ChapterTable!$1:$1,0),0),
      VLOOKUP($A790-ChapterTable!$P$11,ChapterTable!$1:$1048576,MATCH("최종"&amp;SUBSTITUTE(SUBSTITUTE(E$1,"standard",""),"|Float",""),ChapterTable!$1:$1,0),0)*ChapterTable!$P$14
    ),
  OFFSET(E790,-$B790+IF($L790,1,0),0)*IF($B790&gt;OFFSET($B790,1,0),ChapterTable!$R$17,1)*
    (VLOOKUP(SUBSTITUTE(SUBSTITUTE(E$1,"standard",""),"|Float","")&amp;IF(OR($L790=TRUE,$A790=0,MOD($A790,ChapterTable!$R$20)&lt;&gt;0),"","보스")&amp;"인게임누적곱배수",ChapterTable!$R:$S,2,0)^C790
    +VLOOKUP(SUBSTITUTE(SUBSTITUTE(E$1,"standard",""),"|Float","")&amp;IF(OR($L790=TRUE,$A790=0,MOD($A790,ChapterTable!$R$20)&lt;&gt;0),"","보스")&amp;"인게임누적합배수",ChapterTable!$R:$S,2,0)*C790)
  )
  )
  )
)</f>
        <v>126113.4404296875</v>
      </c>
      <c r="F790" s="1">
        <f ca="1">IF(AND($A790=0,$B790=1),
    VLOOKUP(1,ChapterTable!$1:$1048576,MATCH("최종"&amp;SUBSTITUTE(SUBSTITUTE(F$1,"standard",""),"|Float",""),ChapterTable!$1:$1,0),0)*ChapterTable!$P$17,
  IF(AND($A790=0,$B790=0),
    F791,
  IF($B790=0,
    VLOOKUP($A790,ChapterTable!$1:$1048576,MATCH("최종"&amp;SUBSTITUTE(SUBSTITUTE(F$1,"standard",""),"|Float",""),ChapterTable!$1:$1,0),0),
  IF($B790=1,
    IF($L790=FALSE,
      VLOOKUP($A790,ChapterTable!$1:$1048576,MATCH("최종"&amp;SUBSTITUTE(SUBSTITUTE(F$1,"standard",""),"|Float",""),ChapterTable!$1:$1,0),0),
      VLOOKUP($A790-ChapterTable!$P$11,ChapterTable!$1:$1048576,MATCH("최종"&amp;SUBSTITUTE(SUBSTITUTE(F$1,"standard",""),"|Float",""),ChapterTable!$1:$1,0),0)*ChapterTable!$P$14
    ),
  OFFSET(F790,-$B790+IF($L790,1,0),0)*
    (VLOOKUP(SUBSTITUTE(SUBSTITUTE(F$1,"standard",""),"|Float","")&amp;IF(OR($L790=TRUE,$A790=0,MOD($A790,ChapterTable!$R$20)&lt;&gt;0),"","보스")&amp;"인게임누적곱배수",ChapterTable!$R:$S,2,0)^D790
    +VLOOKUP(SUBSTITUTE(SUBSTITUTE(F$1,"standard",""),"|Float","")&amp;IF(OR($L790=TRUE,$A790=0,MOD($A790,ChapterTable!$R$20)&lt;&gt;0),"","보스")&amp;"인게임누적합배수",ChapterTable!$R:$S,2,0)*D790)
  )
  )
  )
)</f>
        <v>37768.348045349121</v>
      </c>
      <c r="G790" t="s">
        <v>715</v>
      </c>
      <c r="J790" t="str">
        <f>IF(ISBLANK(I790),"",
IFERROR(VLOOKUP(I790,[1]StringTable!$1:$1048576,MATCH("kor|String",[1]StringTable!$1:$1,0),0),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93"/>
        <v>0.33333333333333331</v>
      </c>
      <c r="AJ790">
        <f t="shared" si="91"/>
        <v>0.395555555</v>
      </c>
      <c r="AK790">
        <f t="shared" si="92"/>
        <v>1</v>
      </c>
      <c r="AL790">
        <v>3</v>
      </c>
    </row>
    <row r="791" spans="1:38" hidden="1" x14ac:dyDescent="0.3">
      <c r="A791">
        <v>17</v>
      </c>
      <c r="B791">
        <v>29</v>
      </c>
      <c r="C791">
        <f>IF(OR($L791=TRUE,$A791=0,MOD($A791,ChapterTable!$R$20)&lt;&gt;0),
MAX(0,INT(($B791+ChapterTable!$P$26+VLOOKUP(SUBSTITUTE(C$1,"성장단계","")&amp;"단계오프셋",ChapterTable!$R:$S,2,0))/ChapterTable!$P$23)),
MAX(0,INT(($B791+ChapterTable!$R$26+VLOOKUP(SUBSTITUTE(C$1,"성장단계","")&amp;"보스단계오프셋",ChapterTable!$R:$S,2,0))/ChapterTable!$R$23)))</f>
        <v>3</v>
      </c>
      <c r="D791">
        <f>IF(OR($L791=TRUE,$A791=0,MOD($A791,ChapterTable!$R$20)&lt;&gt;0),
MAX(0,INT(($B791+ChapterTable!$P$26+VLOOKUP(SUBSTITUTE(D$1,"성장단계","")&amp;"단계오프셋",ChapterTable!$R:$S,2,0))/ChapterTable!$P$23)),
MAX(0,INT(($B791+ChapterTable!$R$26+VLOOKUP(SUBSTITUTE(D$1,"성장단계","")&amp;"보스단계오프셋",ChapterTable!$R:$S,2,0))/ChapterTable!$R$23)))</f>
        <v>2</v>
      </c>
      <c r="E791" s="1">
        <f ca="1">IF(AND($A791=0,$B791=1),
    VLOOKUP(1,ChapterTable!$1:$1048576,MATCH("최종"&amp;SUBSTITUTE(SUBSTITUTE(E$1,"standard",""),"|Float",""),ChapterTable!$1:$1,0),0)*ChapterTable!$P$17,
  IF(AND($A791=0,$B791=0),
    E792,
  IF($B791=0,
    VLOOKUP($A791,ChapterTable!$1:$1048576,MATCH("최종"&amp;SUBSTITUTE(SUBSTITUTE(E$1,"standard",""),"|Float",""),ChapterTable!$1:$1,0),0),
  IF($B791=1,
    IF($L791=FALSE,
      VLOOKUP($A791,ChapterTable!$1:$1048576,MATCH("최종"&amp;SUBSTITUTE(SUBSTITUTE(E$1,"standard",""),"|Float",""),ChapterTable!$1:$1,0),0),
      VLOOKUP($A791-ChapterTable!$P$11,ChapterTable!$1:$1048576,MATCH("최종"&amp;SUBSTITUTE(SUBSTITUTE(E$1,"standard",""),"|Float",""),ChapterTable!$1:$1,0),0)*ChapterTable!$P$14
    ),
  OFFSET(E791,-$B791+IF($L791,1,0),0)*IF($B791&gt;OFFSET($B791,1,0),ChapterTable!$R$17,1)*
    (VLOOKUP(SUBSTITUTE(SUBSTITUTE(E$1,"standard",""),"|Float","")&amp;IF(OR($L791=TRUE,$A791=0,MOD($A791,ChapterTable!$R$20)&lt;&gt;0),"","보스")&amp;"인게임누적곱배수",ChapterTable!$R:$S,2,0)^C791
    +VLOOKUP(SUBSTITUTE(SUBSTITUTE(E$1,"standard",""),"|Float","")&amp;IF(OR($L791=TRUE,$A791=0,MOD($A791,ChapterTable!$R$20)&lt;&gt;0),"","보스")&amp;"인게임누적합배수",ChapterTable!$R:$S,2,0)*C791)
  )
  )
  )
)</f>
        <v>126113.4404296875</v>
      </c>
      <c r="F791" s="1">
        <f ca="1">IF(AND($A791=0,$B791=1),
    VLOOKUP(1,ChapterTable!$1:$1048576,MATCH("최종"&amp;SUBSTITUTE(SUBSTITUTE(F$1,"standard",""),"|Float",""),ChapterTable!$1:$1,0),0)*ChapterTable!$P$17,
  IF(AND($A791=0,$B791=0),
    F792,
  IF($B791=0,
    VLOOKUP($A791,ChapterTable!$1:$1048576,MATCH("최종"&amp;SUBSTITUTE(SUBSTITUTE(F$1,"standard",""),"|Float",""),ChapterTable!$1:$1,0),0),
  IF($B791=1,
    IF($L791=FALSE,
      VLOOKUP($A791,ChapterTable!$1:$1048576,MATCH("최종"&amp;SUBSTITUTE(SUBSTITUTE(F$1,"standard",""),"|Float",""),ChapterTable!$1:$1,0),0),
      VLOOKUP($A791-ChapterTable!$P$11,ChapterTable!$1:$1048576,MATCH("최종"&amp;SUBSTITUTE(SUBSTITUTE(F$1,"standard",""),"|Float",""),ChapterTable!$1:$1,0),0)*ChapterTable!$P$14
    ),
  OFFSET(F791,-$B791+IF($L791,1,0),0)*
    (VLOOKUP(SUBSTITUTE(SUBSTITUTE(F$1,"standard",""),"|Float","")&amp;IF(OR($L791=TRUE,$A791=0,MOD($A791,ChapterTable!$R$20)&lt;&gt;0),"","보스")&amp;"인게임누적곱배수",ChapterTable!$R:$S,2,0)^D791
    +VLOOKUP(SUBSTITUTE(SUBSTITUTE(F$1,"standard",""),"|Float","")&amp;IF(OR($L791=TRUE,$A791=0,MOD($A791,ChapterTable!$R$20)&lt;&gt;0),"","보스")&amp;"인게임누적합배수",ChapterTable!$R:$S,2,0)*D791)
  )
  )
  )
)</f>
        <v>37768.348045349121</v>
      </c>
      <c r="G791" t="s">
        <v>715</v>
      </c>
      <c r="J791" t="str">
        <f>IF(ISBLANK(I791),"",
IFERROR(VLOOKUP(I791,[1]StringTable!$1:$1048576,MATCH("kor|String",[1]StringTable!$1:$1,0),0),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93"/>
        <v>0.33333333333333331</v>
      </c>
      <c r="AJ791">
        <f t="shared" si="91"/>
        <v>0.395555555</v>
      </c>
      <c r="AK791">
        <f t="shared" si="92"/>
        <v>1</v>
      </c>
      <c r="AL791">
        <v>3</v>
      </c>
    </row>
    <row r="792" spans="1:38" hidden="1" x14ac:dyDescent="0.3">
      <c r="A792">
        <v>17</v>
      </c>
      <c r="B792">
        <v>30</v>
      </c>
      <c r="C792">
        <f>IF(OR($L792=TRUE,$A792=0,MOD($A792,ChapterTable!$R$20)&lt;&gt;0),
MAX(0,INT(($B792+ChapterTable!$P$26+VLOOKUP(SUBSTITUTE(C$1,"성장단계","")&amp;"단계오프셋",ChapterTable!$R:$S,2,0))/ChapterTable!$P$23)),
MAX(0,INT(($B792+ChapterTable!$R$26+VLOOKUP(SUBSTITUTE(C$1,"성장단계","")&amp;"보스단계오프셋",ChapterTable!$R:$S,2,0))/ChapterTable!$R$23)))</f>
        <v>3</v>
      </c>
      <c r="D792">
        <f>IF(OR($L792=TRUE,$A792=0,MOD($A792,ChapterTable!$R$20)&lt;&gt;0),
MAX(0,INT(($B792+ChapterTable!$P$26+VLOOKUP(SUBSTITUTE(D$1,"성장단계","")&amp;"단계오프셋",ChapterTable!$R:$S,2,0))/ChapterTable!$P$23)),
MAX(0,INT(($B792+ChapterTable!$R$26+VLOOKUP(SUBSTITUTE(D$1,"성장단계","")&amp;"보스단계오프셋",ChapterTable!$R:$S,2,0))/ChapterTable!$R$23)))</f>
        <v>2</v>
      </c>
      <c r="E792" s="1">
        <f ca="1">IF(AND($A792=0,$B792=1),
    VLOOKUP(1,ChapterTable!$1:$1048576,MATCH("최종"&amp;SUBSTITUTE(SUBSTITUTE(E$1,"standard",""),"|Float",""),ChapterTable!$1:$1,0),0)*ChapterTable!$P$17,
  IF(AND($A792=0,$B792=0),
    E793,
  IF($B792=0,
    VLOOKUP($A792,ChapterTable!$1:$1048576,MATCH("최종"&amp;SUBSTITUTE(SUBSTITUTE(E$1,"standard",""),"|Float",""),ChapterTable!$1:$1,0),0),
  IF($B792=1,
    IF($L792=FALSE,
      VLOOKUP($A792,ChapterTable!$1:$1048576,MATCH("최종"&amp;SUBSTITUTE(SUBSTITUTE(E$1,"standard",""),"|Float",""),ChapterTable!$1:$1,0),0),
      VLOOKUP($A792-ChapterTable!$P$11,ChapterTable!$1:$1048576,MATCH("최종"&amp;SUBSTITUTE(SUBSTITUTE(E$1,"standard",""),"|Float",""),ChapterTable!$1:$1,0),0)*ChapterTable!$P$14
    ),
  OFFSET(E792,-$B792+IF($L792,1,0),0)*IF($B792&gt;OFFSET($B792,1,0),ChapterTable!$R$17,1)*
    (VLOOKUP(SUBSTITUTE(SUBSTITUTE(E$1,"standard",""),"|Float","")&amp;IF(OR($L792=TRUE,$A792=0,MOD($A792,ChapterTable!$R$20)&lt;&gt;0),"","보스")&amp;"인게임누적곱배수",ChapterTable!$R:$S,2,0)^C792
    +VLOOKUP(SUBSTITUTE(SUBSTITUTE(E$1,"standard",""),"|Float","")&amp;IF(OR($L792=TRUE,$A792=0,MOD($A792,ChapterTable!$R$20)&lt;&gt;0),"","보스")&amp;"인게임누적합배수",ChapterTable!$R:$S,2,0)*C792)
  )
  )
  )
)</f>
        <v>126113.4404296875</v>
      </c>
      <c r="F792" s="1">
        <f ca="1">IF(AND($A792=0,$B792=1),
    VLOOKUP(1,ChapterTable!$1:$1048576,MATCH("최종"&amp;SUBSTITUTE(SUBSTITUTE(F$1,"standard",""),"|Float",""),ChapterTable!$1:$1,0),0)*ChapterTable!$P$17,
  IF(AND($A792=0,$B792=0),
    F793,
  IF($B792=0,
    VLOOKUP($A792,ChapterTable!$1:$1048576,MATCH("최종"&amp;SUBSTITUTE(SUBSTITUTE(F$1,"standard",""),"|Float",""),ChapterTable!$1:$1,0),0),
  IF($B792=1,
    IF($L792=FALSE,
      VLOOKUP($A792,ChapterTable!$1:$1048576,MATCH("최종"&amp;SUBSTITUTE(SUBSTITUTE(F$1,"standard",""),"|Float",""),ChapterTable!$1:$1,0),0),
      VLOOKUP($A792-ChapterTable!$P$11,ChapterTable!$1:$1048576,MATCH("최종"&amp;SUBSTITUTE(SUBSTITUTE(F$1,"standard",""),"|Float",""),ChapterTable!$1:$1,0),0)*ChapterTable!$P$14
    ),
  OFFSET(F792,-$B792+IF($L792,1,0),0)*
    (VLOOKUP(SUBSTITUTE(SUBSTITUTE(F$1,"standard",""),"|Float","")&amp;IF(OR($L792=TRUE,$A792=0,MOD($A792,ChapterTable!$R$20)&lt;&gt;0),"","보스")&amp;"인게임누적곱배수",ChapterTable!$R:$S,2,0)^D792
    +VLOOKUP(SUBSTITUTE(SUBSTITUTE(F$1,"standard",""),"|Float","")&amp;IF(OR($L792=TRUE,$A792=0,MOD($A792,ChapterTable!$R$20)&lt;&gt;0),"","보스")&amp;"인게임누적합배수",ChapterTable!$R:$S,2,0)*D792)
  )
  )
  )
)</f>
        <v>37768.348045349121</v>
      </c>
      <c r="G792" t="s">
        <v>715</v>
      </c>
      <c r="J792" t="str">
        <f>IF(ISBLANK(I792),"",
IFERROR(VLOOKUP(I792,[1]StringTable!$1:$1048576,MATCH("kor|String",[1]StringTable!$1:$1,0),0),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93"/>
        <v>0.33333333333333331</v>
      </c>
      <c r="AJ792">
        <f t="shared" si="91"/>
        <v>1</v>
      </c>
      <c r="AK792">
        <f t="shared" si="92"/>
        <v>3</v>
      </c>
      <c r="AL792">
        <v>3</v>
      </c>
    </row>
    <row r="793" spans="1:38" hidden="1" x14ac:dyDescent="0.3">
      <c r="A793">
        <v>17</v>
      </c>
      <c r="B793">
        <v>31</v>
      </c>
      <c r="C793">
        <f>IF(OR($L793=TRUE,$A793=0,MOD($A793,ChapterTable!$R$20)&lt;&gt;0),
MAX(0,INT(($B793+ChapterTable!$P$26+VLOOKUP(SUBSTITUTE(C$1,"성장단계","")&amp;"단계오프셋",ChapterTable!$R:$S,2,0))/ChapterTable!$P$23)),
MAX(0,INT(($B793+ChapterTable!$R$26+VLOOKUP(SUBSTITUTE(C$1,"성장단계","")&amp;"보스단계오프셋",ChapterTable!$R:$S,2,0))/ChapterTable!$R$23)))</f>
        <v>3</v>
      </c>
      <c r="D793">
        <f>IF(OR($L793=TRUE,$A793=0,MOD($A793,ChapterTable!$R$20)&lt;&gt;0),
MAX(0,INT(($B793+ChapterTable!$P$26+VLOOKUP(SUBSTITUTE(D$1,"성장단계","")&amp;"단계오프셋",ChapterTable!$R:$S,2,0))/ChapterTable!$P$23)),
MAX(0,INT(($B793+ChapterTable!$R$26+VLOOKUP(SUBSTITUTE(D$1,"성장단계","")&amp;"보스단계오프셋",ChapterTable!$R:$S,2,0))/ChapterTable!$R$23)))</f>
        <v>3</v>
      </c>
      <c r="E793" s="1">
        <f ca="1">IF(AND($A793=0,$B793=1),
    VLOOKUP(1,ChapterTable!$1:$1048576,MATCH("최종"&amp;SUBSTITUTE(SUBSTITUTE(E$1,"standard",""),"|Float",""),ChapterTable!$1:$1,0),0)*ChapterTable!$P$17,
  IF(AND($A793=0,$B793=0),
    E794,
  IF($B793=0,
    VLOOKUP($A793,ChapterTable!$1:$1048576,MATCH("최종"&amp;SUBSTITUTE(SUBSTITUTE(E$1,"standard",""),"|Float",""),ChapterTable!$1:$1,0),0),
  IF($B793=1,
    IF($L793=FALSE,
      VLOOKUP($A793,ChapterTable!$1:$1048576,MATCH("최종"&amp;SUBSTITUTE(SUBSTITUTE(E$1,"standard",""),"|Float",""),ChapterTable!$1:$1,0),0),
      VLOOKUP($A793-ChapterTable!$P$11,ChapterTable!$1:$1048576,MATCH("최종"&amp;SUBSTITUTE(SUBSTITUTE(E$1,"standard",""),"|Float",""),ChapterTable!$1:$1,0),0)*ChapterTable!$P$14
    ),
  OFFSET(E793,-$B793+IF($L793,1,0),0)*IF($B793&gt;OFFSET($B793,1,0),ChapterTable!$R$17,1)*
    (VLOOKUP(SUBSTITUTE(SUBSTITUTE(E$1,"standard",""),"|Float","")&amp;IF(OR($L793=TRUE,$A793=0,MOD($A793,ChapterTable!$R$20)&lt;&gt;0),"","보스")&amp;"인게임누적곱배수",ChapterTable!$R:$S,2,0)^C793
    +VLOOKUP(SUBSTITUTE(SUBSTITUTE(E$1,"standard",""),"|Float","")&amp;IF(OR($L793=TRUE,$A793=0,MOD($A793,ChapterTable!$R$20)&lt;&gt;0),"","보스")&amp;"인게임누적합배수",ChapterTable!$R:$S,2,0)*C793)
  )
  )
  )
)</f>
        <v>126113.4404296875</v>
      </c>
      <c r="F793" s="1">
        <f ca="1">IF(AND($A793=0,$B793=1),
    VLOOKUP(1,ChapterTable!$1:$1048576,MATCH("최종"&amp;SUBSTITUTE(SUBSTITUTE(F$1,"standard",""),"|Float",""),ChapterTable!$1:$1,0),0)*ChapterTable!$P$17,
  IF(AND($A793=0,$B793=0),
    F794,
  IF($B793=0,
    VLOOKUP($A793,ChapterTable!$1:$1048576,MATCH("최종"&amp;SUBSTITUTE(SUBSTITUTE(F$1,"standard",""),"|Float",""),ChapterTable!$1:$1,0),0),
  IF($B793=1,
    IF($L793=FALSE,
      VLOOKUP($A793,ChapterTable!$1:$1048576,MATCH("최종"&amp;SUBSTITUTE(SUBSTITUTE(F$1,"standard",""),"|Float",""),ChapterTable!$1:$1,0),0),
      VLOOKUP($A793-ChapterTable!$P$11,ChapterTable!$1:$1048576,MATCH("최종"&amp;SUBSTITUTE(SUBSTITUTE(F$1,"standard",""),"|Float",""),ChapterTable!$1:$1,0),0)*ChapterTable!$P$14
    ),
  OFFSET(F793,-$B793+IF($L793,1,0),0)*
    (VLOOKUP(SUBSTITUTE(SUBSTITUTE(F$1,"standard",""),"|Float","")&amp;IF(OR($L793=TRUE,$A793=0,MOD($A793,ChapterTable!$R$20)&lt;&gt;0),"","보스")&amp;"인게임누적곱배수",ChapterTable!$R:$S,2,0)^D793
    +VLOOKUP(SUBSTITUTE(SUBSTITUTE(F$1,"standard",""),"|Float","")&amp;IF(OR($L793=TRUE,$A793=0,MOD($A793,ChapterTable!$R$20)&lt;&gt;0),"","보스")&amp;"인게임누적합배수",ChapterTable!$R:$S,2,0)*D793)
  )
  )
  )
)</f>
        <v>40231.501178741455</v>
      </c>
      <c r="G793" t="s">
        <v>715</v>
      </c>
      <c r="J793" t="str">
        <f>IF(ISBLANK(I793),"",
IFERROR(VLOOKUP(I793,[1]StringTable!$1:$1048576,MATCH("kor|String",[1]StringTable!$1:$1,0),0),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93"/>
        <v>0.25</v>
      </c>
      <c r="AJ793">
        <f t="shared" si="91"/>
        <v>0.32</v>
      </c>
      <c r="AK793">
        <f t="shared" si="92"/>
        <v>1</v>
      </c>
      <c r="AL793">
        <v>3</v>
      </c>
    </row>
    <row r="794" spans="1:38" hidden="1" x14ac:dyDescent="0.3">
      <c r="A794">
        <v>17</v>
      </c>
      <c r="B794">
        <v>32</v>
      </c>
      <c r="C794">
        <f>IF(OR($L794=TRUE,$A794=0,MOD($A794,ChapterTable!$R$20)&lt;&gt;0),
MAX(0,INT(($B794+ChapterTable!$P$26+VLOOKUP(SUBSTITUTE(C$1,"성장단계","")&amp;"단계오프셋",ChapterTable!$R:$S,2,0))/ChapterTable!$P$23)),
MAX(0,INT(($B794+ChapterTable!$R$26+VLOOKUP(SUBSTITUTE(C$1,"성장단계","")&amp;"보스단계오프셋",ChapterTable!$R:$S,2,0))/ChapterTable!$R$23)))</f>
        <v>3</v>
      </c>
      <c r="D794">
        <f>IF(OR($L794=TRUE,$A794=0,MOD($A794,ChapterTable!$R$20)&lt;&gt;0),
MAX(0,INT(($B794+ChapterTable!$P$26+VLOOKUP(SUBSTITUTE(D$1,"성장단계","")&amp;"단계오프셋",ChapterTable!$R:$S,2,0))/ChapterTable!$P$23)),
MAX(0,INT(($B794+ChapterTable!$R$26+VLOOKUP(SUBSTITUTE(D$1,"성장단계","")&amp;"보스단계오프셋",ChapterTable!$R:$S,2,0))/ChapterTable!$R$23)))</f>
        <v>3</v>
      </c>
      <c r="E794" s="1">
        <f ca="1">IF(AND($A794=0,$B794=1),
    VLOOKUP(1,ChapterTable!$1:$1048576,MATCH("최종"&amp;SUBSTITUTE(SUBSTITUTE(E$1,"standard",""),"|Float",""),ChapterTable!$1:$1,0),0)*ChapterTable!$P$17,
  IF(AND($A794=0,$B794=0),
    E795,
  IF($B794=0,
    VLOOKUP($A794,ChapterTable!$1:$1048576,MATCH("최종"&amp;SUBSTITUTE(SUBSTITUTE(E$1,"standard",""),"|Float",""),ChapterTable!$1:$1,0),0),
  IF($B794=1,
    IF($L794=FALSE,
      VLOOKUP($A794,ChapterTable!$1:$1048576,MATCH("최종"&amp;SUBSTITUTE(SUBSTITUTE(E$1,"standard",""),"|Float",""),ChapterTable!$1:$1,0),0),
      VLOOKUP($A794-ChapterTable!$P$11,ChapterTable!$1:$1048576,MATCH("최종"&amp;SUBSTITUTE(SUBSTITUTE(E$1,"standard",""),"|Float",""),ChapterTable!$1:$1,0),0)*ChapterTable!$P$14
    ),
  OFFSET(E794,-$B794+IF($L794,1,0),0)*IF($B794&gt;OFFSET($B794,1,0),ChapterTable!$R$17,1)*
    (VLOOKUP(SUBSTITUTE(SUBSTITUTE(E$1,"standard",""),"|Float","")&amp;IF(OR($L794=TRUE,$A794=0,MOD($A794,ChapterTable!$R$20)&lt;&gt;0),"","보스")&amp;"인게임누적곱배수",ChapterTable!$R:$S,2,0)^C794
    +VLOOKUP(SUBSTITUTE(SUBSTITUTE(E$1,"standard",""),"|Float","")&amp;IF(OR($L794=TRUE,$A794=0,MOD($A794,ChapterTable!$R$20)&lt;&gt;0),"","보스")&amp;"인게임누적합배수",ChapterTable!$R:$S,2,0)*C794)
  )
  )
  )
)</f>
        <v>126113.4404296875</v>
      </c>
      <c r="F794" s="1">
        <f ca="1">IF(AND($A794=0,$B794=1),
    VLOOKUP(1,ChapterTable!$1:$1048576,MATCH("최종"&amp;SUBSTITUTE(SUBSTITUTE(F$1,"standard",""),"|Float",""),ChapterTable!$1:$1,0),0)*ChapterTable!$P$17,
  IF(AND($A794=0,$B794=0),
    F795,
  IF($B794=0,
    VLOOKUP($A794,ChapterTable!$1:$1048576,MATCH("최종"&amp;SUBSTITUTE(SUBSTITUTE(F$1,"standard",""),"|Float",""),ChapterTable!$1:$1,0),0),
  IF($B794=1,
    IF($L794=FALSE,
      VLOOKUP($A794,ChapterTable!$1:$1048576,MATCH("최종"&amp;SUBSTITUTE(SUBSTITUTE(F$1,"standard",""),"|Float",""),ChapterTable!$1:$1,0),0),
      VLOOKUP($A794-ChapterTable!$P$11,ChapterTable!$1:$1048576,MATCH("최종"&amp;SUBSTITUTE(SUBSTITUTE(F$1,"standard",""),"|Float",""),ChapterTable!$1:$1,0),0)*ChapterTable!$P$14
    ),
  OFFSET(F794,-$B794+IF($L794,1,0),0)*
    (VLOOKUP(SUBSTITUTE(SUBSTITUTE(F$1,"standard",""),"|Float","")&amp;IF(OR($L794=TRUE,$A794=0,MOD($A794,ChapterTable!$R$20)&lt;&gt;0),"","보스")&amp;"인게임누적곱배수",ChapterTable!$R:$S,2,0)^D794
    +VLOOKUP(SUBSTITUTE(SUBSTITUTE(F$1,"standard",""),"|Float","")&amp;IF(OR($L794=TRUE,$A794=0,MOD($A794,ChapterTable!$R$20)&lt;&gt;0),"","보스")&amp;"인게임누적합배수",ChapterTable!$R:$S,2,0)*D794)
  )
  )
  )
)</f>
        <v>40231.501178741455</v>
      </c>
      <c r="G794" t="s">
        <v>715</v>
      </c>
      <c r="J794" t="str">
        <f>IF(ISBLANK(I794),"",
IFERROR(VLOOKUP(I794,[1]StringTable!$1:$1048576,MATCH("kor|String",[1]StringTable!$1:$1,0),0),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93"/>
        <v>0.25</v>
      </c>
      <c r="AJ794">
        <f t="shared" si="91"/>
        <v>0.32</v>
      </c>
      <c r="AK794">
        <f t="shared" si="92"/>
        <v>1</v>
      </c>
      <c r="AL794">
        <v>3</v>
      </c>
    </row>
    <row r="795" spans="1:38" hidden="1" x14ac:dyDescent="0.3">
      <c r="A795">
        <v>17</v>
      </c>
      <c r="B795">
        <v>33</v>
      </c>
      <c r="C795">
        <f>IF(OR($L795=TRUE,$A795=0,MOD($A795,ChapterTable!$R$20)&lt;&gt;0),
MAX(0,INT(($B795+ChapterTable!$P$26+VLOOKUP(SUBSTITUTE(C$1,"성장단계","")&amp;"단계오프셋",ChapterTable!$R:$S,2,0))/ChapterTable!$P$23)),
MAX(0,INT(($B795+ChapterTable!$R$26+VLOOKUP(SUBSTITUTE(C$1,"성장단계","")&amp;"보스단계오프셋",ChapterTable!$R:$S,2,0))/ChapterTable!$R$23)))</f>
        <v>3</v>
      </c>
      <c r="D795">
        <f>IF(OR($L795=TRUE,$A795=0,MOD($A795,ChapterTable!$R$20)&lt;&gt;0),
MAX(0,INT(($B795+ChapterTable!$P$26+VLOOKUP(SUBSTITUTE(D$1,"성장단계","")&amp;"단계오프셋",ChapterTable!$R:$S,2,0))/ChapterTable!$P$23)),
MAX(0,INT(($B795+ChapterTable!$R$26+VLOOKUP(SUBSTITUTE(D$1,"성장단계","")&amp;"보스단계오프셋",ChapterTable!$R:$S,2,0))/ChapterTable!$R$23)))</f>
        <v>3</v>
      </c>
      <c r="E795" s="1">
        <f ca="1">IF(AND($A795=0,$B795=1),
    VLOOKUP(1,ChapterTable!$1:$1048576,MATCH("최종"&amp;SUBSTITUTE(SUBSTITUTE(E$1,"standard",""),"|Float",""),ChapterTable!$1:$1,0),0)*ChapterTable!$P$17,
  IF(AND($A795=0,$B795=0),
    E796,
  IF($B795=0,
    VLOOKUP($A795,ChapterTable!$1:$1048576,MATCH("최종"&amp;SUBSTITUTE(SUBSTITUTE(E$1,"standard",""),"|Float",""),ChapterTable!$1:$1,0),0),
  IF($B795=1,
    IF($L795=FALSE,
      VLOOKUP($A795,ChapterTable!$1:$1048576,MATCH("최종"&amp;SUBSTITUTE(SUBSTITUTE(E$1,"standard",""),"|Float",""),ChapterTable!$1:$1,0),0),
      VLOOKUP($A795-ChapterTable!$P$11,ChapterTable!$1:$1048576,MATCH("최종"&amp;SUBSTITUTE(SUBSTITUTE(E$1,"standard",""),"|Float",""),ChapterTable!$1:$1,0),0)*ChapterTable!$P$14
    ),
  OFFSET(E795,-$B795+IF($L795,1,0),0)*IF($B795&gt;OFFSET($B795,1,0),ChapterTable!$R$17,1)*
    (VLOOKUP(SUBSTITUTE(SUBSTITUTE(E$1,"standard",""),"|Float","")&amp;IF(OR($L795=TRUE,$A795=0,MOD($A795,ChapterTable!$R$20)&lt;&gt;0),"","보스")&amp;"인게임누적곱배수",ChapterTable!$R:$S,2,0)^C795
    +VLOOKUP(SUBSTITUTE(SUBSTITUTE(E$1,"standard",""),"|Float","")&amp;IF(OR($L795=TRUE,$A795=0,MOD($A795,ChapterTable!$R$20)&lt;&gt;0),"","보스")&amp;"인게임누적합배수",ChapterTable!$R:$S,2,0)*C795)
  )
  )
  )
)</f>
        <v>126113.4404296875</v>
      </c>
      <c r="F795" s="1">
        <f ca="1">IF(AND($A795=0,$B795=1),
    VLOOKUP(1,ChapterTable!$1:$1048576,MATCH("최종"&amp;SUBSTITUTE(SUBSTITUTE(F$1,"standard",""),"|Float",""),ChapterTable!$1:$1,0),0)*ChapterTable!$P$17,
  IF(AND($A795=0,$B795=0),
    F796,
  IF($B795=0,
    VLOOKUP($A795,ChapterTable!$1:$1048576,MATCH("최종"&amp;SUBSTITUTE(SUBSTITUTE(F$1,"standard",""),"|Float",""),ChapterTable!$1:$1,0),0),
  IF($B795=1,
    IF($L795=FALSE,
      VLOOKUP($A795,ChapterTable!$1:$1048576,MATCH("최종"&amp;SUBSTITUTE(SUBSTITUTE(F$1,"standard",""),"|Float",""),ChapterTable!$1:$1,0),0),
      VLOOKUP($A795-ChapterTable!$P$11,ChapterTable!$1:$1048576,MATCH("최종"&amp;SUBSTITUTE(SUBSTITUTE(F$1,"standard",""),"|Float",""),ChapterTable!$1:$1,0),0)*ChapterTable!$P$14
    ),
  OFFSET(F795,-$B795+IF($L795,1,0),0)*
    (VLOOKUP(SUBSTITUTE(SUBSTITUTE(F$1,"standard",""),"|Float","")&amp;IF(OR($L795=TRUE,$A795=0,MOD($A795,ChapterTable!$R$20)&lt;&gt;0),"","보스")&amp;"인게임누적곱배수",ChapterTable!$R:$S,2,0)^D795
    +VLOOKUP(SUBSTITUTE(SUBSTITUTE(F$1,"standard",""),"|Float","")&amp;IF(OR($L795=TRUE,$A795=0,MOD($A795,ChapterTable!$R$20)&lt;&gt;0),"","보스")&amp;"인게임누적합배수",ChapterTable!$R:$S,2,0)*D795)
  )
  )
  )
)</f>
        <v>40231.501178741455</v>
      </c>
      <c r="G795" t="s">
        <v>715</v>
      </c>
      <c r="J795" t="str">
        <f>IF(ISBLANK(I795),"",
IFERROR(VLOOKUP(I795,[1]StringTable!$1:$1048576,MATCH("kor|String",[1]StringTable!$1:$1,0),0),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93"/>
        <v>0.25</v>
      </c>
      <c r="AJ795">
        <f t="shared" si="91"/>
        <v>0.32</v>
      </c>
      <c r="AK795">
        <f t="shared" si="92"/>
        <v>1</v>
      </c>
      <c r="AL795">
        <v>3</v>
      </c>
    </row>
    <row r="796" spans="1:38" hidden="1" x14ac:dyDescent="0.3">
      <c r="A796">
        <v>17</v>
      </c>
      <c r="B796">
        <v>34</v>
      </c>
      <c r="C796">
        <f>IF(OR($L796=TRUE,$A796=0,MOD($A796,ChapterTable!$R$20)&lt;&gt;0),
MAX(0,INT(($B796+ChapterTable!$P$26+VLOOKUP(SUBSTITUTE(C$1,"성장단계","")&amp;"단계오프셋",ChapterTable!$R:$S,2,0))/ChapterTable!$P$23)),
MAX(0,INT(($B796+ChapterTable!$R$26+VLOOKUP(SUBSTITUTE(C$1,"성장단계","")&amp;"보스단계오프셋",ChapterTable!$R:$S,2,0))/ChapterTable!$R$23)))</f>
        <v>3</v>
      </c>
      <c r="D796">
        <f>IF(OR($L796=TRUE,$A796=0,MOD($A796,ChapterTable!$R$20)&lt;&gt;0),
MAX(0,INT(($B796+ChapterTable!$P$26+VLOOKUP(SUBSTITUTE(D$1,"성장단계","")&amp;"단계오프셋",ChapterTable!$R:$S,2,0))/ChapterTable!$P$23)),
MAX(0,INT(($B796+ChapterTable!$R$26+VLOOKUP(SUBSTITUTE(D$1,"성장단계","")&amp;"보스단계오프셋",ChapterTable!$R:$S,2,0))/ChapterTable!$R$23)))</f>
        <v>3</v>
      </c>
      <c r="E796" s="1">
        <f ca="1">IF(AND($A796=0,$B796=1),
    VLOOKUP(1,ChapterTable!$1:$1048576,MATCH("최종"&amp;SUBSTITUTE(SUBSTITUTE(E$1,"standard",""),"|Float",""),ChapterTable!$1:$1,0),0)*ChapterTable!$P$17,
  IF(AND($A796=0,$B796=0),
    E797,
  IF($B796=0,
    VLOOKUP($A796,ChapterTable!$1:$1048576,MATCH("최종"&amp;SUBSTITUTE(SUBSTITUTE(E$1,"standard",""),"|Float",""),ChapterTable!$1:$1,0),0),
  IF($B796=1,
    IF($L796=FALSE,
      VLOOKUP($A796,ChapterTable!$1:$1048576,MATCH("최종"&amp;SUBSTITUTE(SUBSTITUTE(E$1,"standard",""),"|Float",""),ChapterTable!$1:$1,0),0),
      VLOOKUP($A796-ChapterTable!$P$11,ChapterTable!$1:$1048576,MATCH("최종"&amp;SUBSTITUTE(SUBSTITUTE(E$1,"standard",""),"|Float",""),ChapterTable!$1:$1,0),0)*ChapterTable!$P$14
    ),
  OFFSET(E796,-$B796+IF($L796,1,0),0)*IF($B796&gt;OFFSET($B796,1,0),ChapterTable!$R$17,1)*
    (VLOOKUP(SUBSTITUTE(SUBSTITUTE(E$1,"standard",""),"|Float","")&amp;IF(OR($L796=TRUE,$A796=0,MOD($A796,ChapterTable!$R$20)&lt;&gt;0),"","보스")&amp;"인게임누적곱배수",ChapterTable!$R:$S,2,0)^C796
    +VLOOKUP(SUBSTITUTE(SUBSTITUTE(E$1,"standard",""),"|Float","")&amp;IF(OR($L796=TRUE,$A796=0,MOD($A796,ChapterTable!$R$20)&lt;&gt;0),"","보스")&amp;"인게임누적합배수",ChapterTable!$R:$S,2,0)*C796)
  )
  )
  )
)</f>
        <v>126113.4404296875</v>
      </c>
      <c r="F796" s="1">
        <f ca="1">IF(AND($A796=0,$B796=1),
    VLOOKUP(1,ChapterTable!$1:$1048576,MATCH("최종"&amp;SUBSTITUTE(SUBSTITUTE(F$1,"standard",""),"|Float",""),ChapterTable!$1:$1,0),0)*ChapterTable!$P$17,
  IF(AND($A796=0,$B796=0),
    F797,
  IF($B796=0,
    VLOOKUP($A796,ChapterTable!$1:$1048576,MATCH("최종"&amp;SUBSTITUTE(SUBSTITUTE(F$1,"standard",""),"|Float",""),ChapterTable!$1:$1,0),0),
  IF($B796=1,
    IF($L796=FALSE,
      VLOOKUP($A796,ChapterTable!$1:$1048576,MATCH("최종"&amp;SUBSTITUTE(SUBSTITUTE(F$1,"standard",""),"|Float",""),ChapterTable!$1:$1,0),0),
      VLOOKUP($A796-ChapterTable!$P$11,ChapterTable!$1:$1048576,MATCH("최종"&amp;SUBSTITUTE(SUBSTITUTE(F$1,"standard",""),"|Float",""),ChapterTable!$1:$1,0),0)*ChapterTable!$P$14
    ),
  OFFSET(F796,-$B796+IF($L796,1,0),0)*
    (VLOOKUP(SUBSTITUTE(SUBSTITUTE(F$1,"standard",""),"|Float","")&amp;IF(OR($L796=TRUE,$A796=0,MOD($A796,ChapterTable!$R$20)&lt;&gt;0),"","보스")&amp;"인게임누적곱배수",ChapterTable!$R:$S,2,0)^D796
    +VLOOKUP(SUBSTITUTE(SUBSTITUTE(F$1,"standard",""),"|Float","")&amp;IF(OR($L796=TRUE,$A796=0,MOD($A796,ChapterTable!$R$20)&lt;&gt;0),"","보스")&amp;"인게임누적합배수",ChapterTable!$R:$S,2,0)*D796)
  )
  )
  )
)</f>
        <v>40231.501178741455</v>
      </c>
      <c r="G796" t="s">
        <v>715</v>
      </c>
      <c r="J796" t="str">
        <f>IF(ISBLANK(I796),"",
IFERROR(VLOOKUP(I796,[1]StringTable!$1:$1048576,MATCH("kor|String",[1]StringTable!$1:$1,0),0),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93"/>
        <v>0.25</v>
      </c>
      <c r="AJ796">
        <f t="shared" si="91"/>
        <v>0.32</v>
      </c>
      <c r="AK796">
        <f t="shared" si="92"/>
        <v>1</v>
      </c>
      <c r="AL796">
        <v>3</v>
      </c>
    </row>
    <row r="797" spans="1:38" hidden="1" x14ac:dyDescent="0.3">
      <c r="A797">
        <v>17</v>
      </c>
      <c r="B797">
        <v>35</v>
      </c>
      <c r="C797">
        <f>IF(OR($L797=TRUE,$A797=0,MOD($A797,ChapterTable!$R$20)&lt;&gt;0),
MAX(0,INT(($B797+ChapterTable!$P$26+VLOOKUP(SUBSTITUTE(C$1,"성장단계","")&amp;"단계오프셋",ChapterTable!$R:$S,2,0))/ChapterTable!$P$23)),
MAX(0,INT(($B797+ChapterTable!$R$26+VLOOKUP(SUBSTITUTE(C$1,"성장단계","")&amp;"보스단계오프셋",ChapterTable!$R:$S,2,0))/ChapterTable!$R$23)))</f>
        <v>3</v>
      </c>
      <c r="D797">
        <f>IF(OR($L797=TRUE,$A797=0,MOD($A797,ChapterTable!$R$20)&lt;&gt;0),
MAX(0,INT(($B797+ChapterTable!$P$26+VLOOKUP(SUBSTITUTE(D$1,"성장단계","")&amp;"단계오프셋",ChapterTable!$R:$S,2,0))/ChapterTable!$P$23)),
MAX(0,INT(($B797+ChapterTable!$R$26+VLOOKUP(SUBSTITUTE(D$1,"성장단계","")&amp;"보스단계오프셋",ChapterTable!$R:$S,2,0))/ChapterTable!$R$23)))</f>
        <v>3</v>
      </c>
      <c r="E797" s="1">
        <f ca="1">IF(AND($A797=0,$B797=1),
    VLOOKUP(1,ChapterTable!$1:$1048576,MATCH("최종"&amp;SUBSTITUTE(SUBSTITUTE(E$1,"standard",""),"|Float",""),ChapterTable!$1:$1,0),0)*ChapterTable!$P$17,
  IF(AND($A797=0,$B797=0),
    E798,
  IF($B797=0,
    VLOOKUP($A797,ChapterTable!$1:$1048576,MATCH("최종"&amp;SUBSTITUTE(SUBSTITUTE(E$1,"standard",""),"|Float",""),ChapterTable!$1:$1,0),0),
  IF($B797=1,
    IF($L797=FALSE,
      VLOOKUP($A797,ChapterTable!$1:$1048576,MATCH("최종"&amp;SUBSTITUTE(SUBSTITUTE(E$1,"standard",""),"|Float",""),ChapterTable!$1:$1,0),0),
      VLOOKUP($A797-ChapterTable!$P$11,ChapterTable!$1:$1048576,MATCH("최종"&amp;SUBSTITUTE(SUBSTITUTE(E$1,"standard",""),"|Float",""),ChapterTable!$1:$1,0),0)*ChapterTable!$P$14
    ),
  OFFSET(E797,-$B797+IF($L797,1,0),0)*IF($B797&gt;OFFSET($B797,1,0),ChapterTable!$R$17,1)*
    (VLOOKUP(SUBSTITUTE(SUBSTITUTE(E$1,"standard",""),"|Float","")&amp;IF(OR($L797=TRUE,$A797=0,MOD($A797,ChapterTable!$R$20)&lt;&gt;0),"","보스")&amp;"인게임누적곱배수",ChapterTable!$R:$S,2,0)^C797
    +VLOOKUP(SUBSTITUTE(SUBSTITUTE(E$1,"standard",""),"|Float","")&amp;IF(OR($L797=TRUE,$A797=0,MOD($A797,ChapterTable!$R$20)&lt;&gt;0),"","보스")&amp;"인게임누적합배수",ChapterTable!$R:$S,2,0)*C797)
  )
  )
  )
)</f>
        <v>126113.4404296875</v>
      </c>
      <c r="F797" s="1">
        <f ca="1">IF(AND($A797=0,$B797=1),
    VLOOKUP(1,ChapterTable!$1:$1048576,MATCH("최종"&amp;SUBSTITUTE(SUBSTITUTE(F$1,"standard",""),"|Float",""),ChapterTable!$1:$1,0),0)*ChapterTable!$P$17,
  IF(AND($A797=0,$B797=0),
    F798,
  IF($B797=0,
    VLOOKUP($A797,ChapterTable!$1:$1048576,MATCH("최종"&amp;SUBSTITUTE(SUBSTITUTE(F$1,"standard",""),"|Float",""),ChapterTable!$1:$1,0),0),
  IF($B797=1,
    IF($L797=FALSE,
      VLOOKUP($A797,ChapterTable!$1:$1048576,MATCH("최종"&amp;SUBSTITUTE(SUBSTITUTE(F$1,"standard",""),"|Float",""),ChapterTable!$1:$1,0),0),
      VLOOKUP($A797-ChapterTable!$P$11,ChapterTable!$1:$1048576,MATCH("최종"&amp;SUBSTITUTE(SUBSTITUTE(F$1,"standard",""),"|Float",""),ChapterTable!$1:$1,0),0)*ChapterTable!$P$14
    ),
  OFFSET(F797,-$B797+IF($L797,1,0),0)*
    (VLOOKUP(SUBSTITUTE(SUBSTITUTE(F$1,"standard",""),"|Float","")&amp;IF(OR($L797=TRUE,$A797=0,MOD($A797,ChapterTable!$R$20)&lt;&gt;0),"","보스")&amp;"인게임누적곱배수",ChapterTable!$R:$S,2,0)^D797
    +VLOOKUP(SUBSTITUTE(SUBSTITUTE(F$1,"standard",""),"|Float","")&amp;IF(OR($L797=TRUE,$A797=0,MOD($A797,ChapterTable!$R$20)&lt;&gt;0),"","보스")&amp;"인게임누적합배수",ChapterTable!$R:$S,2,0)*D797)
  )
  )
  )
)</f>
        <v>40231.501178741455</v>
      </c>
      <c r="G797" t="s">
        <v>715</v>
      </c>
      <c r="J797" t="str">
        <f>IF(ISBLANK(I797),"",
IFERROR(VLOOKUP(I797,[1]StringTable!$1:$1048576,MATCH("kor|String",[1]StringTable!$1:$1,0),0),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93"/>
        <v>0.25</v>
      </c>
      <c r="AJ797">
        <f t="shared" si="91"/>
        <v>0.32</v>
      </c>
      <c r="AK797">
        <f t="shared" si="92"/>
        <v>1</v>
      </c>
      <c r="AL797">
        <v>3</v>
      </c>
    </row>
    <row r="798" spans="1:38" hidden="1" x14ac:dyDescent="0.3">
      <c r="A798">
        <v>17</v>
      </c>
      <c r="B798">
        <v>36</v>
      </c>
      <c r="C798">
        <f>IF(OR($L798=TRUE,$A798=0,MOD($A798,ChapterTable!$R$20)&lt;&gt;0),
MAX(0,INT(($B798+ChapterTable!$P$26+VLOOKUP(SUBSTITUTE(C$1,"성장단계","")&amp;"단계오프셋",ChapterTable!$R:$S,2,0))/ChapterTable!$P$23)),
MAX(0,INT(($B798+ChapterTable!$R$26+VLOOKUP(SUBSTITUTE(C$1,"성장단계","")&amp;"보스단계오프셋",ChapterTable!$R:$S,2,0))/ChapterTable!$R$23)))</f>
        <v>4</v>
      </c>
      <c r="D798">
        <f>IF(OR($L798=TRUE,$A798=0,MOD($A798,ChapterTable!$R$20)&lt;&gt;0),
MAX(0,INT(($B798+ChapterTable!$P$26+VLOOKUP(SUBSTITUTE(D$1,"성장단계","")&amp;"단계오프셋",ChapterTable!$R:$S,2,0))/ChapterTable!$P$23)),
MAX(0,INT(($B798+ChapterTable!$R$26+VLOOKUP(SUBSTITUTE(D$1,"성장단계","")&amp;"보스단계오프셋",ChapterTable!$R:$S,2,0))/ChapterTable!$R$23)))</f>
        <v>3</v>
      </c>
      <c r="E798" s="1">
        <f ca="1">IF(AND($A798=0,$B798=1),
    VLOOKUP(1,ChapterTable!$1:$1048576,MATCH("최종"&amp;SUBSTITUTE(SUBSTITUTE(E$1,"standard",""),"|Float",""),ChapterTable!$1:$1,0),0)*ChapterTable!$P$17,
  IF(AND($A798=0,$B798=0),
    E799,
  IF($B798=0,
    VLOOKUP($A798,ChapterTable!$1:$1048576,MATCH("최종"&amp;SUBSTITUTE(SUBSTITUTE(E$1,"standard",""),"|Float",""),ChapterTable!$1:$1,0),0),
  IF($B798=1,
    IF($L798=FALSE,
      VLOOKUP($A798,ChapterTable!$1:$1048576,MATCH("최종"&amp;SUBSTITUTE(SUBSTITUTE(E$1,"standard",""),"|Float",""),ChapterTable!$1:$1,0),0),
      VLOOKUP($A798-ChapterTable!$P$11,ChapterTable!$1:$1048576,MATCH("최종"&amp;SUBSTITUTE(SUBSTITUTE(E$1,"standard",""),"|Float",""),ChapterTable!$1:$1,0),0)*ChapterTable!$P$14
    ),
  OFFSET(E798,-$B798+IF($L798,1,0),0)*IF($B798&gt;OFFSET($B798,1,0),ChapterTable!$R$17,1)*
    (VLOOKUP(SUBSTITUTE(SUBSTITUTE(E$1,"standard",""),"|Float","")&amp;IF(OR($L798=TRUE,$A798=0,MOD($A798,ChapterTable!$R$20)&lt;&gt;0),"","보스")&amp;"인게임누적곱배수",ChapterTable!$R:$S,2,0)^C798
    +VLOOKUP(SUBSTITUTE(SUBSTITUTE(E$1,"standard",""),"|Float","")&amp;IF(OR($L798=TRUE,$A798=0,MOD($A798,ChapterTable!$R$20)&lt;&gt;0),"","보스")&amp;"인게임누적합배수",ChapterTable!$R:$S,2,0)*C798)
  )
  )
  )
)</f>
        <v>141877.62048339844</v>
      </c>
      <c r="F798" s="1">
        <f ca="1">IF(AND($A798=0,$B798=1),
    VLOOKUP(1,ChapterTable!$1:$1048576,MATCH("최종"&amp;SUBSTITUTE(SUBSTITUTE(F$1,"standard",""),"|Float",""),ChapterTable!$1:$1,0),0)*ChapterTable!$P$17,
  IF(AND($A798=0,$B798=0),
    F799,
  IF($B798=0,
    VLOOKUP($A798,ChapterTable!$1:$1048576,MATCH("최종"&amp;SUBSTITUTE(SUBSTITUTE(F$1,"standard",""),"|Float",""),ChapterTable!$1:$1,0),0),
  IF($B798=1,
    IF($L798=FALSE,
      VLOOKUP($A798,ChapterTable!$1:$1048576,MATCH("최종"&amp;SUBSTITUTE(SUBSTITUTE(F$1,"standard",""),"|Float",""),ChapterTable!$1:$1,0),0),
      VLOOKUP($A798-ChapterTable!$P$11,ChapterTable!$1:$1048576,MATCH("최종"&amp;SUBSTITUTE(SUBSTITUTE(F$1,"standard",""),"|Float",""),ChapterTable!$1:$1,0),0)*ChapterTable!$P$14
    ),
  OFFSET(F798,-$B798+IF($L798,1,0),0)*
    (VLOOKUP(SUBSTITUTE(SUBSTITUTE(F$1,"standard",""),"|Float","")&amp;IF(OR($L798=TRUE,$A798=0,MOD($A798,ChapterTable!$R$20)&lt;&gt;0),"","보스")&amp;"인게임누적곱배수",ChapterTable!$R:$S,2,0)^D798
    +VLOOKUP(SUBSTITUTE(SUBSTITUTE(F$1,"standard",""),"|Float","")&amp;IF(OR($L798=TRUE,$A798=0,MOD($A798,ChapterTable!$R$20)&lt;&gt;0),"","보스")&amp;"인게임누적합배수",ChapterTable!$R:$S,2,0)*D798)
  )
  )
  )
)</f>
        <v>40231.501178741455</v>
      </c>
      <c r="G798" t="s">
        <v>715</v>
      </c>
      <c r="J798" t="str">
        <f>IF(ISBLANK(I798),"",
IFERROR(VLOOKUP(I798,[1]StringTable!$1:$1048576,MATCH("kor|String",[1]StringTable!$1:$1,0),0),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93"/>
        <v>0.25</v>
      </c>
      <c r="AJ798">
        <f t="shared" si="91"/>
        <v>0.32</v>
      </c>
      <c r="AK798">
        <f t="shared" si="92"/>
        <v>1</v>
      </c>
      <c r="AL798">
        <v>3</v>
      </c>
    </row>
    <row r="799" spans="1:38" hidden="1" x14ac:dyDescent="0.3">
      <c r="A799">
        <v>17</v>
      </c>
      <c r="B799">
        <v>37</v>
      </c>
      <c r="C799">
        <f>IF(OR($L799=TRUE,$A799=0,MOD($A799,ChapterTable!$R$20)&lt;&gt;0),
MAX(0,INT(($B799+ChapterTable!$P$26+VLOOKUP(SUBSTITUTE(C$1,"성장단계","")&amp;"단계오프셋",ChapterTable!$R:$S,2,0))/ChapterTable!$P$23)),
MAX(0,INT(($B799+ChapterTable!$R$26+VLOOKUP(SUBSTITUTE(C$1,"성장단계","")&amp;"보스단계오프셋",ChapterTable!$R:$S,2,0))/ChapterTable!$R$23)))</f>
        <v>4</v>
      </c>
      <c r="D799">
        <f>IF(OR($L799=TRUE,$A799=0,MOD($A799,ChapterTable!$R$20)&lt;&gt;0),
MAX(0,INT(($B799+ChapterTable!$P$26+VLOOKUP(SUBSTITUTE(D$1,"성장단계","")&amp;"단계오프셋",ChapterTable!$R:$S,2,0))/ChapterTable!$P$23)),
MAX(0,INT(($B799+ChapterTable!$R$26+VLOOKUP(SUBSTITUTE(D$1,"성장단계","")&amp;"보스단계오프셋",ChapterTable!$R:$S,2,0))/ChapterTable!$R$23)))</f>
        <v>3</v>
      </c>
      <c r="E799" s="1">
        <f ca="1">IF(AND($A799=0,$B799=1),
    VLOOKUP(1,ChapterTable!$1:$1048576,MATCH("최종"&amp;SUBSTITUTE(SUBSTITUTE(E$1,"standard",""),"|Float",""),ChapterTable!$1:$1,0),0)*ChapterTable!$P$17,
  IF(AND($A799=0,$B799=0),
    E800,
  IF($B799=0,
    VLOOKUP($A799,ChapterTable!$1:$1048576,MATCH("최종"&amp;SUBSTITUTE(SUBSTITUTE(E$1,"standard",""),"|Float",""),ChapterTable!$1:$1,0),0),
  IF($B799=1,
    IF($L799=FALSE,
      VLOOKUP($A799,ChapterTable!$1:$1048576,MATCH("최종"&amp;SUBSTITUTE(SUBSTITUTE(E$1,"standard",""),"|Float",""),ChapterTable!$1:$1,0),0),
      VLOOKUP($A799-ChapterTable!$P$11,ChapterTable!$1:$1048576,MATCH("최종"&amp;SUBSTITUTE(SUBSTITUTE(E$1,"standard",""),"|Float",""),ChapterTable!$1:$1,0),0)*ChapterTable!$P$14
    ),
  OFFSET(E799,-$B799+IF($L799,1,0),0)*IF($B799&gt;OFFSET($B799,1,0),ChapterTable!$R$17,1)*
    (VLOOKUP(SUBSTITUTE(SUBSTITUTE(E$1,"standard",""),"|Float","")&amp;IF(OR($L799=TRUE,$A799=0,MOD($A799,ChapterTable!$R$20)&lt;&gt;0),"","보스")&amp;"인게임누적곱배수",ChapterTable!$R:$S,2,0)^C799
    +VLOOKUP(SUBSTITUTE(SUBSTITUTE(E$1,"standard",""),"|Float","")&amp;IF(OR($L799=TRUE,$A799=0,MOD($A799,ChapterTable!$R$20)&lt;&gt;0),"","보스")&amp;"인게임누적합배수",ChapterTable!$R:$S,2,0)*C799)
  )
  )
  )
)</f>
        <v>141877.62048339844</v>
      </c>
      <c r="F799" s="1">
        <f ca="1">IF(AND($A799=0,$B799=1),
    VLOOKUP(1,ChapterTable!$1:$1048576,MATCH("최종"&amp;SUBSTITUTE(SUBSTITUTE(F$1,"standard",""),"|Float",""),ChapterTable!$1:$1,0),0)*ChapterTable!$P$17,
  IF(AND($A799=0,$B799=0),
    F800,
  IF($B799=0,
    VLOOKUP($A799,ChapterTable!$1:$1048576,MATCH("최종"&amp;SUBSTITUTE(SUBSTITUTE(F$1,"standard",""),"|Float",""),ChapterTable!$1:$1,0),0),
  IF($B799=1,
    IF($L799=FALSE,
      VLOOKUP($A799,ChapterTable!$1:$1048576,MATCH("최종"&amp;SUBSTITUTE(SUBSTITUTE(F$1,"standard",""),"|Float",""),ChapterTable!$1:$1,0),0),
      VLOOKUP($A799-ChapterTable!$P$11,ChapterTable!$1:$1048576,MATCH("최종"&amp;SUBSTITUTE(SUBSTITUTE(F$1,"standard",""),"|Float",""),ChapterTable!$1:$1,0),0)*ChapterTable!$P$14
    ),
  OFFSET(F799,-$B799+IF($L799,1,0),0)*
    (VLOOKUP(SUBSTITUTE(SUBSTITUTE(F$1,"standard",""),"|Float","")&amp;IF(OR($L799=TRUE,$A799=0,MOD($A799,ChapterTable!$R$20)&lt;&gt;0),"","보스")&amp;"인게임누적곱배수",ChapterTable!$R:$S,2,0)^D799
    +VLOOKUP(SUBSTITUTE(SUBSTITUTE(F$1,"standard",""),"|Float","")&amp;IF(OR($L799=TRUE,$A799=0,MOD($A799,ChapterTable!$R$20)&lt;&gt;0),"","보스")&amp;"인게임누적합배수",ChapterTable!$R:$S,2,0)*D799)
  )
  )
  )
)</f>
        <v>40231.501178741455</v>
      </c>
      <c r="G799" t="s">
        <v>715</v>
      </c>
      <c r="J799" t="str">
        <f>IF(ISBLANK(I799),"",
IFERROR(VLOOKUP(I799,[1]StringTable!$1:$1048576,MATCH("kor|String",[1]StringTable!$1:$1,0),0),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93"/>
        <v>0.25</v>
      </c>
      <c r="AJ799">
        <f t="shared" si="91"/>
        <v>0.32</v>
      </c>
      <c r="AK799">
        <f t="shared" si="92"/>
        <v>1</v>
      </c>
      <c r="AL799">
        <v>3</v>
      </c>
    </row>
    <row r="800" spans="1:38" hidden="1" x14ac:dyDescent="0.3">
      <c r="A800">
        <v>17</v>
      </c>
      <c r="B800">
        <v>38</v>
      </c>
      <c r="C800">
        <f>IF(OR($L800=TRUE,$A800=0,MOD($A800,ChapterTable!$R$20)&lt;&gt;0),
MAX(0,INT(($B800+ChapterTable!$P$26+VLOOKUP(SUBSTITUTE(C$1,"성장단계","")&amp;"단계오프셋",ChapterTable!$R:$S,2,0))/ChapterTable!$P$23)),
MAX(0,INT(($B800+ChapterTable!$R$26+VLOOKUP(SUBSTITUTE(C$1,"성장단계","")&amp;"보스단계오프셋",ChapterTable!$R:$S,2,0))/ChapterTable!$R$23)))</f>
        <v>4</v>
      </c>
      <c r="D800">
        <f>IF(OR($L800=TRUE,$A800=0,MOD($A800,ChapterTable!$R$20)&lt;&gt;0),
MAX(0,INT(($B800+ChapterTable!$P$26+VLOOKUP(SUBSTITUTE(D$1,"성장단계","")&amp;"단계오프셋",ChapterTable!$R:$S,2,0))/ChapterTable!$P$23)),
MAX(0,INT(($B800+ChapterTable!$R$26+VLOOKUP(SUBSTITUTE(D$1,"성장단계","")&amp;"보스단계오프셋",ChapterTable!$R:$S,2,0))/ChapterTable!$R$23)))</f>
        <v>3</v>
      </c>
      <c r="E800" s="1">
        <f ca="1">IF(AND($A800=0,$B800=1),
    VLOOKUP(1,ChapterTable!$1:$1048576,MATCH("최종"&amp;SUBSTITUTE(SUBSTITUTE(E$1,"standard",""),"|Float",""),ChapterTable!$1:$1,0),0)*ChapterTable!$P$17,
  IF(AND($A800=0,$B800=0),
    E801,
  IF($B800=0,
    VLOOKUP($A800,ChapterTable!$1:$1048576,MATCH("최종"&amp;SUBSTITUTE(SUBSTITUTE(E$1,"standard",""),"|Float",""),ChapterTable!$1:$1,0),0),
  IF($B800=1,
    IF($L800=FALSE,
      VLOOKUP($A800,ChapterTable!$1:$1048576,MATCH("최종"&amp;SUBSTITUTE(SUBSTITUTE(E$1,"standard",""),"|Float",""),ChapterTable!$1:$1,0),0),
      VLOOKUP($A800-ChapterTable!$P$11,ChapterTable!$1:$1048576,MATCH("최종"&amp;SUBSTITUTE(SUBSTITUTE(E$1,"standard",""),"|Float",""),ChapterTable!$1:$1,0),0)*ChapterTable!$P$14
    ),
  OFFSET(E800,-$B800+IF($L800,1,0),0)*IF($B800&gt;OFFSET($B800,1,0),ChapterTable!$R$17,1)*
    (VLOOKUP(SUBSTITUTE(SUBSTITUTE(E$1,"standard",""),"|Float","")&amp;IF(OR($L800=TRUE,$A800=0,MOD($A800,ChapterTable!$R$20)&lt;&gt;0),"","보스")&amp;"인게임누적곱배수",ChapterTable!$R:$S,2,0)^C800
    +VLOOKUP(SUBSTITUTE(SUBSTITUTE(E$1,"standard",""),"|Float","")&amp;IF(OR($L800=TRUE,$A800=0,MOD($A800,ChapterTable!$R$20)&lt;&gt;0),"","보스")&amp;"인게임누적합배수",ChapterTable!$R:$S,2,0)*C800)
  )
  )
  )
)</f>
        <v>141877.62048339844</v>
      </c>
      <c r="F800" s="1">
        <f ca="1">IF(AND($A800=0,$B800=1),
    VLOOKUP(1,ChapterTable!$1:$1048576,MATCH("최종"&amp;SUBSTITUTE(SUBSTITUTE(F$1,"standard",""),"|Float",""),ChapterTable!$1:$1,0),0)*ChapterTable!$P$17,
  IF(AND($A800=0,$B800=0),
    F801,
  IF($B800=0,
    VLOOKUP($A800,ChapterTable!$1:$1048576,MATCH("최종"&amp;SUBSTITUTE(SUBSTITUTE(F$1,"standard",""),"|Float",""),ChapterTable!$1:$1,0),0),
  IF($B800=1,
    IF($L800=FALSE,
      VLOOKUP($A800,ChapterTable!$1:$1048576,MATCH("최종"&amp;SUBSTITUTE(SUBSTITUTE(F$1,"standard",""),"|Float",""),ChapterTable!$1:$1,0),0),
      VLOOKUP($A800-ChapterTable!$P$11,ChapterTable!$1:$1048576,MATCH("최종"&amp;SUBSTITUTE(SUBSTITUTE(F$1,"standard",""),"|Float",""),ChapterTable!$1:$1,0),0)*ChapterTable!$P$14
    ),
  OFFSET(F800,-$B800+IF($L800,1,0),0)*
    (VLOOKUP(SUBSTITUTE(SUBSTITUTE(F$1,"standard",""),"|Float","")&amp;IF(OR($L800=TRUE,$A800=0,MOD($A800,ChapterTable!$R$20)&lt;&gt;0),"","보스")&amp;"인게임누적곱배수",ChapterTable!$R:$S,2,0)^D800
    +VLOOKUP(SUBSTITUTE(SUBSTITUTE(F$1,"standard",""),"|Float","")&amp;IF(OR($L800=TRUE,$A800=0,MOD($A800,ChapterTable!$R$20)&lt;&gt;0),"","보스")&amp;"인게임누적합배수",ChapterTable!$R:$S,2,0)*D800)
  )
  )
  )
)</f>
        <v>40231.501178741455</v>
      </c>
      <c r="G800" t="s">
        <v>715</v>
      </c>
      <c r="J800" t="str">
        <f>IF(ISBLANK(I800),"",
IFERROR(VLOOKUP(I800,[1]StringTable!$1:$1048576,MATCH("kor|String",[1]StringTable!$1:$1,0),0),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93"/>
        <v>0.25</v>
      </c>
      <c r="AJ800">
        <f t="shared" si="91"/>
        <v>0.32</v>
      </c>
      <c r="AK800">
        <f t="shared" si="92"/>
        <v>1</v>
      </c>
      <c r="AL800">
        <v>3</v>
      </c>
    </row>
    <row r="801" spans="1:38" hidden="1" x14ac:dyDescent="0.3">
      <c r="A801">
        <v>17</v>
      </c>
      <c r="B801">
        <v>39</v>
      </c>
      <c r="C801">
        <f>IF(OR($L801=TRUE,$A801=0,MOD($A801,ChapterTable!$R$20)&lt;&gt;0),
MAX(0,INT(($B801+ChapterTable!$P$26+VLOOKUP(SUBSTITUTE(C$1,"성장단계","")&amp;"단계오프셋",ChapterTable!$R:$S,2,0))/ChapterTable!$P$23)),
MAX(0,INT(($B801+ChapterTable!$R$26+VLOOKUP(SUBSTITUTE(C$1,"성장단계","")&amp;"보스단계오프셋",ChapterTable!$R:$S,2,0))/ChapterTable!$R$23)))</f>
        <v>4</v>
      </c>
      <c r="D801">
        <f>IF(OR($L801=TRUE,$A801=0,MOD($A801,ChapterTable!$R$20)&lt;&gt;0),
MAX(0,INT(($B801+ChapterTable!$P$26+VLOOKUP(SUBSTITUTE(D$1,"성장단계","")&amp;"단계오프셋",ChapterTable!$R:$S,2,0))/ChapterTable!$P$23)),
MAX(0,INT(($B801+ChapterTable!$R$26+VLOOKUP(SUBSTITUTE(D$1,"성장단계","")&amp;"보스단계오프셋",ChapterTable!$R:$S,2,0))/ChapterTable!$R$23)))</f>
        <v>3</v>
      </c>
      <c r="E801" s="1">
        <f ca="1">IF(AND($A801=0,$B801=1),
    VLOOKUP(1,ChapterTable!$1:$1048576,MATCH("최종"&amp;SUBSTITUTE(SUBSTITUTE(E$1,"standard",""),"|Float",""),ChapterTable!$1:$1,0),0)*ChapterTable!$P$17,
  IF(AND($A801=0,$B801=0),
    E802,
  IF($B801=0,
    VLOOKUP($A801,ChapterTable!$1:$1048576,MATCH("최종"&amp;SUBSTITUTE(SUBSTITUTE(E$1,"standard",""),"|Float",""),ChapterTable!$1:$1,0),0),
  IF($B801=1,
    IF($L801=FALSE,
      VLOOKUP($A801,ChapterTable!$1:$1048576,MATCH("최종"&amp;SUBSTITUTE(SUBSTITUTE(E$1,"standard",""),"|Float",""),ChapterTable!$1:$1,0),0),
      VLOOKUP($A801-ChapterTable!$P$11,ChapterTable!$1:$1048576,MATCH("최종"&amp;SUBSTITUTE(SUBSTITUTE(E$1,"standard",""),"|Float",""),ChapterTable!$1:$1,0),0)*ChapterTable!$P$14
    ),
  OFFSET(E801,-$B801+IF($L801,1,0),0)*IF($B801&gt;OFFSET($B801,1,0),ChapterTable!$R$17,1)*
    (VLOOKUP(SUBSTITUTE(SUBSTITUTE(E$1,"standard",""),"|Float","")&amp;IF(OR($L801=TRUE,$A801=0,MOD($A801,ChapterTable!$R$20)&lt;&gt;0),"","보스")&amp;"인게임누적곱배수",ChapterTable!$R:$S,2,0)^C801
    +VLOOKUP(SUBSTITUTE(SUBSTITUTE(E$1,"standard",""),"|Float","")&amp;IF(OR($L801=TRUE,$A801=0,MOD($A801,ChapterTable!$R$20)&lt;&gt;0),"","보스")&amp;"인게임누적합배수",ChapterTable!$R:$S,2,0)*C801)
  )
  )
  )
)</f>
        <v>141877.62048339844</v>
      </c>
      <c r="F801" s="1">
        <f ca="1">IF(AND($A801=0,$B801=1),
    VLOOKUP(1,ChapterTable!$1:$1048576,MATCH("최종"&amp;SUBSTITUTE(SUBSTITUTE(F$1,"standard",""),"|Float",""),ChapterTable!$1:$1,0),0)*ChapterTable!$P$17,
  IF(AND($A801=0,$B801=0),
    F802,
  IF($B801=0,
    VLOOKUP($A801,ChapterTable!$1:$1048576,MATCH("최종"&amp;SUBSTITUTE(SUBSTITUTE(F$1,"standard",""),"|Float",""),ChapterTable!$1:$1,0),0),
  IF($B801=1,
    IF($L801=FALSE,
      VLOOKUP($A801,ChapterTable!$1:$1048576,MATCH("최종"&amp;SUBSTITUTE(SUBSTITUTE(F$1,"standard",""),"|Float",""),ChapterTable!$1:$1,0),0),
      VLOOKUP($A801-ChapterTable!$P$11,ChapterTable!$1:$1048576,MATCH("최종"&amp;SUBSTITUTE(SUBSTITUTE(F$1,"standard",""),"|Float",""),ChapterTable!$1:$1,0),0)*ChapterTable!$P$14
    ),
  OFFSET(F801,-$B801+IF($L801,1,0),0)*
    (VLOOKUP(SUBSTITUTE(SUBSTITUTE(F$1,"standard",""),"|Float","")&amp;IF(OR($L801=TRUE,$A801=0,MOD($A801,ChapterTable!$R$20)&lt;&gt;0),"","보스")&amp;"인게임누적곱배수",ChapterTable!$R:$S,2,0)^D801
    +VLOOKUP(SUBSTITUTE(SUBSTITUTE(F$1,"standard",""),"|Float","")&amp;IF(OR($L801=TRUE,$A801=0,MOD($A801,ChapterTable!$R$20)&lt;&gt;0),"","보스")&amp;"인게임누적합배수",ChapterTable!$R:$S,2,0)*D801)
  )
  )
  )
)</f>
        <v>40231.501178741455</v>
      </c>
      <c r="G801" t="s">
        <v>715</v>
      </c>
      <c r="J801" t="str">
        <f>IF(ISBLANK(I801),"",
IFERROR(VLOOKUP(I801,[1]StringTable!$1:$1048576,MATCH("kor|String",[1]StringTable!$1:$1,0),0),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93"/>
        <v>0.25</v>
      </c>
      <c r="AJ801">
        <f t="shared" si="91"/>
        <v>0.32</v>
      </c>
      <c r="AK801">
        <f t="shared" si="92"/>
        <v>1</v>
      </c>
      <c r="AL801">
        <v>3</v>
      </c>
    </row>
    <row r="802" spans="1:38" hidden="1" x14ac:dyDescent="0.3">
      <c r="A802">
        <v>17</v>
      </c>
      <c r="B802">
        <v>40</v>
      </c>
      <c r="C802">
        <f>IF(OR($L802=TRUE,$A802=0,MOD($A802,ChapterTable!$R$20)&lt;&gt;0),
MAX(0,INT(($B802+ChapterTable!$P$26+VLOOKUP(SUBSTITUTE(C$1,"성장단계","")&amp;"단계오프셋",ChapterTable!$R:$S,2,0))/ChapterTable!$P$23)),
MAX(0,INT(($B802+ChapterTable!$R$26+VLOOKUP(SUBSTITUTE(C$1,"성장단계","")&amp;"보스단계오프셋",ChapterTable!$R:$S,2,0))/ChapterTable!$R$23)))</f>
        <v>4</v>
      </c>
      <c r="D802">
        <f>IF(OR($L802=TRUE,$A802=0,MOD($A802,ChapterTable!$R$20)&lt;&gt;0),
MAX(0,INT(($B802+ChapterTable!$P$26+VLOOKUP(SUBSTITUTE(D$1,"성장단계","")&amp;"단계오프셋",ChapterTable!$R:$S,2,0))/ChapterTable!$P$23)),
MAX(0,INT(($B802+ChapterTable!$R$26+VLOOKUP(SUBSTITUTE(D$1,"성장단계","")&amp;"보스단계오프셋",ChapterTable!$R:$S,2,0))/ChapterTable!$R$23)))</f>
        <v>3</v>
      </c>
      <c r="E802" s="1">
        <f ca="1">IF(AND($A802=0,$B802=1),
    VLOOKUP(1,ChapterTable!$1:$1048576,MATCH("최종"&amp;SUBSTITUTE(SUBSTITUTE(E$1,"standard",""),"|Float",""),ChapterTable!$1:$1,0),0)*ChapterTable!$P$17,
  IF(AND($A802=0,$B802=0),
    E803,
  IF($B802=0,
    VLOOKUP($A802,ChapterTable!$1:$1048576,MATCH("최종"&amp;SUBSTITUTE(SUBSTITUTE(E$1,"standard",""),"|Float",""),ChapterTable!$1:$1,0),0),
  IF($B802=1,
    IF($L802=FALSE,
      VLOOKUP($A802,ChapterTable!$1:$1048576,MATCH("최종"&amp;SUBSTITUTE(SUBSTITUTE(E$1,"standard",""),"|Float",""),ChapterTable!$1:$1,0),0),
      VLOOKUP($A802-ChapterTable!$P$11,ChapterTable!$1:$1048576,MATCH("최종"&amp;SUBSTITUTE(SUBSTITUTE(E$1,"standard",""),"|Float",""),ChapterTable!$1:$1,0),0)*ChapterTable!$P$14
    ),
  OFFSET(E802,-$B802+IF($L802,1,0),0)*IF($B802&gt;OFFSET($B802,1,0),ChapterTable!$R$17,1)*
    (VLOOKUP(SUBSTITUTE(SUBSTITUTE(E$1,"standard",""),"|Float","")&amp;IF(OR($L802=TRUE,$A802=0,MOD($A802,ChapterTable!$R$20)&lt;&gt;0),"","보스")&amp;"인게임누적곱배수",ChapterTable!$R:$S,2,0)^C802
    +VLOOKUP(SUBSTITUTE(SUBSTITUTE(E$1,"standard",""),"|Float","")&amp;IF(OR($L802=TRUE,$A802=0,MOD($A802,ChapterTable!$R$20)&lt;&gt;0),"","보스")&amp;"인게임누적합배수",ChapterTable!$R:$S,2,0)*C802)
  )
  )
  )
)</f>
        <v>141877.62048339844</v>
      </c>
      <c r="F802" s="1">
        <f ca="1">IF(AND($A802=0,$B802=1),
    VLOOKUP(1,ChapterTable!$1:$1048576,MATCH("최종"&amp;SUBSTITUTE(SUBSTITUTE(F$1,"standard",""),"|Float",""),ChapterTable!$1:$1,0),0)*ChapterTable!$P$17,
  IF(AND($A802=0,$B802=0),
    F803,
  IF($B802=0,
    VLOOKUP($A802,ChapterTable!$1:$1048576,MATCH("최종"&amp;SUBSTITUTE(SUBSTITUTE(F$1,"standard",""),"|Float",""),ChapterTable!$1:$1,0),0),
  IF($B802=1,
    IF($L802=FALSE,
      VLOOKUP($A802,ChapterTable!$1:$1048576,MATCH("최종"&amp;SUBSTITUTE(SUBSTITUTE(F$1,"standard",""),"|Float",""),ChapterTable!$1:$1,0),0),
      VLOOKUP($A802-ChapterTable!$P$11,ChapterTable!$1:$1048576,MATCH("최종"&amp;SUBSTITUTE(SUBSTITUTE(F$1,"standard",""),"|Float",""),ChapterTable!$1:$1,0),0)*ChapterTable!$P$14
    ),
  OFFSET(F802,-$B802+IF($L802,1,0),0)*
    (VLOOKUP(SUBSTITUTE(SUBSTITUTE(F$1,"standard",""),"|Float","")&amp;IF(OR($L802=TRUE,$A802=0,MOD($A802,ChapterTable!$R$20)&lt;&gt;0),"","보스")&amp;"인게임누적곱배수",ChapterTable!$R:$S,2,0)^D802
    +VLOOKUP(SUBSTITUTE(SUBSTITUTE(F$1,"standard",""),"|Float","")&amp;IF(OR($L802=TRUE,$A802=0,MOD($A802,ChapterTable!$R$20)&lt;&gt;0),"","보스")&amp;"인게임누적합배수",ChapterTable!$R:$S,2,0)*D802)
  )
  )
  )
)</f>
        <v>40231.501178741455</v>
      </c>
      <c r="G802" t="s">
        <v>715</v>
      </c>
      <c r="J802" t="str">
        <f>IF(ISBLANK(I802),"",
IFERROR(VLOOKUP(I802,[1]StringTable!$1:$1048576,MATCH("kor|String",[1]StringTable!$1:$1,0),0),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93"/>
        <v>0.25</v>
      </c>
      <c r="AJ802">
        <f t="shared" si="91"/>
        <v>1</v>
      </c>
      <c r="AK802">
        <f t="shared" si="92"/>
        <v>4</v>
      </c>
      <c r="AL802">
        <v>3</v>
      </c>
    </row>
    <row r="803" spans="1:38" hidden="1" x14ac:dyDescent="0.3">
      <c r="A803">
        <v>17</v>
      </c>
      <c r="B803">
        <v>41</v>
      </c>
      <c r="C803">
        <f>IF(OR($L803=TRUE,$A803=0,MOD($A803,ChapterTable!$R$20)&lt;&gt;0),
MAX(0,INT(($B803+ChapterTable!$P$26+VLOOKUP(SUBSTITUTE(C$1,"성장단계","")&amp;"단계오프셋",ChapterTable!$R:$S,2,0))/ChapterTable!$P$23)),
MAX(0,INT(($B803+ChapterTable!$R$26+VLOOKUP(SUBSTITUTE(C$1,"성장단계","")&amp;"보스단계오프셋",ChapterTable!$R:$S,2,0))/ChapterTable!$R$23)))</f>
        <v>4</v>
      </c>
      <c r="D803">
        <f>IF(OR($L803=TRUE,$A803=0,MOD($A803,ChapterTable!$R$20)&lt;&gt;0),
MAX(0,INT(($B803+ChapterTable!$P$26+VLOOKUP(SUBSTITUTE(D$1,"성장단계","")&amp;"단계오프셋",ChapterTable!$R:$S,2,0))/ChapterTable!$P$23)),
MAX(0,INT(($B803+ChapterTable!$R$26+VLOOKUP(SUBSTITUTE(D$1,"성장단계","")&amp;"보스단계오프셋",ChapterTable!$R:$S,2,0))/ChapterTable!$R$23)))</f>
        <v>4</v>
      </c>
      <c r="E803" s="1">
        <f ca="1">IF(AND($A803=0,$B803=1),
    VLOOKUP(1,ChapterTable!$1:$1048576,MATCH("최종"&amp;SUBSTITUTE(SUBSTITUTE(E$1,"standard",""),"|Float",""),ChapterTable!$1:$1,0),0)*ChapterTable!$P$17,
  IF(AND($A803=0,$B803=0),
    E804,
  IF($B803=0,
    VLOOKUP($A803,ChapterTable!$1:$1048576,MATCH("최종"&amp;SUBSTITUTE(SUBSTITUTE(E$1,"standard",""),"|Float",""),ChapterTable!$1:$1,0),0),
  IF($B803=1,
    IF($L803=FALSE,
      VLOOKUP($A803,ChapterTable!$1:$1048576,MATCH("최종"&amp;SUBSTITUTE(SUBSTITUTE(E$1,"standard",""),"|Float",""),ChapterTable!$1:$1,0),0),
      VLOOKUP($A803-ChapterTable!$P$11,ChapterTable!$1:$1048576,MATCH("최종"&amp;SUBSTITUTE(SUBSTITUTE(E$1,"standard",""),"|Float",""),ChapterTable!$1:$1,0),0)*ChapterTable!$P$14
    ),
  OFFSET(E803,-$B803+IF($L803,1,0),0)*IF($B803&gt;OFFSET($B803,1,0),ChapterTable!$R$17,1)*
    (VLOOKUP(SUBSTITUTE(SUBSTITUTE(E$1,"standard",""),"|Float","")&amp;IF(OR($L803=TRUE,$A803=0,MOD($A803,ChapterTable!$R$20)&lt;&gt;0),"","보스")&amp;"인게임누적곱배수",ChapterTable!$R:$S,2,0)^C803
    +VLOOKUP(SUBSTITUTE(SUBSTITUTE(E$1,"standard",""),"|Float","")&amp;IF(OR($L803=TRUE,$A803=0,MOD($A803,ChapterTable!$R$20)&lt;&gt;0),"","보스")&amp;"인게임누적합배수",ChapterTable!$R:$S,2,0)*C803)
  )
  )
  )
)</f>
        <v>141877.62048339844</v>
      </c>
      <c r="F803" s="1">
        <f ca="1">IF(AND($A803=0,$B803=1),
    VLOOKUP(1,ChapterTable!$1:$1048576,MATCH("최종"&amp;SUBSTITUTE(SUBSTITUTE(F$1,"standard",""),"|Float",""),ChapterTable!$1:$1,0),0)*ChapterTable!$P$17,
  IF(AND($A803=0,$B803=0),
    F804,
  IF($B803=0,
    VLOOKUP($A803,ChapterTable!$1:$1048576,MATCH("최종"&amp;SUBSTITUTE(SUBSTITUTE(F$1,"standard",""),"|Float",""),ChapterTable!$1:$1,0),0),
  IF($B803=1,
    IF($L803=FALSE,
      VLOOKUP($A803,ChapterTable!$1:$1048576,MATCH("최종"&amp;SUBSTITUTE(SUBSTITUTE(F$1,"standard",""),"|Float",""),ChapterTable!$1:$1,0),0),
      VLOOKUP($A803-ChapterTable!$P$11,ChapterTable!$1:$1048576,MATCH("최종"&amp;SUBSTITUTE(SUBSTITUTE(F$1,"standard",""),"|Float",""),ChapterTable!$1:$1,0),0)*ChapterTable!$P$14
    ),
  OFFSET(F803,-$B803+IF($L803,1,0),0)*
    (VLOOKUP(SUBSTITUTE(SUBSTITUTE(F$1,"standard",""),"|Float","")&amp;IF(OR($L803=TRUE,$A803=0,MOD($A803,ChapterTable!$R$20)&lt;&gt;0),"","보스")&amp;"인게임누적곱배수",ChapterTable!$R:$S,2,0)^D803
    +VLOOKUP(SUBSTITUTE(SUBSTITUTE(F$1,"standard",""),"|Float","")&amp;IF(OR($L803=TRUE,$A803=0,MOD($A803,ChapterTable!$R$20)&lt;&gt;0),"","보스")&amp;"인게임누적합배수",ChapterTable!$R:$S,2,0)*D803)
  )
  )
  )
)</f>
        <v>42694.654312133789</v>
      </c>
      <c r="G803" t="s">
        <v>715</v>
      </c>
      <c r="J803" t="str">
        <f>IF(ISBLANK(I803),"",
IFERROR(VLOOKUP(I803,[1]StringTable!$1:$1048576,MATCH("kor|String",[1]StringTable!$1:$1,0),0),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93"/>
        <v>0.2</v>
      </c>
      <c r="AJ803">
        <f t="shared" si="91"/>
        <v>0.27466666000000001</v>
      </c>
      <c r="AK803">
        <f t="shared" si="92"/>
        <v>1</v>
      </c>
      <c r="AL803">
        <v>3</v>
      </c>
    </row>
    <row r="804" spans="1:38" hidden="1" x14ac:dyDescent="0.3">
      <c r="A804">
        <v>17</v>
      </c>
      <c r="B804">
        <v>42</v>
      </c>
      <c r="C804">
        <f>IF(OR($L804=TRUE,$A804=0,MOD($A804,ChapterTable!$R$20)&lt;&gt;0),
MAX(0,INT(($B804+ChapterTable!$P$26+VLOOKUP(SUBSTITUTE(C$1,"성장단계","")&amp;"단계오프셋",ChapterTable!$R:$S,2,0))/ChapterTable!$P$23)),
MAX(0,INT(($B804+ChapterTable!$R$26+VLOOKUP(SUBSTITUTE(C$1,"성장단계","")&amp;"보스단계오프셋",ChapterTable!$R:$S,2,0))/ChapterTable!$R$23)))</f>
        <v>4</v>
      </c>
      <c r="D804">
        <f>IF(OR($L804=TRUE,$A804=0,MOD($A804,ChapterTable!$R$20)&lt;&gt;0),
MAX(0,INT(($B804+ChapterTable!$P$26+VLOOKUP(SUBSTITUTE(D$1,"성장단계","")&amp;"단계오프셋",ChapterTable!$R:$S,2,0))/ChapterTable!$P$23)),
MAX(0,INT(($B804+ChapterTable!$R$26+VLOOKUP(SUBSTITUTE(D$1,"성장단계","")&amp;"보스단계오프셋",ChapterTable!$R:$S,2,0))/ChapterTable!$R$23)))</f>
        <v>4</v>
      </c>
      <c r="E804" s="1">
        <f ca="1">IF(AND($A804=0,$B804=1),
    VLOOKUP(1,ChapterTable!$1:$1048576,MATCH("최종"&amp;SUBSTITUTE(SUBSTITUTE(E$1,"standard",""),"|Float",""),ChapterTable!$1:$1,0),0)*ChapterTable!$P$17,
  IF(AND($A804=0,$B804=0),
    E805,
  IF($B804=0,
    VLOOKUP($A804,ChapterTable!$1:$1048576,MATCH("최종"&amp;SUBSTITUTE(SUBSTITUTE(E$1,"standard",""),"|Float",""),ChapterTable!$1:$1,0),0),
  IF($B804=1,
    IF($L804=FALSE,
      VLOOKUP($A804,ChapterTable!$1:$1048576,MATCH("최종"&amp;SUBSTITUTE(SUBSTITUTE(E$1,"standard",""),"|Float",""),ChapterTable!$1:$1,0),0),
      VLOOKUP($A804-ChapterTable!$P$11,ChapterTable!$1:$1048576,MATCH("최종"&amp;SUBSTITUTE(SUBSTITUTE(E$1,"standard",""),"|Float",""),ChapterTable!$1:$1,0),0)*ChapterTable!$P$14
    ),
  OFFSET(E804,-$B804+IF($L804,1,0),0)*IF($B804&gt;OFFSET($B804,1,0),ChapterTable!$R$17,1)*
    (VLOOKUP(SUBSTITUTE(SUBSTITUTE(E$1,"standard",""),"|Float","")&amp;IF(OR($L804=TRUE,$A804=0,MOD($A804,ChapterTable!$R$20)&lt;&gt;0),"","보스")&amp;"인게임누적곱배수",ChapterTable!$R:$S,2,0)^C804
    +VLOOKUP(SUBSTITUTE(SUBSTITUTE(E$1,"standard",""),"|Float","")&amp;IF(OR($L804=TRUE,$A804=0,MOD($A804,ChapterTable!$R$20)&lt;&gt;0),"","보스")&amp;"인게임누적합배수",ChapterTable!$R:$S,2,0)*C804)
  )
  )
  )
)</f>
        <v>141877.62048339844</v>
      </c>
      <c r="F804" s="1">
        <f ca="1">IF(AND($A804=0,$B804=1),
    VLOOKUP(1,ChapterTable!$1:$1048576,MATCH("최종"&amp;SUBSTITUTE(SUBSTITUTE(F$1,"standard",""),"|Float",""),ChapterTable!$1:$1,0),0)*ChapterTable!$P$17,
  IF(AND($A804=0,$B804=0),
    F805,
  IF($B804=0,
    VLOOKUP($A804,ChapterTable!$1:$1048576,MATCH("최종"&amp;SUBSTITUTE(SUBSTITUTE(F$1,"standard",""),"|Float",""),ChapterTable!$1:$1,0),0),
  IF($B804=1,
    IF($L804=FALSE,
      VLOOKUP($A804,ChapterTable!$1:$1048576,MATCH("최종"&amp;SUBSTITUTE(SUBSTITUTE(F$1,"standard",""),"|Float",""),ChapterTable!$1:$1,0),0),
      VLOOKUP($A804-ChapterTable!$P$11,ChapterTable!$1:$1048576,MATCH("최종"&amp;SUBSTITUTE(SUBSTITUTE(F$1,"standard",""),"|Float",""),ChapterTable!$1:$1,0),0)*ChapterTable!$P$14
    ),
  OFFSET(F804,-$B804+IF($L804,1,0),0)*
    (VLOOKUP(SUBSTITUTE(SUBSTITUTE(F$1,"standard",""),"|Float","")&amp;IF(OR($L804=TRUE,$A804=0,MOD($A804,ChapterTable!$R$20)&lt;&gt;0),"","보스")&amp;"인게임누적곱배수",ChapterTable!$R:$S,2,0)^D804
    +VLOOKUP(SUBSTITUTE(SUBSTITUTE(F$1,"standard",""),"|Float","")&amp;IF(OR($L804=TRUE,$A804=0,MOD($A804,ChapterTable!$R$20)&lt;&gt;0),"","보스")&amp;"인게임누적합배수",ChapterTable!$R:$S,2,0)*D804)
  )
  )
  )
)</f>
        <v>42694.654312133789</v>
      </c>
      <c r="G804" t="s">
        <v>715</v>
      </c>
      <c r="J804" t="str">
        <f>IF(ISBLANK(I804),"",
IFERROR(VLOOKUP(I804,[1]StringTable!$1:$1048576,MATCH("kor|String",[1]StringTable!$1:$1,0),0),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93"/>
        <v>0.2</v>
      </c>
      <c r="AJ804">
        <f t="shared" si="91"/>
        <v>0.27466666000000001</v>
      </c>
      <c r="AK804">
        <f t="shared" si="92"/>
        <v>1</v>
      </c>
      <c r="AL804">
        <v>3</v>
      </c>
    </row>
    <row r="805" spans="1:38" hidden="1" x14ac:dyDescent="0.3">
      <c r="A805">
        <v>17</v>
      </c>
      <c r="B805">
        <v>43</v>
      </c>
      <c r="C805">
        <f>IF(OR($L805=TRUE,$A805=0,MOD($A805,ChapterTable!$R$20)&lt;&gt;0),
MAX(0,INT(($B805+ChapterTable!$P$26+VLOOKUP(SUBSTITUTE(C$1,"성장단계","")&amp;"단계오프셋",ChapterTable!$R:$S,2,0))/ChapterTable!$P$23)),
MAX(0,INT(($B805+ChapterTable!$R$26+VLOOKUP(SUBSTITUTE(C$1,"성장단계","")&amp;"보스단계오프셋",ChapterTable!$R:$S,2,0))/ChapterTable!$R$23)))</f>
        <v>4</v>
      </c>
      <c r="D805">
        <f>IF(OR($L805=TRUE,$A805=0,MOD($A805,ChapterTable!$R$20)&lt;&gt;0),
MAX(0,INT(($B805+ChapterTable!$P$26+VLOOKUP(SUBSTITUTE(D$1,"성장단계","")&amp;"단계오프셋",ChapterTable!$R:$S,2,0))/ChapterTable!$P$23)),
MAX(0,INT(($B805+ChapterTable!$R$26+VLOOKUP(SUBSTITUTE(D$1,"성장단계","")&amp;"보스단계오프셋",ChapterTable!$R:$S,2,0))/ChapterTable!$R$23)))</f>
        <v>4</v>
      </c>
      <c r="E805" s="1">
        <f ca="1">IF(AND($A805=0,$B805=1),
    VLOOKUP(1,ChapterTable!$1:$1048576,MATCH("최종"&amp;SUBSTITUTE(SUBSTITUTE(E$1,"standard",""),"|Float",""),ChapterTable!$1:$1,0),0)*ChapterTable!$P$17,
  IF(AND($A805=0,$B805=0),
    E806,
  IF($B805=0,
    VLOOKUP($A805,ChapterTable!$1:$1048576,MATCH("최종"&amp;SUBSTITUTE(SUBSTITUTE(E$1,"standard",""),"|Float",""),ChapterTable!$1:$1,0),0),
  IF($B805=1,
    IF($L805=FALSE,
      VLOOKUP($A805,ChapterTable!$1:$1048576,MATCH("최종"&amp;SUBSTITUTE(SUBSTITUTE(E$1,"standard",""),"|Float",""),ChapterTable!$1:$1,0),0),
      VLOOKUP($A805-ChapterTable!$P$11,ChapterTable!$1:$1048576,MATCH("최종"&amp;SUBSTITUTE(SUBSTITUTE(E$1,"standard",""),"|Float",""),ChapterTable!$1:$1,0),0)*ChapterTable!$P$14
    ),
  OFFSET(E805,-$B805+IF($L805,1,0),0)*IF($B805&gt;OFFSET($B805,1,0),ChapterTable!$R$17,1)*
    (VLOOKUP(SUBSTITUTE(SUBSTITUTE(E$1,"standard",""),"|Float","")&amp;IF(OR($L805=TRUE,$A805=0,MOD($A805,ChapterTable!$R$20)&lt;&gt;0),"","보스")&amp;"인게임누적곱배수",ChapterTable!$R:$S,2,0)^C805
    +VLOOKUP(SUBSTITUTE(SUBSTITUTE(E$1,"standard",""),"|Float","")&amp;IF(OR($L805=TRUE,$A805=0,MOD($A805,ChapterTable!$R$20)&lt;&gt;0),"","보스")&amp;"인게임누적합배수",ChapterTable!$R:$S,2,0)*C805)
  )
  )
  )
)</f>
        <v>141877.62048339844</v>
      </c>
      <c r="F805" s="1">
        <f ca="1">IF(AND($A805=0,$B805=1),
    VLOOKUP(1,ChapterTable!$1:$1048576,MATCH("최종"&amp;SUBSTITUTE(SUBSTITUTE(F$1,"standard",""),"|Float",""),ChapterTable!$1:$1,0),0)*ChapterTable!$P$17,
  IF(AND($A805=0,$B805=0),
    F806,
  IF($B805=0,
    VLOOKUP($A805,ChapterTable!$1:$1048576,MATCH("최종"&amp;SUBSTITUTE(SUBSTITUTE(F$1,"standard",""),"|Float",""),ChapterTable!$1:$1,0),0),
  IF($B805=1,
    IF($L805=FALSE,
      VLOOKUP($A805,ChapterTable!$1:$1048576,MATCH("최종"&amp;SUBSTITUTE(SUBSTITUTE(F$1,"standard",""),"|Float",""),ChapterTable!$1:$1,0),0),
      VLOOKUP($A805-ChapterTable!$P$11,ChapterTable!$1:$1048576,MATCH("최종"&amp;SUBSTITUTE(SUBSTITUTE(F$1,"standard",""),"|Float",""),ChapterTable!$1:$1,0),0)*ChapterTable!$P$14
    ),
  OFFSET(F805,-$B805+IF($L805,1,0),0)*
    (VLOOKUP(SUBSTITUTE(SUBSTITUTE(F$1,"standard",""),"|Float","")&amp;IF(OR($L805=TRUE,$A805=0,MOD($A805,ChapterTable!$R$20)&lt;&gt;0),"","보스")&amp;"인게임누적곱배수",ChapterTable!$R:$S,2,0)^D805
    +VLOOKUP(SUBSTITUTE(SUBSTITUTE(F$1,"standard",""),"|Float","")&amp;IF(OR($L805=TRUE,$A805=0,MOD($A805,ChapterTable!$R$20)&lt;&gt;0),"","보스")&amp;"인게임누적합배수",ChapterTable!$R:$S,2,0)*D805)
  )
  )
  )
)</f>
        <v>42694.654312133789</v>
      </c>
      <c r="G805" t="s">
        <v>715</v>
      </c>
      <c r="J805" t="str">
        <f>IF(ISBLANK(I805),"",
IFERROR(VLOOKUP(I805,[1]StringTable!$1:$1048576,MATCH("kor|String",[1]StringTable!$1:$1,0),0),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93"/>
        <v>0.2</v>
      </c>
      <c r="AJ805">
        <f t="shared" si="91"/>
        <v>0.27466666000000001</v>
      </c>
      <c r="AK805">
        <f t="shared" si="92"/>
        <v>1</v>
      </c>
      <c r="AL805">
        <v>3</v>
      </c>
    </row>
    <row r="806" spans="1:38" hidden="1" x14ac:dyDescent="0.3">
      <c r="A806">
        <v>17</v>
      </c>
      <c r="B806">
        <v>44</v>
      </c>
      <c r="C806">
        <f>IF(OR($L806=TRUE,$A806=0,MOD($A806,ChapterTable!$R$20)&lt;&gt;0),
MAX(0,INT(($B806+ChapterTable!$P$26+VLOOKUP(SUBSTITUTE(C$1,"성장단계","")&amp;"단계오프셋",ChapterTable!$R:$S,2,0))/ChapterTable!$P$23)),
MAX(0,INT(($B806+ChapterTable!$R$26+VLOOKUP(SUBSTITUTE(C$1,"성장단계","")&amp;"보스단계오프셋",ChapterTable!$R:$S,2,0))/ChapterTable!$R$23)))</f>
        <v>4</v>
      </c>
      <c r="D806">
        <f>IF(OR($L806=TRUE,$A806=0,MOD($A806,ChapterTable!$R$20)&lt;&gt;0),
MAX(0,INT(($B806+ChapterTable!$P$26+VLOOKUP(SUBSTITUTE(D$1,"성장단계","")&amp;"단계오프셋",ChapterTable!$R:$S,2,0))/ChapterTable!$P$23)),
MAX(0,INT(($B806+ChapterTable!$R$26+VLOOKUP(SUBSTITUTE(D$1,"성장단계","")&amp;"보스단계오프셋",ChapterTable!$R:$S,2,0))/ChapterTable!$R$23)))</f>
        <v>4</v>
      </c>
      <c r="E806" s="1">
        <f ca="1">IF(AND($A806=0,$B806=1),
    VLOOKUP(1,ChapterTable!$1:$1048576,MATCH("최종"&amp;SUBSTITUTE(SUBSTITUTE(E$1,"standard",""),"|Float",""),ChapterTable!$1:$1,0),0)*ChapterTable!$P$17,
  IF(AND($A806=0,$B806=0),
    E807,
  IF($B806=0,
    VLOOKUP($A806,ChapterTable!$1:$1048576,MATCH("최종"&amp;SUBSTITUTE(SUBSTITUTE(E$1,"standard",""),"|Float",""),ChapterTable!$1:$1,0),0),
  IF($B806=1,
    IF($L806=FALSE,
      VLOOKUP($A806,ChapterTable!$1:$1048576,MATCH("최종"&amp;SUBSTITUTE(SUBSTITUTE(E$1,"standard",""),"|Float",""),ChapterTable!$1:$1,0),0),
      VLOOKUP($A806-ChapterTable!$P$11,ChapterTable!$1:$1048576,MATCH("최종"&amp;SUBSTITUTE(SUBSTITUTE(E$1,"standard",""),"|Float",""),ChapterTable!$1:$1,0),0)*ChapterTable!$P$14
    ),
  OFFSET(E806,-$B806+IF($L806,1,0),0)*IF($B806&gt;OFFSET($B806,1,0),ChapterTable!$R$17,1)*
    (VLOOKUP(SUBSTITUTE(SUBSTITUTE(E$1,"standard",""),"|Float","")&amp;IF(OR($L806=TRUE,$A806=0,MOD($A806,ChapterTable!$R$20)&lt;&gt;0),"","보스")&amp;"인게임누적곱배수",ChapterTable!$R:$S,2,0)^C806
    +VLOOKUP(SUBSTITUTE(SUBSTITUTE(E$1,"standard",""),"|Float","")&amp;IF(OR($L806=TRUE,$A806=0,MOD($A806,ChapterTable!$R$20)&lt;&gt;0),"","보스")&amp;"인게임누적합배수",ChapterTable!$R:$S,2,0)*C806)
  )
  )
  )
)</f>
        <v>141877.62048339844</v>
      </c>
      <c r="F806" s="1">
        <f ca="1">IF(AND($A806=0,$B806=1),
    VLOOKUP(1,ChapterTable!$1:$1048576,MATCH("최종"&amp;SUBSTITUTE(SUBSTITUTE(F$1,"standard",""),"|Float",""),ChapterTable!$1:$1,0),0)*ChapterTable!$P$17,
  IF(AND($A806=0,$B806=0),
    F807,
  IF($B806=0,
    VLOOKUP($A806,ChapterTable!$1:$1048576,MATCH("최종"&amp;SUBSTITUTE(SUBSTITUTE(F$1,"standard",""),"|Float",""),ChapterTable!$1:$1,0),0),
  IF($B806=1,
    IF($L806=FALSE,
      VLOOKUP($A806,ChapterTable!$1:$1048576,MATCH("최종"&amp;SUBSTITUTE(SUBSTITUTE(F$1,"standard",""),"|Float",""),ChapterTable!$1:$1,0),0),
      VLOOKUP($A806-ChapterTable!$P$11,ChapterTable!$1:$1048576,MATCH("최종"&amp;SUBSTITUTE(SUBSTITUTE(F$1,"standard",""),"|Float",""),ChapterTable!$1:$1,0),0)*ChapterTable!$P$14
    ),
  OFFSET(F806,-$B806+IF($L806,1,0),0)*
    (VLOOKUP(SUBSTITUTE(SUBSTITUTE(F$1,"standard",""),"|Float","")&amp;IF(OR($L806=TRUE,$A806=0,MOD($A806,ChapterTable!$R$20)&lt;&gt;0),"","보스")&amp;"인게임누적곱배수",ChapterTable!$R:$S,2,0)^D806
    +VLOOKUP(SUBSTITUTE(SUBSTITUTE(F$1,"standard",""),"|Float","")&amp;IF(OR($L806=TRUE,$A806=0,MOD($A806,ChapterTable!$R$20)&lt;&gt;0),"","보스")&amp;"인게임누적합배수",ChapterTable!$R:$S,2,0)*D806)
  )
  )
  )
)</f>
        <v>42694.654312133789</v>
      </c>
      <c r="G806" t="s">
        <v>715</v>
      </c>
      <c r="J806" t="str">
        <f>IF(ISBLANK(I806),"",
IFERROR(VLOOKUP(I806,[1]StringTable!$1:$1048576,MATCH("kor|String",[1]StringTable!$1:$1,0),0),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93"/>
        <v>0.2</v>
      </c>
      <c r="AJ806">
        <f t="shared" si="91"/>
        <v>0.27466666000000001</v>
      </c>
      <c r="AK806">
        <f t="shared" si="92"/>
        <v>1</v>
      </c>
      <c r="AL806">
        <v>3</v>
      </c>
    </row>
    <row r="807" spans="1:38" hidden="1" x14ac:dyDescent="0.3">
      <c r="A807">
        <v>17</v>
      </c>
      <c r="B807">
        <v>45</v>
      </c>
      <c r="C807">
        <f>IF(OR($L807=TRUE,$A807=0,MOD($A807,ChapterTable!$R$20)&lt;&gt;0),
MAX(0,INT(($B807+ChapterTable!$P$26+VLOOKUP(SUBSTITUTE(C$1,"성장단계","")&amp;"단계오프셋",ChapterTable!$R:$S,2,0))/ChapterTable!$P$23)),
MAX(0,INT(($B807+ChapterTable!$R$26+VLOOKUP(SUBSTITUTE(C$1,"성장단계","")&amp;"보스단계오프셋",ChapterTable!$R:$S,2,0))/ChapterTable!$R$23)))</f>
        <v>4</v>
      </c>
      <c r="D807">
        <f>IF(OR($L807=TRUE,$A807=0,MOD($A807,ChapterTable!$R$20)&lt;&gt;0),
MAX(0,INT(($B807+ChapterTable!$P$26+VLOOKUP(SUBSTITUTE(D$1,"성장단계","")&amp;"단계오프셋",ChapterTable!$R:$S,2,0))/ChapterTable!$P$23)),
MAX(0,INT(($B807+ChapterTable!$R$26+VLOOKUP(SUBSTITUTE(D$1,"성장단계","")&amp;"보스단계오프셋",ChapterTable!$R:$S,2,0))/ChapterTable!$R$23)))</f>
        <v>4</v>
      </c>
      <c r="E807" s="1">
        <f ca="1">IF(AND($A807=0,$B807=1),
    VLOOKUP(1,ChapterTable!$1:$1048576,MATCH("최종"&amp;SUBSTITUTE(SUBSTITUTE(E$1,"standard",""),"|Float",""),ChapterTable!$1:$1,0),0)*ChapterTable!$P$17,
  IF(AND($A807=0,$B807=0),
    E808,
  IF($B807=0,
    VLOOKUP($A807,ChapterTable!$1:$1048576,MATCH("최종"&amp;SUBSTITUTE(SUBSTITUTE(E$1,"standard",""),"|Float",""),ChapterTable!$1:$1,0),0),
  IF($B807=1,
    IF($L807=FALSE,
      VLOOKUP($A807,ChapterTable!$1:$1048576,MATCH("최종"&amp;SUBSTITUTE(SUBSTITUTE(E$1,"standard",""),"|Float",""),ChapterTable!$1:$1,0),0),
      VLOOKUP($A807-ChapterTable!$P$11,ChapterTable!$1:$1048576,MATCH("최종"&amp;SUBSTITUTE(SUBSTITUTE(E$1,"standard",""),"|Float",""),ChapterTable!$1:$1,0),0)*ChapterTable!$P$14
    ),
  OFFSET(E807,-$B807+IF($L807,1,0),0)*IF($B807&gt;OFFSET($B807,1,0),ChapterTable!$R$17,1)*
    (VLOOKUP(SUBSTITUTE(SUBSTITUTE(E$1,"standard",""),"|Float","")&amp;IF(OR($L807=TRUE,$A807=0,MOD($A807,ChapterTable!$R$20)&lt;&gt;0),"","보스")&amp;"인게임누적곱배수",ChapterTable!$R:$S,2,0)^C807
    +VLOOKUP(SUBSTITUTE(SUBSTITUTE(E$1,"standard",""),"|Float","")&amp;IF(OR($L807=TRUE,$A807=0,MOD($A807,ChapterTable!$R$20)&lt;&gt;0),"","보스")&amp;"인게임누적합배수",ChapterTable!$R:$S,2,0)*C807)
  )
  )
  )
)</f>
        <v>141877.62048339844</v>
      </c>
      <c r="F807" s="1">
        <f ca="1">IF(AND($A807=0,$B807=1),
    VLOOKUP(1,ChapterTable!$1:$1048576,MATCH("최종"&amp;SUBSTITUTE(SUBSTITUTE(F$1,"standard",""),"|Float",""),ChapterTable!$1:$1,0),0)*ChapterTable!$P$17,
  IF(AND($A807=0,$B807=0),
    F808,
  IF($B807=0,
    VLOOKUP($A807,ChapterTable!$1:$1048576,MATCH("최종"&amp;SUBSTITUTE(SUBSTITUTE(F$1,"standard",""),"|Float",""),ChapterTable!$1:$1,0),0),
  IF($B807=1,
    IF($L807=FALSE,
      VLOOKUP($A807,ChapterTable!$1:$1048576,MATCH("최종"&amp;SUBSTITUTE(SUBSTITUTE(F$1,"standard",""),"|Float",""),ChapterTable!$1:$1,0),0),
      VLOOKUP($A807-ChapterTable!$P$11,ChapterTable!$1:$1048576,MATCH("최종"&amp;SUBSTITUTE(SUBSTITUTE(F$1,"standard",""),"|Float",""),ChapterTable!$1:$1,0),0)*ChapterTable!$P$14
    ),
  OFFSET(F807,-$B807+IF($L807,1,0),0)*
    (VLOOKUP(SUBSTITUTE(SUBSTITUTE(F$1,"standard",""),"|Float","")&amp;IF(OR($L807=TRUE,$A807=0,MOD($A807,ChapterTable!$R$20)&lt;&gt;0),"","보스")&amp;"인게임누적곱배수",ChapterTable!$R:$S,2,0)^D807
    +VLOOKUP(SUBSTITUTE(SUBSTITUTE(F$1,"standard",""),"|Float","")&amp;IF(OR($L807=TRUE,$A807=0,MOD($A807,ChapterTable!$R$20)&lt;&gt;0),"","보스")&amp;"인게임누적합배수",ChapterTable!$R:$S,2,0)*D807)
  )
  )
  )
)</f>
        <v>42694.654312133789</v>
      </c>
      <c r="G807" t="s">
        <v>715</v>
      </c>
      <c r="J807" t="str">
        <f>IF(ISBLANK(I807),"",
IFERROR(VLOOKUP(I807,[1]StringTable!$1:$1048576,MATCH("kor|String",[1]StringTable!$1:$1,0),0),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93"/>
        <v>0.2</v>
      </c>
      <c r="AJ807">
        <f t="shared" si="91"/>
        <v>0.27466666000000001</v>
      </c>
      <c r="AK807">
        <f t="shared" si="92"/>
        <v>1</v>
      </c>
      <c r="AL807">
        <v>3</v>
      </c>
    </row>
    <row r="808" spans="1:38" hidden="1" x14ac:dyDescent="0.3">
      <c r="A808">
        <v>17</v>
      </c>
      <c r="B808">
        <v>46</v>
      </c>
      <c r="C808">
        <f>IF(OR($L808=TRUE,$A808=0,MOD($A808,ChapterTable!$R$20)&lt;&gt;0),
MAX(0,INT(($B808+ChapterTable!$P$26+VLOOKUP(SUBSTITUTE(C$1,"성장단계","")&amp;"단계오프셋",ChapterTable!$R:$S,2,0))/ChapterTable!$P$23)),
MAX(0,INT(($B808+ChapterTable!$R$26+VLOOKUP(SUBSTITUTE(C$1,"성장단계","")&amp;"보스단계오프셋",ChapterTable!$R:$S,2,0))/ChapterTable!$R$23)))</f>
        <v>5</v>
      </c>
      <c r="D808">
        <f>IF(OR($L808=TRUE,$A808=0,MOD($A808,ChapterTable!$R$20)&lt;&gt;0),
MAX(0,INT(($B808+ChapterTable!$P$26+VLOOKUP(SUBSTITUTE(D$1,"성장단계","")&amp;"단계오프셋",ChapterTable!$R:$S,2,0))/ChapterTable!$P$23)),
MAX(0,INT(($B808+ChapterTable!$R$26+VLOOKUP(SUBSTITUTE(D$1,"성장단계","")&amp;"보스단계오프셋",ChapterTable!$R:$S,2,0))/ChapterTable!$R$23)))</f>
        <v>4</v>
      </c>
      <c r="E808" s="1">
        <f ca="1">IF(AND($A808=0,$B808=1),
    VLOOKUP(1,ChapterTable!$1:$1048576,MATCH("최종"&amp;SUBSTITUTE(SUBSTITUTE(E$1,"standard",""),"|Float",""),ChapterTable!$1:$1,0),0)*ChapterTable!$P$17,
  IF(AND($A808=0,$B808=0),
    E809,
  IF($B808=0,
    VLOOKUP($A808,ChapterTable!$1:$1048576,MATCH("최종"&amp;SUBSTITUTE(SUBSTITUTE(E$1,"standard",""),"|Float",""),ChapterTable!$1:$1,0),0),
  IF($B808=1,
    IF($L808=FALSE,
      VLOOKUP($A808,ChapterTable!$1:$1048576,MATCH("최종"&amp;SUBSTITUTE(SUBSTITUTE(E$1,"standard",""),"|Float",""),ChapterTable!$1:$1,0),0),
      VLOOKUP($A808-ChapterTable!$P$11,ChapterTable!$1:$1048576,MATCH("최종"&amp;SUBSTITUTE(SUBSTITUTE(E$1,"standard",""),"|Float",""),ChapterTable!$1:$1,0),0)*ChapterTable!$P$14
    ),
  OFFSET(E808,-$B808+IF($L808,1,0),0)*IF($B808&gt;OFFSET($B808,1,0),ChapterTable!$R$17,1)*
    (VLOOKUP(SUBSTITUTE(SUBSTITUTE(E$1,"standard",""),"|Float","")&amp;IF(OR($L808=TRUE,$A808=0,MOD($A808,ChapterTable!$R$20)&lt;&gt;0),"","보스")&amp;"인게임누적곱배수",ChapterTable!$R:$S,2,0)^C808
    +VLOOKUP(SUBSTITUTE(SUBSTITUTE(E$1,"standard",""),"|Float","")&amp;IF(OR($L808=TRUE,$A808=0,MOD($A808,ChapterTable!$R$20)&lt;&gt;0),"","보스")&amp;"인게임누적합배수",ChapterTable!$R:$S,2,0)*C808)
  )
  )
  )
)</f>
        <v>157641.80053710938</v>
      </c>
      <c r="F808" s="1">
        <f ca="1">IF(AND($A808=0,$B808=1),
    VLOOKUP(1,ChapterTable!$1:$1048576,MATCH("최종"&amp;SUBSTITUTE(SUBSTITUTE(F$1,"standard",""),"|Float",""),ChapterTable!$1:$1,0),0)*ChapterTable!$P$17,
  IF(AND($A808=0,$B808=0),
    F809,
  IF($B808=0,
    VLOOKUP($A808,ChapterTable!$1:$1048576,MATCH("최종"&amp;SUBSTITUTE(SUBSTITUTE(F$1,"standard",""),"|Float",""),ChapterTable!$1:$1,0),0),
  IF($B808=1,
    IF($L808=FALSE,
      VLOOKUP($A808,ChapterTable!$1:$1048576,MATCH("최종"&amp;SUBSTITUTE(SUBSTITUTE(F$1,"standard",""),"|Float",""),ChapterTable!$1:$1,0),0),
      VLOOKUP($A808-ChapterTable!$P$11,ChapterTable!$1:$1048576,MATCH("최종"&amp;SUBSTITUTE(SUBSTITUTE(F$1,"standard",""),"|Float",""),ChapterTable!$1:$1,0),0)*ChapterTable!$P$14
    ),
  OFFSET(F808,-$B808+IF($L808,1,0),0)*
    (VLOOKUP(SUBSTITUTE(SUBSTITUTE(F$1,"standard",""),"|Float","")&amp;IF(OR($L808=TRUE,$A808=0,MOD($A808,ChapterTable!$R$20)&lt;&gt;0),"","보스")&amp;"인게임누적곱배수",ChapterTable!$R:$S,2,0)^D808
    +VLOOKUP(SUBSTITUTE(SUBSTITUTE(F$1,"standard",""),"|Float","")&amp;IF(OR($L808=TRUE,$A808=0,MOD($A808,ChapterTable!$R$20)&lt;&gt;0),"","보스")&amp;"인게임누적합배수",ChapterTable!$R:$S,2,0)*D808)
  )
  )
  )
)</f>
        <v>42694.654312133789</v>
      </c>
      <c r="G808" t="s">
        <v>715</v>
      </c>
      <c r="J808" t="str">
        <f>IF(ISBLANK(I808),"",
IFERROR(VLOOKUP(I808,[1]StringTable!$1:$1048576,MATCH("kor|String",[1]StringTable!$1:$1,0),0),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93"/>
        <v>0.2</v>
      </c>
      <c r="AJ808">
        <f t="shared" si="91"/>
        <v>0.27466666000000001</v>
      </c>
      <c r="AK808">
        <f t="shared" si="92"/>
        <v>1</v>
      </c>
      <c r="AL808">
        <v>3</v>
      </c>
    </row>
    <row r="809" spans="1:38" hidden="1" x14ac:dyDescent="0.3">
      <c r="A809">
        <v>17</v>
      </c>
      <c r="B809">
        <v>47</v>
      </c>
      <c r="C809">
        <f>IF(OR($L809=TRUE,$A809=0,MOD($A809,ChapterTable!$R$20)&lt;&gt;0),
MAX(0,INT(($B809+ChapterTable!$P$26+VLOOKUP(SUBSTITUTE(C$1,"성장단계","")&amp;"단계오프셋",ChapterTable!$R:$S,2,0))/ChapterTable!$P$23)),
MAX(0,INT(($B809+ChapterTable!$R$26+VLOOKUP(SUBSTITUTE(C$1,"성장단계","")&amp;"보스단계오프셋",ChapterTable!$R:$S,2,0))/ChapterTable!$R$23)))</f>
        <v>5</v>
      </c>
      <c r="D809">
        <f>IF(OR($L809=TRUE,$A809=0,MOD($A809,ChapterTable!$R$20)&lt;&gt;0),
MAX(0,INT(($B809+ChapterTable!$P$26+VLOOKUP(SUBSTITUTE(D$1,"성장단계","")&amp;"단계오프셋",ChapterTable!$R:$S,2,0))/ChapterTable!$P$23)),
MAX(0,INT(($B809+ChapterTable!$R$26+VLOOKUP(SUBSTITUTE(D$1,"성장단계","")&amp;"보스단계오프셋",ChapterTable!$R:$S,2,0))/ChapterTable!$R$23)))</f>
        <v>4</v>
      </c>
      <c r="E809" s="1">
        <f ca="1">IF(AND($A809=0,$B809=1),
    VLOOKUP(1,ChapterTable!$1:$1048576,MATCH("최종"&amp;SUBSTITUTE(SUBSTITUTE(E$1,"standard",""),"|Float",""),ChapterTable!$1:$1,0),0)*ChapterTable!$P$17,
  IF(AND($A809=0,$B809=0),
    E810,
  IF($B809=0,
    VLOOKUP($A809,ChapterTable!$1:$1048576,MATCH("최종"&amp;SUBSTITUTE(SUBSTITUTE(E$1,"standard",""),"|Float",""),ChapterTable!$1:$1,0),0),
  IF($B809=1,
    IF($L809=FALSE,
      VLOOKUP($A809,ChapterTable!$1:$1048576,MATCH("최종"&amp;SUBSTITUTE(SUBSTITUTE(E$1,"standard",""),"|Float",""),ChapterTable!$1:$1,0),0),
      VLOOKUP($A809-ChapterTable!$P$11,ChapterTable!$1:$1048576,MATCH("최종"&amp;SUBSTITUTE(SUBSTITUTE(E$1,"standard",""),"|Float",""),ChapterTable!$1:$1,0),0)*ChapterTable!$P$14
    ),
  OFFSET(E809,-$B809+IF($L809,1,0),0)*IF($B809&gt;OFFSET($B809,1,0),ChapterTable!$R$17,1)*
    (VLOOKUP(SUBSTITUTE(SUBSTITUTE(E$1,"standard",""),"|Float","")&amp;IF(OR($L809=TRUE,$A809=0,MOD($A809,ChapterTable!$R$20)&lt;&gt;0),"","보스")&amp;"인게임누적곱배수",ChapterTable!$R:$S,2,0)^C809
    +VLOOKUP(SUBSTITUTE(SUBSTITUTE(E$1,"standard",""),"|Float","")&amp;IF(OR($L809=TRUE,$A809=0,MOD($A809,ChapterTable!$R$20)&lt;&gt;0),"","보스")&amp;"인게임누적합배수",ChapterTable!$R:$S,2,0)*C809)
  )
  )
  )
)</f>
        <v>157641.80053710938</v>
      </c>
      <c r="F809" s="1">
        <f ca="1">IF(AND($A809=0,$B809=1),
    VLOOKUP(1,ChapterTable!$1:$1048576,MATCH("최종"&amp;SUBSTITUTE(SUBSTITUTE(F$1,"standard",""),"|Float",""),ChapterTable!$1:$1,0),0)*ChapterTable!$P$17,
  IF(AND($A809=0,$B809=0),
    F810,
  IF($B809=0,
    VLOOKUP($A809,ChapterTable!$1:$1048576,MATCH("최종"&amp;SUBSTITUTE(SUBSTITUTE(F$1,"standard",""),"|Float",""),ChapterTable!$1:$1,0),0),
  IF($B809=1,
    IF($L809=FALSE,
      VLOOKUP($A809,ChapterTable!$1:$1048576,MATCH("최종"&amp;SUBSTITUTE(SUBSTITUTE(F$1,"standard",""),"|Float",""),ChapterTable!$1:$1,0),0),
      VLOOKUP($A809-ChapterTable!$P$11,ChapterTable!$1:$1048576,MATCH("최종"&amp;SUBSTITUTE(SUBSTITUTE(F$1,"standard",""),"|Float",""),ChapterTable!$1:$1,0),0)*ChapterTable!$P$14
    ),
  OFFSET(F809,-$B809+IF($L809,1,0),0)*
    (VLOOKUP(SUBSTITUTE(SUBSTITUTE(F$1,"standard",""),"|Float","")&amp;IF(OR($L809=TRUE,$A809=0,MOD($A809,ChapterTable!$R$20)&lt;&gt;0),"","보스")&amp;"인게임누적곱배수",ChapterTable!$R:$S,2,0)^D809
    +VLOOKUP(SUBSTITUTE(SUBSTITUTE(F$1,"standard",""),"|Float","")&amp;IF(OR($L809=TRUE,$A809=0,MOD($A809,ChapterTable!$R$20)&lt;&gt;0),"","보스")&amp;"인게임누적합배수",ChapterTable!$R:$S,2,0)*D809)
  )
  )
  )
)</f>
        <v>42694.654312133789</v>
      </c>
      <c r="G809" t="s">
        <v>715</v>
      </c>
      <c r="J809" t="str">
        <f>IF(ISBLANK(I809),"",
IFERROR(VLOOKUP(I809,[1]StringTable!$1:$1048576,MATCH("kor|String",[1]StringTable!$1:$1,0),0),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93"/>
        <v>0.2</v>
      </c>
      <c r="AJ809">
        <f t="shared" si="91"/>
        <v>0.27466666000000001</v>
      </c>
      <c r="AK809">
        <f t="shared" si="92"/>
        <v>1</v>
      </c>
      <c r="AL809">
        <v>3</v>
      </c>
    </row>
    <row r="810" spans="1:38" hidden="1" x14ac:dyDescent="0.3">
      <c r="A810">
        <v>17</v>
      </c>
      <c r="B810">
        <v>48</v>
      </c>
      <c r="C810">
        <f>IF(OR($L810=TRUE,$A810=0,MOD($A810,ChapterTable!$R$20)&lt;&gt;0),
MAX(0,INT(($B810+ChapterTable!$P$26+VLOOKUP(SUBSTITUTE(C$1,"성장단계","")&amp;"단계오프셋",ChapterTable!$R:$S,2,0))/ChapterTable!$P$23)),
MAX(0,INT(($B810+ChapterTable!$R$26+VLOOKUP(SUBSTITUTE(C$1,"성장단계","")&amp;"보스단계오프셋",ChapterTable!$R:$S,2,0))/ChapterTable!$R$23)))</f>
        <v>5</v>
      </c>
      <c r="D810">
        <f>IF(OR($L810=TRUE,$A810=0,MOD($A810,ChapterTable!$R$20)&lt;&gt;0),
MAX(0,INT(($B810+ChapterTable!$P$26+VLOOKUP(SUBSTITUTE(D$1,"성장단계","")&amp;"단계오프셋",ChapterTable!$R:$S,2,0))/ChapterTable!$P$23)),
MAX(0,INT(($B810+ChapterTable!$R$26+VLOOKUP(SUBSTITUTE(D$1,"성장단계","")&amp;"보스단계오프셋",ChapterTable!$R:$S,2,0))/ChapterTable!$R$23)))</f>
        <v>4</v>
      </c>
      <c r="E810" s="1">
        <f ca="1">IF(AND($A810=0,$B810=1),
    VLOOKUP(1,ChapterTable!$1:$1048576,MATCH("최종"&amp;SUBSTITUTE(SUBSTITUTE(E$1,"standard",""),"|Float",""),ChapterTable!$1:$1,0),0)*ChapterTable!$P$17,
  IF(AND($A810=0,$B810=0),
    E811,
  IF($B810=0,
    VLOOKUP($A810,ChapterTable!$1:$1048576,MATCH("최종"&amp;SUBSTITUTE(SUBSTITUTE(E$1,"standard",""),"|Float",""),ChapterTable!$1:$1,0),0),
  IF($B810=1,
    IF($L810=FALSE,
      VLOOKUP($A810,ChapterTable!$1:$1048576,MATCH("최종"&amp;SUBSTITUTE(SUBSTITUTE(E$1,"standard",""),"|Float",""),ChapterTable!$1:$1,0),0),
      VLOOKUP($A810-ChapterTable!$P$11,ChapterTable!$1:$1048576,MATCH("최종"&amp;SUBSTITUTE(SUBSTITUTE(E$1,"standard",""),"|Float",""),ChapterTable!$1:$1,0),0)*ChapterTable!$P$14
    ),
  OFFSET(E810,-$B810+IF($L810,1,0),0)*IF($B810&gt;OFFSET($B810,1,0),ChapterTable!$R$17,1)*
    (VLOOKUP(SUBSTITUTE(SUBSTITUTE(E$1,"standard",""),"|Float","")&amp;IF(OR($L810=TRUE,$A810=0,MOD($A810,ChapterTable!$R$20)&lt;&gt;0),"","보스")&amp;"인게임누적곱배수",ChapterTable!$R:$S,2,0)^C810
    +VLOOKUP(SUBSTITUTE(SUBSTITUTE(E$1,"standard",""),"|Float","")&amp;IF(OR($L810=TRUE,$A810=0,MOD($A810,ChapterTable!$R$20)&lt;&gt;0),"","보스")&amp;"인게임누적합배수",ChapterTable!$R:$S,2,0)*C810)
  )
  )
  )
)</f>
        <v>157641.80053710938</v>
      </c>
      <c r="F810" s="1">
        <f ca="1">IF(AND($A810=0,$B810=1),
    VLOOKUP(1,ChapterTable!$1:$1048576,MATCH("최종"&amp;SUBSTITUTE(SUBSTITUTE(F$1,"standard",""),"|Float",""),ChapterTable!$1:$1,0),0)*ChapterTable!$P$17,
  IF(AND($A810=0,$B810=0),
    F811,
  IF($B810=0,
    VLOOKUP($A810,ChapterTable!$1:$1048576,MATCH("최종"&amp;SUBSTITUTE(SUBSTITUTE(F$1,"standard",""),"|Float",""),ChapterTable!$1:$1,0),0),
  IF($B810=1,
    IF($L810=FALSE,
      VLOOKUP($A810,ChapterTable!$1:$1048576,MATCH("최종"&amp;SUBSTITUTE(SUBSTITUTE(F$1,"standard",""),"|Float",""),ChapterTable!$1:$1,0),0),
      VLOOKUP($A810-ChapterTable!$P$11,ChapterTable!$1:$1048576,MATCH("최종"&amp;SUBSTITUTE(SUBSTITUTE(F$1,"standard",""),"|Float",""),ChapterTable!$1:$1,0),0)*ChapterTable!$P$14
    ),
  OFFSET(F810,-$B810+IF($L810,1,0),0)*
    (VLOOKUP(SUBSTITUTE(SUBSTITUTE(F$1,"standard",""),"|Float","")&amp;IF(OR($L810=TRUE,$A810=0,MOD($A810,ChapterTable!$R$20)&lt;&gt;0),"","보스")&amp;"인게임누적곱배수",ChapterTable!$R:$S,2,0)^D810
    +VLOOKUP(SUBSTITUTE(SUBSTITUTE(F$1,"standard",""),"|Float","")&amp;IF(OR($L810=TRUE,$A810=0,MOD($A810,ChapterTable!$R$20)&lt;&gt;0),"","보스")&amp;"인게임누적합배수",ChapterTable!$R:$S,2,0)*D810)
  )
  )
  )
)</f>
        <v>42694.654312133789</v>
      </c>
      <c r="G810" t="s">
        <v>715</v>
      </c>
      <c r="J810" t="str">
        <f>IF(ISBLANK(I810),"",
IFERROR(VLOOKUP(I810,[1]StringTable!$1:$1048576,MATCH("kor|String",[1]StringTable!$1:$1,0),0),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93"/>
        <v>0.2</v>
      </c>
      <c r="AJ810">
        <f t="shared" si="91"/>
        <v>0.27466666000000001</v>
      </c>
      <c r="AK810">
        <f t="shared" si="92"/>
        <v>1</v>
      </c>
      <c r="AL810">
        <v>3</v>
      </c>
    </row>
    <row r="811" spans="1:38" hidden="1" x14ac:dyDescent="0.3">
      <c r="A811">
        <v>17</v>
      </c>
      <c r="B811">
        <v>49</v>
      </c>
      <c r="C811">
        <f>IF(OR($L811=TRUE,$A811=0,MOD($A811,ChapterTable!$R$20)&lt;&gt;0),
MAX(0,INT(($B811+ChapterTable!$P$26+VLOOKUP(SUBSTITUTE(C$1,"성장단계","")&amp;"단계오프셋",ChapterTable!$R:$S,2,0))/ChapterTable!$P$23)),
MAX(0,INT(($B811+ChapterTable!$R$26+VLOOKUP(SUBSTITUTE(C$1,"성장단계","")&amp;"보스단계오프셋",ChapterTable!$R:$S,2,0))/ChapterTable!$R$23)))</f>
        <v>5</v>
      </c>
      <c r="D811">
        <f>IF(OR($L811=TRUE,$A811=0,MOD($A811,ChapterTable!$R$20)&lt;&gt;0),
MAX(0,INT(($B811+ChapterTable!$P$26+VLOOKUP(SUBSTITUTE(D$1,"성장단계","")&amp;"단계오프셋",ChapterTable!$R:$S,2,0))/ChapterTable!$P$23)),
MAX(0,INT(($B811+ChapterTable!$R$26+VLOOKUP(SUBSTITUTE(D$1,"성장단계","")&amp;"보스단계오프셋",ChapterTable!$R:$S,2,0))/ChapterTable!$R$23)))</f>
        <v>4</v>
      </c>
      <c r="E811" s="1">
        <f ca="1">IF(AND($A811=0,$B811=1),
    VLOOKUP(1,ChapterTable!$1:$1048576,MATCH("최종"&amp;SUBSTITUTE(SUBSTITUTE(E$1,"standard",""),"|Float",""),ChapterTable!$1:$1,0),0)*ChapterTable!$P$17,
  IF(AND($A811=0,$B811=0),
    E812,
  IF($B811=0,
    VLOOKUP($A811,ChapterTable!$1:$1048576,MATCH("최종"&amp;SUBSTITUTE(SUBSTITUTE(E$1,"standard",""),"|Float",""),ChapterTable!$1:$1,0),0),
  IF($B811=1,
    IF($L811=FALSE,
      VLOOKUP($A811,ChapterTable!$1:$1048576,MATCH("최종"&amp;SUBSTITUTE(SUBSTITUTE(E$1,"standard",""),"|Float",""),ChapterTable!$1:$1,0),0),
      VLOOKUP($A811-ChapterTable!$P$11,ChapterTable!$1:$1048576,MATCH("최종"&amp;SUBSTITUTE(SUBSTITUTE(E$1,"standard",""),"|Float",""),ChapterTable!$1:$1,0),0)*ChapterTable!$P$14
    ),
  OFFSET(E811,-$B811+IF($L811,1,0),0)*IF($B811&gt;OFFSET($B811,1,0),ChapterTable!$R$17,1)*
    (VLOOKUP(SUBSTITUTE(SUBSTITUTE(E$1,"standard",""),"|Float","")&amp;IF(OR($L811=TRUE,$A811=0,MOD($A811,ChapterTable!$R$20)&lt;&gt;0),"","보스")&amp;"인게임누적곱배수",ChapterTable!$R:$S,2,0)^C811
    +VLOOKUP(SUBSTITUTE(SUBSTITUTE(E$1,"standard",""),"|Float","")&amp;IF(OR($L811=TRUE,$A811=0,MOD($A811,ChapterTable!$R$20)&lt;&gt;0),"","보스")&amp;"인게임누적합배수",ChapterTable!$R:$S,2,0)*C811)
  )
  )
  )
)</f>
        <v>157641.80053710938</v>
      </c>
      <c r="F811" s="1">
        <f ca="1">IF(AND($A811=0,$B811=1),
    VLOOKUP(1,ChapterTable!$1:$1048576,MATCH("최종"&amp;SUBSTITUTE(SUBSTITUTE(F$1,"standard",""),"|Float",""),ChapterTable!$1:$1,0),0)*ChapterTable!$P$17,
  IF(AND($A811=0,$B811=0),
    F812,
  IF($B811=0,
    VLOOKUP($A811,ChapterTable!$1:$1048576,MATCH("최종"&amp;SUBSTITUTE(SUBSTITUTE(F$1,"standard",""),"|Float",""),ChapterTable!$1:$1,0),0),
  IF($B811=1,
    IF($L811=FALSE,
      VLOOKUP($A811,ChapterTable!$1:$1048576,MATCH("최종"&amp;SUBSTITUTE(SUBSTITUTE(F$1,"standard",""),"|Float",""),ChapterTable!$1:$1,0),0),
      VLOOKUP($A811-ChapterTable!$P$11,ChapterTable!$1:$1048576,MATCH("최종"&amp;SUBSTITUTE(SUBSTITUTE(F$1,"standard",""),"|Float",""),ChapterTable!$1:$1,0),0)*ChapterTable!$P$14
    ),
  OFFSET(F811,-$B811+IF($L811,1,0),0)*
    (VLOOKUP(SUBSTITUTE(SUBSTITUTE(F$1,"standard",""),"|Float","")&amp;IF(OR($L811=TRUE,$A811=0,MOD($A811,ChapterTable!$R$20)&lt;&gt;0),"","보스")&amp;"인게임누적곱배수",ChapterTable!$R:$S,2,0)^D811
    +VLOOKUP(SUBSTITUTE(SUBSTITUTE(F$1,"standard",""),"|Float","")&amp;IF(OR($L811=TRUE,$A811=0,MOD($A811,ChapterTable!$R$20)&lt;&gt;0),"","보스")&amp;"인게임누적합배수",ChapterTable!$R:$S,2,0)*D811)
  )
  )
  )
)</f>
        <v>42694.654312133789</v>
      </c>
      <c r="G811" t="s">
        <v>715</v>
      </c>
      <c r="J811" t="str">
        <f>IF(ISBLANK(I811),"",
IFERROR(VLOOKUP(I811,[1]StringTable!$1:$1048576,MATCH("kor|String",[1]StringTable!$1:$1,0),0),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93"/>
        <v>0.2</v>
      </c>
      <c r="AJ811">
        <f t="shared" si="91"/>
        <v>0.27466666000000001</v>
      </c>
      <c r="AK811">
        <f t="shared" si="92"/>
        <v>1</v>
      </c>
      <c r="AL811">
        <v>3</v>
      </c>
    </row>
    <row r="812" spans="1:38" hidden="1" x14ac:dyDescent="0.3">
      <c r="A812">
        <v>17</v>
      </c>
      <c r="B812">
        <v>50</v>
      </c>
      <c r="C812">
        <f>IF(OR($L812=TRUE,$A812=0,MOD($A812,ChapterTable!$R$20)&lt;&gt;0),
MAX(0,INT(($B812+ChapterTable!$P$26+VLOOKUP(SUBSTITUTE(C$1,"성장단계","")&amp;"단계오프셋",ChapterTable!$R:$S,2,0))/ChapterTable!$P$23)),
MAX(0,INT(($B812+ChapterTable!$R$26+VLOOKUP(SUBSTITUTE(C$1,"성장단계","")&amp;"보스단계오프셋",ChapterTable!$R:$S,2,0))/ChapterTable!$R$23)))</f>
        <v>5</v>
      </c>
      <c r="D812">
        <f>IF(OR($L812=TRUE,$A812=0,MOD($A812,ChapterTable!$R$20)&lt;&gt;0),
MAX(0,INT(($B812+ChapterTable!$P$26+VLOOKUP(SUBSTITUTE(D$1,"성장단계","")&amp;"단계오프셋",ChapterTable!$R:$S,2,0))/ChapterTable!$P$23)),
MAX(0,INT(($B812+ChapterTable!$R$26+VLOOKUP(SUBSTITUTE(D$1,"성장단계","")&amp;"보스단계오프셋",ChapterTable!$R:$S,2,0))/ChapterTable!$R$23)))</f>
        <v>4</v>
      </c>
      <c r="E812" s="1">
        <f ca="1">IF(AND($A812=0,$B812=1),
    VLOOKUP(1,ChapterTable!$1:$1048576,MATCH("최종"&amp;SUBSTITUTE(SUBSTITUTE(E$1,"standard",""),"|Float",""),ChapterTable!$1:$1,0),0)*ChapterTable!$P$17,
  IF(AND($A812=0,$B812=0),
    E813,
  IF($B812=0,
    VLOOKUP($A812,ChapterTable!$1:$1048576,MATCH("최종"&amp;SUBSTITUTE(SUBSTITUTE(E$1,"standard",""),"|Float",""),ChapterTable!$1:$1,0),0),
  IF($B812=1,
    IF($L812=FALSE,
      VLOOKUP($A812,ChapterTable!$1:$1048576,MATCH("최종"&amp;SUBSTITUTE(SUBSTITUTE(E$1,"standard",""),"|Float",""),ChapterTable!$1:$1,0),0),
      VLOOKUP($A812-ChapterTable!$P$11,ChapterTable!$1:$1048576,MATCH("최종"&amp;SUBSTITUTE(SUBSTITUTE(E$1,"standard",""),"|Float",""),ChapterTable!$1:$1,0),0)*ChapterTable!$P$14
    ),
  OFFSET(E812,-$B812+IF($L812,1,0),0)*IF($B812&gt;OFFSET($B812,1,0),ChapterTable!$R$17,1)*
    (VLOOKUP(SUBSTITUTE(SUBSTITUTE(E$1,"standard",""),"|Float","")&amp;IF(OR($L812=TRUE,$A812=0,MOD($A812,ChapterTable!$R$20)&lt;&gt;0),"","보스")&amp;"인게임누적곱배수",ChapterTable!$R:$S,2,0)^C812
    +VLOOKUP(SUBSTITUTE(SUBSTITUTE(E$1,"standard",""),"|Float","")&amp;IF(OR($L812=TRUE,$A812=0,MOD($A812,ChapterTable!$R$20)&lt;&gt;0),"","보스")&amp;"인게임누적합배수",ChapterTable!$R:$S,2,0)*C812)
  )
  )
  )
)</f>
        <v>204934.34069824219</v>
      </c>
      <c r="F812" s="1">
        <f ca="1">IF(AND($A812=0,$B812=1),
    VLOOKUP(1,ChapterTable!$1:$1048576,MATCH("최종"&amp;SUBSTITUTE(SUBSTITUTE(F$1,"standard",""),"|Float",""),ChapterTable!$1:$1,0),0)*ChapterTable!$P$17,
  IF(AND($A812=0,$B812=0),
    F813,
  IF($B812=0,
    VLOOKUP($A812,ChapterTable!$1:$1048576,MATCH("최종"&amp;SUBSTITUTE(SUBSTITUTE(F$1,"standard",""),"|Float",""),ChapterTable!$1:$1,0),0),
  IF($B812=1,
    IF($L812=FALSE,
      VLOOKUP($A812,ChapterTable!$1:$1048576,MATCH("최종"&amp;SUBSTITUTE(SUBSTITUTE(F$1,"standard",""),"|Float",""),ChapterTable!$1:$1,0),0),
      VLOOKUP($A812-ChapterTable!$P$11,ChapterTable!$1:$1048576,MATCH("최종"&amp;SUBSTITUTE(SUBSTITUTE(F$1,"standard",""),"|Float",""),ChapterTable!$1:$1,0),0)*ChapterTable!$P$14
    ),
  OFFSET(F812,-$B812+IF($L812,1,0),0)*
    (VLOOKUP(SUBSTITUTE(SUBSTITUTE(F$1,"standard",""),"|Float","")&amp;IF(OR($L812=TRUE,$A812=0,MOD($A812,ChapterTable!$R$20)&lt;&gt;0),"","보스")&amp;"인게임누적곱배수",ChapterTable!$R:$S,2,0)^D812
    +VLOOKUP(SUBSTITUTE(SUBSTITUTE(F$1,"standard",""),"|Float","")&amp;IF(OR($L812=TRUE,$A812=0,MOD($A812,ChapterTable!$R$20)&lt;&gt;0),"","보스")&amp;"인게임누적합배수",ChapterTable!$R:$S,2,0)*D812)
  )
  )
  )
)</f>
        <v>42694.654312133789</v>
      </c>
      <c r="G812" t="s">
        <v>715</v>
      </c>
      <c r="J812" t="str">
        <f>IF(ISBLANK(I812),"",
IFERROR(VLOOKUP(I812,[1]StringTable!$1:$1048576,MATCH("kor|String",[1]StringTable!$1:$1,0),0),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93"/>
        <v>0.2</v>
      </c>
      <c r="AJ812">
        <f t="shared" si="91"/>
        <v>1</v>
      </c>
      <c r="AK812">
        <f t="shared" si="92"/>
        <v>1</v>
      </c>
      <c r="AL812">
        <v>3</v>
      </c>
    </row>
    <row r="813" spans="1:38" hidden="1" x14ac:dyDescent="0.3">
      <c r="A813">
        <v>18</v>
      </c>
      <c r="B813">
        <v>0</v>
      </c>
      <c r="C813">
        <f>IF(OR($L813=TRUE,$A813=0,MOD($A813,ChapterTable!$R$20)&lt;&gt;0),
MAX(0,INT(($B813+ChapterTable!$P$26+VLOOKUP(SUBSTITUTE(C$1,"성장단계","")&amp;"단계오프셋",ChapterTable!$R:$S,2,0))/ChapterTable!$P$23)),
MAX(0,INT(($B813+ChapterTable!$R$26+VLOOKUP(SUBSTITUTE(C$1,"성장단계","")&amp;"보스단계오프셋",ChapterTable!$R:$S,2,0))/ChapterTable!$R$23)))</f>
        <v>0</v>
      </c>
      <c r="D813">
        <f>IF(OR($L813=TRUE,$A813=0,MOD($A813,ChapterTable!$R$20)&lt;&gt;0),
MAX(0,INT(($B813+ChapterTable!$P$26+VLOOKUP(SUBSTITUTE(D$1,"성장단계","")&amp;"단계오프셋",ChapterTable!$R:$S,2,0))/ChapterTable!$P$23)),
MAX(0,INT(($B813+ChapterTable!$R$26+VLOOKUP(SUBSTITUTE(D$1,"성장단계","")&amp;"보스단계오프셋",ChapterTable!$R:$S,2,0))/ChapterTable!$R$23)))</f>
        <v>0</v>
      </c>
      <c r="E813" s="1">
        <f ca="1">IF(AND($A813=0,$B813=1),
    VLOOKUP(1,ChapterTable!$1:$1048576,MATCH("최종"&amp;SUBSTITUTE(SUBSTITUTE(E$1,"standard",""),"|Float",""),ChapterTable!$1:$1,0),0)*ChapterTable!$P$17,
  IF(AND($A813=0,$B813=0),
    E814,
  IF($B813=0,
    VLOOKUP($A813,ChapterTable!$1:$1048576,MATCH("최종"&amp;SUBSTITUTE(SUBSTITUTE(E$1,"standard",""),"|Float",""),ChapterTable!$1:$1,0),0),
  IF($B813=1,
    IF($L813=FALSE,
      VLOOKUP($A813,ChapterTable!$1:$1048576,MATCH("최종"&amp;SUBSTITUTE(SUBSTITUTE(E$1,"standard",""),"|Float",""),ChapterTable!$1:$1,0),0),
      VLOOKUP($A813-ChapterTable!$P$11,ChapterTable!$1:$1048576,MATCH("최종"&amp;SUBSTITUTE(SUBSTITUTE(E$1,"standard",""),"|Float",""),ChapterTable!$1:$1,0),0)*ChapterTable!$P$14
    ),
  OFFSET(E813,-$B813+IF($L813,1,0),0)*IF($B813&gt;OFFSET($B813,1,0),ChapterTable!$R$17,1)*
    (VLOOKUP(SUBSTITUTE(SUBSTITUTE(E$1,"standard",""),"|Float","")&amp;IF(OR($L813=TRUE,$A813=0,MOD($A813,ChapterTable!$R$20)&lt;&gt;0),"","보스")&amp;"인게임누적곱배수",ChapterTable!$R:$S,2,0)^C813
    +VLOOKUP(SUBSTITUTE(SUBSTITUTE(E$1,"standard",""),"|Float","")&amp;IF(OR($L813=TRUE,$A813=0,MOD($A813,ChapterTable!$R$20)&lt;&gt;0),"","보스")&amp;"인게임누적합배수",ChapterTable!$R:$S,2,0)*C813)
  )
  )
  )
)</f>
        <v>118231.35040283203</v>
      </c>
      <c r="F813" s="1">
        <f ca="1">IF(AND($A813=0,$B813=1),
    VLOOKUP(1,ChapterTable!$1:$1048576,MATCH("최종"&amp;SUBSTITUTE(SUBSTITUTE(F$1,"standard",""),"|Float",""),ChapterTable!$1:$1,0),0)*ChapterTable!$P$17,
  IF(AND($A813=0,$B813=0),
    F814,
  IF($B813=0,
    VLOOKUP($A813,ChapterTable!$1:$1048576,MATCH("최종"&amp;SUBSTITUTE(SUBSTITUTE(F$1,"standard",""),"|Float",""),ChapterTable!$1:$1,0),0),
  IF($B813=1,
    IF($L813=FALSE,
      VLOOKUP($A813,ChapterTable!$1:$1048576,MATCH("최종"&amp;SUBSTITUTE(SUBSTITUTE(F$1,"standard",""),"|Float",""),ChapterTable!$1:$1,0),0),
      VLOOKUP($A813-ChapterTable!$P$11,ChapterTable!$1:$1048576,MATCH("최종"&amp;SUBSTITUTE(SUBSTITUTE(F$1,"standard",""),"|Float",""),ChapterTable!$1:$1,0),0)*ChapterTable!$P$14
    ),
  OFFSET(F813,-$B813+IF($L813,1,0),0)*
    (VLOOKUP(SUBSTITUTE(SUBSTITUTE(F$1,"standard",""),"|Float","")&amp;IF(OR($L813=TRUE,$A813=0,MOD($A813,ChapterTable!$R$20)&lt;&gt;0),"","보스")&amp;"인게임누적곱배수",ChapterTable!$R:$S,2,0)^D813
    +VLOOKUP(SUBSTITUTE(SUBSTITUTE(F$1,"standard",""),"|Float","")&amp;IF(OR($L813=TRUE,$A813=0,MOD($A813,ChapterTable!$R$20)&lt;&gt;0),"","보스")&amp;"인게임누적합배수",ChapterTable!$R:$S,2,0)*D813)
  )
  )
  )
)</f>
        <v>49263.06266784668</v>
      </c>
      <c r="G813" t="s">
        <v>715</v>
      </c>
      <c r="J813" t="str">
        <f>IF(ISBLANK(I813),"",
IFERROR(VLOOKUP(I813,[1]StringTable!$1:$1048576,MATCH("kor|String",[1]StringTable!$1:$1,0),0),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93"/>
        <v>0</v>
      </c>
      <c r="AJ813">
        <f t="shared" si="91"/>
        <v>0</v>
      </c>
      <c r="AK813">
        <f t="shared" si="92"/>
        <v>0</v>
      </c>
      <c r="AL813">
        <v>3</v>
      </c>
    </row>
    <row r="814" spans="1:38" hidden="1" x14ac:dyDescent="0.3">
      <c r="A814">
        <v>18</v>
      </c>
      <c r="B814">
        <v>1</v>
      </c>
      <c r="C814">
        <f>IF(OR($L814=TRUE,$A814=0,MOD($A814,ChapterTable!$R$20)&lt;&gt;0),
MAX(0,INT(($B814+ChapterTable!$P$26+VLOOKUP(SUBSTITUTE(C$1,"성장단계","")&amp;"단계오프셋",ChapterTable!$R:$S,2,0))/ChapterTable!$P$23)),
MAX(0,INT(($B814+ChapterTable!$R$26+VLOOKUP(SUBSTITUTE(C$1,"성장단계","")&amp;"보스단계오프셋",ChapterTable!$R:$S,2,0))/ChapterTable!$R$23)))</f>
        <v>0</v>
      </c>
      <c r="D814">
        <f>IF(OR($L814=TRUE,$A814=0,MOD($A814,ChapterTable!$R$20)&lt;&gt;0),
MAX(0,INT(($B814+ChapterTable!$P$26+VLOOKUP(SUBSTITUTE(D$1,"성장단계","")&amp;"단계오프셋",ChapterTable!$R:$S,2,0))/ChapterTable!$P$23)),
MAX(0,INT(($B814+ChapterTable!$R$26+VLOOKUP(SUBSTITUTE(D$1,"성장단계","")&amp;"보스단계오프셋",ChapterTable!$R:$S,2,0))/ChapterTable!$R$23)))</f>
        <v>0</v>
      </c>
      <c r="E814" s="1">
        <f ca="1">IF(AND($A814=0,$B814=1),
    VLOOKUP(1,ChapterTable!$1:$1048576,MATCH("최종"&amp;SUBSTITUTE(SUBSTITUTE(E$1,"standard",""),"|Float",""),ChapterTable!$1:$1,0),0)*ChapterTable!$P$17,
  IF(AND($A814=0,$B814=0),
    E815,
  IF($B814=0,
    VLOOKUP($A814,ChapterTable!$1:$1048576,MATCH("최종"&amp;SUBSTITUTE(SUBSTITUTE(E$1,"standard",""),"|Float",""),ChapterTable!$1:$1,0),0),
  IF($B814=1,
    IF($L814=FALSE,
      VLOOKUP($A814,ChapterTable!$1:$1048576,MATCH("최종"&amp;SUBSTITUTE(SUBSTITUTE(E$1,"standard",""),"|Float",""),ChapterTable!$1:$1,0),0),
      VLOOKUP($A814-ChapterTable!$P$11,ChapterTable!$1:$1048576,MATCH("최종"&amp;SUBSTITUTE(SUBSTITUTE(E$1,"standard",""),"|Float",""),ChapterTable!$1:$1,0),0)*ChapterTable!$P$14
    ),
  OFFSET(E814,-$B814+IF($L814,1,0),0)*IF($B814&gt;OFFSET($B814,1,0),ChapterTable!$R$17,1)*
    (VLOOKUP(SUBSTITUTE(SUBSTITUTE(E$1,"standard",""),"|Float","")&amp;IF(OR($L814=TRUE,$A814=0,MOD($A814,ChapterTable!$R$20)&lt;&gt;0),"","보스")&amp;"인게임누적곱배수",ChapterTable!$R:$S,2,0)^C814
    +VLOOKUP(SUBSTITUTE(SUBSTITUTE(E$1,"standard",""),"|Float","")&amp;IF(OR($L814=TRUE,$A814=0,MOD($A814,ChapterTable!$R$20)&lt;&gt;0),"","보스")&amp;"인게임누적합배수",ChapterTable!$R:$S,2,0)*C814)
  )
  )
  )
)</f>
        <v>118231.35040283203</v>
      </c>
      <c r="F814" s="1">
        <f ca="1">IF(AND($A814=0,$B814=1),
    VLOOKUP(1,ChapterTable!$1:$1048576,MATCH("최종"&amp;SUBSTITUTE(SUBSTITUTE(F$1,"standard",""),"|Float",""),ChapterTable!$1:$1,0),0)*ChapterTable!$P$17,
  IF(AND($A814=0,$B814=0),
    F815,
  IF($B814=0,
    VLOOKUP($A814,ChapterTable!$1:$1048576,MATCH("최종"&amp;SUBSTITUTE(SUBSTITUTE(F$1,"standard",""),"|Float",""),ChapterTable!$1:$1,0),0),
  IF($B814=1,
    IF($L814=FALSE,
      VLOOKUP($A814,ChapterTable!$1:$1048576,MATCH("최종"&amp;SUBSTITUTE(SUBSTITUTE(F$1,"standard",""),"|Float",""),ChapterTable!$1:$1,0),0),
      VLOOKUP($A814-ChapterTable!$P$11,ChapterTable!$1:$1048576,MATCH("최종"&amp;SUBSTITUTE(SUBSTITUTE(F$1,"standard",""),"|Float",""),ChapterTable!$1:$1,0),0)*ChapterTable!$P$14
    ),
  OFFSET(F814,-$B814+IF($L814,1,0),0)*
    (VLOOKUP(SUBSTITUTE(SUBSTITUTE(F$1,"standard",""),"|Float","")&amp;IF(OR($L814=TRUE,$A814=0,MOD($A814,ChapterTable!$R$20)&lt;&gt;0),"","보스")&amp;"인게임누적곱배수",ChapterTable!$R:$S,2,0)^D814
    +VLOOKUP(SUBSTITUTE(SUBSTITUTE(F$1,"standard",""),"|Float","")&amp;IF(OR($L814=TRUE,$A814=0,MOD($A814,ChapterTable!$R$20)&lt;&gt;0),"","보스")&amp;"인게임누적합배수",ChapterTable!$R:$S,2,0)*D814)
  )
  )
  )
)</f>
        <v>49263.06266784668</v>
      </c>
      <c r="G814" t="s">
        <v>715</v>
      </c>
      <c r="J814" t="str">
        <f>IF(ISBLANK(I814),"",
IFERROR(VLOOKUP(I814,[1]StringTable!$1:$1048576,MATCH("kor|String",[1]StringTable!$1:$1,0),0),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93"/>
        <v>1</v>
      </c>
      <c r="AJ814">
        <f t="shared" si="91"/>
        <v>1</v>
      </c>
      <c r="AK814">
        <f t="shared" si="92"/>
        <v>1</v>
      </c>
      <c r="AL814">
        <v>4</v>
      </c>
    </row>
    <row r="815" spans="1:38" hidden="1" x14ac:dyDescent="0.3">
      <c r="A815">
        <v>18</v>
      </c>
      <c r="B815">
        <v>2</v>
      </c>
      <c r="C815">
        <f>IF(OR($L815=TRUE,$A815=0,MOD($A815,ChapterTable!$R$20)&lt;&gt;0),
MAX(0,INT(($B815+ChapterTable!$P$26+VLOOKUP(SUBSTITUTE(C$1,"성장단계","")&amp;"단계오프셋",ChapterTable!$R:$S,2,0))/ChapterTable!$P$23)),
MAX(0,INT(($B815+ChapterTable!$R$26+VLOOKUP(SUBSTITUTE(C$1,"성장단계","")&amp;"보스단계오프셋",ChapterTable!$R:$S,2,0))/ChapterTable!$R$23)))</f>
        <v>0</v>
      </c>
      <c r="D815">
        <f>IF(OR($L815=TRUE,$A815=0,MOD($A815,ChapterTable!$R$20)&lt;&gt;0),
MAX(0,INT(($B815+ChapterTable!$P$26+VLOOKUP(SUBSTITUTE(D$1,"성장단계","")&amp;"단계오프셋",ChapterTable!$R:$S,2,0))/ChapterTable!$P$23)),
MAX(0,INT(($B815+ChapterTable!$R$26+VLOOKUP(SUBSTITUTE(D$1,"성장단계","")&amp;"보스단계오프셋",ChapterTable!$R:$S,2,0))/ChapterTable!$R$23)))</f>
        <v>0</v>
      </c>
      <c r="E815" s="1">
        <f ca="1">IF(AND($A815=0,$B815=1),
    VLOOKUP(1,ChapterTable!$1:$1048576,MATCH("최종"&amp;SUBSTITUTE(SUBSTITUTE(E$1,"standard",""),"|Float",""),ChapterTable!$1:$1,0),0)*ChapterTable!$P$17,
  IF(AND($A815=0,$B815=0),
    E816,
  IF($B815=0,
    VLOOKUP($A815,ChapterTable!$1:$1048576,MATCH("최종"&amp;SUBSTITUTE(SUBSTITUTE(E$1,"standard",""),"|Float",""),ChapterTable!$1:$1,0),0),
  IF($B815=1,
    IF($L815=FALSE,
      VLOOKUP($A815,ChapterTable!$1:$1048576,MATCH("최종"&amp;SUBSTITUTE(SUBSTITUTE(E$1,"standard",""),"|Float",""),ChapterTable!$1:$1,0),0),
      VLOOKUP($A815-ChapterTable!$P$11,ChapterTable!$1:$1048576,MATCH("최종"&amp;SUBSTITUTE(SUBSTITUTE(E$1,"standard",""),"|Float",""),ChapterTable!$1:$1,0),0)*ChapterTable!$P$14
    ),
  OFFSET(E815,-$B815+IF($L815,1,0),0)*IF($B815&gt;OFFSET($B815,1,0),ChapterTable!$R$17,1)*
    (VLOOKUP(SUBSTITUTE(SUBSTITUTE(E$1,"standard",""),"|Float","")&amp;IF(OR($L815=TRUE,$A815=0,MOD($A815,ChapterTable!$R$20)&lt;&gt;0),"","보스")&amp;"인게임누적곱배수",ChapterTable!$R:$S,2,0)^C815
    +VLOOKUP(SUBSTITUTE(SUBSTITUTE(E$1,"standard",""),"|Float","")&amp;IF(OR($L815=TRUE,$A815=0,MOD($A815,ChapterTable!$R$20)&lt;&gt;0),"","보스")&amp;"인게임누적합배수",ChapterTable!$R:$S,2,0)*C815)
  )
  )
  )
)</f>
        <v>118231.35040283203</v>
      </c>
      <c r="F815" s="1">
        <f ca="1">IF(AND($A815=0,$B815=1),
    VLOOKUP(1,ChapterTable!$1:$1048576,MATCH("최종"&amp;SUBSTITUTE(SUBSTITUTE(F$1,"standard",""),"|Float",""),ChapterTable!$1:$1,0),0)*ChapterTable!$P$17,
  IF(AND($A815=0,$B815=0),
    F816,
  IF($B815=0,
    VLOOKUP($A815,ChapterTable!$1:$1048576,MATCH("최종"&amp;SUBSTITUTE(SUBSTITUTE(F$1,"standard",""),"|Float",""),ChapterTable!$1:$1,0),0),
  IF($B815=1,
    IF($L815=FALSE,
      VLOOKUP($A815,ChapterTable!$1:$1048576,MATCH("최종"&amp;SUBSTITUTE(SUBSTITUTE(F$1,"standard",""),"|Float",""),ChapterTable!$1:$1,0),0),
      VLOOKUP($A815-ChapterTable!$P$11,ChapterTable!$1:$1048576,MATCH("최종"&amp;SUBSTITUTE(SUBSTITUTE(F$1,"standard",""),"|Float",""),ChapterTable!$1:$1,0),0)*ChapterTable!$P$14
    ),
  OFFSET(F815,-$B815+IF($L815,1,0),0)*
    (VLOOKUP(SUBSTITUTE(SUBSTITUTE(F$1,"standard",""),"|Float","")&amp;IF(OR($L815=TRUE,$A815=0,MOD($A815,ChapterTable!$R$20)&lt;&gt;0),"","보스")&amp;"인게임누적곱배수",ChapterTable!$R:$S,2,0)^D815
    +VLOOKUP(SUBSTITUTE(SUBSTITUTE(F$1,"standard",""),"|Float","")&amp;IF(OR($L815=TRUE,$A815=0,MOD($A815,ChapterTable!$R$20)&lt;&gt;0),"","보스")&amp;"인게임누적합배수",ChapterTable!$R:$S,2,0)*D815)
  )
  )
  )
)</f>
        <v>49263.06266784668</v>
      </c>
      <c r="G815" t="s">
        <v>715</v>
      </c>
      <c r="J815" t="str">
        <f>IF(ISBLANK(I815),"",
IFERROR(VLOOKUP(I815,[1]StringTable!$1:$1048576,MATCH("kor|String",[1]StringTable!$1:$1,0),0),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93"/>
        <v>1</v>
      </c>
      <c r="AJ815">
        <f t="shared" si="91"/>
        <v>1</v>
      </c>
      <c r="AK815">
        <f t="shared" si="92"/>
        <v>1</v>
      </c>
      <c r="AL815">
        <v>4</v>
      </c>
    </row>
    <row r="816" spans="1:38" hidden="1" x14ac:dyDescent="0.3">
      <c r="A816">
        <v>18</v>
      </c>
      <c r="B816">
        <v>3</v>
      </c>
      <c r="C816">
        <f>IF(OR($L816=TRUE,$A816=0,MOD($A816,ChapterTable!$R$20)&lt;&gt;0),
MAX(0,INT(($B816+ChapterTable!$P$26+VLOOKUP(SUBSTITUTE(C$1,"성장단계","")&amp;"단계오프셋",ChapterTable!$R:$S,2,0))/ChapterTable!$P$23)),
MAX(0,INT(($B816+ChapterTable!$R$26+VLOOKUP(SUBSTITUTE(C$1,"성장단계","")&amp;"보스단계오프셋",ChapterTable!$R:$S,2,0))/ChapterTable!$R$23)))</f>
        <v>0</v>
      </c>
      <c r="D816">
        <f>IF(OR($L816=TRUE,$A816=0,MOD($A816,ChapterTable!$R$20)&lt;&gt;0),
MAX(0,INT(($B816+ChapterTable!$P$26+VLOOKUP(SUBSTITUTE(D$1,"성장단계","")&amp;"단계오프셋",ChapterTable!$R:$S,2,0))/ChapterTable!$P$23)),
MAX(0,INT(($B816+ChapterTable!$R$26+VLOOKUP(SUBSTITUTE(D$1,"성장단계","")&amp;"보스단계오프셋",ChapterTable!$R:$S,2,0))/ChapterTable!$R$23)))</f>
        <v>0</v>
      </c>
      <c r="E816" s="1">
        <f ca="1">IF(AND($A816=0,$B816=1),
    VLOOKUP(1,ChapterTable!$1:$1048576,MATCH("최종"&amp;SUBSTITUTE(SUBSTITUTE(E$1,"standard",""),"|Float",""),ChapterTable!$1:$1,0),0)*ChapterTable!$P$17,
  IF(AND($A816=0,$B816=0),
    E817,
  IF($B816=0,
    VLOOKUP($A816,ChapterTable!$1:$1048576,MATCH("최종"&amp;SUBSTITUTE(SUBSTITUTE(E$1,"standard",""),"|Float",""),ChapterTable!$1:$1,0),0),
  IF($B816=1,
    IF($L816=FALSE,
      VLOOKUP($A816,ChapterTable!$1:$1048576,MATCH("최종"&amp;SUBSTITUTE(SUBSTITUTE(E$1,"standard",""),"|Float",""),ChapterTable!$1:$1,0),0),
      VLOOKUP($A816-ChapterTable!$P$11,ChapterTable!$1:$1048576,MATCH("최종"&amp;SUBSTITUTE(SUBSTITUTE(E$1,"standard",""),"|Float",""),ChapterTable!$1:$1,0),0)*ChapterTable!$P$14
    ),
  OFFSET(E816,-$B816+IF($L816,1,0),0)*IF($B816&gt;OFFSET($B816,1,0),ChapterTable!$R$17,1)*
    (VLOOKUP(SUBSTITUTE(SUBSTITUTE(E$1,"standard",""),"|Float","")&amp;IF(OR($L816=TRUE,$A816=0,MOD($A816,ChapterTable!$R$20)&lt;&gt;0),"","보스")&amp;"인게임누적곱배수",ChapterTable!$R:$S,2,0)^C816
    +VLOOKUP(SUBSTITUTE(SUBSTITUTE(E$1,"standard",""),"|Float","")&amp;IF(OR($L816=TRUE,$A816=0,MOD($A816,ChapterTable!$R$20)&lt;&gt;0),"","보스")&amp;"인게임누적합배수",ChapterTable!$R:$S,2,0)*C816)
  )
  )
  )
)</f>
        <v>118231.35040283203</v>
      </c>
      <c r="F816" s="1">
        <f ca="1">IF(AND($A816=0,$B816=1),
    VLOOKUP(1,ChapterTable!$1:$1048576,MATCH("최종"&amp;SUBSTITUTE(SUBSTITUTE(F$1,"standard",""),"|Float",""),ChapterTable!$1:$1,0),0)*ChapterTable!$P$17,
  IF(AND($A816=0,$B816=0),
    F817,
  IF($B816=0,
    VLOOKUP($A816,ChapterTable!$1:$1048576,MATCH("최종"&amp;SUBSTITUTE(SUBSTITUTE(F$1,"standard",""),"|Float",""),ChapterTable!$1:$1,0),0),
  IF($B816=1,
    IF($L816=FALSE,
      VLOOKUP($A816,ChapterTable!$1:$1048576,MATCH("최종"&amp;SUBSTITUTE(SUBSTITUTE(F$1,"standard",""),"|Float",""),ChapterTable!$1:$1,0),0),
      VLOOKUP($A816-ChapterTable!$P$11,ChapterTable!$1:$1048576,MATCH("최종"&amp;SUBSTITUTE(SUBSTITUTE(F$1,"standard",""),"|Float",""),ChapterTable!$1:$1,0),0)*ChapterTable!$P$14
    ),
  OFFSET(F816,-$B816+IF($L816,1,0),0)*
    (VLOOKUP(SUBSTITUTE(SUBSTITUTE(F$1,"standard",""),"|Float","")&amp;IF(OR($L816=TRUE,$A816=0,MOD($A816,ChapterTable!$R$20)&lt;&gt;0),"","보스")&amp;"인게임누적곱배수",ChapterTable!$R:$S,2,0)^D816
    +VLOOKUP(SUBSTITUTE(SUBSTITUTE(F$1,"standard",""),"|Float","")&amp;IF(OR($L816=TRUE,$A816=0,MOD($A816,ChapterTable!$R$20)&lt;&gt;0),"","보스")&amp;"인게임누적합배수",ChapterTable!$R:$S,2,0)*D816)
  )
  )
  )
)</f>
        <v>49263.06266784668</v>
      </c>
      <c r="G816" t="s">
        <v>715</v>
      </c>
      <c r="J816" t="str">
        <f>IF(ISBLANK(I816),"",
IFERROR(VLOOKUP(I816,[1]StringTable!$1:$1048576,MATCH("kor|String",[1]StringTable!$1:$1,0),0),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93"/>
        <v>1</v>
      </c>
      <c r="AJ816">
        <f t="shared" si="91"/>
        <v>1</v>
      </c>
      <c r="AK816">
        <f t="shared" si="92"/>
        <v>1</v>
      </c>
      <c r="AL816">
        <v>4</v>
      </c>
    </row>
    <row r="817" spans="1:38" hidden="1" x14ac:dyDescent="0.3">
      <c r="A817">
        <v>18</v>
      </c>
      <c r="B817">
        <v>4</v>
      </c>
      <c r="C817">
        <f>IF(OR($L817=TRUE,$A817=0,MOD($A817,ChapterTable!$R$20)&lt;&gt;0),
MAX(0,INT(($B817+ChapterTable!$P$26+VLOOKUP(SUBSTITUTE(C$1,"성장단계","")&amp;"단계오프셋",ChapterTable!$R:$S,2,0))/ChapterTable!$P$23)),
MAX(0,INT(($B817+ChapterTable!$R$26+VLOOKUP(SUBSTITUTE(C$1,"성장단계","")&amp;"보스단계오프셋",ChapterTable!$R:$S,2,0))/ChapterTable!$R$23)))</f>
        <v>0</v>
      </c>
      <c r="D817">
        <f>IF(OR($L817=TRUE,$A817=0,MOD($A817,ChapterTable!$R$20)&lt;&gt;0),
MAX(0,INT(($B817+ChapterTable!$P$26+VLOOKUP(SUBSTITUTE(D$1,"성장단계","")&amp;"단계오프셋",ChapterTable!$R:$S,2,0))/ChapterTable!$P$23)),
MAX(0,INT(($B817+ChapterTable!$R$26+VLOOKUP(SUBSTITUTE(D$1,"성장단계","")&amp;"보스단계오프셋",ChapterTable!$R:$S,2,0))/ChapterTable!$R$23)))</f>
        <v>0</v>
      </c>
      <c r="E817" s="1">
        <f ca="1">IF(AND($A817=0,$B817=1),
    VLOOKUP(1,ChapterTable!$1:$1048576,MATCH("최종"&amp;SUBSTITUTE(SUBSTITUTE(E$1,"standard",""),"|Float",""),ChapterTable!$1:$1,0),0)*ChapterTable!$P$17,
  IF(AND($A817=0,$B817=0),
    E818,
  IF($B817=0,
    VLOOKUP($A817,ChapterTable!$1:$1048576,MATCH("최종"&amp;SUBSTITUTE(SUBSTITUTE(E$1,"standard",""),"|Float",""),ChapterTable!$1:$1,0),0),
  IF($B817=1,
    IF($L817=FALSE,
      VLOOKUP($A817,ChapterTable!$1:$1048576,MATCH("최종"&amp;SUBSTITUTE(SUBSTITUTE(E$1,"standard",""),"|Float",""),ChapterTable!$1:$1,0),0),
      VLOOKUP($A817-ChapterTable!$P$11,ChapterTable!$1:$1048576,MATCH("최종"&amp;SUBSTITUTE(SUBSTITUTE(E$1,"standard",""),"|Float",""),ChapterTable!$1:$1,0),0)*ChapterTable!$P$14
    ),
  OFFSET(E817,-$B817+IF($L817,1,0),0)*IF($B817&gt;OFFSET($B817,1,0),ChapterTable!$R$17,1)*
    (VLOOKUP(SUBSTITUTE(SUBSTITUTE(E$1,"standard",""),"|Float","")&amp;IF(OR($L817=TRUE,$A817=0,MOD($A817,ChapterTable!$R$20)&lt;&gt;0),"","보스")&amp;"인게임누적곱배수",ChapterTable!$R:$S,2,0)^C817
    +VLOOKUP(SUBSTITUTE(SUBSTITUTE(E$1,"standard",""),"|Float","")&amp;IF(OR($L817=TRUE,$A817=0,MOD($A817,ChapterTable!$R$20)&lt;&gt;0),"","보스")&amp;"인게임누적합배수",ChapterTable!$R:$S,2,0)*C817)
  )
  )
  )
)</f>
        <v>118231.35040283203</v>
      </c>
      <c r="F817" s="1">
        <f ca="1">IF(AND($A817=0,$B817=1),
    VLOOKUP(1,ChapterTable!$1:$1048576,MATCH("최종"&amp;SUBSTITUTE(SUBSTITUTE(F$1,"standard",""),"|Float",""),ChapterTable!$1:$1,0),0)*ChapterTable!$P$17,
  IF(AND($A817=0,$B817=0),
    F818,
  IF($B817=0,
    VLOOKUP($A817,ChapterTable!$1:$1048576,MATCH("최종"&amp;SUBSTITUTE(SUBSTITUTE(F$1,"standard",""),"|Float",""),ChapterTable!$1:$1,0),0),
  IF($B817=1,
    IF($L817=FALSE,
      VLOOKUP($A817,ChapterTable!$1:$1048576,MATCH("최종"&amp;SUBSTITUTE(SUBSTITUTE(F$1,"standard",""),"|Float",""),ChapterTable!$1:$1,0),0),
      VLOOKUP($A817-ChapterTable!$P$11,ChapterTable!$1:$1048576,MATCH("최종"&amp;SUBSTITUTE(SUBSTITUTE(F$1,"standard",""),"|Float",""),ChapterTable!$1:$1,0),0)*ChapterTable!$P$14
    ),
  OFFSET(F817,-$B817+IF($L817,1,0),0)*
    (VLOOKUP(SUBSTITUTE(SUBSTITUTE(F$1,"standard",""),"|Float","")&amp;IF(OR($L817=TRUE,$A817=0,MOD($A817,ChapterTable!$R$20)&lt;&gt;0),"","보스")&amp;"인게임누적곱배수",ChapterTable!$R:$S,2,0)^D817
    +VLOOKUP(SUBSTITUTE(SUBSTITUTE(F$1,"standard",""),"|Float","")&amp;IF(OR($L817=TRUE,$A817=0,MOD($A817,ChapterTable!$R$20)&lt;&gt;0),"","보스")&amp;"인게임누적합배수",ChapterTable!$R:$S,2,0)*D817)
  )
  )
  )
)</f>
        <v>49263.06266784668</v>
      </c>
      <c r="G817" t="s">
        <v>715</v>
      </c>
      <c r="J817" t="str">
        <f>IF(ISBLANK(I817),"",
IFERROR(VLOOKUP(I817,[1]StringTable!$1:$1048576,MATCH("kor|String",[1]StringTable!$1:$1,0),0),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93"/>
        <v>1</v>
      </c>
      <c r="AJ817">
        <f t="shared" si="91"/>
        <v>1</v>
      </c>
      <c r="AK817">
        <f t="shared" si="92"/>
        <v>1</v>
      </c>
      <c r="AL817">
        <v>4</v>
      </c>
    </row>
    <row r="818" spans="1:38" hidden="1" x14ac:dyDescent="0.3">
      <c r="A818">
        <v>18</v>
      </c>
      <c r="B818">
        <v>5</v>
      </c>
      <c r="C818">
        <f>IF(OR($L818=TRUE,$A818=0,MOD($A818,ChapterTable!$R$20)&lt;&gt;0),
MAX(0,INT(($B818+ChapterTable!$P$26+VLOOKUP(SUBSTITUTE(C$1,"성장단계","")&amp;"단계오프셋",ChapterTable!$R:$S,2,0))/ChapterTable!$P$23)),
MAX(0,INT(($B818+ChapterTable!$R$26+VLOOKUP(SUBSTITUTE(C$1,"성장단계","")&amp;"보스단계오프셋",ChapterTable!$R:$S,2,0))/ChapterTable!$R$23)))</f>
        <v>0</v>
      </c>
      <c r="D818">
        <f>IF(OR($L818=TRUE,$A818=0,MOD($A818,ChapterTable!$R$20)&lt;&gt;0),
MAX(0,INT(($B818+ChapterTable!$P$26+VLOOKUP(SUBSTITUTE(D$1,"성장단계","")&amp;"단계오프셋",ChapterTable!$R:$S,2,0))/ChapterTable!$P$23)),
MAX(0,INT(($B818+ChapterTable!$R$26+VLOOKUP(SUBSTITUTE(D$1,"성장단계","")&amp;"보스단계오프셋",ChapterTable!$R:$S,2,0))/ChapterTable!$R$23)))</f>
        <v>0</v>
      </c>
      <c r="E818" s="1">
        <f ca="1">IF(AND($A818=0,$B818=1),
    VLOOKUP(1,ChapterTable!$1:$1048576,MATCH("최종"&amp;SUBSTITUTE(SUBSTITUTE(E$1,"standard",""),"|Float",""),ChapterTable!$1:$1,0),0)*ChapterTable!$P$17,
  IF(AND($A818=0,$B818=0),
    E819,
  IF($B818=0,
    VLOOKUP($A818,ChapterTable!$1:$1048576,MATCH("최종"&amp;SUBSTITUTE(SUBSTITUTE(E$1,"standard",""),"|Float",""),ChapterTable!$1:$1,0),0),
  IF($B818=1,
    IF($L818=FALSE,
      VLOOKUP($A818,ChapterTable!$1:$1048576,MATCH("최종"&amp;SUBSTITUTE(SUBSTITUTE(E$1,"standard",""),"|Float",""),ChapterTable!$1:$1,0),0),
      VLOOKUP($A818-ChapterTable!$P$11,ChapterTable!$1:$1048576,MATCH("최종"&amp;SUBSTITUTE(SUBSTITUTE(E$1,"standard",""),"|Float",""),ChapterTable!$1:$1,0),0)*ChapterTable!$P$14
    ),
  OFFSET(E818,-$B818+IF($L818,1,0),0)*IF($B818&gt;OFFSET($B818,1,0),ChapterTable!$R$17,1)*
    (VLOOKUP(SUBSTITUTE(SUBSTITUTE(E$1,"standard",""),"|Float","")&amp;IF(OR($L818=TRUE,$A818=0,MOD($A818,ChapterTable!$R$20)&lt;&gt;0),"","보스")&amp;"인게임누적곱배수",ChapterTable!$R:$S,2,0)^C818
    +VLOOKUP(SUBSTITUTE(SUBSTITUTE(E$1,"standard",""),"|Float","")&amp;IF(OR($L818=TRUE,$A818=0,MOD($A818,ChapterTable!$R$20)&lt;&gt;0),"","보스")&amp;"인게임누적합배수",ChapterTable!$R:$S,2,0)*C818)
  )
  )
  )
)</f>
        <v>118231.35040283203</v>
      </c>
      <c r="F818" s="1">
        <f ca="1">IF(AND($A818=0,$B818=1),
    VLOOKUP(1,ChapterTable!$1:$1048576,MATCH("최종"&amp;SUBSTITUTE(SUBSTITUTE(F$1,"standard",""),"|Float",""),ChapterTable!$1:$1,0),0)*ChapterTable!$P$17,
  IF(AND($A818=0,$B818=0),
    F819,
  IF($B818=0,
    VLOOKUP($A818,ChapterTable!$1:$1048576,MATCH("최종"&amp;SUBSTITUTE(SUBSTITUTE(F$1,"standard",""),"|Float",""),ChapterTable!$1:$1,0),0),
  IF($B818=1,
    IF($L818=FALSE,
      VLOOKUP($A818,ChapterTable!$1:$1048576,MATCH("최종"&amp;SUBSTITUTE(SUBSTITUTE(F$1,"standard",""),"|Float",""),ChapterTable!$1:$1,0),0),
      VLOOKUP($A818-ChapterTable!$P$11,ChapterTable!$1:$1048576,MATCH("최종"&amp;SUBSTITUTE(SUBSTITUTE(F$1,"standard",""),"|Float",""),ChapterTable!$1:$1,0),0)*ChapterTable!$P$14
    ),
  OFFSET(F818,-$B818+IF($L818,1,0),0)*
    (VLOOKUP(SUBSTITUTE(SUBSTITUTE(F$1,"standard",""),"|Float","")&amp;IF(OR($L818=TRUE,$A818=0,MOD($A818,ChapterTable!$R$20)&lt;&gt;0),"","보스")&amp;"인게임누적곱배수",ChapterTable!$R:$S,2,0)^D818
    +VLOOKUP(SUBSTITUTE(SUBSTITUTE(F$1,"standard",""),"|Float","")&amp;IF(OR($L818=TRUE,$A818=0,MOD($A818,ChapterTable!$R$20)&lt;&gt;0),"","보스")&amp;"인게임누적합배수",ChapterTable!$R:$S,2,0)*D818)
  )
  )
  )
)</f>
        <v>49263.06266784668</v>
      </c>
      <c r="G818" t="s">
        <v>715</v>
      </c>
      <c r="J818" t="str">
        <f>IF(ISBLANK(I818),"",
IFERROR(VLOOKUP(I818,[1]StringTable!$1:$1048576,MATCH("kor|String",[1]StringTable!$1:$1,0),0),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93"/>
        <v>1</v>
      </c>
      <c r="AJ818">
        <f t="shared" si="91"/>
        <v>1</v>
      </c>
      <c r="AK818">
        <f t="shared" si="92"/>
        <v>1</v>
      </c>
      <c r="AL818">
        <v>4</v>
      </c>
    </row>
    <row r="819" spans="1:38" hidden="1" x14ac:dyDescent="0.3">
      <c r="A819">
        <v>18</v>
      </c>
      <c r="B819">
        <v>6</v>
      </c>
      <c r="C819">
        <f>IF(OR($L819=TRUE,$A819=0,MOD($A819,ChapterTable!$R$20)&lt;&gt;0),
MAX(0,INT(($B819+ChapterTable!$P$26+VLOOKUP(SUBSTITUTE(C$1,"성장단계","")&amp;"단계오프셋",ChapterTable!$R:$S,2,0))/ChapterTable!$P$23)),
MAX(0,INT(($B819+ChapterTable!$R$26+VLOOKUP(SUBSTITUTE(C$1,"성장단계","")&amp;"보스단계오프셋",ChapterTable!$R:$S,2,0))/ChapterTable!$R$23)))</f>
        <v>1</v>
      </c>
      <c r="D819">
        <f>IF(OR($L819=TRUE,$A819=0,MOD($A819,ChapterTable!$R$20)&lt;&gt;0),
MAX(0,INT(($B819+ChapterTable!$P$26+VLOOKUP(SUBSTITUTE(D$1,"성장단계","")&amp;"단계오프셋",ChapterTable!$R:$S,2,0))/ChapterTable!$P$23)),
MAX(0,INT(($B819+ChapterTable!$R$26+VLOOKUP(SUBSTITUTE(D$1,"성장단계","")&amp;"보스단계오프셋",ChapterTable!$R:$S,2,0))/ChapterTable!$R$23)))</f>
        <v>0</v>
      </c>
      <c r="E819" s="1">
        <f ca="1">IF(AND($A819=0,$B819=1),
    VLOOKUP(1,ChapterTable!$1:$1048576,MATCH("최종"&amp;SUBSTITUTE(SUBSTITUTE(E$1,"standard",""),"|Float",""),ChapterTable!$1:$1,0),0)*ChapterTable!$P$17,
  IF(AND($A819=0,$B819=0),
    E820,
  IF($B819=0,
    VLOOKUP($A819,ChapterTable!$1:$1048576,MATCH("최종"&amp;SUBSTITUTE(SUBSTITUTE(E$1,"standard",""),"|Float",""),ChapterTable!$1:$1,0),0),
  IF($B819=1,
    IF($L819=FALSE,
      VLOOKUP($A819,ChapterTable!$1:$1048576,MATCH("최종"&amp;SUBSTITUTE(SUBSTITUTE(E$1,"standard",""),"|Float",""),ChapterTable!$1:$1,0),0),
      VLOOKUP($A819-ChapterTable!$P$11,ChapterTable!$1:$1048576,MATCH("최종"&amp;SUBSTITUTE(SUBSTITUTE(E$1,"standard",""),"|Float",""),ChapterTable!$1:$1,0),0)*ChapterTable!$P$14
    ),
  OFFSET(E819,-$B819+IF($L819,1,0),0)*IF($B819&gt;OFFSET($B819,1,0),ChapterTable!$R$17,1)*
    (VLOOKUP(SUBSTITUTE(SUBSTITUTE(E$1,"standard",""),"|Float","")&amp;IF(OR($L819=TRUE,$A819=0,MOD($A819,ChapterTable!$R$20)&lt;&gt;0),"","보스")&amp;"인게임누적곱배수",ChapterTable!$R:$S,2,0)^C819
    +VLOOKUP(SUBSTITUTE(SUBSTITUTE(E$1,"standard",""),"|Float","")&amp;IF(OR($L819=TRUE,$A819=0,MOD($A819,ChapterTable!$R$20)&lt;&gt;0),"","보스")&amp;"인게임누적합배수",ChapterTable!$R:$S,2,0)*C819)
  )
  )
  )
)</f>
        <v>141877.62048339844</v>
      </c>
      <c r="F819" s="1">
        <f ca="1">IF(AND($A819=0,$B819=1),
    VLOOKUP(1,ChapterTable!$1:$1048576,MATCH("최종"&amp;SUBSTITUTE(SUBSTITUTE(F$1,"standard",""),"|Float",""),ChapterTable!$1:$1,0),0)*ChapterTable!$P$17,
  IF(AND($A819=0,$B819=0),
    F820,
  IF($B819=0,
    VLOOKUP($A819,ChapterTable!$1:$1048576,MATCH("최종"&amp;SUBSTITUTE(SUBSTITUTE(F$1,"standard",""),"|Float",""),ChapterTable!$1:$1,0),0),
  IF($B819=1,
    IF($L819=FALSE,
      VLOOKUP($A819,ChapterTable!$1:$1048576,MATCH("최종"&amp;SUBSTITUTE(SUBSTITUTE(F$1,"standard",""),"|Float",""),ChapterTable!$1:$1,0),0),
      VLOOKUP($A819-ChapterTable!$P$11,ChapterTable!$1:$1048576,MATCH("최종"&amp;SUBSTITUTE(SUBSTITUTE(F$1,"standard",""),"|Float",""),ChapterTable!$1:$1,0),0)*ChapterTable!$P$14
    ),
  OFFSET(F819,-$B819+IF($L819,1,0),0)*
    (VLOOKUP(SUBSTITUTE(SUBSTITUTE(F$1,"standard",""),"|Float","")&amp;IF(OR($L819=TRUE,$A819=0,MOD($A819,ChapterTable!$R$20)&lt;&gt;0),"","보스")&amp;"인게임누적곱배수",ChapterTable!$R:$S,2,0)^D819
    +VLOOKUP(SUBSTITUTE(SUBSTITUTE(F$1,"standard",""),"|Float","")&amp;IF(OR($L819=TRUE,$A819=0,MOD($A819,ChapterTable!$R$20)&lt;&gt;0),"","보스")&amp;"인게임누적합배수",ChapterTable!$R:$S,2,0)*D819)
  )
  )
  )
)</f>
        <v>49263.06266784668</v>
      </c>
      <c r="G819" t="s">
        <v>715</v>
      </c>
      <c r="J819" t="str">
        <f>IF(ISBLANK(I819),"",
IFERROR(VLOOKUP(I819,[1]StringTable!$1:$1048576,MATCH("kor|String",[1]StringTable!$1:$1,0),0),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93"/>
        <v>1</v>
      </c>
      <c r="AJ819">
        <f t="shared" si="91"/>
        <v>1</v>
      </c>
      <c r="AK819">
        <f t="shared" si="92"/>
        <v>1</v>
      </c>
      <c r="AL819">
        <v>4</v>
      </c>
    </row>
    <row r="820" spans="1:38" hidden="1" x14ac:dyDescent="0.3">
      <c r="A820">
        <v>18</v>
      </c>
      <c r="B820">
        <v>7</v>
      </c>
      <c r="C820">
        <f>IF(OR($L820=TRUE,$A820=0,MOD($A820,ChapterTable!$R$20)&lt;&gt;0),
MAX(0,INT(($B820+ChapterTable!$P$26+VLOOKUP(SUBSTITUTE(C$1,"성장단계","")&amp;"단계오프셋",ChapterTable!$R:$S,2,0))/ChapterTable!$P$23)),
MAX(0,INT(($B820+ChapterTable!$R$26+VLOOKUP(SUBSTITUTE(C$1,"성장단계","")&amp;"보스단계오프셋",ChapterTable!$R:$S,2,0))/ChapterTable!$R$23)))</f>
        <v>1</v>
      </c>
      <c r="D820">
        <f>IF(OR($L820=TRUE,$A820=0,MOD($A820,ChapterTable!$R$20)&lt;&gt;0),
MAX(0,INT(($B820+ChapterTable!$P$26+VLOOKUP(SUBSTITUTE(D$1,"성장단계","")&amp;"단계오프셋",ChapterTable!$R:$S,2,0))/ChapterTable!$P$23)),
MAX(0,INT(($B820+ChapterTable!$R$26+VLOOKUP(SUBSTITUTE(D$1,"성장단계","")&amp;"보스단계오프셋",ChapterTable!$R:$S,2,0))/ChapterTable!$R$23)))</f>
        <v>0</v>
      </c>
      <c r="E820" s="1">
        <f ca="1">IF(AND($A820=0,$B820=1),
    VLOOKUP(1,ChapterTable!$1:$1048576,MATCH("최종"&amp;SUBSTITUTE(SUBSTITUTE(E$1,"standard",""),"|Float",""),ChapterTable!$1:$1,0),0)*ChapterTable!$P$17,
  IF(AND($A820=0,$B820=0),
    E821,
  IF($B820=0,
    VLOOKUP($A820,ChapterTable!$1:$1048576,MATCH("최종"&amp;SUBSTITUTE(SUBSTITUTE(E$1,"standard",""),"|Float",""),ChapterTable!$1:$1,0),0),
  IF($B820=1,
    IF($L820=FALSE,
      VLOOKUP($A820,ChapterTable!$1:$1048576,MATCH("최종"&amp;SUBSTITUTE(SUBSTITUTE(E$1,"standard",""),"|Float",""),ChapterTable!$1:$1,0),0),
      VLOOKUP($A820-ChapterTable!$P$11,ChapterTable!$1:$1048576,MATCH("최종"&amp;SUBSTITUTE(SUBSTITUTE(E$1,"standard",""),"|Float",""),ChapterTable!$1:$1,0),0)*ChapterTable!$P$14
    ),
  OFFSET(E820,-$B820+IF($L820,1,0),0)*IF($B820&gt;OFFSET($B820,1,0),ChapterTable!$R$17,1)*
    (VLOOKUP(SUBSTITUTE(SUBSTITUTE(E$1,"standard",""),"|Float","")&amp;IF(OR($L820=TRUE,$A820=0,MOD($A820,ChapterTable!$R$20)&lt;&gt;0),"","보스")&amp;"인게임누적곱배수",ChapterTable!$R:$S,2,0)^C820
    +VLOOKUP(SUBSTITUTE(SUBSTITUTE(E$1,"standard",""),"|Float","")&amp;IF(OR($L820=TRUE,$A820=0,MOD($A820,ChapterTable!$R$20)&lt;&gt;0),"","보스")&amp;"인게임누적합배수",ChapterTable!$R:$S,2,0)*C820)
  )
  )
  )
)</f>
        <v>141877.62048339844</v>
      </c>
      <c r="F820" s="1">
        <f ca="1">IF(AND($A820=0,$B820=1),
    VLOOKUP(1,ChapterTable!$1:$1048576,MATCH("최종"&amp;SUBSTITUTE(SUBSTITUTE(F$1,"standard",""),"|Float",""),ChapterTable!$1:$1,0),0)*ChapterTable!$P$17,
  IF(AND($A820=0,$B820=0),
    F821,
  IF($B820=0,
    VLOOKUP($A820,ChapterTable!$1:$1048576,MATCH("최종"&amp;SUBSTITUTE(SUBSTITUTE(F$1,"standard",""),"|Float",""),ChapterTable!$1:$1,0),0),
  IF($B820=1,
    IF($L820=FALSE,
      VLOOKUP($A820,ChapterTable!$1:$1048576,MATCH("최종"&amp;SUBSTITUTE(SUBSTITUTE(F$1,"standard",""),"|Float",""),ChapterTable!$1:$1,0),0),
      VLOOKUP($A820-ChapterTable!$P$11,ChapterTable!$1:$1048576,MATCH("최종"&amp;SUBSTITUTE(SUBSTITUTE(F$1,"standard",""),"|Float",""),ChapterTable!$1:$1,0),0)*ChapterTable!$P$14
    ),
  OFFSET(F820,-$B820+IF($L820,1,0),0)*
    (VLOOKUP(SUBSTITUTE(SUBSTITUTE(F$1,"standard",""),"|Float","")&amp;IF(OR($L820=TRUE,$A820=0,MOD($A820,ChapterTable!$R$20)&lt;&gt;0),"","보스")&amp;"인게임누적곱배수",ChapterTable!$R:$S,2,0)^D820
    +VLOOKUP(SUBSTITUTE(SUBSTITUTE(F$1,"standard",""),"|Float","")&amp;IF(OR($L820=TRUE,$A820=0,MOD($A820,ChapterTable!$R$20)&lt;&gt;0),"","보스")&amp;"인게임누적합배수",ChapterTable!$R:$S,2,0)*D820)
  )
  )
  )
)</f>
        <v>49263.06266784668</v>
      </c>
      <c r="G820" t="s">
        <v>715</v>
      </c>
      <c r="J820" t="str">
        <f>IF(ISBLANK(I820),"",
IFERROR(VLOOKUP(I820,[1]StringTable!$1:$1048576,MATCH("kor|String",[1]StringTable!$1:$1,0),0),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93"/>
        <v>1</v>
      </c>
      <c r="AJ820">
        <f t="shared" si="91"/>
        <v>1</v>
      </c>
      <c r="AK820">
        <f t="shared" si="92"/>
        <v>1</v>
      </c>
      <c r="AL820">
        <v>4</v>
      </c>
    </row>
    <row r="821" spans="1:38" hidden="1" x14ac:dyDescent="0.3">
      <c r="A821">
        <v>18</v>
      </c>
      <c r="B821">
        <v>8</v>
      </c>
      <c r="C821">
        <f>IF(OR($L821=TRUE,$A821=0,MOD($A821,ChapterTable!$R$20)&lt;&gt;0),
MAX(0,INT(($B821+ChapterTable!$P$26+VLOOKUP(SUBSTITUTE(C$1,"성장단계","")&amp;"단계오프셋",ChapterTable!$R:$S,2,0))/ChapterTable!$P$23)),
MAX(0,INT(($B821+ChapterTable!$R$26+VLOOKUP(SUBSTITUTE(C$1,"성장단계","")&amp;"보스단계오프셋",ChapterTable!$R:$S,2,0))/ChapterTable!$R$23)))</f>
        <v>1</v>
      </c>
      <c r="D821">
        <f>IF(OR($L821=TRUE,$A821=0,MOD($A821,ChapterTable!$R$20)&lt;&gt;0),
MAX(0,INT(($B821+ChapterTable!$P$26+VLOOKUP(SUBSTITUTE(D$1,"성장단계","")&amp;"단계오프셋",ChapterTable!$R:$S,2,0))/ChapterTable!$P$23)),
MAX(0,INT(($B821+ChapterTable!$R$26+VLOOKUP(SUBSTITUTE(D$1,"성장단계","")&amp;"보스단계오프셋",ChapterTable!$R:$S,2,0))/ChapterTable!$R$23)))</f>
        <v>0</v>
      </c>
      <c r="E821" s="1">
        <f ca="1">IF(AND($A821=0,$B821=1),
    VLOOKUP(1,ChapterTable!$1:$1048576,MATCH("최종"&amp;SUBSTITUTE(SUBSTITUTE(E$1,"standard",""),"|Float",""),ChapterTable!$1:$1,0),0)*ChapterTable!$P$17,
  IF(AND($A821=0,$B821=0),
    E822,
  IF($B821=0,
    VLOOKUP($A821,ChapterTable!$1:$1048576,MATCH("최종"&amp;SUBSTITUTE(SUBSTITUTE(E$1,"standard",""),"|Float",""),ChapterTable!$1:$1,0),0),
  IF($B821=1,
    IF($L821=FALSE,
      VLOOKUP($A821,ChapterTable!$1:$1048576,MATCH("최종"&amp;SUBSTITUTE(SUBSTITUTE(E$1,"standard",""),"|Float",""),ChapterTable!$1:$1,0),0),
      VLOOKUP($A821-ChapterTable!$P$11,ChapterTable!$1:$1048576,MATCH("최종"&amp;SUBSTITUTE(SUBSTITUTE(E$1,"standard",""),"|Float",""),ChapterTable!$1:$1,0),0)*ChapterTable!$P$14
    ),
  OFFSET(E821,-$B821+IF($L821,1,0),0)*IF($B821&gt;OFFSET($B821,1,0),ChapterTable!$R$17,1)*
    (VLOOKUP(SUBSTITUTE(SUBSTITUTE(E$1,"standard",""),"|Float","")&amp;IF(OR($L821=TRUE,$A821=0,MOD($A821,ChapterTable!$R$20)&lt;&gt;0),"","보스")&amp;"인게임누적곱배수",ChapterTable!$R:$S,2,0)^C821
    +VLOOKUP(SUBSTITUTE(SUBSTITUTE(E$1,"standard",""),"|Float","")&amp;IF(OR($L821=TRUE,$A821=0,MOD($A821,ChapterTable!$R$20)&lt;&gt;0),"","보스")&amp;"인게임누적합배수",ChapterTable!$R:$S,2,0)*C821)
  )
  )
  )
)</f>
        <v>141877.62048339844</v>
      </c>
      <c r="F821" s="1">
        <f ca="1">IF(AND($A821=0,$B821=1),
    VLOOKUP(1,ChapterTable!$1:$1048576,MATCH("최종"&amp;SUBSTITUTE(SUBSTITUTE(F$1,"standard",""),"|Float",""),ChapterTable!$1:$1,0),0)*ChapterTable!$P$17,
  IF(AND($A821=0,$B821=0),
    F822,
  IF($B821=0,
    VLOOKUP($A821,ChapterTable!$1:$1048576,MATCH("최종"&amp;SUBSTITUTE(SUBSTITUTE(F$1,"standard",""),"|Float",""),ChapterTable!$1:$1,0),0),
  IF($B821=1,
    IF($L821=FALSE,
      VLOOKUP($A821,ChapterTable!$1:$1048576,MATCH("최종"&amp;SUBSTITUTE(SUBSTITUTE(F$1,"standard",""),"|Float",""),ChapterTable!$1:$1,0),0),
      VLOOKUP($A821-ChapterTable!$P$11,ChapterTable!$1:$1048576,MATCH("최종"&amp;SUBSTITUTE(SUBSTITUTE(F$1,"standard",""),"|Float",""),ChapterTable!$1:$1,0),0)*ChapterTable!$P$14
    ),
  OFFSET(F821,-$B821+IF($L821,1,0),0)*
    (VLOOKUP(SUBSTITUTE(SUBSTITUTE(F$1,"standard",""),"|Float","")&amp;IF(OR($L821=TRUE,$A821=0,MOD($A821,ChapterTable!$R$20)&lt;&gt;0),"","보스")&amp;"인게임누적곱배수",ChapterTable!$R:$S,2,0)^D821
    +VLOOKUP(SUBSTITUTE(SUBSTITUTE(F$1,"standard",""),"|Float","")&amp;IF(OR($L821=TRUE,$A821=0,MOD($A821,ChapterTable!$R$20)&lt;&gt;0),"","보스")&amp;"인게임누적합배수",ChapterTable!$R:$S,2,0)*D821)
  )
  )
  )
)</f>
        <v>49263.06266784668</v>
      </c>
      <c r="G821" t="s">
        <v>715</v>
      </c>
      <c r="J821" t="str">
        <f>IF(ISBLANK(I821),"",
IFERROR(VLOOKUP(I821,[1]StringTable!$1:$1048576,MATCH("kor|String",[1]StringTable!$1:$1,0),0),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93"/>
        <v>1</v>
      </c>
      <c r="AJ821">
        <f t="shared" si="91"/>
        <v>1</v>
      </c>
      <c r="AK821">
        <f t="shared" si="92"/>
        <v>1</v>
      </c>
      <c r="AL821">
        <v>4</v>
      </c>
    </row>
    <row r="822" spans="1:38" hidden="1" x14ac:dyDescent="0.3">
      <c r="A822">
        <v>18</v>
      </c>
      <c r="B822">
        <v>9</v>
      </c>
      <c r="C822">
        <f>IF(OR($L822=TRUE,$A822=0,MOD($A822,ChapterTable!$R$20)&lt;&gt;0),
MAX(0,INT(($B822+ChapterTable!$P$26+VLOOKUP(SUBSTITUTE(C$1,"성장단계","")&amp;"단계오프셋",ChapterTable!$R:$S,2,0))/ChapterTable!$P$23)),
MAX(0,INT(($B822+ChapterTable!$R$26+VLOOKUP(SUBSTITUTE(C$1,"성장단계","")&amp;"보스단계오프셋",ChapterTable!$R:$S,2,0))/ChapterTable!$R$23)))</f>
        <v>1</v>
      </c>
      <c r="D822">
        <f>IF(OR($L822=TRUE,$A822=0,MOD($A822,ChapterTable!$R$20)&lt;&gt;0),
MAX(0,INT(($B822+ChapterTable!$P$26+VLOOKUP(SUBSTITUTE(D$1,"성장단계","")&amp;"단계오프셋",ChapterTable!$R:$S,2,0))/ChapterTable!$P$23)),
MAX(0,INT(($B822+ChapterTable!$R$26+VLOOKUP(SUBSTITUTE(D$1,"성장단계","")&amp;"보스단계오프셋",ChapterTable!$R:$S,2,0))/ChapterTable!$R$23)))</f>
        <v>0</v>
      </c>
      <c r="E822" s="1">
        <f ca="1">IF(AND($A822=0,$B822=1),
    VLOOKUP(1,ChapterTable!$1:$1048576,MATCH("최종"&amp;SUBSTITUTE(SUBSTITUTE(E$1,"standard",""),"|Float",""),ChapterTable!$1:$1,0),0)*ChapterTable!$P$17,
  IF(AND($A822=0,$B822=0),
    E823,
  IF($B822=0,
    VLOOKUP($A822,ChapterTable!$1:$1048576,MATCH("최종"&amp;SUBSTITUTE(SUBSTITUTE(E$1,"standard",""),"|Float",""),ChapterTable!$1:$1,0),0),
  IF($B822=1,
    IF($L822=FALSE,
      VLOOKUP($A822,ChapterTable!$1:$1048576,MATCH("최종"&amp;SUBSTITUTE(SUBSTITUTE(E$1,"standard",""),"|Float",""),ChapterTable!$1:$1,0),0),
      VLOOKUP($A822-ChapterTable!$P$11,ChapterTable!$1:$1048576,MATCH("최종"&amp;SUBSTITUTE(SUBSTITUTE(E$1,"standard",""),"|Float",""),ChapterTable!$1:$1,0),0)*ChapterTable!$P$14
    ),
  OFFSET(E822,-$B822+IF($L822,1,0),0)*IF($B822&gt;OFFSET($B822,1,0),ChapterTable!$R$17,1)*
    (VLOOKUP(SUBSTITUTE(SUBSTITUTE(E$1,"standard",""),"|Float","")&amp;IF(OR($L822=TRUE,$A822=0,MOD($A822,ChapterTable!$R$20)&lt;&gt;0),"","보스")&amp;"인게임누적곱배수",ChapterTable!$R:$S,2,0)^C822
    +VLOOKUP(SUBSTITUTE(SUBSTITUTE(E$1,"standard",""),"|Float","")&amp;IF(OR($L822=TRUE,$A822=0,MOD($A822,ChapterTable!$R$20)&lt;&gt;0),"","보스")&amp;"인게임누적합배수",ChapterTable!$R:$S,2,0)*C822)
  )
  )
  )
)</f>
        <v>141877.62048339844</v>
      </c>
      <c r="F822" s="1">
        <f ca="1">IF(AND($A822=0,$B822=1),
    VLOOKUP(1,ChapterTable!$1:$1048576,MATCH("최종"&amp;SUBSTITUTE(SUBSTITUTE(F$1,"standard",""),"|Float",""),ChapterTable!$1:$1,0),0)*ChapterTable!$P$17,
  IF(AND($A822=0,$B822=0),
    F823,
  IF($B822=0,
    VLOOKUP($A822,ChapterTable!$1:$1048576,MATCH("최종"&amp;SUBSTITUTE(SUBSTITUTE(F$1,"standard",""),"|Float",""),ChapterTable!$1:$1,0),0),
  IF($B822=1,
    IF($L822=FALSE,
      VLOOKUP($A822,ChapterTable!$1:$1048576,MATCH("최종"&amp;SUBSTITUTE(SUBSTITUTE(F$1,"standard",""),"|Float",""),ChapterTable!$1:$1,0),0),
      VLOOKUP($A822-ChapterTable!$P$11,ChapterTable!$1:$1048576,MATCH("최종"&amp;SUBSTITUTE(SUBSTITUTE(F$1,"standard",""),"|Float",""),ChapterTable!$1:$1,0),0)*ChapterTable!$P$14
    ),
  OFFSET(F822,-$B822+IF($L822,1,0),0)*
    (VLOOKUP(SUBSTITUTE(SUBSTITUTE(F$1,"standard",""),"|Float","")&amp;IF(OR($L822=TRUE,$A822=0,MOD($A822,ChapterTable!$R$20)&lt;&gt;0),"","보스")&amp;"인게임누적곱배수",ChapterTable!$R:$S,2,0)^D822
    +VLOOKUP(SUBSTITUTE(SUBSTITUTE(F$1,"standard",""),"|Float","")&amp;IF(OR($L822=TRUE,$A822=0,MOD($A822,ChapterTable!$R$20)&lt;&gt;0),"","보스")&amp;"인게임누적합배수",ChapterTable!$R:$S,2,0)*D822)
  )
  )
  )
)</f>
        <v>49263.06266784668</v>
      </c>
      <c r="G822" t="s">
        <v>715</v>
      </c>
      <c r="J822" t="str">
        <f>IF(ISBLANK(I822),"",
IFERROR(VLOOKUP(I822,[1]StringTable!$1:$1048576,MATCH("kor|String",[1]StringTable!$1:$1,0),0),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93"/>
        <v>1</v>
      </c>
      <c r="AJ822">
        <f t="shared" si="91"/>
        <v>1</v>
      </c>
      <c r="AK822">
        <f t="shared" si="92"/>
        <v>1</v>
      </c>
      <c r="AL822">
        <v>4</v>
      </c>
    </row>
    <row r="823" spans="1:38" hidden="1" x14ac:dyDescent="0.3">
      <c r="A823">
        <v>18</v>
      </c>
      <c r="B823">
        <v>10</v>
      </c>
      <c r="C823">
        <f>IF(OR($L823=TRUE,$A823=0,MOD($A823,ChapterTable!$R$20)&lt;&gt;0),
MAX(0,INT(($B823+ChapterTable!$P$26+VLOOKUP(SUBSTITUTE(C$1,"성장단계","")&amp;"단계오프셋",ChapterTable!$R:$S,2,0))/ChapterTable!$P$23)),
MAX(0,INT(($B823+ChapterTable!$R$26+VLOOKUP(SUBSTITUTE(C$1,"성장단계","")&amp;"보스단계오프셋",ChapterTable!$R:$S,2,0))/ChapterTable!$R$23)))</f>
        <v>1</v>
      </c>
      <c r="D823">
        <f>IF(OR($L823=TRUE,$A823=0,MOD($A823,ChapterTable!$R$20)&lt;&gt;0),
MAX(0,INT(($B823+ChapterTable!$P$26+VLOOKUP(SUBSTITUTE(D$1,"성장단계","")&amp;"단계오프셋",ChapterTable!$R:$S,2,0))/ChapterTable!$P$23)),
MAX(0,INT(($B823+ChapterTable!$R$26+VLOOKUP(SUBSTITUTE(D$1,"성장단계","")&amp;"보스단계오프셋",ChapterTable!$R:$S,2,0))/ChapterTable!$R$23)))</f>
        <v>0</v>
      </c>
      <c r="E823" s="1">
        <f ca="1">IF(AND($A823=0,$B823=1),
    VLOOKUP(1,ChapterTable!$1:$1048576,MATCH("최종"&amp;SUBSTITUTE(SUBSTITUTE(E$1,"standard",""),"|Float",""),ChapterTable!$1:$1,0),0)*ChapterTable!$P$17,
  IF(AND($A823=0,$B823=0),
    E824,
  IF($B823=0,
    VLOOKUP($A823,ChapterTable!$1:$1048576,MATCH("최종"&amp;SUBSTITUTE(SUBSTITUTE(E$1,"standard",""),"|Float",""),ChapterTable!$1:$1,0),0),
  IF($B823=1,
    IF($L823=FALSE,
      VLOOKUP($A823,ChapterTable!$1:$1048576,MATCH("최종"&amp;SUBSTITUTE(SUBSTITUTE(E$1,"standard",""),"|Float",""),ChapterTable!$1:$1,0),0),
      VLOOKUP($A823-ChapterTable!$P$11,ChapterTable!$1:$1048576,MATCH("최종"&amp;SUBSTITUTE(SUBSTITUTE(E$1,"standard",""),"|Float",""),ChapterTable!$1:$1,0),0)*ChapterTable!$P$14
    ),
  OFFSET(E823,-$B823+IF($L823,1,0),0)*IF($B823&gt;OFFSET($B823,1,0),ChapterTable!$R$17,1)*
    (VLOOKUP(SUBSTITUTE(SUBSTITUTE(E$1,"standard",""),"|Float","")&amp;IF(OR($L823=TRUE,$A823=0,MOD($A823,ChapterTable!$R$20)&lt;&gt;0),"","보스")&amp;"인게임누적곱배수",ChapterTable!$R:$S,2,0)^C823
    +VLOOKUP(SUBSTITUTE(SUBSTITUTE(E$1,"standard",""),"|Float","")&amp;IF(OR($L823=TRUE,$A823=0,MOD($A823,ChapterTable!$R$20)&lt;&gt;0),"","보스")&amp;"인게임누적합배수",ChapterTable!$R:$S,2,0)*C823)
  )
  )
  )
)</f>
        <v>141877.62048339844</v>
      </c>
      <c r="F823" s="1">
        <f ca="1">IF(AND($A823=0,$B823=1),
    VLOOKUP(1,ChapterTable!$1:$1048576,MATCH("최종"&amp;SUBSTITUTE(SUBSTITUTE(F$1,"standard",""),"|Float",""),ChapterTable!$1:$1,0),0)*ChapterTable!$P$17,
  IF(AND($A823=0,$B823=0),
    F824,
  IF($B823=0,
    VLOOKUP($A823,ChapterTable!$1:$1048576,MATCH("최종"&amp;SUBSTITUTE(SUBSTITUTE(F$1,"standard",""),"|Float",""),ChapterTable!$1:$1,0),0),
  IF($B823=1,
    IF($L823=FALSE,
      VLOOKUP($A823,ChapterTable!$1:$1048576,MATCH("최종"&amp;SUBSTITUTE(SUBSTITUTE(F$1,"standard",""),"|Float",""),ChapterTable!$1:$1,0),0),
      VLOOKUP($A823-ChapterTable!$P$11,ChapterTable!$1:$1048576,MATCH("최종"&amp;SUBSTITUTE(SUBSTITUTE(F$1,"standard",""),"|Float",""),ChapterTable!$1:$1,0),0)*ChapterTable!$P$14
    ),
  OFFSET(F823,-$B823+IF($L823,1,0),0)*
    (VLOOKUP(SUBSTITUTE(SUBSTITUTE(F$1,"standard",""),"|Float","")&amp;IF(OR($L823=TRUE,$A823=0,MOD($A823,ChapterTable!$R$20)&lt;&gt;0),"","보스")&amp;"인게임누적곱배수",ChapterTable!$R:$S,2,0)^D823
    +VLOOKUP(SUBSTITUTE(SUBSTITUTE(F$1,"standard",""),"|Float","")&amp;IF(OR($L823=TRUE,$A823=0,MOD($A823,ChapterTable!$R$20)&lt;&gt;0),"","보스")&amp;"인게임누적합배수",ChapterTable!$R:$S,2,0)*D823)
  )
  )
  )
)</f>
        <v>49263.06266784668</v>
      </c>
      <c r="G823" t="s">
        <v>715</v>
      </c>
      <c r="J823" t="str">
        <f>IF(ISBLANK(I823),"",
IFERROR(VLOOKUP(I823,[1]StringTable!$1:$1048576,MATCH("kor|String",[1]StringTable!$1:$1,0),0),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93"/>
        <v>1</v>
      </c>
      <c r="AJ823">
        <f t="shared" si="91"/>
        <v>1</v>
      </c>
      <c r="AK823">
        <f t="shared" si="92"/>
        <v>1</v>
      </c>
      <c r="AL823">
        <v>4</v>
      </c>
    </row>
    <row r="824" spans="1:38" hidden="1" x14ac:dyDescent="0.3">
      <c r="A824">
        <v>18</v>
      </c>
      <c r="B824">
        <v>11</v>
      </c>
      <c r="C824">
        <f>IF(OR($L824=TRUE,$A824=0,MOD($A824,ChapterTable!$R$20)&lt;&gt;0),
MAX(0,INT(($B824+ChapterTable!$P$26+VLOOKUP(SUBSTITUTE(C$1,"성장단계","")&amp;"단계오프셋",ChapterTable!$R:$S,2,0))/ChapterTable!$P$23)),
MAX(0,INT(($B824+ChapterTable!$R$26+VLOOKUP(SUBSTITUTE(C$1,"성장단계","")&amp;"보스단계오프셋",ChapterTable!$R:$S,2,0))/ChapterTable!$R$23)))</f>
        <v>1</v>
      </c>
      <c r="D824">
        <f>IF(OR($L824=TRUE,$A824=0,MOD($A824,ChapterTable!$R$20)&lt;&gt;0),
MAX(0,INT(($B824+ChapterTable!$P$26+VLOOKUP(SUBSTITUTE(D$1,"성장단계","")&amp;"단계오프셋",ChapterTable!$R:$S,2,0))/ChapterTable!$P$23)),
MAX(0,INT(($B824+ChapterTable!$R$26+VLOOKUP(SUBSTITUTE(D$1,"성장단계","")&amp;"보스단계오프셋",ChapterTable!$R:$S,2,0))/ChapterTable!$R$23)))</f>
        <v>1</v>
      </c>
      <c r="E824" s="1">
        <f ca="1">IF(AND($A824=0,$B824=1),
    VLOOKUP(1,ChapterTable!$1:$1048576,MATCH("최종"&amp;SUBSTITUTE(SUBSTITUTE(E$1,"standard",""),"|Float",""),ChapterTable!$1:$1,0),0)*ChapterTable!$P$17,
  IF(AND($A824=0,$B824=0),
    E825,
  IF($B824=0,
    VLOOKUP($A824,ChapterTable!$1:$1048576,MATCH("최종"&amp;SUBSTITUTE(SUBSTITUTE(E$1,"standard",""),"|Float",""),ChapterTable!$1:$1,0),0),
  IF($B824=1,
    IF($L824=FALSE,
      VLOOKUP($A824,ChapterTable!$1:$1048576,MATCH("최종"&amp;SUBSTITUTE(SUBSTITUTE(E$1,"standard",""),"|Float",""),ChapterTable!$1:$1,0),0),
      VLOOKUP($A824-ChapterTable!$P$11,ChapterTable!$1:$1048576,MATCH("최종"&amp;SUBSTITUTE(SUBSTITUTE(E$1,"standard",""),"|Float",""),ChapterTable!$1:$1,0),0)*ChapterTable!$P$14
    ),
  OFFSET(E824,-$B824+IF($L824,1,0),0)*IF($B824&gt;OFFSET($B824,1,0),ChapterTable!$R$17,1)*
    (VLOOKUP(SUBSTITUTE(SUBSTITUTE(E$1,"standard",""),"|Float","")&amp;IF(OR($L824=TRUE,$A824=0,MOD($A824,ChapterTable!$R$20)&lt;&gt;0),"","보스")&amp;"인게임누적곱배수",ChapterTable!$R:$S,2,0)^C824
    +VLOOKUP(SUBSTITUTE(SUBSTITUTE(E$1,"standard",""),"|Float","")&amp;IF(OR($L824=TRUE,$A824=0,MOD($A824,ChapterTable!$R$20)&lt;&gt;0),"","보스")&amp;"인게임누적합배수",ChapterTable!$R:$S,2,0)*C824)
  )
  )
  )
)</f>
        <v>141877.62048339844</v>
      </c>
      <c r="F824" s="1">
        <f ca="1">IF(AND($A824=0,$B824=1),
    VLOOKUP(1,ChapterTable!$1:$1048576,MATCH("최종"&amp;SUBSTITUTE(SUBSTITUTE(F$1,"standard",""),"|Float",""),ChapterTable!$1:$1,0),0)*ChapterTable!$P$17,
  IF(AND($A824=0,$B824=0),
    F825,
  IF($B824=0,
    VLOOKUP($A824,ChapterTable!$1:$1048576,MATCH("최종"&amp;SUBSTITUTE(SUBSTITUTE(F$1,"standard",""),"|Float",""),ChapterTable!$1:$1,0),0),
  IF($B824=1,
    IF($L824=FALSE,
      VLOOKUP($A824,ChapterTable!$1:$1048576,MATCH("최종"&amp;SUBSTITUTE(SUBSTITUTE(F$1,"standard",""),"|Float",""),ChapterTable!$1:$1,0),0),
      VLOOKUP($A824-ChapterTable!$P$11,ChapterTable!$1:$1048576,MATCH("최종"&amp;SUBSTITUTE(SUBSTITUTE(F$1,"standard",""),"|Float",""),ChapterTable!$1:$1,0),0)*ChapterTable!$P$14
    ),
  OFFSET(F824,-$B824+IF($L824,1,0),0)*
    (VLOOKUP(SUBSTITUTE(SUBSTITUTE(F$1,"standard",""),"|Float","")&amp;IF(OR($L824=TRUE,$A824=0,MOD($A824,ChapterTable!$R$20)&lt;&gt;0),"","보스")&amp;"인게임누적곱배수",ChapterTable!$R:$S,2,0)^D824
    +VLOOKUP(SUBSTITUTE(SUBSTITUTE(F$1,"standard",""),"|Float","")&amp;IF(OR($L824=TRUE,$A824=0,MOD($A824,ChapterTable!$R$20)&lt;&gt;0),"","보스")&amp;"인게임누적합배수",ChapterTable!$R:$S,2,0)*D824)
  )
  )
  )
)</f>
        <v>52957.792367935181</v>
      </c>
      <c r="G824" t="s">
        <v>715</v>
      </c>
      <c r="J824" t="str">
        <f>IF(ISBLANK(I824),"",
IFERROR(VLOOKUP(I824,[1]StringTable!$1:$1048576,MATCH("kor|String",[1]StringTable!$1:$1,0),0),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93"/>
        <v>0.5</v>
      </c>
      <c r="AJ824">
        <f t="shared" si="91"/>
        <v>0.54666666600000002</v>
      </c>
      <c r="AK824">
        <f t="shared" si="92"/>
        <v>1</v>
      </c>
      <c r="AL824">
        <v>4</v>
      </c>
    </row>
    <row r="825" spans="1:38" hidden="1" x14ac:dyDescent="0.3">
      <c r="A825">
        <v>18</v>
      </c>
      <c r="B825">
        <v>12</v>
      </c>
      <c r="C825">
        <f>IF(OR($L825=TRUE,$A825=0,MOD($A825,ChapterTable!$R$20)&lt;&gt;0),
MAX(0,INT(($B825+ChapterTable!$P$26+VLOOKUP(SUBSTITUTE(C$1,"성장단계","")&amp;"단계오프셋",ChapterTable!$R:$S,2,0))/ChapterTable!$P$23)),
MAX(0,INT(($B825+ChapterTable!$R$26+VLOOKUP(SUBSTITUTE(C$1,"성장단계","")&amp;"보스단계오프셋",ChapterTable!$R:$S,2,0))/ChapterTable!$R$23)))</f>
        <v>1</v>
      </c>
      <c r="D825">
        <f>IF(OR($L825=TRUE,$A825=0,MOD($A825,ChapterTable!$R$20)&lt;&gt;0),
MAX(0,INT(($B825+ChapterTable!$P$26+VLOOKUP(SUBSTITUTE(D$1,"성장단계","")&amp;"단계오프셋",ChapterTable!$R:$S,2,0))/ChapterTable!$P$23)),
MAX(0,INT(($B825+ChapterTable!$R$26+VLOOKUP(SUBSTITUTE(D$1,"성장단계","")&amp;"보스단계오프셋",ChapterTable!$R:$S,2,0))/ChapterTable!$R$23)))</f>
        <v>1</v>
      </c>
      <c r="E825" s="1">
        <f ca="1">IF(AND($A825=0,$B825=1),
    VLOOKUP(1,ChapterTable!$1:$1048576,MATCH("최종"&amp;SUBSTITUTE(SUBSTITUTE(E$1,"standard",""),"|Float",""),ChapterTable!$1:$1,0),0)*ChapterTable!$P$17,
  IF(AND($A825=0,$B825=0),
    E826,
  IF($B825=0,
    VLOOKUP($A825,ChapterTable!$1:$1048576,MATCH("최종"&amp;SUBSTITUTE(SUBSTITUTE(E$1,"standard",""),"|Float",""),ChapterTable!$1:$1,0),0),
  IF($B825=1,
    IF($L825=FALSE,
      VLOOKUP($A825,ChapterTable!$1:$1048576,MATCH("최종"&amp;SUBSTITUTE(SUBSTITUTE(E$1,"standard",""),"|Float",""),ChapterTable!$1:$1,0),0),
      VLOOKUP($A825-ChapterTable!$P$11,ChapterTable!$1:$1048576,MATCH("최종"&amp;SUBSTITUTE(SUBSTITUTE(E$1,"standard",""),"|Float",""),ChapterTable!$1:$1,0),0)*ChapterTable!$P$14
    ),
  OFFSET(E825,-$B825+IF($L825,1,0),0)*IF($B825&gt;OFFSET($B825,1,0),ChapterTable!$R$17,1)*
    (VLOOKUP(SUBSTITUTE(SUBSTITUTE(E$1,"standard",""),"|Float","")&amp;IF(OR($L825=TRUE,$A825=0,MOD($A825,ChapterTable!$R$20)&lt;&gt;0),"","보스")&amp;"인게임누적곱배수",ChapterTable!$R:$S,2,0)^C825
    +VLOOKUP(SUBSTITUTE(SUBSTITUTE(E$1,"standard",""),"|Float","")&amp;IF(OR($L825=TRUE,$A825=0,MOD($A825,ChapterTable!$R$20)&lt;&gt;0),"","보스")&amp;"인게임누적합배수",ChapterTable!$R:$S,2,0)*C825)
  )
  )
  )
)</f>
        <v>141877.62048339844</v>
      </c>
      <c r="F825" s="1">
        <f ca="1">IF(AND($A825=0,$B825=1),
    VLOOKUP(1,ChapterTable!$1:$1048576,MATCH("최종"&amp;SUBSTITUTE(SUBSTITUTE(F$1,"standard",""),"|Float",""),ChapterTable!$1:$1,0),0)*ChapterTable!$P$17,
  IF(AND($A825=0,$B825=0),
    F826,
  IF($B825=0,
    VLOOKUP($A825,ChapterTable!$1:$1048576,MATCH("최종"&amp;SUBSTITUTE(SUBSTITUTE(F$1,"standard",""),"|Float",""),ChapterTable!$1:$1,0),0),
  IF($B825=1,
    IF($L825=FALSE,
      VLOOKUP($A825,ChapterTable!$1:$1048576,MATCH("최종"&amp;SUBSTITUTE(SUBSTITUTE(F$1,"standard",""),"|Float",""),ChapterTable!$1:$1,0),0),
      VLOOKUP($A825-ChapterTable!$P$11,ChapterTable!$1:$1048576,MATCH("최종"&amp;SUBSTITUTE(SUBSTITUTE(F$1,"standard",""),"|Float",""),ChapterTable!$1:$1,0),0)*ChapterTable!$P$14
    ),
  OFFSET(F825,-$B825+IF($L825,1,0),0)*
    (VLOOKUP(SUBSTITUTE(SUBSTITUTE(F$1,"standard",""),"|Float","")&amp;IF(OR($L825=TRUE,$A825=0,MOD($A825,ChapterTable!$R$20)&lt;&gt;0),"","보스")&amp;"인게임누적곱배수",ChapterTable!$R:$S,2,0)^D825
    +VLOOKUP(SUBSTITUTE(SUBSTITUTE(F$1,"standard",""),"|Float","")&amp;IF(OR($L825=TRUE,$A825=0,MOD($A825,ChapterTable!$R$20)&lt;&gt;0),"","보스")&amp;"인게임누적합배수",ChapterTable!$R:$S,2,0)*D825)
  )
  )
  )
)</f>
        <v>52957.792367935181</v>
      </c>
      <c r="G825" t="s">
        <v>715</v>
      </c>
      <c r="J825" t="str">
        <f>IF(ISBLANK(I825),"",
IFERROR(VLOOKUP(I825,[1]StringTable!$1:$1048576,MATCH("kor|String",[1]StringTable!$1:$1,0),0),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93"/>
        <v>0.5</v>
      </c>
      <c r="AJ825">
        <f t="shared" si="91"/>
        <v>0.54666666600000002</v>
      </c>
      <c r="AK825">
        <f t="shared" si="92"/>
        <v>1</v>
      </c>
      <c r="AL825">
        <v>4</v>
      </c>
    </row>
    <row r="826" spans="1:38" hidden="1" x14ac:dyDescent="0.3">
      <c r="A826">
        <v>18</v>
      </c>
      <c r="B826">
        <v>13</v>
      </c>
      <c r="C826">
        <f>IF(OR($L826=TRUE,$A826=0,MOD($A826,ChapterTable!$R$20)&lt;&gt;0),
MAX(0,INT(($B826+ChapterTable!$P$26+VLOOKUP(SUBSTITUTE(C$1,"성장단계","")&amp;"단계오프셋",ChapterTable!$R:$S,2,0))/ChapterTable!$P$23)),
MAX(0,INT(($B826+ChapterTable!$R$26+VLOOKUP(SUBSTITUTE(C$1,"성장단계","")&amp;"보스단계오프셋",ChapterTable!$R:$S,2,0))/ChapterTable!$R$23)))</f>
        <v>1</v>
      </c>
      <c r="D826">
        <f>IF(OR($L826=TRUE,$A826=0,MOD($A826,ChapterTable!$R$20)&lt;&gt;0),
MAX(0,INT(($B826+ChapterTable!$P$26+VLOOKUP(SUBSTITUTE(D$1,"성장단계","")&amp;"단계오프셋",ChapterTable!$R:$S,2,0))/ChapterTable!$P$23)),
MAX(0,INT(($B826+ChapterTable!$R$26+VLOOKUP(SUBSTITUTE(D$1,"성장단계","")&amp;"보스단계오프셋",ChapterTable!$R:$S,2,0))/ChapterTable!$R$23)))</f>
        <v>1</v>
      </c>
      <c r="E826" s="1">
        <f ca="1">IF(AND($A826=0,$B826=1),
    VLOOKUP(1,ChapterTable!$1:$1048576,MATCH("최종"&amp;SUBSTITUTE(SUBSTITUTE(E$1,"standard",""),"|Float",""),ChapterTable!$1:$1,0),0)*ChapterTable!$P$17,
  IF(AND($A826=0,$B826=0),
    E827,
  IF($B826=0,
    VLOOKUP($A826,ChapterTable!$1:$1048576,MATCH("최종"&amp;SUBSTITUTE(SUBSTITUTE(E$1,"standard",""),"|Float",""),ChapterTable!$1:$1,0),0),
  IF($B826=1,
    IF($L826=FALSE,
      VLOOKUP($A826,ChapterTable!$1:$1048576,MATCH("최종"&amp;SUBSTITUTE(SUBSTITUTE(E$1,"standard",""),"|Float",""),ChapterTable!$1:$1,0),0),
      VLOOKUP($A826-ChapterTable!$P$11,ChapterTable!$1:$1048576,MATCH("최종"&amp;SUBSTITUTE(SUBSTITUTE(E$1,"standard",""),"|Float",""),ChapterTable!$1:$1,0),0)*ChapterTable!$P$14
    ),
  OFFSET(E826,-$B826+IF($L826,1,0),0)*IF($B826&gt;OFFSET($B826,1,0),ChapterTable!$R$17,1)*
    (VLOOKUP(SUBSTITUTE(SUBSTITUTE(E$1,"standard",""),"|Float","")&amp;IF(OR($L826=TRUE,$A826=0,MOD($A826,ChapterTable!$R$20)&lt;&gt;0),"","보스")&amp;"인게임누적곱배수",ChapterTable!$R:$S,2,0)^C826
    +VLOOKUP(SUBSTITUTE(SUBSTITUTE(E$1,"standard",""),"|Float","")&amp;IF(OR($L826=TRUE,$A826=0,MOD($A826,ChapterTable!$R$20)&lt;&gt;0),"","보스")&amp;"인게임누적합배수",ChapterTable!$R:$S,2,0)*C826)
  )
  )
  )
)</f>
        <v>141877.62048339844</v>
      </c>
      <c r="F826" s="1">
        <f ca="1">IF(AND($A826=0,$B826=1),
    VLOOKUP(1,ChapterTable!$1:$1048576,MATCH("최종"&amp;SUBSTITUTE(SUBSTITUTE(F$1,"standard",""),"|Float",""),ChapterTable!$1:$1,0),0)*ChapterTable!$P$17,
  IF(AND($A826=0,$B826=0),
    F827,
  IF($B826=0,
    VLOOKUP($A826,ChapterTable!$1:$1048576,MATCH("최종"&amp;SUBSTITUTE(SUBSTITUTE(F$1,"standard",""),"|Float",""),ChapterTable!$1:$1,0),0),
  IF($B826=1,
    IF($L826=FALSE,
      VLOOKUP($A826,ChapterTable!$1:$1048576,MATCH("최종"&amp;SUBSTITUTE(SUBSTITUTE(F$1,"standard",""),"|Float",""),ChapterTable!$1:$1,0),0),
      VLOOKUP($A826-ChapterTable!$P$11,ChapterTable!$1:$1048576,MATCH("최종"&amp;SUBSTITUTE(SUBSTITUTE(F$1,"standard",""),"|Float",""),ChapterTable!$1:$1,0),0)*ChapterTable!$P$14
    ),
  OFFSET(F826,-$B826+IF($L826,1,0),0)*
    (VLOOKUP(SUBSTITUTE(SUBSTITUTE(F$1,"standard",""),"|Float","")&amp;IF(OR($L826=TRUE,$A826=0,MOD($A826,ChapterTable!$R$20)&lt;&gt;0),"","보스")&amp;"인게임누적곱배수",ChapterTable!$R:$S,2,0)^D826
    +VLOOKUP(SUBSTITUTE(SUBSTITUTE(F$1,"standard",""),"|Float","")&amp;IF(OR($L826=TRUE,$A826=0,MOD($A826,ChapterTable!$R$20)&lt;&gt;0),"","보스")&amp;"인게임누적합배수",ChapterTable!$R:$S,2,0)*D826)
  )
  )
  )
)</f>
        <v>52957.792367935181</v>
      </c>
      <c r="G826" t="s">
        <v>715</v>
      </c>
      <c r="J826" t="str">
        <f>IF(ISBLANK(I826),"",
IFERROR(VLOOKUP(I826,[1]StringTable!$1:$1048576,MATCH("kor|String",[1]StringTable!$1:$1,0),0),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93"/>
        <v>0.5</v>
      </c>
      <c r="AJ826">
        <f t="shared" si="91"/>
        <v>0.54666666600000002</v>
      </c>
      <c r="AK826">
        <f t="shared" si="92"/>
        <v>1</v>
      </c>
      <c r="AL826">
        <v>4</v>
      </c>
    </row>
    <row r="827" spans="1:38" hidden="1" x14ac:dyDescent="0.3">
      <c r="A827">
        <v>18</v>
      </c>
      <c r="B827">
        <v>14</v>
      </c>
      <c r="C827">
        <f>IF(OR($L827=TRUE,$A827=0,MOD($A827,ChapterTable!$R$20)&lt;&gt;0),
MAX(0,INT(($B827+ChapterTable!$P$26+VLOOKUP(SUBSTITUTE(C$1,"성장단계","")&amp;"단계오프셋",ChapterTable!$R:$S,2,0))/ChapterTable!$P$23)),
MAX(0,INT(($B827+ChapterTable!$R$26+VLOOKUP(SUBSTITUTE(C$1,"성장단계","")&amp;"보스단계오프셋",ChapterTable!$R:$S,2,0))/ChapterTable!$R$23)))</f>
        <v>1</v>
      </c>
      <c r="D827">
        <f>IF(OR($L827=TRUE,$A827=0,MOD($A827,ChapterTable!$R$20)&lt;&gt;0),
MAX(0,INT(($B827+ChapterTable!$P$26+VLOOKUP(SUBSTITUTE(D$1,"성장단계","")&amp;"단계오프셋",ChapterTable!$R:$S,2,0))/ChapterTable!$P$23)),
MAX(0,INT(($B827+ChapterTable!$R$26+VLOOKUP(SUBSTITUTE(D$1,"성장단계","")&amp;"보스단계오프셋",ChapterTable!$R:$S,2,0))/ChapterTable!$R$23)))</f>
        <v>1</v>
      </c>
      <c r="E827" s="1">
        <f ca="1">IF(AND($A827=0,$B827=1),
    VLOOKUP(1,ChapterTable!$1:$1048576,MATCH("최종"&amp;SUBSTITUTE(SUBSTITUTE(E$1,"standard",""),"|Float",""),ChapterTable!$1:$1,0),0)*ChapterTable!$P$17,
  IF(AND($A827=0,$B827=0),
    E828,
  IF($B827=0,
    VLOOKUP($A827,ChapterTable!$1:$1048576,MATCH("최종"&amp;SUBSTITUTE(SUBSTITUTE(E$1,"standard",""),"|Float",""),ChapterTable!$1:$1,0),0),
  IF($B827=1,
    IF($L827=FALSE,
      VLOOKUP($A827,ChapterTable!$1:$1048576,MATCH("최종"&amp;SUBSTITUTE(SUBSTITUTE(E$1,"standard",""),"|Float",""),ChapterTable!$1:$1,0),0),
      VLOOKUP($A827-ChapterTable!$P$11,ChapterTable!$1:$1048576,MATCH("최종"&amp;SUBSTITUTE(SUBSTITUTE(E$1,"standard",""),"|Float",""),ChapterTable!$1:$1,0),0)*ChapterTable!$P$14
    ),
  OFFSET(E827,-$B827+IF($L827,1,0),0)*IF($B827&gt;OFFSET($B827,1,0),ChapterTable!$R$17,1)*
    (VLOOKUP(SUBSTITUTE(SUBSTITUTE(E$1,"standard",""),"|Float","")&amp;IF(OR($L827=TRUE,$A827=0,MOD($A827,ChapterTable!$R$20)&lt;&gt;0),"","보스")&amp;"인게임누적곱배수",ChapterTable!$R:$S,2,0)^C827
    +VLOOKUP(SUBSTITUTE(SUBSTITUTE(E$1,"standard",""),"|Float","")&amp;IF(OR($L827=TRUE,$A827=0,MOD($A827,ChapterTable!$R$20)&lt;&gt;0),"","보스")&amp;"인게임누적합배수",ChapterTable!$R:$S,2,0)*C827)
  )
  )
  )
)</f>
        <v>141877.62048339844</v>
      </c>
      <c r="F827" s="1">
        <f ca="1">IF(AND($A827=0,$B827=1),
    VLOOKUP(1,ChapterTable!$1:$1048576,MATCH("최종"&amp;SUBSTITUTE(SUBSTITUTE(F$1,"standard",""),"|Float",""),ChapterTable!$1:$1,0),0)*ChapterTable!$P$17,
  IF(AND($A827=0,$B827=0),
    F828,
  IF($B827=0,
    VLOOKUP($A827,ChapterTable!$1:$1048576,MATCH("최종"&amp;SUBSTITUTE(SUBSTITUTE(F$1,"standard",""),"|Float",""),ChapterTable!$1:$1,0),0),
  IF($B827=1,
    IF($L827=FALSE,
      VLOOKUP($A827,ChapterTable!$1:$1048576,MATCH("최종"&amp;SUBSTITUTE(SUBSTITUTE(F$1,"standard",""),"|Float",""),ChapterTable!$1:$1,0),0),
      VLOOKUP($A827-ChapterTable!$P$11,ChapterTable!$1:$1048576,MATCH("최종"&amp;SUBSTITUTE(SUBSTITUTE(F$1,"standard",""),"|Float",""),ChapterTable!$1:$1,0),0)*ChapterTable!$P$14
    ),
  OFFSET(F827,-$B827+IF($L827,1,0),0)*
    (VLOOKUP(SUBSTITUTE(SUBSTITUTE(F$1,"standard",""),"|Float","")&amp;IF(OR($L827=TRUE,$A827=0,MOD($A827,ChapterTable!$R$20)&lt;&gt;0),"","보스")&amp;"인게임누적곱배수",ChapterTable!$R:$S,2,0)^D827
    +VLOOKUP(SUBSTITUTE(SUBSTITUTE(F$1,"standard",""),"|Float","")&amp;IF(OR($L827=TRUE,$A827=0,MOD($A827,ChapterTable!$R$20)&lt;&gt;0),"","보스")&amp;"인게임누적합배수",ChapterTable!$R:$S,2,0)*D827)
  )
  )
  )
)</f>
        <v>52957.792367935181</v>
      </c>
      <c r="G827" t="s">
        <v>715</v>
      </c>
      <c r="J827" t="str">
        <f>IF(ISBLANK(I827),"",
IFERROR(VLOOKUP(I827,[1]StringTable!$1:$1048576,MATCH("kor|String",[1]StringTable!$1:$1,0),0),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93"/>
        <v>0.5</v>
      </c>
      <c r="AJ827">
        <f t="shared" si="91"/>
        <v>0.54666666600000002</v>
      </c>
      <c r="AK827">
        <f t="shared" si="92"/>
        <v>1</v>
      </c>
      <c r="AL827">
        <v>4</v>
      </c>
    </row>
    <row r="828" spans="1:38" hidden="1" x14ac:dyDescent="0.3">
      <c r="A828">
        <v>18</v>
      </c>
      <c r="B828">
        <v>15</v>
      </c>
      <c r="C828">
        <f>IF(OR($L828=TRUE,$A828=0,MOD($A828,ChapterTable!$R$20)&lt;&gt;0),
MAX(0,INT(($B828+ChapterTable!$P$26+VLOOKUP(SUBSTITUTE(C$1,"성장단계","")&amp;"단계오프셋",ChapterTable!$R:$S,2,0))/ChapterTable!$P$23)),
MAX(0,INT(($B828+ChapterTable!$R$26+VLOOKUP(SUBSTITUTE(C$1,"성장단계","")&amp;"보스단계오프셋",ChapterTable!$R:$S,2,0))/ChapterTable!$R$23)))</f>
        <v>1</v>
      </c>
      <c r="D828">
        <f>IF(OR($L828=TRUE,$A828=0,MOD($A828,ChapterTable!$R$20)&lt;&gt;0),
MAX(0,INT(($B828+ChapterTable!$P$26+VLOOKUP(SUBSTITUTE(D$1,"성장단계","")&amp;"단계오프셋",ChapterTable!$R:$S,2,0))/ChapterTable!$P$23)),
MAX(0,INT(($B828+ChapterTable!$R$26+VLOOKUP(SUBSTITUTE(D$1,"성장단계","")&amp;"보스단계오프셋",ChapterTable!$R:$S,2,0))/ChapterTable!$R$23)))</f>
        <v>1</v>
      </c>
      <c r="E828" s="1">
        <f ca="1">IF(AND($A828=0,$B828=1),
    VLOOKUP(1,ChapterTable!$1:$1048576,MATCH("최종"&amp;SUBSTITUTE(SUBSTITUTE(E$1,"standard",""),"|Float",""),ChapterTable!$1:$1,0),0)*ChapterTable!$P$17,
  IF(AND($A828=0,$B828=0),
    E829,
  IF($B828=0,
    VLOOKUP($A828,ChapterTable!$1:$1048576,MATCH("최종"&amp;SUBSTITUTE(SUBSTITUTE(E$1,"standard",""),"|Float",""),ChapterTable!$1:$1,0),0),
  IF($B828=1,
    IF($L828=FALSE,
      VLOOKUP($A828,ChapterTable!$1:$1048576,MATCH("최종"&amp;SUBSTITUTE(SUBSTITUTE(E$1,"standard",""),"|Float",""),ChapterTable!$1:$1,0),0),
      VLOOKUP($A828-ChapterTable!$P$11,ChapterTable!$1:$1048576,MATCH("최종"&amp;SUBSTITUTE(SUBSTITUTE(E$1,"standard",""),"|Float",""),ChapterTable!$1:$1,0),0)*ChapterTable!$P$14
    ),
  OFFSET(E828,-$B828+IF($L828,1,0),0)*IF($B828&gt;OFFSET($B828,1,0),ChapterTable!$R$17,1)*
    (VLOOKUP(SUBSTITUTE(SUBSTITUTE(E$1,"standard",""),"|Float","")&amp;IF(OR($L828=TRUE,$A828=0,MOD($A828,ChapterTable!$R$20)&lt;&gt;0),"","보스")&amp;"인게임누적곱배수",ChapterTable!$R:$S,2,0)^C828
    +VLOOKUP(SUBSTITUTE(SUBSTITUTE(E$1,"standard",""),"|Float","")&amp;IF(OR($L828=TRUE,$A828=0,MOD($A828,ChapterTable!$R$20)&lt;&gt;0),"","보스")&amp;"인게임누적합배수",ChapterTable!$R:$S,2,0)*C828)
  )
  )
  )
)</f>
        <v>141877.62048339844</v>
      </c>
      <c r="F828" s="1">
        <f ca="1">IF(AND($A828=0,$B828=1),
    VLOOKUP(1,ChapterTable!$1:$1048576,MATCH("최종"&amp;SUBSTITUTE(SUBSTITUTE(F$1,"standard",""),"|Float",""),ChapterTable!$1:$1,0),0)*ChapterTable!$P$17,
  IF(AND($A828=0,$B828=0),
    F829,
  IF($B828=0,
    VLOOKUP($A828,ChapterTable!$1:$1048576,MATCH("최종"&amp;SUBSTITUTE(SUBSTITUTE(F$1,"standard",""),"|Float",""),ChapterTable!$1:$1,0),0),
  IF($B828=1,
    IF($L828=FALSE,
      VLOOKUP($A828,ChapterTable!$1:$1048576,MATCH("최종"&amp;SUBSTITUTE(SUBSTITUTE(F$1,"standard",""),"|Float",""),ChapterTable!$1:$1,0),0),
      VLOOKUP($A828-ChapterTable!$P$11,ChapterTable!$1:$1048576,MATCH("최종"&amp;SUBSTITUTE(SUBSTITUTE(F$1,"standard",""),"|Float",""),ChapterTable!$1:$1,0),0)*ChapterTable!$P$14
    ),
  OFFSET(F828,-$B828+IF($L828,1,0),0)*
    (VLOOKUP(SUBSTITUTE(SUBSTITUTE(F$1,"standard",""),"|Float","")&amp;IF(OR($L828=TRUE,$A828=0,MOD($A828,ChapterTable!$R$20)&lt;&gt;0),"","보스")&amp;"인게임누적곱배수",ChapterTable!$R:$S,2,0)^D828
    +VLOOKUP(SUBSTITUTE(SUBSTITUTE(F$1,"standard",""),"|Float","")&amp;IF(OR($L828=TRUE,$A828=0,MOD($A828,ChapterTable!$R$20)&lt;&gt;0),"","보스")&amp;"인게임누적합배수",ChapterTable!$R:$S,2,0)*D828)
  )
  )
  )
)</f>
        <v>52957.792367935181</v>
      </c>
      <c r="G828" t="s">
        <v>715</v>
      </c>
      <c r="J828" t="str">
        <f>IF(ISBLANK(I828),"",
IFERROR(VLOOKUP(I828,[1]StringTable!$1:$1048576,MATCH("kor|String",[1]StringTable!$1:$1,0),0),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93"/>
        <v>0.5</v>
      </c>
      <c r="AJ828">
        <f t="shared" si="91"/>
        <v>0.54666666600000002</v>
      </c>
      <c r="AK828">
        <f t="shared" si="92"/>
        <v>1</v>
      </c>
      <c r="AL828">
        <v>4</v>
      </c>
    </row>
    <row r="829" spans="1:38" hidden="1" x14ac:dyDescent="0.3">
      <c r="A829">
        <v>18</v>
      </c>
      <c r="B829">
        <v>16</v>
      </c>
      <c r="C829">
        <f>IF(OR($L829=TRUE,$A829=0,MOD($A829,ChapterTable!$R$20)&lt;&gt;0),
MAX(0,INT(($B829+ChapterTable!$P$26+VLOOKUP(SUBSTITUTE(C$1,"성장단계","")&amp;"단계오프셋",ChapterTable!$R:$S,2,0))/ChapterTable!$P$23)),
MAX(0,INT(($B829+ChapterTable!$R$26+VLOOKUP(SUBSTITUTE(C$1,"성장단계","")&amp;"보스단계오프셋",ChapterTable!$R:$S,2,0))/ChapterTable!$R$23)))</f>
        <v>2</v>
      </c>
      <c r="D829">
        <f>IF(OR($L829=TRUE,$A829=0,MOD($A829,ChapterTable!$R$20)&lt;&gt;0),
MAX(0,INT(($B829+ChapterTable!$P$26+VLOOKUP(SUBSTITUTE(D$1,"성장단계","")&amp;"단계오프셋",ChapterTable!$R:$S,2,0))/ChapterTable!$P$23)),
MAX(0,INT(($B829+ChapterTable!$R$26+VLOOKUP(SUBSTITUTE(D$1,"성장단계","")&amp;"보스단계오프셋",ChapterTable!$R:$S,2,0))/ChapterTable!$R$23)))</f>
        <v>1</v>
      </c>
      <c r="E829" s="1">
        <f ca="1">IF(AND($A829=0,$B829=1),
    VLOOKUP(1,ChapterTable!$1:$1048576,MATCH("최종"&amp;SUBSTITUTE(SUBSTITUTE(E$1,"standard",""),"|Float",""),ChapterTable!$1:$1,0),0)*ChapterTable!$P$17,
  IF(AND($A829=0,$B829=0),
    E830,
  IF($B829=0,
    VLOOKUP($A829,ChapterTable!$1:$1048576,MATCH("최종"&amp;SUBSTITUTE(SUBSTITUTE(E$1,"standard",""),"|Float",""),ChapterTable!$1:$1,0),0),
  IF($B829=1,
    IF($L829=FALSE,
      VLOOKUP($A829,ChapterTable!$1:$1048576,MATCH("최종"&amp;SUBSTITUTE(SUBSTITUTE(E$1,"standard",""),"|Float",""),ChapterTable!$1:$1,0),0),
      VLOOKUP($A829-ChapterTable!$P$11,ChapterTable!$1:$1048576,MATCH("최종"&amp;SUBSTITUTE(SUBSTITUTE(E$1,"standard",""),"|Float",""),ChapterTable!$1:$1,0),0)*ChapterTable!$P$14
    ),
  OFFSET(E829,-$B829+IF($L829,1,0),0)*IF($B829&gt;OFFSET($B829,1,0),ChapterTable!$R$17,1)*
    (VLOOKUP(SUBSTITUTE(SUBSTITUTE(E$1,"standard",""),"|Float","")&amp;IF(OR($L829=TRUE,$A829=0,MOD($A829,ChapterTable!$R$20)&lt;&gt;0),"","보스")&amp;"인게임누적곱배수",ChapterTable!$R:$S,2,0)^C829
    +VLOOKUP(SUBSTITUTE(SUBSTITUTE(E$1,"standard",""),"|Float","")&amp;IF(OR($L829=TRUE,$A829=0,MOD($A829,ChapterTable!$R$20)&lt;&gt;0),"","보스")&amp;"인게임누적합배수",ChapterTable!$R:$S,2,0)*C829)
  )
  )
  )
)</f>
        <v>165523.89056396484</v>
      </c>
      <c r="F829" s="1">
        <f ca="1">IF(AND($A829=0,$B829=1),
    VLOOKUP(1,ChapterTable!$1:$1048576,MATCH("최종"&amp;SUBSTITUTE(SUBSTITUTE(F$1,"standard",""),"|Float",""),ChapterTable!$1:$1,0),0)*ChapterTable!$P$17,
  IF(AND($A829=0,$B829=0),
    F830,
  IF($B829=0,
    VLOOKUP($A829,ChapterTable!$1:$1048576,MATCH("최종"&amp;SUBSTITUTE(SUBSTITUTE(F$1,"standard",""),"|Float",""),ChapterTable!$1:$1,0),0),
  IF($B829=1,
    IF($L829=FALSE,
      VLOOKUP($A829,ChapterTable!$1:$1048576,MATCH("최종"&amp;SUBSTITUTE(SUBSTITUTE(F$1,"standard",""),"|Float",""),ChapterTable!$1:$1,0),0),
      VLOOKUP($A829-ChapterTable!$P$11,ChapterTable!$1:$1048576,MATCH("최종"&amp;SUBSTITUTE(SUBSTITUTE(F$1,"standard",""),"|Float",""),ChapterTable!$1:$1,0),0)*ChapterTable!$P$14
    ),
  OFFSET(F829,-$B829+IF($L829,1,0),0)*
    (VLOOKUP(SUBSTITUTE(SUBSTITUTE(F$1,"standard",""),"|Float","")&amp;IF(OR($L829=TRUE,$A829=0,MOD($A829,ChapterTable!$R$20)&lt;&gt;0),"","보스")&amp;"인게임누적곱배수",ChapterTable!$R:$S,2,0)^D829
    +VLOOKUP(SUBSTITUTE(SUBSTITUTE(F$1,"standard",""),"|Float","")&amp;IF(OR($L829=TRUE,$A829=0,MOD($A829,ChapterTable!$R$20)&lt;&gt;0),"","보스")&amp;"인게임누적합배수",ChapterTable!$R:$S,2,0)*D829)
  )
  )
  )
)</f>
        <v>52957.792367935181</v>
      </c>
      <c r="G829" t="s">
        <v>715</v>
      </c>
      <c r="J829" t="str">
        <f>IF(ISBLANK(I829),"",
IFERROR(VLOOKUP(I829,[1]StringTable!$1:$1048576,MATCH("kor|String",[1]StringTable!$1:$1,0),0),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93"/>
        <v>0.5</v>
      </c>
      <c r="AJ829">
        <f t="shared" si="91"/>
        <v>0.54666666600000002</v>
      </c>
      <c r="AK829">
        <f t="shared" si="92"/>
        <v>1</v>
      </c>
      <c r="AL829">
        <v>4</v>
      </c>
    </row>
    <row r="830" spans="1:38" hidden="1" x14ac:dyDescent="0.3">
      <c r="A830">
        <v>18</v>
      </c>
      <c r="B830">
        <v>17</v>
      </c>
      <c r="C830">
        <f>IF(OR($L830=TRUE,$A830=0,MOD($A830,ChapterTable!$R$20)&lt;&gt;0),
MAX(0,INT(($B830+ChapterTable!$P$26+VLOOKUP(SUBSTITUTE(C$1,"성장단계","")&amp;"단계오프셋",ChapterTable!$R:$S,2,0))/ChapterTable!$P$23)),
MAX(0,INT(($B830+ChapterTable!$R$26+VLOOKUP(SUBSTITUTE(C$1,"성장단계","")&amp;"보스단계오프셋",ChapterTable!$R:$S,2,0))/ChapterTable!$R$23)))</f>
        <v>2</v>
      </c>
      <c r="D830">
        <f>IF(OR($L830=TRUE,$A830=0,MOD($A830,ChapterTable!$R$20)&lt;&gt;0),
MAX(0,INT(($B830+ChapterTable!$P$26+VLOOKUP(SUBSTITUTE(D$1,"성장단계","")&amp;"단계오프셋",ChapterTable!$R:$S,2,0))/ChapterTable!$P$23)),
MAX(0,INT(($B830+ChapterTable!$R$26+VLOOKUP(SUBSTITUTE(D$1,"성장단계","")&amp;"보스단계오프셋",ChapterTable!$R:$S,2,0))/ChapterTable!$R$23)))</f>
        <v>1</v>
      </c>
      <c r="E830" s="1">
        <f ca="1">IF(AND($A830=0,$B830=1),
    VLOOKUP(1,ChapterTable!$1:$1048576,MATCH("최종"&amp;SUBSTITUTE(SUBSTITUTE(E$1,"standard",""),"|Float",""),ChapterTable!$1:$1,0),0)*ChapterTable!$P$17,
  IF(AND($A830=0,$B830=0),
    E831,
  IF($B830=0,
    VLOOKUP($A830,ChapterTable!$1:$1048576,MATCH("최종"&amp;SUBSTITUTE(SUBSTITUTE(E$1,"standard",""),"|Float",""),ChapterTable!$1:$1,0),0),
  IF($B830=1,
    IF($L830=FALSE,
      VLOOKUP($A830,ChapterTable!$1:$1048576,MATCH("최종"&amp;SUBSTITUTE(SUBSTITUTE(E$1,"standard",""),"|Float",""),ChapterTable!$1:$1,0),0),
      VLOOKUP($A830-ChapterTable!$P$11,ChapterTable!$1:$1048576,MATCH("최종"&amp;SUBSTITUTE(SUBSTITUTE(E$1,"standard",""),"|Float",""),ChapterTable!$1:$1,0),0)*ChapterTable!$P$14
    ),
  OFFSET(E830,-$B830+IF($L830,1,0),0)*IF($B830&gt;OFFSET($B830,1,0),ChapterTable!$R$17,1)*
    (VLOOKUP(SUBSTITUTE(SUBSTITUTE(E$1,"standard",""),"|Float","")&amp;IF(OR($L830=TRUE,$A830=0,MOD($A830,ChapterTable!$R$20)&lt;&gt;0),"","보스")&amp;"인게임누적곱배수",ChapterTable!$R:$S,2,0)^C830
    +VLOOKUP(SUBSTITUTE(SUBSTITUTE(E$1,"standard",""),"|Float","")&amp;IF(OR($L830=TRUE,$A830=0,MOD($A830,ChapterTable!$R$20)&lt;&gt;0),"","보스")&amp;"인게임누적합배수",ChapterTable!$R:$S,2,0)*C830)
  )
  )
  )
)</f>
        <v>165523.89056396484</v>
      </c>
      <c r="F830" s="1">
        <f ca="1">IF(AND($A830=0,$B830=1),
    VLOOKUP(1,ChapterTable!$1:$1048576,MATCH("최종"&amp;SUBSTITUTE(SUBSTITUTE(F$1,"standard",""),"|Float",""),ChapterTable!$1:$1,0),0)*ChapterTable!$P$17,
  IF(AND($A830=0,$B830=0),
    F831,
  IF($B830=0,
    VLOOKUP($A830,ChapterTable!$1:$1048576,MATCH("최종"&amp;SUBSTITUTE(SUBSTITUTE(F$1,"standard",""),"|Float",""),ChapterTable!$1:$1,0),0),
  IF($B830=1,
    IF($L830=FALSE,
      VLOOKUP($A830,ChapterTable!$1:$1048576,MATCH("최종"&amp;SUBSTITUTE(SUBSTITUTE(F$1,"standard",""),"|Float",""),ChapterTable!$1:$1,0),0),
      VLOOKUP($A830-ChapterTable!$P$11,ChapterTable!$1:$1048576,MATCH("최종"&amp;SUBSTITUTE(SUBSTITUTE(F$1,"standard",""),"|Float",""),ChapterTable!$1:$1,0),0)*ChapterTable!$P$14
    ),
  OFFSET(F830,-$B830+IF($L830,1,0),0)*
    (VLOOKUP(SUBSTITUTE(SUBSTITUTE(F$1,"standard",""),"|Float","")&amp;IF(OR($L830=TRUE,$A830=0,MOD($A830,ChapterTable!$R$20)&lt;&gt;0),"","보스")&amp;"인게임누적곱배수",ChapterTable!$R:$S,2,0)^D830
    +VLOOKUP(SUBSTITUTE(SUBSTITUTE(F$1,"standard",""),"|Float","")&amp;IF(OR($L830=TRUE,$A830=0,MOD($A830,ChapterTable!$R$20)&lt;&gt;0),"","보스")&amp;"인게임누적합배수",ChapterTable!$R:$S,2,0)*D830)
  )
  )
  )
)</f>
        <v>52957.792367935181</v>
      </c>
      <c r="G830" t="s">
        <v>715</v>
      </c>
      <c r="J830" t="str">
        <f>IF(ISBLANK(I830),"",
IFERROR(VLOOKUP(I830,[1]StringTable!$1:$1048576,MATCH("kor|String",[1]StringTable!$1:$1,0),0),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93"/>
        <v>0.5</v>
      </c>
      <c r="AJ830">
        <f t="shared" si="91"/>
        <v>0.54666666600000002</v>
      </c>
      <c r="AK830">
        <f t="shared" si="92"/>
        <v>1</v>
      </c>
      <c r="AL830">
        <v>4</v>
      </c>
    </row>
    <row r="831" spans="1:38" hidden="1" x14ac:dyDescent="0.3">
      <c r="A831">
        <v>18</v>
      </c>
      <c r="B831">
        <v>18</v>
      </c>
      <c r="C831">
        <f>IF(OR($L831=TRUE,$A831=0,MOD($A831,ChapterTable!$R$20)&lt;&gt;0),
MAX(0,INT(($B831+ChapterTable!$P$26+VLOOKUP(SUBSTITUTE(C$1,"성장단계","")&amp;"단계오프셋",ChapterTable!$R:$S,2,0))/ChapterTable!$P$23)),
MAX(0,INT(($B831+ChapterTable!$R$26+VLOOKUP(SUBSTITUTE(C$1,"성장단계","")&amp;"보스단계오프셋",ChapterTable!$R:$S,2,0))/ChapterTable!$R$23)))</f>
        <v>2</v>
      </c>
      <c r="D831">
        <f>IF(OR($L831=TRUE,$A831=0,MOD($A831,ChapterTable!$R$20)&lt;&gt;0),
MAX(0,INT(($B831+ChapterTable!$P$26+VLOOKUP(SUBSTITUTE(D$1,"성장단계","")&amp;"단계오프셋",ChapterTable!$R:$S,2,0))/ChapterTable!$P$23)),
MAX(0,INT(($B831+ChapterTable!$R$26+VLOOKUP(SUBSTITUTE(D$1,"성장단계","")&amp;"보스단계오프셋",ChapterTable!$R:$S,2,0))/ChapterTable!$R$23)))</f>
        <v>1</v>
      </c>
      <c r="E831" s="1">
        <f ca="1">IF(AND($A831=0,$B831=1),
    VLOOKUP(1,ChapterTable!$1:$1048576,MATCH("최종"&amp;SUBSTITUTE(SUBSTITUTE(E$1,"standard",""),"|Float",""),ChapterTable!$1:$1,0),0)*ChapterTable!$P$17,
  IF(AND($A831=0,$B831=0),
    E832,
  IF($B831=0,
    VLOOKUP($A831,ChapterTable!$1:$1048576,MATCH("최종"&amp;SUBSTITUTE(SUBSTITUTE(E$1,"standard",""),"|Float",""),ChapterTable!$1:$1,0),0),
  IF($B831=1,
    IF($L831=FALSE,
      VLOOKUP($A831,ChapterTable!$1:$1048576,MATCH("최종"&amp;SUBSTITUTE(SUBSTITUTE(E$1,"standard",""),"|Float",""),ChapterTable!$1:$1,0),0),
      VLOOKUP($A831-ChapterTable!$P$11,ChapterTable!$1:$1048576,MATCH("최종"&amp;SUBSTITUTE(SUBSTITUTE(E$1,"standard",""),"|Float",""),ChapterTable!$1:$1,0),0)*ChapterTable!$P$14
    ),
  OFFSET(E831,-$B831+IF($L831,1,0),0)*IF($B831&gt;OFFSET($B831,1,0),ChapterTable!$R$17,1)*
    (VLOOKUP(SUBSTITUTE(SUBSTITUTE(E$1,"standard",""),"|Float","")&amp;IF(OR($L831=TRUE,$A831=0,MOD($A831,ChapterTable!$R$20)&lt;&gt;0),"","보스")&amp;"인게임누적곱배수",ChapterTable!$R:$S,2,0)^C831
    +VLOOKUP(SUBSTITUTE(SUBSTITUTE(E$1,"standard",""),"|Float","")&amp;IF(OR($L831=TRUE,$A831=0,MOD($A831,ChapterTable!$R$20)&lt;&gt;0),"","보스")&amp;"인게임누적합배수",ChapterTable!$R:$S,2,0)*C831)
  )
  )
  )
)</f>
        <v>165523.89056396484</v>
      </c>
      <c r="F831" s="1">
        <f ca="1">IF(AND($A831=0,$B831=1),
    VLOOKUP(1,ChapterTable!$1:$1048576,MATCH("최종"&amp;SUBSTITUTE(SUBSTITUTE(F$1,"standard",""),"|Float",""),ChapterTable!$1:$1,0),0)*ChapterTable!$P$17,
  IF(AND($A831=0,$B831=0),
    F832,
  IF($B831=0,
    VLOOKUP($A831,ChapterTable!$1:$1048576,MATCH("최종"&amp;SUBSTITUTE(SUBSTITUTE(F$1,"standard",""),"|Float",""),ChapterTable!$1:$1,0),0),
  IF($B831=1,
    IF($L831=FALSE,
      VLOOKUP($A831,ChapterTable!$1:$1048576,MATCH("최종"&amp;SUBSTITUTE(SUBSTITUTE(F$1,"standard",""),"|Float",""),ChapterTable!$1:$1,0),0),
      VLOOKUP($A831-ChapterTable!$P$11,ChapterTable!$1:$1048576,MATCH("최종"&amp;SUBSTITUTE(SUBSTITUTE(F$1,"standard",""),"|Float",""),ChapterTable!$1:$1,0),0)*ChapterTable!$P$14
    ),
  OFFSET(F831,-$B831+IF($L831,1,0),0)*
    (VLOOKUP(SUBSTITUTE(SUBSTITUTE(F$1,"standard",""),"|Float","")&amp;IF(OR($L831=TRUE,$A831=0,MOD($A831,ChapterTable!$R$20)&lt;&gt;0),"","보스")&amp;"인게임누적곱배수",ChapterTable!$R:$S,2,0)^D831
    +VLOOKUP(SUBSTITUTE(SUBSTITUTE(F$1,"standard",""),"|Float","")&amp;IF(OR($L831=TRUE,$A831=0,MOD($A831,ChapterTable!$R$20)&lt;&gt;0),"","보스")&amp;"인게임누적합배수",ChapterTable!$R:$S,2,0)*D831)
  )
  )
  )
)</f>
        <v>52957.792367935181</v>
      </c>
      <c r="G831" t="s">
        <v>715</v>
      </c>
      <c r="J831" t="str">
        <f>IF(ISBLANK(I831),"",
IFERROR(VLOOKUP(I831,[1]StringTable!$1:$1048576,MATCH("kor|String",[1]StringTable!$1:$1,0),0),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93"/>
        <v>0.5</v>
      </c>
      <c r="AJ831">
        <f t="shared" si="91"/>
        <v>0.54666666600000002</v>
      </c>
      <c r="AK831">
        <f t="shared" si="92"/>
        <v>1</v>
      </c>
      <c r="AL831">
        <v>4</v>
      </c>
    </row>
    <row r="832" spans="1:38" hidden="1" x14ac:dyDescent="0.3">
      <c r="A832">
        <v>18</v>
      </c>
      <c r="B832">
        <v>19</v>
      </c>
      <c r="C832">
        <f>IF(OR($L832=TRUE,$A832=0,MOD($A832,ChapterTable!$R$20)&lt;&gt;0),
MAX(0,INT(($B832+ChapterTable!$P$26+VLOOKUP(SUBSTITUTE(C$1,"성장단계","")&amp;"단계오프셋",ChapterTable!$R:$S,2,0))/ChapterTable!$P$23)),
MAX(0,INT(($B832+ChapterTable!$R$26+VLOOKUP(SUBSTITUTE(C$1,"성장단계","")&amp;"보스단계오프셋",ChapterTable!$R:$S,2,0))/ChapterTable!$R$23)))</f>
        <v>2</v>
      </c>
      <c r="D832">
        <f>IF(OR($L832=TRUE,$A832=0,MOD($A832,ChapterTable!$R$20)&lt;&gt;0),
MAX(0,INT(($B832+ChapterTable!$P$26+VLOOKUP(SUBSTITUTE(D$1,"성장단계","")&amp;"단계오프셋",ChapterTable!$R:$S,2,0))/ChapterTable!$P$23)),
MAX(0,INT(($B832+ChapterTable!$R$26+VLOOKUP(SUBSTITUTE(D$1,"성장단계","")&amp;"보스단계오프셋",ChapterTable!$R:$S,2,0))/ChapterTable!$R$23)))</f>
        <v>1</v>
      </c>
      <c r="E832" s="1">
        <f ca="1">IF(AND($A832=0,$B832=1),
    VLOOKUP(1,ChapterTable!$1:$1048576,MATCH("최종"&amp;SUBSTITUTE(SUBSTITUTE(E$1,"standard",""),"|Float",""),ChapterTable!$1:$1,0),0)*ChapterTable!$P$17,
  IF(AND($A832=0,$B832=0),
    E833,
  IF($B832=0,
    VLOOKUP($A832,ChapterTable!$1:$1048576,MATCH("최종"&amp;SUBSTITUTE(SUBSTITUTE(E$1,"standard",""),"|Float",""),ChapterTable!$1:$1,0),0),
  IF($B832=1,
    IF($L832=FALSE,
      VLOOKUP($A832,ChapterTable!$1:$1048576,MATCH("최종"&amp;SUBSTITUTE(SUBSTITUTE(E$1,"standard",""),"|Float",""),ChapterTable!$1:$1,0),0),
      VLOOKUP($A832-ChapterTable!$P$11,ChapterTable!$1:$1048576,MATCH("최종"&amp;SUBSTITUTE(SUBSTITUTE(E$1,"standard",""),"|Float",""),ChapterTable!$1:$1,0),0)*ChapterTable!$P$14
    ),
  OFFSET(E832,-$B832+IF($L832,1,0),0)*IF($B832&gt;OFFSET($B832,1,0),ChapterTable!$R$17,1)*
    (VLOOKUP(SUBSTITUTE(SUBSTITUTE(E$1,"standard",""),"|Float","")&amp;IF(OR($L832=TRUE,$A832=0,MOD($A832,ChapterTable!$R$20)&lt;&gt;0),"","보스")&amp;"인게임누적곱배수",ChapterTable!$R:$S,2,0)^C832
    +VLOOKUP(SUBSTITUTE(SUBSTITUTE(E$1,"standard",""),"|Float","")&amp;IF(OR($L832=TRUE,$A832=0,MOD($A832,ChapterTable!$R$20)&lt;&gt;0),"","보스")&amp;"인게임누적합배수",ChapterTable!$R:$S,2,0)*C832)
  )
  )
  )
)</f>
        <v>165523.89056396484</v>
      </c>
      <c r="F832" s="1">
        <f ca="1">IF(AND($A832=0,$B832=1),
    VLOOKUP(1,ChapterTable!$1:$1048576,MATCH("최종"&amp;SUBSTITUTE(SUBSTITUTE(F$1,"standard",""),"|Float",""),ChapterTable!$1:$1,0),0)*ChapterTable!$P$17,
  IF(AND($A832=0,$B832=0),
    F833,
  IF($B832=0,
    VLOOKUP($A832,ChapterTable!$1:$1048576,MATCH("최종"&amp;SUBSTITUTE(SUBSTITUTE(F$1,"standard",""),"|Float",""),ChapterTable!$1:$1,0),0),
  IF($B832=1,
    IF($L832=FALSE,
      VLOOKUP($A832,ChapterTable!$1:$1048576,MATCH("최종"&amp;SUBSTITUTE(SUBSTITUTE(F$1,"standard",""),"|Float",""),ChapterTable!$1:$1,0),0),
      VLOOKUP($A832-ChapterTable!$P$11,ChapterTable!$1:$1048576,MATCH("최종"&amp;SUBSTITUTE(SUBSTITUTE(F$1,"standard",""),"|Float",""),ChapterTable!$1:$1,0),0)*ChapterTable!$P$14
    ),
  OFFSET(F832,-$B832+IF($L832,1,0),0)*
    (VLOOKUP(SUBSTITUTE(SUBSTITUTE(F$1,"standard",""),"|Float","")&amp;IF(OR($L832=TRUE,$A832=0,MOD($A832,ChapterTable!$R$20)&lt;&gt;0),"","보스")&amp;"인게임누적곱배수",ChapterTable!$R:$S,2,0)^D832
    +VLOOKUP(SUBSTITUTE(SUBSTITUTE(F$1,"standard",""),"|Float","")&amp;IF(OR($L832=TRUE,$A832=0,MOD($A832,ChapterTable!$R$20)&lt;&gt;0),"","보스")&amp;"인게임누적합배수",ChapterTable!$R:$S,2,0)*D832)
  )
  )
  )
)</f>
        <v>52957.792367935181</v>
      </c>
      <c r="G832" t="s">
        <v>715</v>
      </c>
      <c r="J832" t="str">
        <f>IF(ISBLANK(I832),"",
IFERROR(VLOOKUP(I832,[1]StringTable!$1:$1048576,MATCH("kor|String",[1]StringTable!$1:$1,0),0),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93"/>
        <v>0.5</v>
      </c>
      <c r="AJ832">
        <f t="shared" si="91"/>
        <v>0.54666666600000002</v>
      </c>
      <c r="AK832">
        <f t="shared" si="92"/>
        <v>1</v>
      </c>
      <c r="AL832">
        <v>4</v>
      </c>
    </row>
    <row r="833" spans="1:38" hidden="1" x14ac:dyDescent="0.3">
      <c r="A833">
        <v>18</v>
      </c>
      <c r="B833">
        <v>20</v>
      </c>
      <c r="C833">
        <f>IF(OR($L833=TRUE,$A833=0,MOD($A833,ChapterTable!$R$20)&lt;&gt;0),
MAX(0,INT(($B833+ChapterTable!$P$26+VLOOKUP(SUBSTITUTE(C$1,"성장단계","")&amp;"단계오프셋",ChapterTable!$R:$S,2,0))/ChapterTable!$P$23)),
MAX(0,INT(($B833+ChapterTable!$R$26+VLOOKUP(SUBSTITUTE(C$1,"성장단계","")&amp;"보스단계오프셋",ChapterTable!$R:$S,2,0))/ChapterTable!$R$23)))</f>
        <v>2</v>
      </c>
      <c r="D833">
        <f>IF(OR($L833=TRUE,$A833=0,MOD($A833,ChapterTable!$R$20)&lt;&gt;0),
MAX(0,INT(($B833+ChapterTable!$P$26+VLOOKUP(SUBSTITUTE(D$1,"성장단계","")&amp;"단계오프셋",ChapterTable!$R:$S,2,0))/ChapterTable!$P$23)),
MAX(0,INT(($B833+ChapterTable!$R$26+VLOOKUP(SUBSTITUTE(D$1,"성장단계","")&amp;"보스단계오프셋",ChapterTable!$R:$S,2,0))/ChapterTable!$R$23)))</f>
        <v>1</v>
      </c>
      <c r="E833" s="1">
        <f ca="1">IF(AND($A833=0,$B833=1),
    VLOOKUP(1,ChapterTable!$1:$1048576,MATCH("최종"&amp;SUBSTITUTE(SUBSTITUTE(E$1,"standard",""),"|Float",""),ChapterTable!$1:$1,0),0)*ChapterTable!$P$17,
  IF(AND($A833=0,$B833=0),
    E834,
  IF($B833=0,
    VLOOKUP($A833,ChapterTable!$1:$1048576,MATCH("최종"&amp;SUBSTITUTE(SUBSTITUTE(E$1,"standard",""),"|Float",""),ChapterTable!$1:$1,0),0),
  IF($B833=1,
    IF($L833=FALSE,
      VLOOKUP($A833,ChapterTable!$1:$1048576,MATCH("최종"&amp;SUBSTITUTE(SUBSTITUTE(E$1,"standard",""),"|Float",""),ChapterTable!$1:$1,0),0),
      VLOOKUP($A833-ChapterTable!$P$11,ChapterTable!$1:$1048576,MATCH("최종"&amp;SUBSTITUTE(SUBSTITUTE(E$1,"standard",""),"|Float",""),ChapterTable!$1:$1,0),0)*ChapterTable!$P$14
    ),
  OFFSET(E833,-$B833+IF($L833,1,0),0)*IF($B833&gt;OFFSET($B833,1,0),ChapterTable!$R$17,1)*
    (VLOOKUP(SUBSTITUTE(SUBSTITUTE(E$1,"standard",""),"|Float","")&amp;IF(OR($L833=TRUE,$A833=0,MOD($A833,ChapterTable!$R$20)&lt;&gt;0),"","보스")&amp;"인게임누적곱배수",ChapterTable!$R:$S,2,0)^C833
    +VLOOKUP(SUBSTITUTE(SUBSTITUTE(E$1,"standard",""),"|Float","")&amp;IF(OR($L833=TRUE,$A833=0,MOD($A833,ChapterTable!$R$20)&lt;&gt;0),"","보스")&amp;"인게임누적합배수",ChapterTable!$R:$S,2,0)*C833)
  )
  )
  )
)</f>
        <v>165523.89056396484</v>
      </c>
      <c r="F833" s="1">
        <f ca="1">IF(AND($A833=0,$B833=1),
    VLOOKUP(1,ChapterTable!$1:$1048576,MATCH("최종"&amp;SUBSTITUTE(SUBSTITUTE(F$1,"standard",""),"|Float",""),ChapterTable!$1:$1,0),0)*ChapterTable!$P$17,
  IF(AND($A833=0,$B833=0),
    F834,
  IF($B833=0,
    VLOOKUP($A833,ChapterTable!$1:$1048576,MATCH("최종"&amp;SUBSTITUTE(SUBSTITUTE(F$1,"standard",""),"|Float",""),ChapterTable!$1:$1,0),0),
  IF($B833=1,
    IF($L833=FALSE,
      VLOOKUP($A833,ChapterTable!$1:$1048576,MATCH("최종"&amp;SUBSTITUTE(SUBSTITUTE(F$1,"standard",""),"|Float",""),ChapterTable!$1:$1,0),0),
      VLOOKUP($A833-ChapterTable!$P$11,ChapterTable!$1:$1048576,MATCH("최종"&amp;SUBSTITUTE(SUBSTITUTE(F$1,"standard",""),"|Float",""),ChapterTable!$1:$1,0),0)*ChapterTable!$P$14
    ),
  OFFSET(F833,-$B833+IF($L833,1,0),0)*
    (VLOOKUP(SUBSTITUTE(SUBSTITUTE(F$1,"standard",""),"|Float","")&amp;IF(OR($L833=TRUE,$A833=0,MOD($A833,ChapterTable!$R$20)&lt;&gt;0),"","보스")&amp;"인게임누적곱배수",ChapterTable!$R:$S,2,0)^D833
    +VLOOKUP(SUBSTITUTE(SUBSTITUTE(F$1,"standard",""),"|Float","")&amp;IF(OR($L833=TRUE,$A833=0,MOD($A833,ChapterTable!$R$20)&lt;&gt;0),"","보스")&amp;"인게임누적합배수",ChapterTable!$R:$S,2,0)*D833)
  )
  )
  )
)</f>
        <v>52957.792367935181</v>
      </c>
      <c r="G833" t="s">
        <v>715</v>
      </c>
      <c r="J833" t="str">
        <f>IF(ISBLANK(I833),"",
IFERROR(VLOOKUP(I833,[1]StringTable!$1:$1048576,MATCH("kor|String",[1]StringTable!$1:$1,0),0),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93"/>
        <v>0.5</v>
      </c>
      <c r="AJ833">
        <f t="shared" si="91"/>
        <v>1</v>
      </c>
      <c r="AK833">
        <f t="shared" si="92"/>
        <v>2</v>
      </c>
      <c r="AL833">
        <v>4</v>
      </c>
    </row>
    <row r="834" spans="1:38" hidden="1" x14ac:dyDescent="0.3">
      <c r="A834">
        <v>18</v>
      </c>
      <c r="B834">
        <v>21</v>
      </c>
      <c r="C834">
        <f>IF(OR($L834=TRUE,$A834=0,MOD($A834,ChapterTable!$R$20)&lt;&gt;0),
MAX(0,INT(($B834+ChapterTable!$P$26+VLOOKUP(SUBSTITUTE(C$1,"성장단계","")&amp;"단계오프셋",ChapterTable!$R:$S,2,0))/ChapterTable!$P$23)),
MAX(0,INT(($B834+ChapterTable!$R$26+VLOOKUP(SUBSTITUTE(C$1,"성장단계","")&amp;"보스단계오프셋",ChapterTable!$R:$S,2,0))/ChapterTable!$R$23)))</f>
        <v>2</v>
      </c>
      <c r="D834">
        <f>IF(OR($L834=TRUE,$A834=0,MOD($A834,ChapterTable!$R$20)&lt;&gt;0),
MAX(0,INT(($B834+ChapterTable!$P$26+VLOOKUP(SUBSTITUTE(D$1,"성장단계","")&amp;"단계오프셋",ChapterTable!$R:$S,2,0))/ChapterTable!$P$23)),
MAX(0,INT(($B834+ChapterTable!$R$26+VLOOKUP(SUBSTITUTE(D$1,"성장단계","")&amp;"보스단계오프셋",ChapterTable!$R:$S,2,0))/ChapterTable!$R$23)))</f>
        <v>2</v>
      </c>
      <c r="E834" s="1">
        <f ca="1">IF(AND($A834=0,$B834=1),
    VLOOKUP(1,ChapterTable!$1:$1048576,MATCH("최종"&amp;SUBSTITUTE(SUBSTITUTE(E$1,"standard",""),"|Float",""),ChapterTable!$1:$1,0),0)*ChapterTable!$P$17,
  IF(AND($A834=0,$B834=0),
    E835,
  IF($B834=0,
    VLOOKUP($A834,ChapterTable!$1:$1048576,MATCH("최종"&amp;SUBSTITUTE(SUBSTITUTE(E$1,"standard",""),"|Float",""),ChapterTable!$1:$1,0),0),
  IF($B834=1,
    IF($L834=FALSE,
      VLOOKUP($A834,ChapterTable!$1:$1048576,MATCH("최종"&amp;SUBSTITUTE(SUBSTITUTE(E$1,"standard",""),"|Float",""),ChapterTable!$1:$1,0),0),
      VLOOKUP($A834-ChapterTable!$P$11,ChapterTable!$1:$1048576,MATCH("최종"&amp;SUBSTITUTE(SUBSTITUTE(E$1,"standard",""),"|Float",""),ChapterTable!$1:$1,0),0)*ChapterTable!$P$14
    ),
  OFFSET(E834,-$B834+IF($L834,1,0),0)*IF($B834&gt;OFFSET($B834,1,0),ChapterTable!$R$17,1)*
    (VLOOKUP(SUBSTITUTE(SUBSTITUTE(E$1,"standard",""),"|Float","")&amp;IF(OR($L834=TRUE,$A834=0,MOD($A834,ChapterTable!$R$20)&lt;&gt;0),"","보스")&amp;"인게임누적곱배수",ChapterTable!$R:$S,2,0)^C834
    +VLOOKUP(SUBSTITUTE(SUBSTITUTE(E$1,"standard",""),"|Float","")&amp;IF(OR($L834=TRUE,$A834=0,MOD($A834,ChapterTable!$R$20)&lt;&gt;0),"","보스")&amp;"인게임누적합배수",ChapterTable!$R:$S,2,0)*C834)
  )
  )
  )
)</f>
        <v>165523.89056396484</v>
      </c>
      <c r="F834" s="1">
        <f ca="1">IF(AND($A834=0,$B834=1),
    VLOOKUP(1,ChapterTable!$1:$1048576,MATCH("최종"&amp;SUBSTITUTE(SUBSTITUTE(F$1,"standard",""),"|Float",""),ChapterTable!$1:$1,0),0)*ChapterTable!$P$17,
  IF(AND($A834=0,$B834=0),
    F835,
  IF($B834=0,
    VLOOKUP($A834,ChapterTable!$1:$1048576,MATCH("최종"&amp;SUBSTITUTE(SUBSTITUTE(F$1,"standard",""),"|Float",""),ChapterTable!$1:$1,0),0),
  IF($B834=1,
    IF($L834=FALSE,
      VLOOKUP($A834,ChapterTable!$1:$1048576,MATCH("최종"&amp;SUBSTITUTE(SUBSTITUTE(F$1,"standard",""),"|Float",""),ChapterTable!$1:$1,0),0),
      VLOOKUP($A834-ChapterTable!$P$11,ChapterTable!$1:$1048576,MATCH("최종"&amp;SUBSTITUTE(SUBSTITUTE(F$1,"standard",""),"|Float",""),ChapterTable!$1:$1,0),0)*ChapterTable!$P$14
    ),
  OFFSET(F834,-$B834+IF($L834,1,0),0)*
    (VLOOKUP(SUBSTITUTE(SUBSTITUTE(F$1,"standard",""),"|Float","")&amp;IF(OR($L834=TRUE,$A834=0,MOD($A834,ChapterTable!$R$20)&lt;&gt;0),"","보스")&amp;"인게임누적곱배수",ChapterTable!$R:$S,2,0)^D834
    +VLOOKUP(SUBSTITUTE(SUBSTITUTE(F$1,"standard",""),"|Float","")&amp;IF(OR($L834=TRUE,$A834=0,MOD($A834,ChapterTable!$R$20)&lt;&gt;0),"","보스")&amp;"인게임누적합배수",ChapterTable!$R:$S,2,0)*D834)
  )
  )
  )
)</f>
        <v>56652.522068023674</v>
      </c>
      <c r="G834" t="s">
        <v>715</v>
      </c>
      <c r="J834" t="str">
        <f>IF(ISBLANK(I834),"",
IFERROR(VLOOKUP(I834,[1]StringTable!$1:$1048576,MATCH("kor|String",[1]StringTable!$1:$1,0),0),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93"/>
        <v>0.33333333333333331</v>
      </c>
      <c r="AJ834">
        <f t="shared" si="91"/>
        <v>0.395555555</v>
      </c>
      <c r="AK834">
        <f t="shared" si="92"/>
        <v>1</v>
      </c>
      <c r="AL834">
        <v>4</v>
      </c>
    </row>
    <row r="835" spans="1:38" hidden="1" x14ac:dyDescent="0.3">
      <c r="A835">
        <v>18</v>
      </c>
      <c r="B835">
        <v>22</v>
      </c>
      <c r="C835">
        <f>IF(OR($L835=TRUE,$A835=0,MOD($A835,ChapterTable!$R$20)&lt;&gt;0),
MAX(0,INT(($B835+ChapterTable!$P$26+VLOOKUP(SUBSTITUTE(C$1,"성장단계","")&amp;"단계오프셋",ChapterTable!$R:$S,2,0))/ChapterTable!$P$23)),
MAX(0,INT(($B835+ChapterTable!$R$26+VLOOKUP(SUBSTITUTE(C$1,"성장단계","")&amp;"보스단계오프셋",ChapterTable!$R:$S,2,0))/ChapterTable!$R$23)))</f>
        <v>2</v>
      </c>
      <c r="D835">
        <f>IF(OR($L835=TRUE,$A835=0,MOD($A835,ChapterTable!$R$20)&lt;&gt;0),
MAX(0,INT(($B835+ChapterTable!$P$26+VLOOKUP(SUBSTITUTE(D$1,"성장단계","")&amp;"단계오프셋",ChapterTable!$R:$S,2,0))/ChapterTable!$P$23)),
MAX(0,INT(($B835+ChapterTable!$R$26+VLOOKUP(SUBSTITUTE(D$1,"성장단계","")&amp;"보스단계오프셋",ChapterTable!$R:$S,2,0))/ChapterTable!$R$23)))</f>
        <v>2</v>
      </c>
      <c r="E835" s="1">
        <f ca="1">IF(AND($A835=0,$B835=1),
    VLOOKUP(1,ChapterTable!$1:$1048576,MATCH("최종"&amp;SUBSTITUTE(SUBSTITUTE(E$1,"standard",""),"|Float",""),ChapterTable!$1:$1,0),0)*ChapterTable!$P$17,
  IF(AND($A835=0,$B835=0),
    E836,
  IF($B835=0,
    VLOOKUP($A835,ChapterTable!$1:$1048576,MATCH("최종"&amp;SUBSTITUTE(SUBSTITUTE(E$1,"standard",""),"|Float",""),ChapterTable!$1:$1,0),0),
  IF($B835=1,
    IF($L835=FALSE,
      VLOOKUP($A835,ChapterTable!$1:$1048576,MATCH("최종"&amp;SUBSTITUTE(SUBSTITUTE(E$1,"standard",""),"|Float",""),ChapterTable!$1:$1,0),0),
      VLOOKUP($A835-ChapterTable!$P$11,ChapterTable!$1:$1048576,MATCH("최종"&amp;SUBSTITUTE(SUBSTITUTE(E$1,"standard",""),"|Float",""),ChapterTable!$1:$1,0),0)*ChapterTable!$P$14
    ),
  OFFSET(E835,-$B835+IF($L835,1,0),0)*IF($B835&gt;OFFSET($B835,1,0),ChapterTable!$R$17,1)*
    (VLOOKUP(SUBSTITUTE(SUBSTITUTE(E$1,"standard",""),"|Float","")&amp;IF(OR($L835=TRUE,$A835=0,MOD($A835,ChapterTable!$R$20)&lt;&gt;0),"","보스")&amp;"인게임누적곱배수",ChapterTable!$R:$S,2,0)^C835
    +VLOOKUP(SUBSTITUTE(SUBSTITUTE(E$1,"standard",""),"|Float","")&amp;IF(OR($L835=TRUE,$A835=0,MOD($A835,ChapterTable!$R$20)&lt;&gt;0),"","보스")&amp;"인게임누적합배수",ChapterTable!$R:$S,2,0)*C835)
  )
  )
  )
)</f>
        <v>165523.89056396484</v>
      </c>
      <c r="F835" s="1">
        <f ca="1">IF(AND($A835=0,$B835=1),
    VLOOKUP(1,ChapterTable!$1:$1048576,MATCH("최종"&amp;SUBSTITUTE(SUBSTITUTE(F$1,"standard",""),"|Float",""),ChapterTable!$1:$1,0),0)*ChapterTable!$P$17,
  IF(AND($A835=0,$B835=0),
    F836,
  IF($B835=0,
    VLOOKUP($A835,ChapterTable!$1:$1048576,MATCH("최종"&amp;SUBSTITUTE(SUBSTITUTE(F$1,"standard",""),"|Float",""),ChapterTable!$1:$1,0),0),
  IF($B835=1,
    IF($L835=FALSE,
      VLOOKUP($A835,ChapterTable!$1:$1048576,MATCH("최종"&amp;SUBSTITUTE(SUBSTITUTE(F$1,"standard",""),"|Float",""),ChapterTable!$1:$1,0),0),
      VLOOKUP($A835-ChapterTable!$P$11,ChapterTable!$1:$1048576,MATCH("최종"&amp;SUBSTITUTE(SUBSTITUTE(F$1,"standard",""),"|Float",""),ChapterTable!$1:$1,0),0)*ChapterTable!$P$14
    ),
  OFFSET(F835,-$B835+IF($L835,1,0),0)*
    (VLOOKUP(SUBSTITUTE(SUBSTITUTE(F$1,"standard",""),"|Float","")&amp;IF(OR($L835=TRUE,$A835=0,MOD($A835,ChapterTable!$R$20)&lt;&gt;0),"","보스")&amp;"인게임누적곱배수",ChapterTable!$R:$S,2,0)^D835
    +VLOOKUP(SUBSTITUTE(SUBSTITUTE(F$1,"standard",""),"|Float","")&amp;IF(OR($L835=TRUE,$A835=0,MOD($A835,ChapterTable!$R$20)&lt;&gt;0),"","보스")&amp;"인게임누적합배수",ChapterTable!$R:$S,2,0)*D835)
  )
  )
  )
)</f>
        <v>56652.522068023674</v>
      </c>
      <c r="G835" t="s">
        <v>715</v>
      </c>
      <c r="J835" t="str">
        <f>IF(ISBLANK(I835),"",
IFERROR(VLOOKUP(I835,[1]StringTable!$1:$1048576,MATCH("kor|String",[1]StringTable!$1:$1,0),0),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c r="AL835">
        <v>4</v>
      </c>
    </row>
    <row r="836" spans="1:38" hidden="1" x14ac:dyDescent="0.3">
      <c r="A836">
        <v>18</v>
      </c>
      <c r="B836">
        <v>23</v>
      </c>
      <c r="C836">
        <f>IF(OR($L836=TRUE,$A836=0,MOD($A836,ChapterTable!$R$20)&lt;&gt;0),
MAX(0,INT(($B836+ChapterTable!$P$26+VLOOKUP(SUBSTITUTE(C$1,"성장단계","")&amp;"단계오프셋",ChapterTable!$R:$S,2,0))/ChapterTable!$P$23)),
MAX(0,INT(($B836+ChapterTable!$R$26+VLOOKUP(SUBSTITUTE(C$1,"성장단계","")&amp;"보스단계오프셋",ChapterTable!$R:$S,2,0))/ChapterTable!$R$23)))</f>
        <v>2</v>
      </c>
      <c r="D836">
        <f>IF(OR($L836=TRUE,$A836=0,MOD($A836,ChapterTable!$R$20)&lt;&gt;0),
MAX(0,INT(($B836+ChapterTable!$P$26+VLOOKUP(SUBSTITUTE(D$1,"성장단계","")&amp;"단계오프셋",ChapterTable!$R:$S,2,0))/ChapterTable!$P$23)),
MAX(0,INT(($B836+ChapterTable!$R$26+VLOOKUP(SUBSTITUTE(D$1,"성장단계","")&amp;"보스단계오프셋",ChapterTable!$R:$S,2,0))/ChapterTable!$R$23)))</f>
        <v>2</v>
      </c>
      <c r="E836" s="1">
        <f ca="1">IF(AND($A836=0,$B836=1),
    VLOOKUP(1,ChapterTable!$1:$1048576,MATCH("최종"&amp;SUBSTITUTE(SUBSTITUTE(E$1,"standard",""),"|Float",""),ChapterTable!$1:$1,0),0)*ChapterTable!$P$17,
  IF(AND($A836=0,$B836=0),
    E837,
  IF($B836=0,
    VLOOKUP($A836,ChapterTable!$1:$1048576,MATCH("최종"&amp;SUBSTITUTE(SUBSTITUTE(E$1,"standard",""),"|Float",""),ChapterTable!$1:$1,0),0),
  IF($B836=1,
    IF($L836=FALSE,
      VLOOKUP($A836,ChapterTable!$1:$1048576,MATCH("최종"&amp;SUBSTITUTE(SUBSTITUTE(E$1,"standard",""),"|Float",""),ChapterTable!$1:$1,0),0),
      VLOOKUP($A836-ChapterTable!$P$11,ChapterTable!$1:$1048576,MATCH("최종"&amp;SUBSTITUTE(SUBSTITUTE(E$1,"standard",""),"|Float",""),ChapterTable!$1:$1,0),0)*ChapterTable!$P$14
    ),
  OFFSET(E836,-$B836+IF($L836,1,0),0)*IF($B836&gt;OFFSET($B836,1,0),ChapterTable!$R$17,1)*
    (VLOOKUP(SUBSTITUTE(SUBSTITUTE(E$1,"standard",""),"|Float","")&amp;IF(OR($L836=TRUE,$A836=0,MOD($A836,ChapterTable!$R$20)&lt;&gt;0),"","보스")&amp;"인게임누적곱배수",ChapterTable!$R:$S,2,0)^C836
    +VLOOKUP(SUBSTITUTE(SUBSTITUTE(E$1,"standard",""),"|Float","")&amp;IF(OR($L836=TRUE,$A836=0,MOD($A836,ChapterTable!$R$20)&lt;&gt;0),"","보스")&amp;"인게임누적합배수",ChapterTable!$R:$S,2,0)*C836)
  )
  )
  )
)</f>
        <v>165523.89056396484</v>
      </c>
      <c r="F836" s="1">
        <f ca="1">IF(AND($A836=0,$B836=1),
    VLOOKUP(1,ChapterTable!$1:$1048576,MATCH("최종"&amp;SUBSTITUTE(SUBSTITUTE(F$1,"standard",""),"|Float",""),ChapterTable!$1:$1,0),0)*ChapterTable!$P$17,
  IF(AND($A836=0,$B836=0),
    F837,
  IF($B836=0,
    VLOOKUP($A836,ChapterTable!$1:$1048576,MATCH("최종"&amp;SUBSTITUTE(SUBSTITUTE(F$1,"standard",""),"|Float",""),ChapterTable!$1:$1,0),0),
  IF($B836=1,
    IF($L836=FALSE,
      VLOOKUP($A836,ChapterTable!$1:$1048576,MATCH("최종"&amp;SUBSTITUTE(SUBSTITUTE(F$1,"standard",""),"|Float",""),ChapterTable!$1:$1,0),0),
      VLOOKUP($A836-ChapterTable!$P$11,ChapterTable!$1:$1048576,MATCH("최종"&amp;SUBSTITUTE(SUBSTITUTE(F$1,"standard",""),"|Float",""),ChapterTable!$1:$1,0),0)*ChapterTable!$P$14
    ),
  OFFSET(F836,-$B836+IF($L836,1,0),0)*
    (VLOOKUP(SUBSTITUTE(SUBSTITUTE(F$1,"standard",""),"|Float","")&amp;IF(OR($L836=TRUE,$A836=0,MOD($A836,ChapterTable!$R$20)&lt;&gt;0),"","보스")&amp;"인게임누적곱배수",ChapterTable!$R:$S,2,0)^D836
    +VLOOKUP(SUBSTITUTE(SUBSTITUTE(F$1,"standard",""),"|Float","")&amp;IF(OR($L836=TRUE,$A836=0,MOD($A836,ChapterTable!$R$20)&lt;&gt;0),"","보스")&amp;"인게임누적합배수",ChapterTable!$R:$S,2,0)*D836)
  )
  )
  )
)</f>
        <v>56652.522068023674</v>
      </c>
      <c r="G836" t="s">
        <v>715</v>
      </c>
      <c r="J836" t="str">
        <f>IF(ISBLANK(I836),"",
IFERROR(VLOOKUP(I836,[1]StringTable!$1:$1048576,MATCH("kor|String",[1]StringTable!$1:$1,0),0),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100">IF(B836=0,0,1/(INT((B836-1)/10)+1))</f>
        <v>0.33333333333333331</v>
      </c>
      <c r="AJ836">
        <f t="shared" si="98"/>
        <v>0.395555555</v>
      </c>
      <c r="AK836">
        <f t="shared" si="99"/>
        <v>1</v>
      </c>
      <c r="AL836">
        <v>4</v>
      </c>
    </row>
    <row r="837" spans="1:38" hidden="1" x14ac:dyDescent="0.3">
      <c r="A837">
        <v>18</v>
      </c>
      <c r="B837">
        <v>24</v>
      </c>
      <c r="C837">
        <f>IF(OR($L837=TRUE,$A837=0,MOD($A837,ChapterTable!$R$20)&lt;&gt;0),
MAX(0,INT(($B837+ChapterTable!$P$26+VLOOKUP(SUBSTITUTE(C$1,"성장단계","")&amp;"단계오프셋",ChapterTable!$R:$S,2,0))/ChapterTable!$P$23)),
MAX(0,INT(($B837+ChapterTable!$R$26+VLOOKUP(SUBSTITUTE(C$1,"성장단계","")&amp;"보스단계오프셋",ChapterTable!$R:$S,2,0))/ChapterTable!$R$23)))</f>
        <v>2</v>
      </c>
      <c r="D837">
        <f>IF(OR($L837=TRUE,$A837=0,MOD($A837,ChapterTable!$R$20)&lt;&gt;0),
MAX(0,INT(($B837+ChapterTable!$P$26+VLOOKUP(SUBSTITUTE(D$1,"성장단계","")&amp;"단계오프셋",ChapterTable!$R:$S,2,0))/ChapterTable!$P$23)),
MAX(0,INT(($B837+ChapterTable!$R$26+VLOOKUP(SUBSTITUTE(D$1,"성장단계","")&amp;"보스단계오프셋",ChapterTable!$R:$S,2,0))/ChapterTable!$R$23)))</f>
        <v>2</v>
      </c>
      <c r="E837" s="1">
        <f ca="1">IF(AND($A837=0,$B837=1),
    VLOOKUP(1,ChapterTable!$1:$1048576,MATCH("최종"&amp;SUBSTITUTE(SUBSTITUTE(E$1,"standard",""),"|Float",""),ChapterTable!$1:$1,0),0)*ChapterTable!$P$17,
  IF(AND($A837=0,$B837=0),
    E838,
  IF($B837=0,
    VLOOKUP($A837,ChapterTable!$1:$1048576,MATCH("최종"&amp;SUBSTITUTE(SUBSTITUTE(E$1,"standard",""),"|Float",""),ChapterTable!$1:$1,0),0),
  IF($B837=1,
    IF($L837=FALSE,
      VLOOKUP($A837,ChapterTable!$1:$1048576,MATCH("최종"&amp;SUBSTITUTE(SUBSTITUTE(E$1,"standard",""),"|Float",""),ChapterTable!$1:$1,0),0),
      VLOOKUP($A837-ChapterTable!$P$11,ChapterTable!$1:$1048576,MATCH("최종"&amp;SUBSTITUTE(SUBSTITUTE(E$1,"standard",""),"|Float",""),ChapterTable!$1:$1,0),0)*ChapterTable!$P$14
    ),
  OFFSET(E837,-$B837+IF($L837,1,0),0)*IF($B837&gt;OFFSET($B837,1,0),ChapterTable!$R$17,1)*
    (VLOOKUP(SUBSTITUTE(SUBSTITUTE(E$1,"standard",""),"|Float","")&amp;IF(OR($L837=TRUE,$A837=0,MOD($A837,ChapterTable!$R$20)&lt;&gt;0),"","보스")&amp;"인게임누적곱배수",ChapterTable!$R:$S,2,0)^C837
    +VLOOKUP(SUBSTITUTE(SUBSTITUTE(E$1,"standard",""),"|Float","")&amp;IF(OR($L837=TRUE,$A837=0,MOD($A837,ChapterTable!$R$20)&lt;&gt;0),"","보스")&amp;"인게임누적합배수",ChapterTable!$R:$S,2,0)*C837)
  )
  )
  )
)</f>
        <v>165523.89056396484</v>
      </c>
      <c r="F837" s="1">
        <f ca="1">IF(AND($A837=0,$B837=1),
    VLOOKUP(1,ChapterTable!$1:$1048576,MATCH("최종"&amp;SUBSTITUTE(SUBSTITUTE(F$1,"standard",""),"|Float",""),ChapterTable!$1:$1,0),0)*ChapterTable!$P$17,
  IF(AND($A837=0,$B837=0),
    F838,
  IF($B837=0,
    VLOOKUP($A837,ChapterTable!$1:$1048576,MATCH("최종"&amp;SUBSTITUTE(SUBSTITUTE(F$1,"standard",""),"|Float",""),ChapterTable!$1:$1,0),0),
  IF($B837=1,
    IF($L837=FALSE,
      VLOOKUP($A837,ChapterTable!$1:$1048576,MATCH("최종"&amp;SUBSTITUTE(SUBSTITUTE(F$1,"standard",""),"|Float",""),ChapterTable!$1:$1,0),0),
      VLOOKUP($A837-ChapterTable!$P$11,ChapterTable!$1:$1048576,MATCH("최종"&amp;SUBSTITUTE(SUBSTITUTE(F$1,"standard",""),"|Float",""),ChapterTable!$1:$1,0),0)*ChapterTable!$P$14
    ),
  OFFSET(F837,-$B837+IF($L837,1,0),0)*
    (VLOOKUP(SUBSTITUTE(SUBSTITUTE(F$1,"standard",""),"|Float","")&amp;IF(OR($L837=TRUE,$A837=0,MOD($A837,ChapterTable!$R$20)&lt;&gt;0),"","보스")&amp;"인게임누적곱배수",ChapterTable!$R:$S,2,0)^D837
    +VLOOKUP(SUBSTITUTE(SUBSTITUTE(F$1,"standard",""),"|Float","")&amp;IF(OR($L837=TRUE,$A837=0,MOD($A837,ChapterTable!$R$20)&lt;&gt;0),"","보스")&amp;"인게임누적합배수",ChapterTable!$R:$S,2,0)*D837)
  )
  )
  )
)</f>
        <v>56652.522068023674</v>
      </c>
      <c r="G837" t="s">
        <v>715</v>
      </c>
      <c r="J837" t="str">
        <f>IF(ISBLANK(I837),"",
IFERROR(VLOOKUP(I837,[1]StringTable!$1:$1048576,MATCH("kor|String",[1]StringTable!$1:$1,0),0),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100"/>
        <v>0.33333333333333331</v>
      </c>
      <c r="AJ837">
        <f t="shared" si="98"/>
        <v>0.395555555</v>
      </c>
      <c r="AK837">
        <f t="shared" si="99"/>
        <v>1</v>
      </c>
      <c r="AL837">
        <v>4</v>
      </c>
    </row>
    <row r="838" spans="1:38" hidden="1" x14ac:dyDescent="0.3">
      <c r="A838">
        <v>18</v>
      </c>
      <c r="B838">
        <v>25</v>
      </c>
      <c r="C838">
        <f>IF(OR($L838=TRUE,$A838=0,MOD($A838,ChapterTable!$R$20)&lt;&gt;0),
MAX(0,INT(($B838+ChapterTable!$P$26+VLOOKUP(SUBSTITUTE(C$1,"성장단계","")&amp;"단계오프셋",ChapterTable!$R:$S,2,0))/ChapterTable!$P$23)),
MAX(0,INT(($B838+ChapterTable!$R$26+VLOOKUP(SUBSTITUTE(C$1,"성장단계","")&amp;"보스단계오프셋",ChapterTable!$R:$S,2,0))/ChapterTable!$R$23)))</f>
        <v>2</v>
      </c>
      <c r="D838">
        <f>IF(OR($L838=TRUE,$A838=0,MOD($A838,ChapterTable!$R$20)&lt;&gt;0),
MAX(0,INT(($B838+ChapterTable!$P$26+VLOOKUP(SUBSTITUTE(D$1,"성장단계","")&amp;"단계오프셋",ChapterTable!$R:$S,2,0))/ChapterTable!$P$23)),
MAX(0,INT(($B838+ChapterTable!$R$26+VLOOKUP(SUBSTITUTE(D$1,"성장단계","")&amp;"보스단계오프셋",ChapterTable!$R:$S,2,0))/ChapterTable!$R$23)))</f>
        <v>2</v>
      </c>
      <c r="E838" s="1">
        <f ca="1">IF(AND($A838=0,$B838=1),
    VLOOKUP(1,ChapterTable!$1:$1048576,MATCH("최종"&amp;SUBSTITUTE(SUBSTITUTE(E$1,"standard",""),"|Float",""),ChapterTable!$1:$1,0),0)*ChapterTable!$P$17,
  IF(AND($A838=0,$B838=0),
    E839,
  IF($B838=0,
    VLOOKUP($A838,ChapterTable!$1:$1048576,MATCH("최종"&amp;SUBSTITUTE(SUBSTITUTE(E$1,"standard",""),"|Float",""),ChapterTable!$1:$1,0),0),
  IF($B838=1,
    IF($L838=FALSE,
      VLOOKUP($A838,ChapterTable!$1:$1048576,MATCH("최종"&amp;SUBSTITUTE(SUBSTITUTE(E$1,"standard",""),"|Float",""),ChapterTable!$1:$1,0),0),
      VLOOKUP($A838-ChapterTable!$P$11,ChapterTable!$1:$1048576,MATCH("최종"&amp;SUBSTITUTE(SUBSTITUTE(E$1,"standard",""),"|Float",""),ChapterTable!$1:$1,0),0)*ChapterTable!$P$14
    ),
  OFFSET(E838,-$B838+IF($L838,1,0),0)*IF($B838&gt;OFFSET($B838,1,0),ChapterTable!$R$17,1)*
    (VLOOKUP(SUBSTITUTE(SUBSTITUTE(E$1,"standard",""),"|Float","")&amp;IF(OR($L838=TRUE,$A838=0,MOD($A838,ChapterTable!$R$20)&lt;&gt;0),"","보스")&amp;"인게임누적곱배수",ChapterTable!$R:$S,2,0)^C838
    +VLOOKUP(SUBSTITUTE(SUBSTITUTE(E$1,"standard",""),"|Float","")&amp;IF(OR($L838=TRUE,$A838=0,MOD($A838,ChapterTable!$R$20)&lt;&gt;0),"","보스")&amp;"인게임누적합배수",ChapterTable!$R:$S,2,0)*C838)
  )
  )
  )
)</f>
        <v>165523.89056396484</v>
      </c>
      <c r="F838" s="1">
        <f ca="1">IF(AND($A838=0,$B838=1),
    VLOOKUP(1,ChapterTable!$1:$1048576,MATCH("최종"&amp;SUBSTITUTE(SUBSTITUTE(F$1,"standard",""),"|Float",""),ChapterTable!$1:$1,0),0)*ChapterTable!$P$17,
  IF(AND($A838=0,$B838=0),
    F839,
  IF($B838=0,
    VLOOKUP($A838,ChapterTable!$1:$1048576,MATCH("최종"&amp;SUBSTITUTE(SUBSTITUTE(F$1,"standard",""),"|Float",""),ChapterTable!$1:$1,0),0),
  IF($B838=1,
    IF($L838=FALSE,
      VLOOKUP($A838,ChapterTable!$1:$1048576,MATCH("최종"&amp;SUBSTITUTE(SUBSTITUTE(F$1,"standard",""),"|Float",""),ChapterTable!$1:$1,0),0),
      VLOOKUP($A838-ChapterTable!$P$11,ChapterTable!$1:$1048576,MATCH("최종"&amp;SUBSTITUTE(SUBSTITUTE(F$1,"standard",""),"|Float",""),ChapterTable!$1:$1,0),0)*ChapterTable!$P$14
    ),
  OFFSET(F838,-$B838+IF($L838,1,0),0)*
    (VLOOKUP(SUBSTITUTE(SUBSTITUTE(F$1,"standard",""),"|Float","")&amp;IF(OR($L838=TRUE,$A838=0,MOD($A838,ChapterTable!$R$20)&lt;&gt;0),"","보스")&amp;"인게임누적곱배수",ChapterTable!$R:$S,2,0)^D838
    +VLOOKUP(SUBSTITUTE(SUBSTITUTE(F$1,"standard",""),"|Float","")&amp;IF(OR($L838=TRUE,$A838=0,MOD($A838,ChapterTable!$R$20)&lt;&gt;0),"","보스")&amp;"인게임누적합배수",ChapterTable!$R:$S,2,0)*D838)
  )
  )
  )
)</f>
        <v>56652.522068023674</v>
      </c>
      <c r="G838" t="s">
        <v>715</v>
      </c>
      <c r="J838" t="str">
        <f>IF(ISBLANK(I838),"",
IFERROR(VLOOKUP(I838,[1]StringTable!$1:$1048576,MATCH("kor|String",[1]StringTable!$1:$1,0),0),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100"/>
        <v>0.33333333333333331</v>
      </c>
      <c r="AJ838">
        <f t="shared" si="98"/>
        <v>0.395555555</v>
      </c>
      <c r="AK838">
        <f t="shared" si="99"/>
        <v>1</v>
      </c>
      <c r="AL838">
        <v>4</v>
      </c>
    </row>
    <row r="839" spans="1:38" hidden="1" x14ac:dyDescent="0.3">
      <c r="A839">
        <v>18</v>
      </c>
      <c r="B839">
        <v>26</v>
      </c>
      <c r="C839">
        <f>IF(OR($L839=TRUE,$A839=0,MOD($A839,ChapterTable!$R$20)&lt;&gt;0),
MAX(0,INT(($B839+ChapterTable!$P$26+VLOOKUP(SUBSTITUTE(C$1,"성장단계","")&amp;"단계오프셋",ChapterTable!$R:$S,2,0))/ChapterTable!$P$23)),
MAX(0,INT(($B839+ChapterTable!$R$26+VLOOKUP(SUBSTITUTE(C$1,"성장단계","")&amp;"보스단계오프셋",ChapterTable!$R:$S,2,0))/ChapterTable!$R$23)))</f>
        <v>3</v>
      </c>
      <c r="D839">
        <f>IF(OR($L839=TRUE,$A839=0,MOD($A839,ChapterTable!$R$20)&lt;&gt;0),
MAX(0,INT(($B839+ChapterTable!$P$26+VLOOKUP(SUBSTITUTE(D$1,"성장단계","")&amp;"단계오프셋",ChapterTable!$R:$S,2,0))/ChapterTable!$P$23)),
MAX(0,INT(($B839+ChapterTable!$R$26+VLOOKUP(SUBSTITUTE(D$1,"성장단계","")&amp;"보스단계오프셋",ChapterTable!$R:$S,2,0))/ChapterTable!$R$23)))</f>
        <v>2</v>
      </c>
      <c r="E839" s="1">
        <f ca="1">IF(AND($A839=0,$B839=1),
    VLOOKUP(1,ChapterTable!$1:$1048576,MATCH("최종"&amp;SUBSTITUTE(SUBSTITUTE(E$1,"standard",""),"|Float",""),ChapterTable!$1:$1,0),0)*ChapterTable!$P$17,
  IF(AND($A839=0,$B839=0),
    E840,
  IF($B839=0,
    VLOOKUP($A839,ChapterTable!$1:$1048576,MATCH("최종"&amp;SUBSTITUTE(SUBSTITUTE(E$1,"standard",""),"|Float",""),ChapterTable!$1:$1,0),0),
  IF($B839=1,
    IF($L839=FALSE,
      VLOOKUP($A839,ChapterTable!$1:$1048576,MATCH("최종"&amp;SUBSTITUTE(SUBSTITUTE(E$1,"standard",""),"|Float",""),ChapterTable!$1:$1,0),0),
      VLOOKUP($A839-ChapterTable!$P$11,ChapterTable!$1:$1048576,MATCH("최종"&amp;SUBSTITUTE(SUBSTITUTE(E$1,"standard",""),"|Float",""),ChapterTable!$1:$1,0),0)*ChapterTable!$P$14
    ),
  OFFSET(E839,-$B839+IF($L839,1,0),0)*IF($B839&gt;OFFSET($B839,1,0),ChapterTable!$R$17,1)*
    (VLOOKUP(SUBSTITUTE(SUBSTITUTE(E$1,"standard",""),"|Float","")&amp;IF(OR($L839=TRUE,$A839=0,MOD($A839,ChapterTable!$R$20)&lt;&gt;0),"","보스")&amp;"인게임누적곱배수",ChapterTable!$R:$S,2,0)^C839
    +VLOOKUP(SUBSTITUTE(SUBSTITUTE(E$1,"standard",""),"|Float","")&amp;IF(OR($L839=TRUE,$A839=0,MOD($A839,ChapterTable!$R$20)&lt;&gt;0),"","보스")&amp;"인게임누적합배수",ChapterTable!$R:$S,2,0)*C839)
  )
  )
  )
)</f>
        <v>189170.16064453125</v>
      </c>
      <c r="F839" s="1">
        <f ca="1">IF(AND($A839=0,$B839=1),
    VLOOKUP(1,ChapterTable!$1:$1048576,MATCH("최종"&amp;SUBSTITUTE(SUBSTITUTE(F$1,"standard",""),"|Float",""),ChapterTable!$1:$1,0),0)*ChapterTable!$P$17,
  IF(AND($A839=0,$B839=0),
    F840,
  IF($B839=0,
    VLOOKUP($A839,ChapterTable!$1:$1048576,MATCH("최종"&amp;SUBSTITUTE(SUBSTITUTE(F$1,"standard",""),"|Float",""),ChapterTable!$1:$1,0),0),
  IF($B839=1,
    IF($L839=FALSE,
      VLOOKUP($A839,ChapterTable!$1:$1048576,MATCH("최종"&amp;SUBSTITUTE(SUBSTITUTE(F$1,"standard",""),"|Float",""),ChapterTable!$1:$1,0),0),
      VLOOKUP($A839-ChapterTable!$P$11,ChapterTable!$1:$1048576,MATCH("최종"&amp;SUBSTITUTE(SUBSTITUTE(F$1,"standard",""),"|Float",""),ChapterTable!$1:$1,0),0)*ChapterTable!$P$14
    ),
  OFFSET(F839,-$B839+IF($L839,1,0),0)*
    (VLOOKUP(SUBSTITUTE(SUBSTITUTE(F$1,"standard",""),"|Float","")&amp;IF(OR($L839=TRUE,$A839=0,MOD($A839,ChapterTable!$R$20)&lt;&gt;0),"","보스")&amp;"인게임누적곱배수",ChapterTable!$R:$S,2,0)^D839
    +VLOOKUP(SUBSTITUTE(SUBSTITUTE(F$1,"standard",""),"|Float","")&amp;IF(OR($L839=TRUE,$A839=0,MOD($A839,ChapterTable!$R$20)&lt;&gt;0),"","보스")&amp;"인게임누적합배수",ChapterTable!$R:$S,2,0)*D839)
  )
  )
  )
)</f>
        <v>56652.522068023674</v>
      </c>
      <c r="G839" t="s">
        <v>715</v>
      </c>
      <c r="J839" t="str">
        <f>IF(ISBLANK(I839),"",
IFERROR(VLOOKUP(I839,[1]StringTable!$1:$1048576,MATCH("kor|String",[1]StringTable!$1:$1,0),0),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100"/>
        <v>0.33333333333333331</v>
      </c>
      <c r="AJ839">
        <f t="shared" si="98"/>
        <v>0.395555555</v>
      </c>
      <c r="AK839">
        <f t="shared" si="99"/>
        <v>1</v>
      </c>
      <c r="AL839">
        <v>4</v>
      </c>
    </row>
    <row r="840" spans="1:38" hidden="1" x14ac:dyDescent="0.3">
      <c r="A840">
        <v>18</v>
      </c>
      <c r="B840">
        <v>27</v>
      </c>
      <c r="C840">
        <f>IF(OR($L840=TRUE,$A840=0,MOD($A840,ChapterTable!$R$20)&lt;&gt;0),
MAX(0,INT(($B840+ChapterTable!$P$26+VLOOKUP(SUBSTITUTE(C$1,"성장단계","")&amp;"단계오프셋",ChapterTable!$R:$S,2,0))/ChapterTable!$P$23)),
MAX(0,INT(($B840+ChapterTable!$R$26+VLOOKUP(SUBSTITUTE(C$1,"성장단계","")&amp;"보스단계오프셋",ChapterTable!$R:$S,2,0))/ChapterTable!$R$23)))</f>
        <v>3</v>
      </c>
      <c r="D840">
        <f>IF(OR($L840=TRUE,$A840=0,MOD($A840,ChapterTable!$R$20)&lt;&gt;0),
MAX(0,INT(($B840+ChapterTable!$P$26+VLOOKUP(SUBSTITUTE(D$1,"성장단계","")&amp;"단계오프셋",ChapterTable!$R:$S,2,0))/ChapterTable!$P$23)),
MAX(0,INT(($B840+ChapterTable!$R$26+VLOOKUP(SUBSTITUTE(D$1,"성장단계","")&amp;"보스단계오프셋",ChapterTable!$R:$S,2,0))/ChapterTable!$R$23)))</f>
        <v>2</v>
      </c>
      <c r="E840" s="1">
        <f ca="1">IF(AND($A840=0,$B840=1),
    VLOOKUP(1,ChapterTable!$1:$1048576,MATCH("최종"&amp;SUBSTITUTE(SUBSTITUTE(E$1,"standard",""),"|Float",""),ChapterTable!$1:$1,0),0)*ChapterTable!$P$17,
  IF(AND($A840=0,$B840=0),
    E841,
  IF($B840=0,
    VLOOKUP($A840,ChapterTable!$1:$1048576,MATCH("최종"&amp;SUBSTITUTE(SUBSTITUTE(E$1,"standard",""),"|Float",""),ChapterTable!$1:$1,0),0),
  IF($B840=1,
    IF($L840=FALSE,
      VLOOKUP($A840,ChapterTable!$1:$1048576,MATCH("최종"&amp;SUBSTITUTE(SUBSTITUTE(E$1,"standard",""),"|Float",""),ChapterTable!$1:$1,0),0),
      VLOOKUP($A840-ChapterTable!$P$11,ChapterTable!$1:$1048576,MATCH("최종"&amp;SUBSTITUTE(SUBSTITUTE(E$1,"standard",""),"|Float",""),ChapterTable!$1:$1,0),0)*ChapterTable!$P$14
    ),
  OFFSET(E840,-$B840+IF($L840,1,0),0)*IF($B840&gt;OFFSET($B840,1,0),ChapterTable!$R$17,1)*
    (VLOOKUP(SUBSTITUTE(SUBSTITUTE(E$1,"standard",""),"|Float","")&amp;IF(OR($L840=TRUE,$A840=0,MOD($A840,ChapterTable!$R$20)&lt;&gt;0),"","보스")&amp;"인게임누적곱배수",ChapterTable!$R:$S,2,0)^C840
    +VLOOKUP(SUBSTITUTE(SUBSTITUTE(E$1,"standard",""),"|Float","")&amp;IF(OR($L840=TRUE,$A840=0,MOD($A840,ChapterTable!$R$20)&lt;&gt;0),"","보스")&amp;"인게임누적합배수",ChapterTable!$R:$S,2,0)*C840)
  )
  )
  )
)</f>
        <v>189170.16064453125</v>
      </c>
      <c r="F840" s="1">
        <f ca="1">IF(AND($A840=0,$B840=1),
    VLOOKUP(1,ChapterTable!$1:$1048576,MATCH("최종"&amp;SUBSTITUTE(SUBSTITUTE(F$1,"standard",""),"|Float",""),ChapterTable!$1:$1,0),0)*ChapterTable!$P$17,
  IF(AND($A840=0,$B840=0),
    F841,
  IF($B840=0,
    VLOOKUP($A840,ChapterTable!$1:$1048576,MATCH("최종"&amp;SUBSTITUTE(SUBSTITUTE(F$1,"standard",""),"|Float",""),ChapterTable!$1:$1,0),0),
  IF($B840=1,
    IF($L840=FALSE,
      VLOOKUP($A840,ChapterTable!$1:$1048576,MATCH("최종"&amp;SUBSTITUTE(SUBSTITUTE(F$1,"standard",""),"|Float",""),ChapterTable!$1:$1,0),0),
      VLOOKUP($A840-ChapterTable!$P$11,ChapterTable!$1:$1048576,MATCH("최종"&amp;SUBSTITUTE(SUBSTITUTE(F$1,"standard",""),"|Float",""),ChapterTable!$1:$1,0),0)*ChapterTable!$P$14
    ),
  OFFSET(F840,-$B840+IF($L840,1,0),0)*
    (VLOOKUP(SUBSTITUTE(SUBSTITUTE(F$1,"standard",""),"|Float","")&amp;IF(OR($L840=TRUE,$A840=0,MOD($A840,ChapterTable!$R$20)&lt;&gt;0),"","보스")&amp;"인게임누적곱배수",ChapterTable!$R:$S,2,0)^D840
    +VLOOKUP(SUBSTITUTE(SUBSTITUTE(F$1,"standard",""),"|Float","")&amp;IF(OR($L840=TRUE,$A840=0,MOD($A840,ChapterTable!$R$20)&lt;&gt;0),"","보스")&amp;"인게임누적합배수",ChapterTable!$R:$S,2,0)*D840)
  )
  )
  )
)</f>
        <v>56652.522068023674</v>
      </c>
      <c r="G840" t="s">
        <v>715</v>
      </c>
      <c r="J840" t="str">
        <f>IF(ISBLANK(I840),"",
IFERROR(VLOOKUP(I840,[1]StringTable!$1:$1048576,MATCH("kor|String",[1]StringTable!$1:$1,0),0),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100"/>
        <v>0.33333333333333331</v>
      </c>
      <c r="AJ840">
        <f t="shared" si="98"/>
        <v>0.395555555</v>
      </c>
      <c r="AK840">
        <f t="shared" si="99"/>
        <v>1</v>
      </c>
      <c r="AL840">
        <v>4</v>
      </c>
    </row>
    <row r="841" spans="1:38" hidden="1" x14ac:dyDescent="0.3">
      <c r="A841">
        <v>18</v>
      </c>
      <c r="B841">
        <v>28</v>
      </c>
      <c r="C841">
        <f>IF(OR($L841=TRUE,$A841=0,MOD($A841,ChapterTable!$R$20)&lt;&gt;0),
MAX(0,INT(($B841+ChapterTable!$P$26+VLOOKUP(SUBSTITUTE(C$1,"성장단계","")&amp;"단계오프셋",ChapterTable!$R:$S,2,0))/ChapterTable!$P$23)),
MAX(0,INT(($B841+ChapterTable!$R$26+VLOOKUP(SUBSTITUTE(C$1,"성장단계","")&amp;"보스단계오프셋",ChapterTable!$R:$S,2,0))/ChapterTable!$R$23)))</f>
        <v>3</v>
      </c>
      <c r="D841">
        <f>IF(OR($L841=TRUE,$A841=0,MOD($A841,ChapterTable!$R$20)&lt;&gt;0),
MAX(0,INT(($B841+ChapterTable!$P$26+VLOOKUP(SUBSTITUTE(D$1,"성장단계","")&amp;"단계오프셋",ChapterTable!$R:$S,2,0))/ChapterTable!$P$23)),
MAX(0,INT(($B841+ChapterTable!$R$26+VLOOKUP(SUBSTITUTE(D$1,"성장단계","")&amp;"보스단계오프셋",ChapterTable!$R:$S,2,0))/ChapterTable!$R$23)))</f>
        <v>2</v>
      </c>
      <c r="E841" s="1">
        <f ca="1">IF(AND($A841=0,$B841=1),
    VLOOKUP(1,ChapterTable!$1:$1048576,MATCH("최종"&amp;SUBSTITUTE(SUBSTITUTE(E$1,"standard",""),"|Float",""),ChapterTable!$1:$1,0),0)*ChapterTable!$P$17,
  IF(AND($A841=0,$B841=0),
    E842,
  IF($B841=0,
    VLOOKUP($A841,ChapterTable!$1:$1048576,MATCH("최종"&amp;SUBSTITUTE(SUBSTITUTE(E$1,"standard",""),"|Float",""),ChapterTable!$1:$1,0),0),
  IF($B841=1,
    IF($L841=FALSE,
      VLOOKUP($A841,ChapterTable!$1:$1048576,MATCH("최종"&amp;SUBSTITUTE(SUBSTITUTE(E$1,"standard",""),"|Float",""),ChapterTable!$1:$1,0),0),
      VLOOKUP($A841-ChapterTable!$P$11,ChapterTable!$1:$1048576,MATCH("최종"&amp;SUBSTITUTE(SUBSTITUTE(E$1,"standard",""),"|Float",""),ChapterTable!$1:$1,0),0)*ChapterTable!$P$14
    ),
  OFFSET(E841,-$B841+IF($L841,1,0),0)*IF($B841&gt;OFFSET($B841,1,0),ChapterTable!$R$17,1)*
    (VLOOKUP(SUBSTITUTE(SUBSTITUTE(E$1,"standard",""),"|Float","")&amp;IF(OR($L841=TRUE,$A841=0,MOD($A841,ChapterTable!$R$20)&lt;&gt;0),"","보스")&amp;"인게임누적곱배수",ChapterTable!$R:$S,2,0)^C841
    +VLOOKUP(SUBSTITUTE(SUBSTITUTE(E$1,"standard",""),"|Float","")&amp;IF(OR($L841=TRUE,$A841=0,MOD($A841,ChapterTable!$R$20)&lt;&gt;0),"","보스")&amp;"인게임누적합배수",ChapterTable!$R:$S,2,0)*C841)
  )
  )
  )
)</f>
        <v>189170.16064453125</v>
      </c>
      <c r="F841" s="1">
        <f ca="1">IF(AND($A841=0,$B841=1),
    VLOOKUP(1,ChapterTable!$1:$1048576,MATCH("최종"&amp;SUBSTITUTE(SUBSTITUTE(F$1,"standard",""),"|Float",""),ChapterTable!$1:$1,0),0)*ChapterTable!$P$17,
  IF(AND($A841=0,$B841=0),
    F842,
  IF($B841=0,
    VLOOKUP($A841,ChapterTable!$1:$1048576,MATCH("최종"&amp;SUBSTITUTE(SUBSTITUTE(F$1,"standard",""),"|Float",""),ChapterTable!$1:$1,0),0),
  IF($B841=1,
    IF($L841=FALSE,
      VLOOKUP($A841,ChapterTable!$1:$1048576,MATCH("최종"&amp;SUBSTITUTE(SUBSTITUTE(F$1,"standard",""),"|Float",""),ChapterTable!$1:$1,0),0),
      VLOOKUP($A841-ChapterTable!$P$11,ChapterTable!$1:$1048576,MATCH("최종"&amp;SUBSTITUTE(SUBSTITUTE(F$1,"standard",""),"|Float",""),ChapterTable!$1:$1,0),0)*ChapterTable!$P$14
    ),
  OFFSET(F841,-$B841+IF($L841,1,0),0)*
    (VLOOKUP(SUBSTITUTE(SUBSTITUTE(F$1,"standard",""),"|Float","")&amp;IF(OR($L841=TRUE,$A841=0,MOD($A841,ChapterTable!$R$20)&lt;&gt;0),"","보스")&amp;"인게임누적곱배수",ChapterTable!$R:$S,2,0)^D841
    +VLOOKUP(SUBSTITUTE(SUBSTITUTE(F$1,"standard",""),"|Float","")&amp;IF(OR($L841=TRUE,$A841=0,MOD($A841,ChapterTable!$R$20)&lt;&gt;0),"","보스")&amp;"인게임누적합배수",ChapterTable!$R:$S,2,0)*D841)
  )
  )
  )
)</f>
        <v>56652.522068023674</v>
      </c>
      <c r="G841" t="s">
        <v>715</v>
      </c>
      <c r="J841" t="str">
        <f>IF(ISBLANK(I841),"",
IFERROR(VLOOKUP(I841,[1]StringTable!$1:$1048576,MATCH("kor|String",[1]StringTable!$1:$1,0),0),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100"/>
        <v>0.33333333333333331</v>
      </c>
      <c r="AJ841">
        <f t="shared" si="98"/>
        <v>0.395555555</v>
      </c>
      <c r="AK841">
        <f t="shared" si="99"/>
        <v>1</v>
      </c>
      <c r="AL841">
        <v>4</v>
      </c>
    </row>
    <row r="842" spans="1:38" hidden="1" x14ac:dyDescent="0.3">
      <c r="A842">
        <v>18</v>
      </c>
      <c r="B842">
        <v>29</v>
      </c>
      <c r="C842">
        <f>IF(OR($L842=TRUE,$A842=0,MOD($A842,ChapterTable!$R$20)&lt;&gt;0),
MAX(0,INT(($B842+ChapterTable!$P$26+VLOOKUP(SUBSTITUTE(C$1,"성장단계","")&amp;"단계오프셋",ChapterTable!$R:$S,2,0))/ChapterTable!$P$23)),
MAX(0,INT(($B842+ChapterTable!$R$26+VLOOKUP(SUBSTITUTE(C$1,"성장단계","")&amp;"보스단계오프셋",ChapterTable!$R:$S,2,0))/ChapterTable!$R$23)))</f>
        <v>3</v>
      </c>
      <c r="D842">
        <f>IF(OR($L842=TRUE,$A842=0,MOD($A842,ChapterTable!$R$20)&lt;&gt;0),
MAX(0,INT(($B842+ChapterTable!$P$26+VLOOKUP(SUBSTITUTE(D$1,"성장단계","")&amp;"단계오프셋",ChapterTable!$R:$S,2,0))/ChapterTable!$P$23)),
MAX(0,INT(($B842+ChapterTable!$R$26+VLOOKUP(SUBSTITUTE(D$1,"성장단계","")&amp;"보스단계오프셋",ChapterTable!$R:$S,2,0))/ChapterTable!$R$23)))</f>
        <v>2</v>
      </c>
      <c r="E842" s="1">
        <f ca="1">IF(AND($A842=0,$B842=1),
    VLOOKUP(1,ChapterTable!$1:$1048576,MATCH("최종"&amp;SUBSTITUTE(SUBSTITUTE(E$1,"standard",""),"|Float",""),ChapterTable!$1:$1,0),0)*ChapterTable!$P$17,
  IF(AND($A842=0,$B842=0),
    E843,
  IF($B842=0,
    VLOOKUP($A842,ChapterTable!$1:$1048576,MATCH("최종"&amp;SUBSTITUTE(SUBSTITUTE(E$1,"standard",""),"|Float",""),ChapterTable!$1:$1,0),0),
  IF($B842=1,
    IF($L842=FALSE,
      VLOOKUP($A842,ChapterTable!$1:$1048576,MATCH("최종"&amp;SUBSTITUTE(SUBSTITUTE(E$1,"standard",""),"|Float",""),ChapterTable!$1:$1,0),0),
      VLOOKUP($A842-ChapterTable!$P$11,ChapterTable!$1:$1048576,MATCH("최종"&amp;SUBSTITUTE(SUBSTITUTE(E$1,"standard",""),"|Float",""),ChapterTable!$1:$1,0),0)*ChapterTable!$P$14
    ),
  OFFSET(E842,-$B842+IF($L842,1,0),0)*IF($B842&gt;OFFSET($B842,1,0),ChapterTable!$R$17,1)*
    (VLOOKUP(SUBSTITUTE(SUBSTITUTE(E$1,"standard",""),"|Float","")&amp;IF(OR($L842=TRUE,$A842=0,MOD($A842,ChapterTable!$R$20)&lt;&gt;0),"","보스")&amp;"인게임누적곱배수",ChapterTable!$R:$S,2,0)^C842
    +VLOOKUP(SUBSTITUTE(SUBSTITUTE(E$1,"standard",""),"|Float","")&amp;IF(OR($L842=TRUE,$A842=0,MOD($A842,ChapterTable!$R$20)&lt;&gt;0),"","보스")&amp;"인게임누적합배수",ChapterTable!$R:$S,2,0)*C842)
  )
  )
  )
)</f>
        <v>189170.16064453125</v>
      </c>
      <c r="F842" s="1">
        <f ca="1">IF(AND($A842=0,$B842=1),
    VLOOKUP(1,ChapterTable!$1:$1048576,MATCH("최종"&amp;SUBSTITUTE(SUBSTITUTE(F$1,"standard",""),"|Float",""),ChapterTable!$1:$1,0),0)*ChapterTable!$P$17,
  IF(AND($A842=0,$B842=0),
    F843,
  IF($B842=0,
    VLOOKUP($A842,ChapterTable!$1:$1048576,MATCH("최종"&amp;SUBSTITUTE(SUBSTITUTE(F$1,"standard",""),"|Float",""),ChapterTable!$1:$1,0),0),
  IF($B842=1,
    IF($L842=FALSE,
      VLOOKUP($A842,ChapterTable!$1:$1048576,MATCH("최종"&amp;SUBSTITUTE(SUBSTITUTE(F$1,"standard",""),"|Float",""),ChapterTable!$1:$1,0),0),
      VLOOKUP($A842-ChapterTable!$P$11,ChapterTable!$1:$1048576,MATCH("최종"&amp;SUBSTITUTE(SUBSTITUTE(F$1,"standard",""),"|Float",""),ChapterTable!$1:$1,0),0)*ChapterTable!$P$14
    ),
  OFFSET(F842,-$B842+IF($L842,1,0),0)*
    (VLOOKUP(SUBSTITUTE(SUBSTITUTE(F$1,"standard",""),"|Float","")&amp;IF(OR($L842=TRUE,$A842=0,MOD($A842,ChapterTable!$R$20)&lt;&gt;0),"","보스")&amp;"인게임누적곱배수",ChapterTable!$R:$S,2,0)^D842
    +VLOOKUP(SUBSTITUTE(SUBSTITUTE(F$1,"standard",""),"|Float","")&amp;IF(OR($L842=TRUE,$A842=0,MOD($A842,ChapterTable!$R$20)&lt;&gt;0),"","보스")&amp;"인게임누적합배수",ChapterTable!$R:$S,2,0)*D842)
  )
  )
  )
)</f>
        <v>56652.522068023674</v>
      </c>
      <c r="G842" t="s">
        <v>715</v>
      </c>
      <c r="J842" t="str">
        <f>IF(ISBLANK(I842),"",
IFERROR(VLOOKUP(I842,[1]StringTable!$1:$1048576,MATCH("kor|String",[1]StringTable!$1:$1,0),0),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100"/>
        <v>0.33333333333333331</v>
      </c>
      <c r="AJ842">
        <f t="shared" si="98"/>
        <v>0.395555555</v>
      </c>
      <c r="AK842">
        <f t="shared" si="99"/>
        <v>1</v>
      </c>
      <c r="AL842">
        <v>4</v>
      </c>
    </row>
    <row r="843" spans="1:38" hidden="1" x14ac:dyDescent="0.3">
      <c r="A843">
        <v>18</v>
      </c>
      <c r="B843">
        <v>30</v>
      </c>
      <c r="C843">
        <f>IF(OR($L843=TRUE,$A843=0,MOD($A843,ChapterTable!$R$20)&lt;&gt;0),
MAX(0,INT(($B843+ChapterTable!$P$26+VLOOKUP(SUBSTITUTE(C$1,"성장단계","")&amp;"단계오프셋",ChapterTable!$R:$S,2,0))/ChapterTable!$P$23)),
MAX(0,INT(($B843+ChapterTable!$R$26+VLOOKUP(SUBSTITUTE(C$1,"성장단계","")&amp;"보스단계오프셋",ChapterTable!$R:$S,2,0))/ChapterTable!$R$23)))</f>
        <v>3</v>
      </c>
      <c r="D843">
        <f>IF(OR($L843=TRUE,$A843=0,MOD($A843,ChapterTable!$R$20)&lt;&gt;0),
MAX(0,INT(($B843+ChapterTable!$P$26+VLOOKUP(SUBSTITUTE(D$1,"성장단계","")&amp;"단계오프셋",ChapterTable!$R:$S,2,0))/ChapterTable!$P$23)),
MAX(0,INT(($B843+ChapterTable!$R$26+VLOOKUP(SUBSTITUTE(D$1,"성장단계","")&amp;"보스단계오프셋",ChapterTable!$R:$S,2,0))/ChapterTable!$R$23)))</f>
        <v>2</v>
      </c>
      <c r="E843" s="1">
        <f ca="1">IF(AND($A843=0,$B843=1),
    VLOOKUP(1,ChapterTable!$1:$1048576,MATCH("최종"&amp;SUBSTITUTE(SUBSTITUTE(E$1,"standard",""),"|Float",""),ChapterTable!$1:$1,0),0)*ChapterTable!$P$17,
  IF(AND($A843=0,$B843=0),
    E844,
  IF($B843=0,
    VLOOKUP($A843,ChapterTable!$1:$1048576,MATCH("최종"&amp;SUBSTITUTE(SUBSTITUTE(E$1,"standard",""),"|Float",""),ChapterTable!$1:$1,0),0),
  IF($B843=1,
    IF($L843=FALSE,
      VLOOKUP($A843,ChapterTable!$1:$1048576,MATCH("최종"&amp;SUBSTITUTE(SUBSTITUTE(E$1,"standard",""),"|Float",""),ChapterTable!$1:$1,0),0),
      VLOOKUP($A843-ChapterTable!$P$11,ChapterTable!$1:$1048576,MATCH("최종"&amp;SUBSTITUTE(SUBSTITUTE(E$1,"standard",""),"|Float",""),ChapterTable!$1:$1,0),0)*ChapterTable!$P$14
    ),
  OFFSET(E843,-$B843+IF($L843,1,0),0)*IF($B843&gt;OFFSET($B843,1,0),ChapterTable!$R$17,1)*
    (VLOOKUP(SUBSTITUTE(SUBSTITUTE(E$1,"standard",""),"|Float","")&amp;IF(OR($L843=TRUE,$A843=0,MOD($A843,ChapterTable!$R$20)&lt;&gt;0),"","보스")&amp;"인게임누적곱배수",ChapterTable!$R:$S,2,0)^C843
    +VLOOKUP(SUBSTITUTE(SUBSTITUTE(E$1,"standard",""),"|Float","")&amp;IF(OR($L843=TRUE,$A843=0,MOD($A843,ChapterTable!$R$20)&lt;&gt;0),"","보스")&amp;"인게임누적합배수",ChapterTable!$R:$S,2,0)*C843)
  )
  )
  )
)</f>
        <v>189170.16064453125</v>
      </c>
      <c r="F843" s="1">
        <f ca="1">IF(AND($A843=0,$B843=1),
    VLOOKUP(1,ChapterTable!$1:$1048576,MATCH("최종"&amp;SUBSTITUTE(SUBSTITUTE(F$1,"standard",""),"|Float",""),ChapterTable!$1:$1,0),0)*ChapterTable!$P$17,
  IF(AND($A843=0,$B843=0),
    F844,
  IF($B843=0,
    VLOOKUP($A843,ChapterTable!$1:$1048576,MATCH("최종"&amp;SUBSTITUTE(SUBSTITUTE(F$1,"standard",""),"|Float",""),ChapterTable!$1:$1,0),0),
  IF($B843=1,
    IF($L843=FALSE,
      VLOOKUP($A843,ChapterTable!$1:$1048576,MATCH("최종"&amp;SUBSTITUTE(SUBSTITUTE(F$1,"standard",""),"|Float",""),ChapterTable!$1:$1,0),0),
      VLOOKUP($A843-ChapterTable!$P$11,ChapterTable!$1:$1048576,MATCH("최종"&amp;SUBSTITUTE(SUBSTITUTE(F$1,"standard",""),"|Float",""),ChapterTable!$1:$1,0),0)*ChapterTable!$P$14
    ),
  OFFSET(F843,-$B843+IF($L843,1,0),0)*
    (VLOOKUP(SUBSTITUTE(SUBSTITUTE(F$1,"standard",""),"|Float","")&amp;IF(OR($L843=TRUE,$A843=0,MOD($A843,ChapterTable!$R$20)&lt;&gt;0),"","보스")&amp;"인게임누적곱배수",ChapterTable!$R:$S,2,0)^D843
    +VLOOKUP(SUBSTITUTE(SUBSTITUTE(F$1,"standard",""),"|Float","")&amp;IF(OR($L843=TRUE,$A843=0,MOD($A843,ChapterTable!$R$20)&lt;&gt;0),"","보스")&amp;"인게임누적합배수",ChapterTable!$R:$S,2,0)*D843)
  )
  )
  )
)</f>
        <v>56652.522068023674</v>
      </c>
      <c r="G843" t="s">
        <v>715</v>
      </c>
      <c r="J843" t="str">
        <f>IF(ISBLANK(I843),"",
IFERROR(VLOOKUP(I843,[1]StringTable!$1:$1048576,MATCH("kor|String",[1]StringTable!$1:$1,0),0),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100"/>
        <v>0.33333333333333331</v>
      </c>
      <c r="AJ843">
        <f t="shared" si="98"/>
        <v>1</v>
      </c>
      <c r="AK843">
        <f t="shared" si="99"/>
        <v>3</v>
      </c>
      <c r="AL843">
        <v>4</v>
      </c>
    </row>
    <row r="844" spans="1:38" hidden="1" x14ac:dyDescent="0.3">
      <c r="A844">
        <v>18</v>
      </c>
      <c r="B844">
        <v>31</v>
      </c>
      <c r="C844">
        <f>IF(OR($L844=TRUE,$A844=0,MOD($A844,ChapterTable!$R$20)&lt;&gt;0),
MAX(0,INT(($B844+ChapterTable!$P$26+VLOOKUP(SUBSTITUTE(C$1,"성장단계","")&amp;"단계오프셋",ChapterTable!$R:$S,2,0))/ChapterTable!$P$23)),
MAX(0,INT(($B844+ChapterTable!$R$26+VLOOKUP(SUBSTITUTE(C$1,"성장단계","")&amp;"보스단계오프셋",ChapterTable!$R:$S,2,0))/ChapterTable!$R$23)))</f>
        <v>3</v>
      </c>
      <c r="D844">
        <f>IF(OR($L844=TRUE,$A844=0,MOD($A844,ChapterTable!$R$20)&lt;&gt;0),
MAX(0,INT(($B844+ChapterTable!$P$26+VLOOKUP(SUBSTITUTE(D$1,"성장단계","")&amp;"단계오프셋",ChapterTable!$R:$S,2,0))/ChapterTable!$P$23)),
MAX(0,INT(($B844+ChapterTable!$R$26+VLOOKUP(SUBSTITUTE(D$1,"성장단계","")&amp;"보스단계오프셋",ChapterTable!$R:$S,2,0))/ChapterTable!$R$23)))</f>
        <v>3</v>
      </c>
      <c r="E844" s="1">
        <f ca="1">IF(AND($A844=0,$B844=1),
    VLOOKUP(1,ChapterTable!$1:$1048576,MATCH("최종"&amp;SUBSTITUTE(SUBSTITUTE(E$1,"standard",""),"|Float",""),ChapterTable!$1:$1,0),0)*ChapterTable!$P$17,
  IF(AND($A844=0,$B844=0),
    E845,
  IF($B844=0,
    VLOOKUP($A844,ChapterTable!$1:$1048576,MATCH("최종"&amp;SUBSTITUTE(SUBSTITUTE(E$1,"standard",""),"|Float",""),ChapterTable!$1:$1,0),0),
  IF($B844=1,
    IF($L844=FALSE,
      VLOOKUP($A844,ChapterTable!$1:$1048576,MATCH("최종"&amp;SUBSTITUTE(SUBSTITUTE(E$1,"standard",""),"|Float",""),ChapterTable!$1:$1,0),0),
      VLOOKUP($A844-ChapterTable!$P$11,ChapterTable!$1:$1048576,MATCH("최종"&amp;SUBSTITUTE(SUBSTITUTE(E$1,"standard",""),"|Float",""),ChapterTable!$1:$1,0),0)*ChapterTable!$P$14
    ),
  OFFSET(E844,-$B844+IF($L844,1,0),0)*IF($B844&gt;OFFSET($B844,1,0),ChapterTable!$R$17,1)*
    (VLOOKUP(SUBSTITUTE(SUBSTITUTE(E$1,"standard",""),"|Float","")&amp;IF(OR($L844=TRUE,$A844=0,MOD($A844,ChapterTable!$R$20)&lt;&gt;0),"","보스")&amp;"인게임누적곱배수",ChapterTable!$R:$S,2,0)^C844
    +VLOOKUP(SUBSTITUTE(SUBSTITUTE(E$1,"standard",""),"|Float","")&amp;IF(OR($L844=TRUE,$A844=0,MOD($A844,ChapterTable!$R$20)&lt;&gt;0),"","보스")&amp;"인게임누적합배수",ChapterTable!$R:$S,2,0)*C844)
  )
  )
  )
)</f>
        <v>189170.16064453125</v>
      </c>
      <c r="F844" s="1">
        <f ca="1">IF(AND($A844=0,$B844=1),
    VLOOKUP(1,ChapterTable!$1:$1048576,MATCH("최종"&amp;SUBSTITUTE(SUBSTITUTE(F$1,"standard",""),"|Float",""),ChapterTable!$1:$1,0),0)*ChapterTable!$P$17,
  IF(AND($A844=0,$B844=0),
    F845,
  IF($B844=0,
    VLOOKUP($A844,ChapterTable!$1:$1048576,MATCH("최종"&amp;SUBSTITUTE(SUBSTITUTE(F$1,"standard",""),"|Float",""),ChapterTable!$1:$1,0),0),
  IF($B844=1,
    IF($L844=FALSE,
      VLOOKUP($A844,ChapterTable!$1:$1048576,MATCH("최종"&amp;SUBSTITUTE(SUBSTITUTE(F$1,"standard",""),"|Float",""),ChapterTable!$1:$1,0),0),
      VLOOKUP($A844-ChapterTable!$P$11,ChapterTable!$1:$1048576,MATCH("최종"&amp;SUBSTITUTE(SUBSTITUTE(F$1,"standard",""),"|Float",""),ChapterTable!$1:$1,0),0)*ChapterTable!$P$14
    ),
  OFFSET(F844,-$B844+IF($L844,1,0),0)*
    (VLOOKUP(SUBSTITUTE(SUBSTITUTE(F$1,"standard",""),"|Float","")&amp;IF(OR($L844=TRUE,$A844=0,MOD($A844,ChapterTable!$R$20)&lt;&gt;0),"","보스")&amp;"인게임누적곱배수",ChapterTable!$R:$S,2,0)^D844
    +VLOOKUP(SUBSTITUTE(SUBSTITUTE(F$1,"standard",""),"|Float","")&amp;IF(OR($L844=TRUE,$A844=0,MOD($A844,ChapterTable!$R$20)&lt;&gt;0),"","보스")&amp;"인게임누적합배수",ChapterTable!$R:$S,2,0)*D844)
  )
  )
  )
)</f>
        <v>60347.25176811219</v>
      </c>
      <c r="G844" t="s">
        <v>715</v>
      </c>
      <c r="J844" t="str">
        <f>IF(ISBLANK(I844),"",
IFERROR(VLOOKUP(I844,[1]StringTable!$1:$1048576,MATCH("kor|String",[1]StringTable!$1:$1,0),0),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100"/>
        <v>0.25</v>
      </c>
      <c r="AJ844">
        <f t="shared" si="98"/>
        <v>0.32</v>
      </c>
      <c r="AK844">
        <f t="shared" si="99"/>
        <v>1</v>
      </c>
      <c r="AL844">
        <v>4</v>
      </c>
    </row>
    <row r="845" spans="1:38" hidden="1" x14ac:dyDescent="0.3">
      <c r="A845">
        <v>18</v>
      </c>
      <c r="B845">
        <v>32</v>
      </c>
      <c r="C845">
        <f>IF(OR($L845=TRUE,$A845=0,MOD($A845,ChapterTable!$R$20)&lt;&gt;0),
MAX(0,INT(($B845+ChapterTable!$P$26+VLOOKUP(SUBSTITUTE(C$1,"성장단계","")&amp;"단계오프셋",ChapterTable!$R:$S,2,0))/ChapterTable!$P$23)),
MAX(0,INT(($B845+ChapterTable!$R$26+VLOOKUP(SUBSTITUTE(C$1,"성장단계","")&amp;"보스단계오프셋",ChapterTable!$R:$S,2,0))/ChapterTable!$R$23)))</f>
        <v>3</v>
      </c>
      <c r="D845">
        <f>IF(OR($L845=TRUE,$A845=0,MOD($A845,ChapterTable!$R$20)&lt;&gt;0),
MAX(0,INT(($B845+ChapterTable!$P$26+VLOOKUP(SUBSTITUTE(D$1,"성장단계","")&amp;"단계오프셋",ChapterTable!$R:$S,2,0))/ChapterTable!$P$23)),
MAX(0,INT(($B845+ChapterTable!$R$26+VLOOKUP(SUBSTITUTE(D$1,"성장단계","")&amp;"보스단계오프셋",ChapterTable!$R:$S,2,0))/ChapterTable!$R$23)))</f>
        <v>3</v>
      </c>
      <c r="E845" s="1">
        <f ca="1">IF(AND($A845=0,$B845=1),
    VLOOKUP(1,ChapterTable!$1:$1048576,MATCH("최종"&amp;SUBSTITUTE(SUBSTITUTE(E$1,"standard",""),"|Float",""),ChapterTable!$1:$1,0),0)*ChapterTable!$P$17,
  IF(AND($A845=0,$B845=0),
    E846,
  IF($B845=0,
    VLOOKUP($A845,ChapterTable!$1:$1048576,MATCH("최종"&amp;SUBSTITUTE(SUBSTITUTE(E$1,"standard",""),"|Float",""),ChapterTable!$1:$1,0),0),
  IF($B845=1,
    IF($L845=FALSE,
      VLOOKUP($A845,ChapterTable!$1:$1048576,MATCH("최종"&amp;SUBSTITUTE(SUBSTITUTE(E$1,"standard",""),"|Float",""),ChapterTable!$1:$1,0),0),
      VLOOKUP($A845-ChapterTable!$P$11,ChapterTable!$1:$1048576,MATCH("최종"&amp;SUBSTITUTE(SUBSTITUTE(E$1,"standard",""),"|Float",""),ChapterTable!$1:$1,0),0)*ChapterTable!$P$14
    ),
  OFFSET(E845,-$B845+IF($L845,1,0),0)*IF($B845&gt;OFFSET($B845,1,0),ChapterTable!$R$17,1)*
    (VLOOKUP(SUBSTITUTE(SUBSTITUTE(E$1,"standard",""),"|Float","")&amp;IF(OR($L845=TRUE,$A845=0,MOD($A845,ChapterTable!$R$20)&lt;&gt;0),"","보스")&amp;"인게임누적곱배수",ChapterTable!$R:$S,2,0)^C845
    +VLOOKUP(SUBSTITUTE(SUBSTITUTE(E$1,"standard",""),"|Float","")&amp;IF(OR($L845=TRUE,$A845=0,MOD($A845,ChapterTable!$R$20)&lt;&gt;0),"","보스")&amp;"인게임누적합배수",ChapterTable!$R:$S,2,0)*C845)
  )
  )
  )
)</f>
        <v>189170.16064453125</v>
      </c>
      <c r="F845" s="1">
        <f ca="1">IF(AND($A845=0,$B845=1),
    VLOOKUP(1,ChapterTable!$1:$1048576,MATCH("최종"&amp;SUBSTITUTE(SUBSTITUTE(F$1,"standard",""),"|Float",""),ChapterTable!$1:$1,0),0)*ChapterTable!$P$17,
  IF(AND($A845=0,$B845=0),
    F846,
  IF($B845=0,
    VLOOKUP($A845,ChapterTable!$1:$1048576,MATCH("최종"&amp;SUBSTITUTE(SUBSTITUTE(F$1,"standard",""),"|Float",""),ChapterTable!$1:$1,0),0),
  IF($B845=1,
    IF($L845=FALSE,
      VLOOKUP($A845,ChapterTable!$1:$1048576,MATCH("최종"&amp;SUBSTITUTE(SUBSTITUTE(F$1,"standard",""),"|Float",""),ChapterTable!$1:$1,0),0),
      VLOOKUP($A845-ChapterTable!$P$11,ChapterTable!$1:$1048576,MATCH("최종"&amp;SUBSTITUTE(SUBSTITUTE(F$1,"standard",""),"|Float",""),ChapterTable!$1:$1,0),0)*ChapterTable!$P$14
    ),
  OFFSET(F845,-$B845+IF($L845,1,0),0)*
    (VLOOKUP(SUBSTITUTE(SUBSTITUTE(F$1,"standard",""),"|Float","")&amp;IF(OR($L845=TRUE,$A845=0,MOD($A845,ChapterTable!$R$20)&lt;&gt;0),"","보스")&amp;"인게임누적곱배수",ChapterTable!$R:$S,2,0)^D845
    +VLOOKUP(SUBSTITUTE(SUBSTITUTE(F$1,"standard",""),"|Float","")&amp;IF(OR($L845=TRUE,$A845=0,MOD($A845,ChapterTable!$R$20)&lt;&gt;0),"","보스")&amp;"인게임누적합배수",ChapterTable!$R:$S,2,0)*D845)
  )
  )
  )
)</f>
        <v>60347.25176811219</v>
      </c>
      <c r="G845" t="s">
        <v>715</v>
      </c>
      <c r="J845" t="str">
        <f>IF(ISBLANK(I845),"",
IFERROR(VLOOKUP(I845,[1]StringTable!$1:$1048576,MATCH("kor|String",[1]StringTable!$1:$1,0),0),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100"/>
        <v>0.25</v>
      </c>
      <c r="AJ845">
        <f t="shared" si="98"/>
        <v>0.32</v>
      </c>
      <c r="AK845">
        <f t="shared" si="99"/>
        <v>1</v>
      </c>
      <c r="AL845">
        <v>4</v>
      </c>
    </row>
    <row r="846" spans="1:38" hidden="1" x14ac:dyDescent="0.3">
      <c r="A846">
        <v>18</v>
      </c>
      <c r="B846">
        <v>33</v>
      </c>
      <c r="C846">
        <f>IF(OR($L846=TRUE,$A846=0,MOD($A846,ChapterTable!$R$20)&lt;&gt;0),
MAX(0,INT(($B846+ChapterTable!$P$26+VLOOKUP(SUBSTITUTE(C$1,"성장단계","")&amp;"단계오프셋",ChapterTable!$R:$S,2,0))/ChapterTable!$P$23)),
MAX(0,INT(($B846+ChapterTable!$R$26+VLOOKUP(SUBSTITUTE(C$1,"성장단계","")&amp;"보스단계오프셋",ChapterTable!$R:$S,2,0))/ChapterTable!$R$23)))</f>
        <v>3</v>
      </c>
      <c r="D846">
        <f>IF(OR($L846=TRUE,$A846=0,MOD($A846,ChapterTable!$R$20)&lt;&gt;0),
MAX(0,INT(($B846+ChapterTable!$P$26+VLOOKUP(SUBSTITUTE(D$1,"성장단계","")&amp;"단계오프셋",ChapterTable!$R:$S,2,0))/ChapterTable!$P$23)),
MAX(0,INT(($B846+ChapterTable!$R$26+VLOOKUP(SUBSTITUTE(D$1,"성장단계","")&amp;"보스단계오프셋",ChapterTable!$R:$S,2,0))/ChapterTable!$R$23)))</f>
        <v>3</v>
      </c>
      <c r="E846" s="1">
        <f ca="1">IF(AND($A846=0,$B846=1),
    VLOOKUP(1,ChapterTable!$1:$1048576,MATCH("최종"&amp;SUBSTITUTE(SUBSTITUTE(E$1,"standard",""),"|Float",""),ChapterTable!$1:$1,0),0)*ChapterTable!$P$17,
  IF(AND($A846=0,$B846=0),
    E847,
  IF($B846=0,
    VLOOKUP($A846,ChapterTable!$1:$1048576,MATCH("최종"&amp;SUBSTITUTE(SUBSTITUTE(E$1,"standard",""),"|Float",""),ChapterTable!$1:$1,0),0),
  IF($B846=1,
    IF($L846=FALSE,
      VLOOKUP($A846,ChapterTable!$1:$1048576,MATCH("최종"&amp;SUBSTITUTE(SUBSTITUTE(E$1,"standard",""),"|Float",""),ChapterTable!$1:$1,0),0),
      VLOOKUP($A846-ChapterTable!$P$11,ChapterTable!$1:$1048576,MATCH("최종"&amp;SUBSTITUTE(SUBSTITUTE(E$1,"standard",""),"|Float",""),ChapterTable!$1:$1,0),0)*ChapterTable!$P$14
    ),
  OFFSET(E846,-$B846+IF($L846,1,0),0)*IF($B846&gt;OFFSET($B846,1,0),ChapterTable!$R$17,1)*
    (VLOOKUP(SUBSTITUTE(SUBSTITUTE(E$1,"standard",""),"|Float","")&amp;IF(OR($L846=TRUE,$A846=0,MOD($A846,ChapterTable!$R$20)&lt;&gt;0),"","보스")&amp;"인게임누적곱배수",ChapterTable!$R:$S,2,0)^C846
    +VLOOKUP(SUBSTITUTE(SUBSTITUTE(E$1,"standard",""),"|Float","")&amp;IF(OR($L846=TRUE,$A846=0,MOD($A846,ChapterTable!$R$20)&lt;&gt;0),"","보스")&amp;"인게임누적합배수",ChapterTable!$R:$S,2,0)*C846)
  )
  )
  )
)</f>
        <v>189170.16064453125</v>
      </c>
      <c r="F846" s="1">
        <f ca="1">IF(AND($A846=0,$B846=1),
    VLOOKUP(1,ChapterTable!$1:$1048576,MATCH("최종"&amp;SUBSTITUTE(SUBSTITUTE(F$1,"standard",""),"|Float",""),ChapterTable!$1:$1,0),0)*ChapterTable!$P$17,
  IF(AND($A846=0,$B846=0),
    F847,
  IF($B846=0,
    VLOOKUP($A846,ChapterTable!$1:$1048576,MATCH("최종"&amp;SUBSTITUTE(SUBSTITUTE(F$1,"standard",""),"|Float",""),ChapterTable!$1:$1,0),0),
  IF($B846=1,
    IF($L846=FALSE,
      VLOOKUP($A846,ChapterTable!$1:$1048576,MATCH("최종"&amp;SUBSTITUTE(SUBSTITUTE(F$1,"standard",""),"|Float",""),ChapterTable!$1:$1,0),0),
      VLOOKUP($A846-ChapterTable!$P$11,ChapterTable!$1:$1048576,MATCH("최종"&amp;SUBSTITUTE(SUBSTITUTE(F$1,"standard",""),"|Float",""),ChapterTable!$1:$1,0),0)*ChapterTable!$P$14
    ),
  OFFSET(F846,-$B846+IF($L846,1,0),0)*
    (VLOOKUP(SUBSTITUTE(SUBSTITUTE(F$1,"standard",""),"|Float","")&amp;IF(OR($L846=TRUE,$A846=0,MOD($A846,ChapterTable!$R$20)&lt;&gt;0),"","보스")&amp;"인게임누적곱배수",ChapterTable!$R:$S,2,0)^D846
    +VLOOKUP(SUBSTITUTE(SUBSTITUTE(F$1,"standard",""),"|Float","")&amp;IF(OR($L846=TRUE,$A846=0,MOD($A846,ChapterTable!$R$20)&lt;&gt;0),"","보스")&amp;"인게임누적합배수",ChapterTable!$R:$S,2,0)*D846)
  )
  )
  )
)</f>
        <v>60347.25176811219</v>
      </c>
      <c r="G846" t="s">
        <v>715</v>
      </c>
      <c r="J846" t="str">
        <f>IF(ISBLANK(I846),"",
IFERROR(VLOOKUP(I846,[1]StringTable!$1:$1048576,MATCH("kor|String",[1]StringTable!$1:$1,0),0),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100"/>
        <v>0.25</v>
      </c>
      <c r="AJ846">
        <f t="shared" si="98"/>
        <v>0.32</v>
      </c>
      <c r="AK846">
        <f t="shared" si="99"/>
        <v>1</v>
      </c>
      <c r="AL846">
        <v>4</v>
      </c>
    </row>
    <row r="847" spans="1:38" hidden="1" x14ac:dyDescent="0.3">
      <c r="A847">
        <v>18</v>
      </c>
      <c r="B847">
        <v>34</v>
      </c>
      <c r="C847">
        <f>IF(OR($L847=TRUE,$A847=0,MOD($A847,ChapterTable!$R$20)&lt;&gt;0),
MAX(0,INT(($B847+ChapterTable!$P$26+VLOOKUP(SUBSTITUTE(C$1,"성장단계","")&amp;"단계오프셋",ChapterTable!$R:$S,2,0))/ChapterTable!$P$23)),
MAX(0,INT(($B847+ChapterTable!$R$26+VLOOKUP(SUBSTITUTE(C$1,"성장단계","")&amp;"보스단계오프셋",ChapterTable!$R:$S,2,0))/ChapterTable!$R$23)))</f>
        <v>3</v>
      </c>
      <c r="D847">
        <f>IF(OR($L847=TRUE,$A847=0,MOD($A847,ChapterTable!$R$20)&lt;&gt;0),
MAX(0,INT(($B847+ChapterTable!$P$26+VLOOKUP(SUBSTITUTE(D$1,"성장단계","")&amp;"단계오프셋",ChapterTable!$R:$S,2,0))/ChapterTable!$P$23)),
MAX(0,INT(($B847+ChapterTable!$R$26+VLOOKUP(SUBSTITUTE(D$1,"성장단계","")&amp;"보스단계오프셋",ChapterTable!$R:$S,2,0))/ChapterTable!$R$23)))</f>
        <v>3</v>
      </c>
      <c r="E847" s="1">
        <f ca="1">IF(AND($A847=0,$B847=1),
    VLOOKUP(1,ChapterTable!$1:$1048576,MATCH("최종"&amp;SUBSTITUTE(SUBSTITUTE(E$1,"standard",""),"|Float",""),ChapterTable!$1:$1,0),0)*ChapterTable!$P$17,
  IF(AND($A847=0,$B847=0),
    E848,
  IF($B847=0,
    VLOOKUP($A847,ChapterTable!$1:$1048576,MATCH("최종"&amp;SUBSTITUTE(SUBSTITUTE(E$1,"standard",""),"|Float",""),ChapterTable!$1:$1,0),0),
  IF($B847=1,
    IF($L847=FALSE,
      VLOOKUP($A847,ChapterTable!$1:$1048576,MATCH("최종"&amp;SUBSTITUTE(SUBSTITUTE(E$1,"standard",""),"|Float",""),ChapterTable!$1:$1,0),0),
      VLOOKUP($A847-ChapterTable!$P$11,ChapterTable!$1:$1048576,MATCH("최종"&amp;SUBSTITUTE(SUBSTITUTE(E$1,"standard",""),"|Float",""),ChapterTable!$1:$1,0),0)*ChapterTable!$P$14
    ),
  OFFSET(E847,-$B847+IF($L847,1,0),0)*IF($B847&gt;OFFSET($B847,1,0),ChapterTable!$R$17,1)*
    (VLOOKUP(SUBSTITUTE(SUBSTITUTE(E$1,"standard",""),"|Float","")&amp;IF(OR($L847=TRUE,$A847=0,MOD($A847,ChapterTable!$R$20)&lt;&gt;0),"","보스")&amp;"인게임누적곱배수",ChapterTable!$R:$S,2,0)^C847
    +VLOOKUP(SUBSTITUTE(SUBSTITUTE(E$1,"standard",""),"|Float","")&amp;IF(OR($L847=TRUE,$A847=0,MOD($A847,ChapterTable!$R$20)&lt;&gt;0),"","보스")&amp;"인게임누적합배수",ChapterTable!$R:$S,2,0)*C847)
  )
  )
  )
)</f>
        <v>189170.16064453125</v>
      </c>
      <c r="F847" s="1">
        <f ca="1">IF(AND($A847=0,$B847=1),
    VLOOKUP(1,ChapterTable!$1:$1048576,MATCH("최종"&amp;SUBSTITUTE(SUBSTITUTE(F$1,"standard",""),"|Float",""),ChapterTable!$1:$1,0),0)*ChapterTable!$P$17,
  IF(AND($A847=0,$B847=0),
    F848,
  IF($B847=0,
    VLOOKUP($A847,ChapterTable!$1:$1048576,MATCH("최종"&amp;SUBSTITUTE(SUBSTITUTE(F$1,"standard",""),"|Float",""),ChapterTable!$1:$1,0),0),
  IF($B847=1,
    IF($L847=FALSE,
      VLOOKUP($A847,ChapterTable!$1:$1048576,MATCH("최종"&amp;SUBSTITUTE(SUBSTITUTE(F$1,"standard",""),"|Float",""),ChapterTable!$1:$1,0),0),
      VLOOKUP($A847-ChapterTable!$P$11,ChapterTable!$1:$1048576,MATCH("최종"&amp;SUBSTITUTE(SUBSTITUTE(F$1,"standard",""),"|Float",""),ChapterTable!$1:$1,0),0)*ChapterTable!$P$14
    ),
  OFFSET(F847,-$B847+IF($L847,1,0),0)*
    (VLOOKUP(SUBSTITUTE(SUBSTITUTE(F$1,"standard",""),"|Float","")&amp;IF(OR($L847=TRUE,$A847=0,MOD($A847,ChapterTable!$R$20)&lt;&gt;0),"","보스")&amp;"인게임누적곱배수",ChapterTable!$R:$S,2,0)^D847
    +VLOOKUP(SUBSTITUTE(SUBSTITUTE(F$1,"standard",""),"|Float","")&amp;IF(OR($L847=TRUE,$A847=0,MOD($A847,ChapterTable!$R$20)&lt;&gt;0),"","보스")&amp;"인게임누적합배수",ChapterTable!$R:$S,2,0)*D847)
  )
  )
  )
)</f>
        <v>60347.25176811219</v>
      </c>
      <c r="G847" t="s">
        <v>715</v>
      </c>
      <c r="J847" t="str">
        <f>IF(ISBLANK(I847),"",
IFERROR(VLOOKUP(I847,[1]StringTable!$1:$1048576,MATCH("kor|String",[1]StringTable!$1:$1,0),0),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100"/>
        <v>0.25</v>
      </c>
      <c r="AJ847">
        <f t="shared" si="98"/>
        <v>0.32</v>
      </c>
      <c r="AK847">
        <f t="shared" si="99"/>
        <v>1</v>
      </c>
      <c r="AL847">
        <v>4</v>
      </c>
    </row>
    <row r="848" spans="1:38" hidden="1" x14ac:dyDescent="0.3">
      <c r="A848">
        <v>18</v>
      </c>
      <c r="B848">
        <v>35</v>
      </c>
      <c r="C848">
        <f>IF(OR($L848=TRUE,$A848=0,MOD($A848,ChapterTable!$R$20)&lt;&gt;0),
MAX(0,INT(($B848+ChapterTable!$P$26+VLOOKUP(SUBSTITUTE(C$1,"성장단계","")&amp;"단계오프셋",ChapterTable!$R:$S,2,0))/ChapterTable!$P$23)),
MAX(0,INT(($B848+ChapterTable!$R$26+VLOOKUP(SUBSTITUTE(C$1,"성장단계","")&amp;"보스단계오프셋",ChapterTable!$R:$S,2,0))/ChapterTable!$R$23)))</f>
        <v>3</v>
      </c>
      <c r="D848">
        <f>IF(OR($L848=TRUE,$A848=0,MOD($A848,ChapterTable!$R$20)&lt;&gt;0),
MAX(0,INT(($B848+ChapterTable!$P$26+VLOOKUP(SUBSTITUTE(D$1,"성장단계","")&amp;"단계오프셋",ChapterTable!$R:$S,2,0))/ChapterTable!$P$23)),
MAX(0,INT(($B848+ChapterTable!$R$26+VLOOKUP(SUBSTITUTE(D$1,"성장단계","")&amp;"보스단계오프셋",ChapterTable!$R:$S,2,0))/ChapterTable!$R$23)))</f>
        <v>3</v>
      </c>
      <c r="E848" s="1">
        <f ca="1">IF(AND($A848=0,$B848=1),
    VLOOKUP(1,ChapterTable!$1:$1048576,MATCH("최종"&amp;SUBSTITUTE(SUBSTITUTE(E$1,"standard",""),"|Float",""),ChapterTable!$1:$1,0),0)*ChapterTable!$P$17,
  IF(AND($A848=0,$B848=0),
    E849,
  IF($B848=0,
    VLOOKUP($A848,ChapterTable!$1:$1048576,MATCH("최종"&amp;SUBSTITUTE(SUBSTITUTE(E$1,"standard",""),"|Float",""),ChapterTable!$1:$1,0),0),
  IF($B848=1,
    IF($L848=FALSE,
      VLOOKUP($A848,ChapterTable!$1:$1048576,MATCH("최종"&amp;SUBSTITUTE(SUBSTITUTE(E$1,"standard",""),"|Float",""),ChapterTable!$1:$1,0),0),
      VLOOKUP($A848-ChapterTable!$P$11,ChapterTable!$1:$1048576,MATCH("최종"&amp;SUBSTITUTE(SUBSTITUTE(E$1,"standard",""),"|Float",""),ChapterTable!$1:$1,0),0)*ChapterTable!$P$14
    ),
  OFFSET(E848,-$B848+IF($L848,1,0),0)*IF($B848&gt;OFFSET($B848,1,0),ChapterTable!$R$17,1)*
    (VLOOKUP(SUBSTITUTE(SUBSTITUTE(E$1,"standard",""),"|Float","")&amp;IF(OR($L848=TRUE,$A848=0,MOD($A848,ChapterTable!$R$20)&lt;&gt;0),"","보스")&amp;"인게임누적곱배수",ChapterTable!$R:$S,2,0)^C848
    +VLOOKUP(SUBSTITUTE(SUBSTITUTE(E$1,"standard",""),"|Float","")&amp;IF(OR($L848=TRUE,$A848=0,MOD($A848,ChapterTable!$R$20)&lt;&gt;0),"","보스")&amp;"인게임누적합배수",ChapterTable!$R:$S,2,0)*C848)
  )
  )
  )
)</f>
        <v>189170.16064453125</v>
      </c>
      <c r="F848" s="1">
        <f ca="1">IF(AND($A848=0,$B848=1),
    VLOOKUP(1,ChapterTable!$1:$1048576,MATCH("최종"&amp;SUBSTITUTE(SUBSTITUTE(F$1,"standard",""),"|Float",""),ChapterTable!$1:$1,0),0)*ChapterTable!$P$17,
  IF(AND($A848=0,$B848=0),
    F849,
  IF($B848=0,
    VLOOKUP($A848,ChapterTable!$1:$1048576,MATCH("최종"&amp;SUBSTITUTE(SUBSTITUTE(F$1,"standard",""),"|Float",""),ChapterTable!$1:$1,0),0),
  IF($B848=1,
    IF($L848=FALSE,
      VLOOKUP($A848,ChapterTable!$1:$1048576,MATCH("최종"&amp;SUBSTITUTE(SUBSTITUTE(F$1,"standard",""),"|Float",""),ChapterTable!$1:$1,0),0),
      VLOOKUP($A848-ChapterTable!$P$11,ChapterTable!$1:$1048576,MATCH("최종"&amp;SUBSTITUTE(SUBSTITUTE(F$1,"standard",""),"|Float",""),ChapterTable!$1:$1,0),0)*ChapterTable!$P$14
    ),
  OFFSET(F848,-$B848+IF($L848,1,0),0)*
    (VLOOKUP(SUBSTITUTE(SUBSTITUTE(F$1,"standard",""),"|Float","")&amp;IF(OR($L848=TRUE,$A848=0,MOD($A848,ChapterTable!$R$20)&lt;&gt;0),"","보스")&amp;"인게임누적곱배수",ChapterTable!$R:$S,2,0)^D848
    +VLOOKUP(SUBSTITUTE(SUBSTITUTE(F$1,"standard",""),"|Float","")&amp;IF(OR($L848=TRUE,$A848=0,MOD($A848,ChapterTable!$R$20)&lt;&gt;0),"","보스")&amp;"인게임누적합배수",ChapterTable!$R:$S,2,0)*D848)
  )
  )
  )
)</f>
        <v>60347.25176811219</v>
      </c>
      <c r="G848" t="s">
        <v>715</v>
      </c>
      <c r="J848" t="str">
        <f>IF(ISBLANK(I848),"",
IFERROR(VLOOKUP(I848,[1]StringTable!$1:$1048576,MATCH("kor|String",[1]StringTable!$1:$1,0),0),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100"/>
        <v>0.25</v>
      </c>
      <c r="AJ848">
        <f t="shared" si="98"/>
        <v>0.32</v>
      </c>
      <c r="AK848">
        <f t="shared" si="99"/>
        <v>1</v>
      </c>
      <c r="AL848">
        <v>4</v>
      </c>
    </row>
    <row r="849" spans="1:38" hidden="1" x14ac:dyDescent="0.3">
      <c r="A849">
        <v>18</v>
      </c>
      <c r="B849">
        <v>36</v>
      </c>
      <c r="C849">
        <f>IF(OR($L849=TRUE,$A849=0,MOD($A849,ChapterTable!$R$20)&lt;&gt;0),
MAX(0,INT(($B849+ChapterTable!$P$26+VLOOKUP(SUBSTITUTE(C$1,"성장단계","")&amp;"단계오프셋",ChapterTable!$R:$S,2,0))/ChapterTable!$P$23)),
MAX(0,INT(($B849+ChapterTable!$R$26+VLOOKUP(SUBSTITUTE(C$1,"성장단계","")&amp;"보스단계오프셋",ChapterTable!$R:$S,2,0))/ChapterTable!$R$23)))</f>
        <v>4</v>
      </c>
      <c r="D849">
        <f>IF(OR($L849=TRUE,$A849=0,MOD($A849,ChapterTable!$R$20)&lt;&gt;0),
MAX(0,INT(($B849+ChapterTable!$P$26+VLOOKUP(SUBSTITUTE(D$1,"성장단계","")&amp;"단계오프셋",ChapterTable!$R:$S,2,0))/ChapterTable!$P$23)),
MAX(0,INT(($B849+ChapterTable!$R$26+VLOOKUP(SUBSTITUTE(D$1,"성장단계","")&amp;"보스단계오프셋",ChapterTable!$R:$S,2,0))/ChapterTable!$R$23)))</f>
        <v>3</v>
      </c>
      <c r="E849" s="1">
        <f ca="1">IF(AND($A849=0,$B849=1),
    VLOOKUP(1,ChapterTable!$1:$1048576,MATCH("최종"&amp;SUBSTITUTE(SUBSTITUTE(E$1,"standard",""),"|Float",""),ChapterTable!$1:$1,0),0)*ChapterTable!$P$17,
  IF(AND($A849=0,$B849=0),
    E850,
  IF($B849=0,
    VLOOKUP($A849,ChapterTable!$1:$1048576,MATCH("최종"&amp;SUBSTITUTE(SUBSTITUTE(E$1,"standard",""),"|Float",""),ChapterTable!$1:$1,0),0),
  IF($B849=1,
    IF($L849=FALSE,
      VLOOKUP($A849,ChapterTable!$1:$1048576,MATCH("최종"&amp;SUBSTITUTE(SUBSTITUTE(E$1,"standard",""),"|Float",""),ChapterTable!$1:$1,0),0),
      VLOOKUP($A849-ChapterTable!$P$11,ChapterTable!$1:$1048576,MATCH("최종"&amp;SUBSTITUTE(SUBSTITUTE(E$1,"standard",""),"|Float",""),ChapterTable!$1:$1,0),0)*ChapterTable!$P$14
    ),
  OFFSET(E849,-$B849+IF($L849,1,0),0)*IF($B849&gt;OFFSET($B849,1,0),ChapterTable!$R$17,1)*
    (VLOOKUP(SUBSTITUTE(SUBSTITUTE(E$1,"standard",""),"|Float","")&amp;IF(OR($L849=TRUE,$A849=0,MOD($A849,ChapterTable!$R$20)&lt;&gt;0),"","보스")&amp;"인게임누적곱배수",ChapterTable!$R:$S,2,0)^C849
    +VLOOKUP(SUBSTITUTE(SUBSTITUTE(E$1,"standard",""),"|Float","")&amp;IF(OR($L849=TRUE,$A849=0,MOD($A849,ChapterTable!$R$20)&lt;&gt;0),"","보스")&amp;"인게임누적합배수",ChapterTable!$R:$S,2,0)*C849)
  )
  )
  )
)</f>
        <v>212816.43072509766</v>
      </c>
      <c r="F849" s="1">
        <f ca="1">IF(AND($A849=0,$B849=1),
    VLOOKUP(1,ChapterTable!$1:$1048576,MATCH("최종"&amp;SUBSTITUTE(SUBSTITUTE(F$1,"standard",""),"|Float",""),ChapterTable!$1:$1,0),0)*ChapterTable!$P$17,
  IF(AND($A849=0,$B849=0),
    F850,
  IF($B849=0,
    VLOOKUP($A849,ChapterTable!$1:$1048576,MATCH("최종"&amp;SUBSTITUTE(SUBSTITUTE(F$1,"standard",""),"|Float",""),ChapterTable!$1:$1,0),0),
  IF($B849=1,
    IF($L849=FALSE,
      VLOOKUP($A849,ChapterTable!$1:$1048576,MATCH("최종"&amp;SUBSTITUTE(SUBSTITUTE(F$1,"standard",""),"|Float",""),ChapterTable!$1:$1,0),0),
      VLOOKUP($A849-ChapterTable!$P$11,ChapterTable!$1:$1048576,MATCH("최종"&amp;SUBSTITUTE(SUBSTITUTE(F$1,"standard",""),"|Float",""),ChapterTable!$1:$1,0),0)*ChapterTable!$P$14
    ),
  OFFSET(F849,-$B849+IF($L849,1,0),0)*
    (VLOOKUP(SUBSTITUTE(SUBSTITUTE(F$1,"standard",""),"|Float","")&amp;IF(OR($L849=TRUE,$A849=0,MOD($A849,ChapterTable!$R$20)&lt;&gt;0),"","보스")&amp;"인게임누적곱배수",ChapterTable!$R:$S,2,0)^D849
    +VLOOKUP(SUBSTITUTE(SUBSTITUTE(F$1,"standard",""),"|Float","")&amp;IF(OR($L849=TRUE,$A849=0,MOD($A849,ChapterTable!$R$20)&lt;&gt;0),"","보스")&amp;"인게임누적합배수",ChapterTable!$R:$S,2,0)*D849)
  )
  )
  )
)</f>
        <v>60347.25176811219</v>
      </c>
      <c r="G849" t="s">
        <v>715</v>
      </c>
      <c r="J849" t="str">
        <f>IF(ISBLANK(I849),"",
IFERROR(VLOOKUP(I849,[1]StringTable!$1:$1048576,MATCH("kor|String",[1]StringTable!$1:$1,0),0),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100"/>
        <v>0.25</v>
      </c>
      <c r="AJ849">
        <f t="shared" si="98"/>
        <v>0.32</v>
      </c>
      <c r="AK849">
        <f t="shared" si="99"/>
        <v>1</v>
      </c>
      <c r="AL849">
        <v>4</v>
      </c>
    </row>
    <row r="850" spans="1:38" hidden="1" x14ac:dyDescent="0.3">
      <c r="A850">
        <v>18</v>
      </c>
      <c r="B850">
        <v>37</v>
      </c>
      <c r="C850">
        <f>IF(OR($L850=TRUE,$A850=0,MOD($A850,ChapterTable!$R$20)&lt;&gt;0),
MAX(0,INT(($B850+ChapterTable!$P$26+VLOOKUP(SUBSTITUTE(C$1,"성장단계","")&amp;"단계오프셋",ChapterTable!$R:$S,2,0))/ChapterTable!$P$23)),
MAX(0,INT(($B850+ChapterTable!$R$26+VLOOKUP(SUBSTITUTE(C$1,"성장단계","")&amp;"보스단계오프셋",ChapterTable!$R:$S,2,0))/ChapterTable!$R$23)))</f>
        <v>4</v>
      </c>
      <c r="D850">
        <f>IF(OR($L850=TRUE,$A850=0,MOD($A850,ChapterTable!$R$20)&lt;&gt;0),
MAX(0,INT(($B850+ChapterTable!$P$26+VLOOKUP(SUBSTITUTE(D$1,"성장단계","")&amp;"단계오프셋",ChapterTable!$R:$S,2,0))/ChapterTable!$P$23)),
MAX(0,INT(($B850+ChapterTable!$R$26+VLOOKUP(SUBSTITUTE(D$1,"성장단계","")&amp;"보스단계오프셋",ChapterTable!$R:$S,2,0))/ChapterTable!$R$23)))</f>
        <v>3</v>
      </c>
      <c r="E850" s="1">
        <f ca="1">IF(AND($A850=0,$B850=1),
    VLOOKUP(1,ChapterTable!$1:$1048576,MATCH("최종"&amp;SUBSTITUTE(SUBSTITUTE(E$1,"standard",""),"|Float",""),ChapterTable!$1:$1,0),0)*ChapterTable!$P$17,
  IF(AND($A850=0,$B850=0),
    E851,
  IF($B850=0,
    VLOOKUP($A850,ChapterTable!$1:$1048576,MATCH("최종"&amp;SUBSTITUTE(SUBSTITUTE(E$1,"standard",""),"|Float",""),ChapterTable!$1:$1,0),0),
  IF($B850=1,
    IF($L850=FALSE,
      VLOOKUP($A850,ChapterTable!$1:$1048576,MATCH("최종"&amp;SUBSTITUTE(SUBSTITUTE(E$1,"standard",""),"|Float",""),ChapterTable!$1:$1,0),0),
      VLOOKUP($A850-ChapterTable!$P$11,ChapterTable!$1:$1048576,MATCH("최종"&amp;SUBSTITUTE(SUBSTITUTE(E$1,"standard",""),"|Float",""),ChapterTable!$1:$1,0),0)*ChapterTable!$P$14
    ),
  OFFSET(E850,-$B850+IF($L850,1,0),0)*IF($B850&gt;OFFSET($B850,1,0),ChapterTable!$R$17,1)*
    (VLOOKUP(SUBSTITUTE(SUBSTITUTE(E$1,"standard",""),"|Float","")&amp;IF(OR($L850=TRUE,$A850=0,MOD($A850,ChapterTable!$R$20)&lt;&gt;0),"","보스")&amp;"인게임누적곱배수",ChapterTable!$R:$S,2,0)^C850
    +VLOOKUP(SUBSTITUTE(SUBSTITUTE(E$1,"standard",""),"|Float","")&amp;IF(OR($L850=TRUE,$A850=0,MOD($A850,ChapterTable!$R$20)&lt;&gt;0),"","보스")&amp;"인게임누적합배수",ChapterTable!$R:$S,2,0)*C850)
  )
  )
  )
)</f>
        <v>212816.43072509766</v>
      </c>
      <c r="F850" s="1">
        <f ca="1">IF(AND($A850=0,$B850=1),
    VLOOKUP(1,ChapterTable!$1:$1048576,MATCH("최종"&amp;SUBSTITUTE(SUBSTITUTE(F$1,"standard",""),"|Float",""),ChapterTable!$1:$1,0),0)*ChapterTable!$P$17,
  IF(AND($A850=0,$B850=0),
    F851,
  IF($B850=0,
    VLOOKUP($A850,ChapterTable!$1:$1048576,MATCH("최종"&amp;SUBSTITUTE(SUBSTITUTE(F$1,"standard",""),"|Float",""),ChapterTable!$1:$1,0),0),
  IF($B850=1,
    IF($L850=FALSE,
      VLOOKUP($A850,ChapterTable!$1:$1048576,MATCH("최종"&amp;SUBSTITUTE(SUBSTITUTE(F$1,"standard",""),"|Float",""),ChapterTable!$1:$1,0),0),
      VLOOKUP($A850-ChapterTable!$P$11,ChapterTable!$1:$1048576,MATCH("최종"&amp;SUBSTITUTE(SUBSTITUTE(F$1,"standard",""),"|Float",""),ChapterTable!$1:$1,0),0)*ChapterTable!$P$14
    ),
  OFFSET(F850,-$B850+IF($L850,1,0),0)*
    (VLOOKUP(SUBSTITUTE(SUBSTITUTE(F$1,"standard",""),"|Float","")&amp;IF(OR($L850=TRUE,$A850=0,MOD($A850,ChapterTable!$R$20)&lt;&gt;0),"","보스")&amp;"인게임누적곱배수",ChapterTable!$R:$S,2,0)^D850
    +VLOOKUP(SUBSTITUTE(SUBSTITUTE(F$1,"standard",""),"|Float","")&amp;IF(OR($L850=TRUE,$A850=0,MOD($A850,ChapterTable!$R$20)&lt;&gt;0),"","보스")&amp;"인게임누적합배수",ChapterTable!$R:$S,2,0)*D850)
  )
  )
  )
)</f>
        <v>60347.25176811219</v>
      </c>
      <c r="G850" t="s">
        <v>715</v>
      </c>
      <c r="J850" t="str">
        <f>IF(ISBLANK(I850),"",
IFERROR(VLOOKUP(I850,[1]StringTable!$1:$1048576,MATCH("kor|String",[1]StringTable!$1:$1,0),0),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100"/>
        <v>0.25</v>
      </c>
      <c r="AJ850">
        <f t="shared" si="98"/>
        <v>0.32</v>
      </c>
      <c r="AK850">
        <f t="shared" si="99"/>
        <v>1</v>
      </c>
      <c r="AL850">
        <v>4</v>
      </c>
    </row>
    <row r="851" spans="1:38" hidden="1" x14ac:dyDescent="0.3">
      <c r="A851">
        <v>18</v>
      </c>
      <c r="B851">
        <v>38</v>
      </c>
      <c r="C851">
        <f>IF(OR($L851=TRUE,$A851=0,MOD($A851,ChapterTable!$R$20)&lt;&gt;0),
MAX(0,INT(($B851+ChapterTable!$P$26+VLOOKUP(SUBSTITUTE(C$1,"성장단계","")&amp;"단계오프셋",ChapterTable!$R:$S,2,0))/ChapterTable!$P$23)),
MAX(0,INT(($B851+ChapterTable!$R$26+VLOOKUP(SUBSTITUTE(C$1,"성장단계","")&amp;"보스단계오프셋",ChapterTable!$R:$S,2,0))/ChapterTable!$R$23)))</f>
        <v>4</v>
      </c>
      <c r="D851">
        <f>IF(OR($L851=TRUE,$A851=0,MOD($A851,ChapterTable!$R$20)&lt;&gt;0),
MAX(0,INT(($B851+ChapterTable!$P$26+VLOOKUP(SUBSTITUTE(D$1,"성장단계","")&amp;"단계오프셋",ChapterTable!$R:$S,2,0))/ChapterTable!$P$23)),
MAX(0,INT(($B851+ChapterTable!$R$26+VLOOKUP(SUBSTITUTE(D$1,"성장단계","")&amp;"보스단계오프셋",ChapterTable!$R:$S,2,0))/ChapterTable!$R$23)))</f>
        <v>3</v>
      </c>
      <c r="E851" s="1">
        <f ca="1">IF(AND($A851=0,$B851=1),
    VLOOKUP(1,ChapterTable!$1:$1048576,MATCH("최종"&amp;SUBSTITUTE(SUBSTITUTE(E$1,"standard",""),"|Float",""),ChapterTable!$1:$1,0),0)*ChapterTable!$P$17,
  IF(AND($A851=0,$B851=0),
    E852,
  IF($B851=0,
    VLOOKUP($A851,ChapterTable!$1:$1048576,MATCH("최종"&amp;SUBSTITUTE(SUBSTITUTE(E$1,"standard",""),"|Float",""),ChapterTable!$1:$1,0),0),
  IF($B851=1,
    IF($L851=FALSE,
      VLOOKUP($A851,ChapterTable!$1:$1048576,MATCH("최종"&amp;SUBSTITUTE(SUBSTITUTE(E$1,"standard",""),"|Float",""),ChapterTable!$1:$1,0),0),
      VLOOKUP($A851-ChapterTable!$P$11,ChapterTable!$1:$1048576,MATCH("최종"&amp;SUBSTITUTE(SUBSTITUTE(E$1,"standard",""),"|Float",""),ChapterTable!$1:$1,0),0)*ChapterTable!$P$14
    ),
  OFFSET(E851,-$B851+IF($L851,1,0),0)*IF($B851&gt;OFFSET($B851,1,0),ChapterTable!$R$17,1)*
    (VLOOKUP(SUBSTITUTE(SUBSTITUTE(E$1,"standard",""),"|Float","")&amp;IF(OR($L851=TRUE,$A851=0,MOD($A851,ChapterTable!$R$20)&lt;&gt;0),"","보스")&amp;"인게임누적곱배수",ChapterTable!$R:$S,2,0)^C851
    +VLOOKUP(SUBSTITUTE(SUBSTITUTE(E$1,"standard",""),"|Float","")&amp;IF(OR($L851=TRUE,$A851=0,MOD($A851,ChapterTable!$R$20)&lt;&gt;0),"","보스")&amp;"인게임누적합배수",ChapterTable!$R:$S,2,0)*C851)
  )
  )
  )
)</f>
        <v>212816.43072509766</v>
      </c>
      <c r="F851" s="1">
        <f ca="1">IF(AND($A851=0,$B851=1),
    VLOOKUP(1,ChapterTable!$1:$1048576,MATCH("최종"&amp;SUBSTITUTE(SUBSTITUTE(F$1,"standard",""),"|Float",""),ChapterTable!$1:$1,0),0)*ChapterTable!$P$17,
  IF(AND($A851=0,$B851=0),
    F852,
  IF($B851=0,
    VLOOKUP($A851,ChapterTable!$1:$1048576,MATCH("최종"&amp;SUBSTITUTE(SUBSTITUTE(F$1,"standard",""),"|Float",""),ChapterTable!$1:$1,0),0),
  IF($B851=1,
    IF($L851=FALSE,
      VLOOKUP($A851,ChapterTable!$1:$1048576,MATCH("최종"&amp;SUBSTITUTE(SUBSTITUTE(F$1,"standard",""),"|Float",""),ChapterTable!$1:$1,0),0),
      VLOOKUP($A851-ChapterTable!$P$11,ChapterTable!$1:$1048576,MATCH("최종"&amp;SUBSTITUTE(SUBSTITUTE(F$1,"standard",""),"|Float",""),ChapterTable!$1:$1,0),0)*ChapterTable!$P$14
    ),
  OFFSET(F851,-$B851+IF($L851,1,0),0)*
    (VLOOKUP(SUBSTITUTE(SUBSTITUTE(F$1,"standard",""),"|Float","")&amp;IF(OR($L851=TRUE,$A851=0,MOD($A851,ChapterTable!$R$20)&lt;&gt;0),"","보스")&amp;"인게임누적곱배수",ChapterTable!$R:$S,2,0)^D851
    +VLOOKUP(SUBSTITUTE(SUBSTITUTE(F$1,"standard",""),"|Float","")&amp;IF(OR($L851=TRUE,$A851=0,MOD($A851,ChapterTable!$R$20)&lt;&gt;0),"","보스")&amp;"인게임누적합배수",ChapterTable!$R:$S,2,0)*D851)
  )
  )
  )
)</f>
        <v>60347.25176811219</v>
      </c>
      <c r="G851" t="s">
        <v>715</v>
      </c>
      <c r="J851" t="str">
        <f>IF(ISBLANK(I851),"",
IFERROR(VLOOKUP(I851,[1]StringTable!$1:$1048576,MATCH("kor|String",[1]StringTable!$1:$1,0),0),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100"/>
        <v>0.25</v>
      </c>
      <c r="AJ851">
        <f t="shared" si="98"/>
        <v>0.32</v>
      </c>
      <c r="AK851">
        <f t="shared" si="99"/>
        <v>1</v>
      </c>
      <c r="AL851">
        <v>4</v>
      </c>
    </row>
    <row r="852" spans="1:38" hidden="1" x14ac:dyDescent="0.3">
      <c r="A852">
        <v>18</v>
      </c>
      <c r="B852">
        <v>39</v>
      </c>
      <c r="C852">
        <f>IF(OR($L852=TRUE,$A852=0,MOD($A852,ChapterTable!$R$20)&lt;&gt;0),
MAX(0,INT(($B852+ChapterTable!$P$26+VLOOKUP(SUBSTITUTE(C$1,"성장단계","")&amp;"단계오프셋",ChapterTable!$R:$S,2,0))/ChapterTable!$P$23)),
MAX(0,INT(($B852+ChapterTable!$R$26+VLOOKUP(SUBSTITUTE(C$1,"성장단계","")&amp;"보스단계오프셋",ChapterTable!$R:$S,2,0))/ChapterTable!$R$23)))</f>
        <v>4</v>
      </c>
      <c r="D852">
        <f>IF(OR($L852=TRUE,$A852=0,MOD($A852,ChapterTable!$R$20)&lt;&gt;0),
MAX(0,INT(($B852+ChapterTable!$P$26+VLOOKUP(SUBSTITUTE(D$1,"성장단계","")&amp;"단계오프셋",ChapterTable!$R:$S,2,0))/ChapterTable!$P$23)),
MAX(0,INT(($B852+ChapterTable!$R$26+VLOOKUP(SUBSTITUTE(D$1,"성장단계","")&amp;"보스단계오프셋",ChapterTable!$R:$S,2,0))/ChapterTable!$R$23)))</f>
        <v>3</v>
      </c>
      <c r="E852" s="1">
        <f ca="1">IF(AND($A852=0,$B852=1),
    VLOOKUP(1,ChapterTable!$1:$1048576,MATCH("최종"&amp;SUBSTITUTE(SUBSTITUTE(E$1,"standard",""),"|Float",""),ChapterTable!$1:$1,0),0)*ChapterTable!$P$17,
  IF(AND($A852=0,$B852=0),
    E853,
  IF($B852=0,
    VLOOKUP($A852,ChapterTable!$1:$1048576,MATCH("최종"&amp;SUBSTITUTE(SUBSTITUTE(E$1,"standard",""),"|Float",""),ChapterTable!$1:$1,0),0),
  IF($B852=1,
    IF($L852=FALSE,
      VLOOKUP($A852,ChapterTable!$1:$1048576,MATCH("최종"&amp;SUBSTITUTE(SUBSTITUTE(E$1,"standard",""),"|Float",""),ChapterTable!$1:$1,0),0),
      VLOOKUP($A852-ChapterTable!$P$11,ChapterTable!$1:$1048576,MATCH("최종"&amp;SUBSTITUTE(SUBSTITUTE(E$1,"standard",""),"|Float",""),ChapterTable!$1:$1,0),0)*ChapterTable!$P$14
    ),
  OFFSET(E852,-$B852+IF($L852,1,0),0)*IF($B852&gt;OFFSET($B852,1,0),ChapterTable!$R$17,1)*
    (VLOOKUP(SUBSTITUTE(SUBSTITUTE(E$1,"standard",""),"|Float","")&amp;IF(OR($L852=TRUE,$A852=0,MOD($A852,ChapterTable!$R$20)&lt;&gt;0),"","보스")&amp;"인게임누적곱배수",ChapterTable!$R:$S,2,0)^C852
    +VLOOKUP(SUBSTITUTE(SUBSTITUTE(E$1,"standard",""),"|Float","")&amp;IF(OR($L852=TRUE,$A852=0,MOD($A852,ChapterTable!$R$20)&lt;&gt;0),"","보스")&amp;"인게임누적합배수",ChapterTable!$R:$S,2,0)*C852)
  )
  )
  )
)</f>
        <v>212816.43072509766</v>
      </c>
      <c r="F852" s="1">
        <f ca="1">IF(AND($A852=0,$B852=1),
    VLOOKUP(1,ChapterTable!$1:$1048576,MATCH("최종"&amp;SUBSTITUTE(SUBSTITUTE(F$1,"standard",""),"|Float",""),ChapterTable!$1:$1,0),0)*ChapterTable!$P$17,
  IF(AND($A852=0,$B852=0),
    F853,
  IF($B852=0,
    VLOOKUP($A852,ChapterTable!$1:$1048576,MATCH("최종"&amp;SUBSTITUTE(SUBSTITUTE(F$1,"standard",""),"|Float",""),ChapterTable!$1:$1,0),0),
  IF($B852=1,
    IF($L852=FALSE,
      VLOOKUP($A852,ChapterTable!$1:$1048576,MATCH("최종"&amp;SUBSTITUTE(SUBSTITUTE(F$1,"standard",""),"|Float",""),ChapterTable!$1:$1,0),0),
      VLOOKUP($A852-ChapterTable!$P$11,ChapterTable!$1:$1048576,MATCH("최종"&amp;SUBSTITUTE(SUBSTITUTE(F$1,"standard",""),"|Float",""),ChapterTable!$1:$1,0),0)*ChapterTable!$P$14
    ),
  OFFSET(F852,-$B852+IF($L852,1,0),0)*
    (VLOOKUP(SUBSTITUTE(SUBSTITUTE(F$1,"standard",""),"|Float","")&amp;IF(OR($L852=TRUE,$A852=0,MOD($A852,ChapterTable!$R$20)&lt;&gt;0),"","보스")&amp;"인게임누적곱배수",ChapterTable!$R:$S,2,0)^D852
    +VLOOKUP(SUBSTITUTE(SUBSTITUTE(F$1,"standard",""),"|Float","")&amp;IF(OR($L852=TRUE,$A852=0,MOD($A852,ChapterTable!$R$20)&lt;&gt;0),"","보스")&amp;"인게임누적합배수",ChapterTable!$R:$S,2,0)*D852)
  )
  )
  )
)</f>
        <v>60347.25176811219</v>
      </c>
      <c r="G852" t="s">
        <v>715</v>
      </c>
      <c r="J852" t="str">
        <f>IF(ISBLANK(I852),"",
IFERROR(VLOOKUP(I852,[1]StringTable!$1:$1048576,MATCH("kor|String",[1]StringTable!$1:$1,0),0),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100"/>
        <v>0.25</v>
      </c>
      <c r="AJ852">
        <f t="shared" si="98"/>
        <v>0.32</v>
      </c>
      <c r="AK852">
        <f t="shared" si="99"/>
        <v>1</v>
      </c>
      <c r="AL852">
        <v>4</v>
      </c>
    </row>
    <row r="853" spans="1:38" hidden="1" x14ac:dyDescent="0.3">
      <c r="A853">
        <v>18</v>
      </c>
      <c r="B853">
        <v>40</v>
      </c>
      <c r="C853">
        <f>IF(OR($L853=TRUE,$A853=0,MOD($A853,ChapterTable!$R$20)&lt;&gt;0),
MAX(0,INT(($B853+ChapterTable!$P$26+VLOOKUP(SUBSTITUTE(C$1,"성장단계","")&amp;"단계오프셋",ChapterTable!$R:$S,2,0))/ChapterTable!$P$23)),
MAX(0,INT(($B853+ChapterTable!$R$26+VLOOKUP(SUBSTITUTE(C$1,"성장단계","")&amp;"보스단계오프셋",ChapterTable!$R:$S,2,0))/ChapterTable!$R$23)))</f>
        <v>4</v>
      </c>
      <c r="D853">
        <f>IF(OR($L853=TRUE,$A853=0,MOD($A853,ChapterTable!$R$20)&lt;&gt;0),
MAX(0,INT(($B853+ChapterTable!$P$26+VLOOKUP(SUBSTITUTE(D$1,"성장단계","")&amp;"단계오프셋",ChapterTable!$R:$S,2,0))/ChapterTable!$P$23)),
MAX(0,INT(($B853+ChapterTable!$R$26+VLOOKUP(SUBSTITUTE(D$1,"성장단계","")&amp;"보스단계오프셋",ChapterTable!$R:$S,2,0))/ChapterTable!$R$23)))</f>
        <v>3</v>
      </c>
      <c r="E853" s="1">
        <f ca="1">IF(AND($A853=0,$B853=1),
    VLOOKUP(1,ChapterTable!$1:$1048576,MATCH("최종"&amp;SUBSTITUTE(SUBSTITUTE(E$1,"standard",""),"|Float",""),ChapterTable!$1:$1,0),0)*ChapterTable!$P$17,
  IF(AND($A853=0,$B853=0),
    E854,
  IF($B853=0,
    VLOOKUP($A853,ChapterTable!$1:$1048576,MATCH("최종"&amp;SUBSTITUTE(SUBSTITUTE(E$1,"standard",""),"|Float",""),ChapterTable!$1:$1,0),0),
  IF($B853=1,
    IF($L853=FALSE,
      VLOOKUP($A853,ChapterTable!$1:$1048576,MATCH("최종"&amp;SUBSTITUTE(SUBSTITUTE(E$1,"standard",""),"|Float",""),ChapterTable!$1:$1,0),0),
      VLOOKUP($A853-ChapterTable!$P$11,ChapterTable!$1:$1048576,MATCH("최종"&amp;SUBSTITUTE(SUBSTITUTE(E$1,"standard",""),"|Float",""),ChapterTable!$1:$1,0),0)*ChapterTable!$P$14
    ),
  OFFSET(E853,-$B853+IF($L853,1,0),0)*IF($B853&gt;OFFSET($B853,1,0),ChapterTable!$R$17,1)*
    (VLOOKUP(SUBSTITUTE(SUBSTITUTE(E$1,"standard",""),"|Float","")&amp;IF(OR($L853=TRUE,$A853=0,MOD($A853,ChapterTable!$R$20)&lt;&gt;0),"","보스")&amp;"인게임누적곱배수",ChapterTable!$R:$S,2,0)^C853
    +VLOOKUP(SUBSTITUTE(SUBSTITUTE(E$1,"standard",""),"|Float","")&amp;IF(OR($L853=TRUE,$A853=0,MOD($A853,ChapterTable!$R$20)&lt;&gt;0),"","보스")&amp;"인게임누적합배수",ChapterTable!$R:$S,2,0)*C853)
  )
  )
  )
)</f>
        <v>212816.43072509766</v>
      </c>
      <c r="F853" s="1">
        <f ca="1">IF(AND($A853=0,$B853=1),
    VLOOKUP(1,ChapterTable!$1:$1048576,MATCH("최종"&amp;SUBSTITUTE(SUBSTITUTE(F$1,"standard",""),"|Float",""),ChapterTable!$1:$1,0),0)*ChapterTable!$P$17,
  IF(AND($A853=0,$B853=0),
    F854,
  IF($B853=0,
    VLOOKUP($A853,ChapterTable!$1:$1048576,MATCH("최종"&amp;SUBSTITUTE(SUBSTITUTE(F$1,"standard",""),"|Float",""),ChapterTable!$1:$1,0),0),
  IF($B853=1,
    IF($L853=FALSE,
      VLOOKUP($A853,ChapterTable!$1:$1048576,MATCH("최종"&amp;SUBSTITUTE(SUBSTITUTE(F$1,"standard",""),"|Float",""),ChapterTable!$1:$1,0),0),
      VLOOKUP($A853-ChapterTable!$P$11,ChapterTable!$1:$1048576,MATCH("최종"&amp;SUBSTITUTE(SUBSTITUTE(F$1,"standard",""),"|Float",""),ChapterTable!$1:$1,0),0)*ChapterTable!$P$14
    ),
  OFFSET(F853,-$B853+IF($L853,1,0),0)*
    (VLOOKUP(SUBSTITUTE(SUBSTITUTE(F$1,"standard",""),"|Float","")&amp;IF(OR($L853=TRUE,$A853=0,MOD($A853,ChapterTable!$R$20)&lt;&gt;0),"","보스")&amp;"인게임누적곱배수",ChapterTable!$R:$S,2,0)^D853
    +VLOOKUP(SUBSTITUTE(SUBSTITUTE(F$1,"standard",""),"|Float","")&amp;IF(OR($L853=TRUE,$A853=0,MOD($A853,ChapterTable!$R$20)&lt;&gt;0),"","보스")&amp;"인게임누적합배수",ChapterTable!$R:$S,2,0)*D853)
  )
  )
  )
)</f>
        <v>60347.25176811219</v>
      </c>
      <c r="G853" t="s">
        <v>715</v>
      </c>
      <c r="J853" t="str">
        <f>IF(ISBLANK(I853),"",
IFERROR(VLOOKUP(I853,[1]StringTable!$1:$1048576,MATCH("kor|String",[1]StringTable!$1:$1,0),0),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100"/>
        <v>0.25</v>
      </c>
      <c r="AJ853">
        <f t="shared" si="98"/>
        <v>1</v>
      </c>
      <c r="AK853">
        <f t="shared" si="99"/>
        <v>4</v>
      </c>
      <c r="AL853">
        <v>4</v>
      </c>
    </row>
    <row r="854" spans="1:38" hidden="1" x14ac:dyDescent="0.3">
      <c r="A854">
        <v>18</v>
      </c>
      <c r="B854">
        <v>41</v>
      </c>
      <c r="C854">
        <f>IF(OR($L854=TRUE,$A854=0,MOD($A854,ChapterTable!$R$20)&lt;&gt;0),
MAX(0,INT(($B854+ChapterTable!$P$26+VLOOKUP(SUBSTITUTE(C$1,"성장단계","")&amp;"단계오프셋",ChapterTable!$R:$S,2,0))/ChapterTable!$P$23)),
MAX(0,INT(($B854+ChapterTable!$R$26+VLOOKUP(SUBSTITUTE(C$1,"성장단계","")&amp;"보스단계오프셋",ChapterTable!$R:$S,2,0))/ChapterTable!$R$23)))</f>
        <v>4</v>
      </c>
      <c r="D854">
        <f>IF(OR($L854=TRUE,$A854=0,MOD($A854,ChapterTable!$R$20)&lt;&gt;0),
MAX(0,INT(($B854+ChapterTable!$P$26+VLOOKUP(SUBSTITUTE(D$1,"성장단계","")&amp;"단계오프셋",ChapterTable!$R:$S,2,0))/ChapterTable!$P$23)),
MAX(0,INT(($B854+ChapterTable!$R$26+VLOOKUP(SUBSTITUTE(D$1,"성장단계","")&amp;"보스단계오프셋",ChapterTable!$R:$S,2,0))/ChapterTable!$R$23)))</f>
        <v>4</v>
      </c>
      <c r="E854" s="1">
        <f ca="1">IF(AND($A854=0,$B854=1),
    VLOOKUP(1,ChapterTable!$1:$1048576,MATCH("최종"&amp;SUBSTITUTE(SUBSTITUTE(E$1,"standard",""),"|Float",""),ChapterTable!$1:$1,0),0)*ChapterTable!$P$17,
  IF(AND($A854=0,$B854=0),
    E855,
  IF($B854=0,
    VLOOKUP($A854,ChapterTable!$1:$1048576,MATCH("최종"&amp;SUBSTITUTE(SUBSTITUTE(E$1,"standard",""),"|Float",""),ChapterTable!$1:$1,0),0),
  IF($B854=1,
    IF($L854=FALSE,
      VLOOKUP($A854,ChapterTable!$1:$1048576,MATCH("최종"&amp;SUBSTITUTE(SUBSTITUTE(E$1,"standard",""),"|Float",""),ChapterTable!$1:$1,0),0),
      VLOOKUP($A854-ChapterTable!$P$11,ChapterTable!$1:$1048576,MATCH("최종"&amp;SUBSTITUTE(SUBSTITUTE(E$1,"standard",""),"|Float",""),ChapterTable!$1:$1,0),0)*ChapterTable!$P$14
    ),
  OFFSET(E854,-$B854+IF($L854,1,0),0)*IF($B854&gt;OFFSET($B854,1,0),ChapterTable!$R$17,1)*
    (VLOOKUP(SUBSTITUTE(SUBSTITUTE(E$1,"standard",""),"|Float","")&amp;IF(OR($L854=TRUE,$A854=0,MOD($A854,ChapterTable!$R$20)&lt;&gt;0),"","보스")&amp;"인게임누적곱배수",ChapterTable!$R:$S,2,0)^C854
    +VLOOKUP(SUBSTITUTE(SUBSTITUTE(E$1,"standard",""),"|Float","")&amp;IF(OR($L854=TRUE,$A854=0,MOD($A854,ChapterTable!$R$20)&lt;&gt;0),"","보스")&amp;"인게임누적합배수",ChapterTable!$R:$S,2,0)*C854)
  )
  )
  )
)</f>
        <v>212816.43072509766</v>
      </c>
      <c r="F854" s="1">
        <f ca="1">IF(AND($A854=0,$B854=1),
    VLOOKUP(1,ChapterTable!$1:$1048576,MATCH("최종"&amp;SUBSTITUTE(SUBSTITUTE(F$1,"standard",""),"|Float",""),ChapterTable!$1:$1,0),0)*ChapterTable!$P$17,
  IF(AND($A854=0,$B854=0),
    F855,
  IF($B854=0,
    VLOOKUP($A854,ChapterTable!$1:$1048576,MATCH("최종"&amp;SUBSTITUTE(SUBSTITUTE(F$1,"standard",""),"|Float",""),ChapterTable!$1:$1,0),0),
  IF($B854=1,
    IF($L854=FALSE,
      VLOOKUP($A854,ChapterTable!$1:$1048576,MATCH("최종"&amp;SUBSTITUTE(SUBSTITUTE(F$1,"standard",""),"|Float",""),ChapterTable!$1:$1,0),0),
      VLOOKUP($A854-ChapterTable!$P$11,ChapterTable!$1:$1048576,MATCH("최종"&amp;SUBSTITUTE(SUBSTITUTE(F$1,"standard",""),"|Float",""),ChapterTable!$1:$1,0),0)*ChapterTable!$P$14
    ),
  OFFSET(F854,-$B854+IF($L854,1,0),0)*
    (VLOOKUP(SUBSTITUTE(SUBSTITUTE(F$1,"standard",""),"|Float","")&amp;IF(OR($L854=TRUE,$A854=0,MOD($A854,ChapterTable!$R$20)&lt;&gt;0),"","보스")&amp;"인게임누적곱배수",ChapterTable!$R:$S,2,0)^D854
    +VLOOKUP(SUBSTITUTE(SUBSTITUTE(F$1,"standard",""),"|Float","")&amp;IF(OR($L854=TRUE,$A854=0,MOD($A854,ChapterTable!$R$20)&lt;&gt;0),"","보스")&amp;"인게임누적합배수",ChapterTable!$R:$S,2,0)*D854)
  )
  )
  )
)</f>
        <v>64041.981468200684</v>
      </c>
      <c r="G854" t="s">
        <v>715</v>
      </c>
      <c r="J854" t="str">
        <f>IF(ISBLANK(I854),"",
IFERROR(VLOOKUP(I854,[1]StringTable!$1:$1048576,MATCH("kor|String",[1]StringTable!$1:$1,0),0),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100"/>
        <v>0.2</v>
      </c>
      <c r="AJ854">
        <f t="shared" si="98"/>
        <v>0.27466666000000001</v>
      </c>
      <c r="AK854">
        <f t="shared" si="99"/>
        <v>1</v>
      </c>
      <c r="AL854">
        <v>4</v>
      </c>
    </row>
    <row r="855" spans="1:38" hidden="1" x14ac:dyDescent="0.3">
      <c r="A855">
        <v>18</v>
      </c>
      <c r="B855">
        <v>42</v>
      </c>
      <c r="C855">
        <f>IF(OR($L855=TRUE,$A855=0,MOD($A855,ChapterTable!$R$20)&lt;&gt;0),
MAX(0,INT(($B855+ChapterTable!$P$26+VLOOKUP(SUBSTITUTE(C$1,"성장단계","")&amp;"단계오프셋",ChapterTable!$R:$S,2,0))/ChapterTable!$P$23)),
MAX(0,INT(($B855+ChapterTable!$R$26+VLOOKUP(SUBSTITUTE(C$1,"성장단계","")&amp;"보스단계오프셋",ChapterTable!$R:$S,2,0))/ChapterTable!$R$23)))</f>
        <v>4</v>
      </c>
      <c r="D855">
        <f>IF(OR($L855=TRUE,$A855=0,MOD($A855,ChapterTable!$R$20)&lt;&gt;0),
MAX(0,INT(($B855+ChapterTable!$P$26+VLOOKUP(SUBSTITUTE(D$1,"성장단계","")&amp;"단계오프셋",ChapterTable!$R:$S,2,0))/ChapterTable!$P$23)),
MAX(0,INT(($B855+ChapterTable!$R$26+VLOOKUP(SUBSTITUTE(D$1,"성장단계","")&amp;"보스단계오프셋",ChapterTable!$R:$S,2,0))/ChapterTable!$R$23)))</f>
        <v>4</v>
      </c>
      <c r="E855" s="1">
        <f ca="1">IF(AND($A855=0,$B855=1),
    VLOOKUP(1,ChapterTable!$1:$1048576,MATCH("최종"&amp;SUBSTITUTE(SUBSTITUTE(E$1,"standard",""),"|Float",""),ChapterTable!$1:$1,0),0)*ChapterTable!$P$17,
  IF(AND($A855=0,$B855=0),
    E856,
  IF($B855=0,
    VLOOKUP($A855,ChapterTable!$1:$1048576,MATCH("최종"&amp;SUBSTITUTE(SUBSTITUTE(E$1,"standard",""),"|Float",""),ChapterTable!$1:$1,0),0),
  IF($B855=1,
    IF($L855=FALSE,
      VLOOKUP($A855,ChapterTable!$1:$1048576,MATCH("최종"&amp;SUBSTITUTE(SUBSTITUTE(E$1,"standard",""),"|Float",""),ChapterTable!$1:$1,0),0),
      VLOOKUP($A855-ChapterTable!$P$11,ChapterTable!$1:$1048576,MATCH("최종"&amp;SUBSTITUTE(SUBSTITUTE(E$1,"standard",""),"|Float",""),ChapterTable!$1:$1,0),0)*ChapterTable!$P$14
    ),
  OFFSET(E855,-$B855+IF($L855,1,0),0)*IF($B855&gt;OFFSET($B855,1,0),ChapterTable!$R$17,1)*
    (VLOOKUP(SUBSTITUTE(SUBSTITUTE(E$1,"standard",""),"|Float","")&amp;IF(OR($L855=TRUE,$A855=0,MOD($A855,ChapterTable!$R$20)&lt;&gt;0),"","보스")&amp;"인게임누적곱배수",ChapterTable!$R:$S,2,0)^C855
    +VLOOKUP(SUBSTITUTE(SUBSTITUTE(E$1,"standard",""),"|Float","")&amp;IF(OR($L855=TRUE,$A855=0,MOD($A855,ChapterTable!$R$20)&lt;&gt;0),"","보스")&amp;"인게임누적합배수",ChapterTable!$R:$S,2,0)*C855)
  )
  )
  )
)</f>
        <v>212816.43072509766</v>
      </c>
      <c r="F855" s="1">
        <f ca="1">IF(AND($A855=0,$B855=1),
    VLOOKUP(1,ChapterTable!$1:$1048576,MATCH("최종"&amp;SUBSTITUTE(SUBSTITUTE(F$1,"standard",""),"|Float",""),ChapterTable!$1:$1,0),0)*ChapterTable!$P$17,
  IF(AND($A855=0,$B855=0),
    F856,
  IF($B855=0,
    VLOOKUP($A855,ChapterTable!$1:$1048576,MATCH("최종"&amp;SUBSTITUTE(SUBSTITUTE(F$1,"standard",""),"|Float",""),ChapterTable!$1:$1,0),0),
  IF($B855=1,
    IF($L855=FALSE,
      VLOOKUP($A855,ChapterTable!$1:$1048576,MATCH("최종"&amp;SUBSTITUTE(SUBSTITUTE(F$1,"standard",""),"|Float",""),ChapterTable!$1:$1,0),0),
      VLOOKUP($A855-ChapterTable!$P$11,ChapterTable!$1:$1048576,MATCH("최종"&amp;SUBSTITUTE(SUBSTITUTE(F$1,"standard",""),"|Float",""),ChapterTable!$1:$1,0),0)*ChapterTable!$P$14
    ),
  OFFSET(F855,-$B855+IF($L855,1,0),0)*
    (VLOOKUP(SUBSTITUTE(SUBSTITUTE(F$1,"standard",""),"|Float","")&amp;IF(OR($L855=TRUE,$A855=0,MOD($A855,ChapterTable!$R$20)&lt;&gt;0),"","보스")&amp;"인게임누적곱배수",ChapterTable!$R:$S,2,0)^D855
    +VLOOKUP(SUBSTITUTE(SUBSTITUTE(F$1,"standard",""),"|Float","")&amp;IF(OR($L855=TRUE,$A855=0,MOD($A855,ChapterTable!$R$20)&lt;&gt;0),"","보스")&amp;"인게임누적합배수",ChapterTable!$R:$S,2,0)*D855)
  )
  )
  )
)</f>
        <v>64041.981468200684</v>
      </c>
      <c r="G855" t="s">
        <v>715</v>
      </c>
      <c r="J855" t="str">
        <f>IF(ISBLANK(I855),"",
IFERROR(VLOOKUP(I855,[1]StringTable!$1:$1048576,MATCH("kor|String",[1]StringTable!$1:$1,0),0),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100"/>
        <v>0.2</v>
      </c>
      <c r="AJ855">
        <f t="shared" si="98"/>
        <v>0.27466666000000001</v>
      </c>
      <c r="AK855">
        <f t="shared" si="99"/>
        <v>1</v>
      </c>
      <c r="AL855">
        <v>4</v>
      </c>
    </row>
    <row r="856" spans="1:38" hidden="1" x14ac:dyDescent="0.3">
      <c r="A856">
        <v>18</v>
      </c>
      <c r="B856">
        <v>43</v>
      </c>
      <c r="C856">
        <f>IF(OR($L856=TRUE,$A856=0,MOD($A856,ChapterTable!$R$20)&lt;&gt;0),
MAX(0,INT(($B856+ChapterTable!$P$26+VLOOKUP(SUBSTITUTE(C$1,"성장단계","")&amp;"단계오프셋",ChapterTable!$R:$S,2,0))/ChapterTable!$P$23)),
MAX(0,INT(($B856+ChapterTable!$R$26+VLOOKUP(SUBSTITUTE(C$1,"성장단계","")&amp;"보스단계오프셋",ChapterTable!$R:$S,2,0))/ChapterTable!$R$23)))</f>
        <v>4</v>
      </c>
      <c r="D856">
        <f>IF(OR($L856=TRUE,$A856=0,MOD($A856,ChapterTable!$R$20)&lt;&gt;0),
MAX(0,INT(($B856+ChapterTable!$P$26+VLOOKUP(SUBSTITUTE(D$1,"성장단계","")&amp;"단계오프셋",ChapterTable!$R:$S,2,0))/ChapterTable!$P$23)),
MAX(0,INT(($B856+ChapterTable!$R$26+VLOOKUP(SUBSTITUTE(D$1,"성장단계","")&amp;"보스단계오프셋",ChapterTable!$R:$S,2,0))/ChapterTable!$R$23)))</f>
        <v>4</v>
      </c>
      <c r="E856" s="1">
        <f ca="1">IF(AND($A856=0,$B856=1),
    VLOOKUP(1,ChapterTable!$1:$1048576,MATCH("최종"&amp;SUBSTITUTE(SUBSTITUTE(E$1,"standard",""),"|Float",""),ChapterTable!$1:$1,0),0)*ChapterTable!$P$17,
  IF(AND($A856=0,$B856=0),
    E857,
  IF($B856=0,
    VLOOKUP($A856,ChapterTable!$1:$1048576,MATCH("최종"&amp;SUBSTITUTE(SUBSTITUTE(E$1,"standard",""),"|Float",""),ChapterTable!$1:$1,0),0),
  IF($B856=1,
    IF($L856=FALSE,
      VLOOKUP($A856,ChapterTable!$1:$1048576,MATCH("최종"&amp;SUBSTITUTE(SUBSTITUTE(E$1,"standard",""),"|Float",""),ChapterTable!$1:$1,0),0),
      VLOOKUP($A856-ChapterTable!$P$11,ChapterTable!$1:$1048576,MATCH("최종"&amp;SUBSTITUTE(SUBSTITUTE(E$1,"standard",""),"|Float",""),ChapterTable!$1:$1,0),0)*ChapterTable!$P$14
    ),
  OFFSET(E856,-$B856+IF($L856,1,0),0)*IF($B856&gt;OFFSET($B856,1,0),ChapterTable!$R$17,1)*
    (VLOOKUP(SUBSTITUTE(SUBSTITUTE(E$1,"standard",""),"|Float","")&amp;IF(OR($L856=TRUE,$A856=0,MOD($A856,ChapterTable!$R$20)&lt;&gt;0),"","보스")&amp;"인게임누적곱배수",ChapterTable!$R:$S,2,0)^C856
    +VLOOKUP(SUBSTITUTE(SUBSTITUTE(E$1,"standard",""),"|Float","")&amp;IF(OR($L856=TRUE,$A856=0,MOD($A856,ChapterTable!$R$20)&lt;&gt;0),"","보스")&amp;"인게임누적합배수",ChapterTable!$R:$S,2,0)*C856)
  )
  )
  )
)</f>
        <v>212816.43072509766</v>
      </c>
      <c r="F856" s="1">
        <f ca="1">IF(AND($A856=0,$B856=1),
    VLOOKUP(1,ChapterTable!$1:$1048576,MATCH("최종"&amp;SUBSTITUTE(SUBSTITUTE(F$1,"standard",""),"|Float",""),ChapterTable!$1:$1,0),0)*ChapterTable!$P$17,
  IF(AND($A856=0,$B856=0),
    F857,
  IF($B856=0,
    VLOOKUP($A856,ChapterTable!$1:$1048576,MATCH("최종"&amp;SUBSTITUTE(SUBSTITUTE(F$1,"standard",""),"|Float",""),ChapterTable!$1:$1,0),0),
  IF($B856=1,
    IF($L856=FALSE,
      VLOOKUP($A856,ChapterTable!$1:$1048576,MATCH("최종"&amp;SUBSTITUTE(SUBSTITUTE(F$1,"standard",""),"|Float",""),ChapterTable!$1:$1,0),0),
      VLOOKUP($A856-ChapterTable!$P$11,ChapterTable!$1:$1048576,MATCH("최종"&amp;SUBSTITUTE(SUBSTITUTE(F$1,"standard",""),"|Float",""),ChapterTable!$1:$1,0),0)*ChapterTable!$P$14
    ),
  OFFSET(F856,-$B856+IF($L856,1,0),0)*
    (VLOOKUP(SUBSTITUTE(SUBSTITUTE(F$1,"standard",""),"|Float","")&amp;IF(OR($L856=TRUE,$A856=0,MOD($A856,ChapterTable!$R$20)&lt;&gt;0),"","보스")&amp;"인게임누적곱배수",ChapterTable!$R:$S,2,0)^D856
    +VLOOKUP(SUBSTITUTE(SUBSTITUTE(F$1,"standard",""),"|Float","")&amp;IF(OR($L856=TRUE,$A856=0,MOD($A856,ChapterTable!$R$20)&lt;&gt;0),"","보스")&amp;"인게임누적합배수",ChapterTable!$R:$S,2,0)*D856)
  )
  )
  )
)</f>
        <v>64041.981468200684</v>
      </c>
      <c r="G856" t="s">
        <v>715</v>
      </c>
      <c r="J856" t="str">
        <f>IF(ISBLANK(I856),"",
IFERROR(VLOOKUP(I856,[1]StringTable!$1:$1048576,MATCH("kor|String",[1]StringTable!$1:$1,0),0),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100"/>
        <v>0.2</v>
      </c>
      <c r="AJ856">
        <f t="shared" si="98"/>
        <v>0.27466666000000001</v>
      </c>
      <c r="AK856">
        <f t="shared" si="99"/>
        <v>1</v>
      </c>
      <c r="AL856">
        <v>4</v>
      </c>
    </row>
    <row r="857" spans="1:38" hidden="1" x14ac:dyDescent="0.3">
      <c r="A857">
        <v>18</v>
      </c>
      <c r="B857">
        <v>44</v>
      </c>
      <c r="C857">
        <f>IF(OR($L857=TRUE,$A857=0,MOD($A857,ChapterTable!$R$20)&lt;&gt;0),
MAX(0,INT(($B857+ChapterTable!$P$26+VLOOKUP(SUBSTITUTE(C$1,"성장단계","")&amp;"단계오프셋",ChapterTable!$R:$S,2,0))/ChapterTable!$P$23)),
MAX(0,INT(($B857+ChapterTable!$R$26+VLOOKUP(SUBSTITUTE(C$1,"성장단계","")&amp;"보스단계오프셋",ChapterTable!$R:$S,2,0))/ChapterTable!$R$23)))</f>
        <v>4</v>
      </c>
      <c r="D857">
        <f>IF(OR($L857=TRUE,$A857=0,MOD($A857,ChapterTable!$R$20)&lt;&gt;0),
MAX(0,INT(($B857+ChapterTable!$P$26+VLOOKUP(SUBSTITUTE(D$1,"성장단계","")&amp;"단계오프셋",ChapterTable!$R:$S,2,0))/ChapterTable!$P$23)),
MAX(0,INT(($B857+ChapterTable!$R$26+VLOOKUP(SUBSTITUTE(D$1,"성장단계","")&amp;"보스단계오프셋",ChapterTable!$R:$S,2,0))/ChapterTable!$R$23)))</f>
        <v>4</v>
      </c>
      <c r="E857" s="1">
        <f ca="1">IF(AND($A857=0,$B857=1),
    VLOOKUP(1,ChapterTable!$1:$1048576,MATCH("최종"&amp;SUBSTITUTE(SUBSTITUTE(E$1,"standard",""),"|Float",""),ChapterTable!$1:$1,0),0)*ChapterTable!$P$17,
  IF(AND($A857=0,$B857=0),
    E858,
  IF($B857=0,
    VLOOKUP($A857,ChapterTable!$1:$1048576,MATCH("최종"&amp;SUBSTITUTE(SUBSTITUTE(E$1,"standard",""),"|Float",""),ChapterTable!$1:$1,0),0),
  IF($B857=1,
    IF($L857=FALSE,
      VLOOKUP($A857,ChapterTable!$1:$1048576,MATCH("최종"&amp;SUBSTITUTE(SUBSTITUTE(E$1,"standard",""),"|Float",""),ChapterTable!$1:$1,0),0),
      VLOOKUP($A857-ChapterTable!$P$11,ChapterTable!$1:$1048576,MATCH("최종"&amp;SUBSTITUTE(SUBSTITUTE(E$1,"standard",""),"|Float",""),ChapterTable!$1:$1,0),0)*ChapterTable!$P$14
    ),
  OFFSET(E857,-$B857+IF($L857,1,0),0)*IF($B857&gt;OFFSET($B857,1,0),ChapterTable!$R$17,1)*
    (VLOOKUP(SUBSTITUTE(SUBSTITUTE(E$1,"standard",""),"|Float","")&amp;IF(OR($L857=TRUE,$A857=0,MOD($A857,ChapterTable!$R$20)&lt;&gt;0),"","보스")&amp;"인게임누적곱배수",ChapterTable!$R:$S,2,0)^C857
    +VLOOKUP(SUBSTITUTE(SUBSTITUTE(E$1,"standard",""),"|Float","")&amp;IF(OR($L857=TRUE,$A857=0,MOD($A857,ChapterTable!$R$20)&lt;&gt;0),"","보스")&amp;"인게임누적합배수",ChapterTable!$R:$S,2,0)*C857)
  )
  )
  )
)</f>
        <v>212816.43072509766</v>
      </c>
      <c r="F857" s="1">
        <f ca="1">IF(AND($A857=0,$B857=1),
    VLOOKUP(1,ChapterTable!$1:$1048576,MATCH("최종"&amp;SUBSTITUTE(SUBSTITUTE(F$1,"standard",""),"|Float",""),ChapterTable!$1:$1,0),0)*ChapterTable!$P$17,
  IF(AND($A857=0,$B857=0),
    F858,
  IF($B857=0,
    VLOOKUP($A857,ChapterTable!$1:$1048576,MATCH("최종"&amp;SUBSTITUTE(SUBSTITUTE(F$1,"standard",""),"|Float",""),ChapterTable!$1:$1,0),0),
  IF($B857=1,
    IF($L857=FALSE,
      VLOOKUP($A857,ChapterTable!$1:$1048576,MATCH("최종"&amp;SUBSTITUTE(SUBSTITUTE(F$1,"standard",""),"|Float",""),ChapterTable!$1:$1,0),0),
      VLOOKUP($A857-ChapterTable!$P$11,ChapterTable!$1:$1048576,MATCH("최종"&amp;SUBSTITUTE(SUBSTITUTE(F$1,"standard",""),"|Float",""),ChapterTable!$1:$1,0),0)*ChapterTable!$P$14
    ),
  OFFSET(F857,-$B857+IF($L857,1,0),0)*
    (VLOOKUP(SUBSTITUTE(SUBSTITUTE(F$1,"standard",""),"|Float","")&amp;IF(OR($L857=TRUE,$A857=0,MOD($A857,ChapterTable!$R$20)&lt;&gt;0),"","보스")&amp;"인게임누적곱배수",ChapterTable!$R:$S,2,0)^D857
    +VLOOKUP(SUBSTITUTE(SUBSTITUTE(F$1,"standard",""),"|Float","")&amp;IF(OR($L857=TRUE,$A857=0,MOD($A857,ChapterTable!$R$20)&lt;&gt;0),"","보스")&amp;"인게임누적합배수",ChapterTable!$R:$S,2,0)*D857)
  )
  )
  )
)</f>
        <v>64041.981468200684</v>
      </c>
      <c r="G857" t="s">
        <v>715</v>
      </c>
      <c r="J857" t="str">
        <f>IF(ISBLANK(I857),"",
IFERROR(VLOOKUP(I857,[1]StringTable!$1:$1048576,MATCH("kor|String",[1]StringTable!$1:$1,0),0),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100"/>
        <v>0.2</v>
      </c>
      <c r="AJ857">
        <f t="shared" si="98"/>
        <v>0.27466666000000001</v>
      </c>
      <c r="AK857">
        <f t="shared" si="99"/>
        <v>1</v>
      </c>
      <c r="AL857">
        <v>4</v>
      </c>
    </row>
    <row r="858" spans="1:38" hidden="1" x14ac:dyDescent="0.3">
      <c r="A858">
        <v>18</v>
      </c>
      <c r="B858">
        <v>45</v>
      </c>
      <c r="C858">
        <f>IF(OR($L858=TRUE,$A858=0,MOD($A858,ChapterTable!$R$20)&lt;&gt;0),
MAX(0,INT(($B858+ChapterTable!$P$26+VLOOKUP(SUBSTITUTE(C$1,"성장단계","")&amp;"단계오프셋",ChapterTable!$R:$S,2,0))/ChapterTable!$P$23)),
MAX(0,INT(($B858+ChapterTable!$R$26+VLOOKUP(SUBSTITUTE(C$1,"성장단계","")&amp;"보스단계오프셋",ChapterTable!$R:$S,2,0))/ChapterTable!$R$23)))</f>
        <v>4</v>
      </c>
      <c r="D858">
        <f>IF(OR($L858=TRUE,$A858=0,MOD($A858,ChapterTable!$R$20)&lt;&gt;0),
MAX(0,INT(($B858+ChapterTable!$P$26+VLOOKUP(SUBSTITUTE(D$1,"성장단계","")&amp;"단계오프셋",ChapterTable!$R:$S,2,0))/ChapterTable!$P$23)),
MAX(0,INT(($B858+ChapterTable!$R$26+VLOOKUP(SUBSTITUTE(D$1,"성장단계","")&amp;"보스단계오프셋",ChapterTable!$R:$S,2,0))/ChapterTable!$R$23)))</f>
        <v>4</v>
      </c>
      <c r="E858" s="1">
        <f ca="1">IF(AND($A858=0,$B858=1),
    VLOOKUP(1,ChapterTable!$1:$1048576,MATCH("최종"&amp;SUBSTITUTE(SUBSTITUTE(E$1,"standard",""),"|Float",""),ChapterTable!$1:$1,0),0)*ChapterTable!$P$17,
  IF(AND($A858=0,$B858=0),
    E859,
  IF($B858=0,
    VLOOKUP($A858,ChapterTable!$1:$1048576,MATCH("최종"&amp;SUBSTITUTE(SUBSTITUTE(E$1,"standard",""),"|Float",""),ChapterTable!$1:$1,0),0),
  IF($B858=1,
    IF($L858=FALSE,
      VLOOKUP($A858,ChapterTable!$1:$1048576,MATCH("최종"&amp;SUBSTITUTE(SUBSTITUTE(E$1,"standard",""),"|Float",""),ChapterTable!$1:$1,0),0),
      VLOOKUP($A858-ChapterTable!$P$11,ChapterTable!$1:$1048576,MATCH("최종"&amp;SUBSTITUTE(SUBSTITUTE(E$1,"standard",""),"|Float",""),ChapterTable!$1:$1,0),0)*ChapterTable!$P$14
    ),
  OFFSET(E858,-$B858+IF($L858,1,0),0)*IF($B858&gt;OFFSET($B858,1,0),ChapterTable!$R$17,1)*
    (VLOOKUP(SUBSTITUTE(SUBSTITUTE(E$1,"standard",""),"|Float","")&amp;IF(OR($L858=TRUE,$A858=0,MOD($A858,ChapterTable!$R$20)&lt;&gt;0),"","보스")&amp;"인게임누적곱배수",ChapterTable!$R:$S,2,0)^C858
    +VLOOKUP(SUBSTITUTE(SUBSTITUTE(E$1,"standard",""),"|Float","")&amp;IF(OR($L858=TRUE,$A858=0,MOD($A858,ChapterTable!$R$20)&lt;&gt;0),"","보스")&amp;"인게임누적합배수",ChapterTable!$R:$S,2,0)*C858)
  )
  )
  )
)</f>
        <v>212816.43072509766</v>
      </c>
      <c r="F858" s="1">
        <f ca="1">IF(AND($A858=0,$B858=1),
    VLOOKUP(1,ChapterTable!$1:$1048576,MATCH("최종"&amp;SUBSTITUTE(SUBSTITUTE(F$1,"standard",""),"|Float",""),ChapterTable!$1:$1,0),0)*ChapterTable!$P$17,
  IF(AND($A858=0,$B858=0),
    F859,
  IF($B858=0,
    VLOOKUP($A858,ChapterTable!$1:$1048576,MATCH("최종"&amp;SUBSTITUTE(SUBSTITUTE(F$1,"standard",""),"|Float",""),ChapterTable!$1:$1,0),0),
  IF($B858=1,
    IF($L858=FALSE,
      VLOOKUP($A858,ChapterTable!$1:$1048576,MATCH("최종"&amp;SUBSTITUTE(SUBSTITUTE(F$1,"standard",""),"|Float",""),ChapterTable!$1:$1,0),0),
      VLOOKUP($A858-ChapterTable!$P$11,ChapterTable!$1:$1048576,MATCH("최종"&amp;SUBSTITUTE(SUBSTITUTE(F$1,"standard",""),"|Float",""),ChapterTable!$1:$1,0),0)*ChapterTable!$P$14
    ),
  OFFSET(F858,-$B858+IF($L858,1,0),0)*
    (VLOOKUP(SUBSTITUTE(SUBSTITUTE(F$1,"standard",""),"|Float","")&amp;IF(OR($L858=TRUE,$A858=0,MOD($A858,ChapterTable!$R$20)&lt;&gt;0),"","보스")&amp;"인게임누적곱배수",ChapterTable!$R:$S,2,0)^D858
    +VLOOKUP(SUBSTITUTE(SUBSTITUTE(F$1,"standard",""),"|Float","")&amp;IF(OR($L858=TRUE,$A858=0,MOD($A858,ChapterTable!$R$20)&lt;&gt;0),"","보스")&amp;"인게임누적합배수",ChapterTable!$R:$S,2,0)*D858)
  )
  )
  )
)</f>
        <v>64041.981468200684</v>
      </c>
      <c r="G858" t="s">
        <v>715</v>
      </c>
      <c r="J858" t="str">
        <f>IF(ISBLANK(I858),"",
IFERROR(VLOOKUP(I858,[1]StringTable!$1:$1048576,MATCH("kor|String",[1]StringTable!$1:$1,0),0),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100"/>
        <v>0.2</v>
      </c>
      <c r="AJ858">
        <f t="shared" si="98"/>
        <v>0.27466666000000001</v>
      </c>
      <c r="AK858">
        <f t="shared" si="99"/>
        <v>1</v>
      </c>
      <c r="AL858">
        <v>4</v>
      </c>
    </row>
    <row r="859" spans="1:38" hidden="1" x14ac:dyDescent="0.3">
      <c r="A859">
        <v>18</v>
      </c>
      <c r="B859">
        <v>46</v>
      </c>
      <c r="C859">
        <f>IF(OR($L859=TRUE,$A859=0,MOD($A859,ChapterTable!$R$20)&lt;&gt;0),
MAX(0,INT(($B859+ChapterTable!$P$26+VLOOKUP(SUBSTITUTE(C$1,"성장단계","")&amp;"단계오프셋",ChapterTable!$R:$S,2,0))/ChapterTable!$P$23)),
MAX(0,INT(($B859+ChapterTable!$R$26+VLOOKUP(SUBSTITUTE(C$1,"성장단계","")&amp;"보스단계오프셋",ChapterTable!$R:$S,2,0))/ChapterTable!$R$23)))</f>
        <v>5</v>
      </c>
      <c r="D859">
        <f>IF(OR($L859=TRUE,$A859=0,MOD($A859,ChapterTable!$R$20)&lt;&gt;0),
MAX(0,INT(($B859+ChapterTable!$P$26+VLOOKUP(SUBSTITUTE(D$1,"성장단계","")&amp;"단계오프셋",ChapterTable!$R:$S,2,0))/ChapterTable!$P$23)),
MAX(0,INT(($B859+ChapterTable!$R$26+VLOOKUP(SUBSTITUTE(D$1,"성장단계","")&amp;"보스단계오프셋",ChapterTable!$R:$S,2,0))/ChapterTable!$R$23)))</f>
        <v>4</v>
      </c>
      <c r="E859" s="1">
        <f ca="1">IF(AND($A859=0,$B859=1),
    VLOOKUP(1,ChapterTable!$1:$1048576,MATCH("최종"&amp;SUBSTITUTE(SUBSTITUTE(E$1,"standard",""),"|Float",""),ChapterTable!$1:$1,0),0)*ChapterTable!$P$17,
  IF(AND($A859=0,$B859=0),
    E860,
  IF($B859=0,
    VLOOKUP($A859,ChapterTable!$1:$1048576,MATCH("최종"&amp;SUBSTITUTE(SUBSTITUTE(E$1,"standard",""),"|Float",""),ChapterTable!$1:$1,0),0),
  IF($B859=1,
    IF($L859=FALSE,
      VLOOKUP($A859,ChapterTable!$1:$1048576,MATCH("최종"&amp;SUBSTITUTE(SUBSTITUTE(E$1,"standard",""),"|Float",""),ChapterTable!$1:$1,0),0),
      VLOOKUP($A859-ChapterTable!$P$11,ChapterTable!$1:$1048576,MATCH("최종"&amp;SUBSTITUTE(SUBSTITUTE(E$1,"standard",""),"|Float",""),ChapterTable!$1:$1,0),0)*ChapterTable!$P$14
    ),
  OFFSET(E859,-$B859+IF($L859,1,0),0)*IF($B859&gt;OFFSET($B859,1,0),ChapterTable!$R$17,1)*
    (VLOOKUP(SUBSTITUTE(SUBSTITUTE(E$1,"standard",""),"|Float","")&amp;IF(OR($L859=TRUE,$A859=0,MOD($A859,ChapterTable!$R$20)&lt;&gt;0),"","보스")&amp;"인게임누적곱배수",ChapterTable!$R:$S,2,0)^C859
    +VLOOKUP(SUBSTITUTE(SUBSTITUTE(E$1,"standard",""),"|Float","")&amp;IF(OR($L859=TRUE,$A859=0,MOD($A859,ChapterTable!$R$20)&lt;&gt;0),"","보스")&amp;"인게임누적합배수",ChapterTable!$R:$S,2,0)*C859)
  )
  )
  )
)</f>
        <v>236462.70080566406</v>
      </c>
      <c r="F859" s="1">
        <f ca="1">IF(AND($A859=0,$B859=1),
    VLOOKUP(1,ChapterTable!$1:$1048576,MATCH("최종"&amp;SUBSTITUTE(SUBSTITUTE(F$1,"standard",""),"|Float",""),ChapterTable!$1:$1,0),0)*ChapterTable!$P$17,
  IF(AND($A859=0,$B859=0),
    F860,
  IF($B859=0,
    VLOOKUP($A859,ChapterTable!$1:$1048576,MATCH("최종"&amp;SUBSTITUTE(SUBSTITUTE(F$1,"standard",""),"|Float",""),ChapterTable!$1:$1,0),0),
  IF($B859=1,
    IF($L859=FALSE,
      VLOOKUP($A859,ChapterTable!$1:$1048576,MATCH("최종"&amp;SUBSTITUTE(SUBSTITUTE(F$1,"standard",""),"|Float",""),ChapterTable!$1:$1,0),0),
      VLOOKUP($A859-ChapterTable!$P$11,ChapterTable!$1:$1048576,MATCH("최종"&amp;SUBSTITUTE(SUBSTITUTE(F$1,"standard",""),"|Float",""),ChapterTable!$1:$1,0),0)*ChapterTable!$P$14
    ),
  OFFSET(F859,-$B859+IF($L859,1,0),0)*
    (VLOOKUP(SUBSTITUTE(SUBSTITUTE(F$1,"standard",""),"|Float","")&amp;IF(OR($L859=TRUE,$A859=0,MOD($A859,ChapterTable!$R$20)&lt;&gt;0),"","보스")&amp;"인게임누적곱배수",ChapterTable!$R:$S,2,0)^D859
    +VLOOKUP(SUBSTITUTE(SUBSTITUTE(F$1,"standard",""),"|Float","")&amp;IF(OR($L859=TRUE,$A859=0,MOD($A859,ChapterTable!$R$20)&lt;&gt;0),"","보스")&amp;"인게임누적합배수",ChapterTable!$R:$S,2,0)*D859)
  )
  )
  )
)</f>
        <v>64041.981468200684</v>
      </c>
      <c r="G859" t="s">
        <v>715</v>
      </c>
      <c r="J859" t="str">
        <f>IF(ISBLANK(I859),"",
IFERROR(VLOOKUP(I859,[1]StringTable!$1:$1048576,MATCH("kor|String",[1]StringTable!$1:$1,0),0),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100"/>
        <v>0.2</v>
      </c>
      <c r="AJ859">
        <f t="shared" si="98"/>
        <v>0.27466666000000001</v>
      </c>
      <c r="AK859">
        <f t="shared" si="99"/>
        <v>1</v>
      </c>
      <c r="AL859">
        <v>4</v>
      </c>
    </row>
    <row r="860" spans="1:38" hidden="1" x14ac:dyDescent="0.3">
      <c r="A860">
        <v>18</v>
      </c>
      <c r="B860">
        <v>47</v>
      </c>
      <c r="C860">
        <f>IF(OR($L860=TRUE,$A860=0,MOD($A860,ChapterTable!$R$20)&lt;&gt;0),
MAX(0,INT(($B860+ChapterTable!$P$26+VLOOKUP(SUBSTITUTE(C$1,"성장단계","")&amp;"단계오프셋",ChapterTable!$R:$S,2,0))/ChapterTable!$P$23)),
MAX(0,INT(($B860+ChapterTable!$R$26+VLOOKUP(SUBSTITUTE(C$1,"성장단계","")&amp;"보스단계오프셋",ChapterTable!$R:$S,2,0))/ChapterTable!$R$23)))</f>
        <v>5</v>
      </c>
      <c r="D860">
        <f>IF(OR($L860=TRUE,$A860=0,MOD($A860,ChapterTable!$R$20)&lt;&gt;0),
MAX(0,INT(($B860+ChapterTable!$P$26+VLOOKUP(SUBSTITUTE(D$1,"성장단계","")&amp;"단계오프셋",ChapterTable!$R:$S,2,0))/ChapterTable!$P$23)),
MAX(0,INT(($B860+ChapterTable!$R$26+VLOOKUP(SUBSTITUTE(D$1,"성장단계","")&amp;"보스단계오프셋",ChapterTable!$R:$S,2,0))/ChapterTable!$R$23)))</f>
        <v>4</v>
      </c>
      <c r="E860" s="1">
        <f ca="1">IF(AND($A860=0,$B860=1),
    VLOOKUP(1,ChapterTable!$1:$1048576,MATCH("최종"&amp;SUBSTITUTE(SUBSTITUTE(E$1,"standard",""),"|Float",""),ChapterTable!$1:$1,0),0)*ChapterTable!$P$17,
  IF(AND($A860=0,$B860=0),
    E861,
  IF($B860=0,
    VLOOKUP($A860,ChapterTable!$1:$1048576,MATCH("최종"&amp;SUBSTITUTE(SUBSTITUTE(E$1,"standard",""),"|Float",""),ChapterTable!$1:$1,0),0),
  IF($B860=1,
    IF($L860=FALSE,
      VLOOKUP($A860,ChapterTable!$1:$1048576,MATCH("최종"&amp;SUBSTITUTE(SUBSTITUTE(E$1,"standard",""),"|Float",""),ChapterTable!$1:$1,0),0),
      VLOOKUP($A860-ChapterTable!$P$11,ChapterTable!$1:$1048576,MATCH("최종"&amp;SUBSTITUTE(SUBSTITUTE(E$1,"standard",""),"|Float",""),ChapterTable!$1:$1,0),0)*ChapterTable!$P$14
    ),
  OFFSET(E860,-$B860+IF($L860,1,0),0)*IF($B860&gt;OFFSET($B860,1,0),ChapterTable!$R$17,1)*
    (VLOOKUP(SUBSTITUTE(SUBSTITUTE(E$1,"standard",""),"|Float","")&amp;IF(OR($L860=TRUE,$A860=0,MOD($A860,ChapterTable!$R$20)&lt;&gt;0),"","보스")&amp;"인게임누적곱배수",ChapterTable!$R:$S,2,0)^C860
    +VLOOKUP(SUBSTITUTE(SUBSTITUTE(E$1,"standard",""),"|Float","")&amp;IF(OR($L860=TRUE,$A860=0,MOD($A860,ChapterTable!$R$20)&lt;&gt;0),"","보스")&amp;"인게임누적합배수",ChapterTable!$R:$S,2,0)*C860)
  )
  )
  )
)</f>
        <v>236462.70080566406</v>
      </c>
      <c r="F860" s="1">
        <f ca="1">IF(AND($A860=0,$B860=1),
    VLOOKUP(1,ChapterTable!$1:$1048576,MATCH("최종"&amp;SUBSTITUTE(SUBSTITUTE(F$1,"standard",""),"|Float",""),ChapterTable!$1:$1,0),0)*ChapterTable!$P$17,
  IF(AND($A860=0,$B860=0),
    F861,
  IF($B860=0,
    VLOOKUP($A860,ChapterTable!$1:$1048576,MATCH("최종"&amp;SUBSTITUTE(SUBSTITUTE(F$1,"standard",""),"|Float",""),ChapterTable!$1:$1,0),0),
  IF($B860=1,
    IF($L860=FALSE,
      VLOOKUP($A860,ChapterTable!$1:$1048576,MATCH("최종"&amp;SUBSTITUTE(SUBSTITUTE(F$1,"standard",""),"|Float",""),ChapterTable!$1:$1,0),0),
      VLOOKUP($A860-ChapterTable!$P$11,ChapterTable!$1:$1048576,MATCH("최종"&amp;SUBSTITUTE(SUBSTITUTE(F$1,"standard",""),"|Float",""),ChapterTable!$1:$1,0),0)*ChapterTable!$P$14
    ),
  OFFSET(F860,-$B860+IF($L860,1,0),0)*
    (VLOOKUP(SUBSTITUTE(SUBSTITUTE(F$1,"standard",""),"|Float","")&amp;IF(OR($L860=TRUE,$A860=0,MOD($A860,ChapterTable!$R$20)&lt;&gt;0),"","보스")&amp;"인게임누적곱배수",ChapterTable!$R:$S,2,0)^D860
    +VLOOKUP(SUBSTITUTE(SUBSTITUTE(F$1,"standard",""),"|Float","")&amp;IF(OR($L860=TRUE,$A860=0,MOD($A860,ChapterTable!$R$20)&lt;&gt;0),"","보스")&amp;"인게임누적합배수",ChapterTable!$R:$S,2,0)*D860)
  )
  )
  )
)</f>
        <v>64041.981468200684</v>
      </c>
      <c r="G860" t="s">
        <v>715</v>
      </c>
      <c r="J860" t="str">
        <f>IF(ISBLANK(I860),"",
IFERROR(VLOOKUP(I860,[1]StringTable!$1:$1048576,MATCH("kor|String",[1]StringTable!$1:$1,0),0),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100"/>
        <v>0.2</v>
      </c>
      <c r="AJ860">
        <f t="shared" si="98"/>
        <v>0.27466666000000001</v>
      </c>
      <c r="AK860">
        <f t="shared" si="99"/>
        <v>1</v>
      </c>
      <c r="AL860">
        <v>4</v>
      </c>
    </row>
    <row r="861" spans="1:38" hidden="1" x14ac:dyDescent="0.3">
      <c r="A861">
        <v>18</v>
      </c>
      <c r="B861">
        <v>48</v>
      </c>
      <c r="C861">
        <f>IF(OR($L861=TRUE,$A861=0,MOD($A861,ChapterTable!$R$20)&lt;&gt;0),
MAX(0,INT(($B861+ChapterTable!$P$26+VLOOKUP(SUBSTITUTE(C$1,"성장단계","")&amp;"단계오프셋",ChapterTable!$R:$S,2,0))/ChapterTable!$P$23)),
MAX(0,INT(($B861+ChapterTable!$R$26+VLOOKUP(SUBSTITUTE(C$1,"성장단계","")&amp;"보스단계오프셋",ChapterTable!$R:$S,2,0))/ChapterTable!$R$23)))</f>
        <v>5</v>
      </c>
      <c r="D861">
        <f>IF(OR($L861=TRUE,$A861=0,MOD($A861,ChapterTable!$R$20)&lt;&gt;0),
MAX(0,INT(($B861+ChapterTable!$P$26+VLOOKUP(SUBSTITUTE(D$1,"성장단계","")&amp;"단계오프셋",ChapterTable!$R:$S,2,0))/ChapterTable!$P$23)),
MAX(0,INT(($B861+ChapterTable!$R$26+VLOOKUP(SUBSTITUTE(D$1,"성장단계","")&amp;"보스단계오프셋",ChapterTable!$R:$S,2,0))/ChapterTable!$R$23)))</f>
        <v>4</v>
      </c>
      <c r="E861" s="1">
        <f ca="1">IF(AND($A861=0,$B861=1),
    VLOOKUP(1,ChapterTable!$1:$1048576,MATCH("최종"&amp;SUBSTITUTE(SUBSTITUTE(E$1,"standard",""),"|Float",""),ChapterTable!$1:$1,0),0)*ChapterTable!$P$17,
  IF(AND($A861=0,$B861=0),
    E862,
  IF($B861=0,
    VLOOKUP($A861,ChapterTable!$1:$1048576,MATCH("최종"&amp;SUBSTITUTE(SUBSTITUTE(E$1,"standard",""),"|Float",""),ChapterTable!$1:$1,0),0),
  IF($B861=1,
    IF($L861=FALSE,
      VLOOKUP($A861,ChapterTable!$1:$1048576,MATCH("최종"&amp;SUBSTITUTE(SUBSTITUTE(E$1,"standard",""),"|Float",""),ChapterTable!$1:$1,0),0),
      VLOOKUP($A861-ChapterTable!$P$11,ChapterTable!$1:$1048576,MATCH("최종"&amp;SUBSTITUTE(SUBSTITUTE(E$1,"standard",""),"|Float",""),ChapterTable!$1:$1,0),0)*ChapterTable!$P$14
    ),
  OFFSET(E861,-$B861+IF($L861,1,0),0)*IF($B861&gt;OFFSET($B861,1,0),ChapterTable!$R$17,1)*
    (VLOOKUP(SUBSTITUTE(SUBSTITUTE(E$1,"standard",""),"|Float","")&amp;IF(OR($L861=TRUE,$A861=0,MOD($A861,ChapterTable!$R$20)&lt;&gt;0),"","보스")&amp;"인게임누적곱배수",ChapterTable!$R:$S,2,0)^C861
    +VLOOKUP(SUBSTITUTE(SUBSTITUTE(E$1,"standard",""),"|Float","")&amp;IF(OR($L861=TRUE,$A861=0,MOD($A861,ChapterTable!$R$20)&lt;&gt;0),"","보스")&amp;"인게임누적합배수",ChapterTable!$R:$S,2,0)*C861)
  )
  )
  )
)</f>
        <v>236462.70080566406</v>
      </c>
      <c r="F861" s="1">
        <f ca="1">IF(AND($A861=0,$B861=1),
    VLOOKUP(1,ChapterTable!$1:$1048576,MATCH("최종"&amp;SUBSTITUTE(SUBSTITUTE(F$1,"standard",""),"|Float",""),ChapterTable!$1:$1,0),0)*ChapterTable!$P$17,
  IF(AND($A861=0,$B861=0),
    F862,
  IF($B861=0,
    VLOOKUP($A861,ChapterTable!$1:$1048576,MATCH("최종"&amp;SUBSTITUTE(SUBSTITUTE(F$1,"standard",""),"|Float",""),ChapterTable!$1:$1,0),0),
  IF($B861=1,
    IF($L861=FALSE,
      VLOOKUP($A861,ChapterTable!$1:$1048576,MATCH("최종"&amp;SUBSTITUTE(SUBSTITUTE(F$1,"standard",""),"|Float",""),ChapterTable!$1:$1,0),0),
      VLOOKUP($A861-ChapterTable!$P$11,ChapterTable!$1:$1048576,MATCH("최종"&amp;SUBSTITUTE(SUBSTITUTE(F$1,"standard",""),"|Float",""),ChapterTable!$1:$1,0),0)*ChapterTable!$P$14
    ),
  OFFSET(F861,-$B861+IF($L861,1,0),0)*
    (VLOOKUP(SUBSTITUTE(SUBSTITUTE(F$1,"standard",""),"|Float","")&amp;IF(OR($L861=TRUE,$A861=0,MOD($A861,ChapterTable!$R$20)&lt;&gt;0),"","보스")&amp;"인게임누적곱배수",ChapterTable!$R:$S,2,0)^D861
    +VLOOKUP(SUBSTITUTE(SUBSTITUTE(F$1,"standard",""),"|Float","")&amp;IF(OR($L861=TRUE,$A861=0,MOD($A861,ChapterTable!$R$20)&lt;&gt;0),"","보스")&amp;"인게임누적합배수",ChapterTable!$R:$S,2,0)*D861)
  )
  )
  )
)</f>
        <v>64041.981468200684</v>
      </c>
      <c r="G861" t="s">
        <v>715</v>
      </c>
      <c r="J861" t="str">
        <f>IF(ISBLANK(I861),"",
IFERROR(VLOOKUP(I861,[1]StringTable!$1:$1048576,MATCH("kor|String",[1]StringTable!$1:$1,0),0),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100"/>
        <v>0.2</v>
      </c>
      <c r="AJ861">
        <f t="shared" si="98"/>
        <v>0.27466666000000001</v>
      </c>
      <c r="AK861">
        <f t="shared" si="99"/>
        <v>1</v>
      </c>
      <c r="AL861">
        <v>4</v>
      </c>
    </row>
    <row r="862" spans="1:38" hidden="1" x14ac:dyDescent="0.3">
      <c r="A862">
        <v>18</v>
      </c>
      <c r="B862">
        <v>49</v>
      </c>
      <c r="C862">
        <f>IF(OR($L862=TRUE,$A862=0,MOD($A862,ChapterTable!$R$20)&lt;&gt;0),
MAX(0,INT(($B862+ChapterTable!$P$26+VLOOKUP(SUBSTITUTE(C$1,"성장단계","")&amp;"단계오프셋",ChapterTable!$R:$S,2,0))/ChapterTable!$P$23)),
MAX(0,INT(($B862+ChapterTable!$R$26+VLOOKUP(SUBSTITUTE(C$1,"성장단계","")&amp;"보스단계오프셋",ChapterTable!$R:$S,2,0))/ChapterTable!$R$23)))</f>
        <v>5</v>
      </c>
      <c r="D862">
        <f>IF(OR($L862=TRUE,$A862=0,MOD($A862,ChapterTable!$R$20)&lt;&gt;0),
MAX(0,INT(($B862+ChapterTable!$P$26+VLOOKUP(SUBSTITUTE(D$1,"성장단계","")&amp;"단계오프셋",ChapterTable!$R:$S,2,0))/ChapterTable!$P$23)),
MAX(0,INT(($B862+ChapterTable!$R$26+VLOOKUP(SUBSTITUTE(D$1,"성장단계","")&amp;"보스단계오프셋",ChapterTable!$R:$S,2,0))/ChapterTable!$R$23)))</f>
        <v>4</v>
      </c>
      <c r="E862" s="1">
        <f ca="1">IF(AND($A862=0,$B862=1),
    VLOOKUP(1,ChapterTable!$1:$1048576,MATCH("최종"&amp;SUBSTITUTE(SUBSTITUTE(E$1,"standard",""),"|Float",""),ChapterTable!$1:$1,0),0)*ChapterTable!$P$17,
  IF(AND($A862=0,$B862=0),
    E863,
  IF($B862=0,
    VLOOKUP($A862,ChapterTable!$1:$1048576,MATCH("최종"&amp;SUBSTITUTE(SUBSTITUTE(E$1,"standard",""),"|Float",""),ChapterTable!$1:$1,0),0),
  IF($B862=1,
    IF($L862=FALSE,
      VLOOKUP($A862,ChapterTable!$1:$1048576,MATCH("최종"&amp;SUBSTITUTE(SUBSTITUTE(E$1,"standard",""),"|Float",""),ChapterTable!$1:$1,0),0),
      VLOOKUP($A862-ChapterTable!$P$11,ChapterTable!$1:$1048576,MATCH("최종"&amp;SUBSTITUTE(SUBSTITUTE(E$1,"standard",""),"|Float",""),ChapterTable!$1:$1,0),0)*ChapterTable!$P$14
    ),
  OFFSET(E862,-$B862+IF($L862,1,0),0)*IF($B862&gt;OFFSET($B862,1,0),ChapterTable!$R$17,1)*
    (VLOOKUP(SUBSTITUTE(SUBSTITUTE(E$1,"standard",""),"|Float","")&amp;IF(OR($L862=TRUE,$A862=0,MOD($A862,ChapterTable!$R$20)&lt;&gt;0),"","보스")&amp;"인게임누적곱배수",ChapterTable!$R:$S,2,0)^C862
    +VLOOKUP(SUBSTITUTE(SUBSTITUTE(E$1,"standard",""),"|Float","")&amp;IF(OR($L862=TRUE,$A862=0,MOD($A862,ChapterTable!$R$20)&lt;&gt;0),"","보스")&amp;"인게임누적합배수",ChapterTable!$R:$S,2,0)*C862)
  )
  )
  )
)</f>
        <v>236462.70080566406</v>
      </c>
      <c r="F862" s="1">
        <f ca="1">IF(AND($A862=0,$B862=1),
    VLOOKUP(1,ChapterTable!$1:$1048576,MATCH("최종"&amp;SUBSTITUTE(SUBSTITUTE(F$1,"standard",""),"|Float",""),ChapterTable!$1:$1,0),0)*ChapterTable!$P$17,
  IF(AND($A862=0,$B862=0),
    F863,
  IF($B862=0,
    VLOOKUP($A862,ChapterTable!$1:$1048576,MATCH("최종"&amp;SUBSTITUTE(SUBSTITUTE(F$1,"standard",""),"|Float",""),ChapterTable!$1:$1,0),0),
  IF($B862=1,
    IF($L862=FALSE,
      VLOOKUP($A862,ChapterTable!$1:$1048576,MATCH("최종"&amp;SUBSTITUTE(SUBSTITUTE(F$1,"standard",""),"|Float",""),ChapterTable!$1:$1,0),0),
      VLOOKUP($A862-ChapterTable!$P$11,ChapterTable!$1:$1048576,MATCH("최종"&amp;SUBSTITUTE(SUBSTITUTE(F$1,"standard",""),"|Float",""),ChapterTable!$1:$1,0),0)*ChapterTable!$P$14
    ),
  OFFSET(F862,-$B862+IF($L862,1,0),0)*
    (VLOOKUP(SUBSTITUTE(SUBSTITUTE(F$1,"standard",""),"|Float","")&amp;IF(OR($L862=TRUE,$A862=0,MOD($A862,ChapterTable!$R$20)&lt;&gt;0),"","보스")&amp;"인게임누적곱배수",ChapterTable!$R:$S,2,0)^D862
    +VLOOKUP(SUBSTITUTE(SUBSTITUTE(F$1,"standard",""),"|Float","")&amp;IF(OR($L862=TRUE,$A862=0,MOD($A862,ChapterTable!$R$20)&lt;&gt;0),"","보스")&amp;"인게임누적합배수",ChapterTable!$R:$S,2,0)*D862)
  )
  )
  )
)</f>
        <v>64041.981468200684</v>
      </c>
      <c r="G862" t="s">
        <v>715</v>
      </c>
      <c r="J862" t="str">
        <f>IF(ISBLANK(I862),"",
IFERROR(VLOOKUP(I862,[1]StringTable!$1:$1048576,MATCH("kor|String",[1]StringTable!$1:$1,0),0),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100"/>
        <v>0.2</v>
      </c>
      <c r="AJ862">
        <f t="shared" si="98"/>
        <v>0.27466666000000001</v>
      </c>
      <c r="AK862">
        <f t="shared" si="99"/>
        <v>1</v>
      </c>
      <c r="AL862">
        <v>4</v>
      </c>
    </row>
    <row r="863" spans="1:38" hidden="1" x14ac:dyDescent="0.3">
      <c r="A863">
        <v>18</v>
      </c>
      <c r="B863">
        <v>50</v>
      </c>
      <c r="C863">
        <f>IF(OR($L863=TRUE,$A863=0,MOD($A863,ChapterTable!$R$20)&lt;&gt;0),
MAX(0,INT(($B863+ChapterTable!$P$26+VLOOKUP(SUBSTITUTE(C$1,"성장단계","")&amp;"단계오프셋",ChapterTable!$R:$S,2,0))/ChapterTable!$P$23)),
MAX(0,INT(($B863+ChapterTable!$R$26+VLOOKUP(SUBSTITUTE(C$1,"성장단계","")&amp;"보스단계오프셋",ChapterTable!$R:$S,2,0))/ChapterTable!$R$23)))</f>
        <v>5</v>
      </c>
      <c r="D863">
        <f>IF(OR($L863=TRUE,$A863=0,MOD($A863,ChapterTable!$R$20)&lt;&gt;0),
MAX(0,INT(($B863+ChapterTable!$P$26+VLOOKUP(SUBSTITUTE(D$1,"성장단계","")&amp;"단계오프셋",ChapterTable!$R:$S,2,0))/ChapterTable!$P$23)),
MAX(0,INT(($B863+ChapterTable!$R$26+VLOOKUP(SUBSTITUTE(D$1,"성장단계","")&amp;"보스단계오프셋",ChapterTable!$R:$S,2,0))/ChapterTable!$R$23)))</f>
        <v>4</v>
      </c>
      <c r="E863" s="1">
        <f ca="1">IF(AND($A863=0,$B863=1),
    VLOOKUP(1,ChapterTable!$1:$1048576,MATCH("최종"&amp;SUBSTITUTE(SUBSTITUTE(E$1,"standard",""),"|Float",""),ChapterTable!$1:$1,0),0)*ChapterTable!$P$17,
  IF(AND($A863=0,$B863=0),
    E864,
  IF($B863=0,
    VLOOKUP($A863,ChapterTable!$1:$1048576,MATCH("최종"&amp;SUBSTITUTE(SUBSTITUTE(E$1,"standard",""),"|Float",""),ChapterTable!$1:$1,0),0),
  IF($B863=1,
    IF($L863=FALSE,
      VLOOKUP($A863,ChapterTable!$1:$1048576,MATCH("최종"&amp;SUBSTITUTE(SUBSTITUTE(E$1,"standard",""),"|Float",""),ChapterTable!$1:$1,0),0),
      VLOOKUP($A863-ChapterTable!$P$11,ChapterTable!$1:$1048576,MATCH("최종"&amp;SUBSTITUTE(SUBSTITUTE(E$1,"standard",""),"|Float",""),ChapterTable!$1:$1,0),0)*ChapterTable!$P$14
    ),
  OFFSET(E863,-$B863+IF($L863,1,0),0)*IF($B863&gt;OFFSET($B863,1,0),ChapterTable!$R$17,1)*
    (VLOOKUP(SUBSTITUTE(SUBSTITUTE(E$1,"standard",""),"|Float","")&amp;IF(OR($L863=TRUE,$A863=0,MOD($A863,ChapterTable!$R$20)&lt;&gt;0),"","보스")&amp;"인게임누적곱배수",ChapterTable!$R:$S,2,0)^C863
    +VLOOKUP(SUBSTITUTE(SUBSTITUTE(E$1,"standard",""),"|Float","")&amp;IF(OR($L863=TRUE,$A863=0,MOD($A863,ChapterTable!$R$20)&lt;&gt;0),"","보스")&amp;"인게임누적합배수",ChapterTable!$R:$S,2,0)*C863)
  )
  )
  )
)</f>
        <v>307401.51104736328</v>
      </c>
      <c r="F863" s="1">
        <f ca="1">IF(AND($A863=0,$B863=1),
    VLOOKUP(1,ChapterTable!$1:$1048576,MATCH("최종"&amp;SUBSTITUTE(SUBSTITUTE(F$1,"standard",""),"|Float",""),ChapterTable!$1:$1,0),0)*ChapterTable!$P$17,
  IF(AND($A863=0,$B863=0),
    F864,
  IF($B863=0,
    VLOOKUP($A863,ChapterTable!$1:$1048576,MATCH("최종"&amp;SUBSTITUTE(SUBSTITUTE(F$1,"standard",""),"|Float",""),ChapterTable!$1:$1,0),0),
  IF($B863=1,
    IF($L863=FALSE,
      VLOOKUP($A863,ChapterTable!$1:$1048576,MATCH("최종"&amp;SUBSTITUTE(SUBSTITUTE(F$1,"standard",""),"|Float",""),ChapterTable!$1:$1,0),0),
      VLOOKUP($A863-ChapterTable!$P$11,ChapterTable!$1:$1048576,MATCH("최종"&amp;SUBSTITUTE(SUBSTITUTE(F$1,"standard",""),"|Float",""),ChapterTable!$1:$1,0),0)*ChapterTable!$P$14
    ),
  OFFSET(F863,-$B863+IF($L863,1,0),0)*
    (VLOOKUP(SUBSTITUTE(SUBSTITUTE(F$1,"standard",""),"|Float","")&amp;IF(OR($L863=TRUE,$A863=0,MOD($A863,ChapterTable!$R$20)&lt;&gt;0),"","보스")&amp;"인게임누적곱배수",ChapterTable!$R:$S,2,0)^D863
    +VLOOKUP(SUBSTITUTE(SUBSTITUTE(F$1,"standard",""),"|Float","")&amp;IF(OR($L863=TRUE,$A863=0,MOD($A863,ChapterTable!$R$20)&lt;&gt;0),"","보스")&amp;"인게임누적합배수",ChapterTable!$R:$S,2,0)*D863)
  )
  )
  )
)</f>
        <v>64041.981468200684</v>
      </c>
      <c r="G863" t="s">
        <v>715</v>
      </c>
      <c r="J863" t="str">
        <f>IF(ISBLANK(I863),"",
IFERROR(VLOOKUP(I863,[1]StringTable!$1:$1048576,MATCH("kor|String",[1]StringTable!$1:$1,0),0),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100"/>
        <v>0.2</v>
      </c>
      <c r="AJ863">
        <f t="shared" si="98"/>
        <v>1</v>
      </c>
      <c r="AK863">
        <f t="shared" si="99"/>
        <v>1</v>
      </c>
      <c r="AL863">
        <v>4</v>
      </c>
    </row>
    <row r="864" spans="1:38" hidden="1" x14ac:dyDescent="0.3">
      <c r="A864">
        <v>19</v>
      </c>
      <c r="B864">
        <v>0</v>
      </c>
      <c r="C864">
        <f>IF(OR($L864=TRUE,$A864=0,MOD($A864,ChapterTable!$R$20)&lt;&gt;0),
MAX(0,INT(($B864+ChapterTable!$P$26+VLOOKUP(SUBSTITUTE(C$1,"성장단계","")&amp;"단계오프셋",ChapterTable!$R:$S,2,0))/ChapterTable!$P$23)),
MAX(0,INT(($B864+ChapterTable!$R$26+VLOOKUP(SUBSTITUTE(C$1,"성장단계","")&amp;"보스단계오프셋",ChapterTable!$R:$S,2,0))/ChapterTable!$R$23)))</f>
        <v>0</v>
      </c>
      <c r="D864">
        <f>IF(OR($L864=TRUE,$A864=0,MOD($A864,ChapterTable!$R$20)&lt;&gt;0),
MAX(0,INT(($B864+ChapterTable!$P$26+VLOOKUP(SUBSTITUTE(D$1,"성장단계","")&amp;"단계오프셋",ChapterTable!$R:$S,2,0))/ChapterTable!$P$23)),
MAX(0,INT(($B864+ChapterTable!$R$26+VLOOKUP(SUBSTITUTE(D$1,"성장단계","")&amp;"보스단계오프셋",ChapterTable!$R:$S,2,0))/ChapterTable!$R$23)))</f>
        <v>0</v>
      </c>
      <c r="E864" s="1">
        <f ca="1">IF(AND($A864=0,$B864=1),
    VLOOKUP(1,ChapterTable!$1:$1048576,MATCH("최종"&amp;SUBSTITUTE(SUBSTITUTE(E$1,"standard",""),"|Float",""),ChapterTable!$1:$1,0),0)*ChapterTable!$P$17,
  IF(AND($A864=0,$B864=0),
    E865,
  IF($B864=0,
    VLOOKUP($A864,ChapterTable!$1:$1048576,MATCH("최종"&amp;SUBSTITUTE(SUBSTITUTE(E$1,"standard",""),"|Float",""),ChapterTable!$1:$1,0),0),
  IF($B864=1,
    IF($L864=FALSE,
      VLOOKUP($A864,ChapterTable!$1:$1048576,MATCH("최종"&amp;SUBSTITUTE(SUBSTITUTE(E$1,"standard",""),"|Float",""),ChapterTable!$1:$1,0),0),
      VLOOKUP($A864-ChapterTable!$P$11,ChapterTable!$1:$1048576,MATCH("최종"&amp;SUBSTITUTE(SUBSTITUTE(E$1,"standard",""),"|Float",""),ChapterTable!$1:$1,0),0)*ChapterTable!$P$14
    ),
  OFFSET(E864,-$B864+IF($L864,1,0),0)*IF($B864&gt;OFFSET($B864,1,0),ChapterTable!$R$17,1)*
    (VLOOKUP(SUBSTITUTE(SUBSTITUTE(E$1,"standard",""),"|Float","")&amp;IF(OR($L864=TRUE,$A864=0,MOD($A864,ChapterTable!$R$20)&lt;&gt;0),"","보스")&amp;"인게임누적곱배수",ChapterTable!$R:$S,2,0)^C864
    +VLOOKUP(SUBSTITUTE(SUBSTITUTE(E$1,"standard",""),"|Float","")&amp;IF(OR($L864=TRUE,$A864=0,MOD($A864,ChapterTable!$R$20)&lt;&gt;0),"","보스")&amp;"인게임누적합배수",ChapterTable!$R:$S,2,0)*C864)
  )
  )
  )
)</f>
        <v>177347.02560424805</v>
      </c>
      <c r="F864" s="1">
        <f ca="1">IF(AND($A864=0,$B864=1),
    VLOOKUP(1,ChapterTable!$1:$1048576,MATCH("최종"&amp;SUBSTITUTE(SUBSTITUTE(F$1,"standard",""),"|Float",""),ChapterTable!$1:$1,0),0)*ChapterTable!$P$17,
  IF(AND($A864=0,$B864=0),
    F865,
  IF($B864=0,
    VLOOKUP($A864,ChapterTable!$1:$1048576,MATCH("최종"&amp;SUBSTITUTE(SUBSTITUTE(F$1,"standard",""),"|Float",""),ChapterTable!$1:$1,0),0),
  IF($B864=1,
    IF($L864=FALSE,
      VLOOKUP($A864,ChapterTable!$1:$1048576,MATCH("최종"&amp;SUBSTITUTE(SUBSTITUTE(F$1,"standard",""),"|Float",""),ChapterTable!$1:$1,0),0),
      VLOOKUP($A864-ChapterTable!$P$11,ChapterTable!$1:$1048576,MATCH("최종"&amp;SUBSTITUTE(SUBSTITUTE(F$1,"standard",""),"|Float",""),ChapterTable!$1:$1,0),0)*ChapterTable!$P$14
    ),
  OFFSET(F864,-$B864+IF($L864,1,0),0)*
    (VLOOKUP(SUBSTITUTE(SUBSTITUTE(F$1,"standard",""),"|Float","")&amp;IF(OR($L864=TRUE,$A864=0,MOD($A864,ChapterTable!$R$20)&lt;&gt;0),"","보스")&amp;"인게임누적곱배수",ChapterTable!$R:$S,2,0)^D864
    +VLOOKUP(SUBSTITUTE(SUBSTITUTE(F$1,"standard",""),"|Float","")&amp;IF(OR($L864=TRUE,$A864=0,MOD($A864,ChapterTable!$R$20)&lt;&gt;0),"","보스")&amp;"인게임누적합배수",ChapterTable!$R:$S,2,0)*D864)
  )
  )
  )
)</f>
        <v>73894.59400177002</v>
      </c>
      <c r="G864" t="s">
        <v>715</v>
      </c>
      <c r="J864" t="str">
        <f>IF(ISBLANK(I864),"",
IFERROR(VLOOKUP(I864,[1]StringTable!$1:$1048576,MATCH("kor|String",[1]StringTable!$1:$1,0),0),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100"/>
        <v>0</v>
      </c>
      <c r="AJ864">
        <f t="shared" si="98"/>
        <v>0</v>
      </c>
      <c r="AK864">
        <f t="shared" si="99"/>
        <v>0</v>
      </c>
      <c r="AL864">
        <v>4</v>
      </c>
    </row>
    <row r="865" spans="1:38" hidden="1" x14ac:dyDescent="0.3">
      <c r="A865">
        <v>19</v>
      </c>
      <c r="B865">
        <v>1</v>
      </c>
      <c r="C865">
        <f>IF(OR($L865=TRUE,$A865=0,MOD($A865,ChapterTable!$R$20)&lt;&gt;0),
MAX(0,INT(($B865+ChapterTable!$P$26+VLOOKUP(SUBSTITUTE(C$1,"성장단계","")&amp;"단계오프셋",ChapterTable!$R:$S,2,0))/ChapterTable!$P$23)),
MAX(0,INT(($B865+ChapterTable!$R$26+VLOOKUP(SUBSTITUTE(C$1,"성장단계","")&amp;"보스단계오프셋",ChapterTable!$R:$S,2,0))/ChapterTable!$R$23)))</f>
        <v>0</v>
      </c>
      <c r="D865">
        <f>IF(OR($L865=TRUE,$A865=0,MOD($A865,ChapterTable!$R$20)&lt;&gt;0),
MAX(0,INT(($B865+ChapterTable!$P$26+VLOOKUP(SUBSTITUTE(D$1,"성장단계","")&amp;"단계오프셋",ChapterTable!$R:$S,2,0))/ChapterTable!$P$23)),
MAX(0,INT(($B865+ChapterTable!$R$26+VLOOKUP(SUBSTITUTE(D$1,"성장단계","")&amp;"보스단계오프셋",ChapterTable!$R:$S,2,0))/ChapterTable!$R$23)))</f>
        <v>0</v>
      </c>
      <c r="E865" s="1">
        <f ca="1">IF(AND($A865=0,$B865=1),
    VLOOKUP(1,ChapterTable!$1:$1048576,MATCH("최종"&amp;SUBSTITUTE(SUBSTITUTE(E$1,"standard",""),"|Float",""),ChapterTable!$1:$1,0),0)*ChapterTable!$P$17,
  IF(AND($A865=0,$B865=0),
    E866,
  IF($B865=0,
    VLOOKUP($A865,ChapterTable!$1:$1048576,MATCH("최종"&amp;SUBSTITUTE(SUBSTITUTE(E$1,"standard",""),"|Float",""),ChapterTable!$1:$1,0),0),
  IF($B865=1,
    IF($L865=FALSE,
      VLOOKUP($A865,ChapterTable!$1:$1048576,MATCH("최종"&amp;SUBSTITUTE(SUBSTITUTE(E$1,"standard",""),"|Float",""),ChapterTable!$1:$1,0),0),
      VLOOKUP($A865-ChapterTable!$P$11,ChapterTable!$1:$1048576,MATCH("최종"&amp;SUBSTITUTE(SUBSTITUTE(E$1,"standard",""),"|Float",""),ChapterTable!$1:$1,0),0)*ChapterTable!$P$14
    ),
  OFFSET(E865,-$B865+IF($L865,1,0),0)*IF($B865&gt;OFFSET($B865,1,0),ChapterTable!$R$17,1)*
    (VLOOKUP(SUBSTITUTE(SUBSTITUTE(E$1,"standard",""),"|Float","")&amp;IF(OR($L865=TRUE,$A865=0,MOD($A865,ChapterTable!$R$20)&lt;&gt;0),"","보스")&amp;"인게임누적곱배수",ChapterTable!$R:$S,2,0)^C865
    +VLOOKUP(SUBSTITUTE(SUBSTITUTE(E$1,"standard",""),"|Float","")&amp;IF(OR($L865=TRUE,$A865=0,MOD($A865,ChapterTable!$R$20)&lt;&gt;0),"","보스")&amp;"인게임누적합배수",ChapterTable!$R:$S,2,0)*C865)
  )
  )
  )
)</f>
        <v>177347.02560424805</v>
      </c>
      <c r="F865" s="1">
        <f ca="1">IF(AND($A865=0,$B865=1),
    VLOOKUP(1,ChapterTable!$1:$1048576,MATCH("최종"&amp;SUBSTITUTE(SUBSTITUTE(F$1,"standard",""),"|Float",""),ChapterTable!$1:$1,0),0)*ChapterTable!$P$17,
  IF(AND($A865=0,$B865=0),
    F866,
  IF($B865=0,
    VLOOKUP($A865,ChapterTable!$1:$1048576,MATCH("최종"&amp;SUBSTITUTE(SUBSTITUTE(F$1,"standard",""),"|Float",""),ChapterTable!$1:$1,0),0),
  IF($B865=1,
    IF($L865=FALSE,
      VLOOKUP($A865,ChapterTable!$1:$1048576,MATCH("최종"&amp;SUBSTITUTE(SUBSTITUTE(F$1,"standard",""),"|Float",""),ChapterTable!$1:$1,0),0),
      VLOOKUP($A865-ChapterTable!$P$11,ChapterTable!$1:$1048576,MATCH("최종"&amp;SUBSTITUTE(SUBSTITUTE(F$1,"standard",""),"|Float",""),ChapterTable!$1:$1,0),0)*ChapterTable!$P$14
    ),
  OFFSET(F865,-$B865+IF($L865,1,0),0)*
    (VLOOKUP(SUBSTITUTE(SUBSTITUTE(F$1,"standard",""),"|Float","")&amp;IF(OR($L865=TRUE,$A865=0,MOD($A865,ChapterTable!$R$20)&lt;&gt;0),"","보스")&amp;"인게임누적곱배수",ChapterTable!$R:$S,2,0)^D865
    +VLOOKUP(SUBSTITUTE(SUBSTITUTE(F$1,"standard",""),"|Float","")&amp;IF(OR($L865=TRUE,$A865=0,MOD($A865,ChapterTable!$R$20)&lt;&gt;0),"","보스")&amp;"인게임누적합배수",ChapterTable!$R:$S,2,0)*D865)
  )
  )
  )
)</f>
        <v>73894.59400177002</v>
      </c>
      <c r="G865" t="s">
        <v>715</v>
      </c>
      <c r="J865" t="str">
        <f>IF(ISBLANK(I865),"",
IFERROR(VLOOKUP(I865,[1]StringTable!$1:$1048576,MATCH("kor|String",[1]StringTable!$1:$1,0),0),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100"/>
        <v>1</v>
      </c>
      <c r="AJ865">
        <f t="shared" si="98"/>
        <v>1</v>
      </c>
      <c r="AK865">
        <f t="shared" si="99"/>
        <v>1</v>
      </c>
      <c r="AL865">
        <v>5</v>
      </c>
    </row>
    <row r="866" spans="1:38" hidden="1" x14ac:dyDescent="0.3">
      <c r="A866">
        <v>19</v>
      </c>
      <c r="B866">
        <v>2</v>
      </c>
      <c r="C866">
        <f>IF(OR($L866=TRUE,$A866=0,MOD($A866,ChapterTable!$R$20)&lt;&gt;0),
MAX(0,INT(($B866+ChapterTable!$P$26+VLOOKUP(SUBSTITUTE(C$1,"성장단계","")&amp;"단계오프셋",ChapterTable!$R:$S,2,0))/ChapterTable!$P$23)),
MAX(0,INT(($B866+ChapterTable!$R$26+VLOOKUP(SUBSTITUTE(C$1,"성장단계","")&amp;"보스단계오프셋",ChapterTable!$R:$S,2,0))/ChapterTable!$R$23)))</f>
        <v>0</v>
      </c>
      <c r="D866">
        <f>IF(OR($L866=TRUE,$A866=0,MOD($A866,ChapterTable!$R$20)&lt;&gt;0),
MAX(0,INT(($B866+ChapterTable!$P$26+VLOOKUP(SUBSTITUTE(D$1,"성장단계","")&amp;"단계오프셋",ChapterTable!$R:$S,2,0))/ChapterTable!$P$23)),
MAX(0,INT(($B866+ChapterTable!$R$26+VLOOKUP(SUBSTITUTE(D$1,"성장단계","")&amp;"보스단계오프셋",ChapterTable!$R:$S,2,0))/ChapterTable!$R$23)))</f>
        <v>0</v>
      </c>
      <c r="E866" s="1">
        <f ca="1">IF(AND($A866=0,$B866=1),
    VLOOKUP(1,ChapterTable!$1:$1048576,MATCH("최종"&amp;SUBSTITUTE(SUBSTITUTE(E$1,"standard",""),"|Float",""),ChapterTable!$1:$1,0),0)*ChapterTable!$P$17,
  IF(AND($A866=0,$B866=0),
    E867,
  IF($B866=0,
    VLOOKUP($A866,ChapterTable!$1:$1048576,MATCH("최종"&amp;SUBSTITUTE(SUBSTITUTE(E$1,"standard",""),"|Float",""),ChapterTable!$1:$1,0),0),
  IF($B866=1,
    IF($L866=FALSE,
      VLOOKUP($A866,ChapterTable!$1:$1048576,MATCH("최종"&amp;SUBSTITUTE(SUBSTITUTE(E$1,"standard",""),"|Float",""),ChapterTable!$1:$1,0),0),
      VLOOKUP($A866-ChapterTable!$P$11,ChapterTable!$1:$1048576,MATCH("최종"&amp;SUBSTITUTE(SUBSTITUTE(E$1,"standard",""),"|Float",""),ChapterTable!$1:$1,0),0)*ChapterTable!$P$14
    ),
  OFFSET(E866,-$B866+IF($L866,1,0),0)*IF($B866&gt;OFFSET($B866,1,0),ChapterTable!$R$17,1)*
    (VLOOKUP(SUBSTITUTE(SUBSTITUTE(E$1,"standard",""),"|Float","")&amp;IF(OR($L866=TRUE,$A866=0,MOD($A866,ChapterTable!$R$20)&lt;&gt;0),"","보스")&amp;"인게임누적곱배수",ChapterTable!$R:$S,2,0)^C866
    +VLOOKUP(SUBSTITUTE(SUBSTITUTE(E$1,"standard",""),"|Float","")&amp;IF(OR($L866=TRUE,$A866=0,MOD($A866,ChapterTable!$R$20)&lt;&gt;0),"","보스")&amp;"인게임누적합배수",ChapterTable!$R:$S,2,0)*C866)
  )
  )
  )
)</f>
        <v>177347.02560424805</v>
      </c>
      <c r="F866" s="1">
        <f ca="1">IF(AND($A866=0,$B866=1),
    VLOOKUP(1,ChapterTable!$1:$1048576,MATCH("최종"&amp;SUBSTITUTE(SUBSTITUTE(F$1,"standard",""),"|Float",""),ChapterTable!$1:$1,0),0)*ChapterTable!$P$17,
  IF(AND($A866=0,$B866=0),
    F867,
  IF($B866=0,
    VLOOKUP($A866,ChapterTable!$1:$1048576,MATCH("최종"&amp;SUBSTITUTE(SUBSTITUTE(F$1,"standard",""),"|Float",""),ChapterTable!$1:$1,0),0),
  IF($B866=1,
    IF($L866=FALSE,
      VLOOKUP($A866,ChapterTable!$1:$1048576,MATCH("최종"&amp;SUBSTITUTE(SUBSTITUTE(F$1,"standard",""),"|Float",""),ChapterTable!$1:$1,0),0),
      VLOOKUP($A866-ChapterTable!$P$11,ChapterTable!$1:$1048576,MATCH("최종"&amp;SUBSTITUTE(SUBSTITUTE(F$1,"standard",""),"|Float",""),ChapterTable!$1:$1,0),0)*ChapterTable!$P$14
    ),
  OFFSET(F866,-$B866+IF($L866,1,0),0)*
    (VLOOKUP(SUBSTITUTE(SUBSTITUTE(F$1,"standard",""),"|Float","")&amp;IF(OR($L866=TRUE,$A866=0,MOD($A866,ChapterTable!$R$20)&lt;&gt;0),"","보스")&amp;"인게임누적곱배수",ChapterTable!$R:$S,2,0)^D866
    +VLOOKUP(SUBSTITUTE(SUBSTITUTE(F$1,"standard",""),"|Float","")&amp;IF(OR($L866=TRUE,$A866=0,MOD($A866,ChapterTable!$R$20)&lt;&gt;0),"","보스")&amp;"인게임누적합배수",ChapterTable!$R:$S,2,0)*D866)
  )
  )
  )
)</f>
        <v>73894.59400177002</v>
      </c>
      <c r="G866" t="s">
        <v>715</v>
      </c>
      <c r="J866" t="str">
        <f>IF(ISBLANK(I866),"",
IFERROR(VLOOKUP(I866,[1]StringTable!$1:$1048576,MATCH("kor|String",[1]StringTable!$1:$1,0),0),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100"/>
        <v>1</v>
      </c>
      <c r="AJ866">
        <f t="shared" si="98"/>
        <v>1</v>
      </c>
      <c r="AK866">
        <f t="shared" si="99"/>
        <v>1</v>
      </c>
      <c r="AL866">
        <v>5</v>
      </c>
    </row>
    <row r="867" spans="1:38" hidden="1" x14ac:dyDescent="0.3">
      <c r="A867">
        <v>19</v>
      </c>
      <c r="B867">
        <v>3</v>
      </c>
      <c r="C867">
        <f>IF(OR($L867=TRUE,$A867=0,MOD($A867,ChapterTable!$R$20)&lt;&gt;0),
MAX(0,INT(($B867+ChapterTable!$P$26+VLOOKUP(SUBSTITUTE(C$1,"성장단계","")&amp;"단계오프셋",ChapterTable!$R:$S,2,0))/ChapterTable!$P$23)),
MAX(0,INT(($B867+ChapterTable!$R$26+VLOOKUP(SUBSTITUTE(C$1,"성장단계","")&amp;"보스단계오프셋",ChapterTable!$R:$S,2,0))/ChapterTable!$R$23)))</f>
        <v>0</v>
      </c>
      <c r="D867">
        <f>IF(OR($L867=TRUE,$A867=0,MOD($A867,ChapterTable!$R$20)&lt;&gt;0),
MAX(0,INT(($B867+ChapterTable!$P$26+VLOOKUP(SUBSTITUTE(D$1,"성장단계","")&amp;"단계오프셋",ChapterTable!$R:$S,2,0))/ChapterTable!$P$23)),
MAX(0,INT(($B867+ChapterTable!$R$26+VLOOKUP(SUBSTITUTE(D$1,"성장단계","")&amp;"보스단계오프셋",ChapterTable!$R:$S,2,0))/ChapterTable!$R$23)))</f>
        <v>0</v>
      </c>
      <c r="E867" s="1">
        <f ca="1">IF(AND($A867=0,$B867=1),
    VLOOKUP(1,ChapterTable!$1:$1048576,MATCH("최종"&amp;SUBSTITUTE(SUBSTITUTE(E$1,"standard",""),"|Float",""),ChapterTable!$1:$1,0),0)*ChapterTable!$P$17,
  IF(AND($A867=0,$B867=0),
    E868,
  IF($B867=0,
    VLOOKUP($A867,ChapterTable!$1:$1048576,MATCH("최종"&amp;SUBSTITUTE(SUBSTITUTE(E$1,"standard",""),"|Float",""),ChapterTable!$1:$1,0),0),
  IF($B867=1,
    IF($L867=FALSE,
      VLOOKUP($A867,ChapterTable!$1:$1048576,MATCH("최종"&amp;SUBSTITUTE(SUBSTITUTE(E$1,"standard",""),"|Float",""),ChapterTable!$1:$1,0),0),
      VLOOKUP($A867-ChapterTable!$P$11,ChapterTable!$1:$1048576,MATCH("최종"&amp;SUBSTITUTE(SUBSTITUTE(E$1,"standard",""),"|Float",""),ChapterTable!$1:$1,0),0)*ChapterTable!$P$14
    ),
  OFFSET(E867,-$B867+IF($L867,1,0),0)*IF($B867&gt;OFFSET($B867,1,0),ChapterTable!$R$17,1)*
    (VLOOKUP(SUBSTITUTE(SUBSTITUTE(E$1,"standard",""),"|Float","")&amp;IF(OR($L867=TRUE,$A867=0,MOD($A867,ChapterTable!$R$20)&lt;&gt;0),"","보스")&amp;"인게임누적곱배수",ChapterTable!$R:$S,2,0)^C867
    +VLOOKUP(SUBSTITUTE(SUBSTITUTE(E$1,"standard",""),"|Float","")&amp;IF(OR($L867=TRUE,$A867=0,MOD($A867,ChapterTable!$R$20)&lt;&gt;0),"","보스")&amp;"인게임누적합배수",ChapterTable!$R:$S,2,0)*C867)
  )
  )
  )
)</f>
        <v>177347.02560424805</v>
      </c>
      <c r="F867" s="1">
        <f ca="1">IF(AND($A867=0,$B867=1),
    VLOOKUP(1,ChapterTable!$1:$1048576,MATCH("최종"&amp;SUBSTITUTE(SUBSTITUTE(F$1,"standard",""),"|Float",""),ChapterTable!$1:$1,0),0)*ChapterTable!$P$17,
  IF(AND($A867=0,$B867=0),
    F868,
  IF($B867=0,
    VLOOKUP($A867,ChapterTable!$1:$1048576,MATCH("최종"&amp;SUBSTITUTE(SUBSTITUTE(F$1,"standard",""),"|Float",""),ChapterTable!$1:$1,0),0),
  IF($B867=1,
    IF($L867=FALSE,
      VLOOKUP($A867,ChapterTable!$1:$1048576,MATCH("최종"&amp;SUBSTITUTE(SUBSTITUTE(F$1,"standard",""),"|Float",""),ChapterTable!$1:$1,0),0),
      VLOOKUP($A867-ChapterTable!$P$11,ChapterTable!$1:$1048576,MATCH("최종"&amp;SUBSTITUTE(SUBSTITUTE(F$1,"standard",""),"|Float",""),ChapterTable!$1:$1,0),0)*ChapterTable!$P$14
    ),
  OFFSET(F867,-$B867+IF($L867,1,0),0)*
    (VLOOKUP(SUBSTITUTE(SUBSTITUTE(F$1,"standard",""),"|Float","")&amp;IF(OR($L867=TRUE,$A867=0,MOD($A867,ChapterTable!$R$20)&lt;&gt;0),"","보스")&amp;"인게임누적곱배수",ChapterTable!$R:$S,2,0)^D867
    +VLOOKUP(SUBSTITUTE(SUBSTITUTE(F$1,"standard",""),"|Float","")&amp;IF(OR($L867=TRUE,$A867=0,MOD($A867,ChapterTable!$R$20)&lt;&gt;0),"","보스")&amp;"인게임누적합배수",ChapterTable!$R:$S,2,0)*D867)
  )
  )
  )
)</f>
        <v>73894.59400177002</v>
      </c>
      <c r="G867" t="s">
        <v>715</v>
      </c>
      <c r="J867" t="str">
        <f>IF(ISBLANK(I867),"",
IFERROR(VLOOKUP(I867,[1]StringTable!$1:$1048576,MATCH("kor|String",[1]StringTable!$1:$1,0),0),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100"/>
        <v>1</v>
      </c>
      <c r="AJ867">
        <f t="shared" si="98"/>
        <v>1</v>
      </c>
      <c r="AK867">
        <f t="shared" si="99"/>
        <v>1</v>
      </c>
      <c r="AL867">
        <v>5</v>
      </c>
    </row>
    <row r="868" spans="1:38" hidden="1" x14ac:dyDescent="0.3">
      <c r="A868">
        <v>19</v>
      </c>
      <c r="B868">
        <v>4</v>
      </c>
      <c r="C868">
        <f>IF(OR($L868=TRUE,$A868=0,MOD($A868,ChapterTable!$R$20)&lt;&gt;0),
MAX(0,INT(($B868+ChapterTable!$P$26+VLOOKUP(SUBSTITUTE(C$1,"성장단계","")&amp;"단계오프셋",ChapterTable!$R:$S,2,0))/ChapterTable!$P$23)),
MAX(0,INT(($B868+ChapterTable!$R$26+VLOOKUP(SUBSTITUTE(C$1,"성장단계","")&amp;"보스단계오프셋",ChapterTable!$R:$S,2,0))/ChapterTable!$R$23)))</f>
        <v>0</v>
      </c>
      <c r="D868">
        <f>IF(OR($L868=TRUE,$A868=0,MOD($A868,ChapterTable!$R$20)&lt;&gt;0),
MAX(0,INT(($B868+ChapterTable!$P$26+VLOOKUP(SUBSTITUTE(D$1,"성장단계","")&amp;"단계오프셋",ChapterTable!$R:$S,2,0))/ChapterTable!$P$23)),
MAX(0,INT(($B868+ChapterTable!$R$26+VLOOKUP(SUBSTITUTE(D$1,"성장단계","")&amp;"보스단계오프셋",ChapterTable!$R:$S,2,0))/ChapterTable!$R$23)))</f>
        <v>0</v>
      </c>
      <c r="E868" s="1">
        <f ca="1">IF(AND($A868=0,$B868=1),
    VLOOKUP(1,ChapterTable!$1:$1048576,MATCH("최종"&amp;SUBSTITUTE(SUBSTITUTE(E$1,"standard",""),"|Float",""),ChapterTable!$1:$1,0),0)*ChapterTable!$P$17,
  IF(AND($A868=0,$B868=0),
    E869,
  IF($B868=0,
    VLOOKUP($A868,ChapterTable!$1:$1048576,MATCH("최종"&amp;SUBSTITUTE(SUBSTITUTE(E$1,"standard",""),"|Float",""),ChapterTable!$1:$1,0),0),
  IF($B868=1,
    IF($L868=FALSE,
      VLOOKUP($A868,ChapterTable!$1:$1048576,MATCH("최종"&amp;SUBSTITUTE(SUBSTITUTE(E$1,"standard",""),"|Float",""),ChapterTable!$1:$1,0),0),
      VLOOKUP($A868-ChapterTable!$P$11,ChapterTable!$1:$1048576,MATCH("최종"&amp;SUBSTITUTE(SUBSTITUTE(E$1,"standard",""),"|Float",""),ChapterTable!$1:$1,0),0)*ChapterTable!$P$14
    ),
  OFFSET(E868,-$B868+IF($L868,1,0),0)*IF($B868&gt;OFFSET($B868,1,0),ChapterTable!$R$17,1)*
    (VLOOKUP(SUBSTITUTE(SUBSTITUTE(E$1,"standard",""),"|Float","")&amp;IF(OR($L868=TRUE,$A868=0,MOD($A868,ChapterTable!$R$20)&lt;&gt;0),"","보스")&amp;"인게임누적곱배수",ChapterTable!$R:$S,2,0)^C868
    +VLOOKUP(SUBSTITUTE(SUBSTITUTE(E$1,"standard",""),"|Float","")&amp;IF(OR($L868=TRUE,$A868=0,MOD($A868,ChapterTable!$R$20)&lt;&gt;0),"","보스")&amp;"인게임누적합배수",ChapterTable!$R:$S,2,0)*C868)
  )
  )
  )
)</f>
        <v>177347.02560424805</v>
      </c>
      <c r="F868" s="1">
        <f ca="1">IF(AND($A868=0,$B868=1),
    VLOOKUP(1,ChapterTable!$1:$1048576,MATCH("최종"&amp;SUBSTITUTE(SUBSTITUTE(F$1,"standard",""),"|Float",""),ChapterTable!$1:$1,0),0)*ChapterTable!$P$17,
  IF(AND($A868=0,$B868=0),
    F869,
  IF($B868=0,
    VLOOKUP($A868,ChapterTable!$1:$1048576,MATCH("최종"&amp;SUBSTITUTE(SUBSTITUTE(F$1,"standard",""),"|Float",""),ChapterTable!$1:$1,0),0),
  IF($B868=1,
    IF($L868=FALSE,
      VLOOKUP($A868,ChapterTable!$1:$1048576,MATCH("최종"&amp;SUBSTITUTE(SUBSTITUTE(F$1,"standard",""),"|Float",""),ChapterTable!$1:$1,0),0),
      VLOOKUP($A868-ChapterTable!$P$11,ChapterTable!$1:$1048576,MATCH("최종"&amp;SUBSTITUTE(SUBSTITUTE(F$1,"standard",""),"|Float",""),ChapterTable!$1:$1,0),0)*ChapterTable!$P$14
    ),
  OFFSET(F868,-$B868+IF($L868,1,0),0)*
    (VLOOKUP(SUBSTITUTE(SUBSTITUTE(F$1,"standard",""),"|Float","")&amp;IF(OR($L868=TRUE,$A868=0,MOD($A868,ChapterTable!$R$20)&lt;&gt;0),"","보스")&amp;"인게임누적곱배수",ChapterTable!$R:$S,2,0)^D868
    +VLOOKUP(SUBSTITUTE(SUBSTITUTE(F$1,"standard",""),"|Float","")&amp;IF(OR($L868=TRUE,$A868=0,MOD($A868,ChapterTable!$R$20)&lt;&gt;0),"","보스")&amp;"인게임누적합배수",ChapterTable!$R:$S,2,0)*D868)
  )
  )
  )
)</f>
        <v>73894.59400177002</v>
      </c>
      <c r="G868" t="s">
        <v>715</v>
      </c>
      <c r="J868" t="str">
        <f>IF(ISBLANK(I868),"",
IFERROR(VLOOKUP(I868,[1]StringTable!$1:$1048576,MATCH("kor|String",[1]StringTable!$1:$1,0),0),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100"/>
        <v>1</v>
      </c>
      <c r="AJ868">
        <f t="shared" si="98"/>
        <v>1</v>
      </c>
      <c r="AK868">
        <f t="shared" si="99"/>
        <v>1</v>
      </c>
      <c r="AL868">
        <v>5</v>
      </c>
    </row>
    <row r="869" spans="1:38" hidden="1" x14ac:dyDescent="0.3">
      <c r="A869">
        <v>19</v>
      </c>
      <c r="B869">
        <v>5</v>
      </c>
      <c r="C869">
        <f>IF(OR($L869=TRUE,$A869=0,MOD($A869,ChapterTable!$R$20)&lt;&gt;0),
MAX(0,INT(($B869+ChapterTable!$P$26+VLOOKUP(SUBSTITUTE(C$1,"성장단계","")&amp;"단계오프셋",ChapterTable!$R:$S,2,0))/ChapterTable!$P$23)),
MAX(0,INT(($B869+ChapterTable!$R$26+VLOOKUP(SUBSTITUTE(C$1,"성장단계","")&amp;"보스단계오프셋",ChapterTable!$R:$S,2,0))/ChapterTable!$R$23)))</f>
        <v>0</v>
      </c>
      <c r="D869">
        <f>IF(OR($L869=TRUE,$A869=0,MOD($A869,ChapterTable!$R$20)&lt;&gt;0),
MAX(0,INT(($B869+ChapterTable!$P$26+VLOOKUP(SUBSTITUTE(D$1,"성장단계","")&amp;"단계오프셋",ChapterTable!$R:$S,2,0))/ChapterTable!$P$23)),
MAX(0,INT(($B869+ChapterTable!$R$26+VLOOKUP(SUBSTITUTE(D$1,"성장단계","")&amp;"보스단계오프셋",ChapterTable!$R:$S,2,0))/ChapterTable!$R$23)))</f>
        <v>0</v>
      </c>
      <c r="E869" s="1">
        <f ca="1">IF(AND($A869=0,$B869=1),
    VLOOKUP(1,ChapterTable!$1:$1048576,MATCH("최종"&amp;SUBSTITUTE(SUBSTITUTE(E$1,"standard",""),"|Float",""),ChapterTable!$1:$1,0),0)*ChapterTable!$P$17,
  IF(AND($A869=0,$B869=0),
    E870,
  IF($B869=0,
    VLOOKUP($A869,ChapterTable!$1:$1048576,MATCH("최종"&amp;SUBSTITUTE(SUBSTITUTE(E$1,"standard",""),"|Float",""),ChapterTable!$1:$1,0),0),
  IF($B869=1,
    IF($L869=FALSE,
      VLOOKUP($A869,ChapterTable!$1:$1048576,MATCH("최종"&amp;SUBSTITUTE(SUBSTITUTE(E$1,"standard",""),"|Float",""),ChapterTable!$1:$1,0),0),
      VLOOKUP($A869-ChapterTable!$P$11,ChapterTable!$1:$1048576,MATCH("최종"&amp;SUBSTITUTE(SUBSTITUTE(E$1,"standard",""),"|Float",""),ChapterTable!$1:$1,0),0)*ChapterTable!$P$14
    ),
  OFFSET(E869,-$B869+IF($L869,1,0),0)*IF($B869&gt;OFFSET($B869,1,0),ChapterTable!$R$17,1)*
    (VLOOKUP(SUBSTITUTE(SUBSTITUTE(E$1,"standard",""),"|Float","")&amp;IF(OR($L869=TRUE,$A869=0,MOD($A869,ChapterTable!$R$20)&lt;&gt;0),"","보스")&amp;"인게임누적곱배수",ChapterTable!$R:$S,2,0)^C869
    +VLOOKUP(SUBSTITUTE(SUBSTITUTE(E$1,"standard",""),"|Float","")&amp;IF(OR($L869=TRUE,$A869=0,MOD($A869,ChapterTable!$R$20)&lt;&gt;0),"","보스")&amp;"인게임누적합배수",ChapterTable!$R:$S,2,0)*C869)
  )
  )
  )
)</f>
        <v>177347.02560424805</v>
      </c>
      <c r="F869" s="1">
        <f ca="1">IF(AND($A869=0,$B869=1),
    VLOOKUP(1,ChapterTable!$1:$1048576,MATCH("최종"&amp;SUBSTITUTE(SUBSTITUTE(F$1,"standard",""),"|Float",""),ChapterTable!$1:$1,0),0)*ChapterTable!$P$17,
  IF(AND($A869=0,$B869=0),
    F870,
  IF($B869=0,
    VLOOKUP($A869,ChapterTable!$1:$1048576,MATCH("최종"&amp;SUBSTITUTE(SUBSTITUTE(F$1,"standard",""),"|Float",""),ChapterTable!$1:$1,0),0),
  IF($B869=1,
    IF($L869=FALSE,
      VLOOKUP($A869,ChapterTable!$1:$1048576,MATCH("최종"&amp;SUBSTITUTE(SUBSTITUTE(F$1,"standard",""),"|Float",""),ChapterTable!$1:$1,0),0),
      VLOOKUP($A869-ChapterTable!$P$11,ChapterTable!$1:$1048576,MATCH("최종"&amp;SUBSTITUTE(SUBSTITUTE(F$1,"standard",""),"|Float",""),ChapterTable!$1:$1,0),0)*ChapterTable!$P$14
    ),
  OFFSET(F869,-$B869+IF($L869,1,0),0)*
    (VLOOKUP(SUBSTITUTE(SUBSTITUTE(F$1,"standard",""),"|Float","")&amp;IF(OR($L869=TRUE,$A869=0,MOD($A869,ChapterTable!$R$20)&lt;&gt;0),"","보스")&amp;"인게임누적곱배수",ChapterTable!$R:$S,2,0)^D869
    +VLOOKUP(SUBSTITUTE(SUBSTITUTE(F$1,"standard",""),"|Float","")&amp;IF(OR($L869=TRUE,$A869=0,MOD($A869,ChapterTable!$R$20)&lt;&gt;0),"","보스")&amp;"인게임누적합배수",ChapterTable!$R:$S,2,0)*D869)
  )
  )
  )
)</f>
        <v>73894.59400177002</v>
      </c>
      <c r="G869" t="s">
        <v>715</v>
      </c>
      <c r="J869" t="str">
        <f>IF(ISBLANK(I869),"",
IFERROR(VLOOKUP(I869,[1]StringTable!$1:$1048576,MATCH("kor|String",[1]StringTable!$1:$1,0),0),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100"/>
        <v>1</v>
      </c>
      <c r="AJ869">
        <f t="shared" si="98"/>
        <v>1</v>
      </c>
      <c r="AK869">
        <f t="shared" si="99"/>
        <v>1</v>
      </c>
      <c r="AL869">
        <v>5</v>
      </c>
    </row>
    <row r="870" spans="1:38" hidden="1" x14ac:dyDescent="0.3">
      <c r="A870">
        <v>19</v>
      </c>
      <c r="B870">
        <v>6</v>
      </c>
      <c r="C870">
        <f>IF(OR($L870=TRUE,$A870=0,MOD($A870,ChapterTable!$R$20)&lt;&gt;0),
MAX(0,INT(($B870+ChapterTable!$P$26+VLOOKUP(SUBSTITUTE(C$1,"성장단계","")&amp;"단계오프셋",ChapterTable!$R:$S,2,0))/ChapterTable!$P$23)),
MAX(0,INT(($B870+ChapterTable!$R$26+VLOOKUP(SUBSTITUTE(C$1,"성장단계","")&amp;"보스단계오프셋",ChapterTable!$R:$S,2,0))/ChapterTable!$R$23)))</f>
        <v>1</v>
      </c>
      <c r="D870">
        <f>IF(OR($L870=TRUE,$A870=0,MOD($A870,ChapterTable!$R$20)&lt;&gt;0),
MAX(0,INT(($B870+ChapterTable!$P$26+VLOOKUP(SUBSTITUTE(D$1,"성장단계","")&amp;"단계오프셋",ChapterTable!$R:$S,2,0))/ChapterTable!$P$23)),
MAX(0,INT(($B870+ChapterTable!$R$26+VLOOKUP(SUBSTITUTE(D$1,"성장단계","")&amp;"보스단계오프셋",ChapterTable!$R:$S,2,0))/ChapterTable!$R$23)))</f>
        <v>0</v>
      </c>
      <c r="E870" s="1">
        <f ca="1">IF(AND($A870=0,$B870=1),
    VLOOKUP(1,ChapterTable!$1:$1048576,MATCH("최종"&amp;SUBSTITUTE(SUBSTITUTE(E$1,"standard",""),"|Float",""),ChapterTable!$1:$1,0),0)*ChapterTable!$P$17,
  IF(AND($A870=0,$B870=0),
    E871,
  IF($B870=0,
    VLOOKUP($A870,ChapterTable!$1:$1048576,MATCH("최종"&amp;SUBSTITUTE(SUBSTITUTE(E$1,"standard",""),"|Float",""),ChapterTable!$1:$1,0),0),
  IF($B870=1,
    IF($L870=FALSE,
      VLOOKUP($A870,ChapterTable!$1:$1048576,MATCH("최종"&amp;SUBSTITUTE(SUBSTITUTE(E$1,"standard",""),"|Float",""),ChapterTable!$1:$1,0),0),
      VLOOKUP($A870-ChapterTable!$P$11,ChapterTable!$1:$1048576,MATCH("최종"&amp;SUBSTITUTE(SUBSTITUTE(E$1,"standard",""),"|Float",""),ChapterTable!$1:$1,0),0)*ChapterTable!$P$14
    ),
  OFFSET(E870,-$B870+IF($L870,1,0),0)*IF($B870&gt;OFFSET($B870,1,0),ChapterTable!$R$17,1)*
    (VLOOKUP(SUBSTITUTE(SUBSTITUTE(E$1,"standard",""),"|Float","")&amp;IF(OR($L870=TRUE,$A870=0,MOD($A870,ChapterTable!$R$20)&lt;&gt;0),"","보스")&amp;"인게임누적곱배수",ChapterTable!$R:$S,2,0)^C870
    +VLOOKUP(SUBSTITUTE(SUBSTITUTE(E$1,"standard",""),"|Float","")&amp;IF(OR($L870=TRUE,$A870=0,MOD($A870,ChapterTable!$R$20)&lt;&gt;0),"","보스")&amp;"인게임누적합배수",ChapterTable!$R:$S,2,0)*C870)
  )
  )
  )
)</f>
        <v>212816.43072509766</v>
      </c>
      <c r="F870" s="1">
        <f ca="1">IF(AND($A870=0,$B870=1),
    VLOOKUP(1,ChapterTable!$1:$1048576,MATCH("최종"&amp;SUBSTITUTE(SUBSTITUTE(F$1,"standard",""),"|Float",""),ChapterTable!$1:$1,0),0)*ChapterTable!$P$17,
  IF(AND($A870=0,$B870=0),
    F871,
  IF($B870=0,
    VLOOKUP($A870,ChapterTable!$1:$1048576,MATCH("최종"&amp;SUBSTITUTE(SUBSTITUTE(F$1,"standard",""),"|Float",""),ChapterTable!$1:$1,0),0),
  IF($B870=1,
    IF($L870=FALSE,
      VLOOKUP($A870,ChapterTable!$1:$1048576,MATCH("최종"&amp;SUBSTITUTE(SUBSTITUTE(F$1,"standard",""),"|Float",""),ChapterTable!$1:$1,0),0),
      VLOOKUP($A870-ChapterTable!$P$11,ChapterTable!$1:$1048576,MATCH("최종"&amp;SUBSTITUTE(SUBSTITUTE(F$1,"standard",""),"|Float",""),ChapterTable!$1:$1,0),0)*ChapterTable!$P$14
    ),
  OFFSET(F870,-$B870+IF($L870,1,0),0)*
    (VLOOKUP(SUBSTITUTE(SUBSTITUTE(F$1,"standard",""),"|Float","")&amp;IF(OR($L870=TRUE,$A870=0,MOD($A870,ChapterTable!$R$20)&lt;&gt;0),"","보스")&amp;"인게임누적곱배수",ChapterTable!$R:$S,2,0)^D870
    +VLOOKUP(SUBSTITUTE(SUBSTITUTE(F$1,"standard",""),"|Float","")&amp;IF(OR($L870=TRUE,$A870=0,MOD($A870,ChapterTable!$R$20)&lt;&gt;0),"","보스")&amp;"인게임누적합배수",ChapterTable!$R:$S,2,0)*D870)
  )
  )
  )
)</f>
        <v>73894.59400177002</v>
      </c>
      <c r="G870" t="s">
        <v>715</v>
      </c>
      <c r="J870" t="str">
        <f>IF(ISBLANK(I870),"",
IFERROR(VLOOKUP(I870,[1]StringTable!$1:$1048576,MATCH("kor|String",[1]StringTable!$1:$1,0),0),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100"/>
        <v>1</v>
      </c>
      <c r="AJ870">
        <f t="shared" si="98"/>
        <v>1</v>
      </c>
      <c r="AK870">
        <f t="shared" si="99"/>
        <v>1</v>
      </c>
      <c r="AL870">
        <v>5</v>
      </c>
    </row>
    <row r="871" spans="1:38" hidden="1" x14ac:dyDescent="0.3">
      <c r="A871">
        <v>19</v>
      </c>
      <c r="B871">
        <v>7</v>
      </c>
      <c r="C871">
        <f>IF(OR($L871=TRUE,$A871=0,MOD($A871,ChapterTable!$R$20)&lt;&gt;0),
MAX(0,INT(($B871+ChapterTable!$P$26+VLOOKUP(SUBSTITUTE(C$1,"성장단계","")&amp;"단계오프셋",ChapterTable!$R:$S,2,0))/ChapterTable!$P$23)),
MAX(0,INT(($B871+ChapterTable!$R$26+VLOOKUP(SUBSTITUTE(C$1,"성장단계","")&amp;"보스단계오프셋",ChapterTable!$R:$S,2,0))/ChapterTable!$R$23)))</f>
        <v>1</v>
      </c>
      <c r="D871">
        <f>IF(OR($L871=TRUE,$A871=0,MOD($A871,ChapterTable!$R$20)&lt;&gt;0),
MAX(0,INT(($B871+ChapterTable!$P$26+VLOOKUP(SUBSTITUTE(D$1,"성장단계","")&amp;"단계오프셋",ChapterTable!$R:$S,2,0))/ChapterTable!$P$23)),
MAX(0,INT(($B871+ChapterTable!$R$26+VLOOKUP(SUBSTITUTE(D$1,"성장단계","")&amp;"보스단계오프셋",ChapterTable!$R:$S,2,0))/ChapterTable!$R$23)))</f>
        <v>0</v>
      </c>
      <c r="E871" s="1">
        <f ca="1">IF(AND($A871=0,$B871=1),
    VLOOKUP(1,ChapterTable!$1:$1048576,MATCH("최종"&amp;SUBSTITUTE(SUBSTITUTE(E$1,"standard",""),"|Float",""),ChapterTable!$1:$1,0),0)*ChapterTable!$P$17,
  IF(AND($A871=0,$B871=0),
    E872,
  IF($B871=0,
    VLOOKUP($A871,ChapterTable!$1:$1048576,MATCH("최종"&amp;SUBSTITUTE(SUBSTITUTE(E$1,"standard",""),"|Float",""),ChapterTable!$1:$1,0),0),
  IF($B871=1,
    IF($L871=FALSE,
      VLOOKUP($A871,ChapterTable!$1:$1048576,MATCH("최종"&amp;SUBSTITUTE(SUBSTITUTE(E$1,"standard",""),"|Float",""),ChapterTable!$1:$1,0),0),
      VLOOKUP($A871-ChapterTable!$P$11,ChapterTable!$1:$1048576,MATCH("최종"&amp;SUBSTITUTE(SUBSTITUTE(E$1,"standard",""),"|Float",""),ChapterTable!$1:$1,0),0)*ChapterTable!$P$14
    ),
  OFFSET(E871,-$B871+IF($L871,1,0),0)*IF($B871&gt;OFFSET($B871,1,0),ChapterTable!$R$17,1)*
    (VLOOKUP(SUBSTITUTE(SUBSTITUTE(E$1,"standard",""),"|Float","")&amp;IF(OR($L871=TRUE,$A871=0,MOD($A871,ChapterTable!$R$20)&lt;&gt;0),"","보스")&amp;"인게임누적곱배수",ChapterTable!$R:$S,2,0)^C871
    +VLOOKUP(SUBSTITUTE(SUBSTITUTE(E$1,"standard",""),"|Float","")&amp;IF(OR($L871=TRUE,$A871=0,MOD($A871,ChapterTable!$R$20)&lt;&gt;0),"","보스")&amp;"인게임누적합배수",ChapterTable!$R:$S,2,0)*C871)
  )
  )
  )
)</f>
        <v>212816.43072509766</v>
      </c>
      <c r="F871" s="1">
        <f ca="1">IF(AND($A871=0,$B871=1),
    VLOOKUP(1,ChapterTable!$1:$1048576,MATCH("최종"&amp;SUBSTITUTE(SUBSTITUTE(F$1,"standard",""),"|Float",""),ChapterTable!$1:$1,0),0)*ChapterTable!$P$17,
  IF(AND($A871=0,$B871=0),
    F872,
  IF($B871=0,
    VLOOKUP($A871,ChapterTable!$1:$1048576,MATCH("최종"&amp;SUBSTITUTE(SUBSTITUTE(F$1,"standard",""),"|Float",""),ChapterTable!$1:$1,0),0),
  IF($B871=1,
    IF($L871=FALSE,
      VLOOKUP($A871,ChapterTable!$1:$1048576,MATCH("최종"&amp;SUBSTITUTE(SUBSTITUTE(F$1,"standard",""),"|Float",""),ChapterTable!$1:$1,0),0),
      VLOOKUP($A871-ChapterTable!$P$11,ChapterTable!$1:$1048576,MATCH("최종"&amp;SUBSTITUTE(SUBSTITUTE(F$1,"standard",""),"|Float",""),ChapterTable!$1:$1,0),0)*ChapterTable!$P$14
    ),
  OFFSET(F871,-$B871+IF($L871,1,0),0)*
    (VLOOKUP(SUBSTITUTE(SUBSTITUTE(F$1,"standard",""),"|Float","")&amp;IF(OR($L871=TRUE,$A871=0,MOD($A871,ChapterTable!$R$20)&lt;&gt;0),"","보스")&amp;"인게임누적곱배수",ChapterTable!$R:$S,2,0)^D871
    +VLOOKUP(SUBSTITUTE(SUBSTITUTE(F$1,"standard",""),"|Float","")&amp;IF(OR($L871=TRUE,$A871=0,MOD($A871,ChapterTable!$R$20)&lt;&gt;0),"","보스")&amp;"인게임누적합배수",ChapterTable!$R:$S,2,0)*D871)
  )
  )
  )
)</f>
        <v>73894.59400177002</v>
      </c>
      <c r="G871" t="s">
        <v>715</v>
      </c>
      <c r="J871" t="str">
        <f>IF(ISBLANK(I871),"",
IFERROR(VLOOKUP(I871,[1]StringTable!$1:$1048576,MATCH("kor|String",[1]StringTable!$1:$1,0),0),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100"/>
        <v>1</v>
      </c>
      <c r="AJ871">
        <f t="shared" si="98"/>
        <v>1</v>
      </c>
      <c r="AK871">
        <f t="shared" si="99"/>
        <v>1</v>
      </c>
      <c r="AL871">
        <v>5</v>
      </c>
    </row>
    <row r="872" spans="1:38" hidden="1" x14ac:dyDescent="0.3">
      <c r="A872">
        <v>19</v>
      </c>
      <c r="B872">
        <v>8</v>
      </c>
      <c r="C872">
        <f>IF(OR($L872=TRUE,$A872=0,MOD($A872,ChapterTable!$R$20)&lt;&gt;0),
MAX(0,INT(($B872+ChapterTable!$P$26+VLOOKUP(SUBSTITUTE(C$1,"성장단계","")&amp;"단계오프셋",ChapterTable!$R:$S,2,0))/ChapterTable!$P$23)),
MAX(0,INT(($B872+ChapterTable!$R$26+VLOOKUP(SUBSTITUTE(C$1,"성장단계","")&amp;"보스단계오프셋",ChapterTable!$R:$S,2,0))/ChapterTable!$R$23)))</f>
        <v>1</v>
      </c>
      <c r="D872">
        <f>IF(OR($L872=TRUE,$A872=0,MOD($A872,ChapterTable!$R$20)&lt;&gt;0),
MAX(0,INT(($B872+ChapterTable!$P$26+VLOOKUP(SUBSTITUTE(D$1,"성장단계","")&amp;"단계오프셋",ChapterTable!$R:$S,2,0))/ChapterTable!$P$23)),
MAX(0,INT(($B872+ChapterTable!$R$26+VLOOKUP(SUBSTITUTE(D$1,"성장단계","")&amp;"보스단계오프셋",ChapterTable!$R:$S,2,0))/ChapterTable!$R$23)))</f>
        <v>0</v>
      </c>
      <c r="E872" s="1">
        <f ca="1">IF(AND($A872=0,$B872=1),
    VLOOKUP(1,ChapterTable!$1:$1048576,MATCH("최종"&amp;SUBSTITUTE(SUBSTITUTE(E$1,"standard",""),"|Float",""),ChapterTable!$1:$1,0),0)*ChapterTable!$P$17,
  IF(AND($A872=0,$B872=0),
    E873,
  IF($B872=0,
    VLOOKUP($A872,ChapterTable!$1:$1048576,MATCH("최종"&amp;SUBSTITUTE(SUBSTITUTE(E$1,"standard",""),"|Float",""),ChapterTable!$1:$1,0),0),
  IF($B872=1,
    IF($L872=FALSE,
      VLOOKUP($A872,ChapterTable!$1:$1048576,MATCH("최종"&amp;SUBSTITUTE(SUBSTITUTE(E$1,"standard",""),"|Float",""),ChapterTable!$1:$1,0),0),
      VLOOKUP($A872-ChapterTable!$P$11,ChapterTable!$1:$1048576,MATCH("최종"&amp;SUBSTITUTE(SUBSTITUTE(E$1,"standard",""),"|Float",""),ChapterTable!$1:$1,0),0)*ChapterTable!$P$14
    ),
  OFFSET(E872,-$B872+IF($L872,1,0),0)*IF($B872&gt;OFFSET($B872,1,0),ChapterTable!$R$17,1)*
    (VLOOKUP(SUBSTITUTE(SUBSTITUTE(E$1,"standard",""),"|Float","")&amp;IF(OR($L872=TRUE,$A872=0,MOD($A872,ChapterTable!$R$20)&lt;&gt;0),"","보스")&amp;"인게임누적곱배수",ChapterTable!$R:$S,2,0)^C872
    +VLOOKUP(SUBSTITUTE(SUBSTITUTE(E$1,"standard",""),"|Float","")&amp;IF(OR($L872=TRUE,$A872=0,MOD($A872,ChapterTable!$R$20)&lt;&gt;0),"","보스")&amp;"인게임누적합배수",ChapterTable!$R:$S,2,0)*C872)
  )
  )
  )
)</f>
        <v>212816.43072509766</v>
      </c>
      <c r="F872" s="1">
        <f ca="1">IF(AND($A872=0,$B872=1),
    VLOOKUP(1,ChapterTable!$1:$1048576,MATCH("최종"&amp;SUBSTITUTE(SUBSTITUTE(F$1,"standard",""),"|Float",""),ChapterTable!$1:$1,0),0)*ChapterTable!$P$17,
  IF(AND($A872=0,$B872=0),
    F873,
  IF($B872=0,
    VLOOKUP($A872,ChapterTable!$1:$1048576,MATCH("최종"&amp;SUBSTITUTE(SUBSTITUTE(F$1,"standard",""),"|Float",""),ChapterTable!$1:$1,0),0),
  IF($B872=1,
    IF($L872=FALSE,
      VLOOKUP($A872,ChapterTable!$1:$1048576,MATCH("최종"&amp;SUBSTITUTE(SUBSTITUTE(F$1,"standard",""),"|Float",""),ChapterTable!$1:$1,0),0),
      VLOOKUP($A872-ChapterTable!$P$11,ChapterTable!$1:$1048576,MATCH("최종"&amp;SUBSTITUTE(SUBSTITUTE(F$1,"standard",""),"|Float",""),ChapterTable!$1:$1,0),0)*ChapterTable!$P$14
    ),
  OFFSET(F872,-$B872+IF($L872,1,0),0)*
    (VLOOKUP(SUBSTITUTE(SUBSTITUTE(F$1,"standard",""),"|Float","")&amp;IF(OR($L872=TRUE,$A872=0,MOD($A872,ChapterTable!$R$20)&lt;&gt;0),"","보스")&amp;"인게임누적곱배수",ChapterTable!$R:$S,2,0)^D872
    +VLOOKUP(SUBSTITUTE(SUBSTITUTE(F$1,"standard",""),"|Float","")&amp;IF(OR($L872=TRUE,$A872=0,MOD($A872,ChapterTable!$R$20)&lt;&gt;0),"","보스")&amp;"인게임누적합배수",ChapterTable!$R:$S,2,0)*D872)
  )
  )
  )
)</f>
        <v>73894.59400177002</v>
      </c>
      <c r="G872" t="s">
        <v>715</v>
      </c>
      <c r="J872" t="str">
        <f>IF(ISBLANK(I872),"",
IFERROR(VLOOKUP(I872,[1]StringTable!$1:$1048576,MATCH("kor|String",[1]StringTable!$1:$1,0),0),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100"/>
        <v>1</v>
      </c>
      <c r="AJ872">
        <f t="shared" si="98"/>
        <v>1</v>
      </c>
      <c r="AK872">
        <f t="shared" si="99"/>
        <v>1</v>
      </c>
      <c r="AL872">
        <v>5</v>
      </c>
    </row>
    <row r="873" spans="1:38" hidden="1" x14ac:dyDescent="0.3">
      <c r="A873">
        <v>19</v>
      </c>
      <c r="B873">
        <v>9</v>
      </c>
      <c r="C873">
        <f>IF(OR($L873=TRUE,$A873=0,MOD($A873,ChapterTable!$R$20)&lt;&gt;0),
MAX(0,INT(($B873+ChapterTable!$P$26+VLOOKUP(SUBSTITUTE(C$1,"성장단계","")&amp;"단계오프셋",ChapterTable!$R:$S,2,0))/ChapterTable!$P$23)),
MAX(0,INT(($B873+ChapterTable!$R$26+VLOOKUP(SUBSTITUTE(C$1,"성장단계","")&amp;"보스단계오프셋",ChapterTable!$R:$S,2,0))/ChapterTable!$R$23)))</f>
        <v>1</v>
      </c>
      <c r="D873">
        <f>IF(OR($L873=TRUE,$A873=0,MOD($A873,ChapterTable!$R$20)&lt;&gt;0),
MAX(0,INT(($B873+ChapterTable!$P$26+VLOOKUP(SUBSTITUTE(D$1,"성장단계","")&amp;"단계오프셋",ChapterTable!$R:$S,2,0))/ChapterTable!$P$23)),
MAX(0,INT(($B873+ChapterTable!$R$26+VLOOKUP(SUBSTITUTE(D$1,"성장단계","")&amp;"보스단계오프셋",ChapterTable!$R:$S,2,0))/ChapterTable!$R$23)))</f>
        <v>0</v>
      </c>
      <c r="E873" s="1">
        <f ca="1">IF(AND($A873=0,$B873=1),
    VLOOKUP(1,ChapterTable!$1:$1048576,MATCH("최종"&amp;SUBSTITUTE(SUBSTITUTE(E$1,"standard",""),"|Float",""),ChapterTable!$1:$1,0),0)*ChapterTable!$P$17,
  IF(AND($A873=0,$B873=0),
    E874,
  IF($B873=0,
    VLOOKUP($A873,ChapterTable!$1:$1048576,MATCH("최종"&amp;SUBSTITUTE(SUBSTITUTE(E$1,"standard",""),"|Float",""),ChapterTable!$1:$1,0),0),
  IF($B873=1,
    IF($L873=FALSE,
      VLOOKUP($A873,ChapterTable!$1:$1048576,MATCH("최종"&amp;SUBSTITUTE(SUBSTITUTE(E$1,"standard",""),"|Float",""),ChapterTable!$1:$1,0),0),
      VLOOKUP($A873-ChapterTable!$P$11,ChapterTable!$1:$1048576,MATCH("최종"&amp;SUBSTITUTE(SUBSTITUTE(E$1,"standard",""),"|Float",""),ChapterTable!$1:$1,0),0)*ChapterTable!$P$14
    ),
  OFFSET(E873,-$B873+IF($L873,1,0),0)*IF($B873&gt;OFFSET($B873,1,0),ChapterTable!$R$17,1)*
    (VLOOKUP(SUBSTITUTE(SUBSTITUTE(E$1,"standard",""),"|Float","")&amp;IF(OR($L873=TRUE,$A873=0,MOD($A873,ChapterTable!$R$20)&lt;&gt;0),"","보스")&amp;"인게임누적곱배수",ChapterTable!$R:$S,2,0)^C873
    +VLOOKUP(SUBSTITUTE(SUBSTITUTE(E$1,"standard",""),"|Float","")&amp;IF(OR($L873=TRUE,$A873=0,MOD($A873,ChapterTable!$R$20)&lt;&gt;0),"","보스")&amp;"인게임누적합배수",ChapterTable!$R:$S,2,0)*C873)
  )
  )
  )
)</f>
        <v>212816.43072509766</v>
      </c>
      <c r="F873" s="1">
        <f ca="1">IF(AND($A873=0,$B873=1),
    VLOOKUP(1,ChapterTable!$1:$1048576,MATCH("최종"&amp;SUBSTITUTE(SUBSTITUTE(F$1,"standard",""),"|Float",""),ChapterTable!$1:$1,0),0)*ChapterTable!$P$17,
  IF(AND($A873=0,$B873=0),
    F874,
  IF($B873=0,
    VLOOKUP($A873,ChapterTable!$1:$1048576,MATCH("최종"&amp;SUBSTITUTE(SUBSTITUTE(F$1,"standard",""),"|Float",""),ChapterTable!$1:$1,0),0),
  IF($B873=1,
    IF($L873=FALSE,
      VLOOKUP($A873,ChapterTable!$1:$1048576,MATCH("최종"&amp;SUBSTITUTE(SUBSTITUTE(F$1,"standard",""),"|Float",""),ChapterTable!$1:$1,0),0),
      VLOOKUP($A873-ChapterTable!$P$11,ChapterTable!$1:$1048576,MATCH("최종"&amp;SUBSTITUTE(SUBSTITUTE(F$1,"standard",""),"|Float",""),ChapterTable!$1:$1,0),0)*ChapterTable!$P$14
    ),
  OFFSET(F873,-$B873+IF($L873,1,0),0)*
    (VLOOKUP(SUBSTITUTE(SUBSTITUTE(F$1,"standard",""),"|Float","")&amp;IF(OR($L873=TRUE,$A873=0,MOD($A873,ChapterTable!$R$20)&lt;&gt;0),"","보스")&amp;"인게임누적곱배수",ChapterTable!$R:$S,2,0)^D873
    +VLOOKUP(SUBSTITUTE(SUBSTITUTE(F$1,"standard",""),"|Float","")&amp;IF(OR($L873=TRUE,$A873=0,MOD($A873,ChapterTable!$R$20)&lt;&gt;0),"","보스")&amp;"인게임누적합배수",ChapterTable!$R:$S,2,0)*D873)
  )
  )
  )
)</f>
        <v>73894.59400177002</v>
      </c>
      <c r="G873" t="s">
        <v>715</v>
      </c>
      <c r="J873" t="str">
        <f>IF(ISBLANK(I873),"",
IFERROR(VLOOKUP(I873,[1]StringTable!$1:$1048576,MATCH("kor|String",[1]StringTable!$1:$1,0),0),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100"/>
        <v>1</v>
      </c>
      <c r="AJ873">
        <f t="shared" si="98"/>
        <v>1</v>
      </c>
      <c r="AK873">
        <f t="shared" si="99"/>
        <v>1</v>
      </c>
      <c r="AL873">
        <v>5</v>
      </c>
    </row>
    <row r="874" spans="1:38" hidden="1" x14ac:dyDescent="0.3">
      <c r="A874">
        <v>19</v>
      </c>
      <c r="B874">
        <v>10</v>
      </c>
      <c r="C874">
        <f>IF(OR($L874=TRUE,$A874=0,MOD($A874,ChapterTable!$R$20)&lt;&gt;0),
MAX(0,INT(($B874+ChapterTable!$P$26+VLOOKUP(SUBSTITUTE(C$1,"성장단계","")&amp;"단계오프셋",ChapterTable!$R:$S,2,0))/ChapterTable!$P$23)),
MAX(0,INT(($B874+ChapterTable!$R$26+VLOOKUP(SUBSTITUTE(C$1,"성장단계","")&amp;"보스단계오프셋",ChapterTable!$R:$S,2,0))/ChapterTable!$R$23)))</f>
        <v>1</v>
      </c>
      <c r="D874">
        <f>IF(OR($L874=TRUE,$A874=0,MOD($A874,ChapterTable!$R$20)&lt;&gt;0),
MAX(0,INT(($B874+ChapterTable!$P$26+VLOOKUP(SUBSTITUTE(D$1,"성장단계","")&amp;"단계오프셋",ChapterTable!$R:$S,2,0))/ChapterTable!$P$23)),
MAX(0,INT(($B874+ChapterTable!$R$26+VLOOKUP(SUBSTITUTE(D$1,"성장단계","")&amp;"보스단계오프셋",ChapterTable!$R:$S,2,0))/ChapterTable!$R$23)))</f>
        <v>0</v>
      </c>
      <c r="E874" s="1">
        <f ca="1">IF(AND($A874=0,$B874=1),
    VLOOKUP(1,ChapterTable!$1:$1048576,MATCH("최종"&amp;SUBSTITUTE(SUBSTITUTE(E$1,"standard",""),"|Float",""),ChapterTable!$1:$1,0),0)*ChapterTable!$P$17,
  IF(AND($A874=0,$B874=0),
    E875,
  IF($B874=0,
    VLOOKUP($A874,ChapterTable!$1:$1048576,MATCH("최종"&amp;SUBSTITUTE(SUBSTITUTE(E$1,"standard",""),"|Float",""),ChapterTable!$1:$1,0),0),
  IF($B874=1,
    IF($L874=FALSE,
      VLOOKUP($A874,ChapterTable!$1:$1048576,MATCH("최종"&amp;SUBSTITUTE(SUBSTITUTE(E$1,"standard",""),"|Float",""),ChapterTable!$1:$1,0),0),
      VLOOKUP($A874-ChapterTable!$P$11,ChapterTable!$1:$1048576,MATCH("최종"&amp;SUBSTITUTE(SUBSTITUTE(E$1,"standard",""),"|Float",""),ChapterTable!$1:$1,0),0)*ChapterTable!$P$14
    ),
  OFFSET(E874,-$B874+IF($L874,1,0),0)*IF($B874&gt;OFFSET($B874,1,0),ChapterTable!$R$17,1)*
    (VLOOKUP(SUBSTITUTE(SUBSTITUTE(E$1,"standard",""),"|Float","")&amp;IF(OR($L874=TRUE,$A874=0,MOD($A874,ChapterTable!$R$20)&lt;&gt;0),"","보스")&amp;"인게임누적곱배수",ChapterTable!$R:$S,2,0)^C874
    +VLOOKUP(SUBSTITUTE(SUBSTITUTE(E$1,"standard",""),"|Float","")&amp;IF(OR($L874=TRUE,$A874=0,MOD($A874,ChapterTable!$R$20)&lt;&gt;0),"","보스")&amp;"인게임누적합배수",ChapterTable!$R:$S,2,0)*C874)
  )
  )
  )
)</f>
        <v>212816.43072509766</v>
      </c>
      <c r="F874" s="1">
        <f ca="1">IF(AND($A874=0,$B874=1),
    VLOOKUP(1,ChapterTable!$1:$1048576,MATCH("최종"&amp;SUBSTITUTE(SUBSTITUTE(F$1,"standard",""),"|Float",""),ChapterTable!$1:$1,0),0)*ChapterTable!$P$17,
  IF(AND($A874=0,$B874=0),
    F875,
  IF($B874=0,
    VLOOKUP($A874,ChapterTable!$1:$1048576,MATCH("최종"&amp;SUBSTITUTE(SUBSTITUTE(F$1,"standard",""),"|Float",""),ChapterTable!$1:$1,0),0),
  IF($B874=1,
    IF($L874=FALSE,
      VLOOKUP($A874,ChapterTable!$1:$1048576,MATCH("최종"&amp;SUBSTITUTE(SUBSTITUTE(F$1,"standard",""),"|Float",""),ChapterTable!$1:$1,0),0),
      VLOOKUP($A874-ChapterTable!$P$11,ChapterTable!$1:$1048576,MATCH("최종"&amp;SUBSTITUTE(SUBSTITUTE(F$1,"standard",""),"|Float",""),ChapterTable!$1:$1,0),0)*ChapterTable!$P$14
    ),
  OFFSET(F874,-$B874+IF($L874,1,0),0)*
    (VLOOKUP(SUBSTITUTE(SUBSTITUTE(F$1,"standard",""),"|Float","")&amp;IF(OR($L874=TRUE,$A874=0,MOD($A874,ChapterTable!$R$20)&lt;&gt;0),"","보스")&amp;"인게임누적곱배수",ChapterTable!$R:$S,2,0)^D874
    +VLOOKUP(SUBSTITUTE(SUBSTITUTE(F$1,"standard",""),"|Float","")&amp;IF(OR($L874=TRUE,$A874=0,MOD($A874,ChapterTable!$R$20)&lt;&gt;0),"","보스")&amp;"인게임누적합배수",ChapterTable!$R:$S,2,0)*D874)
  )
  )
  )
)</f>
        <v>73894.59400177002</v>
      </c>
      <c r="G874" t="s">
        <v>715</v>
      </c>
      <c r="J874" t="str">
        <f>IF(ISBLANK(I874),"",
IFERROR(VLOOKUP(I874,[1]StringTable!$1:$1048576,MATCH("kor|String",[1]StringTable!$1:$1,0),0),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100"/>
        <v>1</v>
      </c>
      <c r="AJ874">
        <f t="shared" si="98"/>
        <v>1</v>
      </c>
      <c r="AK874">
        <f t="shared" si="99"/>
        <v>1</v>
      </c>
      <c r="AL874">
        <v>5</v>
      </c>
    </row>
    <row r="875" spans="1:38" hidden="1" x14ac:dyDescent="0.3">
      <c r="A875">
        <v>19</v>
      </c>
      <c r="B875">
        <v>11</v>
      </c>
      <c r="C875">
        <f>IF(OR($L875=TRUE,$A875=0,MOD($A875,ChapterTable!$R$20)&lt;&gt;0),
MAX(0,INT(($B875+ChapterTable!$P$26+VLOOKUP(SUBSTITUTE(C$1,"성장단계","")&amp;"단계오프셋",ChapterTable!$R:$S,2,0))/ChapterTable!$P$23)),
MAX(0,INT(($B875+ChapterTable!$R$26+VLOOKUP(SUBSTITUTE(C$1,"성장단계","")&amp;"보스단계오프셋",ChapterTable!$R:$S,2,0))/ChapterTable!$R$23)))</f>
        <v>1</v>
      </c>
      <c r="D875">
        <f>IF(OR($L875=TRUE,$A875=0,MOD($A875,ChapterTable!$R$20)&lt;&gt;0),
MAX(0,INT(($B875+ChapterTable!$P$26+VLOOKUP(SUBSTITUTE(D$1,"성장단계","")&amp;"단계오프셋",ChapterTable!$R:$S,2,0))/ChapterTable!$P$23)),
MAX(0,INT(($B875+ChapterTable!$R$26+VLOOKUP(SUBSTITUTE(D$1,"성장단계","")&amp;"보스단계오프셋",ChapterTable!$R:$S,2,0))/ChapterTable!$R$23)))</f>
        <v>1</v>
      </c>
      <c r="E875" s="1">
        <f ca="1">IF(AND($A875=0,$B875=1),
    VLOOKUP(1,ChapterTable!$1:$1048576,MATCH("최종"&amp;SUBSTITUTE(SUBSTITUTE(E$1,"standard",""),"|Float",""),ChapterTable!$1:$1,0),0)*ChapterTable!$P$17,
  IF(AND($A875=0,$B875=0),
    E876,
  IF($B875=0,
    VLOOKUP($A875,ChapterTable!$1:$1048576,MATCH("최종"&amp;SUBSTITUTE(SUBSTITUTE(E$1,"standard",""),"|Float",""),ChapterTable!$1:$1,0),0),
  IF($B875=1,
    IF($L875=FALSE,
      VLOOKUP($A875,ChapterTable!$1:$1048576,MATCH("최종"&amp;SUBSTITUTE(SUBSTITUTE(E$1,"standard",""),"|Float",""),ChapterTable!$1:$1,0),0),
      VLOOKUP($A875-ChapterTable!$P$11,ChapterTable!$1:$1048576,MATCH("최종"&amp;SUBSTITUTE(SUBSTITUTE(E$1,"standard",""),"|Float",""),ChapterTable!$1:$1,0),0)*ChapterTable!$P$14
    ),
  OFFSET(E875,-$B875+IF($L875,1,0),0)*IF($B875&gt;OFFSET($B875,1,0),ChapterTable!$R$17,1)*
    (VLOOKUP(SUBSTITUTE(SUBSTITUTE(E$1,"standard",""),"|Float","")&amp;IF(OR($L875=TRUE,$A875=0,MOD($A875,ChapterTable!$R$20)&lt;&gt;0),"","보스")&amp;"인게임누적곱배수",ChapterTable!$R:$S,2,0)^C875
    +VLOOKUP(SUBSTITUTE(SUBSTITUTE(E$1,"standard",""),"|Float","")&amp;IF(OR($L875=TRUE,$A875=0,MOD($A875,ChapterTable!$R$20)&lt;&gt;0),"","보스")&amp;"인게임누적합배수",ChapterTable!$R:$S,2,0)*C875)
  )
  )
  )
)</f>
        <v>212816.43072509766</v>
      </c>
      <c r="F875" s="1">
        <f ca="1">IF(AND($A875=0,$B875=1),
    VLOOKUP(1,ChapterTable!$1:$1048576,MATCH("최종"&amp;SUBSTITUTE(SUBSTITUTE(F$1,"standard",""),"|Float",""),ChapterTable!$1:$1,0),0)*ChapterTable!$P$17,
  IF(AND($A875=0,$B875=0),
    F876,
  IF($B875=0,
    VLOOKUP($A875,ChapterTable!$1:$1048576,MATCH("최종"&amp;SUBSTITUTE(SUBSTITUTE(F$1,"standard",""),"|Float",""),ChapterTable!$1:$1,0),0),
  IF($B875=1,
    IF($L875=FALSE,
      VLOOKUP($A875,ChapterTable!$1:$1048576,MATCH("최종"&amp;SUBSTITUTE(SUBSTITUTE(F$1,"standard",""),"|Float",""),ChapterTable!$1:$1,0),0),
      VLOOKUP($A875-ChapterTable!$P$11,ChapterTable!$1:$1048576,MATCH("최종"&amp;SUBSTITUTE(SUBSTITUTE(F$1,"standard",""),"|Float",""),ChapterTable!$1:$1,0),0)*ChapterTable!$P$14
    ),
  OFFSET(F875,-$B875+IF($L875,1,0),0)*
    (VLOOKUP(SUBSTITUTE(SUBSTITUTE(F$1,"standard",""),"|Float","")&amp;IF(OR($L875=TRUE,$A875=0,MOD($A875,ChapterTable!$R$20)&lt;&gt;0),"","보스")&amp;"인게임누적곱배수",ChapterTable!$R:$S,2,0)^D875
    +VLOOKUP(SUBSTITUTE(SUBSTITUTE(F$1,"standard",""),"|Float","")&amp;IF(OR($L875=TRUE,$A875=0,MOD($A875,ChapterTable!$R$20)&lt;&gt;0),"","보스")&amp;"인게임누적합배수",ChapterTable!$R:$S,2,0)*D875)
  )
  )
  )
)</f>
        <v>79436.688551902771</v>
      </c>
      <c r="G875" t="s">
        <v>715</v>
      </c>
      <c r="J875" t="str">
        <f>IF(ISBLANK(I875),"",
IFERROR(VLOOKUP(I875,[1]StringTable!$1:$1048576,MATCH("kor|String",[1]StringTable!$1:$1,0),0),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100"/>
        <v>0.5</v>
      </c>
      <c r="AJ875">
        <f t="shared" si="98"/>
        <v>0.54666666600000002</v>
      </c>
      <c r="AK875">
        <f t="shared" si="99"/>
        <v>1</v>
      </c>
      <c r="AL875">
        <v>5</v>
      </c>
    </row>
    <row r="876" spans="1:38" hidden="1" x14ac:dyDescent="0.3">
      <c r="A876">
        <v>19</v>
      </c>
      <c r="B876">
        <v>12</v>
      </c>
      <c r="C876">
        <f>IF(OR($L876=TRUE,$A876=0,MOD($A876,ChapterTable!$R$20)&lt;&gt;0),
MAX(0,INT(($B876+ChapterTable!$P$26+VLOOKUP(SUBSTITUTE(C$1,"성장단계","")&amp;"단계오프셋",ChapterTable!$R:$S,2,0))/ChapterTable!$P$23)),
MAX(0,INT(($B876+ChapterTable!$R$26+VLOOKUP(SUBSTITUTE(C$1,"성장단계","")&amp;"보스단계오프셋",ChapterTable!$R:$S,2,0))/ChapterTable!$R$23)))</f>
        <v>1</v>
      </c>
      <c r="D876">
        <f>IF(OR($L876=TRUE,$A876=0,MOD($A876,ChapterTable!$R$20)&lt;&gt;0),
MAX(0,INT(($B876+ChapterTable!$P$26+VLOOKUP(SUBSTITUTE(D$1,"성장단계","")&amp;"단계오프셋",ChapterTable!$R:$S,2,0))/ChapterTable!$P$23)),
MAX(0,INT(($B876+ChapterTable!$R$26+VLOOKUP(SUBSTITUTE(D$1,"성장단계","")&amp;"보스단계오프셋",ChapterTable!$R:$S,2,0))/ChapterTable!$R$23)))</f>
        <v>1</v>
      </c>
      <c r="E876" s="1">
        <f ca="1">IF(AND($A876=0,$B876=1),
    VLOOKUP(1,ChapterTable!$1:$1048576,MATCH("최종"&amp;SUBSTITUTE(SUBSTITUTE(E$1,"standard",""),"|Float",""),ChapterTable!$1:$1,0),0)*ChapterTable!$P$17,
  IF(AND($A876=0,$B876=0),
    E877,
  IF($B876=0,
    VLOOKUP($A876,ChapterTable!$1:$1048576,MATCH("최종"&amp;SUBSTITUTE(SUBSTITUTE(E$1,"standard",""),"|Float",""),ChapterTable!$1:$1,0),0),
  IF($B876=1,
    IF($L876=FALSE,
      VLOOKUP($A876,ChapterTable!$1:$1048576,MATCH("최종"&amp;SUBSTITUTE(SUBSTITUTE(E$1,"standard",""),"|Float",""),ChapterTable!$1:$1,0),0),
      VLOOKUP($A876-ChapterTable!$P$11,ChapterTable!$1:$1048576,MATCH("최종"&amp;SUBSTITUTE(SUBSTITUTE(E$1,"standard",""),"|Float",""),ChapterTable!$1:$1,0),0)*ChapterTable!$P$14
    ),
  OFFSET(E876,-$B876+IF($L876,1,0),0)*IF($B876&gt;OFFSET($B876,1,0),ChapterTable!$R$17,1)*
    (VLOOKUP(SUBSTITUTE(SUBSTITUTE(E$1,"standard",""),"|Float","")&amp;IF(OR($L876=TRUE,$A876=0,MOD($A876,ChapterTable!$R$20)&lt;&gt;0),"","보스")&amp;"인게임누적곱배수",ChapterTable!$R:$S,2,0)^C876
    +VLOOKUP(SUBSTITUTE(SUBSTITUTE(E$1,"standard",""),"|Float","")&amp;IF(OR($L876=TRUE,$A876=0,MOD($A876,ChapterTable!$R$20)&lt;&gt;0),"","보스")&amp;"인게임누적합배수",ChapterTable!$R:$S,2,0)*C876)
  )
  )
  )
)</f>
        <v>212816.43072509766</v>
      </c>
      <c r="F876" s="1">
        <f ca="1">IF(AND($A876=0,$B876=1),
    VLOOKUP(1,ChapterTable!$1:$1048576,MATCH("최종"&amp;SUBSTITUTE(SUBSTITUTE(F$1,"standard",""),"|Float",""),ChapterTable!$1:$1,0),0)*ChapterTable!$P$17,
  IF(AND($A876=0,$B876=0),
    F877,
  IF($B876=0,
    VLOOKUP($A876,ChapterTable!$1:$1048576,MATCH("최종"&amp;SUBSTITUTE(SUBSTITUTE(F$1,"standard",""),"|Float",""),ChapterTable!$1:$1,0),0),
  IF($B876=1,
    IF($L876=FALSE,
      VLOOKUP($A876,ChapterTable!$1:$1048576,MATCH("최종"&amp;SUBSTITUTE(SUBSTITUTE(F$1,"standard",""),"|Float",""),ChapterTable!$1:$1,0),0),
      VLOOKUP($A876-ChapterTable!$P$11,ChapterTable!$1:$1048576,MATCH("최종"&amp;SUBSTITUTE(SUBSTITUTE(F$1,"standard",""),"|Float",""),ChapterTable!$1:$1,0),0)*ChapterTable!$P$14
    ),
  OFFSET(F876,-$B876+IF($L876,1,0),0)*
    (VLOOKUP(SUBSTITUTE(SUBSTITUTE(F$1,"standard",""),"|Float","")&amp;IF(OR($L876=TRUE,$A876=0,MOD($A876,ChapterTable!$R$20)&lt;&gt;0),"","보스")&amp;"인게임누적곱배수",ChapterTable!$R:$S,2,0)^D876
    +VLOOKUP(SUBSTITUTE(SUBSTITUTE(F$1,"standard",""),"|Float","")&amp;IF(OR($L876=TRUE,$A876=0,MOD($A876,ChapterTable!$R$20)&lt;&gt;0),"","보스")&amp;"인게임누적합배수",ChapterTable!$R:$S,2,0)*D876)
  )
  )
  )
)</f>
        <v>79436.688551902771</v>
      </c>
      <c r="G876" t="s">
        <v>715</v>
      </c>
      <c r="J876" t="str">
        <f>IF(ISBLANK(I876),"",
IFERROR(VLOOKUP(I876,[1]StringTable!$1:$1048576,MATCH("kor|String",[1]StringTable!$1:$1,0),0),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100"/>
        <v>0.5</v>
      </c>
      <c r="AJ876">
        <f t="shared" si="98"/>
        <v>0.54666666600000002</v>
      </c>
      <c r="AK876">
        <f t="shared" si="99"/>
        <v>1</v>
      </c>
      <c r="AL876">
        <v>5</v>
      </c>
    </row>
    <row r="877" spans="1:38" hidden="1" x14ac:dyDescent="0.3">
      <c r="A877">
        <v>19</v>
      </c>
      <c r="B877">
        <v>13</v>
      </c>
      <c r="C877">
        <f>IF(OR($L877=TRUE,$A877=0,MOD($A877,ChapterTable!$R$20)&lt;&gt;0),
MAX(0,INT(($B877+ChapterTable!$P$26+VLOOKUP(SUBSTITUTE(C$1,"성장단계","")&amp;"단계오프셋",ChapterTable!$R:$S,2,0))/ChapterTable!$P$23)),
MAX(0,INT(($B877+ChapterTable!$R$26+VLOOKUP(SUBSTITUTE(C$1,"성장단계","")&amp;"보스단계오프셋",ChapterTable!$R:$S,2,0))/ChapterTable!$R$23)))</f>
        <v>1</v>
      </c>
      <c r="D877">
        <f>IF(OR($L877=TRUE,$A877=0,MOD($A877,ChapterTable!$R$20)&lt;&gt;0),
MAX(0,INT(($B877+ChapterTable!$P$26+VLOOKUP(SUBSTITUTE(D$1,"성장단계","")&amp;"단계오프셋",ChapterTable!$R:$S,2,0))/ChapterTable!$P$23)),
MAX(0,INT(($B877+ChapterTable!$R$26+VLOOKUP(SUBSTITUTE(D$1,"성장단계","")&amp;"보스단계오프셋",ChapterTable!$R:$S,2,0))/ChapterTable!$R$23)))</f>
        <v>1</v>
      </c>
      <c r="E877" s="1">
        <f ca="1">IF(AND($A877=0,$B877=1),
    VLOOKUP(1,ChapterTable!$1:$1048576,MATCH("최종"&amp;SUBSTITUTE(SUBSTITUTE(E$1,"standard",""),"|Float",""),ChapterTable!$1:$1,0),0)*ChapterTable!$P$17,
  IF(AND($A877=0,$B877=0),
    E878,
  IF($B877=0,
    VLOOKUP($A877,ChapterTable!$1:$1048576,MATCH("최종"&amp;SUBSTITUTE(SUBSTITUTE(E$1,"standard",""),"|Float",""),ChapterTable!$1:$1,0),0),
  IF($B877=1,
    IF($L877=FALSE,
      VLOOKUP($A877,ChapterTable!$1:$1048576,MATCH("최종"&amp;SUBSTITUTE(SUBSTITUTE(E$1,"standard",""),"|Float",""),ChapterTable!$1:$1,0),0),
      VLOOKUP($A877-ChapterTable!$P$11,ChapterTable!$1:$1048576,MATCH("최종"&amp;SUBSTITUTE(SUBSTITUTE(E$1,"standard",""),"|Float",""),ChapterTable!$1:$1,0),0)*ChapterTable!$P$14
    ),
  OFFSET(E877,-$B877+IF($L877,1,0),0)*IF($B877&gt;OFFSET($B877,1,0),ChapterTable!$R$17,1)*
    (VLOOKUP(SUBSTITUTE(SUBSTITUTE(E$1,"standard",""),"|Float","")&amp;IF(OR($L877=TRUE,$A877=0,MOD($A877,ChapterTable!$R$20)&lt;&gt;0),"","보스")&amp;"인게임누적곱배수",ChapterTable!$R:$S,2,0)^C877
    +VLOOKUP(SUBSTITUTE(SUBSTITUTE(E$1,"standard",""),"|Float","")&amp;IF(OR($L877=TRUE,$A877=0,MOD($A877,ChapterTable!$R$20)&lt;&gt;0),"","보스")&amp;"인게임누적합배수",ChapterTable!$R:$S,2,0)*C877)
  )
  )
  )
)</f>
        <v>212816.43072509766</v>
      </c>
      <c r="F877" s="1">
        <f ca="1">IF(AND($A877=0,$B877=1),
    VLOOKUP(1,ChapterTable!$1:$1048576,MATCH("최종"&amp;SUBSTITUTE(SUBSTITUTE(F$1,"standard",""),"|Float",""),ChapterTable!$1:$1,0),0)*ChapterTable!$P$17,
  IF(AND($A877=0,$B877=0),
    F878,
  IF($B877=0,
    VLOOKUP($A877,ChapterTable!$1:$1048576,MATCH("최종"&amp;SUBSTITUTE(SUBSTITUTE(F$1,"standard",""),"|Float",""),ChapterTable!$1:$1,0),0),
  IF($B877=1,
    IF($L877=FALSE,
      VLOOKUP($A877,ChapterTable!$1:$1048576,MATCH("최종"&amp;SUBSTITUTE(SUBSTITUTE(F$1,"standard",""),"|Float",""),ChapterTable!$1:$1,0),0),
      VLOOKUP($A877-ChapterTable!$P$11,ChapterTable!$1:$1048576,MATCH("최종"&amp;SUBSTITUTE(SUBSTITUTE(F$1,"standard",""),"|Float",""),ChapterTable!$1:$1,0),0)*ChapterTable!$P$14
    ),
  OFFSET(F877,-$B877+IF($L877,1,0),0)*
    (VLOOKUP(SUBSTITUTE(SUBSTITUTE(F$1,"standard",""),"|Float","")&amp;IF(OR($L877=TRUE,$A877=0,MOD($A877,ChapterTable!$R$20)&lt;&gt;0),"","보스")&amp;"인게임누적곱배수",ChapterTable!$R:$S,2,0)^D877
    +VLOOKUP(SUBSTITUTE(SUBSTITUTE(F$1,"standard",""),"|Float","")&amp;IF(OR($L877=TRUE,$A877=0,MOD($A877,ChapterTable!$R$20)&lt;&gt;0),"","보스")&amp;"인게임누적합배수",ChapterTable!$R:$S,2,0)*D877)
  )
  )
  )
)</f>
        <v>79436.688551902771</v>
      </c>
      <c r="G877" t="s">
        <v>715</v>
      </c>
      <c r="J877" t="str">
        <f>IF(ISBLANK(I877),"",
IFERROR(VLOOKUP(I877,[1]StringTable!$1:$1048576,MATCH("kor|String",[1]StringTable!$1:$1,0),0),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100"/>
        <v>0.5</v>
      </c>
      <c r="AJ877">
        <f t="shared" si="98"/>
        <v>0.54666666600000002</v>
      </c>
      <c r="AK877">
        <f t="shared" si="99"/>
        <v>1</v>
      </c>
      <c r="AL877">
        <v>5</v>
      </c>
    </row>
    <row r="878" spans="1:38" hidden="1" x14ac:dyDescent="0.3">
      <c r="A878">
        <v>19</v>
      </c>
      <c r="B878">
        <v>14</v>
      </c>
      <c r="C878">
        <f>IF(OR($L878=TRUE,$A878=0,MOD($A878,ChapterTable!$R$20)&lt;&gt;0),
MAX(0,INT(($B878+ChapterTable!$P$26+VLOOKUP(SUBSTITUTE(C$1,"성장단계","")&amp;"단계오프셋",ChapterTable!$R:$S,2,0))/ChapterTable!$P$23)),
MAX(0,INT(($B878+ChapterTable!$R$26+VLOOKUP(SUBSTITUTE(C$1,"성장단계","")&amp;"보스단계오프셋",ChapterTable!$R:$S,2,0))/ChapterTable!$R$23)))</f>
        <v>1</v>
      </c>
      <c r="D878">
        <f>IF(OR($L878=TRUE,$A878=0,MOD($A878,ChapterTable!$R$20)&lt;&gt;0),
MAX(0,INT(($B878+ChapterTable!$P$26+VLOOKUP(SUBSTITUTE(D$1,"성장단계","")&amp;"단계오프셋",ChapterTable!$R:$S,2,0))/ChapterTable!$P$23)),
MAX(0,INT(($B878+ChapterTable!$R$26+VLOOKUP(SUBSTITUTE(D$1,"성장단계","")&amp;"보스단계오프셋",ChapterTable!$R:$S,2,0))/ChapterTable!$R$23)))</f>
        <v>1</v>
      </c>
      <c r="E878" s="1">
        <f ca="1">IF(AND($A878=0,$B878=1),
    VLOOKUP(1,ChapterTable!$1:$1048576,MATCH("최종"&amp;SUBSTITUTE(SUBSTITUTE(E$1,"standard",""),"|Float",""),ChapterTable!$1:$1,0),0)*ChapterTable!$P$17,
  IF(AND($A878=0,$B878=0),
    E879,
  IF($B878=0,
    VLOOKUP($A878,ChapterTable!$1:$1048576,MATCH("최종"&amp;SUBSTITUTE(SUBSTITUTE(E$1,"standard",""),"|Float",""),ChapterTable!$1:$1,0),0),
  IF($B878=1,
    IF($L878=FALSE,
      VLOOKUP($A878,ChapterTable!$1:$1048576,MATCH("최종"&amp;SUBSTITUTE(SUBSTITUTE(E$1,"standard",""),"|Float",""),ChapterTable!$1:$1,0),0),
      VLOOKUP($A878-ChapterTable!$P$11,ChapterTable!$1:$1048576,MATCH("최종"&amp;SUBSTITUTE(SUBSTITUTE(E$1,"standard",""),"|Float",""),ChapterTable!$1:$1,0),0)*ChapterTable!$P$14
    ),
  OFFSET(E878,-$B878+IF($L878,1,0),0)*IF($B878&gt;OFFSET($B878,1,0),ChapterTable!$R$17,1)*
    (VLOOKUP(SUBSTITUTE(SUBSTITUTE(E$1,"standard",""),"|Float","")&amp;IF(OR($L878=TRUE,$A878=0,MOD($A878,ChapterTable!$R$20)&lt;&gt;0),"","보스")&amp;"인게임누적곱배수",ChapterTable!$R:$S,2,0)^C878
    +VLOOKUP(SUBSTITUTE(SUBSTITUTE(E$1,"standard",""),"|Float","")&amp;IF(OR($L878=TRUE,$A878=0,MOD($A878,ChapterTable!$R$20)&lt;&gt;0),"","보스")&amp;"인게임누적합배수",ChapterTable!$R:$S,2,0)*C878)
  )
  )
  )
)</f>
        <v>212816.43072509766</v>
      </c>
      <c r="F878" s="1">
        <f ca="1">IF(AND($A878=0,$B878=1),
    VLOOKUP(1,ChapterTable!$1:$1048576,MATCH("최종"&amp;SUBSTITUTE(SUBSTITUTE(F$1,"standard",""),"|Float",""),ChapterTable!$1:$1,0),0)*ChapterTable!$P$17,
  IF(AND($A878=0,$B878=0),
    F879,
  IF($B878=0,
    VLOOKUP($A878,ChapterTable!$1:$1048576,MATCH("최종"&amp;SUBSTITUTE(SUBSTITUTE(F$1,"standard",""),"|Float",""),ChapterTable!$1:$1,0),0),
  IF($B878=1,
    IF($L878=FALSE,
      VLOOKUP($A878,ChapterTable!$1:$1048576,MATCH("최종"&amp;SUBSTITUTE(SUBSTITUTE(F$1,"standard",""),"|Float",""),ChapterTable!$1:$1,0),0),
      VLOOKUP($A878-ChapterTable!$P$11,ChapterTable!$1:$1048576,MATCH("최종"&amp;SUBSTITUTE(SUBSTITUTE(F$1,"standard",""),"|Float",""),ChapterTable!$1:$1,0),0)*ChapterTable!$P$14
    ),
  OFFSET(F878,-$B878+IF($L878,1,0),0)*
    (VLOOKUP(SUBSTITUTE(SUBSTITUTE(F$1,"standard",""),"|Float","")&amp;IF(OR($L878=TRUE,$A878=0,MOD($A878,ChapterTable!$R$20)&lt;&gt;0),"","보스")&amp;"인게임누적곱배수",ChapterTable!$R:$S,2,0)^D878
    +VLOOKUP(SUBSTITUTE(SUBSTITUTE(F$1,"standard",""),"|Float","")&amp;IF(OR($L878=TRUE,$A878=0,MOD($A878,ChapterTable!$R$20)&lt;&gt;0),"","보스")&amp;"인게임누적합배수",ChapterTable!$R:$S,2,0)*D878)
  )
  )
  )
)</f>
        <v>79436.688551902771</v>
      </c>
      <c r="G878" t="s">
        <v>715</v>
      </c>
      <c r="J878" t="str">
        <f>IF(ISBLANK(I878),"",
IFERROR(VLOOKUP(I878,[1]StringTable!$1:$1048576,MATCH("kor|String",[1]StringTable!$1:$1,0),0),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100"/>
        <v>0.5</v>
      </c>
      <c r="AJ878">
        <f t="shared" si="98"/>
        <v>0.54666666600000002</v>
      </c>
      <c r="AK878">
        <f t="shared" si="99"/>
        <v>1</v>
      </c>
      <c r="AL878">
        <v>5</v>
      </c>
    </row>
    <row r="879" spans="1:38" hidden="1" x14ac:dyDescent="0.3">
      <c r="A879">
        <v>19</v>
      </c>
      <c r="B879">
        <v>15</v>
      </c>
      <c r="C879">
        <f>IF(OR($L879=TRUE,$A879=0,MOD($A879,ChapterTable!$R$20)&lt;&gt;0),
MAX(0,INT(($B879+ChapterTable!$P$26+VLOOKUP(SUBSTITUTE(C$1,"성장단계","")&amp;"단계오프셋",ChapterTable!$R:$S,2,0))/ChapterTable!$P$23)),
MAX(0,INT(($B879+ChapterTable!$R$26+VLOOKUP(SUBSTITUTE(C$1,"성장단계","")&amp;"보스단계오프셋",ChapterTable!$R:$S,2,0))/ChapterTable!$R$23)))</f>
        <v>1</v>
      </c>
      <c r="D879">
        <f>IF(OR($L879=TRUE,$A879=0,MOD($A879,ChapterTable!$R$20)&lt;&gt;0),
MAX(0,INT(($B879+ChapterTable!$P$26+VLOOKUP(SUBSTITUTE(D$1,"성장단계","")&amp;"단계오프셋",ChapterTable!$R:$S,2,0))/ChapterTable!$P$23)),
MAX(0,INT(($B879+ChapterTable!$R$26+VLOOKUP(SUBSTITUTE(D$1,"성장단계","")&amp;"보스단계오프셋",ChapterTable!$R:$S,2,0))/ChapterTable!$R$23)))</f>
        <v>1</v>
      </c>
      <c r="E879" s="1">
        <f ca="1">IF(AND($A879=0,$B879=1),
    VLOOKUP(1,ChapterTable!$1:$1048576,MATCH("최종"&amp;SUBSTITUTE(SUBSTITUTE(E$1,"standard",""),"|Float",""),ChapterTable!$1:$1,0),0)*ChapterTable!$P$17,
  IF(AND($A879=0,$B879=0),
    E880,
  IF($B879=0,
    VLOOKUP($A879,ChapterTable!$1:$1048576,MATCH("최종"&amp;SUBSTITUTE(SUBSTITUTE(E$1,"standard",""),"|Float",""),ChapterTable!$1:$1,0),0),
  IF($B879=1,
    IF($L879=FALSE,
      VLOOKUP($A879,ChapterTable!$1:$1048576,MATCH("최종"&amp;SUBSTITUTE(SUBSTITUTE(E$1,"standard",""),"|Float",""),ChapterTable!$1:$1,0),0),
      VLOOKUP($A879-ChapterTable!$P$11,ChapterTable!$1:$1048576,MATCH("최종"&amp;SUBSTITUTE(SUBSTITUTE(E$1,"standard",""),"|Float",""),ChapterTable!$1:$1,0),0)*ChapterTable!$P$14
    ),
  OFFSET(E879,-$B879+IF($L879,1,0),0)*IF($B879&gt;OFFSET($B879,1,0),ChapterTable!$R$17,1)*
    (VLOOKUP(SUBSTITUTE(SUBSTITUTE(E$1,"standard",""),"|Float","")&amp;IF(OR($L879=TRUE,$A879=0,MOD($A879,ChapterTable!$R$20)&lt;&gt;0),"","보스")&amp;"인게임누적곱배수",ChapterTable!$R:$S,2,0)^C879
    +VLOOKUP(SUBSTITUTE(SUBSTITUTE(E$1,"standard",""),"|Float","")&amp;IF(OR($L879=TRUE,$A879=0,MOD($A879,ChapterTable!$R$20)&lt;&gt;0),"","보스")&amp;"인게임누적합배수",ChapterTable!$R:$S,2,0)*C879)
  )
  )
  )
)</f>
        <v>212816.43072509766</v>
      </c>
      <c r="F879" s="1">
        <f ca="1">IF(AND($A879=0,$B879=1),
    VLOOKUP(1,ChapterTable!$1:$1048576,MATCH("최종"&amp;SUBSTITUTE(SUBSTITUTE(F$1,"standard",""),"|Float",""),ChapterTable!$1:$1,0),0)*ChapterTable!$P$17,
  IF(AND($A879=0,$B879=0),
    F880,
  IF($B879=0,
    VLOOKUP($A879,ChapterTable!$1:$1048576,MATCH("최종"&amp;SUBSTITUTE(SUBSTITUTE(F$1,"standard",""),"|Float",""),ChapterTable!$1:$1,0),0),
  IF($B879=1,
    IF($L879=FALSE,
      VLOOKUP($A879,ChapterTable!$1:$1048576,MATCH("최종"&amp;SUBSTITUTE(SUBSTITUTE(F$1,"standard",""),"|Float",""),ChapterTable!$1:$1,0),0),
      VLOOKUP($A879-ChapterTable!$P$11,ChapterTable!$1:$1048576,MATCH("최종"&amp;SUBSTITUTE(SUBSTITUTE(F$1,"standard",""),"|Float",""),ChapterTable!$1:$1,0),0)*ChapterTable!$P$14
    ),
  OFFSET(F879,-$B879+IF($L879,1,0),0)*
    (VLOOKUP(SUBSTITUTE(SUBSTITUTE(F$1,"standard",""),"|Float","")&amp;IF(OR($L879=TRUE,$A879=0,MOD($A879,ChapterTable!$R$20)&lt;&gt;0),"","보스")&amp;"인게임누적곱배수",ChapterTable!$R:$S,2,0)^D879
    +VLOOKUP(SUBSTITUTE(SUBSTITUTE(F$1,"standard",""),"|Float","")&amp;IF(OR($L879=TRUE,$A879=0,MOD($A879,ChapterTable!$R$20)&lt;&gt;0),"","보스")&amp;"인게임누적합배수",ChapterTable!$R:$S,2,0)*D879)
  )
  )
  )
)</f>
        <v>79436.688551902771</v>
      </c>
      <c r="G879" t="s">
        <v>715</v>
      </c>
      <c r="J879" t="str">
        <f>IF(ISBLANK(I879),"",
IFERROR(VLOOKUP(I879,[1]StringTable!$1:$1048576,MATCH("kor|String",[1]StringTable!$1:$1,0),0),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100"/>
        <v>0.5</v>
      </c>
      <c r="AJ879">
        <f t="shared" si="98"/>
        <v>0.54666666600000002</v>
      </c>
      <c r="AK879">
        <f t="shared" si="99"/>
        <v>1</v>
      </c>
      <c r="AL879">
        <v>5</v>
      </c>
    </row>
    <row r="880" spans="1:38" hidden="1" x14ac:dyDescent="0.3">
      <c r="A880">
        <v>19</v>
      </c>
      <c r="B880">
        <v>16</v>
      </c>
      <c r="C880">
        <f>IF(OR($L880=TRUE,$A880=0,MOD($A880,ChapterTable!$R$20)&lt;&gt;0),
MAX(0,INT(($B880+ChapterTable!$P$26+VLOOKUP(SUBSTITUTE(C$1,"성장단계","")&amp;"단계오프셋",ChapterTable!$R:$S,2,0))/ChapterTable!$P$23)),
MAX(0,INT(($B880+ChapterTable!$R$26+VLOOKUP(SUBSTITUTE(C$1,"성장단계","")&amp;"보스단계오프셋",ChapterTable!$R:$S,2,0))/ChapterTable!$R$23)))</f>
        <v>2</v>
      </c>
      <c r="D880">
        <f>IF(OR($L880=TRUE,$A880=0,MOD($A880,ChapterTable!$R$20)&lt;&gt;0),
MAX(0,INT(($B880+ChapterTable!$P$26+VLOOKUP(SUBSTITUTE(D$1,"성장단계","")&amp;"단계오프셋",ChapterTable!$R:$S,2,0))/ChapterTable!$P$23)),
MAX(0,INT(($B880+ChapterTable!$R$26+VLOOKUP(SUBSTITUTE(D$1,"성장단계","")&amp;"보스단계오프셋",ChapterTable!$R:$S,2,0))/ChapterTable!$R$23)))</f>
        <v>1</v>
      </c>
      <c r="E880" s="1">
        <f ca="1">IF(AND($A880=0,$B880=1),
    VLOOKUP(1,ChapterTable!$1:$1048576,MATCH("최종"&amp;SUBSTITUTE(SUBSTITUTE(E$1,"standard",""),"|Float",""),ChapterTable!$1:$1,0),0)*ChapterTable!$P$17,
  IF(AND($A880=0,$B880=0),
    E881,
  IF($B880=0,
    VLOOKUP($A880,ChapterTable!$1:$1048576,MATCH("최종"&amp;SUBSTITUTE(SUBSTITUTE(E$1,"standard",""),"|Float",""),ChapterTable!$1:$1,0),0),
  IF($B880=1,
    IF($L880=FALSE,
      VLOOKUP($A880,ChapterTable!$1:$1048576,MATCH("최종"&amp;SUBSTITUTE(SUBSTITUTE(E$1,"standard",""),"|Float",""),ChapterTable!$1:$1,0),0),
      VLOOKUP($A880-ChapterTable!$P$11,ChapterTable!$1:$1048576,MATCH("최종"&amp;SUBSTITUTE(SUBSTITUTE(E$1,"standard",""),"|Float",""),ChapterTable!$1:$1,0),0)*ChapterTable!$P$14
    ),
  OFFSET(E880,-$B880+IF($L880,1,0),0)*IF($B880&gt;OFFSET($B880,1,0),ChapterTable!$R$17,1)*
    (VLOOKUP(SUBSTITUTE(SUBSTITUTE(E$1,"standard",""),"|Float","")&amp;IF(OR($L880=TRUE,$A880=0,MOD($A880,ChapterTable!$R$20)&lt;&gt;0),"","보스")&amp;"인게임누적곱배수",ChapterTable!$R:$S,2,0)^C880
    +VLOOKUP(SUBSTITUTE(SUBSTITUTE(E$1,"standard",""),"|Float","")&amp;IF(OR($L880=TRUE,$A880=0,MOD($A880,ChapterTable!$R$20)&lt;&gt;0),"","보스")&amp;"인게임누적합배수",ChapterTable!$R:$S,2,0)*C880)
  )
  )
  )
)</f>
        <v>248285.83584594724</v>
      </c>
      <c r="F880" s="1">
        <f ca="1">IF(AND($A880=0,$B880=1),
    VLOOKUP(1,ChapterTable!$1:$1048576,MATCH("최종"&amp;SUBSTITUTE(SUBSTITUTE(F$1,"standard",""),"|Float",""),ChapterTable!$1:$1,0),0)*ChapterTable!$P$17,
  IF(AND($A880=0,$B880=0),
    F881,
  IF($B880=0,
    VLOOKUP($A880,ChapterTable!$1:$1048576,MATCH("최종"&amp;SUBSTITUTE(SUBSTITUTE(F$1,"standard",""),"|Float",""),ChapterTable!$1:$1,0),0),
  IF($B880=1,
    IF($L880=FALSE,
      VLOOKUP($A880,ChapterTable!$1:$1048576,MATCH("최종"&amp;SUBSTITUTE(SUBSTITUTE(F$1,"standard",""),"|Float",""),ChapterTable!$1:$1,0),0),
      VLOOKUP($A880-ChapterTable!$P$11,ChapterTable!$1:$1048576,MATCH("최종"&amp;SUBSTITUTE(SUBSTITUTE(F$1,"standard",""),"|Float",""),ChapterTable!$1:$1,0),0)*ChapterTable!$P$14
    ),
  OFFSET(F880,-$B880+IF($L880,1,0),0)*
    (VLOOKUP(SUBSTITUTE(SUBSTITUTE(F$1,"standard",""),"|Float","")&amp;IF(OR($L880=TRUE,$A880=0,MOD($A880,ChapterTable!$R$20)&lt;&gt;0),"","보스")&amp;"인게임누적곱배수",ChapterTable!$R:$S,2,0)^D880
    +VLOOKUP(SUBSTITUTE(SUBSTITUTE(F$1,"standard",""),"|Float","")&amp;IF(OR($L880=TRUE,$A880=0,MOD($A880,ChapterTable!$R$20)&lt;&gt;0),"","보스")&amp;"인게임누적합배수",ChapterTable!$R:$S,2,0)*D880)
  )
  )
  )
)</f>
        <v>79436.688551902771</v>
      </c>
      <c r="G880" t="s">
        <v>715</v>
      </c>
      <c r="J880" t="str">
        <f>IF(ISBLANK(I880),"",
IFERROR(VLOOKUP(I880,[1]StringTable!$1:$1048576,MATCH("kor|String",[1]StringTable!$1:$1,0),0),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100"/>
        <v>0.5</v>
      </c>
      <c r="AJ880">
        <f t="shared" si="98"/>
        <v>0.54666666600000002</v>
      </c>
      <c r="AK880">
        <f t="shared" si="99"/>
        <v>1</v>
      </c>
      <c r="AL880">
        <v>5</v>
      </c>
    </row>
    <row r="881" spans="1:38" hidden="1" x14ac:dyDescent="0.3">
      <c r="A881">
        <v>19</v>
      </c>
      <c r="B881">
        <v>17</v>
      </c>
      <c r="C881">
        <f>IF(OR($L881=TRUE,$A881=0,MOD($A881,ChapterTable!$R$20)&lt;&gt;0),
MAX(0,INT(($B881+ChapterTable!$P$26+VLOOKUP(SUBSTITUTE(C$1,"성장단계","")&amp;"단계오프셋",ChapterTable!$R:$S,2,0))/ChapterTable!$P$23)),
MAX(0,INT(($B881+ChapterTable!$R$26+VLOOKUP(SUBSTITUTE(C$1,"성장단계","")&amp;"보스단계오프셋",ChapterTable!$R:$S,2,0))/ChapterTable!$R$23)))</f>
        <v>2</v>
      </c>
      <c r="D881">
        <f>IF(OR($L881=TRUE,$A881=0,MOD($A881,ChapterTable!$R$20)&lt;&gt;0),
MAX(0,INT(($B881+ChapterTable!$P$26+VLOOKUP(SUBSTITUTE(D$1,"성장단계","")&amp;"단계오프셋",ChapterTable!$R:$S,2,0))/ChapterTable!$P$23)),
MAX(0,INT(($B881+ChapterTable!$R$26+VLOOKUP(SUBSTITUTE(D$1,"성장단계","")&amp;"보스단계오프셋",ChapterTable!$R:$S,2,0))/ChapterTable!$R$23)))</f>
        <v>1</v>
      </c>
      <c r="E881" s="1">
        <f ca="1">IF(AND($A881=0,$B881=1),
    VLOOKUP(1,ChapterTable!$1:$1048576,MATCH("최종"&amp;SUBSTITUTE(SUBSTITUTE(E$1,"standard",""),"|Float",""),ChapterTable!$1:$1,0),0)*ChapterTable!$P$17,
  IF(AND($A881=0,$B881=0),
    E882,
  IF($B881=0,
    VLOOKUP($A881,ChapterTable!$1:$1048576,MATCH("최종"&amp;SUBSTITUTE(SUBSTITUTE(E$1,"standard",""),"|Float",""),ChapterTable!$1:$1,0),0),
  IF($B881=1,
    IF($L881=FALSE,
      VLOOKUP($A881,ChapterTable!$1:$1048576,MATCH("최종"&amp;SUBSTITUTE(SUBSTITUTE(E$1,"standard",""),"|Float",""),ChapterTable!$1:$1,0),0),
      VLOOKUP($A881-ChapterTable!$P$11,ChapterTable!$1:$1048576,MATCH("최종"&amp;SUBSTITUTE(SUBSTITUTE(E$1,"standard",""),"|Float",""),ChapterTable!$1:$1,0),0)*ChapterTable!$P$14
    ),
  OFFSET(E881,-$B881+IF($L881,1,0),0)*IF($B881&gt;OFFSET($B881,1,0),ChapterTable!$R$17,1)*
    (VLOOKUP(SUBSTITUTE(SUBSTITUTE(E$1,"standard",""),"|Float","")&amp;IF(OR($L881=TRUE,$A881=0,MOD($A881,ChapterTable!$R$20)&lt;&gt;0),"","보스")&amp;"인게임누적곱배수",ChapterTable!$R:$S,2,0)^C881
    +VLOOKUP(SUBSTITUTE(SUBSTITUTE(E$1,"standard",""),"|Float","")&amp;IF(OR($L881=TRUE,$A881=0,MOD($A881,ChapterTable!$R$20)&lt;&gt;0),"","보스")&amp;"인게임누적합배수",ChapterTable!$R:$S,2,0)*C881)
  )
  )
  )
)</f>
        <v>248285.83584594724</v>
      </c>
      <c r="F881" s="1">
        <f ca="1">IF(AND($A881=0,$B881=1),
    VLOOKUP(1,ChapterTable!$1:$1048576,MATCH("최종"&amp;SUBSTITUTE(SUBSTITUTE(F$1,"standard",""),"|Float",""),ChapterTable!$1:$1,0),0)*ChapterTable!$P$17,
  IF(AND($A881=0,$B881=0),
    F882,
  IF($B881=0,
    VLOOKUP($A881,ChapterTable!$1:$1048576,MATCH("최종"&amp;SUBSTITUTE(SUBSTITUTE(F$1,"standard",""),"|Float",""),ChapterTable!$1:$1,0),0),
  IF($B881=1,
    IF($L881=FALSE,
      VLOOKUP($A881,ChapterTable!$1:$1048576,MATCH("최종"&amp;SUBSTITUTE(SUBSTITUTE(F$1,"standard",""),"|Float",""),ChapterTable!$1:$1,0),0),
      VLOOKUP($A881-ChapterTable!$P$11,ChapterTable!$1:$1048576,MATCH("최종"&amp;SUBSTITUTE(SUBSTITUTE(F$1,"standard",""),"|Float",""),ChapterTable!$1:$1,0),0)*ChapterTable!$P$14
    ),
  OFFSET(F881,-$B881+IF($L881,1,0),0)*
    (VLOOKUP(SUBSTITUTE(SUBSTITUTE(F$1,"standard",""),"|Float","")&amp;IF(OR($L881=TRUE,$A881=0,MOD($A881,ChapterTable!$R$20)&lt;&gt;0),"","보스")&amp;"인게임누적곱배수",ChapterTable!$R:$S,2,0)^D881
    +VLOOKUP(SUBSTITUTE(SUBSTITUTE(F$1,"standard",""),"|Float","")&amp;IF(OR($L881=TRUE,$A881=0,MOD($A881,ChapterTable!$R$20)&lt;&gt;0),"","보스")&amp;"인게임누적합배수",ChapterTable!$R:$S,2,0)*D881)
  )
  )
  )
)</f>
        <v>79436.688551902771</v>
      </c>
      <c r="G881" t="s">
        <v>715</v>
      </c>
      <c r="J881" t="str">
        <f>IF(ISBLANK(I881),"",
IFERROR(VLOOKUP(I881,[1]StringTable!$1:$1048576,MATCH("kor|String",[1]StringTable!$1:$1,0),0),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100"/>
        <v>0.5</v>
      </c>
      <c r="AJ881">
        <f t="shared" si="98"/>
        <v>0.54666666600000002</v>
      </c>
      <c r="AK881">
        <f t="shared" si="99"/>
        <v>1</v>
      </c>
      <c r="AL881">
        <v>5</v>
      </c>
    </row>
    <row r="882" spans="1:38" hidden="1" x14ac:dyDescent="0.3">
      <c r="A882">
        <v>19</v>
      </c>
      <c r="B882">
        <v>18</v>
      </c>
      <c r="C882">
        <f>IF(OR($L882=TRUE,$A882=0,MOD($A882,ChapterTable!$R$20)&lt;&gt;0),
MAX(0,INT(($B882+ChapterTable!$P$26+VLOOKUP(SUBSTITUTE(C$1,"성장단계","")&amp;"단계오프셋",ChapterTable!$R:$S,2,0))/ChapterTable!$P$23)),
MAX(0,INT(($B882+ChapterTable!$R$26+VLOOKUP(SUBSTITUTE(C$1,"성장단계","")&amp;"보스단계오프셋",ChapterTable!$R:$S,2,0))/ChapterTable!$R$23)))</f>
        <v>2</v>
      </c>
      <c r="D882">
        <f>IF(OR($L882=TRUE,$A882=0,MOD($A882,ChapterTable!$R$20)&lt;&gt;0),
MAX(0,INT(($B882+ChapterTable!$P$26+VLOOKUP(SUBSTITUTE(D$1,"성장단계","")&amp;"단계오프셋",ChapterTable!$R:$S,2,0))/ChapterTable!$P$23)),
MAX(0,INT(($B882+ChapterTable!$R$26+VLOOKUP(SUBSTITUTE(D$1,"성장단계","")&amp;"보스단계오프셋",ChapterTable!$R:$S,2,0))/ChapterTable!$R$23)))</f>
        <v>1</v>
      </c>
      <c r="E882" s="1">
        <f ca="1">IF(AND($A882=0,$B882=1),
    VLOOKUP(1,ChapterTable!$1:$1048576,MATCH("최종"&amp;SUBSTITUTE(SUBSTITUTE(E$1,"standard",""),"|Float",""),ChapterTable!$1:$1,0),0)*ChapterTable!$P$17,
  IF(AND($A882=0,$B882=0),
    E883,
  IF($B882=0,
    VLOOKUP($A882,ChapterTable!$1:$1048576,MATCH("최종"&amp;SUBSTITUTE(SUBSTITUTE(E$1,"standard",""),"|Float",""),ChapterTable!$1:$1,0),0),
  IF($B882=1,
    IF($L882=FALSE,
      VLOOKUP($A882,ChapterTable!$1:$1048576,MATCH("최종"&amp;SUBSTITUTE(SUBSTITUTE(E$1,"standard",""),"|Float",""),ChapterTable!$1:$1,0),0),
      VLOOKUP($A882-ChapterTable!$P$11,ChapterTable!$1:$1048576,MATCH("최종"&amp;SUBSTITUTE(SUBSTITUTE(E$1,"standard",""),"|Float",""),ChapterTable!$1:$1,0),0)*ChapterTable!$P$14
    ),
  OFFSET(E882,-$B882+IF($L882,1,0),0)*IF($B882&gt;OFFSET($B882,1,0),ChapterTable!$R$17,1)*
    (VLOOKUP(SUBSTITUTE(SUBSTITUTE(E$1,"standard",""),"|Float","")&amp;IF(OR($L882=TRUE,$A882=0,MOD($A882,ChapterTable!$R$20)&lt;&gt;0),"","보스")&amp;"인게임누적곱배수",ChapterTable!$R:$S,2,0)^C882
    +VLOOKUP(SUBSTITUTE(SUBSTITUTE(E$1,"standard",""),"|Float","")&amp;IF(OR($L882=TRUE,$A882=0,MOD($A882,ChapterTable!$R$20)&lt;&gt;0),"","보스")&amp;"인게임누적합배수",ChapterTable!$R:$S,2,0)*C882)
  )
  )
  )
)</f>
        <v>248285.83584594724</v>
      </c>
      <c r="F882" s="1">
        <f ca="1">IF(AND($A882=0,$B882=1),
    VLOOKUP(1,ChapterTable!$1:$1048576,MATCH("최종"&amp;SUBSTITUTE(SUBSTITUTE(F$1,"standard",""),"|Float",""),ChapterTable!$1:$1,0),0)*ChapterTable!$P$17,
  IF(AND($A882=0,$B882=0),
    F883,
  IF($B882=0,
    VLOOKUP($A882,ChapterTable!$1:$1048576,MATCH("최종"&amp;SUBSTITUTE(SUBSTITUTE(F$1,"standard",""),"|Float",""),ChapterTable!$1:$1,0),0),
  IF($B882=1,
    IF($L882=FALSE,
      VLOOKUP($A882,ChapterTable!$1:$1048576,MATCH("최종"&amp;SUBSTITUTE(SUBSTITUTE(F$1,"standard",""),"|Float",""),ChapterTable!$1:$1,0),0),
      VLOOKUP($A882-ChapterTable!$P$11,ChapterTable!$1:$1048576,MATCH("최종"&amp;SUBSTITUTE(SUBSTITUTE(F$1,"standard",""),"|Float",""),ChapterTable!$1:$1,0),0)*ChapterTable!$P$14
    ),
  OFFSET(F882,-$B882+IF($L882,1,0),0)*
    (VLOOKUP(SUBSTITUTE(SUBSTITUTE(F$1,"standard",""),"|Float","")&amp;IF(OR($L882=TRUE,$A882=0,MOD($A882,ChapterTable!$R$20)&lt;&gt;0),"","보스")&amp;"인게임누적곱배수",ChapterTable!$R:$S,2,0)^D882
    +VLOOKUP(SUBSTITUTE(SUBSTITUTE(F$1,"standard",""),"|Float","")&amp;IF(OR($L882=TRUE,$A882=0,MOD($A882,ChapterTable!$R$20)&lt;&gt;0),"","보스")&amp;"인게임누적합배수",ChapterTable!$R:$S,2,0)*D882)
  )
  )
  )
)</f>
        <v>79436.688551902771</v>
      </c>
      <c r="G882" t="s">
        <v>715</v>
      </c>
      <c r="J882" t="str">
        <f>IF(ISBLANK(I882),"",
IFERROR(VLOOKUP(I882,[1]StringTable!$1:$1048576,MATCH("kor|String",[1]StringTable!$1:$1,0),0),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100"/>
        <v>0.5</v>
      </c>
      <c r="AJ882">
        <f t="shared" si="98"/>
        <v>0.54666666600000002</v>
      </c>
      <c r="AK882">
        <f t="shared" si="99"/>
        <v>1</v>
      </c>
      <c r="AL882">
        <v>5</v>
      </c>
    </row>
    <row r="883" spans="1:38" hidden="1" x14ac:dyDescent="0.3">
      <c r="A883">
        <v>19</v>
      </c>
      <c r="B883">
        <v>19</v>
      </c>
      <c r="C883">
        <f>IF(OR($L883=TRUE,$A883=0,MOD($A883,ChapterTable!$R$20)&lt;&gt;0),
MAX(0,INT(($B883+ChapterTable!$P$26+VLOOKUP(SUBSTITUTE(C$1,"성장단계","")&amp;"단계오프셋",ChapterTable!$R:$S,2,0))/ChapterTable!$P$23)),
MAX(0,INT(($B883+ChapterTable!$R$26+VLOOKUP(SUBSTITUTE(C$1,"성장단계","")&amp;"보스단계오프셋",ChapterTable!$R:$S,2,0))/ChapterTable!$R$23)))</f>
        <v>2</v>
      </c>
      <c r="D883">
        <f>IF(OR($L883=TRUE,$A883=0,MOD($A883,ChapterTable!$R$20)&lt;&gt;0),
MAX(0,INT(($B883+ChapterTable!$P$26+VLOOKUP(SUBSTITUTE(D$1,"성장단계","")&amp;"단계오프셋",ChapterTable!$R:$S,2,0))/ChapterTable!$P$23)),
MAX(0,INT(($B883+ChapterTable!$R$26+VLOOKUP(SUBSTITUTE(D$1,"성장단계","")&amp;"보스단계오프셋",ChapterTable!$R:$S,2,0))/ChapterTable!$R$23)))</f>
        <v>1</v>
      </c>
      <c r="E883" s="1">
        <f ca="1">IF(AND($A883=0,$B883=1),
    VLOOKUP(1,ChapterTable!$1:$1048576,MATCH("최종"&amp;SUBSTITUTE(SUBSTITUTE(E$1,"standard",""),"|Float",""),ChapterTable!$1:$1,0),0)*ChapterTable!$P$17,
  IF(AND($A883=0,$B883=0),
    E884,
  IF($B883=0,
    VLOOKUP($A883,ChapterTable!$1:$1048576,MATCH("최종"&amp;SUBSTITUTE(SUBSTITUTE(E$1,"standard",""),"|Float",""),ChapterTable!$1:$1,0),0),
  IF($B883=1,
    IF($L883=FALSE,
      VLOOKUP($A883,ChapterTable!$1:$1048576,MATCH("최종"&amp;SUBSTITUTE(SUBSTITUTE(E$1,"standard",""),"|Float",""),ChapterTable!$1:$1,0),0),
      VLOOKUP($A883-ChapterTable!$P$11,ChapterTable!$1:$1048576,MATCH("최종"&amp;SUBSTITUTE(SUBSTITUTE(E$1,"standard",""),"|Float",""),ChapterTable!$1:$1,0),0)*ChapterTable!$P$14
    ),
  OFFSET(E883,-$B883+IF($L883,1,0),0)*IF($B883&gt;OFFSET($B883,1,0),ChapterTable!$R$17,1)*
    (VLOOKUP(SUBSTITUTE(SUBSTITUTE(E$1,"standard",""),"|Float","")&amp;IF(OR($L883=TRUE,$A883=0,MOD($A883,ChapterTable!$R$20)&lt;&gt;0),"","보스")&amp;"인게임누적곱배수",ChapterTable!$R:$S,2,0)^C883
    +VLOOKUP(SUBSTITUTE(SUBSTITUTE(E$1,"standard",""),"|Float","")&amp;IF(OR($L883=TRUE,$A883=0,MOD($A883,ChapterTable!$R$20)&lt;&gt;0),"","보스")&amp;"인게임누적합배수",ChapterTable!$R:$S,2,0)*C883)
  )
  )
  )
)</f>
        <v>248285.83584594724</v>
      </c>
      <c r="F883" s="1">
        <f ca="1">IF(AND($A883=0,$B883=1),
    VLOOKUP(1,ChapterTable!$1:$1048576,MATCH("최종"&amp;SUBSTITUTE(SUBSTITUTE(F$1,"standard",""),"|Float",""),ChapterTable!$1:$1,0),0)*ChapterTable!$P$17,
  IF(AND($A883=0,$B883=0),
    F884,
  IF($B883=0,
    VLOOKUP($A883,ChapterTable!$1:$1048576,MATCH("최종"&amp;SUBSTITUTE(SUBSTITUTE(F$1,"standard",""),"|Float",""),ChapterTable!$1:$1,0),0),
  IF($B883=1,
    IF($L883=FALSE,
      VLOOKUP($A883,ChapterTable!$1:$1048576,MATCH("최종"&amp;SUBSTITUTE(SUBSTITUTE(F$1,"standard",""),"|Float",""),ChapterTable!$1:$1,0),0),
      VLOOKUP($A883-ChapterTable!$P$11,ChapterTable!$1:$1048576,MATCH("최종"&amp;SUBSTITUTE(SUBSTITUTE(F$1,"standard",""),"|Float",""),ChapterTable!$1:$1,0),0)*ChapterTable!$P$14
    ),
  OFFSET(F883,-$B883+IF($L883,1,0),0)*
    (VLOOKUP(SUBSTITUTE(SUBSTITUTE(F$1,"standard",""),"|Float","")&amp;IF(OR($L883=TRUE,$A883=0,MOD($A883,ChapterTable!$R$20)&lt;&gt;0),"","보스")&amp;"인게임누적곱배수",ChapterTable!$R:$S,2,0)^D883
    +VLOOKUP(SUBSTITUTE(SUBSTITUTE(F$1,"standard",""),"|Float","")&amp;IF(OR($L883=TRUE,$A883=0,MOD($A883,ChapterTable!$R$20)&lt;&gt;0),"","보스")&amp;"인게임누적합배수",ChapterTable!$R:$S,2,0)*D883)
  )
  )
  )
)</f>
        <v>79436.688551902771</v>
      </c>
      <c r="G883" t="s">
        <v>715</v>
      </c>
      <c r="J883" t="str">
        <f>IF(ISBLANK(I883),"",
IFERROR(VLOOKUP(I883,[1]StringTable!$1:$1048576,MATCH("kor|String",[1]StringTable!$1:$1,0),0),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100"/>
        <v>0.5</v>
      </c>
      <c r="AJ883">
        <f t="shared" si="98"/>
        <v>0.54666666600000002</v>
      </c>
      <c r="AK883">
        <f t="shared" si="99"/>
        <v>1</v>
      </c>
      <c r="AL883">
        <v>5</v>
      </c>
    </row>
    <row r="884" spans="1:38" hidden="1" x14ac:dyDescent="0.3">
      <c r="A884">
        <v>19</v>
      </c>
      <c r="B884">
        <v>20</v>
      </c>
      <c r="C884">
        <f>IF(OR($L884=TRUE,$A884=0,MOD($A884,ChapterTable!$R$20)&lt;&gt;0),
MAX(0,INT(($B884+ChapterTable!$P$26+VLOOKUP(SUBSTITUTE(C$1,"성장단계","")&amp;"단계오프셋",ChapterTable!$R:$S,2,0))/ChapterTable!$P$23)),
MAX(0,INT(($B884+ChapterTable!$R$26+VLOOKUP(SUBSTITUTE(C$1,"성장단계","")&amp;"보스단계오프셋",ChapterTable!$R:$S,2,0))/ChapterTable!$R$23)))</f>
        <v>2</v>
      </c>
      <c r="D884">
        <f>IF(OR($L884=TRUE,$A884=0,MOD($A884,ChapterTable!$R$20)&lt;&gt;0),
MAX(0,INT(($B884+ChapterTable!$P$26+VLOOKUP(SUBSTITUTE(D$1,"성장단계","")&amp;"단계오프셋",ChapterTable!$R:$S,2,0))/ChapterTable!$P$23)),
MAX(0,INT(($B884+ChapterTable!$R$26+VLOOKUP(SUBSTITUTE(D$1,"성장단계","")&amp;"보스단계오프셋",ChapterTable!$R:$S,2,0))/ChapterTable!$R$23)))</f>
        <v>1</v>
      </c>
      <c r="E884" s="1">
        <f ca="1">IF(AND($A884=0,$B884=1),
    VLOOKUP(1,ChapterTable!$1:$1048576,MATCH("최종"&amp;SUBSTITUTE(SUBSTITUTE(E$1,"standard",""),"|Float",""),ChapterTable!$1:$1,0),0)*ChapterTable!$P$17,
  IF(AND($A884=0,$B884=0),
    E885,
  IF($B884=0,
    VLOOKUP($A884,ChapterTable!$1:$1048576,MATCH("최종"&amp;SUBSTITUTE(SUBSTITUTE(E$1,"standard",""),"|Float",""),ChapterTable!$1:$1,0),0),
  IF($B884=1,
    IF($L884=FALSE,
      VLOOKUP($A884,ChapterTable!$1:$1048576,MATCH("최종"&amp;SUBSTITUTE(SUBSTITUTE(E$1,"standard",""),"|Float",""),ChapterTable!$1:$1,0),0),
      VLOOKUP($A884-ChapterTable!$P$11,ChapterTable!$1:$1048576,MATCH("최종"&amp;SUBSTITUTE(SUBSTITUTE(E$1,"standard",""),"|Float",""),ChapterTable!$1:$1,0),0)*ChapterTable!$P$14
    ),
  OFFSET(E884,-$B884+IF($L884,1,0),0)*IF($B884&gt;OFFSET($B884,1,0),ChapterTable!$R$17,1)*
    (VLOOKUP(SUBSTITUTE(SUBSTITUTE(E$1,"standard",""),"|Float","")&amp;IF(OR($L884=TRUE,$A884=0,MOD($A884,ChapterTable!$R$20)&lt;&gt;0),"","보스")&amp;"인게임누적곱배수",ChapterTable!$R:$S,2,0)^C884
    +VLOOKUP(SUBSTITUTE(SUBSTITUTE(E$1,"standard",""),"|Float","")&amp;IF(OR($L884=TRUE,$A884=0,MOD($A884,ChapterTable!$R$20)&lt;&gt;0),"","보스")&amp;"인게임누적합배수",ChapterTable!$R:$S,2,0)*C884)
  )
  )
  )
)</f>
        <v>248285.83584594724</v>
      </c>
      <c r="F884" s="1">
        <f ca="1">IF(AND($A884=0,$B884=1),
    VLOOKUP(1,ChapterTable!$1:$1048576,MATCH("최종"&amp;SUBSTITUTE(SUBSTITUTE(F$1,"standard",""),"|Float",""),ChapterTable!$1:$1,0),0)*ChapterTable!$P$17,
  IF(AND($A884=0,$B884=0),
    F885,
  IF($B884=0,
    VLOOKUP($A884,ChapterTable!$1:$1048576,MATCH("최종"&amp;SUBSTITUTE(SUBSTITUTE(F$1,"standard",""),"|Float",""),ChapterTable!$1:$1,0),0),
  IF($B884=1,
    IF($L884=FALSE,
      VLOOKUP($A884,ChapterTable!$1:$1048576,MATCH("최종"&amp;SUBSTITUTE(SUBSTITUTE(F$1,"standard",""),"|Float",""),ChapterTable!$1:$1,0),0),
      VLOOKUP($A884-ChapterTable!$P$11,ChapterTable!$1:$1048576,MATCH("최종"&amp;SUBSTITUTE(SUBSTITUTE(F$1,"standard",""),"|Float",""),ChapterTable!$1:$1,0),0)*ChapterTable!$P$14
    ),
  OFFSET(F884,-$B884+IF($L884,1,0),0)*
    (VLOOKUP(SUBSTITUTE(SUBSTITUTE(F$1,"standard",""),"|Float","")&amp;IF(OR($L884=TRUE,$A884=0,MOD($A884,ChapterTable!$R$20)&lt;&gt;0),"","보스")&amp;"인게임누적곱배수",ChapterTable!$R:$S,2,0)^D884
    +VLOOKUP(SUBSTITUTE(SUBSTITUTE(F$1,"standard",""),"|Float","")&amp;IF(OR($L884=TRUE,$A884=0,MOD($A884,ChapterTable!$R$20)&lt;&gt;0),"","보스")&amp;"인게임누적합배수",ChapterTable!$R:$S,2,0)*D884)
  )
  )
  )
)</f>
        <v>79436.688551902771</v>
      </c>
      <c r="G884" t="s">
        <v>715</v>
      </c>
      <c r="J884" t="str">
        <f>IF(ISBLANK(I884),"",
IFERROR(VLOOKUP(I884,[1]StringTable!$1:$1048576,MATCH("kor|String",[1]StringTable!$1:$1,0),0),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100"/>
        <v>0.5</v>
      </c>
      <c r="AJ884">
        <f t="shared" si="98"/>
        <v>1</v>
      </c>
      <c r="AK884">
        <f t="shared" si="99"/>
        <v>2</v>
      </c>
      <c r="AL884">
        <v>5</v>
      </c>
    </row>
    <row r="885" spans="1:38" hidden="1" x14ac:dyDescent="0.3">
      <c r="A885">
        <v>19</v>
      </c>
      <c r="B885">
        <v>21</v>
      </c>
      <c r="C885">
        <f>IF(OR($L885=TRUE,$A885=0,MOD($A885,ChapterTable!$R$20)&lt;&gt;0),
MAX(0,INT(($B885+ChapterTable!$P$26+VLOOKUP(SUBSTITUTE(C$1,"성장단계","")&amp;"단계오프셋",ChapterTable!$R:$S,2,0))/ChapterTable!$P$23)),
MAX(0,INT(($B885+ChapterTable!$R$26+VLOOKUP(SUBSTITUTE(C$1,"성장단계","")&amp;"보스단계오프셋",ChapterTable!$R:$S,2,0))/ChapterTable!$R$23)))</f>
        <v>2</v>
      </c>
      <c r="D885">
        <f>IF(OR($L885=TRUE,$A885=0,MOD($A885,ChapterTable!$R$20)&lt;&gt;0),
MAX(0,INT(($B885+ChapterTable!$P$26+VLOOKUP(SUBSTITUTE(D$1,"성장단계","")&amp;"단계오프셋",ChapterTable!$R:$S,2,0))/ChapterTable!$P$23)),
MAX(0,INT(($B885+ChapterTable!$R$26+VLOOKUP(SUBSTITUTE(D$1,"성장단계","")&amp;"보스단계오프셋",ChapterTable!$R:$S,2,0))/ChapterTable!$R$23)))</f>
        <v>2</v>
      </c>
      <c r="E885" s="1">
        <f ca="1">IF(AND($A885=0,$B885=1),
    VLOOKUP(1,ChapterTable!$1:$1048576,MATCH("최종"&amp;SUBSTITUTE(SUBSTITUTE(E$1,"standard",""),"|Float",""),ChapterTable!$1:$1,0),0)*ChapterTable!$P$17,
  IF(AND($A885=0,$B885=0),
    E886,
  IF($B885=0,
    VLOOKUP($A885,ChapterTable!$1:$1048576,MATCH("최종"&amp;SUBSTITUTE(SUBSTITUTE(E$1,"standard",""),"|Float",""),ChapterTable!$1:$1,0),0),
  IF($B885=1,
    IF($L885=FALSE,
      VLOOKUP($A885,ChapterTable!$1:$1048576,MATCH("최종"&amp;SUBSTITUTE(SUBSTITUTE(E$1,"standard",""),"|Float",""),ChapterTable!$1:$1,0),0),
      VLOOKUP($A885-ChapterTable!$P$11,ChapterTable!$1:$1048576,MATCH("최종"&amp;SUBSTITUTE(SUBSTITUTE(E$1,"standard",""),"|Float",""),ChapterTable!$1:$1,0),0)*ChapterTable!$P$14
    ),
  OFFSET(E885,-$B885+IF($L885,1,0),0)*IF($B885&gt;OFFSET($B885,1,0),ChapterTable!$R$17,1)*
    (VLOOKUP(SUBSTITUTE(SUBSTITUTE(E$1,"standard",""),"|Float","")&amp;IF(OR($L885=TRUE,$A885=0,MOD($A885,ChapterTable!$R$20)&lt;&gt;0),"","보스")&amp;"인게임누적곱배수",ChapterTable!$R:$S,2,0)^C885
    +VLOOKUP(SUBSTITUTE(SUBSTITUTE(E$1,"standard",""),"|Float","")&amp;IF(OR($L885=TRUE,$A885=0,MOD($A885,ChapterTable!$R$20)&lt;&gt;0),"","보스")&amp;"인게임누적합배수",ChapterTable!$R:$S,2,0)*C885)
  )
  )
  )
)</f>
        <v>248285.83584594724</v>
      </c>
      <c r="F885" s="1">
        <f ca="1">IF(AND($A885=0,$B885=1),
    VLOOKUP(1,ChapterTable!$1:$1048576,MATCH("최종"&amp;SUBSTITUTE(SUBSTITUTE(F$1,"standard",""),"|Float",""),ChapterTable!$1:$1,0),0)*ChapterTable!$P$17,
  IF(AND($A885=0,$B885=0),
    F886,
  IF($B885=0,
    VLOOKUP($A885,ChapterTable!$1:$1048576,MATCH("최종"&amp;SUBSTITUTE(SUBSTITUTE(F$1,"standard",""),"|Float",""),ChapterTable!$1:$1,0),0),
  IF($B885=1,
    IF($L885=FALSE,
      VLOOKUP($A885,ChapterTable!$1:$1048576,MATCH("최종"&amp;SUBSTITUTE(SUBSTITUTE(F$1,"standard",""),"|Float",""),ChapterTable!$1:$1,0),0),
      VLOOKUP($A885-ChapterTable!$P$11,ChapterTable!$1:$1048576,MATCH("최종"&amp;SUBSTITUTE(SUBSTITUTE(F$1,"standard",""),"|Float",""),ChapterTable!$1:$1,0),0)*ChapterTable!$P$14
    ),
  OFFSET(F885,-$B885+IF($L885,1,0),0)*
    (VLOOKUP(SUBSTITUTE(SUBSTITUTE(F$1,"standard",""),"|Float","")&amp;IF(OR($L885=TRUE,$A885=0,MOD($A885,ChapterTable!$R$20)&lt;&gt;0),"","보스")&amp;"인게임누적곱배수",ChapterTable!$R:$S,2,0)^D885
    +VLOOKUP(SUBSTITUTE(SUBSTITUTE(F$1,"standard",""),"|Float","")&amp;IF(OR($L885=TRUE,$A885=0,MOD($A885,ChapterTable!$R$20)&lt;&gt;0),"","보스")&amp;"인게임누적합배수",ChapterTable!$R:$S,2,0)*D885)
  )
  )
  )
)</f>
        <v>84978.783102035522</v>
      </c>
      <c r="G885" t="s">
        <v>715</v>
      </c>
      <c r="J885" t="str">
        <f>IF(ISBLANK(I885),"",
IFERROR(VLOOKUP(I885,[1]StringTable!$1:$1048576,MATCH("kor|String",[1]StringTable!$1:$1,0),0),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100"/>
        <v>0.33333333333333331</v>
      </c>
      <c r="AJ885">
        <f t="shared" si="98"/>
        <v>0.395555555</v>
      </c>
      <c r="AK885">
        <f t="shared" si="99"/>
        <v>1</v>
      </c>
      <c r="AL885">
        <v>5</v>
      </c>
    </row>
    <row r="886" spans="1:38" hidden="1" x14ac:dyDescent="0.3">
      <c r="A886">
        <v>19</v>
      </c>
      <c r="B886">
        <v>22</v>
      </c>
      <c r="C886">
        <f>IF(OR($L886=TRUE,$A886=0,MOD($A886,ChapterTable!$R$20)&lt;&gt;0),
MAX(0,INT(($B886+ChapterTable!$P$26+VLOOKUP(SUBSTITUTE(C$1,"성장단계","")&amp;"단계오프셋",ChapterTable!$R:$S,2,0))/ChapterTable!$P$23)),
MAX(0,INT(($B886+ChapterTable!$R$26+VLOOKUP(SUBSTITUTE(C$1,"성장단계","")&amp;"보스단계오프셋",ChapterTable!$R:$S,2,0))/ChapterTable!$R$23)))</f>
        <v>2</v>
      </c>
      <c r="D886">
        <f>IF(OR($L886=TRUE,$A886=0,MOD($A886,ChapterTable!$R$20)&lt;&gt;0),
MAX(0,INT(($B886+ChapterTable!$P$26+VLOOKUP(SUBSTITUTE(D$1,"성장단계","")&amp;"단계오프셋",ChapterTable!$R:$S,2,0))/ChapterTable!$P$23)),
MAX(0,INT(($B886+ChapterTable!$R$26+VLOOKUP(SUBSTITUTE(D$1,"성장단계","")&amp;"보스단계오프셋",ChapterTable!$R:$S,2,0))/ChapterTable!$R$23)))</f>
        <v>2</v>
      </c>
      <c r="E886" s="1">
        <f ca="1">IF(AND($A886=0,$B886=1),
    VLOOKUP(1,ChapterTable!$1:$1048576,MATCH("최종"&amp;SUBSTITUTE(SUBSTITUTE(E$1,"standard",""),"|Float",""),ChapterTable!$1:$1,0),0)*ChapterTable!$P$17,
  IF(AND($A886=0,$B886=0),
    E887,
  IF($B886=0,
    VLOOKUP($A886,ChapterTable!$1:$1048576,MATCH("최종"&amp;SUBSTITUTE(SUBSTITUTE(E$1,"standard",""),"|Float",""),ChapterTable!$1:$1,0),0),
  IF($B886=1,
    IF($L886=FALSE,
      VLOOKUP($A886,ChapterTable!$1:$1048576,MATCH("최종"&amp;SUBSTITUTE(SUBSTITUTE(E$1,"standard",""),"|Float",""),ChapterTable!$1:$1,0),0),
      VLOOKUP($A886-ChapterTable!$P$11,ChapterTable!$1:$1048576,MATCH("최종"&amp;SUBSTITUTE(SUBSTITUTE(E$1,"standard",""),"|Float",""),ChapterTable!$1:$1,0),0)*ChapterTable!$P$14
    ),
  OFFSET(E886,-$B886+IF($L886,1,0),0)*IF($B886&gt;OFFSET($B886,1,0),ChapterTable!$R$17,1)*
    (VLOOKUP(SUBSTITUTE(SUBSTITUTE(E$1,"standard",""),"|Float","")&amp;IF(OR($L886=TRUE,$A886=0,MOD($A886,ChapterTable!$R$20)&lt;&gt;0),"","보스")&amp;"인게임누적곱배수",ChapterTable!$R:$S,2,0)^C886
    +VLOOKUP(SUBSTITUTE(SUBSTITUTE(E$1,"standard",""),"|Float","")&amp;IF(OR($L886=TRUE,$A886=0,MOD($A886,ChapterTable!$R$20)&lt;&gt;0),"","보스")&amp;"인게임누적합배수",ChapterTable!$R:$S,2,0)*C886)
  )
  )
  )
)</f>
        <v>248285.83584594724</v>
      </c>
      <c r="F886" s="1">
        <f ca="1">IF(AND($A886=0,$B886=1),
    VLOOKUP(1,ChapterTable!$1:$1048576,MATCH("최종"&amp;SUBSTITUTE(SUBSTITUTE(F$1,"standard",""),"|Float",""),ChapterTable!$1:$1,0),0)*ChapterTable!$P$17,
  IF(AND($A886=0,$B886=0),
    F887,
  IF($B886=0,
    VLOOKUP($A886,ChapterTable!$1:$1048576,MATCH("최종"&amp;SUBSTITUTE(SUBSTITUTE(F$1,"standard",""),"|Float",""),ChapterTable!$1:$1,0),0),
  IF($B886=1,
    IF($L886=FALSE,
      VLOOKUP($A886,ChapterTable!$1:$1048576,MATCH("최종"&amp;SUBSTITUTE(SUBSTITUTE(F$1,"standard",""),"|Float",""),ChapterTable!$1:$1,0),0),
      VLOOKUP($A886-ChapterTable!$P$11,ChapterTable!$1:$1048576,MATCH("최종"&amp;SUBSTITUTE(SUBSTITUTE(F$1,"standard",""),"|Float",""),ChapterTable!$1:$1,0),0)*ChapterTable!$P$14
    ),
  OFFSET(F886,-$B886+IF($L886,1,0),0)*
    (VLOOKUP(SUBSTITUTE(SUBSTITUTE(F$1,"standard",""),"|Float","")&amp;IF(OR($L886=TRUE,$A886=0,MOD($A886,ChapterTable!$R$20)&lt;&gt;0),"","보스")&amp;"인게임누적곱배수",ChapterTable!$R:$S,2,0)^D886
    +VLOOKUP(SUBSTITUTE(SUBSTITUTE(F$1,"standard",""),"|Float","")&amp;IF(OR($L886=TRUE,$A886=0,MOD($A886,ChapterTable!$R$20)&lt;&gt;0),"","보스")&amp;"인게임누적합배수",ChapterTable!$R:$S,2,0)*D886)
  )
  )
  )
)</f>
        <v>84978.783102035522</v>
      </c>
      <c r="G886" t="s">
        <v>715</v>
      </c>
      <c r="J886" t="str">
        <f>IF(ISBLANK(I886),"",
IFERROR(VLOOKUP(I886,[1]StringTable!$1:$1048576,MATCH("kor|String",[1]StringTable!$1:$1,0),0),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100"/>
        <v>0.33333333333333331</v>
      </c>
      <c r="AJ886">
        <f t="shared" si="98"/>
        <v>0.395555555</v>
      </c>
      <c r="AK886">
        <f t="shared" si="99"/>
        <v>1</v>
      </c>
      <c r="AL886">
        <v>5</v>
      </c>
    </row>
    <row r="887" spans="1:38" hidden="1" x14ac:dyDescent="0.3">
      <c r="A887">
        <v>19</v>
      </c>
      <c r="B887">
        <v>23</v>
      </c>
      <c r="C887">
        <f>IF(OR($L887=TRUE,$A887=0,MOD($A887,ChapterTable!$R$20)&lt;&gt;0),
MAX(0,INT(($B887+ChapterTable!$P$26+VLOOKUP(SUBSTITUTE(C$1,"성장단계","")&amp;"단계오프셋",ChapterTable!$R:$S,2,0))/ChapterTable!$P$23)),
MAX(0,INT(($B887+ChapterTable!$R$26+VLOOKUP(SUBSTITUTE(C$1,"성장단계","")&amp;"보스단계오프셋",ChapterTable!$R:$S,2,0))/ChapterTable!$R$23)))</f>
        <v>2</v>
      </c>
      <c r="D887">
        <f>IF(OR($L887=TRUE,$A887=0,MOD($A887,ChapterTable!$R$20)&lt;&gt;0),
MAX(0,INT(($B887+ChapterTable!$P$26+VLOOKUP(SUBSTITUTE(D$1,"성장단계","")&amp;"단계오프셋",ChapterTable!$R:$S,2,0))/ChapterTable!$P$23)),
MAX(0,INT(($B887+ChapterTable!$R$26+VLOOKUP(SUBSTITUTE(D$1,"성장단계","")&amp;"보스단계오프셋",ChapterTable!$R:$S,2,0))/ChapterTable!$R$23)))</f>
        <v>2</v>
      </c>
      <c r="E887" s="1">
        <f ca="1">IF(AND($A887=0,$B887=1),
    VLOOKUP(1,ChapterTable!$1:$1048576,MATCH("최종"&amp;SUBSTITUTE(SUBSTITUTE(E$1,"standard",""),"|Float",""),ChapterTable!$1:$1,0),0)*ChapterTable!$P$17,
  IF(AND($A887=0,$B887=0),
    E888,
  IF($B887=0,
    VLOOKUP($A887,ChapterTable!$1:$1048576,MATCH("최종"&amp;SUBSTITUTE(SUBSTITUTE(E$1,"standard",""),"|Float",""),ChapterTable!$1:$1,0),0),
  IF($B887=1,
    IF($L887=FALSE,
      VLOOKUP($A887,ChapterTable!$1:$1048576,MATCH("최종"&amp;SUBSTITUTE(SUBSTITUTE(E$1,"standard",""),"|Float",""),ChapterTable!$1:$1,0),0),
      VLOOKUP($A887-ChapterTable!$P$11,ChapterTable!$1:$1048576,MATCH("최종"&amp;SUBSTITUTE(SUBSTITUTE(E$1,"standard",""),"|Float",""),ChapterTable!$1:$1,0),0)*ChapterTable!$P$14
    ),
  OFFSET(E887,-$B887+IF($L887,1,0),0)*IF($B887&gt;OFFSET($B887,1,0),ChapterTable!$R$17,1)*
    (VLOOKUP(SUBSTITUTE(SUBSTITUTE(E$1,"standard",""),"|Float","")&amp;IF(OR($L887=TRUE,$A887=0,MOD($A887,ChapterTable!$R$20)&lt;&gt;0),"","보스")&amp;"인게임누적곱배수",ChapterTable!$R:$S,2,0)^C887
    +VLOOKUP(SUBSTITUTE(SUBSTITUTE(E$1,"standard",""),"|Float","")&amp;IF(OR($L887=TRUE,$A887=0,MOD($A887,ChapterTable!$R$20)&lt;&gt;0),"","보스")&amp;"인게임누적합배수",ChapterTable!$R:$S,2,0)*C887)
  )
  )
  )
)</f>
        <v>248285.83584594724</v>
      </c>
      <c r="F887" s="1">
        <f ca="1">IF(AND($A887=0,$B887=1),
    VLOOKUP(1,ChapterTable!$1:$1048576,MATCH("최종"&amp;SUBSTITUTE(SUBSTITUTE(F$1,"standard",""),"|Float",""),ChapterTable!$1:$1,0),0)*ChapterTable!$P$17,
  IF(AND($A887=0,$B887=0),
    F888,
  IF($B887=0,
    VLOOKUP($A887,ChapterTable!$1:$1048576,MATCH("최종"&amp;SUBSTITUTE(SUBSTITUTE(F$1,"standard",""),"|Float",""),ChapterTable!$1:$1,0),0),
  IF($B887=1,
    IF($L887=FALSE,
      VLOOKUP($A887,ChapterTable!$1:$1048576,MATCH("최종"&amp;SUBSTITUTE(SUBSTITUTE(F$1,"standard",""),"|Float",""),ChapterTable!$1:$1,0),0),
      VLOOKUP($A887-ChapterTable!$P$11,ChapterTable!$1:$1048576,MATCH("최종"&amp;SUBSTITUTE(SUBSTITUTE(F$1,"standard",""),"|Float",""),ChapterTable!$1:$1,0),0)*ChapterTable!$P$14
    ),
  OFFSET(F887,-$B887+IF($L887,1,0),0)*
    (VLOOKUP(SUBSTITUTE(SUBSTITUTE(F$1,"standard",""),"|Float","")&amp;IF(OR($L887=TRUE,$A887=0,MOD($A887,ChapterTable!$R$20)&lt;&gt;0),"","보스")&amp;"인게임누적곱배수",ChapterTable!$R:$S,2,0)^D887
    +VLOOKUP(SUBSTITUTE(SUBSTITUTE(F$1,"standard",""),"|Float","")&amp;IF(OR($L887=TRUE,$A887=0,MOD($A887,ChapterTable!$R$20)&lt;&gt;0),"","보스")&amp;"인게임누적합배수",ChapterTable!$R:$S,2,0)*D887)
  )
  )
  )
)</f>
        <v>84978.783102035522</v>
      </c>
      <c r="G887" t="s">
        <v>715</v>
      </c>
      <c r="J887" t="str">
        <f>IF(ISBLANK(I887),"",
IFERROR(VLOOKUP(I887,[1]StringTable!$1:$1048576,MATCH("kor|String",[1]StringTable!$1:$1,0),0),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100"/>
        <v>0.33333333333333331</v>
      </c>
      <c r="AJ887">
        <f t="shared" si="98"/>
        <v>0.395555555</v>
      </c>
      <c r="AK887">
        <f t="shared" si="99"/>
        <v>1</v>
      </c>
      <c r="AL887">
        <v>5</v>
      </c>
    </row>
    <row r="888" spans="1:38" hidden="1" x14ac:dyDescent="0.3">
      <c r="A888">
        <v>19</v>
      </c>
      <c r="B888">
        <v>24</v>
      </c>
      <c r="C888">
        <f>IF(OR($L888=TRUE,$A888=0,MOD($A888,ChapterTable!$R$20)&lt;&gt;0),
MAX(0,INT(($B888+ChapterTable!$P$26+VLOOKUP(SUBSTITUTE(C$1,"성장단계","")&amp;"단계오프셋",ChapterTable!$R:$S,2,0))/ChapterTable!$P$23)),
MAX(0,INT(($B888+ChapterTable!$R$26+VLOOKUP(SUBSTITUTE(C$1,"성장단계","")&amp;"보스단계오프셋",ChapterTable!$R:$S,2,0))/ChapterTable!$R$23)))</f>
        <v>2</v>
      </c>
      <c r="D888">
        <f>IF(OR($L888=TRUE,$A888=0,MOD($A888,ChapterTable!$R$20)&lt;&gt;0),
MAX(0,INT(($B888+ChapterTable!$P$26+VLOOKUP(SUBSTITUTE(D$1,"성장단계","")&amp;"단계오프셋",ChapterTable!$R:$S,2,0))/ChapterTable!$P$23)),
MAX(0,INT(($B888+ChapterTable!$R$26+VLOOKUP(SUBSTITUTE(D$1,"성장단계","")&amp;"보스단계오프셋",ChapterTable!$R:$S,2,0))/ChapterTable!$R$23)))</f>
        <v>2</v>
      </c>
      <c r="E888" s="1">
        <f ca="1">IF(AND($A888=0,$B888=1),
    VLOOKUP(1,ChapterTable!$1:$1048576,MATCH("최종"&amp;SUBSTITUTE(SUBSTITUTE(E$1,"standard",""),"|Float",""),ChapterTable!$1:$1,0),0)*ChapterTable!$P$17,
  IF(AND($A888=0,$B888=0),
    E889,
  IF($B888=0,
    VLOOKUP($A888,ChapterTable!$1:$1048576,MATCH("최종"&amp;SUBSTITUTE(SUBSTITUTE(E$1,"standard",""),"|Float",""),ChapterTable!$1:$1,0),0),
  IF($B888=1,
    IF($L888=FALSE,
      VLOOKUP($A888,ChapterTable!$1:$1048576,MATCH("최종"&amp;SUBSTITUTE(SUBSTITUTE(E$1,"standard",""),"|Float",""),ChapterTable!$1:$1,0),0),
      VLOOKUP($A888-ChapterTable!$P$11,ChapterTable!$1:$1048576,MATCH("최종"&amp;SUBSTITUTE(SUBSTITUTE(E$1,"standard",""),"|Float",""),ChapterTable!$1:$1,0),0)*ChapterTable!$P$14
    ),
  OFFSET(E888,-$B888+IF($L888,1,0),0)*IF($B888&gt;OFFSET($B888,1,0),ChapterTable!$R$17,1)*
    (VLOOKUP(SUBSTITUTE(SUBSTITUTE(E$1,"standard",""),"|Float","")&amp;IF(OR($L888=TRUE,$A888=0,MOD($A888,ChapterTable!$R$20)&lt;&gt;0),"","보스")&amp;"인게임누적곱배수",ChapterTable!$R:$S,2,0)^C888
    +VLOOKUP(SUBSTITUTE(SUBSTITUTE(E$1,"standard",""),"|Float","")&amp;IF(OR($L888=TRUE,$A888=0,MOD($A888,ChapterTable!$R$20)&lt;&gt;0),"","보스")&amp;"인게임누적합배수",ChapterTable!$R:$S,2,0)*C888)
  )
  )
  )
)</f>
        <v>248285.83584594724</v>
      </c>
      <c r="F888" s="1">
        <f ca="1">IF(AND($A888=0,$B888=1),
    VLOOKUP(1,ChapterTable!$1:$1048576,MATCH("최종"&amp;SUBSTITUTE(SUBSTITUTE(F$1,"standard",""),"|Float",""),ChapterTable!$1:$1,0),0)*ChapterTable!$P$17,
  IF(AND($A888=0,$B888=0),
    F889,
  IF($B888=0,
    VLOOKUP($A888,ChapterTable!$1:$1048576,MATCH("최종"&amp;SUBSTITUTE(SUBSTITUTE(F$1,"standard",""),"|Float",""),ChapterTable!$1:$1,0),0),
  IF($B888=1,
    IF($L888=FALSE,
      VLOOKUP($A888,ChapterTable!$1:$1048576,MATCH("최종"&amp;SUBSTITUTE(SUBSTITUTE(F$1,"standard",""),"|Float",""),ChapterTable!$1:$1,0),0),
      VLOOKUP($A888-ChapterTable!$P$11,ChapterTable!$1:$1048576,MATCH("최종"&amp;SUBSTITUTE(SUBSTITUTE(F$1,"standard",""),"|Float",""),ChapterTable!$1:$1,0),0)*ChapterTable!$P$14
    ),
  OFFSET(F888,-$B888+IF($L888,1,0),0)*
    (VLOOKUP(SUBSTITUTE(SUBSTITUTE(F$1,"standard",""),"|Float","")&amp;IF(OR($L888=TRUE,$A888=0,MOD($A888,ChapterTable!$R$20)&lt;&gt;0),"","보스")&amp;"인게임누적곱배수",ChapterTable!$R:$S,2,0)^D888
    +VLOOKUP(SUBSTITUTE(SUBSTITUTE(F$1,"standard",""),"|Float","")&amp;IF(OR($L888=TRUE,$A888=0,MOD($A888,ChapterTable!$R$20)&lt;&gt;0),"","보스")&amp;"인게임누적합배수",ChapterTable!$R:$S,2,0)*D888)
  )
  )
  )
)</f>
        <v>84978.783102035522</v>
      </c>
      <c r="G888" t="s">
        <v>715</v>
      </c>
      <c r="J888" t="str">
        <f>IF(ISBLANK(I888),"",
IFERROR(VLOOKUP(I888,[1]StringTable!$1:$1048576,MATCH("kor|String",[1]StringTable!$1:$1,0),0),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100"/>
        <v>0.33333333333333331</v>
      </c>
      <c r="AJ888">
        <f t="shared" si="98"/>
        <v>0.395555555</v>
      </c>
      <c r="AK888">
        <f t="shared" si="99"/>
        <v>1</v>
      </c>
      <c r="AL888">
        <v>5</v>
      </c>
    </row>
    <row r="889" spans="1:38" hidden="1" x14ac:dyDescent="0.3">
      <c r="A889">
        <v>19</v>
      </c>
      <c r="B889">
        <v>25</v>
      </c>
      <c r="C889">
        <f>IF(OR($L889=TRUE,$A889=0,MOD($A889,ChapterTable!$R$20)&lt;&gt;0),
MAX(0,INT(($B889+ChapterTable!$P$26+VLOOKUP(SUBSTITUTE(C$1,"성장단계","")&amp;"단계오프셋",ChapterTable!$R:$S,2,0))/ChapterTable!$P$23)),
MAX(0,INT(($B889+ChapterTable!$R$26+VLOOKUP(SUBSTITUTE(C$1,"성장단계","")&amp;"보스단계오프셋",ChapterTable!$R:$S,2,0))/ChapterTable!$R$23)))</f>
        <v>2</v>
      </c>
      <c r="D889">
        <f>IF(OR($L889=TRUE,$A889=0,MOD($A889,ChapterTable!$R$20)&lt;&gt;0),
MAX(0,INT(($B889+ChapterTable!$P$26+VLOOKUP(SUBSTITUTE(D$1,"성장단계","")&amp;"단계오프셋",ChapterTable!$R:$S,2,0))/ChapterTable!$P$23)),
MAX(0,INT(($B889+ChapterTable!$R$26+VLOOKUP(SUBSTITUTE(D$1,"성장단계","")&amp;"보스단계오프셋",ChapterTable!$R:$S,2,0))/ChapterTable!$R$23)))</f>
        <v>2</v>
      </c>
      <c r="E889" s="1">
        <f ca="1">IF(AND($A889=0,$B889=1),
    VLOOKUP(1,ChapterTable!$1:$1048576,MATCH("최종"&amp;SUBSTITUTE(SUBSTITUTE(E$1,"standard",""),"|Float",""),ChapterTable!$1:$1,0),0)*ChapterTable!$P$17,
  IF(AND($A889=0,$B889=0),
    E890,
  IF($B889=0,
    VLOOKUP($A889,ChapterTable!$1:$1048576,MATCH("최종"&amp;SUBSTITUTE(SUBSTITUTE(E$1,"standard",""),"|Float",""),ChapterTable!$1:$1,0),0),
  IF($B889=1,
    IF($L889=FALSE,
      VLOOKUP($A889,ChapterTable!$1:$1048576,MATCH("최종"&amp;SUBSTITUTE(SUBSTITUTE(E$1,"standard",""),"|Float",""),ChapterTable!$1:$1,0),0),
      VLOOKUP($A889-ChapterTable!$P$11,ChapterTable!$1:$1048576,MATCH("최종"&amp;SUBSTITUTE(SUBSTITUTE(E$1,"standard",""),"|Float",""),ChapterTable!$1:$1,0),0)*ChapterTable!$P$14
    ),
  OFFSET(E889,-$B889+IF($L889,1,0),0)*IF($B889&gt;OFFSET($B889,1,0),ChapterTable!$R$17,1)*
    (VLOOKUP(SUBSTITUTE(SUBSTITUTE(E$1,"standard",""),"|Float","")&amp;IF(OR($L889=TRUE,$A889=0,MOD($A889,ChapterTable!$R$20)&lt;&gt;0),"","보스")&amp;"인게임누적곱배수",ChapterTable!$R:$S,2,0)^C889
    +VLOOKUP(SUBSTITUTE(SUBSTITUTE(E$1,"standard",""),"|Float","")&amp;IF(OR($L889=TRUE,$A889=0,MOD($A889,ChapterTable!$R$20)&lt;&gt;0),"","보스")&amp;"인게임누적합배수",ChapterTable!$R:$S,2,0)*C889)
  )
  )
  )
)</f>
        <v>248285.83584594724</v>
      </c>
      <c r="F889" s="1">
        <f ca="1">IF(AND($A889=0,$B889=1),
    VLOOKUP(1,ChapterTable!$1:$1048576,MATCH("최종"&amp;SUBSTITUTE(SUBSTITUTE(F$1,"standard",""),"|Float",""),ChapterTable!$1:$1,0),0)*ChapterTable!$P$17,
  IF(AND($A889=0,$B889=0),
    F890,
  IF($B889=0,
    VLOOKUP($A889,ChapterTable!$1:$1048576,MATCH("최종"&amp;SUBSTITUTE(SUBSTITUTE(F$1,"standard",""),"|Float",""),ChapterTable!$1:$1,0),0),
  IF($B889=1,
    IF($L889=FALSE,
      VLOOKUP($A889,ChapterTable!$1:$1048576,MATCH("최종"&amp;SUBSTITUTE(SUBSTITUTE(F$1,"standard",""),"|Float",""),ChapterTable!$1:$1,0),0),
      VLOOKUP($A889-ChapterTable!$P$11,ChapterTable!$1:$1048576,MATCH("최종"&amp;SUBSTITUTE(SUBSTITUTE(F$1,"standard",""),"|Float",""),ChapterTable!$1:$1,0),0)*ChapterTable!$P$14
    ),
  OFFSET(F889,-$B889+IF($L889,1,0),0)*
    (VLOOKUP(SUBSTITUTE(SUBSTITUTE(F$1,"standard",""),"|Float","")&amp;IF(OR($L889=TRUE,$A889=0,MOD($A889,ChapterTable!$R$20)&lt;&gt;0),"","보스")&amp;"인게임누적곱배수",ChapterTable!$R:$S,2,0)^D889
    +VLOOKUP(SUBSTITUTE(SUBSTITUTE(F$1,"standard",""),"|Float","")&amp;IF(OR($L889=TRUE,$A889=0,MOD($A889,ChapterTable!$R$20)&lt;&gt;0),"","보스")&amp;"인게임누적합배수",ChapterTable!$R:$S,2,0)*D889)
  )
  )
  )
)</f>
        <v>84978.783102035522</v>
      </c>
      <c r="G889" t="s">
        <v>715</v>
      </c>
      <c r="J889" t="str">
        <f>IF(ISBLANK(I889),"",
IFERROR(VLOOKUP(I889,[1]StringTable!$1:$1048576,MATCH("kor|String",[1]StringTable!$1:$1,0),0),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100"/>
        <v>0.33333333333333331</v>
      </c>
      <c r="AJ889">
        <f t="shared" si="98"/>
        <v>0.395555555</v>
      </c>
      <c r="AK889">
        <f t="shared" si="99"/>
        <v>1</v>
      </c>
      <c r="AL889">
        <v>5</v>
      </c>
    </row>
    <row r="890" spans="1:38" hidden="1" x14ac:dyDescent="0.3">
      <c r="A890">
        <v>19</v>
      </c>
      <c r="B890">
        <v>26</v>
      </c>
      <c r="C890">
        <f>IF(OR($L890=TRUE,$A890=0,MOD($A890,ChapterTable!$R$20)&lt;&gt;0),
MAX(0,INT(($B890+ChapterTable!$P$26+VLOOKUP(SUBSTITUTE(C$1,"성장단계","")&amp;"단계오프셋",ChapterTable!$R:$S,2,0))/ChapterTable!$P$23)),
MAX(0,INT(($B890+ChapterTable!$R$26+VLOOKUP(SUBSTITUTE(C$1,"성장단계","")&amp;"보스단계오프셋",ChapterTable!$R:$S,2,0))/ChapterTable!$R$23)))</f>
        <v>3</v>
      </c>
      <c r="D890">
        <f>IF(OR($L890=TRUE,$A890=0,MOD($A890,ChapterTable!$R$20)&lt;&gt;0),
MAX(0,INT(($B890+ChapterTable!$P$26+VLOOKUP(SUBSTITUTE(D$1,"성장단계","")&amp;"단계오프셋",ChapterTable!$R:$S,2,0))/ChapterTable!$P$23)),
MAX(0,INT(($B890+ChapterTable!$R$26+VLOOKUP(SUBSTITUTE(D$1,"성장단계","")&amp;"보스단계오프셋",ChapterTable!$R:$S,2,0))/ChapterTable!$R$23)))</f>
        <v>2</v>
      </c>
      <c r="E890" s="1">
        <f ca="1">IF(AND($A890=0,$B890=1),
    VLOOKUP(1,ChapterTable!$1:$1048576,MATCH("최종"&amp;SUBSTITUTE(SUBSTITUTE(E$1,"standard",""),"|Float",""),ChapterTable!$1:$1,0),0)*ChapterTable!$P$17,
  IF(AND($A890=0,$B890=0),
    E891,
  IF($B890=0,
    VLOOKUP($A890,ChapterTable!$1:$1048576,MATCH("최종"&amp;SUBSTITUTE(SUBSTITUTE(E$1,"standard",""),"|Float",""),ChapterTable!$1:$1,0),0),
  IF($B890=1,
    IF($L890=FALSE,
      VLOOKUP($A890,ChapterTable!$1:$1048576,MATCH("최종"&amp;SUBSTITUTE(SUBSTITUTE(E$1,"standard",""),"|Float",""),ChapterTable!$1:$1,0),0),
      VLOOKUP($A890-ChapterTable!$P$11,ChapterTable!$1:$1048576,MATCH("최종"&amp;SUBSTITUTE(SUBSTITUTE(E$1,"standard",""),"|Float",""),ChapterTable!$1:$1,0),0)*ChapterTable!$P$14
    ),
  OFFSET(E890,-$B890+IF($L890,1,0),0)*IF($B890&gt;OFFSET($B890,1,0),ChapterTable!$R$17,1)*
    (VLOOKUP(SUBSTITUTE(SUBSTITUTE(E$1,"standard",""),"|Float","")&amp;IF(OR($L890=TRUE,$A890=0,MOD($A890,ChapterTable!$R$20)&lt;&gt;0),"","보스")&amp;"인게임누적곱배수",ChapterTable!$R:$S,2,0)^C890
    +VLOOKUP(SUBSTITUTE(SUBSTITUTE(E$1,"standard",""),"|Float","")&amp;IF(OR($L890=TRUE,$A890=0,MOD($A890,ChapterTable!$R$20)&lt;&gt;0),"","보스")&amp;"인게임누적합배수",ChapterTable!$R:$S,2,0)*C890)
  )
  )
  )
)</f>
        <v>283755.24096679688</v>
      </c>
      <c r="F890" s="1">
        <f ca="1">IF(AND($A890=0,$B890=1),
    VLOOKUP(1,ChapterTable!$1:$1048576,MATCH("최종"&amp;SUBSTITUTE(SUBSTITUTE(F$1,"standard",""),"|Float",""),ChapterTable!$1:$1,0),0)*ChapterTable!$P$17,
  IF(AND($A890=0,$B890=0),
    F891,
  IF($B890=0,
    VLOOKUP($A890,ChapterTable!$1:$1048576,MATCH("최종"&amp;SUBSTITUTE(SUBSTITUTE(F$1,"standard",""),"|Float",""),ChapterTable!$1:$1,0),0),
  IF($B890=1,
    IF($L890=FALSE,
      VLOOKUP($A890,ChapterTable!$1:$1048576,MATCH("최종"&amp;SUBSTITUTE(SUBSTITUTE(F$1,"standard",""),"|Float",""),ChapterTable!$1:$1,0),0),
      VLOOKUP($A890-ChapterTable!$P$11,ChapterTable!$1:$1048576,MATCH("최종"&amp;SUBSTITUTE(SUBSTITUTE(F$1,"standard",""),"|Float",""),ChapterTable!$1:$1,0),0)*ChapterTable!$P$14
    ),
  OFFSET(F890,-$B890+IF($L890,1,0),0)*
    (VLOOKUP(SUBSTITUTE(SUBSTITUTE(F$1,"standard",""),"|Float","")&amp;IF(OR($L890=TRUE,$A890=0,MOD($A890,ChapterTable!$R$20)&lt;&gt;0),"","보스")&amp;"인게임누적곱배수",ChapterTable!$R:$S,2,0)^D890
    +VLOOKUP(SUBSTITUTE(SUBSTITUTE(F$1,"standard",""),"|Float","")&amp;IF(OR($L890=TRUE,$A890=0,MOD($A890,ChapterTable!$R$20)&lt;&gt;0),"","보스")&amp;"인게임누적합배수",ChapterTable!$R:$S,2,0)*D890)
  )
  )
  )
)</f>
        <v>84978.783102035522</v>
      </c>
      <c r="G890" t="s">
        <v>715</v>
      </c>
      <c r="J890" t="str">
        <f>IF(ISBLANK(I890),"",
IFERROR(VLOOKUP(I890,[1]StringTable!$1:$1048576,MATCH("kor|String",[1]StringTable!$1:$1,0),0),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100"/>
        <v>0.33333333333333331</v>
      </c>
      <c r="AJ890">
        <f t="shared" si="98"/>
        <v>0.395555555</v>
      </c>
      <c r="AK890">
        <f t="shared" si="99"/>
        <v>1</v>
      </c>
      <c r="AL890">
        <v>5</v>
      </c>
    </row>
    <row r="891" spans="1:38" hidden="1" x14ac:dyDescent="0.3">
      <c r="A891">
        <v>19</v>
      </c>
      <c r="B891">
        <v>27</v>
      </c>
      <c r="C891">
        <f>IF(OR($L891=TRUE,$A891=0,MOD($A891,ChapterTable!$R$20)&lt;&gt;0),
MAX(0,INT(($B891+ChapterTable!$P$26+VLOOKUP(SUBSTITUTE(C$1,"성장단계","")&amp;"단계오프셋",ChapterTable!$R:$S,2,0))/ChapterTable!$P$23)),
MAX(0,INT(($B891+ChapterTable!$R$26+VLOOKUP(SUBSTITUTE(C$1,"성장단계","")&amp;"보스단계오프셋",ChapterTable!$R:$S,2,0))/ChapterTable!$R$23)))</f>
        <v>3</v>
      </c>
      <c r="D891">
        <f>IF(OR($L891=TRUE,$A891=0,MOD($A891,ChapterTable!$R$20)&lt;&gt;0),
MAX(0,INT(($B891+ChapterTable!$P$26+VLOOKUP(SUBSTITUTE(D$1,"성장단계","")&amp;"단계오프셋",ChapterTable!$R:$S,2,0))/ChapterTable!$P$23)),
MAX(0,INT(($B891+ChapterTable!$R$26+VLOOKUP(SUBSTITUTE(D$1,"성장단계","")&amp;"보스단계오프셋",ChapterTable!$R:$S,2,0))/ChapterTable!$R$23)))</f>
        <v>2</v>
      </c>
      <c r="E891" s="1">
        <f ca="1">IF(AND($A891=0,$B891=1),
    VLOOKUP(1,ChapterTable!$1:$1048576,MATCH("최종"&amp;SUBSTITUTE(SUBSTITUTE(E$1,"standard",""),"|Float",""),ChapterTable!$1:$1,0),0)*ChapterTable!$P$17,
  IF(AND($A891=0,$B891=0),
    E892,
  IF($B891=0,
    VLOOKUP($A891,ChapterTable!$1:$1048576,MATCH("최종"&amp;SUBSTITUTE(SUBSTITUTE(E$1,"standard",""),"|Float",""),ChapterTable!$1:$1,0),0),
  IF($B891=1,
    IF($L891=FALSE,
      VLOOKUP($A891,ChapterTable!$1:$1048576,MATCH("최종"&amp;SUBSTITUTE(SUBSTITUTE(E$1,"standard",""),"|Float",""),ChapterTable!$1:$1,0),0),
      VLOOKUP($A891-ChapterTable!$P$11,ChapterTable!$1:$1048576,MATCH("최종"&amp;SUBSTITUTE(SUBSTITUTE(E$1,"standard",""),"|Float",""),ChapterTable!$1:$1,0),0)*ChapterTable!$P$14
    ),
  OFFSET(E891,-$B891+IF($L891,1,0),0)*IF($B891&gt;OFFSET($B891,1,0),ChapterTable!$R$17,1)*
    (VLOOKUP(SUBSTITUTE(SUBSTITUTE(E$1,"standard",""),"|Float","")&amp;IF(OR($L891=TRUE,$A891=0,MOD($A891,ChapterTable!$R$20)&lt;&gt;0),"","보스")&amp;"인게임누적곱배수",ChapterTable!$R:$S,2,0)^C891
    +VLOOKUP(SUBSTITUTE(SUBSTITUTE(E$1,"standard",""),"|Float","")&amp;IF(OR($L891=TRUE,$A891=0,MOD($A891,ChapterTable!$R$20)&lt;&gt;0),"","보스")&amp;"인게임누적합배수",ChapterTable!$R:$S,2,0)*C891)
  )
  )
  )
)</f>
        <v>283755.24096679688</v>
      </c>
      <c r="F891" s="1">
        <f ca="1">IF(AND($A891=0,$B891=1),
    VLOOKUP(1,ChapterTable!$1:$1048576,MATCH("최종"&amp;SUBSTITUTE(SUBSTITUTE(F$1,"standard",""),"|Float",""),ChapterTable!$1:$1,0),0)*ChapterTable!$P$17,
  IF(AND($A891=0,$B891=0),
    F892,
  IF($B891=0,
    VLOOKUP($A891,ChapterTable!$1:$1048576,MATCH("최종"&amp;SUBSTITUTE(SUBSTITUTE(F$1,"standard",""),"|Float",""),ChapterTable!$1:$1,0),0),
  IF($B891=1,
    IF($L891=FALSE,
      VLOOKUP($A891,ChapterTable!$1:$1048576,MATCH("최종"&amp;SUBSTITUTE(SUBSTITUTE(F$1,"standard",""),"|Float",""),ChapterTable!$1:$1,0),0),
      VLOOKUP($A891-ChapterTable!$P$11,ChapterTable!$1:$1048576,MATCH("최종"&amp;SUBSTITUTE(SUBSTITUTE(F$1,"standard",""),"|Float",""),ChapterTable!$1:$1,0),0)*ChapterTable!$P$14
    ),
  OFFSET(F891,-$B891+IF($L891,1,0),0)*
    (VLOOKUP(SUBSTITUTE(SUBSTITUTE(F$1,"standard",""),"|Float","")&amp;IF(OR($L891=TRUE,$A891=0,MOD($A891,ChapterTable!$R$20)&lt;&gt;0),"","보스")&amp;"인게임누적곱배수",ChapterTable!$R:$S,2,0)^D891
    +VLOOKUP(SUBSTITUTE(SUBSTITUTE(F$1,"standard",""),"|Float","")&amp;IF(OR($L891=TRUE,$A891=0,MOD($A891,ChapterTable!$R$20)&lt;&gt;0),"","보스")&amp;"인게임누적합배수",ChapterTable!$R:$S,2,0)*D891)
  )
  )
  )
)</f>
        <v>84978.783102035522</v>
      </c>
      <c r="G891" t="s">
        <v>715</v>
      </c>
      <c r="J891" t="str">
        <f>IF(ISBLANK(I891),"",
IFERROR(VLOOKUP(I891,[1]StringTable!$1:$1048576,MATCH("kor|String",[1]StringTable!$1:$1,0),0),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100"/>
        <v>0.33333333333333331</v>
      </c>
      <c r="AJ891">
        <f t="shared" si="98"/>
        <v>0.395555555</v>
      </c>
      <c r="AK891">
        <f t="shared" si="99"/>
        <v>1</v>
      </c>
      <c r="AL891">
        <v>5</v>
      </c>
    </row>
    <row r="892" spans="1:38" hidden="1" x14ac:dyDescent="0.3">
      <c r="A892">
        <v>19</v>
      </c>
      <c r="B892">
        <v>28</v>
      </c>
      <c r="C892">
        <f>IF(OR($L892=TRUE,$A892=0,MOD($A892,ChapterTable!$R$20)&lt;&gt;0),
MAX(0,INT(($B892+ChapterTable!$P$26+VLOOKUP(SUBSTITUTE(C$1,"성장단계","")&amp;"단계오프셋",ChapterTable!$R:$S,2,0))/ChapterTable!$P$23)),
MAX(0,INT(($B892+ChapterTable!$R$26+VLOOKUP(SUBSTITUTE(C$1,"성장단계","")&amp;"보스단계오프셋",ChapterTable!$R:$S,2,0))/ChapterTable!$R$23)))</f>
        <v>3</v>
      </c>
      <c r="D892">
        <f>IF(OR($L892=TRUE,$A892=0,MOD($A892,ChapterTable!$R$20)&lt;&gt;0),
MAX(0,INT(($B892+ChapterTable!$P$26+VLOOKUP(SUBSTITUTE(D$1,"성장단계","")&amp;"단계오프셋",ChapterTable!$R:$S,2,0))/ChapterTable!$P$23)),
MAX(0,INT(($B892+ChapterTable!$R$26+VLOOKUP(SUBSTITUTE(D$1,"성장단계","")&amp;"보스단계오프셋",ChapterTable!$R:$S,2,0))/ChapterTable!$R$23)))</f>
        <v>2</v>
      </c>
      <c r="E892" s="1">
        <f ca="1">IF(AND($A892=0,$B892=1),
    VLOOKUP(1,ChapterTable!$1:$1048576,MATCH("최종"&amp;SUBSTITUTE(SUBSTITUTE(E$1,"standard",""),"|Float",""),ChapterTable!$1:$1,0),0)*ChapterTable!$P$17,
  IF(AND($A892=0,$B892=0),
    E893,
  IF($B892=0,
    VLOOKUP($A892,ChapterTable!$1:$1048576,MATCH("최종"&amp;SUBSTITUTE(SUBSTITUTE(E$1,"standard",""),"|Float",""),ChapterTable!$1:$1,0),0),
  IF($B892=1,
    IF($L892=FALSE,
      VLOOKUP($A892,ChapterTable!$1:$1048576,MATCH("최종"&amp;SUBSTITUTE(SUBSTITUTE(E$1,"standard",""),"|Float",""),ChapterTable!$1:$1,0),0),
      VLOOKUP($A892-ChapterTable!$P$11,ChapterTable!$1:$1048576,MATCH("최종"&amp;SUBSTITUTE(SUBSTITUTE(E$1,"standard",""),"|Float",""),ChapterTable!$1:$1,0),0)*ChapterTable!$P$14
    ),
  OFFSET(E892,-$B892+IF($L892,1,0),0)*IF($B892&gt;OFFSET($B892,1,0),ChapterTable!$R$17,1)*
    (VLOOKUP(SUBSTITUTE(SUBSTITUTE(E$1,"standard",""),"|Float","")&amp;IF(OR($L892=TRUE,$A892=0,MOD($A892,ChapterTable!$R$20)&lt;&gt;0),"","보스")&amp;"인게임누적곱배수",ChapterTable!$R:$S,2,0)^C892
    +VLOOKUP(SUBSTITUTE(SUBSTITUTE(E$1,"standard",""),"|Float","")&amp;IF(OR($L892=TRUE,$A892=0,MOD($A892,ChapterTable!$R$20)&lt;&gt;0),"","보스")&amp;"인게임누적합배수",ChapterTable!$R:$S,2,0)*C892)
  )
  )
  )
)</f>
        <v>283755.24096679688</v>
      </c>
      <c r="F892" s="1">
        <f ca="1">IF(AND($A892=0,$B892=1),
    VLOOKUP(1,ChapterTable!$1:$1048576,MATCH("최종"&amp;SUBSTITUTE(SUBSTITUTE(F$1,"standard",""),"|Float",""),ChapterTable!$1:$1,0),0)*ChapterTable!$P$17,
  IF(AND($A892=0,$B892=0),
    F893,
  IF($B892=0,
    VLOOKUP($A892,ChapterTable!$1:$1048576,MATCH("최종"&amp;SUBSTITUTE(SUBSTITUTE(F$1,"standard",""),"|Float",""),ChapterTable!$1:$1,0),0),
  IF($B892=1,
    IF($L892=FALSE,
      VLOOKUP($A892,ChapterTable!$1:$1048576,MATCH("최종"&amp;SUBSTITUTE(SUBSTITUTE(F$1,"standard",""),"|Float",""),ChapterTable!$1:$1,0),0),
      VLOOKUP($A892-ChapterTable!$P$11,ChapterTable!$1:$1048576,MATCH("최종"&amp;SUBSTITUTE(SUBSTITUTE(F$1,"standard",""),"|Float",""),ChapterTable!$1:$1,0),0)*ChapterTable!$P$14
    ),
  OFFSET(F892,-$B892+IF($L892,1,0),0)*
    (VLOOKUP(SUBSTITUTE(SUBSTITUTE(F$1,"standard",""),"|Float","")&amp;IF(OR($L892=TRUE,$A892=0,MOD($A892,ChapterTable!$R$20)&lt;&gt;0),"","보스")&amp;"인게임누적곱배수",ChapterTable!$R:$S,2,0)^D892
    +VLOOKUP(SUBSTITUTE(SUBSTITUTE(F$1,"standard",""),"|Float","")&amp;IF(OR($L892=TRUE,$A892=0,MOD($A892,ChapterTable!$R$20)&lt;&gt;0),"","보스")&amp;"인게임누적합배수",ChapterTable!$R:$S,2,0)*D892)
  )
  )
  )
)</f>
        <v>84978.783102035522</v>
      </c>
      <c r="G892" t="s">
        <v>715</v>
      </c>
      <c r="J892" t="str">
        <f>IF(ISBLANK(I892),"",
IFERROR(VLOOKUP(I892,[1]StringTable!$1:$1048576,MATCH("kor|String",[1]StringTable!$1:$1,0),0),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100"/>
        <v>0.33333333333333331</v>
      </c>
      <c r="AJ892">
        <f t="shared" si="98"/>
        <v>0.395555555</v>
      </c>
      <c r="AK892">
        <f t="shared" si="99"/>
        <v>1</v>
      </c>
      <c r="AL892">
        <v>5</v>
      </c>
    </row>
    <row r="893" spans="1:38" hidden="1" x14ac:dyDescent="0.3">
      <c r="A893">
        <v>19</v>
      </c>
      <c r="B893">
        <v>29</v>
      </c>
      <c r="C893">
        <f>IF(OR($L893=TRUE,$A893=0,MOD($A893,ChapterTable!$R$20)&lt;&gt;0),
MAX(0,INT(($B893+ChapterTable!$P$26+VLOOKUP(SUBSTITUTE(C$1,"성장단계","")&amp;"단계오프셋",ChapterTable!$R:$S,2,0))/ChapterTable!$P$23)),
MAX(0,INT(($B893+ChapterTable!$R$26+VLOOKUP(SUBSTITUTE(C$1,"성장단계","")&amp;"보스단계오프셋",ChapterTable!$R:$S,2,0))/ChapterTable!$R$23)))</f>
        <v>3</v>
      </c>
      <c r="D893">
        <f>IF(OR($L893=TRUE,$A893=0,MOD($A893,ChapterTable!$R$20)&lt;&gt;0),
MAX(0,INT(($B893+ChapterTable!$P$26+VLOOKUP(SUBSTITUTE(D$1,"성장단계","")&amp;"단계오프셋",ChapterTable!$R:$S,2,0))/ChapterTable!$P$23)),
MAX(0,INT(($B893+ChapterTable!$R$26+VLOOKUP(SUBSTITUTE(D$1,"성장단계","")&amp;"보스단계오프셋",ChapterTable!$R:$S,2,0))/ChapterTable!$R$23)))</f>
        <v>2</v>
      </c>
      <c r="E893" s="1">
        <f ca="1">IF(AND($A893=0,$B893=1),
    VLOOKUP(1,ChapterTable!$1:$1048576,MATCH("최종"&amp;SUBSTITUTE(SUBSTITUTE(E$1,"standard",""),"|Float",""),ChapterTable!$1:$1,0),0)*ChapterTable!$P$17,
  IF(AND($A893=0,$B893=0),
    E894,
  IF($B893=0,
    VLOOKUP($A893,ChapterTable!$1:$1048576,MATCH("최종"&amp;SUBSTITUTE(SUBSTITUTE(E$1,"standard",""),"|Float",""),ChapterTable!$1:$1,0),0),
  IF($B893=1,
    IF($L893=FALSE,
      VLOOKUP($A893,ChapterTable!$1:$1048576,MATCH("최종"&amp;SUBSTITUTE(SUBSTITUTE(E$1,"standard",""),"|Float",""),ChapterTable!$1:$1,0),0),
      VLOOKUP($A893-ChapterTable!$P$11,ChapterTable!$1:$1048576,MATCH("최종"&amp;SUBSTITUTE(SUBSTITUTE(E$1,"standard",""),"|Float",""),ChapterTable!$1:$1,0),0)*ChapterTable!$P$14
    ),
  OFFSET(E893,-$B893+IF($L893,1,0),0)*IF($B893&gt;OFFSET($B893,1,0),ChapterTable!$R$17,1)*
    (VLOOKUP(SUBSTITUTE(SUBSTITUTE(E$1,"standard",""),"|Float","")&amp;IF(OR($L893=TRUE,$A893=0,MOD($A893,ChapterTable!$R$20)&lt;&gt;0),"","보스")&amp;"인게임누적곱배수",ChapterTable!$R:$S,2,0)^C893
    +VLOOKUP(SUBSTITUTE(SUBSTITUTE(E$1,"standard",""),"|Float","")&amp;IF(OR($L893=TRUE,$A893=0,MOD($A893,ChapterTable!$R$20)&lt;&gt;0),"","보스")&amp;"인게임누적합배수",ChapterTable!$R:$S,2,0)*C893)
  )
  )
  )
)</f>
        <v>283755.24096679688</v>
      </c>
      <c r="F893" s="1">
        <f ca="1">IF(AND($A893=0,$B893=1),
    VLOOKUP(1,ChapterTable!$1:$1048576,MATCH("최종"&amp;SUBSTITUTE(SUBSTITUTE(F$1,"standard",""),"|Float",""),ChapterTable!$1:$1,0),0)*ChapterTable!$P$17,
  IF(AND($A893=0,$B893=0),
    F894,
  IF($B893=0,
    VLOOKUP($A893,ChapterTable!$1:$1048576,MATCH("최종"&amp;SUBSTITUTE(SUBSTITUTE(F$1,"standard",""),"|Float",""),ChapterTable!$1:$1,0),0),
  IF($B893=1,
    IF($L893=FALSE,
      VLOOKUP($A893,ChapterTable!$1:$1048576,MATCH("최종"&amp;SUBSTITUTE(SUBSTITUTE(F$1,"standard",""),"|Float",""),ChapterTable!$1:$1,0),0),
      VLOOKUP($A893-ChapterTable!$P$11,ChapterTable!$1:$1048576,MATCH("최종"&amp;SUBSTITUTE(SUBSTITUTE(F$1,"standard",""),"|Float",""),ChapterTable!$1:$1,0),0)*ChapterTable!$P$14
    ),
  OFFSET(F893,-$B893+IF($L893,1,0),0)*
    (VLOOKUP(SUBSTITUTE(SUBSTITUTE(F$1,"standard",""),"|Float","")&amp;IF(OR($L893=TRUE,$A893=0,MOD($A893,ChapterTable!$R$20)&lt;&gt;0),"","보스")&amp;"인게임누적곱배수",ChapterTable!$R:$S,2,0)^D893
    +VLOOKUP(SUBSTITUTE(SUBSTITUTE(F$1,"standard",""),"|Float","")&amp;IF(OR($L893=TRUE,$A893=0,MOD($A893,ChapterTable!$R$20)&lt;&gt;0),"","보스")&amp;"인게임누적합배수",ChapterTable!$R:$S,2,0)*D893)
  )
  )
  )
)</f>
        <v>84978.783102035522</v>
      </c>
      <c r="G893" t="s">
        <v>715</v>
      </c>
      <c r="J893" t="str">
        <f>IF(ISBLANK(I893),"",
IFERROR(VLOOKUP(I893,[1]StringTable!$1:$1048576,MATCH("kor|String",[1]StringTable!$1:$1,0),0),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100"/>
        <v>0.33333333333333331</v>
      </c>
      <c r="AJ893">
        <f t="shared" si="98"/>
        <v>0.395555555</v>
      </c>
      <c r="AK893">
        <f t="shared" si="99"/>
        <v>1</v>
      </c>
      <c r="AL893">
        <v>5</v>
      </c>
    </row>
    <row r="894" spans="1:38" hidden="1" x14ac:dyDescent="0.3">
      <c r="A894">
        <v>19</v>
      </c>
      <c r="B894">
        <v>30</v>
      </c>
      <c r="C894">
        <f>IF(OR($L894=TRUE,$A894=0,MOD($A894,ChapterTable!$R$20)&lt;&gt;0),
MAX(0,INT(($B894+ChapterTable!$P$26+VLOOKUP(SUBSTITUTE(C$1,"성장단계","")&amp;"단계오프셋",ChapterTable!$R:$S,2,0))/ChapterTable!$P$23)),
MAX(0,INT(($B894+ChapterTable!$R$26+VLOOKUP(SUBSTITUTE(C$1,"성장단계","")&amp;"보스단계오프셋",ChapterTable!$R:$S,2,0))/ChapterTable!$R$23)))</f>
        <v>3</v>
      </c>
      <c r="D894">
        <f>IF(OR($L894=TRUE,$A894=0,MOD($A894,ChapterTable!$R$20)&lt;&gt;0),
MAX(0,INT(($B894+ChapterTable!$P$26+VLOOKUP(SUBSTITUTE(D$1,"성장단계","")&amp;"단계오프셋",ChapterTable!$R:$S,2,0))/ChapterTable!$P$23)),
MAX(0,INT(($B894+ChapterTable!$R$26+VLOOKUP(SUBSTITUTE(D$1,"성장단계","")&amp;"보스단계오프셋",ChapterTable!$R:$S,2,0))/ChapterTable!$R$23)))</f>
        <v>2</v>
      </c>
      <c r="E894" s="1">
        <f ca="1">IF(AND($A894=0,$B894=1),
    VLOOKUP(1,ChapterTable!$1:$1048576,MATCH("최종"&amp;SUBSTITUTE(SUBSTITUTE(E$1,"standard",""),"|Float",""),ChapterTable!$1:$1,0),0)*ChapterTable!$P$17,
  IF(AND($A894=0,$B894=0),
    E895,
  IF($B894=0,
    VLOOKUP($A894,ChapterTable!$1:$1048576,MATCH("최종"&amp;SUBSTITUTE(SUBSTITUTE(E$1,"standard",""),"|Float",""),ChapterTable!$1:$1,0),0),
  IF($B894=1,
    IF($L894=FALSE,
      VLOOKUP($A894,ChapterTable!$1:$1048576,MATCH("최종"&amp;SUBSTITUTE(SUBSTITUTE(E$1,"standard",""),"|Float",""),ChapterTable!$1:$1,0),0),
      VLOOKUP($A894-ChapterTable!$P$11,ChapterTable!$1:$1048576,MATCH("최종"&amp;SUBSTITUTE(SUBSTITUTE(E$1,"standard",""),"|Float",""),ChapterTable!$1:$1,0),0)*ChapterTable!$P$14
    ),
  OFFSET(E894,-$B894+IF($L894,1,0),0)*IF($B894&gt;OFFSET($B894,1,0),ChapterTable!$R$17,1)*
    (VLOOKUP(SUBSTITUTE(SUBSTITUTE(E$1,"standard",""),"|Float","")&amp;IF(OR($L894=TRUE,$A894=0,MOD($A894,ChapterTable!$R$20)&lt;&gt;0),"","보스")&amp;"인게임누적곱배수",ChapterTable!$R:$S,2,0)^C894
    +VLOOKUP(SUBSTITUTE(SUBSTITUTE(E$1,"standard",""),"|Float","")&amp;IF(OR($L894=TRUE,$A894=0,MOD($A894,ChapterTable!$R$20)&lt;&gt;0),"","보스")&amp;"인게임누적합배수",ChapterTable!$R:$S,2,0)*C894)
  )
  )
  )
)</f>
        <v>283755.24096679688</v>
      </c>
      <c r="F894" s="1">
        <f ca="1">IF(AND($A894=0,$B894=1),
    VLOOKUP(1,ChapterTable!$1:$1048576,MATCH("최종"&amp;SUBSTITUTE(SUBSTITUTE(F$1,"standard",""),"|Float",""),ChapterTable!$1:$1,0),0)*ChapterTable!$P$17,
  IF(AND($A894=0,$B894=0),
    F895,
  IF($B894=0,
    VLOOKUP($A894,ChapterTable!$1:$1048576,MATCH("최종"&amp;SUBSTITUTE(SUBSTITUTE(F$1,"standard",""),"|Float",""),ChapterTable!$1:$1,0),0),
  IF($B894=1,
    IF($L894=FALSE,
      VLOOKUP($A894,ChapterTable!$1:$1048576,MATCH("최종"&amp;SUBSTITUTE(SUBSTITUTE(F$1,"standard",""),"|Float",""),ChapterTable!$1:$1,0),0),
      VLOOKUP($A894-ChapterTable!$P$11,ChapterTable!$1:$1048576,MATCH("최종"&amp;SUBSTITUTE(SUBSTITUTE(F$1,"standard",""),"|Float",""),ChapterTable!$1:$1,0),0)*ChapterTable!$P$14
    ),
  OFFSET(F894,-$B894+IF($L894,1,0),0)*
    (VLOOKUP(SUBSTITUTE(SUBSTITUTE(F$1,"standard",""),"|Float","")&amp;IF(OR($L894=TRUE,$A894=0,MOD($A894,ChapterTable!$R$20)&lt;&gt;0),"","보스")&amp;"인게임누적곱배수",ChapterTable!$R:$S,2,0)^D894
    +VLOOKUP(SUBSTITUTE(SUBSTITUTE(F$1,"standard",""),"|Float","")&amp;IF(OR($L894=TRUE,$A894=0,MOD($A894,ChapterTable!$R$20)&lt;&gt;0),"","보스")&amp;"인게임누적합배수",ChapterTable!$R:$S,2,0)*D894)
  )
  )
  )
)</f>
        <v>84978.783102035522</v>
      </c>
      <c r="G894" t="s">
        <v>715</v>
      </c>
      <c r="J894" t="str">
        <f>IF(ISBLANK(I894),"",
IFERROR(VLOOKUP(I894,[1]StringTable!$1:$1048576,MATCH("kor|String",[1]StringTable!$1:$1,0),0),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100"/>
        <v>0.33333333333333331</v>
      </c>
      <c r="AJ894">
        <f t="shared" si="98"/>
        <v>1</v>
      </c>
      <c r="AK894">
        <f t="shared" si="99"/>
        <v>3</v>
      </c>
      <c r="AL894">
        <v>5</v>
      </c>
    </row>
    <row r="895" spans="1:38" hidden="1" x14ac:dyDescent="0.3">
      <c r="A895">
        <v>19</v>
      </c>
      <c r="B895">
        <v>31</v>
      </c>
      <c r="C895">
        <f>IF(OR($L895=TRUE,$A895=0,MOD($A895,ChapterTable!$R$20)&lt;&gt;0),
MAX(0,INT(($B895+ChapterTable!$P$26+VLOOKUP(SUBSTITUTE(C$1,"성장단계","")&amp;"단계오프셋",ChapterTable!$R:$S,2,0))/ChapterTable!$P$23)),
MAX(0,INT(($B895+ChapterTable!$R$26+VLOOKUP(SUBSTITUTE(C$1,"성장단계","")&amp;"보스단계오프셋",ChapterTable!$R:$S,2,0))/ChapterTable!$R$23)))</f>
        <v>3</v>
      </c>
      <c r="D895">
        <f>IF(OR($L895=TRUE,$A895=0,MOD($A895,ChapterTable!$R$20)&lt;&gt;0),
MAX(0,INT(($B895+ChapterTable!$P$26+VLOOKUP(SUBSTITUTE(D$1,"성장단계","")&amp;"단계오프셋",ChapterTable!$R:$S,2,0))/ChapterTable!$P$23)),
MAX(0,INT(($B895+ChapterTable!$R$26+VLOOKUP(SUBSTITUTE(D$1,"성장단계","")&amp;"보스단계오프셋",ChapterTable!$R:$S,2,0))/ChapterTable!$R$23)))</f>
        <v>3</v>
      </c>
      <c r="E895" s="1">
        <f ca="1">IF(AND($A895=0,$B895=1),
    VLOOKUP(1,ChapterTable!$1:$1048576,MATCH("최종"&amp;SUBSTITUTE(SUBSTITUTE(E$1,"standard",""),"|Float",""),ChapterTable!$1:$1,0),0)*ChapterTable!$P$17,
  IF(AND($A895=0,$B895=0),
    E896,
  IF($B895=0,
    VLOOKUP($A895,ChapterTable!$1:$1048576,MATCH("최종"&amp;SUBSTITUTE(SUBSTITUTE(E$1,"standard",""),"|Float",""),ChapterTable!$1:$1,0),0),
  IF($B895=1,
    IF($L895=FALSE,
      VLOOKUP($A895,ChapterTable!$1:$1048576,MATCH("최종"&amp;SUBSTITUTE(SUBSTITUTE(E$1,"standard",""),"|Float",""),ChapterTable!$1:$1,0),0),
      VLOOKUP($A895-ChapterTable!$P$11,ChapterTable!$1:$1048576,MATCH("최종"&amp;SUBSTITUTE(SUBSTITUTE(E$1,"standard",""),"|Float",""),ChapterTable!$1:$1,0),0)*ChapterTable!$P$14
    ),
  OFFSET(E895,-$B895+IF($L895,1,0),0)*IF($B895&gt;OFFSET($B895,1,0),ChapterTable!$R$17,1)*
    (VLOOKUP(SUBSTITUTE(SUBSTITUTE(E$1,"standard",""),"|Float","")&amp;IF(OR($L895=TRUE,$A895=0,MOD($A895,ChapterTable!$R$20)&lt;&gt;0),"","보스")&amp;"인게임누적곱배수",ChapterTable!$R:$S,2,0)^C895
    +VLOOKUP(SUBSTITUTE(SUBSTITUTE(E$1,"standard",""),"|Float","")&amp;IF(OR($L895=TRUE,$A895=0,MOD($A895,ChapterTable!$R$20)&lt;&gt;0),"","보스")&amp;"인게임누적합배수",ChapterTable!$R:$S,2,0)*C895)
  )
  )
  )
)</f>
        <v>283755.24096679688</v>
      </c>
      <c r="F895" s="1">
        <f ca="1">IF(AND($A895=0,$B895=1),
    VLOOKUP(1,ChapterTable!$1:$1048576,MATCH("최종"&amp;SUBSTITUTE(SUBSTITUTE(F$1,"standard",""),"|Float",""),ChapterTable!$1:$1,0),0)*ChapterTable!$P$17,
  IF(AND($A895=0,$B895=0),
    F896,
  IF($B895=0,
    VLOOKUP($A895,ChapterTable!$1:$1048576,MATCH("최종"&amp;SUBSTITUTE(SUBSTITUTE(F$1,"standard",""),"|Float",""),ChapterTable!$1:$1,0),0),
  IF($B895=1,
    IF($L895=FALSE,
      VLOOKUP($A895,ChapterTable!$1:$1048576,MATCH("최종"&amp;SUBSTITUTE(SUBSTITUTE(F$1,"standard",""),"|Float",""),ChapterTable!$1:$1,0),0),
      VLOOKUP($A895-ChapterTable!$P$11,ChapterTable!$1:$1048576,MATCH("최종"&amp;SUBSTITUTE(SUBSTITUTE(F$1,"standard",""),"|Float",""),ChapterTable!$1:$1,0),0)*ChapterTable!$P$14
    ),
  OFFSET(F895,-$B895+IF($L895,1,0),0)*
    (VLOOKUP(SUBSTITUTE(SUBSTITUTE(F$1,"standard",""),"|Float","")&amp;IF(OR($L895=TRUE,$A895=0,MOD($A895,ChapterTable!$R$20)&lt;&gt;0),"","보스")&amp;"인게임누적곱배수",ChapterTable!$R:$S,2,0)^D895
    +VLOOKUP(SUBSTITUTE(SUBSTITUTE(F$1,"standard",""),"|Float","")&amp;IF(OR($L895=TRUE,$A895=0,MOD($A895,ChapterTable!$R$20)&lt;&gt;0),"","보스")&amp;"인게임누적합배수",ChapterTable!$R:$S,2,0)*D895)
  )
  )
  )
)</f>
        <v>90520.877652168274</v>
      </c>
      <c r="G895" t="s">
        <v>715</v>
      </c>
      <c r="J895" t="str">
        <f>IF(ISBLANK(I895),"",
IFERROR(VLOOKUP(I895,[1]StringTable!$1:$1048576,MATCH("kor|String",[1]StringTable!$1:$1,0),0),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100"/>
        <v>0.25</v>
      </c>
      <c r="AJ895">
        <f t="shared" si="98"/>
        <v>0.32</v>
      </c>
      <c r="AK895">
        <f t="shared" si="99"/>
        <v>1</v>
      </c>
      <c r="AL895">
        <v>5</v>
      </c>
    </row>
    <row r="896" spans="1:38" hidden="1" x14ac:dyDescent="0.3">
      <c r="A896">
        <v>19</v>
      </c>
      <c r="B896">
        <v>32</v>
      </c>
      <c r="C896">
        <f>IF(OR($L896=TRUE,$A896=0,MOD($A896,ChapterTable!$R$20)&lt;&gt;0),
MAX(0,INT(($B896+ChapterTable!$P$26+VLOOKUP(SUBSTITUTE(C$1,"성장단계","")&amp;"단계오프셋",ChapterTable!$R:$S,2,0))/ChapterTable!$P$23)),
MAX(0,INT(($B896+ChapterTable!$R$26+VLOOKUP(SUBSTITUTE(C$1,"성장단계","")&amp;"보스단계오프셋",ChapterTable!$R:$S,2,0))/ChapterTable!$R$23)))</f>
        <v>3</v>
      </c>
      <c r="D896">
        <f>IF(OR($L896=TRUE,$A896=0,MOD($A896,ChapterTable!$R$20)&lt;&gt;0),
MAX(0,INT(($B896+ChapterTable!$P$26+VLOOKUP(SUBSTITUTE(D$1,"성장단계","")&amp;"단계오프셋",ChapterTable!$R:$S,2,0))/ChapterTable!$P$23)),
MAX(0,INT(($B896+ChapterTable!$R$26+VLOOKUP(SUBSTITUTE(D$1,"성장단계","")&amp;"보스단계오프셋",ChapterTable!$R:$S,2,0))/ChapterTable!$R$23)))</f>
        <v>3</v>
      </c>
      <c r="E896" s="1">
        <f ca="1">IF(AND($A896=0,$B896=1),
    VLOOKUP(1,ChapterTable!$1:$1048576,MATCH("최종"&amp;SUBSTITUTE(SUBSTITUTE(E$1,"standard",""),"|Float",""),ChapterTable!$1:$1,0),0)*ChapterTable!$P$17,
  IF(AND($A896=0,$B896=0),
    E897,
  IF($B896=0,
    VLOOKUP($A896,ChapterTable!$1:$1048576,MATCH("최종"&amp;SUBSTITUTE(SUBSTITUTE(E$1,"standard",""),"|Float",""),ChapterTable!$1:$1,0),0),
  IF($B896=1,
    IF($L896=FALSE,
      VLOOKUP($A896,ChapterTable!$1:$1048576,MATCH("최종"&amp;SUBSTITUTE(SUBSTITUTE(E$1,"standard",""),"|Float",""),ChapterTable!$1:$1,0),0),
      VLOOKUP($A896-ChapterTable!$P$11,ChapterTable!$1:$1048576,MATCH("최종"&amp;SUBSTITUTE(SUBSTITUTE(E$1,"standard",""),"|Float",""),ChapterTable!$1:$1,0),0)*ChapterTable!$P$14
    ),
  OFFSET(E896,-$B896+IF($L896,1,0),0)*IF($B896&gt;OFFSET($B896,1,0),ChapterTable!$R$17,1)*
    (VLOOKUP(SUBSTITUTE(SUBSTITUTE(E$1,"standard",""),"|Float","")&amp;IF(OR($L896=TRUE,$A896=0,MOD($A896,ChapterTable!$R$20)&lt;&gt;0),"","보스")&amp;"인게임누적곱배수",ChapterTable!$R:$S,2,0)^C896
    +VLOOKUP(SUBSTITUTE(SUBSTITUTE(E$1,"standard",""),"|Float","")&amp;IF(OR($L896=TRUE,$A896=0,MOD($A896,ChapterTable!$R$20)&lt;&gt;0),"","보스")&amp;"인게임누적합배수",ChapterTable!$R:$S,2,0)*C896)
  )
  )
  )
)</f>
        <v>283755.24096679688</v>
      </c>
      <c r="F896" s="1">
        <f ca="1">IF(AND($A896=0,$B896=1),
    VLOOKUP(1,ChapterTable!$1:$1048576,MATCH("최종"&amp;SUBSTITUTE(SUBSTITUTE(F$1,"standard",""),"|Float",""),ChapterTable!$1:$1,0),0)*ChapterTable!$P$17,
  IF(AND($A896=0,$B896=0),
    F897,
  IF($B896=0,
    VLOOKUP($A896,ChapterTable!$1:$1048576,MATCH("최종"&amp;SUBSTITUTE(SUBSTITUTE(F$1,"standard",""),"|Float",""),ChapterTable!$1:$1,0),0),
  IF($B896=1,
    IF($L896=FALSE,
      VLOOKUP($A896,ChapterTable!$1:$1048576,MATCH("최종"&amp;SUBSTITUTE(SUBSTITUTE(F$1,"standard",""),"|Float",""),ChapterTable!$1:$1,0),0),
      VLOOKUP($A896-ChapterTable!$P$11,ChapterTable!$1:$1048576,MATCH("최종"&amp;SUBSTITUTE(SUBSTITUTE(F$1,"standard",""),"|Float",""),ChapterTable!$1:$1,0),0)*ChapterTable!$P$14
    ),
  OFFSET(F896,-$B896+IF($L896,1,0),0)*
    (VLOOKUP(SUBSTITUTE(SUBSTITUTE(F$1,"standard",""),"|Float","")&amp;IF(OR($L896=TRUE,$A896=0,MOD($A896,ChapterTable!$R$20)&lt;&gt;0),"","보스")&amp;"인게임누적곱배수",ChapterTable!$R:$S,2,0)^D896
    +VLOOKUP(SUBSTITUTE(SUBSTITUTE(F$1,"standard",""),"|Float","")&amp;IF(OR($L896=TRUE,$A896=0,MOD($A896,ChapterTable!$R$20)&lt;&gt;0),"","보스")&amp;"인게임누적합배수",ChapterTable!$R:$S,2,0)*D896)
  )
  )
  )
)</f>
        <v>90520.877652168274</v>
      </c>
      <c r="G896" t="s">
        <v>715</v>
      </c>
      <c r="J896" t="str">
        <f>IF(ISBLANK(I896),"",
IFERROR(VLOOKUP(I896,[1]StringTable!$1:$1048576,MATCH("kor|String",[1]StringTable!$1:$1,0),0),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100"/>
        <v>0.25</v>
      </c>
      <c r="AJ896">
        <f t="shared" si="98"/>
        <v>0.32</v>
      </c>
      <c r="AK896">
        <f t="shared" si="99"/>
        <v>1</v>
      </c>
      <c r="AL896">
        <v>5</v>
      </c>
    </row>
    <row r="897" spans="1:38" hidden="1" x14ac:dyDescent="0.3">
      <c r="A897">
        <v>19</v>
      </c>
      <c r="B897">
        <v>33</v>
      </c>
      <c r="C897">
        <f>IF(OR($L897=TRUE,$A897=0,MOD($A897,ChapterTable!$R$20)&lt;&gt;0),
MAX(0,INT(($B897+ChapterTable!$P$26+VLOOKUP(SUBSTITUTE(C$1,"성장단계","")&amp;"단계오프셋",ChapterTable!$R:$S,2,0))/ChapterTable!$P$23)),
MAX(0,INT(($B897+ChapterTable!$R$26+VLOOKUP(SUBSTITUTE(C$1,"성장단계","")&amp;"보스단계오프셋",ChapterTable!$R:$S,2,0))/ChapterTable!$R$23)))</f>
        <v>3</v>
      </c>
      <c r="D897">
        <f>IF(OR($L897=TRUE,$A897=0,MOD($A897,ChapterTable!$R$20)&lt;&gt;0),
MAX(0,INT(($B897+ChapterTable!$P$26+VLOOKUP(SUBSTITUTE(D$1,"성장단계","")&amp;"단계오프셋",ChapterTable!$R:$S,2,0))/ChapterTable!$P$23)),
MAX(0,INT(($B897+ChapterTable!$R$26+VLOOKUP(SUBSTITUTE(D$1,"성장단계","")&amp;"보스단계오프셋",ChapterTable!$R:$S,2,0))/ChapterTable!$R$23)))</f>
        <v>3</v>
      </c>
      <c r="E897" s="1">
        <f ca="1">IF(AND($A897=0,$B897=1),
    VLOOKUP(1,ChapterTable!$1:$1048576,MATCH("최종"&amp;SUBSTITUTE(SUBSTITUTE(E$1,"standard",""),"|Float",""),ChapterTable!$1:$1,0),0)*ChapterTable!$P$17,
  IF(AND($A897=0,$B897=0),
    E898,
  IF($B897=0,
    VLOOKUP($A897,ChapterTable!$1:$1048576,MATCH("최종"&amp;SUBSTITUTE(SUBSTITUTE(E$1,"standard",""),"|Float",""),ChapterTable!$1:$1,0),0),
  IF($B897=1,
    IF($L897=FALSE,
      VLOOKUP($A897,ChapterTable!$1:$1048576,MATCH("최종"&amp;SUBSTITUTE(SUBSTITUTE(E$1,"standard",""),"|Float",""),ChapterTable!$1:$1,0),0),
      VLOOKUP($A897-ChapterTable!$P$11,ChapterTable!$1:$1048576,MATCH("최종"&amp;SUBSTITUTE(SUBSTITUTE(E$1,"standard",""),"|Float",""),ChapterTable!$1:$1,0),0)*ChapterTable!$P$14
    ),
  OFFSET(E897,-$B897+IF($L897,1,0),0)*IF($B897&gt;OFFSET($B897,1,0),ChapterTable!$R$17,1)*
    (VLOOKUP(SUBSTITUTE(SUBSTITUTE(E$1,"standard",""),"|Float","")&amp;IF(OR($L897=TRUE,$A897=0,MOD($A897,ChapterTable!$R$20)&lt;&gt;0),"","보스")&amp;"인게임누적곱배수",ChapterTable!$R:$S,2,0)^C897
    +VLOOKUP(SUBSTITUTE(SUBSTITUTE(E$1,"standard",""),"|Float","")&amp;IF(OR($L897=TRUE,$A897=0,MOD($A897,ChapterTable!$R$20)&lt;&gt;0),"","보스")&amp;"인게임누적합배수",ChapterTable!$R:$S,2,0)*C897)
  )
  )
  )
)</f>
        <v>283755.24096679688</v>
      </c>
      <c r="F897" s="1">
        <f ca="1">IF(AND($A897=0,$B897=1),
    VLOOKUP(1,ChapterTable!$1:$1048576,MATCH("최종"&amp;SUBSTITUTE(SUBSTITUTE(F$1,"standard",""),"|Float",""),ChapterTable!$1:$1,0),0)*ChapterTable!$P$17,
  IF(AND($A897=0,$B897=0),
    F898,
  IF($B897=0,
    VLOOKUP($A897,ChapterTable!$1:$1048576,MATCH("최종"&amp;SUBSTITUTE(SUBSTITUTE(F$1,"standard",""),"|Float",""),ChapterTable!$1:$1,0),0),
  IF($B897=1,
    IF($L897=FALSE,
      VLOOKUP($A897,ChapterTable!$1:$1048576,MATCH("최종"&amp;SUBSTITUTE(SUBSTITUTE(F$1,"standard",""),"|Float",""),ChapterTable!$1:$1,0),0),
      VLOOKUP($A897-ChapterTable!$P$11,ChapterTable!$1:$1048576,MATCH("최종"&amp;SUBSTITUTE(SUBSTITUTE(F$1,"standard",""),"|Float",""),ChapterTable!$1:$1,0),0)*ChapterTable!$P$14
    ),
  OFFSET(F897,-$B897+IF($L897,1,0),0)*
    (VLOOKUP(SUBSTITUTE(SUBSTITUTE(F$1,"standard",""),"|Float","")&amp;IF(OR($L897=TRUE,$A897=0,MOD($A897,ChapterTable!$R$20)&lt;&gt;0),"","보스")&amp;"인게임누적곱배수",ChapterTable!$R:$S,2,0)^D897
    +VLOOKUP(SUBSTITUTE(SUBSTITUTE(F$1,"standard",""),"|Float","")&amp;IF(OR($L897=TRUE,$A897=0,MOD($A897,ChapterTable!$R$20)&lt;&gt;0),"","보스")&amp;"인게임누적합배수",ChapterTable!$R:$S,2,0)*D897)
  )
  )
  )
)</f>
        <v>90520.877652168274</v>
      </c>
      <c r="G897" t="s">
        <v>715</v>
      </c>
      <c r="J897" t="str">
        <f>IF(ISBLANK(I897),"",
IFERROR(VLOOKUP(I897,[1]StringTable!$1:$1048576,MATCH("kor|String",[1]StringTable!$1:$1,0),0),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100"/>
        <v>0.25</v>
      </c>
      <c r="AJ897">
        <f t="shared" si="98"/>
        <v>0.32</v>
      </c>
      <c r="AK897">
        <f t="shared" si="99"/>
        <v>1</v>
      </c>
      <c r="AL897">
        <v>5</v>
      </c>
    </row>
    <row r="898" spans="1:38" hidden="1" x14ac:dyDescent="0.3">
      <c r="A898">
        <v>19</v>
      </c>
      <c r="B898">
        <v>34</v>
      </c>
      <c r="C898">
        <f>IF(OR($L898=TRUE,$A898=0,MOD($A898,ChapterTable!$R$20)&lt;&gt;0),
MAX(0,INT(($B898+ChapterTable!$P$26+VLOOKUP(SUBSTITUTE(C$1,"성장단계","")&amp;"단계오프셋",ChapterTable!$R:$S,2,0))/ChapterTable!$P$23)),
MAX(0,INT(($B898+ChapterTable!$R$26+VLOOKUP(SUBSTITUTE(C$1,"성장단계","")&amp;"보스단계오프셋",ChapterTable!$R:$S,2,0))/ChapterTable!$R$23)))</f>
        <v>3</v>
      </c>
      <c r="D898">
        <f>IF(OR($L898=TRUE,$A898=0,MOD($A898,ChapterTable!$R$20)&lt;&gt;0),
MAX(0,INT(($B898+ChapterTable!$P$26+VLOOKUP(SUBSTITUTE(D$1,"성장단계","")&amp;"단계오프셋",ChapterTable!$R:$S,2,0))/ChapterTable!$P$23)),
MAX(0,INT(($B898+ChapterTable!$R$26+VLOOKUP(SUBSTITUTE(D$1,"성장단계","")&amp;"보스단계오프셋",ChapterTable!$R:$S,2,0))/ChapterTable!$R$23)))</f>
        <v>3</v>
      </c>
      <c r="E898" s="1">
        <f ca="1">IF(AND($A898=0,$B898=1),
    VLOOKUP(1,ChapterTable!$1:$1048576,MATCH("최종"&amp;SUBSTITUTE(SUBSTITUTE(E$1,"standard",""),"|Float",""),ChapterTable!$1:$1,0),0)*ChapterTable!$P$17,
  IF(AND($A898=0,$B898=0),
    E899,
  IF($B898=0,
    VLOOKUP($A898,ChapterTable!$1:$1048576,MATCH("최종"&amp;SUBSTITUTE(SUBSTITUTE(E$1,"standard",""),"|Float",""),ChapterTable!$1:$1,0),0),
  IF($B898=1,
    IF($L898=FALSE,
      VLOOKUP($A898,ChapterTable!$1:$1048576,MATCH("최종"&amp;SUBSTITUTE(SUBSTITUTE(E$1,"standard",""),"|Float",""),ChapterTable!$1:$1,0),0),
      VLOOKUP($A898-ChapterTable!$P$11,ChapterTable!$1:$1048576,MATCH("최종"&amp;SUBSTITUTE(SUBSTITUTE(E$1,"standard",""),"|Float",""),ChapterTable!$1:$1,0),0)*ChapterTable!$P$14
    ),
  OFFSET(E898,-$B898+IF($L898,1,0),0)*IF($B898&gt;OFFSET($B898,1,0),ChapterTable!$R$17,1)*
    (VLOOKUP(SUBSTITUTE(SUBSTITUTE(E$1,"standard",""),"|Float","")&amp;IF(OR($L898=TRUE,$A898=0,MOD($A898,ChapterTable!$R$20)&lt;&gt;0),"","보스")&amp;"인게임누적곱배수",ChapterTable!$R:$S,2,0)^C898
    +VLOOKUP(SUBSTITUTE(SUBSTITUTE(E$1,"standard",""),"|Float","")&amp;IF(OR($L898=TRUE,$A898=0,MOD($A898,ChapterTable!$R$20)&lt;&gt;0),"","보스")&amp;"인게임누적합배수",ChapterTable!$R:$S,2,0)*C898)
  )
  )
  )
)</f>
        <v>283755.24096679688</v>
      </c>
      <c r="F898" s="1">
        <f ca="1">IF(AND($A898=0,$B898=1),
    VLOOKUP(1,ChapterTable!$1:$1048576,MATCH("최종"&amp;SUBSTITUTE(SUBSTITUTE(F$1,"standard",""),"|Float",""),ChapterTable!$1:$1,0),0)*ChapterTable!$P$17,
  IF(AND($A898=0,$B898=0),
    F899,
  IF($B898=0,
    VLOOKUP($A898,ChapterTable!$1:$1048576,MATCH("최종"&amp;SUBSTITUTE(SUBSTITUTE(F$1,"standard",""),"|Float",""),ChapterTable!$1:$1,0),0),
  IF($B898=1,
    IF($L898=FALSE,
      VLOOKUP($A898,ChapterTable!$1:$1048576,MATCH("최종"&amp;SUBSTITUTE(SUBSTITUTE(F$1,"standard",""),"|Float",""),ChapterTable!$1:$1,0),0),
      VLOOKUP($A898-ChapterTable!$P$11,ChapterTable!$1:$1048576,MATCH("최종"&amp;SUBSTITUTE(SUBSTITUTE(F$1,"standard",""),"|Float",""),ChapterTable!$1:$1,0),0)*ChapterTable!$P$14
    ),
  OFFSET(F898,-$B898+IF($L898,1,0),0)*
    (VLOOKUP(SUBSTITUTE(SUBSTITUTE(F$1,"standard",""),"|Float","")&amp;IF(OR($L898=TRUE,$A898=0,MOD($A898,ChapterTable!$R$20)&lt;&gt;0),"","보스")&amp;"인게임누적곱배수",ChapterTable!$R:$S,2,0)^D898
    +VLOOKUP(SUBSTITUTE(SUBSTITUTE(F$1,"standard",""),"|Float","")&amp;IF(OR($L898=TRUE,$A898=0,MOD($A898,ChapterTable!$R$20)&lt;&gt;0),"","보스")&amp;"인게임누적합배수",ChapterTable!$R:$S,2,0)*D898)
  )
  )
  )
)</f>
        <v>90520.877652168274</v>
      </c>
      <c r="G898" t="s">
        <v>715</v>
      </c>
      <c r="J898" t="str">
        <f>IF(ISBLANK(I898),"",
IFERROR(VLOOKUP(I898,[1]StringTable!$1:$1048576,MATCH("kor|String",[1]StringTable!$1:$1,0),0),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100"/>
        <v>0.25</v>
      </c>
      <c r="AJ898">
        <f t="shared" si="98"/>
        <v>0.32</v>
      </c>
      <c r="AK898">
        <f t="shared" si="99"/>
        <v>1</v>
      </c>
      <c r="AL898">
        <v>5</v>
      </c>
    </row>
    <row r="899" spans="1:38" hidden="1" x14ac:dyDescent="0.3">
      <c r="A899">
        <v>19</v>
      </c>
      <c r="B899">
        <v>35</v>
      </c>
      <c r="C899">
        <f>IF(OR($L899=TRUE,$A899=0,MOD($A899,ChapterTable!$R$20)&lt;&gt;0),
MAX(0,INT(($B899+ChapterTable!$P$26+VLOOKUP(SUBSTITUTE(C$1,"성장단계","")&amp;"단계오프셋",ChapterTable!$R:$S,2,0))/ChapterTable!$P$23)),
MAX(0,INT(($B899+ChapterTable!$R$26+VLOOKUP(SUBSTITUTE(C$1,"성장단계","")&amp;"보스단계오프셋",ChapterTable!$R:$S,2,0))/ChapterTable!$R$23)))</f>
        <v>3</v>
      </c>
      <c r="D899">
        <f>IF(OR($L899=TRUE,$A899=0,MOD($A899,ChapterTable!$R$20)&lt;&gt;0),
MAX(0,INT(($B899+ChapterTable!$P$26+VLOOKUP(SUBSTITUTE(D$1,"성장단계","")&amp;"단계오프셋",ChapterTable!$R:$S,2,0))/ChapterTable!$P$23)),
MAX(0,INT(($B899+ChapterTable!$R$26+VLOOKUP(SUBSTITUTE(D$1,"성장단계","")&amp;"보스단계오프셋",ChapterTable!$R:$S,2,0))/ChapterTable!$R$23)))</f>
        <v>3</v>
      </c>
      <c r="E899" s="1">
        <f ca="1">IF(AND($A899=0,$B899=1),
    VLOOKUP(1,ChapterTable!$1:$1048576,MATCH("최종"&amp;SUBSTITUTE(SUBSTITUTE(E$1,"standard",""),"|Float",""),ChapterTable!$1:$1,0),0)*ChapterTable!$P$17,
  IF(AND($A899=0,$B899=0),
    E900,
  IF($B899=0,
    VLOOKUP($A899,ChapterTable!$1:$1048576,MATCH("최종"&amp;SUBSTITUTE(SUBSTITUTE(E$1,"standard",""),"|Float",""),ChapterTable!$1:$1,0),0),
  IF($B899=1,
    IF($L899=FALSE,
      VLOOKUP($A899,ChapterTable!$1:$1048576,MATCH("최종"&amp;SUBSTITUTE(SUBSTITUTE(E$1,"standard",""),"|Float",""),ChapterTable!$1:$1,0),0),
      VLOOKUP($A899-ChapterTable!$P$11,ChapterTable!$1:$1048576,MATCH("최종"&amp;SUBSTITUTE(SUBSTITUTE(E$1,"standard",""),"|Float",""),ChapterTable!$1:$1,0),0)*ChapterTable!$P$14
    ),
  OFFSET(E899,-$B899+IF($L899,1,0),0)*IF($B899&gt;OFFSET($B899,1,0),ChapterTable!$R$17,1)*
    (VLOOKUP(SUBSTITUTE(SUBSTITUTE(E$1,"standard",""),"|Float","")&amp;IF(OR($L899=TRUE,$A899=0,MOD($A899,ChapterTable!$R$20)&lt;&gt;0),"","보스")&amp;"인게임누적곱배수",ChapterTable!$R:$S,2,0)^C899
    +VLOOKUP(SUBSTITUTE(SUBSTITUTE(E$1,"standard",""),"|Float","")&amp;IF(OR($L899=TRUE,$A899=0,MOD($A899,ChapterTable!$R$20)&lt;&gt;0),"","보스")&amp;"인게임누적합배수",ChapterTable!$R:$S,2,0)*C899)
  )
  )
  )
)</f>
        <v>283755.24096679688</v>
      </c>
      <c r="F899" s="1">
        <f ca="1">IF(AND($A899=0,$B899=1),
    VLOOKUP(1,ChapterTable!$1:$1048576,MATCH("최종"&amp;SUBSTITUTE(SUBSTITUTE(F$1,"standard",""),"|Float",""),ChapterTable!$1:$1,0),0)*ChapterTable!$P$17,
  IF(AND($A899=0,$B899=0),
    F900,
  IF($B899=0,
    VLOOKUP($A899,ChapterTable!$1:$1048576,MATCH("최종"&amp;SUBSTITUTE(SUBSTITUTE(F$1,"standard",""),"|Float",""),ChapterTable!$1:$1,0),0),
  IF($B899=1,
    IF($L899=FALSE,
      VLOOKUP($A899,ChapterTable!$1:$1048576,MATCH("최종"&amp;SUBSTITUTE(SUBSTITUTE(F$1,"standard",""),"|Float",""),ChapterTable!$1:$1,0),0),
      VLOOKUP($A899-ChapterTable!$P$11,ChapterTable!$1:$1048576,MATCH("최종"&amp;SUBSTITUTE(SUBSTITUTE(F$1,"standard",""),"|Float",""),ChapterTable!$1:$1,0),0)*ChapterTable!$P$14
    ),
  OFFSET(F899,-$B899+IF($L899,1,0),0)*
    (VLOOKUP(SUBSTITUTE(SUBSTITUTE(F$1,"standard",""),"|Float","")&amp;IF(OR($L899=TRUE,$A899=0,MOD($A899,ChapterTable!$R$20)&lt;&gt;0),"","보스")&amp;"인게임누적곱배수",ChapterTable!$R:$S,2,0)^D899
    +VLOOKUP(SUBSTITUTE(SUBSTITUTE(F$1,"standard",""),"|Float","")&amp;IF(OR($L899=TRUE,$A899=0,MOD($A899,ChapterTable!$R$20)&lt;&gt;0),"","보스")&amp;"인게임누적합배수",ChapterTable!$R:$S,2,0)*D899)
  )
  )
  )
)</f>
        <v>90520.877652168274</v>
      </c>
      <c r="G899" t="s">
        <v>715</v>
      </c>
      <c r="J899" t="str">
        <f>IF(ISBLANK(I899),"",
IFERROR(VLOOKUP(I899,[1]StringTable!$1:$1048576,MATCH("kor|String",[1]StringTable!$1:$1,0),0),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c r="AL899">
        <v>5</v>
      </c>
    </row>
    <row r="900" spans="1:38" hidden="1" x14ac:dyDescent="0.3">
      <c r="A900">
        <v>19</v>
      </c>
      <c r="B900">
        <v>36</v>
      </c>
      <c r="C900">
        <f>IF(OR($L900=TRUE,$A900=0,MOD($A900,ChapterTable!$R$20)&lt;&gt;0),
MAX(0,INT(($B900+ChapterTable!$P$26+VLOOKUP(SUBSTITUTE(C$1,"성장단계","")&amp;"단계오프셋",ChapterTable!$R:$S,2,0))/ChapterTable!$P$23)),
MAX(0,INT(($B900+ChapterTable!$R$26+VLOOKUP(SUBSTITUTE(C$1,"성장단계","")&amp;"보스단계오프셋",ChapterTable!$R:$S,2,0))/ChapterTable!$R$23)))</f>
        <v>4</v>
      </c>
      <c r="D900">
        <f>IF(OR($L900=TRUE,$A900=0,MOD($A900,ChapterTable!$R$20)&lt;&gt;0),
MAX(0,INT(($B900+ChapterTable!$P$26+VLOOKUP(SUBSTITUTE(D$1,"성장단계","")&amp;"단계오프셋",ChapterTable!$R:$S,2,0))/ChapterTable!$P$23)),
MAX(0,INT(($B900+ChapterTable!$R$26+VLOOKUP(SUBSTITUTE(D$1,"성장단계","")&amp;"보스단계오프셋",ChapterTable!$R:$S,2,0))/ChapterTable!$R$23)))</f>
        <v>3</v>
      </c>
      <c r="E900" s="1">
        <f ca="1">IF(AND($A900=0,$B900=1),
    VLOOKUP(1,ChapterTable!$1:$1048576,MATCH("최종"&amp;SUBSTITUTE(SUBSTITUTE(E$1,"standard",""),"|Float",""),ChapterTable!$1:$1,0),0)*ChapterTable!$P$17,
  IF(AND($A900=0,$B900=0),
    E901,
  IF($B900=0,
    VLOOKUP($A900,ChapterTable!$1:$1048576,MATCH("최종"&amp;SUBSTITUTE(SUBSTITUTE(E$1,"standard",""),"|Float",""),ChapterTable!$1:$1,0),0),
  IF($B900=1,
    IF($L900=FALSE,
      VLOOKUP($A900,ChapterTable!$1:$1048576,MATCH("최종"&amp;SUBSTITUTE(SUBSTITUTE(E$1,"standard",""),"|Float",""),ChapterTable!$1:$1,0),0),
      VLOOKUP($A900-ChapterTable!$P$11,ChapterTable!$1:$1048576,MATCH("최종"&amp;SUBSTITUTE(SUBSTITUTE(E$1,"standard",""),"|Float",""),ChapterTable!$1:$1,0),0)*ChapterTable!$P$14
    ),
  OFFSET(E900,-$B900+IF($L900,1,0),0)*IF($B900&gt;OFFSET($B900,1,0),ChapterTable!$R$17,1)*
    (VLOOKUP(SUBSTITUTE(SUBSTITUTE(E$1,"standard",""),"|Float","")&amp;IF(OR($L900=TRUE,$A900=0,MOD($A900,ChapterTable!$R$20)&lt;&gt;0),"","보스")&amp;"인게임누적곱배수",ChapterTable!$R:$S,2,0)^C900
    +VLOOKUP(SUBSTITUTE(SUBSTITUTE(E$1,"standard",""),"|Float","")&amp;IF(OR($L900=TRUE,$A900=0,MOD($A900,ChapterTable!$R$20)&lt;&gt;0),"","보스")&amp;"인게임누적합배수",ChapterTable!$R:$S,2,0)*C900)
  )
  )
  )
)</f>
        <v>319224.64608764648</v>
      </c>
      <c r="F900" s="1">
        <f ca="1">IF(AND($A900=0,$B900=1),
    VLOOKUP(1,ChapterTable!$1:$1048576,MATCH("최종"&amp;SUBSTITUTE(SUBSTITUTE(F$1,"standard",""),"|Float",""),ChapterTable!$1:$1,0),0)*ChapterTable!$P$17,
  IF(AND($A900=0,$B900=0),
    F901,
  IF($B900=0,
    VLOOKUP($A900,ChapterTable!$1:$1048576,MATCH("최종"&amp;SUBSTITUTE(SUBSTITUTE(F$1,"standard",""),"|Float",""),ChapterTable!$1:$1,0),0),
  IF($B900=1,
    IF($L900=FALSE,
      VLOOKUP($A900,ChapterTable!$1:$1048576,MATCH("최종"&amp;SUBSTITUTE(SUBSTITUTE(F$1,"standard",""),"|Float",""),ChapterTable!$1:$1,0),0),
      VLOOKUP($A900-ChapterTable!$P$11,ChapterTable!$1:$1048576,MATCH("최종"&amp;SUBSTITUTE(SUBSTITUTE(F$1,"standard",""),"|Float",""),ChapterTable!$1:$1,0),0)*ChapterTable!$P$14
    ),
  OFFSET(F900,-$B900+IF($L900,1,0),0)*
    (VLOOKUP(SUBSTITUTE(SUBSTITUTE(F$1,"standard",""),"|Float","")&amp;IF(OR($L900=TRUE,$A900=0,MOD($A900,ChapterTable!$R$20)&lt;&gt;0),"","보스")&amp;"인게임누적곱배수",ChapterTable!$R:$S,2,0)^D900
    +VLOOKUP(SUBSTITUTE(SUBSTITUTE(F$1,"standard",""),"|Float","")&amp;IF(OR($L900=TRUE,$A900=0,MOD($A900,ChapterTable!$R$20)&lt;&gt;0),"","보스")&amp;"인게임누적합배수",ChapterTable!$R:$S,2,0)*D900)
  )
  )
  )
)</f>
        <v>90520.877652168274</v>
      </c>
      <c r="G900" t="s">
        <v>715</v>
      </c>
      <c r="J900" t="str">
        <f>IF(ISBLANK(I900),"",
IFERROR(VLOOKUP(I900,[1]StringTable!$1:$1048576,MATCH("kor|String",[1]StringTable!$1:$1,0),0),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107">IF(B900=0,0,1/(INT((B900-1)/10)+1))</f>
        <v>0.25</v>
      </c>
      <c r="AJ900">
        <f t="shared" si="105"/>
        <v>0.32</v>
      </c>
      <c r="AK900">
        <f t="shared" si="106"/>
        <v>1</v>
      </c>
      <c r="AL900">
        <v>5</v>
      </c>
    </row>
    <row r="901" spans="1:38" hidden="1" x14ac:dyDescent="0.3">
      <c r="A901">
        <v>19</v>
      </c>
      <c r="B901">
        <v>37</v>
      </c>
      <c r="C901">
        <f>IF(OR($L901=TRUE,$A901=0,MOD($A901,ChapterTable!$R$20)&lt;&gt;0),
MAX(0,INT(($B901+ChapterTable!$P$26+VLOOKUP(SUBSTITUTE(C$1,"성장단계","")&amp;"단계오프셋",ChapterTable!$R:$S,2,0))/ChapterTable!$P$23)),
MAX(0,INT(($B901+ChapterTable!$R$26+VLOOKUP(SUBSTITUTE(C$1,"성장단계","")&amp;"보스단계오프셋",ChapterTable!$R:$S,2,0))/ChapterTable!$R$23)))</f>
        <v>4</v>
      </c>
      <c r="D901">
        <f>IF(OR($L901=TRUE,$A901=0,MOD($A901,ChapterTable!$R$20)&lt;&gt;0),
MAX(0,INT(($B901+ChapterTable!$P$26+VLOOKUP(SUBSTITUTE(D$1,"성장단계","")&amp;"단계오프셋",ChapterTable!$R:$S,2,0))/ChapterTable!$P$23)),
MAX(0,INT(($B901+ChapterTable!$R$26+VLOOKUP(SUBSTITUTE(D$1,"성장단계","")&amp;"보스단계오프셋",ChapterTable!$R:$S,2,0))/ChapterTable!$R$23)))</f>
        <v>3</v>
      </c>
      <c r="E901" s="1">
        <f ca="1">IF(AND($A901=0,$B901=1),
    VLOOKUP(1,ChapterTable!$1:$1048576,MATCH("최종"&amp;SUBSTITUTE(SUBSTITUTE(E$1,"standard",""),"|Float",""),ChapterTable!$1:$1,0),0)*ChapterTable!$P$17,
  IF(AND($A901=0,$B901=0),
    E902,
  IF($B901=0,
    VLOOKUP($A901,ChapterTable!$1:$1048576,MATCH("최종"&amp;SUBSTITUTE(SUBSTITUTE(E$1,"standard",""),"|Float",""),ChapterTable!$1:$1,0),0),
  IF($B901=1,
    IF($L901=FALSE,
      VLOOKUP($A901,ChapterTable!$1:$1048576,MATCH("최종"&amp;SUBSTITUTE(SUBSTITUTE(E$1,"standard",""),"|Float",""),ChapterTable!$1:$1,0),0),
      VLOOKUP($A901-ChapterTable!$P$11,ChapterTable!$1:$1048576,MATCH("최종"&amp;SUBSTITUTE(SUBSTITUTE(E$1,"standard",""),"|Float",""),ChapterTable!$1:$1,0),0)*ChapterTable!$P$14
    ),
  OFFSET(E901,-$B901+IF($L901,1,0),0)*IF($B901&gt;OFFSET($B901,1,0),ChapterTable!$R$17,1)*
    (VLOOKUP(SUBSTITUTE(SUBSTITUTE(E$1,"standard",""),"|Float","")&amp;IF(OR($L901=TRUE,$A901=0,MOD($A901,ChapterTable!$R$20)&lt;&gt;0),"","보스")&amp;"인게임누적곱배수",ChapterTable!$R:$S,2,0)^C901
    +VLOOKUP(SUBSTITUTE(SUBSTITUTE(E$1,"standard",""),"|Float","")&amp;IF(OR($L901=TRUE,$A901=0,MOD($A901,ChapterTable!$R$20)&lt;&gt;0),"","보스")&amp;"인게임누적합배수",ChapterTable!$R:$S,2,0)*C901)
  )
  )
  )
)</f>
        <v>319224.64608764648</v>
      </c>
      <c r="F901" s="1">
        <f ca="1">IF(AND($A901=0,$B901=1),
    VLOOKUP(1,ChapterTable!$1:$1048576,MATCH("최종"&amp;SUBSTITUTE(SUBSTITUTE(F$1,"standard",""),"|Float",""),ChapterTable!$1:$1,0),0)*ChapterTable!$P$17,
  IF(AND($A901=0,$B901=0),
    F902,
  IF($B901=0,
    VLOOKUP($A901,ChapterTable!$1:$1048576,MATCH("최종"&amp;SUBSTITUTE(SUBSTITUTE(F$1,"standard",""),"|Float",""),ChapterTable!$1:$1,0),0),
  IF($B901=1,
    IF($L901=FALSE,
      VLOOKUP($A901,ChapterTable!$1:$1048576,MATCH("최종"&amp;SUBSTITUTE(SUBSTITUTE(F$1,"standard",""),"|Float",""),ChapterTable!$1:$1,0),0),
      VLOOKUP($A901-ChapterTable!$P$11,ChapterTable!$1:$1048576,MATCH("최종"&amp;SUBSTITUTE(SUBSTITUTE(F$1,"standard",""),"|Float",""),ChapterTable!$1:$1,0),0)*ChapterTable!$P$14
    ),
  OFFSET(F901,-$B901+IF($L901,1,0),0)*
    (VLOOKUP(SUBSTITUTE(SUBSTITUTE(F$1,"standard",""),"|Float","")&amp;IF(OR($L901=TRUE,$A901=0,MOD($A901,ChapterTable!$R$20)&lt;&gt;0),"","보스")&amp;"인게임누적곱배수",ChapterTable!$R:$S,2,0)^D901
    +VLOOKUP(SUBSTITUTE(SUBSTITUTE(F$1,"standard",""),"|Float","")&amp;IF(OR($L901=TRUE,$A901=0,MOD($A901,ChapterTable!$R$20)&lt;&gt;0),"","보스")&amp;"인게임누적합배수",ChapterTable!$R:$S,2,0)*D901)
  )
  )
  )
)</f>
        <v>90520.877652168274</v>
      </c>
      <c r="G901" t="s">
        <v>715</v>
      </c>
      <c r="J901" t="str">
        <f>IF(ISBLANK(I901),"",
IFERROR(VLOOKUP(I901,[1]StringTable!$1:$1048576,MATCH("kor|String",[1]StringTable!$1:$1,0),0),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107"/>
        <v>0.25</v>
      </c>
      <c r="AJ901">
        <f t="shared" si="105"/>
        <v>0.32</v>
      </c>
      <c r="AK901">
        <f t="shared" si="106"/>
        <v>1</v>
      </c>
      <c r="AL901">
        <v>5</v>
      </c>
    </row>
    <row r="902" spans="1:38" hidden="1" x14ac:dyDescent="0.3">
      <c r="A902">
        <v>19</v>
      </c>
      <c r="B902">
        <v>38</v>
      </c>
      <c r="C902">
        <f>IF(OR($L902=TRUE,$A902=0,MOD($A902,ChapterTable!$R$20)&lt;&gt;0),
MAX(0,INT(($B902+ChapterTable!$P$26+VLOOKUP(SUBSTITUTE(C$1,"성장단계","")&amp;"단계오프셋",ChapterTable!$R:$S,2,0))/ChapterTable!$P$23)),
MAX(0,INT(($B902+ChapterTable!$R$26+VLOOKUP(SUBSTITUTE(C$1,"성장단계","")&amp;"보스단계오프셋",ChapterTable!$R:$S,2,0))/ChapterTable!$R$23)))</f>
        <v>4</v>
      </c>
      <c r="D902">
        <f>IF(OR($L902=TRUE,$A902=0,MOD($A902,ChapterTable!$R$20)&lt;&gt;0),
MAX(0,INT(($B902+ChapterTable!$P$26+VLOOKUP(SUBSTITUTE(D$1,"성장단계","")&amp;"단계오프셋",ChapterTable!$R:$S,2,0))/ChapterTable!$P$23)),
MAX(0,INT(($B902+ChapterTable!$R$26+VLOOKUP(SUBSTITUTE(D$1,"성장단계","")&amp;"보스단계오프셋",ChapterTable!$R:$S,2,0))/ChapterTable!$R$23)))</f>
        <v>3</v>
      </c>
      <c r="E902" s="1">
        <f ca="1">IF(AND($A902=0,$B902=1),
    VLOOKUP(1,ChapterTable!$1:$1048576,MATCH("최종"&amp;SUBSTITUTE(SUBSTITUTE(E$1,"standard",""),"|Float",""),ChapterTable!$1:$1,0),0)*ChapterTable!$P$17,
  IF(AND($A902=0,$B902=0),
    E903,
  IF($B902=0,
    VLOOKUP($A902,ChapterTable!$1:$1048576,MATCH("최종"&amp;SUBSTITUTE(SUBSTITUTE(E$1,"standard",""),"|Float",""),ChapterTable!$1:$1,0),0),
  IF($B902=1,
    IF($L902=FALSE,
      VLOOKUP($A902,ChapterTable!$1:$1048576,MATCH("최종"&amp;SUBSTITUTE(SUBSTITUTE(E$1,"standard",""),"|Float",""),ChapterTable!$1:$1,0),0),
      VLOOKUP($A902-ChapterTable!$P$11,ChapterTable!$1:$1048576,MATCH("최종"&amp;SUBSTITUTE(SUBSTITUTE(E$1,"standard",""),"|Float",""),ChapterTable!$1:$1,0),0)*ChapterTable!$P$14
    ),
  OFFSET(E902,-$B902+IF($L902,1,0),0)*IF($B902&gt;OFFSET($B902,1,0),ChapterTable!$R$17,1)*
    (VLOOKUP(SUBSTITUTE(SUBSTITUTE(E$1,"standard",""),"|Float","")&amp;IF(OR($L902=TRUE,$A902=0,MOD($A902,ChapterTable!$R$20)&lt;&gt;0),"","보스")&amp;"인게임누적곱배수",ChapterTable!$R:$S,2,0)^C902
    +VLOOKUP(SUBSTITUTE(SUBSTITUTE(E$1,"standard",""),"|Float","")&amp;IF(OR($L902=TRUE,$A902=0,MOD($A902,ChapterTable!$R$20)&lt;&gt;0),"","보스")&amp;"인게임누적합배수",ChapterTable!$R:$S,2,0)*C902)
  )
  )
  )
)</f>
        <v>319224.64608764648</v>
      </c>
      <c r="F902" s="1">
        <f ca="1">IF(AND($A902=0,$B902=1),
    VLOOKUP(1,ChapterTable!$1:$1048576,MATCH("최종"&amp;SUBSTITUTE(SUBSTITUTE(F$1,"standard",""),"|Float",""),ChapterTable!$1:$1,0),0)*ChapterTable!$P$17,
  IF(AND($A902=0,$B902=0),
    F903,
  IF($B902=0,
    VLOOKUP($A902,ChapterTable!$1:$1048576,MATCH("최종"&amp;SUBSTITUTE(SUBSTITUTE(F$1,"standard",""),"|Float",""),ChapterTable!$1:$1,0),0),
  IF($B902=1,
    IF($L902=FALSE,
      VLOOKUP($A902,ChapterTable!$1:$1048576,MATCH("최종"&amp;SUBSTITUTE(SUBSTITUTE(F$1,"standard",""),"|Float",""),ChapterTable!$1:$1,0),0),
      VLOOKUP($A902-ChapterTable!$P$11,ChapterTable!$1:$1048576,MATCH("최종"&amp;SUBSTITUTE(SUBSTITUTE(F$1,"standard",""),"|Float",""),ChapterTable!$1:$1,0),0)*ChapterTable!$P$14
    ),
  OFFSET(F902,-$B902+IF($L902,1,0),0)*
    (VLOOKUP(SUBSTITUTE(SUBSTITUTE(F$1,"standard",""),"|Float","")&amp;IF(OR($L902=TRUE,$A902=0,MOD($A902,ChapterTable!$R$20)&lt;&gt;0),"","보스")&amp;"인게임누적곱배수",ChapterTable!$R:$S,2,0)^D902
    +VLOOKUP(SUBSTITUTE(SUBSTITUTE(F$1,"standard",""),"|Float","")&amp;IF(OR($L902=TRUE,$A902=0,MOD($A902,ChapterTable!$R$20)&lt;&gt;0),"","보스")&amp;"인게임누적합배수",ChapterTable!$R:$S,2,0)*D902)
  )
  )
  )
)</f>
        <v>90520.877652168274</v>
      </c>
      <c r="G902" t="s">
        <v>715</v>
      </c>
      <c r="J902" t="str">
        <f>IF(ISBLANK(I902),"",
IFERROR(VLOOKUP(I902,[1]StringTable!$1:$1048576,MATCH("kor|String",[1]StringTable!$1:$1,0),0),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107"/>
        <v>0.25</v>
      </c>
      <c r="AJ902">
        <f t="shared" si="105"/>
        <v>0.32</v>
      </c>
      <c r="AK902">
        <f t="shared" si="106"/>
        <v>1</v>
      </c>
      <c r="AL902">
        <v>5</v>
      </c>
    </row>
    <row r="903" spans="1:38" hidden="1" x14ac:dyDescent="0.3">
      <c r="A903">
        <v>19</v>
      </c>
      <c r="B903">
        <v>39</v>
      </c>
      <c r="C903">
        <f>IF(OR($L903=TRUE,$A903=0,MOD($A903,ChapterTable!$R$20)&lt;&gt;0),
MAX(0,INT(($B903+ChapterTable!$P$26+VLOOKUP(SUBSTITUTE(C$1,"성장단계","")&amp;"단계오프셋",ChapterTable!$R:$S,2,0))/ChapterTable!$P$23)),
MAX(0,INT(($B903+ChapterTable!$R$26+VLOOKUP(SUBSTITUTE(C$1,"성장단계","")&amp;"보스단계오프셋",ChapterTable!$R:$S,2,0))/ChapterTable!$R$23)))</f>
        <v>4</v>
      </c>
      <c r="D903">
        <f>IF(OR($L903=TRUE,$A903=0,MOD($A903,ChapterTable!$R$20)&lt;&gt;0),
MAX(0,INT(($B903+ChapterTable!$P$26+VLOOKUP(SUBSTITUTE(D$1,"성장단계","")&amp;"단계오프셋",ChapterTable!$R:$S,2,0))/ChapterTable!$P$23)),
MAX(0,INT(($B903+ChapterTable!$R$26+VLOOKUP(SUBSTITUTE(D$1,"성장단계","")&amp;"보스단계오프셋",ChapterTable!$R:$S,2,0))/ChapterTable!$R$23)))</f>
        <v>3</v>
      </c>
      <c r="E903" s="1">
        <f ca="1">IF(AND($A903=0,$B903=1),
    VLOOKUP(1,ChapterTable!$1:$1048576,MATCH("최종"&amp;SUBSTITUTE(SUBSTITUTE(E$1,"standard",""),"|Float",""),ChapterTable!$1:$1,0),0)*ChapterTable!$P$17,
  IF(AND($A903=0,$B903=0),
    E904,
  IF($B903=0,
    VLOOKUP($A903,ChapterTable!$1:$1048576,MATCH("최종"&amp;SUBSTITUTE(SUBSTITUTE(E$1,"standard",""),"|Float",""),ChapterTable!$1:$1,0),0),
  IF($B903=1,
    IF($L903=FALSE,
      VLOOKUP($A903,ChapterTable!$1:$1048576,MATCH("최종"&amp;SUBSTITUTE(SUBSTITUTE(E$1,"standard",""),"|Float",""),ChapterTable!$1:$1,0),0),
      VLOOKUP($A903-ChapterTable!$P$11,ChapterTable!$1:$1048576,MATCH("최종"&amp;SUBSTITUTE(SUBSTITUTE(E$1,"standard",""),"|Float",""),ChapterTable!$1:$1,0),0)*ChapterTable!$P$14
    ),
  OFFSET(E903,-$B903+IF($L903,1,0),0)*IF($B903&gt;OFFSET($B903,1,0),ChapterTable!$R$17,1)*
    (VLOOKUP(SUBSTITUTE(SUBSTITUTE(E$1,"standard",""),"|Float","")&amp;IF(OR($L903=TRUE,$A903=0,MOD($A903,ChapterTable!$R$20)&lt;&gt;0),"","보스")&amp;"인게임누적곱배수",ChapterTable!$R:$S,2,0)^C903
    +VLOOKUP(SUBSTITUTE(SUBSTITUTE(E$1,"standard",""),"|Float","")&amp;IF(OR($L903=TRUE,$A903=0,MOD($A903,ChapterTable!$R$20)&lt;&gt;0),"","보스")&amp;"인게임누적합배수",ChapterTable!$R:$S,2,0)*C903)
  )
  )
  )
)</f>
        <v>319224.64608764648</v>
      </c>
      <c r="F903" s="1">
        <f ca="1">IF(AND($A903=0,$B903=1),
    VLOOKUP(1,ChapterTable!$1:$1048576,MATCH("최종"&amp;SUBSTITUTE(SUBSTITUTE(F$1,"standard",""),"|Float",""),ChapterTable!$1:$1,0),0)*ChapterTable!$P$17,
  IF(AND($A903=0,$B903=0),
    F904,
  IF($B903=0,
    VLOOKUP($A903,ChapterTable!$1:$1048576,MATCH("최종"&amp;SUBSTITUTE(SUBSTITUTE(F$1,"standard",""),"|Float",""),ChapterTable!$1:$1,0),0),
  IF($B903=1,
    IF($L903=FALSE,
      VLOOKUP($A903,ChapterTable!$1:$1048576,MATCH("최종"&amp;SUBSTITUTE(SUBSTITUTE(F$1,"standard",""),"|Float",""),ChapterTable!$1:$1,0),0),
      VLOOKUP($A903-ChapterTable!$P$11,ChapterTable!$1:$1048576,MATCH("최종"&amp;SUBSTITUTE(SUBSTITUTE(F$1,"standard",""),"|Float",""),ChapterTable!$1:$1,0),0)*ChapterTable!$P$14
    ),
  OFFSET(F903,-$B903+IF($L903,1,0),0)*
    (VLOOKUP(SUBSTITUTE(SUBSTITUTE(F$1,"standard",""),"|Float","")&amp;IF(OR($L903=TRUE,$A903=0,MOD($A903,ChapterTable!$R$20)&lt;&gt;0),"","보스")&amp;"인게임누적곱배수",ChapterTable!$R:$S,2,0)^D903
    +VLOOKUP(SUBSTITUTE(SUBSTITUTE(F$1,"standard",""),"|Float","")&amp;IF(OR($L903=TRUE,$A903=0,MOD($A903,ChapterTable!$R$20)&lt;&gt;0),"","보스")&amp;"인게임누적합배수",ChapterTable!$R:$S,2,0)*D903)
  )
  )
  )
)</f>
        <v>90520.877652168274</v>
      </c>
      <c r="G903" t="s">
        <v>715</v>
      </c>
      <c r="J903" t="str">
        <f>IF(ISBLANK(I903),"",
IFERROR(VLOOKUP(I903,[1]StringTable!$1:$1048576,MATCH("kor|String",[1]StringTable!$1:$1,0),0),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107"/>
        <v>0.25</v>
      </c>
      <c r="AJ903">
        <f t="shared" si="105"/>
        <v>0.32</v>
      </c>
      <c r="AK903">
        <f t="shared" si="106"/>
        <v>1</v>
      </c>
      <c r="AL903">
        <v>5</v>
      </c>
    </row>
    <row r="904" spans="1:38" hidden="1" x14ac:dyDescent="0.3">
      <c r="A904">
        <v>19</v>
      </c>
      <c r="B904">
        <v>40</v>
      </c>
      <c r="C904">
        <f>IF(OR($L904=TRUE,$A904=0,MOD($A904,ChapterTable!$R$20)&lt;&gt;0),
MAX(0,INT(($B904+ChapterTable!$P$26+VLOOKUP(SUBSTITUTE(C$1,"성장단계","")&amp;"단계오프셋",ChapterTable!$R:$S,2,0))/ChapterTable!$P$23)),
MAX(0,INT(($B904+ChapterTable!$R$26+VLOOKUP(SUBSTITUTE(C$1,"성장단계","")&amp;"보스단계오프셋",ChapterTable!$R:$S,2,0))/ChapterTable!$R$23)))</f>
        <v>4</v>
      </c>
      <c r="D904">
        <f>IF(OR($L904=TRUE,$A904=0,MOD($A904,ChapterTable!$R$20)&lt;&gt;0),
MAX(0,INT(($B904+ChapterTable!$P$26+VLOOKUP(SUBSTITUTE(D$1,"성장단계","")&amp;"단계오프셋",ChapterTable!$R:$S,2,0))/ChapterTable!$P$23)),
MAX(0,INT(($B904+ChapterTable!$R$26+VLOOKUP(SUBSTITUTE(D$1,"성장단계","")&amp;"보스단계오프셋",ChapterTable!$R:$S,2,0))/ChapterTable!$R$23)))</f>
        <v>3</v>
      </c>
      <c r="E904" s="1">
        <f ca="1">IF(AND($A904=0,$B904=1),
    VLOOKUP(1,ChapterTable!$1:$1048576,MATCH("최종"&amp;SUBSTITUTE(SUBSTITUTE(E$1,"standard",""),"|Float",""),ChapterTable!$1:$1,0),0)*ChapterTable!$P$17,
  IF(AND($A904=0,$B904=0),
    E905,
  IF($B904=0,
    VLOOKUP($A904,ChapterTable!$1:$1048576,MATCH("최종"&amp;SUBSTITUTE(SUBSTITUTE(E$1,"standard",""),"|Float",""),ChapterTable!$1:$1,0),0),
  IF($B904=1,
    IF($L904=FALSE,
      VLOOKUP($A904,ChapterTable!$1:$1048576,MATCH("최종"&amp;SUBSTITUTE(SUBSTITUTE(E$1,"standard",""),"|Float",""),ChapterTable!$1:$1,0),0),
      VLOOKUP($A904-ChapterTable!$P$11,ChapterTable!$1:$1048576,MATCH("최종"&amp;SUBSTITUTE(SUBSTITUTE(E$1,"standard",""),"|Float",""),ChapterTable!$1:$1,0),0)*ChapterTable!$P$14
    ),
  OFFSET(E904,-$B904+IF($L904,1,0),0)*IF($B904&gt;OFFSET($B904,1,0),ChapterTable!$R$17,1)*
    (VLOOKUP(SUBSTITUTE(SUBSTITUTE(E$1,"standard",""),"|Float","")&amp;IF(OR($L904=TRUE,$A904=0,MOD($A904,ChapterTable!$R$20)&lt;&gt;0),"","보스")&amp;"인게임누적곱배수",ChapterTable!$R:$S,2,0)^C904
    +VLOOKUP(SUBSTITUTE(SUBSTITUTE(E$1,"standard",""),"|Float","")&amp;IF(OR($L904=TRUE,$A904=0,MOD($A904,ChapterTable!$R$20)&lt;&gt;0),"","보스")&amp;"인게임누적합배수",ChapterTable!$R:$S,2,0)*C904)
  )
  )
  )
)</f>
        <v>319224.64608764648</v>
      </c>
      <c r="F904" s="1">
        <f ca="1">IF(AND($A904=0,$B904=1),
    VLOOKUP(1,ChapterTable!$1:$1048576,MATCH("최종"&amp;SUBSTITUTE(SUBSTITUTE(F$1,"standard",""),"|Float",""),ChapterTable!$1:$1,0),0)*ChapterTable!$P$17,
  IF(AND($A904=0,$B904=0),
    F905,
  IF($B904=0,
    VLOOKUP($A904,ChapterTable!$1:$1048576,MATCH("최종"&amp;SUBSTITUTE(SUBSTITUTE(F$1,"standard",""),"|Float",""),ChapterTable!$1:$1,0),0),
  IF($B904=1,
    IF($L904=FALSE,
      VLOOKUP($A904,ChapterTable!$1:$1048576,MATCH("최종"&amp;SUBSTITUTE(SUBSTITUTE(F$1,"standard",""),"|Float",""),ChapterTable!$1:$1,0),0),
      VLOOKUP($A904-ChapterTable!$P$11,ChapterTable!$1:$1048576,MATCH("최종"&amp;SUBSTITUTE(SUBSTITUTE(F$1,"standard",""),"|Float",""),ChapterTable!$1:$1,0),0)*ChapterTable!$P$14
    ),
  OFFSET(F904,-$B904+IF($L904,1,0),0)*
    (VLOOKUP(SUBSTITUTE(SUBSTITUTE(F$1,"standard",""),"|Float","")&amp;IF(OR($L904=TRUE,$A904=0,MOD($A904,ChapterTable!$R$20)&lt;&gt;0),"","보스")&amp;"인게임누적곱배수",ChapterTable!$R:$S,2,0)^D904
    +VLOOKUP(SUBSTITUTE(SUBSTITUTE(F$1,"standard",""),"|Float","")&amp;IF(OR($L904=TRUE,$A904=0,MOD($A904,ChapterTable!$R$20)&lt;&gt;0),"","보스")&amp;"인게임누적합배수",ChapterTable!$R:$S,2,0)*D904)
  )
  )
  )
)</f>
        <v>90520.877652168274</v>
      </c>
      <c r="G904" t="s">
        <v>715</v>
      </c>
      <c r="J904" t="str">
        <f>IF(ISBLANK(I904),"",
IFERROR(VLOOKUP(I904,[1]StringTable!$1:$1048576,MATCH("kor|String",[1]StringTable!$1:$1,0),0),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107"/>
        <v>0.25</v>
      </c>
      <c r="AJ904">
        <f t="shared" si="105"/>
        <v>1</v>
      </c>
      <c r="AK904">
        <f t="shared" si="106"/>
        <v>4</v>
      </c>
      <c r="AL904">
        <v>5</v>
      </c>
    </row>
    <row r="905" spans="1:38" hidden="1" x14ac:dyDescent="0.3">
      <c r="A905">
        <v>19</v>
      </c>
      <c r="B905">
        <v>41</v>
      </c>
      <c r="C905">
        <f>IF(OR($L905=TRUE,$A905=0,MOD($A905,ChapterTable!$R$20)&lt;&gt;0),
MAX(0,INT(($B905+ChapterTable!$P$26+VLOOKUP(SUBSTITUTE(C$1,"성장단계","")&amp;"단계오프셋",ChapterTable!$R:$S,2,0))/ChapterTable!$P$23)),
MAX(0,INT(($B905+ChapterTable!$R$26+VLOOKUP(SUBSTITUTE(C$1,"성장단계","")&amp;"보스단계오프셋",ChapterTable!$R:$S,2,0))/ChapterTable!$R$23)))</f>
        <v>4</v>
      </c>
      <c r="D905">
        <f>IF(OR($L905=TRUE,$A905=0,MOD($A905,ChapterTable!$R$20)&lt;&gt;0),
MAX(0,INT(($B905+ChapterTable!$P$26+VLOOKUP(SUBSTITUTE(D$1,"성장단계","")&amp;"단계오프셋",ChapterTable!$R:$S,2,0))/ChapterTable!$P$23)),
MAX(0,INT(($B905+ChapterTable!$R$26+VLOOKUP(SUBSTITUTE(D$1,"성장단계","")&amp;"보스단계오프셋",ChapterTable!$R:$S,2,0))/ChapterTable!$R$23)))</f>
        <v>4</v>
      </c>
      <c r="E905" s="1">
        <f ca="1">IF(AND($A905=0,$B905=1),
    VLOOKUP(1,ChapterTable!$1:$1048576,MATCH("최종"&amp;SUBSTITUTE(SUBSTITUTE(E$1,"standard",""),"|Float",""),ChapterTable!$1:$1,0),0)*ChapterTable!$P$17,
  IF(AND($A905=0,$B905=0),
    E906,
  IF($B905=0,
    VLOOKUP($A905,ChapterTable!$1:$1048576,MATCH("최종"&amp;SUBSTITUTE(SUBSTITUTE(E$1,"standard",""),"|Float",""),ChapterTable!$1:$1,0),0),
  IF($B905=1,
    IF($L905=FALSE,
      VLOOKUP($A905,ChapterTable!$1:$1048576,MATCH("최종"&amp;SUBSTITUTE(SUBSTITUTE(E$1,"standard",""),"|Float",""),ChapterTable!$1:$1,0),0),
      VLOOKUP($A905-ChapterTable!$P$11,ChapterTable!$1:$1048576,MATCH("최종"&amp;SUBSTITUTE(SUBSTITUTE(E$1,"standard",""),"|Float",""),ChapterTable!$1:$1,0),0)*ChapterTable!$P$14
    ),
  OFFSET(E905,-$B905+IF($L905,1,0),0)*IF($B905&gt;OFFSET($B905,1,0),ChapterTable!$R$17,1)*
    (VLOOKUP(SUBSTITUTE(SUBSTITUTE(E$1,"standard",""),"|Float","")&amp;IF(OR($L905=TRUE,$A905=0,MOD($A905,ChapterTable!$R$20)&lt;&gt;0),"","보스")&amp;"인게임누적곱배수",ChapterTable!$R:$S,2,0)^C905
    +VLOOKUP(SUBSTITUTE(SUBSTITUTE(E$1,"standard",""),"|Float","")&amp;IF(OR($L905=TRUE,$A905=0,MOD($A905,ChapterTable!$R$20)&lt;&gt;0),"","보스")&amp;"인게임누적합배수",ChapterTable!$R:$S,2,0)*C905)
  )
  )
  )
)</f>
        <v>319224.64608764648</v>
      </c>
      <c r="F905" s="1">
        <f ca="1">IF(AND($A905=0,$B905=1),
    VLOOKUP(1,ChapterTable!$1:$1048576,MATCH("최종"&amp;SUBSTITUTE(SUBSTITUTE(F$1,"standard",""),"|Float",""),ChapterTable!$1:$1,0),0)*ChapterTable!$P$17,
  IF(AND($A905=0,$B905=0),
    F906,
  IF($B905=0,
    VLOOKUP($A905,ChapterTable!$1:$1048576,MATCH("최종"&amp;SUBSTITUTE(SUBSTITUTE(F$1,"standard",""),"|Float",""),ChapterTable!$1:$1,0),0),
  IF($B905=1,
    IF($L905=FALSE,
      VLOOKUP($A905,ChapterTable!$1:$1048576,MATCH("최종"&amp;SUBSTITUTE(SUBSTITUTE(F$1,"standard",""),"|Float",""),ChapterTable!$1:$1,0),0),
      VLOOKUP($A905-ChapterTable!$P$11,ChapterTable!$1:$1048576,MATCH("최종"&amp;SUBSTITUTE(SUBSTITUTE(F$1,"standard",""),"|Float",""),ChapterTable!$1:$1,0),0)*ChapterTable!$P$14
    ),
  OFFSET(F905,-$B905+IF($L905,1,0),0)*
    (VLOOKUP(SUBSTITUTE(SUBSTITUTE(F$1,"standard",""),"|Float","")&amp;IF(OR($L905=TRUE,$A905=0,MOD($A905,ChapterTable!$R$20)&lt;&gt;0),"","보스")&amp;"인게임누적곱배수",ChapterTable!$R:$S,2,0)^D905
    +VLOOKUP(SUBSTITUTE(SUBSTITUTE(F$1,"standard",""),"|Float","")&amp;IF(OR($L905=TRUE,$A905=0,MOD($A905,ChapterTable!$R$20)&lt;&gt;0),"","보스")&amp;"인게임누적합배수",ChapterTable!$R:$S,2,0)*D905)
  )
  )
  )
)</f>
        <v>96062.972202301025</v>
      </c>
      <c r="G905" t="s">
        <v>715</v>
      </c>
      <c r="J905" t="str">
        <f>IF(ISBLANK(I905),"",
IFERROR(VLOOKUP(I905,[1]StringTable!$1:$1048576,MATCH("kor|String",[1]StringTable!$1:$1,0),0),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107"/>
        <v>0.2</v>
      </c>
      <c r="AJ905">
        <f t="shared" si="105"/>
        <v>0.27466666000000001</v>
      </c>
      <c r="AK905">
        <f t="shared" si="106"/>
        <v>1</v>
      </c>
      <c r="AL905">
        <v>5</v>
      </c>
    </row>
    <row r="906" spans="1:38" hidden="1" x14ac:dyDescent="0.3">
      <c r="A906">
        <v>19</v>
      </c>
      <c r="B906">
        <v>42</v>
      </c>
      <c r="C906">
        <f>IF(OR($L906=TRUE,$A906=0,MOD($A906,ChapterTable!$R$20)&lt;&gt;0),
MAX(0,INT(($B906+ChapterTable!$P$26+VLOOKUP(SUBSTITUTE(C$1,"성장단계","")&amp;"단계오프셋",ChapterTable!$R:$S,2,0))/ChapterTable!$P$23)),
MAX(0,INT(($B906+ChapterTable!$R$26+VLOOKUP(SUBSTITUTE(C$1,"성장단계","")&amp;"보스단계오프셋",ChapterTable!$R:$S,2,0))/ChapterTable!$R$23)))</f>
        <v>4</v>
      </c>
      <c r="D906">
        <f>IF(OR($L906=TRUE,$A906=0,MOD($A906,ChapterTable!$R$20)&lt;&gt;0),
MAX(0,INT(($B906+ChapterTable!$P$26+VLOOKUP(SUBSTITUTE(D$1,"성장단계","")&amp;"단계오프셋",ChapterTable!$R:$S,2,0))/ChapterTable!$P$23)),
MAX(0,INT(($B906+ChapterTable!$R$26+VLOOKUP(SUBSTITUTE(D$1,"성장단계","")&amp;"보스단계오프셋",ChapterTable!$R:$S,2,0))/ChapterTable!$R$23)))</f>
        <v>4</v>
      </c>
      <c r="E906" s="1">
        <f ca="1">IF(AND($A906=0,$B906=1),
    VLOOKUP(1,ChapterTable!$1:$1048576,MATCH("최종"&amp;SUBSTITUTE(SUBSTITUTE(E$1,"standard",""),"|Float",""),ChapterTable!$1:$1,0),0)*ChapterTable!$P$17,
  IF(AND($A906=0,$B906=0),
    E907,
  IF($B906=0,
    VLOOKUP($A906,ChapterTable!$1:$1048576,MATCH("최종"&amp;SUBSTITUTE(SUBSTITUTE(E$1,"standard",""),"|Float",""),ChapterTable!$1:$1,0),0),
  IF($B906=1,
    IF($L906=FALSE,
      VLOOKUP($A906,ChapterTable!$1:$1048576,MATCH("최종"&amp;SUBSTITUTE(SUBSTITUTE(E$1,"standard",""),"|Float",""),ChapterTable!$1:$1,0),0),
      VLOOKUP($A906-ChapterTable!$P$11,ChapterTable!$1:$1048576,MATCH("최종"&amp;SUBSTITUTE(SUBSTITUTE(E$1,"standard",""),"|Float",""),ChapterTable!$1:$1,0),0)*ChapterTable!$P$14
    ),
  OFFSET(E906,-$B906+IF($L906,1,0),0)*IF($B906&gt;OFFSET($B906,1,0),ChapterTable!$R$17,1)*
    (VLOOKUP(SUBSTITUTE(SUBSTITUTE(E$1,"standard",""),"|Float","")&amp;IF(OR($L906=TRUE,$A906=0,MOD($A906,ChapterTable!$R$20)&lt;&gt;0),"","보스")&amp;"인게임누적곱배수",ChapterTable!$R:$S,2,0)^C906
    +VLOOKUP(SUBSTITUTE(SUBSTITUTE(E$1,"standard",""),"|Float","")&amp;IF(OR($L906=TRUE,$A906=0,MOD($A906,ChapterTable!$R$20)&lt;&gt;0),"","보스")&amp;"인게임누적합배수",ChapterTable!$R:$S,2,0)*C906)
  )
  )
  )
)</f>
        <v>319224.64608764648</v>
      </c>
      <c r="F906" s="1">
        <f ca="1">IF(AND($A906=0,$B906=1),
    VLOOKUP(1,ChapterTable!$1:$1048576,MATCH("최종"&amp;SUBSTITUTE(SUBSTITUTE(F$1,"standard",""),"|Float",""),ChapterTable!$1:$1,0),0)*ChapterTable!$P$17,
  IF(AND($A906=0,$B906=0),
    F907,
  IF($B906=0,
    VLOOKUP($A906,ChapterTable!$1:$1048576,MATCH("최종"&amp;SUBSTITUTE(SUBSTITUTE(F$1,"standard",""),"|Float",""),ChapterTable!$1:$1,0),0),
  IF($B906=1,
    IF($L906=FALSE,
      VLOOKUP($A906,ChapterTable!$1:$1048576,MATCH("최종"&amp;SUBSTITUTE(SUBSTITUTE(F$1,"standard",""),"|Float",""),ChapterTable!$1:$1,0),0),
      VLOOKUP($A906-ChapterTable!$P$11,ChapterTable!$1:$1048576,MATCH("최종"&amp;SUBSTITUTE(SUBSTITUTE(F$1,"standard",""),"|Float",""),ChapterTable!$1:$1,0),0)*ChapterTable!$P$14
    ),
  OFFSET(F906,-$B906+IF($L906,1,0),0)*
    (VLOOKUP(SUBSTITUTE(SUBSTITUTE(F$1,"standard",""),"|Float","")&amp;IF(OR($L906=TRUE,$A906=0,MOD($A906,ChapterTable!$R$20)&lt;&gt;0),"","보스")&amp;"인게임누적곱배수",ChapterTable!$R:$S,2,0)^D906
    +VLOOKUP(SUBSTITUTE(SUBSTITUTE(F$1,"standard",""),"|Float","")&amp;IF(OR($L906=TRUE,$A906=0,MOD($A906,ChapterTable!$R$20)&lt;&gt;0),"","보스")&amp;"인게임누적합배수",ChapterTable!$R:$S,2,0)*D906)
  )
  )
  )
)</f>
        <v>96062.972202301025</v>
      </c>
      <c r="G906" t="s">
        <v>715</v>
      </c>
      <c r="J906" t="str">
        <f>IF(ISBLANK(I906),"",
IFERROR(VLOOKUP(I906,[1]StringTable!$1:$1048576,MATCH("kor|String",[1]StringTable!$1:$1,0),0),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107"/>
        <v>0.2</v>
      </c>
      <c r="AJ906">
        <f t="shared" si="105"/>
        <v>0.27466666000000001</v>
      </c>
      <c r="AK906">
        <f t="shared" si="106"/>
        <v>1</v>
      </c>
      <c r="AL906">
        <v>5</v>
      </c>
    </row>
    <row r="907" spans="1:38" hidden="1" x14ac:dyDescent="0.3">
      <c r="A907">
        <v>19</v>
      </c>
      <c r="B907">
        <v>43</v>
      </c>
      <c r="C907">
        <f>IF(OR($L907=TRUE,$A907=0,MOD($A907,ChapterTable!$R$20)&lt;&gt;0),
MAX(0,INT(($B907+ChapterTable!$P$26+VLOOKUP(SUBSTITUTE(C$1,"성장단계","")&amp;"단계오프셋",ChapterTable!$R:$S,2,0))/ChapterTable!$P$23)),
MAX(0,INT(($B907+ChapterTable!$R$26+VLOOKUP(SUBSTITUTE(C$1,"성장단계","")&amp;"보스단계오프셋",ChapterTable!$R:$S,2,0))/ChapterTable!$R$23)))</f>
        <v>4</v>
      </c>
      <c r="D907">
        <f>IF(OR($L907=TRUE,$A907=0,MOD($A907,ChapterTable!$R$20)&lt;&gt;0),
MAX(0,INT(($B907+ChapterTable!$P$26+VLOOKUP(SUBSTITUTE(D$1,"성장단계","")&amp;"단계오프셋",ChapterTable!$R:$S,2,0))/ChapterTable!$P$23)),
MAX(0,INT(($B907+ChapterTable!$R$26+VLOOKUP(SUBSTITUTE(D$1,"성장단계","")&amp;"보스단계오프셋",ChapterTable!$R:$S,2,0))/ChapterTable!$R$23)))</f>
        <v>4</v>
      </c>
      <c r="E907" s="1">
        <f ca="1">IF(AND($A907=0,$B907=1),
    VLOOKUP(1,ChapterTable!$1:$1048576,MATCH("최종"&amp;SUBSTITUTE(SUBSTITUTE(E$1,"standard",""),"|Float",""),ChapterTable!$1:$1,0),0)*ChapterTable!$P$17,
  IF(AND($A907=0,$B907=0),
    E908,
  IF($B907=0,
    VLOOKUP($A907,ChapterTable!$1:$1048576,MATCH("최종"&amp;SUBSTITUTE(SUBSTITUTE(E$1,"standard",""),"|Float",""),ChapterTable!$1:$1,0),0),
  IF($B907=1,
    IF($L907=FALSE,
      VLOOKUP($A907,ChapterTable!$1:$1048576,MATCH("최종"&amp;SUBSTITUTE(SUBSTITUTE(E$1,"standard",""),"|Float",""),ChapterTable!$1:$1,0),0),
      VLOOKUP($A907-ChapterTable!$P$11,ChapterTable!$1:$1048576,MATCH("최종"&amp;SUBSTITUTE(SUBSTITUTE(E$1,"standard",""),"|Float",""),ChapterTable!$1:$1,0),0)*ChapterTable!$P$14
    ),
  OFFSET(E907,-$B907+IF($L907,1,0),0)*IF($B907&gt;OFFSET($B907,1,0),ChapterTable!$R$17,1)*
    (VLOOKUP(SUBSTITUTE(SUBSTITUTE(E$1,"standard",""),"|Float","")&amp;IF(OR($L907=TRUE,$A907=0,MOD($A907,ChapterTable!$R$20)&lt;&gt;0),"","보스")&amp;"인게임누적곱배수",ChapterTable!$R:$S,2,0)^C907
    +VLOOKUP(SUBSTITUTE(SUBSTITUTE(E$1,"standard",""),"|Float","")&amp;IF(OR($L907=TRUE,$A907=0,MOD($A907,ChapterTable!$R$20)&lt;&gt;0),"","보스")&amp;"인게임누적합배수",ChapterTable!$R:$S,2,0)*C907)
  )
  )
  )
)</f>
        <v>319224.64608764648</v>
      </c>
      <c r="F907" s="1">
        <f ca="1">IF(AND($A907=0,$B907=1),
    VLOOKUP(1,ChapterTable!$1:$1048576,MATCH("최종"&amp;SUBSTITUTE(SUBSTITUTE(F$1,"standard",""),"|Float",""),ChapterTable!$1:$1,0),0)*ChapterTable!$P$17,
  IF(AND($A907=0,$B907=0),
    F908,
  IF($B907=0,
    VLOOKUP($A907,ChapterTable!$1:$1048576,MATCH("최종"&amp;SUBSTITUTE(SUBSTITUTE(F$1,"standard",""),"|Float",""),ChapterTable!$1:$1,0),0),
  IF($B907=1,
    IF($L907=FALSE,
      VLOOKUP($A907,ChapterTable!$1:$1048576,MATCH("최종"&amp;SUBSTITUTE(SUBSTITUTE(F$1,"standard",""),"|Float",""),ChapterTable!$1:$1,0),0),
      VLOOKUP($A907-ChapterTable!$P$11,ChapterTable!$1:$1048576,MATCH("최종"&amp;SUBSTITUTE(SUBSTITUTE(F$1,"standard",""),"|Float",""),ChapterTable!$1:$1,0),0)*ChapterTable!$P$14
    ),
  OFFSET(F907,-$B907+IF($L907,1,0),0)*
    (VLOOKUP(SUBSTITUTE(SUBSTITUTE(F$1,"standard",""),"|Float","")&amp;IF(OR($L907=TRUE,$A907=0,MOD($A907,ChapterTable!$R$20)&lt;&gt;0),"","보스")&amp;"인게임누적곱배수",ChapterTable!$R:$S,2,0)^D907
    +VLOOKUP(SUBSTITUTE(SUBSTITUTE(F$1,"standard",""),"|Float","")&amp;IF(OR($L907=TRUE,$A907=0,MOD($A907,ChapterTable!$R$20)&lt;&gt;0),"","보스")&amp;"인게임누적합배수",ChapterTable!$R:$S,2,0)*D907)
  )
  )
  )
)</f>
        <v>96062.972202301025</v>
      </c>
      <c r="G907" t="s">
        <v>715</v>
      </c>
      <c r="J907" t="str">
        <f>IF(ISBLANK(I907),"",
IFERROR(VLOOKUP(I907,[1]StringTable!$1:$1048576,MATCH("kor|String",[1]StringTable!$1:$1,0),0),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107"/>
        <v>0.2</v>
      </c>
      <c r="AJ907">
        <f t="shared" si="105"/>
        <v>0.27466666000000001</v>
      </c>
      <c r="AK907">
        <f t="shared" si="106"/>
        <v>1</v>
      </c>
      <c r="AL907">
        <v>5</v>
      </c>
    </row>
    <row r="908" spans="1:38" hidden="1" x14ac:dyDescent="0.3">
      <c r="A908">
        <v>19</v>
      </c>
      <c r="B908">
        <v>44</v>
      </c>
      <c r="C908">
        <f>IF(OR($L908=TRUE,$A908=0,MOD($A908,ChapterTable!$R$20)&lt;&gt;0),
MAX(0,INT(($B908+ChapterTable!$P$26+VLOOKUP(SUBSTITUTE(C$1,"성장단계","")&amp;"단계오프셋",ChapterTable!$R:$S,2,0))/ChapterTable!$P$23)),
MAX(0,INT(($B908+ChapterTable!$R$26+VLOOKUP(SUBSTITUTE(C$1,"성장단계","")&amp;"보스단계오프셋",ChapterTable!$R:$S,2,0))/ChapterTable!$R$23)))</f>
        <v>4</v>
      </c>
      <c r="D908">
        <f>IF(OR($L908=TRUE,$A908=0,MOD($A908,ChapterTable!$R$20)&lt;&gt;0),
MAX(0,INT(($B908+ChapterTable!$P$26+VLOOKUP(SUBSTITUTE(D$1,"성장단계","")&amp;"단계오프셋",ChapterTable!$R:$S,2,0))/ChapterTable!$P$23)),
MAX(0,INT(($B908+ChapterTable!$R$26+VLOOKUP(SUBSTITUTE(D$1,"성장단계","")&amp;"보스단계오프셋",ChapterTable!$R:$S,2,0))/ChapterTable!$R$23)))</f>
        <v>4</v>
      </c>
      <c r="E908" s="1">
        <f ca="1">IF(AND($A908=0,$B908=1),
    VLOOKUP(1,ChapterTable!$1:$1048576,MATCH("최종"&amp;SUBSTITUTE(SUBSTITUTE(E$1,"standard",""),"|Float",""),ChapterTable!$1:$1,0),0)*ChapterTable!$P$17,
  IF(AND($A908=0,$B908=0),
    E909,
  IF($B908=0,
    VLOOKUP($A908,ChapterTable!$1:$1048576,MATCH("최종"&amp;SUBSTITUTE(SUBSTITUTE(E$1,"standard",""),"|Float",""),ChapterTable!$1:$1,0),0),
  IF($B908=1,
    IF($L908=FALSE,
      VLOOKUP($A908,ChapterTable!$1:$1048576,MATCH("최종"&amp;SUBSTITUTE(SUBSTITUTE(E$1,"standard",""),"|Float",""),ChapterTable!$1:$1,0),0),
      VLOOKUP($A908-ChapterTable!$P$11,ChapterTable!$1:$1048576,MATCH("최종"&amp;SUBSTITUTE(SUBSTITUTE(E$1,"standard",""),"|Float",""),ChapterTable!$1:$1,0),0)*ChapterTable!$P$14
    ),
  OFFSET(E908,-$B908+IF($L908,1,0),0)*IF($B908&gt;OFFSET($B908,1,0),ChapterTable!$R$17,1)*
    (VLOOKUP(SUBSTITUTE(SUBSTITUTE(E$1,"standard",""),"|Float","")&amp;IF(OR($L908=TRUE,$A908=0,MOD($A908,ChapterTable!$R$20)&lt;&gt;0),"","보스")&amp;"인게임누적곱배수",ChapterTable!$R:$S,2,0)^C908
    +VLOOKUP(SUBSTITUTE(SUBSTITUTE(E$1,"standard",""),"|Float","")&amp;IF(OR($L908=TRUE,$A908=0,MOD($A908,ChapterTable!$R$20)&lt;&gt;0),"","보스")&amp;"인게임누적합배수",ChapterTable!$R:$S,2,0)*C908)
  )
  )
  )
)</f>
        <v>319224.64608764648</v>
      </c>
      <c r="F908" s="1">
        <f ca="1">IF(AND($A908=0,$B908=1),
    VLOOKUP(1,ChapterTable!$1:$1048576,MATCH("최종"&amp;SUBSTITUTE(SUBSTITUTE(F$1,"standard",""),"|Float",""),ChapterTable!$1:$1,0),0)*ChapterTable!$P$17,
  IF(AND($A908=0,$B908=0),
    F909,
  IF($B908=0,
    VLOOKUP($A908,ChapterTable!$1:$1048576,MATCH("최종"&amp;SUBSTITUTE(SUBSTITUTE(F$1,"standard",""),"|Float",""),ChapterTable!$1:$1,0),0),
  IF($B908=1,
    IF($L908=FALSE,
      VLOOKUP($A908,ChapterTable!$1:$1048576,MATCH("최종"&amp;SUBSTITUTE(SUBSTITUTE(F$1,"standard",""),"|Float",""),ChapterTable!$1:$1,0),0),
      VLOOKUP($A908-ChapterTable!$P$11,ChapterTable!$1:$1048576,MATCH("최종"&amp;SUBSTITUTE(SUBSTITUTE(F$1,"standard",""),"|Float",""),ChapterTable!$1:$1,0),0)*ChapterTable!$P$14
    ),
  OFFSET(F908,-$B908+IF($L908,1,0),0)*
    (VLOOKUP(SUBSTITUTE(SUBSTITUTE(F$1,"standard",""),"|Float","")&amp;IF(OR($L908=TRUE,$A908=0,MOD($A908,ChapterTable!$R$20)&lt;&gt;0),"","보스")&amp;"인게임누적곱배수",ChapterTable!$R:$S,2,0)^D908
    +VLOOKUP(SUBSTITUTE(SUBSTITUTE(F$1,"standard",""),"|Float","")&amp;IF(OR($L908=TRUE,$A908=0,MOD($A908,ChapterTable!$R$20)&lt;&gt;0),"","보스")&amp;"인게임누적합배수",ChapterTable!$R:$S,2,0)*D908)
  )
  )
  )
)</f>
        <v>96062.972202301025</v>
      </c>
      <c r="G908" t="s">
        <v>715</v>
      </c>
      <c r="J908" t="str">
        <f>IF(ISBLANK(I908),"",
IFERROR(VLOOKUP(I908,[1]StringTable!$1:$1048576,MATCH("kor|String",[1]StringTable!$1:$1,0),0),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107"/>
        <v>0.2</v>
      </c>
      <c r="AJ908">
        <f t="shared" si="105"/>
        <v>0.27466666000000001</v>
      </c>
      <c r="AK908">
        <f t="shared" si="106"/>
        <v>1</v>
      </c>
      <c r="AL908">
        <v>5</v>
      </c>
    </row>
    <row r="909" spans="1:38" hidden="1" x14ac:dyDescent="0.3">
      <c r="A909">
        <v>19</v>
      </c>
      <c r="B909">
        <v>45</v>
      </c>
      <c r="C909">
        <f>IF(OR($L909=TRUE,$A909=0,MOD($A909,ChapterTable!$R$20)&lt;&gt;0),
MAX(0,INT(($B909+ChapterTable!$P$26+VLOOKUP(SUBSTITUTE(C$1,"성장단계","")&amp;"단계오프셋",ChapterTable!$R:$S,2,0))/ChapterTable!$P$23)),
MAX(0,INT(($B909+ChapterTable!$R$26+VLOOKUP(SUBSTITUTE(C$1,"성장단계","")&amp;"보스단계오프셋",ChapterTable!$R:$S,2,0))/ChapterTable!$R$23)))</f>
        <v>4</v>
      </c>
      <c r="D909">
        <f>IF(OR($L909=TRUE,$A909=0,MOD($A909,ChapterTable!$R$20)&lt;&gt;0),
MAX(0,INT(($B909+ChapterTable!$P$26+VLOOKUP(SUBSTITUTE(D$1,"성장단계","")&amp;"단계오프셋",ChapterTable!$R:$S,2,0))/ChapterTable!$P$23)),
MAX(0,INT(($B909+ChapterTable!$R$26+VLOOKUP(SUBSTITUTE(D$1,"성장단계","")&amp;"보스단계오프셋",ChapterTable!$R:$S,2,0))/ChapterTable!$R$23)))</f>
        <v>4</v>
      </c>
      <c r="E909" s="1">
        <f ca="1">IF(AND($A909=0,$B909=1),
    VLOOKUP(1,ChapterTable!$1:$1048576,MATCH("최종"&amp;SUBSTITUTE(SUBSTITUTE(E$1,"standard",""),"|Float",""),ChapterTable!$1:$1,0),0)*ChapterTable!$P$17,
  IF(AND($A909=0,$B909=0),
    E910,
  IF($B909=0,
    VLOOKUP($A909,ChapterTable!$1:$1048576,MATCH("최종"&amp;SUBSTITUTE(SUBSTITUTE(E$1,"standard",""),"|Float",""),ChapterTable!$1:$1,0),0),
  IF($B909=1,
    IF($L909=FALSE,
      VLOOKUP($A909,ChapterTable!$1:$1048576,MATCH("최종"&amp;SUBSTITUTE(SUBSTITUTE(E$1,"standard",""),"|Float",""),ChapterTable!$1:$1,0),0),
      VLOOKUP($A909-ChapterTable!$P$11,ChapterTable!$1:$1048576,MATCH("최종"&amp;SUBSTITUTE(SUBSTITUTE(E$1,"standard",""),"|Float",""),ChapterTable!$1:$1,0),0)*ChapterTable!$P$14
    ),
  OFFSET(E909,-$B909+IF($L909,1,0),0)*IF($B909&gt;OFFSET($B909,1,0),ChapterTable!$R$17,1)*
    (VLOOKUP(SUBSTITUTE(SUBSTITUTE(E$1,"standard",""),"|Float","")&amp;IF(OR($L909=TRUE,$A909=0,MOD($A909,ChapterTable!$R$20)&lt;&gt;0),"","보스")&amp;"인게임누적곱배수",ChapterTable!$R:$S,2,0)^C909
    +VLOOKUP(SUBSTITUTE(SUBSTITUTE(E$1,"standard",""),"|Float","")&amp;IF(OR($L909=TRUE,$A909=0,MOD($A909,ChapterTable!$R$20)&lt;&gt;0),"","보스")&amp;"인게임누적합배수",ChapterTable!$R:$S,2,0)*C909)
  )
  )
  )
)</f>
        <v>319224.64608764648</v>
      </c>
      <c r="F909" s="1">
        <f ca="1">IF(AND($A909=0,$B909=1),
    VLOOKUP(1,ChapterTable!$1:$1048576,MATCH("최종"&amp;SUBSTITUTE(SUBSTITUTE(F$1,"standard",""),"|Float",""),ChapterTable!$1:$1,0),0)*ChapterTable!$P$17,
  IF(AND($A909=0,$B909=0),
    F910,
  IF($B909=0,
    VLOOKUP($A909,ChapterTable!$1:$1048576,MATCH("최종"&amp;SUBSTITUTE(SUBSTITUTE(F$1,"standard",""),"|Float",""),ChapterTable!$1:$1,0),0),
  IF($B909=1,
    IF($L909=FALSE,
      VLOOKUP($A909,ChapterTable!$1:$1048576,MATCH("최종"&amp;SUBSTITUTE(SUBSTITUTE(F$1,"standard",""),"|Float",""),ChapterTable!$1:$1,0),0),
      VLOOKUP($A909-ChapterTable!$P$11,ChapterTable!$1:$1048576,MATCH("최종"&amp;SUBSTITUTE(SUBSTITUTE(F$1,"standard",""),"|Float",""),ChapterTable!$1:$1,0),0)*ChapterTable!$P$14
    ),
  OFFSET(F909,-$B909+IF($L909,1,0),0)*
    (VLOOKUP(SUBSTITUTE(SUBSTITUTE(F$1,"standard",""),"|Float","")&amp;IF(OR($L909=TRUE,$A909=0,MOD($A909,ChapterTable!$R$20)&lt;&gt;0),"","보스")&amp;"인게임누적곱배수",ChapterTable!$R:$S,2,0)^D909
    +VLOOKUP(SUBSTITUTE(SUBSTITUTE(F$1,"standard",""),"|Float","")&amp;IF(OR($L909=TRUE,$A909=0,MOD($A909,ChapterTable!$R$20)&lt;&gt;0),"","보스")&amp;"인게임누적합배수",ChapterTable!$R:$S,2,0)*D909)
  )
  )
  )
)</f>
        <v>96062.972202301025</v>
      </c>
      <c r="G909" t="s">
        <v>715</v>
      </c>
      <c r="J909" t="str">
        <f>IF(ISBLANK(I909),"",
IFERROR(VLOOKUP(I909,[1]StringTable!$1:$1048576,MATCH("kor|String",[1]StringTable!$1:$1,0),0),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107"/>
        <v>0.2</v>
      </c>
      <c r="AJ909">
        <f t="shared" si="105"/>
        <v>0.27466666000000001</v>
      </c>
      <c r="AK909">
        <f t="shared" si="106"/>
        <v>1</v>
      </c>
      <c r="AL909">
        <v>5</v>
      </c>
    </row>
    <row r="910" spans="1:38" hidden="1" x14ac:dyDescent="0.3">
      <c r="A910">
        <v>19</v>
      </c>
      <c r="B910">
        <v>46</v>
      </c>
      <c r="C910">
        <f>IF(OR($L910=TRUE,$A910=0,MOD($A910,ChapterTable!$R$20)&lt;&gt;0),
MAX(0,INT(($B910+ChapterTable!$P$26+VLOOKUP(SUBSTITUTE(C$1,"성장단계","")&amp;"단계오프셋",ChapterTable!$R:$S,2,0))/ChapterTable!$P$23)),
MAX(0,INT(($B910+ChapterTable!$R$26+VLOOKUP(SUBSTITUTE(C$1,"성장단계","")&amp;"보스단계오프셋",ChapterTable!$R:$S,2,0))/ChapterTable!$R$23)))</f>
        <v>5</v>
      </c>
      <c r="D910">
        <f>IF(OR($L910=TRUE,$A910=0,MOD($A910,ChapterTable!$R$20)&lt;&gt;0),
MAX(0,INT(($B910+ChapterTable!$P$26+VLOOKUP(SUBSTITUTE(D$1,"성장단계","")&amp;"단계오프셋",ChapterTable!$R:$S,2,0))/ChapterTable!$P$23)),
MAX(0,INT(($B910+ChapterTable!$R$26+VLOOKUP(SUBSTITUTE(D$1,"성장단계","")&amp;"보스단계오프셋",ChapterTable!$R:$S,2,0))/ChapterTable!$R$23)))</f>
        <v>4</v>
      </c>
      <c r="E910" s="1">
        <f ca="1">IF(AND($A910=0,$B910=1),
    VLOOKUP(1,ChapterTable!$1:$1048576,MATCH("최종"&amp;SUBSTITUTE(SUBSTITUTE(E$1,"standard",""),"|Float",""),ChapterTable!$1:$1,0),0)*ChapterTable!$P$17,
  IF(AND($A910=0,$B910=0),
    E911,
  IF($B910=0,
    VLOOKUP($A910,ChapterTable!$1:$1048576,MATCH("최종"&amp;SUBSTITUTE(SUBSTITUTE(E$1,"standard",""),"|Float",""),ChapterTable!$1:$1,0),0),
  IF($B910=1,
    IF($L910=FALSE,
      VLOOKUP($A910,ChapterTable!$1:$1048576,MATCH("최종"&amp;SUBSTITUTE(SUBSTITUTE(E$1,"standard",""),"|Float",""),ChapterTable!$1:$1,0),0),
      VLOOKUP($A910-ChapterTable!$P$11,ChapterTable!$1:$1048576,MATCH("최종"&amp;SUBSTITUTE(SUBSTITUTE(E$1,"standard",""),"|Float",""),ChapterTable!$1:$1,0),0)*ChapterTable!$P$14
    ),
  OFFSET(E910,-$B910+IF($L910,1,0),0)*IF($B910&gt;OFFSET($B910,1,0),ChapterTable!$R$17,1)*
    (VLOOKUP(SUBSTITUTE(SUBSTITUTE(E$1,"standard",""),"|Float","")&amp;IF(OR($L910=TRUE,$A910=0,MOD($A910,ChapterTable!$R$20)&lt;&gt;0),"","보스")&amp;"인게임누적곱배수",ChapterTable!$R:$S,2,0)^C910
    +VLOOKUP(SUBSTITUTE(SUBSTITUTE(E$1,"standard",""),"|Float","")&amp;IF(OR($L910=TRUE,$A910=0,MOD($A910,ChapterTable!$R$20)&lt;&gt;0),"","보스")&amp;"인게임누적합배수",ChapterTable!$R:$S,2,0)*C910)
  )
  )
  )
)</f>
        <v>354694.05120849609</v>
      </c>
      <c r="F910" s="1">
        <f ca="1">IF(AND($A910=0,$B910=1),
    VLOOKUP(1,ChapterTable!$1:$1048576,MATCH("최종"&amp;SUBSTITUTE(SUBSTITUTE(F$1,"standard",""),"|Float",""),ChapterTable!$1:$1,0),0)*ChapterTable!$P$17,
  IF(AND($A910=0,$B910=0),
    F911,
  IF($B910=0,
    VLOOKUP($A910,ChapterTable!$1:$1048576,MATCH("최종"&amp;SUBSTITUTE(SUBSTITUTE(F$1,"standard",""),"|Float",""),ChapterTable!$1:$1,0),0),
  IF($B910=1,
    IF($L910=FALSE,
      VLOOKUP($A910,ChapterTable!$1:$1048576,MATCH("최종"&amp;SUBSTITUTE(SUBSTITUTE(F$1,"standard",""),"|Float",""),ChapterTable!$1:$1,0),0),
      VLOOKUP($A910-ChapterTable!$P$11,ChapterTable!$1:$1048576,MATCH("최종"&amp;SUBSTITUTE(SUBSTITUTE(F$1,"standard",""),"|Float",""),ChapterTable!$1:$1,0),0)*ChapterTable!$P$14
    ),
  OFFSET(F910,-$B910+IF($L910,1,0),0)*
    (VLOOKUP(SUBSTITUTE(SUBSTITUTE(F$1,"standard",""),"|Float","")&amp;IF(OR($L910=TRUE,$A910=0,MOD($A910,ChapterTable!$R$20)&lt;&gt;0),"","보스")&amp;"인게임누적곱배수",ChapterTable!$R:$S,2,0)^D910
    +VLOOKUP(SUBSTITUTE(SUBSTITUTE(F$1,"standard",""),"|Float","")&amp;IF(OR($L910=TRUE,$A910=0,MOD($A910,ChapterTable!$R$20)&lt;&gt;0),"","보스")&amp;"인게임누적합배수",ChapterTable!$R:$S,2,0)*D910)
  )
  )
  )
)</f>
        <v>96062.972202301025</v>
      </c>
      <c r="G910" t="s">
        <v>715</v>
      </c>
      <c r="J910" t="str">
        <f>IF(ISBLANK(I910),"",
IFERROR(VLOOKUP(I910,[1]StringTable!$1:$1048576,MATCH("kor|String",[1]StringTable!$1:$1,0),0),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107"/>
        <v>0.2</v>
      </c>
      <c r="AJ910">
        <f t="shared" si="105"/>
        <v>0.27466666000000001</v>
      </c>
      <c r="AK910">
        <f t="shared" si="106"/>
        <v>1</v>
      </c>
      <c r="AL910">
        <v>5</v>
      </c>
    </row>
    <row r="911" spans="1:38" hidden="1" x14ac:dyDescent="0.3">
      <c r="A911">
        <v>19</v>
      </c>
      <c r="B911">
        <v>47</v>
      </c>
      <c r="C911">
        <f>IF(OR($L911=TRUE,$A911=0,MOD($A911,ChapterTable!$R$20)&lt;&gt;0),
MAX(0,INT(($B911+ChapterTable!$P$26+VLOOKUP(SUBSTITUTE(C$1,"성장단계","")&amp;"단계오프셋",ChapterTable!$R:$S,2,0))/ChapterTable!$P$23)),
MAX(0,INT(($B911+ChapterTable!$R$26+VLOOKUP(SUBSTITUTE(C$1,"성장단계","")&amp;"보스단계오프셋",ChapterTable!$R:$S,2,0))/ChapterTable!$R$23)))</f>
        <v>5</v>
      </c>
      <c r="D911">
        <f>IF(OR($L911=TRUE,$A911=0,MOD($A911,ChapterTable!$R$20)&lt;&gt;0),
MAX(0,INT(($B911+ChapterTable!$P$26+VLOOKUP(SUBSTITUTE(D$1,"성장단계","")&amp;"단계오프셋",ChapterTable!$R:$S,2,0))/ChapterTable!$P$23)),
MAX(0,INT(($B911+ChapterTable!$R$26+VLOOKUP(SUBSTITUTE(D$1,"성장단계","")&amp;"보스단계오프셋",ChapterTable!$R:$S,2,0))/ChapterTable!$R$23)))</f>
        <v>4</v>
      </c>
      <c r="E911" s="1">
        <f ca="1">IF(AND($A911=0,$B911=1),
    VLOOKUP(1,ChapterTable!$1:$1048576,MATCH("최종"&amp;SUBSTITUTE(SUBSTITUTE(E$1,"standard",""),"|Float",""),ChapterTable!$1:$1,0),0)*ChapterTable!$P$17,
  IF(AND($A911=0,$B911=0),
    E912,
  IF($B911=0,
    VLOOKUP($A911,ChapterTable!$1:$1048576,MATCH("최종"&amp;SUBSTITUTE(SUBSTITUTE(E$1,"standard",""),"|Float",""),ChapterTable!$1:$1,0),0),
  IF($B911=1,
    IF($L911=FALSE,
      VLOOKUP($A911,ChapterTable!$1:$1048576,MATCH("최종"&amp;SUBSTITUTE(SUBSTITUTE(E$1,"standard",""),"|Float",""),ChapterTable!$1:$1,0),0),
      VLOOKUP($A911-ChapterTable!$P$11,ChapterTable!$1:$1048576,MATCH("최종"&amp;SUBSTITUTE(SUBSTITUTE(E$1,"standard",""),"|Float",""),ChapterTable!$1:$1,0),0)*ChapterTable!$P$14
    ),
  OFFSET(E911,-$B911+IF($L911,1,0),0)*IF($B911&gt;OFFSET($B911,1,0),ChapterTable!$R$17,1)*
    (VLOOKUP(SUBSTITUTE(SUBSTITUTE(E$1,"standard",""),"|Float","")&amp;IF(OR($L911=TRUE,$A911=0,MOD($A911,ChapterTable!$R$20)&lt;&gt;0),"","보스")&amp;"인게임누적곱배수",ChapterTable!$R:$S,2,0)^C911
    +VLOOKUP(SUBSTITUTE(SUBSTITUTE(E$1,"standard",""),"|Float","")&amp;IF(OR($L911=TRUE,$A911=0,MOD($A911,ChapterTable!$R$20)&lt;&gt;0),"","보스")&amp;"인게임누적합배수",ChapterTable!$R:$S,2,0)*C911)
  )
  )
  )
)</f>
        <v>354694.05120849609</v>
      </c>
      <c r="F911" s="1">
        <f ca="1">IF(AND($A911=0,$B911=1),
    VLOOKUP(1,ChapterTable!$1:$1048576,MATCH("최종"&amp;SUBSTITUTE(SUBSTITUTE(F$1,"standard",""),"|Float",""),ChapterTable!$1:$1,0),0)*ChapterTable!$P$17,
  IF(AND($A911=0,$B911=0),
    F912,
  IF($B911=0,
    VLOOKUP($A911,ChapterTable!$1:$1048576,MATCH("최종"&amp;SUBSTITUTE(SUBSTITUTE(F$1,"standard",""),"|Float",""),ChapterTable!$1:$1,0),0),
  IF($B911=1,
    IF($L911=FALSE,
      VLOOKUP($A911,ChapterTable!$1:$1048576,MATCH("최종"&amp;SUBSTITUTE(SUBSTITUTE(F$1,"standard",""),"|Float",""),ChapterTable!$1:$1,0),0),
      VLOOKUP($A911-ChapterTable!$P$11,ChapterTable!$1:$1048576,MATCH("최종"&amp;SUBSTITUTE(SUBSTITUTE(F$1,"standard",""),"|Float",""),ChapterTable!$1:$1,0),0)*ChapterTable!$P$14
    ),
  OFFSET(F911,-$B911+IF($L911,1,0),0)*
    (VLOOKUP(SUBSTITUTE(SUBSTITUTE(F$1,"standard",""),"|Float","")&amp;IF(OR($L911=TRUE,$A911=0,MOD($A911,ChapterTable!$R$20)&lt;&gt;0),"","보스")&amp;"인게임누적곱배수",ChapterTable!$R:$S,2,0)^D911
    +VLOOKUP(SUBSTITUTE(SUBSTITUTE(F$1,"standard",""),"|Float","")&amp;IF(OR($L911=TRUE,$A911=0,MOD($A911,ChapterTable!$R$20)&lt;&gt;0),"","보스")&amp;"인게임누적합배수",ChapterTable!$R:$S,2,0)*D911)
  )
  )
  )
)</f>
        <v>96062.972202301025</v>
      </c>
      <c r="G911" t="s">
        <v>715</v>
      </c>
      <c r="J911" t="str">
        <f>IF(ISBLANK(I911),"",
IFERROR(VLOOKUP(I911,[1]StringTable!$1:$1048576,MATCH("kor|String",[1]StringTable!$1:$1,0),0),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107"/>
        <v>0.2</v>
      </c>
      <c r="AJ911">
        <f t="shared" si="105"/>
        <v>0.27466666000000001</v>
      </c>
      <c r="AK911">
        <f t="shared" si="106"/>
        <v>1</v>
      </c>
      <c r="AL911">
        <v>5</v>
      </c>
    </row>
    <row r="912" spans="1:38" hidden="1" x14ac:dyDescent="0.3">
      <c r="A912">
        <v>19</v>
      </c>
      <c r="B912">
        <v>48</v>
      </c>
      <c r="C912">
        <f>IF(OR($L912=TRUE,$A912=0,MOD($A912,ChapterTable!$R$20)&lt;&gt;0),
MAX(0,INT(($B912+ChapterTable!$P$26+VLOOKUP(SUBSTITUTE(C$1,"성장단계","")&amp;"단계오프셋",ChapterTable!$R:$S,2,0))/ChapterTable!$P$23)),
MAX(0,INT(($B912+ChapterTable!$R$26+VLOOKUP(SUBSTITUTE(C$1,"성장단계","")&amp;"보스단계오프셋",ChapterTable!$R:$S,2,0))/ChapterTable!$R$23)))</f>
        <v>5</v>
      </c>
      <c r="D912">
        <f>IF(OR($L912=TRUE,$A912=0,MOD($A912,ChapterTable!$R$20)&lt;&gt;0),
MAX(0,INT(($B912+ChapterTable!$P$26+VLOOKUP(SUBSTITUTE(D$1,"성장단계","")&amp;"단계오프셋",ChapterTable!$R:$S,2,0))/ChapterTable!$P$23)),
MAX(0,INT(($B912+ChapterTable!$R$26+VLOOKUP(SUBSTITUTE(D$1,"성장단계","")&amp;"보스단계오프셋",ChapterTable!$R:$S,2,0))/ChapterTable!$R$23)))</f>
        <v>4</v>
      </c>
      <c r="E912" s="1">
        <f ca="1">IF(AND($A912=0,$B912=1),
    VLOOKUP(1,ChapterTable!$1:$1048576,MATCH("최종"&amp;SUBSTITUTE(SUBSTITUTE(E$1,"standard",""),"|Float",""),ChapterTable!$1:$1,0),0)*ChapterTable!$P$17,
  IF(AND($A912=0,$B912=0),
    E913,
  IF($B912=0,
    VLOOKUP($A912,ChapterTable!$1:$1048576,MATCH("최종"&amp;SUBSTITUTE(SUBSTITUTE(E$1,"standard",""),"|Float",""),ChapterTable!$1:$1,0),0),
  IF($B912=1,
    IF($L912=FALSE,
      VLOOKUP($A912,ChapterTable!$1:$1048576,MATCH("최종"&amp;SUBSTITUTE(SUBSTITUTE(E$1,"standard",""),"|Float",""),ChapterTable!$1:$1,0),0),
      VLOOKUP($A912-ChapterTable!$P$11,ChapterTable!$1:$1048576,MATCH("최종"&amp;SUBSTITUTE(SUBSTITUTE(E$1,"standard",""),"|Float",""),ChapterTable!$1:$1,0),0)*ChapterTable!$P$14
    ),
  OFFSET(E912,-$B912+IF($L912,1,0),0)*IF($B912&gt;OFFSET($B912,1,0),ChapterTable!$R$17,1)*
    (VLOOKUP(SUBSTITUTE(SUBSTITUTE(E$1,"standard",""),"|Float","")&amp;IF(OR($L912=TRUE,$A912=0,MOD($A912,ChapterTable!$R$20)&lt;&gt;0),"","보스")&amp;"인게임누적곱배수",ChapterTable!$R:$S,2,0)^C912
    +VLOOKUP(SUBSTITUTE(SUBSTITUTE(E$1,"standard",""),"|Float","")&amp;IF(OR($L912=TRUE,$A912=0,MOD($A912,ChapterTable!$R$20)&lt;&gt;0),"","보스")&amp;"인게임누적합배수",ChapterTable!$R:$S,2,0)*C912)
  )
  )
  )
)</f>
        <v>354694.05120849609</v>
      </c>
      <c r="F912" s="1">
        <f ca="1">IF(AND($A912=0,$B912=1),
    VLOOKUP(1,ChapterTable!$1:$1048576,MATCH("최종"&amp;SUBSTITUTE(SUBSTITUTE(F$1,"standard",""),"|Float",""),ChapterTable!$1:$1,0),0)*ChapterTable!$P$17,
  IF(AND($A912=0,$B912=0),
    F913,
  IF($B912=0,
    VLOOKUP($A912,ChapterTable!$1:$1048576,MATCH("최종"&amp;SUBSTITUTE(SUBSTITUTE(F$1,"standard",""),"|Float",""),ChapterTable!$1:$1,0),0),
  IF($B912=1,
    IF($L912=FALSE,
      VLOOKUP($A912,ChapterTable!$1:$1048576,MATCH("최종"&amp;SUBSTITUTE(SUBSTITUTE(F$1,"standard",""),"|Float",""),ChapterTable!$1:$1,0),0),
      VLOOKUP($A912-ChapterTable!$P$11,ChapterTable!$1:$1048576,MATCH("최종"&amp;SUBSTITUTE(SUBSTITUTE(F$1,"standard",""),"|Float",""),ChapterTable!$1:$1,0),0)*ChapterTable!$P$14
    ),
  OFFSET(F912,-$B912+IF($L912,1,0),0)*
    (VLOOKUP(SUBSTITUTE(SUBSTITUTE(F$1,"standard",""),"|Float","")&amp;IF(OR($L912=TRUE,$A912=0,MOD($A912,ChapterTable!$R$20)&lt;&gt;0),"","보스")&amp;"인게임누적곱배수",ChapterTable!$R:$S,2,0)^D912
    +VLOOKUP(SUBSTITUTE(SUBSTITUTE(F$1,"standard",""),"|Float","")&amp;IF(OR($L912=TRUE,$A912=0,MOD($A912,ChapterTable!$R$20)&lt;&gt;0),"","보스")&amp;"인게임누적합배수",ChapterTable!$R:$S,2,0)*D912)
  )
  )
  )
)</f>
        <v>96062.972202301025</v>
      </c>
      <c r="G912" t="s">
        <v>715</v>
      </c>
      <c r="J912" t="str">
        <f>IF(ISBLANK(I912),"",
IFERROR(VLOOKUP(I912,[1]StringTable!$1:$1048576,MATCH("kor|String",[1]StringTable!$1:$1,0),0),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107"/>
        <v>0.2</v>
      </c>
      <c r="AJ912">
        <f t="shared" si="105"/>
        <v>0.27466666000000001</v>
      </c>
      <c r="AK912">
        <f t="shared" si="106"/>
        <v>1</v>
      </c>
      <c r="AL912">
        <v>5</v>
      </c>
    </row>
    <row r="913" spans="1:38" hidden="1" x14ac:dyDescent="0.3">
      <c r="A913">
        <v>19</v>
      </c>
      <c r="B913">
        <v>49</v>
      </c>
      <c r="C913">
        <f>IF(OR($L913=TRUE,$A913=0,MOD($A913,ChapterTable!$R$20)&lt;&gt;0),
MAX(0,INT(($B913+ChapterTable!$P$26+VLOOKUP(SUBSTITUTE(C$1,"성장단계","")&amp;"단계오프셋",ChapterTable!$R:$S,2,0))/ChapterTable!$P$23)),
MAX(0,INT(($B913+ChapterTable!$R$26+VLOOKUP(SUBSTITUTE(C$1,"성장단계","")&amp;"보스단계오프셋",ChapterTable!$R:$S,2,0))/ChapterTable!$R$23)))</f>
        <v>5</v>
      </c>
      <c r="D913">
        <f>IF(OR($L913=TRUE,$A913=0,MOD($A913,ChapterTable!$R$20)&lt;&gt;0),
MAX(0,INT(($B913+ChapterTable!$P$26+VLOOKUP(SUBSTITUTE(D$1,"성장단계","")&amp;"단계오프셋",ChapterTable!$R:$S,2,0))/ChapterTable!$P$23)),
MAX(0,INT(($B913+ChapterTable!$R$26+VLOOKUP(SUBSTITUTE(D$1,"성장단계","")&amp;"보스단계오프셋",ChapterTable!$R:$S,2,0))/ChapterTable!$R$23)))</f>
        <v>4</v>
      </c>
      <c r="E913" s="1">
        <f ca="1">IF(AND($A913=0,$B913=1),
    VLOOKUP(1,ChapterTable!$1:$1048576,MATCH("최종"&amp;SUBSTITUTE(SUBSTITUTE(E$1,"standard",""),"|Float",""),ChapterTable!$1:$1,0),0)*ChapterTable!$P$17,
  IF(AND($A913=0,$B913=0),
    E914,
  IF($B913=0,
    VLOOKUP($A913,ChapterTable!$1:$1048576,MATCH("최종"&amp;SUBSTITUTE(SUBSTITUTE(E$1,"standard",""),"|Float",""),ChapterTable!$1:$1,0),0),
  IF($B913=1,
    IF($L913=FALSE,
      VLOOKUP($A913,ChapterTable!$1:$1048576,MATCH("최종"&amp;SUBSTITUTE(SUBSTITUTE(E$1,"standard",""),"|Float",""),ChapterTable!$1:$1,0),0),
      VLOOKUP($A913-ChapterTable!$P$11,ChapterTable!$1:$1048576,MATCH("최종"&amp;SUBSTITUTE(SUBSTITUTE(E$1,"standard",""),"|Float",""),ChapterTable!$1:$1,0),0)*ChapterTable!$P$14
    ),
  OFFSET(E913,-$B913+IF($L913,1,0),0)*IF($B913&gt;OFFSET($B913,1,0),ChapterTable!$R$17,1)*
    (VLOOKUP(SUBSTITUTE(SUBSTITUTE(E$1,"standard",""),"|Float","")&amp;IF(OR($L913=TRUE,$A913=0,MOD($A913,ChapterTable!$R$20)&lt;&gt;0),"","보스")&amp;"인게임누적곱배수",ChapterTable!$R:$S,2,0)^C913
    +VLOOKUP(SUBSTITUTE(SUBSTITUTE(E$1,"standard",""),"|Float","")&amp;IF(OR($L913=TRUE,$A913=0,MOD($A913,ChapterTable!$R$20)&lt;&gt;0),"","보스")&amp;"인게임누적합배수",ChapterTable!$R:$S,2,0)*C913)
  )
  )
  )
)</f>
        <v>354694.05120849609</v>
      </c>
      <c r="F913" s="1">
        <f ca="1">IF(AND($A913=0,$B913=1),
    VLOOKUP(1,ChapterTable!$1:$1048576,MATCH("최종"&amp;SUBSTITUTE(SUBSTITUTE(F$1,"standard",""),"|Float",""),ChapterTable!$1:$1,0),0)*ChapterTable!$P$17,
  IF(AND($A913=0,$B913=0),
    F914,
  IF($B913=0,
    VLOOKUP($A913,ChapterTable!$1:$1048576,MATCH("최종"&amp;SUBSTITUTE(SUBSTITUTE(F$1,"standard",""),"|Float",""),ChapterTable!$1:$1,0),0),
  IF($B913=1,
    IF($L913=FALSE,
      VLOOKUP($A913,ChapterTable!$1:$1048576,MATCH("최종"&amp;SUBSTITUTE(SUBSTITUTE(F$1,"standard",""),"|Float",""),ChapterTable!$1:$1,0),0),
      VLOOKUP($A913-ChapterTable!$P$11,ChapterTable!$1:$1048576,MATCH("최종"&amp;SUBSTITUTE(SUBSTITUTE(F$1,"standard",""),"|Float",""),ChapterTable!$1:$1,0),0)*ChapterTable!$P$14
    ),
  OFFSET(F913,-$B913+IF($L913,1,0),0)*
    (VLOOKUP(SUBSTITUTE(SUBSTITUTE(F$1,"standard",""),"|Float","")&amp;IF(OR($L913=TRUE,$A913=0,MOD($A913,ChapterTable!$R$20)&lt;&gt;0),"","보스")&amp;"인게임누적곱배수",ChapterTable!$R:$S,2,0)^D913
    +VLOOKUP(SUBSTITUTE(SUBSTITUTE(F$1,"standard",""),"|Float","")&amp;IF(OR($L913=TRUE,$A913=0,MOD($A913,ChapterTable!$R$20)&lt;&gt;0),"","보스")&amp;"인게임누적합배수",ChapterTable!$R:$S,2,0)*D913)
  )
  )
  )
)</f>
        <v>96062.972202301025</v>
      </c>
      <c r="G913" t="s">
        <v>715</v>
      </c>
      <c r="J913" t="str">
        <f>IF(ISBLANK(I913),"",
IFERROR(VLOOKUP(I913,[1]StringTable!$1:$1048576,MATCH("kor|String",[1]StringTable!$1:$1,0),0),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107"/>
        <v>0.2</v>
      </c>
      <c r="AJ913">
        <f t="shared" si="105"/>
        <v>0.27466666000000001</v>
      </c>
      <c r="AK913">
        <f t="shared" si="106"/>
        <v>1</v>
      </c>
      <c r="AL913">
        <v>5</v>
      </c>
    </row>
    <row r="914" spans="1:38" hidden="1" x14ac:dyDescent="0.3">
      <c r="A914">
        <v>19</v>
      </c>
      <c r="B914">
        <v>50</v>
      </c>
      <c r="C914">
        <f>IF(OR($L914=TRUE,$A914=0,MOD($A914,ChapterTable!$R$20)&lt;&gt;0),
MAX(0,INT(($B914+ChapterTable!$P$26+VLOOKUP(SUBSTITUTE(C$1,"성장단계","")&amp;"단계오프셋",ChapterTable!$R:$S,2,0))/ChapterTable!$P$23)),
MAX(0,INT(($B914+ChapterTable!$R$26+VLOOKUP(SUBSTITUTE(C$1,"성장단계","")&amp;"보스단계오프셋",ChapterTable!$R:$S,2,0))/ChapterTable!$R$23)))</f>
        <v>5</v>
      </c>
      <c r="D914">
        <f>IF(OR($L914=TRUE,$A914=0,MOD($A914,ChapterTable!$R$20)&lt;&gt;0),
MAX(0,INT(($B914+ChapterTable!$P$26+VLOOKUP(SUBSTITUTE(D$1,"성장단계","")&amp;"단계오프셋",ChapterTable!$R:$S,2,0))/ChapterTable!$P$23)),
MAX(0,INT(($B914+ChapterTable!$R$26+VLOOKUP(SUBSTITUTE(D$1,"성장단계","")&amp;"보스단계오프셋",ChapterTable!$R:$S,2,0))/ChapterTable!$R$23)))</f>
        <v>4</v>
      </c>
      <c r="E914" s="1">
        <f ca="1">IF(AND($A914=0,$B914=1),
    VLOOKUP(1,ChapterTable!$1:$1048576,MATCH("최종"&amp;SUBSTITUTE(SUBSTITUTE(E$1,"standard",""),"|Float",""),ChapterTable!$1:$1,0),0)*ChapterTable!$P$17,
  IF(AND($A914=0,$B914=0),
    E915,
  IF($B914=0,
    VLOOKUP($A914,ChapterTable!$1:$1048576,MATCH("최종"&amp;SUBSTITUTE(SUBSTITUTE(E$1,"standard",""),"|Float",""),ChapterTable!$1:$1,0),0),
  IF($B914=1,
    IF($L914=FALSE,
      VLOOKUP($A914,ChapterTable!$1:$1048576,MATCH("최종"&amp;SUBSTITUTE(SUBSTITUTE(E$1,"standard",""),"|Float",""),ChapterTable!$1:$1,0),0),
      VLOOKUP($A914-ChapterTable!$P$11,ChapterTable!$1:$1048576,MATCH("최종"&amp;SUBSTITUTE(SUBSTITUTE(E$1,"standard",""),"|Float",""),ChapterTable!$1:$1,0),0)*ChapterTable!$P$14
    ),
  OFFSET(E914,-$B914+IF($L914,1,0),0)*IF($B914&gt;OFFSET($B914,1,0),ChapterTable!$R$17,1)*
    (VLOOKUP(SUBSTITUTE(SUBSTITUTE(E$1,"standard",""),"|Float","")&amp;IF(OR($L914=TRUE,$A914=0,MOD($A914,ChapterTable!$R$20)&lt;&gt;0),"","보스")&amp;"인게임누적곱배수",ChapterTable!$R:$S,2,0)^C914
    +VLOOKUP(SUBSTITUTE(SUBSTITUTE(E$1,"standard",""),"|Float","")&amp;IF(OR($L914=TRUE,$A914=0,MOD($A914,ChapterTable!$R$20)&lt;&gt;0),"","보스")&amp;"인게임누적합배수",ChapterTable!$R:$S,2,0)*C914)
  )
  )
  )
)</f>
        <v>461102.26657104492</v>
      </c>
      <c r="F914" s="1">
        <f ca="1">IF(AND($A914=0,$B914=1),
    VLOOKUP(1,ChapterTable!$1:$1048576,MATCH("최종"&amp;SUBSTITUTE(SUBSTITUTE(F$1,"standard",""),"|Float",""),ChapterTable!$1:$1,0),0)*ChapterTable!$P$17,
  IF(AND($A914=0,$B914=0),
    F915,
  IF($B914=0,
    VLOOKUP($A914,ChapterTable!$1:$1048576,MATCH("최종"&amp;SUBSTITUTE(SUBSTITUTE(F$1,"standard",""),"|Float",""),ChapterTable!$1:$1,0),0),
  IF($B914=1,
    IF($L914=FALSE,
      VLOOKUP($A914,ChapterTable!$1:$1048576,MATCH("최종"&amp;SUBSTITUTE(SUBSTITUTE(F$1,"standard",""),"|Float",""),ChapterTable!$1:$1,0),0),
      VLOOKUP($A914-ChapterTable!$P$11,ChapterTable!$1:$1048576,MATCH("최종"&amp;SUBSTITUTE(SUBSTITUTE(F$1,"standard",""),"|Float",""),ChapterTable!$1:$1,0),0)*ChapterTable!$P$14
    ),
  OFFSET(F914,-$B914+IF($L914,1,0),0)*
    (VLOOKUP(SUBSTITUTE(SUBSTITUTE(F$1,"standard",""),"|Float","")&amp;IF(OR($L914=TRUE,$A914=0,MOD($A914,ChapterTable!$R$20)&lt;&gt;0),"","보스")&amp;"인게임누적곱배수",ChapterTable!$R:$S,2,0)^D914
    +VLOOKUP(SUBSTITUTE(SUBSTITUTE(F$1,"standard",""),"|Float","")&amp;IF(OR($L914=TRUE,$A914=0,MOD($A914,ChapterTable!$R$20)&lt;&gt;0),"","보스")&amp;"인게임누적합배수",ChapterTable!$R:$S,2,0)*D914)
  )
  )
  )
)</f>
        <v>96062.972202301025</v>
      </c>
      <c r="G914" t="s">
        <v>715</v>
      </c>
      <c r="J914" t="str">
        <f>IF(ISBLANK(I914),"",
IFERROR(VLOOKUP(I914,[1]StringTable!$1:$1048576,MATCH("kor|String",[1]StringTable!$1:$1,0),0),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107"/>
        <v>0.2</v>
      </c>
      <c r="AJ914">
        <f t="shared" si="105"/>
        <v>1</v>
      </c>
      <c r="AK914">
        <f t="shared" si="106"/>
        <v>1</v>
      </c>
      <c r="AL914">
        <v>5</v>
      </c>
    </row>
    <row r="915" spans="1:38" hidden="1" x14ac:dyDescent="0.3">
      <c r="A915">
        <v>20</v>
      </c>
      <c r="B915">
        <v>0</v>
      </c>
      <c r="C915">
        <f>IF(OR($L915=TRUE,$A915=0,MOD($A915,ChapterTable!$R$20)&lt;&gt;0),
MAX(0,INT(($B915+ChapterTable!$P$26+VLOOKUP(SUBSTITUTE(C$1,"성장단계","")&amp;"단계오프셋",ChapterTable!$R:$S,2,0))/ChapterTable!$P$23)),
MAX(0,INT(($B915+ChapterTable!$R$26+VLOOKUP(SUBSTITUTE(C$1,"성장단계","")&amp;"보스단계오프셋",ChapterTable!$R:$S,2,0))/ChapterTable!$R$23)))</f>
        <v>0</v>
      </c>
      <c r="D915">
        <f>IF(OR($L915=TRUE,$A915=0,MOD($A915,ChapterTable!$R$20)&lt;&gt;0),
MAX(0,INT(($B915+ChapterTable!$P$26+VLOOKUP(SUBSTITUTE(D$1,"성장단계","")&amp;"단계오프셋",ChapterTable!$R:$S,2,0))/ChapterTable!$P$23)),
MAX(0,INT(($B915+ChapterTable!$R$26+VLOOKUP(SUBSTITUTE(D$1,"성장단계","")&amp;"보스단계오프셋",ChapterTable!$R:$S,2,0))/ChapterTable!$R$23)))</f>
        <v>0</v>
      </c>
      <c r="E915" s="1">
        <f ca="1">IF(AND($A915=0,$B915=1),
    VLOOKUP(1,ChapterTable!$1:$1048576,MATCH("최종"&amp;SUBSTITUTE(SUBSTITUTE(E$1,"standard",""),"|Float",""),ChapterTable!$1:$1,0),0)*ChapterTable!$P$17,
  IF(AND($A915=0,$B915=0),
    E916,
  IF($B915=0,
    VLOOKUP($A915,ChapterTable!$1:$1048576,MATCH("최종"&amp;SUBSTITUTE(SUBSTITUTE(E$1,"standard",""),"|Float",""),ChapterTable!$1:$1,0),0),
  IF($B915=1,
    IF($L915=FALSE,
      VLOOKUP($A915,ChapterTable!$1:$1048576,MATCH("최종"&amp;SUBSTITUTE(SUBSTITUTE(E$1,"standard",""),"|Float",""),ChapterTable!$1:$1,0),0),
      VLOOKUP($A915-ChapterTable!$P$11,ChapterTable!$1:$1048576,MATCH("최종"&amp;SUBSTITUTE(SUBSTITUTE(E$1,"standard",""),"|Float",""),ChapterTable!$1:$1,0),0)*ChapterTable!$P$14
    ),
  OFFSET(E915,-$B915+IF($L915,1,0),0)*IF($B915&gt;OFFSET($B915,1,0),ChapterTable!$R$17,1)*
    (VLOOKUP(SUBSTITUTE(SUBSTITUTE(E$1,"standard",""),"|Float","")&amp;IF(OR($L915=TRUE,$A915=0,MOD($A915,ChapterTable!$R$20)&lt;&gt;0),"","보스")&amp;"인게임누적곱배수",ChapterTable!$R:$S,2,0)^C915
    +VLOOKUP(SUBSTITUTE(SUBSTITUTE(E$1,"standard",""),"|Float","")&amp;IF(OR($L915=TRUE,$A915=0,MOD($A915,ChapterTable!$R$20)&lt;&gt;0),"","보스")&amp;"인게임누적합배수",ChapterTable!$R:$S,2,0)*C915)
  )
  )
  )
)</f>
        <v>266020.53840637207</v>
      </c>
      <c r="F915" s="1">
        <f ca="1">IF(AND($A915=0,$B915=1),
    VLOOKUP(1,ChapterTable!$1:$1048576,MATCH("최종"&amp;SUBSTITUTE(SUBSTITUTE(F$1,"standard",""),"|Float",""),ChapterTable!$1:$1,0),0)*ChapterTable!$P$17,
  IF(AND($A915=0,$B915=0),
    F916,
  IF($B915=0,
    VLOOKUP($A915,ChapterTable!$1:$1048576,MATCH("최종"&amp;SUBSTITUTE(SUBSTITUTE(F$1,"standard",""),"|Float",""),ChapterTable!$1:$1,0),0),
  IF($B915=1,
    IF($L915=FALSE,
      VLOOKUP($A915,ChapterTable!$1:$1048576,MATCH("최종"&amp;SUBSTITUTE(SUBSTITUTE(F$1,"standard",""),"|Float",""),ChapterTable!$1:$1,0),0),
      VLOOKUP($A915-ChapterTable!$P$11,ChapterTable!$1:$1048576,MATCH("최종"&amp;SUBSTITUTE(SUBSTITUTE(F$1,"standard",""),"|Float",""),ChapterTable!$1:$1,0),0)*ChapterTable!$P$14
    ),
  OFFSET(F915,-$B915+IF($L915,1,0),0)*
    (VLOOKUP(SUBSTITUTE(SUBSTITUTE(F$1,"standard",""),"|Float","")&amp;IF(OR($L915=TRUE,$A915=0,MOD($A915,ChapterTable!$R$20)&lt;&gt;0),"","보스")&amp;"인게임누적곱배수",ChapterTable!$R:$S,2,0)^D915
    +VLOOKUP(SUBSTITUTE(SUBSTITUTE(F$1,"standard",""),"|Float","")&amp;IF(OR($L915=TRUE,$A915=0,MOD($A915,ChapterTable!$R$20)&lt;&gt;0),"","보스")&amp;"인게임누적합배수",ChapterTable!$R:$S,2,0)*D915)
  )
  )
  )
)</f>
        <v>110841.89100265503</v>
      </c>
      <c r="G915" t="s">
        <v>715</v>
      </c>
      <c r="J915" t="str">
        <f>IF(ISBLANK(I915),"",
IFERROR(VLOOKUP(I915,[1]StringTable!$1:$1048576,MATCH("kor|String",[1]StringTable!$1:$1,0),0),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107"/>
        <v>0</v>
      </c>
      <c r="AJ915">
        <f t="shared" si="105"/>
        <v>0</v>
      </c>
      <c r="AK915">
        <f t="shared" si="106"/>
        <v>0</v>
      </c>
      <c r="AL915">
        <v>5</v>
      </c>
    </row>
    <row r="916" spans="1:38" hidden="1" x14ac:dyDescent="0.3">
      <c r="A916">
        <v>20</v>
      </c>
      <c r="B916">
        <v>1</v>
      </c>
      <c r="C916">
        <f>IF(OR($L916=TRUE,$A916=0,MOD($A916,ChapterTable!$R$20)&lt;&gt;0),
MAX(0,INT(($B916+ChapterTable!$P$26+VLOOKUP(SUBSTITUTE(C$1,"성장단계","")&amp;"단계오프셋",ChapterTable!$R:$S,2,0))/ChapterTable!$P$23)),
MAX(0,INT(($B916+ChapterTable!$R$26+VLOOKUP(SUBSTITUTE(C$1,"성장단계","")&amp;"보스단계오프셋",ChapterTable!$R:$S,2,0))/ChapterTable!$R$23)))</f>
        <v>0</v>
      </c>
      <c r="D916">
        <f>IF(OR($L916=TRUE,$A916=0,MOD($A916,ChapterTable!$R$20)&lt;&gt;0),
MAX(0,INT(($B916+ChapterTable!$P$26+VLOOKUP(SUBSTITUTE(D$1,"성장단계","")&amp;"단계오프셋",ChapterTable!$R:$S,2,0))/ChapterTable!$P$23)),
MAX(0,INT(($B916+ChapterTable!$R$26+VLOOKUP(SUBSTITUTE(D$1,"성장단계","")&amp;"보스단계오프셋",ChapterTable!$R:$S,2,0))/ChapterTable!$R$23)))</f>
        <v>0</v>
      </c>
      <c r="E916" s="1">
        <f ca="1">IF(AND($A916=0,$B916=1),
    VLOOKUP(1,ChapterTable!$1:$1048576,MATCH("최종"&amp;SUBSTITUTE(SUBSTITUTE(E$1,"standard",""),"|Float",""),ChapterTable!$1:$1,0),0)*ChapterTable!$P$17,
  IF(AND($A916=0,$B916=0),
    E917,
  IF($B916=0,
    VLOOKUP($A916,ChapterTable!$1:$1048576,MATCH("최종"&amp;SUBSTITUTE(SUBSTITUTE(E$1,"standard",""),"|Float",""),ChapterTable!$1:$1,0),0),
  IF($B916=1,
    IF($L916=FALSE,
      VLOOKUP($A916,ChapterTable!$1:$1048576,MATCH("최종"&amp;SUBSTITUTE(SUBSTITUTE(E$1,"standard",""),"|Float",""),ChapterTable!$1:$1,0),0),
      VLOOKUP($A916-ChapterTable!$P$11,ChapterTable!$1:$1048576,MATCH("최종"&amp;SUBSTITUTE(SUBSTITUTE(E$1,"standard",""),"|Float",""),ChapterTable!$1:$1,0),0)*ChapterTable!$P$14
    ),
  OFFSET(E916,-$B916+IF($L916,1,0),0)*IF($B916&gt;OFFSET($B916,1,0),ChapterTable!$R$17,1)*
    (VLOOKUP(SUBSTITUTE(SUBSTITUTE(E$1,"standard",""),"|Float","")&amp;IF(OR($L916=TRUE,$A916=0,MOD($A916,ChapterTable!$R$20)&lt;&gt;0),"","보스")&amp;"인게임누적곱배수",ChapterTable!$R:$S,2,0)^C916
    +VLOOKUP(SUBSTITUTE(SUBSTITUTE(E$1,"standard",""),"|Float","")&amp;IF(OR($L916=TRUE,$A916=0,MOD($A916,ChapterTable!$R$20)&lt;&gt;0),"","보스")&amp;"인게임누적합배수",ChapterTable!$R:$S,2,0)*C916)
  )
  )
  )
)</f>
        <v>266020.53840637207</v>
      </c>
      <c r="F916" s="1">
        <f ca="1">IF(AND($A916=0,$B916=1),
    VLOOKUP(1,ChapterTable!$1:$1048576,MATCH("최종"&amp;SUBSTITUTE(SUBSTITUTE(F$1,"standard",""),"|Float",""),ChapterTable!$1:$1,0),0)*ChapterTable!$P$17,
  IF(AND($A916=0,$B916=0),
    F917,
  IF($B916=0,
    VLOOKUP($A916,ChapterTable!$1:$1048576,MATCH("최종"&amp;SUBSTITUTE(SUBSTITUTE(F$1,"standard",""),"|Float",""),ChapterTable!$1:$1,0),0),
  IF($B916=1,
    IF($L916=FALSE,
      VLOOKUP($A916,ChapterTable!$1:$1048576,MATCH("최종"&amp;SUBSTITUTE(SUBSTITUTE(F$1,"standard",""),"|Float",""),ChapterTable!$1:$1,0),0),
      VLOOKUP($A916-ChapterTable!$P$11,ChapterTable!$1:$1048576,MATCH("최종"&amp;SUBSTITUTE(SUBSTITUTE(F$1,"standard",""),"|Float",""),ChapterTable!$1:$1,0),0)*ChapterTable!$P$14
    ),
  OFFSET(F916,-$B916+IF($L916,1,0),0)*
    (VLOOKUP(SUBSTITUTE(SUBSTITUTE(F$1,"standard",""),"|Float","")&amp;IF(OR($L916=TRUE,$A916=0,MOD($A916,ChapterTable!$R$20)&lt;&gt;0),"","보스")&amp;"인게임누적곱배수",ChapterTable!$R:$S,2,0)^D916
    +VLOOKUP(SUBSTITUTE(SUBSTITUTE(F$1,"standard",""),"|Float","")&amp;IF(OR($L916=TRUE,$A916=0,MOD($A916,ChapterTable!$R$20)&lt;&gt;0),"","보스")&amp;"인게임누적합배수",ChapterTable!$R:$S,2,0)*D916)
  )
  )
  )
)</f>
        <v>110841.89100265503</v>
      </c>
      <c r="G916" t="s">
        <v>715</v>
      </c>
      <c r="J916" t="str">
        <f>IF(ISBLANK(I916),"",
IFERROR(VLOOKUP(I916,[1]StringTable!$1:$1048576,MATCH("kor|String",[1]StringTable!$1:$1,0),0),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107"/>
        <v>1</v>
      </c>
      <c r="AJ916">
        <f t="shared" si="105"/>
        <v>1</v>
      </c>
      <c r="AK916">
        <f t="shared" si="106"/>
        <v>1</v>
      </c>
      <c r="AL916">
        <v>6</v>
      </c>
    </row>
    <row r="917" spans="1:38" hidden="1" x14ac:dyDescent="0.3">
      <c r="A917">
        <v>20</v>
      </c>
      <c r="B917">
        <v>2</v>
      </c>
      <c r="C917">
        <f>IF(OR($L917=TRUE,$A917=0,MOD($A917,ChapterTable!$R$20)&lt;&gt;0),
MAX(0,INT(($B917+ChapterTable!$P$26+VLOOKUP(SUBSTITUTE(C$1,"성장단계","")&amp;"단계오프셋",ChapterTable!$R:$S,2,0))/ChapterTable!$P$23)),
MAX(0,INT(($B917+ChapterTable!$R$26+VLOOKUP(SUBSTITUTE(C$1,"성장단계","")&amp;"보스단계오프셋",ChapterTable!$R:$S,2,0))/ChapterTable!$R$23)))</f>
        <v>0</v>
      </c>
      <c r="D917">
        <f>IF(OR($L917=TRUE,$A917=0,MOD($A917,ChapterTable!$R$20)&lt;&gt;0),
MAX(0,INT(($B917+ChapterTable!$P$26+VLOOKUP(SUBSTITUTE(D$1,"성장단계","")&amp;"단계오프셋",ChapterTable!$R:$S,2,0))/ChapterTable!$P$23)),
MAX(0,INT(($B917+ChapterTable!$R$26+VLOOKUP(SUBSTITUTE(D$1,"성장단계","")&amp;"보스단계오프셋",ChapterTable!$R:$S,2,0))/ChapterTable!$R$23)))</f>
        <v>0</v>
      </c>
      <c r="E917" s="1">
        <f ca="1">IF(AND($A917=0,$B917=1),
    VLOOKUP(1,ChapterTable!$1:$1048576,MATCH("최종"&amp;SUBSTITUTE(SUBSTITUTE(E$1,"standard",""),"|Float",""),ChapterTable!$1:$1,0),0)*ChapterTable!$P$17,
  IF(AND($A917=0,$B917=0),
    E918,
  IF($B917=0,
    VLOOKUP($A917,ChapterTable!$1:$1048576,MATCH("최종"&amp;SUBSTITUTE(SUBSTITUTE(E$1,"standard",""),"|Float",""),ChapterTable!$1:$1,0),0),
  IF($B917=1,
    IF($L917=FALSE,
      VLOOKUP($A917,ChapterTable!$1:$1048576,MATCH("최종"&amp;SUBSTITUTE(SUBSTITUTE(E$1,"standard",""),"|Float",""),ChapterTable!$1:$1,0),0),
      VLOOKUP($A917-ChapterTable!$P$11,ChapterTable!$1:$1048576,MATCH("최종"&amp;SUBSTITUTE(SUBSTITUTE(E$1,"standard",""),"|Float",""),ChapterTable!$1:$1,0),0)*ChapterTable!$P$14
    ),
  OFFSET(E917,-$B917+IF($L917,1,0),0)*IF($B917&gt;OFFSET($B917,1,0),ChapterTable!$R$17,1)*
    (VLOOKUP(SUBSTITUTE(SUBSTITUTE(E$1,"standard",""),"|Float","")&amp;IF(OR($L917=TRUE,$A917=0,MOD($A917,ChapterTable!$R$20)&lt;&gt;0),"","보스")&amp;"인게임누적곱배수",ChapterTable!$R:$S,2,0)^C917
    +VLOOKUP(SUBSTITUTE(SUBSTITUTE(E$1,"standard",""),"|Float","")&amp;IF(OR($L917=TRUE,$A917=0,MOD($A917,ChapterTable!$R$20)&lt;&gt;0),"","보스")&amp;"인게임누적합배수",ChapterTable!$R:$S,2,0)*C917)
  )
  )
  )
)</f>
        <v>266020.53840637207</v>
      </c>
      <c r="F917" s="1">
        <f ca="1">IF(AND($A917=0,$B917=1),
    VLOOKUP(1,ChapterTable!$1:$1048576,MATCH("최종"&amp;SUBSTITUTE(SUBSTITUTE(F$1,"standard",""),"|Float",""),ChapterTable!$1:$1,0),0)*ChapterTable!$P$17,
  IF(AND($A917=0,$B917=0),
    F918,
  IF($B917=0,
    VLOOKUP($A917,ChapterTable!$1:$1048576,MATCH("최종"&amp;SUBSTITUTE(SUBSTITUTE(F$1,"standard",""),"|Float",""),ChapterTable!$1:$1,0),0),
  IF($B917=1,
    IF($L917=FALSE,
      VLOOKUP($A917,ChapterTable!$1:$1048576,MATCH("최종"&amp;SUBSTITUTE(SUBSTITUTE(F$1,"standard",""),"|Float",""),ChapterTable!$1:$1,0),0),
      VLOOKUP($A917-ChapterTable!$P$11,ChapterTable!$1:$1048576,MATCH("최종"&amp;SUBSTITUTE(SUBSTITUTE(F$1,"standard",""),"|Float",""),ChapterTable!$1:$1,0),0)*ChapterTable!$P$14
    ),
  OFFSET(F917,-$B917+IF($L917,1,0),0)*
    (VLOOKUP(SUBSTITUTE(SUBSTITUTE(F$1,"standard",""),"|Float","")&amp;IF(OR($L917=TRUE,$A917=0,MOD($A917,ChapterTable!$R$20)&lt;&gt;0),"","보스")&amp;"인게임누적곱배수",ChapterTable!$R:$S,2,0)^D917
    +VLOOKUP(SUBSTITUTE(SUBSTITUTE(F$1,"standard",""),"|Float","")&amp;IF(OR($L917=TRUE,$A917=0,MOD($A917,ChapterTable!$R$20)&lt;&gt;0),"","보스")&amp;"인게임누적합배수",ChapterTable!$R:$S,2,0)*D917)
  )
  )
  )
)</f>
        <v>110841.89100265503</v>
      </c>
      <c r="G917" t="s">
        <v>715</v>
      </c>
      <c r="J917" t="str">
        <f>IF(ISBLANK(I917),"",
IFERROR(VLOOKUP(I917,[1]StringTable!$1:$1048576,MATCH("kor|String",[1]StringTable!$1:$1,0),0),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107"/>
        <v>1</v>
      </c>
      <c r="AJ917">
        <f t="shared" si="105"/>
        <v>1</v>
      </c>
      <c r="AK917">
        <f t="shared" si="106"/>
        <v>1</v>
      </c>
      <c r="AL917">
        <v>6</v>
      </c>
    </row>
    <row r="918" spans="1:38" hidden="1" x14ac:dyDescent="0.3">
      <c r="A918">
        <v>20</v>
      </c>
      <c r="B918">
        <v>3</v>
      </c>
      <c r="C918">
        <f>IF(OR($L918=TRUE,$A918=0,MOD($A918,ChapterTable!$R$20)&lt;&gt;0),
MAX(0,INT(($B918+ChapterTable!$P$26+VLOOKUP(SUBSTITUTE(C$1,"성장단계","")&amp;"단계오프셋",ChapterTable!$R:$S,2,0))/ChapterTable!$P$23)),
MAX(0,INT(($B918+ChapterTable!$R$26+VLOOKUP(SUBSTITUTE(C$1,"성장단계","")&amp;"보스단계오프셋",ChapterTable!$R:$S,2,0))/ChapterTable!$R$23)))</f>
        <v>0</v>
      </c>
      <c r="D918">
        <f>IF(OR($L918=TRUE,$A918=0,MOD($A918,ChapterTable!$R$20)&lt;&gt;0),
MAX(0,INT(($B918+ChapterTable!$P$26+VLOOKUP(SUBSTITUTE(D$1,"성장단계","")&amp;"단계오프셋",ChapterTable!$R:$S,2,0))/ChapterTable!$P$23)),
MAX(0,INT(($B918+ChapterTable!$R$26+VLOOKUP(SUBSTITUTE(D$1,"성장단계","")&amp;"보스단계오프셋",ChapterTable!$R:$S,2,0))/ChapterTable!$R$23)))</f>
        <v>0</v>
      </c>
      <c r="E918" s="1">
        <f ca="1">IF(AND($A918=0,$B918=1),
    VLOOKUP(1,ChapterTable!$1:$1048576,MATCH("최종"&amp;SUBSTITUTE(SUBSTITUTE(E$1,"standard",""),"|Float",""),ChapterTable!$1:$1,0),0)*ChapterTable!$P$17,
  IF(AND($A918=0,$B918=0),
    E919,
  IF($B918=0,
    VLOOKUP($A918,ChapterTable!$1:$1048576,MATCH("최종"&amp;SUBSTITUTE(SUBSTITUTE(E$1,"standard",""),"|Float",""),ChapterTable!$1:$1,0),0),
  IF($B918=1,
    IF($L918=FALSE,
      VLOOKUP($A918,ChapterTable!$1:$1048576,MATCH("최종"&amp;SUBSTITUTE(SUBSTITUTE(E$1,"standard",""),"|Float",""),ChapterTable!$1:$1,0),0),
      VLOOKUP($A918-ChapterTable!$P$11,ChapterTable!$1:$1048576,MATCH("최종"&amp;SUBSTITUTE(SUBSTITUTE(E$1,"standard",""),"|Float",""),ChapterTable!$1:$1,0),0)*ChapterTable!$P$14
    ),
  OFFSET(E918,-$B918+IF($L918,1,0),0)*IF($B918&gt;OFFSET($B918,1,0),ChapterTable!$R$17,1)*
    (VLOOKUP(SUBSTITUTE(SUBSTITUTE(E$1,"standard",""),"|Float","")&amp;IF(OR($L918=TRUE,$A918=0,MOD($A918,ChapterTable!$R$20)&lt;&gt;0),"","보스")&amp;"인게임누적곱배수",ChapterTable!$R:$S,2,0)^C918
    +VLOOKUP(SUBSTITUTE(SUBSTITUTE(E$1,"standard",""),"|Float","")&amp;IF(OR($L918=TRUE,$A918=0,MOD($A918,ChapterTable!$R$20)&lt;&gt;0),"","보스")&amp;"인게임누적합배수",ChapterTable!$R:$S,2,0)*C918)
  )
  )
  )
)</f>
        <v>266020.53840637207</v>
      </c>
      <c r="F918" s="1">
        <f ca="1">IF(AND($A918=0,$B918=1),
    VLOOKUP(1,ChapterTable!$1:$1048576,MATCH("최종"&amp;SUBSTITUTE(SUBSTITUTE(F$1,"standard",""),"|Float",""),ChapterTable!$1:$1,0),0)*ChapterTable!$P$17,
  IF(AND($A918=0,$B918=0),
    F919,
  IF($B918=0,
    VLOOKUP($A918,ChapterTable!$1:$1048576,MATCH("최종"&amp;SUBSTITUTE(SUBSTITUTE(F$1,"standard",""),"|Float",""),ChapterTable!$1:$1,0),0),
  IF($B918=1,
    IF($L918=FALSE,
      VLOOKUP($A918,ChapterTable!$1:$1048576,MATCH("최종"&amp;SUBSTITUTE(SUBSTITUTE(F$1,"standard",""),"|Float",""),ChapterTable!$1:$1,0),0),
      VLOOKUP($A918-ChapterTable!$P$11,ChapterTable!$1:$1048576,MATCH("최종"&amp;SUBSTITUTE(SUBSTITUTE(F$1,"standard",""),"|Float",""),ChapterTable!$1:$1,0),0)*ChapterTable!$P$14
    ),
  OFFSET(F918,-$B918+IF($L918,1,0),0)*
    (VLOOKUP(SUBSTITUTE(SUBSTITUTE(F$1,"standard",""),"|Float","")&amp;IF(OR($L918=TRUE,$A918=0,MOD($A918,ChapterTable!$R$20)&lt;&gt;0),"","보스")&amp;"인게임누적곱배수",ChapterTable!$R:$S,2,0)^D918
    +VLOOKUP(SUBSTITUTE(SUBSTITUTE(F$1,"standard",""),"|Float","")&amp;IF(OR($L918=TRUE,$A918=0,MOD($A918,ChapterTable!$R$20)&lt;&gt;0),"","보스")&amp;"인게임누적합배수",ChapterTable!$R:$S,2,0)*D918)
  )
  )
  )
)</f>
        <v>110841.89100265503</v>
      </c>
      <c r="G918" t="s">
        <v>715</v>
      </c>
      <c r="J918" t="str">
        <f>IF(ISBLANK(I918),"",
IFERROR(VLOOKUP(I918,[1]StringTable!$1:$1048576,MATCH("kor|String",[1]StringTable!$1:$1,0),0),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107"/>
        <v>1</v>
      </c>
      <c r="AJ918">
        <f t="shared" si="105"/>
        <v>1</v>
      </c>
      <c r="AK918">
        <f t="shared" si="106"/>
        <v>1</v>
      </c>
      <c r="AL918">
        <v>6</v>
      </c>
    </row>
    <row r="919" spans="1:38" hidden="1" x14ac:dyDescent="0.3">
      <c r="A919">
        <v>20</v>
      </c>
      <c r="B919">
        <v>4</v>
      </c>
      <c r="C919">
        <f>IF(OR($L919=TRUE,$A919=0,MOD($A919,ChapterTable!$R$20)&lt;&gt;0),
MAX(0,INT(($B919+ChapterTable!$P$26+VLOOKUP(SUBSTITUTE(C$1,"성장단계","")&amp;"단계오프셋",ChapterTable!$R:$S,2,0))/ChapterTable!$P$23)),
MAX(0,INT(($B919+ChapterTable!$R$26+VLOOKUP(SUBSTITUTE(C$1,"성장단계","")&amp;"보스단계오프셋",ChapterTable!$R:$S,2,0))/ChapterTable!$R$23)))</f>
        <v>0</v>
      </c>
      <c r="D919">
        <f>IF(OR($L919=TRUE,$A919=0,MOD($A919,ChapterTable!$R$20)&lt;&gt;0),
MAX(0,INT(($B919+ChapterTable!$P$26+VLOOKUP(SUBSTITUTE(D$1,"성장단계","")&amp;"단계오프셋",ChapterTable!$R:$S,2,0))/ChapterTable!$P$23)),
MAX(0,INT(($B919+ChapterTable!$R$26+VLOOKUP(SUBSTITUTE(D$1,"성장단계","")&amp;"보스단계오프셋",ChapterTable!$R:$S,2,0))/ChapterTable!$R$23)))</f>
        <v>0</v>
      </c>
      <c r="E919" s="1">
        <f ca="1">IF(AND($A919=0,$B919=1),
    VLOOKUP(1,ChapterTable!$1:$1048576,MATCH("최종"&amp;SUBSTITUTE(SUBSTITUTE(E$1,"standard",""),"|Float",""),ChapterTable!$1:$1,0),0)*ChapterTable!$P$17,
  IF(AND($A919=0,$B919=0),
    E920,
  IF($B919=0,
    VLOOKUP($A919,ChapterTable!$1:$1048576,MATCH("최종"&amp;SUBSTITUTE(SUBSTITUTE(E$1,"standard",""),"|Float",""),ChapterTable!$1:$1,0),0),
  IF($B919=1,
    IF($L919=FALSE,
      VLOOKUP($A919,ChapterTable!$1:$1048576,MATCH("최종"&amp;SUBSTITUTE(SUBSTITUTE(E$1,"standard",""),"|Float",""),ChapterTable!$1:$1,0),0),
      VLOOKUP($A919-ChapterTable!$P$11,ChapterTable!$1:$1048576,MATCH("최종"&amp;SUBSTITUTE(SUBSTITUTE(E$1,"standard",""),"|Float",""),ChapterTable!$1:$1,0),0)*ChapterTable!$P$14
    ),
  OFFSET(E919,-$B919+IF($L919,1,0),0)*IF($B919&gt;OFFSET($B919,1,0),ChapterTable!$R$17,1)*
    (VLOOKUP(SUBSTITUTE(SUBSTITUTE(E$1,"standard",""),"|Float","")&amp;IF(OR($L919=TRUE,$A919=0,MOD($A919,ChapterTable!$R$20)&lt;&gt;0),"","보스")&amp;"인게임누적곱배수",ChapterTable!$R:$S,2,0)^C919
    +VLOOKUP(SUBSTITUTE(SUBSTITUTE(E$1,"standard",""),"|Float","")&amp;IF(OR($L919=TRUE,$A919=0,MOD($A919,ChapterTable!$R$20)&lt;&gt;0),"","보스")&amp;"인게임누적합배수",ChapterTable!$R:$S,2,0)*C919)
  )
  )
  )
)</f>
        <v>266020.53840637207</v>
      </c>
      <c r="F919" s="1">
        <f ca="1">IF(AND($A919=0,$B919=1),
    VLOOKUP(1,ChapterTable!$1:$1048576,MATCH("최종"&amp;SUBSTITUTE(SUBSTITUTE(F$1,"standard",""),"|Float",""),ChapterTable!$1:$1,0),0)*ChapterTable!$P$17,
  IF(AND($A919=0,$B919=0),
    F920,
  IF($B919=0,
    VLOOKUP($A919,ChapterTable!$1:$1048576,MATCH("최종"&amp;SUBSTITUTE(SUBSTITUTE(F$1,"standard",""),"|Float",""),ChapterTable!$1:$1,0),0),
  IF($B919=1,
    IF($L919=FALSE,
      VLOOKUP($A919,ChapterTable!$1:$1048576,MATCH("최종"&amp;SUBSTITUTE(SUBSTITUTE(F$1,"standard",""),"|Float",""),ChapterTable!$1:$1,0),0),
      VLOOKUP($A919-ChapterTable!$P$11,ChapterTable!$1:$1048576,MATCH("최종"&amp;SUBSTITUTE(SUBSTITUTE(F$1,"standard",""),"|Float",""),ChapterTable!$1:$1,0),0)*ChapterTable!$P$14
    ),
  OFFSET(F919,-$B919+IF($L919,1,0),0)*
    (VLOOKUP(SUBSTITUTE(SUBSTITUTE(F$1,"standard",""),"|Float","")&amp;IF(OR($L919=TRUE,$A919=0,MOD($A919,ChapterTable!$R$20)&lt;&gt;0),"","보스")&amp;"인게임누적곱배수",ChapterTable!$R:$S,2,0)^D919
    +VLOOKUP(SUBSTITUTE(SUBSTITUTE(F$1,"standard",""),"|Float","")&amp;IF(OR($L919=TRUE,$A919=0,MOD($A919,ChapterTable!$R$20)&lt;&gt;0),"","보스")&amp;"인게임누적합배수",ChapterTable!$R:$S,2,0)*D919)
  )
  )
  )
)</f>
        <v>110841.89100265503</v>
      </c>
      <c r="G919" t="s">
        <v>715</v>
      </c>
      <c r="J919" t="str">
        <f>IF(ISBLANK(I919),"",
IFERROR(VLOOKUP(I919,[1]StringTable!$1:$1048576,MATCH("kor|String",[1]StringTable!$1:$1,0),0),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107"/>
        <v>1</v>
      </c>
      <c r="AJ919">
        <f t="shared" si="105"/>
        <v>1</v>
      </c>
      <c r="AK919">
        <f t="shared" si="106"/>
        <v>1</v>
      </c>
      <c r="AL919">
        <v>6</v>
      </c>
    </row>
    <row r="920" spans="1:38" hidden="1" x14ac:dyDescent="0.3">
      <c r="A920">
        <v>20</v>
      </c>
      <c r="B920">
        <v>5</v>
      </c>
      <c r="C920">
        <f>IF(OR($L920=TRUE,$A920=0,MOD($A920,ChapterTable!$R$20)&lt;&gt;0),
MAX(0,INT(($B920+ChapterTable!$P$26+VLOOKUP(SUBSTITUTE(C$1,"성장단계","")&amp;"단계오프셋",ChapterTable!$R:$S,2,0))/ChapterTable!$P$23)),
MAX(0,INT(($B920+ChapterTable!$R$26+VLOOKUP(SUBSTITUTE(C$1,"성장단계","")&amp;"보스단계오프셋",ChapterTable!$R:$S,2,0))/ChapterTable!$R$23)))</f>
        <v>0</v>
      </c>
      <c r="D920">
        <f>IF(OR($L920=TRUE,$A920=0,MOD($A920,ChapterTable!$R$20)&lt;&gt;0),
MAX(0,INT(($B920+ChapterTable!$P$26+VLOOKUP(SUBSTITUTE(D$1,"성장단계","")&amp;"단계오프셋",ChapterTable!$R:$S,2,0))/ChapterTable!$P$23)),
MAX(0,INT(($B920+ChapterTable!$R$26+VLOOKUP(SUBSTITUTE(D$1,"성장단계","")&amp;"보스단계오프셋",ChapterTable!$R:$S,2,0))/ChapterTable!$R$23)))</f>
        <v>0</v>
      </c>
      <c r="E920" s="1">
        <f ca="1">IF(AND($A920=0,$B920=1),
    VLOOKUP(1,ChapterTable!$1:$1048576,MATCH("최종"&amp;SUBSTITUTE(SUBSTITUTE(E$1,"standard",""),"|Float",""),ChapterTable!$1:$1,0),0)*ChapterTable!$P$17,
  IF(AND($A920=0,$B920=0),
    E921,
  IF($B920=0,
    VLOOKUP($A920,ChapterTable!$1:$1048576,MATCH("최종"&amp;SUBSTITUTE(SUBSTITUTE(E$1,"standard",""),"|Float",""),ChapterTable!$1:$1,0),0),
  IF($B920=1,
    IF($L920=FALSE,
      VLOOKUP($A920,ChapterTable!$1:$1048576,MATCH("최종"&amp;SUBSTITUTE(SUBSTITUTE(E$1,"standard",""),"|Float",""),ChapterTable!$1:$1,0),0),
      VLOOKUP($A920-ChapterTable!$P$11,ChapterTable!$1:$1048576,MATCH("최종"&amp;SUBSTITUTE(SUBSTITUTE(E$1,"standard",""),"|Float",""),ChapterTable!$1:$1,0),0)*ChapterTable!$P$14
    ),
  OFFSET(E920,-$B920+IF($L920,1,0),0)*IF($B920&gt;OFFSET($B920,1,0),ChapterTable!$R$17,1)*
    (VLOOKUP(SUBSTITUTE(SUBSTITUTE(E$1,"standard",""),"|Float","")&amp;IF(OR($L920=TRUE,$A920=0,MOD($A920,ChapterTable!$R$20)&lt;&gt;0),"","보스")&amp;"인게임누적곱배수",ChapterTable!$R:$S,2,0)^C920
    +VLOOKUP(SUBSTITUTE(SUBSTITUTE(E$1,"standard",""),"|Float","")&amp;IF(OR($L920=TRUE,$A920=0,MOD($A920,ChapterTable!$R$20)&lt;&gt;0),"","보스")&amp;"인게임누적합배수",ChapterTable!$R:$S,2,0)*C920)
  )
  )
  )
)</f>
        <v>266020.53840637207</v>
      </c>
      <c r="F920" s="1">
        <f ca="1">IF(AND($A920=0,$B920=1),
    VLOOKUP(1,ChapterTable!$1:$1048576,MATCH("최종"&amp;SUBSTITUTE(SUBSTITUTE(F$1,"standard",""),"|Float",""),ChapterTable!$1:$1,0),0)*ChapterTable!$P$17,
  IF(AND($A920=0,$B920=0),
    F921,
  IF($B920=0,
    VLOOKUP($A920,ChapterTable!$1:$1048576,MATCH("최종"&amp;SUBSTITUTE(SUBSTITUTE(F$1,"standard",""),"|Float",""),ChapterTable!$1:$1,0),0),
  IF($B920=1,
    IF($L920=FALSE,
      VLOOKUP($A920,ChapterTable!$1:$1048576,MATCH("최종"&amp;SUBSTITUTE(SUBSTITUTE(F$1,"standard",""),"|Float",""),ChapterTable!$1:$1,0),0),
      VLOOKUP($A920-ChapterTable!$P$11,ChapterTable!$1:$1048576,MATCH("최종"&amp;SUBSTITUTE(SUBSTITUTE(F$1,"standard",""),"|Float",""),ChapterTable!$1:$1,0),0)*ChapterTable!$P$14
    ),
  OFFSET(F920,-$B920+IF($L920,1,0),0)*
    (VLOOKUP(SUBSTITUTE(SUBSTITUTE(F$1,"standard",""),"|Float","")&amp;IF(OR($L920=TRUE,$A920=0,MOD($A920,ChapterTable!$R$20)&lt;&gt;0),"","보스")&amp;"인게임누적곱배수",ChapterTable!$R:$S,2,0)^D920
    +VLOOKUP(SUBSTITUTE(SUBSTITUTE(F$1,"standard",""),"|Float","")&amp;IF(OR($L920=TRUE,$A920=0,MOD($A920,ChapterTable!$R$20)&lt;&gt;0),"","보스")&amp;"인게임누적합배수",ChapterTable!$R:$S,2,0)*D920)
  )
  )
  )
)</f>
        <v>110841.89100265503</v>
      </c>
      <c r="G920" t="s">
        <v>715</v>
      </c>
      <c r="J920" t="str">
        <f>IF(ISBLANK(I920),"",
IFERROR(VLOOKUP(I920,[1]StringTable!$1:$1048576,MATCH("kor|String",[1]StringTable!$1:$1,0),0),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107"/>
        <v>1</v>
      </c>
      <c r="AJ920">
        <f t="shared" si="105"/>
        <v>1</v>
      </c>
      <c r="AK920">
        <f t="shared" si="106"/>
        <v>1</v>
      </c>
      <c r="AL920">
        <v>6</v>
      </c>
    </row>
    <row r="921" spans="1:38" hidden="1" x14ac:dyDescent="0.3">
      <c r="A921">
        <v>20</v>
      </c>
      <c r="B921">
        <v>6</v>
      </c>
      <c r="C921">
        <f>IF(OR($L921=TRUE,$A921=0,MOD($A921,ChapterTable!$R$20)&lt;&gt;0),
MAX(0,INT(($B921+ChapterTable!$P$26+VLOOKUP(SUBSTITUTE(C$1,"성장단계","")&amp;"단계오프셋",ChapterTable!$R:$S,2,0))/ChapterTable!$P$23)),
MAX(0,INT(($B921+ChapterTable!$R$26+VLOOKUP(SUBSTITUTE(C$1,"성장단계","")&amp;"보스단계오프셋",ChapterTable!$R:$S,2,0))/ChapterTable!$R$23)))</f>
        <v>1</v>
      </c>
      <c r="D921">
        <f>IF(OR($L921=TRUE,$A921=0,MOD($A921,ChapterTable!$R$20)&lt;&gt;0),
MAX(0,INT(($B921+ChapterTable!$P$26+VLOOKUP(SUBSTITUTE(D$1,"성장단계","")&amp;"단계오프셋",ChapterTable!$R:$S,2,0))/ChapterTable!$P$23)),
MAX(0,INT(($B921+ChapterTable!$R$26+VLOOKUP(SUBSTITUTE(D$1,"성장단계","")&amp;"보스단계오프셋",ChapterTable!$R:$S,2,0))/ChapterTable!$R$23)))</f>
        <v>0</v>
      </c>
      <c r="E921" s="1">
        <f ca="1">IF(AND($A921=0,$B921=1),
    VLOOKUP(1,ChapterTable!$1:$1048576,MATCH("최종"&amp;SUBSTITUTE(SUBSTITUTE(E$1,"standard",""),"|Float",""),ChapterTable!$1:$1,0),0)*ChapterTable!$P$17,
  IF(AND($A921=0,$B921=0),
    E922,
  IF($B921=0,
    VLOOKUP($A921,ChapterTable!$1:$1048576,MATCH("최종"&amp;SUBSTITUTE(SUBSTITUTE(E$1,"standard",""),"|Float",""),ChapterTable!$1:$1,0),0),
  IF($B921=1,
    IF($L921=FALSE,
      VLOOKUP($A921,ChapterTable!$1:$1048576,MATCH("최종"&amp;SUBSTITUTE(SUBSTITUTE(E$1,"standard",""),"|Float",""),ChapterTable!$1:$1,0),0),
      VLOOKUP($A921-ChapterTable!$P$11,ChapterTable!$1:$1048576,MATCH("최종"&amp;SUBSTITUTE(SUBSTITUTE(E$1,"standard",""),"|Float",""),ChapterTable!$1:$1,0),0)*ChapterTable!$P$14
    ),
  OFFSET(E921,-$B921+IF($L921,1,0),0)*IF($B921&gt;OFFSET($B921,1,0),ChapterTable!$R$17,1)*
    (VLOOKUP(SUBSTITUTE(SUBSTITUTE(E$1,"standard",""),"|Float","")&amp;IF(OR($L921=TRUE,$A921=0,MOD($A921,ChapterTable!$R$20)&lt;&gt;0),"","보스")&amp;"인게임누적곱배수",ChapterTable!$R:$S,2,0)^C921
    +VLOOKUP(SUBSTITUTE(SUBSTITUTE(E$1,"standard",""),"|Float","")&amp;IF(OR($L921=TRUE,$A921=0,MOD($A921,ChapterTable!$R$20)&lt;&gt;0),"","보스")&amp;"인게임누적합배수",ChapterTable!$R:$S,2,0)*C921)
  )
  )
  )
)</f>
        <v>319224.64608764648</v>
      </c>
      <c r="F921" s="1">
        <f ca="1">IF(AND($A921=0,$B921=1),
    VLOOKUP(1,ChapterTable!$1:$1048576,MATCH("최종"&amp;SUBSTITUTE(SUBSTITUTE(F$1,"standard",""),"|Float",""),ChapterTable!$1:$1,0),0)*ChapterTable!$P$17,
  IF(AND($A921=0,$B921=0),
    F922,
  IF($B921=0,
    VLOOKUP($A921,ChapterTable!$1:$1048576,MATCH("최종"&amp;SUBSTITUTE(SUBSTITUTE(F$1,"standard",""),"|Float",""),ChapterTable!$1:$1,0),0),
  IF($B921=1,
    IF($L921=FALSE,
      VLOOKUP($A921,ChapterTable!$1:$1048576,MATCH("최종"&amp;SUBSTITUTE(SUBSTITUTE(F$1,"standard",""),"|Float",""),ChapterTable!$1:$1,0),0),
      VLOOKUP($A921-ChapterTable!$P$11,ChapterTable!$1:$1048576,MATCH("최종"&amp;SUBSTITUTE(SUBSTITUTE(F$1,"standard",""),"|Float",""),ChapterTable!$1:$1,0),0)*ChapterTable!$P$14
    ),
  OFFSET(F921,-$B921+IF($L921,1,0),0)*
    (VLOOKUP(SUBSTITUTE(SUBSTITUTE(F$1,"standard",""),"|Float","")&amp;IF(OR($L921=TRUE,$A921=0,MOD($A921,ChapterTable!$R$20)&lt;&gt;0),"","보스")&amp;"인게임누적곱배수",ChapterTable!$R:$S,2,0)^D921
    +VLOOKUP(SUBSTITUTE(SUBSTITUTE(F$1,"standard",""),"|Float","")&amp;IF(OR($L921=TRUE,$A921=0,MOD($A921,ChapterTable!$R$20)&lt;&gt;0),"","보스")&amp;"인게임누적합배수",ChapterTable!$R:$S,2,0)*D921)
  )
  )
  )
)</f>
        <v>110841.89100265503</v>
      </c>
      <c r="G921" t="s">
        <v>715</v>
      </c>
      <c r="J921" t="str">
        <f>IF(ISBLANK(I921),"",
IFERROR(VLOOKUP(I921,[1]StringTable!$1:$1048576,MATCH("kor|String",[1]StringTable!$1:$1,0),0),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107"/>
        <v>1</v>
      </c>
      <c r="AJ921">
        <f t="shared" si="105"/>
        <v>1</v>
      </c>
      <c r="AK921">
        <f t="shared" si="106"/>
        <v>1</v>
      </c>
      <c r="AL921">
        <v>6</v>
      </c>
    </row>
    <row r="922" spans="1:38" hidden="1" x14ac:dyDescent="0.3">
      <c r="A922">
        <v>20</v>
      </c>
      <c r="B922">
        <v>7</v>
      </c>
      <c r="C922">
        <f>IF(OR($L922=TRUE,$A922=0,MOD($A922,ChapterTable!$R$20)&lt;&gt;0),
MAX(0,INT(($B922+ChapterTable!$P$26+VLOOKUP(SUBSTITUTE(C$1,"성장단계","")&amp;"단계오프셋",ChapterTable!$R:$S,2,0))/ChapterTable!$P$23)),
MAX(0,INT(($B922+ChapterTable!$R$26+VLOOKUP(SUBSTITUTE(C$1,"성장단계","")&amp;"보스단계오프셋",ChapterTable!$R:$S,2,0))/ChapterTable!$R$23)))</f>
        <v>1</v>
      </c>
      <c r="D922">
        <f>IF(OR($L922=TRUE,$A922=0,MOD($A922,ChapterTable!$R$20)&lt;&gt;0),
MAX(0,INT(($B922+ChapterTable!$P$26+VLOOKUP(SUBSTITUTE(D$1,"성장단계","")&amp;"단계오프셋",ChapterTable!$R:$S,2,0))/ChapterTable!$P$23)),
MAX(0,INT(($B922+ChapterTable!$R$26+VLOOKUP(SUBSTITUTE(D$1,"성장단계","")&amp;"보스단계오프셋",ChapterTable!$R:$S,2,0))/ChapterTable!$R$23)))</f>
        <v>0</v>
      </c>
      <c r="E922" s="1">
        <f ca="1">IF(AND($A922=0,$B922=1),
    VLOOKUP(1,ChapterTable!$1:$1048576,MATCH("최종"&amp;SUBSTITUTE(SUBSTITUTE(E$1,"standard",""),"|Float",""),ChapterTable!$1:$1,0),0)*ChapterTable!$P$17,
  IF(AND($A922=0,$B922=0),
    E923,
  IF($B922=0,
    VLOOKUP($A922,ChapterTable!$1:$1048576,MATCH("최종"&amp;SUBSTITUTE(SUBSTITUTE(E$1,"standard",""),"|Float",""),ChapterTable!$1:$1,0),0),
  IF($B922=1,
    IF($L922=FALSE,
      VLOOKUP($A922,ChapterTable!$1:$1048576,MATCH("최종"&amp;SUBSTITUTE(SUBSTITUTE(E$1,"standard",""),"|Float",""),ChapterTable!$1:$1,0),0),
      VLOOKUP($A922-ChapterTable!$P$11,ChapterTable!$1:$1048576,MATCH("최종"&amp;SUBSTITUTE(SUBSTITUTE(E$1,"standard",""),"|Float",""),ChapterTable!$1:$1,0),0)*ChapterTable!$P$14
    ),
  OFFSET(E922,-$B922+IF($L922,1,0),0)*IF($B922&gt;OFFSET($B922,1,0),ChapterTable!$R$17,1)*
    (VLOOKUP(SUBSTITUTE(SUBSTITUTE(E$1,"standard",""),"|Float","")&amp;IF(OR($L922=TRUE,$A922=0,MOD($A922,ChapterTable!$R$20)&lt;&gt;0),"","보스")&amp;"인게임누적곱배수",ChapterTable!$R:$S,2,0)^C922
    +VLOOKUP(SUBSTITUTE(SUBSTITUTE(E$1,"standard",""),"|Float","")&amp;IF(OR($L922=TRUE,$A922=0,MOD($A922,ChapterTable!$R$20)&lt;&gt;0),"","보스")&amp;"인게임누적합배수",ChapterTable!$R:$S,2,0)*C922)
  )
  )
  )
)</f>
        <v>319224.64608764648</v>
      </c>
      <c r="F922" s="1">
        <f ca="1">IF(AND($A922=0,$B922=1),
    VLOOKUP(1,ChapterTable!$1:$1048576,MATCH("최종"&amp;SUBSTITUTE(SUBSTITUTE(F$1,"standard",""),"|Float",""),ChapterTable!$1:$1,0),0)*ChapterTable!$P$17,
  IF(AND($A922=0,$B922=0),
    F923,
  IF($B922=0,
    VLOOKUP($A922,ChapterTable!$1:$1048576,MATCH("최종"&amp;SUBSTITUTE(SUBSTITUTE(F$1,"standard",""),"|Float",""),ChapterTable!$1:$1,0),0),
  IF($B922=1,
    IF($L922=FALSE,
      VLOOKUP($A922,ChapterTable!$1:$1048576,MATCH("최종"&amp;SUBSTITUTE(SUBSTITUTE(F$1,"standard",""),"|Float",""),ChapterTable!$1:$1,0),0),
      VLOOKUP($A922-ChapterTable!$P$11,ChapterTable!$1:$1048576,MATCH("최종"&amp;SUBSTITUTE(SUBSTITUTE(F$1,"standard",""),"|Float",""),ChapterTable!$1:$1,0),0)*ChapterTable!$P$14
    ),
  OFFSET(F922,-$B922+IF($L922,1,0),0)*
    (VLOOKUP(SUBSTITUTE(SUBSTITUTE(F$1,"standard",""),"|Float","")&amp;IF(OR($L922=TRUE,$A922=0,MOD($A922,ChapterTable!$R$20)&lt;&gt;0),"","보스")&amp;"인게임누적곱배수",ChapterTable!$R:$S,2,0)^D922
    +VLOOKUP(SUBSTITUTE(SUBSTITUTE(F$1,"standard",""),"|Float","")&amp;IF(OR($L922=TRUE,$A922=0,MOD($A922,ChapterTable!$R$20)&lt;&gt;0),"","보스")&amp;"인게임누적합배수",ChapterTable!$R:$S,2,0)*D922)
  )
  )
  )
)</f>
        <v>110841.89100265503</v>
      </c>
      <c r="G922" t="s">
        <v>715</v>
      </c>
      <c r="J922" t="str">
        <f>IF(ISBLANK(I922),"",
IFERROR(VLOOKUP(I922,[1]StringTable!$1:$1048576,MATCH("kor|String",[1]StringTable!$1:$1,0),0),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107"/>
        <v>1</v>
      </c>
      <c r="AJ922">
        <f t="shared" si="105"/>
        <v>1</v>
      </c>
      <c r="AK922">
        <f t="shared" si="106"/>
        <v>1</v>
      </c>
      <c r="AL922">
        <v>6</v>
      </c>
    </row>
    <row r="923" spans="1:38" hidden="1" x14ac:dyDescent="0.3">
      <c r="A923">
        <v>20</v>
      </c>
      <c r="B923">
        <v>8</v>
      </c>
      <c r="C923">
        <f>IF(OR($L923=TRUE,$A923=0,MOD($A923,ChapterTable!$R$20)&lt;&gt;0),
MAX(0,INT(($B923+ChapterTable!$P$26+VLOOKUP(SUBSTITUTE(C$1,"성장단계","")&amp;"단계오프셋",ChapterTable!$R:$S,2,0))/ChapterTable!$P$23)),
MAX(0,INT(($B923+ChapterTable!$R$26+VLOOKUP(SUBSTITUTE(C$1,"성장단계","")&amp;"보스단계오프셋",ChapterTable!$R:$S,2,0))/ChapterTable!$R$23)))</f>
        <v>1</v>
      </c>
      <c r="D923">
        <f>IF(OR($L923=TRUE,$A923=0,MOD($A923,ChapterTable!$R$20)&lt;&gt;0),
MAX(0,INT(($B923+ChapterTable!$P$26+VLOOKUP(SUBSTITUTE(D$1,"성장단계","")&amp;"단계오프셋",ChapterTable!$R:$S,2,0))/ChapterTable!$P$23)),
MAX(0,INT(($B923+ChapterTable!$R$26+VLOOKUP(SUBSTITUTE(D$1,"성장단계","")&amp;"보스단계오프셋",ChapterTable!$R:$S,2,0))/ChapterTable!$R$23)))</f>
        <v>0</v>
      </c>
      <c r="E923" s="1">
        <f ca="1">IF(AND($A923=0,$B923=1),
    VLOOKUP(1,ChapterTable!$1:$1048576,MATCH("최종"&amp;SUBSTITUTE(SUBSTITUTE(E$1,"standard",""),"|Float",""),ChapterTable!$1:$1,0),0)*ChapterTable!$P$17,
  IF(AND($A923=0,$B923=0),
    E924,
  IF($B923=0,
    VLOOKUP($A923,ChapterTable!$1:$1048576,MATCH("최종"&amp;SUBSTITUTE(SUBSTITUTE(E$1,"standard",""),"|Float",""),ChapterTable!$1:$1,0),0),
  IF($B923=1,
    IF($L923=FALSE,
      VLOOKUP($A923,ChapterTable!$1:$1048576,MATCH("최종"&amp;SUBSTITUTE(SUBSTITUTE(E$1,"standard",""),"|Float",""),ChapterTable!$1:$1,0),0),
      VLOOKUP($A923-ChapterTable!$P$11,ChapterTable!$1:$1048576,MATCH("최종"&amp;SUBSTITUTE(SUBSTITUTE(E$1,"standard",""),"|Float",""),ChapterTable!$1:$1,0),0)*ChapterTable!$P$14
    ),
  OFFSET(E923,-$B923+IF($L923,1,0),0)*IF($B923&gt;OFFSET($B923,1,0),ChapterTable!$R$17,1)*
    (VLOOKUP(SUBSTITUTE(SUBSTITUTE(E$1,"standard",""),"|Float","")&amp;IF(OR($L923=TRUE,$A923=0,MOD($A923,ChapterTable!$R$20)&lt;&gt;0),"","보스")&amp;"인게임누적곱배수",ChapterTable!$R:$S,2,0)^C923
    +VLOOKUP(SUBSTITUTE(SUBSTITUTE(E$1,"standard",""),"|Float","")&amp;IF(OR($L923=TRUE,$A923=0,MOD($A923,ChapterTable!$R$20)&lt;&gt;0),"","보스")&amp;"인게임누적합배수",ChapterTable!$R:$S,2,0)*C923)
  )
  )
  )
)</f>
        <v>319224.64608764648</v>
      </c>
      <c r="F923" s="1">
        <f ca="1">IF(AND($A923=0,$B923=1),
    VLOOKUP(1,ChapterTable!$1:$1048576,MATCH("최종"&amp;SUBSTITUTE(SUBSTITUTE(F$1,"standard",""),"|Float",""),ChapterTable!$1:$1,0),0)*ChapterTable!$P$17,
  IF(AND($A923=0,$B923=0),
    F924,
  IF($B923=0,
    VLOOKUP($A923,ChapterTable!$1:$1048576,MATCH("최종"&amp;SUBSTITUTE(SUBSTITUTE(F$1,"standard",""),"|Float",""),ChapterTable!$1:$1,0),0),
  IF($B923=1,
    IF($L923=FALSE,
      VLOOKUP($A923,ChapterTable!$1:$1048576,MATCH("최종"&amp;SUBSTITUTE(SUBSTITUTE(F$1,"standard",""),"|Float",""),ChapterTable!$1:$1,0),0),
      VLOOKUP($A923-ChapterTable!$P$11,ChapterTable!$1:$1048576,MATCH("최종"&amp;SUBSTITUTE(SUBSTITUTE(F$1,"standard",""),"|Float",""),ChapterTable!$1:$1,0),0)*ChapterTable!$P$14
    ),
  OFFSET(F923,-$B923+IF($L923,1,0),0)*
    (VLOOKUP(SUBSTITUTE(SUBSTITUTE(F$1,"standard",""),"|Float","")&amp;IF(OR($L923=TRUE,$A923=0,MOD($A923,ChapterTable!$R$20)&lt;&gt;0),"","보스")&amp;"인게임누적곱배수",ChapterTable!$R:$S,2,0)^D923
    +VLOOKUP(SUBSTITUTE(SUBSTITUTE(F$1,"standard",""),"|Float","")&amp;IF(OR($L923=TRUE,$A923=0,MOD($A923,ChapterTable!$R$20)&lt;&gt;0),"","보스")&amp;"인게임누적합배수",ChapterTable!$R:$S,2,0)*D923)
  )
  )
  )
)</f>
        <v>110841.89100265503</v>
      </c>
      <c r="G923" t="s">
        <v>715</v>
      </c>
      <c r="J923" t="str">
        <f>IF(ISBLANK(I923),"",
IFERROR(VLOOKUP(I923,[1]StringTable!$1:$1048576,MATCH("kor|String",[1]StringTable!$1:$1,0),0),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107"/>
        <v>1</v>
      </c>
      <c r="AJ923">
        <f t="shared" si="105"/>
        <v>1</v>
      </c>
      <c r="AK923">
        <f t="shared" si="106"/>
        <v>1</v>
      </c>
      <c r="AL923">
        <v>6</v>
      </c>
    </row>
    <row r="924" spans="1:38" hidden="1" x14ac:dyDescent="0.3">
      <c r="A924">
        <v>20</v>
      </c>
      <c r="B924">
        <v>9</v>
      </c>
      <c r="C924">
        <f>IF(OR($L924=TRUE,$A924=0,MOD($A924,ChapterTable!$R$20)&lt;&gt;0),
MAX(0,INT(($B924+ChapterTable!$P$26+VLOOKUP(SUBSTITUTE(C$1,"성장단계","")&amp;"단계오프셋",ChapterTable!$R:$S,2,0))/ChapterTable!$P$23)),
MAX(0,INT(($B924+ChapterTable!$R$26+VLOOKUP(SUBSTITUTE(C$1,"성장단계","")&amp;"보스단계오프셋",ChapterTable!$R:$S,2,0))/ChapterTable!$R$23)))</f>
        <v>1</v>
      </c>
      <c r="D924">
        <f>IF(OR($L924=TRUE,$A924=0,MOD($A924,ChapterTable!$R$20)&lt;&gt;0),
MAX(0,INT(($B924+ChapterTable!$P$26+VLOOKUP(SUBSTITUTE(D$1,"성장단계","")&amp;"단계오프셋",ChapterTable!$R:$S,2,0))/ChapterTable!$P$23)),
MAX(0,INT(($B924+ChapterTable!$R$26+VLOOKUP(SUBSTITUTE(D$1,"성장단계","")&amp;"보스단계오프셋",ChapterTable!$R:$S,2,0))/ChapterTable!$R$23)))</f>
        <v>0</v>
      </c>
      <c r="E924" s="1">
        <f ca="1">IF(AND($A924=0,$B924=1),
    VLOOKUP(1,ChapterTable!$1:$1048576,MATCH("최종"&amp;SUBSTITUTE(SUBSTITUTE(E$1,"standard",""),"|Float",""),ChapterTable!$1:$1,0),0)*ChapterTable!$P$17,
  IF(AND($A924=0,$B924=0),
    E925,
  IF($B924=0,
    VLOOKUP($A924,ChapterTable!$1:$1048576,MATCH("최종"&amp;SUBSTITUTE(SUBSTITUTE(E$1,"standard",""),"|Float",""),ChapterTable!$1:$1,0),0),
  IF($B924=1,
    IF($L924=FALSE,
      VLOOKUP($A924,ChapterTable!$1:$1048576,MATCH("최종"&amp;SUBSTITUTE(SUBSTITUTE(E$1,"standard",""),"|Float",""),ChapterTable!$1:$1,0),0),
      VLOOKUP($A924-ChapterTable!$P$11,ChapterTable!$1:$1048576,MATCH("최종"&amp;SUBSTITUTE(SUBSTITUTE(E$1,"standard",""),"|Float",""),ChapterTable!$1:$1,0),0)*ChapterTable!$P$14
    ),
  OFFSET(E924,-$B924+IF($L924,1,0),0)*IF($B924&gt;OFFSET($B924,1,0),ChapterTable!$R$17,1)*
    (VLOOKUP(SUBSTITUTE(SUBSTITUTE(E$1,"standard",""),"|Float","")&amp;IF(OR($L924=TRUE,$A924=0,MOD($A924,ChapterTable!$R$20)&lt;&gt;0),"","보스")&amp;"인게임누적곱배수",ChapterTable!$R:$S,2,0)^C924
    +VLOOKUP(SUBSTITUTE(SUBSTITUTE(E$1,"standard",""),"|Float","")&amp;IF(OR($L924=TRUE,$A924=0,MOD($A924,ChapterTable!$R$20)&lt;&gt;0),"","보스")&amp;"인게임누적합배수",ChapterTable!$R:$S,2,0)*C924)
  )
  )
  )
)</f>
        <v>319224.64608764648</v>
      </c>
      <c r="F924" s="1">
        <f ca="1">IF(AND($A924=0,$B924=1),
    VLOOKUP(1,ChapterTable!$1:$1048576,MATCH("최종"&amp;SUBSTITUTE(SUBSTITUTE(F$1,"standard",""),"|Float",""),ChapterTable!$1:$1,0),0)*ChapterTable!$P$17,
  IF(AND($A924=0,$B924=0),
    F925,
  IF($B924=0,
    VLOOKUP($A924,ChapterTable!$1:$1048576,MATCH("최종"&amp;SUBSTITUTE(SUBSTITUTE(F$1,"standard",""),"|Float",""),ChapterTable!$1:$1,0),0),
  IF($B924=1,
    IF($L924=FALSE,
      VLOOKUP($A924,ChapterTable!$1:$1048576,MATCH("최종"&amp;SUBSTITUTE(SUBSTITUTE(F$1,"standard",""),"|Float",""),ChapterTable!$1:$1,0),0),
      VLOOKUP($A924-ChapterTable!$P$11,ChapterTable!$1:$1048576,MATCH("최종"&amp;SUBSTITUTE(SUBSTITUTE(F$1,"standard",""),"|Float",""),ChapterTable!$1:$1,0),0)*ChapterTable!$P$14
    ),
  OFFSET(F924,-$B924+IF($L924,1,0),0)*
    (VLOOKUP(SUBSTITUTE(SUBSTITUTE(F$1,"standard",""),"|Float","")&amp;IF(OR($L924=TRUE,$A924=0,MOD($A924,ChapterTable!$R$20)&lt;&gt;0),"","보스")&amp;"인게임누적곱배수",ChapterTable!$R:$S,2,0)^D924
    +VLOOKUP(SUBSTITUTE(SUBSTITUTE(F$1,"standard",""),"|Float","")&amp;IF(OR($L924=TRUE,$A924=0,MOD($A924,ChapterTable!$R$20)&lt;&gt;0),"","보스")&amp;"인게임누적합배수",ChapterTable!$R:$S,2,0)*D924)
  )
  )
  )
)</f>
        <v>110841.89100265503</v>
      </c>
      <c r="G924" t="s">
        <v>715</v>
      </c>
      <c r="J924" t="str">
        <f>IF(ISBLANK(I924),"",
IFERROR(VLOOKUP(I924,[1]StringTable!$1:$1048576,MATCH("kor|String",[1]StringTable!$1:$1,0),0),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107"/>
        <v>1</v>
      </c>
      <c r="AJ924">
        <f t="shared" si="105"/>
        <v>1</v>
      </c>
      <c r="AK924">
        <f t="shared" si="106"/>
        <v>1</v>
      </c>
      <c r="AL924">
        <v>6</v>
      </c>
    </row>
    <row r="925" spans="1:38" hidden="1" x14ac:dyDescent="0.3">
      <c r="A925">
        <v>20</v>
      </c>
      <c r="B925">
        <v>10</v>
      </c>
      <c r="C925">
        <f>IF(OR($L925=TRUE,$A925=0,MOD($A925,ChapterTable!$R$20)&lt;&gt;0),
MAX(0,INT(($B925+ChapterTable!$P$26+VLOOKUP(SUBSTITUTE(C$1,"성장단계","")&amp;"단계오프셋",ChapterTable!$R:$S,2,0))/ChapterTable!$P$23)),
MAX(0,INT(($B925+ChapterTable!$R$26+VLOOKUP(SUBSTITUTE(C$1,"성장단계","")&amp;"보스단계오프셋",ChapterTable!$R:$S,2,0))/ChapterTable!$R$23)))</f>
        <v>1</v>
      </c>
      <c r="D925">
        <f>IF(OR($L925=TRUE,$A925=0,MOD($A925,ChapterTable!$R$20)&lt;&gt;0),
MAX(0,INT(($B925+ChapterTable!$P$26+VLOOKUP(SUBSTITUTE(D$1,"성장단계","")&amp;"단계오프셋",ChapterTable!$R:$S,2,0))/ChapterTable!$P$23)),
MAX(0,INT(($B925+ChapterTable!$R$26+VLOOKUP(SUBSTITUTE(D$1,"성장단계","")&amp;"보스단계오프셋",ChapterTable!$R:$S,2,0))/ChapterTable!$R$23)))</f>
        <v>0</v>
      </c>
      <c r="E925" s="1">
        <f ca="1">IF(AND($A925=0,$B925=1),
    VLOOKUP(1,ChapterTable!$1:$1048576,MATCH("최종"&amp;SUBSTITUTE(SUBSTITUTE(E$1,"standard",""),"|Float",""),ChapterTable!$1:$1,0),0)*ChapterTable!$P$17,
  IF(AND($A925=0,$B925=0),
    E926,
  IF($B925=0,
    VLOOKUP($A925,ChapterTable!$1:$1048576,MATCH("최종"&amp;SUBSTITUTE(SUBSTITUTE(E$1,"standard",""),"|Float",""),ChapterTable!$1:$1,0),0),
  IF($B925=1,
    IF($L925=FALSE,
      VLOOKUP($A925,ChapterTable!$1:$1048576,MATCH("최종"&amp;SUBSTITUTE(SUBSTITUTE(E$1,"standard",""),"|Float",""),ChapterTable!$1:$1,0),0),
      VLOOKUP($A925-ChapterTable!$P$11,ChapterTable!$1:$1048576,MATCH("최종"&amp;SUBSTITUTE(SUBSTITUTE(E$1,"standard",""),"|Float",""),ChapterTable!$1:$1,0),0)*ChapterTable!$P$14
    ),
  OFFSET(E925,-$B925+IF($L925,1,0),0)*IF($B925&gt;OFFSET($B925,1,0),ChapterTable!$R$17,1)*
    (VLOOKUP(SUBSTITUTE(SUBSTITUTE(E$1,"standard",""),"|Float","")&amp;IF(OR($L925=TRUE,$A925=0,MOD($A925,ChapterTable!$R$20)&lt;&gt;0),"","보스")&amp;"인게임누적곱배수",ChapterTable!$R:$S,2,0)^C925
    +VLOOKUP(SUBSTITUTE(SUBSTITUTE(E$1,"standard",""),"|Float","")&amp;IF(OR($L925=TRUE,$A925=0,MOD($A925,ChapterTable!$R$20)&lt;&gt;0),"","보스")&amp;"인게임누적합배수",ChapterTable!$R:$S,2,0)*C925)
  )
  )
  )
)</f>
        <v>319224.64608764648</v>
      </c>
      <c r="F925" s="1">
        <f ca="1">IF(AND($A925=0,$B925=1),
    VLOOKUP(1,ChapterTable!$1:$1048576,MATCH("최종"&amp;SUBSTITUTE(SUBSTITUTE(F$1,"standard",""),"|Float",""),ChapterTable!$1:$1,0),0)*ChapterTable!$P$17,
  IF(AND($A925=0,$B925=0),
    F926,
  IF($B925=0,
    VLOOKUP($A925,ChapterTable!$1:$1048576,MATCH("최종"&amp;SUBSTITUTE(SUBSTITUTE(F$1,"standard",""),"|Float",""),ChapterTable!$1:$1,0),0),
  IF($B925=1,
    IF($L925=FALSE,
      VLOOKUP($A925,ChapterTable!$1:$1048576,MATCH("최종"&amp;SUBSTITUTE(SUBSTITUTE(F$1,"standard",""),"|Float",""),ChapterTable!$1:$1,0),0),
      VLOOKUP($A925-ChapterTable!$P$11,ChapterTable!$1:$1048576,MATCH("최종"&amp;SUBSTITUTE(SUBSTITUTE(F$1,"standard",""),"|Float",""),ChapterTable!$1:$1,0),0)*ChapterTable!$P$14
    ),
  OFFSET(F925,-$B925+IF($L925,1,0),0)*
    (VLOOKUP(SUBSTITUTE(SUBSTITUTE(F$1,"standard",""),"|Float","")&amp;IF(OR($L925=TRUE,$A925=0,MOD($A925,ChapterTable!$R$20)&lt;&gt;0),"","보스")&amp;"인게임누적곱배수",ChapterTable!$R:$S,2,0)^D925
    +VLOOKUP(SUBSTITUTE(SUBSTITUTE(F$1,"standard",""),"|Float","")&amp;IF(OR($L925=TRUE,$A925=0,MOD($A925,ChapterTable!$R$20)&lt;&gt;0),"","보스")&amp;"인게임누적합배수",ChapterTable!$R:$S,2,0)*D925)
  )
  )
  )
)</f>
        <v>110841.89100265503</v>
      </c>
      <c r="G925" t="s">
        <v>715</v>
      </c>
      <c r="J925" t="str">
        <f>IF(ISBLANK(I925),"",
IFERROR(VLOOKUP(I925,[1]StringTable!$1:$1048576,MATCH("kor|String",[1]StringTable!$1:$1,0),0),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107"/>
        <v>1</v>
      </c>
      <c r="AJ925">
        <f t="shared" si="105"/>
        <v>1</v>
      </c>
      <c r="AK925">
        <f t="shared" si="106"/>
        <v>1</v>
      </c>
      <c r="AL925">
        <v>6</v>
      </c>
    </row>
    <row r="926" spans="1:38" hidden="1" x14ac:dyDescent="0.3">
      <c r="A926">
        <v>20</v>
      </c>
      <c r="B926">
        <v>11</v>
      </c>
      <c r="C926">
        <f>IF(OR($L926=TRUE,$A926=0,MOD($A926,ChapterTable!$R$20)&lt;&gt;0),
MAX(0,INT(($B926+ChapterTable!$P$26+VLOOKUP(SUBSTITUTE(C$1,"성장단계","")&amp;"단계오프셋",ChapterTable!$R:$S,2,0))/ChapterTable!$P$23)),
MAX(0,INT(($B926+ChapterTable!$R$26+VLOOKUP(SUBSTITUTE(C$1,"성장단계","")&amp;"보스단계오프셋",ChapterTable!$R:$S,2,0))/ChapterTable!$R$23)))</f>
        <v>1</v>
      </c>
      <c r="D926">
        <f>IF(OR($L926=TRUE,$A926=0,MOD($A926,ChapterTable!$R$20)&lt;&gt;0),
MAX(0,INT(($B926+ChapterTable!$P$26+VLOOKUP(SUBSTITUTE(D$1,"성장단계","")&amp;"단계오프셋",ChapterTable!$R:$S,2,0))/ChapterTable!$P$23)),
MAX(0,INT(($B926+ChapterTable!$R$26+VLOOKUP(SUBSTITUTE(D$1,"성장단계","")&amp;"보스단계오프셋",ChapterTable!$R:$S,2,0))/ChapterTable!$R$23)))</f>
        <v>1</v>
      </c>
      <c r="E926" s="1">
        <f ca="1">IF(AND($A926=0,$B926=1),
    VLOOKUP(1,ChapterTable!$1:$1048576,MATCH("최종"&amp;SUBSTITUTE(SUBSTITUTE(E$1,"standard",""),"|Float",""),ChapterTable!$1:$1,0),0)*ChapterTable!$P$17,
  IF(AND($A926=0,$B926=0),
    E927,
  IF($B926=0,
    VLOOKUP($A926,ChapterTable!$1:$1048576,MATCH("최종"&amp;SUBSTITUTE(SUBSTITUTE(E$1,"standard",""),"|Float",""),ChapterTable!$1:$1,0),0),
  IF($B926=1,
    IF($L926=FALSE,
      VLOOKUP($A926,ChapterTable!$1:$1048576,MATCH("최종"&amp;SUBSTITUTE(SUBSTITUTE(E$1,"standard",""),"|Float",""),ChapterTable!$1:$1,0),0),
      VLOOKUP($A926-ChapterTable!$P$11,ChapterTable!$1:$1048576,MATCH("최종"&amp;SUBSTITUTE(SUBSTITUTE(E$1,"standard",""),"|Float",""),ChapterTable!$1:$1,0),0)*ChapterTable!$P$14
    ),
  OFFSET(E926,-$B926+IF($L926,1,0),0)*IF($B926&gt;OFFSET($B926,1,0),ChapterTable!$R$17,1)*
    (VLOOKUP(SUBSTITUTE(SUBSTITUTE(E$1,"standard",""),"|Float","")&amp;IF(OR($L926=TRUE,$A926=0,MOD($A926,ChapterTable!$R$20)&lt;&gt;0),"","보스")&amp;"인게임누적곱배수",ChapterTable!$R:$S,2,0)^C926
    +VLOOKUP(SUBSTITUTE(SUBSTITUTE(E$1,"standard",""),"|Float","")&amp;IF(OR($L926=TRUE,$A926=0,MOD($A926,ChapterTable!$R$20)&lt;&gt;0),"","보스")&amp;"인게임누적합배수",ChapterTable!$R:$S,2,0)*C926)
  )
  )
  )
)</f>
        <v>319224.64608764648</v>
      </c>
      <c r="F926" s="1">
        <f ca="1">IF(AND($A926=0,$B926=1),
    VLOOKUP(1,ChapterTable!$1:$1048576,MATCH("최종"&amp;SUBSTITUTE(SUBSTITUTE(F$1,"standard",""),"|Float",""),ChapterTable!$1:$1,0),0)*ChapterTable!$P$17,
  IF(AND($A926=0,$B926=0),
    F927,
  IF($B926=0,
    VLOOKUP($A926,ChapterTable!$1:$1048576,MATCH("최종"&amp;SUBSTITUTE(SUBSTITUTE(F$1,"standard",""),"|Float",""),ChapterTable!$1:$1,0),0),
  IF($B926=1,
    IF($L926=FALSE,
      VLOOKUP($A926,ChapterTable!$1:$1048576,MATCH("최종"&amp;SUBSTITUTE(SUBSTITUTE(F$1,"standard",""),"|Float",""),ChapterTable!$1:$1,0),0),
      VLOOKUP($A926-ChapterTable!$P$11,ChapterTable!$1:$1048576,MATCH("최종"&amp;SUBSTITUTE(SUBSTITUTE(F$1,"standard",""),"|Float",""),ChapterTable!$1:$1,0),0)*ChapterTable!$P$14
    ),
  OFFSET(F926,-$B926+IF($L926,1,0),0)*
    (VLOOKUP(SUBSTITUTE(SUBSTITUTE(F$1,"standard",""),"|Float","")&amp;IF(OR($L926=TRUE,$A926=0,MOD($A926,ChapterTable!$R$20)&lt;&gt;0),"","보스")&amp;"인게임누적곱배수",ChapterTable!$R:$S,2,0)^D926
    +VLOOKUP(SUBSTITUTE(SUBSTITUTE(F$1,"standard",""),"|Float","")&amp;IF(OR($L926=TRUE,$A926=0,MOD($A926,ChapterTable!$R$20)&lt;&gt;0),"","보스")&amp;"인게임누적합배수",ChapterTable!$R:$S,2,0)*D926)
  )
  )
  )
)</f>
        <v>119155.03282785416</v>
      </c>
      <c r="G926" t="s">
        <v>715</v>
      </c>
      <c r="J926" t="str">
        <f>IF(ISBLANK(I926),"",
IFERROR(VLOOKUP(I926,[1]StringTable!$1:$1048576,MATCH("kor|String",[1]StringTable!$1:$1,0),0),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107"/>
        <v>0.5</v>
      </c>
      <c r="AJ926">
        <f t="shared" si="105"/>
        <v>0.54666666600000002</v>
      </c>
      <c r="AK926">
        <f t="shared" si="106"/>
        <v>1</v>
      </c>
      <c r="AL926">
        <v>6</v>
      </c>
    </row>
    <row r="927" spans="1:38" hidden="1" x14ac:dyDescent="0.3">
      <c r="A927">
        <v>20</v>
      </c>
      <c r="B927">
        <v>12</v>
      </c>
      <c r="C927">
        <f>IF(OR($L927=TRUE,$A927=0,MOD($A927,ChapterTable!$R$20)&lt;&gt;0),
MAX(0,INT(($B927+ChapterTable!$P$26+VLOOKUP(SUBSTITUTE(C$1,"성장단계","")&amp;"단계오프셋",ChapterTable!$R:$S,2,0))/ChapterTable!$P$23)),
MAX(0,INT(($B927+ChapterTable!$R$26+VLOOKUP(SUBSTITUTE(C$1,"성장단계","")&amp;"보스단계오프셋",ChapterTable!$R:$S,2,0))/ChapterTable!$R$23)))</f>
        <v>1</v>
      </c>
      <c r="D927">
        <f>IF(OR($L927=TRUE,$A927=0,MOD($A927,ChapterTable!$R$20)&lt;&gt;0),
MAX(0,INT(($B927+ChapterTable!$P$26+VLOOKUP(SUBSTITUTE(D$1,"성장단계","")&amp;"단계오프셋",ChapterTable!$R:$S,2,0))/ChapterTable!$P$23)),
MAX(0,INT(($B927+ChapterTable!$R$26+VLOOKUP(SUBSTITUTE(D$1,"성장단계","")&amp;"보스단계오프셋",ChapterTable!$R:$S,2,0))/ChapterTable!$R$23)))</f>
        <v>1</v>
      </c>
      <c r="E927" s="1">
        <f ca="1">IF(AND($A927=0,$B927=1),
    VLOOKUP(1,ChapterTable!$1:$1048576,MATCH("최종"&amp;SUBSTITUTE(SUBSTITUTE(E$1,"standard",""),"|Float",""),ChapterTable!$1:$1,0),0)*ChapterTable!$P$17,
  IF(AND($A927=0,$B927=0),
    E928,
  IF($B927=0,
    VLOOKUP($A927,ChapterTable!$1:$1048576,MATCH("최종"&amp;SUBSTITUTE(SUBSTITUTE(E$1,"standard",""),"|Float",""),ChapterTable!$1:$1,0),0),
  IF($B927=1,
    IF($L927=FALSE,
      VLOOKUP($A927,ChapterTable!$1:$1048576,MATCH("최종"&amp;SUBSTITUTE(SUBSTITUTE(E$1,"standard",""),"|Float",""),ChapterTable!$1:$1,0),0),
      VLOOKUP($A927-ChapterTable!$P$11,ChapterTable!$1:$1048576,MATCH("최종"&amp;SUBSTITUTE(SUBSTITUTE(E$1,"standard",""),"|Float",""),ChapterTable!$1:$1,0),0)*ChapterTable!$P$14
    ),
  OFFSET(E927,-$B927+IF($L927,1,0),0)*IF($B927&gt;OFFSET($B927,1,0),ChapterTable!$R$17,1)*
    (VLOOKUP(SUBSTITUTE(SUBSTITUTE(E$1,"standard",""),"|Float","")&amp;IF(OR($L927=TRUE,$A927=0,MOD($A927,ChapterTable!$R$20)&lt;&gt;0),"","보스")&amp;"인게임누적곱배수",ChapterTable!$R:$S,2,0)^C927
    +VLOOKUP(SUBSTITUTE(SUBSTITUTE(E$1,"standard",""),"|Float","")&amp;IF(OR($L927=TRUE,$A927=0,MOD($A927,ChapterTable!$R$20)&lt;&gt;0),"","보스")&amp;"인게임누적합배수",ChapterTable!$R:$S,2,0)*C927)
  )
  )
  )
)</f>
        <v>319224.64608764648</v>
      </c>
      <c r="F927" s="1">
        <f ca="1">IF(AND($A927=0,$B927=1),
    VLOOKUP(1,ChapterTable!$1:$1048576,MATCH("최종"&amp;SUBSTITUTE(SUBSTITUTE(F$1,"standard",""),"|Float",""),ChapterTable!$1:$1,0),0)*ChapterTable!$P$17,
  IF(AND($A927=0,$B927=0),
    F928,
  IF($B927=0,
    VLOOKUP($A927,ChapterTable!$1:$1048576,MATCH("최종"&amp;SUBSTITUTE(SUBSTITUTE(F$1,"standard",""),"|Float",""),ChapterTable!$1:$1,0),0),
  IF($B927=1,
    IF($L927=FALSE,
      VLOOKUP($A927,ChapterTable!$1:$1048576,MATCH("최종"&amp;SUBSTITUTE(SUBSTITUTE(F$1,"standard",""),"|Float",""),ChapterTable!$1:$1,0),0),
      VLOOKUP($A927-ChapterTable!$P$11,ChapterTable!$1:$1048576,MATCH("최종"&amp;SUBSTITUTE(SUBSTITUTE(F$1,"standard",""),"|Float",""),ChapterTable!$1:$1,0),0)*ChapterTable!$P$14
    ),
  OFFSET(F927,-$B927+IF($L927,1,0),0)*
    (VLOOKUP(SUBSTITUTE(SUBSTITUTE(F$1,"standard",""),"|Float","")&amp;IF(OR($L927=TRUE,$A927=0,MOD($A927,ChapterTable!$R$20)&lt;&gt;0),"","보스")&amp;"인게임누적곱배수",ChapterTable!$R:$S,2,0)^D927
    +VLOOKUP(SUBSTITUTE(SUBSTITUTE(F$1,"standard",""),"|Float","")&amp;IF(OR($L927=TRUE,$A927=0,MOD($A927,ChapterTable!$R$20)&lt;&gt;0),"","보스")&amp;"인게임누적합배수",ChapterTable!$R:$S,2,0)*D927)
  )
  )
  )
)</f>
        <v>119155.03282785416</v>
      </c>
      <c r="G927" t="s">
        <v>715</v>
      </c>
      <c r="J927" t="str">
        <f>IF(ISBLANK(I927),"",
IFERROR(VLOOKUP(I927,[1]StringTable!$1:$1048576,MATCH("kor|String",[1]StringTable!$1:$1,0),0),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107"/>
        <v>0.5</v>
      </c>
      <c r="AJ927">
        <f t="shared" si="105"/>
        <v>0.54666666600000002</v>
      </c>
      <c r="AK927">
        <f t="shared" si="106"/>
        <v>1</v>
      </c>
      <c r="AL927">
        <v>6</v>
      </c>
    </row>
    <row r="928" spans="1:38" hidden="1" x14ac:dyDescent="0.3">
      <c r="A928">
        <v>20</v>
      </c>
      <c r="B928">
        <v>13</v>
      </c>
      <c r="C928">
        <f>IF(OR($L928=TRUE,$A928=0,MOD($A928,ChapterTable!$R$20)&lt;&gt;0),
MAX(0,INT(($B928+ChapterTable!$P$26+VLOOKUP(SUBSTITUTE(C$1,"성장단계","")&amp;"단계오프셋",ChapterTable!$R:$S,2,0))/ChapterTable!$P$23)),
MAX(0,INT(($B928+ChapterTable!$R$26+VLOOKUP(SUBSTITUTE(C$1,"성장단계","")&amp;"보스단계오프셋",ChapterTable!$R:$S,2,0))/ChapterTable!$R$23)))</f>
        <v>1</v>
      </c>
      <c r="D928">
        <f>IF(OR($L928=TRUE,$A928=0,MOD($A928,ChapterTable!$R$20)&lt;&gt;0),
MAX(0,INT(($B928+ChapterTable!$P$26+VLOOKUP(SUBSTITUTE(D$1,"성장단계","")&amp;"단계오프셋",ChapterTable!$R:$S,2,0))/ChapterTable!$P$23)),
MAX(0,INT(($B928+ChapterTable!$R$26+VLOOKUP(SUBSTITUTE(D$1,"성장단계","")&amp;"보스단계오프셋",ChapterTable!$R:$S,2,0))/ChapterTable!$R$23)))</f>
        <v>1</v>
      </c>
      <c r="E928" s="1">
        <f ca="1">IF(AND($A928=0,$B928=1),
    VLOOKUP(1,ChapterTable!$1:$1048576,MATCH("최종"&amp;SUBSTITUTE(SUBSTITUTE(E$1,"standard",""),"|Float",""),ChapterTable!$1:$1,0),0)*ChapterTable!$P$17,
  IF(AND($A928=0,$B928=0),
    E929,
  IF($B928=0,
    VLOOKUP($A928,ChapterTable!$1:$1048576,MATCH("최종"&amp;SUBSTITUTE(SUBSTITUTE(E$1,"standard",""),"|Float",""),ChapterTable!$1:$1,0),0),
  IF($B928=1,
    IF($L928=FALSE,
      VLOOKUP($A928,ChapterTable!$1:$1048576,MATCH("최종"&amp;SUBSTITUTE(SUBSTITUTE(E$1,"standard",""),"|Float",""),ChapterTable!$1:$1,0),0),
      VLOOKUP($A928-ChapterTable!$P$11,ChapterTable!$1:$1048576,MATCH("최종"&amp;SUBSTITUTE(SUBSTITUTE(E$1,"standard",""),"|Float",""),ChapterTable!$1:$1,0),0)*ChapterTable!$P$14
    ),
  OFFSET(E928,-$B928+IF($L928,1,0),0)*IF($B928&gt;OFFSET($B928,1,0),ChapterTable!$R$17,1)*
    (VLOOKUP(SUBSTITUTE(SUBSTITUTE(E$1,"standard",""),"|Float","")&amp;IF(OR($L928=TRUE,$A928=0,MOD($A928,ChapterTable!$R$20)&lt;&gt;0),"","보스")&amp;"인게임누적곱배수",ChapterTable!$R:$S,2,0)^C928
    +VLOOKUP(SUBSTITUTE(SUBSTITUTE(E$1,"standard",""),"|Float","")&amp;IF(OR($L928=TRUE,$A928=0,MOD($A928,ChapterTable!$R$20)&lt;&gt;0),"","보스")&amp;"인게임누적합배수",ChapterTable!$R:$S,2,0)*C928)
  )
  )
  )
)</f>
        <v>319224.64608764648</v>
      </c>
      <c r="F928" s="1">
        <f ca="1">IF(AND($A928=0,$B928=1),
    VLOOKUP(1,ChapterTable!$1:$1048576,MATCH("최종"&amp;SUBSTITUTE(SUBSTITUTE(F$1,"standard",""),"|Float",""),ChapterTable!$1:$1,0),0)*ChapterTable!$P$17,
  IF(AND($A928=0,$B928=0),
    F929,
  IF($B928=0,
    VLOOKUP($A928,ChapterTable!$1:$1048576,MATCH("최종"&amp;SUBSTITUTE(SUBSTITUTE(F$1,"standard",""),"|Float",""),ChapterTable!$1:$1,0),0),
  IF($B928=1,
    IF($L928=FALSE,
      VLOOKUP($A928,ChapterTable!$1:$1048576,MATCH("최종"&amp;SUBSTITUTE(SUBSTITUTE(F$1,"standard",""),"|Float",""),ChapterTable!$1:$1,0),0),
      VLOOKUP($A928-ChapterTable!$P$11,ChapterTable!$1:$1048576,MATCH("최종"&amp;SUBSTITUTE(SUBSTITUTE(F$1,"standard",""),"|Float",""),ChapterTable!$1:$1,0),0)*ChapterTable!$P$14
    ),
  OFFSET(F928,-$B928+IF($L928,1,0),0)*
    (VLOOKUP(SUBSTITUTE(SUBSTITUTE(F$1,"standard",""),"|Float","")&amp;IF(OR($L928=TRUE,$A928=0,MOD($A928,ChapterTable!$R$20)&lt;&gt;0),"","보스")&amp;"인게임누적곱배수",ChapterTable!$R:$S,2,0)^D928
    +VLOOKUP(SUBSTITUTE(SUBSTITUTE(F$1,"standard",""),"|Float","")&amp;IF(OR($L928=TRUE,$A928=0,MOD($A928,ChapterTable!$R$20)&lt;&gt;0),"","보스")&amp;"인게임누적합배수",ChapterTable!$R:$S,2,0)*D928)
  )
  )
  )
)</f>
        <v>119155.03282785416</v>
      </c>
      <c r="G928" t="s">
        <v>715</v>
      </c>
      <c r="J928" t="str">
        <f>IF(ISBLANK(I928),"",
IFERROR(VLOOKUP(I928,[1]StringTable!$1:$1048576,MATCH("kor|String",[1]StringTable!$1:$1,0),0),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107"/>
        <v>0.5</v>
      </c>
      <c r="AJ928">
        <f t="shared" si="105"/>
        <v>0.54666666600000002</v>
      </c>
      <c r="AK928">
        <f t="shared" si="106"/>
        <v>1</v>
      </c>
      <c r="AL928">
        <v>6</v>
      </c>
    </row>
    <row r="929" spans="1:38" hidden="1" x14ac:dyDescent="0.3">
      <c r="A929">
        <v>20</v>
      </c>
      <c r="B929">
        <v>14</v>
      </c>
      <c r="C929">
        <f>IF(OR($L929=TRUE,$A929=0,MOD($A929,ChapterTable!$R$20)&lt;&gt;0),
MAX(0,INT(($B929+ChapterTable!$P$26+VLOOKUP(SUBSTITUTE(C$1,"성장단계","")&amp;"단계오프셋",ChapterTable!$R:$S,2,0))/ChapterTable!$P$23)),
MAX(0,INT(($B929+ChapterTable!$R$26+VLOOKUP(SUBSTITUTE(C$1,"성장단계","")&amp;"보스단계오프셋",ChapterTable!$R:$S,2,0))/ChapterTable!$R$23)))</f>
        <v>1</v>
      </c>
      <c r="D929">
        <f>IF(OR($L929=TRUE,$A929=0,MOD($A929,ChapterTable!$R$20)&lt;&gt;0),
MAX(0,INT(($B929+ChapterTable!$P$26+VLOOKUP(SUBSTITUTE(D$1,"성장단계","")&amp;"단계오프셋",ChapterTable!$R:$S,2,0))/ChapterTable!$P$23)),
MAX(0,INT(($B929+ChapterTable!$R$26+VLOOKUP(SUBSTITUTE(D$1,"성장단계","")&amp;"보스단계오프셋",ChapterTable!$R:$S,2,0))/ChapterTable!$R$23)))</f>
        <v>1</v>
      </c>
      <c r="E929" s="1">
        <f ca="1">IF(AND($A929=0,$B929=1),
    VLOOKUP(1,ChapterTable!$1:$1048576,MATCH("최종"&amp;SUBSTITUTE(SUBSTITUTE(E$1,"standard",""),"|Float",""),ChapterTable!$1:$1,0),0)*ChapterTable!$P$17,
  IF(AND($A929=0,$B929=0),
    E930,
  IF($B929=0,
    VLOOKUP($A929,ChapterTable!$1:$1048576,MATCH("최종"&amp;SUBSTITUTE(SUBSTITUTE(E$1,"standard",""),"|Float",""),ChapterTable!$1:$1,0),0),
  IF($B929=1,
    IF($L929=FALSE,
      VLOOKUP($A929,ChapterTable!$1:$1048576,MATCH("최종"&amp;SUBSTITUTE(SUBSTITUTE(E$1,"standard",""),"|Float",""),ChapterTable!$1:$1,0),0),
      VLOOKUP($A929-ChapterTable!$P$11,ChapterTable!$1:$1048576,MATCH("최종"&amp;SUBSTITUTE(SUBSTITUTE(E$1,"standard",""),"|Float",""),ChapterTable!$1:$1,0),0)*ChapterTable!$P$14
    ),
  OFFSET(E929,-$B929+IF($L929,1,0),0)*IF($B929&gt;OFFSET($B929,1,0),ChapterTable!$R$17,1)*
    (VLOOKUP(SUBSTITUTE(SUBSTITUTE(E$1,"standard",""),"|Float","")&amp;IF(OR($L929=TRUE,$A929=0,MOD($A929,ChapterTable!$R$20)&lt;&gt;0),"","보스")&amp;"인게임누적곱배수",ChapterTable!$R:$S,2,0)^C929
    +VLOOKUP(SUBSTITUTE(SUBSTITUTE(E$1,"standard",""),"|Float","")&amp;IF(OR($L929=TRUE,$A929=0,MOD($A929,ChapterTable!$R$20)&lt;&gt;0),"","보스")&amp;"인게임누적합배수",ChapterTable!$R:$S,2,0)*C929)
  )
  )
  )
)</f>
        <v>319224.64608764648</v>
      </c>
      <c r="F929" s="1">
        <f ca="1">IF(AND($A929=0,$B929=1),
    VLOOKUP(1,ChapterTable!$1:$1048576,MATCH("최종"&amp;SUBSTITUTE(SUBSTITUTE(F$1,"standard",""),"|Float",""),ChapterTable!$1:$1,0),0)*ChapterTable!$P$17,
  IF(AND($A929=0,$B929=0),
    F930,
  IF($B929=0,
    VLOOKUP($A929,ChapterTable!$1:$1048576,MATCH("최종"&amp;SUBSTITUTE(SUBSTITUTE(F$1,"standard",""),"|Float",""),ChapterTable!$1:$1,0),0),
  IF($B929=1,
    IF($L929=FALSE,
      VLOOKUP($A929,ChapterTable!$1:$1048576,MATCH("최종"&amp;SUBSTITUTE(SUBSTITUTE(F$1,"standard",""),"|Float",""),ChapterTable!$1:$1,0),0),
      VLOOKUP($A929-ChapterTable!$P$11,ChapterTable!$1:$1048576,MATCH("최종"&amp;SUBSTITUTE(SUBSTITUTE(F$1,"standard",""),"|Float",""),ChapterTable!$1:$1,0),0)*ChapterTable!$P$14
    ),
  OFFSET(F929,-$B929+IF($L929,1,0),0)*
    (VLOOKUP(SUBSTITUTE(SUBSTITUTE(F$1,"standard",""),"|Float","")&amp;IF(OR($L929=TRUE,$A929=0,MOD($A929,ChapterTable!$R$20)&lt;&gt;0),"","보스")&amp;"인게임누적곱배수",ChapterTable!$R:$S,2,0)^D929
    +VLOOKUP(SUBSTITUTE(SUBSTITUTE(F$1,"standard",""),"|Float","")&amp;IF(OR($L929=TRUE,$A929=0,MOD($A929,ChapterTable!$R$20)&lt;&gt;0),"","보스")&amp;"인게임누적합배수",ChapterTable!$R:$S,2,0)*D929)
  )
  )
  )
)</f>
        <v>119155.03282785416</v>
      </c>
      <c r="G929" t="s">
        <v>715</v>
      </c>
      <c r="J929" t="str">
        <f>IF(ISBLANK(I929),"",
IFERROR(VLOOKUP(I929,[1]StringTable!$1:$1048576,MATCH("kor|String",[1]StringTable!$1:$1,0),0),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107"/>
        <v>0.5</v>
      </c>
      <c r="AJ929">
        <f t="shared" si="105"/>
        <v>0.54666666600000002</v>
      </c>
      <c r="AK929">
        <f t="shared" si="106"/>
        <v>1</v>
      </c>
      <c r="AL929">
        <v>6</v>
      </c>
    </row>
    <row r="930" spans="1:38" hidden="1" x14ac:dyDescent="0.3">
      <c r="A930">
        <v>20</v>
      </c>
      <c r="B930">
        <v>15</v>
      </c>
      <c r="C930">
        <f>IF(OR($L930=TRUE,$A930=0,MOD($A930,ChapterTable!$R$20)&lt;&gt;0),
MAX(0,INT(($B930+ChapterTable!$P$26+VLOOKUP(SUBSTITUTE(C$1,"성장단계","")&amp;"단계오프셋",ChapterTable!$R:$S,2,0))/ChapterTable!$P$23)),
MAX(0,INT(($B930+ChapterTable!$R$26+VLOOKUP(SUBSTITUTE(C$1,"성장단계","")&amp;"보스단계오프셋",ChapterTable!$R:$S,2,0))/ChapterTable!$R$23)))</f>
        <v>1</v>
      </c>
      <c r="D930">
        <f>IF(OR($L930=TRUE,$A930=0,MOD($A930,ChapterTable!$R$20)&lt;&gt;0),
MAX(0,INT(($B930+ChapterTable!$P$26+VLOOKUP(SUBSTITUTE(D$1,"성장단계","")&amp;"단계오프셋",ChapterTable!$R:$S,2,0))/ChapterTable!$P$23)),
MAX(0,INT(($B930+ChapterTable!$R$26+VLOOKUP(SUBSTITUTE(D$1,"성장단계","")&amp;"보스단계오프셋",ChapterTable!$R:$S,2,0))/ChapterTable!$R$23)))</f>
        <v>1</v>
      </c>
      <c r="E930" s="1">
        <f ca="1">IF(AND($A930=0,$B930=1),
    VLOOKUP(1,ChapterTable!$1:$1048576,MATCH("최종"&amp;SUBSTITUTE(SUBSTITUTE(E$1,"standard",""),"|Float",""),ChapterTable!$1:$1,0),0)*ChapterTable!$P$17,
  IF(AND($A930=0,$B930=0),
    E931,
  IF($B930=0,
    VLOOKUP($A930,ChapterTable!$1:$1048576,MATCH("최종"&amp;SUBSTITUTE(SUBSTITUTE(E$1,"standard",""),"|Float",""),ChapterTable!$1:$1,0),0),
  IF($B930=1,
    IF($L930=FALSE,
      VLOOKUP($A930,ChapterTable!$1:$1048576,MATCH("최종"&amp;SUBSTITUTE(SUBSTITUTE(E$1,"standard",""),"|Float",""),ChapterTable!$1:$1,0),0),
      VLOOKUP($A930-ChapterTable!$P$11,ChapterTable!$1:$1048576,MATCH("최종"&amp;SUBSTITUTE(SUBSTITUTE(E$1,"standard",""),"|Float",""),ChapterTable!$1:$1,0),0)*ChapterTable!$P$14
    ),
  OFFSET(E930,-$B930+IF($L930,1,0),0)*IF($B930&gt;OFFSET($B930,1,0),ChapterTable!$R$17,1)*
    (VLOOKUP(SUBSTITUTE(SUBSTITUTE(E$1,"standard",""),"|Float","")&amp;IF(OR($L930=TRUE,$A930=0,MOD($A930,ChapterTable!$R$20)&lt;&gt;0),"","보스")&amp;"인게임누적곱배수",ChapterTable!$R:$S,2,0)^C930
    +VLOOKUP(SUBSTITUTE(SUBSTITUTE(E$1,"standard",""),"|Float","")&amp;IF(OR($L930=TRUE,$A930=0,MOD($A930,ChapterTable!$R$20)&lt;&gt;0),"","보스")&amp;"인게임누적합배수",ChapterTable!$R:$S,2,0)*C930)
  )
  )
  )
)</f>
        <v>319224.64608764648</v>
      </c>
      <c r="F930" s="1">
        <f ca="1">IF(AND($A930=0,$B930=1),
    VLOOKUP(1,ChapterTable!$1:$1048576,MATCH("최종"&amp;SUBSTITUTE(SUBSTITUTE(F$1,"standard",""),"|Float",""),ChapterTable!$1:$1,0),0)*ChapterTable!$P$17,
  IF(AND($A930=0,$B930=0),
    F931,
  IF($B930=0,
    VLOOKUP($A930,ChapterTable!$1:$1048576,MATCH("최종"&amp;SUBSTITUTE(SUBSTITUTE(F$1,"standard",""),"|Float",""),ChapterTable!$1:$1,0),0),
  IF($B930=1,
    IF($L930=FALSE,
      VLOOKUP($A930,ChapterTable!$1:$1048576,MATCH("최종"&amp;SUBSTITUTE(SUBSTITUTE(F$1,"standard",""),"|Float",""),ChapterTable!$1:$1,0),0),
      VLOOKUP($A930-ChapterTable!$P$11,ChapterTable!$1:$1048576,MATCH("최종"&amp;SUBSTITUTE(SUBSTITUTE(F$1,"standard",""),"|Float",""),ChapterTable!$1:$1,0),0)*ChapterTable!$P$14
    ),
  OFFSET(F930,-$B930+IF($L930,1,0),0)*
    (VLOOKUP(SUBSTITUTE(SUBSTITUTE(F$1,"standard",""),"|Float","")&amp;IF(OR($L930=TRUE,$A930=0,MOD($A930,ChapterTable!$R$20)&lt;&gt;0),"","보스")&amp;"인게임누적곱배수",ChapterTable!$R:$S,2,0)^D930
    +VLOOKUP(SUBSTITUTE(SUBSTITUTE(F$1,"standard",""),"|Float","")&amp;IF(OR($L930=TRUE,$A930=0,MOD($A930,ChapterTable!$R$20)&lt;&gt;0),"","보스")&amp;"인게임누적합배수",ChapterTable!$R:$S,2,0)*D930)
  )
  )
  )
)</f>
        <v>119155.03282785416</v>
      </c>
      <c r="G930" t="s">
        <v>715</v>
      </c>
      <c r="J930" t="str">
        <f>IF(ISBLANK(I930),"",
IFERROR(VLOOKUP(I930,[1]StringTable!$1:$1048576,MATCH("kor|String",[1]StringTable!$1:$1,0),0),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107"/>
        <v>0.5</v>
      </c>
      <c r="AJ930">
        <f t="shared" si="105"/>
        <v>0.54666666600000002</v>
      </c>
      <c r="AK930">
        <f t="shared" si="106"/>
        <v>1</v>
      </c>
      <c r="AL930">
        <v>6</v>
      </c>
    </row>
    <row r="931" spans="1:38" hidden="1" x14ac:dyDescent="0.3">
      <c r="A931">
        <v>20</v>
      </c>
      <c r="B931">
        <v>16</v>
      </c>
      <c r="C931">
        <f>IF(OR($L931=TRUE,$A931=0,MOD($A931,ChapterTable!$R$20)&lt;&gt;0),
MAX(0,INT(($B931+ChapterTable!$P$26+VLOOKUP(SUBSTITUTE(C$1,"성장단계","")&amp;"단계오프셋",ChapterTable!$R:$S,2,0))/ChapterTable!$P$23)),
MAX(0,INT(($B931+ChapterTable!$R$26+VLOOKUP(SUBSTITUTE(C$1,"성장단계","")&amp;"보스단계오프셋",ChapterTable!$R:$S,2,0))/ChapterTable!$R$23)))</f>
        <v>2</v>
      </c>
      <c r="D931">
        <f>IF(OR($L931=TRUE,$A931=0,MOD($A931,ChapterTable!$R$20)&lt;&gt;0),
MAX(0,INT(($B931+ChapterTable!$P$26+VLOOKUP(SUBSTITUTE(D$1,"성장단계","")&amp;"단계오프셋",ChapterTable!$R:$S,2,0))/ChapterTable!$P$23)),
MAX(0,INT(($B931+ChapterTable!$R$26+VLOOKUP(SUBSTITUTE(D$1,"성장단계","")&amp;"보스단계오프셋",ChapterTable!$R:$S,2,0))/ChapterTable!$R$23)))</f>
        <v>1</v>
      </c>
      <c r="E931" s="1">
        <f ca="1">IF(AND($A931=0,$B931=1),
    VLOOKUP(1,ChapterTable!$1:$1048576,MATCH("최종"&amp;SUBSTITUTE(SUBSTITUTE(E$1,"standard",""),"|Float",""),ChapterTable!$1:$1,0),0)*ChapterTable!$P$17,
  IF(AND($A931=0,$B931=0),
    E932,
  IF($B931=0,
    VLOOKUP($A931,ChapterTable!$1:$1048576,MATCH("최종"&amp;SUBSTITUTE(SUBSTITUTE(E$1,"standard",""),"|Float",""),ChapterTable!$1:$1,0),0),
  IF($B931=1,
    IF($L931=FALSE,
      VLOOKUP($A931,ChapterTable!$1:$1048576,MATCH("최종"&amp;SUBSTITUTE(SUBSTITUTE(E$1,"standard",""),"|Float",""),ChapterTable!$1:$1,0),0),
      VLOOKUP($A931-ChapterTable!$P$11,ChapterTable!$1:$1048576,MATCH("최종"&amp;SUBSTITUTE(SUBSTITUTE(E$1,"standard",""),"|Float",""),ChapterTable!$1:$1,0),0)*ChapterTable!$P$14
    ),
  OFFSET(E931,-$B931+IF($L931,1,0),0)*IF($B931&gt;OFFSET($B931,1,0),ChapterTable!$R$17,1)*
    (VLOOKUP(SUBSTITUTE(SUBSTITUTE(E$1,"standard",""),"|Float","")&amp;IF(OR($L931=TRUE,$A931=0,MOD($A931,ChapterTable!$R$20)&lt;&gt;0),"","보스")&amp;"인게임누적곱배수",ChapterTable!$R:$S,2,0)^C931
    +VLOOKUP(SUBSTITUTE(SUBSTITUTE(E$1,"standard",""),"|Float","")&amp;IF(OR($L931=TRUE,$A931=0,MOD($A931,ChapterTable!$R$20)&lt;&gt;0),"","보스")&amp;"인게임누적합배수",ChapterTable!$R:$S,2,0)*C931)
  )
  )
  )
)</f>
        <v>372428.7537689209</v>
      </c>
      <c r="F931" s="1">
        <f ca="1">IF(AND($A931=0,$B931=1),
    VLOOKUP(1,ChapterTable!$1:$1048576,MATCH("최종"&amp;SUBSTITUTE(SUBSTITUTE(F$1,"standard",""),"|Float",""),ChapterTable!$1:$1,0),0)*ChapterTable!$P$17,
  IF(AND($A931=0,$B931=0),
    F932,
  IF($B931=0,
    VLOOKUP($A931,ChapterTable!$1:$1048576,MATCH("최종"&amp;SUBSTITUTE(SUBSTITUTE(F$1,"standard",""),"|Float",""),ChapterTable!$1:$1,0),0),
  IF($B931=1,
    IF($L931=FALSE,
      VLOOKUP($A931,ChapterTable!$1:$1048576,MATCH("최종"&amp;SUBSTITUTE(SUBSTITUTE(F$1,"standard",""),"|Float",""),ChapterTable!$1:$1,0),0),
      VLOOKUP($A931-ChapterTable!$P$11,ChapterTable!$1:$1048576,MATCH("최종"&amp;SUBSTITUTE(SUBSTITUTE(F$1,"standard",""),"|Float",""),ChapterTable!$1:$1,0),0)*ChapterTable!$P$14
    ),
  OFFSET(F931,-$B931+IF($L931,1,0),0)*
    (VLOOKUP(SUBSTITUTE(SUBSTITUTE(F$1,"standard",""),"|Float","")&amp;IF(OR($L931=TRUE,$A931=0,MOD($A931,ChapterTable!$R$20)&lt;&gt;0),"","보스")&amp;"인게임누적곱배수",ChapterTable!$R:$S,2,0)^D931
    +VLOOKUP(SUBSTITUTE(SUBSTITUTE(F$1,"standard",""),"|Float","")&amp;IF(OR($L931=TRUE,$A931=0,MOD($A931,ChapterTable!$R$20)&lt;&gt;0),"","보스")&amp;"인게임누적합배수",ChapterTable!$R:$S,2,0)*D931)
  )
  )
  )
)</f>
        <v>119155.03282785416</v>
      </c>
      <c r="G931" t="s">
        <v>715</v>
      </c>
      <c r="J931" t="str">
        <f>IF(ISBLANK(I931),"",
IFERROR(VLOOKUP(I931,[1]StringTable!$1:$1048576,MATCH("kor|String",[1]StringTable!$1:$1,0),0),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107"/>
        <v>0.5</v>
      </c>
      <c r="AJ931">
        <f t="shared" si="105"/>
        <v>0.54666666600000002</v>
      </c>
      <c r="AK931">
        <f t="shared" si="106"/>
        <v>1</v>
      </c>
      <c r="AL931">
        <v>6</v>
      </c>
    </row>
    <row r="932" spans="1:38" hidden="1" x14ac:dyDescent="0.3">
      <c r="A932">
        <v>20</v>
      </c>
      <c r="B932">
        <v>17</v>
      </c>
      <c r="C932">
        <f>IF(OR($L932=TRUE,$A932=0,MOD($A932,ChapterTable!$R$20)&lt;&gt;0),
MAX(0,INT(($B932+ChapterTable!$P$26+VLOOKUP(SUBSTITUTE(C$1,"성장단계","")&amp;"단계오프셋",ChapterTable!$R:$S,2,0))/ChapterTable!$P$23)),
MAX(0,INT(($B932+ChapterTable!$R$26+VLOOKUP(SUBSTITUTE(C$1,"성장단계","")&amp;"보스단계오프셋",ChapterTable!$R:$S,2,0))/ChapterTable!$R$23)))</f>
        <v>2</v>
      </c>
      <c r="D932">
        <f>IF(OR($L932=TRUE,$A932=0,MOD($A932,ChapterTable!$R$20)&lt;&gt;0),
MAX(0,INT(($B932+ChapterTable!$P$26+VLOOKUP(SUBSTITUTE(D$1,"성장단계","")&amp;"단계오프셋",ChapterTable!$R:$S,2,0))/ChapterTable!$P$23)),
MAX(0,INT(($B932+ChapterTable!$R$26+VLOOKUP(SUBSTITUTE(D$1,"성장단계","")&amp;"보스단계오프셋",ChapterTable!$R:$S,2,0))/ChapterTable!$R$23)))</f>
        <v>1</v>
      </c>
      <c r="E932" s="1">
        <f ca="1">IF(AND($A932=0,$B932=1),
    VLOOKUP(1,ChapterTable!$1:$1048576,MATCH("최종"&amp;SUBSTITUTE(SUBSTITUTE(E$1,"standard",""),"|Float",""),ChapterTable!$1:$1,0),0)*ChapterTable!$P$17,
  IF(AND($A932=0,$B932=0),
    E933,
  IF($B932=0,
    VLOOKUP($A932,ChapterTable!$1:$1048576,MATCH("최종"&amp;SUBSTITUTE(SUBSTITUTE(E$1,"standard",""),"|Float",""),ChapterTable!$1:$1,0),0),
  IF($B932=1,
    IF($L932=FALSE,
      VLOOKUP($A932,ChapterTable!$1:$1048576,MATCH("최종"&amp;SUBSTITUTE(SUBSTITUTE(E$1,"standard",""),"|Float",""),ChapterTable!$1:$1,0),0),
      VLOOKUP($A932-ChapterTable!$P$11,ChapterTable!$1:$1048576,MATCH("최종"&amp;SUBSTITUTE(SUBSTITUTE(E$1,"standard",""),"|Float",""),ChapterTable!$1:$1,0),0)*ChapterTable!$P$14
    ),
  OFFSET(E932,-$B932+IF($L932,1,0),0)*IF($B932&gt;OFFSET($B932,1,0),ChapterTable!$R$17,1)*
    (VLOOKUP(SUBSTITUTE(SUBSTITUTE(E$1,"standard",""),"|Float","")&amp;IF(OR($L932=TRUE,$A932=0,MOD($A932,ChapterTable!$R$20)&lt;&gt;0),"","보스")&amp;"인게임누적곱배수",ChapterTable!$R:$S,2,0)^C932
    +VLOOKUP(SUBSTITUTE(SUBSTITUTE(E$1,"standard",""),"|Float","")&amp;IF(OR($L932=TRUE,$A932=0,MOD($A932,ChapterTable!$R$20)&lt;&gt;0),"","보스")&amp;"인게임누적합배수",ChapterTable!$R:$S,2,0)*C932)
  )
  )
  )
)</f>
        <v>372428.7537689209</v>
      </c>
      <c r="F932" s="1">
        <f ca="1">IF(AND($A932=0,$B932=1),
    VLOOKUP(1,ChapterTable!$1:$1048576,MATCH("최종"&amp;SUBSTITUTE(SUBSTITUTE(F$1,"standard",""),"|Float",""),ChapterTable!$1:$1,0),0)*ChapterTable!$P$17,
  IF(AND($A932=0,$B932=0),
    F933,
  IF($B932=0,
    VLOOKUP($A932,ChapterTable!$1:$1048576,MATCH("최종"&amp;SUBSTITUTE(SUBSTITUTE(F$1,"standard",""),"|Float",""),ChapterTable!$1:$1,0),0),
  IF($B932=1,
    IF($L932=FALSE,
      VLOOKUP($A932,ChapterTable!$1:$1048576,MATCH("최종"&amp;SUBSTITUTE(SUBSTITUTE(F$1,"standard",""),"|Float",""),ChapterTable!$1:$1,0),0),
      VLOOKUP($A932-ChapterTable!$P$11,ChapterTable!$1:$1048576,MATCH("최종"&amp;SUBSTITUTE(SUBSTITUTE(F$1,"standard",""),"|Float",""),ChapterTable!$1:$1,0),0)*ChapterTable!$P$14
    ),
  OFFSET(F932,-$B932+IF($L932,1,0),0)*
    (VLOOKUP(SUBSTITUTE(SUBSTITUTE(F$1,"standard",""),"|Float","")&amp;IF(OR($L932=TRUE,$A932=0,MOD($A932,ChapterTable!$R$20)&lt;&gt;0),"","보스")&amp;"인게임누적곱배수",ChapterTable!$R:$S,2,0)^D932
    +VLOOKUP(SUBSTITUTE(SUBSTITUTE(F$1,"standard",""),"|Float","")&amp;IF(OR($L932=TRUE,$A932=0,MOD($A932,ChapterTable!$R$20)&lt;&gt;0),"","보스")&amp;"인게임누적합배수",ChapterTable!$R:$S,2,0)*D932)
  )
  )
  )
)</f>
        <v>119155.03282785416</v>
      </c>
      <c r="G932" t="s">
        <v>715</v>
      </c>
      <c r="J932" t="str">
        <f>IF(ISBLANK(I932),"",
IFERROR(VLOOKUP(I932,[1]StringTable!$1:$1048576,MATCH("kor|String",[1]StringTable!$1:$1,0),0),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107"/>
        <v>0.5</v>
      </c>
      <c r="AJ932">
        <f t="shared" si="105"/>
        <v>0.54666666600000002</v>
      </c>
      <c r="AK932">
        <f t="shared" si="106"/>
        <v>1</v>
      </c>
      <c r="AL932">
        <v>6</v>
      </c>
    </row>
    <row r="933" spans="1:38" hidden="1" x14ac:dyDescent="0.3">
      <c r="A933">
        <v>20</v>
      </c>
      <c r="B933">
        <v>18</v>
      </c>
      <c r="C933">
        <f>IF(OR($L933=TRUE,$A933=0,MOD($A933,ChapterTable!$R$20)&lt;&gt;0),
MAX(0,INT(($B933+ChapterTable!$P$26+VLOOKUP(SUBSTITUTE(C$1,"성장단계","")&amp;"단계오프셋",ChapterTable!$R:$S,2,0))/ChapterTable!$P$23)),
MAX(0,INT(($B933+ChapterTable!$R$26+VLOOKUP(SUBSTITUTE(C$1,"성장단계","")&amp;"보스단계오프셋",ChapterTable!$R:$S,2,0))/ChapterTable!$R$23)))</f>
        <v>2</v>
      </c>
      <c r="D933">
        <f>IF(OR($L933=TRUE,$A933=0,MOD($A933,ChapterTable!$R$20)&lt;&gt;0),
MAX(0,INT(($B933+ChapterTable!$P$26+VLOOKUP(SUBSTITUTE(D$1,"성장단계","")&amp;"단계오프셋",ChapterTable!$R:$S,2,0))/ChapterTable!$P$23)),
MAX(0,INT(($B933+ChapterTable!$R$26+VLOOKUP(SUBSTITUTE(D$1,"성장단계","")&amp;"보스단계오프셋",ChapterTable!$R:$S,2,0))/ChapterTable!$R$23)))</f>
        <v>1</v>
      </c>
      <c r="E933" s="1">
        <f ca="1">IF(AND($A933=0,$B933=1),
    VLOOKUP(1,ChapterTable!$1:$1048576,MATCH("최종"&amp;SUBSTITUTE(SUBSTITUTE(E$1,"standard",""),"|Float",""),ChapterTable!$1:$1,0),0)*ChapterTable!$P$17,
  IF(AND($A933=0,$B933=0),
    E934,
  IF($B933=0,
    VLOOKUP($A933,ChapterTable!$1:$1048576,MATCH("최종"&amp;SUBSTITUTE(SUBSTITUTE(E$1,"standard",""),"|Float",""),ChapterTable!$1:$1,0),0),
  IF($B933=1,
    IF($L933=FALSE,
      VLOOKUP($A933,ChapterTable!$1:$1048576,MATCH("최종"&amp;SUBSTITUTE(SUBSTITUTE(E$1,"standard",""),"|Float",""),ChapterTable!$1:$1,0),0),
      VLOOKUP($A933-ChapterTable!$P$11,ChapterTable!$1:$1048576,MATCH("최종"&amp;SUBSTITUTE(SUBSTITUTE(E$1,"standard",""),"|Float",""),ChapterTable!$1:$1,0),0)*ChapterTable!$P$14
    ),
  OFFSET(E933,-$B933+IF($L933,1,0),0)*IF($B933&gt;OFFSET($B933,1,0),ChapterTable!$R$17,1)*
    (VLOOKUP(SUBSTITUTE(SUBSTITUTE(E$1,"standard",""),"|Float","")&amp;IF(OR($L933=TRUE,$A933=0,MOD($A933,ChapterTable!$R$20)&lt;&gt;0),"","보스")&amp;"인게임누적곱배수",ChapterTable!$R:$S,2,0)^C933
    +VLOOKUP(SUBSTITUTE(SUBSTITUTE(E$1,"standard",""),"|Float","")&amp;IF(OR($L933=TRUE,$A933=0,MOD($A933,ChapterTable!$R$20)&lt;&gt;0),"","보스")&amp;"인게임누적합배수",ChapterTable!$R:$S,2,0)*C933)
  )
  )
  )
)</f>
        <v>372428.7537689209</v>
      </c>
      <c r="F933" s="1">
        <f ca="1">IF(AND($A933=0,$B933=1),
    VLOOKUP(1,ChapterTable!$1:$1048576,MATCH("최종"&amp;SUBSTITUTE(SUBSTITUTE(F$1,"standard",""),"|Float",""),ChapterTable!$1:$1,0),0)*ChapterTable!$P$17,
  IF(AND($A933=0,$B933=0),
    F934,
  IF($B933=0,
    VLOOKUP($A933,ChapterTable!$1:$1048576,MATCH("최종"&amp;SUBSTITUTE(SUBSTITUTE(F$1,"standard",""),"|Float",""),ChapterTable!$1:$1,0),0),
  IF($B933=1,
    IF($L933=FALSE,
      VLOOKUP($A933,ChapterTable!$1:$1048576,MATCH("최종"&amp;SUBSTITUTE(SUBSTITUTE(F$1,"standard",""),"|Float",""),ChapterTable!$1:$1,0),0),
      VLOOKUP($A933-ChapterTable!$P$11,ChapterTable!$1:$1048576,MATCH("최종"&amp;SUBSTITUTE(SUBSTITUTE(F$1,"standard",""),"|Float",""),ChapterTable!$1:$1,0),0)*ChapterTable!$P$14
    ),
  OFFSET(F933,-$B933+IF($L933,1,0),0)*
    (VLOOKUP(SUBSTITUTE(SUBSTITUTE(F$1,"standard",""),"|Float","")&amp;IF(OR($L933=TRUE,$A933=0,MOD($A933,ChapterTable!$R$20)&lt;&gt;0),"","보스")&amp;"인게임누적곱배수",ChapterTable!$R:$S,2,0)^D933
    +VLOOKUP(SUBSTITUTE(SUBSTITUTE(F$1,"standard",""),"|Float","")&amp;IF(OR($L933=TRUE,$A933=0,MOD($A933,ChapterTable!$R$20)&lt;&gt;0),"","보스")&amp;"인게임누적합배수",ChapterTable!$R:$S,2,0)*D933)
  )
  )
  )
)</f>
        <v>119155.03282785416</v>
      </c>
      <c r="G933" t="s">
        <v>715</v>
      </c>
      <c r="J933" t="str">
        <f>IF(ISBLANK(I933),"",
IFERROR(VLOOKUP(I933,[1]StringTable!$1:$1048576,MATCH("kor|String",[1]StringTable!$1:$1,0),0),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107"/>
        <v>0.5</v>
      </c>
      <c r="AJ933">
        <f t="shared" si="105"/>
        <v>0.54666666600000002</v>
      </c>
      <c r="AK933">
        <f t="shared" si="106"/>
        <v>1</v>
      </c>
      <c r="AL933">
        <v>6</v>
      </c>
    </row>
    <row r="934" spans="1:38" hidden="1" x14ac:dyDescent="0.3">
      <c r="A934">
        <v>20</v>
      </c>
      <c r="B934">
        <v>19</v>
      </c>
      <c r="C934">
        <f>IF(OR($L934=TRUE,$A934=0,MOD($A934,ChapterTable!$R$20)&lt;&gt;0),
MAX(0,INT(($B934+ChapterTable!$P$26+VLOOKUP(SUBSTITUTE(C$1,"성장단계","")&amp;"단계오프셋",ChapterTable!$R:$S,2,0))/ChapterTable!$P$23)),
MAX(0,INT(($B934+ChapterTable!$R$26+VLOOKUP(SUBSTITUTE(C$1,"성장단계","")&amp;"보스단계오프셋",ChapterTable!$R:$S,2,0))/ChapterTable!$R$23)))</f>
        <v>2</v>
      </c>
      <c r="D934">
        <f>IF(OR($L934=TRUE,$A934=0,MOD($A934,ChapterTable!$R$20)&lt;&gt;0),
MAX(0,INT(($B934+ChapterTable!$P$26+VLOOKUP(SUBSTITUTE(D$1,"성장단계","")&amp;"단계오프셋",ChapterTable!$R:$S,2,0))/ChapterTable!$P$23)),
MAX(0,INT(($B934+ChapterTable!$R$26+VLOOKUP(SUBSTITUTE(D$1,"성장단계","")&amp;"보스단계오프셋",ChapterTable!$R:$S,2,0))/ChapterTable!$R$23)))</f>
        <v>1</v>
      </c>
      <c r="E934" s="1">
        <f ca="1">IF(AND($A934=0,$B934=1),
    VLOOKUP(1,ChapterTable!$1:$1048576,MATCH("최종"&amp;SUBSTITUTE(SUBSTITUTE(E$1,"standard",""),"|Float",""),ChapterTable!$1:$1,0),0)*ChapterTable!$P$17,
  IF(AND($A934=0,$B934=0),
    E935,
  IF($B934=0,
    VLOOKUP($A934,ChapterTable!$1:$1048576,MATCH("최종"&amp;SUBSTITUTE(SUBSTITUTE(E$1,"standard",""),"|Float",""),ChapterTable!$1:$1,0),0),
  IF($B934=1,
    IF($L934=FALSE,
      VLOOKUP($A934,ChapterTable!$1:$1048576,MATCH("최종"&amp;SUBSTITUTE(SUBSTITUTE(E$1,"standard",""),"|Float",""),ChapterTable!$1:$1,0),0),
      VLOOKUP($A934-ChapterTable!$P$11,ChapterTable!$1:$1048576,MATCH("최종"&amp;SUBSTITUTE(SUBSTITUTE(E$1,"standard",""),"|Float",""),ChapterTable!$1:$1,0),0)*ChapterTable!$P$14
    ),
  OFFSET(E934,-$B934+IF($L934,1,0),0)*IF($B934&gt;OFFSET($B934,1,0),ChapterTable!$R$17,1)*
    (VLOOKUP(SUBSTITUTE(SUBSTITUTE(E$1,"standard",""),"|Float","")&amp;IF(OR($L934=TRUE,$A934=0,MOD($A934,ChapterTable!$R$20)&lt;&gt;0),"","보스")&amp;"인게임누적곱배수",ChapterTable!$R:$S,2,0)^C934
    +VLOOKUP(SUBSTITUTE(SUBSTITUTE(E$1,"standard",""),"|Float","")&amp;IF(OR($L934=TRUE,$A934=0,MOD($A934,ChapterTable!$R$20)&lt;&gt;0),"","보스")&amp;"인게임누적합배수",ChapterTable!$R:$S,2,0)*C934)
  )
  )
  )
)</f>
        <v>372428.7537689209</v>
      </c>
      <c r="F934" s="1">
        <f ca="1">IF(AND($A934=0,$B934=1),
    VLOOKUP(1,ChapterTable!$1:$1048576,MATCH("최종"&amp;SUBSTITUTE(SUBSTITUTE(F$1,"standard",""),"|Float",""),ChapterTable!$1:$1,0),0)*ChapterTable!$P$17,
  IF(AND($A934=0,$B934=0),
    F935,
  IF($B934=0,
    VLOOKUP($A934,ChapterTable!$1:$1048576,MATCH("최종"&amp;SUBSTITUTE(SUBSTITUTE(F$1,"standard",""),"|Float",""),ChapterTable!$1:$1,0),0),
  IF($B934=1,
    IF($L934=FALSE,
      VLOOKUP($A934,ChapterTable!$1:$1048576,MATCH("최종"&amp;SUBSTITUTE(SUBSTITUTE(F$1,"standard",""),"|Float",""),ChapterTable!$1:$1,0),0),
      VLOOKUP($A934-ChapterTable!$P$11,ChapterTable!$1:$1048576,MATCH("최종"&amp;SUBSTITUTE(SUBSTITUTE(F$1,"standard",""),"|Float",""),ChapterTable!$1:$1,0),0)*ChapterTable!$P$14
    ),
  OFFSET(F934,-$B934+IF($L934,1,0),0)*
    (VLOOKUP(SUBSTITUTE(SUBSTITUTE(F$1,"standard",""),"|Float","")&amp;IF(OR($L934=TRUE,$A934=0,MOD($A934,ChapterTable!$R$20)&lt;&gt;0),"","보스")&amp;"인게임누적곱배수",ChapterTable!$R:$S,2,0)^D934
    +VLOOKUP(SUBSTITUTE(SUBSTITUTE(F$1,"standard",""),"|Float","")&amp;IF(OR($L934=TRUE,$A934=0,MOD($A934,ChapterTable!$R$20)&lt;&gt;0),"","보스")&amp;"인게임누적합배수",ChapterTable!$R:$S,2,0)*D934)
  )
  )
  )
)</f>
        <v>119155.03282785416</v>
      </c>
      <c r="G934" t="s">
        <v>715</v>
      </c>
      <c r="J934" t="str">
        <f>IF(ISBLANK(I934),"",
IFERROR(VLOOKUP(I934,[1]StringTable!$1:$1048576,MATCH("kor|String",[1]StringTable!$1:$1,0),0),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107"/>
        <v>0.5</v>
      </c>
      <c r="AJ934">
        <f t="shared" si="105"/>
        <v>0.54666666600000002</v>
      </c>
      <c r="AK934">
        <f t="shared" si="106"/>
        <v>1</v>
      </c>
      <c r="AL934">
        <v>6</v>
      </c>
    </row>
    <row r="935" spans="1:38" hidden="1" x14ac:dyDescent="0.3">
      <c r="A935">
        <v>20</v>
      </c>
      <c r="B935">
        <v>20</v>
      </c>
      <c r="C935">
        <f>IF(OR($L935=TRUE,$A935=0,MOD($A935,ChapterTable!$R$20)&lt;&gt;0),
MAX(0,INT(($B935+ChapterTable!$P$26+VLOOKUP(SUBSTITUTE(C$1,"성장단계","")&amp;"단계오프셋",ChapterTable!$R:$S,2,0))/ChapterTable!$P$23)),
MAX(0,INT(($B935+ChapterTable!$R$26+VLOOKUP(SUBSTITUTE(C$1,"성장단계","")&amp;"보스단계오프셋",ChapterTable!$R:$S,2,0))/ChapterTable!$R$23)))</f>
        <v>2</v>
      </c>
      <c r="D935">
        <f>IF(OR($L935=TRUE,$A935=0,MOD($A935,ChapterTable!$R$20)&lt;&gt;0),
MAX(0,INT(($B935+ChapterTable!$P$26+VLOOKUP(SUBSTITUTE(D$1,"성장단계","")&amp;"단계오프셋",ChapterTable!$R:$S,2,0))/ChapterTable!$P$23)),
MAX(0,INT(($B935+ChapterTable!$R$26+VLOOKUP(SUBSTITUTE(D$1,"성장단계","")&amp;"보스단계오프셋",ChapterTable!$R:$S,2,0))/ChapterTable!$R$23)))</f>
        <v>1</v>
      </c>
      <c r="E935" s="1">
        <f ca="1">IF(AND($A935=0,$B935=1),
    VLOOKUP(1,ChapterTable!$1:$1048576,MATCH("최종"&amp;SUBSTITUTE(SUBSTITUTE(E$1,"standard",""),"|Float",""),ChapterTable!$1:$1,0),0)*ChapterTable!$P$17,
  IF(AND($A935=0,$B935=0),
    E936,
  IF($B935=0,
    VLOOKUP($A935,ChapterTable!$1:$1048576,MATCH("최종"&amp;SUBSTITUTE(SUBSTITUTE(E$1,"standard",""),"|Float",""),ChapterTable!$1:$1,0),0),
  IF($B935=1,
    IF($L935=FALSE,
      VLOOKUP($A935,ChapterTable!$1:$1048576,MATCH("최종"&amp;SUBSTITUTE(SUBSTITUTE(E$1,"standard",""),"|Float",""),ChapterTable!$1:$1,0),0),
      VLOOKUP($A935-ChapterTable!$P$11,ChapterTable!$1:$1048576,MATCH("최종"&amp;SUBSTITUTE(SUBSTITUTE(E$1,"standard",""),"|Float",""),ChapterTable!$1:$1,0),0)*ChapterTable!$P$14
    ),
  OFFSET(E935,-$B935+IF($L935,1,0),0)*IF($B935&gt;OFFSET($B935,1,0),ChapterTable!$R$17,1)*
    (VLOOKUP(SUBSTITUTE(SUBSTITUTE(E$1,"standard",""),"|Float","")&amp;IF(OR($L935=TRUE,$A935=0,MOD($A935,ChapterTable!$R$20)&lt;&gt;0),"","보스")&amp;"인게임누적곱배수",ChapterTable!$R:$S,2,0)^C935
    +VLOOKUP(SUBSTITUTE(SUBSTITUTE(E$1,"standard",""),"|Float","")&amp;IF(OR($L935=TRUE,$A935=0,MOD($A935,ChapterTable!$R$20)&lt;&gt;0),"","보스")&amp;"인게임누적합배수",ChapterTable!$R:$S,2,0)*C935)
  )
  )
  )
)</f>
        <v>372428.7537689209</v>
      </c>
      <c r="F935" s="1">
        <f ca="1">IF(AND($A935=0,$B935=1),
    VLOOKUP(1,ChapterTable!$1:$1048576,MATCH("최종"&amp;SUBSTITUTE(SUBSTITUTE(F$1,"standard",""),"|Float",""),ChapterTable!$1:$1,0),0)*ChapterTable!$P$17,
  IF(AND($A935=0,$B935=0),
    F936,
  IF($B935=0,
    VLOOKUP($A935,ChapterTable!$1:$1048576,MATCH("최종"&amp;SUBSTITUTE(SUBSTITUTE(F$1,"standard",""),"|Float",""),ChapterTable!$1:$1,0),0),
  IF($B935=1,
    IF($L935=FALSE,
      VLOOKUP($A935,ChapterTable!$1:$1048576,MATCH("최종"&amp;SUBSTITUTE(SUBSTITUTE(F$1,"standard",""),"|Float",""),ChapterTable!$1:$1,0),0),
      VLOOKUP($A935-ChapterTable!$P$11,ChapterTable!$1:$1048576,MATCH("최종"&amp;SUBSTITUTE(SUBSTITUTE(F$1,"standard",""),"|Float",""),ChapterTable!$1:$1,0),0)*ChapterTable!$P$14
    ),
  OFFSET(F935,-$B935+IF($L935,1,0),0)*
    (VLOOKUP(SUBSTITUTE(SUBSTITUTE(F$1,"standard",""),"|Float","")&amp;IF(OR($L935=TRUE,$A935=0,MOD($A935,ChapterTable!$R$20)&lt;&gt;0),"","보스")&amp;"인게임누적곱배수",ChapterTable!$R:$S,2,0)^D935
    +VLOOKUP(SUBSTITUTE(SUBSTITUTE(F$1,"standard",""),"|Float","")&amp;IF(OR($L935=TRUE,$A935=0,MOD($A935,ChapterTable!$R$20)&lt;&gt;0),"","보스")&amp;"인게임누적합배수",ChapterTable!$R:$S,2,0)*D935)
  )
  )
  )
)</f>
        <v>119155.03282785416</v>
      </c>
      <c r="G935" t="s">
        <v>715</v>
      </c>
      <c r="J935" t="str">
        <f>IF(ISBLANK(I935),"",
IFERROR(VLOOKUP(I935,[1]StringTable!$1:$1048576,MATCH("kor|String",[1]StringTable!$1:$1,0),0),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107"/>
        <v>0.5</v>
      </c>
      <c r="AJ935">
        <f t="shared" si="105"/>
        <v>1</v>
      </c>
      <c r="AK935">
        <f t="shared" si="106"/>
        <v>2</v>
      </c>
      <c r="AL935">
        <v>6</v>
      </c>
    </row>
    <row r="936" spans="1:38" hidden="1" x14ac:dyDescent="0.3">
      <c r="A936">
        <v>20</v>
      </c>
      <c r="B936">
        <v>21</v>
      </c>
      <c r="C936">
        <f>IF(OR($L936=TRUE,$A936=0,MOD($A936,ChapterTable!$R$20)&lt;&gt;0),
MAX(0,INT(($B936+ChapterTable!$P$26+VLOOKUP(SUBSTITUTE(C$1,"성장단계","")&amp;"단계오프셋",ChapterTable!$R:$S,2,0))/ChapterTable!$P$23)),
MAX(0,INT(($B936+ChapterTable!$R$26+VLOOKUP(SUBSTITUTE(C$1,"성장단계","")&amp;"보스단계오프셋",ChapterTable!$R:$S,2,0))/ChapterTable!$R$23)))</f>
        <v>2</v>
      </c>
      <c r="D936">
        <f>IF(OR($L936=TRUE,$A936=0,MOD($A936,ChapterTable!$R$20)&lt;&gt;0),
MAX(0,INT(($B936+ChapterTable!$P$26+VLOOKUP(SUBSTITUTE(D$1,"성장단계","")&amp;"단계오프셋",ChapterTable!$R:$S,2,0))/ChapterTable!$P$23)),
MAX(0,INT(($B936+ChapterTable!$R$26+VLOOKUP(SUBSTITUTE(D$1,"성장단계","")&amp;"보스단계오프셋",ChapterTable!$R:$S,2,0))/ChapterTable!$R$23)))</f>
        <v>2</v>
      </c>
      <c r="E936" s="1">
        <f ca="1">IF(AND($A936=0,$B936=1),
    VLOOKUP(1,ChapterTable!$1:$1048576,MATCH("최종"&amp;SUBSTITUTE(SUBSTITUTE(E$1,"standard",""),"|Float",""),ChapterTable!$1:$1,0),0)*ChapterTable!$P$17,
  IF(AND($A936=0,$B936=0),
    E937,
  IF($B936=0,
    VLOOKUP($A936,ChapterTable!$1:$1048576,MATCH("최종"&amp;SUBSTITUTE(SUBSTITUTE(E$1,"standard",""),"|Float",""),ChapterTable!$1:$1,0),0),
  IF($B936=1,
    IF($L936=FALSE,
      VLOOKUP($A936,ChapterTable!$1:$1048576,MATCH("최종"&amp;SUBSTITUTE(SUBSTITUTE(E$1,"standard",""),"|Float",""),ChapterTable!$1:$1,0),0),
      VLOOKUP($A936-ChapterTable!$P$11,ChapterTable!$1:$1048576,MATCH("최종"&amp;SUBSTITUTE(SUBSTITUTE(E$1,"standard",""),"|Float",""),ChapterTable!$1:$1,0),0)*ChapterTable!$P$14
    ),
  OFFSET(E936,-$B936+IF($L936,1,0),0)*IF($B936&gt;OFFSET($B936,1,0),ChapterTable!$R$17,1)*
    (VLOOKUP(SUBSTITUTE(SUBSTITUTE(E$1,"standard",""),"|Float","")&amp;IF(OR($L936=TRUE,$A936=0,MOD($A936,ChapterTable!$R$20)&lt;&gt;0),"","보스")&amp;"인게임누적곱배수",ChapterTable!$R:$S,2,0)^C936
    +VLOOKUP(SUBSTITUTE(SUBSTITUTE(E$1,"standard",""),"|Float","")&amp;IF(OR($L936=TRUE,$A936=0,MOD($A936,ChapterTable!$R$20)&lt;&gt;0),"","보스")&amp;"인게임누적합배수",ChapterTable!$R:$S,2,0)*C936)
  )
  )
  )
)</f>
        <v>372428.7537689209</v>
      </c>
      <c r="F936" s="1">
        <f ca="1">IF(AND($A936=0,$B936=1),
    VLOOKUP(1,ChapterTable!$1:$1048576,MATCH("최종"&amp;SUBSTITUTE(SUBSTITUTE(F$1,"standard",""),"|Float",""),ChapterTable!$1:$1,0),0)*ChapterTable!$P$17,
  IF(AND($A936=0,$B936=0),
    F937,
  IF($B936=0,
    VLOOKUP($A936,ChapterTable!$1:$1048576,MATCH("최종"&amp;SUBSTITUTE(SUBSTITUTE(F$1,"standard",""),"|Float",""),ChapterTable!$1:$1,0),0),
  IF($B936=1,
    IF($L936=FALSE,
      VLOOKUP($A936,ChapterTable!$1:$1048576,MATCH("최종"&amp;SUBSTITUTE(SUBSTITUTE(F$1,"standard",""),"|Float",""),ChapterTable!$1:$1,0),0),
      VLOOKUP($A936-ChapterTable!$P$11,ChapterTable!$1:$1048576,MATCH("최종"&amp;SUBSTITUTE(SUBSTITUTE(F$1,"standard",""),"|Float",""),ChapterTable!$1:$1,0),0)*ChapterTable!$P$14
    ),
  OFFSET(F936,-$B936+IF($L936,1,0),0)*
    (VLOOKUP(SUBSTITUTE(SUBSTITUTE(F$1,"standard",""),"|Float","")&amp;IF(OR($L936=TRUE,$A936=0,MOD($A936,ChapterTable!$R$20)&lt;&gt;0),"","보스")&amp;"인게임누적곱배수",ChapterTable!$R:$S,2,0)^D936
    +VLOOKUP(SUBSTITUTE(SUBSTITUTE(F$1,"standard",""),"|Float","")&amp;IF(OR($L936=TRUE,$A936=0,MOD($A936,ChapterTable!$R$20)&lt;&gt;0),"","보스")&amp;"인게임누적합배수",ChapterTable!$R:$S,2,0)*D936)
  )
  )
  )
)</f>
        <v>127468.17465305327</v>
      </c>
      <c r="G936" t="s">
        <v>715</v>
      </c>
      <c r="J936" t="str">
        <f>IF(ISBLANK(I936),"",
IFERROR(VLOOKUP(I936,[1]StringTable!$1:$1048576,MATCH("kor|String",[1]StringTable!$1:$1,0),0),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107"/>
        <v>0.33333333333333331</v>
      </c>
      <c r="AJ936">
        <f t="shared" si="105"/>
        <v>0.395555555</v>
      </c>
      <c r="AK936">
        <f t="shared" si="106"/>
        <v>1</v>
      </c>
      <c r="AL936">
        <v>6</v>
      </c>
    </row>
    <row r="937" spans="1:38" hidden="1" x14ac:dyDescent="0.3">
      <c r="A937">
        <v>20</v>
      </c>
      <c r="B937">
        <v>22</v>
      </c>
      <c r="C937">
        <f>IF(OR($L937=TRUE,$A937=0,MOD($A937,ChapterTable!$R$20)&lt;&gt;0),
MAX(0,INT(($B937+ChapterTable!$P$26+VLOOKUP(SUBSTITUTE(C$1,"성장단계","")&amp;"단계오프셋",ChapterTable!$R:$S,2,0))/ChapterTable!$P$23)),
MAX(0,INT(($B937+ChapterTable!$R$26+VLOOKUP(SUBSTITUTE(C$1,"성장단계","")&amp;"보스단계오프셋",ChapterTable!$R:$S,2,0))/ChapterTable!$R$23)))</f>
        <v>2</v>
      </c>
      <c r="D937">
        <f>IF(OR($L937=TRUE,$A937=0,MOD($A937,ChapterTable!$R$20)&lt;&gt;0),
MAX(0,INT(($B937+ChapterTable!$P$26+VLOOKUP(SUBSTITUTE(D$1,"성장단계","")&amp;"단계오프셋",ChapterTable!$R:$S,2,0))/ChapterTable!$P$23)),
MAX(0,INT(($B937+ChapterTable!$R$26+VLOOKUP(SUBSTITUTE(D$1,"성장단계","")&amp;"보스단계오프셋",ChapterTable!$R:$S,2,0))/ChapterTable!$R$23)))</f>
        <v>2</v>
      </c>
      <c r="E937" s="1">
        <f ca="1">IF(AND($A937=0,$B937=1),
    VLOOKUP(1,ChapterTable!$1:$1048576,MATCH("최종"&amp;SUBSTITUTE(SUBSTITUTE(E$1,"standard",""),"|Float",""),ChapterTable!$1:$1,0),0)*ChapterTable!$P$17,
  IF(AND($A937=0,$B937=0),
    E938,
  IF($B937=0,
    VLOOKUP($A937,ChapterTable!$1:$1048576,MATCH("최종"&amp;SUBSTITUTE(SUBSTITUTE(E$1,"standard",""),"|Float",""),ChapterTable!$1:$1,0),0),
  IF($B937=1,
    IF($L937=FALSE,
      VLOOKUP($A937,ChapterTable!$1:$1048576,MATCH("최종"&amp;SUBSTITUTE(SUBSTITUTE(E$1,"standard",""),"|Float",""),ChapterTable!$1:$1,0),0),
      VLOOKUP($A937-ChapterTable!$P$11,ChapterTable!$1:$1048576,MATCH("최종"&amp;SUBSTITUTE(SUBSTITUTE(E$1,"standard",""),"|Float",""),ChapterTable!$1:$1,0),0)*ChapterTable!$P$14
    ),
  OFFSET(E937,-$B937+IF($L937,1,0),0)*IF($B937&gt;OFFSET($B937,1,0),ChapterTable!$R$17,1)*
    (VLOOKUP(SUBSTITUTE(SUBSTITUTE(E$1,"standard",""),"|Float","")&amp;IF(OR($L937=TRUE,$A937=0,MOD($A937,ChapterTable!$R$20)&lt;&gt;0),"","보스")&amp;"인게임누적곱배수",ChapterTable!$R:$S,2,0)^C937
    +VLOOKUP(SUBSTITUTE(SUBSTITUTE(E$1,"standard",""),"|Float","")&amp;IF(OR($L937=TRUE,$A937=0,MOD($A937,ChapterTable!$R$20)&lt;&gt;0),"","보스")&amp;"인게임누적합배수",ChapterTable!$R:$S,2,0)*C937)
  )
  )
  )
)</f>
        <v>372428.7537689209</v>
      </c>
      <c r="F937" s="1">
        <f ca="1">IF(AND($A937=0,$B937=1),
    VLOOKUP(1,ChapterTable!$1:$1048576,MATCH("최종"&amp;SUBSTITUTE(SUBSTITUTE(F$1,"standard",""),"|Float",""),ChapterTable!$1:$1,0),0)*ChapterTable!$P$17,
  IF(AND($A937=0,$B937=0),
    F938,
  IF($B937=0,
    VLOOKUP($A937,ChapterTable!$1:$1048576,MATCH("최종"&amp;SUBSTITUTE(SUBSTITUTE(F$1,"standard",""),"|Float",""),ChapterTable!$1:$1,0),0),
  IF($B937=1,
    IF($L937=FALSE,
      VLOOKUP($A937,ChapterTable!$1:$1048576,MATCH("최종"&amp;SUBSTITUTE(SUBSTITUTE(F$1,"standard",""),"|Float",""),ChapterTable!$1:$1,0),0),
      VLOOKUP($A937-ChapterTable!$P$11,ChapterTable!$1:$1048576,MATCH("최종"&amp;SUBSTITUTE(SUBSTITUTE(F$1,"standard",""),"|Float",""),ChapterTable!$1:$1,0),0)*ChapterTable!$P$14
    ),
  OFFSET(F937,-$B937+IF($L937,1,0),0)*
    (VLOOKUP(SUBSTITUTE(SUBSTITUTE(F$1,"standard",""),"|Float","")&amp;IF(OR($L937=TRUE,$A937=0,MOD($A937,ChapterTable!$R$20)&lt;&gt;0),"","보스")&amp;"인게임누적곱배수",ChapterTable!$R:$S,2,0)^D937
    +VLOOKUP(SUBSTITUTE(SUBSTITUTE(F$1,"standard",""),"|Float","")&amp;IF(OR($L937=TRUE,$A937=0,MOD($A937,ChapterTable!$R$20)&lt;&gt;0),"","보스")&amp;"인게임누적합배수",ChapterTable!$R:$S,2,0)*D937)
  )
  )
  )
)</f>
        <v>127468.17465305327</v>
      </c>
      <c r="G937" t="s">
        <v>715</v>
      </c>
      <c r="J937" t="str">
        <f>IF(ISBLANK(I937),"",
IFERROR(VLOOKUP(I937,[1]StringTable!$1:$1048576,MATCH("kor|String",[1]StringTable!$1:$1,0),0),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107"/>
        <v>0.33333333333333331</v>
      </c>
      <c r="AJ937">
        <f t="shared" si="105"/>
        <v>0.395555555</v>
      </c>
      <c r="AK937">
        <f t="shared" si="106"/>
        <v>1</v>
      </c>
      <c r="AL937">
        <v>6</v>
      </c>
    </row>
    <row r="938" spans="1:38" hidden="1" x14ac:dyDescent="0.3">
      <c r="A938">
        <v>20</v>
      </c>
      <c r="B938">
        <v>23</v>
      </c>
      <c r="C938">
        <f>IF(OR($L938=TRUE,$A938=0,MOD($A938,ChapterTable!$R$20)&lt;&gt;0),
MAX(0,INT(($B938+ChapterTable!$P$26+VLOOKUP(SUBSTITUTE(C$1,"성장단계","")&amp;"단계오프셋",ChapterTable!$R:$S,2,0))/ChapterTable!$P$23)),
MAX(0,INT(($B938+ChapterTable!$R$26+VLOOKUP(SUBSTITUTE(C$1,"성장단계","")&amp;"보스단계오프셋",ChapterTable!$R:$S,2,0))/ChapterTable!$R$23)))</f>
        <v>2</v>
      </c>
      <c r="D938">
        <f>IF(OR($L938=TRUE,$A938=0,MOD($A938,ChapterTable!$R$20)&lt;&gt;0),
MAX(0,INT(($B938+ChapterTable!$P$26+VLOOKUP(SUBSTITUTE(D$1,"성장단계","")&amp;"단계오프셋",ChapterTable!$R:$S,2,0))/ChapterTable!$P$23)),
MAX(0,INT(($B938+ChapterTable!$R$26+VLOOKUP(SUBSTITUTE(D$1,"성장단계","")&amp;"보스단계오프셋",ChapterTable!$R:$S,2,0))/ChapterTable!$R$23)))</f>
        <v>2</v>
      </c>
      <c r="E938" s="1">
        <f ca="1">IF(AND($A938=0,$B938=1),
    VLOOKUP(1,ChapterTable!$1:$1048576,MATCH("최종"&amp;SUBSTITUTE(SUBSTITUTE(E$1,"standard",""),"|Float",""),ChapterTable!$1:$1,0),0)*ChapterTable!$P$17,
  IF(AND($A938=0,$B938=0),
    E939,
  IF($B938=0,
    VLOOKUP($A938,ChapterTable!$1:$1048576,MATCH("최종"&amp;SUBSTITUTE(SUBSTITUTE(E$1,"standard",""),"|Float",""),ChapterTable!$1:$1,0),0),
  IF($B938=1,
    IF($L938=FALSE,
      VLOOKUP($A938,ChapterTable!$1:$1048576,MATCH("최종"&amp;SUBSTITUTE(SUBSTITUTE(E$1,"standard",""),"|Float",""),ChapterTable!$1:$1,0),0),
      VLOOKUP($A938-ChapterTable!$P$11,ChapterTable!$1:$1048576,MATCH("최종"&amp;SUBSTITUTE(SUBSTITUTE(E$1,"standard",""),"|Float",""),ChapterTable!$1:$1,0),0)*ChapterTable!$P$14
    ),
  OFFSET(E938,-$B938+IF($L938,1,0),0)*IF($B938&gt;OFFSET($B938,1,0),ChapterTable!$R$17,1)*
    (VLOOKUP(SUBSTITUTE(SUBSTITUTE(E$1,"standard",""),"|Float","")&amp;IF(OR($L938=TRUE,$A938=0,MOD($A938,ChapterTable!$R$20)&lt;&gt;0),"","보스")&amp;"인게임누적곱배수",ChapterTable!$R:$S,2,0)^C938
    +VLOOKUP(SUBSTITUTE(SUBSTITUTE(E$1,"standard",""),"|Float","")&amp;IF(OR($L938=TRUE,$A938=0,MOD($A938,ChapterTable!$R$20)&lt;&gt;0),"","보스")&amp;"인게임누적합배수",ChapterTable!$R:$S,2,0)*C938)
  )
  )
  )
)</f>
        <v>372428.7537689209</v>
      </c>
      <c r="F938" s="1">
        <f ca="1">IF(AND($A938=0,$B938=1),
    VLOOKUP(1,ChapterTable!$1:$1048576,MATCH("최종"&amp;SUBSTITUTE(SUBSTITUTE(F$1,"standard",""),"|Float",""),ChapterTable!$1:$1,0),0)*ChapterTable!$P$17,
  IF(AND($A938=0,$B938=0),
    F939,
  IF($B938=0,
    VLOOKUP($A938,ChapterTable!$1:$1048576,MATCH("최종"&amp;SUBSTITUTE(SUBSTITUTE(F$1,"standard",""),"|Float",""),ChapterTable!$1:$1,0),0),
  IF($B938=1,
    IF($L938=FALSE,
      VLOOKUP($A938,ChapterTable!$1:$1048576,MATCH("최종"&amp;SUBSTITUTE(SUBSTITUTE(F$1,"standard",""),"|Float",""),ChapterTable!$1:$1,0),0),
      VLOOKUP($A938-ChapterTable!$P$11,ChapterTable!$1:$1048576,MATCH("최종"&amp;SUBSTITUTE(SUBSTITUTE(F$1,"standard",""),"|Float",""),ChapterTable!$1:$1,0),0)*ChapterTable!$P$14
    ),
  OFFSET(F938,-$B938+IF($L938,1,0),0)*
    (VLOOKUP(SUBSTITUTE(SUBSTITUTE(F$1,"standard",""),"|Float","")&amp;IF(OR($L938=TRUE,$A938=0,MOD($A938,ChapterTable!$R$20)&lt;&gt;0),"","보스")&amp;"인게임누적곱배수",ChapterTable!$R:$S,2,0)^D938
    +VLOOKUP(SUBSTITUTE(SUBSTITUTE(F$1,"standard",""),"|Float","")&amp;IF(OR($L938=TRUE,$A938=0,MOD($A938,ChapterTable!$R$20)&lt;&gt;0),"","보스")&amp;"인게임누적합배수",ChapterTable!$R:$S,2,0)*D938)
  )
  )
  )
)</f>
        <v>127468.17465305327</v>
      </c>
      <c r="G938" t="s">
        <v>715</v>
      </c>
      <c r="J938" t="str">
        <f>IF(ISBLANK(I938),"",
IFERROR(VLOOKUP(I938,[1]StringTable!$1:$1048576,MATCH("kor|String",[1]StringTable!$1:$1,0),0),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107"/>
        <v>0.33333333333333331</v>
      </c>
      <c r="AJ938">
        <f t="shared" si="105"/>
        <v>0.395555555</v>
      </c>
      <c r="AK938">
        <f t="shared" si="106"/>
        <v>1</v>
      </c>
      <c r="AL938">
        <v>6</v>
      </c>
    </row>
    <row r="939" spans="1:38" hidden="1" x14ac:dyDescent="0.3">
      <c r="A939">
        <v>20</v>
      </c>
      <c r="B939">
        <v>24</v>
      </c>
      <c r="C939">
        <f>IF(OR($L939=TRUE,$A939=0,MOD($A939,ChapterTable!$R$20)&lt;&gt;0),
MAX(0,INT(($B939+ChapterTable!$P$26+VLOOKUP(SUBSTITUTE(C$1,"성장단계","")&amp;"단계오프셋",ChapterTable!$R:$S,2,0))/ChapterTable!$P$23)),
MAX(0,INT(($B939+ChapterTable!$R$26+VLOOKUP(SUBSTITUTE(C$1,"성장단계","")&amp;"보스단계오프셋",ChapterTable!$R:$S,2,0))/ChapterTable!$R$23)))</f>
        <v>2</v>
      </c>
      <c r="D939">
        <f>IF(OR($L939=TRUE,$A939=0,MOD($A939,ChapterTable!$R$20)&lt;&gt;0),
MAX(0,INT(($B939+ChapterTable!$P$26+VLOOKUP(SUBSTITUTE(D$1,"성장단계","")&amp;"단계오프셋",ChapterTable!$R:$S,2,0))/ChapterTable!$P$23)),
MAX(0,INT(($B939+ChapterTable!$R$26+VLOOKUP(SUBSTITUTE(D$1,"성장단계","")&amp;"보스단계오프셋",ChapterTable!$R:$S,2,0))/ChapterTable!$R$23)))</f>
        <v>2</v>
      </c>
      <c r="E939" s="1">
        <f ca="1">IF(AND($A939=0,$B939=1),
    VLOOKUP(1,ChapterTable!$1:$1048576,MATCH("최종"&amp;SUBSTITUTE(SUBSTITUTE(E$1,"standard",""),"|Float",""),ChapterTable!$1:$1,0),0)*ChapterTable!$P$17,
  IF(AND($A939=0,$B939=0),
    E940,
  IF($B939=0,
    VLOOKUP($A939,ChapterTable!$1:$1048576,MATCH("최종"&amp;SUBSTITUTE(SUBSTITUTE(E$1,"standard",""),"|Float",""),ChapterTable!$1:$1,0),0),
  IF($B939=1,
    IF($L939=FALSE,
      VLOOKUP($A939,ChapterTable!$1:$1048576,MATCH("최종"&amp;SUBSTITUTE(SUBSTITUTE(E$1,"standard",""),"|Float",""),ChapterTable!$1:$1,0),0),
      VLOOKUP($A939-ChapterTable!$P$11,ChapterTable!$1:$1048576,MATCH("최종"&amp;SUBSTITUTE(SUBSTITUTE(E$1,"standard",""),"|Float",""),ChapterTable!$1:$1,0),0)*ChapterTable!$P$14
    ),
  OFFSET(E939,-$B939+IF($L939,1,0),0)*IF($B939&gt;OFFSET($B939,1,0),ChapterTable!$R$17,1)*
    (VLOOKUP(SUBSTITUTE(SUBSTITUTE(E$1,"standard",""),"|Float","")&amp;IF(OR($L939=TRUE,$A939=0,MOD($A939,ChapterTable!$R$20)&lt;&gt;0),"","보스")&amp;"인게임누적곱배수",ChapterTable!$R:$S,2,0)^C939
    +VLOOKUP(SUBSTITUTE(SUBSTITUTE(E$1,"standard",""),"|Float","")&amp;IF(OR($L939=TRUE,$A939=0,MOD($A939,ChapterTable!$R$20)&lt;&gt;0),"","보스")&amp;"인게임누적합배수",ChapterTable!$R:$S,2,0)*C939)
  )
  )
  )
)</f>
        <v>372428.7537689209</v>
      </c>
      <c r="F939" s="1">
        <f ca="1">IF(AND($A939=0,$B939=1),
    VLOOKUP(1,ChapterTable!$1:$1048576,MATCH("최종"&amp;SUBSTITUTE(SUBSTITUTE(F$1,"standard",""),"|Float",""),ChapterTable!$1:$1,0),0)*ChapterTable!$P$17,
  IF(AND($A939=0,$B939=0),
    F940,
  IF($B939=0,
    VLOOKUP($A939,ChapterTable!$1:$1048576,MATCH("최종"&amp;SUBSTITUTE(SUBSTITUTE(F$1,"standard",""),"|Float",""),ChapterTable!$1:$1,0),0),
  IF($B939=1,
    IF($L939=FALSE,
      VLOOKUP($A939,ChapterTable!$1:$1048576,MATCH("최종"&amp;SUBSTITUTE(SUBSTITUTE(F$1,"standard",""),"|Float",""),ChapterTable!$1:$1,0),0),
      VLOOKUP($A939-ChapterTable!$P$11,ChapterTable!$1:$1048576,MATCH("최종"&amp;SUBSTITUTE(SUBSTITUTE(F$1,"standard",""),"|Float",""),ChapterTable!$1:$1,0),0)*ChapterTable!$P$14
    ),
  OFFSET(F939,-$B939+IF($L939,1,0),0)*
    (VLOOKUP(SUBSTITUTE(SUBSTITUTE(F$1,"standard",""),"|Float","")&amp;IF(OR($L939=TRUE,$A939=0,MOD($A939,ChapterTable!$R$20)&lt;&gt;0),"","보스")&amp;"인게임누적곱배수",ChapterTable!$R:$S,2,0)^D939
    +VLOOKUP(SUBSTITUTE(SUBSTITUTE(F$1,"standard",""),"|Float","")&amp;IF(OR($L939=TRUE,$A939=0,MOD($A939,ChapterTable!$R$20)&lt;&gt;0),"","보스")&amp;"인게임누적합배수",ChapterTable!$R:$S,2,0)*D939)
  )
  )
  )
)</f>
        <v>127468.17465305327</v>
      </c>
      <c r="G939" t="s">
        <v>715</v>
      </c>
      <c r="J939" t="str">
        <f>IF(ISBLANK(I939),"",
IFERROR(VLOOKUP(I939,[1]StringTable!$1:$1048576,MATCH("kor|String",[1]StringTable!$1:$1,0),0),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107"/>
        <v>0.33333333333333331</v>
      </c>
      <c r="AJ939">
        <f t="shared" si="105"/>
        <v>0.395555555</v>
      </c>
      <c r="AK939">
        <f t="shared" si="106"/>
        <v>1</v>
      </c>
      <c r="AL939">
        <v>6</v>
      </c>
    </row>
    <row r="940" spans="1:38" hidden="1" x14ac:dyDescent="0.3">
      <c r="A940">
        <v>20</v>
      </c>
      <c r="B940">
        <v>25</v>
      </c>
      <c r="C940">
        <f>IF(OR($L940=TRUE,$A940=0,MOD($A940,ChapterTable!$R$20)&lt;&gt;0),
MAX(0,INT(($B940+ChapterTable!$P$26+VLOOKUP(SUBSTITUTE(C$1,"성장단계","")&amp;"단계오프셋",ChapterTable!$R:$S,2,0))/ChapterTable!$P$23)),
MAX(0,INT(($B940+ChapterTable!$R$26+VLOOKUP(SUBSTITUTE(C$1,"성장단계","")&amp;"보스단계오프셋",ChapterTable!$R:$S,2,0))/ChapterTable!$R$23)))</f>
        <v>2</v>
      </c>
      <c r="D940">
        <f>IF(OR($L940=TRUE,$A940=0,MOD($A940,ChapterTable!$R$20)&lt;&gt;0),
MAX(0,INT(($B940+ChapterTable!$P$26+VLOOKUP(SUBSTITUTE(D$1,"성장단계","")&amp;"단계오프셋",ChapterTable!$R:$S,2,0))/ChapterTable!$P$23)),
MAX(0,INT(($B940+ChapterTable!$R$26+VLOOKUP(SUBSTITUTE(D$1,"성장단계","")&amp;"보스단계오프셋",ChapterTable!$R:$S,2,0))/ChapterTable!$R$23)))</f>
        <v>2</v>
      </c>
      <c r="E940" s="1">
        <f ca="1">IF(AND($A940=0,$B940=1),
    VLOOKUP(1,ChapterTable!$1:$1048576,MATCH("최종"&amp;SUBSTITUTE(SUBSTITUTE(E$1,"standard",""),"|Float",""),ChapterTable!$1:$1,0),0)*ChapterTable!$P$17,
  IF(AND($A940=0,$B940=0),
    E941,
  IF($B940=0,
    VLOOKUP($A940,ChapterTable!$1:$1048576,MATCH("최종"&amp;SUBSTITUTE(SUBSTITUTE(E$1,"standard",""),"|Float",""),ChapterTable!$1:$1,0),0),
  IF($B940=1,
    IF($L940=FALSE,
      VLOOKUP($A940,ChapterTable!$1:$1048576,MATCH("최종"&amp;SUBSTITUTE(SUBSTITUTE(E$1,"standard",""),"|Float",""),ChapterTable!$1:$1,0),0),
      VLOOKUP($A940-ChapterTable!$P$11,ChapterTable!$1:$1048576,MATCH("최종"&amp;SUBSTITUTE(SUBSTITUTE(E$1,"standard",""),"|Float",""),ChapterTable!$1:$1,0),0)*ChapterTable!$P$14
    ),
  OFFSET(E940,-$B940+IF($L940,1,0),0)*IF($B940&gt;OFFSET($B940,1,0),ChapterTable!$R$17,1)*
    (VLOOKUP(SUBSTITUTE(SUBSTITUTE(E$1,"standard",""),"|Float","")&amp;IF(OR($L940=TRUE,$A940=0,MOD($A940,ChapterTable!$R$20)&lt;&gt;0),"","보스")&amp;"인게임누적곱배수",ChapterTable!$R:$S,2,0)^C940
    +VLOOKUP(SUBSTITUTE(SUBSTITUTE(E$1,"standard",""),"|Float","")&amp;IF(OR($L940=TRUE,$A940=0,MOD($A940,ChapterTable!$R$20)&lt;&gt;0),"","보스")&amp;"인게임누적합배수",ChapterTable!$R:$S,2,0)*C940)
  )
  )
  )
)</f>
        <v>372428.7537689209</v>
      </c>
      <c r="F940" s="1">
        <f ca="1">IF(AND($A940=0,$B940=1),
    VLOOKUP(1,ChapterTable!$1:$1048576,MATCH("최종"&amp;SUBSTITUTE(SUBSTITUTE(F$1,"standard",""),"|Float",""),ChapterTable!$1:$1,0),0)*ChapterTable!$P$17,
  IF(AND($A940=0,$B940=0),
    F941,
  IF($B940=0,
    VLOOKUP($A940,ChapterTable!$1:$1048576,MATCH("최종"&amp;SUBSTITUTE(SUBSTITUTE(F$1,"standard",""),"|Float",""),ChapterTable!$1:$1,0),0),
  IF($B940=1,
    IF($L940=FALSE,
      VLOOKUP($A940,ChapterTable!$1:$1048576,MATCH("최종"&amp;SUBSTITUTE(SUBSTITUTE(F$1,"standard",""),"|Float",""),ChapterTable!$1:$1,0),0),
      VLOOKUP($A940-ChapterTable!$P$11,ChapterTable!$1:$1048576,MATCH("최종"&amp;SUBSTITUTE(SUBSTITUTE(F$1,"standard",""),"|Float",""),ChapterTable!$1:$1,0),0)*ChapterTable!$P$14
    ),
  OFFSET(F940,-$B940+IF($L940,1,0),0)*
    (VLOOKUP(SUBSTITUTE(SUBSTITUTE(F$1,"standard",""),"|Float","")&amp;IF(OR($L940=TRUE,$A940=0,MOD($A940,ChapterTable!$R$20)&lt;&gt;0),"","보스")&amp;"인게임누적곱배수",ChapterTable!$R:$S,2,0)^D940
    +VLOOKUP(SUBSTITUTE(SUBSTITUTE(F$1,"standard",""),"|Float","")&amp;IF(OR($L940=TRUE,$A940=0,MOD($A940,ChapterTable!$R$20)&lt;&gt;0),"","보스")&amp;"인게임누적합배수",ChapterTable!$R:$S,2,0)*D940)
  )
  )
  )
)</f>
        <v>127468.17465305327</v>
      </c>
      <c r="G940" t="s">
        <v>715</v>
      </c>
      <c r="J940" t="str">
        <f>IF(ISBLANK(I940),"",
IFERROR(VLOOKUP(I940,[1]StringTable!$1:$1048576,MATCH("kor|String",[1]StringTable!$1:$1,0),0),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107"/>
        <v>0.33333333333333331</v>
      </c>
      <c r="AJ940">
        <f t="shared" si="105"/>
        <v>0.395555555</v>
      </c>
      <c r="AK940">
        <f t="shared" si="106"/>
        <v>1</v>
      </c>
      <c r="AL940">
        <v>6</v>
      </c>
    </row>
    <row r="941" spans="1:38" hidden="1" x14ac:dyDescent="0.3">
      <c r="A941">
        <v>20</v>
      </c>
      <c r="B941">
        <v>26</v>
      </c>
      <c r="C941">
        <f>IF(OR($L941=TRUE,$A941=0,MOD($A941,ChapterTable!$R$20)&lt;&gt;0),
MAX(0,INT(($B941+ChapterTable!$P$26+VLOOKUP(SUBSTITUTE(C$1,"성장단계","")&amp;"단계오프셋",ChapterTable!$R:$S,2,0))/ChapterTable!$P$23)),
MAX(0,INT(($B941+ChapterTable!$R$26+VLOOKUP(SUBSTITUTE(C$1,"성장단계","")&amp;"보스단계오프셋",ChapterTable!$R:$S,2,0))/ChapterTable!$R$23)))</f>
        <v>3</v>
      </c>
      <c r="D941">
        <f>IF(OR($L941=TRUE,$A941=0,MOD($A941,ChapterTable!$R$20)&lt;&gt;0),
MAX(0,INT(($B941+ChapterTable!$P$26+VLOOKUP(SUBSTITUTE(D$1,"성장단계","")&amp;"단계오프셋",ChapterTable!$R:$S,2,0))/ChapterTable!$P$23)),
MAX(0,INT(($B941+ChapterTable!$R$26+VLOOKUP(SUBSTITUTE(D$1,"성장단계","")&amp;"보스단계오프셋",ChapterTable!$R:$S,2,0))/ChapterTable!$R$23)))</f>
        <v>2</v>
      </c>
      <c r="E941" s="1">
        <f ca="1">IF(AND($A941=0,$B941=1),
    VLOOKUP(1,ChapterTable!$1:$1048576,MATCH("최종"&amp;SUBSTITUTE(SUBSTITUTE(E$1,"standard",""),"|Float",""),ChapterTable!$1:$1,0),0)*ChapterTable!$P$17,
  IF(AND($A941=0,$B941=0),
    E942,
  IF($B941=0,
    VLOOKUP($A941,ChapterTable!$1:$1048576,MATCH("최종"&amp;SUBSTITUTE(SUBSTITUTE(E$1,"standard",""),"|Float",""),ChapterTable!$1:$1,0),0),
  IF($B941=1,
    IF($L941=FALSE,
      VLOOKUP($A941,ChapterTable!$1:$1048576,MATCH("최종"&amp;SUBSTITUTE(SUBSTITUTE(E$1,"standard",""),"|Float",""),ChapterTable!$1:$1,0),0),
      VLOOKUP($A941-ChapterTable!$P$11,ChapterTable!$1:$1048576,MATCH("최종"&amp;SUBSTITUTE(SUBSTITUTE(E$1,"standard",""),"|Float",""),ChapterTable!$1:$1,0),0)*ChapterTable!$P$14
    ),
  OFFSET(E941,-$B941+IF($L941,1,0),0)*IF($B941&gt;OFFSET($B941,1,0),ChapterTable!$R$17,1)*
    (VLOOKUP(SUBSTITUTE(SUBSTITUTE(E$1,"standard",""),"|Float","")&amp;IF(OR($L941=TRUE,$A941=0,MOD($A941,ChapterTable!$R$20)&lt;&gt;0),"","보스")&amp;"인게임누적곱배수",ChapterTable!$R:$S,2,0)^C941
    +VLOOKUP(SUBSTITUTE(SUBSTITUTE(E$1,"standard",""),"|Float","")&amp;IF(OR($L941=TRUE,$A941=0,MOD($A941,ChapterTable!$R$20)&lt;&gt;0),"","보스")&amp;"인게임누적합배수",ChapterTable!$R:$S,2,0)*C941)
  )
  )
  )
)</f>
        <v>425632.86145019531</v>
      </c>
      <c r="F941" s="1">
        <f ca="1">IF(AND($A941=0,$B941=1),
    VLOOKUP(1,ChapterTable!$1:$1048576,MATCH("최종"&amp;SUBSTITUTE(SUBSTITUTE(F$1,"standard",""),"|Float",""),ChapterTable!$1:$1,0),0)*ChapterTable!$P$17,
  IF(AND($A941=0,$B941=0),
    F942,
  IF($B941=0,
    VLOOKUP($A941,ChapterTable!$1:$1048576,MATCH("최종"&amp;SUBSTITUTE(SUBSTITUTE(F$1,"standard",""),"|Float",""),ChapterTable!$1:$1,0),0),
  IF($B941=1,
    IF($L941=FALSE,
      VLOOKUP($A941,ChapterTable!$1:$1048576,MATCH("최종"&amp;SUBSTITUTE(SUBSTITUTE(F$1,"standard",""),"|Float",""),ChapterTable!$1:$1,0),0),
      VLOOKUP($A941-ChapterTable!$P$11,ChapterTable!$1:$1048576,MATCH("최종"&amp;SUBSTITUTE(SUBSTITUTE(F$1,"standard",""),"|Float",""),ChapterTable!$1:$1,0),0)*ChapterTable!$P$14
    ),
  OFFSET(F941,-$B941+IF($L941,1,0),0)*
    (VLOOKUP(SUBSTITUTE(SUBSTITUTE(F$1,"standard",""),"|Float","")&amp;IF(OR($L941=TRUE,$A941=0,MOD($A941,ChapterTable!$R$20)&lt;&gt;0),"","보스")&amp;"인게임누적곱배수",ChapterTable!$R:$S,2,0)^D941
    +VLOOKUP(SUBSTITUTE(SUBSTITUTE(F$1,"standard",""),"|Float","")&amp;IF(OR($L941=TRUE,$A941=0,MOD($A941,ChapterTable!$R$20)&lt;&gt;0),"","보스")&amp;"인게임누적합배수",ChapterTable!$R:$S,2,0)*D941)
  )
  )
  )
)</f>
        <v>127468.17465305327</v>
      </c>
      <c r="G941" t="s">
        <v>715</v>
      </c>
      <c r="J941" t="str">
        <f>IF(ISBLANK(I941),"",
IFERROR(VLOOKUP(I941,[1]StringTable!$1:$1048576,MATCH("kor|String",[1]StringTable!$1:$1,0),0),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107"/>
        <v>0.33333333333333331</v>
      </c>
      <c r="AJ941">
        <f t="shared" si="105"/>
        <v>0.395555555</v>
      </c>
      <c r="AK941">
        <f t="shared" si="106"/>
        <v>1</v>
      </c>
      <c r="AL941">
        <v>6</v>
      </c>
    </row>
    <row r="942" spans="1:38" hidden="1" x14ac:dyDescent="0.3">
      <c r="A942">
        <v>20</v>
      </c>
      <c r="B942">
        <v>27</v>
      </c>
      <c r="C942">
        <f>IF(OR($L942=TRUE,$A942=0,MOD($A942,ChapterTable!$R$20)&lt;&gt;0),
MAX(0,INT(($B942+ChapterTable!$P$26+VLOOKUP(SUBSTITUTE(C$1,"성장단계","")&amp;"단계오프셋",ChapterTable!$R:$S,2,0))/ChapterTable!$P$23)),
MAX(0,INT(($B942+ChapterTable!$R$26+VLOOKUP(SUBSTITUTE(C$1,"성장단계","")&amp;"보스단계오프셋",ChapterTable!$R:$S,2,0))/ChapterTable!$R$23)))</f>
        <v>3</v>
      </c>
      <c r="D942">
        <f>IF(OR($L942=TRUE,$A942=0,MOD($A942,ChapterTable!$R$20)&lt;&gt;0),
MAX(0,INT(($B942+ChapterTable!$P$26+VLOOKUP(SUBSTITUTE(D$1,"성장단계","")&amp;"단계오프셋",ChapterTable!$R:$S,2,0))/ChapterTable!$P$23)),
MAX(0,INT(($B942+ChapterTable!$R$26+VLOOKUP(SUBSTITUTE(D$1,"성장단계","")&amp;"보스단계오프셋",ChapterTable!$R:$S,2,0))/ChapterTable!$R$23)))</f>
        <v>2</v>
      </c>
      <c r="E942" s="1">
        <f ca="1">IF(AND($A942=0,$B942=1),
    VLOOKUP(1,ChapterTable!$1:$1048576,MATCH("최종"&amp;SUBSTITUTE(SUBSTITUTE(E$1,"standard",""),"|Float",""),ChapterTable!$1:$1,0),0)*ChapterTable!$P$17,
  IF(AND($A942=0,$B942=0),
    E943,
  IF($B942=0,
    VLOOKUP($A942,ChapterTable!$1:$1048576,MATCH("최종"&amp;SUBSTITUTE(SUBSTITUTE(E$1,"standard",""),"|Float",""),ChapterTable!$1:$1,0),0),
  IF($B942=1,
    IF($L942=FALSE,
      VLOOKUP($A942,ChapterTable!$1:$1048576,MATCH("최종"&amp;SUBSTITUTE(SUBSTITUTE(E$1,"standard",""),"|Float",""),ChapterTable!$1:$1,0),0),
      VLOOKUP($A942-ChapterTable!$P$11,ChapterTable!$1:$1048576,MATCH("최종"&amp;SUBSTITUTE(SUBSTITUTE(E$1,"standard",""),"|Float",""),ChapterTable!$1:$1,0),0)*ChapterTable!$P$14
    ),
  OFFSET(E942,-$B942+IF($L942,1,0),0)*IF($B942&gt;OFFSET($B942,1,0),ChapterTable!$R$17,1)*
    (VLOOKUP(SUBSTITUTE(SUBSTITUTE(E$1,"standard",""),"|Float","")&amp;IF(OR($L942=TRUE,$A942=0,MOD($A942,ChapterTable!$R$20)&lt;&gt;0),"","보스")&amp;"인게임누적곱배수",ChapterTable!$R:$S,2,0)^C942
    +VLOOKUP(SUBSTITUTE(SUBSTITUTE(E$1,"standard",""),"|Float","")&amp;IF(OR($L942=TRUE,$A942=0,MOD($A942,ChapterTable!$R$20)&lt;&gt;0),"","보스")&amp;"인게임누적합배수",ChapterTable!$R:$S,2,0)*C942)
  )
  )
  )
)</f>
        <v>425632.86145019531</v>
      </c>
      <c r="F942" s="1">
        <f ca="1">IF(AND($A942=0,$B942=1),
    VLOOKUP(1,ChapterTable!$1:$1048576,MATCH("최종"&amp;SUBSTITUTE(SUBSTITUTE(F$1,"standard",""),"|Float",""),ChapterTable!$1:$1,0),0)*ChapterTable!$P$17,
  IF(AND($A942=0,$B942=0),
    F943,
  IF($B942=0,
    VLOOKUP($A942,ChapterTable!$1:$1048576,MATCH("최종"&amp;SUBSTITUTE(SUBSTITUTE(F$1,"standard",""),"|Float",""),ChapterTable!$1:$1,0),0),
  IF($B942=1,
    IF($L942=FALSE,
      VLOOKUP($A942,ChapterTable!$1:$1048576,MATCH("최종"&amp;SUBSTITUTE(SUBSTITUTE(F$1,"standard",""),"|Float",""),ChapterTable!$1:$1,0),0),
      VLOOKUP($A942-ChapterTable!$P$11,ChapterTable!$1:$1048576,MATCH("최종"&amp;SUBSTITUTE(SUBSTITUTE(F$1,"standard",""),"|Float",""),ChapterTable!$1:$1,0),0)*ChapterTable!$P$14
    ),
  OFFSET(F942,-$B942+IF($L942,1,0),0)*
    (VLOOKUP(SUBSTITUTE(SUBSTITUTE(F$1,"standard",""),"|Float","")&amp;IF(OR($L942=TRUE,$A942=0,MOD($A942,ChapterTable!$R$20)&lt;&gt;0),"","보스")&amp;"인게임누적곱배수",ChapterTable!$R:$S,2,0)^D942
    +VLOOKUP(SUBSTITUTE(SUBSTITUTE(F$1,"standard",""),"|Float","")&amp;IF(OR($L942=TRUE,$A942=0,MOD($A942,ChapterTable!$R$20)&lt;&gt;0),"","보스")&amp;"인게임누적합배수",ChapterTable!$R:$S,2,0)*D942)
  )
  )
  )
)</f>
        <v>127468.17465305327</v>
      </c>
      <c r="G942" t="s">
        <v>715</v>
      </c>
      <c r="J942" t="str">
        <f>IF(ISBLANK(I942),"",
IFERROR(VLOOKUP(I942,[1]StringTable!$1:$1048576,MATCH("kor|String",[1]StringTable!$1:$1,0),0),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107"/>
        <v>0.33333333333333331</v>
      </c>
      <c r="AJ942">
        <f t="shared" si="105"/>
        <v>0.395555555</v>
      </c>
      <c r="AK942">
        <f t="shared" si="106"/>
        <v>1</v>
      </c>
      <c r="AL942">
        <v>6</v>
      </c>
    </row>
    <row r="943" spans="1:38" hidden="1" x14ac:dyDescent="0.3">
      <c r="A943">
        <v>20</v>
      </c>
      <c r="B943">
        <v>28</v>
      </c>
      <c r="C943">
        <f>IF(OR($L943=TRUE,$A943=0,MOD($A943,ChapterTable!$R$20)&lt;&gt;0),
MAX(0,INT(($B943+ChapterTable!$P$26+VLOOKUP(SUBSTITUTE(C$1,"성장단계","")&amp;"단계오프셋",ChapterTable!$R:$S,2,0))/ChapterTable!$P$23)),
MAX(0,INT(($B943+ChapterTable!$R$26+VLOOKUP(SUBSTITUTE(C$1,"성장단계","")&amp;"보스단계오프셋",ChapterTable!$R:$S,2,0))/ChapterTable!$R$23)))</f>
        <v>3</v>
      </c>
      <c r="D943">
        <f>IF(OR($L943=TRUE,$A943=0,MOD($A943,ChapterTable!$R$20)&lt;&gt;0),
MAX(0,INT(($B943+ChapterTable!$P$26+VLOOKUP(SUBSTITUTE(D$1,"성장단계","")&amp;"단계오프셋",ChapterTable!$R:$S,2,0))/ChapterTable!$P$23)),
MAX(0,INT(($B943+ChapterTable!$R$26+VLOOKUP(SUBSTITUTE(D$1,"성장단계","")&amp;"보스단계오프셋",ChapterTable!$R:$S,2,0))/ChapterTable!$R$23)))</f>
        <v>2</v>
      </c>
      <c r="E943" s="1">
        <f ca="1">IF(AND($A943=0,$B943=1),
    VLOOKUP(1,ChapterTable!$1:$1048576,MATCH("최종"&amp;SUBSTITUTE(SUBSTITUTE(E$1,"standard",""),"|Float",""),ChapterTable!$1:$1,0),0)*ChapterTable!$P$17,
  IF(AND($A943=0,$B943=0),
    E944,
  IF($B943=0,
    VLOOKUP($A943,ChapterTable!$1:$1048576,MATCH("최종"&amp;SUBSTITUTE(SUBSTITUTE(E$1,"standard",""),"|Float",""),ChapterTable!$1:$1,0),0),
  IF($B943=1,
    IF($L943=FALSE,
      VLOOKUP($A943,ChapterTable!$1:$1048576,MATCH("최종"&amp;SUBSTITUTE(SUBSTITUTE(E$1,"standard",""),"|Float",""),ChapterTable!$1:$1,0),0),
      VLOOKUP($A943-ChapterTable!$P$11,ChapterTable!$1:$1048576,MATCH("최종"&amp;SUBSTITUTE(SUBSTITUTE(E$1,"standard",""),"|Float",""),ChapterTable!$1:$1,0),0)*ChapterTable!$P$14
    ),
  OFFSET(E943,-$B943+IF($L943,1,0),0)*IF($B943&gt;OFFSET($B943,1,0),ChapterTable!$R$17,1)*
    (VLOOKUP(SUBSTITUTE(SUBSTITUTE(E$1,"standard",""),"|Float","")&amp;IF(OR($L943=TRUE,$A943=0,MOD($A943,ChapterTable!$R$20)&lt;&gt;0),"","보스")&amp;"인게임누적곱배수",ChapterTable!$R:$S,2,0)^C943
    +VLOOKUP(SUBSTITUTE(SUBSTITUTE(E$1,"standard",""),"|Float","")&amp;IF(OR($L943=TRUE,$A943=0,MOD($A943,ChapterTable!$R$20)&lt;&gt;0),"","보스")&amp;"인게임누적합배수",ChapterTable!$R:$S,2,0)*C943)
  )
  )
  )
)</f>
        <v>425632.86145019531</v>
      </c>
      <c r="F943" s="1">
        <f ca="1">IF(AND($A943=0,$B943=1),
    VLOOKUP(1,ChapterTable!$1:$1048576,MATCH("최종"&amp;SUBSTITUTE(SUBSTITUTE(F$1,"standard",""),"|Float",""),ChapterTable!$1:$1,0),0)*ChapterTable!$P$17,
  IF(AND($A943=0,$B943=0),
    F944,
  IF($B943=0,
    VLOOKUP($A943,ChapterTable!$1:$1048576,MATCH("최종"&amp;SUBSTITUTE(SUBSTITUTE(F$1,"standard",""),"|Float",""),ChapterTable!$1:$1,0),0),
  IF($B943=1,
    IF($L943=FALSE,
      VLOOKUP($A943,ChapterTable!$1:$1048576,MATCH("최종"&amp;SUBSTITUTE(SUBSTITUTE(F$1,"standard",""),"|Float",""),ChapterTable!$1:$1,0),0),
      VLOOKUP($A943-ChapterTable!$P$11,ChapterTable!$1:$1048576,MATCH("최종"&amp;SUBSTITUTE(SUBSTITUTE(F$1,"standard",""),"|Float",""),ChapterTable!$1:$1,0),0)*ChapterTable!$P$14
    ),
  OFFSET(F943,-$B943+IF($L943,1,0),0)*
    (VLOOKUP(SUBSTITUTE(SUBSTITUTE(F$1,"standard",""),"|Float","")&amp;IF(OR($L943=TRUE,$A943=0,MOD($A943,ChapterTable!$R$20)&lt;&gt;0),"","보스")&amp;"인게임누적곱배수",ChapterTable!$R:$S,2,0)^D943
    +VLOOKUP(SUBSTITUTE(SUBSTITUTE(F$1,"standard",""),"|Float","")&amp;IF(OR($L943=TRUE,$A943=0,MOD($A943,ChapterTable!$R$20)&lt;&gt;0),"","보스")&amp;"인게임누적합배수",ChapterTable!$R:$S,2,0)*D943)
  )
  )
  )
)</f>
        <v>127468.17465305327</v>
      </c>
      <c r="G943" t="s">
        <v>715</v>
      </c>
      <c r="J943" t="str">
        <f>IF(ISBLANK(I943),"",
IFERROR(VLOOKUP(I943,[1]StringTable!$1:$1048576,MATCH("kor|String",[1]StringTable!$1:$1,0),0),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107"/>
        <v>0.33333333333333331</v>
      </c>
      <c r="AJ943">
        <f t="shared" si="105"/>
        <v>0.395555555</v>
      </c>
      <c r="AK943">
        <f t="shared" si="106"/>
        <v>1</v>
      </c>
      <c r="AL943">
        <v>6</v>
      </c>
    </row>
    <row r="944" spans="1:38" hidden="1" x14ac:dyDescent="0.3">
      <c r="A944">
        <v>20</v>
      </c>
      <c r="B944">
        <v>29</v>
      </c>
      <c r="C944">
        <f>IF(OR($L944=TRUE,$A944=0,MOD($A944,ChapterTable!$R$20)&lt;&gt;0),
MAX(0,INT(($B944+ChapterTable!$P$26+VLOOKUP(SUBSTITUTE(C$1,"성장단계","")&amp;"단계오프셋",ChapterTable!$R:$S,2,0))/ChapterTable!$P$23)),
MAX(0,INT(($B944+ChapterTable!$R$26+VLOOKUP(SUBSTITUTE(C$1,"성장단계","")&amp;"보스단계오프셋",ChapterTable!$R:$S,2,0))/ChapterTable!$R$23)))</f>
        <v>3</v>
      </c>
      <c r="D944">
        <f>IF(OR($L944=TRUE,$A944=0,MOD($A944,ChapterTable!$R$20)&lt;&gt;0),
MAX(0,INT(($B944+ChapterTable!$P$26+VLOOKUP(SUBSTITUTE(D$1,"성장단계","")&amp;"단계오프셋",ChapterTable!$R:$S,2,0))/ChapterTable!$P$23)),
MAX(0,INT(($B944+ChapterTable!$R$26+VLOOKUP(SUBSTITUTE(D$1,"성장단계","")&amp;"보스단계오프셋",ChapterTable!$R:$S,2,0))/ChapterTable!$R$23)))</f>
        <v>2</v>
      </c>
      <c r="E944" s="1">
        <f ca="1">IF(AND($A944=0,$B944=1),
    VLOOKUP(1,ChapterTable!$1:$1048576,MATCH("최종"&amp;SUBSTITUTE(SUBSTITUTE(E$1,"standard",""),"|Float",""),ChapterTable!$1:$1,0),0)*ChapterTable!$P$17,
  IF(AND($A944=0,$B944=0),
    E945,
  IF($B944=0,
    VLOOKUP($A944,ChapterTable!$1:$1048576,MATCH("최종"&amp;SUBSTITUTE(SUBSTITUTE(E$1,"standard",""),"|Float",""),ChapterTable!$1:$1,0),0),
  IF($B944=1,
    IF($L944=FALSE,
      VLOOKUP($A944,ChapterTable!$1:$1048576,MATCH("최종"&amp;SUBSTITUTE(SUBSTITUTE(E$1,"standard",""),"|Float",""),ChapterTable!$1:$1,0),0),
      VLOOKUP($A944-ChapterTable!$P$11,ChapterTable!$1:$1048576,MATCH("최종"&amp;SUBSTITUTE(SUBSTITUTE(E$1,"standard",""),"|Float",""),ChapterTable!$1:$1,0),0)*ChapterTable!$P$14
    ),
  OFFSET(E944,-$B944+IF($L944,1,0),0)*IF($B944&gt;OFFSET($B944,1,0),ChapterTable!$R$17,1)*
    (VLOOKUP(SUBSTITUTE(SUBSTITUTE(E$1,"standard",""),"|Float","")&amp;IF(OR($L944=TRUE,$A944=0,MOD($A944,ChapterTable!$R$20)&lt;&gt;0),"","보스")&amp;"인게임누적곱배수",ChapterTable!$R:$S,2,0)^C944
    +VLOOKUP(SUBSTITUTE(SUBSTITUTE(E$1,"standard",""),"|Float","")&amp;IF(OR($L944=TRUE,$A944=0,MOD($A944,ChapterTable!$R$20)&lt;&gt;0),"","보스")&amp;"인게임누적합배수",ChapterTable!$R:$S,2,0)*C944)
  )
  )
  )
)</f>
        <v>425632.86145019531</v>
      </c>
      <c r="F944" s="1">
        <f ca="1">IF(AND($A944=0,$B944=1),
    VLOOKUP(1,ChapterTable!$1:$1048576,MATCH("최종"&amp;SUBSTITUTE(SUBSTITUTE(F$1,"standard",""),"|Float",""),ChapterTable!$1:$1,0),0)*ChapterTable!$P$17,
  IF(AND($A944=0,$B944=0),
    F945,
  IF($B944=0,
    VLOOKUP($A944,ChapterTable!$1:$1048576,MATCH("최종"&amp;SUBSTITUTE(SUBSTITUTE(F$1,"standard",""),"|Float",""),ChapterTable!$1:$1,0),0),
  IF($B944=1,
    IF($L944=FALSE,
      VLOOKUP($A944,ChapterTable!$1:$1048576,MATCH("최종"&amp;SUBSTITUTE(SUBSTITUTE(F$1,"standard",""),"|Float",""),ChapterTable!$1:$1,0),0),
      VLOOKUP($A944-ChapterTable!$P$11,ChapterTable!$1:$1048576,MATCH("최종"&amp;SUBSTITUTE(SUBSTITUTE(F$1,"standard",""),"|Float",""),ChapterTable!$1:$1,0),0)*ChapterTable!$P$14
    ),
  OFFSET(F944,-$B944+IF($L944,1,0),0)*
    (VLOOKUP(SUBSTITUTE(SUBSTITUTE(F$1,"standard",""),"|Float","")&amp;IF(OR($L944=TRUE,$A944=0,MOD($A944,ChapterTable!$R$20)&lt;&gt;0),"","보스")&amp;"인게임누적곱배수",ChapterTable!$R:$S,2,0)^D944
    +VLOOKUP(SUBSTITUTE(SUBSTITUTE(F$1,"standard",""),"|Float","")&amp;IF(OR($L944=TRUE,$A944=0,MOD($A944,ChapterTable!$R$20)&lt;&gt;0),"","보스")&amp;"인게임누적합배수",ChapterTable!$R:$S,2,0)*D944)
  )
  )
  )
)</f>
        <v>127468.17465305327</v>
      </c>
      <c r="G944" t="s">
        <v>715</v>
      </c>
      <c r="J944" t="str">
        <f>IF(ISBLANK(I944),"",
IFERROR(VLOOKUP(I944,[1]StringTable!$1:$1048576,MATCH("kor|String",[1]StringTable!$1:$1,0),0),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107"/>
        <v>0.33333333333333331</v>
      </c>
      <c r="AJ944">
        <f t="shared" si="105"/>
        <v>0.395555555</v>
      </c>
      <c r="AK944">
        <f t="shared" si="106"/>
        <v>1</v>
      </c>
      <c r="AL944">
        <v>6</v>
      </c>
    </row>
    <row r="945" spans="1:38" hidden="1" x14ac:dyDescent="0.3">
      <c r="A945">
        <v>20</v>
      </c>
      <c r="B945">
        <v>30</v>
      </c>
      <c r="C945">
        <f>IF(OR($L945=TRUE,$A945=0,MOD($A945,ChapterTable!$R$20)&lt;&gt;0),
MAX(0,INT(($B945+ChapterTable!$P$26+VLOOKUP(SUBSTITUTE(C$1,"성장단계","")&amp;"단계오프셋",ChapterTable!$R:$S,2,0))/ChapterTable!$P$23)),
MAX(0,INT(($B945+ChapterTable!$R$26+VLOOKUP(SUBSTITUTE(C$1,"성장단계","")&amp;"보스단계오프셋",ChapterTable!$R:$S,2,0))/ChapterTable!$R$23)))</f>
        <v>3</v>
      </c>
      <c r="D945">
        <f>IF(OR($L945=TRUE,$A945=0,MOD($A945,ChapterTable!$R$20)&lt;&gt;0),
MAX(0,INT(($B945+ChapterTable!$P$26+VLOOKUP(SUBSTITUTE(D$1,"성장단계","")&amp;"단계오프셋",ChapterTable!$R:$S,2,0))/ChapterTable!$P$23)),
MAX(0,INT(($B945+ChapterTable!$R$26+VLOOKUP(SUBSTITUTE(D$1,"성장단계","")&amp;"보스단계오프셋",ChapterTable!$R:$S,2,0))/ChapterTable!$R$23)))</f>
        <v>2</v>
      </c>
      <c r="E945" s="1">
        <f ca="1">IF(AND($A945=0,$B945=1),
    VLOOKUP(1,ChapterTable!$1:$1048576,MATCH("최종"&amp;SUBSTITUTE(SUBSTITUTE(E$1,"standard",""),"|Float",""),ChapterTable!$1:$1,0),0)*ChapterTable!$P$17,
  IF(AND($A945=0,$B945=0),
    E946,
  IF($B945=0,
    VLOOKUP($A945,ChapterTable!$1:$1048576,MATCH("최종"&amp;SUBSTITUTE(SUBSTITUTE(E$1,"standard",""),"|Float",""),ChapterTable!$1:$1,0),0),
  IF($B945=1,
    IF($L945=FALSE,
      VLOOKUP($A945,ChapterTable!$1:$1048576,MATCH("최종"&amp;SUBSTITUTE(SUBSTITUTE(E$1,"standard",""),"|Float",""),ChapterTable!$1:$1,0),0),
      VLOOKUP($A945-ChapterTable!$P$11,ChapterTable!$1:$1048576,MATCH("최종"&amp;SUBSTITUTE(SUBSTITUTE(E$1,"standard",""),"|Float",""),ChapterTable!$1:$1,0),0)*ChapterTable!$P$14
    ),
  OFFSET(E945,-$B945+IF($L945,1,0),0)*IF($B945&gt;OFFSET($B945,1,0),ChapterTable!$R$17,1)*
    (VLOOKUP(SUBSTITUTE(SUBSTITUTE(E$1,"standard",""),"|Float","")&amp;IF(OR($L945=TRUE,$A945=0,MOD($A945,ChapterTable!$R$20)&lt;&gt;0),"","보스")&amp;"인게임누적곱배수",ChapterTable!$R:$S,2,0)^C945
    +VLOOKUP(SUBSTITUTE(SUBSTITUTE(E$1,"standard",""),"|Float","")&amp;IF(OR($L945=TRUE,$A945=0,MOD($A945,ChapterTable!$R$20)&lt;&gt;0),"","보스")&amp;"인게임누적합배수",ChapterTable!$R:$S,2,0)*C945)
  )
  )
  )
)</f>
        <v>425632.86145019531</v>
      </c>
      <c r="F945" s="1">
        <f ca="1">IF(AND($A945=0,$B945=1),
    VLOOKUP(1,ChapterTable!$1:$1048576,MATCH("최종"&amp;SUBSTITUTE(SUBSTITUTE(F$1,"standard",""),"|Float",""),ChapterTable!$1:$1,0),0)*ChapterTable!$P$17,
  IF(AND($A945=0,$B945=0),
    F946,
  IF($B945=0,
    VLOOKUP($A945,ChapterTable!$1:$1048576,MATCH("최종"&amp;SUBSTITUTE(SUBSTITUTE(F$1,"standard",""),"|Float",""),ChapterTable!$1:$1,0),0),
  IF($B945=1,
    IF($L945=FALSE,
      VLOOKUP($A945,ChapterTable!$1:$1048576,MATCH("최종"&amp;SUBSTITUTE(SUBSTITUTE(F$1,"standard",""),"|Float",""),ChapterTable!$1:$1,0),0),
      VLOOKUP($A945-ChapterTable!$P$11,ChapterTable!$1:$1048576,MATCH("최종"&amp;SUBSTITUTE(SUBSTITUTE(F$1,"standard",""),"|Float",""),ChapterTable!$1:$1,0),0)*ChapterTable!$P$14
    ),
  OFFSET(F945,-$B945+IF($L945,1,0),0)*
    (VLOOKUP(SUBSTITUTE(SUBSTITUTE(F$1,"standard",""),"|Float","")&amp;IF(OR($L945=TRUE,$A945=0,MOD($A945,ChapterTable!$R$20)&lt;&gt;0),"","보스")&amp;"인게임누적곱배수",ChapterTable!$R:$S,2,0)^D945
    +VLOOKUP(SUBSTITUTE(SUBSTITUTE(F$1,"standard",""),"|Float","")&amp;IF(OR($L945=TRUE,$A945=0,MOD($A945,ChapterTable!$R$20)&lt;&gt;0),"","보스")&amp;"인게임누적합배수",ChapterTable!$R:$S,2,0)*D945)
  )
  )
  )
)</f>
        <v>127468.17465305327</v>
      </c>
      <c r="G945" t="s">
        <v>715</v>
      </c>
      <c r="J945" t="str">
        <f>IF(ISBLANK(I945),"",
IFERROR(VLOOKUP(I945,[1]StringTable!$1:$1048576,MATCH("kor|String",[1]StringTable!$1:$1,0),0),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107"/>
        <v>0.33333333333333331</v>
      </c>
      <c r="AJ945">
        <f t="shared" si="105"/>
        <v>1</v>
      </c>
      <c r="AK945">
        <f t="shared" si="106"/>
        <v>3</v>
      </c>
      <c r="AL945">
        <v>6</v>
      </c>
    </row>
    <row r="946" spans="1:38" hidden="1" x14ac:dyDescent="0.3">
      <c r="A946">
        <v>20</v>
      </c>
      <c r="B946">
        <v>31</v>
      </c>
      <c r="C946">
        <f>IF(OR($L946=TRUE,$A946=0,MOD($A946,ChapterTable!$R$20)&lt;&gt;0),
MAX(0,INT(($B946+ChapterTable!$P$26+VLOOKUP(SUBSTITUTE(C$1,"성장단계","")&amp;"단계오프셋",ChapterTable!$R:$S,2,0))/ChapterTable!$P$23)),
MAX(0,INT(($B946+ChapterTable!$R$26+VLOOKUP(SUBSTITUTE(C$1,"성장단계","")&amp;"보스단계오프셋",ChapterTable!$R:$S,2,0))/ChapterTable!$R$23)))</f>
        <v>3</v>
      </c>
      <c r="D946">
        <f>IF(OR($L946=TRUE,$A946=0,MOD($A946,ChapterTable!$R$20)&lt;&gt;0),
MAX(0,INT(($B946+ChapterTable!$P$26+VLOOKUP(SUBSTITUTE(D$1,"성장단계","")&amp;"단계오프셋",ChapterTable!$R:$S,2,0))/ChapterTable!$P$23)),
MAX(0,INT(($B946+ChapterTable!$R$26+VLOOKUP(SUBSTITUTE(D$1,"성장단계","")&amp;"보스단계오프셋",ChapterTable!$R:$S,2,0))/ChapterTable!$R$23)))</f>
        <v>3</v>
      </c>
      <c r="E946" s="1">
        <f ca="1">IF(AND($A946=0,$B946=1),
    VLOOKUP(1,ChapterTable!$1:$1048576,MATCH("최종"&amp;SUBSTITUTE(SUBSTITUTE(E$1,"standard",""),"|Float",""),ChapterTable!$1:$1,0),0)*ChapterTable!$P$17,
  IF(AND($A946=0,$B946=0),
    E947,
  IF($B946=0,
    VLOOKUP($A946,ChapterTable!$1:$1048576,MATCH("최종"&amp;SUBSTITUTE(SUBSTITUTE(E$1,"standard",""),"|Float",""),ChapterTable!$1:$1,0),0),
  IF($B946=1,
    IF($L946=FALSE,
      VLOOKUP($A946,ChapterTable!$1:$1048576,MATCH("최종"&amp;SUBSTITUTE(SUBSTITUTE(E$1,"standard",""),"|Float",""),ChapterTable!$1:$1,0),0),
      VLOOKUP($A946-ChapterTable!$P$11,ChapterTable!$1:$1048576,MATCH("최종"&amp;SUBSTITUTE(SUBSTITUTE(E$1,"standard",""),"|Float",""),ChapterTable!$1:$1,0),0)*ChapterTable!$P$14
    ),
  OFFSET(E946,-$B946+IF($L946,1,0),0)*IF($B946&gt;OFFSET($B946,1,0),ChapterTable!$R$17,1)*
    (VLOOKUP(SUBSTITUTE(SUBSTITUTE(E$1,"standard",""),"|Float","")&amp;IF(OR($L946=TRUE,$A946=0,MOD($A946,ChapterTable!$R$20)&lt;&gt;0),"","보스")&amp;"인게임누적곱배수",ChapterTable!$R:$S,2,0)^C946
    +VLOOKUP(SUBSTITUTE(SUBSTITUTE(E$1,"standard",""),"|Float","")&amp;IF(OR($L946=TRUE,$A946=0,MOD($A946,ChapterTable!$R$20)&lt;&gt;0),"","보스")&amp;"인게임누적합배수",ChapterTable!$R:$S,2,0)*C946)
  )
  )
  )
)</f>
        <v>425632.86145019531</v>
      </c>
      <c r="F946" s="1">
        <f ca="1">IF(AND($A946=0,$B946=1),
    VLOOKUP(1,ChapterTable!$1:$1048576,MATCH("최종"&amp;SUBSTITUTE(SUBSTITUTE(F$1,"standard",""),"|Float",""),ChapterTable!$1:$1,0),0)*ChapterTable!$P$17,
  IF(AND($A946=0,$B946=0),
    F947,
  IF($B946=0,
    VLOOKUP($A946,ChapterTable!$1:$1048576,MATCH("최종"&amp;SUBSTITUTE(SUBSTITUTE(F$1,"standard",""),"|Float",""),ChapterTable!$1:$1,0),0),
  IF($B946=1,
    IF($L946=FALSE,
      VLOOKUP($A946,ChapterTable!$1:$1048576,MATCH("최종"&amp;SUBSTITUTE(SUBSTITUTE(F$1,"standard",""),"|Float",""),ChapterTable!$1:$1,0),0),
      VLOOKUP($A946-ChapterTable!$P$11,ChapterTable!$1:$1048576,MATCH("최종"&amp;SUBSTITUTE(SUBSTITUTE(F$1,"standard",""),"|Float",""),ChapterTable!$1:$1,0),0)*ChapterTable!$P$14
    ),
  OFFSET(F946,-$B946+IF($L946,1,0),0)*
    (VLOOKUP(SUBSTITUTE(SUBSTITUTE(F$1,"standard",""),"|Float","")&amp;IF(OR($L946=TRUE,$A946=0,MOD($A946,ChapterTable!$R$20)&lt;&gt;0),"","보스")&amp;"인게임누적곱배수",ChapterTable!$R:$S,2,0)^D946
    +VLOOKUP(SUBSTITUTE(SUBSTITUTE(F$1,"standard",""),"|Float","")&amp;IF(OR($L946=TRUE,$A946=0,MOD($A946,ChapterTable!$R$20)&lt;&gt;0),"","보스")&amp;"인게임누적합배수",ChapterTable!$R:$S,2,0)*D946)
  )
  )
  )
)</f>
        <v>135781.31647825241</v>
      </c>
      <c r="G946" t="s">
        <v>715</v>
      </c>
      <c r="J946" t="str">
        <f>IF(ISBLANK(I946),"",
IFERROR(VLOOKUP(I946,[1]StringTable!$1:$1048576,MATCH("kor|String",[1]StringTable!$1:$1,0),0),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107"/>
        <v>0.25</v>
      </c>
      <c r="AJ946">
        <f t="shared" si="105"/>
        <v>0.32</v>
      </c>
      <c r="AK946">
        <f t="shared" si="106"/>
        <v>1</v>
      </c>
      <c r="AL946">
        <v>6</v>
      </c>
    </row>
    <row r="947" spans="1:38" hidden="1" x14ac:dyDescent="0.3">
      <c r="A947">
        <v>20</v>
      </c>
      <c r="B947">
        <v>32</v>
      </c>
      <c r="C947">
        <f>IF(OR($L947=TRUE,$A947=0,MOD($A947,ChapterTable!$R$20)&lt;&gt;0),
MAX(0,INT(($B947+ChapterTable!$P$26+VLOOKUP(SUBSTITUTE(C$1,"성장단계","")&amp;"단계오프셋",ChapterTable!$R:$S,2,0))/ChapterTable!$P$23)),
MAX(0,INT(($B947+ChapterTable!$R$26+VLOOKUP(SUBSTITUTE(C$1,"성장단계","")&amp;"보스단계오프셋",ChapterTable!$R:$S,2,0))/ChapterTable!$R$23)))</f>
        <v>3</v>
      </c>
      <c r="D947">
        <f>IF(OR($L947=TRUE,$A947=0,MOD($A947,ChapterTable!$R$20)&lt;&gt;0),
MAX(0,INT(($B947+ChapterTable!$P$26+VLOOKUP(SUBSTITUTE(D$1,"성장단계","")&amp;"단계오프셋",ChapterTable!$R:$S,2,0))/ChapterTable!$P$23)),
MAX(0,INT(($B947+ChapterTable!$R$26+VLOOKUP(SUBSTITUTE(D$1,"성장단계","")&amp;"보스단계오프셋",ChapterTable!$R:$S,2,0))/ChapterTable!$R$23)))</f>
        <v>3</v>
      </c>
      <c r="E947" s="1">
        <f ca="1">IF(AND($A947=0,$B947=1),
    VLOOKUP(1,ChapterTable!$1:$1048576,MATCH("최종"&amp;SUBSTITUTE(SUBSTITUTE(E$1,"standard",""),"|Float",""),ChapterTable!$1:$1,0),0)*ChapterTable!$P$17,
  IF(AND($A947=0,$B947=0),
    E948,
  IF($B947=0,
    VLOOKUP($A947,ChapterTable!$1:$1048576,MATCH("최종"&amp;SUBSTITUTE(SUBSTITUTE(E$1,"standard",""),"|Float",""),ChapterTable!$1:$1,0),0),
  IF($B947=1,
    IF($L947=FALSE,
      VLOOKUP($A947,ChapterTable!$1:$1048576,MATCH("최종"&amp;SUBSTITUTE(SUBSTITUTE(E$1,"standard",""),"|Float",""),ChapterTable!$1:$1,0),0),
      VLOOKUP($A947-ChapterTable!$P$11,ChapterTable!$1:$1048576,MATCH("최종"&amp;SUBSTITUTE(SUBSTITUTE(E$1,"standard",""),"|Float",""),ChapterTable!$1:$1,0),0)*ChapterTable!$P$14
    ),
  OFFSET(E947,-$B947+IF($L947,1,0),0)*IF($B947&gt;OFFSET($B947,1,0),ChapterTable!$R$17,1)*
    (VLOOKUP(SUBSTITUTE(SUBSTITUTE(E$1,"standard",""),"|Float","")&amp;IF(OR($L947=TRUE,$A947=0,MOD($A947,ChapterTable!$R$20)&lt;&gt;0),"","보스")&amp;"인게임누적곱배수",ChapterTable!$R:$S,2,0)^C947
    +VLOOKUP(SUBSTITUTE(SUBSTITUTE(E$1,"standard",""),"|Float","")&amp;IF(OR($L947=TRUE,$A947=0,MOD($A947,ChapterTable!$R$20)&lt;&gt;0),"","보스")&amp;"인게임누적합배수",ChapterTable!$R:$S,2,0)*C947)
  )
  )
  )
)</f>
        <v>425632.86145019531</v>
      </c>
      <c r="F947" s="1">
        <f ca="1">IF(AND($A947=0,$B947=1),
    VLOOKUP(1,ChapterTable!$1:$1048576,MATCH("최종"&amp;SUBSTITUTE(SUBSTITUTE(F$1,"standard",""),"|Float",""),ChapterTable!$1:$1,0),0)*ChapterTable!$P$17,
  IF(AND($A947=0,$B947=0),
    F948,
  IF($B947=0,
    VLOOKUP($A947,ChapterTable!$1:$1048576,MATCH("최종"&amp;SUBSTITUTE(SUBSTITUTE(F$1,"standard",""),"|Float",""),ChapterTable!$1:$1,0),0),
  IF($B947=1,
    IF($L947=FALSE,
      VLOOKUP($A947,ChapterTable!$1:$1048576,MATCH("최종"&amp;SUBSTITUTE(SUBSTITUTE(F$1,"standard",""),"|Float",""),ChapterTable!$1:$1,0),0),
      VLOOKUP($A947-ChapterTable!$P$11,ChapterTable!$1:$1048576,MATCH("최종"&amp;SUBSTITUTE(SUBSTITUTE(F$1,"standard",""),"|Float",""),ChapterTable!$1:$1,0),0)*ChapterTable!$P$14
    ),
  OFFSET(F947,-$B947+IF($L947,1,0),0)*
    (VLOOKUP(SUBSTITUTE(SUBSTITUTE(F$1,"standard",""),"|Float","")&amp;IF(OR($L947=TRUE,$A947=0,MOD($A947,ChapterTable!$R$20)&lt;&gt;0),"","보스")&amp;"인게임누적곱배수",ChapterTable!$R:$S,2,0)^D947
    +VLOOKUP(SUBSTITUTE(SUBSTITUTE(F$1,"standard",""),"|Float","")&amp;IF(OR($L947=TRUE,$A947=0,MOD($A947,ChapterTable!$R$20)&lt;&gt;0),"","보스")&amp;"인게임누적합배수",ChapterTable!$R:$S,2,0)*D947)
  )
  )
  )
)</f>
        <v>135781.31647825241</v>
      </c>
      <c r="G947" t="s">
        <v>715</v>
      </c>
      <c r="J947" t="str">
        <f>IF(ISBLANK(I947),"",
IFERROR(VLOOKUP(I947,[1]StringTable!$1:$1048576,MATCH("kor|String",[1]StringTable!$1:$1,0),0),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107"/>
        <v>0.25</v>
      </c>
      <c r="AJ947">
        <f t="shared" si="105"/>
        <v>0.32</v>
      </c>
      <c r="AK947">
        <f t="shared" si="106"/>
        <v>1</v>
      </c>
      <c r="AL947">
        <v>6</v>
      </c>
    </row>
    <row r="948" spans="1:38" hidden="1" x14ac:dyDescent="0.3">
      <c r="A948">
        <v>20</v>
      </c>
      <c r="B948">
        <v>33</v>
      </c>
      <c r="C948">
        <f>IF(OR($L948=TRUE,$A948=0,MOD($A948,ChapterTable!$R$20)&lt;&gt;0),
MAX(0,INT(($B948+ChapterTable!$P$26+VLOOKUP(SUBSTITUTE(C$1,"성장단계","")&amp;"단계오프셋",ChapterTable!$R:$S,2,0))/ChapterTable!$P$23)),
MAX(0,INT(($B948+ChapterTable!$R$26+VLOOKUP(SUBSTITUTE(C$1,"성장단계","")&amp;"보스단계오프셋",ChapterTable!$R:$S,2,0))/ChapterTable!$R$23)))</f>
        <v>3</v>
      </c>
      <c r="D948">
        <f>IF(OR($L948=TRUE,$A948=0,MOD($A948,ChapterTable!$R$20)&lt;&gt;0),
MAX(0,INT(($B948+ChapterTable!$P$26+VLOOKUP(SUBSTITUTE(D$1,"성장단계","")&amp;"단계오프셋",ChapterTable!$R:$S,2,0))/ChapterTable!$P$23)),
MAX(0,INT(($B948+ChapterTable!$R$26+VLOOKUP(SUBSTITUTE(D$1,"성장단계","")&amp;"보스단계오프셋",ChapterTable!$R:$S,2,0))/ChapterTable!$R$23)))</f>
        <v>3</v>
      </c>
      <c r="E948" s="1">
        <f ca="1">IF(AND($A948=0,$B948=1),
    VLOOKUP(1,ChapterTable!$1:$1048576,MATCH("최종"&amp;SUBSTITUTE(SUBSTITUTE(E$1,"standard",""),"|Float",""),ChapterTable!$1:$1,0),0)*ChapterTable!$P$17,
  IF(AND($A948=0,$B948=0),
    E949,
  IF($B948=0,
    VLOOKUP($A948,ChapterTable!$1:$1048576,MATCH("최종"&amp;SUBSTITUTE(SUBSTITUTE(E$1,"standard",""),"|Float",""),ChapterTable!$1:$1,0),0),
  IF($B948=1,
    IF($L948=FALSE,
      VLOOKUP($A948,ChapterTable!$1:$1048576,MATCH("최종"&amp;SUBSTITUTE(SUBSTITUTE(E$1,"standard",""),"|Float",""),ChapterTable!$1:$1,0),0),
      VLOOKUP($A948-ChapterTable!$P$11,ChapterTable!$1:$1048576,MATCH("최종"&amp;SUBSTITUTE(SUBSTITUTE(E$1,"standard",""),"|Float",""),ChapterTable!$1:$1,0),0)*ChapterTable!$P$14
    ),
  OFFSET(E948,-$B948+IF($L948,1,0),0)*IF($B948&gt;OFFSET($B948,1,0),ChapterTable!$R$17,1)*
    (VLOOKUP(SUBSTITUTE(SUBSTITUTE(E$1,"standard",""),"|Float","")&amp;IF(OR($L948=TRUE,$A948=0,MOD($A948,ChapterTable!$R$20)&lt;&gt;0),"","보스")&amp;"인게임누적곱배수",ChapterTable!$R:$S,2,0)^C948
    +VLOOKUP(SUBSTITUTE(SUBSTITUTE(E$1,"standard",""),"|Float","")&amp;IF(OR($L948=TRUE,$A948=0,MOD($A948,ChapterTable!$R$20)&lt;&gt;0),"","보스")&amp;"인게임누적합배수",ChapterTable!$R:$S,2,0)*C948)
  )
  )
  )
)</f>
        <v>425632.86145019531</v>
      </c>
      <c r="F948" s="1">
        <f ca="1">IF(AND($A948=0,$B948=1),
    VLOOKUP(1,ChapterTable!$1:$1048576,MATCH("최종"&amp;SUBSTITUTE(SUBSTITUTE(F$1,"standard",""),"|Float",""),ChapterTable!$1:$1,0),0)*ChapterTable!$P$17,
  IF(AND($A948=0,$B948=0),
    F949,
  IF($B948=0,
    VLOOKUP($A948,ChapterTable!$1:$1048576,MATCH("최종"&amp;SUBSTITUTE(SUBSTITUTE(F$1,"standard",""),"|Float",""),ChapterTable!$1:$1,0),0),
  IF($B948=1,
    IF($L948=FALSE,
      VLOOKUP($A948,ChapterTable!$1:$1048576,MATCH("최종"&amp;SUBSTITUTE(SUBSTITUTE(F$1,"standard",""),"|Float",""),ChapterTable!$1:$1,0),0),
      VLOOKUP($A948-ChapterTable!$P$11,ChapterTable!$1:$1048576,MATCH("최종"&amp;SUBSTITUTE(SUBSTITUTE(F$1,"standard",""),"|Float",""),ChapterTable!$1:$1,0),0)*ChapterTable!$P$14
    ),
  OFFSET(F948,-$B948+IF($L948,1,0),0)*
    (VLOOKUP(SUBSTITUTE(SUBSTITUTE(F$1,"standard",""),"|Float","")&amp;IF(OR($L948=TRUE,$A948=0,MOD($A948,ChapterTable!$R$20)&lt;&gt;0),"","보스")&amp;"인게임누적곱배수",ChapterTable!$R:$S,2,0)^D948
    +VLOOKUP(SUBSTITUTE(SUBSTITUTE(F$1,"standard",""),"|Float","")&amp;IF(OR($L948=TRUE,$A948=0,MOD($A948,ChapterTable!$R$20)&lt;&gt;0),"","보스")&amp;"인게임누적합배수",ChapterTable!$R:$S,2,0)*D948)
  )
  )
  )
)</f>
        <v>135781.31647825241</v>
      </c>
      <c r="G948" t="s">
        <v>715</v>
      </c>
      <c r="J948" t="str">
        <f>IF(ISBLANK(I948),"",
IFERROR(VLOOKUP(I948,[1]StringTable!$1:$1048576,MATCH("kor|String",[1]StringTable!$1:$1,0),0),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107"/>
        <v>0.25</v>
      </c>
      <c r="AJ948">
        <f t="shared" si="105"/>
        <v>0.32</v>
      </c>
      <c r="AK948">
        <f t="shared" si="106"/>
        <v>1</v>
      </c>
      <c r="AL948">
        <v>6</v>
      </c>
    </row>
    <row r="949" spans="1:38" hidden="1" x14ac:dyDescent="0.3">
      <c r="A949">
        <v>20</v>
      </c>
      <c r="B949">
        <v>34</v>
      </c>
      <c r="C949">
        <f>IF(OR($L949=TRUE,$A949=0,MOD($A949,ChapterTable!$R$20)&lt;&gt;0),
MAX(0,INT(($B949+ChapterTable!$P$26+VLOOKUP(SUBSTITUTE(C$1,"성장단계","")&amp;"단계오프셋",ChapterTable!$R:$S,2,0))/ChapterTable!$P$23)),
MAX(0,INT(($B949+ChapterTable!$R$26+VLOOKUP(SUBSTITUTE(C$1,"성장단계","")&amp;"보스단계오프셋",ChapterTable!$R:$S,2,0))/ChapterTable!$R$23)))</f>
        <v>3</v>
      </c>
      <c r="D949">
        <f>IF(OR($L949=TRUE,$A949=0,MOD($A949,ChapterTable!$R$20)&lt;&gt;0),
MAX(0,INT(($B949+ChapterTable!$P$26+VLOOKUP(SUBSTITUTE(D$1,"성장단계","")&amp;"단계오프셋",ChapterTable!$R:$S,2,0))/ChapterTable!$P$23)),
MAX(0,INT(($B949+ChapterTable!$R$26+VLOOKUP(SUBSTITUTE(D$1,"성장단계","")&amp;"보스단계오프셋",ChapterTable!$R:$S,2,0))/ChapterTable!$R$23)))</f>
        <v>3</v>
      </c>
      <c r="E949" s="1">
        <f ca="1">IF(AND($A949=0,$B949=1),
    VLOOKUP(1,ChapterTable!$1:$1048576,MATCH("최종"&amp;SUBSTITUTE(SUBSTITUTE(E$1,"standard",""),"|Float",""),ChapterTable!$1:$1,0),0)*ChapterTable!$P$17,
  IF(AND($A949=0,$B949=0),
    E950,
  IF($B949=0,
    VLOOKUP($A949,ChapterTable!$1:$1048576,MATCH("최종"&amp;SUBSTITUTE(SUBSTITUTE(E$1,"standard",""),"|Float",""),ChapterTable!$1:$1,0),0),
  IF($B949=1,
    IF($L949=FALSE,
      VLOOKUP($A949,ChapterTable!$1:$1048576,MATCH("최종"&amp;SUBSTITUTE(SUBSTITUTE(E$1,"standard",""),"|Float",""),ChapterTable!$1:$1,0),0),
      VLOOKUP($A949-ChapterTable!$P$11,ChapterTable!$1:$1048576,MATCH("최종"&amp;SUBSTITUTE(SUBSTITUTE(E$1,"standard",""),"|Float",""),ChapterTable!$1:$1,0),0)*ChapterTable!$P$14
    ),
  OFFSET(E949,-$B949+IF($L949,1,0),0)*IF($B949&gt;OFFSET($B949,1,0),ChapterTable!$R$17,1)*
    (VLOOKUP(SUBSTITUTE(SUBSTITUTE(E$1,"standard",""),"|Float","")&amp;IF(OR($L949=TRUE,$A949=0,MOD($A949,ChapterTable!$R$20)&lt;&gt;0),"","보스")&amp;"인게임누적곱배수",ChapterTable!$R:$S,2,0)^C949
    +VLOOKUP(SUBSTITUTE(SUBSTITUTE(E$1,"standard",""),"|Float","")&amp;IF(OR($L949=TRUE,$A949=0,MOD($A949,ChapterTable!$R$20)&lt;&gt;0),"","보스")&amp;"인게임누적합배수",ChapterTable!$R:$S,2,0)*C949)
  )
  )
  )
)</f>
        <v>425632.86145019531</v>
      </c>
      <c r="F949" s="1">
        <f ca="1">IF(AND($A949=0,$B949=1),
    VLOOKUP(1,ChapterTable!$1:$1048576,MATCH("최종"&amp;SUBSTITUTE(SUBSTITUTE(F$1,"standard",""),"|Float",""),ChapterTable!$1:$1,0),0)*ChapterTable!$P$17,
  IF(AND($A949=0,$B949=0),
    F950,
  IF($B949=0,
    VLOOKUP($A949,ChapterTable!$1:$1048576,MATCH("최종"&amp;SUBSTITUTE(SUBSTITUTE(F$1,"standard",""),"|Float",""),ChapterTable!$1:$1,0),0),
  IF($B949=1,
    IF($L949=FALSE,
      VLOOKUP($A949,ChapterTable!$1:$1048576,MATCH("최종"&amp;SUBSTITUTE(SUBSTITUTE(F$1,"standard",""),"|Float",""),ChapterTable!$1:$1,0),0),
      VLOOKUP($A949-ChapterTable!$P$11,ChapterTable!$1:$1048576,MATCH("최종"&amp;SUBSTITUTE(SUBSTITUTE(F$1,"standard",""),"|Float",""),ChapterTable!$1:$1,0),0)*ChapterTable!$P$14
    ),
  OFFSET(F949,-$B949+IF($L949,1,0),0)*
    (VLOOKUP(SUBSTITUTE(SUBSTITUTE(F$1,"standard",""),"|Float","")&amp;IF(OR($L949=TRUE,$A949=0,MOD($A949,ChapterTable!$R$20)&lt;&gt;0),"","보스")&amp;"인게임누적곱배수",ChapterTable!$R:$S,2,0)^D949
    +VLOOKUP(SUBSTITUTE(SUBSTITUTE(F$1,"standard",""),"|Float","")&amp;IF(OR($L949=TRUE,$A949=0,MOD($A949,ChapterTable!$R$20)&lt;&gt;0),"","보스")&amp;"인게임누적합배수",ChapterTable!$R:$S,2,0)*D949)
  )
  )
  )
)</f>
        <v>135781.31647825241</v>
      </c>
      <c r="G949" t="s">
        <v>715</v>
      </c>
      <c r="J949" t="str">
        <f>IF(ISBLANK(I949),"",
IFERROR(VLOOKUP(I949,[1]StringTable!$1:$1048576,MATCH("kor|String",[1]StringTable!$1:$1,0),0),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107"/>
        <v>0.25</v>
      </c>
      <c r="AJ949">
        <f t="shared" si="105"/>
        <v>0.32</v>
      </c>
      <c r="AK949">
        <f t="shared" si="106"/>
        <v>1</v>
      </c>
      <c r="AL949">
        <v>6</v>
      </c>
    </row>
    <row r="950" spans="1:38" hidden="1" x14ac:dyDescent="0.3">
      <c r="A950">
        <v>20</v>
      </c>
      <c r="B950">
        <v>35</v>
      </c>
      <c r="C950">
        <f>IF(OR($L950=TRUE,$A950=0,MOD($A950,ChapterTable!$R$20)&lt;&gt;0),
MAX(0,INT(($B950+ChapterTable!$P$26+VLOOKUP(SUBSTITUTE(C$1,"성장단계","")&amp;"단계오프셋",ChapterTable!$R:$S,2,0))/ChapterTable!$P$23)),
MAX(0,INT(($B950+ChapterTable!$R$26+VLOOKUP(SUBSTITUTE(C$1,"성장단계","")&amp;"보스단계오프셋",ChapterTable!$R:$S,2,0))/ChapterTable!$R$23)))</f>
        <v>3</v>
      </c>
      <c r="D950">
        <f>IF(OR($L950=TRUE,$A950=0,MOD($A950,ChapterTable!$R$20)&lt;&gt;0),
MAX(0,INT(($B950+ChapterTable!$P$26+VLOOKUP(SUBSTITUTE(D$1,"성장단계","")&amp;"단계오프셋",ChapterTable!$R:$S,2,0))/ChapterTable!$P$23)),
MAX(0,INT(($B950+ChapterTable!$R$26+VLOOKUP(SUBSTITUTE(D$1,"성장단계","")&amp;"보스단계오프셋",ChapterTable!$R:$S,2,0))/ChapterTable!$R$23)))</f>
        <v>3</v>
      </c>
      <c r="E950" s="1">
        <f ca="1">IF(AND($A950=0,$B950=1),
    VLOOKUP(1,ChapterTable!$1:$1048576,MATCH("최종"&amp;SUBSTITUTE(SUBSTITUTE(E$1,"standard",""),"|Float",""),ChapterTable!$1:$1,0),0)*ChapterTable!$P$17,
  IF(AND($A950=0,$B950=0),
    E951,
  IF($B950=0,
    VLOOKUP($A950,ChapterTable!$1:$1048576,MATCH("최종"&amp;SUBSTITUTE(SUBSTITUTE(E$1,"standard",""),"|Float",""),ChapterTable!$1:$1,0),0),
  IF($B950=1,
    IF($L950=FALSE,
      VLOOKUP($A950,ChapterTable!$1:$1048576,MATCH("최종"&amp;SUBSTITUTE(SUBSTITUTE(E$1,"standard",""),"|Float",""),ChapterTable!$1:$1,0),0),
      VLOOKUP($A950-ChapterTable!$P$11,ChapterTable!$1:$1048576,MATCH("최종"&amp;SUBSTITUTE(SUBSTITUTE(E$1,"standard",""),"|Float",""),ChapterTable!$1:$1,0),0)*ChapterTable!$P$14
    ),
  OFFSET(E950,-$B950+IF($L950,1,0),0)*IF($B950&gt;OFFSET($B950,1,0),ChapterTable!$R$17,1)*
    (VLOOKUP(SUBSTITUTE(SUBSTITUTE(E$1,"standard",""),"|Float","")&amp;IF(OR($L950=TRUE,$A950=0,MOD($A950,ChapterTable!$R$20)&lt;&gt;0),"","보스")&amp;"인게임누적곱배수",ChapterTable!$R:$S,2,0)^C950
    +VLOOKUP(SUBSTITUTE(SUBSTITUTE(E$1,"standard",""),"|Float","")&amp;IF(OR($L950=TRUE,$A950=0,MOD($A950,ChapterTable!$R$20)&lt;&gt;0),"","보스")&amp;"인게임누적합배수",ChapterTable!$R:$S,2,0)*C950)
  )
  )
  )
)</f>
        <v>425632.86145019531</v>
      </c>
      <c r="F950" s="1">
        <f ca="1">IF(AND($A950=0,$B950=1),
    VLOOKUP(1,ChapterTable!$1:$1048576,MATCH("최종"&amp;SUBSTITUTE(SUBSTITUTE(F$1,"standard",""),"|Float",""),ChapterTable!$1:$1,0),0)*ChapterTable!$P$17,
  IF(AND($A950=0,$B950=0),
    F951,
  IF($B950=0,
    VLOOKUP($A950,ChapterTable!$1:$1048576,MATCH("최종"&amp;SUBSTITUTE(SUBSTITUTE(F$1,"standard",""),"|Float",""),ChapterTable!$1:$1,0),0),
  IF($B950=1,
    IF($L950=FALSE,
      VLOOKUP($A950,ChapterTable!$1:$1048576,MATCH("최종"&amp;SUBSTITUTE(SUBSTITUTE(F$1,"standard",""),"|Float",""),ChapterTable!$1:$1,0),0),
      VLOOKUP($A950-ChapterTable!$P$11,ChapterTable!$1:$1048576,MATCH("최종"&amp;SUBSTITUTE(SUBSTITUTE(F$1,"standard",""),"|Float",""),ChapterTable!$1:$1,0),0)*ChapterTable!$P$14
    ),
  OFFSET(F950,-$B950+IF($L950,1,0),0)*
    (VLOOKUP(SUBSTITUTE(SUBSTITUTE(F$1,"standard",""),"|Float","")&amp;IF(OR($L950=TRUE,$A950=0,MOD($A950,ChapterTable!$R$20)&lt;&gt;0),"","보스")&amp;"인게임누적곱배수",ChapterTable!$R:$S,2,0)^D950
    +VLOOKUP(SUBSTITUTE(SUBSTITUTE(F$1,"standard",""),"|Float","")&amp;IF(OR($L950=TRUE,$A950=0,MOD($A950,ChapterTable!$R$20)&lt;&gt;0),"","보스")&amp;"인게임누적합배수",ChapterTable!$R:$S,2,0)*D950)
  )
  )
  )
)</f>
        <v>135781.31647825241</v>
      </c>
      <c r="G950" t="s">
        <v>715</v>
      </c>
      <c r="J950" t="str">
        <f>IF(ISBLANK(I950),"",
IFERROR(VLOOKUP(I950,[1]StringTable!$1:$1048576,MATCH("kor|String",[1]StringTable!$1:$1,0),0),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107"/>
        <v>0.25</v>
      </c>
      <c r="AJ950">
        <f t="shared" si="105"/>
        <v>0.32</v>
      </c>
      <c r="AK950">
        <f t="shared" si="106"/>
        <v>1</v>
      </c>
      <c r="AL950">
        <v>6</v>
      </c>
    </row>
    <row r="951" spans="1:38" hidden="1" x14ac:dyDescent="0.3">
      <c r="A951">
        <v>20</v>
      </c>
      <c r="B951">
        <v>36</v>
      </c>
      <c r="C951">
        <f>IF(OR($L951=TRUE,$A951=0,MOD($A951,ChapterTable!$R$20)&lt;&gt;0),
MAX(0,INT(($B951+ChapterTable!$P$26+VLOOKUP(SUBSTITUTE(C$1,"성장단계","")&amp;"단계오프셋",ChapterTable!$R:$S,2,0))/ChapterTable!$P$23)),
MAX(0,INT(($B951+ChapterTable!$R$26+VLOOKUP(SUBSTITUTE(C$1,"성장단계","")&amp;"보스단계오프셋",ChapterTable!$R:$S,2,0))/ChapterTable!$R$23)))</f>
        <v>4</v>
      </c>
      <c r="D951">
        <f>IF(OR($L951=TRUE,$A951=0,MOD($A951,ChapterTable!$R$20)&lt;&gt;0),
MAX(0,INT(($B951+ChapterTable!$P$26+VLOOKUP(SUBSTITUTE(D$1,"성장단계","")&amp;"단계오프셋",ChapterTable!$R:$S,2,0))/ChapterTable!$P$23)),
MAX(0,INT(($B951+ChapterTable!$R$26+VLOOKUP(SUBSTITUTE(D$1,"성장단계","")&amp;"보스단계오프셋",ChapterTable!$R:$S,2,0))/ChapterTable!$R$23)))</f>
        <v>3</v>
      </c>
      <c r="E951" s="1">
        <f ca="1">IF(AND($A951=0,$B951=1),
    VLOOKUP(1,ChapterTable!$1:$1048576,MATCH("최종"&amp;SUBSTITUTE(SUBSTITUTE(E$1,"standard",""),"|Float",""),ChapterTable!$1:$1,0),0)*ChapterTable!$P$17,
  IF(AND($A951=0,$B951=0),
    E952,
  IF($B951=0,
    VLOOKUP($A951,ChapterTable!$1:$1048576,MATCH("최종"&amp;SUBSTITUTE(SUBSTITUTE(E$1,"standard",""),"|Float",""),ChapterTable!$1:$1,0),0),
  IF($B951=1,
    IF($L951=FALSE,
      VLOOKUP($A951,ChapterTable!$1:$1048576,MATCH("최종"&amp;SUBSTITUTE(SUBSTITUTE(E$1,"standard",""),"|Float",""),ChapterTable!$1:$1,0),0),
      VLOOKUP($A951-ChapterTable!$P$11,ChapterTable!$1:$1048576,MATCH("최종"&amp;SUBSTITUTE(SUBSTITUTE(E$1,"standard",""),"|Float",""),ChapterTable!$1:$1,0),0)*ChapterTable!$P$14
    ),
  OFFSET(E951,-$B951+IF($L951,1,0),0)*IF($B951&gt;OFFSET($B951,1,0),ChapterTable!$R$17,1)*
    (VLOOKUP(SUBSTITUTE(SUBSTITUTE(E$1,"standard",""),"|Float","")&amp;IF(OR($L951=TRUE,$A951=0,MOD($A951,ChapterTable!$R$20)&lt;&gt;0),"","보스")&amp;"인게임누적곱배수",ChapterTable!$R:$S,2,0)^C951
    +VLOOKUP(SUBSTITUTE(SUBSTITUTE(E$1,"standard",""),"|Float","")&amp;IF(OR($L951=TRUE,$A951=0,MOD($A951,ChapterTable!$R$20)&lt;&gt;0),"","보스")&amp;"인게임누적합배수",ChapterTable!$R:$S,2,0)*C951)
  )
  )
  )
)</f>
        <v>478836.96913146973</v>
      </c>
      <c r="F951" s="1">
        <f ca="1">IF(AND($A951=0,$B951=1),
    VLOOKUP(1,ChapterTable!$1:$1048576,MATCH("최종"&amp;SUBSTITUTE(SUBSTITUTE(F$1,"standard",""),"|Float",""),ChapterTable!$1:$1,0),0)*ChapterTable!$P$17,
  IF(AND($A951=0,$B951=0),
    F952,
  IF($B951=0,
    VLOOKUP($A951,ChapterTable!$1:$1048576,MATCH("최종"&amp;SUBSTITUTE(SUBSTITUTE(F$1,"standard",""),"|Float",""),ChapterTable!$1:$1,0),0),
  IF($B951=1,
    IF($L951=FALSE,
      VLOOKUP($A951,ChapterTable!$1:$1048576,MATCH("최종"&amp;SUBSTITUTE(SUBSTITUTE(F$1,"standard",""),"|Float",""),ChapterTable!$1:$1,0),0),
      VLOOKUP($A951-ChapterTable!$P$11,ChapterTable!$1:$1048576,MATCH("최종"&amp;SUBSTITUTE(SUBSTITUTE(F$1,"standard",""),"|Float",""),ChapterTable!$1:$1,0),0)*ChapterTable!$P$14
    ),
  OFFSET(F951,-$B951+IF($L951,1,0),0)*
    (VLOOKUP(SUBSTITUTE(SUBSTITUTE(F$1,"standard",""),"|Float","")&amp;IF(OR($L951=TRUE,$A951=0,MOD($A951,ChapterTable!$R$20)&lt;&gt;0),"","보스")&amp;"인게임누적곱배수",ChapterTable!$R:$S,2,0)^D951
    +VLOOKUP(SUBSTITUTE(SUBSTITUTE(F$1,"standard",""),"|Float","")&amp;IF(OR($L951=TRUE,$A951=0,MOD($A951,ChapterTable!$R$20)&lt;&gt;0),"","보스")&amp;"인게임누적합배수",ChapterTable!$R:$S,2,0)*D951)
  )
  )
  )
)</f>
        <v>135781.31647825241</v>
      </c>
      <c r="G951" t="s">
        <v>715</v>
      </c>
      <c r="J951" t="str">
        <f>IF(ISBLANK(I951),"",
IFERROR(VLOOKUP(I951,[1]StringTable!$1:$1048576,MATCH("kor|String",[1]StringTable!$1:$1,0),0),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107"/>
        <v>0.25</v>
      </c>
      <c r="AJ951">
        <f t="shared" si="105"/>
        <v>0.32</v>
      </c>
      <c r="AK951">
        <f t="shared" si="106"/>
        <v>1</v>
      </c>
      <c r="AL951">
        <v>6</v>
      </c>
    </row>
    <row r="952" spans="1:38" hidden="1" x14ac:dyDescent="0.3">
      <c r="A952">
        <v>20</v>
      </c>
      <c r="B952">
        <v>37</v>
      </c>
      <c r="C952">
        <f>IF(OR($L952=TRUE,$A952=0,MOD($A952,ChapterTable!$R$20)&lt;&gt;0),
MAX(0,INT(($B952+ChapterTable!$P$26+VLOOKUP(SUBSTITUTE(C$1,"성장단계","")&amp;"단계오프셋",ChapterTable!$R:$S,2,0))/ChapterTable!$P$23)),
MAX(0,INT(($B952+ChapterTable!$R$26+VLOOKUP(SUBSTITUTE(C$1,"성장단계","")&amp;"보스단계오프셋",ChapterTable!$R:$S,2,0))/ChapterTable!$R$23)))</f>
        <v>4</v>
      </c>
      <c r="D952">
        <f>IF(OR($L952=TRUE,$A952=0,MOD($A952,ChapterTable!$R$20)&lt;&gt;0),
MAX(0,INT(($B952+ChapterTable!$P$26+VLOOKUP(SUBSTITUTE(D$1,"성장단계","")&amp;"단계오프셋",ChapterTable!$R:$S,2,0))/ChapterTable!$P$23)),
MAX(0,INT(($B952+ChapterTable!$R$26+VLOOKUP(SUBSTITUTE(D$1,"성장단계","")&amp;"보스단계오프셋",ChapterTable!$R:$S,2,0))/ChapterTable!$R$23)))</f>
        <v>3</v>
      </c>
      <c r="E952" s="1">
        <f ca="1">IF(AND($A952=0,$B952=1),
    VLOOKUP(1,ChapterTable!$1:$1048576,MATCH("최종"&amp;SUBSTITUTE(SUBSTITUTE(E$1,"standard",""),"|Float",""),ChapterTable!$1:$1,0),0)*ChapterTable!$P$17,
  IF(AND($A952=0,$B952=0),
    E953,
  IF($B952=0,
    VLOOKUP($A952,ChapterTable!$1:$1048576,MATCH("최종"&amp;SUBSTITUTE(SUBSTITUTE(E$1,"standard",""),"|Float",""),ChapterTable!$1:$1,0),0),
  IF($B952=1,
    IF($L952=FALSE,
      VLOOKUP($A952,ChapterTable!$1:$1048576,MATCH("최종"&amp;SUBSTITUTE(SUBSTITUTE(E$1,"standard",""),"|Float",""),ChapterTable!$1:$1,0),0),
      VLOOKUP($A952-ChapterTable!$P$11,ChapterTable!$1:$1048576,MATCH("최종"&amp;SUBSTITUTE(SUBSTITUTE(E$1,"standard",""),"|Float",""),ChapterTable!$1:$1,0),0)*ChapterTable!$P$14
    ),
  OFFSET(E952,-$B952+IF($L952,1,0),0)*IF($B952&gt;OFFSET($B952,1,0),ChapterTable!$R$17,1)*
    (VLOOKUP(SUBSTITUTE(SUBSTITUTE(E$1,"standard",""),"|Float","")&amp;IF(OR($L952=TRUE,$A952=0,MOD($A952,ChapterTable!$R$20)&lt;&gt;0),"","보스")&amp;"인게임누적곱배수",ChapterTable!$R:$S,2,0)^C952
    +VLOOKUP(SUBSTITUTE(SUBSTITUTE(E$1,"standard",""),"|Float","")&amp;IF(OR($L952=TRUE,$A952=0,MOD($A952,ChapterTable!$R$20)&lt;&gt;0),"","보스")&amp;"인게임누적합배수",ChapterTable!$R:$S,2,0)*C952)
  )
  )
  )
)</f>
        <v>478836.96913146973</v>
      </c>
      <c r="F952" s="1">
        <f ca="1">IF(AND($A952=0,$B952=1),
    VLOOKUP(1,ChapterTable!$1:$1048576,MATCH("최종"&amp;SUBSTITUTE(SUBSTITUTE(F$1,"standard",""),"|Float",""),ChapterTable!$1:$1,0),0)*ChapterTable!$P$17,
  IF(AND($A952=0,$B952=0),
    F953,
  IF($B952=0,
    VLOOKUP($A952,ChapterTable!$1:$1048576,MATCH("최종"&amp;SUBSTITUTE(SUBSTITUTE(F$1,"standard",""),"|Float",""),ChapterTable!$1:$1,0),0),
  IF($B952=1,
    IF($L952=FALSE,
      VLOOKUP($A952,ChapterTable!$1:$1048576,MATCH("최종"&amp;SUBSTITUTE(SUBSTITUTE(F$1,"standard",""),"|Float",""),ChapterTable!$1:$1,0),0),
      VLOOKUP($A952-ChapterTable!$P$11,ChapterTable!$1:$1048576,MATCH("최종"&amp;SUBSTITUTE(SUBSTITUTE(F$1,"standard",""),"|Float",""),ChapterTable!$1:$1,0),0)*ChapterTable!$P$14
    ),
  OFFSET(F952,-$B952+IF($L952,1,0),0)*
    (VLOOKUP(SUBSTITUTE(SUBSTITUTE(F$1,"standard",""),"|Float","")&amp;IF(OR($L952=TRUE,$A952=0,MOD($A952,ChapterTable!$R$20)&lt;&gt;0),"","보스")&amp;"인게임누적곱배수",ChapterTable!$R:$S,2,0)^D952
    +VLOOKUP(SUBSTITUTE(SUBSTITUTE(F$1,"standard",""),"|Float","")&amp;IF(OR($L952=TRUE,$A952=0,MOD($A952,ChapterTable!$R$20)&lt;&gt;0),"","보스")&amp;"인게임누적합배수",ChapterTable!$R:$S,2,0)*D952)
  )
  )
  )
)</f>
        <v>135781.31647825241</v>
      </c>
      <c r="G952" t="s">
        <v>715</v>
      </c>
      <c r="J952" t="str">
        <f>IF(ISBLANK(I952),"",
IFERROR(VLOOKUP(I952,[1]StringTable!$1:$1048576,MATCH("kor|String",[1]StringTable!$1:$1,0),0),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107"/>
        <v>0.25</v>
      </c>
      <c r="AJ952">
        <f t="shared" si="105"/>
        <v>0.32</v>
      </c>
      <c r="AK952">
        <f t="shared" si="106"/>
        <v>1</v>
      </c>
      <c r="AL952">
        <v>6</v>
      </c>
    </row>
    <row r="953" spans="1:38" hidden="1" x14ac:dyDescent="0.3">
      <c r="A953">
        <v>20</v>
      </c>
      <c r="B953">
        <v>38</v>
      </c>
      <c r="C953">
        <f>IF(OR($L953=TRUE,$A953=0,MOD($A953,ChapterTable!$R$20)&lt;&gt;0),
MAX(0,INT(($B953+ChapterTable!$P$26+VLOOKUP(SUBSTITUTE(C$1,"성장단계","")&amp;"단계오프셋",ChapterTable!$R:$S,2,0))/ChapterTable!$P$23)),
MAX(0,INT(($B953+ChapterTable!$R$26+VLOOKUP(SUBSTITUTE(C$1,"성장단계","")&amp;"보스단계오프셋",ChapterTable!$R:$S,2,0))/ChapterTable!$R$23)))</f>
        <v>4</v>
      </c>
      <c r="D953">
        <f>IF(OR($L953=TRUE,$A953=0,MOD($A953,ChapterTable!$R$20)&lt;&gt;0),
MAX(0,INT(($B953+ChapterTable!$P$26+VLOOKUP(SUBSTITUTE(D$1,"성장단계","")&amp;"단계오프셋",ChapterTable!$R:$S,2,0))/ChapterTable!$P$23)),
MAX(0,INT(($B953+ChapterTable!$R$26+VLOOKUP(SUBSTITUTE(D$1,"성장단계","")&amp;"보스단계오프셋",ChapterTable!$R:$S,2,0))/ChapterTable!$R$23)))</f>
        <v>3</v>
      </c>
      <c r="E953" s="1">
        <f ca="1">IF(AND($A953=0,$B953=1),
    VLOOKUP(1,ChapterTable!$1:$1048576,MATCH("최종"&amp;SUBSTITUTE(SUBSTITUTE(E$1,"standard",""),"|Float",""),ChapterTable!$1:$1,0),0)*ChapterTable!$P$17,
  IF(AND($A953=0,$B953=0),
    E954,
  IF($B953=0,
    VLOOKUP($A953,ChapterTable!$1:$1048576,MATCH("최종"&amp;SUBSTITUTE(SUBSTITUTE(E$1,"standard",""),"|Float",""),ChapterTable!$1:$1,0),0),
  IF($B953=1,
    IF($L953=FALSE,
      VLOOKUP($A953,ChapterTable!$1:$1048576,MATCH("최종"&amp;SUBSTITUTE(SUBSTITUTE(E$1,"standard",""),"|Float",""),ChapterTable!$1:$1,0),0),
      VLOOKUP($A953-ChapterTable!$P$11,ChapterTable!$1:$1048576,MATCH("최종"&amp;SUBSTITUTE(SUBSTITUTE(E$1,"standard",""),"|Float",""),ChapterTable!$1:$1,0),0)*ChapterTable!$P$14
    ),
  OFFSET(E953,-$B953+IF($L953,1,0),0)*IF($B953&gt;OFFSET($B953,1,0),ChapterTable!$R$17,1)*
    (VLOOKUP(SUBSTITUTE(SUBSTITUTE(E$1,"standard",""),"|Float","")&amp;IF(OR($L953=TRUE,$A953=0,MOD($A953,ChapterTable!$R$20)&lt;&gt;0),"","보스")&amp;"인게임누적곱배수",ChapterTable!$R:$S,2,0)^C953
    +VLOOKUP(SUBSTITUTE(SUBSTITUTE(E$1,"standard",""),"|Float","")&amp;IF(OR($L953=TRUE,$A953=0,MOD($A953,ChapterTable!$R$20)&lt;&gt;0),"","보스")&amp;"인게임누적합배수",ChapterTable!$R:$S,2,0)*C953)
  )
  )
  )
)</f>
        <v>478836.96913146973</v>
      </c>
      <c r="F953" s="1">
        <f ca="1">IF(AND($A953=0,$B953=1),
    VLOOKUP(1,ChapterTable!$1:$1048576,MATCH("최종"&amp;SUBSTITUTE(SUBSTITUTE(F$1,"standard",""),"|Float",""),ChapterTable!$1:$1,0),0)*ChapterTable!$P$17,
  IF(AND($A953=0,$B953=0),
    F954,
  IF($B953=0,
    VLOOKUP($A953,ChapterTable!$1:$1048576,MATCH("최종"&amp;SUBSTITUTE(SUBSTITUTE(F$1,"standard",""),"|Float",""),ChapterTable!$1:$1,0),0),
  IF($B953=1,
    IF($L953=FALSE,
      VLOOKUP($A953,ChapterTable!$1:$1048576,MATCH("최종"&amp;SUBSTITUTE(SUBSTITUTE(F$1,"standard",""),"|Float",""),ChapterTable!$1:$1,0),0),
      VLOOKUP($A953-ChapterTable!$P$11,ChapterTable!$1:$1048576,MATCH("최종"&amp;SUBSTITUTE(SUBSTITUTE(F$1,"standard",""),"|Float",""),ChapterTable!$1:$1,0),0)*ChapterTable!$P$14
    ),
  OFFSET(F953,-$B953+IF($L953,1,0),0)*
    (VLOOKUP(SUBSTITUTE(SUBSTITUTE(F$1,"standard",""),"|Float","")&amp;IF(OR($L953=TRUE,$A953=0,MOD($A953,ChapterTable!$R$20)&lt;&gt;0),"","보스")&amp;"인게임누적곱배수",ChapterTable!$R:$S,2,0)^D953
    +VLOOKUP(SUBSTITUTE(SUBSTITUTE(F$1,"standard",""),"|Float","")&amp;IF(OR($L953=TRUE,$A953=0,MOD($A953,ChapterTable!$R$20)&lt;&gt;0),"","보스")&amp;"인게임누적합배수",ChapterTable!$R:$S,2,0)*D953)
  )
  )
  )
)</f>
        <v>135781.31647825241</v>
      </c>
      <c r="G953" t="s">
        <v>715</v>
      </c>
      <c r="J953" t="str">
        <f>IF(ISBLANK(I953),"",
IFERROR(VLOOKUP(I953,[1]StringTable!$1:$1048576,MATCH("kor|String",[1]StringTable!$1:$1,0),0),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107"/>
        <v>0.25</v>
      </c>
      <c r="AJ953">
        <f t="shared" si="105"/>
        <v>0.32</v>
      </c>
      <c r="AK953">
        <f t="shared" si="106"/>
        <v>1</v>
      </c>
      <c r="AL953">
        <v>6</v>
      </c>
    </row>
    <row r="954" spans="1:38" hidden="1" x14ac:dyDescent="0.3">
      <c r="A954">
        <v>20</v>
      </c>
      <c r="B954">
        <v>39</v>
      </c>
      <c r="C954">
        <f>IF(OR($L954=TRUE,$A954=0,MOD($A954,ChapterTable!$R$20)&lt;&gt;0),
MAX(0,INT(($B954+ChapterTable!$P$26+VLOOKUP(SUBSTITUTE(C$1,"성장단계","")&amp;"단계오프셋",ChapterTable!$R:$S,2,0))/ChapterTable!$P$23)),
MAX(0,INT(($B954+ChapterTable!$R$26+VLOOKUP(SUBSTITUTE(C$1,"성장단계","")&amp;"보스단계오프셋",ChapterTable!$R:$S,2,0))/ChapterTable!$R$23)))</f>
        <v>4</v>
      </c>
      <c r="D954">
        <f>IF(OR($L954=TRUE,$A954=0,MOD($A954,ChapterTable!$R$20)&lt;&gt;0),
MAX(0,INT(($B954+ChapterTable!$P$26+VLOOKUP(SUBSTITUTE(D$1,"성장단계","")&amp;"단계오프셋",ChapterTable!$R:$S,2,0))/ChapterTable!$P$23)),
MAX(0,INT(($B954+ChapterTable!$R$26+VLOOKUP(SUBSTITUTE(D$1,"성장단계","")&amp;"보스단계오프셋",ChapterTable!$R:$S,2,0))/ChapterTable!$R$23)))</f>
        <v>3</v>
      </c>
      <c r="E954" s="1">
        <f ca="1">IF(AND($A954=0,$B954=1),
    VLOOKUP(1,ChapterTable!$1:$1048576,MATCH("최종"&amp;SUBSTITUTE(SUBSTITUTE(E$1,"standard",""),"|Float",""),ChapterTable!$1:$1,0),0)*ChapterTable!$P$17,
  IF(AND($A954=0,$B954=0),
    E955,
  IF($B954=0,
    VLOOKUP($A954,ChapterTable!$1:$1048576,MATCH("최종"&amp;SUBSTITUTE(SUBSTITUTE(E$1,"standard",""),"|Float",""),ChapterTable!$1:$1,0),0),
  IF($B954=1,
    IF($L954=FALSE,
      VLOOKUP($A954,ChapterTable!$1:$1048576,MATCH("최종"&amp;SUBSTITUTE(SUBSTITUTE(E$1,"standard",""),"|Float",""),ChapterTable!$1:$1,0),0),
      VLOOKUP($A954-ChapterTable!$P$11,ChapterTable!$1:$1048576,MATCH("최종"&amp;SUBSTITUTE(SUBSTITUTE(E$1,"standard",""),"|Float",""),ChapterTable!$1:$1,0),0)*ChapterTable!$P$14
    ),
  OFFSET(E954,-$B954+IF($L954,1,0),0)*IF($B954&gt;OFFSET($B954,1,0),ChapterTable!$R$17,1)*
    (VLOOKUP(SUBSTITUTE(SUBSTITUTE(E$1,"standard",""),"|Float","")&amp;IF(OR($L954=TRUE,$A954=0,MOD($A954,ChapterTable!$R$20)&lt;&gt;0),"","보스")&amp;"인게임누적곱배수",ChapterTable!$R:$S,2,0)^C954
    +VLOOKUP(SUBSTITUTE(SUBSTITUTE(E$1,"standard",""),"|Float","")&amp;IF(OR($L954=TRUE,$A954=0,MOD($A954,ChapterTable!$R$20)&lt;&gt;0),"","보스")&amp;"인게임누적합배수",ChapterTable!$R:$S,2,0)*C954)
  )
  )
  )
)</f>
        <v>478836.96913146973</v>
      </c>
      <c r="F954" s="1">
        <f ca="1">IF(AND($A954=0,$B954=1),
    VLOOKUP(1,ChapterTable!$1:$1048576,MATCH("최종"&amp;SUBSTITUTE(SUBSTITUTE(F$1,"standard",""),"|Float",""),ChapterTable!$1:$1,0),0)*ChapterTable!$P$17,
  IF(AND($A954=0,$B954=0),
    F955,
  IF($B954=0,
    VLOOKUP($A954,ChapterTable!$1:$1048576,MATCH("최종"&amp;SUBSTITUTE(SUBSTITUTE(F$1,"standard",""),"|Float",""),ChapterTable!$1:$1,0),0),
  IF($B954=1,
    IF($L954=FALSE,
      VLOOKUP($A954,ChapterTable!$1:$1048576,MATCH("최종"&amp;SUBSTITUTE(SUBSTITUTE(F$1,"standard",""),"|Float",""),ChapterTable!$1:$1,0),0),
      VLOOKUP($A954-ChapterTable!$P$11,ChapterTable!$1:$1048576,MATCH("최종"&amp;SUBSTITUTE(SUBSTITUTE(F$1,"standard",""),"|Float",""),ChapterTable!$1:$1,0),0)*ChapterTable!$P$14
    ),
  OFFSET(F954,-$B954+IF($L954,1,0),0)*
    (VLOOKUP(SUBSTITUTE(SUBSTITUTE(F$1,"standard",""),"|Float","")&amp;IF(OR($L954=TRUE,$A954=0,MOD($A954,ChapterTable!$R$20)&lt;&gt;0),"","보스")&amp;"인게임누적곱배수",ChapterTable!$R:$S,2,0)^D954
    +VLOOKUP(SUBSTITUTE(SUBSTITUTE(F$1,"standard",""),"|Float","")&amp;IF(OR($L954=TRUE,$A954=0,MOD($A954,ChapterTable!$R$20)&lt;&gt;0),"","보스")&amp;"인게임누적합배수",ChapterTable!$R:$S,2,0)*D954)
  )
  )
  )
)</f>
        <v>135781.31647825241</v>
      </c>
      <c r="G954" t="s">
        <v>715</v>
      </c>
      <c r="J954" t="str">
        <f>IF(ISBLANK(I954),"",
IFERROR(VLOOKUP(I954,[1]StringTable!$1:$1048576,MATCH("kor|String",[1]StringTable!$1:$1,0),0),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107"/>
        <v>0.25</v>
      </c>
      <c r="AJ954">
        <f t="shared" si="105"/>
        <v>0.32</v>
      </c>
      <c r="AK954">
        <f t="shared" si="106"/>
        <v>1</v>
      </c>
      <c r="AL954">
        <v>6</v>
      </c>
    </row>
    <row r="955" spans="1:38" hidden="1" x14ac:dyDescent="0.3">
      <c r="A955">
        <v>20</v>
      </c>
      <c r="B955">
        <v>40</v>
      </c>
      <c r="C955">
        <f>IF(OR($L955=TRUE,$A955=0,MOD($A955,ChapterTable!$R$20)&lt;&gt;0),
MAX(0,INT(($B955+ChapterTable!$P$26+VLOOKUP(SUBSTITUTE(C$1,"성장단계","")&amp;"단계오프셋",ChapterTable!$R:$S,2,0))/ChapterTable!$P$23)),
MAX(0,INT(($B955+ChapterTable!$R$26+VLOOKUP(SUBSTITUTE(C$1,"성장단계","")&amp;"보스단계오프셋",ChapterTable!$R:$S,2,0))/ChapterTable!$R$23)))</f>
        <v>4</v>
      </c>
      <c r="D955">
        <f>IF(OR($L955=TRUE,$A955=0,MOD($A955,ChapterTable!$R$20)&lt;&gt;0),
MAX(0,INT(($B955+ChapterTable!$P$26+VLOOKUP(SUBSTITUTE(D$1,"성장단계","")&amp;"단계오프셋",ChapterTable!$R:$S,2,0))/ChapterTable!$P$23)),
MAX(0,INT(($B955+ChapterTable!$R$26+VLOOKUP(SUBSTITUTE(D$1,"성장단계","")&amp;"보스단계오프셋",ChapterTable!$R:$S,2,0))/ChapterTable!$R$23)))</f>
        <v>3</v>
      </c>
      <c r="E955" s="1">
        <f ca="1">IF(AND($A955=0,$B955=1),
    VLOOKUP(1,ChapterTable!$1:$1048576,MATCH("최종"&amp;SUBSTITUTE(SUBSTITUTE(E$1,"standard",""),"|Float",""),ChapterTable!$1:$1,0),0)*ChapterTable!$P$17,
  IF(AND($A955=0,$B955=0),
    E956,
  IF($B955=0,
    VLOOKUP($A955,ChapterTable!$1:$1048576,MATCH("최종"&amp;SUBSTITUTE(SUBSTITUTE(E$1,"standard",""),"|Float",""),ChapterTable!$1:$1,0),0),
  IF($B955=1,
    IF($L955=FALSE,
      VLOOKUP($A955,ChapterTable!$1:$1048576,MATCH("최종"&amp;SUBSTITUTE(SUBSTITUTE(E$1,"standard",""),"|Float",""),ChapterTable!$1:$1,0),0),
      VLOOKUP($A955-ChapterTable!$P$11,ChapterTable!$1:$1048576,MATCH("최종"&amp;SUBSTITUTE(SUBSTITUTE(E$1,"standard",""),"|Float",""),ChapterTable!$1:$1,0),0)*ChapterTable!$P$14
    ),
  OFFSET(E955,-$B955+IF($L955,1,0),0)*IF($B955&gt;OFFSET($B955,1,0),ChapterTable!$R$17,1)*
    (VLOOKUP(SUBSTITUTE(SUBSTITUTE(E$1,"standard",""),"|Float","")&amp;IF(OR($L955=TRUE,$A955=0,MOD($A955,ChapterTable!$R$20)&lt;&gt;0),"","보스")&amp;"인게임누적곱배수",ChapterTable!$R:$S,2,0)^C955
    +VLOOKUP(SUBSTITUTE(SUBSTITUTE(E$1,"standard",""),"|Float","")&amp;IF(OR($L955=TRUE,$A955=0,MOD($A955,ChapterTable!$R$20)&lt;&gt;0),"","보스")&amp;"인게임누적합배수",ChapterTable!$R:$S,2,0)*C955)
  )
  )
  )
)</f>
        <v>478836.96913146973</v>
      </c>
      <c r="F955" s="1">
        <f ca="1">IF(AND($A955=0,$B955=1),
    VLOOKUP(1,ChapterTable!$1:$1048576,MATCH("최종"&amp;SUBSTITUTE(SUBSTITUTE(F$1,"standard",""),"|Float",""),ChapterTable!$1:$1,0),0)*ChapterTable!$P$17,
  IF(AND($A955=0,$B955=0),
    F956,
  IF($B955=0,
    VLOOKUP($A955,ChapterTable!$1:$1048576,MATCH("최종"&amp;SUBSTITUTE(SUBSTITUTE(F$1,"standard",""),"|Float",""),ChapterTable!$1:$1,0),0),
  IF($B955=1,
    IF($L955=FALSE,
      VLOOKUP($A955,ChapterTable!$1:$1048576,MATCH("최종"&amp;SUBSTITUTE(SUBSTITUTE(F$1,"standard",""),"|Float",""),ChapterTable!$1:$1,0),0),
      VLOOKUP($A955-ChapterTable!$P$11,ChapterTable!$1:$1048576,MATCH("최종"&amp;SUBSTITUTE(SUBSTITUTE(F$1,"standard",""),"|Float",""),ChapterTable!$1:$1,0),0)*ChapterTable!$P$14
    ),
  OFFSET(F955,-$B955+IF($L955,1,0),0)*
    (VLOOKUP(SUBSTITUTE(SUBSTITUTE(F$1,"standard",""),"|Float","")&amp;IF(OR($L955=TRUE,$A955=0,MOD($A955,ChapterTable!$R$20)&lt;&gt;0),"","보스")&amp;"인게임누적곱배수",ChapterTable!$R:$S,2,0)^D955
    +VLOOKUP(SUBSTITUTE(SUBSTITUTE(F$1,"standard",""),"|Float","")&amp;IF(OR($L955=TRUE,$A955=0,MOD($A955,ChapterTable!$R$20)&lt;&gt;0),"","보스")&amp;"인게임누적합배수",ChapterTable!$R:$S,2,0)*D955)
  )
  )
  )
)</f>
        <v>135781.31647825241</v>
      </c>
      <c r="G955" t="s">
        <v>715</v>
      </c>
      <c r="J955" t="str">
        <f>IF(ISBLANK(I955),"",
IFERROR(VLOOKUP(I955,[1]StringTable!$1:$1048576,MATCH("kor|String",[1]StringTable!$1:$1,0),0),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107"/>
        <v>0.25</v>
      </c>
      <c r="AJ955">
        <f t="shared" si="105"/>
        <v>1</v>
      </c>
      <c r="AK955">
        <f t="shared" si="106"/>
        <v>4</v>
      </c>
      <c r="AL955">
        <v>6</v>
      </c>
    </row>
    <row r="956" spans="1:38" hidden="1" x14ac:dyDescent="0.3">
      <c r="A956">
        <v>20</v>
      </c>
      <c r="B956">
        <v>41</v>
      </c>
      <c r="C956">
        <f>IF(OR($L956=TRUE,$A956=0,MOD($A956,ChapterTable!$R$20)&lt;&gt;0),
MAX(0,INT(($B956+ChapterTable!$P$26+VLOOKUP(SUBSTITUTE(C$1,"성장단계","")&amp;"단계오프셋",ChapterTable!$R:$S,2,0))/ChapterTable!$P$23)),
MAX(0,INT(($B956+ChapterTable!$R$26+VLOOKUP(SUBSTITUTE(C$1,"성장단계","")&amp;"보스단계오프셋",ChapterTable!$R:$S,2,0))/ChapterTable!$R$23)))</f>
        <v>4</v>
      </c>
      <c r="D956">
        <f>IF(OR($L956=TRUE,$A956=0,MOD($A956,ChapterTable!$R$20)&lt;&gt;0),
MAX(0,INT(($B956+ChapterTable!$P$26+VLOOKUP(SUBSTITUTE(D$1,"성장단계","")&amp;"단계오프셋",ChapterTable!$R:$S,2,0))/ChapterTable!$P$23)),
MAX(0,INT(($B956+ChapterTable!$R$26+VLOOKUP(SUBSTITUTE(D$1,"성장단계","")&amp;"보스단계오프셋",ChapterTable!$R:$S,2,0))/ChapterTable!$R$23)))</f>
        <v>4</v>
      </c>
      <c r="E956" s="1">
        <f ca="1">IF(AND($A956=0,$B956=1),
    VLOOKUP(1,ChapterTable!$1:$1048576,MATCH("최종"&amp;SUBSTITUTE(SUBSTITUTE(E$1,"standard",""),"|Float",""),ChapterTable!$1:$1,0),0)*ChapterTable!$P$17,
  IF(AND($A956=0,$B956=0),
    E957,
  IF($B956=0,
    VLOOKUP($A956,ChapterTable!$1:$1048576,MATCH("최종"&amp;SUBSTITUTE(SUBSTITUTE(E$1,"standard",""),"|Float",""),ChapterTable!$1:$1,0),0),
  IF($B956=1,
    IF($L956=FALSE,
      VLOOKUP($A956,ChapterTable!$1:$1048576,MATCH("최종"&amp;SUBSTITUTE(SUBSTITUTE(E$1,"standard",""),"|Float",""),ChapterTable!$1:$1,0),0),
      VLOOKUP($A956-ChapterTable!$P$11,ChapterTable!$1:$1048576,MATCH("최종"&amp;SUBSTITUTE(SUBSTITUTE(E$1,"standard",""),"|Float",""),ChapterTable!$1:$1,0),0)*ChapterTable!$P$14
    ),
  OFFSET(E956,-$B956+IF($L956,1,0),0)*IF($B956&gt;OFFSET($B956,1,0),ChapterTable!$R$17,1)*
    (VLOOKUP(SUBSTITUTE(SUBSTITUTE(E$1,"standard",""),"|Float","")&amp;IF(OR($L956=TRUE,$A956=0,MOD($A956,ChapterTable!$R$20)&lt;&gt;0),"","보스")&amp;"인게임누적곱배수",ChapterTable!$R:$S,2,0)^C956
    +VLOOKUP(SUBSTITUTE(SUBSTITUTE(E$1,"standard",""),"|Float","")&amp;IF(OR($L956=TRUE,$A956=0,MOD($A956,ChapterTable!$R$20)&lt;&gt;0),"","보스")&amp;"인게임누적합배수",ChapterTable!$R:$S,2,0)*C956)
  )
  )
  )
)</f>
        <v>478836.96913146973</v>
      </c>
      <c r="F956" s="1">
        <f ca="1">IF(AND($A956=0,$B956=1),
    VLOOKUP(1,ChapterTable!$1:$1048576,MATCH("최종"&amp;SUBSTITUTE(SUBSTITUTE(F$1,"standard",""),"|Float",""),ChapterTable!$1:$1,0),0)*ChapterTable!$P$17,
  IF(AND($A956=0,$B956=0),
    F957,
  IF($B956=0,
    VLOOKUP($A956,ChapterTable!$1:$1048576,MATCH("최종"&amp;SUBSTITUTE(SUBSTITUTE(F$1,"standard",""),"|Float",""),ChapterTable!$1:$1,0),0),
  IF($B956=1,
    IF($L956=FALSE,
      VLOOKUP($A956,ChapterTable!$1:$1048576,MATCH("최종"&amp;SUBSTITUTE(SUBSTITUTE(F$1,"standard",""),"|Float",""),ChapterTable!$1:$1,0),0),
      VLOOKUP($A956-ChapterTable!$P$11,ChapterTable!$1:$1048576,MATCH("최종"&amp;SUBSTITUTE(SUBSTITUTE(F$1,"standard",""),"|Float",""),ChapterTable!$1:$1,0),0)*ChapterTable!$P$14
    ),
  OFFSET(F956,-$B956+IF($L956,1,0),0)*
    (VLOOKUP(SUBSTITUTE(SUBSTITUTE(F$1,"standard",""),"|Float","")&amp;IF(OR($L956=TRUE,$A956=0,MOD($A956,ChapterTable!$R$20)&lt;&gt;0),"","보스")&amp;"인게임누적곱배수",ChapterTable!$R:$S,2,0)^D956
    +VLOOKUP(SUBSTITUTE(SUBSTITUTE(F$1,"standard",""),"|Float","")&amp;IF(OR($L956=TRUE,$A956=0,MOD($A956,ChapterTable!$R$20)&lt;&gt;0),"","보스")&amp;"인게임누적합배수",ChapterTable!$R:$S,2,0)*D956)
  )
  )
  )
)</f>
        <v>144094.45830345154</v>
      </c>
      <c r="G956" t="s">
        <v>715</v>
      </c>
      <c r="J956" t="str">
        <f>IF(ISBLANK(I956),"",
IFERROR(VLOOKUP(I956,[1]StringTable!$1:$1048576,MATCH("kor|String",[1]StringTable!$1:$1,0),0),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107"/>
        <v>0.2</v>
      </c>
      <c r="AJ956">
        <f t="shared" si="105"/>
        <v>0.27466666000000001</v>
      </c>
      <c r="AK956">
        <f t="shared" si="106"/>
        <v>1</v>
      </c>
      <c r="AL956">
        <v>6</v>
      </c>
    </row>
    <row r="957" spans="1:38" hidden="1" x14ac:dyDescent="0.3">
      <c r="A957">
        <v>20</v>
      </c>
      <c r="B957">
        <v>42</v>
      </c>
      <c r="C957">
        <f>IF(OR($L957=TRUE,$A957=0,MOD($A957,ChapterTable!$R$20)&lt;&gt;0),
MAX(0,INT(($B957+ChapterTable!$P$26+VLOOKUP(SUBSTITUTE(C$1,"성장단계","")&amp;"단계오프셋",ChapterTable!$R:$S,2,0))/ChapterTable!$P$23)),
MAX(0,INT(($B957+ChapterTable!$R$26+VLOOKUP(SUBSTITUTE(C$1,"성장단계","")&amp;"보스단계오프셋",ChapterTable!$R:$S,2,0))/ChapterTable!$R$23)))</f>
        <v>4</v>
      </c>
      <c r="D957">
        <f>IF(OR($L957=TRUE,$A957=0,MOD($A957,ChapterTable!$R$20)&lt;&gt;0),
MAX(0,INT(($B957+ChapterTable!$P$26+VLOOKUP(SUBSTITUTE(D$1,"성장단계","")&amp;"단계오프셋",ChapterTable!$R:$S,2,0))/ChapterTable!$P$23)),
MAX(0,INT(($B957+ChapterTable!$R$26+VLOOKUP(SUBSTITUTE(D$1,"성장단계","")&amp;"보스단계오프셋",ChapterTable!$R:$S,2,0))/ChapterTable!$R$23)))</f>
        <v>4</v>
      </c>
      <c r="E957" s="1">
        <f ca="1">IF(AND($A957=0,$B957=1),
    VLOOKUP(1,ChapterTable!$1:$1048576,MATCH("최종"&amp;SUBSTITUTE(SUBSTITUTE(E$1,"standard",""),"|Float",""),ChapterTable!$1:$1,0),0)*ChapterTable!$P$17,
  IF(AND($A957=0,$B957=0),
    E958,
  IF($B957=0,
    VLOOKUP($A957,ChapterTable!$1:$1048576,MATCH("최종"&amp;SUBSTITUTE(SUBSTITUTE(E$1,"standard",""),"|Float",""),ChapterTable!$1:$1,0),0),
  IF($B957=1,
    IF($L957=FALSE,
      VLOOKUP($A957,ChapterTable!$1:$1048576,MATCH("최종"&amp;SUBSTITUTE(SUBSTITUTE(E$1,"standard",""),"|Float",""),ChapterTable!$1:$1,0),0),
      VLOOKUP($A957-ChapterTable!$P$11,ChapterTable!$1:$1048576,MATCH("최종"&amp;SUBSTITUTE(SUBSTITUTE(E$1,"standard",""),"|Float",""),ChapterTable!$1:$1,0),0)*ChapterTable!$P$14
    ),
  OFFSET(E957,-$B957+IF($L957,1,0),0)*IF($B957&gt;OFFSET($B957,1,0),ChapterTable!$R$17,1)*
    (VLOOKUP(SUBSTITUTE(SUBSTITUTE(E$1,"standard",""),"|Float","")&amp;IF(OR($L957=TRUE,$A957=0,MOD($A957,ChapterTable!$R$20)&lt;&gt;0),"","보스")&amp;"인게임누적곱배수",ChapterTable!$R:$S,2,0)^C957
    +VLOOKUP(SUBSTITUTE(SUBSTITUTE(E$1,"standard",""),"|Float","")&amp;IF(OR($L957=TRUE,$A957=0,MOD($A957,ChapterTable!$R$20)&lt;&gt;0),"","보스")&amp;"인게임누적합배수",ChapterTable!$R:$S,2,0)*C957)
  )
  )
  )
)</f>
        <v>478836.96913146973</v>
      </c>
      <c r="F957" s="1">
        <f ca="1">IF(AND($A957=0,$B957=1),
    VLOOKUP(1,ChapterTable!$1:$1048576,MATCH("최종"&amp;SUBSTITUTE(SUBSTITUTE(F$1,"standard",""),"|Float",""),ChapterTable!$1:$1,0),0)*ChapterTable!$P$17,
  IF(AND($A957=0,$B957=0),
    F958,
  IF($B957=0,
    VLOOKUP($A957,ChapterTable!$1:$1048576,MATCH("최종"&amp;SUBSTITUTE(SUBSTITUTE(F$1,"standard",""),"|Float",""),ChapterTable!$1:$1,0),0),
  IF($B957=1,
    IF($L957=FALSE,
      VLOOKUP($A957,ChapterTable!$1:$1048576,MATCH("최종"&amp;SUBSTITUTE(SUBSTITUTE(F$1,"standard",""),"|Float",""),ChapterTable!$1:$1,0),0),
      VLOOKUP($A957-ChapterTable!$P$11,ChapterTable!$1:$1048576,MATCH("최종"&amp;SUBSTITUTE(SUBSTITUTE(F$1,"standard",""),"|Float",""),ChapterTable!$1:$1,0),0)*ChapterTable!$P$14
    ),
  OFFSET(F957,-$B957+IF($L957,1,0),0)*
    (VLOOKUP(SUBSTITUTE(SUBSTITUTE(F$1,"standard",""),"|Float","")&amp;IF(OR($L957=TRUE,$A957=0,MOD($A957,ChapterTable!$R$20)&lt;&gt;0),"","보스")&amp;"인게임누적곱배수",ChapterTable!$R:$S,2,0)^D957
    +VLOOKUP(SUBSTITUTE(SUBSTITUTE(F$1,"standard",""),"|Float","")&amp;IF(OR($L957=TRUE,$A957=0,MOD($A957,ChapterTable!$R$20)&lt;&gt;0),"","보스")&amp;"인게임누적합배수",ChapterTable!$R:$S,2,0)*D957)
  )
  )
  )
)</f>
        <v>144094.45830345154</v>
      </c>
      <c r="G957" t="s">
        <v>715</v>
      </c>
      <c r="J957" t="str">
        <f>IF(ISBLANK(I957),"",
IFERROR(VLOOKUP(I957,[1]StringTable!$1:$1048576,MATCH("kor|String",[1]StringTable!$1:$1,0),0),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107"/>
        <v>0.2</v>
      </c>
      <c r="AJ957">
        <f t="shared" si="105"/>
        <v>0.27466666000000001</v>
      </c>
      <c r="AK957">
        <f t="shared" si="106"/>
        <v>1</v>
      </c>
      <c r="AL957">
        <v>6</v>
      </c>
    </row>
    <row r="958" spans="1:38" hidden="1" x14ac:dyDescent="0.3">
      <c r="A958">
        <v>20</v>
      </c>
      <c r="B958">
        <v>43</v>
      </c>
      <c r="C958">
        <f>IF(OR($L958=TRUE,$A958=0,MOD($A958,ChapterTable!$R$20)&lt;&gt;0),
MAX(0,INT(($B958+ChapterTable!$P$26+VLOOKUP(SUBSTITUTE(C$1,"성장단계","")&amp;"단계오프셋",ChapterTable!$R:$S,2,0))/ChapterTable!$P$23)),
MAX(0,INT(($B958+ChapterTable!$R$26+VLOOKUP(SUBSTITUTE(C$1,"성장단계","")&amp;"보스단계오프셋",ChapterTable!$R:$S,2,0))/ChapterTable!$R$23)))</f>
        <v>4</v>
      </c>
      <c r="D958">
        <f>IF(OR($L958=TRUE,$A958=0,MOD($A958,ChapterTable!$R$20)&lt;&gt;0),
MAX(0,INT(($B958+ChapterTable!$P$26+VLOOKUP(SUBSTITUTE(D$1,"성장단계","")&amp;"단계오프셋",ChapterTable!$R:$S,2,0))/ChapterTable!$P$23)),
MAX(0,INT(($B958+ChapterTable!$R$26+VLOOKUP(SUBSTITUTE(D$1,"성장단계","")&amp;"보스단계오프셋",ChapterTable!$R:$S,2,0))/ChapterTable!$R$23)))</f>
        <v>4</v>
      </c>
      <c r="E958" s="1">
        <f ca="1">IF(AND($A958=0,$B958=1),
    VLOOKUP(1,ChapterTable!$1:$1048576,MATCH("최종"&amp;SUBSTITUTE(SUBSTITUTE(E$1,"standard",""),"|Float",""),ChapterTable!$1:$1,0),0)*ChapterTable!$P$17,
  IF(AND($A958=0,$B958=0),
    E959,
  IF($B958=0,
    VLOOKUP($A958,ChapterTable!$1:$1048576,MATCH("최종"&amp;SUBSTITUTE(SUBSTITUTE(E$1,"standard",""),"|Float",""),ChapterTable!$1:$1,0),0),
  IF($B958=1,
    IF($L958=FALSE,
      VLOOKUP($A958,ChapterTable!$1:$1048576,MATCH("최종"&amp;SUBSTITUTE(SUBSTITUTE(E$1,"standard",""),"|Float",""),ChapterTable!$1:$1,0),0),
      VLOOKUP($A958-ChapterTable!$P$11,ChapterTable!$1:$1048576,MATCH("최종"&amp;SUBSTITUTE(SUBSTITUTE(E$1,"standard",""),"|Float",""),ChapterTable!$1:$1,0),0)*ChapterTable!$P$14
    ),
  OFFSET(E958,-$B958+IF($L958,1,0),0)*IF($B958&gt;OFFSET($B958,1,0),ChapterTable!$R$17,1)*
    (VLOOKUP(SUBSTITUTE(SUBSTITUTE(E$1,"standard",""),"|Float","")&amp;IF(OR($L958=TRUE,$A958=0,MOD($A958,ChapterTable!$R$20)&lt;&gt;0),"","보스")&amp;"인게임누적곱배수",ChapterTable!$R:$S,2,0)^C958
    +VLOOKUP(SUBSTITUTE(SUBSTITUTE(E$1,"standard",""),"|Float","")&amp;IF(OR($L958=TRUE,$A958=0,MOD($A958,ChapterTable!$R$20)&lt;&gt;0),"","보스")&amp;"인게임누적합배수",ChapterTable!$R:$S,2,0)*C958)
  )
  )
  )
)</f>
        <v>478836.96913146973</v>
      </c>
      <c r="F958" s="1">
        <f ca="1">IF(AND($A958=0,$B958=1),
    VLOOKUP(1,ChapterTable!$1:$1048576,MATCH("최종"&amp;SUBSTITUTE(SUBSTITUTE(F$1,"standard",""),"|Float",""),ChapterTable!$1:$1,0),0)*ChapterTable!$P$17,
  IF(AND($A958=0,$B958=0),
    F959,
  IF($B958=0,
    VLOOKUP($A958,ChapterTable!$1:$1048576,MATCH("최종"&amp;SUBSTITUTE(SUBSTITUTE(F$1,"standard",""),"|Float",""),ChapterTable!$1:$1,0),0),
  IF($B958=1,
    IF($L958=FALSE,
      VLOOKUP($A958,ChapterTable!$1:$1048576,MATCH("최종"&amp;SUBSTITUTE(SUBSTITUTE(F$1,"standard",""),"|Float",""),ChapterTable!$1:$1,0),0),
      VLOOKUP($A958-ChapterTable!$P$11,ChapterTable!$1:$1048576,MATCH("최종"&amp;SUBSTITUTE(SUBSTITUTE(F$1,"standard",""),"|Float",""),ChapterTable!$1:$1,0),0)*ChapterTable!$P$14
    ),
  OFFSET(F958,-$B958+IF($L958,1,0),0)*
    (VLOOKUP(SUBSTITUTE(SUBSTITUTE(F$1,"standard",""),"|Float","")&amp;IF(OR($L958=TRUE,$A958=0,MOD($A958,ChapterTable!$R$20)&lt;&gt;0),"","보스")&amp;"인게임누적곱배수",ChapterTable!$R:$S,2,0)^D958
    +VLOOKUP(SUBSTITUTE(SUBSTITUTE(F$1,"standard",""),"|Float","")&amp;IF(OR($L958=TRUE,$A958=0,MOD($A958,ChapterTable!$R$20)&lt;&gt;0),"","보스")&amp;"인게임누적합배수",ChapterTable!$R:$S,2,0)*D958)
  )
  )
  )
)</f>
        <v>144094.45830345154</v>
      </c>
      <c r="G958" t="s">
        <v>715</v>
      </c>
      <c r="J958" t="str">
        <f>IF(ISBLANK(I958),"",
IFERROR(VLOOKUP(I958,[1]StringTable!$1:$1048576,MATCH("kor|String",[1]StringTable!$1:$1,0),0),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107"/>
        <v>0.2</v>
      </c>
      <c r="AJ958">
        <f t="shared" si="105"/>
        <v>0.27466666000000001</v>
      </c>
      <c r="AK958">
        <f t="shared" si="106"/>
        <v>1</v>
      </c>
      <c r="AL958">
        <v>6</v>
      </c>
    </row>
    <row r="959" spans="1:38" hidden="1" x14ac:dyDescent="0.3">
      <c r="A959">
        <v>20</v>
      </c>
      <c r="B959">
        <v>44</v>
      </c>
      <c r="C959">
        <f>IF(OR($L959=TRUE,$A959=0,MOD($A959,ChapterTable!$R$20)&lt;&gt;0),
MAX(0,INT(($B959+ChapterTable!$P$26+VLOOKUP(SUBSTITUTE(C$1,"성장단계","")&amp;"단계오프셋",ChapterTable!$R:$S,2,0))/ChapterTable!$P$23)),
MAX(0,INT(($B959+ChapterTable!$R$26+VLOOKUP(SUBSTITUTE(C$1,"성장단계","")&amp;"보스단계오프셋",ChapterTable!$R:$S,2,0))/ChapterTable!$R$23)))</f>
        <v>4</v>
      </c>
      <c r="D959">
        <f>IF(OR($L959=TRUE,$A959=0,MOD($A959,ChapterTable!$R$20)&lt;&gt;0),
MAX(0,INT(($B959+ChapterTable!$P$26+VLOOKUP(SUBSTITUTE(D$1,"성장단계","")&amp;"단계오프셋",ChapterTable!$R:$S,2,0))/ChapterTable!$P$23)),
MAX(0,INT(($B959+ChapterTable!$R$26+VLOOKUP(SUBSTITUTE(D$1,"성장단계","")&amp;"보스단계오프셋",ChapterTable!$R:$S,2,0))/ChapterTable!$R$23)))</f>
        <v>4</v>
      </c>
      <c r="E959" s="1">
        <f ca="1">IF(AND($A959=0,$B959=1),
    VLOOKUP(1,ChapterTable!$1:$1048576,MATCH("최종"&amp;SUBSTITUTE(SUBSTITUTE(E$1,"standard",""),"|Float",""),ChapterTable!$1:$1,0),0)*ChapterTable!$P$17,
  IF(AND($A959=0,$B959=0),
    E960,
  IF($B959=0,
    VLOOKUP($A959,ChapterTable!$1:$1048576,MATCH("최종"&amp;SUBSTITUTE(SUBSTITUTE(E$1,"standard",""),"|Float",""),ChapterTable!$1:$1,0),0),
  IF($B959=1,
    IF($L959=FALSE,
      VLOOKUP($A959,ChapterTable!$1:$1048576,MATCH("최종"&amp;SUBSTITUTE(SUBSTITUTE(E$1,"standard",""),"|Float",""),ChapterTable!$1:$1,0),0),
      VLOOKUP($A959-ChapterTable!$P$11,ChapterTable!$1:$1048576,MATCH("최종"&amp;SUBSTITUTE(SUBSTITUTE(E$1,"standard",""),"|Float",""),ChapterTable!$1:$1,0),0)*ChapterTable!$P$14
    ),
  OFFSET(E959,-$B959+IF($L959,1,0),0)*IF($B959&gt;OFFSET($B959,1,0),ChapterTable!$R$17,1)*
    (VLOOKUP(SUBSTITUTE(SUBSTITUTE(E$1,"standard",""),"|Float","")&amp;IF(OR($L959=TRUE,$A959=0,MOD($A959,ChapterTable!$R$20)&lt;&gt;0),"","보스")&amp;"인게임누적곱배수",ChapterTable!$R:$S,2,0)^C959
    +VLOOKUP(SUBSTITUTE(SUBSTITUTE(E$1,"standard",""),"|Float","")&amp;IF(OR($L959=TRUE,$A959=0,MOD($A959,ChapterTable!$R$20)&lt;&gt;0),"","보스")&amp;"인게임누적합배수",ChapterTable!$R:$S,2,0)*C959)
  )
  )
  )
)</f>
        <v>478836.96913146973</v>
      </c>
      <c r="F959" s="1">
        <f ca="1">IF(AND($A959=0,$B959=1),
    VLOOKUP(1,ChapterTable!$1:$1048576,MATCH("최종"&amp;SUBSTITUTE(SUBSTITUTE(F$1,"standard",""),"|Float",""),ChapterTable!$1:$1,0),0)*ChapterTable!$P$17,
  IF(AND($A959=0,$B959=0),
    F960,
  IF($B959=0,
    VLOOKUP($A959,ChapterTable!$1:$1048576,MATCH("최종"&amp;SUBSTITUTE(SUBSTITUTE(F$1,"standard",""),"|Float",""),ChapterTable!$1:$1,0),0),
  IF($B959=1,
    IF($L959=FALSE,
      VLOOKUP($A959,ChapterTable!$1:$1048576,MATCH("최종"&amp;SUBSTITUTE(SUBSTITUTE(F$1,"standard",""),"|Float",""),ChapterTable!$1:$1,0),0),
      VLOOKUP($A959-ChapterTable!$P$11,ChapterTable!$1:$1048576,MATCH("최종"&amp;SUBSTITUTE(SUBSTITUTE(F$1,"standard",""),"|Float",""),ChapterTable!$1:$1,0),0)*ChapterTable!$P$14
    ),
  OFFSET(F959,-$B959+IF($L959,1,0),0)*
    (VLOOKUP(SUBSTITUTE(SUBSTITUTE(F$1,"standard",""),"|Float","")&amp;IF(OR($L959=TRUE,$A959=0,MOD($A959,ChapterTable!$R$20)&lt;&gt;0),"","보스")&amp;"인게임누적곱배수",ChapterTable!$R:$S,2,0)^D959
    +VLOOKUP(SUBSTITUTE(SUBSTITUTE(F$1,"standard",""),"|Float","")&amp;IF(OR($L959=TRUE,$A959=0,MOD($A959,ChapterTable!$R$20)&lt;&gt;0),"","보스")&amp;"인게임누적합배수",ChapterTable!$R:$S,2,0)*D959)
  )
  )
  )
)</f>
        <v>144094.45830345154</v>
      </c>
      <c r="G959" t="s">
        <v>715</v>
      </c>
      <c r="J959" t="str">
        <f>IF(ISBLANK(I959),"",
IFERROR(VLOOKUP(I959,[1]StringTable!$1:$1048576,MATCH("kor|String",[1]StringTable!$1:$1,0),0),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107"/>
        <v>0.2</v>
      </c>
      <c r="AJ959">
        <f t="shared" si="105"/>
        <v>0.27466666000000001</v>
      </c>
      <c r="AK959">
        <f t="shared" si="106"/>
        <v>1</v>
      </c>
      <c r="AL959">
        <v>6</v>
      </c>
    </row>
    <row r="960" spans="1:38" hidden="1" x14ac:dyDescent="0.3">
      <c r="A960">
        <v>20</v>
      </c>
      <c r="B960">
        <v>45</v>
      </c>
      <c r="C960">
        <f>IF(OR($L960=TRUE,$A960=0,MOD($A960,ChapterTable!$R$20)&lt;&gt;0),
MAX(0,INT(($B960+ChapterTable!$P$26+VLOOKUP(SUBSTITUTE(C$1,"성장단계","")&amp;"단계오프셋",ChapterTable!$R:$S,2,0))/ChapterTable!$P$23)),
MAX(0,INT(($B960+ChapterTable!$R$26+VLOOKUP(SUBSTITUTE(C$1,"성장단계","")&amp;"보스단계오프셋",ChapterTable!$R:$S,2,0))/ChapterTable!$R$23)))</f>
        <v>4</v>
      </c>
      <c r="D960">
        <f>IF(OR($L960=TRUE,$A960=0,MOD($A960,ChapterTable!$R$20)&lt;&gt;0),
MAX(0,INT(($B960+ChapterTable!$P$26+VLOOKUP(SUBSTITUTE(D$1,"성장단계","")&amp;"단계오프셋",ChapterTable!$R:$S,2,0))/ChapterTable!$P$23)),
MAX(0,INT(($B960+ChapterTable!$R$26+VLOOKUP(SUBSTITUTE(D$1,"성장단계","")&amp;"보스단계오프셋",ChapterTable!$R:$S,2,0))/ChapterTable!$R$23)))</f>
        <v>4</v>
      </c>
      <c r="E960" s="1">
        <f ca="1">IF(AND($A960=0,$B960=1),
    VLOOKUP(1,ChapterTable!$1:$1048576,MATCH("최종"&amp;SUBSTITUTE(SUBSTITUTE(E$1,"standard",""),"|Float",""),ChapterTable!$1:$1,0),0)*ChapterTable!$P$17,
  IF(AND($A960=0,$B960=0),
    E961,
  IF($B960=0,
    VLOOKUP($A960,ChapterTable!$1:$1048576,MATCH("최종"&amp;SUBSTITUTE(SUBSTITUTE(E$1,"standard",""),"|Float",""),ChapterTable!$1:$1,0),0),
  IF($B960=1,
    IF($L960=FALSE,
      VLOOKUP($A960,ChapterTable!$1:$1048576,MATCH("최종"&amp;SUBSTITUTE(SUBSTITUTE(E$1,"standard",""),"|Float",""),ChapterTable!$1:$1,0),0),
      VLOOKUP($A960-ChapterTable!$P$11,ChapterTable!$1:$1048576,MATCH("최종"&amp;SUBSTITUTE(SUBSTITUTE(E$1,"standard",""),"|Float",""),ChapterTable!$1:$1,0),0)*ChapterTable!$P$14
    ),
  OFFSET(E960,-$B960+IF($L960,1,0),0)*IF($B960&gt;OFFSET($B960,1,0),ChapterTable!$R$17,1)*
    (VLOOKUP(SUBSTITUTE(SUBSTITUTE(E$1,"standard",""),"|Float","")&amp;IF(OR($L960=TRUE,$A960=0,MOD($A960,ChapterTable!$R$20)&lt;&gt;0),"","보스")&amp;"인게임누적곱배수",ChapterTable!$R:$S,2,0)^C960
    +VLOOKUP(SUBSTITUTE(SUBSTITUTE(E$1,"standard",""),"|Float","")&amp;IF(OR($L960=TRUE,$A960=0,MOD($A960,ChapterTable!$R$20)&lt;&gt;0),"","보스")&amp;"인게임누적합배수",ChapterTable!$R:$S,2,0)*C960)
  )
  )
  )
)</f>
        <v>478836.96913146973</v>
      </c>
      <c r="F960" s="1">
        <f ca="1">IF(AND($A960=0,$B960=1),
    VLOOKUP(1,ChapterTable!$1:$1048576,MATCH("최종"&amp;SUBSTITUTE(SUBSTITUTE(F$1,"standard",""),"|Float",""),ChapterTable!$1:$1,0),0)*ChapterTable!$P$17,
  IF(AND($A960=0,$B960=0),
    F961,
  IF($B960=0,
    VLOOKUP($A960,ChapterTable!$1:$1048576,MATCH("최종"&amp;SUBSTITUTE(SUBSTITUTE(F$1,"standard",""),"|Float",""),ChapterTable!$1:$1,0),0),
  IF($B960=1,
    IF($L960=FALSE,
      VLOOKUP($A960,ChapterTable!$1:$1048576,MATCH("최종"&amp;SUBSTITUTE(SUBSTITUTE(F$1,"standard",""),"|Float",""),ChapterTable!$1:$1,0),0),
      VLOOKUP($A960-ChapterTable!$P$11,ChapterTable!$1:$1048576,MATCH("최종"&amp;SUBSTITUTE(SUBSTITUTE(F$1,"standard",""),"|Float",""),ChapterTable!$1:$1,0),0)*ChapterTable!$P$14
    ),
  OFFSET(F960,-$B960+IF($L960,1,0),0)*
    (VLOOKUP(SUBSTITUTE(SUBSTITUTE(F$1,"standard",""),"|Float","")&amp;IF(OR($L960=TRUE,$A960=0,MOD($A960,ChapterTable!$R$20)&lt;&gt;0),"","보스")&amp;"인게임누적곱배수",ChapterTable!$R:$S,2,0)^D960
    +VLOOKUP(SUBSTITUTE(SUBSTITUTE(F$1,"standard",""),"|Float","")&amp;IF(OR($L960=TRUE,$A960=0,MOD($A960,ChapterTable!$R$20)&lt;&gt;0),"","보스")&amp;"인게임누적합배수",ChapterTable!$R:$S,2,0)*D960)
  )
  )
  )
)</f>
        <v>144094.45830345154</v>
      </c>
      <c r="G960" t="s">
        <v>715</v>
      </c>
      <c r="J960" t="str">
        <f>IF(ISBLANK(I960),"",
IFERROR(VLOOKUP(I960,[1]StringTable!$1:$1048576,MATCH("kor|String",[1]StringTable!$1:$1,0),0),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107"/>
        <v>0.2</v>
      </c>
      <c r="AJ960">
        <f t="shared" si="105"/>
        <v>0.27466666000000001</v>
      </c>
      <c r="AK960">
        <f t="shared" si="106"/>
        <v>1</v>
      </c>
      <c r="AL960">
        <v>6</v>
      </c>
    </row>
    <row r="961" spans="1:38" hidden="1" x14ac:dyDescent="0.3">
      <c r="A961">
        <v>20</v>
      </c>
      <c r="B961">
        <v>46</v>
      </c>
      <c r="C961">
        <f>IF(OR($L961=TRUE,$A961=0,MOD($A961,ChapterTable!$R$20)&lt;&gt;0),
MAX(0,INT(($B961+ChapterTable!$P$26+VLOOKUP(SUBSTITUTE(C$1,"성장단계","")&amp;"단계오프셋",ChapterTable!$R:$S,2,0))/ChapterTable!$P$23)),
MAX(0,INT(($B961+ChapterTable!$R$26+VLOOKUP(SUBSTITUTE(C$1,"성장단계","")&amp;"보스단계오프셋",ChapterTable!$R:$S,2,0))/ChapterTable!$R$23)))</f>
        <v>5</v>
      </c>
      <c r="D961">
        <f>IF(OR($L961=TRUE,$A961=0,MOD($A961,ChapterTable!$R$20)&lt;&gt;0),
MAX(0,INT(($B961+ChapterTable!$P$26+VLOOKUP(SUBSTITUTE(D$1,"성장단계","")&amp;"단계오프셋",ChapterTable!$R:$S,2,0))/ChapterTable!$P$23)),
MAX(0,INT(($B961+ChapterTable!$R$26+VLOOKUP(SUBSTITUTE(D$1,"성장단계","")&amp;"보스단계오프셋",ChapterTable!$R:$S,2,0))/ChapterTable!$R$23)))</f>
        <v>4</v>
      </c>
      <c r="E961" s="1">
        <f ca="1">IF(AND($A961=0,$B961=1),
    VLOOKUP(1,ChapterTable!$1:$1048576,MATCH("최종"&amp;SUBSTITUTE(SUBSTITUTE(E$1,"standard",""),"|Float",""),ChapterTable!$1:$1,0),0)*ChapterTable!$P$17,
  IF(AND($A961=0,$B961=0),
    E962,
  IF($B961=0,
    VLOOKUP($A961,ChapterTable!$1:$1048576,MATCH("최종"&amp;SUBSTITUTE(SUBSTITUTE(E$1,"standard",""),"|Float",""),ChapterTable!$1:$1,0),0),
  IF($B961=1,
    IF($L961=FALSE,
      VLOOKUP($A961,ChapterTable!$1:$1048576,MATCH("최종"&amp;SUBSTITUTE(SUBSTITUTE(E$1,"standard",""),"|Float",""),ChapterTable!$1:$1,0),0),
      VLOOKUP($A961-ChapterTable!$P$11,ChapterTable!$1:$1048576,MATCH("최종"&amp;SUBSTITUTE(SUBSTITUTE(E$1,"standard",""),"|Float",""),ChapterTable!$1:$1,0),0)*ChapterTable!$P$14
    ),
  OFFSET(E961,-$B961+IF($L961,1,0),0)*IF($B961&gt;OFFSET($B961,1,0),ChapterTable!$R$17,1)*
    (VLOOKUP(SUBSTITUTE(SUBSTITUTE(E$1,"standard",""),"|Float","")&amp;IF(OR($L961=TRUE,$A961=0,MOD($A961,ChapterTable!$R$20)&lt;&gt;0),"","보스")&amp;"인게임누적곱배수",ChapterTable!$R:$S,2,0)^C961
    +VLOOKUP(SUBSTITUTE(SUBSTITUTE(E$1,"standard",""),"|Float","")&amp;IF(OR($L961=TRUE,$A961=0,MOD($A961,ChapterTable!$R$20)&lt;&gt;0),"","보스")&amp;"인게임누적합배수",ChapterTable!$R:$S,2,0)*C961)
  )
  )
  )
)</f>
        <v>532041.07681274414</v>
      </c>
      <c r="F961" s="1">
        <f ca="1">IF(AND($A961=0,$B961=1),
    VLOOKUP(1,ChapterTable!$1:$1048576,MATCH("최종"&amp;SUBSTITUTE(SUBSTITUTE(F$1,"standard",""),"|Float",""),ChapterTable!$1:$1,0),0)*ChapterTable!$P$17,
  IF(AND($A961=0,$B961=0),
    F962,
  IF($B961=0,
    VLOOKUP($A961,ChapterTable!$1:$1048576,MATCH("최종"&amp;SUBSTITUTE(SUBSTITUTE(F$1,"standard",""),"|Float",""),ChapterTable!$1:$1,0),0),
  IF($B961=1,
    IF($L961=FALSE,
      VLOOKUP($A961,ChapterTable!$1:$1048576,MATCH("최종"&amp;SUBSTITUTE(SUBSTITUTE(F$1,"standard",""),"|Float",""),ChapterTable!$1:$1,0),0),
      VLOOKUP($A961-ChapterTable!$P$11,ChapterTable!$1:$1048576,MATCH("최종"&amp;SUBSTITUTE(SUBSTITUTE(F$1,"standard",""),"|Float",""),ChapterTable!$1:$1,0),0)*ChapterTable!$P$14
    ),
  OFFSET(F961,-$B961+IF($L961,1,0),0)*
    (VLOOKUP(SUBSTITUTE(SUBSTITUTE(F$1,"standard",""),"|Float","")&amp;IF(OR($L961=TRUE,$A961=0,MOD($A961,ChapterTable!$R$20)&lt;&gt;0),"","보스")&amp;"인게임누적곱배수",ChapterTable!$R:$S,2,0)^D961
    +VLOOKUP(SUBSTITUTE(SUBSTITUTE(F$1,"standard",""),"|Float","")&amp;IF(OR($L961=TRUE,$A961=0,MOD($A961,ChapterTable!$R$20)&lt;&gt;0),"","보스")&amp;"인게임누적합배수",ChapterTable!$R:$S,2,0)*D961)
  )
  )
  )
)</f>
        <v>144094.45830345154</v>
      </c>
      <c r="G961" t="s">
        <v>715</v>
      </c>
      <c r="J961" t="str">
        <f>IF(ISBLANK(I961),"",
IFERROR(VLOOKUP(I961,[1]StringTable!$1:$1048576,MATCH("kor|String",[1]StringTable!$1:$1,0),0),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107"/>
        <v>0.2</v>
      </c>
      <c r="AJ961">
        <f t="shared" si="105"/>
        <v>0.27466666000000001</v>
      </c>
      <c r="AK961">
        <f t="shared" si="106"/>
        <v>1</v>
      </c>
      <c r="AL961">
        <v>6</v>
      </c>
    </row>
    <row r="962" spans="1:38" hidden="1" x14ac:dyDescent="0.3">
      <c r="A962">
        <v>20</v>
      </c>
      <c r="B962">
        <v>47</v>
      </c>
      <c r="C962">
        <f>IF(OR($L962=TRUE,$A962=0,MOD($A962,ChapterTable!$R$20)&lt;&gt;0),
MAX(0,INT(($B962+ChapterTable!$P$26+VLOOKUP(SUBSTITUTE(C$1,"성장단계","")&amp;"단계오프셋",ChapterTable!$R:$S,2,0))/ChapterTable!$P$23)),
MAX(0,INT(($B962+ChapterTable!$R$26+VLOOKUP(SUBSTITUTE(C$1,"성장단계","")&amp;"보스단계오프셋",ChapterTable!$R:$S,2,0))/ChapterTable!$R$23)))</f>
        <v>5</v>
      </c>
      <c r="D962">
        <f>IF(OR($L962=TRUE,$A962=0,MOD($A962,ChapterTable!$R$20)&lt;&gt;0),
MAX(0,INT(($B962+ChapterTable!$P$26+VLOOKUP(SUBSTITUTE(D$1,"성장단계","")&amp;"단계오프셋",ChapterTable!$R:$S,2,0))/ChapterTable!$P$23)),
MAX(0,INT(($B962+ChapterTable!$R$26+VLOOKUP(SUBSTITUTE(D$1,"성장단계","")&amp;"보스단계오프셋",ChapterTable!$R:$S,2,0))/ChapterTable!$R$23)))</f>
        <v>4</v>
      </c>
      <c r="E962" s="1">
        <f ca="1">IF(AND($A962=0,$B962=1),
    VLOOKUP(1,ChapterTable!$1:$1048576,MATCH("최종"&amp;SUBSTITUTE(SUBSTITUTE(E$1,"standard",""),"|Float",""),ChapterTable!$1:$1,0),0)*ChapterTable!$P$17,
  IF(AND($A962=0,$B962=0),
    E963,
  IF($B962=0,
    VLOOKUP($A962,ChapterTable!$1:$1048576,MATCH("최종"&amp;SUBSTITUTE(SUBSTITUTE(E$1,"standard",""),"|Float",""),ChapterTable!$1:$1,0),0),
  IF($B962=1,
    IF($L962=FALSE,
      VLOOKUP($A962,ChapterTable!$1:$1048576,MATCH("최종"&amp;SUBSTITUTE(SUBSTITUTE(E$1,"standard",""),"|Float",""),ChapterTable!$1:$1,0),0),
      VLOOKUP($A962-ChapterTable!$P$11,ChapterTable!$1:$1048576,MATCH("최종"&amp;SUBSTITUTE(SUBSTITUTE(E$1,"standard",""),"|Float",""),ChapterTable!$1:$1,0),0)*ChapterTable!$P$14
    ),
  OFFSET(E962,-$B962+IF($L962,1,0),0)*IF($B962&gt;OFFSET($B962,1,0),ChapterTable!$R$17,1)*
    (VLOOKUP(SUBSTITUTE(SUBSTITUTE(E$1,"standard",""),"|Float","")&amp;IF(OR($L962=TRUE,$A962=0,MOD($A962,ChapterTable!$R$20)&lt;&gt;0),"","보스")&amp;"인게임누적곱배수",ChapterTable!$R:$S,2,0)^C962
    +VLOOKUP(SUBSTITUTE(SUBSTITUTE(E$1,"standard",""),"|Float","")&amp;IF(OR($L962=TRUE,$A962=0,MOD($A962,ChapterTable!$R$20)&lt;&gt;0),"","보스")&amp;"인게임누적합배수",ChapterTable!$R:$S,2,0)*C962)
  )
  )
  )
)</f>
        <v>532041.07681274414</v>
      </c>
      <c r="F962" s="1">
        <f ca="1">IF(AND($A962=0,$B962=1),
    VLOOKUP(1,ChapterTable!$1:$1048576,MATCH("최종"&amp;SUBSTITUTE(SUBSTITUTE(F$1,"standard",""),"|Float",""),ChapterTable!$1:$1,0),0)*ChapterTable!$P$17,
  IF(AND($A962=0,$B962=0),
    F963,
  IF($B962=0,
    VLOOKUP($A962,ChapterTable!$1:$1048576,MATCH("최종"&amp;SUBSTITUTE(SUBSTITUTE(F$1,"standard",""),"|Float",""),ChapterTable!$1:$1,0),0),
  IF($B962=1,
    IF($L962=FALSE,
      VLOOKUP($A962,ChapterTable!$1:$1048576,MATCH("최종"&amp;SUBSTITUTE(SUBSTITUTE(F$1,"standard",""),"|Float",""),ChapterTable!$1:$1,0),0),
      VLOOKUP($A962-ChapterTable!$P$11,ChapterTable!$1:$1048576,MATCH("최종"&amp;SUBSTITUTE(SUBSTITUTE(F$1,"standard",""),"|Float",""),ChapterTable!$1:$1,0),0)*ChapterTable!$P$14
    ),
  OFFSET(F962,-$B962+IF($L962,1,0),0)*
    (VLOOKUP(SUBSTITUTE(SUBSTITUTE(F$1,"standard",""),"|Float","")&amp;IF(OR($L962=TRUE,$A962=0,MOD($A962,ChapterTable!$R$20)&lt;&gt;0),"","보스")&amp;"인게임누적곱배수",ChapterTable!$R:$S,2,0)^D962
    +VLOOKUP(SUBSTITUTE(SUBSTITUTE(F$1,"standard",""),"|Float","")&amp;IF(OR($L962=TRUE,$A962=0,MOD($A962,ChapterTable!$R$20)&lt;&gt;0),"","보스")&amp;"인게임누적합배수",ChapterTable!$R:$S,2,0)*D962)
  )
  )
  )
)</f>
        <v>144094.45830345154</v>
      </c>
      <c r="G962" t="s">
        <v>715</v>
      </c>
      <c r="J962" t="str">
        <f>IF(ISBLANK(I962),"",
IFERROR(VLOOKUP(I962,[1]StringTable!$1:$1048576,MATCH("kor|String",[1]StringTable!$1:$1,0),0),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107"/>
        <v>0.2</v>
      </c>
      <c r="AJ962">
        <f t="shared" si="105"/>
        <v>0.27466666000000001</v>
      </c>
      <c r="AK962">
        <f t="shared" si="106"/>
        <v>1</v>
      </c>
      <c r="AL962">
        <v>6</v>
      </c>
    </row>
    <row r="963" spans="1:38" hidden="1" x14ac:dyDescent="0.3">
      <c r="A963">
        <v>20</v>
      </c>
      <c r="B963">
        <v>48</v>
      </c>
      <c r="C963">
        <f>IF(OR($L963=TRUE,$A963=0,MOD($A963,ChapterTable!$R$20)&lt;&gt;0),
MAX(0,INT(($B963+ChapterTable!$P$26+VLOOKUP(SUBSTITUTE(C$1,"성장단계","")&amp;"단계오프셋",ChapterTable!$R:$S,2,0))/ChapterTable!$P$23)),
MAX(0,INT(($B963+ChapterTable!$R$26+VLOOKUP(SUBSTITUTE(C$1,"성장단계","")&amp;"보스단계오프셋",ChapterTable!$R:$S,2,0))/ChapterTable!$R$23)))</f>
        <v>5</v>
      </c>
      <c r="D963">
        <f>IF(OR($L963=TRUE,$A963=0,MOD($A963,ChapterTable!$R$20)&lt;&gt;0),
MAX(0,INT(($B963+ChapterTable!$P$26+VLOOKUP(SUBSTITUTE(D$1,"성장단계","")&amp;"단계오프셋",ChapterTable!$R:$S,2,0))/ChapterTable!$P$23)),
MAX(0,INT(($B963+ChapterTable!$R$26+VLOOKUP(SUBSTITUTE(D$1,"성장단계","")&amp;"보스단계오프셋",ChapterTable!$R:$S,2,0))/ChapterTable!$R$23)))</f>
        <v>4</v>
      </c>
      <c r="E963" s="1">
        <f ca="1">IF(AND($A963=0,$B963=1),
    VLOOKUP(1,ChapterTable!$1:$1048576,MATCH("최종"&amp;SUBSTITUTE(SUBSTITUTE(E$1,"standard",""),"|Float",""),ChapterTable!$1:$1,0),0)*ChapterTable!$P$17,
  IF(AND($A963=0,$B963=0),
    E964,
  IF($B963=0,
    VLOOKUP($A963,ChapterTable!$1:$1048576,MATCH("최종"&amp;SUBSTITUTE(SUBSTITUTE(E$1,"standard",""),"|Float",""),ChapterTable!$1:$1,0),0),
  IF($B963=1,
    IF($L963=FALSE,
      VLOOKUP($A963,ChapterTable!$1:$1048576,MATCH("최종"&amp;SUBSTITUTE(SUBSTITUTE(E$1,"standard",""),"|Float",""),ChapterTable!$1:$1,0),0),
      VLOOKUP($A963-ChapterTable!$P$11,ChapterTable!$1:$1048576,MATCH("최종"&amp;SUBSTITUTE(SUBSTITUTE(E$1,"standard",""),"|Float",""),ChapterTable!$1:$1,0),0)*ChapterTable!$P$14
    ),
  OFFSET(E963,-$B963+IF($L963,1,0),0)*IF($B963&gt;OFFSET($B963,1,0),ChapterTable!$R$17,1)*
    (VLOOKUP(SUBSTITUTE(SUBSTITUTE(E$1,"standard",""),"|Float","")&amp;IF(OR($L963=TRUE,$A963=0,MOD($A963,ChapterTable!$R$20)&lt;&gt;0),"","보스")&amp;"인게임누적곱배수",ChapterTable!$R:$S,2,0)^C963
    +VLOOKUP(SUBSTITUTE(SUBSTITUTE(E$1,"standard",""),"|Float","")&amp;IF(OR($L963=TRUE,$A963=0,MOD($A963,ChapterTable!$R$20)&lt;&gt;0),"","보스")&amp;"인게임누적합배수",ChapterTable!$R:$S,2,0)*C963)
  )
  )
  )
)</f>
        <v>532041.07681274414</v>
      </c>
      <c r="F963" s="1">
        <f ca="1">IF(AND($A963=0,$B963=1),
    VLOOKUP(1,ChapterTable!$1:$1048576,MATCH("최종"&amp;SUBSTITUTE(SUBSTITUTE(F$1,"standard",""),"|Float",""),ChapterTable!$1:$1,0),0)*ChapterTable!$P$17,
  IF(AND($A963=0,$B963=0),
    F964,
  IF($B963=0,
    VLOOKUP($A963,ChapterTable!$1:$1048576,MATCH("최종"&amp;SUBSTITUTE(SUBSTITUTE(F$1,"standard",""),"|Float",""),ChapterTable!$1:$1,0),0),
  IF($B963=1,
    IF($L963=FALSE,
      VLOOKUP($A963,ChapterTable!$1:$1048576,MATCH("최종"&amp;SUBSTITUTE(SUBSTITUTE(F$1,"standard",""),"|Float",""),ChapterTable!$1:$1,0),0),
      VLOOKUP($A963-ChapterTable!$P$11,ChapterTable!$1:$1048576,MATCH("최종"&amp;SUBSTITUTE(SUBSTITUTE(F$1,"standard",""),"|Float",""),ChapterTable!$1:$1,0),0)*ChapterTable!$P$14
    ),
  OFFSET(F963,-$B963+IF($L963,1,0),0)*
    (VLOOKUP(SUBSTITUTE(SUBSTITUTE(F$1,"standard",""),"|Float","")&amp;IF(OR($L963=TRUE,$A963=0,MOD($A963,ChapterTable!$R$20)&lt;&gt;0),"","보스")&amp;"인게임누적곱배수",ChapterTable!$R:$S,2,0)^D963
    +VLOOKUP(SUBSTITUTE(SUBSTITUTE(F$1,"standard",""),"|Float","")&amp;IF(OR($L963=TRUE,$A963=0,MOD($A963,ChapterTable!$R$20)&lt;&gt;0),"","보스")&amp;"인게임누적합배수",ChapterTable!$R:$S,2,0)*D963)
  )
  )
  )
)</f>
        <v>144094.45830345154</v>
      </c>
      <c r="G963" t="s">
        <v>715</v>
      </c>
      <c r="J963" t="str">
        <f>IF(ISBLANK(I963),"",
IFERROR(VLOOKUP(I963,[1]StringTable!$1:$1048576,MATCH("kor|String",[1]StringTable!$1:$1,0),0),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c r="AL963">
        <v>6</v>
      </c>
    </row>
    <row r="964" spans="1:38" hidden="1" x14ac:dyDescent="0.3">
      <c r="A964">
        <v>20</v>
      </c>
      <c r="B964">
        <v>49</v>
      </c>
      <c r="C964">
        <f>IF(OR($L964=TRUE,$A964=0,MOD($A964,ChapterTable!$R$20)&lt;&gt;0),
MAX(0,INT(($B964+ChapterTable!$P$26+VLOOKUP(SUBSTITUTE(C$1,"성장단계","")&amp;"단계오프셋",ChapterTable!$R:$S,2,0))/ChapterTable!$P$23)),
MAX(0,INT(($B964+ChapterTable!$R$26+VLOOKUP(SUBSTITUTE(C$1,"성장단계","")&amp;"보스단계오프셋",ChapterTable!$R:$S,2,0))/ChapterTable!$R$23)))</f>
        <v>5</v>
      </c>
      <c r="D964">
        <f>IF(OR($L964=TRUE,$A964=0,MOD($A964,ChapterTable!$R$20)&lt;&gt;0),
MAX(0,INT(($B964+ChapterTable!$P$26+VLOOKUP(SUBSTITUTE(D$1,"성장단계","")&amp;"단계오프셋",ChapterTable!$R:$S,2,0))/ChapterTable!$P$23)),
MAX(0,INT(($B964+ChapterTable!$R$26+VLOOKUP(SUBSTITUTE(D$1,"성장단계","")&amp;"보스단계오프셋",ChapterTable!$R:$S,2,0))/ChapterTable!$R$23)))</f>
        <v>4</v>
      </c>
      <c r="E964" s="1">
        <f ca="1">IF(AND($A964=0,$B964=1),
    VLOOKUP(1,ChapterTable!$1:$1048576,MATCH("최종"&amp;SUBSTITUTE(SUBSTITUTE(E$1,"standard",""),"|Float",""),ChapterTable!$1:$1,0),0)*ChapterTable!$P$17,
  IF(AND($A964=0,$B964=0),
    E965,
  IF($B964=0,
    VLOOKUP($A964,ChapterTable!$1:$1048576,MATCH("최종"&amp;SUBSTITUTE(SUBSTITUTE(E$1,"standard",""),"|Float",""),ChapterTable!$1:$1,0),0),
  IF($B964=1,
    IF($L964=FALSE,
      VLOOKUP($A964,ChapterTable!$1:$1048576,MATCH("최종"&amp;SUBSTITUTE(SUBSTITUTE(E$1,"standard",""),"|Float",""),ChapterTable!$1:$1,0),0),
      VLOOKUP($A964-ChapterTable!$P$11,ChapterTable!$1:$1048576,MATCH("최종"&amp;SUBSTITUTE(SUBSTITUTE(E$1,"standard",""),"|Float",""),ChapterTable!$1:$1,0),0)*ChapterTable!$P$14
    ),
  OFFSET(E964,-$B964+IF($L964,1,0),0)*IF($B964&gt;OFFSET($B964,1,0),ChapterTable!$R$17,1)*
    (VLOOKUP(SUBSTITUTE(SUBSTITUTE(E$1,"standard",""),"|Float","")&amp;IF(OR($L964=TRUE,$A964=0,MOD($A964,ChapterTable!$R$20)&lt;&gt;0),"","보스")&amp;"인게임누적곱배수",ChapterTable!$R:$S,2,0)^C964
    +VLOOKUP(SUBSTITUTE(SUBSTITUTE(E$1,"standard",""),"|Float","")&amp;IF(OR($L964=TRUE,$A964=0,MOD($A964,ChapterTable!$R$20)&lt;&gt;0),"","보스")&amp;"인게임누적합배수",ChapterTable!$R:$S,2,0)*C964)
  )
  )
  )
)</f>
        <v>532041.07681274414</v>
      </c>
      <c r="F964" s="1">
        <f ca="1">IF(AND($A964=0,$B964=1),
    VLOOKUP(1,ChapterTable!$1:$1048576,MATCH("최종"&amp;SUBSTITUTE(SUBSTITUTE(F$1,"standard",""),"|Float",""),ChapterTable!$1:$1,0),0)*ChapterTable!$P$17,
  IF(AND($A964=0,$B964=0),
    F965,
  IF($B964=0,
    VLOOKUP($A964,ChapterTable!$1:$1048576,MATCH("최종"&amp;SUBSTITUTE(SUBSTITUTE(F$1,"standard",""),"|Float",""),ChapterTable!$1:$1,0),0),
  IF($B964=1,
    IF($L964=FALSE,
      VLOOKUP($A964,ChapterTable!$1:$1048576,MATCH("최종"&amp;SUBSTITUTE(SUBSTITUTE(F$1,"standard",""),"|Float",""),ChapterTable!$1:$1,0),0),
      VLOOKUP($A964-ChapterTable!$P$11,ChapterTable!$1:$1048576,MATCH("최종"&amp;SUBSTITUTE(SUBSTITUTE(F$1,"standard",""),"|Float",""),ChapterTable!$1:$1,0),0)*ChapterTable!$P$14
    ),
  OFFSET(F964,-$B964+IF($L964,1,0),0)*
    (VLOOKUP(SUBSTITUTE(SUBSTITUTE(F$1,"standard",""),"|Float","")&amp;IF(OR($L964=TRUE,$A964=0,MOD($A964,ChapterTable!$R$20)&lt;&gt;0),"","보스")&amp;"인게임누적곱배수",ChapterTable!$R:$S,2,0)^D964
    +VLOOKUP(SUBSTITUTE(SUBSTITUTE(F$1,"standard",""),"|Float","")&amp;IF(OR($L964=TRUE,$A964=0,MOD($A964,ChapterTable!$R$20)&lt;&gt;0),"","보스")&amp;"인게임누적합배수",ChapterTable!$R:$S,2,0)*D964)
  )
  )
  )
)</f>
        <v>144094.45830345154</v>
      </c>
      <c r="G964" t="s">
        <v>715</v>
      </c>
      <c r="J964" t="str">
        <f>IF(ISBLANK(I964),"",
IFERROR(VLOOKUP(I964,[1]StringTable!$1:$1048576,MATCH("kor|String",[1]StringTable!$1:$1,0),0),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114">IF(B964=0,0,1/(INT((B964-1)/10)+1))</f>
        <v>0.2</v>
      </c>
      <c r="AJ964">
        <f t="shared" si="112"/>
        <v>0.27466666000000001</v>
      </c>
      <c r="AK964">
        <f t="shared" si="113"/>
        <v>1</v>
      </c>
      <c r="AL964">
        <v>6</v>
      </c>
    </row>
    <row r="965" spans="1:38" hidden="1" x14ac:dyDescent="0.3">
      <c r="A965">
        <v>20</v>
      </c>
      <c r="B965">
        <v>50</v>
      </c>
      <c r="C965">
        <f>IF(OR($L965=TRUE,$A965=0,MOD($A965,ChapterTable!$R$20)&lt;&gt;0),
MAX(0,INT(($B965+ChapterTable!$P$26+VLOOKUP(SUBSTITUTE(C$1,"성장단계","")&amp;"단계오프셋",ChapterTable!$R:$S,2,0))/ChapterTable!$P$23)),
MAX(0,INT(($B965+ChapterTable!$R$26+VLOOKUP(SUBSTITUTE(C$1,"성장단계","")&amp;"보스단계오프셋",ChapterTable!$R:$S,2,0))/ChapterTable!$R$23)))</f>
        <v>5</v>
      </c>
      <c r="D965">
        <f>IF(OR($L965=TRUE,$A965=0,MOD($A965,ChapterTable!$R$20)&lt;&gt;0),
MAX(0,INT(($B965+ChapterTable!$P$26+VLOOKUP(SUBSTITUTE(D$1,"성장단계","")&amp;"단계오프셋",ChapterTable!$R:$S,2,0))/ChapterTable!$P$23)),
MAX(0,INT(($B965+ChapterTable!$R$26+VLOOKUP(SUBSTITUTE(D$1,"성장단계","")&amp;"보스단계오프셋",ChapterTable!$R:$S,2,0))/ChapterTable!$R$23)))</f>
        <v>4</v>
      </c>
      <c r="E965" s="1">
        <f ca="1">IF(AND($A965=0,$B965=1),
    VLOOKUP(1,ChapterTable!$1:$1048576,MATCH("최종"&amp;SUBSTITUTE(SUBSTITUTE(E$1,"standard",""),"|Float",""),ChapterTable!$1:$1,0),0)*ChapterTable!$P$17,
  IF(AND($A965=0,$B965=0),
    E966,
  IF($B965=0,
    VLOOKUP($A965,ChapterTable!$1:$1048576,MATCH("최종"&amp;SUBSTITUTE(SUBSTITUTE(E$1,"standard",""),"|Float",""),ChapterTable!$1:$1,0),0),
  IF($B965=1,
    IF($L965=FALSE,
      VLOOKUP($A965,ChapterTable!$1:$1048576,MATCH("최종"&amp;SUBSTITUTE(SUBSTITUTE(E$1,"standard",""),"|Float",""),ChapterTable!$1:$1,0),0),
      VLOOKUP($A965-ChapterTable!$P$11,ChapterTable!$1:$1048576,MATCH("최종"&amp;SUBSTITUTE(SUBSTITUTE(E$1,"standard",""),"|Float",""),ChapterTable!$1:$1,0),0)*ChapterTable!$P$14
    ),
  OFFSET(E965,-$B965+IF($L965,1,0),0)*IF($B965&gt;OFFSET($B965,1,0),ChapterTable!$R$17,1)*
    (VLOOKUP(SUBSTITUTE(SUBSTITUTE(E$1,"standard",""),"|Float","")&amp;IF(OR($L965=TRUE,$A965=0,MOD($A965,ChapterTable!$R$20)&lt;&gt;0),"","보스")&amp;"인게임누적곱배수",ChapterTable!$R:$S,2,0)^C965
    +VLOOKUP(SUBSTITUTE(SUBSTITUTE(E$1,"standard",""),"|Float","")&amp;IF(OR($L965=TRUE,$A965=0,MOD($A965,ChapterTable!$R$20)&lt;&gt;0),"","보스")&amp;"인게임누적합배수",ChapterTable!$R:$S,2,0)*C965)
  )
  )
  )
)</f>
        <v>691653.39985656738</v>
      </c>
      <c r="F965" s="1">
        <f ca="1">IF(AND($A965=0,$B965=1),
    VLOOKUP(1,ChapterTable!$1:$1048576,MATCH("최종"&amp;SUBSTITUTE(SUBSTITUTE(F$1,"standard",""),"|Float",""),ChapterTable!$1:$1,0),0)*ChapterTable!$P$17,
  IF(AND($A965=0,$B965=0),
    F966,
  IF($B965=0,
    VLOOKUP($A965,ChapterTable!$1:$1048576,MATCH("최종"&amp;SUBSTITUTE(SUBSTITUTE(F$1,"standard",""),"|Float",""),ChapterTable!$1:$1,0),0),
  IF($B965=1,
    IF($L965=FALSE,
      VLOOKUP($A965,ChapterTable!$1:$1048576,MATCH("최종"&amp;SUBSTITUTE(SUBSTITUTE(F$1,"standard",""),"|Float",""),ChapterTable!$1:$1,0),0),
      VLOOKUP($A965-ChapterTable!$P$11,ChapterTable!$1:$1048576,MATCH("최종"&amp;SUBSTITUTE(SUBSTITUTE(F$1,"standard",""),"|Float",""),ChapterTable!$1:$1,0),0)*ChapterTable!$P$14
    ),
  OFFSET(F965,-$B965+IF($L965,1,0),0)*
    (VLOOKUP(SUBSTITUTE(SUBSTITUTE(F$1,"standard",""),"|Float","")&amp;IF(OR($L965=TRUE,$A965=0,MOD($A965,ChapterTable!$R$20)&lt;&gt;0),"","보스")&amp;"인게임누적곱배수",ChapterTable!$R:$S,2,0)^D965
    +VLOOKUP(SUBSTITUTE(SUBSTITUTE(F$1,"standard",""),"|Float","")&amp;IF(OR($L965=TRUE,$A965=0,MOD($A965,ChapterTable!$R$20)&lt;&gt;0),"","보스")&amp;"인게임누적합배수",ChapterTable!$R:$S,2,0)*D965)
  )
  )
  )
)</f>
        <v>144094.45830345154</v>
      </c>
      <c r="G965" t="s">
        <v>715</v>
      </c>
      <c r="J965" t="str">
        <f>IF(ISBLANK(I965),"",
IFERROR(VLOOKUP(I965,[1]StringTable!$1:$1048576,MATCH("kor|String",[1]StringTable!$1:$1,0),0),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114"/>
        <v>0.2</v>
      </c>
      <c r="AJ965">
        <f t="shared" si="112"/>
        <v>1</v>
      </c>
      <c r="AK965">
        <f t="shared" si="113"/>
        <v>1</v>
      </c>
      <c r="AL965">
        <v>6</v>
      </c>
    </row>
    <row r="966" spans="1:38" hidden="1" x14ac:dyDescent="0.3">
      <c r="A966">
        <v>21</v>
      </c>
      <c r="B966">
        <v>0</v>
      </c>
      <c r="C966">
        <f>IF(OR($L966=TRUE,$A966=0,MOD($A966,ChapterTable!$R$20)&lt;&gt;0),
MAX(0,INT(($B966+ChapterTable!$P$26+VLOOKUP(SUBSTITUTE(C$1,"성장단계","")&amp;"단계오프셋",ChapterTable!$R:$S,2,0))/ChapterTable!$P$23)),
MAX(0,INT(($B966+ChapterTable!$R$26+VLOOKUP(SUBSTITUTE(C$1,"성장단계","")&amp;"보스단계오프셋",ChapterTable!$R:$S,2,0))/ChapterTable!$R$23)))</f>
        <v>0</v>
      </c>
      <c r="D966">
        <f>IF(OR($L966=TRUE,$A966=0,MOD($A966,ChapterTable!$R$20)&lt;&gt;0),
MAX(0,INT(($B966+ChapterTable!$P$26+VLOOKUP(SUBSTITUTE(D$1,"성장단계","")&amp;"단계오프셋",ChapterTable!$R:$S,2,0))/ChapterTable!$P$23)),
MAX(0,INT(($B966+ChapterTable!$R$26+VLOOKUP(SUBSTITUTE(D$1,"성장단계","")&amp;"보스단계오프셋",ChapterTable!$R:$S,2,0))/ChapterTable!$R$23)))</f>
        <v>0</v>
      </c>
      <c r="E966" s="1">
        <f ca="1">IF(AND($A966=0,$B966=1),
    VLOOKUP(1,ChapterTable!$1:$1048576,MATCH("최종"&amp;SUBSTITUTE(SUBSTITUTE(E$1,"standard",""),"|Float",""),ChapterTable!$1:$1,0),0)*ChapterTable!$P$17,
  IF(AND($A966=0,$B966=0),
    E967,
  IF($B966=0,
    VLOOKUP($A966,ChapterTable!$1:$1048576,MATCH("최종"&amp;SUBSTITUTE(SUBSTITUTE(E$1,"standard",""),"|Float",""),ChapterTable!$1:$1,0),0),
  IF($B966=1,
    IF($L966=FALSE,
      VLOOKUP($A966,ChapterTable!$1:$1048576,MATCH("최종"&amp;SUBSTITUTE(SUBSTITUTE(E$1,"standard",""),"|Float",""),ChapterTable!$1:$1,0),0),
      VLOOKUP($A966-ChapterTable!$P$11,ChapterTable!$1:$1048576,MATCH("최종"&amp;SUBSTITUTE(SUBSTITUTE(E$1,"standard",""),"|Float",""),ChapterTable!$1:$1,0),0)*ChapterTable!$P$14
    ),
  OFFSET(E966,-$B966+IF($L966,1,0),0)*IF($B966&gt;OFFSET($B966,1,0),ChapterTable!$R$17,1)*
    (VLOOKUP(SUBSTITUTE(SUBSTITUTE(E$1,"standard",""),"|Float","")&amp;IF(OR($L966=TRUE,$A966=0,MOD($A966,ChapterTable!$R$20)&lt;&gt;0),"","보스")&amp;"인게임누적곱배수",ChapterTable!$R:$S,2,0)^C966
    +VLOOKUP(SUBSTITUTE(SUBSTITUTE(E$1,"standard",""),"|Float","")&amp;IF(OR($L966=TRUE,$A966=0,MOD($A966,ChapterTable!$R$20)&lt;&gt;0),"","보스")&amp;"인게임누적합배수",ChapterTable!$R:$S,2,0)*C966)
  )
  )
  )
)</f>
        <v>399030.80760955811</v>
      </c>
      <c r="F966" s="1">
        <f ca="1">IF(AND($A966=0,$B966=1),
    VLOOKUP(1,ChapterTable!$1:$1048576,MATCH("최종"&amp;SUBSTITUTE(SUBSTITUTE(F$1,"standard",""),"|Float",""),ChapterTable!$1:$1,0),0)*ChapterTable!$P$17,
  IF(AND($A966=0,$B966=0),
    F967,
  IF($B966=0,
    VLOOKUP($A966,ChapterTable!$1:$1048576,MATCH("최종"&amp;SUBSTITUTE(SUBSTITUTE(F$1,"standard",""),"|Float",""),ChapterTable!$1:$1,0),0),
  IF($B966=1,
    IF($L966=FALSE,
      VLOOKUP($A966,ChapterTable!$1:$1048576,MATCH("최종"&amp;SUBSTITUTE(SUBSTITUTE(F$1,"standard",""),"|Float",""),ChapterTable!$1:$1,0),0),
      VLOOKUP($A966-ChapterTable!$P$11,ChapterTable!$1:$1048576,MATCH("최종"&amp;SUBSTITUTE(SUBSTITUTE(F$1,"standard",""),"|Float",""),ChapterTable!$1:$1,0),0)*ChapterTable!$P$14
    ),
  OFFSET(F966,-$B966+IF($L966,1,0),0)*
    (VLOOKUP(SUBSTITUTE(SUBSTITUTE(F$1,"standard",""),"|Float","")&amp;IF(OR($L966=TRUE,$A966=0,MOD($A966,ChapterTable!$R$20)&lt;&gt;0),"","보스")&amp;"인게임누적곱배수",ChapterTable!$R:$S,2,0)^D966
    +VLOOKUP(SUBSTITUTE(SUBSTITUTE(F$1,"standard",""),"|Float","")&amp;IF(OR($L966=TRUE,$A966=0,MOD($A966,ChapterTable!$R$20)&lt;&gt;0),"","보스")&amp;"인게임누적합배수",ChapterTable!$R:$S,2,0)*D966)
  )
  )
  )
)</f>
        <v>166262.83650398254</v>
      </c>
      <c r="G966" t="s">
        <v>715</v>
      </c>
      <c r="J966" t="str">
        <f>IF(ISBLANK(I966),"",
IFERROR(VLOOKUP(I966,[1]StringTable!$1:$1048576,MATCH("kor|String",[1]StringTable!$1:$1,0),0),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114"/>
        <v>0</v>
      </c>
      <c r="AJ966">
        <f t="shared" si="112"/>
        <v>0</v>
      </c>
      <c r="AK966">
        <f t="shared" si="113"/>
        <v>0</v>
      </c>
      <c r="AL966">
        <v>6</v>
      </c>
    </row>
    <row r="967" spans="1:38" hidden="1" x14ac:dyDescent="0.3">
      <c r="A967">
        <v>21</v>
      </c>
      <c r="B967">
        <v>1</v>
      </c>
      <c r="C967">
        <f>IF(OR($L967=TRUE,$A967=0,MOD($A967,ChapterTable!$R$20)&lt;&gt;0),
MAX(0,INT(($B967+ChapterTable!$P$26+VLOOKUP(SUBSTITUTE(C$1,"성장단계","")&amp;"단계오프셋",ChapterTable!$R:$S,2,0))/ChapterTable!$P$23)),
MAX(0,INT(($B967+ChapterTable!$R$26+VLOOKUP(SUBSTITUTE(C$1,"성장단계","")&amp;"보스단계오프셋",ChapterTable!$R:$S,2,0))/ChapterTable!$R$23)))</f>
        <v>0</v>
      </c>
      <c r="D967">
        <f>IF(OR($L967=TRUE,$A967=0,MOD($A967,ChapterTable!$R$20)&lt;&gt;0),
MAX(0,INT(($B967+ChapterTable!$P$26+VLOOKUP(SUBSTITUTE(D$1,"성장단계","")&amp;"단계오프셋",ChapterTable!$R:$S,2,0))/ChapterTable!$P$23)),
MAX(0,INT(($B967+ChapterTable!$R$26+VLOOKUP(SUBSTITUTE(D$1,"성장단계","")&amp;"보스단계오프셋",ChapterTable!$R:$S,2,0))/ChapterTable!$R$23)))</f>
        <v>0</v>
      </c>
      <c r="E967" s="1">
        <f ca="1">IF(AND($A967=0,$B967=1),
    VLOOKUP(1,ChapterTable!$1:$1048576,MATCH("최종"&amp;SUBSTITUTE(SUBSTITUTE(E$1,"standard",""),"|Float",""),ChapterTable!$1:$1,0),0)*ChapterTable!$P$17,
  IF(AND($A967=0,$B967=0),
    E968,
  IF($B967=0,
    VLOOKUP($A967,ChapterTable!$1:$1048576,MATCH("최종"&amp;SUBSTITUTE(SUBSTITUTE(E$1,"standard",""),"|Float",""),ChapterTable!$1:$1,0),0),
  IF($B967=1,
    IF($L967=FALSE,
      VLOOKUP($A967,ChapterTable!$1:$1048576,MATCH("최종"&amp;SUBSTITUTE(SUBSTITUTE(E$1,"standard",""),"|Float",""),ChapterTable!$1:$1,0),0),
      VLOOKUP($A967-ChapterTable!$P$11,ChapterTable!$1:$1048576,MATCH("최종"&amp;SUBSTITUTE(SUBSTITUTE(E$1,"standard",""),"|Float",""),ChapterTable!$1:$1,0),0)*ChapterTable!$P$14
    ),
  OFFSET(E967,-$B967+IF($L967,1,0),0)*IF($B967&gt;OFFSET($B967,1,0),ChapterTable!$R$17,1)*
    (VLOOKUP(SUBSTITUTE(SUBSTITUTE(E$1,"standard",""),"|Float","")&amp;IF(OR($L967=TRUE,$A967=0,MOD($A967,ChapterTable!$R$20)&lt;&gt;0),"","보스")&amp;"인게임누적곱배수",ChapterTable!$R:$S,2,0)^C967
    +VLOOKUP(SUBSTITUTE(SUBSTITUTE(E$1,"standard",""),"|Float","")&amp;IF(OR($L967=TRUE,$A967=0,MOD($A967,ChapterTable!$R$20)&lt;&gt;0),"","보스")&amp;"인게임누적합배수",ChapterTable!$R:$S,2,0)*C967)
  )
  )
  )
)</f>
        <v>399030.80760955811</v>
      </c>
      <c r="F967" s="1">
        <f ca="1">IF(AND($A967=0,$B967=1),
    VLOOKUP(1,ChapterTable!$1:$1048576,MATCH("최종"&amp;SUBSTITUTE(SUBSTITUTE(F$1,"standard",""),"|Float",""),ChapterTable!$1:$1,0),0)*ChapterTable!$P$17,
  IF(AND($A967=0,$B967=0),
    F968,
  IF($B967=0,
    VLOOKUP($A967,ChapterTable!$1:$1048576,MATCH("최종"&amp;SUBSTITUTE(SUBSTITUTE(F$1,"standard",""),"|Float",""),ChapterTable!$1:$1,0),0),
  IF($B967=1,
    IF($L967=FALSE,
      VLOOKUP($A967,ChapterTable!$1:$1048576,MATCH("최종"&amp;SUBSTITUTE(SUBSTITUTE(F$1,"standard",""),"|Float",""),ChapterTable!$1:$1,0),0),
      VLOOKUP($A967-ChapterTable!$P$11,ChapterTable!$1:$1048576,MATCH("최종"&amp;SUBSTITUTE(SUBSTITUTE(F$1,"standard",""),"|Float",""),ChapterTable!$1:$1,0),0)*ChapterTable!$P$14
    ),
  OFFSET(F967,-$B967+IF($L967,1,0),0)*
    (VLOOKUP(SUBSTITUTE(SUBSTITUTE(F$1,"standard",""),"|Float","")&amp;IF(OR($L967=TRUE,$A967=0,MOD($A967,ChapterTable!$R$20)&lt;&gt;0),"","보스")&amp;"인게임누적곱배수",ChapterTable!$R:$S,2,0)^D967
    +VLOOKUP(SUBSTITUTE(SUBSTITUTE(F$1,"standard",""),"|Float","")&amp;IF(OR($L967=TRUE,$A967=0,MOD($A967,ChapterTable!$R$20)&lt;&gt;0),"","보스")&amp;"인게임누적합배수",ChapterTable!$R:$S,2,0)*D967)
  )
  )
  )
)</f>
        <v>166262.83650398254</v>
      </c>
      <c r="G967" t="s">
        <v>715</v>
      </c>
      <c r="J967" t="str">
        <f>IF(ISBLANK(I967),"",
IFERROR(VLOOKUP(I967,[1]StringTable!$1:$1048576,MATCH("kor|String",[1]StringTable!$1:$1,0),0),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114"/>
        <v>1</v>
      </c>
      <c r="AJ967">
        <f t="shared" si="112"/>
        <v>1</v>
      </c>
      <c r="AK967">
        <f t="shared" si="113"/>
        <v>1</v>
      </c>
      <c r="AL967">
        <v>7</v>
      </c>
    </row>
    <row r="968" spans="1:38" hidden="1" x14ac:dyDescent="0.3">
      <c r="A968">
        <v>21</v>
      </c>
      <c r="B968">
        <v>2</v>
      </c>
      <c r="C968">
        <f>IF(OR($L968=TRUE,$A968=0,MOD($A968,ChapterTable!$R$20)&lt;&gt;0),
MAX(0,INT(($B968+ChapterTable!$P$26+VLOOKUP(SUBSTITUTE(C$1,"성장단계","")&amp;"단계오프셋",ChapterTable!$R:$S,2,0))/ChapterTable!$P$23)),
MAX(0,INT(($B968+ChapterTable!$R$26+VLOOKUP(SUBSTITUTE(C$1,"성장단계","")&amp;"보스단계오프셋",ChapterTable!$R:$S,2,0))/ChapterTable!$R$23)))</f>
        <v>1</v>
      </c>
      <c r="D968">
        <f>IF(OR($L968=TRUE,$A968=0,MOD($A968,ChapterTable!$R$20)&lt;&gt;0),
MAX(0,INT(($B968+ChapterTable!$P$26+VLOOKUP(SUBSTITUTE(D$1,"성장단계","")&amp;"단계오프셋",ChapterTable!$R:$S,2,0))/ChapterTable!$P$23)),
MAX(0,INT(($B968+ChapterTable!$R$26+VLOOKUP(SUBSTITUTE(D$1,"성장단계","")&amp;"보스단계오프셋",ChapterTable!$R:$S,2,0))/ChapterTable!$R$23)))</f>
        <v>0</v>
      </c>
      <c r="E968" s="1">
        <f ca="1">IF(AND($A968=0,$B968=1),
    VLOOKUP(1,ChapterTable!$1:$1048576,MATCH("최종"&amp;SUBSTITUTE(SUBSTITUTE(E$1,"standard",""),"|Float",""),ChapterTable!$1:$1,0),0)*ChapterTable!$P$17,
  IF(AND($A968=0,$B968=0),
    E969,
  IF($B968=0,
    VLOOKUP($A968,ChapterTable!$1:$1048576,MATCH("최종"&amp;SUBSTITUTE(SUBSTITUTE(E$1,"standard",""),"|Float",""),ChapterTable!$1:$1,0),0),
  IF($B968=1,
    IF($L968=FALSE,
      VLOOKUP($A968,ChapterTable!$1:$1048576,MATCH("최종"&amp;SUBSTITUTE(SUBSTITUTE(E$1,"standard",""),"|Float",""),ChapterTable!$1:$1,0),0),
      VLOOKUP($A968-ChapterTable!$P$11,ChapterTable!$1:$1048576,MATCH("최종"&amp;SUBSTITUTE(SUBSTITUTE(E$1,"standard",""),"|Float",""),ChapterTable!$1:$1,0),0)*ChapterTable!$P$14
    ),
  OFFSET(E968,-$B968+IF($L968,1,0),0)*IF($B968&gt;OFFSET($B968,1,0),ChapterTable!$R$17,1)*
    (VLOOKUP(SUBSTITUTE(SUBSTITUTE(E$1,"standard",""),"|Float","")&amp;IF(OR($L968=TRUE,$A968=0,MOD($A968,ChapterTable!$R$20)&lt;&gt;0),"","보스")&amp;"인게임누적곱배수",ChapterTable!$R:$S,2,0)^C968
    +VLOOKUP(SUBSTITUTE(SUBSTITUTE(E$1,"standard",""),"|Float","")&amp;IF(OR($L968=TRUE,$A968=0,MOD($A968,ChapterTable!$R$20)&lt;&gt;0),"","보스")&amp;"인게임누적합배수",ChapterTable!$R:$S,2,0)*C968)
  )
  )
  )
)</f>
        <v>478836.96913146973</v>
      </c>
      <c r="F968" s="1">
        <f ca="1">IF(AND($A968=0,$B968=1),
    VLOOKUP(1,ChapterTable!$1:$1048576,MATCH("최종"&amp;SUBSTITUTE(SUBSTITUTE(F$1,"standard",""),"|Float",""),ChapterTable!$1:$1,0),0)*ChapterTable!$P$17,
  IF(AND($A968=0,$B968=0),
    F969,
  IF($B968=0,
    VLOOKUP($A968,ChapterTable!$1:$1048576,MATCH("최종"&amp;SUBSTITUTE(SUBSTITUTE(F$1,"standard",""),"|Float",""),ChapterTable!$1:$1,0),0),
  IF($B968=1,
    IF($L968=FALSE,
      VLOOKUP($A968,ChapterTable!$1:$1048576,MATCH("최종"&amp;SUBSTITUTE(SUBSTITUTE(F$1,"standard",""),"|Float",""),ChapterTable!$1:$1,0),0),
      VLOOKUP($A968-ChapterTable!$P$11,ChapterTable!$1:$1048576,MATCH("최종"&amp;SUBSTITUTE(SUBSTITUTE(F$1,"standard",""),"|Float",""),ChapterTable!$1:$1,0),0)*ChapterTable!$P$14
    ),
  OFFSET(F968,-$B968+IF($L968,1,0),0)*
    (VLOOKUP(SUBSTITUTE(SUBSTITUTE(F$1,"standard",""),"|Float","")&amp;IF(OR($L968=TRUE,$A968=0,MOD($A968,ChapterTable!$R$20)&lt;&gt;0),"","보스")&amp;"인게임누적곱배수",ChapterTable!$R:$S,2,0)^D968
    +VLOOKUP(SUBSTITUTE(SUBSTITUTE(F$1,"standard",""),"|Float","")&amp;IF(OR($L968=TRUE,$A968=0,MOD($A968,ChapterTable!$R$20)&lt;&gt;0),"","보스")&amp;"인게임누적합배수",ChapterTable!$R:$S,2,0)*D968)
  )
  )
  )
)</f>
        <v>166262.83650398254</v>
      </c>
      <c r="G968" t="s">
        <v>715</v>
      </c>
      <c r="J968" t="str">
        <f>IF(ISBLANK(I968),"",
IFERROR(VLOOKUP(I968,[1]StringTable!$1:$1048576,MATCH("kor|String",[1]StringTable!$1:$1,0),0),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114"/>
        <v>1</v>
      </c>
      <c r="AJ968">
        <f t="shared" si="112"/>
        <v>1</v>
      </c>
      <c r="AK968">
        <f t="shared" si="113"/>
        <v>1</v>
      </c>
      <c r="AL968">
        <v>7</v>
      </c>
    </row>
    <row r="969" spans="1:38" hidden="1" x14ac:dyDescent="0.3">
      <c r="A969">
        <v>21</v>
      </c>
      <c r="B969">
        <v>3</v>
      </c>
      <c r="C969">
        <f>IF(OR($L969=TRUE,$A969=0,MOD($A969,ChapterTable!$R$20)&lt;&gt;0),
MAX(0,INT(($B969+ChapterTable!$P$26+VLOOKUP(SUBSTITUTE(C$1,"성장단계","")&amp;"단계오프셋",ChapterTable!$R:$S,2,0))/ChapterTable!$P$23)),
MAX(0,INT(($B969+ChapterTable!$R$26+VLOOKUP(SUBSTITUTE(C$1,"성장단계","")&amp;"보스단계오프셋",ChapterTable!$R:$S,2,0))/ChapterTable!$R$23)))</f>
        <v>2</v>
      </c>
      <c r="D969">
        <f>IF(OR($L969=TRUE,$A969=0,MOD($A969,ChapterTable!$R$20)&lt;&gt;0),
MAX(0,INT(($B969+ChapterTable!$P$26+VLOOKUP(SUBSTITUTE(D$1,"성장단계","")&amp;"단계오프셋",ChapterTable!$R:$S,2,0))/ChapterTable!$P$23)),
MAX(0,INT(($B969+ChapterTable!$R$26+VLOOKUP(SUBSTITUTE(D$1,"성장단계","")&amp;"보스단계오프셋",ChapterTable!$R:$S,2,0))/ChapterTable!$R$23)))</f>
        <v>1</v>
      </c>
      <c r="E969" s="1">
        <f ca="1">IF(AND($A969=0,$B969=1),
    VLOOKUP(1,ChapterTable!$1:$1048576,MATCH("최종"&amp;SUBSTITUTE(SUBSTITUTE(E$1,"standard",""),"|Float",""),ChapterTable!$1:$1,0),0)*ChapterTable!$P$17,
  IF(AND($A969=0,$B969=0),
    E970,
  IF($B969=0,
    VLOOKUP($A969,ChapterTable!$1:$1048576,MATCH("최종"&amp;SUBSTITUTE(SUBSTITUTE(E$1,"standard",""),"|Float",""),ChapterTable!$1:$1,0),0),
  IF($B969=1,
    IF($L969=FALSE,
      VLOOKUP($A969,ChapterTable!$1:$1048576,MATCH("최종"&amp;SUBSTITUTE(SUBSTITUTE(E$1,"standard",""),"|Float",""),ChapterTable!$1:$1,0),0),
      VLOOKUP($A969-ChapterTable!$P$11,ChapterTable!$1:$1048576,MATCH("최종"&amp;SUBSTITUTE(SUBSTITUTE(E$1,"standard",""),"|Float",""),ChapterTable!$1:$1,0),0)*ChapterTable!$P$14
    ),
  OFFSET(E969,-$B969+IF($L969,1,0),0)*IF($B969&gt;OFFSET($B969,1,0),ChapterTable!$R$17,1)*
    (VLOOKUP(SUBSTITUTE(SUBSTITUTE(E$1,"standard",""),"|Float","")&amp;IF(OR($L969=TRUE,$A969=0,MOD($A969,ChapterTable!$R$20)&lt;&gt;0),"","보스")&amp;"인게임누적곱배수",ChapterTable!$R:$S,2,0)^C969
    +VLOOKUP(SUBSTITUTE(SUBSTITUTE(E$1,"standard",""),"|Float","")&amp;IF(OR($L969=TRUE,$A969=0,MOD($A969,ChapterTable!$R$20)&lt;&gt;0),"","보스")&amp;"인게임누적합배수",ChapterTable!$R:$S,2,0)*C969)
  )
  )
  )
)</f>
        <v>558643.13065338135</v>
      </c>
      <c r="F969" s="1">
        <f ca="1">IF(AND($A969=0,$B969=1),
    VLOOKUP(1,ChapterTable!$1:$1048576,MATCH("최종"&amp;SUBSTITUTE(SUBSTITUTE(F$1,"standard",""),"|Float",""),ChapterTable!$1:$1,0),0)*ChapterTable!$P$17,
  IF(AND($A969=0,$B969=0),
    F970,
  IF($B969=0,
    VLOOKUP($A969,ChapterTable!$1:$1048576,MATCH("최종"&amp;SUBSTITUTE(SUBSTITUTE(F$1,"standard",""),"|Float",""),ChapterTable!$1:$1,0),0),
  IF($B969=1,
    IF($L969=FALSE,
      VLOOKUP($A969,ChapterTable!$1:$1048576,MATCH("최종"&amp;SUBSTITUTE(SUBSTITUTE(F$1,"standard",""),"|Float",""),ChapterTable!$1:$1,0),0),
      VLOOKUP($A969-ChapterTable!$P$11,ChapterTable!$1:$1048576,MATCH("최종"&amp;SUBSTITUTE(SUBSTITUTE(F$1,"standard",""),"|Float",""),ChapterTable!$1:$1,0),0)*ChapterTable!$P$14
    ),
  OFFSET(F969,-$B969+IF($L969,1,0),0)*
    (VLOOKUP(SUBSTITUTE(SUBSTITUTE(F$1,"standard",""),"|Float","")&amp;IF(OR($L969=TRUE,$A969=0,MOD($A969,ChapterTable!$R$20)&lt;&gt;0),"","보스")&amp;"인게임누적곱배수",ChapterTable!$R:$S,2,0)^D969
    +VLOOKUP(SUBSTITUTE(SUBSTITUTE(F$1,"standard",""),"|Float","")&amp;IF(OR($L969=TRUE,$A969=0,MOD($A969,ChapterTable!$R$20)&lt;&gt;0),"","보스")&amp;"인게임누적합배수",ChapterTable!$R:$S,2,0)*D969)
  )
  )
  )
)</f>
        <v>178732.54924178123</v>
      </c>
      <c r="G969" t="s">
        <v>715</v>
      </c>
      <c r="J969" t="str">
        <f>IF(ISBLANK(I969),"",
IFERROR(VLOOKUP(I969,[1]StringTable!$1:$1048576,MATCH("kor|String",[1]StringTable!$1:$1,0),0),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114"/>
        <v>1</v>
      </c>
      <c r="AJ969">
        <f t="shared" si="112"/>
        <v>1</v>
      </c>
      <c r="AK969">
        <f t="shared" si="113"/>
        <v>1</v>
      </c>
      <c r="AL969">
        <v>7</v>
      </c>
    </row>
    <row r="970" spans="1:38" hidden="1" x14ac:dyDescent="0.3">
      <c r="A970">
        <v>21</v>
      </c>
      <c r="B970">
        <v>4</v>
      </c>
      <c r="C970">
        <f>IF(OR($L970=TRUE,$A970=0,MOD($A970,ChapterTable!$R$20)&lt;&gt;0),
MAX(0,INT(($B970+ChapterTable!$P$26+VLOOKUP(SUBSTITUTE(C$1,"성장단계","")&amp;"단계오프셋",ChapterTable!$R:$S,2,0))/ChapterTable!$P$23)),
MAX(0,INT(($B970+ChapterTable!$R$26+VLOOKUP(SUBSTITUTE(C$1,"성장단계","")&amp;"보스단계오프셋",ChapterTable!$R:$S,2,0))/ChapterTable!$R$23)))</f>
        <v>3</v>
      </c>
      <c r="D970">
        <f>IF(OR($L970=TRUE,$A970=0,MOD($A970,ChapterTable!$R$20)&lt;&gt;0),
MAX(0,INT(($B970+ChapterTable!$P$26+VLOOKUP(SUBSTITUTE(D$1,"성장단계","")&amp;"단계오프셋",ChapterTable!$R:$S,2,0))/ChapterTable!$P$23)),
MAX(0,INT(($B970+ChapterTable!$R$26+VLOOKUP(SUBSTITUTE(D$1,"성장단계","")&amp;"보스단계오프셋",ChapterTable!$R:$S,2,0))/ChapterTable!$R$23)))</f>
        <v>2</v>
      </c>
      <c r="E970" s="1">
        <f ca="1">IF(AND($A970=0,$B970=1),
    VLOOKUP(1,ChapterTable!$1:$1048576,MATCH("최종"&amp;SUBSTITUTE(SUBSTITUTE(E$1,"standard",""),"|Float",""),ChapterTable!$1:$1,0),0)*ChapterTable!$P$17,
  IF(AND($A970=0,$B970=0),
    E971,
  IF($B970=0,
    VLOOKUP($A970,ChapterTable!$1:$1048576,MATCH("최종"&amp;SUBSTITUTE(SUBSTITUTE(E$1,"standard",""),"|Float",""),ChapterTable!$1:$1,0),0),
  IF($B970=1,
    IF($L970=FALSE,
      VLOOKUP($A970,ChapterTable!$1:$1048576,MATCH("최종"&amp;SUBSTITUTE(SUBSTITUTE(E$1,"standard",""),"|Float",""),ChapterTable!$1:$1,0),0),
      VLOOKUP($A970-ChapterTable!$P$11,ChapterTable!$1:$1048576,MATCH("최종"&amp;SUBSTITUTE(SUBSTITUTE(E$1,"standard",""),"|Float",""),ChapterTable!$1:$1,0),0)*ChapterTable!$P$14
    ),
  OFFSET(E970,-$B970+IF($L970,1,0),0)*IF($B970&gt;OFFSET($B970,1,0),ChapterTable!$R$17,1)*
    (VLOOKUP(SUBSTITUTE(SUBSTITUTE(E$1,"standard",""),"|Float","")&amp;IF(OR($L970=TRUE,$A970=0,MOD($A970,ChapterTable!$R$20)&lt;&gt;0),"","보스")&amp;"인게임누적곱배수",ChapterTable!$R:$S,2,0)^C970
    +VLOOKUP(SUBSTITUTE(SUBSTITUTE(E$1,"standard",""),"|Float","")&amp;IF(OR($L970=TRUE,$A970=0,MOD($A970,ChapterTable!$R$20)&lt;&gt;0),"","보스")&amp;"인게임누적합배수",ChapterTable!$R:$S,2,0)*C970)
  )
  )
  )
)</f>
        <v>638449.29217529297</v>
      </c>
      <c r="F970" s="1">
        <f ca="1">IF(AND($A970=0,$B970=1),
    VLOOKUP(1,ChapterTable!$1:$1048576,MATCH("최종"&amp;SUBSTITUTE(SUBSTITUTE(F$1,"standard",""),"|Float",""),ChapterTable!$1:$1,0),0)*ChapterTable!$P$17,
  IF(AND($A970=0,$B970=0),
    F971,
  IF($B970=0,
    VLOOKUP($A970,ChapterTable!$1:$1048576,MATCH("최종"&amp;SUBSTITUTE(SUBSTITUTE(F$1,"standard",""),"|Float",""),ChapterTable!$1:$1,0),0),
  IF($B970=1,
    IF($L970=FALSE,
      VLOOKUP($A970,ChapterTable!$1:$1048576,MATCH("최종"&amp;SUBSTITUTE(SUBSTITUTE(F$1,"standard",""),"|Float",""),ChapterTable!$1:$1,0),0),
      VLOOKUP($A970-ChapterTable!$P$11,ChapterTable!$1:$1048576,MATCH("최종"&amp;SUBSTITUTE(SUBSTITUTE(F$1,"standard",""),"|Float",""),ChapterTable!$1:$1,0),0)*ChapterTable!$P$14
    ),
  OFFSET(F970,-$B970+IF($L970,1,0),0)*
    (VLOOKUP(SUBSTITUTE(SUBSTITUTE(F$1,"standard",""),"|Float","")&amp;IF(OR($L970=TRUE,$A970=0,MOD($A970,ChapterTable!$R$20)&lt;&gt;0),"","보스")&amp;"인게임누적곱배수",ChapterTable!$R:$S,2,0)^D970
    +VLOOKUP(SUBSTITUTE(SUBSTITUTE(F$1,"standard",""),"|Float","")&amp;IF(OR($L970=TRUE,$A970=0,MOD($A970,ChapterTable!$R$20)&lt;&gt;0),"","보스")&amp;"인게임누적합배수",ChapterTable!$R:$S,2,0)*D970)
  )
  )
  )
)</f>
        <v>191202.2619795799</v>
      </c>
      <c r="G970" t="s">
        <v>715</v>
      </c>
      <c r="J970" t="str">
        <f>IF(ISBLANK(I970),"",
IFERROR(VLOOKUP(I970,[1]StringTable!$1:$1048576,MATCH("kor|String",[1]StringTable!$1:$1,0),0),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114"/>
        <v>1</v>
      </c>
      <c r="AJ970">
        <f t="shared" si="112"/>
        <v>1</v>
      </c>
      <c r="AK970">
        <f t="shared" si="113"/>
        <v>1</v>
      </c>
      <c r="AL970">
        <v>7</v>
      </c>
    </row>
    <row r="971" spans="1:38" hidden="1" x14ac:dyDescent="0.3">
      <c r="A971">
        <v>21</v>
      </c>
      <c r="B971">
        <v>5</v>
      </c>
      <c r="C971">
        <f>IF(OR($L971=TRUE,$A971=0,MOD($A971,ChapterTable!$R$20)&lt;&gt;0),
MAX(0,INT(($B971+ChapterTable!$P$26+VLOOKUP(SUBSTITUTE(C$1,"성장단계","")&amp;"단계오프셋",ChapterTable!$R:$S,2,0))/ChapterTable!$P$23)),
MAX(0,INT(($B971+ChapterTable!$R$26+VLOOKUP(SUBSTITUTE(C$1,"성장단계","")&amp;"보스단계오프셋",ChapterTable!$R:$S,2,0))/ChapterTable!$R$23)))</f>
        <v>4</v>
      </c>
      <c r="D971">
        <f>IF(OR($L971=TRUE,$A971=0,MOD($A971,ChapterTable!$R$20)&lt;&gt;0),
MAX(0,INT(($B971+ChapterTable!$P$26+VLOOKUP(SUBSTITUTE(D$1,"성장단계","")&amp;"단계오프셋",ChapterTable!$R:$S,2,0))/ChapterTable!$P$23)),
MAX(0,INT(($B971+ChapterTable!$R$26+VLOOKUP(SUBSTITUTE(D$1,"성장단계","")&amp;"보스단계오프셋",ChapterTable!$R:$S,2,0))/ChapterTable!$R$23)))</f>
        <v>3</v>
      </c>
      <c r="E971" s="1">
        <f ca="1">IF(AND($A971=0,$B971=1),
    VLOOKUP(1,ChapterTable!$1:$1048576,MATCH("최종"&amp;SUBSTITUTE(SUBSTITUTE(E$1,"standard",""),"|Float",""),ChapterTable!$1:$1,0),0)*ChapterTable!$P$17,
  IF(AND($A971=0,$B971=0),
    E972,
  IF($B971=0,
    VLOOKUP($A971,ChapterTable!$1:$1048576,MATCH("최종"&amp;SUBSTITUTE(SUBSTITUTE(E$1,"standard",""),"|Float",""),ChapterTable!$1:$1,0),0),
  IF($B971=1,
    IF($L971=FALSE,
      VLOOKUP($A971,ChapterTable!$1:$1048576,MATCH("최종"&amp;SUBSTITUTE(SUBSTITUTE(E$1,"standard",""),"|Float",""),ChapterTable!$1:$1,0),0),
      VLOOKUP($A971-ChapterTable!$P$11,ChapterTable!$1:$1048576,MATCH("최종"&amp;SUBSTITUTE(SUBSTITUTE(E$1,"standard",""),"|Float",""),ChapterTable!$1:$1,0),0)*ChapterTable!$P$14
    ),
  OFFSET(E971,-$B971+IF($L971,1,0),0)*IF($B971&gt;OFFSET($B971,1,0),ChapterTable!$R$17,1)*
    (VLOOKUP(SUBSTITUTE(SUBSTITUTE(E$1,"standard",""),"|Float","")&amp;IF(OR($L971=TRUE,$A971=0,MOD($A971,ChapterTable!$R$20)&lt;&gt;0),"","보스")&amp;"인게임누적곱배수",ChapterTable!$R:$S,2,0)^C971
    +VLOOKUP(SUBSTITUTE(SUBSTITUTE(E$1,"standard",""),"|Float","")&amp;IF(OR($L971=TRUE,$A971=0,MOD($A971,ChapterTable!$R$20)&lt;&gt;0),"","보스")&amp;"인게임누적합배수",ChapterTable!$R:$S,2,0)*C971)
  )
  )
  )
)</f>
        <v>718255.45369720459</v>
      </c>
      <c r="F971" s="1">
        <f ca="1">IF(AND($A971=0,$B971=1),
    VLOOKUP(1,ChapterTable!$1:$1048576,MATCH("최종"&amp;SUBSTITUTE(SUBSTITUTE(F$1,"standard",""),"|Float",""),ChapterTable!$1:$1,0),0)*ChapterTable!$P$17,
  IF(AND($A971=0,$B971=0),
    F972,
  IF($B971=0,
    VLOOKUP($A971,ChapterTable!$1:$1048576,MATCH("최종"&amp;SUBSTITUTE(SUBSTITUTE(F$1,"standard",""),"|Float",""),ChapterTable!$1:$1,0),0),
  IF($B971=1,
    IF($L971=FALSE,
      VLOOKUP($A971,ChapterTable!$1:$1048576,MATCH("최종"&amp;SUBSTITUTE(SUBSTITUTE(F$1,"standard",""),"|Float",""),ChapterTable!$1:$1,0),0),
      VLOOKUP($A971-ChapterTable!$P$11,ChapterTable!$1:$1048576,MATCH("최종"&amp;SUBSTITUTE(SUBSTITUTE(F$1,"standard",""),"|Float",""),ChapterTable!$1:$1,0),0)*ChapterTable!$P$14
    ),
  OFFSET(F971,-$B971+IF($L971,1,0),0)*
    (VLOOKUP(SUBSTITUTE(SUBSTITUTE(F$1,"standard",""),"|Float","")&amp;IF(OR($L971=TRUE,$A971=0,MOD($A971,ChapterTable!$R$20)&lt;&gt;0),"","보스")&amp;"인게임누적곱배수",ChapterTable!$R:$S,2,0)^D971
    +VLOOKUP(SUBSTITUTE(SUBSTITUTE(F$1,"standard",""),"|Float","")&amp;IF(OR($L971=TRUE,$A971=0,MOD($A971,ChapterTable!$R$20)&lt;&gt;0),"","보스")&amp;"인게임누적합배수",ChapterTable!$R:$S,2,0)*D971)
  )
  )
  )
)</f>
        <v>203671.97471737865</v>
      </c>
      <c r="G971" t="s">
        <v>715</v>
      </c>
      <c r="J971" t="str">
        <f>IF(ISBLANK(I971),"",
IFERROR(VLOOKUP(I971,[1]StringTable!$1:$1048576,MATCH("kor|String",[1]StringTable!$1:$1,0),0),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114"/>
        <v>1</v>
      </c>
      <c r="AJ971">
        <f t="shared" si="112"/>
        <v>1</v>
      </c>
      <c r="AK971">
        <f t="shared" si="113"/>
        <v>1</v>
      </c>
      <c r="AL971">
        <v>7</v>
      </c>
    </row>
    <row r="972" spans="1:38" hidden="1" x14ac:dyDescent="0.3">
      <c r="A972">
        <v>21</v>
      </c>
      <c r="B972">
        <v>6</v>
      </c>
      <c r="C972">
        <f>IF(OR($L972=TRUE,$A972=0,MOD($A972,ChapterTable!$R$20)&lt;&gt;0),
MAX(0,INT(($B972+ChapterTable!$P$26+VLOOKUP(SUBSTITUTE(C$1,"성장단계","")&amp;"단계오프셋",ChapterTable!$R:$S,2,0))/ChapterTable!$P$23)),
MAX(0,INT(($B972+ChapterTable!$R$26+VLOOKUP(SUBSTITUTE(C$1,"성장단계","")&amp;"보스단계오프셋",ChapterTable!$R:$S,2,0))/ChapterTable!$R$23)))</f>
        <v>5</v>
      </c>
      <c r="D972">
        <f>IF(OR($L972=TRUE,$A972=0,MOD($A972,ChapterTable!$R$20)&lt;&gt;0),
MAX(0,INT(($B972+ChapterTable!$P$26+VLOOKUP(SUBSTITUTE(D$1,"성장단계","")&amp;"단계오프셋",ChapterTable!$R:$S,2,0))/ChapterTable!$P$23)),
MAX(0,INT(($B972+ChapterTable!$R$26+VLOOKUP(SUBSTITUTE(D$1,"성장단계","")&amp;"보스단계오프셋",ChapterTable!$R:$S,2,0))/ChapterTable!$R$23)))</f>
        <v>4</v>
      </c>
      <c r="E972" s="1">
        <f ca="1">IF(AND($A972=0,$B972=1),
    VLOOKUP(1,ChapterTable!$1:$1048576,MATCH("최종"&amp;SUBSTITUTE(SUBSTITUTE(E$1,"standard",""),"|Float",""),ChapterTable!$1:$1,0),0)*ChapterTable!$P$17,
  IF(AND($A972=0,$B972=0),
    E973,
  IF($B972=0,
    VLOOKUP($A972,ChapterTable!$1:$1048576,MATCH("최종"&amp;SUBSTITUTE(SUBSTITUTE(E$1,"standard",""),"|Float",""),ChapterTable!$1:$1,0),0),
  IF($B972=1,
    IF($L972=FALSE,
      VLOOKUP($A972,ChapterTable!$1:$1048576,MATCH("최종"&amp;SUBSTITUTE(SUBSTITUTE(E$1,"standard",""),"|Float",""),ChapterTable!$1:$1,0),0),
      VLOOKUP($A972-ChapterTable!$P$11,ChapterTable!$1:$1048576,MATCH("최종"&amp;SUBSTITUTE(SUBSTITUTE(E$1,"standard",""),"|Float",""),ChapterTable!$1:$1,0),0)*ChapterTable!$P$14
    ),
  OFFSET(E972,-$B972+IF($L972,1,0),0)*IF($B972&gt;OFFSET($B972,1,0),ChapterTable!$R$17,1)*
    (VLOOKUP(SUBSTITUTE(SUBSTITUTE(E$1,"standard",""),"|Float","")&amp;IF(OR($L972=TRUE,$A972=0,MOD($A972,ChapterTable!$R$20)&lt;&gt;0),"","보스")&amp;"인게임누적곱배수",ChapterTable!$R:$S,2,0)^C972
    +VLOOKUP(SUBSTITUTE(SUBSTITUTE(E$1,"standard",""),"|Float","")&amp;IF(OR($L972=TRUE,$A972=0,MOD($A972,ChapterTable!$R$20)&lt;&gt;0),"","보스")&amp;"인게임누적합배수",ChapterTable!$R:$S,2,0)*C972)
  )
  )
  )
)</f>
        <v>798061.61521911621</v>
      </c>
      <c r="F972" s="1">
        <f ca="1">IF(AND($A972=0,$B972=1),
    VLOOKUP(1,ChapterTable!$1:$1048576,MATCH("최종"&amp;SUBSTITUTE(SUBSTITUTE(F$1,"standard",""),"|Float",""),ChapterTable!$1:$1,0),0)*ChapterTable!$P$17,
  IF(AND($A972=0,$B972=0),
    F973,
  IF($B972=0,
    VLOOKUP($A972,ChapterTable!$1:$1048576,MATCH("최종"&amp;SUBSTITUTE(SUBSTITUTE(F$1,"standard",""),"|Float",""),ChapterTable!$1:$1,0),0),
  IF($B972=1,
    IF($L972=FALSE,
      VLOOKUP($A972,ChapterTable!$1:$1048576,MATCH("최종"&amp;SUBSTITUTE(SUBSTITUTE(F$1,"standard",""),"|Float",""),ChapterTable!$1:$1,0),0),
      VLOOKUP($A972-ChapterTable!$P$11,ChapterTable!$1:$1048576,MATCH("최종"&amp;SUBSTITUTE(SUBSTITUTE(F$1,"standard",""),"|Float",""),ChapterTable!$1:$1,0),0)*ChapterTable!$P$14
    ),
  OFFSET(F972,-$B972+IF($L972,1,0),0)*
    (VLOOKUP(SUBSTITUTE(SUBSTITUTE(F$1,"standard",""),"|Float","")&amp;IF(OR($L972=TRUE,$A972=0,MOD($A972,ChapterTable!$R$20)&lt;&gt;0),"","보스")&amp;"인게임누적곱배수",ChapterTable!$R:$S,2,0)^D972
    +VLOOKUP(SUBSTITUTE(SUBSTITUTE(F$1,"standard",""),"|Float","")&amp;IF(OR($L972=TRUE,$A972=0,MOD($A972,ChapterTable!$R$20)&lt;&gt;0),"","보스")&amp;"인게임누적합배수",ChapterTable!$R:$S,2,0)*D972)
  )
  )
  )
)</f>
        <v>216141.68745517731</v>
      </c>
      <c r="G972" t="s">
        <v>715</v>
      </c>
      <c r="J972" t="str">
        <f>IF(ISBLANK(I972),"",
IFERROR(VLOOKUP(I972,[1]StringTable!$1:$1048576,MATCH("kor|String",[1]StringTable!$1:$1,0),0),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114"/>
        <v>1</v>
      </c>
      <c r="AJ972">
        <f t="shared" si="112"/>
        <v>1</v>
      </c>
      <c r="AK972">
        <f t="shared" si="113"/>
        <v>1</v>
      </c>
      <c r="AL972">
        <v>7</v>
      </c>
    </row>
    <row r="973" spans="1:38" hidden="1" x14ac:dyDescent="0.3">
      <c r="A973">
        <v>21</v>
      </c>
      <c r="B973">
        <v>7</v>
      </c>
      <c r="C973">
        <f>IF(OR($L973=TRUE,$A973=0,MOD($A973,ChapterTable!$R$20)&lt;&gt;0),
MAX(0,INT(($B973+ChapterTable!$P$26+VLOOKUP(SUBSTITUTE(C$1,"성장단계","")&amp;"단계오프셋",ChapterTable!$R:$S,2,0))/ChapterTable!$P$23)),
MAX(0,INT(($B973+ChapterTable!$R$26+VLOOKUP(SUBSTITUTE(C$1,"성장단계","")&amp;"보스단계오프셋",ChapterTable!$R:$S,2,0))/ChapterTable!$R$23)))</f>
        <v>6</v>
      </c>
      <c r="D973">
        <f>IF(OR($L973=TRUE,$A973=0,MOD($A973,ChapterTable!$R$20)&lt;&gt;0),
MAX(0,INT(($B973+ChapterTable!$P$26+VLOOKUP(SUBSTITUTE(D$1,"성장단계","")&amp;"단계오프셋",ChapterTable!$R:$S,2,0))/ChapterTable!$P$23)),
MAX(0,INT(($B973+ChapterTable!$R$26+VLOOKUP(SUBSTITUTE(D$1,"성장단계","")&amp;"보스단계오프셋",ChapterTable!$R:$S,2,0))/ChapterTable!$R$23)))</f>
        <v>5</v>
      </c>
      <c r="E973" s="1">
        <f ca="1">IF(AND($A973=0,$B973=1),
    VLOOKUP(1,ChapterTable!$1:$1048576,MATCH("최종"&amp;SUBSTITUTE(SUBSTITUTE(E$1,"standard",""),"|Float",""),ChapterTable!$1:$1,0),0)*ChapterTable!$P$17,
  IF(AND($A973=0,$B973=0),
    E974,
  IF($B973=0,
    VLOOKUP($A973,ChapterTable!$1:$1048576,MATCH("최종"&amp;SUBSTITUTE(SUBSTITUTE(E$1,"standard",""),"|Float",""),ChapterTable!$1:$1,0),0),
  IF($B973=1,
    IF($L973=FALSE,
      VLOOKUP($A973,ChapterTable!$1:$1048576,MATCH("최종"&amp;SUBSTITUTE(SUBSTITUTE(E$1,"standard",""),"|Float",""),ChapterTable!$1:$1,0),0),
      VLOOKUP($A973-ChapterTable!$P$11,ChapterTable!$1:$1048576,MATCH("최종"&amp;SUBSTITUTE(SUBSTITUTE(E$1,"standard",""),"|Float",""),ChapterTable!$1:$1,0),0)*ChapterTable!$P$14
    ),
  OFFSET(E973,-$B973+IF($L973,1,0),0)*IF($B973&gt;OFFSET($B973,1,0),ChapterTable!$R$17,1)*
    (VLOOKUP(SUBSTITUTE(SUBSTITUTE(E$1,"standard",""),"|Float","")&amp;IF(OR($L973=TRUE,$A973=0,MOD($A973,ChapterTable!$R$20)&lt;&gt;0),"","보스")&amp;"인게임누적곱배수",ChapterTable!$R:$S,2,0)^C973
    +VLOOKUP(SUBSTITUTE(SUBSTITUTE(E$1,"standard",""),"|Float","")&amp;IF(OR($L973=TRUE,$A973=0,MOD($A973,ChapterTable!$R$20)&lt;&gt;0),"","보스")&amp;"인게임누적합배수",ChapterTable!$R:$S,2,0)*C973)
  )
  )
  )
)</f>
        <v>877867.77674102795</v>
      </c>
      <c r="F973" s="1">
        <f ca="1">IF(AND($A973=0,$B973=1),
    VLOOKUP(1,ChapterTable!$1:$1048576,MATCH("최종"&amp;SUBSTITUTE(SUBSTITUTE(F$1,"standard",""),"|Float",""),ChapterTable!$1:$1,0),0)*ChapterTable!$P$17,
  IF(AND($A973=0,$B973=0),
    F974,
  IF($B973=0,
    VLOOKUP($A973,ChapterTable!$1:$1048576,MATCH("최종"&amp;SUBSTITUTE(SUBSTITUTE(F$1,"standard",""),"|Float",""),ChapterTable!$1:$1,0),0),
  IF($B973=1,
    IF($L973=FALSE,
      VLOOKUP($A973,ChapterTable!$1:$1048576,MATCH("최종"&amp;SUBSTITUTE(SUBSTITUTE(F$1,"standard",""),"|Float",""),ChapterTable!$1:$1,0),0),
      VLOOKUP($A973-ChapterTable!$P$11,ChapterTable!$1:$1048576,MATCH("최종"&amp;SUBSTITUTE(SUBSTITUTE(F$1,"standard",""),"|Float",""),ChapterTable!$1:$1,0),0)*ChapterTable!$P$14
    ),
  OFFSET(F973,-$B973+IF($L973,1,0),0)*
    (VLOOKUP(SUBSTITUTE(SUBSTITUTE(F$1,"standard",""),"|Float","")&amp;IF(OR($L973=TRUE,$A973=0,MOD($A973,ChapterTable!$R$20)&lt;&gt;0),"","보스")&amp;"인게임누적곱배수",ChapterTable!$R:$S,2,0)^D973
    +VLOOKUP(SUBSTITUTE(SUBSTITUTE(F$1,"standard",""),"|Float","")&amp;IF(OR($L973=TRUE,$A973=0,MOD($A973,ChapterTable!$R$20)&lt;&gt;0),"","보스")&amp;"인게임누적합배수",ChapterTable!$R:$S,2,0)*D973)
  )
  )
  )
)</f>
        <v>228611.400192976</v>
      </c>
      <c r="G973" t="s">
        <v>715</v>
      </c>
      <c r="J973" t="str">
        <f>IF(ISBLANK(I973),"",
IFERROR(VLOOKUP(I973,[1]StringTable!$1:$1048576,MATCH("kor|String",[1]StringTable!$1:$1,0),0),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114"/>
        <v>1</v>
      </c>
      <c r="AJ973">
        <f t="shared" si="112"/>
        <v>1</v>
      </c>
      <c r="AK973">
        <f t="shared" si="113"/>
        <v>1</v>
      </c>
      <c r="AL973">
        <v>7</v>
      </c>
    </row>
    <row r="974" spans="1:38" hidden="1" x14ac:dyDescent="0.3">
      <c r="A974">
        <v>21</v>
      </c>
      <c r="B974">
        <v>8</v>
      </c>
      <c r="C974">
        <f>IF(OR($L974=TRUE,$A974=0,MOD($A974,ChapterTable!$R$20)&lt;&gt;0),
MAX(0,INT(($B974+ChapterTable!$P$26+VLOOKUP(SUBSTITUTE(C$1,"성장단계","")&amp;"단계오프셋",ChapterTable!$R:$S,2,0))/ChapterTable!$P$23)),
MAX(0,INT(($B974+ChapterTable!$R$26+VLOOKUP(SUBSTITUTE(C$1,"성장단계","")&amp;"보스단계오프셋",ChapterTable!$R:$S,2,0))/ChapterTable!$R$23)))</f>
        <v>7</v>
      </c>
      <c r="D974">
        <f>IF(OR($L974=TRUE,$A974=0,MOD($A974,ChapterTable!$R$20)&lt;&gt;0),
MAX(0,INT(($B974+ChapterTable!$P$26+VLOOKUP(SUBSTITUTE(D$1,"성장단계","")&amp;"단계오프셋",ChapterTable!$R:$S,2,0))/ChapterTable!$P$23)),
MAX(0,INT(($B974+ChapterTable!$R$26+VLOOKUP(SUBSTITUTE(D$1,"성장단계","")&amp;"보스단계오프셋",ChapterTable!$R:$S,2,0))/ChapterTable!$R$23)))</f>
        <v>6</v>
      </c>
      <c r="E974" s="1">
        <f ca="1">IF(AND($A974=0,$B974=1),
    VLOOKUP(1,ChapterTable!$1:$1048576,MATCH("최종"&amp;SUBSTITUTE(SUBSTITUTE(E$1,"standard",""),"|Float",""),ChapterTable!$1:$1,0),0)*ChapterTable!$P$17,
  IF(AND($A974=0,$B974=0),
    E975,
  IF($B974=0,
    VLOOKUP($A974,ChapterTable!$1:$1048576,MATCH("최종"&amp;SUBSTITUTE(SUBSTITUTE(E$1,"standard",""),"|Float",""),ChapterTable!$1:$1,0),0),
  IF($B974=1,
    IF($L974=FALSE,
      VLOOKUP($A974,ChapterTable!$1:$1048576,MATCH("최종"&amp;SUBSTITUTE(SUBSTITUTE(E$1,"standard",""),"|Float",""),ChapterTable!$1:$1,0),0),
      VLOOKUP($A974-ChapterTable!$P$11,ChapterTable!$1:$1048576,MATCH("최종"&amp;SUBSTITUTE(SUBSTITUTE(E$1,"standard",""),"|Float",""),ChapterTable!$1:$1,0),0)*ChapterTable!$P$14
    ),
  OFFSET(E974,-$B974+IF($L974,1,0),0)*IF($B974&gt;OFFSET($B974,1,0),ChapterTable!$R$17,1)*
    (VLOOKUP(SUBSTITUTE(SUBSTITUTE(E$1,"standard",""),"|Float","")&amp;IF(OR($L974=TRUE,$A974=0,MOD($A974,ChapterTable!$R$20)&lt;&gt;0),"","보스")&amp;"인게임누적곱배수",ChapterTable!$R:$S,2,0)^C974
    +VLOOKUP(SUBSTITUTE(SUBSTITUTE(E$1,"standard",""),"|Float","")&amp;IF(OR($L974=TRUE,$A974=0,MOD($A974,ChapterTable!$R$20)&lt;&gt;0),"","보스")&amp;"인게임누적합배수",ChapterTable!$R:$S,2,0)*C974)
  )
  )
  )
)</f>
        <v>1244976.1197418214</v>
      </c>
      <c r="F974" s="1">
        <f ca="1">IF(AND($A974=0,$B974=1),
    VLOOKUP(1,ChapterTable!$1:$1048576,MATCH("최종"&amp;SUBSTITUTE(SUBSTITUTE(F$1,"standard",""),"|Float",""),ChapterTable!$1:$1,0),0)*ChapterTable!$P$17,
  IF(AND($A974=0,$B974=0),
    F975,
  IF($B974=0,
    VLOOKUP($A974,ChapterTable!$1:$1048576,MATCH("최종"&amp;SUBSTITUTE(SUBSTITUTE(F$1,"standard",""),"|Float",""),ChapterTable!$1:$1,0),0),
  IF($B974=1,
    IF($L974=FALSE,
      VLOOKUP($A974,ChapterTable!$1:$1048576,MATCH("최종"&amp;SUBSTITUTE(SUBSTITUTE(F$1,"standard",""),"|Float",""),ChapterTable!$1:$1,0),0),
      VLOOKUP($A974-ChapterTable!$P$11,ChapterTable!$1:$1048576,MATCH("최종"&amp;SUBSTITUTE(SUBSTITUTE(F$1,"standard",""),"|Float",""),ChapterTable!$1:$1,0),0)*ChapterTable!$P$14
    ),
  OFFSET(F974,-$B974+IF($L974,1,0),0)*
    (VLOOKUP(SUBSTITUTE(SUBSTITUTE(F$1,"standard",""),"|Float","")&amp;IF(OR($L974=TRUE,$A974=0,MOD($A974,ChapterTable!$R$20)&lt;&gt;0),"","보스")&amp;"인게임누적곱배수",ChapterTable!$R:$S,2,0)^D974
    +VLOOKUP(SUBSTITUTE(SUBSTITUTE(F$1,"standard",""),"|Float","")&amp;IF(OR($L974=TRUE,$A974=0,MOD($A974,ChapterTable!$R$20)&lt;&gt;0),"","보스")&amp;"인게임누적합배수",ChapterTable!$R:$S,2,0)*D974)
  )
  )
  )
)</f>
        <v>241081.11293077469</v>
      </c>
      <c r="G974" t="s">
        <v>715</v>
      </c>
      <c r="J974" t="str">
        <f>IF(ISBLANK(I974),"",
IFERROR(VLOOKUP(I974,[1]StringTable!$1:$1048576,MATCH("kor|String",[1]StringTable!$1:$1,0),0),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114"/>
        <v>1</v>
      </c>
      <c r="AJ974">
        <f t="shared" si="112"/>
        <v>1</v>
      </c>
      <c r="AK974">
        <f t="shared" si="113"/>
        <v>1</v>
      </c>
      <c r="AL974">
        <v>7</v>
      </c>
    </row>
    <row r="975" spans="1:38" hidden="1" x14ac:dyDescent="0.3">
      <c r="A975">
        <v>22</v>
      </c>
      <c r="B975">
        <v>0</v>
      </c>
      <c r="C975">
        <f>IF(OR($L975=TRUE,$A975=0,MOD($A975,ChapterTable!$R$20)&lt;&gt;0),
MAX(0,INT(($B975+ChapterTable!$P$26+VLOOKUP(SUBSTITUTE(C$1,"성장단계","")&amp;"단계오프셋",ChapterTable!$R:$S,2,0))/ChapterTable!$P$23)),
MAX(0,INT(($B975+ChapterTable!$R$26+VLOOKUP(SUBSTITUTE(C$1,"성장단계","")&amp;"보스단계오프셋",ChapterTable!$R:$S,2,0))/ChapterTable!$R$23)))</f>
        <v>0</v>
      </c>
      <c r="D975">
        <f>IF(OR($L975=TRUE,$A975=0,MOD($A975,ChapterTable!$R$20)&lt;&gt;0),
MAX(0,INT(($B975+ChapterTable!$P$26+VLOOKUP(SUBSTITUTE(D$1,"성장단계","")&amp;"단계오프셋",ChapterTable!$R:$S,2,0))/ChapterTable!$P$23)),
MAX(0,INT(($B975+ChapterTable!$R$26+VLOOKUP(SUBSTITUTE(D$1,"성장단계","")&amp;"보스단계오프셋",ChapterTable!$R:$S,2,0))/ChapterTable!$R$23)))</f>
        <v>0</v>
      </c>
      <c r="E975" s="1">
        <f ca="1">IF(AND($A975=0,$B975=1),
    VLOOKUP(1,ChapterTable!$1:$1048576,MATCH("최종"&amp;SUBSTITUTE(SUBSTITUTE(E$1,"standard",""),"|Float",""),ChapterTable!$1:$1,0),0)*ChapterTable!$P$17,
  IF(AND($A975=0,$B975=0),
    E976,
  IF($B975=0,
    VLOOKUP($A975,ChapterTable!$1:$1048576,MATCH("최종"&amp;SUBSTITUTE(SUBSTITUTE(E$1,"standard",""),"|Float",""),ChapterTable!$1:$1,0),0),
  IF($B975=1,
    IF($L975=FALSE,
      VLOOKUP($A975,ChapterTable!$1:$1048576,MATCH("최종"&amp;SUBSTITUTE(SUBSTITUTE(E$1,"standard",""),"|Float",""),ChapterTable!$1:$1,0),0),
      VLOOKUP($A975-ChapterTable!$P$11,ChapterTable!$1:$1048576,MATCH("최종"&amp;SUBSTITUTE(SUBSTITUTE(E$1,"standard",""),"|Float",""),ChapterTable!$1:$1,0),0)*ChapterTable!$P$14
    ),
  OFFSET(E975,-$B975+IF($L975,1,0),0)*IF($B975&gt;OFFSET($B975,1,0),ChapterTable!$R$17,1)*
    (VLOOKUP(SUBSTITUTE(SUBSTITUTE(E$1,"standard",""),"|Float","")&amp;IF(OR($L975=TRUE,$A975=0,MOD($A975,ChapterTable!$R$20)&lt;&gt;0),"","보스")&amp;"인게임누적곱배수",ChapterTable!$R:$S,2,0)^C975
    +VLOOKUP(SUBSTITUTE(SUBSTITUTE(E$1,"standard",""),"|Float","")&amp;IF(OR($L975=TRUE,$A975=0,MOD($A975,ChapterTable!$R$20)&lt;&gt;0),"","보스")&amp;"인게임누적합배수",ChapterTable!$R:$S,2,0)*C975)
  )
  )
  )
)</f>
        <v>598546.21141433716</v>
      </c>
      <c r="F975" s="1">
        <f ca="1">IF(AND($A975=0,$B975=1),
    VLOOKUP(1,ChapterTable!$1:$1048576,MATCH("최종"&amp;SUBSTITUTE(SUBSTITUTE(F$1,"standard",""),"|Float",""),ChapterTable!$1:$1,0),0)*ChapterTable!$P$17,
  IF(AND($A975=0,$B975=0),
    F976,
  IF($B975=0,
    VLOOKUP($A975,ChapterTable!$1:$1048576,MATCH("최종"&amp;SUBSTITUTE(SUBSTITUTE(F$1,"standard",""),"|Float",""),ChapterTable!$1:$1,0),0),
  IF($B975=1,
    IF($L975=FALSE,
      VLOOKUP($A975,ChapterTable!$1:$1048576,MATCH("최종"&amp;SUBSTITUTE(SUBSTITUTE(F$1,"standard",""),"|Float",""),ChapterTable!$1:$1,0),0),
      VLOOKUP($A975-ChapterTable!$P$11,ChapterTable!$1:$1048576,MATCH("최종"&amp;SUBSTITUTE(SUBSTITUTE(F$1,"standard",""),"|Float",""),ChapterTable!$1:$1,0),0)*ChapterTable!$P$14
    ),
  OFFSET(F975,-$B975+IF($L975,1,0),0)*
    (VLOOKUP(SUBSTITUTE(SUBSTITUTE(F$1,"standard",""),"|Float","")&amp;IF(OR($L975=TRUE,$A975=0,MOD($A975,ChapterTable!$R$20)&lt;&gt;0),"","보스")&amp;"인게임누적곱배수",ChapterTable!$R:$S,2,0)^D975
    +VLOOKUP(SUBSTITUTE(SUBSTITUTE(F$1,"standard",""),"|Float","")&amp;IF(OR($L975=TRUE,$A975=0,MOD($A975,ChapterTable!$R$20)&lt;&gt;0),"","보스")&amp;"인게임누적합배수",ChapterTable!$R:$S,2,0)*D975)
  )
  )
  )
)</f>
        <v>249394.25475597382</v>
      </c>
      <c r="G975" t="s">
        <v>715</v>
      </c>
      <c r="J975" t="str">
        <f>IF(ISBLANK(I975),"",
IFERROR(VLOOKUP(I975,[1]StringTable!$1:$1048576,MATCH("kor|String",[1]StringTable!$1:$1,0),0),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114"/>
        <v>0</v>
      </c>
      <c r="AJ975">
        <f t="shared" si="112"/>
        <v>0</v>
      </c>
      <c r="AK975">
        <f t="shared" si="113"/>
        <v>0</v>
      </c>
      <c r="AL975">
        <v>7</v>
      </c>
    </row>
    <row r="976" spans="1:38" hidden="1" x14ac:dyDescent="0.3">
      <c r="A976">
        <v>22</v>
      </c>
      <c r="B976">
        <v>1</v>
      </c>
      <c r="C976">
        <f>IF(OR($L976=TRUE,$A976=0,MOD($A976,ChapterTable!$R$20)&lt;&gt;0),
MAX(0,INT(($B976+ChapterTable!$P$26+VLOOKUP(SUBSTITUTE(C$1,"성장단계","")&amp;"단계오프셋",ChapterTable!$R:$S,2,0))/ChapterTable!$P$23)),
MAX(0,INT(($B976+ChapterTable!$R$26+VLOOKUP(SUBSTITUTE(C$1,"성장단계","")&amp;"보스단계오프셋",ChapterTable!$R:$S,2,0))/ChapterTable!$R$23)))</f>
        <v>0</v>
      </c>
      <c r="D976">
        <f>IF(OR($L976=TRUE,$A976=0,MOD($A976,ChapterTable!$R$20)&lt;&gt;0),
MAX(0,INT(($B976+ChapterTable!$P$26+VLOOKUP(SUBSTITUTE(D$1,"성장단계","")&amp;"단계오프셋",ChapterTable!$R:$S,2,0))/ChapterTable!$P$23)),
MAX(0,INT(($B976+ChapterTable!$R$26+VLOOKUP(SUBSTITUTE(D$1,"성장단계","")&amp;"보스단계오프셋",ChapterTable!$R:$S,2,0))/ChapterTable!$R$23)))</f>
        <v>0</v>
      </c>
      <c r="E976" s="1">
        <f ca="1">IF(AND($A976=0,$B976=1),
    VLOOKUP(1,ChapterTable!$1:$1048576,MATCH("최종"&amp;SUBSTITUTE(SUBSTITUTE(E$1,"standard",""),"|Float",""),ChapterTable!$1:$1,0),0)*ChapterTable!$P$17,
  IF(AND($A976=0,$B976=0),
    E977,
  IF($B976=0,
    VLOOKUP($A976,ChapterTable!$1:$1048576,MATCH("최종"&amp;SUBSTITUTE(SUBSTITUTE(E$1,"standard",""),"|Float",""),ChapterTable!$1:$1,0),0),
  IF($B976=1,
    IF($L976=FALSE,
      VLOOKUP($A976,ChapterTable!$1:$1048576,MATCH("최종"&amp;SUBSTITUTE(SUBSTITUTE(E$1,"standard",""),"|Float",""),ChapterTable!$1:$1,0),0),
      VLOOKUP($A976-ChapterTable!$P$11,ChapterTable!$1:$1048576,MATCH("최종"&amp;SUBSTITUTE(SUBSTITUTE(E$1,"standard",""),"|Float",""),ChapterTable!$1:$1,0),0)*ChapterTable!$P$14
    ),
  OFFSET(E976,-$B976+IF($L976,1,0),0)*IF($B976&gt;OFFSET($B976,1,0),ChapterTable!$R$17,1)*
    (VLOOKUP(SUBSTITUTE(SUBSTITUTE(E$1,"standard",""),"|Float","")&amp;IF(OR($L976=TRUE,$A976=0,MOD($A976,ChapterTable!$R$20)&lt;&gt;0),"","보스")&amp;"인게임누적곱배수",ChapterTable!$R:$S,2,0)^C976
    +VLOOKUP(SUBSTITUTE(SUBSTITUTE(E$1,"standard",""),"|Float","")&amp;IF(OR($L976=TRUE,$A976=0,MOD($A976,ChapterTable!$R$20)&lt;&gt;0),"","보스")&amp;"인게임누적합배수",ChapterTable!$R:$S,2,0)*C976)
  )
  )
  )
)</f>
        <v>598546.21141433716</v>
      </c>
      <c r="F976" s="1">
        <f ca="1">IF(AND($A976=0,$B976=1),
    VLOOKUP(1,ChapterTable!$1:$1048576,MATCH("최종"&amp;SUBSTITUTE(SUBSTITUTE(F$1,"standard",""),"|Float",""),ChapterTable!$1:$1,0),0)*ChapterTable!$P$17,
  IF(AND($A976=0,$B976=0),
    F977,
  IF($B976=0,
    VLOOKUP($A976,ChapterTable!$1:$1048576,MATCH("최종"&amp;SUBSTITUTE(SUBSTITUTE(F$1,"standard",""),"|Float",""),ChapterTable!$1:$1,0),0),
  IF($B976=1,
    IF($L976=FALSE,
      VLOOKUP($A976,ChapterTable!$1:$1048576,MATCH("최종"&amp;SUBSTITUTE(SUBSTITUTE(F$1,"standard",""),"|Float",""),ChapterTable!$1:$1,0),0),
      VLOOKUP($A976-ChapterTable!$P$11,ChapterTable!$1:$1048576,MATCH("최종"&amp;SUBSTITUTE(SUBSTITUTE(F$1,"standard",""),"|Float",""),ChapterTable!$1:$1,0),0)*ChapterTable!$P$14
    ),
  OFFSET(F976,-$B976+IF($L976,1,0),0)*
    (VLOOKUP(SUBSTITUTE(SUBSTITUTE(F$1,"standard",""),"|Float","")&amp;IF(OR($L976=TRUE,$A976=0,MOD($A976,ChapterTable!$R$20)&lt;&gt;0),"","보스")&amp;"인게임누적곱배수",ChapterTable!$R:$S,2,0)^D976
    +VLOOKUP(SUBSTITUTE(SUBSTITUTE(F$1,"standard",""),"|Float","")&amp;IF(OR($L976=TRUE,$A976=0,MOD($A976,ChapterTable!$R$20)&lt;&gt;0),"","보스")&amp;"인게임누적합배수",ChapterTable!$R:$S,2,0)*D976)
  )
  )
  )
)</f>
        <v>249394.25475597382</v>
      </c>
      <c r="G976" t="s">
        <v>715</v>
      </c>
      <c r="J976" t="str">
        <f>IF(ISBLANK(I976),"",
IFERROR(VLOOKUP(I976,[1]StringTable!$1:$1048576,MATCH("kor|String",[1]StringTable!$1:$1,0),0),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114"/>
        <v>1</v>
      </c>
      <c r="AJ976">
        <f t="shared" si="112"/>
        <v>1</v>
      </c>
      <c r="AK976">
        <f t="shared" si="113"/>
        <v>1</v>
      </c>
      <c r="AL976">
        <v>8</v>
      </c>
    </row>
    <row r="977" spans="1:38" hidden="1" x14ac:dyDescent="0.3">
      <c r="A977">
        <v>22</v>
      </c>
      <c r="B977">
        <v>2</v>
      </c>
      <c r="C977">
        <f>IF(OR($L977=TRUE,$A977=0,MOD($A977,ChapterTable!$R$20)&lt;&gt;0),
MAX(0,INT(($B977+ChapterTable!$P$26+VLOOKUP(SUBSTITUTE(C$1,"성장단계","")&amp;"단계오프셋",ChapterTable!$R:$S,2,0))/ChapterTable!$P$23)),
MAX(0,INT(($B977+ChapterTable!$R$26+VLOOKUP(SUBSTITUTE(C$1,"성장단계","")&amp;"보스단계오프셋",ChapterTable!$R:$S,2,0))/ChapterTable!$R$23)))</f>
        <v>0</v>
      </c>
      <c r="D977">
        <f>IF(OR($L977=TRUE,$A977=0,MOD($A977,ChapterTable!$R$20)&lt;&gt;0),
MAX(0,INT(($B977+ChapterTable!$P$26+VLOOKUP(SUBSTITUTE(D$1,"성장단계","")&amp;"단계오프셋",ChapterTable!$R:$S,2,0))/ChapterTable!$P$23)),
MAX(0,INT(($B977+ChapterTable!$R$26+VLOOKUP(SUBSTITUTE(D$1,"성장단계","")&amp;"보스단계오프셋",ChapterTable!$R:$S,2,0))/ChapterTable!$R$23)))</f>
        <v>0</v>
      </c>
      <c r="E977" s="1">
        <f ca="1">IF(AND($A977=0,$B977=1),
    VLOOKUP(1,ChapterTable!$1:$1048576,MATCH("최종"&amp;SUBSTITUTE(SUBSTITUTE(E$1,"standard",""),"|Float",""),ChapterTable!$1:$1,0),0)*ChapterTable!$P$17,
  IF(AND($A977=0,$B977=0),
    E978,
  IF($B977=0,
    VLOOKUP($A977,ChapterTable!$1:$1048576,MATCH("최종"&amp;SUBSTITUTE(SUBSTITUTE(E$1,"standard",""),"|Float",""),ChapterTable!$1:$1,0),0),
  IF($B977=1,
    IF($L977=FALSE,
      VLOOKUP($A977,ChapterTable!$1:$1048576,MATCH("최종"&amp;SUBSTITUTE(SUBSTITUTE(E$1,"standard",""),"|Float",""),ChapterTable!$1:$1,0),0),
      VLOOKUP($A977-ChapterTable!$P$11,ChapterTable!$1:$1048576,MATCH("최종"&amp;SUBSTITUTE(SUBSTITUTE(E$1,"standard",""),"|Float",""),ChapterTable!$1:$1,0),0)*ChapterTable!$P$14
    ),
  OFFSET(E977,-$B977+IF($L977,1,0),0)*IF($B977&gt;OFFSET($B977,1,0),ChapterTable!$R$17,1)*
    (VLOOKUP(SUBSTITUTE(SUBSTITUTE(E$1,"standard",""),"|Float","")&amp;IF(OR($L977=TRUE,$A977=0,MOD($A977,ChapterTable!$R$20)&lt;&gt;0),"","보스")&amp;"인게임누적곱배수",ChapterTable!$R:$S,2,0)^C977
    +VLOOKUP(SUBSTITUTE(SUBSTITUTE(E$1,"standard",""),"|Float","")&amp;IF(OR($L977=TRUE,$A977=0,MOD($A977,ChapterTable!$R$20)&lt;&gt;0),"","보스")&amp;"인게임누적합배수",ChapterTable!$R:$S,2,0)*C977)
  )
  )
  )
)</f>
        <v>598546.21141433716</v>
      </c>
      <c r="F977" s="1">
        <f ca="1">IF(AND($A977=0,$B977=1),
    VLOOKUP(1,ChapterTable!$1:$1048576,MATCH("최종"&amp;SUBSTITUTE(SUBSTITUTE(F$1,"standard",""),"|Float",""),ChapterTable!$1:$1,0),0)*ChapterTable!$P$17,
  IF(AND($A977=0,$B977=0),
    F978,
  IF($B977=0,
    VLOOKUP($A977,ChapterTable!$1:$1048576,MATCH("최종"&amp;SUBSTITUTE(SUBSTITUTE(F$1,"standard",""),"|Float",""),ChapterTable!$1:$1,0),0),
  IF($B977=1,
    IF($L977=FALSE,
      VLOOKUP($A977,ChapterTable!$1:$1048576,MATCH("최종"&amp;SUBSTITUTE(SUBSTITUTE(F$1,"standard",""),"|Float",""),ChapterTable!$1:$1,0),0),
      VLOOKUP($A977-ChapterTable!$P$11,ChapterTable!$1:$1048576,MATCH("최종"&amp;SUBSTITUTE(SUBSTITUTE(F$1,"standard",""),"|Float",""),ChapterTable!$1:$1,0),0)*ChapterTable!$P$14
    ),
  OFFSET(F977,-$B977+IF($L977,1,0),0)*
    (VLOOKUP(SUBSTITUTE(SUBSTITUTE(F$1,"standard",""),"|Float","")&amp;IF(OR($L977=TRUE,$A977=0,MOD($A977,ChapterTable!$R$20)&lt;&gt;0),"","보스")&amp;"인게임누적곱배수",ChapterTable!$R:$S,2,0)^D977
    +VLOOKUP(SUBSTITUTE(SUBSTITUTE(F$1,"standard",""),"|Float","")&amp;IF(OR($L977=TRUE,$A977=0,MOD($A977,ChapterTable!$R$20)&lt;&gt;0),"","보스")&amp;"인게임누적합배수",ChapterTable!$R:$S,2,0)*D977)
  )
  )
  )
)</f>
        <v>249394.25475597382</v>
      </c>
      <c r="G977" t="s">
        <v>715</v>
      </c>
      <c r="J977" t="str">
        <f>IF(ISBLANK(I977),"",
IFERROR(VLOOKUP(I977,[1]StringTable!$1:$1048576,MATCH("kor|String",[1]StringTable!$1:$1,0),0),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114"/>
        <v>1</v>
      </c>
      <c r="AJ977">
        <f t="shared" si="112"/>
        <v>1</v>
      </c>
      <c r="AK977">
        <f t="shared" si="113"/>
        <v>1</v>
      </c>
      <c r="AL977">
        <v>8</v>
      </c>
    </row>
    <row r="978" spans="1:38" hidden="1" x14ac:dyDescent="0.3">
      <c r="A978">
        <v>22</v>
      </c>
      <c r="B978">
        <v>3</v>
      </c>
      <c r="C978">
        <f>IF(OR($L978=TRUE,$A978=0,MOD($A978,ChapterTable!$R$20)&lt;&gt;0),
MAX(0,INT(($B978+ChapterTable!$P$26+VLOOKUP(SUBSTITUTE(C$1,"성장단계","")&amp;"단계오프셋",ChapterTable!$R:$S,2,0))/ChapterTable!$P$23)),
MAX(0,INT(($B978+ChapterTable!$R$26+VLOOKUP(SUBSTITUTE(C$1,"성장단계","")&amp;"보스단계오프셋",ChapterTable!$R:$S,2,0))/ChapterTable!$R$23)))</f>
        <v>0</v>
      </c>
      <c r="D978">
        <f>IF(OR($L978=TRUE,$A978=0,MOD($A978,ChapterTable!$R$20)&lt;&gt;0),
MAX(0,INT(($B978+ChapterTable!$P$26+VLOOKUP(SUBSTITUTE(D$1,"성장단계","")&amp;"단계오프셋",ChapterTable!$R:$S,2,0))/ChapterTable!$P$23)),
MAX(0,INT(($B978+ChapterTable!$R$26+VLOOKUP(SUBSTITUTE(D$1,"성장단계","")&amp;"보스단계오프셋",ChapterTable!$R:$S,2,0))/ChapterTable!$R$23)))</f>
        <v>0</v>
      </c>
      <c r="E978" s="1">
        <f ca="1">IF(AND($A978=0,$B978=1),
    VLOOKUP(1,ChapterTable!$1:$1048576,MATCH("최종"&amp;SUBSTITUTE(SUBSTITUTE(E$1,"standard",""),"|Float",""),ChapterTable!$1:$1,0),0)*ChapterTable!$P$17,
  IF(AND($A978=0,$B978=0),
    E979,
  IF($B978=0,
    VLOOKUP($A978,ChapterTable!$1:$1048576,MATCH("최종"&amp;SUBSTITUTE(SUBSTITUTE(E$1,"standard",""),"|Float",""),ChapterTable!$1:$1,0),0),
  IF($B978=1,
    IF($L978=FALSE,
      VLOOKUP($A978,ChapterTable!$1:$1048576,MATCH("최종"&amp;SUBSTITUTE(SUBSTITUTE(E$1,"standard",""),"|Float",""),ChapterTable!$1:$1,0),0),
      VLOOKUP($A978-ChapterTable!$P$11,ChapterTable!$1:$1048576,MATCH("최종"&amp;SUBSTITUTE(SUBSTITUTE(E$1,"standard",""),"|Float",""),ChapterTable!$1:$1,0),0)*ChapterTable!$P$14
    ),
  OFFSET(E978,-$B978+IF($L978,1,0),0)*IF($B978&gt;OFFSET($B978,1,0),ChapterTable!$R$17,1)*
    (VLOOKUP(SUBSTITUTE(SUBSTITUTE(E$1,"standard",""),"|Float","")&amp;IF(OR($L978=TRUE,$A978=0,MOD($A978,ChapterTable!$R$20)&lt;&gt;0),"","보스")&amp;"인게임누적곱배수",ChapterTable!$R:$S,2,0)^C978
    +VLOOKUP(SUBSTITUTE(SUBSTITUTE(E$1,"standard",""),"|Float","")&amp;IF(OR($L978=TRUE,$A978=0,MOD($A978,ChapterTable!$R$20)&lt;&gt;0),"","보스")&amp;"인게임누적합배수",ChapterTable!$R:$S,2,0)*C978)
  )
  )
  )
)</f>
        <v>598546.21141433716</v>
      </c>
      <c r="F978" s="1">
        <f ca="1">IF(AND($A978=0,$B978=1),
    VLOOKUP(1,ChapterTable!$1:$1048576,MATCH("최종"&amp;SUBSTITUTE(SUBSTITUTE(F$1,"standard",""),"|Float",""),ChapterTable!$1:$1,0),0)*ChapterTable!$P$17,
  IF(AND($A978=0,$B978=0),
    F979,
  IF($B978=0,
    VLOOKUP($A978,ChapterTable!$1:$1048576,MATCH("최종"&amp;SUBSTITUTE(SUBSTITUTE(F$1,"standard",""),"|Float",""),ChapterTable!$1:$1,0),0),
  IF($B978=1,
    IF($L978=FALSE,
      VLOOKUP($A978,ChapterTable!$1:$1048576,MATCH("최종"&amp;SUBSTITUTE(SUBSTITUTE(F$1,"standard",""),"|Float",""),ChapterTable!$1:$1,0),0),
      VLOOKUP($A978-ChapterTable!$P$11,ChapterTable!$1:$1048576,MATCH("최종"&amp;SUBSTITUTE(SUBSTITUTE(F$1,"standard",""),"|Float",""),ChapterTable!$1:$1,0),0)*ChapterTable!$P$14
    ),
  OFFSET(F978,-$B978+IF($L978,1,0),0)*
    (VLOOKUP(SUBSTITUTE(SUBSTITUTE(F$1,"standard",""),"|Float","")&amp;IF(OR($L978=TRUE,$A978=0,MOD($A978,ChapterTable!$R$20)&lt;&gt;0),"","보스")&amp;"인게임누적곱배수",ChapterTable!$R:$S,2,0)^D978
    +VLOOKUP(SUBSTITUTE(SUBSTITUTE(F$1,"standard",""),"|Float","")&amp;IF(OR($L978=TRUE,$A978=0,MOD($A978,ChapterTable!$R$20)&lt;&gt;0),"","보스")&amp;"인게임누적합배수",ChapterTable!$R:$S,2,0)*D978)
  )
  )
  )
)</f>
        <v>249394.25475597382</v>
      </c>
      <c r="G978" t="s">
        <v>715</v>
      </c>
      <c r="J978" t="str">
        <f>IF(ISBLANK(I978),"",
IFERROR(VLOOKUP(I978,[1]StringTable!$1:$1048576,MATCH("kor|String",[1]StringTable!$1:$1,0),0),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114"/>
        <v>1</v>
      </c>
      <c r="AJ978">
        <f t="shared" si="112"/>
        <v>1</v>
      </c>
      <c r="AK978">
        <f t="shared" si="113"/>
        <v>1</v>
      </c>
      <c r="AL978">
        <v>8</v>
      </c>
    </row>
    <row r="979" spans="1:38" hidden="1" x14ac:dyDescent="0.3">
      <c r="A979">
        <v>22</v>
      </c>
      <c r="B979">
        <v>4</v>
      </c>
      <c r="C979">
        <f>IF(OR($L979=TRUE,$A979=0,MOD($A979,ChapterTable!$R$20)&lt;&gt;0),
MAX(0,INT(($B979+ChapterTable!$P$26+VLOOKUP(SUBSTITUTE(C$1,"성장단계","")&amp;"단계오프셋",ChapterTable!$R:$S,2,0))/ChapterTable!$P$23)),
MAX(0,INT(($B979+ChapterTable!$R$26+VLOOKUP(SUBSTITUTE(C$1,"성장단계","")&amp;"보스단계오프셋",ChapterTable!$R:$S,2,0))/ChapterTable!$R$23)))</f>
        <v>0</v>
      </c>
      <c r="D979">
        <f>IF(OR($L979=TRUE,$A979=0,MOD($A979,ChapterTable!$R$20)&lt;&gt;0),
MAX(0,INT(($B979+ChapterTable!$P$26+VLOOKUP(SUBSTITUTE(D$1,"성장단계","")&amp;"단계오프셋",ChapterTable!$R:$S,2,0))/ChapterTable!$P$23)),
MAX(0,INT(($B979+ChapterTable!$R$26+VLOOKUP(SUBSTITUTE(D$1,"성장단계","")&amp;"보스단계오프셋",ChapterTable!$R:$S,2,0))/ChapterTable!$R$23)))</f>
        <v>0</v>
      </c>
      <c r="E979" s="1">
        <f ca="1">IF(AND($A979=0,$B979=1),
    VLOOKUP(1,ChapterTable!$1:$1048576,MATCH("최종"&amp;SUBSTITUTE(SUBSTITUTE(E$1,"standard",""),"|Float",""),ChapterTable!$1:$1,0),0)*ChapterTable!$P$17,
  IF(AND($A979=0,$B979=0),
    E980,
  IF($B979=0,
    VLOOKUP($A979,ChapterTable!$1:$1048576,MATCH("최종"&amp;SUBSTITUTE(SUBSTITUTE(E$1,"standard",""),"|Float",""),ChapterTable!$1:$1,0),0),
  IF($B979=1,
    IF($L979=FALSE,
      VLOOKUP($A979,ChapterTable!$1:$1048576,MATCH("최종"&amp;SUBSTITUTE(SUBSTITUTE(E$1,"standard",""),"|Float",""),ChapterTable!$1:$1,0),0),
      VLOOKUP($A979-ChapterTable!$P$11,ChapterTable!$1:$1048576,MATCH("최종"&amp;SUBSTITUTE(SUBSTITUTE(E$1,"standard",""),"|Float",""),ChapterTable!$1:$1,0),0)*ChapterTable!$P$14
    ),
  OFFSET(E979,-$B979+IF($L979,1,0),0)*IF($B979&gt;OFFSET($B979,1,0),ChapterTable!$R$17,1)*
    (VLOOKUP(SUBSTITUTE(SUBSTITUTE(E$1,"standard",""),"|Float","")&amp;IF(OR($L979=TRUE,$A979=0,MOD($A979,ChapterTable!$R$20)&lt;&gt;0),"","보스")&amp;"인게임누적곱배수",ChapterTable!$R:$S,2,0)^C979
    +VLOOKUP(SUBSTITUTE(SUBSTITUTE(E$1,"standard",""),"|Float","")&amp;IF(OR($L979=TRUE,$A979=0,MOD($A979,ChapterTable!$R$20)&lt;&gt;0),"","보스")&amp;"인게임누적합배수",ChapterTable!$R:$S,2,0)*C979)
  )
  )
  )
)</f>
        <v>598546.21141433716</v>
      </c>
      <c r="F979" s="1">
        <f ca="1">IF(AND($A979=0,$B979=1),
    VLOOKUP(1,ChapterTable!$1:$1048576,MATCH("최종"&amp;SUBSTITUTE(SUBSTITUTE(F$1,"standard",""),"|Float",""),ChapterTable!$1:$1,0),0)*ChapterTable!$P$17,
  IF(AND($A979=0,$B979=0),
    F980,
  IF($B979=0,
    VLOOKUP($A979,ChapterTable!$1:$1048576,MATCH("최종"&amp;SUBSTITUTE(SUBSTITUTE(F$1,"standard",""),"|Float",""),ChapterTable!$1:$1,0),0),
  IF($B979=1,
    IF($L979=FALSE,
      VLOOKUP($A979,ChapterTable!$1:$1048576,MATCH("최종"&amp;SUBSTITUTE(SUBSTITUTE(F$1,"standard",""),"|Float",""),ChapterTable!$1:$1,0),0),
      VLOOKUP($A979-ChapterTable!$P$11,ChapterTable!$1:$1048576,MATCH("최종"&amp;SUBSTITUTE(SUBSTITUTE(F$1,"standard",""),"|Float",""),ChapterTable!$1:$1,0),0)*ChapterTable!$P$14
    ),
  OFFSET(F979,-$B979+IF($L979,1,0),0)*
    (VLOOKUP(SUBSTITUTE(SUBSTITUTE(F$1,"standard",""),"|Float","")&amp;IF(OR($L979=TRUE,$A979=0,MOD($A979,ChapterTable!$R$20)&lt;&gt;0),"","보스")&amp;"인게임누적곱배수",ChapterTable!$R:$S,2,0)^D979
    +VLOOKUP(SUBSTITUTE(SUBSTITUTE(F$1,"standard",""),"|Float","")&amp;IF(OR($L979=TRUE,$A979=0,MOD($A979,ChapterTable!$R$20)&lt;&gt;0),"","보스")&amp;"인게임누적합배수",ChapterTable!$R:$S,2,0)*D979)
  )
  )
  )
)</f>
        <v>249394.25475597382</v>
      </c>
      <c r="G979" t="s">
        <v>715</v>
      </c>
      <c r="J979" t="str">
        <f>IF(ISBLANK(I979),"",
IFERROR(VLOOKUP(I979,[1]StringTable!$1:$1048576,MATCH("kor|String",[1]StringTable!$1:$1,0),0),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114"/>
        <v>1</v>
      </c>
      <c r="AJ979">
        <f t="shared" si="112"/>
        <v>1</v>
      </c>
      <c r="AK979">
        <f t="shared" si="113"/>
        <v>1</v>
      </c>
      <c r="AL979">
        <v>8</v>
      </c>
    </row>
    <row r="980" spans="1:38" hidden="1" x14ac:dyDescent="0.3">
      <c r="A980">
        <v>22</v>
      </c>
      <c r="B980">
        <v>5</v>
      </c>
      <c r="C980">
        <f>IF(OR($L980=TRUE,$A980=0,MOD($A980,ChapterTable!$R$20)&lt;&gt;0),
MAX(0,INT(($B980+ChapterTable!$P$26+VLOOKUP(SUBSTITUTE(C$1,"성장단계","")&amp;"단계오프셋",ChapterTable!$R:$S,2,0))/ChapterTable!$P$23)),
MAX(0,INT(($B980+ChapterTable!$R$26+VLOOKUP(SUBSTITUTE(C$1,"성장단계","")&amp;"보스단계오프셋",ChapterTable!$R:$S,2,0))/ChapterTable!$R$23)))</f>
        <v>0</v>
      </c>
      <c r="D980">
        <f>IF(OR($L980=TRUE,$A980=0,MOD($A980,ChapterTable!$R$20)&lt;&gt;0),
MAX(0,INT(($B980+ChapterTable!$P$26+VLOOKUP(SUBSTITUTE(D$1,"성장단계","")&amp;"단계오프셋",ChapterTable!$R:$S,2,0))/ChapterTable!$P$23)),
MAX(0,INT(($B980+ChapterTable!$R$26+VLOOKUP(SUBSTITUTE(D$1,"성장단계","")&amp;"보스단계오프셋",ChapterTable!$R:$S,2,0))/ChapterTable!$R$23)))</f>
        <v>0</v>
      </c>
      <c r="E980" s="1">
        <f ca="1">IF(AND($A980=0,$B980=1),
    VLOOKUP(1,ChapterTable!$1:$1048576,MATCH("최종"&amp;SUBSTITUTE(SUBSTITUTE(E$1,"standard",""),"|Float",""),ChapterTable!$1:$1,0),0)*ChapterTable!$P$17,
  IF(AND($A980=0,$B980=0),
    E981,
  IF($B980=0,
    VLOOKUP($A980,ChapterTable!$1:$1048576,MATCH("최종"&amp;SUBSTITUTE(SUBSTITUTE(E$1,"standard",""),"|Float",""),ChapterTable!$1:$1,0),0),
  IF($B980=1,
    IF($L980=FALSE,
      VLOOKUP($A980,ChapterTable!$1:$1048576,MATCH("최종"&amp;SUBSTITUTE(SUBSTITUTE(E$1,"standard",""),"|Float",""),ChapterTable!$1:$1,0),0),
      VLOOKUP($A980-ChapterTable!$P$11,ChapterTable!$1:$1048576,MATCH("최종"&amp;SUBSTITUTE(SUBSTITUTE(E$1,"standard",""),"|Float",""),ChapterTable!$1:$1,0),0)*ChapterTable!$P$14
    ),
  OFFSET(E980,-$B980+IF($L980,1,0),0)*IF($B980&gt;OFFSET($B980,1,0),ChapterTable!$R$17,1)*
    (VLOOKUP(SUBSTITUTE(SUBSTITUTE(E$1,"standard",""),"|Float","")&amp;IF(OR($L980=TRUE,$A980=0,MOD($A980,ChapterTable!$R$20)&lt;&gt;0),"","보스")&amp;"인게임누적곱배수",ChapterTable!$R:$S,2,0)^C980
    +VLOOKUP(SUBSTITUTE(SUBSTITUTE(E$1,"standard",""),"|Float","")&amp;IF(OR($L980=TRUE,$A980=0,MOD($A980,ChapterTable!$R$20)&lt;&gt;0),"","보스")&amp;"인게임누적합배수",ChapterTable!$R:$S,2,0)*C980)
  )
  )
  )
)</f>
        <v>598546.21141433716</v>
      </c>
      <c r="F980" s="1">
        <f ca="1">IF(AND($A980=0,$B980=1),
    VLOOKUP(1,ChapterTable!$1:$1048576,MATCH("최종"&amp;SUBSTITUTE(SUBSTITUTE(F$1,"standard",""),"|Float",""),ChapterTable!$1:$1,0),0)*ChapterTable!$P$17,
  IF(AND($A980=0,$B980=0),
    F981,
  IF($B980=0,
    VLOOKUP($A980,ChapterTable!$1:$1048576,MATCH("최종"&amp;SUBSTITUTE(SUBSTITUTE(F$1,"standard",""),"|Float",""),ChapterTable!$1:$1,0),0),
  IF($B980=1,
    IF($L980=FALSE,
      VLOOKUP($A980,ChapterTable!$1:$1048576,MATCH("최종"&amp;SUBSTITUTE(SUBSTITUTE(F$1,"standard",""),"|Float",""),ChapterTable!$1:$1,0),0),
      VLOOKUP($A980-ChapterTable!$P$11,ChapterTable!$1:$1048576,MATCH("최종"&amp;SUBSTITUTE(SUBSTITUTE(F$1,"standard",""),"|Float",""),ChapterTable!$1:$1,0),0)*ChapterTable!$P$14
    ),
  OFFSET(F980,-$B980+IF($L980,1,0),0)*
    (VLOOKUP(SUBSTITUTE(SUBSTITUTE(F$1,"standard",""),"|Float","")&amp;IF(OR($L980=TRUE,$A980=0,MOD($A980,ChapterTable!$R$20)&lt;&gt;0),"","보스")&amp;"인게임누적곱배수",ChapterTable!$R:$S,2,0)^D980
    +VLOOKUP(SUBSTITUTE(SUBSTITUTE(F$1,"standard",""),"|Float","")&amp;IF(OR($L980=TRUE,$A980=0,MOD($A980,ChapterTable!$R$20)&lt;&gt;0),"","보스")&amp;"인게임누적합배수",ChapterTable!$R:$S,2,0)*D980)
  )
  )
  )
)</f>
        <v>249394.25475597382</v>
      </c>
      <c r="G980" t="s">
        <v>715</v>
      </c>
      <c r="J980" t="str">
        <f>IF(ISBLANK(I980),"",
IFERROR(VLOOKUP(I980,[1]StringTable!$1:$1048576,MATCH("kor|String",[1]StringTable!$1:$1,0),0),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114"/>
        <v>1</v>
      </c>
      <c r="AJ980">
        <f t="shared" si="112"/>
        <v>1</v>
      </c>
      <c r="AK980">
        <f t="shared" si="113"/>
        <v>1</v>
      </c>
      <c r="AL980">
        <v>8</v>
      </c>
    </row>
    <row r="981" spans="1:38" hidden="1" x14ac:dyDescent="0.3">
      <c r="A981">
        <v>22</v>
      </c>
      <c r="B981">
        <v>6</v>
      </c>
      <c r="C981">
        <f>IF(OR($L981=TRUE,$A981=0,MOD($A981,ChapterTable!$R$20)&lt;&gt;0),
MAX(0,INT(($B981+ChapterTable!$P$26+VLOOKUP(SUBSTITUTE(C$1,"성장단계","")&amp;"단계오프셋",ChapterTable!$R:$S,2,0))/ChapterTable!$P$23)),
MAX(0,INT(($B981+ChapterTable!$R$26+VLOOKUP(SUBSTITUTE(C$1,"성장단계","")&amp;"보스단계오프셋",ChapterTable!$R:$S,2,0))/ChapterTable!$R$23)))</f>
        <v>1</v>
      </c>
      <c r="D981">
        <f>IF(OR($L981=TRUE,$A981=0,MOD($A981,ChapterTable!$R$20)&lt;&gt;0),
MAX(0,INT(($B981+ChapterTable!$P$26+VLOOKUP(SUBSTITUTE(D$1,"성장단계","")&amp;"단계오프셋",ChapterTable!$R:$S,2,0))/ChapterTable!$P$23)),
MAX(0,INT(($B981+ChapterTable!$R$26+VLOOKUP(SUBSTITUTE(D$1,"성장단계","")&amp;"보스단계오프셋",ChapterTable!$R:$S,2,0))/ChapterTable!$R$23)))</f>
        <v>0</v>
      </c>
      <c r="E981" s="1">
        <f ca="1">IF(AND($A981=0,$B981=1),
    VLOOKUP(1,ChapterTable!$1:$1048576,MATCH("최종"&amp;SUBSTITUTE(SUBSTITUTE(E$1,"standard",""),"|Float",""),ChapterTable!$1:$1,0),0)*ChapterTable!$P$17,
  IF(AND($A981=0,$B981=0),
    E982,
  IF($B981=0,
    VLOOKUP($A981,ChapterTable!$1:$1048576,MATCH("최종"&amp;SUBSTITUTE(SUBSTITUTE(E$1,"standard",""),"|Float",""),ChapterTable!$1:$1,0),0),
  IF($B981=1,
    IF($L981=FALSE,
      VLOOKUP($A981,ChapterTable!$1:$1048576,MATCH("최종"&amp;SUBSTITUTE(SUBSTITUTE(E$1,"standard",""),"|Float",""),ChapterTable!$1:$1,0),0),
      VLOOKUP($A981-ChapterTable!$P$11,ChapterTable!$1:$1048576,MATCH("최종"&amp;SUBSTITUTE(SUBSTITUTE(E$1,"standard",""),"|Float",""),ChapterTable!$1:$1,0),0)*ChapterTable!$P$14
    ),
  OFFSET(E981,-$B981+IF($L981,1,0),0)*IF($B981&gt;OFFSET($B981,1,0),ChapterTable!$R$17,1)*
    (VLOOKUP(SUBSTITUTE(SUBSTITUTE(E$1,"standard",""),"|Float","")&amp;IF(OR($L981=TRUE,$A981=0,MOD($A981,ChapterTable!$R$20)&lt;&gt;0),"","보스")&amp;"인게임누적곱배수",ChapterTable!$R:$S,2,0)^C981
    +VLOOKUP(SUBSTITUTE(SUBSTITUTE(E$1,"standard",""),"|Float","")&amp;IF(OR($L981=TRUE,$A981=0,MOD($A981,ChapterTable!$R$20)&lt;&gt;0),"","보스")&amp;"인게임누적합배수",ChapterTable!$R:$S,2,0)*C981)
  )
  )
  )
)</f>
        <v>718255.45369720459</v>
      </c>
      <c r="F981" s="1">
        <f ca="1">IF(AND($A981=0,$B981=1),
    VLOOKUP(1,ChapterTable!$1:$1048576,MATCH("최종"&amp;SUBSTITUTE(SUBSTITUTE(F$1,"standard",""),"|Float",""),ChapterTable!$1:$1,0),0)*ChapterTable!$P$17,
  IF(AND($A981=0,$B981=0),
    F982,
  IF($B981=0,
    VLOOKUP($A981,ChapterTable!$1:$1048576,MATCH("최종"&amp;SUBSTITUTE(SUBSTITUTE(F$1,"standard",""),"|Float",""),ChapterTable!$1:$1,0),0),
  IF($B981=1,
    IF($L981=FALSE,
      VLOOKUP($A981,ChapterTable!$1:$1048576,MATCH("최종"&amp;SUBSTITUTE(SUBSTITUTE(F$1,"standard",""),"|Float",""),ChapterTable!$1:$1,0),0),
      VLOOKUP($A981-ChapterTable!$P$11,ChapterTable!$1:$1048576,MATCH("최종"&amp;SUBSTITUTE(SUBSTITUTE(F$1,"standard",""),"|Float",""),ChapterTable!$1:$1,0),0)*ChapterTable!$P$14
    ),
  OFFSET(F981,-$B981+IF($L981,1,0),0)*
    (VLOOKUP(SUBSTITUTE(SUBSTITUTE(F$1,"standard",""),"|Float","")&amp;IF(OR($L981=TRUE,$A981=0,MOD($A981,ChapterTable!$R$20)&lt;&gt;0),"","보스")&amp;"인게임누적곱배수",ChapterTable!$R:$S,2,0)^D981
    +VLOOKUP(SUBSTITUTE(SUBSTITUTE(F$1,"standard",""),"|Float","")&amp;IF(OR($L981=TRUE,$A981=0,MOD($A981,ChapterTable!$R$20)&lt;&gt;0),"","보스")&amp;"인게임누적합배수",ChapterTable!$R:$S,2,0)*D981)
  )
  )
  )
)</f>
        <v>249394.25475597382</v>
      </c>
      <c r="G981" t="s">
        <v>715</v>
      </c>
      <c r="J981" t="str">
        <f>IF(ISBLANK(I981),"",
IFERROR(VLOOKUP(I981,[1]StringTable!$1:$1048576,MATCH("kor|String",[1]StringTable!$1:$1,0),0),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114"/>
        <v>1</v>
      </c>
      <c r="AJ981">
        <f t="shared" si="112"/>
        <v>1</v>
      </c>
      <c r="AK981">
        <f t="shared" si="113"/>
        <v>1</v>
      </c>
      <c r="AL981">
        <v>8</v>
      </c>
    </row>
    <row r="982" spans="1:38" hidden="1" x14ac:dyDescent="0.3">
      <c r="A982">
        <v>22</v>
      </c>
      <c r="B982">
        <v>7</v>
      </c>
      <c r="C982">
        <f>IF(OR($L982=TRUE,$A982=0,MOD($A982,ChapterTable!$R$20)&lt;&gt;0),
MAX(0,INT(($B982+ChapterTable!$P$26+VLOOKUP(SUBSTITUTE(C$1,"성장단계","")&amp;"단계오프셋",ChapterTable!$R:$S,2,0))/ChapterTable!$P$23)),
MAX(0,INT(($B982+ChapterTable!$R$26+VLOOKUP(SUBSTITUTE(C$1,"성장단계","")&amp;"보스단계오프셋",ChapterTable!$R:$S,2,0))/ChapterTable!$R$23)))</f>
        <v>1</v>
      </c>
      <c r="D982">
        <f>IF(OR($L982=TRUE,$A982=0,MOD($A982,ChapterTable!$R$20)&lt;&gt;0),
MAX(0,INT(($B982+ChapterTable!$P$26+VLOOKUP(SUBSTITUTE(D$1,"성장단계","")&amp;"단계오프셋",ChapterTable!$R:$S,2,0))/ChapterTable!$P$23)),
MAX(0,INT(($B982+ChapterTable!$R$26+VLOOKUP(SUBSTITUTE(D$1,"성장단계","")&amp;"보스단계오프셋",ChapterTable!$R:$S,2,0))/ChapterTable!$R$23)))</f>
        <v>0</v>
      </c>
      <c r="E982" s="1">
        <f ca="1">IF(AND($A982=0,$B982=1),
    VLOOKUP(1,ChapterTable!$1:$1048576,MATCH("최종"&amp;SUBSTITUTE(SUBSTITUTE(E$1,"standard",""),"|Float",""),ChapterTable!$1:$1,0),0)*ChapterTable!$P$17,
  IF(AND($A982=0,$B982=0),
    E983,
  IF($B982=0,
    VLOOKUP($A982,ChapterTable!$1:$1048576,MATCH("최종"&amp;SUBSTITUTE(SUBSTITUTE(E$1,"standard",""),"|Float",""),ChapterTable!$1:$1,0),0),
  IF($B982=1,
    IF($L982=FALSE,
      VLOOKUP($A982,ChapterTable!$1:$1048576,MATCH("최종"&amp;SUBSTITUTE(SUBSTITUTE(E$1,"standard",""),"|Float",""),ChapterTable!$1:$1,0),0),
      VLOOKUP($A982-ChapterTable!$P$11,ChapterTable!$1:$1048576,MATCH("최종"&amp;SUBSTITUTE(SUBSTITUTE(E$1,"standard",""),"|Float",""),ChapterTable!$1:$1,0),0)*ChapterTable!$P$14
    ),
  OFFSET(E982,-$B982+IF($L982,1,0),0)*IF($B982&gt;OFFSET($B982,1,0),ChapterTable!$R$17,1)*
    (VLOOKUP(SUBSTITUTE(SUBSTITUTE(E$1,"standard",""),"|Float","")&amp;IF(OR($L982=TRUE,$A982=0,MOD($A982,ChapterTable!$R$20)&lt;&gt;0),"","보스")&amp;"인게임누적곱배수",ChapterTable!$R:$S,2,0)^C982
    +VLOOKUP(SUBSTITUTE(SUBSTITUTE(E$1,"standard",""),"|Float","")&amp;IF(OR($L982=TRUE,$A982=0,MOD($A982,ChapterTable!$R$20)&lt;&gt;0),"","보스")&amp;"인게임누적합배수",ChapterTable!$R:$S,2,0)*C982)
  )
  )
  )
)</f>
        <v>718255.45369720459</v>
      </c>
      <c r="F982" s="1">
        <f ca="1">IF(AND($A982=0,$B982=1),
    VLOOKUP(1,ChapterTable!$1:$1048576,MATCH("최종"&amp;SUBSTITUTE(SUBSTITUTE(F$1,"standard",""),"|Float",""),ChapterTable!$1:$1,0),0)*ChapterTable!$P$17,
  IF(AND($A982=0,$B982=0),
    F983,
  IF($B982=0,
    VLOOKUP($A982,ChapterTable!$1:$1048576,MATCH("최종"&amp;SUBSTITUTE(SUBSTITUTE(F$1,"standard",""),"|Float",""),ChapterTable!$1:$1,0),0),
  IF($B982=1,
    IF($L982=FALSE,
      VLOOKUP($A982,ChapterTable!$1:$1048576,MATCH("최종"&amp;SUBSTITUTE(SUBSTITUTE(F$1,"standard",""),"|Float",""),ChapterTable!$1:$1,0),0),
      VLOOKUP($A982-ChapterTable!$P$11,ChapterTable!$1:$1048576,MATCH("최종"&amp;SUBSTITUTE(SUBSTITUTE(F$1,"standard",""),"|Float",""),ChapterTable!$1:$1,0),0)*ChapterTable!$P$14
    ),
  OFFSET(F982,-$B982+IF($L982,1,0),0)*
    (VLOOKUP(SUBSTITUTE(SUBSTITUTE(F$1,"standard",""),"|Float","")&amp;IF(OR($L982=TRUE,$A982=0,MOD($A982,ChapterTable!$R$20)&lt;&gt;0),"","보스")&amp;"인게임누적곱배수",ChapterTable!$R:$S,2,0)^D982
    +VLOOKUP(SUBSTITUTE(SUBSTITUTE(F$1,"standard",""),"|Float","")&amp;IF(OR($L982=TRUE,$A982=0,MOD($A982,ChapterTable!$R$20)&lt;&gt;0),"","보스")&amp;"인게임누적합배수",ChapterTable!$R:$S,2,0)*D982)
  )
  )
  )
)</f>
        <v>249394.25475597382</v>
      </c>
      <c r="G982" t="s">
        <v>715</v>
      </c>
      <c r="J982" t="str">
        <f>IF(ISBLANK(I982),"",
IFERROR(VLOOKUP(I982,[1]StringTable!$1:$1048576,MATCH("kor|String",[1]StringTable!$1:$1,0),0),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114"/>
        <v>1</v>
      </c>
      <c r="AJ982">
        <f t="shared" si="112"/>
        <v>1</v>
      </c>
      <c r="AK982">
        <f t="shared" si="113"/>
        <v>1</v>
      </c>
      <c r="AL982">
        <v>8</v>
      </c>
    </row>
    <row r="983" spans="1:38" hidden="1" x14ac:dyDescent="0.3">
      <c r="A983">
        <v>22</v>
      </c>
      <c r="B983">
        <v>8</v>
      </c>
      <c r="C983">
        <f>IF(OR($L983=TRUE,$A983=0,MOD($A983,ChapterTable!$R$20)&lt;&gt;0),
MAX(0,INT(($B983+ChapterTable!$P$26+VLOOKUP(SUBSTITUTE(C$1,"성장단계","")&amp;"단계오프셋",ChapterTable!$R:$S,2,0))/ChapterTable!$P$23)),
MAX(0,INT(($B983+ChapterTable!$R$26+VLOOKUP(SUBSTITUTE(C$1,"성장단계","")&amp;"보스단계오프셋",ChapterTable!$R:$S,2,0))/ChapterTable!$R$23)))</f>
        <v>1</v>
      </c>
      <c r="D983">
        <f>IF(OR($L983=TRUE,$A983=0,MOD($A983,ChapterTable!$R$20)&lt;&gt;0),
MAX(0,INT(($B983+ChapterTable!$P$26+VLOOKUP(SUBSTITUTE(D$1,"성장단계","")&amp;"단계오프셋",ChapterTable!$R:$S,2,0))/ChapterTable!$P$23)),
MAX(0,INT(($B983+ChapterTable!$R$26+VLOOKUP(SUBSTITUTE(D$1,"성장단계","")&amp;"보스단계오프셋",ChapterTable!$R:$S,2,0))/ChapterTable!$R$23)))</f>
        <v>0</v>
      </c>
      <c r="E983" s="1">
        <f ca="1">IF(AND($A983=0,$B983=1),
    VLOOKUP(1,ChapterTable!$1:$1048576,MATCH("최종"&amp;SUBSTITUTE(SUBSTITUTE(E$1,"standard",""),"|Float",""),ChapterTable!$1:$1,0),0)*ChapterTable!$P$17,
  IF(AND($A983=0,$B983=0),
    E984,
  IF($B983=0,
    VLOOKUP($A983,ChapterTable!$1:$1048576,MATCH("최종"&amp;SUBSTITUTE(SUBSTITUTE(E$1,"standard",""),"|Float",""),ChapterTable!$1:$1,0),0),
  IF($B983=1,
    IF($L983=FALSE,
      VLOOKUP($A983,ChapterTable!$1:$1048576,MATCH("최종"&amp;SUBSTITUTE(SUBSTITUTE(E$1,"standard",""),"|Float",""),ChapterTable!$1:$1,0),0),
      VLOOKUP($A983-ChapterTable!$P$11,ChapterTable!$1:$1048576,MATCH("최종"&amp;SUBSTITUTE(SUBSTITUTE(E$1,"standard",""),"|Float",""),ChapterTable!$1:$1,0),0)*ChapterTable!$P$14
    ),
  OFFSET(E983,-$B983+IF($L983,1,0),0)*IF($B983&gt;OFFSET($B983,1,0),ChapterTable!$R$17,1)*
    (VLOOKUP(SUBSTITUTE(SUBSTITUTE(E$1,"standard",""),"|Float","")&amp;IF(OR($L983=TRUE,$A983=0,MOD($A983,ChapterTable!$R$20)&lt;&gt;0),"","보스")&amp;"인게임누적곱배수",ChapterTable!$R:$S,2,0)^C983
    +VLOOKUP(SUBSTITUTE(SUBSTITUTE(E$1,"standard",""),"|Float","")&amp;IF(OR($L983=TRUE,$A983=0,MOD($A983,ChapterTable!$R$20)&lt;&gt;0),"","보스")&amp;"인게임누적합배수",ChapterTable!$R:$S,2,0)*C983)
  )
  )
  )
)</f>
        <v>718255.45369720459</v>
      </c>
      <c r="F983" s="1">
        <f ca="1">IF(AND($A983=0,$B983=1),
    VLOOKUP(1,ChapterTable!$1:$1048576,MATCH("최종"&amp;SUBSTITUTE(SUBSTITUTE(F$1,"standard",""),"|Float",""),ChapterTable!$1:$1,0),0)*ChapterTable!$P$17,
  IF(AND($A983=0,$B983=0),
    F984,
  IF($B983=0,
    VLOOKUP($A983,ChapterTable!$1:$1048576,MATCH("최종"&amp;SUBSTITUTE(SUBSTITUTE(F$1,"standard",""),"|Float",""),ChapterTable!$1:$1,0),0),
  IF($B983=1,
    IF($L983=FALSE,
      VLOOKUP($A983,ChapterTable!$1:$1048576,MATCH("최종"&amp;SUBSTITUTE(SUBSTITUTE(F$1,"standard",""),"|Float",""),ChapterTable!$1:$1,0),0),
      VLOOKUP($A983-ChapterTable!$P$11,ChapterTable!$1:$1048576,MATCH("최종"&amp;SUBSTITUTE(SUBSTITUTE(F$1,"standard",""),"|Float",""),ChapterTable!$1:$1,0),0)*ChapterTable!$P$14
    ),
  OFFSET(F983,-$B983+IF($L983,1,0),0)*
    (VLOOKUP(SUBSTITUTE(SUBSTITUTE(F$1,"standard",""),"|Float","")&amp;IF(OR($L983=TRUE,$A983=0,MOD($A983,ChapterTable!$R$20)&lt;&gt;0),"","보스")&amp;"인게임누적곱배수",ChapterTable!$R:$S,2,0)^D983
    +VLOOKUP(SUBSTITUTE(SUBSTITUTE(F$1,"standard",""),"|Float","")&amp;IF(OR($L983=TRUE,$A983=0,MOD($A983,ChapterTable!$R$20)&lt;&gt;0),"","보스")&amp;"인게임누적합배수",ChapterTable!$R:$S,2,0)*D983)
  )
  )
  )
)</f>
        <v>249394.25475597382</v>
      </c>
      <c r="G983" t="s">
        <v>715</v>
      </c>
      <c r="J983" t="str">
        <f>IF(ISBLANK(I983),"",
IFERROR(VLOOKUP(I983,[1]StringTable!$1:$1048576,MATCH("kor|String",[1]StringTable!$1:$1,0),0),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114"/>
        <v>1</v>
      </c>
      <c r="AJ983">
        <f t="shared" si="112"/>
        <v>1</v>
      </c>
      <c r="AK983">
        <f t="shared" si="113"/>
        <v>1</v>
      </c>
      <c r="AL983">
        <v>8</v>
      </c>
    </row>
    <row r="984" spans="1:38" hidden="1" x14ac:dyDescent="0.3">
      <c r="A984">
        <v>22</v>
      </c>
      <c r="B984">
        <v>9</v>
      </c>
      <c r="C984">
        <f>IF(OR($L984=TRUE,$A984=0,MOD($A984,ChapterTable!$R$20)&lt;&gt;0),
MAX(0,INT(($B984+ChapterTable!$P$26+VLOOKUP(SUBSTITUTE(C$1,"성장단계","")&amp;"단계오프셋",ChapterTable!$R:$S,2,0))/ChapterTable!$P$23)),
MAX(0,INT(($B984+ChapterTable!$R$26+VLOOKUP(SUBSTITUTE(C$1,"성장단계","")&amp;"보스단계오프셋",ChapterTable!$R:$S,2,0))/ChapterTable!$R$23)))</f>
        <v>1</v>
      </c>
      <c r="D984">
        <f>IF(OR($L984=TRUE,$A984=0,MOD($A984,ChapterTable!$R$20)&lt;&gt;0),
MAX(0,INT(($B984+ChapterTable!$P$26+VLOOKUP(SUBSTITUTE(D$1,"성장단계","")&amp;"단계오프셋",ChapterTable!$R:$S,2,0))/ChapterTable!$P$23)),
MAX(0,INT(($B984+ChapterTable!$R$26+VLOOKUP(SUBSTITUTE(D$1,"성장단계","")&amp;"보스단계오프셋",ChapterTable!$R:$S,2,0))/ChapterTable!$R$23)))</f>
        <v>0</v>
      </c>
      <c r="E984" s="1">
        <f ca="1">IF(AND($A984=0,$B984=1),
    VLOOKUP(1,ChapterTable!$1:$1048576,MATCH("최종"&amp;SUBSTITUTE(SUBSTITUTE(E$1,"standard",""),"|Float",""),ChapterTable!$1:$1,0),0)*ChapterTable!$P$17,
  IF(AND($A984=0,$B984=0),
    E985,
  IF($B984=0,
    VLOOKUP($A984,ChapterTable!$1:$1048576,MATCH("최종"&amp;SUBSTITUTE(SUBSTITUTE(E$1,"standard",""),"|Float",""),ChapterTable!$1:$1,0),0),
  IF($B984=1,
    IF($L984=FALSE,
      VLOOKUP($A984,ChapterTable!$1:$1048576,MATCH("최종"&amp;SUBSTITUTE(SUBSTITUTE(E$1,"standard",""),"|Float",""),ChapterTable!$1:$1,0),0),
      VLOOKUP($A984-ChapterTable!$P$11,ChapterTable!$1:$1048576,MATCH("최종"&amp;SUBSTITUTE(SUBSTITUTE(E$1,"standard",""),"|Float",""),ChapterTable!$1:$1,0),0)*ChapterTable!$P$14
    ),
  OFFSET(E984,-$B984+IF($L984,1,0),0)*IF($B984&gt;OFFSET($B984,1,0),ChapterTable!$R$17,1)*
    (VLOOKUP(SUBSTITUTE(SUBSTITUTE(E$1,"standard",""),"|Float","")&amp;IF(OR($L984=TRUE,$A984=0,MOD($A984,ChapterTable!$R$20)&lt;&gt;0),"","보스")&amp;"인게임누적곱배수",ChapterTable!$R:$S,2,0)^C984
    +VLOOKUP(SUBSTITUTE(SUBSTITUTE(E$1,"standard",""),"|Float","")&amp;IF(OR($L984=TRUE,$A984=0,MOD($A984,ChapterTable!$R$20)&lt;&gt;0),"","보스")&amp;"인게임누적합배수",ChapterTable!$R:$S,2,0)*C984)
  )
  )
  )
)</f>
        <v>718255.45369720459</v>
      </c>
      <c r="F984" s="1">
        <f ca="1">IF(AND($A984=0,$B984=1),
    VLOOKUP(1,ChapterTable!$1:$1048576,MATCH("최종"&amp;SUBSTITUTE(SUBSTITUTE(F$1,"standard",""),"|Float",""),ChapterTable!$1:$1,0),0)*ChapterTable!$P$17,
  IF(AND($A984=0,$B984=0),
    F985,
  IF($B984=0,
    VLOOKUP($A984,ChapterTable!$1:$1048576,MATCH("최종"&amp;SUBSTITUTE(SUBSTITUTE(F$1,"standard",""),"|Float",""),ChapterTable!$1:$1,0),0),
  IF($B984=1,
    IF($L984=FALSE,
      VLOOKUP($A984,ChapterTable!$1:$1048576,MATCH("최종"&amp;SUBSTITUTE(SUBSTITUTE(F$1,"standard",""),"|Float",""),ChapterTable!$1:$1,0),0),
      VLOOKUP($A984-ChapterTable!$P$11,ChapterTable!$1:$1048576,MATCH("최종"&amp;SUBSTITUTE(SUBSTITUTE(F$1,"standard",""),"|Float",""),ChapterTable!$1:$1,0),0)*ChapterTable!$P$14
    ),
  OFFSET(F984,-$B984+IF($L984,1,0),0)*
    (VLOOKUP(SUBSTITUTE(SUBSTITUTE(F$1,"standard",""),"|Float","")&amp;IF(OR($L984=TRUE,$A984=0,MOD($A984,ChapterTable!$R$20)&lt;&gt;0),"","보스")&amp;"인게임누적곱배수",ChapterTable!$R:$S,2,0)^D984
    +VLOOKUP(SUBSTITUTE(SUBSTITUTE(F$1,"standard",""),"|Float","")&amp;IF(OR($L984=TRUE,$A984=0,MOD($A984,ChapterTable!$R$20)&lt;&gt;0),"","보스")&amp;"인게임누적합배수",ChapterTable!$R:$S,2,0)*D984)
  )
  )
  )
)</f>
        <v>249394.25475597382</v>
      </c>
      <c r="G984" t="s">
        <v>715</v>
      </c>
      <c r="J984" t="str">
        <f>IF(ISBLANK(I984),"",
IFERROR(VLOOKUP(I984,[1]StringTable!$1:$1048576,MATCH("kor|String",[1]StringTable!$1:$1,0),0),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114"/>
        <v>1</v>
      </c>
      <c r="AJ984">
        <f t="shared" si="112"/>
        <v>1</v>
      </c>
      <c r="AK984">
        <f t="shared" si="113"/>
        <v>1</v>
      </c>
      <c r="AL984">
        <v>8</v>
      </c>
    </row>
    <row r="985" spans="1:38" hidden="1" x14ac:dyDescent="0.3">
      <c r="A985">
        <v>22</v>
      </c>
      <c r="B985">
        <v>10</v>
      </c>
      <c r="C985">
        <f>IF(OR($L985=TRUE,$A985=0,MOD($A985,ChapterTable!$R$20)&lt;&gt;0),
MAX(0,INT(($B985+ChapterTable!$P$26+VLOOKUP(SUBSTITUTE(C$1,"성장단계","")&amp;"단계오프셋",ChapterTable!$R:$S,2,0))/ChapterTable!$P$23)),
MAX(0,INT(($B985+ChapterTable!$R$26+VLOOKUP(SUBSTITUTE(C$1,"성장단계","")&amp;"보스단계오프셋",ChapterTable!$R:$S,2,0))/ChapterTable!$R$23)))</f>
        <v>1</v>
      </c>
      <c r="D985">
        <f>IF(OR($L985=TRUE,$A985=0,MOD($A985,ChapterTable!$R$20)&lt;&gt;0),
MAX(0,INT(($B985+ChapterTable!$P$26+VLOOKUP(SUBSTITUTE(D$1,"성장단계","")&amp;"단계오프셋",ChapterTable!$R:$S,2,0))/ChapterTable!$P$23)),
MAX(0,INT(($B985+ChapterTable!$R$26+VLOOKUP(SUBSTITUTE(D$1,"성장단계","")&amp;"보스단계오프셋",ChapterTable!$R:$S,2,0))/ChapterTable!$R$23)))</f>
        <v>0</v>
      </c>
      <c r="E985" s="1">
        <f ca="1">IF(AND($A985=0,$B985=1),
    VLOOKUP(1,ChapterTable!$1:$1048576,MATCH("최종"&amp;SUBSTITUTE(SUBSTITUTE(E$1,"standard",""),"|Float",""),ChapterTable!$1:$1,0),0)*ChapterTable!$P$17,
  IF(AND($A985=0,$B985=0),
    E986,
  IF($B985=0,
    VLOOKUP($A985,ChapterTable!$1:$1048576,MATCH("최종"&amp;SUBSTITUTE(SUBSTITUTE(E$1,"standard",""),"|Float",""),ChapterTable!$1:$1,0),0),
  IF($B985=1,
    IF($L985=FALSE,
      VLOOKUP($A985,ChapterTable!$1:$1048576,MATCH("최종"&amp;SUBSTITUTE(SUBSTITUTE(E$1,"standard",""),"|Float",""),ChapterTable!$1:$1,0),0),
      VLOOKUP($A985-ChapterTable!$P$11,ChapterTable!$1:$1048576,MATCH("최종"&amp;SUBSTITUTE(SUBSTITUTE(E$1,"standard",""),"|Float",""),ChapterTable!$1:$1,0),0)*ChapterTable!$P$14
    ),
  OFFSET(E985,-$B985+IF($L985,1,0),0)*IF($B985&gt;OFFSET($B985,1,0),ChapterTable!$R$17,1)*
    (VLOOKUP(SUBSTITUTE(SUBSTITUTE(E$1,"standard",""),"|Float","")&amp;IF(OR($L985=TRUE,$A985=0,MOD($A985,ChapterTable!$R$20)&lt;&gt;0),"","보스")&amp;"인게임누적곱배수",ChapterTable!$R:$S,2,0)^C985
    +VLOOKUP(SUBSTITUTE(SUBSTITUTE(E$1,"standard",""),"|Float","")&amp;IF(OR($L985=TRUE,$A985=0,MOD($A985,ChapterTable!$R$20)&lt;&gt;0),"","보스")&amp;"인게임누적합배수",ChapterTable!$R:$S,2,0)*C985)
  )
  )
  )
)</f>
        <v>718255.45369720459</v>
      </c>
      <c r="F985" s="1">
        <f ca="1">IF(AND($A985=0,$B985=1),
    VLOOKUP(1,ChapterTable!$1:$1048576,MATCH("최종"&amp;SUBSTITUTE(SUBSTITUTE(F$1,"standard",""),"|Float",""),ChapterTable!$1:$1,0),0)*ChapterTable!$P$17,
  IF(AND($A985=0,$B985=0),
    F986,
  IF($B985=0,
    VLOOKUP($A985,ChapterTable!$1:$1048576,MATCH("최종"&amp;SUBSTITUTE(SUBSTITUTE(F$1,"standard",""),"|Float",""),ChapterTable!$1:$1,0),0),
  IF($B985=1,
    IF($L985=FALSE,
      VLOOKUP($A985,ChapterTable!$1:$1048576,MATCH("최종"&amp;SUBSTITUTE(SUBSTITUTE(F$1,"standard",""),"|Float",""),ChapterTable!$1:$1,0),0),
      VLOOKUP($A985-ChapterTable!$P$11,ChapterTable!$1:$1048576,MATCH("최종"&amp;SUBSTITUTE(SUBSTITUTE(F$1,"standard",""),"|Float",""),ChapterTable!$1:$1,0),0)*ChapterTable!$P$14
    ),
  OFFSET(F985,-$B985+IF($L985,1,0),0)*
    (VLOOKUP(SUBSTITUTE(SUBSTITUTE(F$1,"standard",""),"|Float","")&amp;IF(OR($L985=TRUE,$A985=0,MOD($A985,ChapterTable!$R$20)&lt;&gt;0),"","보스")&amp;"인게임누적곱배수",ChapterTable!$R:$S,2,0)^D985
    +VLOOKUP(SUBSTITUTE(SUBSTITUTE(F$1,"standard",""),"|Float","")&amp;IF(OR($L985=TRUE,$A985=0,MOD($A985,ChapterTable!$R$20)&lt;&gt;0),"","보스")&amp;"인게임누적합배수",ChapterTable!$R:$S,2,0)*D985)
  )
  )
  )
)</f>
        <v>249394.25475597382</v>
      </c>
      <c r="G985" t="s">
        <v>715</v>
      </c>
      <c r="J985" t="str">
        <f>IF(ISBLANK(I985),"",
IFERROR(VLOOKUP(I985,[1]StringTable!$1:$1048576,MATCH("kor|String",[1]StringTable!$1:$1,0),0),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114"/>
        <v>1</v>
      </c>
      <c r="AJ985">
        <f t="shared" si="112"/>
        <v>1</v>
      </c>
      <c r="AK985">
        <f t="shared" si="113"/>
        <v>1</v>
      </c>
      <c r="AL985">
        <v>8</v>
      </c>
    </row>
    <row r="986" spans="1:38" hidden="1" x14ac:dyDescent="0.3">
      <c r="A986">
        <v>22</v>
      </c>
      <c r="B986">
        <v>11</v>
      </c>
      <c r="C986">
        <f>IF(OR($L986=TRUE,$A986=0,MOD($A986,ChapterTable!$R$20)&lt;&gt;0),
MAX(0,INT(($B986+ChapterTable!$P$26+VLOOKUP(SUBSTITUTE(C$1,"성장단계","")&amp;"단계오프셋",ChapterTable!$R:$S,2,0))/ChapterTable!$P$23)),
MAX(0,INT(($B986+ChapterTable!$R$26+VLOOKUP(SUBSTITUTE(C$1,"성장단계","")&amp;"보스단계오프셋",ChapterTable!$R:$S,2,0))/ChapterTable!$R$23)))</f>
        <v>1</v>
      </c>
      <c r="D986">
        <f>IF(OR($L986=TRUE,$A986=0,MOD($A986,ChapterTable!$R$20)&lt;&gt;0),
MAX(0,INT(($B986+ChapterTable!$P$26+VLOOKUP(SUBSTITUTE(D$1,"성장단계","")&amp;"단계오프셋",ChapterTable!$R:$S,2,0))/ChapterTable!$P$23)),
MAX(0,INT(($B986+ChapterTable!$R$26+VLOOKUP(SUBSTITUTE(D$1,"성장단계","")&amp;"보스단계오프셋",ChapterTable!$R:$S,2,0))/ChapterTable!$R$23)))</f>
        <v>1</v>
      </c>
      <c r="E986" s="1">
        <f ca="1">IF(AND($A986=0,$B986=1),
    VLOOKUP(1,ChapterTable!$1:$1048576,MATCH("최종"&amp;SUBSTITUTE(SUBSTITUTE(E$1,"standard",""),"|Float",""),ChapterTable!$1:$1,0),0)*ChapterTable!$P$17,
  IF(AND($A986=0,$B986=0),
    E987,
  IF($B986=0,
    VLOOKUP($A986,ChapterTable!$1:$1048576,MATCH("최종"&amp;SUBSTITUTE(SUBSTITUTE(E$1,"standard",""),"|Float",""),ChapterTable!$1:$1,0),0),
  IF($B986=1,
    IF($L986=FALSE,
      VLOOKUP($A986,ChapterTable!$1:$1048576,MATCH("최종"&amp;SUBSTITUTE(SUBSTITUTE(E$1,"standard",""),"|Float",""),ChapterTable!$1:$1,0),0),
      VLOOKUP($A986-ChapterTable!$P$11,ChapterTable!$1:$1048576,MATCH("최종"&amp;SUBSTITUTE(SUBSTITUTE(E$1,"standard",""),"|Float",""),ChapterTable!$1:$1,0),0)*ChapterTable!$P$14
    ),
  OFFSET(E986,-$B986+IF($L986,1,0),0)*IF($B986&gt;OFFSET($B986,1,0),ChapterTable!$R$17,1)*
    (VLOOKUP(SUBSTITUTE(SUBSTITUTE(E$1,"standard",""),"|Float","")&amp;IF(OR($L986=TRUE,$A986=0,MOD($A986,ChapterTable!$R$20)&lt;&gt;0),"","보스")&amp;"인게임누적곱배수",ChapterTable!$R:$S,2,0)^C986
    +VLOOKUP(SUBSTITUTE(SUBSTITUTE(E$1,"standard",""),"|Float","")&amp;IF(OR($L986=TRUE,$A986=0,MOD($A986,ChapterTable!$R$20)&lt;&gt;0),"","보스")&amp;"인게임누적합배수",ChapterTable!$R:$S,2,0)*C986)
  )
  )
  )
)</f>
        <v>718255.45369720459</v>
      </c>
      <c r="F986" s="1">
        <f ca="1">IF(AND($A986=0,$B986=1),
    VLOOKUP(1,ChapterTable!$1:$1048576,MATCH("최종"&amp;SUBSTITUTE(SUBSTITUTE(F$1,"standard",""),"|Float",""),ChapterTable!$1:$1,0),0)*ChapterTable!$P$17,
  IF(AND($A986=0,$B986=0),
    F987,
  IF($B986=0,
    VLOOKUP($A986,ChapterTable!$1:$1048576,MATCH("최종"&amp;SUBSTITUTE(SUBSTITUTE(F$1,"standard",""),"|Float",""),ChapterTable!$1:$1,0),0),
  IF($B986=1,
    IF($L986=FALSE,
      VLOOKUP($A986,ChapterTable!$1:$1048576,MATCH("최종"&amp;SUBSTITUTE(SUBSTITUTE(F$1,"standard",""),"|Float",""),ChapterTable!$1:$1,0),0),
      VLOOKUP($A986-ChapterTable!$P$11,ChapterTable!$1:$1048576,MATCH("최종"&amp;SUBSTITUTE(SUBSTITUTE(F$1,"standard",""),"|Float",""),ChapterTable!$1:$1,0),0)*ChapterTable!$P$14
    ),
  OFFSET(F986,-$B986+IF($L986,1,0),0)*
    (VLOOKUP(SUBSTITUTE(SUBSTITUTE(F$1,"standard",""),"|Float","")&amp;IF(OR($L986=TRUE,$A986=0,MOD($A986,ChapterTable!$R$20)&lt;&gt;0),"","보스")&amp;"인게임누적곱배수",ChapterTable!$R:$S,2,0)^D986
    +VLOOKUP(SUBSTITUTE(SUBSTITUTE(F$1,"standard",""),"|Float","")&amp;IF(OR($L986=TRUE,$A986=0,MOD($A986,ChapterTable!$R$20)&lt;&gt;0),"","보스")&amp;"인게임누적합배수",ChapterTable!$R:$S,2,0)*D986)
  )
  )
  )
)</f>
        <v>268098.82386267185</v>
      </c>
      <c r="G986" t="s">
        <v>715</v>
      </c>
      <c r="J986" t="str">
        <f>IF(ISBLANK(I986),"",
IFERROR(VLOOKUP(I986,[1]StringTable!$1:$1048576,MATCH("kor|String",[1]StringTable!$1:$1,0),0),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114"/>
        <v>0.5</v>
      </c>
      <c r="AJ986">
        <f t="shared" si="112"/>
        <v>0.54666666600000002</v>
      </c>
      <c r="AK986">
        <f t="shared" si="113"/>
        <v>1</v>
      </c>
      <c r="AL986">
        <v>8</v>
      </c>
    </row>
    <row r="987" spans="1:38" hidden="1" x14ac:dyDescent="0.3">
      <c r="A987">
        <v>22</v>
      </c>
      <c r="B987">
        <v>12</v>
      </c>
      <c r="C987">
        <f>IF(OR($L987=TRUE,$A987=0,MOD($A987,ChapterTable!$R$20)&lt;&gt;0),
MAX(0,INT(($B987+ChapterTable!$P$26+VLOOKUP(SUBSTITUTE(C$1,"성장단계","")&amp;"단계오프셋",ChapterTable!$R:$S,2,0))/ChapterTable!$P$23)),
MAX(0,INT(($B987+ChapterTable!$R$26+VLOOKUP(SUBSTITUTE(C$1,"성장단계","")&amp;"보스단계오프셋",ChapterTable!$R:$S,2,0))/ChapterTable!$R$23)))</f>
        <v>1</v>
      </c>
      <c r="D987">
        <f>IF(OR($L987=TRUE,$A987=0,MOD($A987,ChapterTable!$R$20)&lt;&gt;0),
MAX(0,INT(($B987+ChapterTable!$P$26+VLOOKUP(SUBSTITUTE(D$1,"성장단계","")&amp;"단계오프셋",ChapterTable!$R:$S,2,0))/ChapterTable!$P$23)),
MAX(0,INT(($B987+ChapterTable!$R$26+VLOOKUP(SUBSTITUTE(D$1,"성장단계","")&amp;"보스단계오프셋",ChapterTable!$R:$S,2,0))/ChapterTable!$R$23)))</f>
        <v>1</v>
      </c>
      <c r="E987" s="1">
        <f ca="1">IF(AND($A987=0,$B987=1),
    VLOOKUP(1,ChapterTable!$1:$1048576,MATCH("최종"&amp;SUBSTITUTE(SUBSTITUTE(E$1,"standard",""),"|Float",""),ChapterTable!$1:$1,0),0)*ChapterTable!$P$17,
  IF(AND($A987=0,$B987=0),
    E988,
  IF($B987=0,
    VLOOKUP($A987,ChapterTable!$1:$1048576,MATCH("최종"&amp;SUBSTITUTE(SUBSTITUTE(E$1,"standard",""),"|Float",""),ChapterTable!$1:$1,0),0),
  IF($B987=1,
    IF($L987=FALSE,
      VLOOKUP($A987,ChapterTable!$1:$1048576,MATCH("최종"&amp;SUBSTITUTE(SUBSTITUTE(E$1,"standard",""),"|Float",""),ChapterTable!$1:$1,0),0),
      VLOOKUP($A987-ChapterTable!$P$11,ChapterTable!$1:$1048576,MATCH("최종"&amp;SUBSTITUTE(SUBSTITUTE(E$1,"standard",""),"|Float",""),ChapterTable!$1:$1,0),0)*ChapterTable!$P$14
    ),
  OFFSET(E987,-$B987+IF($L987,1,0),0)*IF($B987&gt;OFFSET($B987,1,0),ChapterTable!$R$17,1)*
    (VLOOKUP(SUBSTITUTE(SUBSTITUTE(E$1,"standard",""),"|Float","")&amp;IF(OR($L987=TRUE,$A987=0,MOD($A987,ChapterTable!$R$20)&lt;&gt;0),"","보스")&amp;"인게임누적곱배수",ChapterTable!$R:$S,2,0)^C987
    +VLOOKUP(SUBSTITUTE(SUBSTITUTE(E$1,"standard",""),"|Float","")&amp;IF(OR($L987=TRUE,$A987=0,MOD($A987,ChapterTable!$R$20)&lt;&gt;0),"","보스")&amp;"인게임누적합배수",ChapterTable!$R:$S,2,0)*C987)
  )
  )
  )
)</f>
        <v>718255.45369720459</v>
      </c>
      <c r="F987" s="1">
        <f ca="1">IF(AND($A987=0,$B987=1),
    VLOOKUP(1,ChapterTable!$1:$1048576,MATCH("최종"&amp;SUBSTITUTE(SUBSTITUTE(F$1,"standard",""),"|Float",""),ChapterTable!$1:$1,0),0)*ChapterTable!$P$17,
  IF(AND($A987=0,$B987=0),
    F988,
  IF($B987=0,
    VLOOKUP($A987,ChapterTable!$1:$1048576,MATCH("최종"&amp;SUBSTITUTE(SUBSTITUTE(F$1,"standard",""),"|Float",""),ChapterTable!$1:$1,0),0),
  IF($B987=1,
    IF($L987=FALSE,
      VLOOKUP($A987,ChapterTable!$1:$1048576,MATCH("최종"&amp;SUBSTITUTE(SUBSTITUTE(F$1,"standard",""),"|Float",""),ChapterTable!$1:$1,0),0),
      VLOOKUP($A987-ChapterTable!$P$11,ChapterTable!$1:$1048576,MATCH("최종"&amp;SUBSTITUTE(SUBSTITUTE(F$1,"standard",""),"|Float",""),ChapterTable!$1:$1,0),0)*ChapterTable!$P$14
    ),
  OFFSET(F987,-$B987+IF($L987,1,0),0)*
    (VLOOKUP(SUBSTITUTE(SUBSTITUTE(F$1,"standard",""),"|Float","")&amp;IF(OR($L987=TRUE,$A987=0,MOD($A987,ChapterTable!$R$20)&lt;&gt;0),"","보스")&amp;"인게임누적곱배수",ChapterTable!$R:$S,2,0)^D987
    +VLOOKUP(SUBSTITUTE(SUBSTITUTE(F$1,"standard",""),"|Float","")&amp;IF(OR($L987=TRUE,$A987=0,MOD($A987,ChapterTable!$R$20)&lt;&gt;0),"","보스")&amp;"인게임누적합배수",ChapterTable!$R:$S,2,0)*D987)
  )
  )
  )
)</f>
        <v>268098.82386267185</v>
      </c>
      <c r="G987" t="s">
        <v>715</v>
      </c>
      <c r="J987" t="str">
        <f>IF(ISBLANK(I987),"",
IFERROR(VLOOKUP(I987,[1]StringTable!$1:$1048576,MATCH("kor|String",[1]StringTable!$1:$1,0),0),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114"/>
        <v>0.5</v>
      </c>
      <c r="AJ987">
        <f t="shared" si="112"/>
        <v>0.54666666600000002</v>
      </c>
      <c r="AK987">
        <f t="shared" si="113"/>
        <v>1</v>
      </c>
      <c r="AL987">
        <v>8</v>
      </c>
    </row>
    <row r="988" spans="1:38" hidden="1" x14ac:dyDescent="0.3">
      <c r="A988">
        <v>22</v>
      </c>
      <c r="B988">
        <v>13</v>
      </c>
      <c r="C988">
        <f>IF(OR($L988=TRUE,$A988=0,MOD($A988,ChapterTable!$R$20)&lt;&gt;0),
MAX(0,INT(($B988+ChapterTable!$P$26+VLOOKUP(SUBSTITUTE(C$1,"성장단계","")&amp;"단계오프셋",ChapterTable!$R:$S,2,0))/ChapterTable!$P$23)),
MAX(0,INT(($B988+ChapterTable!$R$26+VLOOKUP(SUBSTITUTE(C$1,"성장단계","")&amp;"보스단계오프셋",ChapterTable!$R:$S,2,0))/ChapterTable!$R$23)))</f>
        <v>1</v>
      </c>
      <c r="D988">
        <f>IF(OR($L988=TRUE,$A988=0,MOD($A988,ChapterTable!$R$20)&lt;&gt;0),
MAX(0,INT(($B988+ChapterTable!$P$26+VLOOKUP(SUBSTITUTE(D$1,"성장단계","")&amp;"단계오프셋",ChapterTable!$R:$S,2,0))/ChapterTable!$P$23)),
MAX(0,INT(($B988+ChapterTable!$R$26+VLOOKUP(SUBSTITUTE(D$1,"성장단계","")&amp;"보스단계오프셋",ChapterTable!$R:$S,2,0))/ChapterTable!$R$23)))</f>
        <v>1</v>
      </c>
      <c r="E988" s="1">
        <f ca="1">IF(AND($A988=0,$B988=1),
    VLOOKUP(1,ChapterTable!$1:$1048576,MATCH("최종"&amp;SUBSTITUTE(SUBSTITUTE(E$1,"standard",""),"|Float",""),ChapterTable!$1:$1,0),0)*ChapterTable!$P$17,
  IF(AND($A988=0,$B988=0),
    E989,
  IF($B988=0,
    VLOOKUP($A988,ChapterTable!$1:$1048576,MATCH("최종"&amp;SUBSTITUTE(SUBSTITUTE(E$1,"standard",""),"|Float",""),ChapterTable!$1:$1,0),0),
  IF($B988=1,
    IF($L988=FALSE,
      VLOOKUP($A988,ChapterTable!$1:$1048576,MATCH("최종"&amp;SUBSTITUTE(SUBSTITUTE(E$1,"standard",""),"|Float",""),ChapterTable!$1:$1,0),0),
      VLOOKUP($A988-ChapterTable!$P$11,ChapterTable!$1:$1048576,MATCH("최종"&amp;SUBSTITUTE(SUBSTITUTE(E$1,"standard",""),"|Float",""),ChapterTable!$1:$1,0),0)*ChapterTable!$P$14
    ),
  OFFSET(E988,-$B988+IF($L988,1,0),0)*IF($B988&gt;OFFSET($B988,1,0),ChapterTable!$R$17,1)*
    (VLOOKUP(SUBSTITUTE(SUBSTITUTE(E$1,"standard",""),"|Float","")&amp;IF(OR($L988=TRUE,$A988=0,MOD($A988,ChapterTable!$R$20)&lt;&gt;0),"","보스")&amp;"인게임누적곱배수",ChapterTable!$R:$S,2,0)^C988
    +VLOOKUP(SUBSTITUTE(SUBSTITUTE(E$1,"standard",""),"|Float","")&amp;IF(OR($L988=TRUE,$A988=0,MOD($A988,ChapterTable!$R$20)&lt;&gt;0),"","보스")&amp;"인게임누적합배수",ChapterTable!$R:$S,2,0)*C988)
  )
  )
  )
)</f>
        <v>718255.45369720459</v>
      </c>
      <c r="F988" s="1">
        <f ca="1">IF(AND($A988=0,$B988=1),
    VLOOKUP(1,ChapterTable!$1:$1048576,MATCH("최종"&amp;SUBSTITUTE(SUBSTITUTE(F$1,"standard",""),"|Float",""),ChapterTable!$1:$1,0),0)*ChapterTable!$P$17,
  IF(AND($A988=0,$B988=0),
    F989,
  IF($B988=0,
    VLOOKUP($A988,ChapterTable!$1:$1048576,MATCH("최종"&amp;SUBSTITUTE(SUBSTITUTE(F$1,"standard",""),"|Float",""),ChapterTable!$1:$1,0),0),
  IF($B988=1,
    IF($L988=FALSE,
      VLOOKUP($A988,ChapterTable!$1:$1048576,MATCH("최종"&amp;SUBSTITUTE(SUBSTITUTE(F$1,"standard",""),"|Float",""),ChapterTable!$1:$1,0),0),
      VLOOKUP($A988-ChapterTable!$P$11,ChapterTable!$1:$1048576,MATCH("최종"&amp;SUBSTITUTE(SUBSTITUTE(F$1,"standard",""),"|Float",""),ChapterTable!$1:$1,0),0)*ChapterTable!$P$14
    ),
  OFFSET(F988,-$B988+IF($L988,1,0),0)*
    (VLOOKUP(SUBSTITUTE(SUBSTITUTE(F$1,"standard",""),"|Float","")&amp;IF(OR($L988=TRUE,$A988=0,MOD($A988,ChapterTable!$R$20)&lt;&gt;0),"","보스")&amp;"인게임누적곱배수",ChapterTable!$R:$S,2,0)^D988
    +VLOOKUP(SUBSTITUTE(SUBSTITUTE(F$1,"standard",""),"|Float","")&amp;IF(OR($L988=TRUE,$A988=0,MOD($A988,ChapterTable!$R$20)&lt;&gt;0),"","보스")&amp;"인게임누적합배수",ChapterTable!$R:$S,2,0)*D988)
  )
  )
  )
)</f>
        <v>268098.82386267185</v>
      </c>
      <c r="G988" t="s">
        <v>715</v>
      </c>
      <c r="J988" t="str">
        <f>IF(ISBLANK(I988),"",
IFERROR(VLOOKUP(I988,[1]StringTable!$1:$1048576,MATCH("kor|String",[1]StringTable!$1:$1,0),0),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114"/>
        <v>0.5</v>
      </c>
      <c r="AJ988">
        <f t="shared" si="112"/>
        <v>0.54666666600000002</v>
      </c>
      <c r="AK988">
        <f t="shared" si="113"/>
        <v>1</v>
      </c>
      <c r="AL988">
        <v>8</v>
      </c>
    </row>
    <row r="989" spans="1:38" hidden="1" x14ac:dyDescent="0.3">
      <c r="A989">
        <v>22</v>
      </c>
      <c r="B989">
        <v>14</v>
      </c>
      <c r="C989">
        <f>IF(OR($L989=TRUE,$A989=0,MOD($A989,ChapterTable!$R$20)&lt;&gt;0),
MAX(0,INT(($B989+ChapterTable!$P$26+VLOOKUP(SUBSTITUTE(C$1,"성장단계","")&amp;"단계오프셋",ChapterTable!$R:$S,2,0))/ChapterTable!$P$23)),
MAX(0,INT(($B989+ChapterTable!$R$26+VLOOKUP(SUBSTITUTE(C$1,"성장단계","")&amp;"보스단계오프셋",ChapterTable!$R:$S,2,0))/ChapterTable!$R$23)))</f>
        <v>1</v>
      </c>
      <c r="D989">
        <f>IF(OR($L989=TRUE,$A989=0,MOD($A989,ChapterTable!$R$20)&lt;&gt;0),
MAX(0,INT(($B989+ChapterTable!$P$26+VLOOKUP(SUBSTITUTE(D$1,"성장단계","")&amp;"단계오프셋",ChapterTable!$R:$S,2,0))/ChapterTable!$P$23)),
MAX(0,INT(($B989+ChapterTable!$R$26+VLOOKUP(SUBSTITUTE(D$1,"성장단계","")&amp;"보스단계오프셋",ChapterTable!$R:$S,2,0))/ChapterTable!$R$23)))</f>
        <v>1</v>
      </c>
      <c r="E989" s="1">
        <f ca="1">IF(AND($A989=0,$B989=1),
    VLOOKUP(1,ChapterTable!$1:$1048576,MATCH("최종"&amp;SUBSTITUTE(SUBSTITUTE(E$1,"standard",""),"|Float",""),ChapterTable!$1:$1,0),0)*ChapterTable!$P$17,
  IF(AND($A989=0,$B989=0),
    E990,
  IF($B989=0,
    VLOOKUP($A989,ChapterTable!$1:$1048576,MATCH("최종"&amp;SUBSTITUTE(SUBSTITUTE(E$1,"standard",""),"|Float",""),ChapterTable!$1:$1,0),0),
  IF($B989=1,
    IF($L989=FALSE,
      VLOOKUP($A989,ChapterTable!$1:$1048576,MATCH("최종"&amp;SUBSTITUTE(SUBSTITUTE(E$1,"standard",""),"|Float",""),ChapterTable!$1:$1,0),0),
      VLOOKUP($A989-ChapterTable!$P$11,ChapterTable!$1:$1048576,MATCH("최종"&amp;SUBSTITUTE(SUBSTITUTE(E$1,"standard",""),"|Float",""),ChapterTable!$1:$1,0),0)*ChapterTable!$P$14
    ),
  OFFSET(E989,-$B989+IF($L989,1,0),0)*IF($B989&gt;OFFSET($B989,1,0),ChapterTable!$R$17,1)*
    (VLOOKUP(SUBSTITUTE(SUBSTITUTE(E$1,"standard",""),"|Float","")&amp;IF(OR($L989=TRUE,$A989=0,MOD($A989,ChapterTable!$R$20)&lt;&gt;0),"","보스")&amp;"인게임누적곱배수",ChapterTable!$R:$S,2,0)^C989
    +VLOOKUP(SUBSTITUTE(SUBSTITUTE(E$1,"standard",""),"|Float","")&amp;IF(OR($L989=TRUE,$A989=0,MOD($A989,ChapterTable!$R$20)&lt;&gt;0),"","보스")&amp;"인게임누적합배수",ChapterTable!$R:$S,2,0)*C989)
  )
  )
  )
)</f>
        <v>718255.45369720459</v>
      </c>
      <c r="F989" s="1">
        <f ca="1">IF(AND($A989=0,$B989=1),
    VLOOKUP(1,ChapterTable!$1:$1048576,MATCH("최종"&amp;SUBSTITUTE(SUBSTITUTE(F$1,"standard",""),"|Float",""),ChapterTable!$1:$1,0),0)*ChapterTable!$P$17,
  IF(AND($A989=0,$B989=0),
    F990,
  IF($B989=0,
    VLOOKUP($A989,ChapterTable!$1:$1048576,MATCH("최종"&amp;SUBSTITUTE(SUBSTITUTE(F$1,"standard",""),"|Float",""),ChapterTable!$1:$1,0),0),
  IF($B989=1,
    IF($L989=FALSE,
      VLOOKUP($A989,ChapterTable!$1:$1048576,MATCH("최종"&amp;SUBSTITUTE(SUBSTITUTE(F$1,"standard",""),"|Float",""),ChapterTable!$1:$1,0),0),
      VLOOKUP($A989-ChapterTable!$P$11,ChapterTable!$1:$1048576,MATCH("최종"&amp;SUBSTITUTE(SUBSTITUTE(F$1,"standard",""),"|Float",""),ChapterTable!$1:$1,0),0)*ChapterTable!$P$14
    ),
  OFFSET(F989,-$B989+IF($L989,1,0),0)*
    (VLOOKUP(SUBSTITUTE(SUBSTITUTE(F$1,"standard",""),"|Float","")&amp;IF(OR($L989=TRUE,$A989=0,MOD($A989,ChapterTable!$R$20)&lt;&gt;0),"","보스")&amp;"인게임누적곱배수",ChapterTable!$R:$S,2,0)^D989
    +VLOOKUP(SUBSTITUTE(SUBSTITUTE(F$1,"standard",""),"|Float","")&amp;IF(OR($L989=TRUE,$A989=0,MOD($A989,ChapterTable!$R$20)&lt;&gt;0),"","보스")&amp;"인게임누적합배수",ChapterTable!$R:$S,2,0)*D989)
  )
  )
  )
)</f>
        <v>268098.82386267185</v>
      </c>
      <c r="G989" t="s">
        <v>715</v>
      </c>
      <c r="J989" t="str">
        <f>IF(ISBLANK(I989),"",
IFERROR(VLOOKUP(I989,[1]StringTable!$1:$1048576,MATCH("kor|String",[1]StringTable!$1:$1,0),0),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114"/>
        <v>0.5</v>
      </c>
      <c r="AJ989">
        <f t="shared" si="112"/>
        <v>0.54666666600000002</v>
      </c>
      <c r="AK989">
        <f t="shared" si="113"/>
        <v>1</v>
      </c>
      <c r="AL989">
        <v>8</v>
      </c>
    </row>
    <row r="990" spans="1:38" hidden="1" x14ac:dyDescent="0.3">
      <c r="A990">
        <v>22</v>
      </c>
      <c r="B990">
        <v>15</v>
      </c>
      <c r="C990">
        <f>IF(OR($L990=TRUE,$A990=0,MOD($A990,ChapterTable!$R$20)&lt;&gt;0),
MAX(0,INT(($B990+ChapterTable!$P$26+VLOOKUP(SUBSTITUTE(C$1,"성장단계","")&amp;"단계오프셋",ChapterTable!$R:$S,2,0))/ChapterTable!$P$23)),
MAX(0,INT(($B990+ChapterTable!$R$26+VLOOKUP(SUBSTITUTE(C$1,"성장단계","")&amp;"보스단계오프셋",ChapterTable!$R:$S,2,0))/ChapterTable!$R$23)))</f>
        <v>1</v>
      </c>
      <c r="D990">
        <f>IF(OR($L990=TRUE,$A990=0,MOD($A990,ChapterTable!$R$20)&lt;&gt;0),
MAX(0,INT(($B990+ChapterTable!$P$26+VLOOKUP(SUBSTITUTE(D$1,"성장단계","")&amp;"단계오프셋",ChapterTable!$R:$S,2,0))/ChapterTable!$P$23)),
MAX(0,INT(($B990+ChapterTable!$R$26+VLOOKUP(SUBSTITUTE(D$1,"성장단계","")&amp;"보스단계오프셋",ChapterTable!$R:$S,2,0))/ChapterTable!$R$23)))</f>
        <v>1</v>
      </c>
      <c r="E990" s="1">
        <f ca="1">IF(AND($A990=0,$B990=1),
    VLOOKUP(1,ChapterTable!$1:$1048576,MATCH("최종"&amp;SUBSTITUTE(SUBSTITUTE(E$1,"standard",""),"|Float",""),ChapterTable!$1:$1,0),0)*ChapterTable!$P$17,
  IF(AND($A990=0,$B990=0),
    E991,
  IF($B990=0,
    VLOOKUP($A990,ChapterTable!$1:$1048576,MATCH("최종"&amp;SUBSTITUTE(SUBSTITUTE(E$1,"standard",""),"|Float",""),ChapterTable!$1:$1,0),0),
  IF($B990=1,
    IF($L990=FALSE,
      VLOOKUP($A990,ChapterTable!$1:$1048576,MATCH("최종"&amp;SUBSTITUTE(SUBSTITUTE(E$1,"standard",""),"|Float",""),ChapterTable!$1:$1,0),0),
      VLOOKUP($A990-ChapterTable!$P$11,ChapterTable!$1:$1048576,MATCH("최종"&amp;SUBSTITUTE(SUBSTITUTE(E$1,"standard",""),"|Float",""),ChapterTable!$1:$1,0),0)*ChapterTable!$P$14
    ),
  OFFSET(E990,-$B990+IF($L990,1,0),0)*IF($B990&gt;OFFSET($B990,1,0),ChapterTable!$R$17,1)*
    (VLOOKUP(SUBSTITUTE(SUBSTITUTE(E$1,"standard",""),"|Float","")&amp;IF(OR($L990=TRUE,$A990=0,MOD($A990,ChapterTable!$R$20)&lt;&gt;0),"","보스")&amp;"인게임누적곱배수",ChapterTable!$R:$S,2,0)^C990
    +VLOOKUP(SUBSTITUTE(SUBSTITUTE(E$1,"standard",""),"|Float","")&amp;IF(OR($L990=TRUE,$A990=0,MOD($A990,ChapterTable!$R$20)&lt;&gt;0),"","보스")&amp;"인게임누적합배수",ChapterTable!$R:$S,2,0)*C990)
  )
  )
  )
)</f>
        <v>718255.45369720459</v>
      </c>
      <c r="F990" s="1">
        <f ca="1">IF(AND($A990=0,$B990=1),
    VLOOKUP(1,ChapterTable!$1:$1048576,MATCH("최종"&amp;SUBSTITUTE(SUBSTITUTE(F$1,"standard",""),"|Float",""),ChapterTable!$1:$1,0),0)*ChapterTable!$P$17,
  IF(AND($A990=0,$B990=0),
    F991,
  IF($B990=0,
    VLOOKUP($A990,ChapterTable!$1:$1048576,MATCH("최종"&amp;SUBSTITUTE(SUBSTITUTE(F$1,"standard",""),"|Float",""),ChapterTable!$1:$1,0),0),
  IF($B990=1,
    IF($L990=FALSE,
      VLOOKUP($A990,ChapterTable!$1:$1048576,MATCH("최종"&amp;SUBSTITUTE(SUBSTITUTE(F$1,"standard",""),"|Float",""),ChapterTable!$1:$1,0),0),
      VLOOKUP($A990-ChapterTable!$P$11,ChapterTable!$1:$1048576,MATCH("최종"&amp;SUBSTITUTE(SUBSTITUTE(F$1,"standard",""),"|Float",""),ChapterTable!$1:$1,0),0)*ChapterTable!$P$14
    ),
  OFFSET(F990,-$B990+IF($L990,1,0),0)*
    (VLOOKUP(SUBSTITUTE(SUBSTITUTE(F$1,"standard",""),"|Float","")&amp;IF(OR($L990=TRUE,$A990=0,MOD($A990,ChapterTable!$R$20)&lt;&gt;0),"","보스")&amp;"인게임누적곱배수",ChapterTable!$R:$S,2,0)^D990
    +VLOOKUP(SUBSTITUTE(SUBSTITUTE(F$1,"standard",""),"|Float","")&amp;IF(OR($L990=TRUE,$A990=0,MOD($A990,ChapterTable!$R$20)&lt;&gt;0),"","보스")&amp;"인게임누적합배수",ChapterTable!$R:$S,2,0)*D990)
  )
  )
  )
)</f>
        <v>268098.82386267185</v>
      </c>
      <c r="G990" t="s">
        <v>715</v>
      </c>
      <c r="J990" t="str">
        <f>IF(ISBLANK(I990),"",
IFERROR(VLOOKUP(I990,[1]StringTable!$1:$1048576,MATCH("kor|String",[1]StringTable!$1:$1,0),0),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114"/>
        <v>0.5</v>
      </c>
      <c r="AJ990">
        <f t="shared" si="112"/>
        <v>0.54666666600000002</v>
      </c>
      <c r="AK990">
        <f t="shared" si="113"/>
        <v>1</v>
      </c>
      <c r="AL990">
        <v>8</v>
      </c>
    </row>
    <row r="991" spans="1:38" hidden="1" x14ac:dyDescent="0.3">
      <c r="A991">
        <v>22</v>
      </c>
      <c r="B991">
        <v>16</v>
      </c>
      <c r="C991">
        <f>IF(OR($L991=TRUE,$A991=0,MOD($A991,ChapterTable!$R$20)&lt;&gt;0),
MAX(0,INT(($B991+ChapterTable!$P$26+VLOOKUP(SUBSTITUTE(C$1,"성장단계","")&amp;"단계오프셋",ChapterTable!$R:$S,2,0))/ChapterTable!$P$23)),
MAX(0,INT(($B991+ChapterTable!$R$26+VLOOKUP(SUBSTITUTE(C$1,"성장단계","")&amp;"보스단계오프셋",ChapterTable!$R:$S,2,0))/ChapterTable!$R$23)))</f>
        <v>2</v>
      </c>
      <c r="D991">
        <f>IF(OR($L991=TRUE,$A991=0,MOD($A991,ChapterTable!$R$20)&lt;&gt;0),
MAX(0,INT(($B991+ChapterTable!$P$26+VLOOKUP(SUBSTITUTE(D$1,"성장단계","")&amp;"단계오프셋",ChapterTable!$R:$S,2,0))/ChapterTable!$P$23)),
MAX(0,INT(($B991+ChapterTable!$R$26+VLOOKUP(SUBSTITUTE(D$1,"성장단계","")&amp;"보스단계오프셋",ChapterTable!$R:$S,2,0))/ChapterTable!$R$23)))</f>
        <v>1</v>
      </c>
      <c r="E991" s="1">
        <f ca="1">IF(AND($A991=0,$B991=1),
    VLOOKUP(1,ChapterTable!$1:$1048576,MATCH("최종"&amp;SUBSTITUTE(SUBSTITUTE(E$1,"standard",""),"|Float",""),ChapterTable!$1:$1,0),0)*ChapterTable!$P$17,
  IF(AND($A991=0,$B991=0),
    E992,
  IF($B991=0,
    VLOOKUP($A991,ChapterTable!$1:$1048576,MATCH("최종"&amp;SUBSTITUTE(SUBSTITUTE(E$1,"standard",""),"|Float",""),ChapterTable!$1:$1,0),0),
  IF($B991=1,
    IF($L991=FALSE,
      VLOOKUP($A991,ChapterTable!$1:$1048576,MATCH("최종"&amp;SUBSTITUTE(SUBSTITUTE(E$1,"standard",""),"|Float",""),ChapterTable!$1:$1,0),0),
      VLOOKUP($A991-ChapterTable!$P$11,ChapterTable!$1:$1048576,MATCH("최종"&amp;SUBSTITUTE(SUBSTITUTE(E$1,"standard",""),"|Float",""),ChapterTable!$1:$1,0),0)*ChapterTable!$P$14
    ),
  OFFSET(E991,-$B991+IF($L991,1,0),0)*IF($B991&gt;OFFSET($B991,1,0),ChapterTable!$R$17,1)*
    (VLOOKUP(SUBSTITUTE(SUBSTITUTE(E$1,"standard",""),"|Float","")&amp;IF(OR($L991=TRUE,$A991=0,MOD($A991,ChapterTable!$R$20)&lt;&gt;0),"","보스")&amp;"인게임누적곱배수",ChapterTable!$R:$S,2,0)^C991
    +VLOOKUP(SUBSTITUTE(SUBSTITUTE(E$1,"standard",""),"|Float","")&amp;IF(OR($L991=TRUE,$A991=0,MOD($A991,ChapterTable!$R$20)&lt;&gt;0),"","보스")&amp;"인게임누적합배수",ChapterTable!$R:$S,2,0)*C991)
  )
  )
  )
)</f>
        <v>837964.69598007202</v>
      </c>
      <c r="F991" s="1">
        <f ca="1">IF(AND($A991=0,$B991=1),
    VLOOKUP(1,ChapterTable!$1:$1048576,MATCH("최종"&amp;SUBSTITUTE(SUBSTITUTE(F$1,"standard",""),"|Float",""),ChapterTable!$1:$1,0),0)*ChapterTable!$P$17,
  IF(AND($A991=0,$B991=0),
    F992,
  IF($B991=0,
    VLOOKUP($A991,ChapterTable!$1:$1048576,MATCH("최종"&amp;SUBSTITUTE(SUBSTITUTE(F$1,"standard",""),"|Float",""),ChapterTable!$1:$1,0),0),
  IF($B991=1,
    IF($L991=FALSE,
      VLOOKUP($A991,ChapterTable!$1:$1048576,MATCH("최종"&amp;SUBSTITUTE(SUBSTITUTE(F$1,"standard",""),"|Float",""),ChapterTable!$1:$1,0),0),
      VLOOKUP($A991-ChapterTable!$P$11,ChapterTable!$1:$1048576,MATCH("최종"&amp;SUBSTITUTE(SUBSTITUTE(F$1,"standard",""),"|Float",""),ChapterTable!$1:$1,0),0)*ChapterTable!$P$14
    ),
  OFFSET(F991,-$B991+IF($L991,1,0),0)*
    (VLOOKUP(SUBSTITUTE(SUBSTITUTE(F$1,"standard",""),"|Float","")&amp;IF(OR($L991=TRUE,$A991=0,MOD($A991,ChapterTable!$R$20)&lt;&gt;0),"","보스")&amp;"인게임누적곱배수",ChapterTable!$R:$S,2,0)^D991
    +VLOOKUP(SUBSTITUTE(SUBSTITUTE(F$1,"standard",""),"|Float","")&amp;IF(OR($L991=TRUE,$A991=0,MOD($A991,ChapterTable!$R$20)&lt;&gt;0),"","보스")&amp;"인게임누적합배수",ChapterTable!$R:$S,2,0)*D991)
  )
  )
  )
)</f>
        <v>268098.82386267185</v>
      </c>
      <c r="G991" t="s">
        <v>715</v>
      </c>
      <c r="J991" t="str">
        <f>IF(ISBLANK(I991),"",
IFERROR(VLOOKUP(I991,[1]StringTable!$1:$1048576,MATCH("kor|String",[1]StringTable!$1:$1,0),0),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114"/>
        <v>0.5</v>
      </c>
      <c r="AJ991">
        <f t="shared" si="112"/>
        <v>0.54666666600000002</v>
      </c>
      <c r="AK991">
        <f t="shared" si="113"/>
        <v>1</v>
      </c>
      <c r="AL991">
        <v>8</v>
      </c>
    </row>
    <row r="992" spans="1:38" hidden="1" x14ac:dyDescent="0.3">
      <c r="A992">
        <v>22</v>
      </c>
      <c r="B992">
        <v>17</v>
      </c>
      <c r="C992">
        <f>IF(OR($L992=TRUE,$A992=0,MOD($A992,ChapterTable!$R$20)&lt;&gt;0),
MAX(0,INT(($B992+ChapterTable!$P$26+VLOOKUP(SUBSTITUTE(C$1,"성장단계","")&amp;"단계오프셋",ChapterTable!$R:$S,2,0))/ChapterTable!$P$23)),
MAX(0,INT(($B992+ChapterTable!$R$26+VLOOKUP(SUBSTITUTE(C$1,"성장단계","")&amp;"보스단계오프셋",ChapterTable!$R:$S,2,0))/ChapterTable!$R$23)))</f>
        <v>2</v>
      </c>
      <c r="D992">
        <f>IF(OR($L992=TRUE,$A992=0,MOD($A992,ChapterTable!$R$20)&lt;&gt;0),
MAX(0,INT(($B992+ChapterTable!$P$26+VLOOKUP(SUBSTITUTE(D$1,"성장단계","")&amp;"단계오프셋",ChapterTable!$R:$S,2,0))/ChapterTable!$P$23)),
MAX(0,INT(($B992+ChapterTable!$R$26+VLOOKUP(SUBSTITUTE(D$1,"성장단계","")&amp;"보스단계오프셋",ChapterTable!$R:$S,2,0))/ChapterTable!$R$23)))</f>
        <v>1</v>
      </c>
      <c r="E992" s="1">
        <f ca="1">IF(AND($A992=0,$B992=1),
    VLOOKUP(1,ChapterTable!$1:$1048576,MATCH("최종"&amp;SUBSTITUTE(SUBSTITUTE(E$1,"standard",""),"|Float",""),ChapterTable!$1:$1,0),0)*ChapterTable!$P$17,
  IF(AND($A992=0,$B992=0),
    E993,
  IF($B992=0,
    VLOOKUP($A992,ChapterTable!$1:$1048576,MATCH("최종"&amp;SUBSTITUTE(SUBSTITUTE(E$1,"standard",""),"|Float",""),ChapterTable!$1:$1,0),0),
  IF($B992=1,
    IF($L992=FALSE,
      VLOOKUP($A992,ChapterTable!$1:$1048576,MATCH("최종"&amp;SUBSTITUTE(SUBSTITUTE(E$1,"standard",""),"|Float",""),ChapterTable!$1:$1,0),0),
      VLOOKUP($A992-ChapterTable!$P$11,ChapterTable!$1:$1048576,MATCH("최종"&amp;SUBSTITUTE(SUBSTITUTE(E$1,"standard",""),"|Float",""),ChapterTable!$1:$1,0),0)*ChapterTable!$P$14
    ),
  OFFSET(E992,-$B992+IF($L992,1,0),0)*IF($B992&gt;OFFSET($B992,1,0),ChapterTable!$R$17,1)*
    (VLOOKUP(SUBSTITUTE(SUBSTITUTE(E$1,"standard",""),"|Float","")&amp;IF(OR($L992=TRUE,$A992=0,MOD($A992,ChapterTable!$R$20)&lt;&gt;0),"","보스")&amp;"인게임누적곱배수",ChapterTable!$R:$S,2,0)^C992
    +VLOOKUP(SUBSTITUTE(SUBSTITUTE(E$1,"standard",""),"|Float","")&amp;IF(OR($L992=TRUE,$A992=0,MOD($A992,ChapterTable!$R$20)&lt;&gt;0),"","보스")&amp;"인게임누적합배수",ChapterTable!$R:$S,2,0)*C992)
  )
  )
  )
)</f>
        <v>837964.69598007202</v>
      </c>
      <c r="F992" s="1">
        <f ca="1">IF(AND($A992=0,$B992=1),
    VLOOKUP(1,ChapterTable!$1:$1048576,MATCH("최종"&amp;SUBSTITUTE(SUBSTITUTE(F$1,"standard",""),"|Float",""),ChapterTable!$1:$1,0),0)*ChapterTable!$P$17,
  IF(AND($A992=0,$B992=0),
    F993,
  IF($B992=0,
    VLOOKUP($A992,ChapterTable!$1:$1048576,MATCH("최종"&amp;SUBSTITUTE(SUBSTITUTE(F$1,"standard",""),"|Float",""),ChapterTable!$1:$1,0),0),
  IF($B992=1,
    IF($L992=FALSE,
      VLOOKUP($A992,ChapterTable!$1:$1048576,MATCH("최종"&amp;SUBSTITUTE(SUBSTITUTE(F$1,"standard",""),"|Float",""),ChapterTable!$1:$1,0),0),
      VLOOKUP($A992-ChapterTable!$P$11,ChapterTable!$1:$1048576,MATCH("최종"&amp;SUBSTITUTE(SUBSTITUTE(F$1,"standard",""),"|Float",""),ChapterTable!$1:$1,0),0)*ChapterTable!$P$14
    ),
  OFFSET(F992,-$B992+IF($L992,1,0),0)*
    (VLOOKUP(SUBSTITUTE(SUBSTITUTE(F$1,"standard",""),"|Float","")&amp;IF(OR($L992=TRUE,$A992=0,MOD($A992,ChapterTable!$R$20)&lt;&gt;0),"","보스")&amp;"인게임누적곱배수",ChapterTable!$R:$S,2,0)^D992
    +VLOOKUP(SUBSTITUTE(SUBSTITUTE(F$1,"standard",""),"|Float","")&amp;IF(OR($L992=TRUE,$A992=0,MOD($A992,ChapterTable!$R$20)&lt;&gt;0),"","보스")&amp;"인게임누적합배수",ChapterTable!$R:$S,2,0)*D992)
  )
  )
  )
)</f>
        <v>268098.82386267185</v>
      </c>
      <c r="G992" t="s">
        <v>715</v>
      </c>
      <c r="J992" t="str">
        <f>IF(ISBLANK(I992),"",
IFERROR(VLOOKUP(I992,[1]StringTable!$1:$1048576,MATCH("kor|String",[1]StringTable!$1:$1,0),0),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114"/>
        <v>0.5</v>
      </c>
      <c r="AJ992">
        <f t="shared" si="112"/>
        <v>0.54666666600000002</v>
      </c>
      <c r="AK992">
        <f t="shared" si="113"/>
        <v>1</v>
      </c>
      <c r="AL992">
        <v>8</v>
      </c>
    </row>
    <row r="993" spans="1:38" hidden="1" x14ac:dyDescent="0.3">
      <c r="A993">
        <v>22</v>
      </c>
      <c r="B993">
        <v>18</v>
      </c>
      <c r="C993">
        <f>IF(OR($L993=TRUE,$A993=0,MOD($A993,ChapterTable!$R$20)&lt;&gt;0),
MAX(0,INT(($B993+ChapterTable!$P$26+VLOOKUP(SUBSTITUTE(C$1,"성장단계","")&amp;"단계오프셋",ChapterTable!$R:$S,2,0))/ChapterTable!$P$23)),
MAX(0,INT(($B993+ChapterTable!$R$26+VLOOKUP(SUBSTITUTE(C$1,"성장단계","")&amp;"보스단계오프셋",ChapterTable!$R:$S,2,0))/ChapterTable!$R$23)))</f>
        <v>2</v>
      </c>
      <c r="D993">
        <f>IF(OR($L993=TRUE,$A993=0,MOD($A993,ChapterTable!$R$20)&lt;&gt;0),
MAX(0,INT(($B993+ChapterTable!$P$26+VLOOKUP(SUBSTITUTE(D$1,"성장단계","")&amp;"단계오프셋",ChapterTable!$R:$S,2,0))/ChapterTable!$P$23)),
MAX(0,INT(($B993+ChapterTable!$R$26+VLOOKUP(SUBSTITUTE(D$1,"성장단계","")&amp;"보스단계오프셋",ChapterTable!$R:$S,2,0))/ChapterTable!$R$23)))</f>
        <v>1</v>
      </c>
      <c r="E993" s="1">
        <f ca="1">IF(AND($A993=0,$B993=1),
    VLOOKUP(1,ChapterTable!$1:$1048576,MATCH("최종"&amp;SUBSTITUTE(SUBSTITUTE(E$1,"standard",""),"|Float",""),ChapterTable!$1:$1,0),0)*ChapterTable!$P$17,
  IF(AND($A993=0,$B993=0),
    E994,
  IF($B993=0,
    VLOOKUP($A993,ChapterTable!$1:$1048576,MATCH("최종"&amp;SUBSTITUTE(SUBSTITUTE(E$1,"standard",""),"|Float",""),ChapterTable!$1:$1,0),0),
  IF($B993=1,
    IF($L993=FALSE,
      VLOOKUP($A993,ChapterTable!$1:$1048576,MATCH("최종"&amp;SUBSTITUTE(SUBSTITUTE(E$1,"standard",""),"|Float",""),ChapterTable!$1:$1,0),0),
      VLOOKUP($A993-ChapterTable!$P$11,ChapterTable!$1:$1048576,MATCH("최종"&amp;SUBSTITUTE(SUBSTITUTE(E$1,"standard",""),"|Float",""),ChapterTable!$1:$1,0),0)*ChapterTable!$P$14
    ),
  OFFSET(E993,-$B993+IF($L993,1,0),0)*IF($B993&gt;OFFSET($B993,1,0),ChapterTable!$R$17,1)*
    (VLOOKUP(SUBSTITUTE(SUBSTITUTE(E$1,"standard",""),"|Float","")&amp;IF(OR($L993=TRUE,$A993=0,MOD($A993,ChapterTable!$R$20)&lt;&gt;0),"","보스")&amp;"인게임누적곱배수",ChapterTable!$R:$S,2,0)^C993
    +VLOOKUP(SUBSTITUTE(SUBSTITUTE(E$1,"standard",""),"|Float","")&amp;IF(OR($L993=TRUE,$A993=0,MOD($A993,ChapterTable!$R$20)&lt;&gt;0),"","보스")&amp;"인게임누적합배수",ChapterTable!$R:$S,2,0)*C993)
  )
  )
  )
)</f>
        <v>837964.69598007202</v>
      </c>
      <c r="F993" s="1">
        <f ca="1">IF(AND($A993=0,$B993=1),
    VLOOKUP(1,ChapterTable!$1:$1048576,MATCH("최종"&amp;SUBSTITUTE(SUBSTITUTE(F$1,"standard",""),"|Float",""),ChapterTable!$1:$1,0),0)*ChapterTable!$P$17,
  IF(AND($A993=0,$B993=0),
    F994,
  IF($B993=0,
    VLOOKUP($A993,ChapterTable!$1:$1048576,MATCH("최종"&amp;SUBSTITUTE(SUBSTITUTE(F$1,"standard",""),"|Float",""),ChapterTable!$1:$1,0),0),
  IF($B993=1,
    IF($L993=FALSE,
      VLOOKUP($A993,ChapterTable!$1:$1048576,MATCH("최종"&amp;SUBSTITUTE(SUBSTITUTE(F$1,"standard",""),"|Float",""),ChapterTable!$1:$1,0),0),
      VLOOKUP($A993-ChapterTable!$P$11,ChapterTable!$1:$1048576,MATCH("최종"&amp;SUBSTITUTE(SUBSTITUTE(F$1,"standard",""),"|Float",""),ChapterTable!$1:$1,0),0)*ChapterTable!$P$14
    ),
  OFFSET(F993,-$B993+IF($L993,1,0),0)*
    (VLOOKUP(SUBSTITUTE(SUBSTITUTE(F$1,"standard",""),"|Float","")&amp;IF(OR($L993=TRUE,$A993=0,MOD($A993,ChapterTable!$R$20)&lt;&gt;0),"","보스")&amp;"인게임누적곱배수",ChapterTable!$R:$S,2,0)^D993
    +VLOOKUP(SUBSTITUTE(SUBSTITUTE(F$1,"standard",""),"|Float","")&amp;IF(OR($L993=TRUE,$A993=0,MOD($A993,ChapterTable!$R$20)&lt;&gt;0),"","보스")&amp;"인게임누적합배수",ChapterTable!$R:$S,2,0)*D993)
  )
  )
  )
)</f>
        <v>268098.82386267185</v>
      </c>
      <c r="G993" t="s">
        <v>715</v>
      </c>
      <c r="J993" t="str">
        <f>IF(ISBLANK(I993),"",
IFERROR(VLOOKUP(I993,[1]StringTable!$1:$1048576,MATCH("kor|String",[1]StringTable!$1:$1,0),0),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114"/>
        <v>0.5</v>
      </c>
      <c r="AJ993">
        <f t="shared" si="112"/>
        <v>0.54666666600000002</v>
      </c>
      <c r="AK993">
        <f t="shared" si="113"/>
        <v>1</v>
      </c>
      <c r="AL993">
        <v>8</v>
      </c>
    </row>
    <row r="994" spans="1:38" hidden="1" x14ac:dyDescent="0.3">
      <c r="A994">
        <v>22</v>
      </c>
      <c r="B994">
        <v>19</v>
      </c>
      <c r="C994">
        <f>IF(OR($L994=TRUE,$A994=0,MOD($A994,ChapterTable!$R$20)&lt;&gt;0),
MAX(0,INT(($B994+ChapterTable!$P$26+VLOOKUP(SUBSTITUTE(C$1,"성장단계","")&amp;"단계오프셋",ChapterTable!$R:$S,2,0))/ChapterTable!$P$23)),
MAX(0,INT(($B994+ChapterTable!$R$26+VLOOKUP(SUBSTITUTE(C$1,"성장단계","")&amp;"보스단계오프셋",ChapterTable!$R:$S,2,0))/ChapterTable!$R$23)))</f>
        <v>2</v>
      </c>
      <c r="D994">
        <f>IF(OR($L994=TRUE,$A994=0,MOD($A994,ChapterTable!$R$20)&lt;&gt;0),
MAX(0,INT(($B994+ChapterTable!$P$26+VLOOKUP(SUBSTITUTE(D$1,"성장단계","")&amp;"단계오프셋",ChapterTable!$R:$S,2,0))/ChapterTable!$P$23)),
MAX(0,INT(($B994+ChapterTable!$R$26+VLOOKUP(SUBSTITUTE(D$1,"성장단계","")&amp;"보스단계오프셋",ChapterTable!$R:$S,2,0))/ChapterTable!$R$23)))</f>
        <v>1</v>
      </c>
      <c r="E994" s="1">
        <f ca="1">IF(AND($A994=0,$B994=1),
    VLOOKUP(1,ChapterTable!$1:$1048576,MATCH("최종"&amp;SUBSTITUTE(SUBSTITUTE(E$1,"standard",""),"|Float",""),ChapterTable!$1:$1,0),0)*ChapterTable!$P$17,
  IF(AND($A994=0,$B994=0),
    E995,
  IF($B994=0,
    VLOOKUP($A994,ChapterTable!$1:$1048576,MATCH("최종"&amp;SUBSTITUTE(SUBSTITUTE(E$1,"standard",""),"|Float",""),ChapterTable!$1:$1,0),0),
  IF($B994=1,
    IF($L994=FALSE,
      VLOOKUP($A994,ChapterTable!$1:$1048576,MATCH("최종"&amp;SUBSTITUTE(SUBSTITUTE(E$1,"standard",""),"|Float",""),ChapterTable!$1:$1,0),0),
      VLOOKUP($A994-ChapterTable!$P$11,ChapterTable!$1:$1048576,MATCH("최종"&amp;SUBSTITUTE(SUBSTITUTE(E$1,"standard",""),"|Float",""),ChapterTable!$1:$1,0),0)*ChapterTable!$P$14
    ),
  OFFSET(E994,-$B994+IF($L994,1,0),0)*IF($B994&gt;OFFSET($B994,1,0),ChapterTable!$R$17,1)*
    (VLOOKUP(SUBSTITUTE(SUBSTITUTE(E$1,"standard",""),"|Float","")&amp;IF(OR($L994=TRUE,$A994=0,MOD($A994,ChapterTable!$R$20)&lt;&gt;0),"","보스")&amp;"인게임누적곱배수",ChapterTable!$R:$S,2,0)^C994
    +VLOOKUP(SUBSTITUTE(SUBSTITUTE(E$1,"standard",""),"|Float","")&amp;IF(OR($L994=TRUE,$A994=0,MOD($A994,ChapterTable!$R$20)&lt;&gt;0),"","보스")&amp;"인게임누적합배수",ChapterTable!$R:$S,2,0)*C994)
  )
  )
  )
)</f>
        <v>837964.69598007202</v>
      </c>
      <c r="F994" s="1">
        <f ca="1">IF(AND($A994=0,$B994=1),
    VLOOKUP(1,ChapterTable!$1:$1048576,MATCH("최종"&amp;SUBSTITUTE(SUBSTITUTE(F$1,"standard",""),"|Float",""),ChapterTable!$1:$1,0),0)*ChapterTable!$P$17,
  IF(AND($A994=0,$B994=0),
    F995,
  IF($B994=0,
    VLOOKUP($A994,ChapterTable!$1:$1048576,MATCH("최종"&amp;SUBSTITUTE(SUBSTITUTE(F$1,"standard",""),"|Float",""),ChapterTable!$1:$1,0),0),
  IF($B994=1,
    IF($L994=FALSE,
      VLOOKUP($A994,ChapterTable!$1:$1048576,MATCH("최종"&amp;SUBSTITUTE(SUBSTITUTE(F$1,"standard",""),"|Float",""),ChapterTable!$1:$1,0),0),
      VLOOKUP($A994-ChapterTable!$P$11,ChapterTable!$1:$1048576,MATCH("최종"&amp;SUBSTITUTE(SUBSTITUTE(F$1,"standard",""),"|Float",""),ChapterTable!$1:$1,0),0)*ChapterTable!$P$14
    ),
  OFFSET(F994,-$B994+IF($L994,1,0),0)*
    (VLOOKUP(SUBSTITUTE(SUBSTITUTE(F$1,"standard",""),"|Float","")&amp;IF(OR($L994=TRUE,$A994=0,MOD($A994,ChapterTable!$R$20)&lt;&gt;0),"","보스")&amp;"인게임누적곱배수",ChapterTable!$R:$S,2,0)^D994
    +VLOOKUP(SUBSTITUTE(SUBSTITUTE(F$1,"standard",""),"|Float","")&amp;IF(OR($L994=TRUE,$A994=0,MOD($A994,ChapterTable!$R$20)&lt;&gt;0),"","보스")&amp;"인게임누적합배수",ChapterTable!$R:$S,2,0)*D994)
  )
  )
  )
)</f>
        <v>268098.82386267185</v>
      </c>
      <c r="G994" t="s">
        <v>715</v>
      </c>
      <c r="J994" t="str">
        <f>IF(ISBLANK(I994),"",
IFERROR(VLOOKUP(I994,[1]StringTable!$1:$1048576,MATCH("kor|String",[1]StringTable!$1:$1,0),0),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114"/>
        <v>0.5</v>
      </c>
      <c r="AJ994">
        <f t="shared" si="112"/>
        <v>0.54666666600000002</v>
      </c>
      <c r="AK994">
        <f t="shared" si="113"/>
        <v>1</v>
      </c>
      <c r="AL994">
        <v>8</v>
      </c>
    </row>
    <row r="995" spans="1:38" hidden="1" x14ac:dyDescent="0.3">
      <c r="A995">
        <v>22</v>
      </c>
      <c r="B995">
        <v>20</v>
      </c>
      <c r="C995">
        <f>IF(OR($L995=TRUE,$A995=0,MOD($A995,ChapterTable!$R$20)&lt;&gt;0),
MAX(0,INT(($B995+ChapterTable!$P$26+VLOOKUP(SUBSTITUTE(C$1,"성장단계","")&amp;"단계오프셋",ChapterTable!$R:$S,2,0))/ChapterTable!$P$23)),
MAX(0,INT(($B995+ChapterTable!$R$26+VLOOKUP(SUBSTITUTE(C$1,"성장단계","")&amp;"보스단계오프셋",ChapterTable!$R:$S,2,0))/ChapterTable!$R$23)))</f>
        <v>2</v>
      </c>
      <c r="D995">
        <f>IF(OR($L995=TRUE,$A995=0,MOD($A995,ChapterTable!$R$20)&lt;&gt;0),
MAX(0,INT(($B995+ChapterTable!$P$26+VLOOKUP(SUBSTITUTE(D$1,"성장단계","")&amp;"단계오프셋",ChapterTable!$R:$S,2,0))/ChapterTable!$P$23)),
MAX(0,INT(($B995+ChapterTable!$R$26+VLOOKUP(SUBSTITUTE(D$1,"성장단계","")&amp;"보스단계오프셋",ChapterTable!$R:$S,2,0))/ChapterTable!$R$23)))</f>
        <v>1</v>
      </c>
      <c r="E995" s="1">
        <f ca="1">IF(AND($A995=0,$B995=1),
    VLOOKUP(1,ChapterTable!$1:$1048576,MATCH("최종"&amp;SUBSTITUTE(SUBSTITUTE(E$1,"standard",""),"|Float",""),ChapterTable!$1:$1,0),0)*ChapterTable!$P$17,
  IF(AND($A995=0,$B995=0),
    E996,
  IF($B995=0,
    VLOOKUP($A995,ChapterTable!$1:$1048576,MATCH("최종"&amp;SUBSTITUTE(SUBSTITUTE(E$1,"standard",""),"|Float",""),ChapterTable!$1:$1,0),0),
  IF($B995=1,
    IF($L995=FALSE,
      VLOOKUP($A995,ChapterTable!$1:$1048576,MATCH("최종"&amp;SUBSTITUTE(SUBSTITUTE(E$1,"standard",""),"|Float",""),ChapterTable!$1:$1,0),0),
      VLOOKUP($A995-ChapterTable!$P$11,ChapterTable!$1:$1048576,MATCH("최종"&amp;SUBSTITUTE(SUBSTITUTE(E$1,"standard",""),"|Float",""),ChapterTable!$1:$1,0),0)*ChapterTable!$P$14
    ),
  OFFSET(E995,-$B995+IF($L995,1,0),0)*IF($B995&gt;OFFSET($B995,1,0),ChapterTable!$R$17,1)*
    (VLOOKUP(SUBSTITUTE(SUBSTITUTE(E$1,"standard",""),"|Float","")&amp;IF(OR($L995=TRUE,$A995=0,MOD($A995,ChapterTable!$R$20)&lt;&gt;0),"","보스")&amp;"인게임누적곱배수",ChapterTable!$R:$S,2,0)^C995
    +VLOOKUP(SUBSTITUTE(SUBSTITUTE(E$1,"standard",""),"|Float","")&amp;IF(OR($L995=TRUE,$A995=0,MOD($A995,ChapterTable!$R$20)&lt;&gt;0),"","보스")&amp;"인게임누적합배수",ChapterTable!$R:$S,2,0)*C995)
  )
  )
  )
)</f>
        <v>837964.69598007202</v>
      </c>
      <c r="F995" s="1">
        <f ca="1">IF(AND($A995=0,$B995=1),
    VLOOKUP(1,ChapterTable!$1:$1048576,MATCH("최종"&amp;SUBSTITUTE(SUBSTITUTE(F$1,"standard",""),"|Float",""),ChapterTable!$1:$1,0),0)*ChapterTable!$P$17,
  IF(AND($A995=0,$B995=0),
    F996,
  IF($B995=0,
    VLOOKUP($A995,ChapterTable!$1:$1048576,MATCH("최종"&amp;SUBSTITUTE(SUBSTITUTE(F$1,"standard",""),"|Float",""),ChapterTable!$1:$1,0),0),
  IF($B995=1,
    IF($L995=FALSE,
      VLOOKUP($A995,ChapterTable!$1:$1048576,MATCH("최종"&amp;SUBSTITUTE(SUBSTITUTE(F$1,"standard",""),"|Float",""),ChapterTable!$1:$1,0),0),
      VLOOKUP($A995-ChapterTable!$P$11,ChapterTable!$1:$1048576,MATCH("최종"&amp;SUBSTITUTE(SUBSTITUTE(F$1,"standard",""),"|Float",""),ChapterTable!$1:$1,0),0)*ChapterTable!$P$14
    ),
  OFFSET(F995,-$B995+IF($L995,1,0),0)*
    (VLOOKUP(SUBSTITUTE(SUBSTITUTE(F$1,"standard",""),"|Float","")&amp;IF(OR($L995=TRUE,$A995=0,MOD($A995,ChapterTable!$R$20)&lt;&gt;0),"","보스")&amp;"인게임누적곱배수",ChapterTable!$R:$S,2,0)^D995
    +VLOOKUP(SUBSTITUTE(SUBSTITUTE(F$1,"standard",""),"|Float","")&amp;IF(OR($L995=TRUE,$A995=0,MOD($A995,ChapterTable!$R$20)&lt;&gt;0),"","보스")&amp;"인게임누적합배수",ChapterTable!$R:$S,2,0)*D995)
  )
  )
  )
)</f>
        <v>268098.82386267185</v>
      </c>
      <c r="G995" t="s">
        <v>715</v>
      </c>
      <c r="J995" t="str">
        <f>IF(ISBLANK(I995),"",
IFERROR(VLOOKUP(I995,[1]StringTable!$1:$1048576,MATCH("kor|String",[1]StringTable!$1:$1,0),0),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114"/>
        <v>0.5</v>
      </c>
      <c r="AJ995">
        <f t="shared" si="112"/>
        <v>1</v>
      </c>
      <c r="AK995">
        <f t="shared" si="113"/>
        <v>2</v>
      </c>
      <c r="AL995">
        <v>8</v>
      </c>
    </row>
    <row r="996" spans="1:38" hidden="1" x14ac:dyDescent="0.3">
      <c r="A996">
        <v>22</v>
      </c>
      <c r="B996">
        <v>21</v>
      </c>
      <c r="C996">
        <f>IF(OR($L996=TRUE,$A996=0,MOD($A996,ChapterTable!$R$20)&lt;&gt;0),
MAX(0,INT(($B996+ChapterTable!$P$26+VLOOKUP(SUBSTITUTE(C$1,"성장단계","")&amp;"단계오프셋",ChapterTable!$R:$S,2,0))/ChapterTable!$P$23)),
MAX(0,INT(($B996+ChapterTable!$R$26+VLOOKUP(SUBSTITUTE(C$1,"성장단계","")&amp;"보스단계오프셋",ChapterTable!$R:$S,2,0))/ChapterTable!$R$23)))</f>
        <v>2</v>
      </c>
      <c r="D996">
        <f>IF(OR($L996=TRUE,$A996=0,MOD($A996,ChapterTable!$R$20)&lt;&gt;0),
MAX(0,INT(($B996+ChapterTable!$P$26+VLOOKUP(SUBSTITUTE(D$1,"성장단계","")&amp;"단계오프셋",ChapterTable!$R:$S,2,0))/ChapterTable!$P$23)),
MAX(0,INT(($B996+ChapterTable!$R$26+VLOOKUP(SUBSTITUTE(D$1,"성장단계","")&amp;"보스단계오프셋",ChapterTable!$R:$S,2,0))/ChapterTable!$R$23)))</f>
        <v>2</v>
      </c>
      <c r="E996" s="1">
        <f ca="1">IF(AND($A996=0,$B996=1),
    VLOOKUP(1,ChapterTable!$1:$1048576,MATCH("최종"&amp;SUBSTITUTE(SUBSTITUTE(E$1,"standard",""),"|Float",""),ChapterTable!$1:$1,0),0)*ChapterTable!$P$17,
  IF(AND($A996=0,$B996=0),
    E997,
  IF($B996=0,
    VLOOKUP($A996,ChapterTable!$1:$1048576,MATCH("최종"&amp;SUBSTITUTE(SUBSTITUTE(E$1,"standard",""),"|Float",""),ChapterTable!$1:$1,0),0),
  IF($B996=1,
    IF($L996=FALSE,
      VLOOKUP($A996,ChapterTable!$1:$1048576,MATCH("최종"&amp;SUBSTITUTE(SUBSTITUTE(E$1,"standard",""),"|Float",""),ChapterTable!$1:$1,0),0),
      VLOOKUP($A996-ChapterTable!$P$11,ChapterTable!$1:$1048576,MATCH("최종"&amp;SUBSTITUTE(SUBSTITUTE(E$1,"standard",""),"|Float",""),ChapterTable!$1:$1,0),0)*ChapterTable!$P$14
    ),
  OFFSET(E996,-$B996+IF($L996,1,0),0)*IF($B996&gt;OFFSET($B996,1,0),ChapterTable!$R$17,1)*
    (VLOOKUP(SUBSTITUTE(SUBSTITUTE(E$1,"standard",""),"|Float","")&amp;IF(OR($L996=TRUE,$A996=0,MOD($A996,ChapterTable!$R$20)&lt;&gt;0),"","보스")&amp;"인게임누적곱배수",ChapterTable!$R:$S,2,0)^C996
    +VLOOKUP(SUBSTITUTE(SUBSTITUTE(E$1,"standard",""),"|Float","")&amp;IF(OR($L996=TRUE,$A996=0,MOD($A996,ChapterTable!$R$20)&lt;&gt;0),"","보스")&amp;"인게임누적합배수",ChapterTable!$R:$S,2,0)*C996)
  )
  )
  )
)</f>
        <v>837964.69598007202</v>
      </c>
      <c r="F996" s="1">
        <f ca="1">IF(AND($A996=0,$B996=1),
    VLOOKUP(1,ChapterTable!$1:$1048576,MATCH("최종"&amp;SUBSTITUTE(SUBSTITUTE(F$1,"standard",""),"|Float",""),ChapterTable!$1:$1,0),0)*ChapterTable!$P$17,
  IF(AND($A996=0,$B996=0),
    F997,
  IF($B996=0,
    VLOOKUP($A996,ChapterTable!$1:$1048576,MATCH("최종"&amp;SUBSTITUTE(SUBSTITUTE(F$1,"standard",""),"|Float",""),ChapterTable!$1:$1,0),0),
  IF($B996=1,
    IF($L996=FALSE,
      VLOOKUP($A996,ChapterTable!$1:$1048576,MATCH("최종"&amp;SUBSTITUTE(SUBSTITUTE(F$1,"standard",""),"|Float",""),ChapterTable!$1:$1,0),0),
      VLOOKUP($A996-ChapterTable!$P$11,ChapterTable!$1:$1048576,MATCH("최종"&amp;SUBSTITUTE(SUBSTITUTE(F$1,"standard",""),"|Float",""),ChapterTable!$1:$1,0),0)*ChapterTable!$P$14
    ),
  OFFSET(F996,-$B996+IF($L996,1,0),0)*
    (VLOOKUP(SUBSTITUTE(SUBSTITUTE(F$1,"standard",""),"|Float","")&amp;IF(OR($L996=TRUE,$A996=0,MOD($A996,ChapterTable!$R$20)&lt;&gt;0),"","보스")&amp;"인게임누적곱배수",ChapterTable!$R:$S,2,0)^D996
    +VLOOKUP(SUBSTITUTE(SUBSTITUTE(F$1,"standard",""),"|Float","")&amp;IF(OR($L996=TRUE,$A996=0,MOD($A996,ChapterTable!$R$20)&lt;&gt;0),"","보스")&amp;"인게임누적합배수",ChapterTable!$R:$S,2,0)*D996)
  )
  )
  )
)</f>
        <v>286803.39296936989</v>
      </c>
      <c r="G996" t="s">
        <v>715</v>
      </c>
      <c r="J996" t="str">
        <f>IF(ISBLANK(I996),"",
IFERROR(VLOOKUP(I996,[1]StringTable!$1:$1048576,MATCH("kor|String",[1]StringTable!$1:$1,0),0),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114"/>
        <v>0.33333333333333331</v>
      </c>
      <c r="AJ996">
        <f t="shared" si="112"/>
        <v>0.395555555</v>
      </c>
      <c r="AK996">
        <f t="shared" si="113"/>
        <v>1</v>
      </c>
      <c r="AL996">
        <v>8</v>
      </c>
    </row>
    <row r="997" spans="1:38" hidden="1" x14ac:dyDescent="0.3">
      <c r="A997">
        <v>22</v>
      </c>
      <c r="B997">
        <v>22</v>
      </c>
      <c r="C997">
        <f>IF(OR($L997=TRUE,$A997=0,MOD($A997,ChapterTable!$R$20)&lt;&gt;0),
MAX(0,INT(($B997+ChapterTable!$P$26+VLOOKUP(SUBSTITUTE(C$1,"성장단계","")&amp;"단계오프셋",ChapterTable!$R:$S,2,0))/ChapterTable!$P$23)),
MAX(0,INT(($B997+ChapterTable!$R$26+VLOOKUP(SUBSTITUTE(C$1,"성장단계","")&amp;"보스단계오프셋",ChapterTable!$R:$S,2,0))/ChapterTable!$R$23)))</f>
        <v>2</v>
      </c>
      <c r="D997">
        <f>IF(OR($L997=TRUE,$A997=0,MOD($A997,ChapterTable!$R$20)&lt;&gt;0),
MAX(0,INT(($B997+ChapterTable!$P$26+VLOOKUP(SUBSTITUTE(D$1,"성장단계","")&amp;"단계오프셋",ChapterTable!$R:$S,2,0))/ChapterTable!$P$23)),
MAX(0,INT(($B997+ChapterTable!$R$26+VLOOKUP(SUBSTITUTE(D$1,"성장단계","")&amp;"보스단계오프셋",ChapterTable!$R:$S,2,0))/ChapterTable!$R$23)))</f>
        <v>2</v>
      </c>
      <c r="E997" s="1">
        <f ca="1">IF(AND($A997=0,$B997=1),
    VLOOKUP(1,ChapterTable!$1:$1048576,MATCH("최종"&amp;SUBSTITUTE(SUBSTITUTE(E$1,"standard",""),"|Float",""),ChapterTable!$1:$1,0),0)*ChapterTable!$P$17,
  IF(AND($A997=0,$B997=0),
    E998,
  IF($B997=0,
    VLOOKUP($A997,ChapterTable!$1:$1048576,MATCH("최종"&amp;SUBSTITUTE(SUBSTITUTE(E$1,"standard",""),"|Float",""),ChapterTable!$1:$1,0),0),
  IF($B997=1,
    IF($L997=FALSE,
      VLOOKUP($A997,ChapterTable!$1:$1048576,MATCH("최종"&amp;SUBSTITUTE(SUBSTITUTE(E$1,"standard",""),"|Float",""),ChapterTable!$1:$1,0),0),
      VLOOKUP($A997-ChapterTable!$P$11,ChapterTable!$1:$1048576,MATCH("최종"&amp;SUBSTITUTE(SUBSTITUTE(E$1,"standard",""),"|Float",""),ChapterTable!$1:$1,0),0)*ChapterTable!$P$14
    ),
  OFFSET(E997,-$B997+IF($L997,1,0),0)*IF($B997&gt;OFFSET($B997,1,0),ChapterTable!$R$17,1)*
    (VLOOKUP(SUBSTITUTE(SUBSTITUTE(E$1,"standard",""),"|Float","")&amp;IF(OR($L997=TRUE,$A997=0,MOD($A997,ChapterTable!$R$20)&lt;&gt;0),"","보스")&amp;"인게임누적곱배수",ChapterTable!$R:$S,2,0)^C997
    +VLOOKUP(SUBSTITUTE(SUBSTITUTE(E$1,"standard",""),"|Float","")&amp;IF(OR($L997=TRUE,$A997=0,MOD($A997,ChapterTable!$R$20)&lt;&gt;0),"","보스")&amp;"인게임누적합배수",ChapterTable!$R:$S,2,0)*C997)
  )
  )
  )
)</f>
        <v>837964.69598007202</v>
      </c>
      <c r="F997" s="1">
        <f ca="1">IF(AND($A997=0,$B997=1),
    VLOOKUP(1,ChapterTable!$1:$1048576,MATCH("최종"&amp;SUBSTITUTE(SUBSTITUTE(F$1,"standard",""),"|Float",""),ChapterTable!$1:$1,0),0)*ChapterTable!$P$17,
  IF(AND($A997=0,$B997=0),
    F998,
  IF($B997=0,
    VLOOKUP($A997,ChapterTable!$1:$1048576,MATCH("최종"&amp;SUBSTITUTE(SUBSTITUTE(F$1,"standard",""),"|Float",""),ChapterTable!$1:$1,0),0),
  IF($B997=1,
    IF($L997=FALSE,
      VLOOKUP($A997,ChapterTable!$1:$1048576,MATCH("최종"&amp;SUBSTITUTE(SUBSTITUTE(F$1,"standard",""),"|Float",""),ChapterTable!$1:$1,0),0),
      VLOOKUP($A997-ChapterTable!$P$11,ChapterTable!$1:$1048576,MATCH("최종"&amp;SUBSTITUTE(SUBSTITUTE(F$1,"standard",""),"|Float",""),ChapterTable!$1:$1,0),0)*ChapterTable!$P$14
    ),
  OFFSET(F997,-$B997+IF($L997,1,0),0)*
    (VLOOKUP(SUBSTITUTE(SUBSTITUTE(F$1,"standard",""),"|Float","")&amp;IF(OR($L997=TRUE,$A997=0,MOD($A997,ChapterTable!$R$20)&lt;&gt;0),"","보스")&amp;"인게임누적곱배수",ChapterTable!$R:$S,2,0)^D997
    +VLOOKUP(SUBSTITUTE(SUBSTITUTE(F$1,"standard",""),"|Float","")&amp;IF(OR($L997=TRUE,$A997=0,MOD($A997,ChapterTable!$R$20)&lt;&gt;0),"","보스")&amp;"인게임누적합배수",ChapterTable!$R:$S,2,0)*D997)
  )
  )
  )
)</f>
        <v>286803.39296936989</v>
      </c>
      <c r="G997" t="s">
        <v>715</v>
      </c>
      <c r="J997" t="str">
        <f>IF(ISBLANK(I997),"",
IFERROR(VLOOKUP(I997,[1]StringTable!$1:$1048576,MATCH("kor|String",[1]StringTable!$1:$1,0),0),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114"/>
        <v>0.33333333333333331</v>
      </c>
      <c r="AJ997">
        <f t="shared" si="112"/>
        <v>0.395555555</v>
      </c>
      <c r="AK997">
        <f t="shared" si="113"/>
        <v>1</v>
      </c>
      <c r="AL997">
        <v>8</v>
      </c>
    </row>
    <row r="998" spans="1:38" hidden="1" x14ac:dyDescent="0.3">
      <c r="A998">
        <v>22</v>
      </c>
      <c r="B998">
        <v>23</v>
      </c>
      <c r="C998">
        <f>IF(OR($L998=TRUE,$A998=0,MOD($A998,ChapterTable!$R$20)&lt;&gt;0),
MAX(0,INT(($B998+ChapterTable!$P$26+VLOOKUP(SUBSTITUTE(C$1,"성장단계","")&amp;"단계오프셋",ChapterTable!$R:$S,2,0))/ChapterTable!$P$23)),
MAX(0,INT(($B998+ChapterTable!$R$26+VLOOKUP(SUBSTITUTE(C$1,"성장단계","")&amp;"보스단계오프셋",ChapterTable!$R:$S,2,0))/ChapterTable!$R$23)))</f>
        <v>2</v>
      </c>
      <c r="D998">
        <f>IF(OR($L998=TRUE,$A998=0,MOD($A998,ChapterTable!$R$20)&lt;&gt;0),
MAX(0,INT(($B998+ChapterTable!$P$26+VLOOKUP(SUBSTITUTE(D$1,"성장단계","")&amp;"단계오프셋",ChapterTable!$R:$S,2,0))/ChapterTable!$P$23)),
MAX(0,INT(($B998+ChapterTable!$R$26+VLOOKUP(SUBSTITUTE(D$1,"성장단계","")&amp;"보스단계오프셋",ChapterTable!$R:$S,2,0))/ChapterTable!$R$23)))</f>
        <v>2</v>
      </c>
      <c r="E998" s="1">
        <f ca="1">IF(AND($A998=0,$B998=1),
    VLOOKUP(1,ChapterTable!$1:$1048576,MATCH("최종"&amp;SUBSTITUTE(SUBSTITUTE(E$1,"standard",""),"|Float",""),ChapterTable!$1:$1,0),0)*ChapterTable!$P$17,
  IF(AND($A998=0,$B998=0),
    E999,
  IF($B998=0,
    VLOOKUP($A998,ChapterTable!$1:$1048576,MATCH("최종"&amp;SUBSTITUTE(SUBSTITUTE(E$1,"standard",""),"|Float",""),ChapterTable!$1:$1,0),0),
  IF($B998=1,
    IF($L998=FALSE,
      VLOOKUP($A998,ChapterTable!$1:$1048576,MATCH("최종"&amp;SUBSTITUTE(SUBSTITUTE(E$1,"standard",""),"|Float",""),ChapterTable!$1:$1,0),0),
      VLOOKUP($A998-ChapterTable!$P$11,ChapterTable!$1:$1048576,MATCH("최종"&amp;SUBSTITUTE(SUBSTITUTE(E$1,"standard",""),"|Float",""),ChapterTable!$1:$1,0),0)*ChapterTable!$P$14
    ),
  OFFSET(E998,-$B998+IF($L998,1,0),0)*IF($B998&gt;OFFSET($B998,1,0),ChapterTable!$R$17,1)*
    (VLOOKUP(SUBSTITUTE(SUBSTITUTE(E$1,"standard",""),"|Float","")&amp;IF(OR($L998=TRUE,$A998=0,MOD($A998,ChapterTable!$R$20)&lt;&gt;0),"","보스")&amp;"인게임누적곱배수",ChapterTable!$R:$S,2,0)^C998
    +VLOOKUP(SUBSTITUTE(SUBSTITUTE(E$1,"standard",""),"|Float","")&amp;IF(OR($L998=TRUE,$A998=0,MOD($A998,ChapterTable!$R$20)&lt;&gt;0),"","보스")&amp;"인게임누적합배수",ChapterTable!$R:$S,2,0)*C998)
  )
  )
  )
)</f>
        <v>837964.69598007202</v>
      </c>
      <c r="F998" s="1">
        <f ca="1">IF(AND($A998=0,$B998=1),
    VLOOKUP(1,ChapterTable!$1:$1048576,MATCH("최종"&amp;SUBSTITUTE(SUBSTITUTE(F$1,"standard",""),"|Float",""),ChapterTable!$1:$1,0),0)*ChapterTable!$P$17,
  IF(AND($A998=0,$B998=0),
    F999,
  IF($B998=0,
    VLOOKUP($A998,ChapterTable!$1:$1048576,MATCH("최종"&amp;SUBSTITUTE(SUBSTITUTE(F$1,"standard",""),"|Float",""),ChapterTable!$1:$1,0),0),
  IF($B998=1,
    IF($L998=FALSE,
      VLOOKUP($A998,ChapterTable!$1:$1048576,MATCH("최종"&amp;SUBSTITUTE(SUBSTITUTE(F$1,"standard",""),"|Float",""),ChapterTable!$1:$1,0),0),
      VLOOKUP($A998-ChapterTable!$P$11,ChapterTable!$1:$1048576,MATCH("최종"&amp;SUBSTITUTE(SUBSTITUTE(F$1,"standard",""),"|Float",""),ChapterTable!$1:$1,0),0)*ChapterTable!$P$14
    ),
  OFFSET(F998,-$B998+IF($L998,1,0),0)*
    (VLOOKUP(SUBSTITUTE(SUBSTITUTE(F$1,"standard",""),"|Float","")&amp;IF(OR($L998=TRUE,$A998=0,MOD($A998,ChapterTable!$R$20)&lt;&gt;0),"","보스")&amp;"인게임누적곱배수",ChapterTable!$R:$S,2,0)^D998
    +VLOOKUP(SUBSTITUTE(SUBSTITUTE(F$1,"standard",""),"|Float","")&amp;IF(OR($L998=TRUE,$A998=0,MOD($A998,ChapterTable!$R$20)&lt;&gt;0),"","보스")&amp;"인게임누적합배수",ChapterTable!$R:$S,2,0)*D998)
  )
  )
  )
)</f>
        <v>286803.39296936989</v>
      </c>
      <c r="G998" t="s">
        <v>715</v>
      </c>
      <c r="J998" t="str">
        <f>IF(ISBLANK(I998),"",
IFERROR(VLOOKUP(I998,[1]StringTable!$1:$1048576,MATCH("kor|String",[1]StringTable!$1:$1,0),0),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114"/>
        <v>0.33333333333333331</v>
      </c>
      <c r="AJ998">
        <f t="shared" si="112"/>
        <v>0.395555555</v>
      </c>
      <c r="AK998">
        <f t="shared" si="113"/>
        <v>1</v>
      </c>
      <c r="AL998">
        <v>8</v>
      </c>
    </row>
    <row r="999" spans="1:38" hidden="1" x14ac:dyDescent="0.3">
      <c r="A999">
        <v>22</v>
      </c>
      <c r="B999">
        <v>24</v>
      </c>
      <c r="C999">
        <f>IF(OR($L999=TRUE,$A999=0,MOD($A999,ChapterTable!$R$20)&lt;&gt;0),
MAX(0,INT(($B999+ChapterTable!$P$26+VLOOKUP(SUBSTITUTE(C$1,"성장단계","")&amp;"단계오프셋",ChapterTable!$R:$S,2,0))/ChapterTable!$P$23)),
MAX(0,INT(($B999+ChapterTable!$R$26+VLOOKUP(SUBSTITUTE(C$1,"성장단계","")&amp;"보스단계오프셋",ChapterTable!$R:$S,2,0))/ChapterTable!$R$23)))</f>
        <v>2</v>
      </c>
      <c r="D999">
        <f>IF(OR($L999=TRUE,$A999=0,MOD($A999,ChapterTable!$R$20)&lt;&gt;0),
MAX(0,INT(($B999+ChapterTable!$P$26+VLOOKUP(SUBSTITUTE(D$1,"성장단계","")&amp;"단계오프셋",ChapterTable!$R:$S,2,0))/ChapterTable!$P$23)),
MAX(0,INT(($B999+ChapterTable!$R$26+VLOOKUP(SUBSTITUTE(D$1,"성장단계","")&amp;"보스단계오프셋",ChapterTable!$R:$S,2,0))/ChapterTable!$R$23)))</f>
        <v>2</v>
      </c>
      <c r="E999" s="1">
        <f ca="1">IF(AND($A999=0,$B999=1),
    VLOOKUP(1,ChapterTable!$1:$1048576,MATCH("최종"&amp;SUBSTITUTE(SUBSTITUTE(E$1,"standard",""),"|Float",""),ChapterTable!$1:$1,0),0)*ChapterTable!$P$17,
  IF(AND($A999=0,$B999=0),
    E1000,
  IF($B999=0,
    VLOOKUP($A999,ChapterTable!$1:$1048576,MATCH("최종"&amp;SUBSTITUTE(SUBSTITUTE(E$1,"standard",""),"|Float",""),ChapterTable!$1:$1,0),0),
  IF($B999=1,
    IF($L999=FALSE,
      VLOOKUP($A999,ChapterTable!$1:$1048576,MATCH("최종"&amp;SUBSTITUTE(SUBSTITUTE(E$1,"standard",""),"|Float",""),ChapterTable!$1:$1,0),0),
      VLOOKUP($A999-ChapterTable!$P$11,ChapterTable!$1:$1048576,MATCH("최종"&amp;SUBSTITUTE(SUBSTITUTE(E$1,"standard",""),"|Float",""),ChapterTable!$1:$1,0),0)*ChapterTable!$P$14
    ),
  OFFSET(E999,-$B999+IF($L999,1,0),0)*IF($B999&gt;OFFSET($B999,1,0),ChapterTable!$R$17,1)*
    (VLOOKUP(SUBSTITUTE(SUBSTITUTE(E$1,"standard",""),"|Float","")&amp;IF(OR($L999=TRUE,$A999=0,MOD($A999,ChapterTable!$R$20)&lt;&gt;0),"","보스")&amp;"인게임누적곱배수",ChapterTable!$R:$S,2,0)^C999
    +VLOOKUP(SUBSTITUTE(SUBSTITUTE(E$1,"standard",""),"|Float","")&amp;IF(OR($L999=TRUE,$A999=0,MOD($A999,ChapterTable!$R$20)&lt;&gt;0),"","보스")&amp;"인게임누적합배수",ChapterTable!$R:$S,2,0)*C999)
  )
  )
  )
)</f>
        <v>837964.69598007202</v>
      </c>
      <c r="F999" s="1">
        <f ca="1">IF(AND($A999=0,$B999=1),
    VLOOKUP(1,ChapterTable!$1:$1048576,MATCH("최종"&amp;SUBSTITUTE(SUBSTITUTE(F$1,"standard",""),"|Float",""),ChapterTable!$1:$1,0),0)*ChapterTable!$P$17,
  IF(AND($A999=0,$B999=0),
    F1000,
  IF($B999=0,
    VLOOKUP($A999,ChapterTable!$1:$1048576,MATCH("최종"&amp;SUBSTITUTE(SUBSTITUTE(F$1,"standard",""),"|Float",""),ChapterTable!$1:$1,0),0),
  IF($B999=1,
    IF($L999=FALSE,
      VLOOKUP($A999,ChapterTable!$1:$1048576,MATCH("최종"&amp;SUBSTITUTE(SUBSTITUTE(F$1,"standard",""),"|Float",""),ChapterTable!$1:$1,0),0),
      VLOOKUP($A999-ChapterTable!$P$11,ChapterTable!$1:$1048576,MATCH("최종"&amp;SUBSTITUTE(SUBSTITUTE(F$1,"standard",""),"|Float",""),ChapterTable!$1:$1,0),0)*ChapterTable!$P$14
    ),
  OFFSET(F999,-$B999+IF($L999,1,0),0)*
    (VLOOKUP(SUBSTITUTE(SUBSTITUTE(F$1,"standard",""),"|Float","")&amp;IF(OR($L999=TRUE,$A999=0,MOD($A999,ChapterTable!$R$20)&lt;&gt;0),"","보스")&amp;"인게임누적곱배수",ChapterTable!$R:$S,2,0)^D999
    +VLOOKUP(SUBSTITUTE(SUBSTITUTE(F$1,"standard",""),"|Float","")&amp;IF(OR($L999=TRUE,$A999=0,MOD($A999,ChapterTable!$R$20)&lt;&gt;0),"","보스")&amp;"인게임누적합배수",ChapterTable!$R:$S,2,0)*D999)
  )
  )
  )
)</f>
        <v>286803.39296936989</v>
      </c>
      <c r="G999" t="s">
        <v>715</v>
      </c>
      <c r="J999" t="str">
        <f>IF(ISBLANK(I999),"",
IFERROR(VLOOKUP(I999,[1]StringTable!$1:$1048576,MATCH("kor|String",[1]StringTable!$1:$1,0),0),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114"/>
        <v>0.33333333333333331</v>
      </c>
      <c r="AJ999">
        <f t="shared" si="112"/>
        <v>0.395555555</v>
      </c>
      <c r="AK999">
        <f t="shared" si="113"/>
        <v>1</v>
      </c>
      <c r="AL999">
        <v>8</v>
      </c>
    </row>
    <row r="1000" spans="1:38" hidden="1" x14ac:dyDescent="0.3">
      <c r="A1000">
        <v>22</v>
      </c>
      <c r="B1000">
        <v>25</v>
      </c>
      <c r="C1000">
        <f>IF(OR($L1000=TRUE,$A1000=0,MOD($A1000,ChapterTable!$R$20)&lt;&gt;0),
MAX(0,INT(($B1000+ChapterTable!$P$26+VLOOKUP(SUBSTITUTE(C$1,"성장단계","")&amp;"단계오프셋",ChapterTable!$R:$S,2,0))/ChapterTable!$P$23)),
MAX(0,INT(($B1000+ChapterTable!$R$26+VLOOKUP(SUBSTITUTE(C$1,"성장단계","")&amp;"보스단계오프셋",ChapterTable!$R:$S,2,0))/ChapterTable!$R$23)))</f>
        <v>2</v>
      </c>
      <c r="D1000">
        <f>IF(OR($L1000=TRUE,$A1000=0,MOD($A1000,ChapterTable!$R$20)&lt;&gt;0),
MAX(0,INT(($B1000+ChapterTable!$P$26+VLOOKUP(SUBSTITUTE(D$1,"성장단계","")&amp;"단계오프셋",ChapterTable!$R:$S,2,0))/ChapterTable!$P$23)),
MAX(0,INT(($B1000+ChapterTable!$R$26+VLOOKUP(SUBSTITUTE(D$1,"성장단계","")&amp;"보스단계오프셋",ChapterTable!$R:$S,2,0))/ChapterTable!$R$23)))</f>
        <v>2</v>
      </c>
      <c r="E1000" s="1">
        <f ca="1">IF(AND($A1000=0,$B1000=1),
    VLOOKUP(1,ChapterTable!$1:$1048576,MATCH("최종"&amp;SUBSTITUTE(SUBSTITUTE(E$1,"standard",""),"|Float",""),ChapterTable!$1:$1,0),0)*ChapterTable!$P$17,
  IF(AND($A1000=0,$B1000=0),
    E1001,
  IF($B1000=0,
    VLOOKUP($A1000,ChapterTable!$1:$1048576,MATCH("최종"&amp;SUBSTITUTE(SUBSTITUTE(E$1,"standard",""),"|Float",""),ChapterTable!$1:$1,0),0),
  IF($B1000=1,
    IF($L1000=FALSE,
      VLOOKUP($A1000,ChapterTable!$1:$1048576,MATCH("최종"&amp;SUBSTITUTE(SUBSTITUTE(E$1,"standard",""),"|Float",""),ChapterTable!$1:$1,0),0),
      VLOOKUP($A1000-ChapterTable!$P$11,ChapterTable!$1:$1048576,MATCH("최종"&amp;SUBSTITUTE(SUBSTITUTE(E$1,"standard",""),"|Float",""),ChapterTable!$1:$1,0),0)*ChapterTable!$P$14
    ),
  OFFSET(E1000,-$B1000+IF($L1000,1,0),0)*IF($B1000&gt;OFFSET($B1000,1,0),ChapterTable!$R$17,1)*
    (VLOOKUP(SUBSTITUTE(SUBSTITUTE(E$1,"standard",""),"|Float","")&amp;IF(OR($L1000=TRUE,$A1000=0,MOD($A1000,ChapterTable!$R$20)&lt;&gt;0),"","보스")&amp;"인게임누적곱배수",ChapterTable!$R:$S,2,0)^C1000
    +VLOOKUP(SUBSTITUTE(SUBSTITUTE(E$1,"standard",""),"|Float","")&amp;IF(OR($L1000=TRUE,$A1000=0,MOD($A1000,ChapterTable!$R$20)&lt;&gt;0),"","보스")&amp;"인게임누적합배수",ChapterTable!$R:$S,2,0)*C1000)
  )
  )
  )
)</f>
        <v>837964.69598007202</v>
      </c>
      <c r="F1000" s="1">
        <f ca="1">IF(AND($A1000=0,$B1000=1),
    VLOOKUP(1,ChapterTable!$1:$1048576,MATCH("최종"&amp;SUBSTITUTE(SUBSTITUTE(F$1,"standard",""),"|Float",""),ChapterTable!$1:$1,0),0)*ChapterTable!$P$17,
  IF(AND($A1000=0,$B1000=0),
    F1001,
  IF($B1000=0,
    VLOOKUP($A1000,ChapterTable!$1:$1048576,MATCH("최종"&amp;SUBSTITUTE(SUBSTITUTE(F$1,"standard",""),"|Float",""),ChapterTable!$1:$1,0),0),
  IF($B1000=1,
    IF($L1000=FALSE,
      VLOOKUP($A1000,ChapterTable!$1:$1048576,MATCH("최종"&amp;SUBSTITUTE(SUBSTITUTE(F$1,"standard",""),"|Float",""),ChapterTable!$1:$1,0),0),
      VLOOKUP($A1000-ChapterTable!$P$11,ChapterTable!$1:$1048576,MATCH("최종"&amp;SUBSTITUTE(SUBSTITUTE(F$1,"standard",""),"|Float",""),ChapterTable!$1:$1,0),0)*ChapterTable!$P$14
    ),
  OFFSET(F1000,-$B1000+IF($L1000,1,0),0)*
    (VLOOKUP(SUBSTITUTE(SUBSTITUTE(F$1,"standard",""),"|Float","")&amp;IF(OR($L1000=TRUE,$A1000=0,MOD($A1000,ChapterTable!$R$20)&lt;&gt;0),"","보스")&amp;"인게임누적곱배수",ChapterTable!$R:$S,2,0)^D1000
    +VLOOKUP(SUBSTITUTE(SUBSTITUTE(F$1,"standard",""),"|Float","")&amp;IF(OR($L1000=TRUE,$A1000=0,MOD($A1000,ChapterTable!$R$20)&lt;&gt;0),"","보스")&amp;"인게임누적합배수",ChapterTable!$R:$S,2,0)*D1000)
  )
  )
  )
)</f>
        <v>286803.39296936989</v>
      </c>
      <c r="G1000" t="s">
        <v>715</v>
      </c>
      <c r="J1000" t="str">
        <f>IF(ISBLANK(I1000),"",
IFERROR(VLOOKUP(I1000,[1]StringTable!$1:$1048576,MATCH("kor|String",[1]StringTable!$1:$1,0),0),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114"/>
        <v>0.33333333333333331</v>
      </c>
      <c r="AJ1000">
        <f t="shared" si="112"/>
        <v>0.395555555</v>
      </c>
      <c r="AK1000">
        <f t="shared" si="113"/>
        <v>1</v>
      </c>
      <c r="AL1000">
        <v>8</v>
      </c>
    </row>
    <row r="1001" spans="1:38" hidden="1" x14ac:dyDescent="0.3">
      <c r="A1001">
        <v>22</v>
      </c>
      <c r="B1001">
        <v>26</v>
      </c>
      <c r="C1001">
        <f>IF(OR($L1001=TRUE,$A1001=0,MOD($A1001,ChapterTable!$R$20)&lt;&gt;0),
MAX(0,INT(($B1001+ChapterTable!$P$26+VLOOKUP(SUBSTITUTE(C$1,"성장단계","")&amp;"단계오프셋",ChapterTable!$R:$S,2,0))/ChapterTable!$P$23)),
MAX(0,INT(($B1001+ChapterTable!$R$26+VLOOKUP(SUBSTITUTE(C$1,"성장단계","")&amp;"보스단계오프셋",ChapterTable!$R:$S,2,0))/ChapterTable!$R$23)))</f>
        <v>3</v>
      </c>
      <c r="D1001">
        <f>IF(OR($L1001=TRUE,$A1001=0,MOD($A1001,ChapterTable!$R$20)&lt;&gt;0),
MAX(0,INT(($B1001+ChapterTable!$P$26+VLOOKUP(SUBSTITUTE(D$1,"성장단계","")&amp;"단계오프셋",ChapterTable!$R:$S,2,0))/ChapterTable!$P$23)),
MAX(0,INT(($B1001+ChapterTable!$R$26+VLOOKUP(SUBSTITUTE(D$1,"성장단계","")&amp;"보스단계오프셋",ChapterTable!$R:$S,2,0))/ChapterTable!$R$23)))</f>
        <v>2</v>
      </c>
      <c r="E1001" s="1">
        <f ca="1">IF(AND($A1001=0,$B1001=1),
    VLOOKUP(1,ChapterTable!$1:$1048576,MATCH("최종"&amp;SUBSTITUTE(SUBSTITUTE(E$1,"standard",""),"|Float",""),ChapterTable!$1:$1,0),0)*ChapterTable!$P$17,
  IF(AND($A1001=0,$B1001=0),
    E1002,
  IF($B1001=0,
    VLOOKUP($A1001,ChapterTable!$1:$1048576,MATCH("최종"&amp;SUBSTITUTE(SUBSTITUTE(E$1,"standard",""),"|Float",""),ChapterTable!$1:$1,0),0),
  IF($B1001=1,
    IF($L1001=FALSE,
      VLOOKUP($A1001,ChapterTable!$1:$1048576,MATCH("최종"&amp;SUBSTITUTE(SUBSTITUTE(E$1,"standard",""),"|Float",""),ChapterTable!$1:$1,0),0),
      VLOOKUP($A1001-ChapterTable!$P$11,ChapterTable!$1:$1048576,MATCH("최종"&amp;SUBSTITUTE(SUBSTITUTE(E$1,"standard",""),"|Float",""),ChapterTable!$1:$1,0),0)*ChapterTable!$P$14
    ),
  OFFSET(E1001,-$B1001+IF($L1001,1,0),0)*IF($B1001&gt;OFFSET($B1001,1,0),ChapterTable!$R$17,1)*
    (VLOOKUP(SUBSTITUTE(SUBSTITUTE(E$1,"standard",""),"|Float","")&amp;IF(OR($L1001=TRUE,$A1001=0,MOD($A1001,ChapterTable!$R$20)&lt;&gt;0),"","보스")&amp;"인게임누적곱배수",ChapterTable!$R:$S,2,0)^C1001
    +VLOOKUP(SUBSTITUTE(SUBSTITUTE(E$1,"standard",""),"|Float","")&amp;IF(OR($L1001=TRUE,$A1001=0,MOD($A1001,ChapterTable!$R$20)&lt;&gt;0),"","보스")&amp;"인게임누적합배수",ChapterTable!$R:$S,2,0)*C1001)
  )
  )
  )
)</f>
        <v>957673.93826293945</v>
      </c>
      <c r="F1001" s="1">
        <f ca="1">IF(AND($A1001=0,$B1001=1),
    VLOOKUP(1,ChapterTable!$1:$1048576,MATCH("최종"&amp;SUBSTITUTE(SUBSTITUTE(F$1,"standard",""),"|Float",""),ChapterTable!$1:$1,0),0)*ChapterTable!$P$17,
  IF(AND($A1001=0,$B1001=0),
    F1002,
  IF($B1001=0,
    VLOOKUP($A1001,ChapterTable!$1:$1048576,MATCH("최종"&amp;SUBSTITUTE(SUBSTITUTE(F$1,"standard",""),"|Float",""),ChapterTable!$1:$1,0),0),
  IF($B1001=1,
    IF($L1001=FALSE,
      VLOOKUP($A1001,ChapterTable!$1:$1048576,MATCH("최종"&amp;SUBSTITUTE(SUBSTITUTE(F$1,"standard",""),"|Float",""),ChapterTable!$1:$1,0),0),
      VLOOKUP($A1001-ChapterTable!$P$11,ChapterTable!$1:$1048576,MATCH("최종"&amp;SUBSTITUTE(SUBSTITUTE(F$1,"standard",""),"|Float",""),ChapterTable!$1:$1,0),0)*ChapterTable!$P$14
    ),
  OFFSET(F1001,-$B1001+IF($L1001,1,0),0)*
    (VLOOKUP(SUBSTITUTE(SUBSTITUTE(F$1,"standard",""),"|Float","")&amp;IF(OR($L1001=TRUE,$A1001=0,MOD($A1001,ChapterTable!$R$20)&lt;&gt;0),"","보스")&amp;"인게임누적곱배수",ChapterTable!$R:$S,2,0)^D1001
    +VLOOKUP(SUBSTITUTE(SUBSTITUTE(F$1,"standard",""),"|Float","")&amp;IF(OR($L1001=TRUE,$A1001=0,MOD($A1001,ChapterTable!$R$20)&lt;&gt;0),"","보스")&amp;"인게임누적합배수",ChapterTable!$R:$S,2,0)*D1001)
  )
  )
  )
)</f>
        <v>286803.39296936989</v>
      </c>
      <c r="G1001" t="s">
        <v>715</v>
      </c>
      <c r="J1001" t="str">
        <f>IF(ISBLANK(I1001),"",
IFERROR(VLOOKUP(I1001,[1]StringTable!$1:$1048576,MATCH("kor|String",[1]StringTable!$1:$1,0),0),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114"/>
        <v>0.33333333333333331</v>
      </c>
      <c r="AJ1001">
        <f t="shared" si="112"/>
        <v>0.395555555</v>
      </c>
      <c r="AK1001">
        <f t="shared" si="113"/>
        <v>1</v>
      </c>
      <c r="AL1001">
        <v>8</v>
      </c>
    </row>
    <row r="1002" spans="1:38" hidden="1" x14ac:dyDescent="0.3">
      <c r="A1002">
        <v>22</v>
      </c>
      <c r="B1002">
        <v>27</v>
      </c>
      <c r="C1002">
        <f>IF(OR($L1002=TRUE,$A1002=0,MOD($A1002,ChapterTable!$R$20)&lt;&gt;0),
MAX(0,INT(($B1002+ChapterTable!$P$26+VLOOKUP(SUBSTITUTE(C$1,"성장단계","")&amp;"단계오프셋",ChapterTable!$R:$S,2,0))/ChapterTable!$P$23)),
MAX(0,INT(($B1002+ChapterTable!$R$26+VLOOKUP(SUBSTITUTE(C$1,"성장단계","")&amp;"보스단계오프셋",ChapterTable!$R:$S,2,0))/ChapterTable!$R$23)))</f>
        <v>3</v>
      </c>
      <c r="D1002">
        <f>IF(OR($L1002=TRUE,$A1002=0,MOD($A1002,ChapterTable!$R$20)&lt;&gt;0),
MAX(0,INT(($B1002+ChapterTable!$P$26+VLOOKUP(SUBSTITUTE(D$1,"성장단계","")&amp;"단계오프셋",ChapterTable!$R:$S,2,0))/ChapterTable!$P$23)),
MAX(0,INT(($B1002+ChapterTable!$R$26+VLOOKUP(SUBSTITUTE(D$1,"성장단계","")&amp;"보스단계오프셋",ChapterTable!$R:$S,2,0))/ChapterTable!$R$23)))</f>
        <v>2</v>
      </c>
      <c r="E1002" s="1">
        <f ca="1">IF(AND($A1002=0,$B1002=1),
    VLOOKUP(1,ChapterTable!$1:$1048576,MATCH("최종"&amp;SUBSTITUTE(SUBSTITUTE(E$1,"standard",""),"|Float",""),ChapterTable!$1:$1,0),0)*ChapterTable!$P$17,
  IF(AND($A1002=0,$B1002=0),
    E1003,
  IF($B1002=0,
    VLOOKUP($A1002,ChapterTable!$1:$1048576,MATCH("최종"&amp;SUBSTITUTE(SUBSTITUTE(E$1,"standard",""),"|Float",""),ChapterTable!$1:$1,0),0),
  IF($B1002=1,
    IF($L1002=FALSE,
      VLOOKUP($A1002,ChapterTable!$1:$1048576,MATCH("최종"&amp;SUBSTITUTE(SUBSTITUTE(E$1,"standard",""),"|Float",""),ChapterTable!$1:$1,0),0),
      VLOOKUP($A1002-ChapterTable!$P$11,ChapterTable!$1:$1048576,MATCH("최종"&amp;SUBSTITUTE(SUBSTITUTE(E$1,"standard",""),"|Float",""),ChapterTable!$1:$1,0),0)*ChapterTable!$P$14
    ),
  OFFSET(E1002,-$B1002+IF($L1002,1,0),0)*IF($B1002&gt;OFFSET($B1002,1,0),ChapterTable!$R$17,1)*
    (VLOOKUP(SUBSTITUTE(SUBSTITUTE(E$1,"standard",""),"|Float","")&amp;IF(OR($L1002=TRUE,$A1002=0,MOD($A1002,ChapterTable!$R$20)&lt;&gt;0),"","보스")&amp;"인게임누적곱배수",ChapterTable!$R:$S,2,0)^C1002
    +VLOOKUP(SUBSTITUTE(SUBSTITUTE(E$1,"standard",""),"|Float","")&amp;IF(OR($L1002=TRUE,$A1002=0,MOD($A1002,ChapterTable!$R$20)&lt;&gt;0),"","보스")&amp;"인게임누적합배수",ChapterTable!$R:$S,2,0)*C1002)
  )
  )
  )
)</f>
        <v>957673.93826293945</v>
      </c>
      <c r="F1002" s="1">
        <f ca="1">IF(AND($A1002=0,$B1002=1),
    VLOOKUP(1,ChapterTable!$1:$1048576,MATCH("최종"&amp;SUBSTITUTE(SUBSTITUTE(F$1,"standard",""),"|Float",""),ChapterTable!$1:$1,0),0)*ChapterTable!$P$17,
  IF(AND($A1002=0,$B1002=0),
    F1003,
  IF($B1002=0,
    VLOOKUP($A1002,ChapterTable!$1:$1048576,MATCH("최종"&amp;SUBSTITUTE(SUBSTITUTE(F$1,"standard",""),"|Float",""),ChapterTable!$1:$1,0),0),
  IF($B1002=1,
    IF($L1002=FALSE,
      VLOOKUP($A1002,ChapterTable!$1:$1048576,MATCH("최종"&amp;SUBSTITUTE(SUBSTITUTE(F$1,"standard",""),"|Float",""),ChapterTable!$1:$1,0),0),
      VLOOKUP($A1002-ChapterTable!$P$11,ChapterTable!$1:$1048576,MATCH("최종"&amp;SUBSTITUTE(SUBSTITUTE(F$1,"standard",""),"|Float",""),ChapterTable!$1:$1,0),0)*ChapterTable!$P$14
    ),
  OFFSET(F1002,-$B1002+IF($L1002,1,0),0)*
    (VLOOKUP(SUBSTITUTE(SUBSTITUTE(F$1,"standard",""),"|Float","")&amp;IF(OR($L1002=TRUE,$A1002=0,MOD($A1002,ChapterTable!$R$20)&lt;&gt;0),"","보스")&amp;"인게임누적곱배수",ChapterTable!$R:$S,2,0)^D1002
    +VLOOKUP(SUBSTITUTE(SUBSTITUTE(F$1,"standard",""),"|Float","")&amp;IF(OR($L1002=TRUE,$A1002=0,MOD($A1002,ChapterTable!$R$20)&lt;&gt;0),"","보스")&amp;"인게임누적합배수",ChapterTable!$R:$S,2,0)*D1002)
  )
  )
  )
)</f>
        <v>286803.39296936989</v>
      </c>
      <c r="G1002" t="s">
        <v>715</v>
      </c>
      <c r="J1002" t="str">
        <f>IF(ISBLANK(I1002),"",
IFERROR(VLOOKUP(I1002,[1]StringTable!$1:$1048576,MATCH("kor|String",[1]StringTable!$1:$1,0),0),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114"/>
        <v>0.33333333333333331</v>
      </c>
      <c r="AJ1002">
        <f t="shared" si="112"/>
        <v>0.395555555</v>
      </c>
      <c r="AK1002">
        <f t="shared" si="113"/>
        <v>1</v>
      </c>
      <c r="AL1002">
        <v>8</v>
      </c>
    </row>
    <row r="1003" spans="1:38" hidden="1" x14ac:dyDescent="0.3">
      <c r="A1003">
        <v>22</v>
      </c>
      <c r="B1003">
        <v>28</v>
      </c>
      <c r="C1003">
        <f>IF(OR($L1003=TRUE,$A1003=0,MOD($A1003,ChapterTable!$R$20)&lt;&gt;0),
MAX(0,INT(($B1003+ChapterTable!$P$26+VLOOKUP(SUBSTITUTE(C$1,"성장단계","")&amp;"단계오프셋",ChapterTable!$R:$S,2,0))/ChapterTable!$P$23)),
MAX(0,INT(($B1003+ChapterTable!$R$26+VLOOKUP(SUBSTITUTE(C$1,"성장단계","")&amp;"보스단계오프셋",ChapterTable!$R:$S,2,0))/ChapterTable!$R$23)))</f>
        <v>3</v>
      </c>
      <c r="D1003">
        <f>IF(OR($L1003=TRUE,$A1003=0,MOD($A1003,ChapterTable!$R$20)&lt;&gt;0),
MAX(0,INT(($B1003+ChapterTable!$P$26+VLOOKUP(SUBSTITUTE(D$1,"성장단계","")&amp;"단계오프셋",ChapterTable!$R:$S,2,0))/ChapterTable!$P$23)),
MAX(0,INT(($B1003+ChapterTable!$R$26+VLOOKUP(SUBSTITUTE(D$1,"성장단계","")&amp;"보스단계오프셋",ChapterTable!$R:$S,2,0))/ChapterTable!$R$23)))</f>
        <v>2</v>
      </c>
      <c r="E1003" s="1">
        <f ca="1">IF(AND($A1003=0,$B1003=1),
    VLOOKUP(1,ChapterTable!$1:$1048576,MATCH("최종"&amp;SUBSTITUTE(SUBSTITUTE(E$1,"standard",""),"|Float",""),ChapterTable!$1:$1,0),0)*ChapterTable!$P$17,
  IF(AND($A1003=0,$B1003=0),
    E1004,
  IF($B1003=0,
    VLOOKUP($A1003,ChapterTable!$1:$1048576,MATCH("최종"&amp;SUBSTITUTE(SUBSTITUTE(E$1,"standard",""),"|Float",""),ChapterTable!$1:$1,0),0),
  IF($B1003=1,
    IF($L1003=FALSE,
      VLOOKUP($A1003,ChapterTable!$1:$1048576,MATCH("최종"&amp;SUBSTITUTE(SUBSTITUTE(E$1,"standard",""),"|Float",""),ChapterTable!$1:$1,0),0),
      VLOOKUP($A1003-ChapterTable!$P$11,ChapterTable!$1:$1048576,MATCH("최종"&amp;SUBSTITUTE(SUBSTITUTE(E$1,"standard",""),"|Float",""),ChapterTable!$1:$1,0),0)*ChapterTable!$P$14
    ),
  OFFSET(E1003,-$B1003+IF($L1003,1,0),0)*IF($B1003&gt;OFFSET($B1003,1,0),ChapterTable!$R$17,1)*
    (VLOOKUP(SUBSTITUTE(SUBSTITUTE(E$1,"standard",""),"|Float","")&amp;IF(OR($L1003=TRUE,$A1003=0,MOD($A1003,ChapterTable!$R$20)&lt;&gt;0),"","보스")&amp;"인게임누적곱배수",ChapterTable!$R:$S,2,0)^C1003
    +VLOOKUP(SUBSTITUTE(SUBSTITUTE(E$1,"standard",""),"|Float","")&amp;IF(OR($L1003=TRUE,$A1003=0,MOD($A1003,ChapterTable!$R$20)&lt;&gt;0),"","보스")&amp;"인게임누적합배수",ChapterTable!$R:$S,2,0)*C1003)
  )
  )
  )
)</f>
        <v>957673.93826293945</v>
      </c>
      <c r="F1003" s="1">
        <f ca="1">IF(AND($A1003=0,$B1003=1),
    VLOOKUP(1,ChapterTable!$1:$1048576,MATCH("최종"&amp;SUBSTITUTE(SUBSTITUTE(F$1,"standard",""),"|Float",""),ChapterTable!$1:$1,0),0)*ChapterTable!$P$17,
  IF(AND($A1003=0,$B1003=0),
    F1004,
  IF($B1003=0,
    VLOOKUP($A1003,ChapterTable!$1:$1048576,MATCH("최종"&amp;SUBSTITUTE(SUBSTITUTE(F$1,"standard",""),"|Float",""),ChapterTable!$1:$1,0),0),
  IF($B1003=1,
    IF($L1003=FALSE,
      VLOOKUP($A1003,ChapterTable!$1:$1048576,MATCH("최종"&amp;SUBSTITUTE(SUBSTITUTE(F$1,"standard",""),"|Float",""),ChapterTable!$1:$1,0),0),
      VLOOKUP($A1003-ChapterTable!$P$11,ChapterTable!$1:$1048576,MATCH("최종"&amp;SUBSTITUTE(SUBSTITUTE(F$1,"standard",""),"|Float",""),ChapterTable!$1:$1,0),0)*ChapterTable!$P$14
    ),
  OFFSET(F1003,-$B1003+IF($L1003,1,0),0)*
    (VLOOKUP(SUBSTITUTE(SUBSTITUTE(F$1,"standard",""),"|Float","")&amp;IF(OR($L1003=TRUE,$A1003=0,MOD($A1003,ChapterTable!$R$20)&lt;&gt;0),"","보스")&amp;"인게임누적곱배수",ChapterTable!$R:$S,2,0)^D1003
    +VLOOKUP(SUBSTITUTE(SUBSTITUTE(F$1,"standard",""),"|Float","")&amp;IF(OR($L1003=TRUE,$A1003=0,MOD($A1003,ChapterTable!$R$20)&lt;&gt;0),"","보스")&amp;"인게임누적합배수",ChapterTable!$R:$S,2,0)*D1003)
  )
  )
  )
)</f>
        <v>286803.39296936989</v>
      </c>
      <c r="G1003" t="s">
        <v>715</v>
      </c>
      <c r="J1003" t="str">
        <f>IF(ISBLANK(I1003),"",
IFERROR(VLOOKUP(I1003,[1]StringTable!$1:$1048576,MATCH("kor|String",[1]StringTable!$1:$1,0),0),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114"/>
        <v>0.33333333333333331</v>
      </c>
      <c r="AJ1003">
        <f t="shared" si="112"/>
        <v>0.395555555</v>
      </c>
      <c r="AK1003">
        <f t="shared" si="113"/>
        <v>1</v>
      </c>
      <c r="AL1003">
        <v>8</v>
      </c>
    </row>
    <row r="1004" spans="1:38" hidden="1" x14ac:dyDescent="0.3">
      <c r="A1004">
        <v>22</v>
      </c>
      <c r="B1004">
        <v>29</v>
      </c>
      <c r="C1004">
        <f>IF(OR($L1004=TRUE,$A1004=0,MOD($A1004,ChapterTable!$R$20)&lt;&gt;0),
MAX(0,INT(($B1004+ChapterTable!$P$26+VLOOKUP(SUBSTITUTE(C$1,"성장단계","")&amp;"단계오프셋",ChapterTable!$R:$S,2,0))/ChapterTable!$P$23)),
MAX(0,INT(($B1004+ChapterTable!$R$26+VLOOKUP(SUBSTITUTE(C$1,"성장단계","")&amp;"보스단계오프셋",ChapterTable!$R:$S,2,0))/ChapterTable!$R$23)))</f>
        <v>3</v>
      </c>
      <c r="D1004">
        <f>IF(OR($L1004=TRUE,$A1004=0,MOD($A1004,ChapterTable!$R$20)&lt;&gt;0),
MAX(0,INT(($B1004+ChapterTable!$P$26+VLOOKUP(SUBSTITUTE(D$1,"성장단계","")&amp;"단계오프셋",ChapterTable!$R:$S,2,0))/ChapterTable!$P$23)),
MAX(0,INT(($B1004+ChapterTable!$R$26+VLOOKUP(SUBSTITUTE(D$1,"성장단계","")&amp;"보스단계오프셋",ChapterTable!$R:$S,2,0))/ChapterTable!$R$23)))</f>
        <v>2</v>
      </c>
      <c r="E1004" s="1">
        <f ca="1">IF(AND($A1004=0,$B1004=1),
    VLOOKUP(1,ChapterTable!$1:$1048576,MATCH("최종"&amp;SUBSTITUTE(SUBSTITUTE(E$1,"standard",""),"|Float",""),ChapterTable!$1:$1,0),0)*ChapterTable!$P$17,
  IF(AND($A1004=0,$B1004=0),
    E1005,
  IF($B1004=0,
    VLOOKUP($A1004,ChapterTable!$1:$1048576,MATCH("최종"&amp;SUBSTITUTE(SUBSTITUTE(E$1,"standard",""),"|Float",""),ChapterTable!$1:$1,0),0),
  IF($B1004=1,
    IF($L1004=FALSE,
      VLOOKUP($A1004,ChapterTable!$1:$1048576,MATCH("최종"&amp;SUBSTITUTE(SUBSTITUTE(E$1,"standard",""),"|Float",""),ChapterTable!$1:$1,0),0),
      VLOOKUP($A1004-ChapterTable!$P$11,ChapterTable!$1:$1048576,MATCH("최종"&amp;SUBSTITUTE(SUBSTITUTE(E$1,"standard",""),"|Float",""),ChapterTable!$1:$1,0),0)*ChapterTable!$P$14
    ),
  OFFSET(E1004,-$B1004+IF($L1004,1,0),0)*IF($B1004&gt;OFFSET($B1004,1,0),ChapterTable!$R$17,1)*
    (VLOOKUP(SUBSTITUTE(SUBSTITUTE(E$1,"standard",""),"|Float","")&amp;IF(OR($L1004=TRUE,$A1004=0,MOD($A1004,ChapterTable!$R$20)&lt;&gt;0),"","보스")&amp;"인게임누적곱배수",ChapterTable!$R:$S,2,0)^C1004
    +VLOOKUP(SUBSTITUTE(SUBSTITUTE(E$1,"standard",""),"|Float","")&amp;IF(OR($L1004=TRUE,$A1004=0,MOD($A1004,ChapterTable!$R$20)&lt;&gt;0),"","보스")&amp;"인게임누적합배수",ChapterTable!$R:$S,2,0)*C1004)
  )
  )
  )
)</f>
        <v>957673.93826293945</v>
      </c>
      <c r="F1004" s="1">
        <f ca="1">IF(AND($A1004=0,$B1004=1),
    VLOOKUP(1,ChapterTable!$1:$1048576,MATCH("최종"&amp;SUBSTITUTE(SUBSTITUTE(F$1,"standard",""),"|Float",""),ChapterTable!$1:$1,0),0)*ChapterTable!$P$17,
  IF(AND($A1004=0,$B1004=0),
    F1005,
  IF($B1004=0,
    VLOOKUP($A1004,ChapterTable!$1:$1048576,MATCH("최종"&amp;SUBSTITUTE(SUBSTITUTE(F$1,"standard",""),"|Float",""),ChapterTable!$1:$1,0),0),
  IF($B1004=1,
    IF($L1004=FALSE,
      VLOOKUP($A1004,ChapterTable!$1:$1048576,MATCH("최종"&amp;SUBSTITUTE(SUBSTITUTE(F$1,"standard",""),"|Float",""),ChapterTable!$1:$1,0),0),
      VLOOKUP($A1004-ChapterTable!$P$11,ChapterTable!$1:$1048576,MATCH("최종"&amp;SUBSTITUTE(SUBSTITUTE(F$1,"standard",""),"|Float",""),ChapterTable!$1:$1,0),0)*ChapterTable!$P$14
    ),
  OFFSET(F1004,-$B1004+IF($L1004,1,0),0)*
    (VLOOKUP(SUBSTITUTE(SUBSTITUTE(F$1,"standard",""),"|Float","")&amp;IF(OR($L1004=TRUE,$A1004=0,MOD($A1004,ChapterTable!$R$20)&lt;&gt;0),"","보스")&amp;"인게임누적곱배수",ChapterTable!$R:$S,2,0)^D1004
    +VLOOKUP(SUBSTITUTE(SUBSTITUTE(F$1,"standard",""),"|Float","")&amp;IF(OR($L1004=TRUE,$A1004=0,MOD($A1004,ChapterTable!$R$20)&lt;&gt;0),"","보스")&amp;"인게임누적합배수",ChapterTable!$R:$S,2,0)*D1004)
  )
  )
  )
)</f>
        <v>286803.39296936989</v>
      </c>
      <c r="G1004" t="s">
        <v>715</v>
      </c>
      <c r="J1004" t="str">
        <f>IF(ISBLANK(I1004),"",
IFERROR(VLOOKUP(I1004,[1]StringTable!$1:$1048576,MATCH("kor|String",[1]StringTable!$1:$1,0),0),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114"/>
        <v>0.33333333333333331</v>
      </c>
      <c r="AJ1004">
        <f t="shared" si="112"/>
        <v>0.395555555</v>
      </c>
      <c r="AK1004">
        <f t="shared" si="113"/>
        <v>1</v>
      </c>
      <c r="AL1004">
        <v>8</v>
      </c>
    </row>
    <row r="1005" spans="1:38" hidden="1" x14ac:dyDescent="0.3">
      <c r="A1005">
        <v>22</v>
      </c>
      <c r="B1005">
        <v>30</v>
      </c>
      <c r="C1005">
        <f>IF(OR($L1005=TRUE,$A1005=0,MOD($A1005,ChapterTable!$R$20)&lt;&gt;0),
MAX(0,INT(($B1005+ChapterTable!$P$26+VLOOKUP(SUBSTITUTE(C$1,"성장단계","")&amp;"단계오프셋",ChapterTable!$R:$S,2,0))/ChapterTable!$P$23)),
MAX(0,INT(($B1005+ChapterTable!$R$26+VLOOKUP(SUBSTITUTE(C$1,"성장단계","")&amp;"보스단계오프셋",ChapterTable!$R:$S,2,0))/ChapterTable!$R$23)))</f>
        <v>3</v>
      </c>
      <c r="D1005">
        <f>IF(OR($L1005=TRUE,$A1005=0,MOD($A1005,ChapterTable!$R$20)&lt;&gt;0),
MAX(0,INT(($B1005+ChapterTable!$P$26+VLOOKUP(SUBSTITUTE(D$1,"성장단계","")&amp;"단계오프셋",ChapterTable!$R:$S,2,0))/ChapterTable!$P$23)),
MAX(0,INT(($B1005+ChapterTable!$R$26+VLOOKUP(SUBSTITUTE(D$1,"성장단계","")&amp;"보스단계오프셋",ChapterTable!$R:$S,2,0))/ChapterTable!$R$23)))</f>
        <v>2</v>
      </c>
      <c r="E1005" s="1">
        <f ca="1">IF(AND($A1005=0,$B1005=1),
    VLOOKUP(1,ChapterTable!$1:$1048576,MATCH("최종"&amp;SUBSTITUTE(SUBSTITUTE(E$1,"standard",""),"|Float",""),ChapterTable!$1:$1,0),0)*ChapterTable!$P$17,
  IF(AND($A1005=0,$B1005=0),
    E1006,
  IF($B1005=0,
    VLOOKUP($A1005,ChapterTable!$1:$1048576,MATCH("최종"&amp;SUBSTITUTE(SUBSTITUTE(E$1,"standard",""),"|Float",""),ChapterTable!$1:$1,0),0),
  IF($B1005=1,
    IF($L1005=FALSE,
      VLOOKUP($A1005,ChapterTable!$1:$1048576,MATCH("최종"&amp;SUBSTITUTE(SUBSTITUTE(E$1,"standard",""),"|Float",""),ChapterTable!$1:$1,0),0),
      VLOOKUP($A1005-ChapterTable!$P$11,ChapterTable!$1:$1048576,MATCH("최종"&amp;SUBSTITUTE(SUBSTITUTE(E$1,"standard",""),"|Float",""),ChapterTable!$1:$1,0),0)*ChapterTable!$P$14
    ),
  OFFSET(E1005,-$B1005+IF($L1005,1,0),0)*IF($B1005&gt;OFFSET($B1005,1,0),ChapterTable!$R$17,1)*
    (VLOOKUP(SUBSTITUTE(SUBSTITUTE(E$1,"standard",""),"|Float","")&amp;IF(OR($L1005=TRUE,$A1005=0,MOD($A1005,ChapterTable!$R$20)&lt;&gt;0),"","보스")&amp;"인게임누적곱배수",ChapterTable!$R:$S,2,0)^C1005
    +VLOOKUP(SUBSTITUTE(SUBSTITUTE(E$1,"standard",""),"|Float","")&amp;IF(OR($L1005=TRUE,$A1005=0,MOD($A1005,ChapterTable!$R$20)&lt;&gt;0),"","보스")&amp;"인게임누적합배수",ChapterTable!$R:$S,2,0)*C1005)
  )
  )
  )
)</f>
        <v>957673.93826293945</v>
      </c>
      <c r="F1005" s="1">
        <f ca="1">IF(AND($A1005=0,$B1005=1),
    VLOOKUP(1,ChapterTable!$1:$1048576,MATCH("최종"&amp;SUBSTITUTE(SUBSTITUTE(F$1,"standard",""),"|Float",""),ChapterTable!$1:$1,0),0)*ChapterTable!$P$17,
  IF(AND($A1005=0,$B1005=0),
    F1006,
  IF($B1005=0,
    VLOOKUP($A1005,ChapterTable!$1:$1048576,MATCH("최종"&amp;SUBSTITUTE(SUBSTITUTE(F$1,"standard",""),"|Float",""),ChapterTable!$1:$1,0),0),
  IF($B1005=1,
    IF($L1005=FALSE,
      VLOOKUP($A1005,ChapterTable!$1:$1048576,MATCH("최종"&amp;SUBSTITUTE(SUBSTITUTE(F$1,"standard",""),"|Float",""),ChapterTable!$1:$1,0),0),
      VLOOKUP($A1005-ChapterTable!$P$11,ChapterTable!$1:$1048576,MATCH("최종"&amp;SUBSTITUTE(SUBSTITUTE(F$1,"standard",""),"|Float",""),ChapterTable!$1:$1,0),0)*ChapterTable!$P$14
    ),
  OFFSET(F1005,-$B1005+IF($L1005,1,0),0)*
    (VLOOKUP(SUBSTITUTE(SUBSTITUTE(F$1,"standard",""),"|Float","")&amp;IF(OR($L1005=TRUE,$A1005=0,MOD($A1005,ChapterTable!$R$20)&lt;&gt;0),"","보스")&amp;"인게임누적곱배수",ChapterTable!$R:$S,2,0)^D1005
    +VLOOKUP(SUBSTITUTE(SUBSTITUTE(F$1,"standard",""),"|Float","")&amp;IF(OR($L1005=TRUE,$A1005=0,MOD($A1005,ChapterTable!$R$20)&lt;&gt;0),"","보스")&amp;"인게임누적합배수",ChapterTable!$R:$S,2,0)*D1005)
  )
  )
  )
)</f>
        <v>286803.39296936989</v>
      </c>
      <c r="G1005" t="s">
        <v>715</v>
      </c>
      <c r="J1005" t="str">
        <f>IF(ISBLANK(I1005),"",
IFERROR(VLOOKUP(I1005,[1]StringTable!$1:$1048576,MATCH("kor|String",[1]StringTable!$1:$1,0),0),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114"/>
        <v>0.33333333333333331</v>
      </c>
      <c r="AJ1005">
        <f t="shared" si="112"/>
        <v>1</v>
      </c>
      <c r="AK1005">
        <f t="shared" si="113"/>
        <v>3</v>
      </c>
      <c r="AL1005">
        <v>8</v>
      </c>
    </row>
    <row r="1006" spans="1:38" hidden="1" x14ac:dyDescent="0.3">
      <c r="A1006">
        <v>22</v>
      </c>
      <c r="B1006">
        <v>31</v>
      </c>
      <c r="C1006">
        <f>IF(OR($L1006=TRUE,$A1006=0,MOD($A1006,ChapterTable!$R$20)&lt;&gt;0),
MAX(0,INT(($B1006+ChapterTable!$P$26+VLOOKUP(SUBSTITUTE(C$1,"성장단계","")&amp;"단계오프셋",ChapterTable!$R:$S,2,0))/ChapterTable!$P$23)),
MAX(0,INT(($B1006+ChapterTable!$R$26+VLOOKUP(SUBSTITUTE(C$1,"성장단계","")&amp;"보스단계오프셋",ChapterTable!$R:$S,2,0))/ChapterTable!$R$23)))</f>
        <v>3</v>
      </c>
      <c r="D1006">
        <f>IF(OR($L1006=TRUE,$A1006=0,MOD($A1006,ChapterTable!$R$20)&lt;&gt;0),
MAX(0,INT(($B1006+ChapterTable!$P$26+VLOOKUP(SUBSTITUTE(D$1,"성장단계","")&amp;"단계오프셋",ChapterTable!$R:$S,2,0))/ChapterTable!$P$23)),
MAX(0,INT(($B1006+ChapterTable!$R$26+VLOOKUP(SUBSTITUTE(D$1,"성장단계","")&amp;"보스단계오프셋",ChapterTable!$R:$S,2,0))/ChapterTable!$R$23)))</f>
        <v>3</v>
      </c>
      <c r="E1006" s="1">
        <f ca="1">IF(AND($A1006=0,$B1006=1),
    VLOOKUP(1,ChapterTable!$1:$1048576,MATCH("최종"&amp;SUBSTITUTE(SUBSTITUTE(E$1,"standard",""),"|Float",""),ChapterTable!$1:$1,0),0)*ChapterTable!$P$17,
  IF(AND($A1006=0,$B1006=0),
    E1007,
  IF($B1006=0,
    VLOOKUP($A1006,ChapterTable!$1:$1048576,MATCH("최종"&amp;SUBSTITUTE(SUBSTITUTE(E$1,"standard",""),"|Float",""),ChapterTable!$1:$1,0),0),
  IF($B1006=1,
    IF($L1006=FALSE,
      VLOOKUP($A1006,ChapterTable!$1:$1048576,MATCH("최종"&amp;SUBSTITUTE(SUBSTITUTE(E$1,"standard",""),"|Float",""),ChapterTable!$1:$1,0),0),
      VLOOKUP($A1006-ChapterTable!$P$11,ChapterTable!$1:$1048576,MATCH("최종"&amp;SUBSTITUTE(SUBSTITUTE(E$1,"standard",""),"|Float",""),ChapterTable!$1:$1,0),0)*ChapterTable!$P$14
    ),
  OFFSET(E1006,-$B1006+IF($L1006,1,0),0)*IF($B1006&gt;OFFSET($B1006,1,0),ChapterTable!$R$17,1)*
    (VLOOKUP(SUBSTITUTE(SUBSTITUTE(E$1,"standard",""),"|Float","")&amp;IF(OR($L1006=TRUE,$A1006=0,MOD($A1006,ChapterTable!$R$20)&lt;&gt;0),"","보스")&amp;"인게임누적곱배수",ChapterTable!$R:$S,2,0)^C1006
    +VLOOKUP(SUBSTITUTE(SUBSTITUTE(E$1,"standard",""),"|Float","")&amp;IF(OR($L1006=TRUE,$A1006=0,MOD($A1006,ChapterTable!$R$20)&lt;&gt;0),"","보스")&amp;"인게임누적합배수",ChapterTable!$R:$S,2,0)*C1006)
  )
  )
  )
)</f>
        <v>957673.93826293945</v>
      </c>
      <c r="F1006" s="1">
        <f ca="1">IF(AND($A1006=0,$B1006=1),
    VLOOKUP(1,ChapterTable!$1:$1048576,MATCH("최종"&amp;SUBSTITUTE(SUBSTITUTE(F$1,"standard",""),"|Float",""),ChapterTable!$1:$1,0),0)*ChapterTable!$P$17,
  IF(AND($A1006=0,$B1006=0),
    F1007,
  IF($B1006=0,
    VLOOKUP($A1006,ChapterTable!$1:$1048576,MATCH("최종"&amp;SUBSTITUTE(SUBSTITUTE(F$1,"standard",""),"|Float",""),ChapterTable!$1:$1,0),0),
  IF($B1006=1,
    IF($L1006=FALSE,
      VLOOKUP($A1006,ChapterTable!$1:$1048576,MATCH("최종"&amp;SUBSTITUTE(SUBSTITUTE(F$1,"standard",""),"|Float",""),ChapterTable!$1:$1,0),0),
      VLOOKUP($A1006-ChapterTable!$P$11,ChapterTable!$1:$1048576,MATCH("최종"&amp;SUBSTITUTE(SUBSTITUTE(F$1,"standard",""),"|Float",""),ChapterTable!$1:$1,0),0)*ChapterTable!$P$14
    ),
  OFFSET(F1006,-$B1006+IF($L1006,1,0),0)*
    (VLOOKUP(SUBSTITUTE(SUBSTITUTE(F$1,"standard",""),"|Float","")&amp;IF(OR($L1006=TRUE,$A1006=0,MOD($A1006,ChapterTable!$R$20)&lt;&gt;0),"","보스")&amp;"인게임누적곱배수",ChapterTable!$R:$S,2,0)^D1006
    +VLOOKUP(SUBSTITUTE(SUBSTITUTE(F$1,"standard",""),"|Float","")&amp;IF(OR($L1006=TRUE,$A1006=0,MOD($A1006,ChapterTable!$R$20)&lt;&gt;0),"","보스")&amp;"인게임누적합배수",ChapterTable!$R:$S,2,0)*D1006)
  )
  )
  )
)</f>
        <v>305507.96207606792</v>
      </c>
      <c r="G1006" t="s">
        <v>715</v>
      </c>
      <c r="J1006" t="str">
        <f>IF(ISBLANK(I1006),"",
IFERROR(VLOOKUP(I1006,[1]StringTable!$1:$1048576,MATCH("kor|String",[1]StringTable!$1:$1,0),0),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114"/>
        <v>0.25</v>
      </c>
      <c r="AJ1006">
        <f t="shared" si="112"/>
        <v>0.32</v>
      </c>
      <c r="AK1006">
        <f t="shared" si="113"/>
        <v>1</v>
      </c>
      <c r="AL1006">
        <v>8</v>
      </c>
    </row>
    <row r="1007" spans="1:38" hidden="1" x14ac:dyDescent="0.3">
      <c r="A1007">
        <v>22</v>
      </c>
      <c r="B1007">
        <v>32</v>
      </c>
      <c r="C1007">
        <f>IF(OR($L1007=TRUE,$A1007=0,MOD($A1007,ChapterTable!$R$20)&lt;&gt;0),
MAX(0,INT(($B1007+ChapterTable!$P$26+VLOOKUP(SUBSTITUTE(C$1,"성장단계","")&amp;"단계오프셋",ChapterTable!$R:$S,2,0))/ChapterTable!$P$23)),
MAX(0,INT(($B1007+ChapterTable!$R$26+VLOOKUP(SUBSTITUTE(C$1,"성장단계","")&amp;"보스단계오프셋",ChapterTable!$R:$S,2,0))/ChapterTable!$R$23)))</f>
        <v>3</v>
      </c>
      <c r="D1007">
        <f>IF(OR($L1007=TRUE,$A1007=0,MOD($A1007,ChapterTable!$R$20)&lt;&gt;0),
MAX(0,INT(($B1007+ChapterTable!$P$26+VLOOKUP(SUBSTITUTE(D$1,"성장단계","")&amp;"단계오프셋",ChapterTable!$R:$S,2,0))/ChapterTable!$P$23)),
MAX(0,INT(($B1007+ChapterTable!$R$26+VLOOKUP(SUBSTITUTE(D$1,"성장단계","")&amp;"보스단계오프셋",ChapterTable!$R:$S,2,0))/ChapterTable!$R$23)))</f>
        <v>3</v>
      </c>
      <c r="E1007" s="1">
        <f ca="1">IF(AND($A1007=0,$B1007=1),
    VLOOKUP(1,ChapterTable!$1:$1048576,MATCH("최종"&amp;SUBSTITUTE(SUBSTITUTE(E$1,"standard",""),"|Float",""),ChapterTable!$1:$1,0),0)*ChapterTable!$P$17,
  IF(AND($A1007=0,$B1007=0),
    E1008,
  IF($B1007=0,
    VLOOKUP($A1007,ChapterTable!$1:$1048576,MATCH("최종"&amp;SUBSTITUTE(SUBSTITUTE(E$1,"standard",""),"|Float",""),ChapterTable!$1:$1,0),0),
  IF($B1007=1,
    IF($L1007=FALSE,
      VLOOKUP($A1007,ChapterTable!$1:$1048576,MATCH("최종"&amp;SUBSTITUTE(SUBSTITUTE(E$1,"standard",""),"|Float",""),ChapterTable!$1:$1,0),0),
      VLOOKUP($A1007-ChapterTable!$P$11,ChapterTable!$1:$1048576,MATCH("최종"&amp;SUBSTITUTE(SUBSTITUTE(E$1,"standard",""),"|Float",""),ChapterTable!$1:$1,0),0)*ChapterTable!$P$14
    ),
  OFFSET(E1007,-$B1007+IF($L1007,1,0),0)*IF($B1007&gt;OFFSET($B1007,1,0),ChapterTable!$R$17,1)*
    (VLOOKUP(SUBSTITUTE(SUBSTITUTE(E$1,"standard",""),"|Float","")&amp;IF(OR($L1007=TRUE,$A1007=0,MOD($A1007,ChapterTable!$R$20)&lt;&gt;0),"","보스")&amp;"인게임누적곱배수",ChapterTable!$R:$S,2,0)^C1007
    +VLOOKUP(SUBSTITUTE(SUBSTITUTE(E$1,"standard",""),"|Float","")&amp;IF(OR($L1007=TRUE,$A1007=0,MOD($A1007,ChapterTable!$R$20)&lt;&gt;0),"","보스")&amp;"인게임누적합배수",ChapterTable!$R:$S,2,0)*C1007)
  )
  )
  )
)</f>
        <v>957673.93826293945</v>
      </c>
      <c r="F1007" s="1">
        <f ca="1">IF(AND($A1007=0,$B1007=1),
    VLOOKUP(1,ChapterTable!$1:$1048576,MATCH("최종"&amp;SUBSTITUTE(SUBSTITUTE(F$1,"standard",""),"|Float",""),ChapterTable!$1:$1,0),0)*ChapterTable!$P$17,
  IF(AND($A1007=0,$B1007=0),
    F1008,
  IF($B1007=0,
    VLOOKUP($A1007,ChapterTable!$1:$1048576,MATCH("최종"&amp;SUBSTITUTE(SUBSTITUTE(F$1,"standard",""),"|Float",""),ChapterTable!$1:$1,0),0),
  IF($B1007=1,
    IF($L1007=FALSE,
      VLOOKUP($A1007,ChapterTable!$1:$1048576,MATCH("최종"&amp;SUBSTITUTE(SUBSTITUTE(F$1,"standard",""),"|Float",""),ChapterTable!$1:$1,0),0),
      VLOOKUP($A1007-ChapterTable!$P$11,ChapterTable!$1:$1048576,MATCH("최종"&amp;SUBSTITUTE(SUBSTITUTE(F$1,"standard",""),"|Float",""),ChapterTable!$1:$1,0),0)*ChapterTable!$P$14
    ),
  OFFSET(F1007,-$B1007+IF($L1007,1,0),0)*
    (VLOOKUP(SUBSTITUTE(SUBSTITUTE(F$1,"standard",""),"|Float","")&amp;IF(OR($L1007=TRUE,$A1007=0,MOD($A1007,ChapterTable!$R$20)&lt;&gt;0),"","보스")&amp;"인게임누적곱배수",ChapterTable!$R:$S,2,0)^D1007
    +VLOOKUP(SUBSTITUTE(SUBSTITUTE(F$1,"standard",""),"|Float","")&amp;IF(OR($L1007=TRUE,$A1007=0,MOD($A1007,ChapterTable!$R$20)&lt;&gt;0),"","보스")&amp;"인게임누적합배수",ChapterTable!$R:$S,2,0)*D1007)
  )
  )
  )
)</f>
        <v>305507.96207606792</v>
      </c>
      <c r="G1007" t="s">
        <v>715</v>
      </c>
      <c r="J1007" t="str">
        <f>IF(ISBLANK(I1007),"",
IFERROR(VLOOKUP(I1007,[1]StringTable!$1:$1048576,MATCH("kor|String",[1]StringTable!$1:$1,0),0),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114"/>
        <v>0.25</v>
      </c>
      <c r="AJ1007">
        <f t="shared" si="112"/>
        <v>0.32</v>
      </c>
      <c r="AK1007">
        <f t="shared" si="113"/>
        <v>1</v>
      </c>
      <c r="AL1007">
        <v>8</v>
      </c>
    </row>
    <row r="1008" spans="1:38" hidden="1" x14ac:dyDescent="0.3">
      <c r="A1008">
        <v>22</v>
      </c>
      <c r="B1008">
        <v>33</v>
      </c>
      <c r="C1008">
        <f>IF(OR($L1008=TRUE,$A1008=0,MOD($A1008,ChapterTable!$R$20)&lt;&gt;0),
MAX(0,INT(($B1008+ChapterTable!$P$26+VLOOKUP(SUBSTITUTE(C$1,"성장단계","")&amp;"단계오프셋",ChapterTable!$R:$S,2,0))/ChapterTable!$P$23)),
MAX(0,INT(($B1008+ChapterTable!$R$26+VLOOKUP(SUBSTITUTE(C$1,"성장단계","")&amp;"보스단계오프셋",ChapterTable!$R:$S,2,0))/ChapterTable!$R$23)))</f>
        <v>3</v>
      </c>
      <c r="D1008">
        <f>IF(OR($L1008=TRUE,$A1008=0,MOD($A1008,ChapterTable!$R$20)&lt;&gt;0),
MAX(0,INT(($B1008+ChapterTable!$P$26+VLOOKUP(SUBSTITUTE(D$1,"성장단계","")&amp;"단계오프셋",ChapterTable!$R:$S,2,0))/ChapterTable!$P$23)),
MAX(0,INT(($B1008+ChapterTable!$R$26+VLOOKUP(SUBSTITUTE(D$1,"성장단계","")&amp;"보스단계오프셋",ChapterTable!$R:$S,2,0))/ChapterTable!$R$23)))</f>
        <v>3</v>
      </c>
      <c r="E1008" s="1">
        <f ca="1">IF(AND($A1008=0,$B1008=1),
    VLOOKUP(1,ChapterTable!$1:$1048576,MATCH("최종"&amp;SUBSTITUTE(SUBSTITUTE(E$1,"standard",""),"|Float",""),ChapterTable!$1:$1,0),0)*ChapterTable!$P$17,
  IF(AND($A1008=0,$B1008=0),
    E1009,
  IF($B1008=0,
    VLOOKUP($A1008,ChapterTable!$1:$1048576,MATCH("최종"&amp;SUBSTITUTE(SUBSTITUTE(E$1,"standard",""),"|Float",""),ChapterTable!$1:$1,0),0),
  IF($B1008=1,
    IF($L1008=FALSE,
      VLOOKUP($A1008,ChapterTable!$1:$1048576,MATCH("최종"&amp;SUBSTITUTE(SUBSTITUTE(E$1,"standard",""),"|Float",""),ChapterTable!$1:$1,0),0),
      VLOOKUP($A1008-ChapterTable!$P$11,ChapterTable!$1:$1048576,MATCH("최종"&amp;SUBSTITUTE(SUBSTITUTE(E$1,"standard",""),"|Float",""),ChapterTable!$1:$1,0),0)*ChapterTable!$P$14
    ),
  OFFSET(E1008,-$B1008+IF($L1008,1,0),0)*IF($B1008&gt;OFFSET($B1008,1,0),ChapterTable!$R$17,1)*
    (VLOOKUP(SUBSTITUTE(SUBSTITUTE(E$1,"standard",""),"|Float","")&amp;IF(OR($L1008=TRUE,$A1008=0,MOD($A1008,ChapterTable!$R$20)&lt;&gt;0),"","보스")&amp;"인게임누적곱배수",ChapterTable!$R:$S,2,0)^C1008
    +VLOOKUP(SUBSTITUTE(SUBSTITUTE(E$1,"standard",""),"|Float","")&amp;IF(OR($L1008=TRUE,$A1008=0,MOD($A1008,ChapterTable!$R$20)&lt;&gt;0),"","보스")&amp;"인게임누적합배수",ChapterTable!$R:$S,2,0)*C1008)
  )
  )
  )
)</f>
        <v>957673.93826293945</v>
      </c>
      <c r="F1008" s="1">
        <f ca="1">IF(AND($A1008=0,$B1008=1),
    VLOOKUP(1,ChapterTable!$1:$1048576,MATCH("최종"&amp;SUBSTITUTE(SUBSTITUTE(F$1,"standard",""),"|Float",""),ChapterTable!$1:$1,0),0)*ChapterTable!$P$17,
  IF(AND($A1008=0,$B1008=0),
    F1009,
  IF($B1008=0,
    VLOOKUP($A1008,ChapterTable!$1:$1048576,MATCH("최종"&amp;SUBSTITUTE(SUBSTITUTE(F$1,"standard",""),"|Float",""),ChapterTable!$1:$1,0),0),
  IF($B1008=1,
    IF($L1008=FALSE,
      VLOOKUP($A1008,ChapterTable!$1:$1048576,MATCH("최종"&amp;SUBSTITUTE(SUBSTITUTE(F$1,"standard",""),"|Float",""),ChapterTable!$1:$1,0),0),
      VLOOKUP($A1008-ChapterTable!$P$11,ChapterTable!$1:$1048576,MATCH("최종"&amp;SUBSTITUTE(SUBSTITUTE(F$1,"standard",""),"|Float",""),ChapterTable!$1:$1,0),0)*ChapterTable!$P$14
    ),
  OFFSET(F1008,-$B1008+IF($L1008,1,0),0)*
    (VLOOKUP(SUBSTITUTE(SUBSTITUTE(F$1,"standard",""),"|Float","")&amp;IF(OR($L1008=TRUE,$A1008=0,MOD($A1008,ChapterTable!$R$20)&lt;&gt;0),"","보스")&amp;"인게임누적곱배수",ChapterTable!$R:$S,2,0)^D1008
    +VLOOKUP(SUBSTITUTE(SUBSTITUTE(F$1,"standard",""),"|Float","")&amp;IF(OR($L1008=TRUE,$A1008=0,MOD($A1008,ChapterTable!$R$20)&lt;&gt;0),"","보스")&amp;"인게임누적합배수",ChapterTable!$R:$S,2,0)*D1008)
  )
  )
  )
)</f>
        <v>305507.96207606792</v>
      </c>
      <c r="G1008" t="s">
        <v>715</v>
      </c>
      <c r="J1008" t="str">
        <f>IF(ISBLANK(I1008),"",
IFERROR(VLOOKUP(I1008,[1]StringTable!$1:$1048576,MATCH("kor|String",[1]StringTable!$1:$1,0),0),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114"/>
        <v>0.25</v>
      </c>
      <c r="AJ1008">
        <f t="shared" si="112"/>
        <v>0.32</v>
      </c>
      <c r="AK1008">
        <f t="shared" si="113"/>
        <v>1</v>
      </c>
      <c r="AL1008">
        <v>8</v>
      </c>
    </row>
    <row r="1009" spans="1:38" hidden="1" x14ac:dyDescent="0.3">
      <c r="A1009">
        <v>22</v>
      </c>
      <c r="B1009">
        <v>34</v>
      </c>
      <c r="C1009">
        <f>IF(OR($L1009=TRUE,$A1009=0,MOD($A1009,ChapterTable!$R$20)&lt;&gt;0),
MAX(0,INT(($B1009+ChapterTable!$P$26+VLOOKUP(SUBSTITUTE(C$1,"성장단계","")&amp;"단계오프셋",ChapterTable!$R:$S,2,0))/ChapterTable!$P$23)),
MAX(0,INT(($B1009+ChapterTable!$R$26+VLOOKUP(SUBSTITUTE(C$1,"성장단계","")&amp;"보스단계오프셋",ChapterTable!$R:$S,2,0))/ChapterTable!$R$23)))</f>
        <v>3</v>
      </c>
      <c r="D1009">
        <f>IF(OR($L1009=TRUE,$A1009=0,MOD($A1009,ChapterTable!$R$20)&lt;&gt;0),
MAX(0,INT(($B1009+ChapterTable!$P$26+VLOOKUP(SUBSTITUTE(D$1,"성장단계","")&amp;"단계오프셋",ChapterTable!$R:$S,2,0))/ChapterTable!$P$23)),
MAX(0,INT(($B1009+ChapterTable!$R$26+VLOOKUP(SUBSTITUTE(D$1,"성장단계","")&amp;"보스단계오프셋",ChapterTable!$R:$S,2,0))/ChapterTable!$R$23)))</f>
        <v>3</v>
      </c>
      <c r="E1009" s="1">
        <f ca="1">IF(AND($A1009=0,$B1009=1),
    VLOOKUP(1,ChapterTable!$1:$1048576,MATCH("최종"&amp;SUBSTITUTE(SUBSTITUTE(E$1,"standard",""),"|Float",""),ChapterTable!$1:$1,0),0)*ChapterTable!$P$17,
  IF(AND($A1009=0,$B1009=0),
    E1010,
  IF($B1009=0,
    VLOOKUP($A1009,ChapterTable!$1:$1048576,MATCH("최종"&amp;SUBSTITUTE(SUBSTITUTE(E$1,"standard",""),"|Float",""),ChapterTable!$1:$1,0),0),
  IF($B1009=1,
    IF($L1009=FALSE,
      VLOOKUP($A1009,ChapterTable!$1:$1048576,MATCH("최종"&amp;SUBSTITUTE(SUBSTITUTE(E$1,"standard",""),"|Float",""),ChapterTable!$1:$1,0),0),
      VLOOKUP($A1009-ChapterTable!$P$11,ChapterTable!$1:$1048576,MATCH("최종"&amp;SUBSTITUTE(SUBSTITUTE(E$1,"standard",""),"|Float",""),ChapterTable!$1:$1,0),0)*ChapterTable!$P$14
    ),
  OFFSET(E1009,-$B1009+IF($L1009,1,0),0)*IF($B1009&gt;OFFSET($B1009,1,0),ChapterTable!$R$17,1)*
    (VLOOKUP(SUBSTITUTE(SUBSTITUTE(E$1,"standard",""),"|Float","")&amp;IF(OR($L1009=TRUE,$A1009=0,MOD($A1009,ChapterTable!$R$20)&lt;&gt;0),"","보스")&amp;"인게임누적곱배수",ChapterTable!$R:$S,2,0)^C1009
    +VLOOKUP(SUBSTITUTE(SUBSTITUTE(E$1,"standard",""),"|Float","")&amp;IF(OR($L1009=TRUE,$A1009=0,MOD($A1009,ChapterTable!$R$20)&lt;&gt;0),"","보스")&amp;"인게임누적합배수",ChapterTable!$R:$S,2,0)*C1009)
  )
  )
  )
)</f>
        <v>957673.93826293945</v>
      </c>
      <c r="F1009" s="1">
        <f ca="1">IF(AND($A1009=0,$B1009=1),
    VLOOKUP(1,ChapterTable!$1:$1048576,MATCH("최종"&amp;SUBSTITUTE(SUBSTITUTE(F$1,"standard",""),"|Float",""),ChapterTable!$1:$1,0),0)*ChapterTable!$P$17,
  IF(AND($A1009=0,$B1009=0),
    F1010,
  IF($B1009=0,
    VLOOKUP($A1009,ChapterTable!$1:$1048576,MATCH("최종"&amp;SUBSTITUTE(SUBSTITUTE(F$1,"standard",""),"|Float",""),ChapterTable!$1:$1,0),0),
  IF($B1009=1,
    IF($L1009=FALSE,
      VLOOKUP($A1009,ChapterTable!$1:$1048576,MATCH("최종"&amp;SUBSTITUTE(SUBSTITUTE(F$1,"standard",""),"|Float",""),ChapterTable!$1:$1,0),0),
      VLOOKUP($A1009-ChapterTable!$P$11,ChapterTable!$1:$1048576,MATCH("최종"&amp;SUBSTITUTE(SUBSTITUTE(F$1,"standard",""),"|Float",""),ChapterTable!$1:$1,0),0)*ChapterTable!$P$14
    ),
  OFFSET(F1009,-$B1009+IF($L1009,1,0),0)*
    (VLOOKUP(SUBSTITUTE(SUBSTITUTE(F$1,"standard",""),"|Float","")&amp;IF(OR($L1009=TRUE,$A1009=0,MOD($A1009,ChapterTable!$R$20)&lt;&gt;0),"","보스")&amp;"인게임누적곱배수",ChapterTable!$R:$S,2,0)^D1009
    +VLOOKUP(SUBSTITUTE(SUBSTITUTE(F$1,"standard",""),"|Float","")&amp;IF(OR($L1009=TRUE,$A1009=0,MOD($A1009,ChapterTable!$R$20)&lt;&gt;0),"","보스")&amp;"인게임누적합배수",ChapterTable!$R:$S,2,0)*D1009)
  )
  )
  )
)</f>
        <v>305507.96207606792</v>
      </c>
      <c r="G1009" t="s">
        <v>715</v>
      </c>
      <c r="J1009" t="str">
        <f>IF(ISBLANK(I1009),"",
IFERROR(VLOOKUP(I1009,[1]StringTable!$1:$1048576,MATCH("kor|String",[1]StringTable!$1:$1,0),0),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114"/>
        <v>0.25</v>
      </c>
      <c r="AJ1009">
        <f t="shared" si="112"/>
        <v>0.32</v>
      </c>
      <c r="AK1009">
        <f t="shared" si="113"/>
        <v>1</v>
      </c>
      <c r="AL1009">
        <v>8</v>
      </c>
    </row>
    <row r="1010" spans="1:38" hidden="1" x14ac:dyDescent="0.3">
      <c r="A1010">
        <v>22</v>
      </c>
      <c r="B1010">
        <v>35</v>
      </c>
      <c r="C1010">
        <f>IF(OR($L1010=TRUE,$A1010=0,MOD($A1010,ChapterTable!$R$20)&lt;&gt;0),
MAX(0,INT(($B1010+ChapterTable!$P$26+VLOOKUP(SUBSTITUTE(C$1,"성장단계","")&amp;"단계오프셋",ChapterTable!$R:$S,2,0))/ChapterTable!$P$23)),
MAX(0,INT(($B1010+ChapterTable!$R$26+VLOOKUP(SUBSTITUTE(C$1,"성장단계","")&amp;"보스단계오프셋",ChapterTable!$R:$S,2,0))/ChapterTable!$R$23)))</f>
        <v>3</v>
      </c>
      <c r="D1010">
        <f>IF(OR($L1010=TRUE,$A1010=0,MOD($A1010,ChapterTable!$R$20)&lt;&gt;0),
MAX(0,INT(($B1010+ChapterTable!$P$26+VLOOKUP(SUBSTITUTE(D$1,"성장단계","")&amp;"단계오프셋",ChapterTable!$R:$S,2,0))/ChapterTable!$P$23)),
MAX(0,INT(($B1010+ChapterTable!$R$26+VLOOKUP(SUBSTITUTE(D$1,"성장단계","")&amp;"보스단계오프셋",ChapterTable!$R:$S,2,0))/ChapterTable!$R$23)))</f>
        <v>3</v>
      </c>
      <c r="E1010" s="1">
        <f ca="1">IF(AND($A1010=0,$B1010=1),
    VLOOKUP(1,ChapterTable!$1:$1048576,MATCH("최종"&amp;SUBSTITUTE(SUBSTITUTE(E$1,"standard",""),"|Float",""),ChapterTable!$1:$1,0),0)*ChapterTable!$P$17,
  IF(AND($A1010=0,$B1010=0),
    E1011,
  IF($B1010=0,
    VLOOKUP($A1010,ChapterTable!$1:$1048576,MATCH("최종"&amp;SUBSTITUTE(SUBSTITUTE(E$1,"standard",""),"|Float",""),ChapterTable!$1:$1,0),0),
  IF($B1010=1,
    IF($L1010=FALSE,
      VLOOKUP($A1010,ChapterTable!$1:$1048576,MATCH("최종"&amp;SUBSTITUTE(SUBSTITUTE(E$1,"standard",""),"|Float",""),ChapterTable!$1:$1,0),0),
      VLOOKUP($A1010-ChapterTable!$P$11,ChapterTable!$1:$1048576,MATCH("최종"&amp;SUBSTITUTE(SUBSTITUTE(E$1,"standard",""),"|Float",""),ChapterTable!$1:$1,0),0)*ChapterTable!$P$14
    ),
  OFFSET(E1010,-$B1010+IF($L1010,1,0),0)*IF($B1010&gt;OFFSET($B1010,1,0),ChapterTable!$R$17,1)*
    (VLOOKUP(SUBSTITUTE(SUBSTITUTE(E$1,"standard",""),"|Float","")&amp;IF(OR($L1010=TRUE,$A1010=0,MOD($A1010,ChapterTable!$R$20)&lt;&gt;0),"","보스")&amp;"인게임누적곱배수",ChapterTable!$R:$S,2,0)^C1010
    +VLOOKUP(SUBSTITUTE(SUBSTITUTE(E$1,"standard",""),"|Float","")&amp;IF(OR($L1010=TRUE,$A1010=0,MOD($A1010,ChapterTable!$R$20)&lt;&gt;0),"","보스")&amp;"인게임누적합배수",ChapterTable!$R:$S,2,0)*C1010)
  )
  )
  )
)</f>
        <v>957673.93826293945</v>
      </c>
      <c r="F1010" s="1">
        <f ca="1">IF(AND($A1010=0,$B1010=1),
    VLOOKUP(1,ChapterTable!$1:$1048576,MATCH("최종"&amp;SUBSTITUTE(SUBSTITUTE(F$1,"standard",""),"|Float",""),ChapterTable!$1:$1,0),0)*ChapterTable!$P$17,
  IF(AND($A1010=0,$B1010=0),
    F1011,
  IF($B1010=0,
    VLOOKUP($A1010,ChapterTable!$1:$1048576,MATCH("최종"&amp;SUBSTITUTE(SUBSTITUTE(F$1,"standard",""),"|Float",""),ChapterTable!$1:$1,0),0),
  IF($B1010=1,
    IF($L1010=FALSE,
      VLOOKUP($A1010,ChapterTable!$1:$1048576,MATCH("최종"&amp;SUBSTITUTE(SUBSTITUTE(F$1,"standard",""),"|Float",""),ChapterTable!$1:$1,0),0),
      VLOOKUP($A1010-ChapterTable!$P$11,ChapterTable!$1:$1048576,MATCH("최종"&amp;SUBSTITUTE(SUBSTITUTE(F$1,"standard",""),"|Float",""),ChapterTable!$1:$1,0),0)*ChapterTable!$P$14
    ),
  OFFSET(F1010,-$B1010+IF($L1010,1,0),0)*
    (VLOOKUP(SUBSTITUTE(SUBSTITUTE(F$1,"standard",""),"|Float","")&amp;IF(OR($L1010=TRUE,$A1010=0,MOD($A1010,ChapterTable!$R$20)&lt;&gt;0),"","보스")&amp;"인게임누적곱배수",ChapterTable!$R:$S,2,0)^D1010
    +VLOOKUP(SUBSTITUTE(SUBSTITUTE(F$1,"standard",""),"|Float","")&amp;IF(OR($L1010=TRUE,$A1010=0,MOD($A1010,ChapterTable!$R$20)&lt;&gt;0),"","보스")&amp;"인게임누적합배수",ChapterTable!$R:$S,2,0)*D1010)
  )
  )
  )
)</f>
        <v>305507.96207606792</v>
      </c>
      <c r="G1010" t="s">
        <v>715</v>
      </c>
      <c r="J1010" t="str">
        <f>IF(ISBLANK(I1010),"",
IFERROR(VLOOKUP(I1010,[1]StringTable!$1:$1048576,MATCH("kor|String",[1]StringTable!$1:$1,0),0),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114"/>
        <v>0.25</v>
      </c>
      <c r="AJ1010">
        <f t="shared" si="112"/>
        <v>0.32</v>
      </c>
      <c r="AK1010">
        <f t="shared" si="113"/>
        <v>1</v>
      </c>
      <c r="AL1010">
        <v>8</v>
      </c>
    </row>
    <row r="1011" spans="1:38" hidden="1" x14ac:dyDescent="0.3">
      <c r="A1011">
        <v>22</v>
      </c>
      <c r="B1011">
        <v>36</v>
      </c>
      <c r="C1011">
        <f>IF(OR($L1011=TRUE,$A1011=0,MOD($A1011,ChapterTable!$R$20)&lt;&gt;0),
MAX(0,INT(($B1011+ChapterTable!$P$26+VLOOKUP(SUBSTITUTE(C$1,"성장단계","")&amp;"단계오프셋",ChapterTable!$R:$S,2,0))/ChapterTable!$P$23)),
MAX(0,INT(($B1011+ChapterTable!$R$26+VLOOKUP(SUBSTITUTE(C$1,"성장단계","")&amp;"보스단계오프셋",ChapterTable!$R:$S,2,0))/ChapterTable!$R$23)))</f>
        <v>4</v>
      </c>
      <c r="D1011">
        <f>IF(OR($L1011=TRUE,$A1011=0,MOD($A1011,ChapterTable!$R$20)&lt;&gt;0),
MAX(0,INT(($B1011+ChapterTable!$P$26+VLOOKUP(SUBSTITUTE(D$1,"성장단계","")&amp;"단계오프셋",ChapterTable!$R:$S,2,0))/ChapterTable!$P$23)),
MAX(0,INT(($B1011+ChapterTable!$R$26+VLOOKUP(SUBSTITUTE(D$1,"성장단계","")&amp;"보스단계오프셋",ChapterTable!$R:$S,2,0))/ChapterTable!$R$23)))</f>
        <v>3</v>
      </c>
      <c r="E1011" s="1">
        <f ca="1">IF(AND($A1011=0,$B1011=1),
    VLOOKUP(1,ChapterTable!$1:$1048576,MATCH("최종"&amp;SUBSTITUTE(SUBSTITUTE(E$1,"standard",""),"|Float",""),ChapterTable!$1:$1,0),0)*ChapterTable!$P$17,
  IF(AND($A1011=0,$B1011=0),
    E1012,
  IF($B1011=0,
    VLOOKUP($A1011,ChapterTable!$1:$1048576,MATCH("최종"&amp;SUBSTITUTE(SUBSTITUTE(E$1,"standard",""),"|Float",""),ChapterTable!$1:$1,0),0),
  IF($B1011=1,
    IF($L1011=FALSE,
      VLOOKUP($A1011,ChapterTable!$1:$1048576,MATCH("최종"&amp;SUBSTITUTE(SUBSTITUTE(E$1,"standard",""),"|Float",""),ChapterTable!$1:$1,0),0),
      VLOOKUP($A1011-ChapterTable!$P$11,ChapterTable!$1:$1048576,MATCH("최종"&amp;SUBSTITUTE(SUBSTITUTE(E$1,"standard",""),"|Float",""),ChapterTable!$1:$1,0),0)*ChapterTable!$P$14
    ),
  OFFSET(E1011,-$B1011+IF($L1011,1,0),0)*IF($B1011&gt;OFFSET($B1011,1,0),ChapterTable!$R$17,1)*
    (VLOOKUP(SUBSTITUTE(SUBSTITUTE(E$1,"standard",""),"|Float","")&amp;IF(OR($L1011=TRUE,$A1011=0,MOD($A1011,ChapterTable!$R$20)&lt;&gt;0),"","보스")&amp;"인게임누적곱배수",ChapterTable!$R:$S,2,0)^C1011
    +VLOOKUP(SUBSTITUTE(SUBSTITUTE(E$1,"standard",""),"|Float","")&amp;IF(OR($L1011=TRUE,$A1011=0,MOD($A1011,ChapterTable!$R$20)&lt;&gt;0),"","보스")&amp;"인게임누적합배수",ChapterTable!$R:$S,2,0)*C1011)
  )
  )
  )
)</f>
        <v>1077383.1805458069</v>
      </c>
      <c r="F1011" s="1">
        <f ca="1">IF(AND($A1011=0,$B1011=1),
    VLOOKUP(1,ChapterTable!$1:$1048576,MATCH("최종"&amp;SUBSTITUTE(SUBSTITUTE(F$1,"standard",""),"|Float",""),ChapterTable!$1:$1,0),0)*ChapterTable!$P$17,
  IF(AND($A1011=0,$B1011=0),
    F1012,
  IF($B1011=0,
    VLOOKUP($A1011,ChapterTable!$1:$1048576,MATCH("최종"&amp;SUBSTITUTE(SUBSTITUTE(F$1,"standard",""),"|Float",""),ChapterTable!$1:$1,0),0),
  IF($B1011=1,
    IF($L1011=FALSE,
      VLOOKUP($A1011,ChapterTable!$1:$1048576,MATCH("최종"&amp;SUBSTITUTE(SUBSTITUTE(F$1,"standard",""),"|Float",""),ChapterTable!$1:$1,0),0),
      VLOOKUP($A1011-ChapterTable!$P$11,ChapterTable!$1:$1048576,MATCH("최종"&amp;SUBSTITUTE(SUBSTITUTE(F$1,"standard",""),"|Float",""),ChapterTable!$1:$1,0),0)*ChapterTable!$P$14
    ),
  OFFSET(F1011,-$B1011+IF($L1011,1,0),0)*
    (VLOOKUP(SUBSTITUTE(SUBSTITUTE(F$1,"standard",""),"|Float","")&amp;IF(OR($L1011=TRUE,$A1011=0,MOD($A1011,ChapterTable!$R$20)&lt;&gt;0),"","보스")&amp;"인게임누적곱배수",ChapterTable!$R:$S,2,0)^D1011
    +VLOOKUP(SUBSTITUTE(SUBSTITUTE(F$1,"standard",""),"|Float","")&amp;IF(OR($L1011=TRUE,$A1011=0,MOD($A1011,ChapterTable!$R$20)&lt;&gt;0),"","보스")&amp;"인게임누적합배수",ChapterTable!$R:$S,2,0)*D1011)
  )
  )
  )
)</f>
        <v>305507.96207606792</v>
      </c>
      <c r="G1011" t="s">
        <v>715</v>
      </c>
      <c r="J1011" t="str">
        <f>IF(ISBLANK(I1011),"",
IFERROR(VLOOKUP(I1011,[1]StringTable!$1:$1048576,MATCH("kor|String",[1]StringTable!$1:$1,0),0),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114"/>
        <v>0.25</v>
      </c>
      <c r="AJ1011">
        <f t="shared" si="112"/>
        <v>0.32</v>
      </c>
      <c r="AK1011">
        <f t="shared" si="113"/>
        <v>1</v>
      </c>
      <c r="AL1011">
        <v>8</v>
      </c>
    </row>
    <row r="1012" spans="1:38" hidden="1" x14ac:dyDescent="0.3">
      <c r="A1012">
        <v>22</v>
      </c>
      <c r="B1012">
        <v>37</v>
      </c>
      <c r="C1012">
        <f>IF(OR($L1012=TRUE,$A1012=0,MOD($A1012,ChapterTable!$R$20)&lt;&gt;0),
MAX(0,INT(($B1012+ChapterTable!$P$26+VLOOKUP(SUBSTITUTE(C$1,"성장단계","")&amp;"단계오프셋",ChapterTable!$R:$S,2,0))/ChapterTable!$P$23)),
MAX(0,INT(($B1012+ChapterTable!$R$26+VLOOKUP(SUBSTITUTE(C$1,"성장단계","")&amp;"보스단계오프셋",ChapterTable!$R:$S,2,0))/ChapterTable!$R$23)))</f>
        <v>4</v>
      </c>
      <c r="D1012">
        <f>IF(OR($L1012=TRUE,$A1012=0,MOD($A1012,ChapterTable!$R$20)&lt;&gt;0),
MAX(0,INT(($B1012+ChapterTable!$P$26+VLOOKUP(SUBSTITUTE(D$1,"성장단계","")&amp;"단계오프셋",ChapterTable!$R:$S,2,0))/ChapterTable!$P$23)),
MAX(0,INT(($B1012+ChapterTable!$R$26+VLOOKUP(SUBSTITUTE(D$1,"성장단계","")&amp;"보스단계오프셋",ChapterTable!$R:$S,2,0))/ChapterTable!$R$23)))</f>
        <v>3</v>
      </c>
      <c r="E1012" s="1">
        <f ca="1">IF(AND($A1012=0,$B1012=1),
    VLOOKUP(1,ChapterTable!$1:$1048576,MATCH("최종"&amp;SUBSTITUTE(SUBSTITUTE(E$1,"standard",""),"|Float",""),ChapterTable!$1:$1,0),0)*ChapterTable!$P$17,
  IF(AND($A1012=0,$B1012=0),
    E1013,
  IF($B1012=0,
    VLOOKUP($A1012,ChapterTable!$1:$1048576,MATCH("최종"&amp;SUBSTITUTE(SUBSTITUTE(E$1,"standard",""),"|Float",""),ChapterTable!$1:$1,0),0),
  IF($B1012=1,
    IF($L1012=FALSE,
      VLOOKUP($A1012,ChapterTable!$1:$1048576,MATCH("최종"&amp;SUBSTITUTE(SUBSTITUTE(E$1,"standard",""),"|Float",""),ChapterTable!$1:$1,0),0),
      VLOOKUP($A1012-ChapterTable!$P$11,ChapterTable!$1:$1048576,MATCH("최종"&amp;SUBSTITUTE(SUBSTITUTE(E$1,"standard",""),"|Float",""),ChapterTable!$1:$1,0),0)*ChapterTable!$P$14
    ),
  OFFSET(E1012,-$B1012+IF($L1012,1,0),0)*IF($B1012&gt;OFFSET($B1012,1,0),ChapterTable!$R$17,1)*
    (VLOOKUP(SUBSTITUTE(SUBSTITUTE(E$1,"standard",""),"|Float","")&amp;IF(OR($L1012=TRUE,$A1012=0,MOD($A1012,ChapterTable!$R$20)&lt;&gt;0),"","보스")&amp;"인게임누적곱배수",ChapterTable!$R:$S,2,0)^C1012
    +VLOOKUP(SUBSTITUTE(SUBSTITUTE(E$1,"standard",""),"|Float","")&amp;IF(OR($L1012=TRUE,$A1012=0,MOD($A1012,ChapterTable!$R$20)&lt;&gt;0),"","보스")&amp;"인게임누적합배수",ChapterTable!$R:$S,2,0)*C1012)
  )
  )
  )
)</f>
        <v>1077383.1805458069</v>
      </c>
      <c r="F1012" s="1">
        <f ca="1">IF(AND($A1012=0,$B1012=1),
    VLOOKUP(1,ChapterTable!$1:$1048576,MATCH("최종"&amp;SUBSTITUTE(SUBSTITUTE(F$1,"standard",""),"|Float",""),ChapterTable!$1:$1,0),0)*ChapterTable!$P$17,
  IF(AND($A1012=0,$B1012=0),
    F1013,
  IF($B1012=0,
    VLOOKUP($A1012,ChapterTable!$1:$1048576,MATCH("최종"&amp;SUBSTITUTE(SUBSTITUTE(F$1,"standard",""),"|Float",""),ChapterTable!$1:$1,0),0),
  IF($B1012=1,
    IF($L1012=FALSE,
      VLOOKUP($A1012,ChapterTable!$1:$1048576,MATCH("최종"&amp;SUBSTITUTE(SUBSTITUTE(F$1,"standard",""),"|Float",""),ChapterTable!$1:$1,0),0),
      VLOOKUP($A1012-ChapterTable!$P$11,ChapterTable!$1:$1048576,MATCH("최종"&amp;SUBSTITUTE(SUBSTITUTE(F$1,"standard",""),"|Float",""),ChapterTable!$1:$1,0),0)*ChapterTable!$P$14
    ),
  OFFSET(F1012,-$B1012+IF($L1012,1,0),0)*
    (VLOOKUP(SUBSTITUTE(SUBSTITUTE(F$1,"standard",""),"|Float","")&amp;IF(OR($L1012=TRUE,$A1012=0,MOD($A1012,ChapterTable!$R$20)&lt;&gt;0),"","보스")&amp;"인게임누적곱배수",ChapterTable!$R:$S,2,0)^D1012
    +VLOOKUP(SUBSTITUTE(SUBSTITUTE(F$1,"standard",""),"|Float","")&amp;IF(OR($L1012=TRUE,$A1012=0,MOD($A1012,ChapterTable!$R$20)&lt;&gt;0),"","보스")&amp;"인게임누적합배수",ChapterTable!$R:$S,2,0)*D1012)
  )
  )
  )
)</f>
        <v>305507.96207606792</v>
      </c>
      <c r="G1012" t="s">
        <v>715</v>
      </c>
      <c r="J1012" t="str">
        <f>IF(ISBLANK(I1012),"",
IFERROR(VLOOKUP(I1012,[1]StringTable!$1:$1048576,MATCH("kor|String",[1]StringTable!$1:$1,0),0),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114"/>
        <v>0.25</v>
      </c>
      <c r="AJ1012">
        <f t="shared" si="112"/>
        <v>0.32</v>
      </c>
      <c r="AK1012">
        <f t="shared" si="113"/>
        <v>1</v>
      </c>
      <c r="AL1012">
        <v>8</v>
      </c>
    </row>
    <row r="1013" spans="1:38" hidden="1" x14ac:dyDescent="0.3">
      <c r="A1013">
        <v>22</v>
      </c>
      <c r="B1013">
        <v>38</v>
      </c>
      <c r="C1013">
        <f>IF(OR($L1013=TRUE,$A1013=0,MOD($A1013,ChapterTable!$R$20)&lt;&gt;0),
MAX(0,INT(($B1013+ChapterTable!$P$26+VLOOKUP(SUBSTITUTE(C$1,"성장단계","")&amp;"단계오프셋",ChapterTable!$R:$S,2,0))/ChapterTable!$P$23)),
MAX(0,INT(($B1013+ChapterTable!$R$26+VLOOKUP(SUBSTITUTE(C$1,"성장단계","")&amp;"보스단계오프셋",ChapterTable!$R:$S,2,0))/ChapterTable!$R$23)))</f>
        <v>4</v>
      </c>
      <c r="D1013">
        <f>IF(OR($L1013=TRUE,$A1013=0,MOD($A1013,ChapterTable!$R$20)&lt;&gt;0),
MAX(0,INT(($B1013+ChapterTable!$P$26+VLOOKUP(SUBSTITUTE(D$1,"성장단계","")&amp;"단계오프셋",ChapterTable!$R:$S,2,0))/ChapterTable!$P$23)),
MAX(0,INT(($B1013+ChapterTable!$R$26+VLOOKUP(SUBSTITUTE(D$1,"성장단계","")&amp;"보스단계오프셋",ChapterTable!$R:$S,2,0))/ChapterTable!$R$23)))</f>
        <v>3</v>
      </c>
      <c r="E1013" s="1">
        <f ca="1">IF(AND($A1013=0,$B1013=1),
    VLOOKUP(1,ChapterTable!$1:$1048576,MATCH("최종"&amp;SUBSTITUTE(SUBSTITUTE(E$1,"standard",""),"|Float",""),ChapterTable!$1:$1,0),0)*ChapterTable!$P$17,
  IF(AND($A1013=0,$B1013=0),
    E1014,
  IF($B1013=0,
    VLOOKUP($A1013,ChapterTable!$1:$1048576,MATCH("최종"&amp;SUBSTITUTE(SUBSTITUTE(E$1,"standard",""),"|Float",""),ChapterTable!$1:$1,0),0),
  IF($B1013=1,
    IF($L1013=FALSE,
      VLOOKUP($A1013,ChapterTable!$1:$1048576,MATCH("최종"&amp;SUBSTITUTE(SUBSTITUTE(E$1,"standard",""),"|Float",""),ChapterTable!$1:$1,0),0),
      VLOOKUP($A1013-ChapterTable!$P$11,ChapterTable!$1:$1048576,MATCH("최종"&amp;SUBSTITUTE(SUBSTITUTE(E$1,"standard",""),"|Float",""),ChapterTable!$1:$1,0),0)*ChapterTable!$P$14
    ),
  OFFSET(E1013,-$B1013+IF($L1013,1,0),0)*IF($B1013&gt;OFFSET($B1013,1,0),ChapterTable!$R$17,1)*
    (VLOOKUP(SUBSTITUTE(SUBSTITUTE(E$1,"standard",""),"|Float","")&amp;IF(OR($L1013=TRUE,$A1013=0,MOD($A1013,ChapterTable!$R$20)&lt;&gt;0),"","보스")&amp;"인게임누적곱배수",ChapterTable!$R:$S,2,0)^C1013
    +VLOOKUP(SUBSTITUTE(SUBSTITUTE(E$1,"standard",""),"|Float","")&amp;IF(OR($L1013=TRUE,$A1013=0,MOD($A1013,ChapterTable!$R$20)&lt;&gt;0),"","보스")&amp;"인게임누적합배수",ChapterTable!$R:$S,2,0)*C1013)
  )
  )
  )
)</f>
        <v>1077383.1805458069</v>
      </c>
      <c r="F1013" s="1">
        <f ca="1">IF(AND($A1013=0,$B1013=1),
    VLOOKUP(1,ChapterTable!$1:$1048576,MATCH("최종"&amp;SUBSTITUTE(SUBSTITUTE(F$1,"standard",""),"|Float",""),ChapterTable!$1:$1,0),0)*ChapterTable!$P$17,
  IF(AND($A1013=0,$B1013=0),
    F1014,
  IF($B1013=0,
    VLOOKUP($A1013,ChapterTable!$1:$1048576,MATCH("최종"&amp;SUBSTITUTE(SUBSTITUTE(F$1,"standard",""),"|Float",""),ChapterTable!$1:$1,0),0),
  IF($B1013=1,
    IF($L1013=FALSE,
      VLOOKUP($A1013,ChapterTable!$1:$1048576,MATCH("최종"&amp;SUBSTITUTE(SUBSTITUTE(F$1,"standard",""),"|Float",""),ChapterTable!$1:$1,0),0),
      VLOOKUP($A1013-ChapterTable!$P$11,ChapterTable!$1:$1048576,MATCH("최종"&amp;SUBSTITUTE(SUBSTITUTE(F$1,"standard",""),"|Float",""),ChapterTable!$1:$1,0),0)*ChapterTable!$P$14
    ),
  OFFSET(F1013,-$B1013+IF($L1013,1,0),0)*
    (VLOOKUP(SUBSTITUTE(SUBSTITUTE(F$1,"standard",""),"|Float","")&amp;IF(OR($L1013=TRUE,$A1013=0,MOD($A1013,ChapterTable!$R$20)&lt;&gt;0),"","보스")&amp;"인게임누적곱배수",ChapterTable!$R:$S,2,0)^D1013
    +VLOOKUP(SUBSTITUTE(SUBSTITUTE(F$1,"standard",""),"|Float","")&amp;IF(OR($L1013=TRUE,$A1013=0,MOD($A1013,ChapterTable!$R$20)&lt;&gt;0),"","보스")&amp;"인게임누적합배수",ChapterTable!$R:$S,2,0)*D1013)
  )
  )
  )
)</f>
        <v>305507.96207606792</v>
      </c>
      <c r="G1013" t="s">
        <v>715</v>
      </c>
      <c r="J1013" t="str">
        <f>IF(ISBLANK(I1013),"",
IFERROR(VLOOKUP(I1013,[1]StringTable!$1:$1048576,MATCH("kor|String",[1]StringTable!$1:$1,0),0),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114"/>
        <v>0.25</v>
      </c>
      <c r="AJ1013">
        <f t="shared" si="112"/>
        <v>0.32</v>
      </c>
      <c r="AK1013">
        <f t="shared" si="113"/>
        <v>1</v>
      </c>
      <c r="AL1013">
        <v>8</v>
      </c>
    </row>
    <row r="1014" spans="1:38" hidden="1" x14ac:dyDescent="0.3">
      <c r="A1014">
        <v>22</v>
      </c>
      <c r="B1014">
        <v>39</v>
      </c>
      <c r="C1014">
        <f>IF(OR($L1014=TRUE,$A1014=0,MOD($A1014,ChapterTable!$R$20)&lt;&gt;0),
MAX(0,INT(($B1014+ChapterTable!$P$26+VLOOKUP(SUBSTITUTE(C$1,"성장단계","")&amp;"단계오프셋",ChapterTable!$R:$S,2,0))/ChapterTable!$P$23)),
MAX(0,INT(($B1014+ChapterTable!$R$26+VLOOKUP(SUBSTITUTE(C$1,"성장단계","")&amp;"보스단계오프셋",ChapterTable!$R:$S,2,0))/ChapterTable!$R$23)))</f>
        <v>4</v>
      </c>
      <c r="D1014">
        <f>IF(OR($L1014=TRUE,$A1014=0,MOD($A1014,ChapterTable!$R$20)&lt;&gt;0),
MAX(0,INT(($B1014+ChapterTable!$P$26+VLOOKUP(SUBSTITUTE(D$1,"성장단계","")&amp;"단계오프셋",ChapterTable!$R:$S,2,0))/ChapterTable!$P$23)),
MAX(0,INT(($B1014+ChapterTable!$R$26+VLOOKUP(SUBSTITUTE(D$1,"성장단계","")&amp;"보스단계오프셋",ChapterTable!$R:$S,2,0))/ChapterTable!$R$23)))</f>
        <v>3</v>
      </c>
      <c r="E1014" s="1">
        <f ca="1">IF(AND($A1014=0,$B1014=1),
    VLOOKUP(1,ChapterTable!$1:$1048576,MATCH("최종"&amp;SUBSTITUTE(SUBSTITUTE(E$1,"standard",""),"|Float",""),ChapterTable!$1:$1,0),0)*ChapterTable!$P$17,
  IF(AND($A1014=0,$B1014=0),
    E1015,
  IF($B1014=0,
    VLOOKUP($A1014,ChapterTable!$1:$1048576,MATCH("최종"&amp;SUBSTITUTE(SUBSTITUTE(E$1,"standard",""),"|Float",""),ChapterTable!$1:$1,0),0),
  IF($B1014=1,
    IF($L1014=FALSE,
      VLOOKUP($A1014,ChapterTable!$1:$1048576,MATCH("최종"&amp;SUBSTITUTE(SUBSTITUTE(E$1,"standard",""),"|Float",""),ChapterTable!$1:$1,0),0),
      VLOOKUP($A1014-ChapterTable!$P$11,ChapterTable!$1:$1048576,MATCH("최종"&amp;SUBSTITUTE(SUBSTITUTE(E$1,"standard",""),"|Float",""),ChapterTable!$1:$1,0),0)*ChapterTable!$P$14
    ),
  OFFSET(E1014,-$B1014+IF($L1014,1,0),0)*IF($B1014&gt;OFFSET($B1014,1,0),ChapterTable!$R$17,1)*
    (VLOOKUP(SUBSTITUTE(SUBSTITUTE(E$1,"standard",""),"|Float","")&amp;IF(OR($L1014=TRUE,$A1014=0,MOD($A1014,ChapterTable!$R$20)&lt;&gt;0),"","보스")&amp;"인게임누적곱배수",ChapterTable!$R:$S,2,0)^C1014
    +VLOOKUP(SUBSTITUTE(SUBSTITUTE(E$1,"standard",""),"|Float","")&amp;IF(OR($L1014=TRUE,$A1014=0,MOD($A1014,ChapterTable!$R$20)&lt;&gt;0),"","보스")&amp;"인게임누적합배수",ChapterTable!$R:$S,2,0)*C1014)
  )
  )
  )
)</f>
        <v>1077383.1805458069</v>
      </c>
      <c r="F1014" s="1">
        <f ca="1">IF(AND($A1014=0,$B1014=1),
    VLOOKUP(1,ChapterTable!$1:$1048576,MATCH("최종"&amp;SUBSTITUTE(SUBSTITUTE(F$1,"standard",""),"|Float",""),ChapterTable!$1:$1,0),0)*ChapterTable!$P$17,
  IF(AND($A1014=0,$B1014=0),
    F1015,
  IF($B1014=0,
    VLOOKUP($A1014,ChapterTable!$1:$1048576,MATCH("최종"&amp;SUBSTITUTE(SUBSTITUTE(F$1,"standard",""),"|Float",""),ChapterTable!$1:$1,0),0),
  IF($B1014=1,
    IF($L1014=FALSE,
      VLOOKUP($A1014,ChapterTable!$1:$1048576,MATCH("최종"&amp;SUBSTITUTE(SUBSTITUTE(F$1,"standard",""),"|Float",""),ChapterTable!$1:$1,0),0),
      VLOOKUP($A1014-ChapterTable!$P$11,ChapterTable!$1:$1048576,MATCH("최종"&amp;SUBSTITUTE(SUBSTITUTE(F$1,"standard",""),"|Float",""),ChapterTable!$1:$1,0),0)*ChapterTable!$P$14
    ),
  OFFSET(F1014,-$B1014+IF($L1014,1,0),0)*
    (VLOOKUP(SUBSTITUTE(SUBSTITUTE(F$1,"standard",""),"|Float","")&amp;IF(OR($L1014=TRUE,$A1014=0,MOD($A1014,ChapterTable!$R$20)&lt;&gt;0),"","보스")&amp;"인게임누적곱배수",ChapterTable!$R:$S,2,0)^D1014
    +VLOOKUP(SUBSTITUTE(SUBSTITUTE(F$1,"standard",""),"|Float","")&amp;IF(OR($L1014=TRUE,$A1014=0,MOD($A1014,ChapterTable!$R$20)&lt;&gt;0),"","보스")&amp;"인게임누적합배수",ChapterTable!$R:$S,2,0)*D1014)
  )
  )
  )
)</f>
        <v>305507.96207606792</v>
      </c>
      <c r="G1014" t="s">
        <v>715</v>
      </c>
      <c r="J1014" t="str">
        <f>IF(ISBLANK(I1014),"",
IFERROR(VLOOKUP(I1014,[1]StringTable!$1:$1048576,MATCH("kor|String",[1]StringTable!$1:$1,0),0),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114"/>
        <v>0.25</v>
      </c>
      <c r="AJ1014">
        <f t="shared" si="112"/>
        <v>0.32</v>
      </c>
      <c r="AK1014">
        <f t="shared" si="113"/>
        <v>1</v>
      </c>
      <c r="AL1014">
        <v>8</v>
      </c>
    </row>
    <row r="1015" spans="1:38" hidden="1" x14ac:dyDescent="0.3">
      <c r="A1015">
        <v>22</v>
      </c>
      <c r="B1015">
        <v>40</v>
      </c>
      <c r="C1015">
        <f>IF(OR($L1015=TRUE,$A1015=0,MOD($A1015,ChapterTable!$R$20)&lt;&gt;0),
MAX(0,INT(($B1015+ChapterTable!$P$26+VLOOKUP(SUBSTITUTE(C$1,"성장단계","")&amp;"단계오프셋",ChapterTable!$R:$S,2,0))/ChapterTable!$P$23)),
MAX(0,INT(($B1015+ChapterTable!$R$26+VLOOKUP(SUBSTITUTE(C$1,"성장단계","")&amp;"보스단계오프셋",ChapterTable!$R:$S,2,0))/ChapterTable!$R$23)))</f>
        <v>4</v>
      </c>
      <c r="D1015">
        <f>IF(OR($L1015=TRUE,$A1015=0,MOD($A1015,ChapterTable!$R$20)&lt;&gt;0),
MAX(0,INT(($B1015+ChapterTable!$P$26+VLOOKUP(SUBSTITUTE(D$1,"성장단계","")&amp;"단계오프셋",ChapterTable!$R:$S,2,0))/ChapterTable!$P$23)),
MAX(0,INT(($B1015+ChapterTable!$R$26+VLOOKUP(SUBSTITUTE(D$1,"성장단계","")&amp;"보스단계오프셋",ChapterTable!$R:$S,2,0))/ChapterTable!$R$23)))</f>
        <v>3</v>
      </c>
      <c r="E1015" s="1">
        <f ca="1">IF(AND($A1015=0,$B1015=1),
    VLOOKUP(1,ChapterTable!$1:$1048576,MATCH("최종"&amp;SUBSTITUTE(SUBSTITUTE(E$1,"standard",""),"|Float",""),ChapterTable!$1:$1,0),0)*ChapterTable!$P$17,
  IF(AND($A1015=0,$B1015=0),
    E1016,
  IF($B1015=0,
    VLOOKUP($A1015,ChapterTable!$1:$1048576,MATCH("최종"&amp;SUBSTITUTE(SUBSTITUTE(E$1,"standard",""),"|Float",""),ChapterTable!$1:$1,0),0),
  IF($B1015=1,
    IF($L1015=FALSE,
      VLOOKUP($A1015,ChapterTable!$1:$1048576,MATCH("최종"&amp;SUBSTITUTE(SUBSTITUTE(E$1,"standard",""),"|Float",""),ChapterTable!$1:$1,0),0),
      VLOOKUP($A1015-ChapterTable!$P$11,ChapterTable!$1:$1048576,MATCH("최종"&amp;SUBSTITUTE(SUBSTITUTE(E$1,"standard",""),"|Float",""),ChapterTable!$1:$1,0),0)*ChapterTable!$P$14
    ),
  OFFSET(E1015,-$B1015+IF($L1015,1,0),0)*IF($B1015&gt;OFFSET($B1015,1,0),ChapterTable!$R$17,1)*
    (VLOOKUP(SUBSTITUTE(SUBSTITUTE(E$1,"standard",""),"|Float","")&amp;IF(OR($L1015=TRUE,$A1015=0,MOD($A1015,ChapterTable!$R$20)&lt;&gt;0),"","보스")&amp;"인게임누적곱배수",ChapterTable!$R:$S,2,0)^C1015
    +VLOOKUP(SUBSTITUTE(SUBSTITUTE(E$1,"standard",""),"|Float","")&amp;IF(OR($L1015=TRUE,$A1015=0,MOD($A1015,ChapterTable!$R$20)&lt;&gt;0),"","보스")&amp;"인게임누적합배수",ChapterTable!$R:$S,2,0)*C1015)
  )
  )
  )
)</f>
        <v>1077383.1805458069</v>
      </c>
      <c r="F1015" s="1">
        <f ca="1">IF(AND($A1015=0,$B1015=1),
    VLOOKUP(1,ChapterTable!$1:$1048576,MATCH("최종"&amp;SUBSTITUTE(SUBSTITUTE(F$1,"standard",""),"|Float",""),ChapterTable!$1:$1,0),0)*ChapterTable!$P$17,
  IF(AND($A1015=0,$B1015=0),
    F1016,
  IF($B1015=0,
    VLOOKUP($A1015,ChapterTable!$1:$1048576,MATCH("최종"&amp;SUBSTITUTE(SUBSTITUTE(F$1,"standard",""),"|Float",""),ChapterTable!$1:$1,0),0),
  IF($B1015=1,
    IF($L1015=FALSE,
      VLOOKUP($A1015,ChapterTable!$1:$1048576,MATCH("최종"&amp;SUBSTITUTE(SUBSTITUTE(F$1,"standard",""),"|Float",""),ChapterTable!$1:$1,0),0),
      VLOOKUP($A1015-ChapterTable!$P$11,ChapterTable!$1:$1048576,MATCH("최종"&amp;SUBSTITUTE(SUBSTITUTE(F$1,"standard",""),"|Float",""),ChapterTable!$1:$1,0),0)*ChapterTable!$P$14
    ),
  OFFSET(F1015,-$B1015+IF($L1015,1,0),0)*
    (VLOOKUP(SUBSTITUTE(SUBSTITUTE(F$1,"standard",""),"|Float","")&amp;IF(OR($L1015=TRUE,$A1015=0,MOD($A1015,ChapterTable!$R$20)&lt;&gt;0),"","보스")&amp;"인게임누적곱배수",ChapterTable!$R:$S,2,0)^D1015
    +VLOOKUP(SUBSTITUTE(SUBSTITUTE(F$1,"standard",""),"|Float","")&amp;IF(OR($L1015=TRUE,$A1015=0,MOD($A1015,ChapterTable!$R$20)&lt;&gt;0),"","보스")&amp;"인게임누적합배수",ChapterTable!$R:$S,2,0)*D1015)
  )
  )
  )
)</f>
        <v>305507.96207606792</v>
      </c>
      <c r="G1015" t="s">
        <v>715</v>
      </c>
      <c r="J1015" t="str">
        <f>IF(ISBLANK(I1015),"",
IFERROR(VLOOKUP(I1015,[1]StringTable!$1:$1048576,MATCH("kor|String",[1]StringTable!$1:$1,0),0),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114"/>
        <v>0.25</v>
      </c>
      <c r="AJ1015">
        <f t="shared" si="112"/>
        <v>1</v>
      </c>
      <c r="AK1015">
        <f t="shared" si="113"/>
        <v>4</v>
      </c>
      <c r="AL1015">
        <v>8</v>
      </c>
    </row>
    <row r="1016" spans="1:38" hidden="1" x14ac:dyDescent="0.3">
      <c r="A1016">
        <v>22</v>
      </c>
      <c r="B1016">
        <v>41</v>
      </c>
      <c r="C1016">
        <f>IF(OR($L1016=TRUE,$A1016=0,MOD($A1016,ChapterTable!$R$20)&lt;&gt;0),
MAX(0,INT(($B1016+ChapterTable!$P$26+VLOOKUP(SUBSTITUTE(C$1,"성장단계","")&amp;"단계오프셋",ChapterTable!$R:$S,2,0))/ChapterTable!$P$23)),
MAX(0,INT(($B1016+ChapterTable!$R$26+VLOOKUP(SUBSTITUTE(C$1,"성장단계","")&amp;"보스단계오프셋",ChapterTable!$R:$S,2,0))/ChapterTable!$R$23)))</f>
        <v>4</v>
      </c>
      <c r="D1016">
        <f>IF(OR($L1016=TRUE,$A1016=0,MOD($A1016,ChapterTable!$R$20)&lt;&gt;0),
MAX(0,INT(($B1016+ChapterTable!$P$26+VLOOKUP(SUBSTITUTE(D$1,"성장단계","")&amp;"단계오프셋",ChapterTable!$R:$S,2,0))/ChapterTable!$P$23)),
MAX(0,INT(($B1016+ChapterTable!$R$26+VLOOKUP(SUBSTITUTE(D$1,"성장단계","")&amp;"보스단계오프셋",ChapterTable!$R:$S,2,0))/ChapterTable!$R$23)))</f>
        <v>4</v>
      </c>
      <c r="E1016" s="1">
        <f ca="1">IF(AND($A1016=0,$B1016=1),
    VLOOKUP(1,ChapterTable!$1:$1048576,MATCH("최종"&amp;SUBSTITUTE(SUBSTITUTE(E$1,"standard",""),"|Float",""),ChapterTable!$1:$1,0),0)*ChapterTable!$P$17,
  IF(AND($A1016=0,$B1016=0),
    E1017,
  IF($B1016=0,
    VLOOKUP($A1016,ChapterTable!$1:$1048576,MATCH("최종"&amp;SUBSTITUTE(SUBSTITUTE(E$1,"standard",""),"|Float",""),ChapterTable!$1:$1,0),0),
  IF($B1016=1,
    IF($L1016=FALSE,
      VLOOKUP($A1016,ChapterTable!$1:$1048576,MATCH("최종"&amp;SUBSTITUTE(SUBSTITUTE(E$1,"standard",""),"|Float",""),ChapterTable!$1:$1,0),0),
      VLOOKUP($A1016-ChapterTable!$P$11,ChapterTable!$1:$1048576,MATCH("최종"&amp;SUBSTITUTE(SUBSTITUTE(E$1,"standard",""),"|Float",""),ChapterTable!$1:$1,0),0)*ChapterTable!$P$14
    ),
  OFFSET(E1016,-$B1016+IF($L1016,1,0),0)*IF($B1016&gt;OFFSET($B1016,1,0),ChapterTable!$R$17,1)*
    (VLOOKUP(SUBSTITUTE(SUBSTITUTE(E$1,"standard",""),"|Float","")&amp;IF(OR($L1016=TRUE,$A1016=0,MOD($A1016,ChapterTable!$R$20)&lt;&gt;0),"","보스")&amp;"인게임누적곱배수",ChapterTable!$R:$S,2,0)^C1016
    +VLOOKUP(SUBSTITUTE(SUBSTITUTE(E$1,"standard",""),"|Float","")&amp;IF(OR($L1016=TRUE,$A1016=0,MOD($A1016,ChapterTable!$R$20)&lt;&gt;0),"","보스")&amp;"인게임누적합배수",ChapterTable!$R:$S,2,0)*C1016)
  )
  )
  )
)</f>
        <v>1077383.1805458069</v>
      </c>
      <c r="F1016" s="1">
        <f ca="1">IF(AND($A1016=0,$B1016=1),
    VLOOKUP(1,ChapterTable!$1:$1048576,MATCH("최종"&amp;SUBSTITUTE(SUBSTITUTE(F$1,"standard",""),"|Float",""),ChapterTable!$1:$1,0),0)*ChapterTable!$P$17,
  IF(AND($A1016=0,$B1016=0),
    F1017,
  IF($B1016=0,
    VLOOKUP($A1016,ChapterTable!$1:$1048576,MATCH("최종"&amp;SUBSTITUTE(SUBSTITUTE(F$1,"standard",""),"|Float",""),ChapterTable!$1:$1,0),0),
  IF($B1016=1,
    IF($L1016=FALSE,
      VLOOKUP($A1016,ChapterTable!$1:$1048576,MATCH("최종"&amp;SUBSTITUTE(SUBSTITUTE(F$1,"standard",""),"|Float",""),ChapterTable!$1:$1,0),0),
      VLOOKUP($A1016-ChapterTable!$P$11,ChapterTable!$1:$1048576,MATCH("최종"&amp;SUBSTITUTE(SUBSTITUTE(F$1,"standard",""),"|Float",""),ChapterTable!$1:$1,0),0)*ChapterTable!$P$14
    ),
  OFFSET(F1016,-$B1016+IF($L1016,1,0),0)*
    (VLOOKUP(SUBSTITUTE(SUBSTITUTE(F$1,"standard",""),"|Float","")&amp;IF(OR($L1016=TRUE,$A1016=0,MOD($A1016,ChapterTable!$R$20)&lt;&gt;0),"","보스")&amp;"인게임누적곱배수",ChapterTable!$R:$S,2,0)^D1016
    +VLOOKUP(SUBSTITUTE(SUBSTITUTE(F$1,"standard",""),"|Float","")&amp;IF(OR($L1016=TRUE,$A1016=0,MOD($A1016,ChapterTable!$R$20)&lt;&gt;0),"","보스")&amp;"인게임누적합배수",ChapterTable!$R:$S,2,0)*D1016)
  )
  )
  )
)</f>
        <v>324212.53118276596</v>
      </c>
      <c r="G1016" t="s">
        <v>715</v>
      </c>
      <c r="J1016" t="str">
        <f>IF(ISBLANK(I1016),"",
IFERROR(VLOOKUP(I1016,[1]StringTable!$1:$1048576,MATCH("kor|String",[1]StringTable!$1:$1,0),0),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114"/>
        <v>0.2</v>
      </c>
      <c r="AJ1016">
        <f t="shared" si="112"/>
        <v>0.27466666000000001</v>
      </c>
      <c r="AK1016">
        <f t="shared" si="113"/>
        <v>1</v>
      </c>
      <c r="AL1016">
        <v>8</v>
      </c>
    </row>
    <row r="1017" spans="1:38" hidden="1" x14ac:dyDescent="0.3">
      <c r="A1017">
        <v>22</v>
      </c>
      <c r="B1017">
        <v>42</v>
      </c>
      <c r="C1017">
        <f>IF(OR($L1017=TRUE,$A1017=0,MOD($A1017,ChapterTable!$R$20)&lt;&gt;0),
MAX(0,INT(($B1017+ChapterTable!$P$26+VLOOKUP(SUBSTITUTE(C$1,"성장단계","")&amp;"단계오프셋",ChapterTable!$R:$S,2,0))/ChapterTable!$P$23)),
MAX(0,INT(($B1017+ChapterTable!$R$26+VLOOKUP(SUBSTITUTE(C$1,"성장단계","")&amp;"보스단계오프셋",ChapterTable!$R:$S,2,0))/ChapterTable!$R$23)))</f>
        <v>4</v>
      </c>
      <c r="D1017">
        <f>IF(OR($L1017=TRUE,$A1017=0,MOD($A1017,ChapterTable!$R$20)&lt;&gt;0),
MAX(0,INT(($B1017+ChapterTable!$P$26+VLOOKUP(SUBSTITUTE(D$1,"성장단계","")&amp;"단계오프셋",ChapterTable!$R:$S,2,0))/ChapterTable!$P$23)),
MAX(0,INT(($B1017+ChapterTable!$R$26+VLOOKUP(SUBSTITUTE(D$1,"성장단계","")&amp;"보스단계오프셋",ChapterTable!$R:$S,2,0))/ChapterTable!$R$23)))</f>
        <v>4</v>
      </c>
      <c r="E1017" s="1">
        <f ca="1">IF(AND($A1017=0,$B1017=1),
    VLOOKUP(1,ChapterTable!$1:$1048576,MATCH("최종"&amp;SUBSTITUTE(SUBSTITUTE(E$1,"standard",""),"|Float",""),ChapterTable!$1:$1,0),0)*ChapterTable!$P$17,
  IF(AND($A1017=0,$B1017=0),
    E1018,
  IF($B1017=0,
    VLOOKUP($A1017,ChapterTable!$1:$1048576,MATCH("최종"&amp;SUBSTITUTE(SUBSTITUTE(E$1,"standard",""),"|Float",""),ChapterTable!$1:$1,0),0),
  IF($B1017=1,
    IF($L1017=FALSE,
      VLOOKUP($A1017,ChapterTable!$1:$1048576,MATCH("최종"&amp;SUBSTITUTE(SUBSTITUTE(E$1,"standard",""),"|Float",""),ChapterTable!$1:$1,0),0),
      VLOOKUP($A1017-ChapterTable!$P$11,ChapterTable!$1:$1048576,MATCH("최종"&amp;SUBSTITUTE(SUBSTITUTE(E$1,"standard",""),"|Float",""),ChapterTable!$1:$1,0),0)*ChapterTable!$P$14
    ),
  OFFSET(E1017,-$B1017+IF($L1017,1,0),0)*IF($B1017&gt;OFFSET($B1017,1,0),ChapterTable!$R$17,1)*
    (VLOOKUP(SUBSTITUTE(SUBSTITUTE(E$1,"standard",""),"|Float","")&amp;IF(OR($L1017=TRUE,$A1017=0,MOD($A1017,ChapterTable!$R$20)&lt;&gt;0),"","보스")&amp;"인게임누적곱배수",ChapterTable!$R:$S,2,0)^C1017
    +VLOOKUP(SUBSTITUTE(SUBSTITUTE(E$1,"standard",""),"|Float","")&amp;IF(OR($L1017=TRUE,$A1017=0,MOD($A1017,ChapterTable!$R$20)&lt;&gt;0),"","보스")&amp;"인게임누적합배수",ChapterTable!$R:$S,2,0)*C1017)
  )
  )
  )
)</f>
        <v>1077383.1805458069</v>
      </c>
      <c r="F1017" s="1">
        <f ca="1">IF(AND($A1017=0,$B1017=1),
    VLOOKUP(1,ChapterTable!$1:$1048576,MATCH("최종"&amp;SUBSTITUTE(SUBSTITUTE(F$1,"standard",""),"|Float",""),ChapterTable!$1:$1,0),0)*ChapterTable!$P$17,
  IF(AND($A1017=0,$B1017=0),
    F1018,
  IF($B1017=0,
    VLOOKUP($A1017,ChapterTable!$1:$1048576,MATCH("최종"&amp;SUBSTITUTE(SUBSTITUTE(F$1,"standard",""),"|Float",""),ChapterTable!$1:$1,0),0),
  IF($B1017=1,
    IF($L1017=FALSE,
      VLOOKUP($A1017,ChapterTable!$1:$1048576,MATCH("최종"&amp;SUBSTITUTE(SUBSTITUTE(F$1,"standard",""),"|Float",""),ChapterTable!$1:$1,0),0),
      VLOOKUP($A1017-ChapterTable!$P$11,ChapterTable!$1:$1048576,MATCH("최종"&amp;SUBSTITUTE(SUBSTITUTE(F$1,"standard",""),"|Float",""),ChapterTable!$1:$1,0),0)*ChapterTable!$P$14
    ),
  OFFSET(F1017,-$B1017+IF($L1017,1,0),0)*
    (VLOOKUP(SUBSTITUTE(SUBSTITUTE(F$1,"standard",""),"|Float","")&amp;IF(OR($L1017=TRUE,$A1017=0,MOD($A1017,ChapterTable!$R$20)&lt;&gt;0),"","보스")&amp;"인게임누적곱배수",ChapterTable!$R:$S,2,0)^D1017
    +VLOOKUP(SUBSTITUTE(SUBSTITUTE(F$1,"standard",""),"|Float","")&amp;IF(OR($L1017=TRUE,$A1017=0,MOD($A1017,ChapterTable!$R$20)&lt;&gt;0),"","보스")&amp;"인게임누적합배수",ChapterTable!$R:$S,2,0)*D1017)
  )
  )
  )
)</f>
        <v>324212.53118276596</v>
      </c>
      <c r="G1017" t="s">
        <v>715</v>
      </c>
      <c r="J1017" t="str">
        <f>IF(ISBLANK(I1017),"",
IFERROR(VLOOKUP(I1017,[1]StringTable!$1:$1048576,MATCH("kor|String",[1]StringTable!$1:$1,0),0),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114"/>
        <v>0.2</v>
      </c>
      <c r="AJ1017">
        <f t="shared" si="112"/>
        <v>0.27466666000000001</v>
      </c>
      <c r="AK1017">
        <f t="shared" si="113"/>
        <v>1</v>
      </c>
      <c r="AL1017">
        <v>8</v>
      </c>
    </row>
    <row r="1018" spans="1:38" hidden="1" x14ac:dyDescent="0.3">
      <c r="A1018">
        <v>22</v>
      </c>
      <c r="B1018">
        <v>43</v>
      </c>
      <c r="C1018">
        <f>IF(OR($L1018=TRUE,$A1018=0,MOD($A1018,ChapterTable!$R$20)&lt;&gt;0),
MAX(0,INT(($B1018+ChapterTable!$P$26+VLOOKUP(SUBSTITUTE(C$1,"성장단계","")&amp;"단계오프셋",ChapterTable!$R:$S,2,0))/ChapterTable!$P$23)),
MAX(0,INT(($B1018+ChapterTable!$R$26+VLOOKUP(SUBSTITUTE(C$1,"성장단계","")&amp;"보스단계오프셋",ChapterTable!$R:$S,2,0))/ChapterTable!$R$23)))</f>
        <v>4</v>
      </c>
      <c r="D1018">
        <f>IF(OR($L1018=TRUE,$A1018=0,MOD($A1018,ChapterTable!$R$20)&lt;&gt;0),
MAX(0,INT(($B1018+ChapterTable!$P$26+VLOOKUP(SUBSTITUTE(D$1,"성장단계","")&amp;"단계오프셋",ChapterTable!$R:$S,2,0))/ChapterTable!$P$23)),
MAX(0,INT(($B1018+ChapterTable!$R$26+VLOOKUP(SUBSTITUTE(D$1,"성장단계","")&amp;"보스단계오프셋",ChapterTable!$R:$S,2,0))/ChapterTable!$R$23)))</f>
        <v>4</v>
      </c>
      <c r="E1018" s="1">
        <f ca="1">IF(AND($A1018=0,$B1018=1),
    VLOOKUP(1,ChapterTable!$1:$1048576,MATCH("최종"&amp;SUBSTITUTE(SUBSTITUTE(E$1,"standard",""),"|Float",""),ChapterTable!$1:$1,0),0)*ChapterTable!$P$17,
  IF(AND($A1018=0,$B1018=0),
    E1019,
  IF($B1018=0,
    VLOOKUP($A1018,ChapterTable!$1:$1048576,MATCH("최종"&amp;SUBSTITUTE(SUBSTITUTE(E$1,"standard",""),"|Float",""),ChapterTable!$1:$1,0),0),
  IF($B1018=1,
    IF($L1018=FALSE,
      VLOOKUP($A1018,ChapterTable!$1:$1048576,MATCH("최종"&amp;SUBSTITUTE(SUBSTITUTE(E$1,"standard",""),"|Float",""),ChapterTable!$1:$1,0),0),
      VLOOKUP($A1018-ChapterTable!$P$11,ChapterTable!$1:$1048576,MATCH("최종"&amp;SUBSTITUTE(SUBSTITUTE(E$1,"standard",""),"|Float",""),ChapterTable!$1:$1,0),0)*ChapterTable!$P$14
    ),
  OFFSET(E1018,-$B1018+IF($L1018,1,0),0)*IF($B1018&gt;OFFSET($B1018,1,0),ChapterTable!$R$17,1)*
    (VLOOKUP(SUBSTITUTE(SUBSTITUTE(E$1,"standard",""),"|Float","")&amp;IF(OR($L1018=TRUE,$A1018=0,MOD($A1018,ChapterTable!$R$20)&lt;&gt;0),"","보스")&amp;"인게임누적곱배수",ChapterTable!$R:$S,2,0)^C1018
    +VLOOKUP(SUBSTITUTE(SUBSTITUTE(E$1,"standard",""),"|Float","")&amp;IF(OR($L1018=TRUE,$A1018=0,MOD($A1018,ChapterTable!$R$20)&lt;&gt;0),"","보스")&amp;"인게임누적합배수",ChapterTable!$R:$S,2,0)*C1018)
  )
  )
  )
)</f>
        <v>1077383.1805458069</v>
      </c>
      <c r="F1018" s="1">
        <f ca="1">IF(AND($A1018=0,$B1018=1),
    VLOOKUP(1,ChapterTable!$1:$1048576,MATCH("최종"&amp;SUBSTITUTE(SUBSTITUTE(F$1,"standard",""),"|Float",""),ChapterTable!$1:$1,0),0)*ChapterTable!$P$17,
  IF(AND($A1018=0,$B1018=0),
    F1019,
  IF($B1018=0,
    VLOOKUP($A1018,ChapterTable!$1:$1048576,MATCH("최종"&amp;SUBSTITUTE(SUBSTITUTE(F$1,"standard",""),"|Float",""),ChapterTable!$1:$1,0),0),
  IF($B1018=1,
    IF($L1018=FALSE,
      VLOOKUP($A1018,ChapterTable!$1:$1048576,MATCH("최종"&amp;SUBSTITUTE(SUBSTITUTE(F$1,"standard",""),"|Float",""),ChapterTable!$1:$1,0),0),
      VLOOKUP($A1018-ChapterTable!$P$11,ChapterTable!$1:$1048576,MATCH("최종"&amp;SUBSTITUTE(SUBSTITUTE(F$1,"standard",""),"|Float",""),ChapterTable!$1:$1,0),0)*ChapterTable!$P$14
    ),
  OFFSET(F1018,-$B1018+IF($L1018,1,0),0)*
    (VLOOKUP(SUBSTITUTE(SUBSTITUTE(F$1,"standard",""),"|Float","")&amp;IF(OR($L1018=TRUE,$A1018=0,MOD($A1018,ChapterTable!$R$20)&lt;&gt;0),"","보스")&amp;"인게임누적곱배수",ChapterTable!$R:$S,2,0)^D1018
    +VLOOKUP(SUBSTITUTE(SUBSTITUTE(F$1,"standard",""),"|Float","")&amp;IF(OR($L1018=TRUE,$A1018=0,MOD($A1018,ChapterTable!$R$20)&lt;&gt;0),"","보스")&amp;"인게임누적합배수",ChapterTable!$R:$S,2,0)*D1018)
  )
  )
  )
)</f>
        <v>324212.53118276596</v>
      </c>
      <c r="G1018" t="s">
        <v>715</v>
      </c>
      <c r="J1018" t="str">
        <f>IF(ISBLANK(I1018),"",
IFERROR(VLOOKUP(I1018,[1]StringTable!$1:$1048576,MATCH("kor|String",[1]StringTable!$1:$1,0),0),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114"/>
        <v>0.2</v>
      </c>
      <c r="AJ1018">
        <f t="shared" si="112"/>
        <v>0.27466666000000001</v>
      </c>
      <c r="AK1018">
        <f t="shared" si="113"/>
        <v>1</v>
      </c>
      <c r="AL1018">
        <v>8</v>
      </c>
    </row>
    <row r="1019" spans="1:38" hidden="1" x14ac:dyDescent="0.3">
      <c r="A1019">
        <v>22</v>
      </c>
      <c r="B1019">
        <v>44</v>
      </c>
      <c r="C1019">
        <f>IF(OR($L1019=TRUE,$A1019=0,MOD($A1019,ChapterTable!$R$20)&lt;&gt;0),
MAX(0,INT(($B1019+ChapterTable!$P$26+VLOOKUP(SUBSTITUTE(C$1,"성장단계","")&amp;"단계오프셋",ChapterTable!$R:$S,2,0))/ChapterTable!$P$23)),
MAX(0,INT(($B1019+ChapterTable!$R$26+VLOOKUP(SUBSTITUTE(C$1,"성장단계","")&amp;"보스단계오프셋",ChapterTable!$R:$S,2,0))/ChapterTable!$R$23)))</f>
        <v>4</v>
      </c>
      <c r="D1019">
        <f>IF(OR($L1019=TRUE,$A1019=0,MOD($A1019,ChapterTable!$R$20)&lt;&gt;0),
MAX(0,INT(($B1019+ChapterTable!$P$26+VLOOKUP(SUBSTITUTE(D$1,"성장단계","")&amp;"단계오프셋",ChapterTable!$R:$S,2,0))/ChapterTable!$P$23)),
MAX(0,INT(($B1019+ChapterTable!$R$26+VLOOKUP(SUBSTITUTE(D$1,"성장단계","")&amp;"보스단계오프셋",ChapterTable!$R:$S,2,0))/ChapterTable!$R$23)))</f>
        <v>4</v>
      </c>
      <c r="E1019" s="1">
        <f ca="1">IF(AND($A1019=0,$B1019=1),
    VLOOKUP(1,ChapterTable!$1:$1048576,MATCH("최종"&amp;SUBSTITUTE(SUBSTITUTE(E$1,"standard",""),"|Float",""),ChapterTable!$1:$1,0),0)*ChapterTable!$P$17,
  IF(AND($A1019=0,$B1019=0),
    E1020,
  IF($B1019=0,
    VLOOKUP($A1019,ChapterTable!$1:$1048576,MATCH("최종"&amp;SUBSTITUTE(SUBSTITUTE(E$1,"standard",""),"|Float",""),ChapterTable!$1:$1,0),0),
  IF($B1019=1,
    IF($L1019=FALSE,
      VLOOKUP($A1019,ChapterTable!$1:$1048576,MATCH("최종"&amp;SUBSTITUTE(SUBSTITUTE(E$1,"standard",""),"|Float",""),ChapterTable!$1:$1,0),0),
      VLOOKUP($A1019-ChapterTable!$P$11,ChapterTable!$1:$1048576,MATCH("최종"&amp;SUBSTITUTE(SUBSTITUTE(E$1,"standard",""),"|Float",""),ChapterTable!$1:$1,0),0)*ChapterTable!$P$14
    ),
  OFFSET(E1019,-$B1019+IF($L1019,1,0),0)*IF($B1019&gt;OFFSET($B1019,1,0),ChapterTable!$R$17,1)*
    (VLOOKUP(SUBSTITUTE(SUBSTITUTE(E$1,"standard",""),"|Float","")&amp;IF(OR($L1019=TRUE,$A1019=0,MOD($A1019,ChapterTable!$R$20)&lt;&gt;0),"","보스")&amp;"인게임누적곱배수",ChapterTable!$R:$S,2,0)^C1019
    +VLOOKUP(SUBSTITUTE(SUBSTITUTE(E$1,"standard",""),"|Float","")&amp;IF(OR($L1019=TRUE,$A1019=0,MOD($A1019,ChapterTable!$R$20)&lt;&gt;0),"","보스")&amp;"인게임누적합배수",ChapterTable!$R:$S,2,0)*C1019)
  )
  )
  )
)</f>
        <v>1077383.1805458069</v>
      </c>
      <c r="F1019" s="1">
        <f ca="1">IF(AND($A1019=0,$B1019=1),
    VLOOKUP(1,ChapterTable!$1:$1048576,MATCH("최종"&amp;SUBSTITUTE(SUBSTITUTE(F$1,"standard",""),"|Float",""),ChapterTable!$1:$1,0),0)*ChapterTable!$P$17,
  IF(AND($A1019=0,$B1019=0),
    F1020,
  IF($B1019=0,
    VLOOKUP($A1019,ChapterTable!$1:$1048576,MATCH("최종"&amp;SUBSTITUTE(SUBSTITUTE(F$1,"standard",""),"|Float",""),ChapterTable!$1:$1,0),0),
  IF($B1019=1,
    IF($L1019=FALSE,
      VLOOKUP($A1019,ChapterTable!$1:$1048576,MATCH("최종"&amp;SUBSTITUTE(SUBSTITUTE(F$1,"standard",""),"|Float",""),ChapterTable!$1:$1,0),0),
      VLOOKUP($A1019-ChapterTable!$P$11,ChapterTable!$1:$1048576,MATCH("최종"&amp;SUBSTITUTE(SUBSTITUTE(F$1,"standard",""),"|Float",""),ChapterTable!$1:$1,0),0)*ChapterTable!$P$14
    ),
  OFFSET(F1019,-$B1019+IF($L1019,1,0),0)*
    (VLOOKUP(SUBSTITUTE(SUBSTITUTE(F$1,"standard",""),"|Float","")&amp;IF(OR($L1019=TRUE,$A1019=0,MOD($A1019,ChapterTable!$R$20)&lt;&gt;0),"","보스")&amp;"인게임누적곱배수",ChapterTable!$R:$S,2,0)^D1019
    +VLOOKUP(SUBSTITUTE(SUBSTITUTE(F$1,"standard",""),"|Float","")&amp;IF(OR($L1019=TRUE,$A1019=0,MOD($A1019,ChapterTable!$R$20)&lt;&gt;0),"","보스")&amp;"인게임누적합배수",ChapterTable!$R:$S,2,0)*D1019)
  )
  )
  )
)</f>
        <v>324212.53118276596</v>
      </c>
      <c r="G1019" t="s">
        <v>715</v>
      </c>
      <c r="J1019" t="str">
        <f>IF(ISBLANK(I1019),"",
IFERROR(VLOOKUP(I1019,[1]StringTable!$1:$1048576,MATCH("kor|String",[1]StringTable!$1:$1,0),0),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114"/>
        <v>0.2</v>
      </c>
      <c r="AJ1019">
        <f t="shared" si="112"/>
        <v>0.27466666000000001</v>
      </c>
      <c r="AK1019">
        <f t="shared" si="113"/>
        <v>1</v>
      </c>
      <c r="AL1019">
        <v>8</v>
      </c>
    </row>
    <row r="1020" spans="1:38" hidden="1" x14ac:dyDescent="0.3">
      <c r="A1020">
        <v>22</v>
      </c>
      <c r="B1020">
        <v>45</v>
      </c>
      <c r="C1020">
        <f>IF(OR($L1020=TRUE,$A1020=0,MOD($A1020,ChapterTable!$R$20)&lt;&gt;0),
MAX(0,INT(($B1020+ChapterTable!$P$26+VLOOKUP(SUBSTITUTE(C$1,"성장단계","")&amp;"단계오프셋",ChapterTable!$R:$S,2,0))/ChapterTable!$P$23)),
MAX(0,INT(($B1020+ChapterTable!$R$26+VLOOKUP(SUBSTITUTE(C$1,"성장단계","")&amp;"보스단계오프셋",ChapterTable!$R:$S,2,0))/ChapterTable!$R$23)))</f>
        <v>4</v>
      </c>
      <c r="D1020">
        <f>IF(OR($L1020=TRUE,$A1020=0,MOD($A1020,ChapterTable!$R$20)&lt;&gt;0),
MAX(0,INT(($B1020+ChapterTable!$P$26+VLOOKUP(SUBSTITUTE(D$1,"성장단계","")&amp;"단계오프셋",ChapterTable!$R:$S,2,0))/ChapterTable!$P$23)),
MAX(0,INT(($B1020+ChapterTable!$R$26+VLOOKUP(SUBSTITUTE(D$1,"성장단계","")&amp;"보스단계오프셋",ChapterTable!$R:$S,2,0))/ChapterTable!$R$23)))</f>
        <v>4</v>
      </c>
      <c r="E1020" s="1">
        <f ca="1">IF(AND($A1020=0,$B1020=1),
    VLOOKUP(1,ChapterTable!$1:$1048576,MATCH("최종"&amp;SUBSTITUTE(SUBSTITUTE(E$1,"standard",""),"|Float",""),ChapterTable!$1:$1,0),0)*ChapterTable!$P$17,
  IF(AND($A1020=0,$B1020=0),
    E1021,
  IF($B1020=0,
    VLOOKUP($A1020,ChapterTable!$1:$1048576,MATCH("최종"&amp;SUBSTITUTE(SUBSTITUTE(E$1,"standard",""),"|Float",""),ChapterTable!$1:$1,0),0),
  IF($B1020=1,
    IF($L1020=FALSE,
      VLOOKUP($A1020,ChapterTable!$1:$1048576,MATCH("최종"&amp;SUBSTITUTE(SUBSTITUTE(E$1,"standard",""),"|Float",""),ChapterTable!$1:$1,0),0),
      VLOOKUP($A1020-ChapterTable!$P$11,ChapterTable!$1:$1048576,MATCH("최종"&amp;SUBSTITUTE(SUBSTITUTE(E$1,"standard",""),"|Float",""),ChapterTable!$1:$1,0),0)*ChapterTable!$P$14
    ),
  OFFSET(E1020,-$B1020+IF($L1020,1,0),0)*IF($B1020&gt;OFFSET($B1020,1,0),ChapterTable!$R$17,1)*
    (VLOOKUP(SUBSTITUTE(SUBSTITUTE(E$1,"standard",""),"|Float","")&amp;IF(OR($L1020=TRUE,$A1020=0,MOD($A1020,ChapterTable!$R$20)&lt;&gt;0),"","보스")&amp;"인게임누적곱배수",ChapterTable!$R:$S,2,0)^C1020
    +VLOOKUP(SUBSTITUTE(SUBSTITUTE(E$1,"standard",""),"|Float","")&amp;IF(OR($L1020=TRUE,$A1020=0,MOD($A1020,ChapterTable!$R$20)&lt;&gt;0),"","보스")&amp;"인게임누적합배수",ChapterTable!$R:$S,2,0)*C1020)
  )
  )
  )
)</f>
        <v>1077383.1805458069</v>
      </c>
      <c r="F1020" s="1">
        <f ca="1">IF(AND($A1020=0,$B1020=1),
    VLOOKUP(1,ChapterTable!$1:$1048576,MATCH("최종"&amp;SUBSTITUTE(SUBSTITUTE(F$1,"standard",""),"|Float",""),ChapterTable!$1:$1,0),0)*ChapterTable!$P$17,
  IF(AND($A1020=0,$B1020=0),
    F1021,
  IF($B1020=0,
    VLOOKUP($A1020,ChapterTable!$1:$1048576,MATCH("최종"&amp;SUBSTITUTE(SUBSTITUTE(F$1,"standard",""),"|Float",""),ChapterTable!$1:$1,0),0),
  IF($B1020=1,
    IF($L1020=FALSE,
      VLOOKUP($A1020,ChapterTable!$1:$1048576,MATCH("최종"&amp;SUBSTITUTE(SUBSTITUTE(F$1,"standard",""),"|Float",""),ChapterTable!$1:$1,0),0),
      VLOOKUP($A1020-ChapterTable!$P$11,ChapterTable!$1:$1048576,MATCH("최종"&amp;SUBSTITUTE(SUBSTITUTE(F$1,"standard",""),"|Float",""),ChapterTable!$1:$1,0),0)*ChapterTable!$P$14
    ),
  OFFSET(F1020,-$B1020+IF($L1020,1,0),0)*
    (VLOOKUP(SUBSTITUTE(SUBSTITUTE(F$1,"standard",""),"|Float","")&amp;IF(OR($L1020=TRUE,$A1020=0,MOD($A1020,ChapterTable!$R$20)&lt;&gt;0),"","보스")&amp;"인게임누적곱배수",ChapterTable!$R:$S,2,0)^D1020
    +VLOOKUP(SUBSTITUTE(SUBSTITUTE(F$1,"standard",""),"|Float","")&amp;IF(OR($L1020=TRUE,$A1020=0,MOD($A1020,ChapterTable!$R$20)&lt;&gt;0),"","보스")&amp;"인게임누적합배수",ChapterTable!$R:$S,2,0)*D1020)
  )
  )
  )
)</f>
        <v>324212.53118276596</v>
      </c>
      <c r="G1020" t="s">
        <v>715</v>
      </c>
      <c r="J1020" t="str">
        <f>IF(ISBLANK(I1020),"",
IFERROR(VLOOKUP(I1020,[1]StringTable!$1:$1048576,MATCH("kor|String",[1]StringTable!$1:$1,0),0),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114"/>
        <v>0.2</v>
      </c>
      <c r="AJ1020">
        <f t="shared" si="112"/>
        <v>0.27466666000000001</v>
      </c>
      <c r="AK1020">
        <f t="shared" si="113"/>
        <v>1</v>
      </c>
      <c r="AL1020">
        <v>8</v>
      </c>
    </row>
    <row r="1021" spans="1:38" hidden="1" x14ac:dyDescent="0.3">
      <c r="A1021">
        <v>22</v>
      </c>
      <c r="B1021">
        <v>46</v>
      </c>
      <c r="C1021">
        <f>IF(OR($L1021=TRUE,$A1021=0,MOD($A1021,ChapterTable!$R$20)&lt;&gt;0),
MAX(0,INT(($B1021+ChapterTable!$P$26+VLOOKUP(SUBSTITUTE(C$1,"성장단계","")&amp;"단계오프셋",ChapterTable!$R:$S,2,0))/ChapterTable!$P$23)),
MAX(0,INT(($B1021+ChapterTable!$R$26+VLOOKUP(SUBSTITUTE(C$1,"성장단계","")&amp;"보스단계오프셋",ChapterTable!$R:$S,2,0))/ChapterTable!$R$23)))</f>
        <v>5</v>
      </c>
      <c r="D1021">
        <f>IF(OR($L1021=TRUE,$A1021=0,MOD($A1021,ChapterTable!$R$20)&lt;&gt;0),
MAX(0,INT(($B1021+ChapterTable!$P$26+VLOOKUP(SUBSTITUTE(D$1,"성장단계","")&amp;"단계오프셋",ChapterTable!$R:$S,2,0))/ChapterTable!$P$23)),
MAX(0,INT(($B1021+ChapterTable!$R$26+VLOOKUP(SUBSTITUTE(D$1,"성장단계","")&amp;"보스단계오프셋",ChapterTable!$R:$S,2,0))/ChapterTable!$R$23)))</f>
        <v>4</v>
      </c>
      <c r="E1021" s="1">
        <f ca="1">IF(AND($A1021=0,$B1021=1),
    VLOOKUP(1,ChapterTable!$1:$1048576,MATCH("최종"&amp;SUBSTITUTE(SUBSTITUTE(E$1,"standard",""),"|Float",""),ChapterTable!$1:$1,0),0)*ChapterTable!$P$17,
  IF(AND($A1021=0,$B1021=0),
    E1022,
  IF($B1021=0,
    VLOOKUP($A1021,ChapterTable!$1:$1048576,MATCH("최종"&amp;SUBSTITUTE(SUBSTITUTE(E$1,"standard",""),"|Float",""),ChapterTable!$1:$1,0),0),
  IF($B1021=1,
    IF($L1021=FALSE,
      VLOOKUP($A1021,ChapterTable!$1:$1048576,MATCH("최종"&amp;SUBSTITUTE(SUBSTITUTE(E$1,"standard",""),"|Float",""),ChapterTable!$1:$1,0),0),
      VLOOKUP($A1021-ChapterTable!$P$11,ChapterTable!$1:$1048576,MATCH("최종"&amp;SUBSTITUTE(SUBSTITUTE(E$1,"standard",""),"|Float",""),ChapterTable!$1:$1,0),0)*ChapterTable!$P$14
    ),
  OFFSET(E1021,-$B1021+IF($L1021,1,0),0)*IF($B1021&gt;OFFSET($B1021,1,0),ChapterTable!$R$17,1)*
    (VLOOKUP(SUBSTITUTE(SUBSTITUTE(E$1,"standard",""),"|Float","")&amp;IF(OR($L1021=TRUE,$A1021=0,MOD($A1021,ChapterTable!$R$20)&lt;&gt;0),"","보스")&amp;"인게임누적곱배수",ChapterTable!$R:$S,2,0)^C1021
    +VLOOKUP(SUBSTITUTE(SUBSTITUTE(E$1,"standard",""),"|Float","")&amp;IF(OR($L1021=TRUE,$A1021=0,MOD($A1021,ChapterTable!$R$20)&lt;&gt;0),"","보스")&amp;"인게임누적합배수",ChapterTable!$R:$S,2,0)*C1021)
  )
  )
  )
)</f>
        <v>1197092.4228286743</v>
      </c>
      <c r="F1021" s="1">
        <f ca="1">IF(AND($A1021=0,$B1021=1),
    VLOOKUP(1,ChapterTable!$1:$1048576,MATCH("최종"&amp;SUBSTITUTE(SUBSTITUTE(F$1,"standard",""),"|Float",""),ChapterTable!$1:$1,0),0)*ChapterTable!$P$17,
  IF(AND($A1021=0,$B1021=0),
    F1022,
  IF($B1021=0,
    VLOOKUP($A1021,ChapterTable!$1:$1048576,MATCH("최종"&amp;SUBSTITUTE(SUBSTITUTE(F$1,"standard",""),"|Float",""),ChapterTable!$1:$1,0),0),
  IF($B1021=1,
    IF($L1021=FALSE,
      VLOOKUP($A1021,ChapterTable!$1:$1048576,MATCH("최종"&amp;SUBSTITUTE(SUBSTITUTE(F$1,"standard",""),"|Float",""),ChapterTable!$1:$1,0),0),
      VLOOKUP($A1021-ChapterTable!$P$11,ChapterTable!$1:$1048576,MATCH("최종"&amp;SUBSTITUTE(SUBSTITUTE(F$1,"standard",""),"|Float",""),ChapterTable!$1:$1,0),0)*ChapterTable!$P$14
    ),
  OFFSET(F1021,-$B1021+IF($L1021,1,0),0)*
    (VLOOKUP(SUBSTITUTE(SUBSTITUTE(F$1,"standard",""),"|Float","")&amp;IF(OR($L1021=TRUE,$A1021=0,MOD($A1021,ChapterTable!$R$20)&lt;&gt;0),"","보스")&amp;"인게임누적곱배수",ChapterTable!$R:$S,2,0)^D1021
    +VLOOKUP(SUBSTITUTE(SUBSTITUTE(F$1,"standard",""),"|Float","")&amp;IF(OR($L1021=TRUE,$A1021=0,MOD($A1021,ChapterTable!$R$20)&lt;&gt;0),"","보스")&amp;"인게임누적합배수",ChapterTable!$R:$S,2,0)*D1021)
  )
  )
  )
)</f>
        <v>324212.53118276596</v>
      </c>
      <c r="G1021" t="s">
        <v>715</v>
      </c>
      <c r="J1021" t="str">
        <f>IF(ISBLANK(I1021),"",
IFERROR(VLOOKUP(I1021,[1]StringTable!$1:$1048576,MATCH("kor|String",[1]StringTable!$1:$1,0),0),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114"/>
        <v>0.2</v>
      </c>
      <c r="AJ1021">
        <f t="shared" si="112"/>
        <v>0.27466666000000001</v>
      </c>
      <c r="AK1021">
        <f t="shared" si="113"/>
        <v>1</v>
      </c>
      <c r="AL1021">
        <v>8</v>
      </c>
    </row>
    <row r="1022" spans="1:38" hidden="1" x14ac:dyDescent="0.3">
      <c r="A1022">
        <v>22</v>
      </c>
      <c r="B1022">
        <v>47</v>
      </c>
      <c r="C1022">
        <f>IF(OR($L1022=TRUE,$A1022=0,MOD($A1022,ChapterTable!$R$20)&lt;&gt;0),
MAX(0,INT(($B1022+ChapterTable!$P$26+VLOOKUP(SUBSTITUTE(C$1,"성장단계","")&amp;"단계오프셋",ChapterTable!$R:$S,2,0))/ChapterTable!$P$23)),
MAX(0,INT(($B1022+ChapterTable!$R$26+VLOOKUP(SUBSTITUTE(C$1,"성장단계","")&amp;"보스단계오프셋",ChapterTable!$R:$S,2,0))/ChapterTable!$R$23)))</f>
        <v>5</v>
      </c>
      <c r="D1022">
        <f>IF(OR($L1022=TRUE,$A1022=0,MOD($A1022,ChapterTable!$R$20)&lt;&gt;0),
MAX(0,INT(($B1022+ChapterTable!$P$26+VLOOKUP(SUBSTITUTE(D$1,"성장단계","")&amp;"단계오프셋",ChapterTable!$R:$S,2,0))/ChapterTable!$P$23)),
MAX(0,INT(($B1022+ChapterTable!$R$26+VLOOKUP(SUBSTITUTE(D$1,"성장단계","")&amp;"보스단계오프셋",ChapterTable!$R:$S,2,0))/ChapterTable!$R$23)))</f>
        <v>4</v>
      </c>
      <c r="E1022" s="1">
        <f ca="1">IF(AND($A1022=0,$B1022=1),
    VLOOKUP(1,ChapterTable!$1:$1048576,MATCH("최종"&amp;SUBSTITUTE(SUBSTITUTE(E$1,"standard",""),"|Float",""),ChapterTable!$1:$1,0),0)*ChapterTable!$P$17,
  IF(AND($A1022=0,$B1022=0),
    E1023,
  IF($B1022=0,
    VLOOKUP($A1022,ChapterTable!$1:$1048576,MATCH("최종"&amp;SUBSTITUTE(SUBSTITUTE(E$1,"standard",""),"|Float",""),ChapterTable!$1:$1,0),0),
  IF($B1022=1,
    IF($L1022=FALSE,
      VLOOKUP($A1022,ChapterTable!$1:$1048576,MATCH("최종"&amp;SUBSTITUTE(SUBSTITUTE(E$1,"standard",""),"|Float",""),ChapterTable!$1:$1,0),0),
      VLOOKUP($A1022-ChapterTable!$P$11,ChapterTable!$1:$1048576,MATCH("최종"&amp;SUBSTITUTE(SUBSTITUTE(E$1,"standard",""),"|Float",""),ChapterTable!$1:$1,0),0)*ChapterTable!$P$14
    ),
  OFFSET(E1022,-$B1022+IF($L1022,1,0),0)*IF($B1022&gt;OFFSET($B1022,1,0),ChapterTable!$R$17,1)*
    (VLOOKUP(SUBSTITUTE(SUBSTITUTE(E$1,"standard",""),"|Float","")&amp;IF(OR($L1022=TRUE,$A1022=0,MOD($A1022,ChapterTable!$R$20)&lt;&gt;0),"","보스")&amp;"인게임누적곱배수",ChapterTable!$R:$S,2,0)^C1022
    +VLOOKUP(SUBSTITUTE(SUBSTITUTE(E$1,"standard",""),"|Float","")&amp;IF(OR($L1022=TRUE,$A1022=0,MOD($A1022,ChapterTable!$R$20)&lt;&gt;0),"","보스")&amp;"인게임누적합배수",ChapterTable!$R:$S,2,0)*C1022)
  )
  )
  )
)</f>
        <v>1197092.4228286743</v>
      </c>
      <c r="F1022" s="1">
        <f ca="1">IF(AND($A1022=0,$B1022=1),
    VLOOKUP(1,ChapterTable!$1:$1048576,MATCH("최종"&amp;SUBSTITUTE(SUBSTITUTE(F$1,"standard",""),"|Float",""),ChapterTable!$1:$1,0),0)*ChapterTable!$P$17,
  IF(AND($A1022=0,$B1022=0),
    F1023,
  IF($B1022=0,
    VLOOKUP($A1022,ChapterTable!$1:$1048576,MATCH("최종"&amp;SUBSTITUTE(SUBSTITUTE(F$1,"standard",""),"|Float",""),ChapterTable!$1:$1,0),0),
  IF($B1022=1,
    IF($L1022=FALSE,
      VLOOKUP($A1022,ChapterTable!$1:$1048576,MATCH("최종"&amp;SUBSTITUTE(SUBSTITUTE(F$1,"standard",""),"|Float",""),ChapterTable!$1:$1,0),0),
      VLOOKUP($A1022-ChapterTable!$P$11,ChapterTable!$1:$1048576,MATCH("최종"&amp;SUBSTITUTE(SUBSTITUTE(F$1,"standard",""),"|Float",""),ChapterTable!$1:$1,0),0)*ChapterTable!$P$14
    ),
  OFFSET(F1022,-$B1022+IF($L1022,1,0),0)*
    (VLOOKUP(SUBSTITUTE(SUBSTITUTE(F$1,"standard",""),"|Float","")&amp;IF(OR($L1022=TRUE,$A1022=0,MOD($A1022,ChapterTable!$R$20)&lt;&gt;0),"","보스")&amp;"인게임누적곱배수",ChapterTable!$R:$S,2,0)^D1022
    +VLOOKUP(SUBSTITUTE(SUBSTITUTE(F$1,"standard",""),"|Float","")&amp;IF(OR($L1022=TRUE,$A1022=0,MOD($A1022,ChapterTable!$R$20)&lt;&gt;0),"","보스")&amp;"인게임누적합배수",ChapterTable!$R:$S,2,0)*D1022)
  )
  )
  )
)</f>
        <v>324212.53118276596</v>
      </c>
      <c r="G1022" t="s">
        <v>715</v>
      </c>
      <c r="J1022" t="str">
        <f>IF(ISBLANK(I1022),"",
IFERROR(VLOOKUP(I1022,[1]StringTable!$1:$1048576,MATCH("kor|String",[1]StringTable!$1:$1,0),0),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114"/>
        <v>0.2</v>
      </c>
      <c r="AJ1022">
        <f t="shared" si="112"/>
        <v>0.27466666000000001</v>
      </c>
      <c r="AK1022">
        <f t="shared" si="113"/>
        <v>1</v>
      </c>
      <c r="AL1022">
        <v>8</v>
      </c>
    </row>
    <row r="1023" spans="1:38" hidden="1" x14ac:dyDescent="0.3">
      <c r="A1023">
        <v>22</v>
      </c>
      <c r="B1023">
        <v>48</v>
      </c>
      <c r="C1023">
        <f>IF(OR($L1023=TRUE,$A1023=0,MOD($A1023,ChapterTable!$R$20)&lt;&gt;0),
MAX(0,INT(($B1023+ChapterTable!$P$26+VLOOKUP(SUBSTITUTE(C$1,"성장단계","")&amp;"단계오프셋",ChapterTable!$R:$S,2,0))/ChapterTable!$P$23)),
MAX(0,INT(($B1023+ChapterTable!$R$26+VLOOKUP(SUBSTITUTE(C$1,"성장단계","")&amp;"보스단계오프셋",ChapterTable!$R:$S,2,0))/ChapterTable!$R$23)))</f>
        <v>5</v>
      </c>
      <c r="D1023">
        <f>IF(OR($L1023=TRUE,$A1023=0,MOD($A1023,ChapterTable!$R$20)&lt;&gt;0),
MAX(0,INT(($B1023+ChapterTable!$P$26+VLOOKUP(SUBSTITUTE(D$1,"성장단계","")&amp;"단계오프셋",ChapterTable!$R:$S,2,0))/ChapterTable!$P$23)),
MAX(0,INT(($B1023+ChapterTable!$R$26+VLOOKUP(SUBSTITUTE(D$1,"성장단계","")&amp;"보스단계오프셋",ChapterTable!$R:$S,2,0))/ChapterTable!$R$23)))</f>
        <v>4</v>
      </c>
      <c r="E1023" s="1">
        <f ca="1">IF(AND($A1023=0,$B1023=1),
    VLOOKUP(1,ChapterTable!$1:$1048576,MATCH("최종"&amp;SUBSTITUTE(SUBSTITUTE(E$1,"standard",""),"|Float",""),ChapterTable!$1:$1,0),0)*ChapterTable!$P$17,
  IF(AND($A1023=0,$B1023=0),
    E1024,
  IF($B1023=0,
    VLOOKUP($A1023,ChapterTable!$1:$1048576,MATCH("최종"&amp;SUBSTITUTE(SUBSTITUTE(E$1,"standard",""),"|Float",""),ChapterTable!$1:$1,0),0),
  IF($B1023=1,
    IF($L1023=FALSE,
      VLOOKUP($A1023,ChapterTable!$1:$1048576,MATCH("최종"&amp;SUBSTITUTE(SUBSTITUTE(E$1,"standard",""),"|Float",""),ChapterTable!$1:$1,0),0),
      VLOOKUP($A1023-ChapterTable!$P$11,ChapterTable!$1:$1048576,MATCH("최종"&amp;SUBSTITUTE(SUBSTITUTE(E$1,"standard",""),"|Float",""),ChapterTable!$1:$1,0),0)*ChapterTable!$P$14
    ),
  OFFSET(E1023,-$B1023+IF($L1023,1,0),0)*IF($B1023&gt;OFFSET($B1023,1,0),ChapterTable!$R$17,1)*
    (VLOOKUP(SUBSTITUTE(SUBSTITUTE(E$1,"standard",""),"|Float","")&amp;IF(OR($L1023=TRUE,$A1023=0,MOD($A1023,ChapterTable!$R$20)&lt;&gt;0),"","보스")&amp;"인게임누적곱배수",ChapterTable!$R:$S,2,0)^C1023
    +VLOOKUP(SUBSTITUTE(SUBSTITUTE(E$1,"standard",""),"|Float","")&amp;IF(OR($L1023=TRUE,$A1023=0,MOD($A1023,ChapterTable!$R$20)&lt;&gt;0),"","보스")&amp;"인게임누적합배수",ChapterTable!$R:$S,2,0)*C1023)
  )
  )
  )
)</f>
        <v>1197092.4228286743</v>
      </c>
      <c r="F1023" s="1">
        <f ca="1">IF(AND($A1023=0,$B1023=1),
    VLOOKUP(1,ChapterTable!$1:$1048576,MATCH("최종"&amp;SUBSTITUTE(SUBSTITUTE(F$1,"standard",""),"|Float",""),ChapterTable!$1:$1,0),0)*ChapterTable!$P$17,
  IF(AND($A1023=0,$B1023=0),
    F1024,
  IF($B1023=0,
    VLOOKUP($A1023,ChapterTable!$1:$1048576,MATCH("최종"&amp;SUBSTITUTE(SUBSTITUTE(F$1,"standard",""),"|Float",""),ChapterTable!$1:$1,0),0),
  IF($B1023=1,
    IF($L1023=FALSE,
      VLOOKUP($A1023,ChapterTable!$1:$1048576,MATCH("최종"&amp;SUBSTITUTE(SUBSTITUTE(F$1,"standard",""),"|Float",""),ChapterTable!$1:$1,0),0),
      VLOOKUP($A1023-ChapterTable!$P$11,ChapterTable!$1:$1048576,MATCH("최종"&amp;SUBSTITUTE(SUBSTITUTE(F$1,"standard",""),"|Float",""),ChapterTable!$1:$1,0),0)*ChapterTable!$P$14
    ),
  OFFSET(F1023,-$B1023+IF($L1023,1,0),0)*
    (VLOOKUP(SUBSTITUTE(SUBSTITUTE(F$1,"standard",""),"|Float","")&amp;IF(OR($L1023=TRUE,$A1023=0,MOD($A1023,ChapterTable!$R$20)&lt;&gt;0),"","보스")&amp;"인게임누적곱배수",ChapterTable!$R:$S,2,0)^D1023
    +VLOOKUP(SUBSTITUTE(SUBSTITUTE(F$1,"standard",""),"|Float","")&amp;IF(OR($L1023=TRUE,$A1023=0,MOD($A1023,ChapterTable!$R$20)&lt;&gt;0),"","보스")&amp;"인게임누적합배수",ChapterTable!$R:$S,2,0)*D1023)
  )
  )
  )
)</f>
        <v>324212.53118276596</v>
      </c>
      <c r="G1023" t="s">
        <v>715</v>
      </c>
      <c r="J1023" t="str">
        <f>IF(ISBLANK(I1023),"",
IFERROR(VLOOKUP(I1023,[1]StringTable!$1:$1048576,MATCH("kor|String",[1]StringTable!$1:$1,0),0),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114"/>
        <v>0.2</v>
      </c>
      <c r="AJ1023">
        <f t="shared" si="112"/>
        <v>0.27466666000000001</v>
      </c>
      <c r="AK1023">
        <f t="shared" si="113"/>
        <v>1</v>
      </c>
      <c r="AL1023">
        <v>8</v>
      </c>
    </row>
    <row r="1024" spans="1:38" hidden="1" x14ac:dyDescent="0.3">
      <c r="A1024">
        <v>22</v>
      </c>
      <c r="B1024">
        <v>49</v>
      </c>
      <c r="C1024">
        <f>IF(OR($L1024=TRUE,$A1024=0,MOD($A1024,ChapterTable!$R$20)&lt;&gt;0),
MAX(0,INT(($B1024+ChapterTable!$P$26+VLOOKUP(SUBSTITUTE(C$1,"성장단계","")&amp;"단계오프셋",ChapterTable!$R:$S,2,0))/ChapterTable!$P$23)),
MAX(0,INT(($B1024+ChapterTable!$R$26+VLOOKUP(SUBSTITUTE(C$1,"성장단계","")&amp;"보스단계오프셋",ChapterTable!$R:$S,2,0))/ChapterTable!$R$23)))</f>
        <v>5</v>
      </c>
      <c r="D1024">
        <f>IF(OR($L1024=TRUE,$A1024=0,MOD($A1024,ChapterTable!$R$20)&lt;&gt;0),
MAX(0,INT(($B1024+ChapterTable!$P$26+VLOOKUP(SUBSTITUTE(D$1,"성장단계","")&amp;"단계오프셋",ChapterTable!$R:$S,2,0))/ChapterTable!$P$23)),
MAX(0,INT(($B1024+ChapterTable!$R$26+VLOOKUP(SUBSTITUTE(D$1,"성장단계","")&amp;"보스단계오프셋",ChapterTable!$R:$S,2,0))/ChapterTable!$R$23)))</f>
        <v>4</v>
      </c>
      <c r="E1024" s="1">
        <f ca="1">IF(AND($A1024=0,$B1024=1),
    VLOOKUP(1,ChapterTable!$1:$1048576,MATCH("최종"&amp;SUBSTITUTE(SUBSTITUTE(E$1,"standard",""),"|Float",""),ChapterTable!$1:$1,0),0)*ChapterTable!$P$17,
  IF(AND($A1024=0,$B1024=0),
    E1025,
  IF($B1024=0,
    VLOOKUP($A1024,ChapterTable!$1:$1048576,MATCH("최종"&amp;SUBSTITUTE(SUBSTITUTE(E$1,"standard",""),"|Float",""),ChapterTable!$1:$1,0),0),
  IF($B1024=1,
    IF($L1024=FALSE,
      VLOOKUP($A1024,ChapterTable!$1:$1048576,MATCH("최종"&amp;SUBSTITUTE(SUBSTITUTE(E$1,"standard",""),"|Float",""),ChapterTable!$1:$1,0),0),
      VLOOKUP($A1024-ChapterTable!$P$11,ChapterTable!$1:$1048576,MATCH("최종"&amp;SUBSTITUTE(SUBSTITUTE(E$1,"standard",""),"|Float",""),ChapterTable!$1:$1,0),0)*ChapterTable!$P$14
    ),
  OFFSET(E1024,-$B1024+IF($L1024,1,0),0)*IF($B1024&gt;OFFSET($B1024,1,0),ChapterTable!$R$17,1)*
    (VLOOKUP(SUBSTITUTE(SUBSTITUTE(E$1,"standard",""),"|Float","")&amp;IF(OR($L1024=TRUE,$A1024=0,MOD($A1024,ChapterTable!$R$20)&lt;&gt;0),"","보스")&amp;"인게임누적곱배수",ChapterTable!$R:$S,2,0)^C1024
    +VLOOKUP(SUBSTITUTE(SUBSTITUTE(E$1,"standard",""),"|Float","")&amp;IF(OR($L1024=TRUE,$A1024=0,MOD($A1024,ChapterTable!$R$20)&lt;&gt;0),"","보스")&amp;"인게임누적합배수",ChapterTable!$R:$S,2,0)*C1024)
  )
  )
  )
)</f>
        <v>1197092.4228286743</v>
      </c>
      <c r="F1024" s="1">
        <f ca="1">IF(AND($A1024=0,$B1024=1),
    VLOOKUP(1,ChapterTable!$1:$1048576,MATCH("최종"&amp;SUBSTITUTE(SUBSTITUTE(F$1,"standard",""),"|Float",""),ChapterTable!$1:$1,0),0)*ChapterTable!$P$17,
  IF(AND($A1024=0,$B1024=0),
    F1025,
  IF($B1024=0,
    VLOOKUP($A1024,ChapterTable!$1:$1048576,MATCH("최종"&amp;SUBSTITUTE(SUBSTITUTE(F$1,"standard",""),"|Float",""),ChapterTable!$1:$1,0),0),
  IF($B1024=1,
    IF($L1024=FALSE,
      VLOOKUP($A1024,ChapterTable!$1:$1048576,MATCH("최종"&amp;SUBSTITUTE(SUBSTITUTE(F$1,"standard",""),"|Float",""),ChapterTable!$1:$1,0),0),
      VLOOKUP($A1024-ChapterTable!$P$11,ChapterTable!$1:$1048576,MATCH("최종"&amp;SUBSTITUTE(SUBSTITUTE(F$1,"standard",""),"|Float",""),ChapterTable!$1:$1,0),0)*ChapterTable!$P$14
    ),
  OFFSET(F1024,-$B1024+IF($L1024,1,0),0)*
    (VLOOKUP(SUBSTITUTE(SUBSTITUTE(F$1,"standard",""),"|Float","")&amp;IF(OR($L1024=TRUE,$A1024=0,MOD($A1024,ChapterTable!$R$20)&lt;&gt;0),"","보스")&amp;"인게임누적곱배수",ChapterTable!$R:$S,2,0)^D1024
    +VLOOKUP(SUBSTITUTE(SUBSTITUTE(F$1,"standard",""),"|Float","")&amp;IF(OR($L1024=TRUE,$A1024=0,MOD($A1024,ChapterTable!$R$20)&lt;&gt;0),"","보스")&amp;"인게임누적합배수",ChapterTable!$R:$S,2,0)*D1024)
  )
  )
  )
)</f>
        <v>324212.53118276596</v>
      </c>
      <c r="G1024" t="s">
        <v>715</v>
      </c>
      <c r="J1024" t="str">
        <f>IF(ISBLANK(I1024),"",
IFERROR(VLOOKUP(I1024,[1]StringTable!$1:$1048576,MATCH("kor|String",[1]StringTable!$1:$1,0),0),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114"/>
        <v>0.2</v>
      </c>
      <c r="AJ1024">
        <f t="shared" si="112"/>
        <v>0.27466666000000001</v>
      </c>
      <c r="AK1024">
        <f t="shared" si="113"/>
        <v>1</v>
      </c>
      <c r="AL1024">
        <v>8</v>
      </c>
    </row>
    <row r="1025" spans="1:38" hidden="1" x14ac:dyDescent="0.3">
      <c r="A1025">
        <v>22</v>
      </c>
      <c r="B1025">
        <v>50</v>
      </c>
      <c r="C1025">
        <f>IF(OR($L1025=TRUE,$A1025=0,MOD($A1025,ChapterTable!$R$20)&lt;&gt;0),
MAX(0,INT(($B1025+ChapterTable!$P$26+VLOOKUP(SUBSTITUTE(C$1,"성장단계","")&amp;"단계오프셋",ChapterTable!$R:$S,2,0))/ChapterTable!$P$23)),
MAX(0,INT(($B1025+ChapterTable!$R$26+VLOOKUP(SUBSTITUTE(C$1,"성장단계","")&amp;"보스단계오프셋",ChapterTable!$R:$S,2,0))/ChapterTable!$R$23)))</f>
        <v>5</v>
      </c>
      <c r="D1025">
        <f>IF(OR($L1025=TRUE,$A1025=0,MOD($A1025,ChapterTable!$R$20)&lt;&gt;0),
MAX(0,INT(($B1025+ChapterTable!$P$26+VLOOKUP(SUBSTITUTE(D$1,"성장단계","")&amp;"단계오프셋",ChapterTable!$R:$S,2,0))/ChapterTable!$P$23)),
MAX(0,INT(($B1025+ChapterTable!$R$26+VLOOKUP(SUBSTITUTE(D$1,"성장단계","")&amp;"보스단계오프셋",ChapterTable!$R:$S,2,0))/ChapterTable!$R$23)))</f>
        <v>4</v>
      </c>
      <c r="E1025" s="1">
        <f ca="1">IF(AND($A1025=0,$B1025=1),
    VLOOKUP(1,ChapterTable!$1:$1048576,MATCH("최종"&amp;SUBSTITUTE(SUBSTITUTE(E$1,"standard",""),"|Float",""),ChapterTable!$1:$1,0),0)*ChapterTable!$P$17,
  IF(AND($A1025=0,$B1025=0),
    E1026,
  IF($B1025=0,
    VLOOKUP($A1025,ChapterTable!$1:$1048576,MATCH("최종"&amp;SUBSTITUTE(SUBSTITUTE(E$1,"standard",""),"|Float",""),ChapterTable!$1:$1,0),0),
  IF($B1025=1,
    IF($L1025=FALSE,
      VLOOKUP($A1025,ChapterTable!$1:$1048576,MATCH("최종"&amp;SUBSTITUTE(SUBSTITUTE(E$1,"standard",""),"|Float",""),ChapterTable!$1:$1,0),0),
      VLOOKUP($A1025-ChapterTable!$P$11,ChapterTable!$1:$1048576,MATCH("최종"&amp;SUBSTITUTE(SUBSTITUTE(E$1,"standard",""),"|Float",""),ChapterTable!$1:$1,0),0)*ChapterTable!$P$14
    ),
  OFFSET(E1025,-$B1025+IF($L1025,1,0),0)*IF($B1025&gt;OFFSET($B1025,1,0),ChapterTable!$R$17,1)*
    (VLOOKUP(SUBSTITUTE(SUBSTITUTE(E$1,"standard",""),"|Float","")&amp;IF(OR($L1025=TRUE,$A1025=0,MOD($A1025,ChapterTable!$R$20)&lt;&gt;0),"","보스")&amp;"인게임누적곱배수",ChapterTable!$R:$S,2,0)^C1025
    +VLOOKUP(SUBSTITUTE(SUBSTITUTE(E$1,"standard",""),"|Float","")&amp;IF(OR($L1025=TRUE,$A1025=0,MOD($A1025,ChapterTable!$R$20)&lt;&gt;0),"","보스")&amp;"인게임누적합배수",ChapterTable!$R:$S,2,0)*C1025)
  )
  )
  )
)</f>
        <v>1556220.1496772766</v>
      </c>
      <c r="F1025" s="1">
        <f ca="1">IF(AND($A1025=0,$B1025=1),
    VLOOKUP(1,ChapterTable!$1:$1048576,MATCH("최종"&amp;SUBSTITUTE(SUBSTITUTE(F$1,"standard",""),"|Float",""),ChapterTable!$1:$1,0),0)*ChapterTable!$P$17,
  IF(AND($A1025=0,$B1025=0),
    F1026,
  IF($B1025=0,
    VLOOKUP($A1025,ChapterTable!$1:$1048576,MATCH("최종"&amp;SUBSTITUTE(SUBSTITUTE(F$1,"standard",""),"|Float",""),ChapterTable!$1:$1,0),0),
  IF($B1025=1,
    IF($L1025=FALSE,
      VLOOKUP($A1025,ChapterTable!$1:$1048576,MATCH("최종"&amp;SUBSTITUTE(SUBSTITUTE(F$1,"standard",""),"|Float",""),ChapterTable!$1:$1,0),0),
      VLOOKUP($A1025-ChapterTable!$P$11,ChapterTable!$1:$1048576,MATCH("최종"&amp;SUBSTITUTE(SUBSTITUTE(F$1,"standard",""),"|Float",""),ChapterTable!$1:$1,0),0)*ChapterTable!$P$14
    ),
  OFFSET(F1025,-$B1025+IF($L1025,1,0),0)*
    (VLOOKUP(SUBSTITUTE(SUBSTITUTE(F$1,"standard",""),"|Float","")&amp;IF(OR($L1025=TRUE,$A1025=0,MOD($A1025,ChapterTable!$R$20)&lt;&gt;0),"","보스")&amp;"인게임누적곱배수",ChapterTable!$R:$S,2,0)^D1025
    +VLOOKUP(SUBSTITUTE(SUBSTITUTE(F$1,"standard",""),"|Float","")&amp;IF(OR($L1025=TRUE,$A1025=0,MOD($A1025,ChapterTable!$R$20)&lt;&gt;0),"","보스")&amp;"인게임누적합배수",ChapterTable!$R:$S,2,0)*D1025)
  )
  )
  )
)</f>
        <v>324212.53118276596</v>
      </c>
      <c r="G1025" t="s">
        <v>715</v>
      </c>
      <c r="J1025" t="str">
        <f>IF(ISBLANK(I1025),"",
IFERROR(VLOOKUP(I1025,[1]StringTable!$1:$1048576,MATCH("kor|String",[1]StringTable!$1:$1,0),0),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114"/>
        <v>0.2</v>
      </c>
      <c r="AJ1025">
        <f t="shared" si="112"/>
        <v>1</v>
      </c>
      <c r="AK1025">
        <f t="shared" si="113"/>
        <v>1</v>
      </c>
      <c r="AL1025">
        <v>8</v>
      </c>
    </row>
    <row r="1026" spans="1:38" hidden="1" x14ac:dyDescent="0.3">
      <c r="A1026">
        <v>23</v>
      </c>
      <c r="B1026">
        <v>0</v>
      </c>
      <c r="C1026">
        <f>IF(OR($L1026=TRUE,$A1026=0,MOD($A1026,ChapterTable!$R$20)&lt;&gt;0),
MAX(0,INT(($B1026+ChapterTable!$P$26+VLOOKUP(SUBSTITUTE(C$1,"성장단계","")&amp;"단계오프셋",ChapterTable!$R:$S,2,0))/ChapterTable!$P$23)),
MAX(0,INT(($B1026+ChapterTable!$R$26+VLOOKUP(SUBSTITUTE(C$1,"성장단계","")&amp;"보스단계오프셋",ChapterTable!$R:$S,2,0))/ChapterTable!$R$23)))</f>
        <v>0</v>
      </c>
      <c r="D1026">
        <f>IF(OR($L1026=TRUE,$A1026=0,MOD($A1026,ChapterTable!$R$20)&lt;&gt;0),
MAX(0,INT(($B1026+ChapterTable!$P$26+VLOOKUP(SUBSTITUTE(D$1,"성장단계","")&amp;"단계오프셋",ChapterTable!$R:$S,2,0))/ChapterTable!$P$23)),
MAX(0,INT(($B1026+ChapterTable!$R$26+VLOOKUP(SUBSTITUTE(D$1,"성장단계","")&amp;"보스단계오프셋",ChapterTable!$R:$S,2,0))/ChapterTable!$R$23)))</f>
        <v>0</v>
      </c>
      <c r="E1026" s="1">
        <f ca="1">IF(AND($A1026=0,$B1026=1),
    VLOOKUP(1,ChapterTable!$1:$1048576,MATCH("최종"&amp;SUBSTITUTE(SUBSTITUTE(E$1,"standard",""),"|Float",""),ChapterTable!$1:$1,0),0)*ChapterTable!$P$17,
  IF(AND($A1026=0,$B1026=0),
    E1027,
  IF($B1026=0,
    VLOOKUP($A1026,ChapterTable!$1:$1048576,MATCH("최종"&amp;SUBSTITUTE(SUBSTITUTE(E$1,"standard",""),"|Float",""),ChapterTable!$1:$1,0),0),
  IF($B1026=1,
    IF($L1026=FALSE,
      VLOOKUP($A1026,ChapterTable!$1:$1048576,MATCH("최종"&amp;SUBSTITUTE(SUBSTITUTE(E$1,"standard",""),"|Float",""),ChapterTable!$1:$1,0),0),
      VLOOKUP($A1026-ChapterTable!$P$11,ChapterTable!$1:$1048576,MATCH("최종"&amp;SUBSTITUTE(SUBSTITUTE(E$1,"standard",""),"|Float",""),ChapterTable!$1:$1,0),0)*ChapterTable!$P$14
    ),
  OFFSET(E1026,-$B1026+IF($L1026,1,0),0)*IF($B1026&gt;OFFSET($B1026,1,0),ChapterTable!$R$17,1)*
    (VLOOKUP(SUBSTITUTE(SUBSTITUTE(E$1,"standard",""),"|Float","")&amp;IF(OR($L1026=TRUE,$A1026=0,MOD($A1026,ChapterTable!$R$20)&lt;&gt;0),"","보스")&amp;"인게임누적곱배수",ChapterTable!$R:$S,2,0)^C1026
    +VLOOKUP(SUBSTITUTE(SUBSTITUTE(E$1,"standard",""),"|Float","")&amp;IF(OR($L1026=TRUE,$A1026=0,MOD($A1026,ChapterTable!$R$20)&lt;&gt;0),"","보스")&amp;"인게임누적합배수",ChapterTable!$R:$S,2,0)*C1026)
  )
  )
  )
)</f>
        <v>897819.31712150574</v>
      </c>
      <c r="F1026" s="1">
        <f ca="1">IF(AND($A1026=0,$B1026=1),
    VLOOKUP(1,ChapterTable!$1:$1048576,MATCH("최종"&amp;SUBSTITUTE(SUBSTITUTE(F$1,"standard",""),"|Float",""),ChapterTable!$1:$1,0),0)*ChapterTable!$P$17,
  IF(AND($A1026=0,$B1026=0),
    F1027,
  IF($B1026=0,
    VLOOKUP($A1026,ChapterTable!$1:$1048576,MATCH("최종"&amp;SUBSTITUTE(SUBSTITUTE(F$1,"standard",""),"|Float",""),ChapterTable!$1:$1,0),0),
  IF($B1026=1,
    IF($L1026=FALSE,
      VLOOKUP($A1026,ChapterTable!$1:$1048576,MATCH("최종"&amp;SUBSTITUTE(SUBSTITUTE(F$1,"standard",""),"|Float",""),ChapterTable!$1:$1,0),0),
      VLOOKUP($A1026-ChapterTable!$P$11,ChapterTable!$1:$1048576,MATCH("최종"&amp;SUBSTITUTE(SUBSTITUTE(F$1,"standard",""),"|Float",""),ChapterTable!$1:$1,0),0)*ChapterTable!$P$14
    ),
  OFFSET(F1026,-$B1026+IF($L1026,1,0),0)*
    (VLOOKUP(SUBSTITUTE(SUBSTITUTE(F$1,"standard",""),"|Float","")&amp;IF(OR($L1026=TRUE,$A1026=0,MOD($A1026,ChapterTable!$R$20)&lt;&gt;0),"","보스")&amp;"인게임누적곱배수",ChapterTable!$R:$S,2,0)^D1026
    +VLOOKUP(SUBSTITUTE(SUBSTITUTE(F$1,"standard",""),"|Float","")&amp;IF(OR($L1026=TRUE,$A1026=0,MOD($A1026,ChapterTable!$R$20)&lt;&gt;0),"","보스")&amp;"인게임누적합배수",ChapterTable!$R:$S,2,0)*D1026)
  )
  )
  )
)</f>
        <v>374091.38213396072</v>
      </c>
      <c r="G1026" t="s">
        <v>715</v>
      </c>
      <c r="J1026" t="str">
        <f>IF(ISBLANK(I1026),"",
IFERROR(VLOOKUP(I1026,[1]StringTable!$1:$1048576,MATCH("kor|String",[1]StringTable!$1:$1,0),0),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114"/>
        <v>0</v>
      </c>
      <c r="AJ1026">
        <f t="shared" si="112"/>
        <v>0</v>
      </c>
      <c r="AK1026">
        <f t="shared" si="113"/>
        <v>0</v>
      </c>
      <c r="AL1026">
        <v>8</v>
      </c>
    </row>
    <row r="1027" spans="1:38" hidden="1" x14ac:dyDescent="0.3">
      <c r="A1027">
        <v>23</v>
      </c>
      <c r="B1027">
        <v>1</v>
      </c>
      <c r="C1027">
        <f>IF(OR($L1027=TRUE,$A1027=0,MOD($A1027,ChapterTable!$R$20)&lt;&gt;0),
MAX(0,INT(($B1027+ChapterTable!$P$26+VLOOKUP(SUBSTITUTE(C$1,"성장단계","")&amp;"단계오프셋",ChapterTable!$R:$S,2,0))/ChapterTable!$P$23)),
MAX(0,INT(($B1027+ChapterTable!$R$26+VLOOKUP(SUBSTITUTE(C$1,"성장단계","")&amp;"보스단계오프셋",ChapterTable!$R:$S,2,0))/ChapterTable!$R$23)))</f>
        <v>0</v>
      </c>
      <c r="D1027">
        <f>IF(OR($L1027=TRUE,$A1027=0,MOD($A1027,ChapterTable!$R$20)&lt;&gt;0),
MAX(0,INT(($B1027+ChapterTable!$P$26+VLOOKUP(SUBSTITUTE(D$1,"성장단계","")&amp;"단계오프셋",ChapterTable!$R:$S,2,0))/ChapterTable!$P$23)),
MAX(0,INT(($B1027+ChapterTable!$R$26+VLOOKUP(SUBSTITUTE(D$1,"성장단계","")&amp;"보스단계오프셋",ChapterTable!$R:$S,2,0))/ChapterTable!$R$23)))</f>
        <v>0</v>
      </c>
      <c r="E1027" s="1">
        <f ca="1">IF(AND($A1027=0,$B1027=1),
    VLOOKUP(1,ChapterTable!$1:$1048576,MATCH("최종"&amp;SUBSTITUTE(SUBSTITUTE(E$1,"standard",""),"|Float",""),ChapterTable!$1:$1,0),0)*ChapterTable!$P$17,
  IF(AND($A1027=0,$B1027=0),
    E1028,
  IF($B1027=0,
    VLOOKUP($A1027,ChapterTable!$1:$1048576,MATCH("최종"&amp;SUBSTITUTE(SUBSTITUTE(E$1,"standard",""),"|Float",""),ChapterTable!$1:$1,0),0),
  IF($B1027=1,
    IF($L1027=FALSE,
      VLOOKUP($A1027,ChapterTable!$1:$1048576,MATCH("최종"&amp;SUBSTITUTE(SUBSTITUTE(E$1,"standard",""),"|Float",""),ChapterTable!$1:$1,0),0),
      VLOOKUP($A1027-ChapterTable!$P$11,ChapterTable!$1:$1048576,MATCH("최종"&amp;SUBSTITUTE(SUBSTITUTE(E$1,"standard",""),"|Float",""),ChapterTable!$1:$1,0),0)*ChapterTable!$P$14
    ),
  OFFSET(E1027,-$B1027+IF($L1027,1,0),0)*IF($B1027&gt;OFFSET($B1027,1,0),ChapterTable!$R$17,1)*
    (VLOOKUP(SUBSTITUTE(SUBSTITUTE(E$1,"standard",""),"|Float","")&amp;IF(OR($L1027=TRUE,$A1027=0,MOD($A1027,ChapterTable!$R$20)&lt;&gt;0),"","보스")&amp;"인게임누적곱배수",ChapterTable!$R:$S,2,0)^C1027
    +VLOOKUP(SUBSTITUTE(SUBSTITUTE(E$1,"standard",""),"|Float","")&amp;IF(OR($L1027=TRUE,$A1027=0,MOD($A1027,ChapterTable!$R$20)&lt;&gt;0),"","보스")&amp;"인게임누적합배수",ChapterTable!$R:$S,2,0)*C1027)
  )
  )
  )
)</f>
        <v>897819.31712150574</v>
      </c>
      <c r="F1027" s="1">
        <f ca="1">IF(AND($A1027=0,$B1027=1),
    VLOOKUP(1,ChapterTable!$1:$1048576,MATCH("최종"&amp;SUBSTITUTE(SUBSTITUTE(F$1,"standard",""),"|Float",""),ChapterTable!$1:$1,0),0)*ChapterTable!$P$17,
  IF(AND($A1027=0,$B1027=0),
    F1028,
  IF($B1027=0,
    VLOOKUP($A1027,ChapterTable!$1:$1048576,MATCH("최종"&amp;SUBSTITUTE(SUBSTITUTE(F$1,"standard",""),"|Float",""),ChapterTable!$1:$1,0),0),
  IF($B1027=1,
    IF($L1027=FALSE,
      VLOOKUP($A1027,ChapterTable!$1:$1048576,MATCH("최종"&amp;SUBSTITUTE(SUBSTITUTE(F$1,"standard",""),"|Float",""),ChapterTable!$1:$1,0),0),
      VLOOKUP($A1027-ChapterTable!$P$11,ChapterTable!$1:$1048576,MATCH("최종"&amp;SUBSTITUTE(SUBSTITUTE(F$1,"standard",""),"|Float",""),ChapterTable!$1:$1,0),0)*ChapterTable!$P$14
    ),
  OFFSET(F1027,-$B1027+IF($L1027,1,0),0)*
    (VLOOKUP(SUBSTITUTE(SUBSTITUTE(F$1,"standard",""),"|Float","")&amp;IF(OR($L1027=TRUE,$A1027=0,MOD($A1027,ChapterTable!$R$20)&lt;&gt;0),"","보스")&amp;"인게임누적곱배수",ChapterTable!$R:$S,2,0)^D1027
    +VLOOKUP(SUBSTITUTE(SUBSTITUTE(F$1,"standard",""),"|Float","")&amp;IF(OR($L1027=TRUE,$A1027=0,MOD($A1027,ChapterTable!$R$20)&lt;&gt;0),"","보스")&amp;"인게임누적합배수",ChapterTable!$R:$S,2,0)*D1027)
  )
  )
  )
)</f>
        <v>374091.38213396072</v>
      </c>
      <c r="G1027" t="s">
        <v>715</v>
      </c>
      <c r="J1027" t="str">
        <f>IF(ISBLANK(I1027),"",
IFERROR(VLOOKUP(I1027,[1]StringTable!$1:$1048576,MATCH("kor|String",[1]StringTable!$1:$1,0),0),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c r="AL1027">
        <v>9</v>
      </c>
    </row>
    <row r="1028" spans="1:38" hidden="1" x14ac:dyDescent="0.3">
      <c r="A1028">
        <v>23</v>
      </c>
      <c r="B1028">
        <v>2</v>
      </c>
      <c r="C1028">
        <f>IF(OR($L1028=TRUE,$A1028=0,MOD($A1028,ChapterTable!$R$20)&lt;&gt;0),
MAX(0,INT(($B1028+ChapterTable!$P$26+VLOOKUP(SUBSTITUTE(C$1,"성장단계","")&amp;"단계오프셋",ChapterTable!$R:$S,2,0))/ChapterTable!$P$23)),
MAX(0,INT(($B1028+ChapterTable!$R$26+VLOOKUP(SUBSTITUTE(C$1,"성장단계","")&amp;"보스단계오프셋",ChapterTable!$R:$S,2,0))/ChapterTable!$R$23)))</f>
        <v>0</v>
      </c>
      <c r="D1028">
        <f>IF(OR($L1028=TRUE,$A1028=0,MOD($A1028,ChapterTable!$R$20)&lt;&gt;0),
MAX(0,INT(($B1028+ChapterTable!$P$26+VLOOKUP(SUBSTITUTE(D$1,"성장단계","")&amp;"단계오프셋",ChapterTable!$R:$S,2,0))/ChapterTable!$P$23)),
MAX(0,INT(($B1028+ChapterTable!$R$26+VLOOKUP(SUBSTITUTE(D$1,"성장단계","")&amp;"보스단계오프셋",ChapterTable!$R:$S,2,0))/ChapterTable!$R$23)))</f>
        <v>0</v>
      </c>
      <c r="E1028" s="1">
        <f ca="1">IF(AND($A1028=0,$B1028=1),
    VLOOKUP(1,ChapterTable!$1:$1048576,MATCH("최종"&amp;SUBSTITUTE(SUBSTITUTE(E$1,"standard",""),"|Float",""),ChapterTable!$1:$1,0),0)*ChapterTable!$P$17,
  IF(AND($A1028=0,$B1028=0),
    E1029,
  IF($B1028=0,
    VLOOKUP($A1028,ChapterTable!$1:$1048576,MATCH("최종"&amp;SUBSTITUTE(SUBSTITUTE(E$1,"standard",""),"|Float",""),ChapterTable!$1:$1,0),0),
  IF($B1028=1,
    IF($L1028=FALSE,
      VLOOKUP($A1028,ChapterTable!$1:$1048576,MATCH("최종"&amp;SUBSTITUTE(SUBSTITUTE(E$1,"standard",""),"|Float",""),ChapterTable!$1:$1,0),0),
      VLOOKUP($A1028-ChapterTable!$P$11,ChapterTable!$1:$1048576,MATCH("최종"&amp;SUBSTITUTE(SUBSTITUTE(E$1,"standard",""),"|Float",""),ChapterTable!$1:$1,0),0)*ChapterTable!$P$14
    ),
  OFFSET(E1028,-$B1028+IF($L1028,1,0),0)*IF($B1028&gt;OFFSET($B1028,1,0),ChapterTable!$R$17,1)*
    (VLOOKUP(SUBSTITUTE(SUBSTITUTE(E$1,"standard",""),"|Float","")&amp;IF(OR($L1028=TRUE,$A1028=0,MOD($A1028,ChapterTable!$R$20)&lt;&gt;0),"","보스")&amp;"인게임누적곱배수",ChapterTable!$R:$S,2,0)^C1028
    +VLOOKUP(SUBSTITUTE(SUBSTITUTE(E$1,"standard",""),"|Float","")&amp;IF(OR($L1028=TRUE,$A1028=0,MOD($A1028,ChapterTable!$R$20)&lt;&gt;0),"","보스")&amp;"인게임누적합배수",ChapterTable!$R:$S,2,0)*C1028)
  )
  )
  )
)</f>
        <v>897819.31712150574</v>
      </c>
      <c r="F1028" s="1">
        <f ca="1">IF(AND($A1028=0,$B1028=1),
    VLOOKUP(1,ChapterTable!$1:$1048576,MATCH("최종"&amp;SUBSTITUTE(SUBSTITUTE(F$1,"standard",""),"|Float",""),ChapterTable!$1:$1,0),0)*ChapterTable!$P$17,
  IF(AND($A1028=0,$B1028=0),
    F1029,
  IF($B1028=0,
    VLOOKUP($A1028,ChapterTable!$1:$1048576,MATCH("최종"&amp;SUBSTITUTE(SUBSTITUTE(F$1,"standard",""),"|Float",""),ChapterTable!$1:$1,0),0),
  IF($B1028=1,
    IF($L1028=FALSE,
      VLOOKUP($A1028,ChapterTable!$1:$1048576,MATCH("최종"&amp;SUBSTITUTE(SUBSTITUTE(F$1,"standard",""),"|Float",""),ChapterTable!$1:$1,0),0),
      VLOOKUP($A1028-ChapterTable!$P$11,ChapterTable!$1:$1048576,MATCH("최종"&amp;SUBSTITUTE(SUBSTITUTE(F$1,"standard",""),"|Float",""),ChapterTable!$1:$1,0),0)*ChapterTable!$P$14
    ),
  OFFSET(F1028,-$B1028+IF($L1028,1,0),0)*
    (VLOOKUP(SUBSTITUTE(SUBSTITUTE(F$1,"standard",""),"|Float","")&amp;IF(OR($L1028=TRUE,$A1028=0,MOD($A1028,ChapterTable!$R$20)&lt;&gt;0),"","보스")&amp;"인게임누적곱배수",ChapterTable!$R:$S,2,0)^D1028
    +VLOOKUP(SUBSTITUTE(SUBSTITUTE(F$1,"standard",""),"|Float","")&amp;IF(OR($L1028=TRUE,$A1028=0,MOD($A1028,ChapterTable!$R$20)&lt;&gt;0),"","보스")&amp;"인게임누적합배수",ChapterTable!$R:$S,2,0)*D1028)
  )
  )
  )
)</f>
        <v>374091.38213396072</v>
      </c>
      <c r="G1028" t="s">
        <v>715</v>
      </c>
      <c r="J1028" t="str">
        <f>IF(ISBLANK(I1028),"",
IFERROR(VLOOKUP(I1028,[1]StringTable!$1:$1048576,MATCH("kor|String",[1]StringTable!$1:$1,0),0),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121">IF(B1028=0,0,1/(INT((B1028-1)/10)+1))</f>
        <v>1</v>
      </c>
      <c r="AJ1028">
        <f t="shared" si="119"/>
        <v>1</v>
      </c>
      <c r="AK1028">
        <f t="shared" si="120"/>
        <v>1</v>
      </c>
      <c r="AL1028">
        <v>9</v>
      </c>
    </row>
    <row r="1029" spans="1:38" hidden="1" x14ac:dyDescent="0.3">
      <c r="A1029">
        <v>23</v>
      </c>
      <c r="B1029">
        <v>3</v>
      </c>
      <c r="C1029">
        <f>IF(OR($L1029=TRUE,$A1029=0,MOD($A1029,ChapterTable!$R$20)&lt;&gt;0),
MAX(0,INT(($B1029+ChapterTable!$P$26+VLOOKUP(SUBSTITUTE(C$1,"성장단계","")&amp;"단계오프셋",ChapterTable!$R:$S,2,0))/ChapterTable!$P$23)),
MAX(0,INT(($B1029+ChapterTable!$R$26+VLOOKUP(SUBSTITUTE(C$1,"성장단계","")&amp;"보스단계오프셋",ChapterTable!$R:$S,2,0))/ChapterTable!$R$23)))</f>
        <v>0</v>
      </c>
      <c r="D1029">
        <f>IF(OR($L1029=TRUE,$A1029=0,MOD($A1029,ChapterTable!$R$20)&lt;&gt;0),
MAX(0,INT(($B1029+ChapterTable!$P$26+VLOOKUP(SUBSTITUTE(D$1,"성장단계","")&amp;"단계오프셋",ChapterTable!$R:$S,2,0))/ChapterTable!$P$23)),
MAX(0,INT(($B1029+ChapterTable!$R$26+VLOOKUP(SUBSTITUTE(D$1,"성장단계","")&amp;"보스단계오프셋",ChapterTable!$R:$S,2,0))/ChapterTable!$R$23)))</f>
        <v>0</v>
      </c>
      <c r="E1029" s="1">
        <f ca="1">IF(AND($A1029=0,$B1029=1),
    VLOOKUP(1,ChapterTable!$1:$1048576,MATCH("최종"&amp;SUBSTITUTE(SUBSTITUTE(E$1,"standard",""),"|Float",""),ChapterTable!$1:$1,0),0)*ChapterTable!$P$17,
  IF(AND($A1029=0,$B1029=0),
    E1030,
  IF($B1029=0,
    VLOOKUP($A1029,ChapterTable!$1:$1048576,MATCH("최종"&amp;SUBSTITUTE(SUBSTITUTE(E$1,"standard",""),"|Float",""),ChapterTable!$1:$1,0),0),
  IF($B1029=1,
    IF($L1029=FALSE,
      VLOOKUP($A1029,ChapterTable!$1:$1048576,MATCH("최종"&amp;SUBSTITUTE(SUBSTITUTE(E$1,"standard",""),"|Float",""),ChapterTable!$1:$1,0),0),
      VLOOKUP($A1029-ChapterTable!$P$11,ChapterTable!$1:$1048576,MATCH("최종"&amp;SUBSTITUTE(SUBSTITUTE(E$1,"standard",""),"|Float",""),ChapterTable!$1:$1,0),0)*ChapterTable!$P$14
    ),
  OFFSET(E1029,-$B1029+IF($L1029,1,0),0)*IF($B1029&gt;OFFSET($B1029,1,0),ChapterTable!$R$17,1)*
    (VLOOKUP(SUBSTITUTE(SUBSTITUTE(E$1,"standard",""),"|Float","")&amp;IF(OR($L1029=TRUE,$A1029=0,MOD($A1029,ChapterTable!$R$20)&lt;&gt;0),"","보스")&amp;"인게임누적곱배수",ChapterTable!$R:$S,2,0)^C1029
    +VLOOKUP(SUBSTITUTE(SUBSTITUTE(E$1,"standard",""),"|Float","")&amp;IF(OR($L1029=TRUE,$A1029=0,MOD($A1029,ChapterTable!$R$20)&lt;&gt;0),"","보스")&amp;"인게임누적합배수",ChapterTable!$R:$S,2,0)*C1029)
  )
  )
  )
)</f>
        <v>897819.31712150574</v>
      </c>
      <c r="F1029" s="1">
        <f ca="1">IF(AND($A1029=0,$B1029=1),
    VLOOKUP(1,ChapterTable!$1:$1048576,MATCH("최종"&amp;SUBSTITUTE(SUBSTITUTE(F$1,"standard",""),"|Float",""),ChapterTable!$1:$1,0),0)*ChapterTable!$P$17,
  IF(AND($A1029=0,$B1029=0),
    F1030,
  IF($B1029=0,
    VLOOKUP($A1029,ChapterTable!$1:$1048576,MATCH("최종"&amp;SUBSTITUTE(SUBSTITUTE(F$1,"standard",""),"|Float",""),ChapterTable!$1:$1,0),0),
  IF($B1029=1,
    IF($L1029=FALSE,
      VLOOKUP($A1029,ChapterTable!$1:$1048576,MATCH("최종"&amp;SUBSTITUTE(SUBSTITUTE(F$1,"standard",""),"|Float",""),ChapterTable!$1:$1,0),0),
      VLOOKUP($A1029-ChapterTable!$P$11,ChapterTable!$1:$1048576,MATCH("최종"&amp;SUBSTITUTE(SUBSTITUTE(F$1,"standard",""),"|Float",""),ChapterTable!$1:$1,0),0)*ChapterTable!$P$14
    ),
  OFFSET(F1029,-$B1029+IF($L1029,1,0),0)*
    (VLOOKUP(SUBSTITUTE(SUBSTITUTE(F$1,"standard",""),"|Float","")&amp;IF(OR($L1029=TRUE,$A1029=0,MOD($A1029,ChapterTable!$R$20)&lt;&gt;0),"","보스")&amp;"인게임누적곱배수",ChapterTable!$R:$S,2,0)^D1029
    +VLOOKUP(SUBSTITUTE(SUBSTITUTE(F$1,"standard",""),"|Float","")&amp;IF(OR($L1029=TRUE,$A1029=0,MOD($A1029,ChapterTable!$R$20)&lt;&gt;0),"","보스")&amp;"인게임누적합배수",ChapterTable!$R:$S,2,0)*D1029)
  )
  )
  )
)</f>
        <v>374091.38213396072</v>
      </c>
      <c r="G1029" t="s">
        <v>715</v>
      </c>
      <c r="J1029" t="str">
        <f>IF(ISBLANK(I1029),"",
IFERROR(VLOOKUP(I1029,[1]StringTable!$1:$1048576,MATCH("kor|String",[1]StringTable!$1:$1,0),0),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121"/>
        <v>1</v>
      </c>
      <c r="AJ1029">
        <f t="shared" si="119"/>
        <v>1</v>
      </c>
      <c r="AK1029">
        <f t="shared" si="120"/>
        <v>1</v>
      </c>
      <c r="AL1029">
        <v>9</v>
      </c>
    </row>
    <row r="1030" spans="1:38" hidden="1" x14ac:dyDescent="0.3">
      <c r="A1030">
        <v>23</v>
      </c>
      <c r="B1030">
        <v>4</v>
      </c>
      <c r="C1030">
        <f>IF(OR($L1030=TRUE,$A1030=0,MOD($A1030,ChapterTable!$R$20)&lt;&gt;0),
MAX(0,INT(($B1030+ChapterTable!$P$26+VLOOKUP(SUBSTITUTE(C$1,"성장단계","")&amp;"단계오프셋",ChapterTable!$R:$S,2,0))/ChapterTable!$P$23)),
MAX(0,INT(($B1030+ChapterTable!$R$26+VLOOKUP(SUBSTITUTE(C$1,"성장단계","")&amp;"보스단계오프셋",ChapterTable!$R:$S,2,0))/ChapterTable!$R$23)))</f>
        <v>0</v>
      </c>
      <c r="D1030">
        <f>IF(OR($L1030=TRUE,$A1030=0,MOD($A1030,ChapterTable!$R$20)&lt;&gt;0),
MAX(0,INT(($B1030+ChapterTable!$P$26+VLOOKUP(SUBSTITUTE(D$1,"성장단계","")&amp;"단계오프셋",ChapterTable!$R:$S,2,0))/ChapterTable!$P$23)),
MAX(0,INT(($B1030+ChapterTable!$R$26+VLOOKUP(SUBSTITUTE(D$1,"성장단계","")&amp;"보스단계오프셋",ChapterTable!$R:$S,2,0))/ChapterTable!$R$23)))</f>
        <v>0</v>
      </c>
      <c r="E1030" s="1">
        <f ca="1">IF(AND($A1030=0,$B1030=1),
    VLOOKUP(1,ChapterTable!$1:$1048576,MATCH("최종"&amp;SUBSTITUTE(SUBSTITUTE(E$1,"standard",""),"|Float",""),ChapterTable!$1:$1,0),0)*ChapterTable!$P$17,
  IF(AND($A1030=0,$B1030=0),
    E1031,
  IF($B1030=0,
    VLOOKUP($A1030,ChapterTable!$1:$1048576,MATCH("최종"&amp;SUBSTITUTE(SUBSTITUTE(E$1,"standard",""),"|Float",""),ChapterTable!$1:$1,0),0),
  IF($B1030=1,
    IF($L1030=FALSE,
      VLOOKUP($A1030,ChapterTable!$1:$1048576,MATCH("최종"&amp;SUBSTITUTE(SUBSTITUTE(E$1,"standard",""),"|Float",""),ChapterTable!$1:$1,0),0),
      VLOOKUP($A1030-ChapterTable!$P$11,ChapterTable!$1:$1048576,MATCH("최종"&amp;SUBSTITUTE(SUBSTITUTE(E$1,"standard",""),"|Float",""),ChapterTable!$1:$1,0),0)*ChapterTable!$P$14
    ),
  OFFSET(E1030,-$B1030+IF($L1030,1,0),0)*IF($B1030&gt;OFFSET($B1030,1,0),ChapterTable!$R$17,1)*
    (VLOOKUP(SUBSTITUTE(SUBSTITUTE(E$1,"standard",""),"|Float","")&amp;IF(OR($L1030=TRUE,$A1030=0,MOD($A1030,ChapterTable!$R$20)&lt;&gt;0),"","보스")&amp;"인게임누적곱배수",ChapterTable!$R:$S,2,0)^C1030
    +VLOOKUP(SUBSTITUTE(SUBSTITUTE(E$1,"standard",""),"|Float","")&amp;IF(OR($L1030=TRUE,$A1030=0,MOD($A1030,ChapterTable!$R$20)&lt;&gt;0),"","보스")&amp;"인게임누적합배수",ChapterTable!$R:$S,2,0)*C1030)
  )
  )
  )
)</f>
        <v>897819.31712150574</v>
      </c>
      <c r="F1030" s="1">
        <f ca="1">IF(AND($A1030=0,$B1030=1),
    VLOOKUP(1,ChapterTable!$1:$1048576,MATCH("최종"&amp;SUBSTITUTE(SUBSTITUTE(F$1,"standard",""),"|Float",""),ChapterTable!$1:$1,0),0)*ChapterTable!$P$17,
  IF(AND($A1030=0,$B1030=0),
    F1031,
  IF($B1030=0,
    VLOOKUP($A1030,ChapterTable!$1:$1048576,MATCH("최종"&amp;SUBSTITUTE(SUBSTITUTE(F$1,"standard",""),"|Float",""),ChapterTable!$1:$1,0),0),
  IF($B1030=1,
    IF($L1030=FALSE,
      VLOOKUP($A1030,ChapterTable!$1:$1048576,MATCH("최종"&amp;SUBSTITUTE(SUBSTITUTE(F$1,"standard",""),"|Float",""),ChapterTable!$1:$1,0),0),
      VLOOKUP($A1030-ChapterTable!$P$11,ChapterTable!$1:$1048576,MATCH("최종"&amp;SUBSTITUTE(SUBSTITUTE(F$1,"standard",""),"|Float",""),ChapterTable!$1:$1,0),0)*ChapterTable!$P$14
    ),
  OFFSET(F1030,-$B1030+IF($L1030,1,0),0)*
    (VLOOKUP(SUBSTITUTE(SUBSTITUTE(F$1,"standard",""),"|Float","")&amp;IF(OR($L1030=TRUE,$A1030=0,MOD($A1030,ChapterTable!$R$20)&lt;&gt;0),"","보스")&amp;"인게임누적곱배수",ChapterTable!$R:$S,2,0)^D1030
    +VLOOKUP(SUBSTITUTE(SUBSTITUTE(F$1,"standard",""),"|Float","")&amp;IF(OR($L1030=TRUE,$A1030=0,MOD($A1030,ChapterTable!$R$20)&lt;&gt;0),"","보스")&amp;"인게임누적합배수",ChapterTable!$R:$S,2,0)*D1030)
  )
  )
  )
)</f>
        <v>374091.38213396072</v>
      </c>
      <c r="G1030" t="s">
        <v>715</v>
      </c>
      <c r="J1030" t="str">
        <f>IF(ISBLANK(I1030),"",
IFERROR(VLOOKUP(I1030,[1]StringTable!$1:$1048576,MATCH("kor|String",[1]StringTable!$1:$1,0),0),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121"/>
        <v>1</v>
      </c>
      <c r="AJ1030">
        <f t="shared" si="119"/>
        <v>1</v>
      </c>
      <c r="AK1030">
        <f t="shared" si="120"/>
        <v>1</v>
      </c>
      <c r="AL1030">
        <v>9</v>
      </c>
    </row>
    <row r="1031" spans="1:38" hidden="1" x14ac:dyDescent="0.3">
      <c r="A1031">
        <v>23</v>
      </c>
      <c r="B1031">
        <v>5</v>
      </c>
      <c r="C1031">
        <f>IF(OR($L1031=TRUE,$A1031=0,MOD($A1031,ChapterTable!$R$20)&lt;&gt;0),
MAX(0,INT(($B1031+ChapterTable!$P$26+VLOOKUP(SUBSTITUTE(C$1,"성장단계","")&amp;"단계오프셋",ChapterTable!$R:$S,2,0))/ChapterTable!$P$23)),
MAX(0,INT(($B1031+ChapterTable!$R$26+VLOOKUP(SUBSTITUTE(C$1,"성장단계","")&amp;"보스단계오프셋",ChapterTable!$R:$S,2,0))/ChapterTable!$R$23)))</f>
        <v>0</v>
      </c>
      <c r="D1031">
        <f>IF(OR($L1031=TRUE,$A1031=0,MOD($A1031,ChapterTable!$R$20)&lt;&gt;0),
MAX(0,INT(($B1031+ChapterTable!$P$26+VLOOKUP(SUBSTITUTE(D$1,"성장단계","")&amp;"단계오프셋",ChapterTable!$R:$S,2,0))/ChapterTable!$P$23)),
MAX(0,INT(($B1031+ChapterTable!$R$26+VLOOKUP(SUBSTITUTE(D$1,"성장단계","")&amp;"보스단계오프셋",ChapterTable!$R:$S,2,0))/ChapterTable!$R$23)))</f>
        <v>0</v>
      </c>
      <c r="E1031" s="1">
        <f ca="1">IF(AND($A1031=0,$B1031=1),
    VLOOKUP(1,ChapterTable!$1:$1048576,MATCH("최종"&amp;SUBSTITUTE(SUBSTITUTE(E$1,"standard",""),"|Float",""),ChapterTable!$1:$1,0),0)*ChapterTable!$P$17,
  IF(AND($A1031=0,$B1031=0),
    E1032,
  IF($B1031=0,
    VLOOKUP($A1031,ChapterTable!$1:$1048576,MATCH("최종"&amp;SUBSTITUTE(SUBSTITUTE(E$1,"standard",""),"|Float",""),ChapterTable!$1:$1,0),0),
  IF($B1031=1,
    IF($L1031=FALSE,
      VLOOKUP($A1031,ChapterTable!$1:$1048576,MATCH("최종"&amp;SUBSTITUTE(SUBSTITUTE(E$1,"standard",""),"|Float",""),ChapterTable!$1:$1,0),0),
      VLOOKUP($A1031-ChapterTable!$P$11,ChapterTable!$1:$1048576,MATCH("최종"&amp;SUBSTITUTE(SUBSTITUTE(E$1,"standard",""),"|Float",""),ChapterTable!$1:$1,0),0)*ChapterTable!$P$14
    ),
  OFFSET(E1031,-$B1031+IF($L1031,1,0),0)*IF($B1031&gt;OFFSET($B1031,1,0),ChapterTable!$R$17,1)*
    (VLOOKUP(SUBSTITUTE(SUBSTITUTE(E$1,"standard",""),"|Float","")&amp;IF(OR($L1031=TRUE,$A1031=0,MOD($A1031,ChapterTable!$R$20)&lt;&gt;0),"","보스")&amp;"인게임누적곱배수",ChapterTable!$R:$S,2,0)^C1031
    +VLOOKUP(SUBSTITUTE(SUBSTITUTE(E$1,"standard",""),"|Float","")&amp;IF(OR($L1031=TRUE,$A1031=0,MOD($A1031,ChapterTable!$R$20)&lt;&gt;0),"","보스")&amp;"인게임누적합배수",ChapterTable!$R:$S,2,0)*C1031)
  )
  )
  )
)</f>
        <v>897819.31712150574</v>
      </c>
      <c r="F1031" s="1">
        <f ca="1">IF(AND($A1031=0,$B1031=1),
    VLOOKUP(1,ChapterTable!$1:$1048576,MATCH("최종"&amp;SUBSTITUTE(SUBSTITUTE(F$1,"standard",""),"|Float",""),ChapterTable!$1:$1,0),0)*ChapterTable!$P$17,
  IF(AND($A1031=0,$B1031=0),
    F1032,
  IF($B1031=0,
    VLOOKUP($A1031,ChapterTable!$1:$1048576,MATCH("최종"&amp;SUBSTITUTE(SUBSTITUTE(F$1,"standard",""),"|Float",""),ChapterTable!$1:$1,0),0),
  IF($B1031=1,
    IF($L1031=FALSE,
      VLOOKUP($A1031,ChapterTable!$1:$1048576,MATCH("최종"&amp;SUBSTITUTE(SUBSTITUTE(F$1,"standard",""),"|Float",""),ChapterTable!$1:$1,0),0),
      VLOOKUP($A1031-ChapterTable!$P$11,ChapterTable!$1:$1048576,MATCH("최종"&amp;SUBSTITUTE(SUBSTITUTE(F$1,"standard",""),"|Float",""),ChapterTable!$1:$1,0),0)*ChapterTable!$P$14
    ),
  OFFSET(F1031,-$B1031+IF($L1031,1,0),0)*
    (VLOOKUP(SUBSTITUTE(SUBSTITUTE(F$1,"standard",""),"|Float","")&amp;IF(OR($L1031=TRUE,$A1031=0,MOD($A1031,ChapterTable!$R$20)&lt;&gt;0),"","보스")&amp;"인게임누적곱배수",ChapterTable!$R:$S,2,0)^D1031
    +VLOOKUP(SUBSTITUTE(SUBSTITUTE(F$1,"standard",""),"|Float","")&amp;IF(OR($L1031=TRUE,$A1031=0,MOD($A1031,ChapterTable!$R$20)&lt;&gt;0),"","보스")&amp;"인게임누적합배수",ChapterTable!$R:$S,2,0)*D1031)
  )
  )
  )
)</f>
        <v>374091.38213396072</v>
      </c>
      <c r="G1031" t="s">
        <v>715</v>
      </c>
      <c r="J1031" t="str">
        <f>IF(ISBLANK(I1031),"",
IFERROR(VLOOKUP(I1031,[1]StringTable!$1:$1048576,MATCH("kor|String",[1]StringTable!$1:$1,0),0),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121"/>
        <v>1</v>
      </c>
      <c r="AJ1031">
        <f t="shared" si="119"/>
        <v>1</v>
      </c>
      <c r="AK1031">
        <f t="shared" si="120"/>
        <v>1</v>
      </c>
      <c r="AL1031">
        <v>9</v>
      </c>
    </row>
    <row r="1032" spans="1:38" hidden="1" x14ac:dyDescent="0.3">
      <c r="A1032">
        <v>23</v>
      </c>
      <c r="B1032">
        <v>6</v>
      </c>
      <c r="C1032">
        <f>IF(OR($L1032=TRUE,$A1032=0,MOD($A1032,ChapterTable!$R$20)&lt;&gt;0),
MAX(0,INT(($B1032+ChapterTable!$P$26+VLOOKUP(SUBSTITUTE(C$1,"성장단계","")&amp;"단계오프셋",ChapterTable!$R:$S,2,0))/ChapterTable!$P$23)),
MAX(0,INT(($B1032+ChapterTable!$R$26+VLOOKUP(SUBSTITUTE(C$1,"성장단계","")&amp;"보스단계오프셋",ChapterTable!$R:$S,2,0))/ChapterTable!$R$23)))</f>
        <v>1</v>
      </c>
      <c r="D1032">
        <f>IF(OR($L1032=TRUE,$A1032=0,MOD($A1032,ChapterTable!$R$20)&lt;&gt;0),
MAX(0,INT(($B1032+ChapterTable!$P$26+VLOOKUP(SUBSTITUTE(D$1,"성장단계","")&amp;"단계오프셋",ChapterTable!$R:$S,2,0))/ChapterTable!$P$23)),
MAX(0,INT(($B1032+ChapterTable!$R$26+VLOOKUP(SUBSTITUTE(D$1,"성장단계","")&amp;"보스단계오프셋",ChapterTable!$R:$S,2,0))/ChapterTable!$R$23)))</f>
        <v>0</v>
      </c>
      <c r="E1032" s="1">
        <f ca="1">IF(AND($A1032=0,$B1032=1),
    VLOOKUP(1,ChapterTable!$1:$1048576,MATCH("최종"&amp;SUBSTITUTE(SUBSTITUTE(E$1,"standard",""),"|Float",""),ChapterTable!$1:$1,0),0)*ChapterTable!$P$17,
  IF(AND($A1032=0,$B1032=0),
    E1033,
  IF($B1032=0,
    VLOOKUP($A1032,ChapterTable!$1:$1048576,MATCH("최종"&amp;SUBSTITUTE(SUBSTITUTE(E$1,"standard",""),"|Float",""),ChapterTable!$1:$1,0),0),
  IF($B1032=1,
    IF($L1032=FALSE,
      VLOOKUP($A1032,ChapterTable!$1:$1048576,MATCH("최종"&amp;SUBSTITUTE(SUBSTITUTE(E$1,"standard",""),"|Float",""),ChapterTable!$1:$1,0),0),
      VLOOKUP($A1032-ChapterTable!$P$11,ChapterTable!$1:$1048576,MATCH("최종"&amp;SUBSTITUTE(SUBSTITUTE(E$1,"standard",""),"|Float",""),ChapterTable!$1:$1,0),0)*ChapterTable!$P$14
    ),
  OFFSET(E1032,-$B1032+IF($L1032,1,0),0)*IF($B1032&gt;OFFSET($B1032,1,0),ChapterTable!$R$17,1)*
    (VLOOKUP(SUBSTITUTE(SUBSTITUTE(E$1,"standard",""),"|Float","")&amp;IF(OR($L1032=TRUE,$A1032=0,MOD($A1032,ChapterTable!$R$20)&lt;&gt;0),"","보스")&amp;"인게임누적곱배수",ChapterTable!$R:$S,2,0)^C1032
    +VLOOKUP(SUBSTITUTE(SUBSTITUTE(E$1,"standard",""),"|Float","")&amp;IF(OR($L1032=TRUE,$A1032=0,MOD($A1032,ChapterTable!$R$20)&lt;&gt;0),"","보스")&amp;"인게임누적합배수",ChapterTable!$R:$S,2,0)*C1032)
  )
  )
  )
)</f>
        <v>1077383.1805458069</v>
      </c>
      <c r="F1032" s="1">
        <f ca="1">IF(AND($A1032=0,$B1032=1),
    VLOOKUP(1,ChapterTable!$1:$1048576,MATCH("최종"&amp;SUBSTITUTE(SUBSTITUTE(F$1,"standard",""),"|Float",""),ChapterTable!$1:$1,0),0)*ChapterTable!$P$17,
  IF(AND($A1032=0,$B1032=0),
    F1033,
  IF($B1032=0,
    VLOOKUP($A1032,ChapterTable!$1:$1048576,MATCH("최종"&amp;SUBSTITUTE(SUBSTITUTE(F$1,"standard",""),"|Float",""),ChapterTable!$1:$1,0),0),
  IF($B1032=1,
    IF($L1032=FALSE,
      VLOOKUP($A1032,ChapterTable!$1:$1048576,MATCH("최종"&amp;SUBSTITUTE(SUBSTITUTE(F$1,"standard",""),"|Float",""),ChapterTable!$1:$1,0),0),
      VLOOKUP($A1032-ChapterTable!$P$11,ChapterTable!$1:$1048576,MATCH("최종"&amp;SUBSTITUTE(SUBSTITUTE(F$1,"standard",""),"|Float",""),ChapterTable!$1:$1,0),0)*ChapterTable!$P$14
    ),
  OFFSET(F1032,-$B1032+IF($L1032,1,0),0)*
    (VLOOKUP(SUBSTITUTE(SUBSTITUTE(F$1,"standard",""),"|Float","")&amp;IF(OR($L1032=TRUE,$A1032=0,MOD($A1032,ChapterTable!$R$20)&lt;&gt;0),"","보스")&amp;"인게임누적곱배수",ChapterTable!$R:$S,2,0)^D1032
    +VLOOKUP(SUBSTITUTE(SUBSTITUTE(F$1,"standard",""),"|Float","")&amp;IF(OR($L1032=TRUE,$A1032=0,MOD($A1032,ChapterTable!$R$20)&lt;&gt;0),"","보스")&amp;"인게임누적합배수",ChapterTable!$R:$S,2,0)*D1032)
  )
  )
  )
)</f>
        <v>374091.38213396072</v>
      </c>
      <c r="G1032" t="s">
        <v>715</v>
      </c>
      <c r="J1032" t="str">
        <f>IF(ISBLANK(I1032),"",
IFERROR(VLOOKUP(I1032,[1]StringTable!$1:$1048576,MATCH("kor|String",[1]StringTable!$1:$1,0),0),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121"/>
        <v>1</v>
      </c>
      <c r="AJ1032">
        <f t="shared" si="119"/>
        <v>1</v>
      </c>
      <c r="AK1032">
        <f t="shared" si="120"/>
        <v>1</v>
      </c>
      <c r="AL1032">
        <v>9</v>
      </c>
    </row>
    <row r="1033" spans="1:38" hidden="1" x14ac:dyDescent="0.3">
      <c r="A1033">
        <v>23</v>
      </c>
      <c r="B1033">
        <v>7</v>
      </c>
      <c r="C1033">
        <f>IF(OR($L1033=TRUE,$A1033=0,MOD($A1033,ChapterTable!$R$20)&lt;&gt;0),
MAX(0,INT(($B1033+ChapterTable!$P$26+VLOOKUP(SUBSTITUTE(C$1,"성장단계","")&amp;"단계오프셋",ChapterTable!$R:$S,2,0))/ChapterTable!$P$23)),
MAX(0,INT(($B1033+ChapterTable!$R$26+VLOOKUP(SUBSTITUTE(C$1,"성장단계","")&amp;"보스단계오프셋",ChapterTable!$R:$S,2,0))/ChapterTable!$R$23)))</f>
        <v>1</v>
      </c>
      <c r="D1033">
        <f>IF(OR($L1033=TRUE,$A1033=0,MOD($A1033,ChapterTable!$R$20)&lt;&gt;0),
MAX(0,INT(($B1033+ChapterTable!$P$26+VLOOKUP(SUBSTITUTE(D$1,"성장단계","")&amp;"단계오프셋",ChapterTable!$R:$S,2,0))/ChapterTable!$P$23)),
MAX(0,INT(($B1033+ChapterTable!$R$26+VLOOKUP(SUBSTITUTE(D$1,"성장단계","")&amp;"보스단계오프셋",ChapterTable!$R:$S,2,0))/ChapterTable!$R$23)))</f>
        <v>0</v>
      </c>
      <c r="E1033" s="1">
        <f ca="1">IF(AND($A1033=0,$B1033=1),
    VLOOKUP(1,ChapterTable!$1:$1048576,MATCH("최종"&amp;SUBSTITUTE(SUBSTITUTE(E$1,"standard",""),"|Float",""),ChapterTable!$1:$1,0),0)*ChapterTable!$P$17,
  IF(AND($A1033=0,$B1033=0),
    E1034,
  IF($B1033=0,
    VLOOKUP($A1033,ChapterTable!$1:$1048576,MATCH("최종"&amp;SUBSTITUTE(SUBSTITUTE(E$1,"standard",""),"|Float",""),ChapterTable!$1:$1,0),0),
  IF($B1033=1,
    IF($L1033=FALSE,
      VLOOKUP($A1033,ChapterTable!$1:$1048576,MATCH("최종"&amp;SUBSTITUTE(SUBSTITUTE(E$1,"standard",""),"|Float",""),ChapterTable!$1:$1,0),0),
      VLOOKUP($A1033-ChapterTable!$P$11,ChapterTable!$1:$1048576,MATCH("최종"&amp;SUBSTITUTE(SUBSTITUTE(E$1,"standard",""),"|Float",""),ChapterTable!$1:$1,0),0)*ChapterTable!$P$14
    ),
  OFFSET(E1033,-$B1033+IF($L1033,1,0),0)*IF($B1033&gt;OFFSET($B1033,1,0),ChapterTable!$R$17,1)*
    (VLOOKUP(SUBSTITUTE(SUBSTITUTE(E$1,"standard",""),"|Float","")&amp;IF(OR($L1033=TRUE,$A1033=0,MOD($A1033,ChapterTable!$R$20)&lt;&gt;0),"","보스")&amp;"인게임누적곱배수",ChapterTable!$R:$S,2,0)^C1033
    +VLOOKUP(SUBSTITUTE(SUBSTITUTE(E$1,"standard",""),"|Float","")&amp;IF(OR($L1033=TRUE,$A1033=0,MOD($A1033,ChapterTable!$R$20)&lt;&gt;0),"","보스")&amp;"인게임누적합배수",ChapterTable!$R:$S,2,0)*C1033)
  )
  )
  )
)</f>
        <v>1077383.1805458069</v>
      </c>
      <c r="F1033" s="1">
        <f ca="1">IF(AND($A1033=0,$B1033=1),
    VLOOKUP(1,ChapterTable!$1:$1048576,MATCH("최종"&amp;SUBSTITUTE(SUBSTITUTE(F$1,"standard",""),"|Float",""),ChapterTable!$1:$1,0),0)*ChapterTable!$P$17,
  IF(AND($A1033=0,$B1033=0),
    F1034,
  IF($B1033=0,
    VLOOKUP($A1033,ChapterTable!$1:$1048576,MATCH("최종"&amp;SUBSTITUTE(SUBSTITUTE(F$1,"standard",""),"|Float",""),ChapterTable!$1:$1,0),0),
  IF($B1033=1,
    IF($L1033=FALSE,
      VLOOKUP($A1033,ChapterTable!$1:$1048576,MATCH("최종"&amp;SUBSTITUTE(SUBSTITUTE(F$1,"standard",""),"|Float",""),ChapterTable!$1:$1,0),0),
      VLOOKUP($A1033-ChapterTable!$P$11,ChapterTable!$1:$1048576,MATCH("최종"&amp;SUBSTITUTE(SUBSTITUTE(F$1,"standard",""),"|Float",""),ChapterTable!$1:$1,0),0)*ChapterTable!$P$14
    ),
  OFFSET(F1033,-$B1033+IF($L1033,1,0),0)*
    (VLOOKUP(SUBSTITUTE(SUBSTITUTE(F$1,"standard",""),"|Float","")&amp;IF(OR($L1033=TRUE,$A1033=0,MOD($A1033,ChapterTable!$R$20)&lt;&gt;0),"","보스")&amp;"인게임누적곱배수",ChapterTable!$R:$S,2,0)^D1033
    +VLOOKUP(SUBSTITUTE(SUBSTITUTE(F$1,"standard",""),"|Float","")&amp;IF(OR($L1033=TRUE,$A1033=0,MOD($A1033,ChapterTable!$R$20)&lt;&gt;0),"","보스")&amp;"인게임누적합배수",ChapterTable!$R:$S,2,0)*D1033)
  )
  )
  )
)</f>
        <v>374091.38213396072</v>
      </c>
      <c r="G1033" t="s">
        <v>715</v>
      </c>
      <c r="J1033" t="str">
        <f>IF(ISBLANK(I1033),"",
IFERROR(VLOOKUP(I1033,[1]StringTable!$1:$1048576,MATCH("kor|String",[1]StringTable!$1:$1,0),0),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121"/>
        <v>1</v>
      </c>
      <c r="AJ1033">
        <f t="shared" si="119"/>
        <v>1</v>
      </c>
      <c r="AK1033">
        <f t="shared" si="120"/>
        <v>1</v>
      </c>
      <c r="AL1033">
        <v>9</v>
      </c>
    </row>
    <row r="1034" spans="1:38" hidden="1" x14ac:dyDescent="0.3">
      <c r="A1034">
        <v>23</v>
      </c>
      <c r="B1034">
        <v>8</v>
      </c>
      <c r="C1034">
        <f>IF(OR($L1034=TRUE,$A1034=0,MOD($A1034,ChapterTable!$R$20)&lt;&gt;0),
MAX(0,INT(($B1034+ChapterTable!$P$26+VLOOKUP(SUBSTITUTE(C$1,"성장단계","")&amp;"단계오프셋",ChapterTable!$R:$S,2,0))/ChapterTable!$P$23)),
MAX(0,INT(($B1034+ChapterTable!$R$26+VLOOKUP(SUBSTITUTE(C$1,"성장단계","")&amp;"보스단계오프셋",ChapterTable!$R:$S,2,0))/ChapterTable!$R$23)))</f>
        <v>1</v>
      </c>
      <c r="D1034">
        <f>IF(OR($L1034=TRUE,$A1034=0,MOD($A1034,ChapterTable!$R$20)&lt;&gt;0),
MAX(0,INT(($B1034+ChapterTable!$P$26+VLOOKUP(SUBSTITUTE(D$1,"성장단계","")&amp;"단계오프셋",ChapterTable!$R:$S,2,0))/ChapterTable!$P$23)),
MAX(0,INT(($B1034+ChapterTable!$R$26+VLOOKUP(SUBSTITUTE(D$1,"성장단계","")&amp;"보스단계오프셋",ChapterTable!$R:$S,2,0))/ChapterTable!$R$23)))</f>
        <v>0</v>
      </c>
      <c r="E1034" s="1">
        <f ca="1">IF(AND($A1034=0,$B1034=1),
    VLOOKUP(1,ChapterTable!$1:$1048576,MATCH("최종"&amp;SUBSTITUTE(SUBSTITUTE(E$1,"standard",""),"|Float",""),ChapterTable!$1:$1,0),0)*ChapterTable!$P$17,
  IF(AND($A1034=0,$B1034=0),
    E1035,
  IF($B1034=0,
    VLOOKUP($A1034,ChapterTable!$1:$1048576,MATCH("최종"&amp;SUBSTITUTE(SUBSTITUTE(E$1,"standard",""),"|Float",""),ChapterTable!$1:$1,0),0),
  IF($B1034=1,
    IF($L1034=FALSE,
      VLOOKUP($A1034,ChapterTable!$1:$1048576,MATCH("최종"&amp;SUBSTITUTE(SUBSTITUTE(E$1,"standard",""),"|Float",""),ChapterTable!$1:$1,0),0),
      VLOOKUP($A1034-ChapterTable!$P$11,ChapterTable!$1:$1048576,MATCH("최종"&amp;SUBSTITUTE(SUBSTITUTE(E$1,"standard",""),"|Float",""),ChapterTable!$1:$1,0),0)*ChapterTable!$P$14
    ),
  OFFSET(E1034,-$B1034+IF($L1034,1,0),0)*IF($B1034&gt;OFFSET($B1034,1,0),ChapterTable!$R$17,1)*
    (VLOOKUP(SUBSTITUTE(SUBSTITUTE(E$1,"standard",""),"|Float","")&amp;IF(OR($L1034=TRUE,$A1034=0,MOD($A1034,ChapterTable!$R$20)&lt;&gt;0),"","보스")&amp;"인게임누적곱배수",ChapterTable!$R:$S,2,0)^C1034
    +VLOOKUP(SUBSTITUTE(SUBSTITUTE(E$1,"standard",""),"|Float","")&amp;IF(OR($L1034=TRUE,$A1034=0,MOD($A1034,ChapterTable!$R$20)&lt;&gt;0),"","보스")&amp;"인게임누적합배수",ChapterTable!$R:$S,2,0)*C1034)
  )
  )
  )
)</f>
        <v>1077383.1805458069</v>
      </c>
      <c r="F1034" s="1">
        <f ca="1">IF(AND($A1034=0,$B1034=1),
    VLOOKUP(1,ChapterTable!$1:$1048576,MATCH("최종"&amp;SUBSTITUTE(SUBSTITUTE(F$1,"standard",""),"|Float",""),ChapterTable!$1:$1,0),0)*ChapterTable!$P$17,
  IF(AND($A1034=0,$B1034=0),
    F1035,
  IF($B1034=0,
    VLOOKUP($A1034,ChapterTable!$1:$1048576,MATCH("최종"&amp;SUBSTITUTE(SUBSTITUTE(F$1,"standard",""),"|Float",""),ChapterTable!$1:$1,0),0),
  IF($B1034=1,
    IF($L1034=FALSE,
      VLOOKUP($A1034,ChapterTable!$1:$1048576,MATCH("최종"&amp;SUBSTITUTE(SUBSTITUTE(F$1,"standard",""),"|Float",""),ChapterTable!$1:$1,0),0),
      VLOOKUP($A1034-ChapterTable!$P$11,ChapterTable!$1:$1048576,MATCH("최종"&amp;SUBSTITUTE(SUBSTITUTE(F$1,"standard",""),"|Float",""),ChapterTable!$1:$1,0),0)*ChapterTable!$P$14
    ),
  OFFSET(F1034,-$B1034+IF($L1034,1,0),0)*
    (VLOOKUP(SUBSTITUTE(SUBSTITUTE(F$1,"standard",""),"|Float","")&amp;IF(OR($L1034=TRUE,$A1034=0,MOD($A1034,ChapterTable!$R$20)&lt;&gt;0),"","보스")&amp;"인게임누적곱배수",ChapterTable!$R:$S,2,0)^D1034
    +VLOOKUP(SUBSTITUTE(SUBSTITUTE(F$1,"standard",""),"|Float","")&amp;IF(OR($L1034=TRUE,$A1034=0,MOD($A1034,ChapterTable!$R$20)&lt;&gt;0),"","보스")&amp;"인게임누적합배수",ChapterTable!$R:$S,2,0)*D1034)
  )
  )
  )
)</f>
        <v>374091.38213396072</v>
      </c>
      <c r="G1034" t="s">
        <v>715</v>
      </c>
      <c r="J1034" t="str">
        <f>IF(ISBLANK(I1034),"",
IFERROR(VLOOKUP(I1034,[1]StringTable!$1:$1048576,MATCH("kor|String",[1]StringTable!$1:$1,0),0),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121"/>
        <v>1</v>
      </c>
      <c r="AJ1034">
        <f t="shared" si="119"/>
        <v>1</v>
      </c>
      <c r="AK1034">
        <f t="shared" si="120"/>
        <v>1</v>
      </c>
      <c r="AL1034">
        <v>9</v>
      </c>
    </row>
    <row r="1035" spans="1:38" hidden="1" x14ac:dyDescent="0.3">
      <c r="A1035">
        <v>23</v>
      </c>
      <c r="B1035">
        <v>9</v>
      </c>
      <c r="C1035">
        <f>IF(OR($L1035=TRUE,$A1035=0,MOD($A1035,ChapterTable!$R$20)&lt;&gt;0),
MAX(0,INT(($B1035+ChapterTable!$P$26+VLOOKUP(SUBSTITUTE(C$1,"성장단계","")&amp;"단계오프셋",ChapterTable!$R:$S,2,0))/ChapterTable!$P$23)),
MAX(0,INT(($B1035+ChapterTable!$R$26+VLOOKUP(SUBSTITUTE(C$1,"성장단계","")&amp;"보스단계오프셋",ChapterTable!$R:$S,2,0))/ChapterTable!$R$23)))</f>
        <v>1</v>
      </c>
      <c r="D1035">
        <f>IF(OR($L1035=TRUE,$A1035=0,MOD($A1035,ChapterTable!$R$20)&lt;&gt;0),
MAX(0,INT(($B1035+ChapterTable!$P$26+VLOOKUP(SUBSTITUTE(D$1,"성장단계","")&amp;"단계오프셋",ChapterTable!$R:$S,2,0))/ChapterTable!$P$23)),
MAX(0,INT(($B1035+ChapterTable!$R$26+VLOOKUP(SUBSTITUTE(D$1,"성장단계","")&amp;"보스단계오프셋",ChapterTable!$R:$S,2,0))/ChapterTable!$R$23)))</f>
        <v>0</v>
      </c>
      <c r="E1035" s="1">
        <f ca="1">IF(AND($A1035=0,$B1035=1),
    VLOOKUP(1,ChapterTable!$1:$1048576,MATCH("최종"&amp;SUBSTITUTE(SUBSTITUTE(E$1,"standard",""),"|Float",""),ChapterTable!$1:$1,0),0)*ChapterTable!$P$17,
  IF(AND($A1035=0,$B1035=0),
    E1036,
  IF($B1035=0,
    VLOOKUP($A1035,ChapterTable!$1:$1048576,MATCH("최종"&amp;SUBSTITUTE(SUBSTITUTE(E$1,"standard",""),"|Float",""),ChapterTable!$1:$1,0),0),
  IF($B1035=1,
    IF($L1035=FALSE,
      VLOOKUP($A1035,ChapterTable!$1:$1048576,MATCH("최종"&amp;SUBSTITUTE(SUBSTITUTE(E$1,"standard",""),"|Float",""),ChapterTable!$1:$1,0),0),
      VLOOKUP($A1035-ChapterTable!$P$11,ChapterTable!$1:$1048576,MATCH("최종"&amp;SUBSTITUTE(SUBSTITUTE(E$1,"standard",""),"|Float",""),ChapterTable!$1:$1,0),0)*ChapterTable!$P$14
    ),
  OFFSET(E1035,-$B1035+IF($L1035,1,0),0)*IF($B1035&gt;OFFSET($B1035,1,0),ChapterTable!$R$17,1)*
    (VLOOKUP(SUBSTITUTE(SUBSTITUTE(E$1,"standard",""),"|Float","")&amp;IF(OR($L1035=TRUE,$A1035=0,MOD($A1035,ChapterTable!$R$20)&lt;&gt;0),"","보스")&amp;"인게임누적곱배수",ChapterTable!$R:$S,2,0)^C1035
    +VLOOKUP(SUBSTITUTE(SUBSTITUTE(E$1,"standard",""),"|Float","")&amp;IF(OR($L1035=TRUE,$A1035=0,MOD($A1035,ChapterTable!$R$20)&lt;&gt;0),"","보스")&amp;"인게임누적합배수",ChapterTable!$R:$S,2,0)*C1035)
  )
  )
  )
)</f>
        <v>1077383.1805458069</v>
      </c>
      <c r="F1035" s="1">
        <f ca="1">IF(AND($A1035=0,$B1035=1),
    VLOOKUP(1,ChapterTable!$1:$1048576,MATCH("최종"&amp;SUBSTITUTE(SUBSTITUTE(F$1,"standard",""),"|Float",""),ChapterTable!$1:$1,0),0)*ChapterTable!$P$17,
  IF(AND($A1035=0,$B1035=0),
    F1036,
  IF($B1035=0,
    VLOOKUP($A1035,ChapterTable!$1:$1048576,MATCH("최종"&amp;SUBSTITUTE(SUBSTITUTE(F$1,"standard",""),"|Float",""),ChapterTable!$1:$1,0),0),
  IF($B1035=1,
    IF($L1035=FALSE,
      VLOOKUP($A1035,ChapterTable!$1:$1048576,MATCH("최종"&amp;SUBSTITUTE(SUBSTITUTE(F$1,"standard",""),"|Float",""),ChapterTable!$1:$1,0),0),
      VLOOKUP($A1035-ChapterTable!$P$11,ChapterTable!$1:$1048576,MATCH("최종"&amp;SUBSTITUTE(SUBSTITUTE(F$1,"standard",""),"|Float",""),ChapterTable!$1:$1,0),0)*ChapterTable!$P$14
    ),
  OFFSET(F1035,-$B1035+IF($L1035,1,0),0)*
    (VLOOKUP(SUBSTITUTE(SUBSTITUTE(F$1,"standard",""),"|Float","")&amp;IF(OR($L1035=TRUE,$A1035=0,MOD($A1035,ChapterTable!$R$20)&lt;&gt;0),"","보스")&amp;"인게임누적곱배수",ChapterTable!$R:$S,2,0)^D1035
    +VLOOKUP(SUBSTITUTE(SUBSTITUTE(F$1,"standard",""),"|Float","")&amp;IF(OR($L1035=TRUE,$A1035=0,MOD($A1035,ChapterTable!$R$20)&lt;&gt;0),"","보스")&amp;"인게임누적합배수",ChapterTable!$R:$S,2,0)*D1035)
  )
  )
  )
)</f>
        <v>374091.38213396072</v>
      </c>
      <c r="G1035" t="s">
        <v>715</v>
      </c>
      <c r="J1035" t="str">
        <f>IF(ISBLANK(I1035),"",
IFERROR(VLOOKUP(I1035,[1]StringTable!$1:$1048576,MATCH("kor|String",[1]StringTable!$1:$1,0),0),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121"/>
        <v>1</v>
      </c>
      <c r="AJ1035">
        <f t="shared" si="119"/>
        <v>1</v>
      </c>
      <c r="AK1035">
        <f t="shared" si="120"/>
        <v>1</v>
      </c>
      <c r="AL1035">
        <v>9</v>
      </c>
    </row>
    <row r="1036" spans="1:38" hidden="1" x14ac:dyDescent="0.3">
      <c r="A1036">
        <v>23</v>
      </c>
      <c r="B1036">
        <v>10</v>
      </c>
      <c r="C1036">
        <f>IF(OR($L1036=TRUE,$A1036=0,MOD($A1036,ChapterTable!$R$20)&lt;&gt;0),
MAX(0,INT(($B1036+ChapterTable!$P$26+VLOOKUP(SUBSTITUTE(C$1,"성장단계","")&amp;"단계오프셋",ChapterTable!$R:$S,2,0))/ChapterTable!$P$23)),
MAX(0,INT(($B1036+ChapterTable!$R$26+VLOOKUP(SUBSTITUTE(C$1,"성장단계","")&amp;"보스단계오프셋",ChapterTable!$R:$S,2,0))/ChapterTable!$R$23)))</f>
        <v>1</v>
      </c>
      <c r="D1036">
        <f>IF(OR($L1036=TRUE,$A1036=0,MOD($A1036,ChapterTable!$R$20)&lt;&gt;0),
MAX(0,INT(($B1036+ChapterTable!$P$26+VLOOKUP(SUBSTITUTE(D$1,"성장단계","")&amp;"단계오프셋",ChapterTable!$R:$S,2,0))/ChapterTable!$P$23)),
MAX(0,INT(($B1036+ChapterTable!$R$26+VLOOKUP(SUBSTITUTE(D$1,"성장단계","")&amp;"보스단계오프셋",ChapterTable!$R:$S,2,0))/ChapterTable!$R$23)))</f>
        <v>0</v>
      </c>
      <c r="E1036" s="1">
        <f ca="1">IF(AND($A1036=0,$B1036=1),
    VLOOKUP(1,ChapterTable!$1:$1048576,MATCH("최종"&amp;SUBSTITUTE(SUBSTITUTE(E$1,"standard",""),"|Float",""),ChapterTable!$1:$1,0),0)*ChapterTable!$P$17,
  IF(AND($A1036=0,$B1036=0),
    E1037,
  IF($B1036=0,
    VLOOKUP($A1036,ChapterTable!$1:$1048576,MATCH("최종"&amp;SUBSTITUTE(SUBSTITUTE(E$1,"standard",""),"|Float",""),ChapterTable!$1:$1,0),0),
  IF($B1036=1,
    IF($L1036=FALSE,
      VLOOKUP($A1036,ChapterTable!$1:$1048576,MATCH("최종"&amp;SUBSTITUTE(SUBSTITUTE(E$1,"standard",""),"|Float",""),ChapterTable!$1:$1,0),0),
      VLOOKUP($A1036-ChapterTable!$P$11,ChapterTable!$1:$1048576,MATCH("최종"&amp;SUBSTITUTE(SUBSTITUTE(E$1,"standard",""),"|Float",""),ChapterTable!$1:$1,0),0)*ChapterTable!$P$14
    ),
  OFFSET(E1036,-$B1036+IF($L1036,1,0),0)*IF($B1036&gt;OFFSET($B1036,1,0),ChapterTable!$R$17,1)*
    (VLOOKUP(SUBSTITUTE(SUBSTITUTE(E$1,"standard",""),"|Float","")&amp;IF(OR($L1036=TRUE,$A1036=0,MOD($A1036,ChapterTable!$R$20)&lt;&gt;0),"","보스")&amp;"인게임누적곱배수",ChapterTable!$R:$S,2,0)^C1036
    +VLOOKUP(SUBSTITUTE(SUBSTITUTE(E$1,"standard",""),"|Float","")&amp;IF(OR($L1036=TRUE,$A1036=0,MOD($A1036,ChapterTable!$R$20)&lt;&gt;0),"","보스")&amp;"인게임누적합배수",ChapterTable!$R:$S,2,0)*C1036)
  )
  )
  )
)</f>
        <v>1077383.1805458069</v>
      </c>
      <c r="F1036" s="1">
        <f ca="1">IF(AND($A1036=0,$B1036=1),
    VLOOKUP(1,ChapterTable!$1:$1048576,MATCH("최종"&amp;SUBSTITUTE(SUBSTITUTE(F$1,"standard",""),"|Float",""),ChapterTable!$1:$1,0),0)*ChapterTable!$P$17,
  IF(AND($A1036=0,$B1036=0),
    F1037,
  IF($B1036=0,
    VLOOKUP($A1036,ChapterTable!$1:$1048576,MATCH("최종"&amp;SUBSTITUTE(SUBSTITUTE(F$1,"standard",""),"|Float",""),ChapterTable!$1:$1,0),0),
  IF($B1036=1,
    IF($L1036=FALSE,
      VLOOKUP($A1036,ChapterTable!$1:$1048576,MATCH("최종"&amp;SUBSTITUTE(SUBSTITUTE(F$1,"standard",""),"|Float",""),ChapterTable!$1:$1,0),0),
      VLOOKUP($A1036-ChapterTable!$P$11,ChapterTable!$1:$1048576,MATCH("최종"&amp;SUBSTITUTE(SUBSTITUTE(F$1,"standard",""),"|Float",""),ChapterTable!$1:$1,0),0)*ChapterTable!$P$14
    ),
  OFFSET(F1036,-$B1036+IF($L1036,1,0),0)*
    (VLOOKUP(SUBSTITUTE(SUBSTITUTE(F$1,"standard",""),"|Float","")&amp;IF(OR($L1036=TRUE,$A1036=0,MOD($A1036,ChapterTable!$R$20)&lt;&gt;0),"","보스")&amp;"인게임누적곱배수",ChapterTable!$R:$S,2,0)^D1036
    +VLOOKUP(SUBSTITUTE(SUBSTITUTE(F$1,"standard",""),"|Float","")&amp;IF(OR($L1036=TRUE,$A1036=0,MOD($A1036,ChapterTable!$R$20)&lt;&gt;0),"","보스")&amp;"인게임누적합배수",ChapterTable!$R:$S,2,0)*D1036)
  )
  )
  )
)</f>
        <v>374091.38213396072</v>
      </c>
      <c r="G1036" t="s">
        <v>715</v>
      </c>
      <c r="J1036" t="str">
        <f>IF(ISBLANK(I1036),"",
IFERROR(VLOOKUP(I1036,[1]StringTable!$1:$1048576,MATCH("kor|String",[1]StringTable!$1:$1,0),0),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121"/>
        <v>1</v>
      </c>
      <c r="AJ1036">
        <f t="shared" si="119"/>
        <v>1</v>
      </c>
      <c r="AK1036">
        <f t="shared" si="120"/>
        <v>1</v>
      </c>
      <c r="AL1036">
        <v>9</v>
      </c>
    </row>
    <row r="1037" spans="1:38" hidden="1" x14ac:dyDescent="0.3">
      <c r="A1037">
        <v>23</v>
      </c>
      <c r="B1037">
        <v>11</v>
      </c>
      <c r="C1037">
        <f>IF(OR($L1037=TRUE,$A1037=0,MOD($A1037,ChapterTable!$R$20)&lt;&gt;0),
MAX(0,INT(($B1037+ChapterTable!$P$26+VLOOKUP(SUBSTITUTE(C$1,"성장단계","")&amp;"단계오프셋",ChapterTable!$R:$S,2,0))/ChapterTable!$P$23)),
MAX(0,INT(($B1037+ChapterTable!$R$26+VLOOKUP(SUBSTITUTE(C$1,"성장단계","")&amp;"보스단계오프셋",ChapterTable!$R:$S,2,0))/ChapterTable!$R$23)))</f>
        <v>1</v>
      </c>
      <c r="D1037">
        <f>IF(OR($L1037=TRUE,$A1037=0,MOD($A1037,ChapterTable!$R$20)&lt;&gt;0),
MAX(0,INT(($B1037+ChapterTable!$P$26+VLOOKUP(SUBSTITUTE(D$1,"성장단계","")&amp;"단계오프셋",ChapterTable!$R:$S,2,0))/ChapterTable!$P$23)),
MAX(0,INT(($B1037+ChapterTable!$R$26+VLOOKUP(SUBSTITUTE(D$1,"성장단계","")&amp;"보스단계오프셋",ChapterTable!$R:$S,2,0))/ChapterTable!$R$23)))</f>
        <v>1</v>
      </c>
      <c r="E1037" s="1">
        <f ca="1">IF(AND($A1037=0,$B1037=1),
    VLOOKUP(1,ChapterTable!$1:$1048576,MATCH("최종"&amp;SUBSTITUTE(SUBSTITUTE(E$1,"standard",""),"|Float",""),ChapterTable!$1:$1,0),0)*ChapterTable!$P$17,
  IF(AND($A1037=0,$B1037=0),
    E1038,
  IF($B1037=0,
    VLOOKUP($A1037,ChapterTable!$1:$1048576,MATCH("최종"&amp;SUBSTITUTE(SUBSTITUTE(E$1,"standard",""),"|Float",""),ChapterTable!$1:$1,0),0),
  IF($B1037=1,
    IF($L1037=FALSE,
      VLOOKUP($A1037,ChapterTable!$1:$1048576,MATCH("최종"&amp;SUBSTITUTE(SUBSTITUTE(E$1,"standard",""),"|Float",""),ChapterTable!$1:$1,0),0),
      VLOOKUP($A1037-ChapterTable!$P$11,ChapterTable!$1:$1048576,MATCH("최종"&amp;SUBSTITUTE(SUBSTITUTE(E$1,"standard",""),"|Float",""),ChapterTable!$1:$1,0),0)*ChapterTable!$P$14
    ),
  OFFSET(E1037,-$B1037+IF($L1037,1,0),0)*IF($B1037&gt;OFFSET($B1037,1,0),ChapterTable!$R$17,1)*
    (VLOOKUP(SUBSTITUTE(SUBSTITUTE(E$1,"standard",""),"|Float","")&amp;IF(OR($L1037=TRUE,$A1037=0,MOD($A1037,ChapterTable!$R$20)&lt;&gt;0),"","보스")&amp;"인게임누적곱배수",ChapterTable!$R:$S,2,0)^C1037
    +VLOOKUP(SUBSTITUTE(SUBSTITUTE(E$1,"standard",""),"|Float","")&amp;IF(OR($L1037=TRUE,$A1037=0,MOD($A1037,ChapterTable!$R$20)&lt;&gt;0),"","보스")&amp;"인게임누적합배수",ChapterTable!$R:$S,2,0)*C1037)
  )
  )
  )
)</f>
        <v>1077383.1805458069</v>
      </c>
      <c r="F1037" s="1">
        <f ca="1">IF(AND($A1037=0,$B1037=1),
    VLOOKUP(1,ChapterTable!$1:$1048576,MATCH("최종"&amp;SUBSTITUTE(SUBSTITUTE(F$1,"standard",""),"|Float",""),ChapterTable!$1:$1,0),0)*ChapterTable!$P$17,
  IF(AND($A1037=0,$B1037=0),
    F1038,
  IF($B1037=0,
    VLOOKUP($A1037,ChapterTable!$1:$1048576,MATCH("최종"&amp;SUBSTITUTE(SUBSTITUTE(F$1,"standard",""),"|Float",""),ChapterTable!$1:$1,0),0),
  IF($B1037=1,
    IF($L1037=FALSE,
      VLOOKUP($A1037,ChapterTable!$1:$1048576,MATCH("최종"&amp;SUBSTITUTE(SUBSTITUTE(F$1,"standard",""),"|Float",""),ChapterTable!$1:$1,0),0),
      VLOOKUP($A1037-ChapterTable!$P$11,ChapterTable!$1:$1048576,MATCH("최종"&amp;SUBSTITUTE(SUBSTITUTE(F$1,"standard",""),"|Float",""),ChapterTable!$1:$1,0),0)*ChapterTable!$P$14
    ),
  OFFSET(F1037,-$B1037+IF($L1037,1,0),0)*
    (VLOOKUP(SUBSTITUTE(SUBSTITUTE(F$1,"standard",""),"|Float","")&amp;IF(OR($L1037=TRUE,$A1037=0,MOD($A1037,ChapterTable!$R$20)&lt;&gt;0),"","보스")&amp;"인게임누적곱배수",ChapterTable!$R:$S,2,0)^D1037
    +VLOOKUP(SUBSTITUTE(SUBSTITUTE(F$1,"standard",""),"|Float","")&amp;IF(OR($L1037=TRUE,$A1037=0,MOD($A1037,ChapterTable!$R$20)&lt;&gt;0),"","보스")&amp;"인게임누적합배수",ChapterTable!$R:$S,2,0)*D1037)
  )
  )
  )
)</f>
        <v>402148.23579400778</v>
      </c>
      <c r="G1037" t="s">
        <v>715</v>
      </c>
      <c r="J1037" t="str">
        <f>IF(ISBLANK(I1037),"",
IFERROR(VLOOKUP(I1037,[1]StringTable!$1:$1048576,MATCH("kor|String",[1]StringTable!$1:$1,0),0),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121"/>
        <v>0.5</v>
      </c>
      <c r="AJ1037">
        <f t="shared" si="119"/>
        <v>0.54666666600000002</v>
      </c>
      <c r="AK1037">
        <f t="shared" si="120"/>
        <v>1</v>
      </c>
      <c r="AL1037">
        <v>9</v>
      </c>
    </row>
    <row r="1038" spans="1:38" hidden="1" x14ac:dyDescent="0.3">
      <c r="A1038">
        <v>23</v>
      </c>
      <c r="B1038">
        <v>12</v>
      </c>
      <c r="C1038">
        <f>IF(OR($L1038=TRUE,$A1038=0,MOD($A1038,ChapterTable!$R$20)&lt;&gt;0),
MAX(0,INT(($B1038+ChapterTable!$P$26+VLOOKUP(SUBSTITUTE(C$1,"성장단계","")&amp;"단계오프셋",ChapterTable!$R:$S,2,0))/ChapterTable!$P$23)),
MAX(0,INT(($B1038+ChapterTable!$R$26+VLOOKUP(SUBSTITUTE(C$1,"성장단계","")&amp;"보스단계오프셋",ChapterTable!$R:$S,2,0))/ChapterTable!$R$23)))</f>
        <v>1</v>
      </c>
      <c r="D1038">
        <f>IF(OR($L1038=TRUE,$A1038=0,MOD($A1038,ChapterTable!$R$20)&lt;&gt;0),
MAX(0,INT(($B1038+ChapterTable!$P$26+VLOOKUP(SUBSTITUTE(D$1,"성장단계","")&amp;"단계오프셋",ChapterTable!$R:$S,2,0))/ChapterTable!$P$23)),
MAX(0,INT(($B1038+ChapterTable!$R$26+VLOOKUP(SUBSTITUTE(D$1,"성장단계","")&amp;"보스단계오프셋",ChapterTable!$R:$S,2,0))/ChapterTable!$R$23)))</f>
        <v>1</v>
      </c>
      <c r="E1038" s="1">
        <f ca="1">IF(AND($A1038=0,$B1038=1),
    VLOOKUP(1,ChapterTable!$1:$1048576,MATCH("최종"&amp;SUBSTITUTE(SUBSTITUTE(E$1,"standard",""),"|Float",""),ChapterTable!$1:$1,0),0)*ChapterTable!$P$17,
  IF(AND($A1038=0,$B1038=0),
    E1039,
  IF($B1038=0,
    VLOOKUP($A1038,ChapterTable!$1:$1048576,MATCH("최종"&amp;SUBSTITUTE(SUBSTITUTE(E$1,"standard",""),"|Float",""),ChapterTable!$1:$1,0),0),
  IF($B1038=1,
    IF($L1038=FALSE,
      VLOOKUP($A1038,ChapterTable!$1:$1048576,MATCH("최종"&amp;SUBSTITUTE(SUBSTITUTE(E$1,"standard",""),"|Float",""),ChapterTable!$1:$1,0),0),
      VLOOKUP($A1038-ChapterTable!$P$11,ChapterTable!$1:$1048576,MATCH("최종"&amp;SUBSTITUTE(SUBSTITUTE(E$1,"standard",""),"|Float",""),ChapterTable!$1:$1,0),0)*ChapterTable!$P$14
    ),
  OFFSET(E1038,-$B1038+IF($L1038,1,0),0)*IF($B1038&gt;OFFSET($B1038,1,0),ChapterTable!$R$17,1)*
    (VLOOKUP(SUBSTITUTE(SUBSTITUTE(E$1,"standard",""),"|Float","")&amp;IF(OR($L1038=TRUE,$A1038=0,MOD($A1038,ChapterTable!$R$20)&lt;&gt;0),"","보스")&amp;"인게임누적곱배수",ChapterTable!$R:$S,2,0)^C1038
    +VLOOKUP(SUBSTITUTE(SUBSTITUTE(E$1,"standard",""),"|Float","")&amp;IF(OR($L1038=TRUE,$A1038=0,MOD($A1038,ChapterTable!$R$20)&lt;&gt;0),"","보스")&amp;"인게임누적합배수",ChapterTable!$R:$S,2,0)*C1038)
  )
  )
  )
)</f>
        <v>1077383.1805458069</v>
      </c>
      <c r="F1038" s="1">
        <f ca="1">IF(AND($A1038=0,$B1038=1),
    VLOOKUP(1,ChapterTable!$1:$1048576,MATCH("최종"&amp;SUBSTITUTE(SUBSTITUTE(F$1,"standard",""),"|Float",""),ChapterTable!$1:$1,0),0)*ChapterTable!$P$17,
  IF(AND($A1038=0,$B1038=0),
    F1039,
  IF($B1038=0,
    VLOOKUP($A1038,ChapterTable!$1:$1048576,MATCH("최종"&amp;SUBSTITUTE(SUBSTITUTE(F$1,"standard",""),"|Float",""),ChapterTable!$1:$1,0),0),
  IF($B1038=1,
    IF($L1038=FALSE,
      VLOOKUP($A1038,ChapterTable!$1:$1048576,MATCH("최종"&amp;SUBSTITUTE(SUBSTITUTE(F$1,"standard",""),"|Float",""),ChapterTable!$1:$1,0),0),
      VLOOKUP($A1038-ChapterTable!$P$11,ChapterTable!$1:$1048576,MATCH("최종"&amp;SUBSTITUTE(SUBSTITUTE(F$1,"standard",""),"|Float",""),ChapterTable!$1:$1,0),0)*ChapterTable!$P$14
    ),
  OFFSET(F1038,-$B1038+IF($L1038,1,0),0)*
    (VLOOKUP(SUBSTITUTE(SUBSTITUTE(F$1,"standard",""),"|Float","")&amp;IF(OR($L1038=TRUE,$A1038=0,MOD($A1038,ChapterTable!$R$20)&lt;&gt;0),"","보스")&amp;"인게임누적곱배수",ChapterTable!$R:$S,2,0)^D1038
    +VLOOKUP(SUBSTITUTE(SUBSTITUTE(F$1,"standard",""),"|Float","")&amp;IF(OR($L1038=TRUE,$A1038=0,MOD($A1038,ChapterTable!$R$20)&lt;&gt;0),"","보스")&amp;"인게임누적합배수",ChapterTable!$R:$S,2,0)*D1038)
  )
  )
  )
)</f>
        <v>402148.23579400778</v>
      </c>
      <c r="G1038" t="s">
        <v>715</v>
      </c>
      <c r="J1038" t="str">
        <f>IF(ISBLANK(I1038),"",
IFERROR(VLOOKUP(I1038,[1]StringTable!$1:$1048576,MATCH("kor|String",[1]StringTable!$1:$1,0),0),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121"/>
        <v>0.5</v>
      </c>
      <c r="AJ1038">
        <f t="shared" si="119"/>
        <v>0.54666666600000002</v>
      </c>
      <c r="AK1038">
        <f t="shared" si="120"/>
        <v>1</v>
      </c>
      <c r="AL1038">
        <v>9</v>
      </c>
    </row>
    <row r="1039" spans="1:38" hidden="1" x14ac:dyDescent="0.3">
      <c r="A1039">
        <v>23</v>
      </c>
      <c r="B1039">
        <v>13</v>
      </c>
      <c r="C1039">
        <f>IF(OR($L1039=TRUE,$A1039=0,MOD($A1039,ChapterTable!$R$20)&lt;&gt;0),
MAX(0,INT(($B1039+ChapterTable!$P$26+VLOOKUP(SUBSTITUTE(C$1,"성장단계","")&amp;"단계오프셋",ChapterTable!$R:$S,2,0))/ChapterTable!$P$23)),
MAX(0,INT(($B1039+ChapterTable!$R$26+VLOOKUP(SUBSTITUTE(C$1,"성장단계","")&amp;"보스단계오프셋",ChapterTable!$R:$S,2,0))/ChapterTable!$R$23)))</f>
        <v>1</v>
      </c>
      <c r="D1039">
        <f>IF(OR($L1039=TRUE,$A1039=0,MOD($A1039,ChapterTable!$R$20)&lt;&gt;0),
MAX(0,INT(($B1039+ChapterTable!$P$26+VLOOKUP(SUBSTITUTE(D$1,"성장단계","")&amp;"단계오프셋",ChapterTable!$R:$S,2,0))/ChapterTable!$P$23)),
MAX(0,INT(($B1039+ChapterTable!$R$26+VLOOKUP(SUBSTITUTE(D$1,"성장단계","")&amp;"보스단계오프셋",ChapterTable!$R:$S,2,0))/ChapterTable!$R$23)))</f>
        <v>1</v>
      </c>
      <c r="E1039" s="1">
        <f ca="1">IF(AND($A1039=0,$B1039=1),
    VLOOKUP(1,ChapterTable!$1:$1048576,MATCH("최종"&amp;SUBSTITUTE(SUBSTITUTE(E$1,"standard",""),"|Float",""),ChapterTable!$1:$1,0),0)*ChapterTable!$P$17,
  IF(AND($A1039=0,$B1039=0),
    E1040,
  IF($B1039=0,
    VLOOKUP($A1039,ChapterTable!$1:$1048576,MATCH("최종"&amp;SUBSTITUTE(SUBSTITUTE(E$1,"standard",""),"|Float",""),ChapterTable!$1:$1,0),0),
  IF($B1039=1,
    IF($L1039=FALSE,
      VLOOKUP($A1039,ChapterTable!$1:$1048576,MATCH("최종"&amp;SUBSTITUTE(SUBSTITUTE(E$1,"standard",""),"|Float",""),ChapterTable!$1:$1,0),0),
      VLOOKUP($A1039-ChapterTable!$P$11,ChapterTable!$1:$1048576,MATCH("최종"&amp;SUBSTITUTE(SUBSTITUTE(E$1,"standard",""),"|Float",""),ChapterTable!$1:$1,0),0)*ChapterTable!$P$14
    ),
  OFFSET(E1039,-$B1039+IF($L1039,1,0),0)*IF($B1039&gt;OFFSET($B1039,1,0),ChapterTable!$R$17,1)*
    (VLOOKUP(SUBSTITUTE(SUBSTITUTE(E$1,"standard",""),"|Float","")&amp;IF(OR($L1039=TRUE,$A1039=0,MOD($A1039,ChapterTable!$R$20)&lt;&gt;0),"","보스")&amp;"인게임누적곱배수",ChapterTable!$R:$S,2,0)^C1039
    +VLOOKUP(SUBSTITUTE(SUBSTITUTE(E$1,"standard",""),"|Float","")&amp;IF(OR($L1039=TRUE,$A1039=0,MOD($A1039,ChapterTable!$R$20)&lt;&gt;0),"","보스")&amp;"인게임누적합배수",ChapterTable!$R:$S,2,0)*C1039)
  )
  )
  )
)</f>
        <v>1077383.1805458069</v>
      </c>
      <c r="F1039" s="1">
        <f ca="1">IF(AND($A1039=0,$B1039=1),
    VLOOKUP(1,ChapterTable!$1:$1048576,MATCH("최종"&amp;SUBSTITUTE(SUBSTITUTE(F$1,"standard",""),"|Float",""),ChapterTable!$1:$1,0),0)*ChapterTable!$P$17,
  IF(AND($A1039=0,$B1039=0),
    F1040,
  IF($B1039=0,
    VLOOKUP($A1039,ChapterTable!$1:$1048576,MATCH("최종"&amp;SUBSTITUTE(SUBSTITUTE(F$1,"standard",""),"|Float",""),ChapterTable!$1:$1,0),0),
  IF($B1039=1,
    IF($L1039=FALSE,
      VLOOKUP($A1039,ChapterTable!$1:$1048576,MATCH("최종"&amp;SUBSTITUTE(SUBSTITUTE(F$1,"standard",""),"|Float",""),ChapterTable!$1:$1,0),0),
      VLOOKUP($A1039-ChapterTable!$P$11,ChapterTable!$1:$1048576,MATCH("최종"&amp;SUBSTITUTE(SUBSTITUTE(F$1,"standard",""),"|Float",""),ChapterTable!$1:$1,0),0)*ChapterTable!$P$14
    ),
  OFFSET(F1039,-$B1039+IF($L1039,1,0),0)*
    (VLOOKUP(SUBSTITUTE(SUBSTITUTE(F$1,"standard",""),"|Float","")&amp;IF(OR($L1039=TRUE,$A1039=0,MOD($A1039,ChapterTable!$R$20)&lt;&gt;0),"","보스")&amp;"인게임누적곱배수",ChapterTable!$R:$S,2,0)^D1039
    +VLOOKUP(SUBSTITUTE(SUBSTITUTE(F$1,"standard",""),"|Float","")&amp;IF(OR($L1039=TRUE,$A1039=0,MOD($A1039,ChapterTable!$R$20)&lt;&gt;0),"","보스")&amp;"인게임누적합배수",ChapterTable!$R:$S,2,0)*D1039)
  )
  )
  )
)</f>
        <v>402148.23579400778</v>
      </c>
      <c r="G1039" t="s">
        <v>715</v>
      </c>
      <c r="J1039" t="str">
        <f>IF(ISBLANK(I1039),"",
IFERROR(VLOOKUP(I1039,[1]StringTable!$1:$1048576,MATCH("kor|String",[1]StringTable!$1:$1,0),0),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121"/>
        <v>0.5</v>
      </c>
      <c r="AJ1039">
        <f t="shared" si="119"/>
        <v>0.54666666600000002</v>
      </c>
      <c r="AK1039">
        <f t="shared" si="120"/>
        <v>1</v>
      </c>
      <c r="AL1039">
        <v>9</v>
      </c>
    </row>
    <row r="1040" spans="1:38" hidden="1" x14ac:dyDescent="0.3">
      <c r="A1040">
        <v>23</v>
      </c>
      <c r="B1040">
        <v>14</v>
      </c>
      <c r="C1040">
        <f>IF(OR($L1040=TRUE,$A1040=0,MOD($A1040,ChapterTable!$R$20)&lt;&gt;0),
MAX(0,INT(($B1040+ChapterTable!$P$26+VLOOKUP(SUBSTITUTE(C$1,"성장단계","")&amp;"단계오프셋",ChapterTable!$R:$S,2,0))/ChapterTable!$P$23)),
MAX(0,INT(($B1040+ChapterTable!$R$26+VLOOKUP(SUBSTITUTE(C$1,"성장단계","")&amp;"보스단계오프셋",ChapterTable!$R:$S,2,0))/ChapterTable!$R$23)))</f>
        <v>1</v>
      </c>
      <c r="D1040">
        <f>IF(OR($L1040=TRUE,$A1040=0,MOD($A1040,ChapterTable!$R$20)&lt;&gt;0),
MAX(0,INT(($B1040+ChapterTable!$P$26+VLOOKUP(SUBSTITUTE(D$1,"성장단계","")&amp;"단계오프셋",ChapterTable!$R:$S,2,0))/ChapterTable!$P$23)),
MAX(0,INT(($B1040+ChapterTable!$R$26+VLOOKUP(SUBSTITUTE(D$1,"성장단계","")&amp;"보스단계오프셋",ChapterTable!$R:$S,2,0))/ChapterTable!$R$23)))</f>
        <v>1</v>
      </c>
      <c r="E1040" s="1">
        <f ca="1">IF(AND($A1040=0,$B1040=1),
    VLOOKUP(1,ChapterTable!$1:$1048576,MATCH("최종"&amp;SUBSTITUTE(SUBSTITUTE(E$1,"standard",""),"|Float",""),ChapterTable!$1:$1,0),0)*ChapterTable!$P$17,
  IF(AND($A1040=0,$B1040=0),
    E1041,
  IF($B1040=0,
    VLOOKUP($A1040,ChapterTable!$1:$1048576,MATCH("최종"&amp;SUBSTITUTE(SUBSTITUTE(E$1,"standard",""),"|Float",""),ChapterTable!$1:$1,0),0),
  IF($B1040=1,
    IF($L1040=FALSE,
      VLOOKUP($A1040,ChapterTable!$1:$1048576,MATCH("최종"&amp;SUBSTITUTE(SUBSTITUTE(E$1,"standard",""),"|Float",""),ChapterTable!$1:$1,0),0),
      VLOOKUP($A1040-ChapterTable!$P$11,ChapterTable!$1:$1048576,MATCH("최종"&amp;SUBSTITUTE(SUBSTITUTE(E$1,"standard",""),"|Float",""),ChapterTable!$1:$1,0),0)*ChapterTable!$P$14
    ),
  OFFSET(E1040,-$B1040+IF($L1040,1,0),0)*IF($B1040&gt;OFFSET($B1040,1,0),ChapterTable!$R$17,1)*
    (VLOOKUP(SUBSTITUTE(SUBSTITUTE(E$1,"standard",""),"|Float","")&amp;IF(OR($L1040=TRUE,$A1040=0,MOD($A1040,ChapterTable!$R$20)&lt;&gt;0),"","보스")&amp;"인게임누적곱배수",ChapterTable!$R:$S,2,0)^C1040
    +VLOOKUP(SUBSTITUTE(SUBSTITUTE(E$1,"standard",""),"|Float","")&amp;IF(OR($L1040=TRUE,$A1040=0,MOD($A1040,ChapterTable!$R$20)&lt;&gt;0),"","보스")&amp;"인게임누적합배수",ChapterTable!$R:$S,2,0)*C1040)
  )
  )
  )
)</f>
        <v>1077383.1805458069</v>
      </c>
      <c r="F1040" s="1">
        <f ca="1">IF(AND($A1040=0,$B1040=1),
    VLOOKUP(1,ChapterTable!$1:$1048576,MATCH("최종"&amp;SUBSTITUTE(SUBSTITUTE(F$1,"standard",""),"|Float",""),ChapterTable!$1:$1,0),0)*ChapterTable!$P$17,
  IF(AND($A1040=0,$B1040=0),
    F1041,
  IF($B1040=0,
    VLOOKUP($A1040,ChapterTable!$1:$1048576,MATCH("최종"&amp;SUBSTITUTE(SUBSTITUTE(F$1,"standard",""),"|Float",""),ChapterTable!$1:$1,0),0),
  IF($B1040=1,
    IF($L1040=FALSE,
      VLOOKUP($A1040,ChapterTable!$1:$1048576,MATCH("최종"&amp;SUBSTITUTE(SUBSTITUTE(F$1,"standard",""),"|Float",""),ChapterTable!$1:$1,0),0),
      VLOOKUP($A1040-ChapterTable!$P$11,ChapterTable!$1:$1048576,MATCH("최종"&amp;SUBSTITUTE(SUBSTITUTE(F$1,"standard",""),"|Float",""),ChapterTable!$1:$1,0),0)*ChapterTable!$P$14
    ),
  OFFSET(F1040,-$B1040+IF($L1040,1,0),0)*
    (VLOOKUP(SUBSTITUTE(SUBSTITUTE(F$1,"standard",""),"|Float","")&amp;IF(OR($L1040=TRUE,$A1040=0,MOD($A1040,ChapterTable!$R$20)&lt;&gt;0),"","보스")&amp;"인게임누적곱배수",ChapterTable!$R:$S,2,0)^D1040
    +VLOOKUP(SUBSTITUTE(SUBSTITUTE(F$1,"standard",""),"|Float","")&amp;IF(OR($L1040=TRUE,$A1040=0,MOD($A1040,ChapterTable!$R$20)&lt;&gt;0),"","보스")&amp;"인게임누적합배수",ChapterTable!$R:$S,2,0)*D1040)
  )
  )
  )
)</f>
        <v>402148.23579400778</v>
      </c>
      <c r="G1040" t="s">
        <v>715</v>
      </c>
      <c r="J1040" t="str">
        <f>IF(ISBLANK(I1040),"",
IFERROR(VLOOKUP(I1040,[1]StringTable!$1:$1048576,MATCH("kor|String",[1]StringTable!$1:$1,0),0),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121"/>
        <v>0.5</v>
      </c>
      <c r="AJ1040">
        <f t="shared" si="119"/>
        <v>0.54666666600000002</v>
      </c>
      <c r="AK1040">
        <f t="shared" si="120"/>
        <v>1</v>
      </c>
      <c r="AL1040">
        <v>9</v>
      </c>
    </row>
    <row r="1041" spans="1:38" hidden="1" x14ac:dyDescent="0.3">
      <c r="A1041">
        <v>23</v>
      </c>
      <c r="B1041">
        <v>15</v>
      </c>
      <c r="C1041">
        <f>IF(OR($L1041=TRUE,$A1041=0,MOD($A1041,ChapterTable!$R$20)&lt;&gt;0),
MAX(0,INT(($B1041+ChapterTable!$P$26+VLOOKUP(SUBSTITUTE(C$1,"성장단계","")&amp;"단계오프셋",ChapterTable!$R:$S,2,0))/ChapterTable!$P$23)),
MAX(0,INT(($B1041+ChapterTable!$R$26+VLOOKUP(SUBSTITUTE(C$1,"성장단계","")&amp;"보스단계오프셋",ChapterTable!$R:$S,2,0))/ChapterTable!$R$23)))</f>
        <v>1</v>
      </c>
      <c r="D1041">
        <f>IF(OR($L1041=TRUE,$A1041=0,MOD($A1041,ChapterTable!$R$20)&lt;&gt;0),
MAX(0,INT(($B1041+ChapterTable!$P$26+VLOOKUP(SUBSTITUTE(D$1,"성장단계","")&amp;"단계오프셋",ChapterTable!$R:$S,2,0))/ChapterTable!$P$23)),
MAX(0,INT(($B1041+ChapterTable!$R$26+VLOOKUP(SUBSTITUTE(D$1,"성장단계","")&amp;"보스단계오프셋",ChapterTable!$R:$S,2,0))/ChapterTable!$R$23)))</f>
        <v>1</v>
      </c>
      <c r="E1041" s="1">
        <f ca="1">IF(AND($A1041=0,$B1041=1),
    VLOOKUP(1,ChapterTable!$1:$1048576,MATCH("최종"&amp;SUBSTITUTE(SUBSTITUTE(E$1,"standard",""),"|Float",""),ChapterTable!$1:$1,0),0)*ChapterTable!$P$17,
  IF(AND($A1041=0,$B1041=0),
    E1042,
  IF($B1041=0,
    VLOOKUP($A1041,ChapterTable!$1:$1048576,MATCH("최종"&amp;SUBSTITUTE(SUBSTITUTE(E$1,"standard",""),"|Float",""),ChapterTable!$1:$1,0),0),
  IF($B1041=1,
    IF($L1041=FALSE,
      VLOOKUP($A1041,ChapterTable!$1:$1048576,MATCH("최종"&amp;SUBSTITUTE(SUBSTITUTE(E$1,"standard",""),"|Float",""),ChapterTable!$1:$1,0),0),
      VLOOKUP($A1041-ChapterTable!$P$11,ChapterTable!$1:$1048576,MATCH("최종"&amp;SUBSTITUTE(SUBSTITUTE(E$1,"standard",""),"|Float",""),ChapterTable!$1:$1,0),0)*ChapterTable!$P$14
    ),
  OFFSET(E1041,-$B1041+IF($L1041,1,0),0)*IF($B1041&gt;OFFSET($B1041,1,0),ChapterTable!$R$17,1)*
    (VLOOKUP(SUBSTITUTE(SUBSTITUTE(E$1,"standard",""),"|Float","")&amp;IF(OR($L1041=TRUE,$A1041=0,MOD($A1041,ChapterTable!$R$20)&lt;&gt;0),"","보스")&amp;"인게임누적곱배수",ChapterTable!$R:$S,2,0)^C1041
    +VLOOKUP(SUBSTITUTE(SUBSTITUTE(E$1,"standard",""),"|Float","")&amp;IF(OR($L1041=TRUE,$A1041=0,MOD($A1041,ChapterTable!$R$20)&lt;&gt;0),"","보스")&amp;"인게임누적합배수",ChapterTable!$R:$S,2,0)*C1041)
  )
  )
  )
)</f>
        <v>1077383.1805458069</v>
      </c>
      <c r="F1041" s="1">
        <f ca="1">IF(AND($A1041=0,$B1041=1),
    VLOOKUP(1,ChapterTable!$1:$1048576,MATCH("최종"&amp;SUBSTITUTE(SUBSTITUTE(F$1,"standard",""),"|Float",""),ChapterTable!$1:$1,0),0)*ChapterTable!$P$17,
  IF(AND($A1041=0,$B1041=0),
    F1042,
  IF($B1041=0,
    VLOOKUP($A1041,ChapterTable!$1:$1048576,MATCH("최종"&amp;SUBSTITUTE(SUBSTITUTE(F$1,"standard",""),"|Float",""),ChapterTable!$1:$1,0),0),
  IF($B1041=1,
    IF($L1041=FALSE,
      VLOOKUP($A1041,ChapterTable!$1:$1048576,MATCH("최종"&amp;SUBSTITUTE(SUBSTITUTE(F$1,"standard",""),"|Float",""),ChapterTable!$1:$1,0),0),
      VLOOKUP($A1041-ChapterTable!$P$11,ChapterTable!$1:$1048576,MATCH("최종"&amp;SUBSTITUTE(SUBSTITUTE(F$1,"standard",""),"|Float",""),ChapterTable!$1:$1,0),0)*ChapterTable!$P$14
    ),
  OFFSET(F1041,-$B1041+IF($L1041,1,0),0)*
    (VLOOKUP(SUBSTITUTE(SUBSTITUTE(F$1,"standard",""),"|Float","")&amp;IF(OR($L1041=TRUE,$A1041=0,MOD($A1041,ChapterTable!$R$20)&lt;&gt;0),"","보스")&amp;"인게임누적곱배수",ChapterTable!$R:$S,2,0)^D1041
    +VLOOKUP(SUBSTITUTE(SUBSTITUTE(F$1,"standard",""),"|Float","")&amp;IF(OR($L1041=TRUE,$A1041=0,MOD($A1041,ChapterTable!$R$20)&lt;&gt;0),"","보스")&amp;"인게임누적합배수",ChapterTable!$R:$S,2,0)*D1041)
  )
  )
  )
)</f>
        <v>402148.23579400778</v>
      </c>
      <c r="G1041" t="s">
        <v>715</v>
      </c>
      <c r="J1041" t="str">
        <f>IF(ISBLANK(I1041),"",
IFERROR(VLOOKUP(I1041,[1]StringTable!$1:$1048576,MATCH("kor|String",[1]StringTable!$1:$1,0),0),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121"/>
        <v>0.5</v>
      </c>
      <c r="AJ1041">
        <f t="shared" si="119"/>
        <v>0.54666666600000002</v>
      </c>
      <c r="AK1041">
        <f t="shared" si="120"/>
        <v>1</v>
      </c>
      <c r="AL1041">
        <v>9</v>
      </c>
    </row>
    <row r="1042" spans="1:38" hidden="1" x14ac:dyDescent="0.3">
      <c r="A1042">
        <v>23</v>
      </c>
      <c r="B1042">
        <v>16</v>
      </c>
      <c r="C1042">
        <f>IF(OR($L1042=TRUE,$A1042=0,MOD($A1042,ChapterTable!$R$20)&lt;&gt;0),
MAX(0,INT(($B1042+ChapterTable!$P$26+VLOOKUP(SUBSTITUTE(C$1,"성장단계","")&amp;"단계오프셋",ChapterTable!$R:$S,2,0))/ChapterTable!$P$23)),
MAX(0,INT(($B1042+ChapterTable!$R$26+VLOOKUP(SUBSTITUTE(C$1,"성장단계","")&amp;"보스단계오프셋",ChapterTable!$R:$S,2,0))/ChapterTable!$R$23)))</f>
        <v>2</v>
      </c>
      <c r="D1042">
        <f>IF(OR($L1042=TRUE,$A1042=0,MOD($A1042,ChapterTable!$R$20)&lt;&gt;0),
MAX(0,INT(($B1042+ChapterTable!$P$26+VLOOKUP(SUBSTITUTE(D$1,"성장단계","")&amp;"단계오프셋",ChapterTable!$R:$S,2,0))/ChapterTable!$P$23)),
MAX(0,INT(($B1042+ChapterTable!$R$26+VLOOKUP(SUBSTITUTE(D$1,"성장단계","")&amp;"보스단계오프셋",ChapterTable!$R:$S,2,0))/ChapterTable!$R$23)))</f>
        <v>1</v>
      </c>
      <c r="E1042" s="1">
        <f ca="1">IF(AND($A1042=0,$B1042=1),
    VLOOKUP(1,ChapterTable!$1:$1048576,MATCH("최종"&amp;SUBSTITUTE(SUBSTITUTE(E$1,"standard",""),"|Float",""),ChapterTable!$1:$1,0),0)*ChapterTable!$P$17,
  IF(AND($A1042=0,$B1042=0),
    E1043,
  IF($B1042=0,
    VLOOKUP($A1042,ChapterTable!$1:$1048576,MATCH("최종"&amp;SUBSTITUTE(SUBSTITUTE(E$1,"standard",""),"|Float",""),ChapterTable!$1:$1,0),0),
  IF($B1042=1,
    IF($L1042=FALSE,
      VLOOKUP($A1042,ChapterTable!$1:$1048576,MATCH("최종"&amp;SUBSTITUTE(SUBSTITUTE(E$1,"standard",""),"|Float",""),ChapterTable!$1:$1,0),0),
      VLOOKUP($A1042-ChapterTable!$P$11,ChapterTable!$1:$1048576,MATCH("최종"&amp;SUBSTITUTE(SUBSTITUTE(E$1,"standard",""),"|Float",""),ChapterTable!$1:$1,0),0)*ChapterTable!$P$14
    ),
  OFFSET(E1042,-$B1042+IF($L1042,1,0),0)*IF($B1042&gt;OFFSET($B1042,1,0),ChapterTable!$R$17,1)*
    (VLOOKUP(SUBSTITUTE(SUBSTITUTE(E$1,"standard",""),"|Float","")&amp;IF(OR($L1042=TRUE,$A1042=0,MOD($A1042,ChapterTable!$R$20)&lt;&gt;0),"","보스")&amp;"인게임누적곱배수",ChapterTable!$R:$S,2,0)^C1042
    +VLOOKUP(SUBSTITUTE(SUBSTITUTE(E$1,"standard",""),"|Float","")&amp;IF(OR($L1042=TRUE,$A1042=0,MOD($A1042,ChapterTable!$R$20)&lt;&gt;0),"","보스")&amp;"인게임누적합배수",ChapterTable!$R:$S,2,0)*C1042)
  )
  )
  )
)</f>
        <v>1256947.043970108</v>
      </c>
      <c r="F1042" s="1">
        <f ca="1">IF(AND($A1042=0,$B1042=1),
    VLOOKUP(1,ChapterTable!$1:$1048576,MATCH("최종"&amp;SUBSTITUTE(SUBSTITUTE(F$1,"standard",""),"|Float",""),ChapterTable!$1:$1,0),0)*ChapterTable!$P$17,
  IF(AND($A1042=0,$B1042=0),
    F1043,
  IF($B1042=0,
    VLOOKUP($A1042,ChapterTable!$1:$1048576,MATCH("최종"&amp;SUBSTITUTE(SUBSTITUTE(F$1,"standard",""),"|Float",""),ChapterTable!$1:$1,0),0),
  IF($B1042=1,
    IF($L1042=FALSE,
      VLOOKUP($A1042,ChapterTable!$1:$1048576,MATCH("최종"&amp;SUBSTITUTE(SUBSTITUTE(F$1,"standard",""),"|Float",""),ChapterTable!$1:$1,0),0),
      VLOOKUP($A1042-ChapterTable!$P$11,ChapterTable!$1:$1048576,MATCH("최종"&amp;SUBSTITUTE(SUBSTITUTE(F$1,"standard",""),"|Float",""),ChapterTable!$1:$1,0),0)*ChapterTable!$P$14
    ),
  OFFSET(F1042,-$B1042+IF($L1042,1,0),0)*
    (VLOOKUP(SUBSTITUTE(SUBSTITUTE(F$1,"standard",""),"|Float","")&amp;IF(OR($L1042=TRUE,$A1042=0,MOD($A1042,ChapterTable!$R$20)&lt;&gt;0),"","보스")&amp;"인게임누적곱배수",ChapterTable!$R:$S,2,0)^D1042
    +VLOOKUP(SUBSTITUTE(SUBSTITUTE(F$1,"standard",""),"|Float","")&amp;IF(OR($L1042=TRUE,$A1042=0,MOD($A1042,ChapterTable!$R$20)&lt;&gt;0),"","보스")&amp;"인게임누적합배수",ChapterTable!$R:$S,2,0)*D1042)
  )
  )
  )
)</f>
        <v>402148.23579400778</v>
      </c>
      <c r="G1042" t="s">
        <v>715</v>
      </c>
      <c r="J1042" t="str">
        <f>IF(ISBLANK(I1042),"",
IFERROR(VLOOKUP(I1042,[1]StringTable!$1:$1048576,MATCH("kor|String",[1]StringTable!$1:$1,0),0),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121"/>
        <v>0.5</v>
      </c>
      <c r="AJ1042">
        <f t="shared" si="119"/>
        <v>0.54666666600000002</v>
      </c>
      <c r="AK1042">
        <f t="shared" si="120"/>
        <v>1</v>
      </c>
      <c r="AL1042">
        <v>9</v>
      </c>
    </row>
    <row r="1043" spans="1:38" hidden="1" x14ac:dyDescent="0.3">
      <c r="A1043">
        <v>23</v>
      </c>
      <c r="B1043">
        <v>17</v>
      </c>
      <c r="C1043">
        <f>IF(OR($L1043=TRUE,$A1043=0,MOD($A1043,ChapterTable!$R$20)&lt;&gt;0),
MAX(0,INT(($B1043+ChapterTable!$P$26+VLOOKUP(SUBSTITUTE(C$1,"성장단계","")&amp;"단계오프셋",ChapterTable!$R:$S,2,0))/ChapterTable!$P$23)),
MAX(0,INT(($B1043+ChapterTable!$R$26+VLOOKUP(SUBSTITUTE(C$1,"성장단계","")&amp;"보스단계오프셋",ChapterTable!$R:$S,2,0))/ChapterTable!$R$23)))</f>
        <v>2</v>
      </c>
      <c r="D1043">
        <f>IF(OR($L1043=TRUE,$A1043=0,MOD($A1043,ChapterTable!$R$20)&lt;&gt;0),
MAX(0,INT(($B1043+ChapterTable!$P$26+VLOOKUP(SUBSTITUTE(D$1,"성장단계","")&amp;"단계오프셋",ChapterTable!$R:$S,2,0))/ChapterTable!$P$23)),
MAX(0,INT(($B1043+ChapterTable!$R$26+VLOOKUP(SUBSTITUTE(D$1,"성장단계","")&amp;"보스단계오프셋",ChapterTable!$R:$S,2,0))/ChapterTable!$R$23)))</f>
        <v>1</v>
      </c>
      <c r="E1043" s="1">
        <f ca="1">IF(AND($A1043=0,$B1043=1),
    VLOOKUP(1,ChapterTable!$1:$1048576,MATCH("최종"&amp;SUBSTITUTE(SUBSTITUTE(E$1,"standard",""),"|Float",""),ChapterTable!$1:$1,0),0)*ChapterTable!$P$17,
  IF(AND($A1043=0,$B1043=0),
    E1044,
  IF($B1043=0,
    VLOOKUP($A1043,ChapterTable!$1:$1048576,MATCH("최종"&amp;SUBSTITUTE(SUBSTITUTE(E$1,"standard",""),"|Float",""),ChapterTable!$1:$1,0),0),
  IF($B1043=1,
    IF($L1043=FALSE,
      VLOOKUP($A1043,ChapterTable!$1:$1048576,MATCH("최종"&amp;SUBSTITUTE(SUBSTITUTE(E$1,"standard",""),"|Float",""),ChapterTable!$1:$1,0),0),
      VLOOKUP($A1043-ChapterTable!$P$11,ChapterTable!$1:$1048576,MATCH("최종"&amp;SUBSTITUTE(SUBSTITUTE(E$1,"standard",""),"|Float",""),ChapterTable!$1:$1,0),0)*ChapterTable!$P$14
    ),
  OFFSET(E1043,-$B1043+IF($L1043,1,0),0)*IF($B1043&gt;OFFSET($B1043,1,0),ChapterTable!$R$17,1)*
    (VLOOKUP(SUBSTITUTE(SUBSTITUTE(E$1,"standard",""),"|Float","")&amp;IF(OR($L1043=TRUE,$A1043=0,MOD($A1043,ChapterTable!$R$20)&lt;&gt;0),"","보스")&amp;"인게임누적곱배수",ChapterTable!$R:$S,2,0)^C1043
    +VLOOKUP(SUBSTITUTE(SUBSTITUTE(E$1,"standard",""),"|Float","")&amp;IF(OR($L1043=TRUE,$A1043=0,MOD($A1043,ChapterTable!$R$20)&lt;&gt;0),"","보스")&amp;"인게임누적합배수",ChapterTable!$R:$S,2,0)*C1043)
  )
  )
  )
)</f>
        <v>1256947.043970108</v>
      </c>
      <c r="F1043" s="1">
        <f ca="1">IF(AND($A1043=0,$B1043=1),
    VLOOKUP(1,ChapterTable!$1:$1048576,MATCH("최종"&amp;SUBSTITUTE(SUBSTITUTE(F$1,"standard",""),"|Float",""),ChapterTable!$1:$1,0),0)*ChapterTable!$P$17,
  IF(AND($A1043=0,$B1043=0),
    F1044,
  IF($B1043=0,
    VLOOKUP($A1043,ChapterTable!$1:$1048576,MATCH("최종"&amp;SUBSTITUTE(SUBSTITUTE(F$1,"standard",""),"|Float",""),ChapterTable!$1:$1,0),0),
  IF($B1043=1,
    IF($L1043=FALSE,
      VLOOKUP($A1043,ChapterTable!$1:$1048576,MATCH("최종"&amp;SUBSTITUTE(SUBSTITUTE(F$1,"standard",""),"|Float",""),ChapterTable!$1:$1,0),0),
      VLOOKUP($A1043-ChapterTable!$P$11,ChapterTable!$1:$1048576,MATCH("최종"&amp;SUBSTITUTE(SUBSTITUTE(F$1,"standard",""),"|Float",""),ChapterTable!$1:$1,0),0)*ChapterTable!$P$14
    ),
  OFFSET(F1043,-$B1043+IF($L1043,1,0),0)*
    (VLOOKUP(SUBSTITUTE(SUBSTITUTE(F$1,"standard",""),"|Float","")&amp;IF(OR($L1043=TRUE,$A1043=0,MOD($A1043,ChapterTable!$R$20)&lt;&gt;0),"","보스")&amp;"인게임누적곱배수",ChapterTable!$R:$S,2,0)^D1043
    +VLOOKUP(SUBSTITUTE(SUBSTITUTE(F$1,"standard",""),"|Float","")&amp;IF(OR($L1043=TRUE,$A1043=0,MOD($A1043,ChapterTable!$R$20)&lt;&gt;0),"","보스")&amp;"인게임누적합배수",ChapterTable!$R:$S,2,0)*D1043)
  )
  )
  )
)</f>
        <v>402148.23579400778</v>
      </c>
      <c r="G1043" t="s">
        <v>715</v>
      </c>
      <c r="J1043" t="str">
        <f>IF(ISBLANK(I1043),"",
IFERROR(VLOOKUP(I1043,[1]StringTable!$1:$1048576,MATCH("kor|String",[1]StringTable!$1:$1,0),0),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121"/>
        <v>0.5</v>
      </c>
      <c r="AJ1043">
        <f t="shared" si="119"/>
        <v>0.54666666600000002</v>
      </c>
      <c r="AK1043">
        <f t="shared" si="120"/>
        <v>1</v>
      </c>
      <c r="AL1043">
        <v>9</v>
      </c>
    </row>
    <row r="1044" spans="1:38" hidden="1" x14ac:dyDescent="0.3">
      <c r="A1044">
        <v>23</v>
      </c>
      <c r="B1044">
        <v>18</v>
      </c>
      <c r="C1044">
        <f>IF(OR($L1044=TRUE,$A1044=0,MOD($A1044,ChapterTable!$R$20)&lt;&gt;0),
MAX(0,INT(($B1044+ChapterTable!$P$26+VLOOKUP(SUBSTITUTE(C$1,"성장단계","")&amp;"단계오프셋",ChapterTable!$R:$S,2,0))/ChapterTable!$P$23)),
MAX(0,INT(($B1044+ChapterTable!$R$26+VLOOKUP(SUBSTITUTE(C$1,"성장단계","")&amp;"보스단계오프셋",ChapterTable!$R:$S,2,0))/ChapterTable!$R$23)))</f>
        <v>2</v>
      </c>
      <c r="D1044">
        <f>IF(OR($L1044=TRUE,$A1044=0,MOD($A1044,ChapterTable!$R$20)&lt;&gt;0),
MAX(0,INT(($B1044+ChapterTable!$P$26+VLOOKUP(SUBSTITUTE(D$1,"성장단계","")&amp;"단계오프셋",ChapterTable!$R:$S,2,0))/ChapterTable!$P$23)),
MAX(0,INT(($B1044+ChapterTable!$R$26+VLOOKUP(SUBSTITUTE(D$1,"성장단계","")&amp;"보스단계오프셋",ChapterTable!$R:$S,2,0))/ChapterTable!$R$23)))</f>
        <v>1</v>
      </c>
      <c r="E1044" s="1">
        <f ca="1">IF(AND($A1044=0,$B1044=1),
    VLOOKUP(1,ChapterTable!$1:$1048576,MATCH("최종"&amp;SUBSTITUTE(SUBSTITUTE(E$1,"standard",""),"|Float",""),ChapterTable!$1:$1,0),0)*ChapterTable!$P$17,
  IF(AND($A1044=0,$B1044=0),
    E1045,
  IF($B1044=0,
    VLOOKUP($A1044,ChapterTable!$1:$1048576,MATCH("최종"&amp;SUBSTITUTE(SUBSTITUTE(E$1,"standard",""),"|Float",""),ChapterTable!$1:$1,0),0),
  IF($B1044=1,
    IF($L1044=FALSE,
      VLOOKUP($A1044,ChapterTable!$1:$1048576,MATCH("최종"&amp;SUBSTITUTE(SUBSTITUTE(E$1,"standard",""),"|Float",""),ChapterTable!$1:$1,0),0),
      VLOOKUP($A1044-ChapterTable!$P$11,ChapterTable!$1:$1048576,MATCH("최종"&amp;SUBSTITUTE(SUBSTITUTE(E$1,"standard",""),"|Float",""),ChapterTable!$1:$1,0),0)*ChapterTable!$P$14
    ),
  OFFSET(E1044,-$B1044+IF($L1044,1,0),0)*IF($B1044&gt;OFFSET($B1044,1,0),ChapterTable!$R$17,1)*
    (VLOOKUP(SUBSTITUTE(SUBSTITUTE(E$1,"standard",""),"|Float","")&amp;IF(OR($L1044=TRUE,$A1044=0,MOD($A1044,ChapterTable!$R$20)&lt;&gt;0),"","보스")&amp;"인게임누적곱배수",ChapterTable!$R:$S,2,0)^C1044
    +VLOOKUP(SUBSTITUTE(SUBSTITUTE(E$1,"standard",""),"|Float","")&amp;IF(OR($L1044=TRUE,$A1044=0,MOD($A1044,ChapterTable!$R$20)&lt;&gt;0),"","보스")&amp;"인게임누적합배수",ChapterTable!$R:$S,2,0)*C1044)
  )
  )
  )
)</f>
        <v>1256947.043970108</v>
      </c>
      <c r="F1044" s="1">
        <f ca="1">IF(AND($A1044=0,$B1044=1),
    VLOOKUP(1,ChapterTable!$1:$1048576,MATCH("최종"&amp;SUBSTITUTE(SUBSTITUTE(F$1,"standard",""),"|Float",""),ChapterTable!$1:$1,0),0)*ChapterTable!$P$17,
  IF(AND($A1044=0,$B1044=0),
    F1045,
  IF($B1044=0,
    VLOOKUP($A1044,ChapterTable!$1:$1048576,MATCH("최종"&amp;SUBSTITUTE(SUBSTITUTE(F$1,"standard",""),"|Float",""),ChapterTable!$1:$1,0),0),
  IF($B1044=1,
    IF($L1044=FALSE,
      VLOOKUP($A1044,ChapterTable!$1:$1048576,MATCH("최종"&amp;SUBSTITUTE(SUBSTITUTE(F$1,"standard",""),"|Float",""),ChapterTable!$1:$1,0),0),
      VLOOKUP($A1044-ChapterTable!$P$11,ChapterTable!$1:$1048576,MATCH("최종"&amp;SUBSTITUTE(SUBSTITUTE(F$1,"standard",""),"|Float",""),ChapterTable!$1:$1,0),0)*ChapterTable!$P$14
    ),
  OFFSET(F1044,-$B1044+IF($L1044,1,0),0)*
    (VLOOKUP(SUBSTITUTE(SUBSTITUTE(F$1,"standard",""),"|Float","")&amp;IF(OR($L1044=TRUE,$A1044=0,MOD($A1044,ChapterTable!$R$20)&lt;&gt;0),"","보스")&amp;"인게임누적곱배수",ChapterTable!$R:$S,2,0)^D1044
    +VLOOKUP(SUBSTITUTE(SUBSTITUTE(F$1,"standard",""),"|Float","")&amp;IF(OR($L1044=TRUE,$A1044=0,MOD($A1044,ChapterTable!$R$20)&lt;&gt;0),"","보스")&amp;"인게임누적합배수",ChapterTable!$R:$S,2,0)*D1044)
  )
  )
  )
)</f>
        <v>402148.23579400778</v>
      </c>
      <c r="G1044" t="s">
        <v>715</v>
      </c>
      <c r="J1044" t="str">
        <f>IF(ISBLANK(I1044),"",
IFERROR(VLOOKUP(I1044,[1]StringTable!$1:$1048576,MATCH("kor|String",[1]StringTable!$1:$1,0),0),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121"/>
        <v>0.5</v>
      </c>
      <c r="AJ1044">
        <f t="shared" si="119"/>
        <v>0.54666666600000002</v>
      </c>
      <c r="AK1044">
        <f t="shared" si="120"/>
        <v>1</v>
      </c>
      <c r="AL1044">
        <v>9</v>
      </c>
    </row>
    <row r="1045" spans="1:38" hidden="1" x14ac:dyDescent="0.3">
      <c r="A1045">
        <v>23</v>
      </c>
      <c r="B1045">
        <v>19</v>
      </c>
      <c r="C1045">
        <f>IF(OR($L1045=TRUE,$A1045=0,MOD($A1045,ChapterTable!$R$20)&lt;&gt;0),
MAX(0,INT(($B1045+ChapterTable!$P$26+VLOOKUP(SUBSTITUTE(C$1,"성장단계","")&amp;"단계오프셋",ChapterTable!$R:$S,2,0))/ChapterTable!$P$23)),
MAX(0,INT(($B1045+ChapterTable!$R$26+VLOOKUP(SUBSTITUTE(C$1,"성장단계","")&amp;"보스단계오프셋",ChapterTable!$R:$S,2,0))/ChapterTable!$R$23)))</f>
        <v>2</v>
      </c>
      <c r="D1045">
        <f>IF(OR($L1045=TRUE,$A1045=0,MOD($A1045,ChapterTable!$R$20)&lt;&gt;0),
MAX(0,INT(($B1045+ChapterTable!$P$26+VLOOKUP(SUBSTITUTE(D$1,"성장단계","")&amp;"단계오프셋",ChapterTable!$R:$S,2,0))/ChapterTable!$P$23)),
MAX(0,INT(($B1045+ChapterTable!$R$26+VLOOKUP(SUBSTITUTE(D$1,"성장단계","")&amp;"보스단계오프셋",ChapterTable!$R:$S,2,0))/ChapterTable!$R$23)))</f>
        <v>1</v>
      </c>
      <c r="E1045" s="1">
        <f ca="1">IF(AND($A1045=0,$B1045=1),
    VLOOKUP(1,ChapterTable!$1:$1048576,MATCH("최종"&amp;SUBSTITUTE(SUBSTITUTE(E$1,"standard",""),"|Float",""),ChapterTable!$1:$1,0),0)*ChapterTable!$P$17,
  IF(AND($A1045=0,$B1045=0),
    E1046,
  IF($B1045=0,
    VLOOKUP($A1045,ChapterTable!$1:$1048576,MATCH("최종"&amp;SUBSTITUTE(SUBSTITUTE(E$1,"standard",""),"|Float",""),ChapterTable!$1:$1,0),0),
  IF($B1045=1,
    IF($L1045=FALSE,
      VLOOKUP($A1045,ChapterTable!$1:$1048576,MATCH("최종"&amp;SUBSTITUTE(SUBSTITUTE(E$1,"standard",""),"|Float",""),ChapterTable!$1:$1,0),0),
      VLOOKUP($A1045-ChapterTable!$P$11,ChapterTable!$1:$1048576,MATCH("최종"&amp;SUBSTITUTE(SUBSTITUTE(E$1,"standard",""),"|Float",""),ChapterTable!$1:$1,0),0)*ChapterTable!$P$14
    ),
  OFFSET(E1045,-$B1045+IF($L1045,1,0),0)*IF($B1045&gt;OFFSET($B1045,1,0),ChapterTable!$R$17,1)*
    (VLOOKUP(SUBSTITUTE(SUBSTITUTE(E$1,"standard",""),"|Float","")&amp;IF(OR($L1045=TRUE,$A1045=0,MOD($A1045,ChapterTable!$R$20)&lt;&gt;0),"","보스")&amp;"인게임누적곱배수",ChapterTable!$R:$S,2,0)^C1045
    +VLOOKUP(SUBSTITUTE(SUBSTITUTE(E$1,"standard",""),"|Float","")&amp;IF(OR($L1045=TRUE,$A1045=0,MOD($A1045,ChapterTable!$R$20)&lt;&gt;0),"","보스")&amp;"인게임누적합배수",ChapterTable!$R:$S,2,0)*C1045)
  )
  )
  )
)</f>
        <v>1256947.043970108</v>
      </c>
      <c r="F1045" s="1">
        <f ca="1">IF(AND($A1045=0,$B1045=1),
    VLOOKUP(1,ChapterTable!$1:$1048576,MATCH("최종"&amp;SUBSTITUTE(SUBSTITUTE(F$1,"standard",""),"|Float",""),ChapterTable!$1:$1,0),0)*ChapterTable!$P$17,
  IF(AND($A1045=0,$B1045=0),
    F1046,
  IF($B1045=0,
    VLOOKUP($A1045,ChapterTable!$1:$1048576,MATCH("최종"&amp;SUBSTITUTE(SUBSTITUTE(F$1,"standard",""),"|Float",""),ChapterTable!$1:$1,0),0),
  IF($B1045=1,
    IF($L1045=FALSE,
      VLOOKUP($A1045,ChapterTable!$1:$1048576,MATCH("최종"&amp;SUBSTITUTE(SUBSTITUTE(F$1,"standard",""),"|Float",""),ChapterTable!$1:$1,0),0),
      VLOOKUP($A1045-ChapterTable!$P$11,ChapterTable!$1:$1048576,MATCH("최종"&amp;SUBSTITUTE(SUBSTITUTE(F$1,"standard",""),"|Float",""),ChapterTable!$1:$1,0),0)*ChapterTable!$P$14
    ),
  OFFSET(F1045,-$B1045+IF($L1045,1,0),0)*
    (VLOOKUP(SUBSTITUTE(SUBSTITUTE(F$1,"standard",""),"|Float","")&amp;IF(OR($L1045=TRUE,$A1045=0,MOD($A1045,ChapterTable!$R$20)&lt;&gt;0),"","보스")&amp;"인게임누적곱배수",ChapterTable!$R:$S,2,0)^D1045
    +VLOOKUP(SUBSTITUTE(SUBSTITUTE(F$1,"standard",""),"|Float","")&amp;IF(OR($L1045=TRUE,$A1045=0,MOD($A1045,ChapterTable!$R$20)&lt;&gt;0),"","보스")&amp;"인게임누적합배수",ChapterTable!$R:$S,2,0)*D1045)
  )
  )
  )
)</f>
        <v>402148.23579400778</v>
      </c>
      <c r="G1045" t="s">
        <v>715</v>
      </c>
      <c r="J1045" t="str">
        <f>IF(ISBLANK(I1045),"",
IFERROR(VLOOKUP(I1045,[1]StringTable!$1:$1048576,MATCH("kor|String",[1]StringTable!$1:$1,0),0),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121"/>
        <v>0.5</v>
      </c>
      <c r="AJ1045">
        <f t="shared" si="119"/>
        <v>0.54666666600000002</v>
      </c>
      <c r="AK1045">
        <f t="shared" si="120"/>
        <v>1</v>
      </c>
      <c r="AL1045">
        <v>9</v>
      </c>
    </row>
    <row r="1046" spans="1:38" hidden="1" x14ac:dyDescent="0.3">
      <c r="A1046">
        <v>23</v>
      </c>
      <c r="B1046">
        <v>20</v>
      </c>
      <c r="C1046">
        <f>IF(OR($L1046=TRUE,$A1046=0,MOD($A1046,ChapterTable!$R$20)&lt;&gt;0),
MAX(0,INT(($B1046+ChapterTable!$P$26+VLOOKUP(SUBSTITUTE(C$1,"성장단계","")&amp;"단계오프셋",ChapterTable!$R:$S,2,0))/ChapterTable!$P$23)),
MAX(0,INT(($B1046+ChapterTable!$R$26+VLOOKUP(SUBSTITUTE(C$1,"성장단계","")&amp;"보스단계오프셋",ChapterTable!$R:$S,2,0))/ChapterTable!$R$23)))</f>
        <v>2</v>
      </c>
      <c r="D1046">
        <f>IF(OR($L1046=TRUE,$A1046=0,MOD($A1046,ChapterTable!$R$20)&lt;&gt;0),
MAX(0,INT(($B1046+ChapterTable!$P$26+VLOOKUP(SUBSTITUTE(D$1,"성장단계","")&amp;"단계오프셋",ChapterTable!$R:$S,2,0))/ChapterTable!$P$23)),
MAX(0,INT(($B1046+ChapterTable!$R$26+VLOOKUP(SUBSTITUTE(D$1,"성장단계","")&amp;"보스단계오프셋",ChapterTable!$R:$S,2,0))/ChapterTable!$R$23)))</f>
        <v>1</v>
      </c>
      <c r="E1046" s="1">
        <f ca="1">IF(AND($A1046=0,$B1046=1),
    VLOOKUP(1,ChapterTable!$1:$1048576,MATCH("최종"&amp;SUBSTITUTE(SUBSTITUTE(E$1,"standard",""),"|Float",""),ChapterTable!$1:$1,0),0)*ChapterTable!$P$17,
  IF(AND($A1046=0,$B1046=0),
    E1047,
  IF($B1046=0,
    VLOOKUP($A1046,ChapterTable!$1:$1048576,MATCH("최종"&amp;SUBSTITUTE(SUBSTITUTE(E$1,"standard",""),"|Float",""),ChapterTable!$1:$1,0),0),
  IF($B1046=1,
    IF($L1046=FALSE,
      VLOOKUP($A1046,ChapterTable!$1:$1048576,MATCH("최종"&amp;SUBSTITUTE(SUBSTITUTE(E$1,"standard",""),"|Float",""),ChapterTable!$1:$1,0),0),
      VLOOKUP($A1046-ChapterTable!$P$11,ChapterTable!$1:$1048576,MATCH("최종"&amp;SUBSTITUTE(SUBSTITUTE(E$1,"standard",""),"|Float",""),ChapterTable!$1:$1,0),0)*ChapterTable!$P$14
    ),
  OFFSET(E1046,-$B1046+IF($L1046,1,0),0)*IF($B1046&gt;OFFSET($B1046,1,0),ChapterTable!$R$17,1)*
    (VLOOKUP(SUBSTITUTE(SUBSTITUTE(E$1,"standard",""),"|Float","")&amp;IF(OR($L1046=TRUE,$A1046=0,MOD($A1046,ChapterTable!$R$20)&lt;&gt;0),"","보스")&amp;"인게임누적곱배수",ChapterTable!$R:$S,2,0)^C1046
    +VLOOKUP(SUBSTITUTE(SUBSTITUTE(E$1,"standard",""),"|Float","")&amp;IF(OR($L1046=TRUE,$A1046=0,MOD($A1046,ChapterTable!$R$20)&lt;&gt;0),"","보스")&amp;"인게임누적합배수",ChapterTable!$R:$S,2,0)*C1046)
  )
  )
  )
)</f>
        <v>1256947.043970108</v>
      </c>
      <c r="F1046" s="1">
        <f ca="1">IF(AND($A1046=0,$B1046=1),
    VLOOKUP(1,ChapterTable!$1:$1048576,MATCH("최종"&amp;SUBSTITUTE(SUBSTITUTE(F$1,"standard",""),"|Float",""),ChapterTable!$1:$1,0),0)*ChapterTable!$P$17,
  IF(AND($A1046=0,$B1046=0),
    F1047,
  IF($B1046=0,
    VLOOKUP($A1046,ChapterTable!$1:$1048576,MATCH("최종"&amp;SUBSTITUTE(SUBSTITUTE(F$1,"standard",""),"|Float",""),ChapterTable!$1:$1,0),0),
  IF($B1046=1,
    IF($L1046=FALSE,
      VLOOKUP($A1046,ChapterTable!$1:$1048576,MATCH("최종"&amp;SUBSTITUTE(SUBSTITUTE(F$1,"standard",""),"|Float",""),ChapterTable!$1:$1,0),0),
      VLOOKUP($A1046-ChapterTable!$P$11,ChapterTable!$1:$1048576,MATCH("최종"&amp;SUBSTITUTE(SUBSTITUTE(F$1,"standard",""),"|Float",""),ChapterTable!$1:$1,0),0)*ChapterTable!$P$14
    ),
  OFFSET(F1046,-$B1046+IF($L1046,1,0),0)*
    (VLOOKUP(SUBSTITUTE(SUBSTITUTE(F$1,"standard",""),"|Float","")&amp;IF(OR($L1046=TRUE,$A1046=0,MOD($A1046,ChapterTable!$R$20)&lt;&gt;0),"","보스")&amp;"인게임누적곱배수",ChapterTable!$R:$S,2,0)^D1046
    +VLOOKUP(SUBSTITUTE(SUBSTITUTE(F$1,"standard",""),"|Float","")&amp;IF(OR($L1046=TRUE,$A1046=0,MOD($A1046,ChapterTable!$R$20)&lt;&gt;0),"","보스")&amp;"인게임누적합배수",ChapterTable!$R:$S,2,0)*D1046)
  )
  )
  )
)</f>
        <v>402148.23579400778</v>
      </c>
      <c r="G1046" t="s">
        <v>715</v>
      </c>
      <c r="J1046" t="str">
        <f>IF(ISBLANK(I1046),"",
IFERROR(VLOOKUP(I1046,[1]StringTable!$1:$1048576,MATCH("kor|String",[1]StringTable!$1:$1,0),0),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121"/>
        <v>0.5</v>
      </c>
      <c r="AJ1046">
        <f t="shared" si="119"/>
        <v>1</v>
      </c>
      <c r="AK1046">
        <f t="shared" si="120"/>
        <v>2</v>
      </c>
      <c r="AL1046">
        <v>9</v>
      </c>
    </row>
    <row r="1047" spans="1:38" hidden="1" x14ac:dyDescent="0.3">
      <c r="A1047">
        <v>23</v>
      </c>
      <c r="B1047">
        <v>21</v>
      </c>
      <c r="C1047">
        <f>IF(OR($L1047=TRUE,$A1047=0,MOD($A1047,ChapterTable!$R$20)&lt;&gt;0),
MAX(0,INT(($B1047+ChapterTable!$P$26+VLOOKUP(SUBSTITUTE(C$1,"성장단계","")&amp;"단계오프셋",ChapterTable!$R:$S,2,0))/ChapterTable!$P$23)),
MAX(0,INT(($B1047+ChapterTable!$R$26+VLOOKUP(SUBSTITUTE(C$1,"성장단계","")&amp;"보스단계오프셋",ChapterTable!$R:$S,2,0))/ChapterTable!$R$23)))</f>
        <v>2</v>
      </c>
      <c r="D1047">
        <f>IF(OR($L1047=TRUE,$A1047=0,MOD($A1047,ChapterTable!$R$20)&lt;&gt;0),
MAX(0,INT(($B1047+ChapterTable!$P$26+VLOOKUP(SUBSTITUTE(D$1,"성장단계","")&amp;"단계오프셋",ChapterTable!$R:$S,2,0))/ChapterTable!$P$23)),
MAX(0,INT(($B1047+ChapterTable!$R$26+VLOOKUP(SUBSTITUTE(D$1,"성장단계","")&amp;"보스단계오프셋",ChapterTable!$R:$S,2,0))/ChapterTable!$R$23)))</f>
        <v>2</v>
      </c>
      <c r="E1047" s="1">
        <f ca="1">IF(AND($A1047=0,$B1047=1),
    VLOOKUP(1,ChapterTable!$1:$1048576,MATCH("최종"&amp;SUBSTITUTE(SUBSTITUTE(E$1,"standard",""),"|Float",""),ChapterTable!$1:$1,0),0)*ChapterTable!$P$17,
  IF(AND($A1047=0,$B1047=0),
    E1048,
  IF($B1047=0,
    VLOOKUP($A1047,ChapterTable!$1:$1048576,MATCH("최종"&amp;SUBSTITUTE(SUBSTITUTE(E$1,"standard",""),"|Float",""),ChapterTable!$1:$1,0),0),
  IF($B1047=1,
    IF($L1047=FALSE,
      VLOOKUP($A1047,ChapterTable!$1:$1048576,MATCH("최종"&amp;SUBSTITUTE(SUBSTITUTE(E$1,"standard",""),"|Float",""),ChapterTable!$1:$1,0),0),
      VLOOKUP($A1047-ChapterTable!$P$11,ChapterTable!$1:$1048576,MATCH("최종"&amp;SUBSTITUTE(SUBSTITUTE(E$1,"standard",""),"|Float",""),ChapterTable!$1:$1,0),0)*ChapterTable!$P$14
    ),
  OFFSET(E1047,-$B1047+IF($L1047,1,0),0)*IF($B1047&gt;OFFSET($B1047,1,0),ChapterTable!$R$17,1)*
    (VLOOKUP(SUBSTITUTE(SUBSTITUTE(E$1,"standard",""),"|Float","")&amp;IF(OR($L1047=TRUE,$A1047=0,MOD($A1047,ChapterTable!$R$20)&lt;&gt;0),"","보스")&amp;"인게임누적곱배수",ChapterTable!$R:$S,2,0)^C1047
    +VLOOKUP(SUBSTITUTE(SUBSTITUTE(E$1,"standard",""),"|Float","")&amp;IF(OR($L1047=TRUE,$A1047=0,MOD($A1047,ChapterTable!$R$20)&lt;&gt;0),"","보스")&amp;"인게임누적합배수",ChapterTable!$R:$S,2,0)*C1047)
  )
  )
  )
)</f>
        <v>1256947.043970108</v>
      </c>
      <c r="F1047" s="1">
        <f ca="1">IF(AND($A1047=0,$B1047=1),
    VLOOKUP(1,ChapterTable!$1:$1048576,MATCH("최종"&amp;SUBSTITUTE(SUBSTITUTE(F$1,"standard",""),"|Float",""),ChapterTable!$1:$1,0),0)*ChapterTable!$P$17,
  IF(AND($A1047=0,$B1047=0),
    F1048,
  IF($B1047=0,
    VLOOKUP($A1047,ChapterTable!$1:$1048576,MATCH("최종"&amp;SUBSTITUTE(SUBSTITUTE(F$1,"standard",""),"|Float",""),ChapterTable!$1:$1,0),0),
  IF($B1047=1,
    IF($L1047=FALSE,
      VLOOKUP($A1047,ChapterTable!$1:$1048576,MATCH("최종"&amp;SUBSTITUTE(SUBSTITUTE(F$1,"standard",""),"|Float",""),ChapterTable!$1:$1,0),0),
      VLOOKUP($A1047-ChapterTable!$P$11,ChapterTable!$1:$1048576,MATCH("최종"&amp;SUBSTITUTE(SUBSTITUTE(F$1,"standard",""),"|Float",""),ChapterTable!$1:$1,0),0)*ChapterTable!$P$14
    ),
  OFFSET(F1047,-$B1047+IF($L1047,1,0),0)*
    (VLOOKUP(SUBSTITUTE(SUBSTITUTE(F$1,"standard",""),"|Float","")&amp;IF(OR($L1047=TRUE,$A1047=0,MOD($A1047,ChapterTable!$R$20)&lt;&gt;0),"","보스")&amp;"인게임누적곱배수",ChapterTable!$R:$S,2,0)^D1047
    +VLOOKUP(SUBSTITUTE(SUBSTITUTE(F$1,"standard",""),"|Float","")&amp;IF(OR($L1047=TRUE,$A1047=0,MOD($A1047,ChapterTable!$R$20)&lt;&gt;0),"","보스")&amp;"인게임누적합배수",ChapterTable!$R:$S,2,0)*D1047)
  )
  )
  )
)</f>
        <v>430205.08945405477</v>
      </c>
      <c r="G1047" t="s">
        <v>715</v>
      </c>
      <c r="J1047" t="str">
        <f>IF(ISBLANK(I1047),"",
IFERROR(VLOOKUP(I1047,[1]StringTable!$1:$1048576,MATCH("kor|String",[1]StringTable!$1:$1,0),0),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121"/>
        <v>0.33333333333333331</v>
      </c>
      <c r="AJ1047">
        <f t="shared" si="119"/>
        <v>0.395555555</v>
      </c>
      <c r="AK1047">
        <f t="shared" si="120"/>
        <v>1</v>
      </c>
      <c r="AL1047">
        <v>9</v>
      </c>
    </row>
    <row r="1048" spans="1:38" hidden="1" x14ac:dyDescent="0.3">
      <c r="A1048">
        <v>23</v>
      </c>
      <c r="B1048">
        <v>22</v>
      </c>
      <c r="C1048">
        <f>IF(OR($L1048=TRUE,$A1048=0,MOD($A1048,ChapterTable!$R$20)&lt;&gt;0),
MAX(0,INT(($B1048+ChapterTable!$P$26+VLOOKUP(SUBSTITUTE(C$1,"성장단계","")&amp;"단계오프셋",ChapterTable!$R:$S,2,0))/ChapterTable!$P$23)),
MAX(0,INT(($B1048+ChapterTable!$R$26+VLOOKUP(SUBSTITUTE(C$1,"성장단계","")&amp;"보스단계오프셋",ChapterTable!$R:$S,2,0))/ChapterTable!$R$23)))</f>
        <v>2</v>
      </c>
      <c r="D1048">
        <f>IF(OR($L1048=TRUE,$A1048=0,MOD($A1048,ChapterTable!$R$20)&lt;&gt;0),
MAX(0,INT(($B1048+ChapterTable!$P$26+VLOOKUP(SUBSTITUTE(D$1,"성장단계","")&amp;"단계오프셋",ChapterTable!$R:$S,2,0))/ChapterTable!$P$23)),
MAX(0,INT(($B1048+ChapterTable!$R$26+VLOOKUP(SUBSTITUTE(D$1,"성장단계","")&amp;"보스단계오프셋",ChapterTable!$R:$S,2,0))/ChapterTable!$R$23)))</f>
        <v>2</v>
      </c>
      <c r="E1048" s="1">
        <f ca="1">IF(AND($A1048=0,$B1048=1),
    VLOOKUP(1,ChapterTable!$1:$1048576,MATCH("최종"&amp;SUBSTITUTE(SUBSTITUTE(E$1,"standard",""),"|Float",""),ChapterTable!$1:$1,0),0)*ChapterTable!$P$17,
  IF(AND($A1048=0,$B1048=0),
    E1049,
  IF($B1048=0,
    VLOOKUP($A1048,ChapterTable!$1:$1048576,MATCH("최종"&amp;SUBSTITUTE(SUBSTITUTE(E$1,"standard",""),"|Float",""),ChapterTable!$1:$1,0),0),
  IF($B1048=1,
    IF($L1048=FALSE,
      VLOOKUP($A1048,ChapterTable!$1:$1048576,MATCH("최종"&amp;SUBSTITUTE(SUBSTITUTE(E$1,"standard",""),"|Float",""),ChapterTable!$1:$1,0),0),
      VLOOKUP($A1048-ChapterTable!$P$11,ChapterTable!$1:$1048576,MATCH("최종"&amp;SUBSTITUTE(SUBSTITUTE(E$1,"standard",""),"|Float",""),ChapterTable!$1:$1,0),0)*ChapterTable!$P$14
    ),
  OFFSET(E1048,-$B1048+IF($L1048,1,0),0)*IF($B1048&gt;OFFSET($B1048,1,0),ChapterTable!$R$17,1)*
    (VLOOKUP(SUBSTITUTE(SUBSTITUTE(E$1,"standard",""),"|Float","")&amp;IF(OR($L1048=TRUE,$A1048=0,MOD($A1048,ChapterTable!$R$20)&lt;&gt;0),"","보스")&amp;"인게임누적곱배수",ChapterTable!$R:$S,2,0)^C1048
    +VLOOKUP(SUBSTITUTE(SUBSTITUTE(E$1,"standard",""),"|Float","")&amp;IF(OR($L1048=TRUE,$A1048=0,MOD($A1048,ChapterTable!$R$20)&lt;&gt;0),"","보스")&amp;"인게임누적합배수",ChapterTable!$R:$S,2,0)*C1048)
  )
  )
  )
)</f>
        <v>1256947.043970108</v>
      </c>
      <c r="F1048" s="1">
        <f ca="1">IF(AND($A1048=0,$B1048=1),
    VLOOKUP(1,ChapterTable!$1:$1048576,MATCH("최종"&amp;SUBSTITUTE(SUBSTITUTE(F$1,"standard",""),"|Float",""),ChapterTable!$1:$1,0),0)*ChapterTable!$P$17,
  IF(AND($A1048=0,$B1048=0),
    F1049,
  IF($B1048=0,
    VLOOKUP($A1048,ChapterTable!$1:$1048576,MATCH("최종"&amp;SUBSTITUTE(SUBSTITUTE(F$1,"standard",""),"|Float",""),ChapterTable!$1:$1,0),0),
  IF($B1048=1,
    IF($L1048=FALSE,
      VLOOKUP($A1048,ChapterTable!$1:$1048576,MATCH("최종"&amp;SUBSTITUTE(SUBSTITUTE(F$1,"standard",""),"|Float",""),ChapterTable!$1:$1,0),0),
      VLOOKUP($A1048-ChapterTable!$P$11,ChapterTable!$1:$1048576,MATCH("최종"&amp;SUBSTITUTE(SUBSTITUTE(F$1,"standard",""),"|Float",""),ChapterTable!$1:$1,0),0)*ChapterTable!$P$14
    ),
  OFFSET(F1048,-$B1048+IF($L1048,1,0),0)*
    (VLOOKUP(SUBSTITUTE(SUBSTITUTE(F$1,"standard",""),"|Float","")&amp;IF(OR($L1048=TRUE,$A1048=0,MOD($A1048,ChapterTable!$R$20)&lt;&gt;0),"","보스")&amp;"인게임누적곱배수",ChapterTable!$R:$S,2,0)^D1048
    +VLOOKUP(SUBSTITUTE(SUBSTITUTE(F$1,"standard",""),"|Float","")&amp;IF(OR($L1048=TRUE,$A1048=0,MOD($A1048,ChapterTable!$R$20)&lt;&gt;0),"","보스")&amp;"인게임누적합배수",ChapterTable!$R:$S,2,0)*D1048)
  )
  )
  )
)</f>
        <v>430205.08945405477</v>
      </c>
      <c r="G1048" t="s">
        <v>715</v>
      </c>
      <c r="J1048" t="str">
        <f>IF(ISBLANK(I1048),"",
IFERROR(VLOOKUP(I1048,[1]StringTable!$1:$1048576,MATCH("kor|String",[1]StringTable!$1:$1,0),0),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121"/>
        <v>0.33333333333333331</v>
      </c>
      <c r="AJ1048">
        <f t="shared" si="119"/>
        <v>0.395555555</v>
      </c>
      <c r="AK1048">
        <f t="shared" si="120"/>
        <v>1</v>
      </c>
      <c r="AL1048">
        <v>9</v>
      </c>
    </row>
    <row r="1049" spans="1:38" hidden="1" x14ac:dyDescent="0.3">
      <c r="A1049">
        <v>23</v>
      </c>
      <c r="B1049">
        <v>23</v>
      </c>
      <c r="C1049">
        <f>IF(OR($L1049=TRUE,$A1049=0,MOD($A1049,ChapterTable!$R$20)&lt;&gt;0),
MAX(0,INT(($B1049+ChapterTable!$P$26+VLOOKUP(SUBSTITUTE(C$1,"성장단계","")&amp;"단계오프셋",ChapterTable!$R:$S,2,0))/ChapterTable!$P$23)),
MAX(0,INT(($B1049+ChapterTable!$R$26+VLOOKUP(SUBSTITUTE(C$1,"성장단계","")&amp;"보스단계오프셋",ChapterTable!$R:$S,2,0))/ChapterTable!$R$23)))</f>
        <v>2</v>
      </c>
      <c r="D1049">
        <f>IF(OR($L1049=TRUE,$A1049=0,MOD($A1049,ChapterTable!$R$20)&lt;&gt;0),
MAX(0,INT(($B1049+ChapterTable!$P$26+VLOOKUP(SUBSTITUTE(D$1,"성장단계","")&amp;"단계오프셋",ChapterTable!$R:$S,2,0))/ChapterTable!$P$23)),
MAX(0,INT(($B1049+ChapterTable!$R$26+VLOOKUP(SUBSTITUTE(D$1,"성장단계","")&amp;"보스단계오프셋",ChapterTable!$R:$S,2,0))/ChapterTable!$R$23)))</f>
        <v>2</v>
      </c>
      <c r="E1049" s="1">
        <f ca="1">IF(AND($A1049=0,$B1049=1),
    VLOOKUP(1,ChapterTable!$1:$1048576,MATCH("최종"&amp;SUBSTITUTE(SUBSTITUTE(E$1,"standard",""),"|Float",""),ChapterTable!$1:$1,0),0)*ChapterTable!$P$17,
  IF(AND($A1049=0,$B1049=0),
    E1050,
  IF($B1049=0,
    VLOOKUP($A1049,ChapterTable!$1:$1048576,MATCH("최종"&amp;SUBSTITUTE(SUBSTITUTE(E$1,"standard",""),"|Float",""),ChapterTable!$1:$1,0),0),
  IF($B1049=1,
    IF($L1049=FALSE,
      VLOOKUP($A1049,ChapterTable!$1:$1048576,MATCH("최종"&amp;SUBSTITUTE(SUBSTITUTE(E$1,"standard",""),"|Float",""),ChapterTable!$1:$1,0),0),
      VLOOKUP($A1049-ChapterTable!$P$11,ChapterTable!$1:$1048576,MATCH("최종"&amp;SUBSTITUTE(SUBSTITUTE(E$1,"standard",""),"|Float",""),ChapterTable!$1:$1,0),0)*ChapterTable!$P$14
    ),
  OFFSET(E1049,-$B1049+IF($L1049,1,0),0)*IF($B1049&gt;OFFSET($B1049,1,0),ChapterTable!$R$17,1)*
    (VLOOKUP(SUBSTITUTE(SUBSTITUTE(E$1,"standard",""),"|Float","")&amp;IF(OR($L1049=TRUE,$A1049=0,MOD($A1049,ChapterTable!$R$20)&lt;&gt;0),"","보스")&amp;"인게임누적곱배수",ChapterTable!$R:$S,2,0)^C1049
    +VLOOKUP(SUBSTITUTE(SUBSTITUTE(E$1,"standard",""),"|Float","")&amp;IF(OR($L1049=TRUE,$A1049=0,MOD($A1049,ChapterTable!$R$20)&lt;&gt;0),"","보스")&amp;"인게임누적합배수",ChapterTable!$R:$S,2,0)*C1049)
  )
  )
  )
)</f>
        <v>1256947.043970108</v>
      </c>
      <c r="F1049" s="1">
        <f ca="1">IF(AND($A1049=0,$B1049=1),
    VLOOKUP(1,ChapterTable!$1:$1048576,MATCH("최종"&amp;SUBSTITUTE(SUBSTITUTE(F$1,"standard",""),"|Float",""),ChapterTable!$1:$1,0),0)*ChapterTable!$P$17,
  IF(AND($A1049=0,$B1049=0),
    F1050,
  IF($B1049=0,
    VLOOKUP($A1049,ChapterTable!$1:$1048576,MATCH("최종"&amp;SUBSTITUTE(SUBSTITUTE(F$1,"standard",""),"|Float",""),ChapterTable!$1:$1,0),0),
  IF($B1049=1,
    IF($L1049=FALSE,
      VLOOKUP($A1049,ChapterTable!$1:$1048576,MATCH("최종"&amp;SUBSTITUTE(SUBSTITUTE(F$1,"standard",""),"|Float",""),ChapterTable!$1:$1,0),0),
      VLOOKUP($A1049-ChapterTable!$P$11,ChapterTable!$1:$1048576,MATCH("최종"&amp;SUBSTITUTE(SUBSTITUTE(F$1,"standard",""),"|Float",""),ChapterTable!$1:$1,0),0)*ChapterTable!$P$14
    ),
  OFFSET(F1049,-$B1049+IF($L1049,1,0),0)*
    (VLOOKUP(SUBSTITUTE(SUBSTITUTE(F$1,"standard",""),"|Float","")&amp;IF(OR($L1049=TRUE,$A1049=0,MOD($A1049,ChapterTable!$R$20)&lt;&gt;0),"","보스")&amp;"인게임누적곱배수",ChapterTable!$R:$S,2,0)^D1049
    +VLOOKUP(SUBSTITUTE(SUBSTITUTE(F$1,"standard",""),"|Float","")&amp;IF(OR($L1049=TRUE,$A1049=0,MOD($A1049,ChapterTable!$R$20)&lt;&gt;0),"","보스")&amp;"인게임누적합배수",ChapterTable!$R:$S,2,0)*D1049)
  )
  )
  )
)</f>
        <v>430205.08945405477</v>
      </c>
      <c r="G1049" t="s">
        <v>715</v>
      </c>
      <c r="J1049" t="str">
        <f>IF(ISBLANK(I1049),"",
IFERROR(VLOOKUP(I1049,[1]StringTable!$1:$1048576,MATCH("kor|String",[1]StringTable!$1:$1,0),0),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121"/>
        <v>0.33333333333333331</v>
      </c>
      <c r="AJ1049">
        <f t="shared" si="119"/>
        <v>0.395555555</v>
      </c>
      <c r="AK1049">
        <f t="shared" si="120"/>
        <v>1</v>
      </c>
      <c r="AL1049">
        <v>9</v>
      </c>
    </row>
    <row r="1050" spans="1:38" hidden="1" x14ac:dyDescent="0.3">
      <c r="A1050">
        <v>23</v>
      </c>
      <c r="B1050">
        <v>24</v>
      </c>
      <c r="C1050">
        <f>IF(OR($L1050=TRUE,$A1050=0,MOD($A1050,ChapterTable!$R$20)&lt;&gt;0),
MAX(0,INT(($B1050+ChapterTable!$P$26+VLOOKUP(SUBSTITUTE(C$1,"성장단계","")&amp;"단계오프셋",ChapterTable!$R:$S,2,0))/ChapterTable!$P$23)),
MAX(0,INT(($B1050+ChapterTable!$R$26+VLOOKUP(SUBSTITUTE(C$1,"성장단계","")&amp;"보스단계오프셋",ChapterTable!$R:$S,2,0))/ChapterTable!$R$23)))</f>
        <v>2</v>
      </c>
      <c r="D1050">
        <f>IF(OR($L1050=TRUE,$A1050=0,MOD($A1050,ChapterTable!$R$20)&lt;&gt;0),
MAX(0,INT(($B1050+ChapterTable!$P$26+VLOOKUP(SUBSTITUTE(D$1,"성장단계","")&amp;"단계오프셋",ChapterTable!$R:$S,2,0))/ChapterTable!$P$23)),
MAX(0,INT(($B1050+ChapterTable!$R$26+VLOOKUP(SUBSTITUTE(D$1,"성장단계","")&amp;"보스단계오프셋",ChapterTable!$R:$S,2,0))/ChapterTable!$R$23)))</f>
        <v>2</v>
      </c>
      <c r="E1050" s="1">
        <f ca="1">IF(AND($A1050=0,$B1050=1),
    VLOOKUP(1,ChapterTable!$1:$1048576,MATCH("최종"&amp;SUBSTITUTE(SUBSTITUTE(E$1,"standard",""),"|Float",""),ChapterTable!$1:$1,0),0)*ChapterTable!$P$17,
  IF(AND($A1050=0,$B1050=0),
    E1051,
  IF($B1050=0,
    VLOOKUP($A1050,ChapterTable!$1:$1048576,MATCH("최종"&amp;SUBSTITUTE(SUBSTITUTE(E$1,"standard",""),"|Float",""),ChapterTable!$1:$1,0),0),
  IF($B1050=1,
    IF($L1050=FALSE,
      VLOOKUP($A1050,ChapterTable!$1:$1048576,MATCH("최종"&amp;SUBSTITUTE(SUBSTITUTE(E$1,"standard",""),"|Float",""),ChapterTable!$1:$1,0),0),
      VLOOKUP($A1050-ChapterTable!$P$11,ChapterTable!$1:$1048576,MATCH("최종"&amp;SUBSTITUTE(SUBSTITUTE(E$1,"standard",""),"|Float",""),ChapterTable!$1:$1,0),0)*ChapterTable!$P$14
    ),
  OFFSET(E1050,-$B1050+IF($L1050,1,0),0)*IF($B1050&gt;OFFSET($B1050,1,0),ChapterTable!$R$17,1)*
    (VLOOKUP(SUBSTITUTE(SUBSTITUTE(E$1,"standard",""),"|Float","")&amp;IF(OR($L1050=TRUE,$A1050=0,MOD($A1050,ChapterTable!$R$20)&lt;&gt;0),"","보스")&amp;"인게임누적곱배수",ChapterTable!$R:$S,2,0)^C1050
    +VLOOKUP(SUBSTITUTE(SUBSTITUTE(E$1,"standard",""),"|Float","")&amp;IF(OR($L1050=TRUE,$A1050=0,MOD($A1050,ChapterTable!$R$20)&lt;&gt;0),"","보스")&amp;"인게임누적합배수",ChapterTable!$R:$S,2,0)*C1050)
  )
  )
  )
)</f>
        <v>1256947.043970108</v>
      </c>
      <c r="F1050" s="1">
        <f ca="1">IF(AND($A1050=0,$B1050=1),
    VLOOKUP(1,ChapterTable!$1:$1048576,MATCH("최종"&amp;SUBSTITUTE(SUBSTITUTE(F$1,"standard",""),"|Float",""),ChapterTable!$1:$1,0),0)*ChapterTable!$P$17,
  IF(AND($A1050=0,$B1050=0),
    F1051,
  IF($B1050=0,
    VLOOKUP($A1050,ChapterTable!$1:$1048576,MATCH("최종"&amp;SUBSTITUTE(SUBSTITUTE(F$1,"standard",""),"|Float",""),ChapterTable!$1:$1,0),0),
  IF($B1050=1,
    IF($L1050=FALSE,
      VLOOKUP($A1050,ChapterTable!$1:$1048576,MATCH("최종"&amp;SUBSTITUTE(SUBSTITUTE(F$1,"standard",""),"|Float",""),ChapterTable!$1:$1,0),0),
      VLOOKUP($A1050-ChapterTable!$P$11,ChapterTable!$1:$1048576,MATCH("최종"&amp;SUBSTITUTE(SUBSTITUTE(F$1,"standard",""),"|Float",""),ChapterTable!$1:$1,0),0)*ChapterTable!$P$14
    ),
  OFFSET(F1050,-$B1050+IF($L1050,1,0),0)*
    (VLOOKUP(SUBSTITUTE(SUBSTITUTE(F$1,"standard",""),"|Float","")&amp;IF(OR($L1050=TRUE,$A1050=0,MOD($A1050,ChapterTable!$R$20)&lt;&gt;0),"","보스")&amp;"인게임누적곱배수",ChapterTable!$R:$S,2,0)^D1050
    +VLOOKUP(SUBSTITUTE(SUBSTITUTE(F$1,"standard",""),"|Float","")&amp;IF(OR($L1050=TRUE,$A1050=0,MOD($A1050,ChapterTable!$R$20)&lt;&gt;0),"","보스")&amp;"인게임누적합배수",ChapterTable!$R:$S,2,0)*D1050)
  )
  )
  )
)</f>
        <v>430205.08945405477</v>
      </c>
      <c r="G1050" t="s">
        <v>715</v>
      </c>
      <c r="J1050" t="str">
        <f>IF(ISBLANK(I1050),"",
IFERROR(VLOOKUP(I1050,[1]StringTable!$1:$1048576,MATCH("kor|String",[1]StringTable!$1:$1,0),0),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121"/>
        <v>0.33333333333333331</v>
      </c>
      <c r="AJ1050">
        <f t="shared" si="119"/>
        <v>0.395555555</v>
      </c>
      <c r="AK1050">
        <f t="shared" si="120"/>
        <v>1</v>
      </c>
      <c r="AL1050">
        <v>9</v>
      </c>
    </row>
    <row r="1051" spans="1:38" hidden="1" x14ac:dyDescent="0.3">
      <c r="A1051">
        <v>23</v>
      </c>
      <c r="B1051">
        <v>25</v>
      </c>
      <c r="C1051">
        <f>IF(OR($L1051=TRUE,$A1051=0,MOD($A1051,ChapterTable!$R$20)&lt;&gt;0),
MAX(0,INT(($B1051+ChapterTable!$P$26+VLOOKUP(SUBSTITUTE(C$1,"성장단계","")&amp;"단계오프셋",ChapterTable!$R:$S,2,0))/ChapterTable!$P$23)),
MAX(0,INT(($B1051+ChapterTable!$R$26+VLOOKUP(SUBSTITUTE(C$1,"성장단계","")&amp;"보스단계오프셋",ChapterTable!$R:$S,2,0))/ChapterTable!$R$23)))</f>
        <v>2</v>
      </c>
      <c r="D1051">
        <f>IF(OR($L1051=TRUE,$A1051=0,MOD($A1051,ChapterTable!$R$20)&lt;&gt;0),
MAX(0,INT(($B1051+ChapterTable!$P$26+VLOOKUP(SUBSTITUTE(D$1,"성장단계","")&amp;"단계오프셋",ChapterTable!$R:$S,2,0))/ChapterTable!$P$23)),
MAX(0,INT(($B1051+ChapterTable!$R$26+VLOOKUP(SUBSTITUTE(D$1,"성장단계","")&amp;"보스단계오프셋",ChapterTable!$R:$S,2,0))/ChapterTable!$R$23)))</f>
        <v>2</v>
      </c>
      <c r="E1051" s="1">
        <f ca="1">IF(AND($A1051=0,$B1051=1),
    VLOOKUP(1,ChapterTable!$1:$1048576,MATCH("최종"&amp;SUBSTITUTE(SUBSTITUTE(E$1,"standard",""),"|Float",""),ChapterTable!$1:$1,0),0)*ChapterTable!$P$17,
  IF(AND($A1051=0,$B1051=0),
    E1052,
  IF($B1051=0,
    VLOOKUP($A1051,ChapterTable!$1:$1048576,MATCH("최종"&amp;SUBSTITUTE(SUBSTITUTE(E$1,"standard",""),"|Float",""),ChapterTable!$1:$1,0),0),
  IF($B1051=1,
    IF($L1051=FALSE,
      VLOOKUP($A1051,ChapterTable!$1:$1048576,MATCH("최종"&amp;SUBSTITUTE(SUBSTITUTE(E$1,"standard",""),"|Float",""),ChapterTable!$1:$1,0),0),
      VLOOKUP($A1051-ChapterTable!$P$11,ChapterTable!$1:$1048576,MATCH("최종"&amp;SUBSTITUTE(SUBSTITUTE(E$1,"standard",""),"|Float",""),ChapterTable!$1:$1,0),0)*ChapterTable!$P$14
    ),
  OFFSET(E1051,-$B1051+IF($L1051,1,0),0)*IF($B1051&gt;OFFSET($B1051,1,0),ChapterTable!$R$17,1)*
    (VLOOKUP(SUBSTITUTE(SUBSTITUTE(E$1,"standard",""),"|Float","")&amp;IF(OR($L1051=TRUE,$A1051=0,MOD($A1051,ChapterTable!$R$20)&lt;&gt;0),"","보스")&amp;"인게임누적곱배수",ChapterTable!$R:$S,2,0)^C1051
    +VLOOKUP(SUBSTITUTE(SUBSTITUTE(E$1,"standard",""),"|Float","")&amp;IF(OR($L1051=TRUE,$A1051=0,MOD($A1051,ChapterTable!$R$20)&lt;&gt;0),"","보스")&amp;"인게임누적합배수",ChapterTable!$R:$S,2,0)*C1051)
  )
  )
  )
)</f>
        <v>1256947.043970108</v>
      </c>
      <c r="F1051" s="1">
        <f ca="1">IF(AND($A1051=0,$B1051=1),
    VLOOKUP(1,ChapterTable!$1:$1048576,MATCH("최종"&amp;SUBSTITUTE(SUBSTITUTE(F$1,"standard",""),"|Float",""),ChapterTable!$1:$1,0),0)*ChapterTable!$P$17,
  IF(AND($A1051=0,$B1051=0),
    F1052,
  IF($B1051=0,
    VLOOKUP($A1051,ChapterTable!$1:$1048576,MATCH("최종"&amp;SUBSTITUTE(SUBSTITUTE(F$1,"standard",""),"|Float",""),ChapterTable!$1:$1,0),0),
  IF($B1051=1,
    IF($L1051=FALSE,
      VLOOKUP($A1051,ChapterTable!$1:$1048576,MATCH("최종"&amp;SUBSTITUTE(SUBSTITUTE(F$1,"standard",""),"|Float",""),ChapterTable!$1:$1,0),0),
      VLOOKUP($A1051-ChapterTable!$P$11,ChapterTable!$1:$1048576,MATCH("최종"&amp;SUBSTITUTE(SUBSTITUTE(F$1,"standard",""),"|Float",""),ChapterTable!$1:$1,0),0)*ChapterTable!$P$14
    ),
  OFFSET(F1051,-$B1051+IF($L1051,1,0),0)*
    (VLOOKUP(SUBSTITUTE(SUBSTITUTE(F$1,"standard",""),"|Float","")&amp;IF(OR($L1051=TRUE,$A1051=0,MOD($A1051,ChapterTable!$R$20)&lt;&gt;0),"","보스")&amp;"인게임누적곱배수",ChapterTable!$R:$S,2,0)^D1051
    +VLOOKUP(SUBSTITUTE(SUBSTITUTE(F$1,"standard",""),"|Float","")&amp;IF(OR($L1051=TRUE,$A1051=0,MOD($A1051,ChapterTable!$R$20)&lt;&gt;0),"","보스")&amp;"인게임누적합배수",ChapterTable!$R:$S,2,0)*D1051)
  )
  )
  )
)</f>
        <v>430205.08945405477</v>
      </c>
      <c r="G1051" t="s">
        <v>715</v>
      </c>
      <c r="J1051" t="str">
        <f>IF(ISBLANK(I1051),"",
IFERROR(VLOOKUP(I1051,[1]StringTable!$1:$1048576,MATCH("kor|String",[1]StringTable!$1:$1,0),0),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121"/>
        <v>0.33333333333333331</v>
      </c>
      <c r="AJ1051">
        <f t="shared" si="119"/>
        <v>0.395555555</v>
      </c>
      <c r="AK1051">
        <f t="shared" si="120"/>
        <v>1</v>
      </c>
      <c r="AL1051">
        <v>9</v>
      </c>
    </row>
    <row r="1052" spans="1:38" hidden="1" x14ac:dyDescent="0.3">
      <c r="A1052">
        <v>23</v>
      </c>
      <c r="B1052">
        <v>26</v>
      </c>
      <c r="C1052">
        <f>IF(OR($L1052=TRUE,$A1052=0,MOD($A1052,ChapterTable!$R$20)&lt;&gt;0),
MAX(0,INT(($B1052+ChapterTable!$P$26+VLOOKUP(SUBSTITUTE(C$1,"성장단계","")&amp;"단계오프셋",ChapterTable!$R:$S,2,0))/ChapterTable!$P$23)),
MAX(0,INT(($B1052+ChapterTable!$R$26+VLOOKUP(SUBSTITUTE(C$1,"성장단계","")&amp;"보스단계오프셋",ChapterTable!$R:$S,2,0))/ChapterTable!$R$23)))</f>
        <v>3</v>
      </c>
      <c r="D1052">
        <f>IF(OR($L1052=TRUE,$A1052=0,MOD($A1052,ChapterTable!$R$20)&lt;&gt;0),
MAX(0,INT(($B1052+ChapterTable!$P$26+VLOOKUP(SUBSTITUTE(D$1,"성장단계","")&amp;"단계오프셋",ChapterTable!$R:$S,2,0))/ChapterTable!$P$23)),
MAX(0,INT(($B1052+ChapterTable!$R$26+VLOOKUP(SUBSTITUTE(D$1,"성장단계","")&amp;"보스단계오프셋",ChapterTable!$R:$S,2,0))/ChapterTable!$R$23)))</f>
        <v>2</v>
      </c>
      <c r="E1052" s="1">
        <f ca="1">IF(AND($A1052=0,$B1052=1),
    VLOOKUP(1,ChapterTable!$1:$1048576,MATCH("최종"&amp;SUBSTITUTE(SUBSTITUTE(E$1,"standard",""),"|Float",""),ChapterTable!$1:$1,0),0)*ChapterTable!$P$17,
  IF(AND($A1052=0,$B1052=0),
    E1053,
  IF($B1052=0,
    VLOOKUP($A1052,ChapterTable!$1:$1048576,MATCH("최종"&amp;SUBSTITUTE(SUBSTITUTE(E$1,"standard",""),"|Float",""),ChapterTable!$1:$1,0),0),
  IF($B1052=1,
    IF($L1052=FALSE,
      VLOOKUP($A1052,ChapterTable!$1:$1048576,MATCH("최종"&amp;SUBSTITUTE(SUBSTITUTE(E$1,"standard",""),"|Float",""),ChapterTable!$1:$1,0),0),
      VLOOKUP($A1052-ChapterTable!$P$11,ChapterTable!$1:$1048576,MATCH("최종"&amp;SUBSTITUTE(SUBSTITUTE(E$1,"standard",""),"|Float",""),ChapterTable!$1:$1,0),0)*ChapterTable!$P$14
    ),
  OFFSET(E1052,-$B1052+IF($L1052,1,0),0)*IF($B1052&gt;OFFSET($B1052,1,0),ChapterTable!$R$17,1)*
    (VLOOKUP(SUBSTITUTE(SUBSTITUTE(E$1,"standard",""),"|Float","")&amp;IF(OR($L1052=TRUE,$A1052=0,MOD($A1052,ChapterTable!$R$20)&lt;&gt;0),"","보스")&amp;"인게임누적곱배수",ChapterTable!$R:$S,2,0)^C1052
    +VLOOKUP(SUBSTITUTE(SUBSTITUTE(E$1,"standard",""),"|Float","")&amp;IF(OR($L1052=TRUE,$A1052=0,MOD($A1052,ChapterTable!$R$20)&lt;&gt;0),"","보스")&amp;"인게임누적합배수",ChapterTable!$R:$S,2,0)*C1052)
  )
  )
  )
)</f>
        <v>1436510.9073944092</v>
      </c>
      <c r="F1052" s="1">
        <f ca="1">IF(AND($A1052=0,$B1052=1),
    VLOOKUP(1,ChapterTable!$1:$1048576,MATCH("최종"&amp;SUBSTITUTE(SUBSTITUTE(F$1,"standard",""),"|Float",""),ChapterTable!$1:$1,0),0)*ChapterTable!$P$17,
  IF(AND($A1052=0,$B1052=0),
    F1053,
  IF($B1052=0,
    VLOOKUP($A1052,ChapterTable!$1:$1048576,MATCH("최종"&amp;SUBSTITUTE(SUBSTITUTE(F$1,"standard",""),"|Float",""),ChapterTable!$1:$1,0),0),
  IF($B1052=1,
    IF($L1052=FALSE,
      VLOOKUP($A1052,ChapterTable!$1:$1048576,MATCH("최종"&amp;SUBSTITUTE(SUBSTITUTE(F$1,"standard",""),"|Float",""),ChapterTable!$1:$1,0),0),
      VLOOKUP($A1052-ChapterTable!$P$11,ChapterTable!$1:$1048576,MATCH("최종"&amp;SUBSTITUTE(SUBSTITUTE(F$1,"standard",""),"|Float",""),ChapterTable!$1:$1,0),0)*ChapterTable!$P$14
    ),
  OFFSET(F1052,-$B1052+IF($L1052,1,0),0)*
    (VLOOKUP(SUBSTITUTE(SUBSTITUTE(F$1,"standard",""),"|Float","")&amp;IF(OR($L1052=TRUE,$A1052=0,MOD($A1052,ChapterTable!$R$20)&lt;&gt;0),"","보스")&amp;"인게임누적곱배수",ChapterTable!$R:$S,2,0)^D1052
    +VLOOKUP(SUBSTITUTE(SUBSTITUTE(F$1,"standard",""),"|Float","")&amp;IF(OR($L1052=TRUE,$A1052=0,MOD($A1052,ChapterTable!$R$20)&lt;&gt;0),"","보스")&amp;"인게임누적합배수",ChapterTable!$R:$S,2,0)*D1052)
  )
  )
  )
)</f>
        <v>430205.08945405477</v>
      </c>
      <c r="G1052" t="s">
        <v>715</v>
      </c>
      <c r="J1052" t="str">
        <f>IF(ISBLANK(I1052),"",
IFERROR(VLOOKUP(I1052,[1]StringTable!$1:$1048576,MATCH("kor|String",[1]StringTable!$1:$1,0),0),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121"/>
        <v>0.33333333333333331</v>
      </c>
      <c r="AJ1052">
        <f t="shared" si="119"/>
        <v>0.395555555</v>
      </c>
      <c r="AK1052">
        <f t="shared" si="120"/>
        <v>1</v>
      </c>
      <c r="AL1052">
        <v>9</v>
      </c>
    </row>
    <row r="1053" spans="1:38" hidden="1" x14ac:dyDescent="0.3">
      <c r="A1053">
        <v>23</v>
      </c>
      <c r="B1053">
        <v>27</v>
      </c>
      <c r="C1053">
        <f>IF(OR($L1053=TRUE,$A1053=0,MOD($A1053,ChapterTable!$R$20)&lt;&gt;0),
MAX(0,INT(($B1053+ChapterTable!$P$26+VLOOKUP(SUBSTITUTE(C$1,"성장단계","")&amp;"단계오프셋",ChapterTable!$R:$S,2,0))/ChapterTable!$P$23)),
MAX(0,INT(($B1053+ChapterTable!$R$26+VLOOKUP(SUBSTITUTE(C$1,"성장단계","")&amp;"보스단계오프셋",ChapterTable!$R:$S,2,0))/ChapterTable!$R$23)))</f>
        <v>3</v>
      </c>
      <c r="D1053">
        <f>IF(OR($L1053=TRUE,$A1053=0,MOD($A1053,ChapterTable!$R$20)&lt;&gt;0),
MAX(0,INT(($B1053+ChapterTable!$P$26+VLOOKUP(SUBSTITUTE(D$1,"성장단계","")&amp;"단계오프셋",ChapterTable!$R:$S,2,0))/ChapterTable!$P$23)),
MAX(0,INT(($B1053+ChapterTable!$R$26+VLOOKUP(SUBSTITUTE(D$1,"성장단계","")&amp;"보스단계오프셋",ChapterTable!$R:$S,2,0))/ChapterTable!$R$23)))</f>
        <v>2</v>
      </c>
      <c r="E1053" s="1">
        <f ca="1">IF(AND($A1053=0,$B1053=1),
    VLOOKUP(1,ChapterTable!$1:$1048576,MATCH("최종"&amp;SUBSTITUTE(SUBSTITUTE(E$1,"standard",""),"|Float",""),ChapterTable!$1:$1,0),0)*ChapterTable!$P$17,
  IF(AND($A1053=0,$B1053=0),
    E1054,
  IF($B1053=0,
    VLOOKUP($A1053,ChapterTable!$1:$1048576,MATCH("최종"&amp;SUBSTITUTE(SUBSTITUTE(E$1,"standard",""),"|Float",""),ChapterTable!$1:$1,0),0),
  IF($B1053=1,
    IF($L1053=FALSE,
      VLOOKUP($A1053,ChapterTable!$1:$1048576,MATCH("최종"&amp;SUBSTITUTE(SUBSTITUTE(E$1,"standard",""),"|Float",""),ChapterTable!$1:$1,0),0),
      VLOOKUP($A1053-ChapterTable!$P$11,ChapterTable!$1:$1048576,MATCH("최종"&amp;SUBSTITUTE(SUBSTITUTE(E$1,"standard",""),"|Float",""),ChapterTable!$1:$1,0),0)*ChapterTable!$P$14
    ),
  OFFSET(E1053,-$B1053+IF($L1053,1,0),0)*IF($B1053&gt;OFFSET($B1053,1,0),ChapterTable!$R$17,1)*
    (VLOOKUP(SUBSTITUTE(SUBSTITUTE(E$1,"standard",""),"|Float","")&amp;IF(OR($L1053=TRUE,$A1053=0,MOD($A1053,ChapterTable!$R$20)&lt;&gt;0),"","보스")&amp;"인게임누적곱배수",ChapterTable!$R:$S,2,0)^C1053
    +VLOOKUP(SUBSTITUTE(SUBSTITUTE(E$1,"standard",""),"|Float","")&amp;IF(OR($L1053=TRUE,$A1053=0,MOD($A1053,ChapterTable!$R$20)&lt;&gt;0),"","보스")&amp;"인게임누적합배수",ChapterTable!$R:$S,2,0)*C1053)
  )
  )
  )
)</f>
        <v>1436510.9073944092</v>
      </c>
      <c r="F1053" s="1">
        <f ca="1">IF(AND($A1053=0,$B1053=1),
    VLOOKUP(1,ChapterTable!$1:$1048576,MATCH("최종"&amp;SUBSTITUTE(SUBSTITUTE(F$1,"standard",""),"|Float",""),ChapterTable!$1:$1,0),0)*ChapterTable!$P$17,
  IF(AND($A1053=0,$B1053=0),
    F1054,
  IF($B1053=0,
    VLOOKUP($A1053,ChapterTable!$1:$1048576,MATCH("최종"&amp;SUBSTITUTE(SUBSTITUTE(F$1,"standard",""),"|Float",""),ChapterTable!$1:$1,0),0),
  IF($B1053=1,
    IF($L1053=FALSE,
      VLOOKUP($A1053,ChapterTable!$1:$1048576,MATCH("최종"&amp;SUBSTITUTE(SUBSTITUTE(F$1,"standard",""),"|Float",""),ChapterTable!$1:$1,0),0),
      VLOOKUP($A1053-ChapterTable!$P$11,ChapterTable!$1:$1048576,MATCH("최종"&amp;SUBSTITUTE(SUBSTITUTE(F$1,"standard",""),"|Float",""),ChapterTable!$1:$1,0),0)*ChapterTable!$P$14
    ),
  OFFSET(F1053,-$B1053+IF($L1053,1,0),0)*
    (VLOOKUP(SUBSTITUTE(SUBSTITUTE(F$1,"standard",""),"|Float","")&amp;IF(OR($L1053=TRUE,$A1053=0,MOD($A1053,ChapterTable!$R$20)&lt;&gt;0),"","보스")&amp;"인게임누적곱배수",ChapterTable!$R:$S,2,0)^D1053
    +VLOOKUP(SUBSTITUTE(SUBSTITUTE(F$1,"standard",""),"|Float","")&amp;IF(OR($L1053=TRUE,$A1053=0,MOD($A1053,ChapterTable!$R$20)&lt;&gt;0),"","보스")&amp;"인게임누적합배수",ChapterTable!$R:$S,2,0)*D1053)
  )
  )
  )
)</f>
        <v>430205.08945405477</v>
      </c>
      <c r="G1053" t="s">
        <v>715</v>
      </c>
      <c r="J1053" t="str">
        <f>IF(ISBLANK(I1053),"",
IFERROR(VLOOKUP(I1053,[1]StringTable!$1:$1048576,MATCH("kor|String",[1]StringTable!$1:$1,0),0),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121"/>
        <v>0.33333333333333331</v>
      </c>
      <c r="AJ1053">
        <f t="shared" si="119"/>
        <v>0.395555555</v>
      </c>
      <c r="AK1053">
        <f t="shared" si="120"/>
        <v>1</v>
      </c>
      <c r="AL1053">
        <v>9</v>
      </c>
    </row>
    <row r="1054" spans="1:38" hidden="1" x14ac:dyDescent="0.3">
      <c r="A1054">
        <v>23</v>
      </c>
      <c r="B1054">
        <v>28</v>
      </c>
      <c r="C1054">
        <f>IF(OR($L1054=TRUE,$A1054=0,MOD($A1054,ChapterTable!$R$20)&lt;&gt;0),
MAX(0,INT(($B1054+ChapterTable!$P$26+VLOOKUP(SUBSTITUTE(C$1,"성장단계","")&amp;"단계오프셋",ChapterTable!$R:$S,2,0))/ChapterTable!$P$23)),
MAX(0,INT(($B1054+ChapterTable!$R$26+VLOOKUP(SUBSTITUTE(C$1,"성장단계","")&amp;"보스단계오프셋",ChapterTable!$R:$S,2,0))/ChapterTable!$R$23)))</f>
        <v>3</v>
      </c>
      <c r="D1054">
        <f>IF(OR($L1054=TRUE,$A1054=0,MOD($A1054,ChapterTable!$R$20)&lt;&gt;0),
MAX(0,INT(($B1054+ChapterTable!$P$26+VLOOKUP(SUBSTITUTE(D$1,"성장단계","")&amp;"단계오프셋",ChapterTable!$R:$S,2,0))/ChapterTable!$P$23)),
MAX(0,INT(($B1054+ChapterTable!$R$26+VLOOKUP(SUBSTITUTE(D$1,"성장단계","")&amp;"보스단계오프셋",ChapterTable!$R:$S,2,0))/ChapterTable!$R$23)))</f>
        <v>2</v>
      </c>
      <c r="E1054" s="1">
        <f ca="1">IF(AND($A1054=0,$B1054=1),
    VLOOKUP(1,ChapterTable!$1:$1048576,MATCH("최종"&amp;SUBSTITUTE(SUBSTITUTE(E$1,"standard",""),"|Float",""),ChapterTable!$1:$1,0),0)*ChapterTable!$P$17,
  IF(AND($A1054=0,$B1054=0),
    E1055,
  IF($B1054=0,
    VLOOKUP($A1054,ChapterTable!$1:$1048576,MATCH("최종"&amp;SUBSTITUTE(SUBSTITUTE(E$1,"standard",""),"|Float",""),ChapterTable!$1:$1,0),0),
  IF($B1054=1,
    IF($L1054=FALSE,
      VLOOKUP($A1054,ChapterTable!$1:$1048576,MATCH("최종"&amp;SUBSTITUTE(SUBSTITUTE(E$1,"standard",""),"|Float",""),ChapterTable!$1:$1,0),0),
      VLOOKUP($A1054-ChapterTable!$P$11,ChapterTable!$1:$1048576,MATCH("최종"&amp;SUBSTITUTE(SUBSTITUTE(E$1,"standard",""),"|Float",""),ChapterTable!$1:$1,0),0)*ChapterTable!$P$14
    ),
  OFFSET(E1054,-$B1054+IF($L1054,1,0),0)*IF($B1054&gt;OFFSET($B1054,1,0),ChapterTable!$R$17,1)*
    (VLOOKUP(SUBSTITUTE(SUBSTITUTE(E$1,"standard",""),"|Float","")&amp;IF(OR($L1054=TRUE,$A1054=0,MOD($A1054,ChapterTable!$R$20)&lt;&gt;0),"","보스")&amp;"인게임누적곱배수",ChapterTable!$R:$S,2,0)^C1054
    +VLOOKUP(SUBSTITUTE(SUBSTITUTE(E$1,"standard",""),"|Float","")&amp;IF(OR($L1054=TRUE,$A1054=0,MOD($A1054,ChapterTable!$R$20)&lt;&gt;0),"","보스")&amp;"인게임누적합배수",ChapterTable!$R:$S,2,0)*C1054)
  )
  )
  )
)</f>
        <v>1436510.9073944092</v>
      </c>
      <c r="F1054" s="1">
        <f ca="1">IF(AND($A1054=0,$B1054=1),
    VLOOKUP(1,ChapterTable!$1:$1048576,MATCH("최종"&amp;SUBSTITUTE(SUBSTITUTE(F$1,"standard",""),"|Float",""),ChapterTable!$1:$1,0),0)*ChapterTable!$P$17,
  IF(AND($A1054=0,$B1054=0),
    F1055,
  IF($B1054=0,
    VLOOKUP($A1054,ChapterTable!$1:$1048576,MATCH("최종"&amp;SUBSTITUTE(SUBSTITUTE(F$1,"standard",""),"|Float",""),ChapterTable!$1:$1,0),0),
  IF($B1054=1,
    IF($L1054=FALSE,
      VLOOKUP($A1054,ChapterTable!$1:$1048576,MATCH("최종"&amp;SUBSTITUTE(SUBSTITUTE(F$1,"standard",""),"|Float",""),ChapterTable!$1:$1,0),0),
      VLOOKUP($A1054-ChapterTable!$P$11,ChapterTable!$1:$1048576,MATCH("최종"&amp;SUBSTITUTE(SUBSTITUTE(F$1,"standard",""),"|Float",""),ChapterTable!$1:$1,0),0)*ChapterTable!$P$14
    ),
  OFFSET(F1054,-$B1054+IF($L1054,1,0),0)*
    (VLOOKUP(SUBSTITUTE(SUBSTITUTE(F$1,"standard",""),"|Float","")&amp;IF(OR($L1054=TRUE,$A1054=0,MOD($A1054,ChapterTable!$R$20)&lt;&gt;0),"","보스")&amp;"인게임누적곱배수",ChapterTable!$R:$S,2,0)^D1054
    +VLOOKUP(SUBSTITUTE(SUBSTITUTE(F$1,"standard",""),"|Float","")&amp;IF(OR($L1054=TRUE,$A1054=0,MOD($A1054,ChapterTable!$R$20)&lt;&gt;0),"","보스")&amp;"인게임누적합배수",ChapterTable!$R:$S,2,0)*D1054)
  )
  )
  )
)</f>
        <v>430205.08945405477</v>
      </c>
      <c r="G1054" t="s">
        <v>715</v>
      </c>
      <c r="J1054" t="str">
        <f>IF(ISBLANK(I1054),"",
IFERROR(VLOOKUP(I1054,[1]StringTable!$1:$1048576,MATCH("kor|String",[1]StringTable!$1:$1,0),0),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121"/>
        <v>0.33333333333333331</v>
      </c>
      <c r="AJ1054">
        <f t="shared" si="119"/>
        <v>0.395555555</v>
      </c>
      <c r="AK1054">
        <f t="shared" si="120"/>
        <v>1</v>
      </c>
      <c r="AL1054">
        <v>9</v>
      </c>
    </row>
    <row r="1055" spans="1:38" hidden="1" x14ac:dyDescent="0.3">
      <c r="A1055">
        <v>23</v>
      </c>
      <c r="B1055">
        <v>29</v>
      </c>
      <c r="C1055">
        <f>IF(OR($L1055=TRUE,$A1055=0,MOD($A1055,ChapterTable!$R$20)&lt;&gt;0),
MAX(0,INT(($B1055+ChapterTable!$P$26+VLOOKUP(SUBSTITUTE(C$1,"성장단계","")&amp;"단계오프셋",ChapterTable!$R:$S,2,0))/ChapterTable!$P$23)),
MAX(0,INT(($B1055+ChapterTable!$R$26+VLOOKUP(SUBSTITUTE(C$1,"성장단계","")&amp;"보스단계오프셋",ChapterTable!$R:$S,2,0))/ChapterTable!$R$23)))</f>
        <v>3</v>
      </c>
      <c r="D1055">
        <f>IF(OR($L1055=TRUE,$A1055=0,MOD($A1055,ChapterTable!$R$20)&lt;&gt;0),
MAX(0,INT(($B1055+ChapterTable!$P$26+VLOOKUP(SUBSTITUTE(D$1,"성장단계","")&amp;"단계오프셋",ChapterTable!$R:$S,2,0))/ChapterTable!$P$23)),
MAX(0,INT(($B1055+ChapterTable!$R$26+VLOOKUP(SUBSTITUTE(D$1,"성장단계","")&amp;"보스단계오프셋",ChapterTable!$R:$S,2,0))/ChapterTable!$R$23)))</f>
        <v>2</v>
      </c>
      <c r="E1055" s="1">
        <f ca="1">IF(AND($A1055=0,$B1055=1),
    VLOOKUP(1,ChapterTable!$1:$1048576,MATCH("최종"&amp;SUBSTITUTE(SUBSTITUTE(E$1,"standard",""),"|Float",""),ChapterTable!$1:$1,0),0)*ChapterTable!$P$17,
  IF(AND($A1055=0,$B1055=0),
    E1056,
  IF($B1055=0,
    VLOOKUP($A1055,ChapterTable!$1:$1048576,MATCH("최종"&amp;SUBSTITUTE(SUBSTITUTE(E$1,"standard",""),"|Float",""),ChapterTable!$1:$1,0),0),
  IF($B1055=1,
    IF($L1055=FALSE,
      VLOOKUP($A1055,ChapterTable!$1:$1048576,MATCH("최종"&amp;SUBSTITUTE(SUBSTITUTE(E$1,"standard",""),"|Float",""),ChapterTable!$1:$1,0),0),
      VLOOKUP($A1055-ChapterTable!$P$11,ChapterTable!$1:$1048576,MATCH("최종"&amp;SUBSTITUTE(SUBSTITUTE(E$1,"standard",""),"|Float",""),ChapterTable!$1:$1,0),0)*ChapterTable!$P$14
    ),
  OFFSET(E1055,-$B1055+IF($L1055,1,0),0)*IF($B1055&gt;OFFSET($B1055,1,0),ChapterTable!$R$17,1)*
    (VLOOKUP(SUBSTITUTE(SUBSTITUTE(E$1,"standard",""),"|Float","")&amp;IF(OR($L1055=TRUE,$A1055=0,MOD($A1055,ChapterTable!$R$20)&lt;&gt;0),"","보스")&amp;"인게임누적곱배수",ChapterTable!$R:$S,2,0)^C1055
    +VLOOKUP(SUBSTITUTE(SUBSTITUTE(E$1,"standard",""),"|Float","")&amp;IF(OR($L1055=TRUE,$A1055=0,MOD($A1055,ChapterTable!$R$20)&lt;&gt;0),"","보스")&amp;"인게임누적합배수",ChapterTable!$R:$S,2,0)*C1055)
  )
  )
  )
)</f>
        <v>1436510.9073944092</v>
      </c>
      <c r="F1055" s="1">
        <f ca="1">IF(AND($A1055=0,$B1055=1),
    VLOOKUP(1,ChapterTable!$1:$1048576,MATCH("최종"&amp;SUBSTITUTE(SUBSTITUTE(F$1,"standard",""),"|Float",""),ChapterTable!$1:$1,0),0)*ChapterTable!$P$17,
  IF(AND($A1055=0,$B1055=0),
    F1056,
  IF($B1055=0,
    VLOOKUP($A1055,ChapterTable!$1:$1048576,MATCH("최종"&amp;SUBSTITUTE(SUBSTITUTE(F$1,"standard",""),"|Float",""),ChapterTable!$1:$1,0),0),
  IF($B1055=1,
    IF($L1055=FALSE,
      VLOOKUP($A1055,ChapterTable!$1:$1048576,MATCH("최종"&amp;SUBSTITUTE(SUBSTITUTE(F$1,"standard",""),"|Float",""),ChapterTable!$1:$1,0),0),
      VLOOKUP($A1055-ChapterTable!$P$11,ChapterTable!$1:$1048576,MATCH("최종"&amp;SUBSTITUTE(SUBSTITUTE(F$1,"standard",""),"|Float",""),ChapterTable!$1:$1,0),0)*ChapterTable!$P$14
    ),
  OFFSET(F1055,-$B1055+IF($L1055,1,0),0)*
    (VLOOKUP(SUBSTITUTE(SUBSTITUTE(F$1,"standard",""),"|Float","")&amp;IF(OR($L1055=TRUE,$A1055=0,MOD($A1055,ChapterTable!$R$20)&lt;&gt;0),"","보스")&amp;"인게임누적곱배수",ChapterTable!$R:$S,2,0)^D1055
    +VLOOKUP(SUBSTITUTE(SUBSTITUTE(F$1,"standard",""),"|Float","")&amp;IF(OR($L1055=TRUE,$A1055=0,MOD($A1055,ChapterTable!$R$20)&lt;&gt;0),"","보스")&amp;"인게임누적합배수",ChapterTable!$R:$S,2,0)*D1055)
  )
  )
  )
)</f>
        <v>430205.08945405477</v>
      </c>
      <c r="G1055" t="s">
        <v>715</v>
      </c>
      <c r="J1055" t="str">
        <f>IF(ISBLANK(I1055),"",
IFERROR(VLOOKUP(I1055,[1]StringTable!$1:$1048576,MATCH("kor|String",[1]StringTable!$1:$1,0),0),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121"/>
        <v>0.33333333333333331</v>
      </c>
      <c r="AJ1055">
        <f t="shared" si="119"/>
        <v>0.395555555</v>
      </c>
      <c r="AK1055">
        <f t="shared" si="120"/>
        <v>1</v>
      </c>
      <c r="AL1055">
        <v>9</v>
      </c>
    </row>
    <row r="1056" spans="1:38" hidden="1" x14ac:dyDescent="0.3">
      <c r="A1056">
        <v>23</v>
      </c>
      <c r="B1056">
        <v>30</v>
      </c>
      <c r="C1056">
        <f>IF(OR($L1056=TRUE,$A1056=0,MOD($A1056,ChapterTable!$R$20)&lt;&gt;0),
MAX(0,INT(($B1056+ChapterTable!$P$26+VLOOKUP(SUBSTITUTE(C$1,"성장단계","")&amp;"단계오프셋",ChapterTable!$R:$S,2,0))/ChapterTable!$P$23)),
MAX(0,INT(($B1056+ChapterTable!$R$26+VLOOKUP(SUBSTITUTE(C$1,"성장단계","")&amp;"보스단계오프셋",ChapterTable!$R:$S,2,0))/ChapterTable!$R$23)))</f>
        <v>3</v>
      </c>
      <c r="D1056">
        <f>IF(OR($L1056=TRUE,$A1056=0,MOD($A1056,ChapterTable!$R$20)&lt;&gt;0),
MAX(0,INT(($B1056+ChapterTable!$P$26+VLOOKUP(SUBSTITUTE(D$1,"성장단계","")&amp;"단계오프셋",ChapterTable!$R:$S,2,0))/ChapterTable!$P$23)),
MAX(0,INT(($B1056+ChapterTable!$R$26+VLOOKUP(SUBSTITUTE(D$1,"성장단계","")&amp;"보스단계오프셋",ChapterTable!$R:$S,2,0))/ChapterTable!$R$23)))</f>
        <v>2</v>
      </c>
      <c r="E1056" s="1">
        <f ca="1">IF(AND($A1056=0,$B1056=1),
    VLOOKUP(1,ChapterTable!$1:$1048576,MATCH("최종"&amp;SUBSTITUTE(SUBSTITUTE(E$1,"standard",""),"|Float",""),ChapterTable!$1:$1,0),0)*ChapterTable!$P$17,
  IF(AND($A1056=0,$B1056=0),
    E1057,
  IF($B1056=0,
    VLOOKUP($A1056,ChapterTable!$1:$1048576,MATCH("최종"&amp;SUBSTITUTE(SUBSTITUTE(E$1,"standard",""),"|Float",""),ChapterTable!$1:$1,0),0),
  IF($B1056=1,
    IF($L1056=FALSE,
      VLOOKUP($A1056,ChapterTable!$1:$1048576,MATCH("최종"&amp;SUBSTITUTE(SUBSTITUTE(E$1,"standard",""),"|Float",""),ChapterTable!$1:$1,0),0),
      VLOOKUP($A1056-ChapterTable!$P$11,ChapterTable!$1:$1048576,MATCH("최종"&amp;SUBSTITUTE(SUBSTITUTE(E$1,"standard",""),"|Float",""),ChapterTable!$1:$1,0),0)*ChapterTable!$P$14
    ),
  OFFSET(E1056,-$B1056+IF($L1056,1,0),0)*IF($B1056&gt;OFFSET($B1056,1,0),ChapterTable!$R$17,1)*
    (VLOOKUP(SUBSTITUTE(SUBSTITUTE(E$1,"standard",""),"|Float","")&amp;IF(OR($L1056=TRUE,$A1056=0,MOD($A1056,ChapterTable!$R$20)&lt;&gt;0),"","보스")&amp;"인게임누적곱배수",ChapterTable!$R:$S,2,0)^C1056
    +VLOOKUP(SUBSTITUTE(SUBSTITUTE(E$1,"standard",""),"|Float","")&amp;IF(OR($L1056=TRUE,$A1056=0,MOD($A1056,ChapterTable!$R$20)&lt;&gt;0),"","보스")&amp;"인게임누적합배수",ChapterTable!$R:$S,2,0)*C1056)
  )
  )
  )
)</f>
        <v>1436510.9073944092</v>
      </c>
      <c r="F1056" s="1">
        <f ca="1">IF(AND($A1056=0,$B1056=1),
    VLOOKUP(1,ChapterTable!$1:$1048576,MATCH("최종"&amp;SUBSTITUTE(SUBSTITUTE(F$1,"standard",""),"|Float",""),ChapterTable!$1:$1,0),0)*ChapterTable!$P$17,
  IF(AND($A1056=0,$B1056=0),
    F1057,
  IF($B1056=0,
    VLOOKUP($A1056,ChapterTable!$1:$1048576,MATCH("최종"&amp;SUBSTITUTE(SUBSTITUTE(F$1,"standard",""),"|Float",""),ChapterTable!$1:$1,0),0),
  IF($B1056=1,
    IF($L1056=FALSE,
      VLOOKUP($A1056,ChapterTable!$1:$1048576,MATCH("최종"&amp;SUBSTITUTE(SUBSTITUTE(F$1,"standard",""),"|Float",""),ChapterTable!$1:$1,0),0),
      VLOOKUP($A1056-ChapterTable!$P$11,ChapterTable!$1:$1048576,MATCH("최종"&amp;SUBSTITUTE(SUBSTITUTE(F$1,"standard",""),"|Float",""),ChapterTable!$1:$1,0),0)*ChapterTable!$P$14
    ),
  OFFSET(F1056,-$B1056+IF($L1056,1,0),0)*
    (VLOOKUP(SUBSTITUTE(SUBSTITUTE(F$1,"standard",""),"|Float","")&amp;IF(OR($L1056=TRUE,$A1056=0,MOD($A1056,ChapterTable!$R$20)&lt;&gt;0),"","보스")&amp;"인게임누적곱배수",ChapterTable!$R:$S,2,0)^D1056
    +VLOOKUP(SUBSTITUTE(SUBSTITUTE(F$1,"standard",""),"|Float","")&amp;IF(OR($L1056=TRUE,$A1056=0,MOD($A1056,ChapterTable!$R$20)&lt;&gt;0),"","보스")&amp;"인게임누적합배수",ChapterTable!$R:$S,2,0)*D1056)
  )
  )
  )
)</f>
        <v>430205.08945405477</v>
      </c>
      <c r="G1056" t="s">
        <v>715</v>
      </c>
      <c r="J1056" t="str">
        <f>IF(ISBLANK(I1056),"",
IFERROR(VLOOKUP(I1056,[1]StringTable!$1:$1048576,MATCH("kor|String",[1]StringTable!$1:$1,0),0),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121"/>
        <v>0.33333333333333331</v>
      </c>
      <c r="AJ1056">
        <f t="shared" si="119"/>
        <v>1</v>
      </c>
      <c r="AK1056">
        <f t="shared" si="120"/>
        <v>3</v>
      </c>
      <c r="AL1056">
        <v>9</v>
      </c>
    </row>
    <row r="1057" spans="1:38" hidden="1" x14ac:dyDescent="0.3">
      <c r="A1057">
        <v>23</v>
      </c>
      <c r="B1057">
        <v>31</v>
      </c>
      <c r="C1057">
        <f>IF(OR($L1057=TRUE,$A1057=0,MOD($A1057,ChapterTable!$R$20)&lt;&gt;0),
MAX(0,INT(($B1057+ChapterTable!$P$26+VLOOKUP(SUBSTITUTE(C$1,"성장단계","")&amp;"단계오프셋",ChapterTable!$R:$S,2,0))/ChapterTable!$P$23)),
MAX(0,INT(($B1057+ChapterTable!$R$26+VLOOKUP(SUBSTITUTE(C$1,"성장단계","")&amp;"보스단계오프셋",ChapterTable!$R:$S,2,0))/ChapterTable!$R$23)))</f>
        <v>3</v>
      </c>
      <c r="D1057">
        <f>IF(OR($L1057=TRUE,$A1057=0,MOD($A1057,ChapterTable!$R$20)&lt;&gt;0),
MAX(0,INT(($B1057+ChapterTable!$P$26+VLOOKUP(SUBSTITUTE(D$1,"성장단계","")&amp;"단계오프셋",ChapterTable!$R:$S,2,0))/ChapterTable!$P$23)),
MAX(0,INT(($B1057+ChapterTable!$R$26+VLOOKUP(SUBSTITUTE(D$1,"성장단계","")&amp;"보스단계오프셋",ChapterTable!$R:$S,2,0))/ChapterTable!$R$23)))</f>
        <v>3</v>
      </c>
      <c r="E1057" s="1">
        <f ca="1">IF(AND($A1057=0,$B1057=1),
    VLOOKUP(1,ChapterTable!$1:$1048576,MATCH("최종"&amp;SUBSTITUTE(SUBSTITUTE(E$1,"standard",""),"|Float",""),ChapterTable!$1:$1,0),0)*ChapterTable!$P$17,
  IF(AND($A1057=0,$B1057=0),
    E1058,
  IF($B1057=0,
    VLOOKUP($A1057,ChapterTable!$1:$1048576,MATCH("최종"&amp;SUBSTITUTE(SUBSTITUTE(E$1,"standard",""),"|Float",""),ChapterTable!$1:$1,0),0),
  IF($B1057=1,
    IF($L1057=FALSE,
      VLOOKUP($A1057,ChapterTable!$1:$1048576,MATCH("최종"&amp;SUBSTITUTE(SUBSTITUTE(E$1,"standard",""),"|Float",""),ChapterTable!$1:$1,0),0),
      VLOOKUP($A1057-ChapterTable!$P$11,ChapterTable!$1:$1048576,MATCH("최종"&amp;SUBSTITUTE(SUBSTITUTE(E$1,"standard",""),"|Float",""),ChapterTable!$1:$1,0),0)*ChapterTable!$P$14
    ),
  OFFSET(E1057,-$B1057+IF($L1057,1,0),0)*IF($B1057&gt;OFFSET($B1057,1,0),ChapterTable!$R$17,1)*
    (VLOOKUP(SUBSTITUTE(SUBSTITUTE(E$1,"standard",""),"|Float","")&amp;IF(OR($L1057=TRUE,$A1057=0,MOD($A1057,ChapterTable!$R$20)&lt;&gt;0),"","보스")&amp;"인게임누적곱배수",ChapterTable!$R:$S,2,0)^C1057
    +VLOOKUP(SUBSTITUTE(SUBSTITUTE(E$1,"standard",""),"|Float","")&amp;IF(OR($L1057=TRUE,$A1057=0,MOD($A1057,ChapterTable!$R$20)&lt;&gt;0),"","보스")&amp;"인게임누적합배수",ChapterTable!$R:$S,2,0)*C1057)
  )
  )
  )
)</f>
        <v>1436510.9073944092</v>
      </c>
      <c r="F1057" s="1">
        <f ca="1">IF(AND($A1057=0,$B1057=1),
    VLOOKUP(1,ChapterTable!$1:$1048576,MATCH("최종"&amp;SUBSTITUTE(SUBSTITUTE(F$1,"standard",""),"|Float",""),ChapterTable!$1:$1,0),0)*ChapterTable!$P$17,
  IF(AND($A1057=0,$B1057=0),
    F1058,
  IF($B1057=0,
    VLOOKUP($A1057,ChapterTable!$1:$1048576,MATCH("최종"&amp;SUBSTITUTE(SUBSTITUTE(F$1,"standard",""),"|Float",""),ChapterTable!$1:$1,0),0),
  IF($B1057=1,
    IF($L1057=FALSE,
      VLOOKUP($A1057,ChapterTable!$1:$1048576,MATCH("최종"&amp;SUBSTITUTE(SUBSTITUTE(F$1,"standard",""),"|Float",""),ChapterTable!$1:$1,0),0),
      VLOOKUP($A1057-ChapterTable!$P$11,ChapterTable!$1:$1048576,MATCH("최종"&amp;SUBSTITUTE(SUBSTITUTE(F$1,"standard",""),"|Float",""),ChapterTable!$1:$1,0),0)*ChapterTable!$P$14
    ),
  OFFSET(F1057,-$B1057+IF($L1057,1,0),0)*
    (VLOOKUP(SUBSTITUTE(SUBSTITUTE(F$1,"standard",""),"|Float","")&amp;IF(OR($L1057=TRUE,$A1057=0,MOD($A1057,ChapterTable!$R$20)&lt;&gt;0),"","보스")&amp;"인게임누적곱배수",ChapterTable!$R:$S,2,0)^D1057
    +VLOOKUP(SUBSTITUTE(SUBSTITUTE(F$1,"standard",""),"|Float","")&amp;IF(OR($L1057=TRUE,$A1057=0,MOD($A1057,ChapterTable!$R$20)&lt;&gt;0),"","보스")&amp;"인게임누적합배수",ChapterTable!$R:$S,2,0)*D1057)
  )
  )
  )
)</f>
        <v>458261.94311410194</v>
      </c>
      <c r="G1057" t="s">
        <v>715</v>
      </c>
      <c r="J1057" t="str">
        <f>IF(ISBLANK(I1057),"",
IFERROR(VLOOKUP(I1057,[1]StringTable!$1:$1048576,MATCH("kor|String",[1]StringTable!$1:$1,0),0),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121"/>
        <v>0.25</v>
      </c>
      <c r="AJ1057">
        <f t="shared" si="119"/>
        <v>0.32</v>
      </c>
      <c r="AK1057">
        <f t="shared" si="120"/>
        <v>1</v>
      </c>
      <c r="AL1057">
        <v>9</v>
      </c>
    </row>
    <row r="1058" spans="1:38" hidden="1" x14ac:dyDescent="0.3">
      <c r="A1058">
        <v>23</v>
      </c>
      <c r="B1058">
        <v>32</v>
      </c>
      <c r="C1058">
        <f>IF(OR($L1058=TRUE,$A1058=0,MOD($A1058,ChapterTable!$R$20)&lt;&gt;0),
MAX(0,INT(($B1058+ChapterTable!$P$26+VLOOKUP(SUBSTITUTE(C$1,"성장단계","")&amp;"단계오프셋",ChapterTable!$R:$S,2,0))/ChapterTable!$P$23)),
MAX(0,INT(($B1058+ChapterTable!$R$26+VLOOKUP(SUBSTITUTE(C$1,"성장단계","")&amp;"보스단계오프셋",ChapterTable!$R:$S,2,0))/ChapterTable!$R$23)))</f>
        <v>3</v>
      </c>
      <c r="D1058">
        <f>IF(OR($L1058=TRUE,$A1058=0,MOD($A1058,ChapterTable!$R$20)&lt;&gt;0),
MAX(0,INT(($B1058+ChapterTable!$P$26+VLOOKUP(SUBSTITUTE(D$1,"성장단계","")&amp;"단계오프셋",ChapterTable!$R:$S,2,0))/ChapterTable!$P$23)),
MAX(0,INT(($B1058+ChapterTable!$R$26+VLOOKUP(SUBSTITUTE(D$1,"성장단계","")&amp;"보스단계오프셋",ChapterTable!$R:$S,2,0))/ChapterTable!$R$23)))</f>
        <v>3</v>
      </c>
      <c r="E1058" s="1">
        <f ca="1">IF(AND($A1058=0,$B1058=1),
    VLOOKUP(1,ChapterTable!$1:$1048576,MATCH("최종"&amp;SUBSTITUTE(SUBSTITUTE(E$1,"standard",""),"|Float",""),ChapterTable!$1:$1,0),0)*ChapterTable!$P$17,
  IF(AND($A1058=0,$B1058=0),
    E1059,
  IF($B1058=0,
    VLOOKUP($A1058,ChapterTable!$1:$1048576,MATCH("최종"&amp;SUBSTITUTE(SUBSTITUTE(E$1,"standard",""),"|Float",""),ChapterTable!$1:$1,0),0),
  IF($B1058=1,
    IF($L1058=FALSE,
      VLOOKUP($A1058,ChapterTable!$1:$1048576,MATCH("최종"&amp;SUBSTITUTE(SUBSTITUTE(E$1,"standard",""),"|Float",""),ChapterTable!$1:$1,0),0),
      VLOOKUP($A1058-ChapterTable!$P$11,ChapterTable!$1:$1048576,MATCH("최종"&amp;SUBSTITUTE(SUBSTITUTE(E$1,"standard",""),"|Float",""),ChapterTable!$1:$1,0),0)*ChapterTable!$P$14
    ),
  OFFSET(E1058,-$B1058+IF($L1058,1,0),0)*IF($B1058&gt;OFFSET($B1058,1,0),ChapterTable!$R$17,1)*
    (VLOOKUP(SUBSTITUTE(SUBSTITUTE(E$1,"standard",""),"|Float","")&amp;IF(OR($L1058=TRUE,$A1058=0,MOD($A1058,ChapterTable!$R$20)&lt;&gt;0),"","보스")&amp;"인게임누적곱배수",ChapterTable!$R:$S,2,0)^C1058
    +VLOOKUP(SUBSTITUTE(SUBSTITUTE(E$1,"standard",""),"|Float","")&amp;IF(OR($L1058=TRUE,$A1058=0,MOD($A1058,ChapterTable!$R$20)&lt;&gt;0),"","보스")&amp;"인게임누적합배수",ChapterTable!$R:$S,2,0)*C1058)
  )
  )
  )
)</f>
        <v>1436510.9073944092</v>
      </c>
      <c r="F1058" s="1">
        <f ca="1">IF(AND($A1058=0,$B1058=1),
    VLOOKUP(1,ChapterTable!$1:$1048576,MATCH("최종"&amp;SUBSTITUTE(SUBSTITUTE(F$1,"standard",""),"|Float",""),ChapterTable!$1:$1,0),0)*ChapterTable!$P$17,
  IF(AND($A1058=0,$B1058=0),
    F1059,
  IF($B1058=0,
    VLOOKUP($A1058,ChapterTable!$1:$1048576,MATCH("최종"&amp;SUBSTITUTE(SUBSTITUTE(F$1,"standard",""),"|Float",""),ChapterTable!$1:$1,0),0),
  IF($B1058=1,
    IF($L1058=FALSE,
      VLOOKUP($A1058,ChapterTable!$1:$1048576,MATCH("최종"&amp;SUBSTITUTE(SUBSTITUTE(F$1,"standard",""),"|Float",""),ChapterTable!$1:$1,0),0),
      VLOOKUP($A1058-ChapterTable!$P$11,ChapterTable!$1:$1048576,MATCH("최종"&amp;SUBSTITUTE(SUBSTITUTE(F$1,"standard",""),"|Float",""),ChapterTable!$1:$1,0),0)*ChapterTable!$P$14
    ),
  OFFSET(F1058,-$B1058+IF($L1058,1,0),0)*
    (VLOOKUP(SUBSTITUTE(SUBSTITUTE(F$1,"standard",""),"|Float","")&amp;IF(OR($L1058=TRUE,$A1058=0,MOD($A1058,ChapterTable!$R$20)&lt;&gt;0),"","보스")&amp;"인게임누적곱배수",ChapterTable!$R:$S,2,0)^D1058
    +VLOOKUP(SUBSTITUTE(SUBSTITUTE(F$1,"standard",""),"|Float","")&amp;IF(OR($L1058=TRUE,$A1058=0,MOD($A1058,ChapterTable!$R$20)&lt;&gt;0),"","보스")&amp;"인게임누적합배수",ChapterTable!$R:$S,2,0)*D1058)
  )
  )
  )
)</f>
        <v>458261.94311410194</v>
      </c>
      <c r="G1058" t="s">
        <v>715</v>
      </c>
      <c r="J1058" t="str">
        <f>IF(ISBLANK(I1058),"",
IFERROR(VLOOKUP(I1058,[1]StringTable!$1:$1048576,MATCH("kor|String",[1]StringTable!$1:$1,0),0),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121"/>
        <v>0.25</v>
      </c>
      <c r="AJ1058">
        <f t="shared" si="119"/>
        <v>0.32</v>
      </c>
      <c r="AK1058">
        <f t="shared" si="120"/>
        <v>1</v>
      </c>
      <c r="AL1058">
        <v>9</v>
      </c>
    </row>
    <row r="1059" spans="1:38" hidden="1" x14ac:dyDescent="0.3">
      <c r="A1059">
        <v>23</v>
      </c>
      <c r="B1059">
        <v>33</v>
      </c>
      <c r="C1059">
        <f>IF(OR($L1059=TRUE,$A1059=0,MOD($A1059,ChapterTable!$R$20)&lt;&gt;0),
MAX(0,INT(($B1059+ChapterTable!$P$26+VLOOKUP(SUBSTITUTE(C$1,"성장단계","")&amp;"단계오프셋",ChapterTable!$R:$S,2,0))/ChapterTable!$P$23)),
MAX(0,INT(($B1059+ChapterTable!$R$26+VLOOKUP(SUBSTITUTE(C$1,"성장단계","")&amp;"보스단계오프셋",ChapterTable!$R:$S,2,0))/ChapterTable!$R$23)))</f>
        <v>3</v>
      </c>
      <c r="D1059">
        <f>IF(OR($L1059=TRUE,$A1059=0,MOD($A1059,ChapterTable!$R$20)&lt;&gt;0),
MAX(0,INT(($B1059+ChapterTable!$P$26+VLOOKUP(SUBSTITUTE(D$1,"성장단계","")&amp;"단계오프셋",ChapterTable!$R:$S,2,0))/ChapterTable!$P$23)),
MAX(0,INT(($B1059+ChapterTable!$R$26+VLOOKUP(SUBSTITUTE(D$1,"성장단계","")&amp;"보스단계오프셋",ChapterTable!$R:$S,2,0))/ChapterTable!$R$23)))</f>
        <v>3</v>
      </c>
      <c r="E1059" s="1">
        <f ca="1">IF(AND($A1059=0,$B1059=1),
    VLOOKUP(1,ChapterTable!$1:$1048576,MATCH("최종"&amp;SUBSTITUTE(SUBSTITUTE(E$1,"standard",""),"|Float",""),ChapterTable!$1:$1,0),0)*ChapterTable!$P$17,
  IF(AND($A1059=0,$B1059=0),
    E1060,
  IF($B1059=0,
    VLOOKUP($A1059,ChapterTable!$1:$1048576,MATCH("최종"&amp;SUBSTITUTE(SUBSTITUTE(E$1,"standard",""),"|Float",""),ChapterTable!$1:$1,0),0),
  IF($B1059=1,
    IF($L1059=FALSE,
      VLOOKUP($A1059,ChapterTable!$1:$1048576,MATCH("최종"&amp;SUBSTITUTE(SUBSTITUTE(E$1,"standard",""),"|Float",""),ChapterTable!$1:$1,0),0),
      VLOOKUP($A1059-ChapterTable!$P$11,ChapterTable!$1:$1048576,MATCH("최종"&amp;SUBSTITUTE(SUBSTITUTE(E$1,"standard",""),"|Float",""),ChapterTable!$1:$1,0),0)*ChapterTable!$P$14
    ),
  OFFSET(E1059,-$B1059+IF($L1059,1,0),0)*IF($B1059&gt;OFFSET($B1059,1,0),ChapterTable!$R$17,1)*
    (VLOOKUP(SUBSTITUTE(SUBSTITUTE(E$1,"standard",""),"|Float","")&amp;IF(OR($L1059=TRUE,$A1059=0,MOD($A1059,ChapterTable!$R$20)&lt;&gt;0),"","보스")&amp;"인게임누적곱배수",ChapterTable!$R:$S,2,0)^C1059
    +VLOOKUP(SUBSTITUTE(SUBSTITUTE(E$1,"standard",""),"|Float","")&amp;IF(OR($L1059=TRUE,$A1059=0,MOD($A1059,ChapterTable!$R$20)&lt;&gt;0),"","보스")&amp;"인게임누적합배수",ChapterTable!$R:$S,2,0)*C1059)
  )
  )
  )
)</f>
        <v>1436510.9073944092</v>
      </c>
      <c r="F1059" s="1">
        <f ca="1">IF(AND($A1059=0,$B1059=1),
    VLOOKUP(1,ChapterTable!$1:$1048576,MATCH("최종"&amp;SUBSTITUTE(SUBSTITUTE(F$1,"standard",""),"|Float",""),ChapterTable!$1:$1,0),0)*ChapterTable!$P$17,
  IF(AND($A1059=0,$B1059=0),
    F1060,
  IF($B1059=0,
    VLOOKUP($A1059,ChapterTable!$1:$1048576,MATCH("최종"&amp;SUBSTITUTE(SUBSTITUTE(F$1,"standard",""),"|Float",""),ChapterTable!$1:$1,0),0),
  IF($B1059=1,
    IF($L1059=FALSE,
      VLOOKUP($A1059,ChapterTable!$1:$1048576,MATCH("최종"&amp;SUBSTITUTE(SUBSTITUTE(F$1,"standard",""),"|Float",""),ChapterTable!$1:$1,0),0),
      VLOOKUP($A1059-ChapterTable!$P$11,ChapterTable!$1:$1048576,MATCH("최종"&amp;SUBSTITUTE(SUBSTITUTE(F$1,"standard",""),"|Float",""),ChapterTable!$1:$1,0),0)*ChapterTable!$P$14
    ),
  OFFSET(F1059,-$B1059+IF($L1059,1,0),0)*
    (VLOOKUP(SUBSTITUTE(SUBSTITUTE(F$1,"standard",""),"|Float","")&amp;IF(OR($L1059=TRUE,$A1059=0,MOD($A1059,ChapterTable!$R$20)&lt;&gt;0),"","보스")&amp;"인게임누적곱배수",ChapterTable!$R:$S,2,0)^D1059
    +VLOOKUP(SUBSTITUTE(SUBSTITUTE(F$1,"standard",""),"|Float","")&amp;IF(OR($L1059=TRUE,$A1059=0,MOD($A1059,ChapterTable!$R$20)&lt;&gt;0),"","보스")&amp;"인게임누적합배수",ChapterTable!$R:$S,2,0)*D1059)
  )
  )
  )
)</f>
        <v>458261.94311410194</v>
      </c>
      <c r="G1059" t="s">
        <v>715</v>
      </c>
      <c r="J1059" t="str">
        <f>IF(ISBLANK(I1059),"",
IFERROR(VLOOKUP(I1059,[1]StringTable!$1:$1048576,MATCH("kor|String",[1]StringTable!$1:$1,0),0),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121"/>
        <v>0.25</v>
      </c>
      <c r="AJ1059">
        <f t="shared" si="119"/>
        <v>0.32</v>
      </c>
      <c r="AK1059">
        <f t="shared" si="120"/>
        <v>1</v>
      </c>
      <c r="AL1059">
        <v>9</v>
      </c>
    </row>
    <row r="1060" spans="1:38" hidden="1" x14ac:dyDescent="0.3">
      <c r="A1060">
        <v>23</v>
      </c>
      <c r="B1060">
        <v>34</v>
      </c>
      <c r="C1060">
        <f>IF(OR($L1060=TRUE,$A1060=0,MOD($A1060,ChapterTable!$R$20)&lt;&gt;0),
MAX(0,INT(($B1060+ChapterTable!$P$26+VLOOKUP(SUBSTITUTE(C$1,"성장단계","")&amp;"단계오프셋",ChapterTable!$R:$S,2,0))/ChapterTable!$P$23)),
MAX(0,INT(($B1060+ChapterTable!$R$26+VLOOKUP(SUBSTITUTE(C$1,"성장단계","")&amp;"보스단계오프셋",ChapterTable!$R:$S,2,0))/ChapterTable!$R$23)))</f>
        <v>3</v>
      </c>
      <c r="D1060">
        <f>IF(OR($L1060=TRUE,$A1060=0,MOD($A1060,ChapterTable!$R$20)&lt;&gt;0),
MAX(0,INT(($B1060+ChapterTable!$P$26+VLOOKUP(SUBSTITUTE(D$1,"성장단계","")&amp;"단계오프셋",ChapterTable!$R:$S,2,0))/ChapterTable!$P$23)),
MAX(0,INT(($B1060+ChapterTable!$R$26+VLOOKUP(SUBSTITUTE(D$1,"성장단계","")&amp;"보스단계오프셋",ChapterTable!$R:$S,2,0))/ChapterTable!$R$23)))</f>
        <v>3</v>
      </c>
      <c r="E1060" s="1">
        <f ca="1">IF(AND($A1060=0,$B1060=1),
    VLOOKUP(1,ChapterTable!$1:$1048576,MATCH("최종"&amp;SUBSTITUTE(SUBSTITUTE(E$1,"standard",""),"|Float",""),ChapterTable!$1:$1,0),0)*ChapterTable!$P$17,
  IF(AND($A1060=0,$B1060=0),
    E1061,
  IF($B1060=0,
    VLOOKUP($A1060,ChapterTable!$1:$1048576,MATCH("최종"&amp;SUBSTITUTE(SUBSTITUTE(E$1,"standard",""),"|Float",""),ChapterTable!$1:$1,0),0),
  IF($B1060=1,
    IF($L1060=FALSE,
      VLOOKUP($A1060,ChapterTable!$1:$1048576,MATCH("최종"&amp;SUBSTITUTE(SUBSTITUTE(E$1,"standard",""),"|Float",""),ChapterTable!$1:$1,0),0),
      VLOOKUP($A1060-ChapterTable!$P$11,ChapterTable!$1:$1048576,MATCH("최종"&amp;SUBSTITUTE(SUBSTITUTE(E$1,"standard",""),"|Float",""),ChapterTable!$1:$1,0),0)*ChapterTable!$P$14
    ),
  OFFSET(E1060,-$B1060+IF($L1060,1,0),0)*IF($B1060&gt;OFFSET($B1060,1,0),ChapterTable!$R$17,1)*
    (VLOOKUP(SUBSTITUTE(SUBSTITUTE(E$1,"standard",""),"|Float","")&amp;IF(OR($L1060=TRUE,$A1060=0,MOD($A1060,ChapterTable!$R$20)&lt;&gt;0),"","보스")&amp;"인게임누적곱배수",ChapterTable!$R:$S,2,0)^C1060
    +VLOOKUP(SUBSTITUTE(SUBSTITUTE(E$1,"standard",""),"|Float","")&amp;IF(OR($L1060=TRUE,$A1060=0,MOD($A1060,ChapterTable!$R$20)&lt;&gt;0),"","보스")&amp;"인게임누적합배수",ChapterTable!$R:$S,2,0)*C1060)
  )
  )
  )
)</f>
        <v>1436510.9073944092</v>
      </c>
      <c r="F1060" s="1">
        <f ca="1">IF(AND($A1060=0,$B1060=1),
    VLOOKUP(1,ChapterTable!$1:$1048576,MATCH("최종"&amp;SUBSTITUTE(SUBSTITUTE(F$1,"standard",""),"|Float",""),ChapterTable!$1:$1,0),0)*ChapterTable!$P$17,
  IF(AND($A1060=0,$B1060=0),
    F1061,
  IF($B1060=0,
    VLOOKUP($A1060,ChapterTable!$1:$1048576,MATCH("최종"&amp;SUBSTITUTE(SUBSTITUTE(F$1,"standard",""),"|Float",""),ChapterTable!$1:$1,0),0),
  IF($B1060=1,
    IF($L1060=FALSE,
      VLOOKUP($A1060,ChapterTable!$1:$1048576,MATCH("최종"&amp;SUBSTITUTE(SUBSTITUTE(F$1,"standard",""),"|Float",""),ChapterTable!$1:$1,0),0),
      VLOOKUP($A1060-ChapterTable!$P$11,ChapterTable!$1:$1048576,MATCH("최종"&amp;SUBSTITUTE(SUBSTITUTE(F$1,"standard",""),"|Float",""),ChapterTable!$1:$1,0),0)*ChapterTable!$P$14
    ),
  OFFSET(F1060,-$B1060+IF($L1060,1,0),0)*
    (VLOOKUP(SUBSTITUTE(SUBSTITUTE(F$1,"standard",""),"|Float","")&amp;IF(OR($L1060=TRUE,$A1060=0,MOD($A1060,ChapterTable!$R$20)&lt;&gt;0),"","보스")&amp;"인게임누적곱배수",ChapterTable!$R:$S,2,0)^D1060
    +VLOOKUP(SUBSTITUTE(SUBSTITUTE(F$1,"standard",""),"|Float","")&amp;IF(OR($L1060=TRUE,$A1060=0,MOD($A1060,ChapterTable!$R$20)&lt;&gt;0),"","보스")&amp;"인게임누적합배수",ChapterTable!$R:$S,2,0)*D1060)
  )
  )
  )
)</f>
        <v>458261.94311410194</v>
      </c>
      <c r="G1060" t="s">
        <v>715</v>
      </c>
      <c r="J1060" t="str">
        <f>IF(ISBLANK(I1060),"",
IFERROR(VLOOKUP(I1060,[1]StringTable!$1:$1048576,MATCH("kor|String",[1]StringTable!$1:$1,0),0),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121"/>
        <v>0.25</v>
      </c>
      <c r="AJ1060">
        <f t="shared" si="119"/>
        <v>0.32</v>
      </c>
      <c r="AK1060">
        <f t="shared" si="120"/>
        <v>1</v>
      </c>
      <c r="AL1060">
        <v>9</v>
      </c>
    </row>
    <row r="1061" spans="1:38" hidden="1" x14ac:dyDescent="0.3">
      <c r="A1061">
        <v>23</v>
      </c>
      <c r="B1061">
        <v>35</v>
      </c>
      <c r="C1061">
        <f>IF(OR($L1061=TRUE,$A1061=0,MOD($A1061,ChapterTable!$R$20)&lt;&gt;0),
MAX(0,INT(($B1061+ChapterTable!$P$26+VLOOKUP(SUBSTITUTE(C$1,"성장단계","")&amp;"단계오프셋",ChapterTable!$R:$S,2,0))/ChapterTable!$P$23)),
MAX(0,INT(($B1061+ChapterTable!$R$26+VLOOKUP(SUBSTITUTE(C$1,"성장단계","")&amp;"보스단계오프셋",ChapterTable!$R:$S,2,0))/ChapterTable!$R$23)))</f>
        <v>3</v>
      </c>
      <c r="D1061">
        <f>IF(OR($L1061=TRUE,$A1061=0,MOD($A1061,ChapterTable!$R$20)&lt;&gt;0),
MAX(0,INT(($B1061+ChapterTable!$P$26+VLOOKUP(SUBSTITUTE(D$1,"성장단계","")&amp;"단계오프셋",ChapterTable!$R:$S,2,0))/ChapterTable!$P$23)),
MAX(0,INT(($B1061+ChapterTable!$R$26+VLOOKUP(SUBSTITUTE(D$1,"성장단계","")&amp;"보스단계오프셋",ChapterTable!$R:$S,2,0))/ChapterTable!$R$23)))</f>
        <v>3</v>
      </c>
      <c r="E1061" s="1">
        <f ca="1">IF(AND($A1061=0,$B1061=1),
    VLOOKUP(1,ChapterTable!$1:$1048576,MATCH("최종"&amp;SUBSTITUTE(SUBSTITUTE(E$1,"standard",""),"|Float",""),ChapterTable!$1:$1,0),0)*ChapterTable!$P$17,
  IF(AND($A1061=0,$B1061=0),
    E1062,
  IF($B1061=0,
    VLOOKUP($A1061,ChapterTable!$1:$1048576,MATCH("최종"&amp;SUBSTITUTE(SUBSTITUTE(E$1,"standard",""),"|Float",""),ChapterTable!$1:$1,0),0),
  IF($B1061=1,
    IF($L1061=FALSE,
      VLOOKUP($A1061,ChapterTable!$1:$1048576,MATCH("최종"&amp;SUBSTITUTE(SUBSTITUTE(E$1,"standard",""),"|Float",""),ChapterTable!$1:$1,0),0),
      VLOOKUP($A1061-ChapterTable!$P$11,ChapterTable!$1:$1048576,MATCH("최종"&amp;SUBSTITUTE(SUBSTITUTE(E$1,"standard",""),"|Float",""),ChapterTable!$1:$1,0),0)*ChapterTable!$P$14
    ),
  OFFSET(E1061,-$B1061+IF($L1061,1,0),0)*IF($B1061&gt;OFFSET($B1061,1,0),ChapterTable!$R$17,1)*
    (VLOOKUP(SUBSTITUTE(SUBSTITUTE(E$1,"standard",""),"|Float","")&amp;IF(OR($L1061=TRUE,$A1061=0,MOD($A1061,ChapterTable!$R$20)&lt;&gt;0),"","보스")&amp;"인게임누적곱배수",ChapterTable!$R:$S,2,0)^C1061
    +VLOOKUP(SUBSTITUTE(SUBSTITUTE(E$1,"standard",""),"|Float","")&amp;IF(OR($L1061=TRUE,$A1061=0,MOD($A1061,ChapterTable!$R$20)&lt;&gt;0),"","보스")&amp;"인게임누적합배수",ChapterTable!$R:$S,2,0)*C1061)
  )
  )
  )
)</f>
        <v>1436510.9073944092</v>
      </c>
      <c r="F1061" s="1">
        <f ca="1">IF(AND($A1061=0,$B1061=1),
    VLOOKUP(1,ChapterTable!$1:$1048576,MATCH("최종"&amp;SUBSTITUTE(SUBSTITUTE(F$1,"standard",""),"|Float",""),ChapterTable!$1:$1,0),0)*ChapterTable!$P$17,
  IF(AND($A1061=0,$B1061=0),
    F1062,
  IF($B1061=0,
    VLOOKUP($A1061,ChapterTable!$1:$1048576,MATCH("최종"&amp;SUBSTITUTE(SUBSTITUTE(F$1,"standard",""),"|Float",""),ChapterTable!$1:$1,0),0),
  IF($B1061=1,
    IF($L1061=FALSE,
      VLOOKUP($A1061,ChapterTable!$1:$1048576,MATCH("최종"&amp;SUBSTITUTE(SUBSTITUTE(F$1,"standard",""),"|Float",""),ChapterTable!$1:$1,0),0),
      VLOOKUP($A1061-ChapterTable!$P$11,ChapterTable!$1:$1048576,MATCH("최종"&amp;SUBSTITUTE(SUBSTITUTE(F$1,"standard",""),"|Float",""),ChapterTable!$1:$1,0),0)*ChapterTable!$P$14
    ),
  OFFSET(F1061,-$B1061+IF($L1061,1,0),0)*
    (VLOOKUP(SUBSTITUTE(SUBSTITUTE(F$1,"standard",""),"|Float","")&amp;IF(OR($L1061=TRUE,$A1061=0,MOD($A1061,ChapterTable!$R$20)&lt;&gt;0),"","보스")&amp;"인게임누적곱배수",ChapterTable!$R:$S,2,0)^D1061
    +VLOOKUP(SUBSTITUTE(SUBSTITUTE(F$1,"standard",""),"|Float","")&amp;IF(OR($L1061=TRUE,$A1061=0,MOD($A1061,ChapterTable!$R$20)&lt;&gt;0),"","보스")&amp;"인게임누적합배수",ChapterTable!$R:$S,2,0)*D1061)
  )
  )
  )
)</f>
        <v>458261.94311410194</v>
      </c>
      <c r="G1061" t="s">
        <v>715</v>
      </c>
      <c r="J1061" t="str">
        <f>IF(ISBLANK(I1061),"",
IFERROR(VLOOKUP(I1061,[1]StringTable!$1:$1048576,MATCH("kor|String",[1]StringTable!$1:$1,0),0),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121"/>
        <v>0.25</v>
      </c>
      <c r="AJ1061">
        <f t="shared" si="119"/>
        <v>0.32</v>
      </c>
      <c r="AK1061">
        <f t="shared" si="120"/>
        <v>1</v>
      </c>
      <c r="AL1061">
        <v>9</v>
      </c>
    </row>
    <row r="1062" spans="1:38" hidden="1" x14ac:dyDescent="0.3">
      <c r="A1062">
        <v>23</v>
      </c>
      <c r="B1062">
        <v>36</v>
      </c>
      <c r="C1062">
        <f>IF(OR($L1062=TRUE,$A1062=0,MOD($A1062,ChapterTable!$R$20)&lt;&gt;0),
MAX(0,INT(($B1062+ChapterTable!$P$26+VLOOKUP(SUBSTITUTE(C$1,"성장단계","")&amp;"단계오프셋",ChapterTable!$R:$S,2,0))/ChapterTable!$P$23)),
MAX(0,INT(($B1062+ChapterTable!$R$26+VLOOKUP(SUBSTITUTE(C$1,"성장단계","")&amp;"보스단계오프셋",ChapterTable!$R:$S,2,0))/ChapterTable!$R$23)))</f>
        <v>4</v>
      </c>
      <c r="D1062">
        <f>IF(OR($L1062=TRUE,$A1062=0,MOD($A1062,ChapterTable!$R$20)&lt;&gt;0),
MAX(0,INT(($B1062+ChapterTable!$P$26+VLOOKUP(SUBSTITUTE(D$1,"성장단계","")&amp;"단계오프셋",ChapterTable!$R:$S,2,0))/ChapterTable!$P$23)),
MAX(0,INT(($B1062+ChapterTable!$R$26+VLOOKUP(SUBSTITUTE(D$1,"성장단계","")&amp;"보스단계오프셋",ChapterTable!$R:$S,2,0))/ChapterTable!$R$23)))</f>
        <v>3</v>
      </c>
      <c r="E1062" s="1">
        <f ca="1">IF(AND($A1062=0,$B1062=1),
    VLOOKUP(1,ChapterTable!$1:$1048576,MATCH("최종"&amp;SUBSTITUTE(SUBSTITUTE(E$1,"standard",""),"|Float",""),ChapterTable!$1:$1,0),0)*ChapterTable!$P$17,
  IF(AND($A1062=0,$B1062=0),
    E1063,
  IF($B1062=0,
    VLOOKUP($A1062,ChapterTable!$1:$1048576,MATCH("최종"&amp;SUBSTITUTE(SUBSTITUTE(E$1,"standard",""),"|Float",""),ChapterTable!$1:$1,0),0),
  IF($B1062=1,
    IF($L1062=FALSE,
      VLOOKUP($A1062,ChapterTable!$1:$1048576,MATCH("최종"&amp;SUBSTITUTE(SUBSTITUTE(E$1,"standard",""),"|Float",""),ChapterTable!$1:$1,0),0),
      VLOOKUP($A1062-ChapterTable!$P$11,ChapterTable!$1:$1048576,MATCH("최종"&amp;SUBSTITUTE(SUBSTITUTE(E$1,"standard",""),"|Float",""),ChapterTable!$1:$1,0),0)*ChapterTable!$P$14
    ),
  OFFSET(E1062,-$B1062+IF($L1062,1,0),0)*IF($B1062&gt;OFFSET($B1062,1,0),ChapterTable!$R$17,1)*
    (VLOOKUP(SUBSTITUTE(SUBSTITUTE(E$1,"standard",""),"|Float","")&amp;IF(OR($L1062=TRUE,$A1062=0,MOD($A1062,ChapterTable!$R$20)&lt;&gt;0),"","보스")&amp;"인게임누적곱배수",ChapterTable!$R:$S,2,0)^C1062
    +VLOOKUP(SUBSTITUTE(SUBSTITUTE(E$1,"standard",""),"|Float","")&amp;IF(OR($L1062=TRUE,$A1062=0,MOD($A1062,ChapterTable!$R$20)&lt;&gt;0),"","보스")&amp;"인게임누적합배수",ChapterTable!$R:$S,2,0)*C1062)
  )
  )
  )
)</f>
        <v>1616074.7708187103</v>
      </c>
      <c r="F1062" s="1">
        <f ca="1">IF(AND($A1062=0,$B1062=1),
    VLOOKUP(1,ChapterTable!$1:$1048576,MATCH("최종"&amp;SUBSTITUTE(SUBSTITUTE(F$1,"standard",""),"|Float",""),ChapterTable!$1:$1,0),0)*ChapterTable!$P$17,
  IF(AND($A1062=0,$B1062=0),
    F1063,
  IF($B1062=0,
    VLOOKUP($A1062,ChapterTable!$1:$1048576,MATCH("최종"&amp;SUBSTITUTE(SUBSTITUTE(F$1,"standard",""),"|Float",""),ChapterTable!$1:$1,0),0),
  IF($B1062=1,
    IF($L1062=FALSE,
      VLOOKUP($A1062,ChapterTable!$1:$1048576,MATCH("최종"&amp;SUBSTITUTE(SUBSTITUTE(F$1,"standard",""),"|Float",""),ChapterTable!$1:$1,0),0),
      VLOOKUP($A1062-ChapterTable!$P$11,ChapterTable!$1:$1048576,MATCH("최종"&amp;SUBSTITUTE(SUBSTITUTE(F$1,"standard",""),"|Float",""),ChapterTable!$1:$1,0),0)*ChapterTable!$P$14
    ),
  OFFSET(F1062,-$B1062+IF($L1062,1,0),0)*
    (VLOOKUP(SUBSTITUTE(SUBSTITUTE(F$1,"standard",""),"|Float","")&amp;IF(OR($L1062=TRUE,$A1062=0,MOD($A1062,ChapterTable!$R$20)&lt;&gt;0),"","보스")&amp;"인게임누적곱배수",ChapterTable!$R:$S,2,0)^D1062
    +VLOOKUP(SUBSTITUTE(SUBSTITUTE(F$1,"standard",""),"|Float","")&amp;IF(OR($L1062=TRUE,$A1062=0,MOD($A1062,ChapterTable!$R$20)&lt;&gt;0),"","보스")&amp;"인게임누적합배수",ChapterTable!$R:$S,2,0)*D1062)
  )
  )
  )
)</f>
        <v>458261.94311410194</v>
      </c>
      <c r="G1062" t="s">
        <v>715</v>
      </c>
      <c r="J1062" t="str">
        <f>IF(ISBLANK(I1062),"",
IFERROR(VLOOKUP(I1062,[1]StringTable!$1:$1048576,MATCH("kor|String",[1]StringTable!$1:$1,0),0),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121"/>
        <v>0.25</v>
      </c>
      <c r="AJ1062">
        <f t="shared" si="119"/>
        <v>0.32</v>
      </c>
      <c r="AK1062">
        <f t="shared" si="120"/>
        <v>1</v>
      </c>
      <c r="AL1062">
        <v>9</v>
      </c>
    </row>
    <row r="1063" spans="1:38" hidden="1" x14ac:dyDescent="0.3">
      <c r="A1063">
        <v>23</v>
      </c>
      <c r="B1063">
        <v>37</v>
      </c>
      <c r="C1063">
        <f>IF(OR($L1063=TRUE,$A1063=0,MOD($A1063,ChapterTable!$R$20)&lt;&gt;0),
MAX(0,INT(($B1063+ChapterTable!$P$26+VLOOKUP(SUBSTITUTE(C$1,"성장단계","")&amp;"단계오프셋",ChapterTable!$R:$S,2,0))/ChapterTable!$P$23)),
MAX(0,INT(($B1063+ChapterTable!$R$26+VLOOKUP(SUBSTITUTE(C$1,"성장단계","")&amp;"보스단계오프셋",ChapterTable!$R:$S,2,0))/ChapterTable!$R$23)))</f>
        <v>4</v>
      </c>
      <c r="D1063">
        <f>IF(OR($L1063=TRUE,$A1063=0,MOD($A1063,ChapterTable!$R$20)&lt;&gt;0),
MAX(0,INT(($B1063+ChapterTable!$P$26+VLOOKUP(SUBSTITUTE(D$1,"성장단계","")&amp;"단계오프셋",ChapterTable!$R:$S,2,0))/ChapterTable!$P$23)),
MAX(0,INT(($B1063+ChapterTable!$R$26+VLOOKUP(SUBSTITUTE(D$1,"성장단계","")&amp;"보스단계오프셋",ChapterTable!$R:$S,2,0))/ChapterTable!$R$23)))</f>
        <v>3</v>
      </c>
      <c r="E1063" s="1">
        <f ca="1">IF(AND($A1063=0,$B1063=1),
    VLOOKUP(1,ChapterTable!$1:$1048576,MATCH("최종"&amp;SUBSTITUTE(SUBSTITUTE(E$1,"standard",""),"|Float",""),ChapterTable!$1:$1,0),0)*ChapterTable!$P$17,
  IF(AND($A1063=0,$B1063=0),
    E1064,
  IF($B1063=0,
    VLOOKUP($A1063,ChapterTable!$1:$1048576,MATCH("최종"&amp;SUBSTITUTE(SUBSTITUTE(E$1,"standard",""),"|Float",""),ChapterTable!$1:$1,0),0),
  IF($B1063=1,
    IF($L1063=FALSE,
      VLOOKUP($A1063,ChapterTable!$1:$1048576,MATCH("최종"&amp;SUBSTITUTE(SUBSTITUTE(E$1,"standard",""),"|Float",""),ChapterTable!$1:$1,0),0),
      VLOOKUP($A1063-ChapterTable!$P$11,ChapterTable!$1:$1048576,MATCH("최종"&amp;SUBSTITUTE(SUBSTITUTE(E$1,"standard",""),"|Float",""),ChapterTable!$1:$1,0),0)*ChapterTable!$P$14
    ),
  OFFSET(E1063,-$B1063+IF($L1063,1,0),0)*IF($B1063&gt;OFFSET($B1063,1,0),ChapterTable!$R$17,1)*
    (VLOOKUP(SUBSTITUTE(SUBSTITUTE(E$1,"standard",""),"|Float","")&amp;IF(OR($L1063=TRUE,$A1063=0,MOD($A1063,ChapterTable!$R$20)&lt;&gt;0),"","보스")&amp;"인게임누적곱배수",ChapterTable!$R:$S,2,0)^C1063
    +VLOOKUP(SUBSTITUTE(SUBSTITUTE(E$1,"standard",""),"|Float","")&amp;IF(OR($L1063=TRUE,$A1063=0,MOD($A1063,ChapterTable!$R$20)&lt;&gt;0),"","보스")&amp;"인게임누적합배수",ChapterTable!$R:$S,2,0)*C1063)
  )
  )
  )
)</f>
        <v>1616074.7708187103</v>
      </c>
      <c r="F1063" s="1">
        <f ca="1">IF(AND($A1063=0,$B1063=1),
    VLOOKUP(1,ChapterTable!$1:$1048576,MATCH("최종"&amp;SUBSTITUTE(SUBSTITUTE(F$1,"standard",""),"|Float",""),ChapterTable!$1:$1,0),0)*ChapterTable!$P$17,
  IF(AND($A1063=0,$B1063=0),
    F1064,
  IF($B1063=0,
    VLOOKUP($A1063,ChapterTable!$1:$1048576,MATCH("최종"&amp;SUBSTITUTE(SUBSTITUTE(F$1,"standard",""),"|Float",""),ChapterTable!$1:$1,0),0),
  IF($B1063=1,
    IF($L1063=FALSE,
      VLOOKUP($A1063,ChapterTable!$1:$1048576,MATCH("최종"&amp;SUBSTITUTE(SUBSTITUTE(F$1,"standard",""),"|Float",""),ChapterTable!$1:$1,0),0),
      VLOOKUP($A1063-ChapterTable!$P$11,ChapterTable!$1:$1048576,MATCH("최종"&amp;SUBSTITUTE(SUBSTITUTE(F$1,"standard",""),"|Float",""),ChapterTable!$1:$1,0),0)*ChapterTable!$P$14
    ),
  OFFSET(F1063,-$B1063+IF($L1063,1,0),0)*
    (VLOOKUP(SUBSTITUTE(SUBSTITUTE(F$1,"standard",""),"|Float","")&amp;IF(OR($L1063=TRUE,$A1063=0,MOD($A1063,ChapterTable!$R$20)&lt;&gt;0),"","보스")&amp;"인게임누적곱배수",ChapterTable!$R:$S,2,0)^D1063
    +VLOOKUP(SUBSTITUTE(SUBSTITUTE(F$1,"standard",""),"|Float","")&amp;IF(OR($L1063=TRUE,$A1063=0,MOD($A1063,ChapterTable!$R$20)&lt;&gt;0),"","보스")&amp;"인게임누적합배수",ChapterTable!$R:$S,2,0)*D1063)
  )
  )
  )
)</f>
        <v>458261.94311410194</v>
      </c>
      <c r="G1063" t="s">
        <v>715</v>
      </c>
      <c r="J1063" t="str">
        <f>IF(ISBLANK(I1063),"",
IFERROR(VLOOKUP(I1063,[1]StringTable!$1:$1048576,MATCH("kor|String",[1]StringTable!$1:$1,0),0),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121"/>
        <v>0.25</v>
      </c>
      <c r="AJ1063">
        <f t="shared" si="119"/>
        <v>0.32</v>
      </c>
      <c r="AK1063">
        <f t="shared" si="120"/>
        <v>1</v>
      </c>
      <c r="AL1063">
        <v>9</v>
      </c>
    </row>
    <row r="1064" spans="1:38" hidden="1" x14ac:dyDescent="0.3">
      <c r="A1064">
        <v>23</v>
      </c>
      <c r="B1064">
        <v>38</v>
      </c>
      <c r="C1064">
        <f>IF(OR($L1064=TRUE,$A1064=0,MOD($A1064,ChapterTable!$R$20)&lt;&gt;0),
MAX(0,INT(($B1064+ChapterTable!$P$26+VLOOKUP(SUBSTITUTE(C$1,"성장단계","")&amp;"단계오프셋",ChapterTable!$R:$S,2,0))/ChapterTable!$P$23)),
MAX(0,INT(($B1064+ChapterTable!$R$26+VLOOKUP(SUBSTITUTE(C$1,"성장단계","")&amp;"보스단계오프셋",ChapterTable!$R:$S,2,0))/ChapterTable!$R$23)))</f>
        <v>4</v>
      </c>
      <c r="D1064">
        <f>IF(OR($L1064=TRUE,$A1064=0,MOD($A1064,ChapterTable!$R$20)&lt;&gt;0),
MAX(0,INT(($B1064+ChapterTable!$P$26+VLOOKUP(SUBSTITUTE(D$1,"성장단계","")&amp;"단계오프셋",ChapterTable!$R:$S,2,0))/ChapterTable!$P$23)),
MAX(0,INT(($B1064+ChapterTable!$R$26+VLOOKUP(SUBSTITUTE(D$1,"성장단계","")&amp;"보스단계오프셋",ChapterTable!$R:$S,2,0))/ChapterTable!$R$23)))</f>
        <v>3</v>
      </c>
      <c r="E1064" s="1">
        <f ca="1">IF(AND($A1064=0,$B1064=1),
    VLOOKUP(1,ChapterTable!$1:$1048576,MATCH("최종"&amp;SUBSTITUTE(SUBSTITUTE(E$1,"standard",""),"|Float",""),ChapterTable!$1:$1,0),0)*ChapterTable!$P$17,
  IF(AND($A1064=0,$B1064=0),
    E1065,
  IF($B1064=0,
    VLOOKUP($A1064,ChapterTable!$1:$1048576,MATCH("최종"&amp;SUBSTITUTE(SUBSTITUTE(E$1,"standard",""),"|Float",""),ChapterTable!$1:$1,0),0),
  IF($B1064=1,
    IF($L1064=FALSE,
      VLOOKUP($A1064,ChapterTable!$1:$1048576,MATCH("최종"&amp;SUBSTITUTE(SUBSTITUTE(E$1,"standard",""),"|Float",""),ChapterTable!$1:$1,0),0),
      VLOOKUP($A1064-ChapterTable!$P$11,ChapterTable!$1:$1048576,MATCH("최종"&amp;SUBSTITUTE(SUBSTITUTE(E$1,"standard",""),"|Float",""),ChapterTable!$1:$1,0),0)*ChapterTable!$P$14
    ),
  OFFSET(E1064,-$B1064+IF($L1064,1,0),0)*IF($B1064&gt;OFFSET($B1064,1,0),ChapterTable!$R$17,1)*
    (VLOOKUP(SUBSTITUTE(SUBSTITUTE(E$1,"standard",""),"|Float","")&amp;IF(OR($L1064=TRUE,$A1064=0,MOD($A1064,ChapterTable!$R$20)&lt;&gt;0),"","보스")&amp;"인게임누적곱배수",ChapterTable!$R:$S,2,0)^C1064
    +VLOOKUP(SUBSTITUTE(SUBSTITUTE(E$1,"standard",""),"|Float","")&amp;IF(OR($L1064=TRUE,$A1064=0,MOD($A1064,ChapterTable!$R$20)&lt;&gt;0),"","보스")&amp;"인게임누적합배수",ChapterTable!$R:$S,2,0)*C1064)
  )
  )
  )
)</f>
        <v>1616074.7708187103</v>
      </c>
      <c r="F1064" s="1">
        <f ca="1">IF(AND($A1064=0,$B1064=1),
    VLOOKUP(1,ChapterTable!$1:$1048576,MATCH("최종"&amp;SUBSTITUTE(SUBSTITUTE(F$1,"standard",""),"|Float",""),ChapterTable!$1:$1,0),0)*ChapterTable!$P$17,
  IF(AND($A1064=0,$B1064=0),
    F1065,
  IF($B1064=0,
    VLOOKUP($A1064,ChapterTable!$1:$1048576,MATCH("최종"&amp;SUBSTITUTE(SUBSTITUTE(F$1,"standard",""),"|Float",""),ChapterTable!$1:$1,0),0),
  IF($B1064=1,
    IF($L1064=FALSE,
      VLOOKUP($A1064,ChapterTable!$1:$1048576,MATCH("최종"&amp;SUBSTITUTE(SUBSTITUTE(F$1,"standard",""),"|Float",""),ChapterTable!$1:$1,0),0),
      VLOOKUP($A1064-ChapterTable!$P$11,ChapterTable!$1:$1048576,MATCH("최종"&amp;SUBSTITUTE(SUBSTITUTE(F$1,"standard",""),"|Float",""),ChapterTable!$1:$1,0),0)*ChapterTable!$P$14
    ),
  OFFSET(F1064,-$B1064+IF($L1064,1,0),0)*
    (VLOOKUP(SUBSTITUTE(SUBSTITUTE(F$1,"standard",""),"|Float","")&amp;IF(OR($L1064=TRUE,$A1064=0,MOD($A1064,ChapterTable!$R$20)&lt;&gt;0),"","보스")&amp;"인게임누적곱배수",ChapterTable!$R:$S,2,0)^D1064
    +VLOOKUP(SUBSTITUTE(SUBSTITUTE(F$1,"standard",""),"|Float","")&amp;IF(OR($L1064=TRUE,$A1064=0,MOD($A1064,ChapterTable!$R$20)&lt;&gt;0),"","보스")&amp;"인게임누적합배수",ChapterTable!$R:$S,2,0)*D1064)
  )
  )
  )
)</f>
        <v>458261.94311410194</v>
      </c>
      <c r="G1064" t="s">
        <v>715</v>
      </c>
      <c r="J1064" t="str">
        <f>IF(ISBLANK(I1064),"",
IFERROR(VLOOKUP(I1064,[1]StringTable!$1:$1048576,MATCH("kor|String",[1]StringTable!$1:$1,0),0),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121"/>
        <v>0.25</v>
      </c>
      <c r="AJ1064">
        <f t="shared" si="119"/>
        <v>0.32</v>
      </c>
      <c r="AK1064">
        <f t="shared" si="120"/>
        <v>1</v>
      </c>
      <c r="AL1064">
        <v>9</v>
      </c>
    </row>
    <row r="1065" spans="1:38" hidden="1" x14ac:dyDescent="0.3">
      <c r="A1065">
        <v>23</v>
      </c>
      <c r="B1065">
        <v>39</v>
      </c>
      <c r="C1065">
        <f>IF(OR($L1065=TRUE,$A1065=0,MOD($A1065,ChapterTable!$R$20)&lt;&gt;0),
MAX(0,INT(($B1065+ChapterTable!$P$26+VLOOKUP(SUBSTITUTE(C$1,"성장단계","")&amp;"단계오프셋",ChapterTable!$R:$S,2,0))/ChapterTable!$P$23)),
MAX(0,INT(($B1065+ChapterTable!$R$26+VLOOKUP(SUBSTITUTE(C$1,"성장단계","")&amp;"보스단계오프셋",ChapterTable!$R:$S,2,0))/ChapterTable!$R$23)))</f>
        <v>4</v>
      </c>
      <c r="D1065">
        <f>IF(OR($L1065=TRUE,$A1065=0,MOD($A1065,ChapterTable!$R$20)&lt;&gt;0),
MAX(0,INT(($B1065+ChapterTable!$P$26+VLOOKUP(SUBSTITUTE(D$1,"성장단계","")&amp;"단계오프셋",ChapterTable!$R:$S,2,0))/ChapterTable!$P$23)),
MAX(0,INT(($B1065+ChapterTable!$R$26+VLOOKUP(SUBSTITUTE(D$1,"성장단계","")&amp;"보스단계오프셋",ChapterTable!$R:$S,2,0))/ChapterTable!$R$23)))</f>
        <v>3</v>
      </c>
      <c r="E1065" s="1">
        <f ca="1">IF(AND($A1065=0,$B1065=1),
    VLOOKUP(1,ChapterTable!$1:$1048576,MATCH("최종"&amp;SUBSTITUTE(SUBSTITUTE(E$1,"standard",""),"|Float",""),ChapterTable!$1:$1,0),0)*ChapterTable!$P$17,
  IF(AND($A1065=0,$B1065=0),
    E1066,
  IF($B1065=0,
    VLOOKUP($A1065,ChapterTable!$1:$1048576,MATCH("최종"&amp;SUBSTITUTE(SUBSTITUTE(E$1,"standard",""),"|Float",""),ChapterTable!$1:$1,0),0),
  IF($B1065=1,
    IF($L1065=FALSE,
      VLOOKUP($A1065,ChapterTable!$1:$1048576,MATCH("최종"&amp;SUBSTITUTE(SUBSTITUTE(E$1,"standard",""),"|Float",""),ChapterTable!$1:$1,0),0),
      VLOOKUP($A1065-ChapterTable!$P$11,ChapterTable!$1:$1048576,MATCH("최종"&amp;SUBSTITUTE(SUBSTITUTE(E$1,"standard",""),"|Float",""),ChapterTable!$1:$1,0),0)*ChapterTable!$P$14
    ),
  OFFSET(E1065,-$B1065+IF($L1065,1,0),0)*IF($B1065&gt;OFFSET($B1065,1,0),ChapterTable!$R$17,1)*
    (VLOOKUP(SUBSTITUTE(SUBSTITUTE(E$1,"standard",""),"|Float","")&amp;IF(OR($L1065=TRUE,$A1065=0,MOD($A1065,ChapterTable!$R$20)&lt;&gt;0),"","보스")&amp;"인게임누적곱배수",ChapterTable!$R:$S,2,0)^C1065
    +VLOOKUP(SUBSTITUTE(SUBSTITUTE(E$1,"standard",""),"|Float","")&amp;IF(OR($L1065=TRUE,$A1065=0,MOD($A1065,ChapterTable!$R$20)&lt;&gt;0),"","보스")&amp;"인게임누적합배수",ChapterTable!$R:$S,2,0)*C1065)
  )
  )
  )
)</f>
        <v>1616074.7708187103</v>
      </c>
      <c r="F1065" s="1">
        <f ca="1">IF(AND($A1065=0,$B1065=1),
    VLOOKUP(1,ChapterTable!$1:$1048576,MATCH("최종"&amp;SUBSTITUTE(SUBSTITUTE(F$1,"standard",""),"|Float",""),ChapterTable!$1:$1,0),0)*ChapterTable!$P$17,
  IF(AND($A1065=0,$B1065=0),
    F1066,
  IF($B1065=0,
    VLOOKUP($A1065,ChapterTable!$1:$1048576,MATCH("최종"&amp;SUBSTITUTE(SUBSTITUTE(F$1,"standard",""),"|Float",""),ChapterTable!$1:$1,0),0),
  IF($B1065=1,
    IF($L1065=FALSE,
      VLOOKUP($A1065,ChapterTable!$1:$1048576,MATCH("최종"&amp;SUBSTITUTE(SUBSTITUTE(F$1,"standard",""),"|Float",""),ChapterTable!$1:$1,0),0),
      VLOOKUP($A1065-ChapterTable!$P$11,ChapterTable!$1:$1048576,MATCH("최종"&amp;SUBSTITUTE(SUBSTITUTE(F$1,"standard",""),"|Float",""),ChapterTable!$1:$1,0),0)*ChapterTable!$P$14
    ),
  OFFSET(F1065,-$B1065+IF($L1065,1,0),0)*
    (VLOOKUP(SUBSTITUTE(SUBSTITUTE(F$1,"standard",""),"|Float","")&amp;IF(OR($L1065=TRUE,$A1065=0,MOD($A1065,ChapterTable!$R$20)&lt;&gt;0),"","보스")&amp;"인게임누적곱배수",ChapterTable!$R:$S,2,0)^D1065
    +VLOOKUP(SUBSTITUTE(SUBSTITUTE(F$1,"standard",""),"|Float","")&amp;IF(OR($L1065=TRUE,$A1065=0,MOD($A1065,ChapterTable!$R$20)&lt;&gt;0),"","보스")&amp;"인게임누적합배수",ChapterTable!$R:$S,2,0)*D1065)
  )
  )
  )
)</f>
        <v>458261.94311410194</v>
      </c>
      <c r="G1065" t="s">
        <v>715</v>
      </c>
      <c r="J1065" t="str">
        <f>IF(ISBLANK(I1065),"",
IFERROR(VLOOKUP(I1065,[1]StringTable!$1:$1048576,MATCH("kor|String",[1]StringTable!$1:$1,0),0),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121"/>
        <v>0.25</v>
      </c>
      <c r="AJ1065">
        <f t="shared" si="119"/>
        <v>0.32</v>
      </c>
      <c r="AK1065">
        <f t="shared" si="120"/>
        <v>1</v>
      </c>
      <c r="AL1065">
        <v>9</v>
      </c>
    </row>
    <row r="1066" spans="1:38" hidden="1" x14ac:dyDescent="0.3">
      <c r="A1066">
        <v>23</v>
      </c>
      <c r="B1066">
        <v>40</v>
      </c>
      <c r="C1066">
        <f>IF(OR($L1066=TRUE,$A1066=0,MOD($A1066,ChapterTable!$R$20)&lt;&gt;0),
MAX(0,INT(($B1066+ChapterTable!$P$26+VLOOKUP(SUBSTITUTE(C$1,"성장단계","")&amp;"단계오프셋",ChapterTable!$R:$S,2,0))/ChapterTable!$P$23)),
MAX(0,INT(($B1066+ChapterTable!$R$26+VLOOKUP(SUBSTITUTE(C$1,"성장단계","")&amp;"보스단계오프셋",ChapterTable!$R:$S,2,0))/ChapterTable!$R$23)))</f>
        <v>4</v>
      </c>
      <c r="D1066">
        <f>IF(OR($L1066=TRUE,$A1066=0,MOD($A1066,ChapterTable!$R$20)&lt;&gt;0),
MAX(0,INT(($B1066+ChapterTable!$P$26+VLOOKUP(SUBSTITUTE(D$1,"성장단계","")&amp;"단계오프셋",ChapterTable!$R:$S,2,0))/ChapterTable!$P$23)),
MAX(0,INT(($B1066+ChapterTable!$R$26+VLOOKUP(SUBSTITUTE(D$1,"성장단계","")&amp;"보스단계오프셋",ChapterTable!$R:$S,2,0))/ChapterTable!$R$23)))</f>
        <v>3</v>
      </c>
      <c r="E1066" s="1">
        <f ca="1">IF(AND($A1066=0,$B1066=1),
    VLOOKUP(1,ChapterTable!$1:$1048576,MATCH("최종"&amp;SUBSTITUTE(SUBSTITUTE(E$1,"standard",""),"|Float",""),ChapterTable!$1:$1,0),0)*ChapterTable!$P$17,
  IF(AND($A1066=0,$B1066=0),
    E1067,
  IF($B1066=0,
    VLOOKUP($A1066,ChapterTable!$1:$1048576,MATCH("최종"&amp;SUBSTITUTE(SUBSTITUTE(E$1,"standard",""),"|Float",""),ChapterTable!$1:$1,0),0),
  IF($B1066=1,
    IF($L1066=FALSE,
      VLOOKUP($A1066,ChapterTable!$1:$1048576,MATCH("최종"&amp;SUBSTITUTE(SUBSTITUTE(E$1,"standard",""),"|Float",""),ChapterTable!$1:$1,0),0),
      VLOOKUP($A1066-ChapterTable!$P$11,ChapterTable!$1:$1048576,MATCH("최종"&amp;SUBSTITUTE(SUBSTITUTE(E$1,"standard",""),"|Float",""),ChapterTable!$1:$1,0),0)*ChapterTable!$P$14
    ),
  OFFSET(E1066,-$B1066+IF($L1066,1,0),0)*IF($B1066&gt;OFFSET($B1066,1,0),ChapterTable!$R$17,1)*
    (VLOOKUP(SUBSTITUTE(SUBSTITUTE(E$1,"standard",""),"|Float","")&amp;IF(OR($L1066=TRUE,$A1066=0,MOD($A1066,ChapterTable!$R$20)&lt;&gt;0),"","보스")&amp;"인게임누적곱배수",ChapterTable!$R:$S,2,0)^C1066
    +VLOOKUP(SUBSTITUTE(SUBSTITUTE(E$1,"standard",""),"|Float","")&amp;IF(OR($L1066=TRUE,$A1066=0,MOD($A1066,ChapterTable!$R$20)&lt;&gt;0),"","보스")&amp;"인게임누적합배수",ChapterTable!$R:$S,2,0)*C1066)
  )
  )
  )
)</f>
        <v>1616074.7708187103</v>
      </c>
      <c r="F1066" s="1">
        <f ca="1">IF(AND($A1066=0,$B1066=1),
    VLOOKUP(1,ChapterTable!$1:$1048576,MATCH("최종"&amp;SUBSTITUTE(SUBSTITUTE(F$1,"standard",""),"|Float",""),ChapterTable!$1:$1,0),0)*ChapterTable!$P$17,
  IF(AND($A1066=0,$B1066=0),
    F1067,
  IF($B1066=0,
    VLOOKUP($A1066,ChapterTable!$1:$1048576,MATCH("최종"&amp;SUBSTITUTE(SUBSTITUTE(F$1,"standard",""),"|Float",""),ChapterTable!$1:$1,0),0),
  IF($B1066=1,
    IF($L1066=FALSE,
      VLOOKUP($A1066,ChapterTable!$1:$1048576,MATCH("최종"&amp;SUBSTITUTE(SUBSTITUTE(F$1,"standard",""),"|Float",""),ChapterTable!$1:$1,0),0),
      VLOOKUP($A1066-ChapterTable!$P$11,ChapterTable!$1:$1048576,MATCH("최종"&amp;SUBSTITUTE(SUBSTITUTE(F$1,"standard",""),"|Float",""),ChapterTable!$1:$1,0),0)*ChapterTable!$P$14
    ),
  OFFSET(F1066,-$B1066+IF($L1066,1,0),0)*
    (VLOOKUP(SUBSTITUTE(SUBSTITUTE(F$1,"standard",""),"|Float","")&amp;IF(OR($L1066=TRUE,$A1066=0,MOD($A1066,ChapterTable!$R$20)&lt;&gt;0),"","보스")&amp;"인게임누적곱배수",ChapterTable!$R:$S,2,0)^D1066
    +VLOOKUP(SUBSTITUTE(SUBSTITUTE(F$1,"standard",""),"|Float","")&amp;IF(OR($L1066=TRUE,$A1066=0,MOD($A1066,ChapterTable!$R$20)&lt;&gt;0),"","보스")&amp;"인게임누적합배수",ChapterTable!$R:$S,2,0)*D1066)
  )
  )
  )
)</f>
        <v>458261.94311410194</v>
      </c>
      <c r="G1066" t="s">
        <v>715</v>
      </c>
      <c r="J1066" t="str">
        <f>IF(ISBLANK(I1066),"",
IFERROR(VLOOKUP(I1066,[1]StringTable!$1:$1048576,MATCH("kor|String",[1]StringTable!$1:$1,0),0),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121"/>
        <v>0.25</v>
      </c>
      <c r="AJ1066">
        <f t="shared" si="119"/>
        <v>1</v>
      </c>
      <c r="AK1066">
        <f t="shared" si="120"/>
        <v>4</v>
      </c>
      <c r="AL1066">
        <v>9</v>
      </c>
    </row>
    <row r="1067" spans="1:38" hidden="1" x14ac:dyDescent="0.3">
      <c r="A1067">
        <v>23</v>
      </c>
      <c r="B1067">
        <v>41</v>
      </c>
      <c r="C1067">
        <f>IF(OR($L1067=TRUE,$A1067=0,MOD($A1067,ChapterTable!$R$20)&lt;&gt;0),
MAX(0,INT(($B1067+ChapterTable!$P$26+VLOOKUP(SUBSTITUTE(C$1,"성장단계","")&amp;"단계오프셋",ChapterTable!$R:$S,2,0))/ChapterTable!$P$23)),
MAX(0,INT(($B1067+ChapterTable!$R$26+VLOOKUP(SUBSTITUTE(C$1,"성장단계","")&amp;"보스단계오프셋",ChapterTable!$R:$S,2,0))/ChapterTable!$R$23)))</f>
        <v>4</v>
      </c>
      <c r="D1067">
        <f>IF(OR($L1067=TRUE,$A1067=0,MOD($A1067,ChapterTable!$R$20)&lt;&gt;0),
MAX(0,INT(($B1067+ChapterTable!$P$26+VLOOKUP(SUBSTITUTE(D$1,"성장단계","")&amp;"단계오프셋",ChapterTable!$R:$S,2,0))/ChapterTable!$P$23)),
MAX(0,INT(($B1067+ChapterTable!$R$26+VLOOKUP(SUBSTITUTE(D$1,"성장단계","")&amp;"보스단계오프셋",ChapterTable!$R:$S,2,0))/ChapterTable!$R$23)))</f>
        <v>4</v>
      </c>
      <c r="E1067" s="1">
        <f ca="1">IF(AND($A1067=0,$B1067=1),
    VLOOKUP(1,ChapterTable!$1:$1048576,MATCH("최종"&amp;SUBSTITUTE(SUBSTITUTE(E$1,"standard",""),"|Float",""),ChapterTable!$1:$1,0),0)*ChapterTable!$P$17,
  IF(AND($A1067=0,$B1067=0),
    E1068,
  IF($B1067=0,
    VLOOKUP($A1067,ChapterTable!$1:$1048576,MATCH("최종"&amp;SUBSTITUTE(SUBSTITUTE(E$1,"standard",""),"|Float",""),ChapterTable!$1:$1,0),0),
  IF($B1067=1,
    IF($L1067=FALSE,
      VLOOKUP($A1067,ChapterTable!$1:$1048576,MATCH("최종"&amp;SUBSTITUTE(SUBSTITUTE(E$1,"standard",""),"|Float",""),ChapterTable!$1:$1,0),0),
      VLOOKUP($A1067-ChapterTable!$P$11,ChapterTable!$1:$1048576,MATCH("최종"&amp;SUBSTITUTE(SUBSTITUTE(E$1,"standard",""),"|Float",""),ChapterTable!$1:$1,0),0)*ChapterTable!$P$14
    ),
  OFFSET(E1067,-$B1067+IF($L1067,1,0),0)*IF($B1067&gt;OFFSET($B1067,1,0),ChapterTable!$R$17,1)*
    (VLOOKUP(SUBSTITUTE(SUBSTITUTE(E$1,"standard",""),"|Float","")&amp;IF(OR($L1067=TRUE,$A1067=0,MOD($A1067,ChapterTable!$R$20)&lt;&gt;0),"","보스")&amp;"인게임누적곱배수",ChapterTable!$R:$S,2,0)^C1067
    +VLOOKUP(SUBSTITUTE(SUBSTITUTE(E$1,"standard",""),"|Float","")&amp;IF(OR($L1067=TRUE,$A1067=0,MOD($A1067,ChapterTable!$R$20)&lt;&gt;0),"","보스")&amp;"인게임누적합배수",ChapterTable!$R:$S,2,0)*C1067)
  )
  )
  )
)</f>
        <v>1616074.7708187103</v>
      </c>
      <c r="F1067" s="1">
        <f ca="1">IF(AND($A1067=0,$B1067=1),
    VLOOKUP(1,ChapterTable!$1:$1048576,MATCH("최종"&amp;SUBSTITUTE(SUBSTITUTE(F$1,"standard",""),"|Float",""),ChapterTable!$1:$1,0),0)*ChapterTable!$P$17,
  IF(AND($A1067=0,$B1067=0),
    F1068,
  IF($B1067=0,
    VLOOKUP($A1067,ChapterTable!$1:$1048576,MATCH("최종"&amp;SUBSTITUTE(SUBSTITUTE(F$1,"standard",""),"|Float",""),ChapterTable!$1:$1,0),0),
  IF($B1067=1,
    IF($L1067=FALSE,
      VLOOKUP($A1067,ChapterTable!$1:$1048576,MATCH("최종"&amp;SUBSTITUTE(SUBSTITUTE(F$1,"standard",""),"|Float",""),ChapterTable!$1:$1,0),0),
      VLOOKUP($A1067-ChapterTable!$P$11,ChapterTable!$1:$1048576,MATCH("최종"&amp;SUBSTITUTE(SUBSTITUTE(F$1,"standard",""),"|Float",""),ChapterTable!$1:$1,0),0)*ChapterTable!$P$14
    ),
  OFFSET(F1067,-$B1067+IF($L1067,1,0),0)*
    (VLOOKUP(SUBSTITUTE(SUBSTITUTE(F$1,"standard",""),"|Float","")&amp;IF(OR($L1067=TRUE,$A1067=0,MOD($A1067,ChapterTable!$R$20)&lt;&gt;0),"","보스")&amp;"인게임누적곱배수",ChapterTable!$R:$S,2,0)^D1067
    +VLOOKUP(SUBSTITUTE(SUBSTITUTE(F$1,"standard",""),"|Float","")&amp;IF(OR($L1067=TRUE,$A1067=0,MOD($A1067,ChapterTable!$R$20)&lt;&gt;0),"","보스")&amp;"인게임누적합배수",ChapterTable!$R:$S,2,0)*D1067)
  )
  )
  )
)</f>
        <v>486318.79677414894</v>
      </c>
      <c r="G1067" t="s">
        <v>715</v>
      </c>
      <c r="J1067" t="str">
        <f>IF(ISBLANK(I1067),"",
IFERROR(VLOOKUP(I1067,[1]StringTable!$1:$1048576,MATCH("kor|String",[1]StringTable!$1:$1,0),0),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121"/>
        <v>0.2</v>
      </c>
      <c r="AJ1067">
        <f t="shared" si="119"/>
        <v>0.27466666000000001</v>
      </c>
      <c r="AK1067">
        <f t="shared" si="120"/>
        <v>1</v>
      </c>
      <c r="AL1067">
        <v>9</v>
      </c>
    </row>
    <row r="1068" spans="1:38" hidden="1" x14ac:dyDescent="0.3">
      <c r="A1068">
        <v>23</v>
      </c>
      <c r="B1068">
        <v>42</v>
      </c>
      <c r="C1068">
        <f>IF(OR($L1068=TRUE,$A1068=0,MOD($A1068,ChapterTable!$R$20)&lt;&gt;0),
MAX(0,INT(($B1068+ChapterTable!$P$26+VLOOKUP(SUBSTITUTE(C$1,"성장단계","")&amp;"단계오프셋",ChapterTable!$R:$S,2,0))/ChapterTable!$P$23)),
MAX(0,INT(($B1068+ChapterTable!$R$26+VLOOKUP(SUBSTITUTE(C$1,"성장단계","")&amp;"보스단계오프셋",ChapterTable!$R:$S,2,0))/ChapterTable!$R$23)))</f>
        <v>4</v>
      </c>
      <c r="D1068">
        <f>IF(OR($L1068=TRUE,$A1068=0,MOD($A1068,ChapterTable!$R$20)&lt;&gt;0),
MAX(0,INT(($B1068+ChapterTable!$P$26+VLOOKUP(SUBSTITUTE(D$1,"성장단계","")&amp;"단계오프셋",ChapterTable!$R:$S,2,0))/ChapterTable!$P$23)),
MAX(0,INT(($B1068+ChapterTable!$R$26+VLOOKUP(SUBSTITUTE(D$1,"성장단계","")&amp;"보스단계오프셋",ChapterTable!$R:$S,2,0))/ChapterTable!$R$23)))</f>
        <v>4</v>
      </c>
      <c r="E1068" s="1">
        <f ca="1">IF(AND($A1068=0,$B1068=1),
    VLOOKUP(1,ChapterTable!$1:$1048576,MATCH("최종"&amp;SUBSTITUTE(SUBSTITUTE(E$1,"standard",""),"|Float",""),ChapterTable!$1:$1,0),0)*ChapterTable!$P$17,
  IF(AND($A1068=0,$B1068=0),
    E1069,
  IF($B1068=0,
    VLOOKUP($A1068,ChapterTable!$1:$1048576,MATCH("최종"&amp;SUBSTITUTE(SUBSTITUTE(E$1,"standard",""),"|Float",""),ChapterTable!$1:$1,0),0),
  IF($B1068=1,
    IF($L1068=FALSE,
      VLOOKUP($A1068,ChapterTable!$1:$1048576,MATCH("최종"&amp;SUBSTITUTE(SUBSTITUTE(E$1,"standard",""),"|Float",""),ChapterTable!$1:$1,0),0),
      VLOOKUP($A1068-ChapterTable!$P$11,ChapterTable!$1:$1048576,MATCH("최종"&amp;SUBSTITUTE(SUBSTITUTE(E$1,"standard",""),"|Float",""),ChapterTable!$1:$1,0),0)*ChapterTable!$P$14
    ),
  OFFSET(E1068,-$B1068+IF($L1068,1,0),0)*IF($B1068&gt;OFFSET($B1068,1,0),ChapterTable!$R$17,1)*
    (VLOOKUP(SUBSTITUTE(SUBSTITUTE(E$1,"standard",""),"|Float","")&amp;IF(OR($L1068=TRUE,$A1068=0,MOD($A1068,ChapterTable!$R$20)&lt;&gt;0),"","보스")&amp;"인게임누적곱배수",ChapterTable!$R:$S,2,0)^C1068
    +VLOOKUP(SUBSTITUTE(SUBSTITUTE(E$1,"standard",""),"|Float","")&amp;IF(OR($L1068=TRUE,$A1068=0,MOD($A1068,ChapterTable!$R$20)&lt;&gt;0),"","보스")&amp;"인게임누적합배수",ChapterTable!$R:$S,2,0)*C1068)
  )
  )
  )
)</f>
        <v>1616074.7708187103</v>
      </c>
      <c r="F1068" s="1">
        <f ca="1">IF(AND($A1068=0,$B1068=1),
    VLOOKUP(1,ChapterTable!$1:$1048576,MATCH("최종"&amp;SUBSTITUTE(SUBSTITUTE(F$1,"standard",""),"|Float",""),ChapterTable!$1:$1,0),0)*ChapterTable!$P$17,
  IF(AND($A1068=0,$B1068=0),
    F1069,
  IF($B1068=0,
    VLOOKUP($A1068,ChapterTable!$1:$1048576,MATCH("최종"&amp;SUBSTITUTE(SUBSTITUTE(F$1,"standard",""),"|Float",""),ChapterTable!$1:$1,0),0),
  IF($B1068=1,
    IF($L1068=FALSE,
      VLOOKUP($A1068,ChapterTable!$1:$1048576,MATCH("최종"&amp;SUBSTITUTE(SUBSTITUTE(F$1,"standard",""),"|Float",""),ChapterTable!$1:$1,0),0),
      VLOOKUP($A1068-ChapterTable!$P$11,ChapterTable!$1:$1048576,MATCH("최종"&amp;SUBSTITUTE(SUBSTITUTE(F$1,"standard",""),"|Float",""),ChapterTable!$1:$1,0),0)*ChapterTable!$P$14
    ),
  OFFSET(F1068,-$B1068+IF($L1068,1,0),0)*
    (VLOOKUP(SUBSTITUTE(SUBSTITUTE(F$1,"standard",""),"|Float","")&amp;IF(OR($L1068=TRUE,$A1068=0,MOD($A1068,ChapterTable!$R$20)&lt;&gt;0),"","보스")&amp;"인게임누적곱배수",ChapterTable!$R:$S,2,0)^D1068
    +VLOOKUP(SUBSTITUTE(SUBSTITUTE(F$1,"standard",""),"|Float","")&amp;IF(OR($L1068=TRUE,$A1068=0,MOD($A1068,ChapterTable!$R$20)&lt;&gt;0),"","보스")&amp;"인게임누적합배수",ChapterTable!$R:$S,2,0)*D1068)
  )
  )
  )
)</f>
        <v>486318.79677414894</v>
      </c>
      <c r="G1068" t="s">
        <v>715</v>
      </c>
      <c r="J1068" t="str">
        <f>IF(ISBLANK(I1068),"",
IFERROR(VLOOKUP(I1068,[1]StringTable!$1:$1048576,MATCH("kor|String",[1]StringTable!$1:$1,0),0),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121"/>
        <v>0.2</v>
      </c>
      <c r="AJ1068">
        <f t="shared" si="119"/>
        <v>0.27466666000000001</v>
      </c>
      <c r="AK1068">
        <f t="shared" si="120"/>
        <v>1</v>
      </c>
      <c r="AL1068">
        <v>9</v>
      </c>
    </row>
    <row r="1069" spans="1:38" hidden="1" x14ac:dyDescent="0.3">
      <c r="A1069">
        <v>23</v>
      </c>
      <c r="B1069">
        <v>43</v>
      </c>
      <c r="C1069">
        <f>IF(OR($L1069=TRUE,$A1069=0,MOD($A1069,ChapterTable!$R$20)&lt;&gt;0),
MAX(0,INT(($B1069+ChapterTable!$P$26+VLOOKUP(SUBSTITUTE(C$1,"성장단계","")&amp;"단계오프셋",ChapterTable!$R:$S,2,0))/ChapterTable!$P$23)),
MAX(0,INT(($B1069+ChapterTable!$R$26+VLOOKUP(SUBSTITUTE(C$1,"성장단계","")&amp;"보스단계오프셋",ChapterTable!$R:$S,2,0))/ChapterTable!$R$23)))</f>
        <v>4</v>
      </c>
      <c r="D1069">
        <f>IF(OR($L1069=TRUE,$A1069=0,MOD($A1069,ChapterTable!$R$20)&lt;&gt;0),
MAX(0,INT(($B1069+ChapterTable!$P$26+VLOOKUP(SUBSTITUTE(D$1,"성장단계","")&amp;"단계오프셋",ChapterTable!$R:$S,2,0))/ChapterTable!$P$23)),
MAX(0,INT(($B1069+ChapterTable!$R$26+VLOOKUP(SUBSTITUTE(D$1,"성장단계","")&amp;"보스단계오프셋",ChapterTable!$R:$S,2,0))/ChapterTable!$R$23)))</f>
        <v>4</v>
      </c>
      <c r="E1069" s="1">
        <f ca="1">IF(AND($A1069=0,$B1069=1),
    VLOOKUP(1,ChapterTable!$1:$1048576,MATCH("최종"&amp;SUBSTITUTE(SUBSTITUTE(E$1,"standard",""),"|Float",""),ChapterTable!$1:$1,0),0)*ChapterTable!$P$17,
  IF(AND($A1069=0,$B1069=0),
    E1070,
  IF($B1069=0,
    VLOOKUP($A1069,ChapterTable!$1:$1048576,MATCH("최종"&amp;SUBSTITUTE(SUBSTITUTE(E$1,"standard",""),"|Float",""),ChapterTable!$1:$1,0),0),
  IF($B1069=1,
    IF($L1069=FALSE,
      VLOOKUP($A1069,ChapterTable!$1:$1048576,MATCH("최종"&amp;SUBSTITUTE(SUBSTITUTE(E$1,"standard",""),"|Float",""),ChapterTable!$1:$1,0),0),
      VLOOKUP($A1069-ChapterTable!$P$11,ChapterTable!$1:$1048576,MATCH("최종"&amp;SUBSTITUTE(SUBSTITUTE(E$1,"standard",""),"|Float",""),ChapterTable!$1:$1,0),0)*ChapterTable!$P$14
    ),
  OFFSET(E1069,-$B1069+IF($L1069,1,0),0)*IF($B1069&gt;OFFSET($B1069,1,0),ChapterTable!$R$17,1)*
    (VLOOKUP(SUBSTITUTE(SUBSTITUTE(E$1,"standard",""),"|Float","")&amp;IF(OR($L1069=TRUE,$A1069=0,MOD($A1069,ChapterTable!$R$20)&lt;&gt;0),"","보스")&amp;"인게임누적곱배수",ChapterTable!$R:$S,2,0)^C1069
    +VLOOKUP(SUBSTITUTE(SUBSTITUTE(E$1,"standard",""),"|Float","")&amp;IF(OR($L1069=TRUE,$A1069=0,MOD($A1069,ChapterTable!$R$20)&lt;&gt;0),"","보스")&amp;"인게임누적합배수",ChapterTable!$R:$S,2,0)*C1069)
  )
  )
  )
)</f>
        <v>1616074.7708187103</v>
      </c>
      <c r="F1069" s="1">
        <f ca="1">IF(AND($A1069=0,$B1069=1),
    VLOOKUP(1,ChapterTable!$1:$1048576,MATCH("최종"&amp;SUBSTITUTE(SUBSTITUTE(F$1,"standard",""),"|Float",""),ChapterTable!$1:$1,0),0)*ChapterTable!$P$17,
  IF(AND($A1069=0,$B1069=0),
    F1070,
  IF($B1069=0,
    VLOOKUP($A1069,ChapterTable!$1:$1048576,MATCH("최종"&amp;SUBSTITUTE(SUBSTITUTE(F$1,"standard",""),"|Float",""),ChapterTable!$1:$1,0),0),
  IF($B1069=1,
    IF($L1069=FALSE,
      VLOOKUP($A1069,ChapterTable!$1:$1048576,MATCH("최종"&amp;SUBSTITUTE(SUBSTITUTE(F$1,"standard",""),"|Float",""),ChapterTable!$1:$1,0),0),
      VLOOKUP($A1069-ChapterTable!$P$11,ChapterTable!$1:$1048576,MATCH("최종"&amp;SUBSTITUTE(SUBSTITUTE(F$1,"standard",""),"|Float",""),ChapterTable!$1:$1,0),0)*ChapterTable!$P$14
    ),
  OFFSET(F1069,-$B1069+IF($L1069,1,0),0)*
    (VLOOKUP(SUBSTITUTE(SUBSTITUTE(F$1,"standard",""),"|Float","")&amp;IF(OR($L1069=TRUE,$A1069=0,MOD($A1069,ChapterTable!$R$20)&lt;&gt;0),"","보스")&amp;"인게임누적곱배수",ChapterTable!$R:$S,2,0)^D1069
    +VLOOKUP(SUBSTITUTE(SUBSTITUTE(F$1,"standard",""),"|Float","")&amp;IF(OR($L1069=TRUE,$A1069=0,MOD($A1069,ChapterTable!$R$20)&lt;&gt;0),"","보스")&amp;"인게임누적합배수",ChapterTable!$R:$S,2,0)*D1069)
  )
  )
  )
)</f>
        <v>486318.79677414894</v>
      </c>
      <c r="G1069" t="s">
        <v>715</v>
      </c>
      <c r="J1069" t="str">
        <f>IF(ISBLANK(I1069),"",
IFERROR(VLOOKUP(I1069,[1]StringTable!$1:$1048576,MATCH("kor|String",[1]StringTable!$1:$1,0),0),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121"/>
        <v>0.2</v>
      </c>
      <c r="AJ1069">
        <f t="shared" si="119"/>
        <v>0.27466666000000001</v>
      </c>
      <c r="AK1069">
        <f t="shared" si="120"/>
        <v>1</v>
      </c>
      <c r="AL1069">
        <v>9</v>
      </c>
    </row>
    <row r="1070" spans="1:38" hidden="1" x14ac:dyDescent="0.3">
      <c r="A1070">
        <v>23</v>
      </c>
      <c r="B1070">
        <v>44</v>
      </c>
      <c r="C1070">
        <f>IF(OR($L1070=TRUE,$A1070=0,MOD($A1070,ChapterTable!$R$20)&lt;&gt;0),
MAX(0,INT(($B1070+ChapterTable!$P$26+VLOOKUP(SUBSTITUTE(C$1,"성장단계","")&amp;"단계오프셋",ChapterTable!$R:$S,2,0))/ChapterTable!$P$23)),
MAX(0,INT(($B1070+ChapterTable!$R$26+VLOOKUP(SUBSTITUTE(C$1,"성장단계","")&amp;"보스단계오프셋",ChapterTable!$R:$S,2,0))/ChapterTable!$R$23)))</f>
        <v>4</v>
      </c>
      <c r="D1070">
        <f>IF(OR($L1070=TRUE,$A1070=0,MOD($A1070,ChapterTable!$R$20)&lt;&gt;0),
MAX(0,INT(($B1070+ChapterTable!$P$26+VLOOKUP(SUBSTITUTE(D$1,"성장단계","")&amp;"단계오프셋",ChapterTable!$R:$S,2,0))/ChapterTable!$P$23)),
MAX(0,INT(($B1070+ChapterTable!$R$26+VLOOKUP(SUBSTITUTE(D$1,"성장단계","")&amp;"보스단계오프셋",ChapterTable!$R:$S,2,0))/ChapterTable!$R$23)))</f>
        <v>4</v>
      </c>
      <c r="E1070" s="1">
        <f ca="1">IF(AND($A1070=0,$B1070=1),
    VLOOKUP(1,ChapterTable!$1:$1048576,MATCH("최종"&amp;SUBSTITUTE(SUBSTITUTE(E$1,"standard",""),"|Float",""),ChapterTable!$1:$1,0),0)*ChapterTable!$P$17,
  IF(AND($A1070=0,$B1070=0),
    E1071,
  IF($B1070=0,
    VLOOKUP($A1070,ChapterTable!$1:$1048576,MATCH("최종"&amp;SUBSTITUTE(SUBSTITUTE(E$1,"standard",""),"|Float",""),ChapterTable!$1:$1,0),0),
  IF($B1070=1,
    IF($L1070=FALSE,
      VLOOKUP($A1070,ChapterTable!$1:$1048576,MATCH("최종"&amp;SUBSTITUTE(SUBSTITUTE(E$1,"standard",""),"|Float",""),ChapterTable!$1:$1,0),0),
      VLOOKUP($A1070-ChapterTable!$P$11,ChapterTable!$1:$1048576,MATCH("최종"&amp;SUBSTITUTE(SUBSTITUTE(E$1,"standard",""),"|Float",""),ChapterTable!$1:$1,0),0)*ChapterTable!$P$14
    ),
  OFFSET(E1070,-$B1070+IF($L1070,1,0),0)*IF($B1070&gt;OFFSET($B1070,1,0),ChapterTable!$R$17,1)*
    (VLOOKUP(SUBSTITUTE(SUBSTITUTE(E$1,"standard",""),"|Float","")&amp;IF(OR($L1070=TRUE,$A1070=0,MOD($A1070,ChapterTable!$R$20)&lt;&gt;0),"","보스")&amp;"인게임누적곱배수",ChapterTable!$R:$S,2,0)^C1070
    +VLOOKUP(SUBSTITUTE(SUBSTITUTE(E$1,"standard",""),"|Float","")&amp;IF(OR($L1070=TRUE,$A1070=0,MOD($A1070,ChapterTable!$R$20)&lt;&gt;0),"","보스")&amp;"인게임누적합배수",ChapterTable!$R:$S,2,0)*C1070)
  )
  )
  )
)</f>
        <v>1616074.7708187103</v>
      </c>
      <c r="F1070" s="1">
        <f ca="1">IF(AND($A1070=0,$B1070=1),
    VLOOKUP(1,ChapterTable!$1:$1048576,MATCH("최종"&amp;SUBSTITUTE(SUBSTITUTE(F$1,"standard",""),"|Float",""),ChapterTable!$1:$1,0),0)*ChapterTable!$P$17,
  IF(AND($A1070=0,$B1070=0),
    F1071,
  IF($B1070=0,
    VLOOKUP($A1070,ChapterTable!$1:$1048576,MATCH("최종"&amp;SUBSTITUTE(SUBSTITUTE(F$1,"standard",""),"|Float",""),ChapterTable!$1:$1,0),0),
  IF($B1070=1,
    IF($L1070=FALSE,
      VLOOKUP($A1070,ChapterTable!$1:$1048576,MATCH("최종"&amp;SUBSTITUTE(SUBSTITUTE(F$1,"standard",""),"|Float",""),ChapterTable!$1:$1,0),0),
      VLOOKUP($A1070-ChapterTable!$P$11,ChapterTable!$1:$1048576,MATCH("최종"&amp;SUBSTITUTE(SUBSTITUTE(F$1,"standard",""),"|Float",""),ChapterTable!$1:$1,0),0)*ChapterTable!$P$14
    ),
  OFFSET(F1070,-$B1070+IF($L1070,1,0),0)*
    (VLOOKUP(SUBSTITUTE(SUBSTITUTE(F$1,"standard",""),"|Float","")&amp;IF(OR($L1070=TRUE,$A1070=0,MOD($A1070,ChapterTable!$R$20)&lt;&gt;0),"","보스")&amp;"인게임누적곱배수",ChapterTable!$R:$S,2,0)^D1070
    +VLOOKUP(SUBSTITUTE(SUBSTITUTE(F$1,"standard",""),"|Float","")&amp;IF(OR($L1070=TRUE,$A1070=0,MOD($A1070,ChapterTable!$R$20)&lt;&gt;0),"","보스")&amp;"인게임누적합배수",ChapterTable!$R:$S,2,0)*D1070)
  )
  )
  )
)</f>
        <v>486318.79677414894</v>
      </c>
      <c r="G1070" t="s">
        <v>715</v>
      </c>
      <c r="J1070" t="str">
        <f>IF(ISBLANK(I1070),"",
IFERROR(VLOOKUP(I1070,[1]StringTable!$1:$1048576,MATCH("kor|String",[1]StringTable!$1:$1,0),0),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121"/>
        <v>0.2</v>
      </c>
      <c r="AJ1070">
        <f t="shared" si="119"/>
        <v>0.27466666000000001</v>
      </c>
      <c r="AK1070">
        <f t="shared" si="120"/>
        <v>1</v>
      </c>
      <c r="AL1070">
        <v>9</v>
      </c>
    </row>
    <row r="1071" spans="1:38" hidden="1" x14ac:dyDescent="0.3">
      <c r="A1071">
        <v>23</v>
      </c>
      <c r="B1071">
        <v>45</v>
      </c>
      <c r="C1071">
        <f>IF(OR($L1071=TRUE,$A1071=0,MOD($A1071,ChapterTable!$R$20)&lt;&gt;0),
MAX(0,INT(($B1071+ChapterTable!$P$26+VLOOKUP(SUBSTITUTE(C$1,"성장단계","")&amp;"단계오프셋",ChapterTable!$R:$S,2,0))/ChapterTable!$P$23)),
MAX(0,INT(($B1071+ChapterTable!$R$26+VLOOKUP(SUBSTITUTE(C$1,"성장단계","")&amp;"보스단계오프셋",ChapterTable!$R:$S,2,0))/ChapterTable!$R$23)))</f>
        <v>4</v>
      </c>
      <c r="D1071">
        <f>IF(OR($L1071=TRUE,$A1071=0,MOD($A1071,ChapterTable!$R$20)&lt;&gt;0),
MAX(0,INT(($B1071+ChapterTable!$P$26+VLOOKUP(SUBSTITUTE(D$1,"성장단계","")&amp;"단계오프셋",ChapterTable!$R:$S,2,0))/ChapterTable!$P$23)),
MAX(0,INT(($B1071+ChapterTable!$R$26+VLOOKUP(SUBSTITUTE(D$1,"성장단계","")&amp;"보스단계오프셋",ChapterTable!$R:$S,2,0))/ChapterTable!$R$23)))</f>
        <v>4</v>
      </c>
      <c r="E1071" s="1">
        <f ca="1">IF(AND($A1071=0,$B1071=1),
    VLOOKUP(1,ChapterTable!$1:$1048576,MATCH("최종"&amp;SUBSTITUTE(SUBSTITUTE(E$1,"standard",""),"|Float",""),ChapterTable!$1:$1,0),0)*ChapterTable!$P$17,
  IF(AND($A1071=0,$B1071=0),
    E1072,
  IF($B1071=0,
    VLOOKUP($A1071,ChapterTable!$1:$1048576,MATCH("최종"&amp;SUBSTITUTE(SUBSTITUTE(E$1,"standard",""),"|Float",""),ChapterTable!$1:$1,0),0),
  IF($B1071=1,
    IF($L1071=FALSE,
      VLOOKUP($A1071,ChapterTable!$1:$1048576,MATCH("최종"&amp;SUBSTITUTE(SUBSTITUTE(E$1,"standard",""),"|Float",""),ChapterTable!$1:$1,0),0),
      VLOOKUP($A1071-ChapterTable!$P$11,ChapterTable!$1:$1048576,MATCH("최종"&amp;SUBSTITUTE(SUBSTITUTE(E$1,"standard",""),"|Float",""),ChapterTable!$1:$1,0),0)*ChapterTable!$P$14
    ),
  OFFSET(E1071,-$B1071+IF($L1071,1,0),0)*IF($B1071&gt;OFFSET($B1071,1,0),ChapterTable!$R$17,1)*
    (VLOOKUP(SUBSTITUTE(SUBSTITUTE(E$1,"standard",""),"|Float","")&amp;IF(OR($L1071=TRUE,$A1071=0,MOD($A1071,ChapterTable!$R$20)&lt;&gt;0),"","보스")&amp;"인게임누적곱배수",ChapterTable!$R:$S,2,0)^C1071
    +VLOOKUP(SUBSTITUTE(SUBSTITUTE(E$1,"standard",""),"|Float","")&amp;IF(OR($L1071=TRUE,$A1071=0,MOD($A1071,ChapterTable!$R$20)&lt;&gt;0),"","보스")&amp;"인게임누적합배수",ChapterTable!$R:$S,2,0)*C1071)
  )
  )
  )
)</f>
        <v>1616074.7708187103</v>
      </c>
      <c r="F1071" s="1">
        <f ca="1">IF(AND($A1071=0,$B1071=1),
    VLOOKUP(1,ChapterTable!$1:$1048576,MATCH("최종"&amp;SUBSTITUTE(SUBSTITUTE(F$1,"standard",""),"|Float",""),ChapterTable!$1:$1,0),0)*ChapterTable!$P$17,
  IF(AND($A1071=0,$B1071=0),
    F1072,
  IF($B1071=0,
    VLOOKUP($A1071,ChapterTable!$1:$1048576,MATCH("최종"&amp;SUBSTITUTE(SUBSTITUTE(F$1,"standard",""),"|Float",""),ChapterTable!$1:$1,0),0),
  IF($B1071=1,
    IF($L1071=FALSE,
      VLOOKUP($A1071,ChapterTable!$1:$1048576,MATCH("최종"&amp;SUBSTITUTE(SUBSTITUTE(F$1,"standard",""),"|Float",""),ChapterTable!$1:$1,0),0),
      VLOOKUP($A1071-ChapterTable!$P$11,ChapterTable!$1:$1048576,MATCH("최종"&amp;SUBSTITUTE(SUBSTITUTE(F$1,"standard",""),"|Float",""),ChapterTable!$1:$1,0),0)*ChapterTable!$P$14
    ),
  OFFSET(F1071,-$B1071+IF($L1071,1,0),0)*
    (VLOOKUP(SUBSTITUTE(SUBSTITUTE(F$1,"standard",""),"|Float","")&amp;IF(OR($L1071=TRUE,$A1071=0,MOD($A1071,ChapterTable!$R$20)&lt;&gt;0),"","보스")&amp;"인게임누적곱배수",ChapterTable!$R:$S,2,0)^D1071
    +VLOOKUP(SUBSTITUTE(SUBSTITUTE(F$1,"standard",""),"|Float","")&amp;IF(OR($L1071=TRUE,$A1071=0,MOD($A1071,ChapterTable!$R$20)&lt;&gt;0),"","보스")&amp;"인게임누적합배수",ChapterTable!$R:$S,2,0)*D1071)
  )
  )
  )
)</f>
        <v>486318.79677414894</v>
      </c>
      <c r="G1071" t="s">
        <v>715</v>
      </c>
      <c r="J1071" t="str">
        <f>IF(ISBLANK(I1071),"",
IFERROR(VLOOKUP(I1071,[1]StringTable!$1:$1048576,MATCH("kor|String",[1]StringTable!$1:$1,0),0),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121"/>
        <v>0.2</v>
      </c>
      <c r="AJ1071">
        <f t="shared" si="119"/>
        <v>0.27466666000000001</v>
      </c>
      <c r="AK1071">
        <f t="shared" si="120"/>
        <v>1</v>
      </c>
      <c r="AL1071">
        <v>9</v>
      </c>
    </row>
    <row r="1072" spans="1:38" hidden="1" x14ac:dyDescent="0.3">
      <c r="A1072">
        <v>23</v>
      </c>
      <c r="B1072">
        <v>46</v>
      </c>
      <c r="C1072">
        <f>IF(OR($L1072=TRUE,$A1072=0,MOD($A1072,ChapterTable!$R$20)&lt;&gt;0),
MAX(0,INT(($B1072+ChapterTable!$P$26+VLOOKUP(SUBSTITUTE(C$1,"성장단계","")&amp;"단계오프셋",ChapterTable!$R:$S,2,0))/ChapterTable!$P$23)),
MAX(0,INT(($B1072+ChapterTable!$R$26+VLOOKUP(SUBSTITUTE(C$1,"성장단계","")&amp;"보스단계오프셋",ChapterTable!$R:$S,2,0))/ChapterTable!$R$23)))</f>
        <v>5</v>
      </c>
      <c r="D1072">
        <f>IF(OR($L1072=TRUE,$A1072=0,MOD($A1072,ChapterTable!$R$20)&lt;&gt;0),
MAX(0,INT(($B1072+ChapterTable!$P$26+VLOOKUP(SUBSTITUTE(D$1,"성장단계","")&amp;"단계오프셋",ChapterTable!$R:$S,2,0))/ChapterTable!$P$23)),
MAX(0,INT(($B1072+ChapterTable!$R$26+VLOOKUP(SUBSTITUTE(D$1,"성장단계","")&amp;"보스단계오프셋",ChapterTable!$R:$S,2,0))/ChapterTable!$R$23)))</f>
        <v>4</v>
      </c>
      <c r="E1072" s="1">
        <f ca="1">IF(AND($A1072=0,$B1072=1),
    VLOOKUP(1,ChapterTable!$1:$1048576,MATCH("최종"&amp;SUBSTITUTE(SUBSTITUTE(E$1,"standard",""),"|Float",""),ChapterTable!$1:$1,0),0)*ChapterTable!$P$17,
  IF(AND($A1072=0,$B1072=0),
    E1073,
  IF($B1072=0,
    VLOOKUP($A1072,ChapterTable!$1:$1048576,MATCH("최종"&amp;SUBSTITUTE(SUBSTITUTE(E$1,"standard",""),"|Float",""),ChapterTable!$1:$1,0),0),
  IF($B1072=1,
    IF($L1072=FALSE,
      VLOOKUP($A1072,ChapterTable!$1:$1048576,MATCH("최종"&amp;SUBSTITUTE(SUBSTITUTE(E$1,"standard",""),"|Float",""),ChapterTable!$1:$1,0),0),
      VLOOKUP($A1072-ChapterTable!$P$11,ChapterTable!$1:$1048576,MATCH("최종"&amp;SUBSTITUTE(SUBSTITUTE(E$1,"standard",""),"|Float",""),ChapterTable!$1:$1,0),0)*ChapterTable!$P$14
    ),
  OFFSET(E1072,-$B1072+IF($L1072,1,0),0)*IF($B1072&gt;OFFSET($B1072,1,0),ChapterTable!$R$17,1)*
    (VLOOKUP(SUBSTITUTE(SUBSTITUTE(E$1,"standard",""),"|Float","")&amp;IF(OR($L1072=TRUE,$A1072=0,MOD($A1072,ChapterTable!$R$20)&lt;&gt;0),"","보스")&amp;"인게임누적곱배수",ChapterTable!$R:$S,2,0)^C1072
    +VLOOKUP(SUBSTITUTE(SUBSTITUTE(E$1,"standard",""),"|Float","")&amp;IF(OR($L1072=TRUE,$A1072=0,MOD($A1072,ChapterTable!$R$20)&lt;&gt;0),"","보스")&amp;"인게임누적합배수",ChapterTable!$R:$S,2,0)*C1072)
  )
  )
  )
)</f>
        <v>1795638.6342430115</v>
      </c>
      <c r="F1072" s="1">
        <f ca="1">IF(AND($A1072=0,$B1072=1),
    VLOOKUP(1,ChapterTable!$1:$1048576,MATCH("최종"&amp;SUBSTITUTE(SUBSTITUTE(F$1,"standard",""),"|Float",""),ChapterTable!$1:$1,0),0)*ChapterTable!$P$17,
  IF(AND($A1072=0,$B1072=0),
    F1073,
  IF($B1072=0,
    VLOOKUP($A1072,ChapterTable!$1:$1048576,MATCH("최종"&amp;SUBSTITUTE(SUBSTITUTE(F$1,"standard",""),"|Float",""),ChapterTable!$1:$1,0),0),
  IF($B1072=1,
    IF($L1072=FALSE,
      VLOOKUP($A1072,ChapterTable!$1:$1048576,MATCH("최종"&amp;SUBSTITUTE(SUBSTITUTE(F$1,"standard",""),"|Float",""),ChapterTable!$1:$1,0),0),
      VLOOKUP($A1072-ChapterTable!$P$11,ChapterTable!$1:$1048576,MATCH("최종"&amp;SUBSTITUTE(SUBSTITUTE(F$1,"standard",""),"|Float",""),ChapterTable!$1:$1,0),0)*ChapterTable!$P$14
    ),
  OFFSET(F1072,-$B1072+IF($L1072,1,0),0)*
    (VLOOKUP(SUBSTITUTE(SUBSTITUTE(F$1,"standard",""),"|Float","")&amp;IF(OR($L1072=TRUE,$A1072=0,MOD($A1072,ChapterTable!$R$20)&lt;&gt;0),"","보스")&amp;"인게임누적곱배수",ChapterTable!$R:$S,2,0)^D1072
    +VLOOKUP(SUBSTITUTE(SUBSTITUTE(F$1,"standard",""),"|Float","")&amp;IF(OR($L1072=TRUE,$A1072=0,MOD($A1072,ChapterTable!$R$20)&lt;&gt;0),"","보스")&amp;"인게임누적합배수",ChapterTable!$R:$S,2,0)*D1072)
  )
  )
  )
)</f>
        <v>486318.79677414894</v>
      </c>
      <c r="G1072" t="s">
        <v>715</v>
      </c>
      <c r="J1072" t="str">
        <f>IF(ISBLANK(I1072),"",
IFERROR(VLOOKUP(I1072,[1]StringTable!$1:$1048576,MATCH("kor|String",[1]StringTable!$1:$1,0),0),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121"/>
        <v>0.2</v>
      </c>
      <c r="AJ1072">
        <f t="shared" si="119"/>
        <v>0.27466666000000001</v>
      </c>
      <c r="AK1072">
        <f t="shared" si="120"/>
        <v>1</v>
      </c>
      <c r="AL1072">
        <v>9</v>
      </c>
    </row>
    <row r="1073" spans="1:38" hidden="1" x14ac:dyDescent="0.3">
      <c r="A1073">
        <v>23</v>
      </c>
      <c r="B1073">
        <v>47</v>
      </c>
      <c r="C1073">
        <f>IF(OR($L1073=TRUE,$A1073=0,MOD($A1073,ChapterTable!$R$20)&lt;&gt;0),
MAX(0,INT(($B1073+ChapterTable!$P$26+VLOOKUP(SUBSTITUTE(C$1,"성장단계","")&amp;"단계오프셋",ChapterTable!$R:$S,2,0))/ChapterTable!$P$23)),
MAX(0,INT(($B1073+ChapterTable!$R$26+VLOOKUP(SUBSTITUTE(C$1,"성장단계","")&amp;"보스단계오프셋",ChapterTable!$R:$S,2,0))/ChapterTable!$R$23)))</f>
        <v>5</v>
      </c>
      <c r="D1073">
        <f>IF(OR($L1073=TRUE,$A1073=0,MOD($A1073,ChapterTable!$R$20)&lt;&gt;0),
MAX(0,INT(($B1073+ChapterTable!$P$26+VLOOKUP(SUBSTITUTE(D$1,"성장단계","")&amp;"단계오프셋",ChapterTable!$R:$S,2,0))/ChapterTable!$P$23)),
MAX(0,INT(($B1073+ChapterTable!$R$26+VLOOKUP(SUBSTITUTE(D$1,"성장단계","")&amp;"보스단계오프셋",ChapterTable!$R:$S,2,0))/ChapterTable!$R$23)))</f>
        <v>4</v>
      </c>
      <c r="E1073" s="1">
        <f ca="1">IF(AND($A1073=0,$B1073=1),
    VLOOKUP(1,ChapterTable!$1:$1048576,MATCH("최종"&amp;SUBSTITUTE(SUBSTITUTE(E$1,"standard",""),"|Float",""),ChapterTable!$1:$1,0),0)*ChapterTable!$P$17,
  IF(AND($A1073=0,$B1073=0),
    E1074,
  IF($B1073=0,
    VLOOKUP($A1073,ChapterTable!$1:$1048576,MATCH("최종"&amp;SUBSTITUTE(SUBSTITUTE(E$1,"standard",""),"|Float",""),ChapterTable!$1:$1,0),0),
  IF($B1073=1,
    IF($L1073=FALSE,
      VLOOKUP($A1073,ChapterTable!$1:$1048576,MATCH("최종"&amp;SUBSTITUTE(SUBSTITUTE(E$1,"standard",""),"|Float",""),ChapterTable!$1:$1,0),0),
      VLOOKUP($A1073-ChapterTable!$P$11,ChapterTable!$1:$1048576,MATCH("최종"&amp;SUBSTITUTE(SUBSTITUTE(E$1,"standard",""),"|Float",""),ChapterTable!$1:$1,0),0)*ChapterTable!$P$14
    ),
  OFFSET(E1073,-$B1073+IF($L1073,1,0),0)*IF($B1073&gt;OFFSET($B1073,1,0),ChapterTable!$R$17,1)*
    (VLOOKUP(SUBSTITUTE(SUBSTITUTE(E$1,"standard",""),"|Float","")&amp;IF(OR($L1073=TRUE,$A1073=0,MOD($A1073,ChapterTable!$R$20)&lt;&gt;0),"","보스")&amp;"인게임누적곱배수",ChapterTable!$R:$S,2,0)^C1073
    +VLOOKUP(SUBSTITUTE(SUBSTITUTE(E$1,"standard",""),"|Float","")&amp;IF(OR($L1073=TRUE,$A1073=0,MOD($A1073,ChapterTable!$R$20)&lt;&gt;0),"","보스")&amp;"인게임누적합배수",ChapterTable!$R:$S,2,0)*C1073)
  )
  )
  )
)</f>
        <v>1795638.6342430115</v>
      </c>
      <c r="F1073" s="1">
        <f ca="1">IF(AND($A1073=0,$B1073=1),
    VLOOKUP(1,ChapterTable!$1:$1048576,MATCH("최종"&amp;SUBSTITUTE(SUBSTITUTE(F$1,"standard",""),"|Float",""),ChapterTable!$1:$1,0),0)*ChapterTable!$P$17,
  IF(AND($A1073=0,$B1073=0),
    F1074,
  IF($B1073=0,
    VLOOKUP($A1073,ChapterTable!$1:$1048576,MATCH("최종"&amp;SUBSTITUTE(SUBSTITUTE(F$1,"standard",""),"|Float",""),ChapterTable!$1:$1,0),0),
  IF($B1073=1,
    IF($L1073=FALSE,
      VLOOKUP($A1073,ChapterTable!$1:$1048576,MATCH("최종"&amp;SUBSTITUTE(SUBSTITUTE(F$1,"standard",""),"|Float",""),ChapterTable!$1:$1,0),0),
      VLOOKUP($A1073-ChapterTable!$P$11,ChapterTable!$1:$1048576,MATCH("최종"&amp;SUBSTITUTE(SUBSTITUTE(F$1,"standard",""),"|Float",""),ChapterTable!$1:$1,0),0)*ChapterTable!$P$14
    ),
  OFFSET(F1073,-$B1073+IF($L1073,1,0),0)*
    (VLOOKUP(SUBSTITUTE(SUBSTITUTE(F$1,"standard",""),"|Float","")&amp;IF(OR($L1073=TRUE,$A1073=0,MOD($A1073,ChapterTable!$R$20)&lt;&gt;0),"","보스")&amp;"인게임누적곱배수",ChapterTable!$R:$S,2,0)^D1073
    +VLOOKUP(SUBSTITUTE(SUBSTITUTE(F$1,"standard",""),"|Float","")&amp;IF(OR($L1073=TRUE,$A1073=0,MOD($A1073,ChapterTable!$R$20)&lt;&gt;0),"","보스")&amp;"인게임누적합배수",ChapterTable!$R:$S,2,0)*D1073)
  )
  )
  )
)</f>
        <v>486318.79677414894</v>
      </c>
      <c r="G1073" t="s">
        <v>715</v>
      </c>
      <c r="J1073" t="str">
        <f>IF(ISBLANK(I1073),"",
IFERROR(VLOOKUP(I1073,[1]StringTable!$1:$1048576,MATCH("kor|String",[1]StringTable!$1:$1,0),0),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121"/>
        <v>0.2</v>
      </c>
      <c r="AJ1073">
        <f t="shared" si="119"/>
        <v>0.27466666000000001</v>
      </c>
      <c r="AK1073">
        <f t="shared" si="120"/>
        <v>1</v>
      </c>
      <c r="AL1073">
        <v>9</v>
      </c>
    </row>
    <row r="1074" spans="1:38" hidden="1" x14ac:dyDescent="0.3">
      <c r="A1074">
        <v>23</v>
      </c>
      <c r="B1074">
        <v>48</v>
      </c>
      <c r="C1074">
        <f>IF(OR($L1074=TRUE,$A1074=0,MOD($A1074,ChapterTable!$R$20)&lt;&gt;0),
MAX(0,INT(($B1074+ChapterTable!$P$26+VLOOKUP(SUBSTITUTE(C$1,"성장단계","")&amp;"단계오프셋",ChapterTable!$R:$S,2,0))/ChapterTable!$P$23)),
MAX(0,INT(($B1074+ChapterTable!$R$26+VLOOKUP(SUBSTITUTE(C$1,"성장단계","")&amp;"보스단계오프셋",ChapterTable!$R:$S,2,0))/ChapterTable!$R$23)))</f>
        <v>5</v>
      </c>
      <c r="D1074">
        <f>IF(OR($L1074=TRUE,$A1074=0,MOD($A1074,ChapterTable!$R$20)&lt;&gt;0),
MAX(0,INT(($B1074+ChapterTable!$P$26+VLOOKUP(SUBSTITUTE(D$1,"성장단계","")&amp;"단계오프셋",ChapterTable!$R:$S,2,0))/ChapterTable!$P$23)),
MAX(0,INT(($B1074+ChapterTable!$R$26+VLOOKUP(SUBSTITUTE(D$1,"성장단계","")&amp;"보스단계오프셋",ChapterTable!$R:$S,2,0))/ChapterTable!$R$23)))</f>
        <v>4</v>
      </c>
      <c r="E1074" s="1">
        <f ca="1">IF(AND($A1074=0,$B1074=1),
    VLOOKUP(1,ChapterTable!$1:$1048576,MATCH("최종"&amp;SUBSTITUTE(SUBSTITUTE(E$1,"standard",""),"|Float",""),ChapterTable!$1:$1,0),0)*ChapterTable!$P$17,
  IF(AND($A1074=0,$B1074=0),
    E1075,
  IF($B1074=0,
    VLOOKUP($A1074,ChapterTable!$1:$1048576,MATCH("최종"&amp;SUBSTITUTE(SUBSTITUTE(E$1,"standard",""),"|Float",""),ChapterTable!$1:$1,0),0),
  IF($B1074=1,
    IF($L1074=FALSE,
      VLOOKUP($A1074,ChapterTable!$1:$1048576,MATCH("최종"&amp;SUBSTITUTE(SUBSTITUTE(E$1,"standard",""),"|Float",""),ChapterTable!$1:$1,0),0),
      VLOOKUP($A1074-ChapterTable!$P$11,ChapterTable!$1:$1048576,MATCH("최종"&amp;SUBSTITUTE(SUBSTITUTE(E$1,"standard",""),"|Float",""),ChapterTable!$1:$1,0),0)*ChapterTable!$P$14
    ),
  OFFSET(E1074,-$B1074+IF($L1074,1,0),0)*IF($B1074&gt;OFFSET($B1074,1,0),ChapterTable!$R$17,1)*
    (VLOOKUP(SUBSTITUTE(SUBSTITUTE(E$1,"standard",""),"|Float","")&amp;IF(OR($L1074=TRUE,$A1074=0,MOD($A1074,ChapterTable!$R$20)&lt;&gt;0),"","보스")&amp;"인게임누적곱배수",ChapterTable!$R:$S,2,0)^C1074
    +VLOOKUP(SUBSTITUTE(SUBSTITUTE(E$1,"standard",""),"|Float","")&amp;IF(OR($L1074=TRUE,$A1074=0,MOD($A1074,ChapterTable!$R$20)&lt;&gt;0),"","보스")&amp;"인게임누적합배수",ChapterTable!$R:$S,2,0)*C1074)
  )
  )
  )
)</f>
        <v>1795638.6342430115</v>
      </c>
      <c r="F1074" s="1">
        <f ca="1">IF(AND($A1074=0,$B1074=1),
    VLOOKUP(1,ChapterTable!$1:$1048576,MATCH("최종"&amp;SUBSTITUTE(SUBSTITUTE(F$1,"standard",""),"|Float",""),ChapterTable!$1:$1,0),0)*ChapterTable!$P$17,
  IF(AND($A1074=0,$B1074=0),
    F1075,
  IF($B1074=0,
    VLOOKUP($A1074,ChapterTable!$1:$1048576,MATCH("최종"&amp;SUBSTITUTE(SUBSTITUTE(F$1,"standard",""),"|Float",""),ChapterTable!$1:$1,0),0),
  IF($B1074=1,
    IF($L1074=FALSE,
      VLOOKUP($A1074,ChapterTable!$1:$1048576,MATCH("최종"&amp;SUBSTITUTE(SUBSTITUTE(F$1,"standard",""),"|Float",""),ChapterTable!$1:$1,0),0),
      VLOOKUP($A1074-ChapterTable!$P$11,ChapterTable!$1:$1048576,MATCH("최종"&amp;SUBSTITUTE(SUBSTITUTE(F$1,"standard",""),"|Float",""),ChapterTable!$1:$1,0),0)*ChapterTable!$P$14
    ),
  OFFSET(F1074,-$B1074+IF($L1074,1,0),0)*
    (VLOOKUP(SUBSTITUTE(SUBSTITUTE(F$1,"standard",""),"|Float","")&amp;IF(OR($L1074=TRUE,$A1074=0,MOD($A1074,ChapterTable!$R$20)&lt;&gt;0),"","보스")&amp;"인게임누적곱배수",ChapterTable!$R:$S,2,0)^D1074
    +VLOOKUP(SUBSTITUTE(SUBSTITUTE(F$1,"standard",""),"|Float","")&amp;IF(OR($L1074=TRUE,$A1074=0,MOD($A1074,ChapterTable!$R$20)&lt;&gt;0),"","보스")&amp;"인게임누적합배수",ChapterTable!$R:$S,2,0)*D1074)
  )
  )
  )
)</f>
        <v>486318.79677414894</v>
      </c>
      <c r="G1074" t="s">
        <v>715</v>
      </c>
      <c r="J1074" t="str">
        <f>IF(ISBLANK(I1074),"",
IFERROR(VLOOKUP(I1074,[1]StringTable!$1:$1048576,MATCH("kor|String",[1]StringTable!$1:$1,0),0),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121"/>
        <v>0.2</v>
      </c>
      <c r="AJ1074">
        <f t="shared" si="119"/>
        <v>0.27466666000000001</v>
      </c>
      <c r="AK1074">
        <f t="shared" si="120"/>
        <v>1</v>
      </c>
      <c r="AL1074">
        <v>9</v>
      </c>
    </row>
    <row r="1075" spans="1:38" hidden="1" x14ac:dyDescent="0.3">
      <c r="A1075">
        <v>23</v>
      </c>
      <c r="B1075">
        <v>49</v>
      </c>
      <c r="C1075">
        <f>IF(OR($L1075=TRUE,$A1075=0,MOD($A1075,ChapterTable!$R$20)&lt;&gt;0),
MAX(0,INT(($B1075+ChapterTable!$P$26+VLOOKUP(SUBSTITUTE(C$1,"성장단계","")&amp;"단계오프셋",ChapterTable!$R:$S,2,0))/ChapterTable!$P$23)),
MAX(0,INT(($B1075+ChapterTable!$R$26+VLOOKUP(SUBSTITUTE(C$1,"성장단계","")&amp;"보스단계오프셋",ChapterTable!$R:$S,2,0))/ChapterTable!$R$23)))</f>
        <v>5</v>
      </c>
      <c r="D1075">
        <f>IF(OR($L1075=TRUE,$A1075=0,MOD($A1075,ChapterTable!$R$20)&lt;&gt;0),
MAX(0,INT(($B1075+ChapterTable!$P$26+VLOOKUP(SUBSTITUTE(D$1,"성장단계","")&amp;"단계오프셋",ChapterTable!$R:$S,2,0))/ChapterTable!$P$23)),
MAX(0,INT(($B1075+ChapterTable!$R$26+VLOOKUP(SUBSTITUTE(D$1,"성장단계","")&amp;"보스단계오프셋",ChapterTable!$R:$S,2,0))/ChapterTable!$R$23)))</f>
        <v>4</v>
      </c>
      <c r="E1075" s="1">
        <f ca="1">IF(AND($A1075=0,$B1075=1),
    VLOOKUP(1,ChapterTable!$1:$1048576,MATCH("최종"&amp;SUBSTITUTE(SUBSTITUTE(E$1,"standard",""),"|Float",""),ChapterTable!$1:$1,0),0)*ChapterTable!$P$17,
  IF(AND($A1075=0,$B1075=0),
    E1076,
  IF($B1075=0,
    VLOOKUP($A1075,ChapterTable!$1:$1048576,MATCH("최종"&amp;SUBSTITUTE(SUBSTITUTE(E$1,"standard",""),"|Float",""),ChapterTable!$1:$1,0),0),
  IF($B1075=1,
    IF($L1075=FALSE,
      VLOOKUP($A1075,ChapterTable!$1:$1048576,MATCH("최종"&amp;SUBSTITUTE(SUBSTITUTE(E$1,"standard",""),"|Float",""),ChapterTable!$1:$1,0),0),
      VLOOKUP($A1075-ChapterTable!$P$11,ChapterTable!$1:$1048576,MATCH("최종"&amp;SUBSTITUTE(SUBSTITUTE(E$1,"standard",""),"|Float",""),ChapterTable!$1:$1,0),0)*ChapterTable!$P$14
    ),
  OFFSET(E1075,-$B1075+IF($L1075,1,0),0)*IF($B1075&gt;OFFSET($B1075,1,0),ChapterTable!$R$17,1)*
    (VLOOKUP(SUBSTITUTE(SUBSTITUTE(E$1,"standard",""),"|Float","")&amp;IF(OR($L1075=TRUE,$A1075=0,MOD($A1075,ChapterTable!$R$20)&lt;&gt;0),"","보스")&amp;"인게임누적곱배수",ChapterTable!$R:$S,2,0)^C1075
    +VLOOKUP(SUBSTITUTE(SUBSTITUTE(E$1,"standard",""),"|Float","")&amp;IF(OR($L1075=TRUE,$A1075=0,MOD($A1075,ChapterTable!$R$20)&lt;&gt;0),"","보스")&amp;"인게임누적합배수",ChapterTable!$R:$S,2,0)*C1075)
  )
  )
  )
)</f>
        <v>1795638.6342430115</v>
      </c>
      <c r="F1075" s="1">
        <f ca="1">IF(AND($A1075=0,$B1075=1),
    VLOOKUP(1,ChapterTable!$1:$1048576,MATCH("최종"&amp;SUBSTITUTE(SUBSTITUTE(F$1,"standard",""),"|Float",""),ChapterTable!$1:$1,0),0)*ChapterTable!$P$17,
  IF(AND($A1075=0,$B1075=0),
    F1076,
  IF($B1075=0,
    VLOOKUP($A1075,ChapterTable!$1:$1048576,MATCH("최종"&amp;SUBSTITUTE(SUBSTITUTE(F$1,"standard",""),"|Float",""),ChapterTable!$1:$1,0),0),
  IF($B1075=1,
    IF($L1075=FALSE,
      VLOOKUP($A1075,ChapterTable!$1:$1048576,MATCH("최종"&amp;SUBSTITUTE(SUBSTITUTE(F$1,"standard",""),"|Float",""),ChapterTable!$1:$1,0),0),
      VLOOKUP($A1075-ChapterTable!$P$11,ChapterTable!$1:$1048576,MATCH("최종"&amp;SUBSTITUTE(SUBSTITUTE(F$1,"standard",""),"|Float",""),ChapterTable!$1:$1,0),0)*ChapterTable!$P$14
    ),
  OFFSET(F1075,-$B1075+IF($L1075,1,0),0)*
    (VLOOKUP(SUBSTITUTE(SUBSTITUTE(F$1,"standard",""),"|Float","")&amp;IF(OR($L1075=TRUE,$A1075=0,MOD($A1075,ChapterTable!$R$20)&lt;&gt;0),"","보스")&amp;"인게임누적곱배수",ChapterTable!$R:$S,2,0)^D1075
    +VLOOKUP(SUBSTITUTE(SUBSTITUTE(F$1,"standard",""),"|Float","")&amp;IF(OR($L1075=TRUE,$A1075=0,MOD($A1075,ChapterTable!$R$20)&lt;&gt;0),"","보스")&amp;"인게임누적합배수",ChapterTable!$R:$S,2,0)*D1075)
  )
  )
  )
)</f>
        <v>486318.79677414894</v>
      </c>
      <c r="G1075" t="s">
        <v>715</v>
      </c>
      <c r="J1075" t="str">
        <f>IF(ISBLANK(I1075),"",
IFERROR(VLOOKUP(I1075,[1]StringTable!$1:$1048576,MATCH("kor|String",[1]StringTable!$1:$1,0),0),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121"/>
        <v>0.2</v>
      </c>
      <c r="AJ1075">
        <f t="shared" si="119"/>
        <v>0.27466666000000001</v>
      </c>
      <c r="AK1075">
        <f t="shared" si="120"/>
        <v>1</v>
      </c>
      <c r="AL1075">
        <v>9</v>
      </c>
    </row>
    <row r="1076" spans="1:38" hidden="1" x14ac:dyDescent="0.3">
      <c r="A1076">
        <v>23</v>
      </c>
      <c r="B1076">
        <v>50</v>
      </c>
      <c r="C1076">
        <f>IF(OR($L1076=TRUE,$A1076=0,MOD($A1076,ChapterTable!$R$20)&lt;&gt;0),
MAX(0,INT(($B1076+ChapterTable!$P$26+VLOOKUP(SUBSTITUTE(C$1,"성장단계","")&amp;"단계오프셋",ChapterTable!$R:$S,2,0))/ChapterTable!$P$23)),
MAX(0,INT(($B1076+ChapterTable!$R$26+VLOOKUP(SUBSTITUTE(C$1,"성장단계","")&amp;"보스단계오프셋",ChapterTable!$R:$S,2,0))/ChapterTable!$R$23)))</f>
        <v>5</v>
      </c>
      <c r="D1076">
        <f>IF(OR($L1076=TRUE,$A1076=0,MOD($A1076,ChapterTable!$R$20)&lt;&gt;0),
MAX(0,INT(($B1076+ChapterTable!$P$26+VLOOKUP(SUBSTITUTE(D$1,"성장단계","")&amp;"단계오프셋",ChapterTable!$R:$S,2,0))/ChapterTable!$P$23)),
MAX(0,INT(($B1076+ChapterTable!$R$26+VLOOKUP(SUBSTITUTE(D$1,"성장단계","")&amp;"보스단계오프셋",ChapterTable!$R:$S,2,0))/ChapterTable!$R$23)))</f>
        <v>4</v>
      </c>
      <c r="E1076" s="1">
        <f ca="1">IF(AND($A1076=0,$B1076=1),
    VLOOKUP(1,ChapterTable!$1:$1048576,MATCH("최종"&amp;SUBSTITUTE(SUBSTITUTE(E$1,"standard",""),"|Float",""),ChapterTable!$1:$1,0),0)*ChapterTable!$P$17,
  IF(AND($A1076=0,$B1076=0),
    E1077,
  IF($B1076=0,
    VLOOKUP($A1076,ChapterTable!$1:$1048576,MATCH("최종"&amp;SUBSTITUTE(SUBSTITUTE(E$1,"standard",""),"|Float",""),ChapterTable!$1:$1,0),0),
  IF($B1076=1,
    IF($L1076=FALSE,
      VLOOKUP($A1076,ChapterTable!$1:$1048576,MATCH("최종"&amp;SUBSTITUTE(SUBSTITUTE(E$1,"standard",""),"|Float",""),ChapterTable!$1:$1,0),0),
      VLOOKUP($A1076-ChapterTable!$P$11,ChapterTable!$1:$1048576,MATCH("최종"&amp;SUBSTITUTE(SUBSTITUTE(E$1,"standard",""),"|Float",""),ChapterTable!$1:$1,0),0)*ChapterTable!$P$14
    ),
  OFFSET(E1076,-$B1076+IF($L1076,1,0),0)*IF($B1076&gt;OFFSET($B1076,1,0),ChapterTable!$R$17,1)*
    (VLOOKUP(SUBSTITUTE(SUBSTITUTE(E$1,"standard",""),"|Float","")&amp;IF(OR($L1076=TRUE,$A1076=0,MOD($A1076,ChapterTable!$R$20)&lt;&gt;0),"","보스")&amp;"인게임누적곱배수",ChapterTable!$R:$S,2,0)^C1076
    +VLOOKUP(SUBSTITUTE(SUBSTITUTE(E$1,"standard",""),"|Float","")&amp;IF(OR($L1076=TRUE,$A1076=0,MOD($A1076,ChapterTable!$R$20)&lt;&gt;0),"","보스")&amp;"인게임누적합배수",ChapterTable!$R:$S,2,0)*C1076)
  )
  )
  )
)</f>
        <v>2334330.2245159149</v>
      </c>
      <c r="F1076" s="1">
        <f ca="1">IF(AND($A1076=0,$B1076=1),
    VLOOKUP(1,ChapterTable!$1:$1048576,MATCH("최종"&amp;SUBSTITUTE(SUBSTITUTE(F$1,"standard",""),"|Float",""),ChapterTable!$1:$1,0),0)*ChapterTable!$P$17,
  IF(AND($A1076=0,$B1076=0),
    F1077,
  IF($B1076=0,
    VLOOKUP($A1076,ChapterTable!$1:$1048576,MATCH("최종"&amp;SUBSTITUTE(SUBSTITUTE(F$1,"standard",""),"|Float",""),ChapterTable!$1:$1,0),0),
  IF($B1076=1,
    IF($L1076=FALSE,
      VLOOKUP($A1076,ChapterTable!$1:$1048576,MATCH("최종"&amp;SUBSTITUTE(SUBSTITUTE(F$1,"standard",""),"|Float",""),ChapterTable!$1:$1,0),0),
      VLOOKUP($A1076-ChapterTable!$P$11,ChapterTable!$1:$1048576,MATCH("최종"&amp;SUBSTITUTE(SUBSTITUTE(F$1,"standard",""),"|Float",""),ChapterTable!$1:$1,0),0)*ChapterTable!$P$14
    ),
  OFFSET(F1076,-$B1076+IF($L1076,1,0),0)*
    (VLOOKUP(SUBSTITUTE(SUBSTITUTE(F$1,"standard",""),"|Float","")&amp;IF(OR($L1076=TRUE,$A1076=0,MOD($A1076,ChapterTable!$R$20)&lt;&gt;0),"","보스")&amp;"인게임누적곱배수",ChapterTable!$R:$S,2,0)^D1076
    +VLOOKUP(SUBSTITUTE(SUBSTITUTE(F$1,"standard",""),"|Float","")&amp;IF(OR($L1076=TRUE,$A1076=0,MOD($A1076,ChapterTable!$R$20)&lt;&gt;0),"","보스")&amp;"인게임누적합배수",ChapterTable!$R:$S,2,0)*D1076)
  )
  )
  )
)</f>
        <v>486318.79677414894</v>
      </c>
      <c r="G1076" t="s">
        <v>715</v>
      </c>
      <c r="J1076" t="str">
        <f>IF(ISBLANK(I1076),"",
IFERROR(VLOOKUP(I1076,[1]StringTable!$1:$1048576,MATCH("kor|String",[1]StringTable!$1:$1,0),0),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121"/>
        <v>0.2</v>
      </c>
      <c r="AJ1076">
        <f t="shared" si="119"/>
        <v>1</v>
      </c>
      <c r="AK1076">
        <f t="shared" si="120"/>
        <v>1</v>
      </c>
      <c r="AL1076">
        <v>9</v>
      </c>
    </row>
    <row r="1077" spans="1:38" hidden="1" x14ac:dyDescent="0.3">
      <c r="A1077">
        <v>24</v>
      </c>
      <c r="B1077">
        <v>0</v>
      </c>
      <c r="C1077">
        <f>IF(OR($L1077=TRUE,$A1077=0,MOD($A1077,ChapterTable!$R$20)&lt;&gt;0),
MAX(0,INT(($B1077+ChapterTable!$P$26+VLOOKUP(SUBSTITUTE(C$1,"성장단계","")&amp;"단계오프셋",ChapterTable!$R:$S,2,0))/ChapterTable!$P$23)),
MAX(0,INT(($B1077+ChapterTable!$R$26+VLOOKUP(SUBSTITUTE(C$1,"성장단계","")&amp;"보스단계오프셋",ChapterTable!$R:$S,2,0))/ChapterTable!$R$23)))</f>
        <v>0</v>
      </c>
      <c r="D1077">
        <f>IF(OR($L1077=TRUE,$A1077=0,MOD($A1077,ChapterTable!$R$20)&lt;&gt;0),
MAX(0,INT(($B1077+ChapterTable!$P$26+VLOOKUP(SUBSTITUTE(D$1,"성장단계","")&amp;"단계오프셋",ChapterTable!$R:$S,2,0))/ChapterTable!$P$23)),
MAX(0,INT(($B1077+ChapterTable!$R$26+VLOOKUP(SUBSTITUTE(D$1,"성장단계","")&amp;"보스단계오프셋",ChapterTable!$R:$S,2,0))/ChapterTable!$R$23)))</f>
        <v>0</v>
      </c>
      <c r="E1077" s="1">
        <f ca="1">IF(AND($A1077=0,$B1077=1),
    VLOOKUP(1,ChapterTable!$1:$1048576,MATCH("최종"&amp;SUBSTITUTE(SUBSTITUTE(E$1,"standard",""),"|Float",""),ChapterTable!$1:$1,0),0)*ChapterTable!$P$17,
  IF(AND($A1077=0,$B1077=0),
    E1078,
  IF($B1077=0,
    VLOOKUP($A1077,ChapterTable!$1:$1048576,MATCH("최종"&amp;SUBSTITUTE(SUBSTITUTE(E$1,"standard",""),"|Float",""),ChapterTable!$1:$1,0),0),
  IF($B1077=1,
    IF($L1077=FALSE,
      VLOOKUP($A1077,ChapterTable!$1:$1048576,MATCH("최종"&amp;SUBSTITUTE(SUBSTITUTE(E$1,"standard",""),"|Float",""),ChapterTable!$1:$1,0),0),
      VLOOKUP($A1077-ChapterTable!$P$11,ChapterTable!$1:$1048576,MATCH("최종"&amp;SUBSTITUTE(SUBSTITUTE(E$1,"standard",""),"|Float",""),ChapterTable!$1:$1,0),0)*ChapterTable!$P$14
    ),
  OFFSET(E1077,-$B1077+IF($L1077,1,0),0)*IF($B1077&gt;OFFSET($B1077,1,0),ChapterTable!$R$17,1)*
    (VLOOKUP(SUBSTITUTE(SUBSTITUTE(E$1,"standard",""),"|Float","")&amp;IF(OR($L1077=TRUE,$A1077=0,MOD($A1077,ChapterTable!$R$20)&lt;&gt;0),"","보스")&amp;"인게임누적곱배수",ChapterTable!$R:$S,2,0)^C1077
    +VLOOKUP(SUBSTITUTE(SUBSTITUTE(E$1,"standard",""),"|Float","")&amp;IF(OR($L1077=TRUE,$A1077=0,MOD($A1077,ChapterTable!$R$20)&lt;&gt;0),"","보스")&amp;"인게임누적합배수",ChapterTable!$R:$S,2,0)*C1077)
  )
  )
  )
)</f>
        <v>1346728.9756822586</v>
      </c>
      <c r="F1077" s="1">
        <f ca="1">IF(AND($A1077=0,$B1077=1),
    VLOOKUP(1,ChapterTable!$1:$1048576,MATCH("최종"&amp;SUBSTITUTE(SUBSTITUTE(F$1,"standard",""),"|Float",""),ChapterTable!$1:$1,0),0)*ChapterTable!$P$17,
  IF(AND($A1077=0,$B1077=0),
    F1078,
  IF($B1077=0,
    VLOOKUP($A1077,ChapterTable!$1:$1048576,MATCH("최종"&amp;SUBSTITUTE(SUBSTITUTE(F$1,"standard",""),"|Float",""),ChapterTable!$1:$1,0),0),
  IF($B1077=1,
    IF($L1077=FALSE,
      VLOOKUP($A1077,ChapterTable!$1:$1048576,MATCH("최종"&amp;SUBSTITUTE(SUBSTITUTE(F$1,"standard",""),"|Float",""),ChapterTable!$1:$1,0),0),
      VLOOKUP($A1077-ChapterTable!$P$11,ChapterTable!$1:$1048576,MATCH("최종"&amp;SUBSTITUTE(SUBSTITUTE(F$1,"standard",""),"|Float",""),ChapterTable!$1:$1,0),0)*ChapterTable!$P$14
    ),
  OFFSET(F1077,-$B1077+IF($L1077,1,0),0)*
    (VLOOKUP(SUBSTITUTE(SUBSTITUTE(F$1,"standard",""),"|Float","")&amp;IF(OR($L1077=TRUE,$A1077=0,MOD($A1077,ChapterTable!$R$20)&lt;&gt;0),"","보스")&amp;"인게임누적곱배수",ChapterTable!$R:$S,2,0)^D1077
    +VLOOKUP(SUBSTITUTE(SUBSTITUTE(F$1,"standard",""),"|Float","")&amp;IF(OR($L1077=TRUE,$A1077=0,MOD($A1077,ChapterTable!$R$20)&lt;&gt;0),"","보스")&amp;"인게임누적합배수",ChapterTable!$R:$S,2,0)*D1077)
  )
  )
  )
)</f>
        <v>561137.07320094109</v>
      </c>
      <c r="G1077" t="s">
        <v>715</v>
      </c>
      <c r="J1077" t="str">
        <f>IF(ISBLANK(I1077),"",
IFERROR(VLOOKUP(I1077,[1]StringTable!$1:$1048576,MATCH("kor|String",[1]StringTable!$1:$1,0),0),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121"/>
        <v>0</v>
      </c>
      <c r="AJ1077">
        <f t="shared" si="119"/>
        <v>0</v>
      </c>
      <c r="AK1077">
        <f t="shared" si="120"/>
        <v>0</v>
      </c>
      <c r="AL1077">
        <v>9</v>
      </c>
    </row>
    <row r="1078" spans="1:38" hidden="1" x14ac:dyDescent="0.3">
      <c r="A1078">
        <v>24</v>
      </c>
      <c r="B1078">
        <v>1</v>
      </c>
      <c r="C1078">
        <f>IF(OR($L1078=TRUE,$A1078=0,MOD($A1078,ChapterTable!$R$20)&lt;&gt;0),
MAX(0,INT(($B1078+ChapterTable!$P$26+VLOOKUP(SUBSTITUTE(C$1,"성장단계","")&amp;"단계오프셋",ChapterTable!$R:$S,2,0))/ChapterTable!$P$23)),
MAX(0,INT(($B1078+ChapterTable!$R$26+VLOOKUP(SUBSTITUTE(C$1,"성장단계","")&amp;"보스단계오프셋",ChapterTable!$R:$S,2,0))/ChapterTable!$R$23)))</f>
        <v>0</v>
      </c>
      <c r="D1078">
        <f>IF(OR($L1078=TRUE,$A1078=0,MOD($A1078,ChapterTable!$R$20)&lt;&gt;0),
MAX(0,INT(($B1078+ChapterTable!$P$26+VLOOKUP(SUBSTITUTE(D$1,"성장단계","")&amp;"단계오프셋",ChapterTable!$R:$S,2,0))/ChapterTable!$P$23)),
MAX(0,INT(($B1078+ChapterTable!$R$26+VLOOKUP(SUBSTITUTE(D$1,"성장단계","")&amp;"보스단계오프셋",ChapterTable!$R:$S,2,0))/ChapterTable!$R$23)))</f>
        <v>0</v>
      </c>
      <c r="E1078" s="1">
        <f ca="1">IF(AND($A1078=0,$B1078=1),
    VLOOKUP(1,ChapterTable!$1:$1048576,MATCH("최종"&amp;SUBSTITUTE(SUBSTITUTE(E$1,"standard",""),"|Float",""),ChapterTable!$1:$1,0),0)*ChapterTable!$P$17,
  IF(AND($A1078=0,$B1078=0),
    E1079,
  IF($B1078=0,
    VLOOKUP($A1078,ChapterTable!$1:$1048576,MATCH("최종"&amp;SUBSTITUTE(SUBSTITUTE(E$1,"standard",""),"|Float",""),ChapterTable!$1:$1,0),0),
  IF($B1078=1,
    IF($L1078=FALSE,
      VLOOKUP($A1078,ChapterTable!$1:$1048576,MATCH("최종"&amp;SUBSTITUTE(SUBSTITUTE(E$1,"standard",""),"|Float",""),ChapterTable!$1:$1,0),0),
      VLOOKUP($A1078-ChapterTable!$P$11,ChapterTable!$1:$1048576,MATCH("최종"&amp;SUBSTITUTE(SUBSTITUTE(E$1,"standard",""),"|Float",""),ChapterTable!$1:$1,0),0)*ChapterTable!$P$14
    ),
  OFFSET(E1078,-$B1078+IF($L1078,1,0),0)*IF($B1078&gt;OFFSET($B1078,1,0),ChapterTable!$R$17,1)*
    (VLOOKUP(SUBSTITUTE(SUBSTITUTE(E$1,"standard",""),"|Float","")&amp;IF(OR($L1078=TRUE,$A1078=0,MOD($A1078,ChapterTable!$R$20)&lt;&gt;0),"","보스")&amp;"인게임누적곱배수",ChapterTable!$R:$S,2,0)^C1078
    +VLOOKUP(SUBSTITUTE(SUBSTITUTE(E$1,"standard",""),"|Float","")&amp;IF(OR($L1078=TRUE,$A1078=0,MOD($A1078,ChapterTable!$R$20)&lt;&gt;0),"","보스")&amp;"인게임누적합배수",ChapterTable!$R:$S,2,0)*C1078)
  )
  )
  )
)</f>
        <v>1346728.9756822586</v>
      </c>
      <c r="F1078" s="1">
        <f ca="1">IF(AND($A1078=0,$B1078=1),
    VLOOKUP(1,ChapterTable!$1:$1048576,MATCH("최종"&amp;SUBSTITUTE(SUBSTITUTE(F$1,"standard",""),"|Float",""),ChapterTable!$1:$1,0),0)*ChapterTable!$P$17,
  IF(AND($A1078=0,$B1078=0),
    F1079,
  IF($B1078=0,
    VLOOKUP($A1078,ChapterTable!$1:$1048576,MATCH("최종"&amp;SUBSTITUTE(SUBSTITUTE(F$1,"standard",""),"|Float",""),ChapterTable!$1:$1,0),0),
  IF($B1078=1,
    IF($L1078=FALSE,
      VLOOKUP($A1078,ChapterTable!$1:$1048576,MATCH("최종"&amp;SUBSTITUTE(SUBSTITUTE(F$1,"standard",""),"|Float",""),ChapterTable!$1:$1,0),0),
      VLOOKUP($A1078-ChapterTable!$P$11,ChapterTable!$1:$1048576,MATCH("최종"&amp;SUBSTITUTE(SUBSTITUTE(F$1,"standard",""),"|Float",""),ChapterTable!$1:$1,0),0)*ChapterTable!$P$14
    ),
  OFFSET(F1078,-$B1078+IF($L1078,1,0),0)*
    (VLOOKUP(SUBSTITUTE(SUBSTITUTE(F$1,"standard",""),"|Float","")&amp;IF(OR($L1078=TRUE,$A1078=0,MOD($A1078,ChapterTable!$R$20)&lt;&gt;0),"","보스")&amp;"인게임누적곱배수",ChapterTable!$R:$S,2,0)^D1078
    +VLOOKUP(SUBSTITUTE(SUBSTITUTE(F$1,"standard",""),"|Float","")&amp;IF(OR($L1078=TRUE,$A1078=0,MOD($A1078,ChapterTable!$R$20)&lt;&gt;0),"","보스")&amp;"인게임누적합배수",ChapterTable!$R:$S,2,0)*D1078)
  )
  )
  )
)</f>
        <v>561137.07320094109</v>
      </c>
      <c r="G1078" t="s">
        <v>715</v>
      </c>
      <c r="J1078" t="str">
        <f>IF(ISBLANK(I1078),"",
IFERROR(VLOOKUP(I1078,[1]StringTable!$1:$1048576,MATCH("kor|String",[1]StringTable!$1:$1,0),0),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121"/>
        <v>1</v>
      </c>
      <c r="AJ1078">
        <f t="shared" si="119"/>
        <v>1</v>
      </c>
      <c r="AK1078">
        <f t="shared" si="120"/>
        <v>1</v>
      </c>
      <c r="AL1078">
        <v>10</v>
      </c>
    </row>
    <row r="1079" spans="1:38" hidden="1" x14ac:dyDescent="0.3">
      <c r="A1079">
        <v>24</v>
      </c>
      <c r="B1079">
        <v>2</v>
      </c>
      <c r="C1079">
        <f>IF(OR($L1079=TRUE,$A1079=0,MOD($A1079,ChapterTable!$R$20)&lt;&gt;0),
MAX(0,INT(($B1079+ChapterTable!$P$26+VLOOKUP(SUBSTITUTE(C$1,"성장단계","")&amp;"단계오프셋",ChapterTable!$R:$S,2,0))/ChapterTable!$P$23)),
MAX(0,INT(($B1079+ChapterTable!$R$26+VLOOKUP(SUBSTITUTE(C$1,"성장단계","")&amp;"보스단계오프셋",ChapterTable!$R:$S,2,0))/ChapterTable!$R$23)))</f>
        <v>0</v>
      </c>
      <c r="D1079">
        <f>IF(OR($L1079=TRUE,$A1079=0,MOD($A1079,ChapterTable!$R$20)&lt;&gt;0),
MAX(0,INT(($B1079+ChapterTable!$P$26+VLOOKUP(SUBSTITUTE(D$1,"성장단계","")&amp;"단계오프셋",ChapterTable!$R:$S,2,0))/ChapterTable!$P$23)),
MAX(0,INT(($B1079+ChapterTable!$R$26+VLOOKUP(SUBSTITUTE(D$1,"성장단계","")&amp;"보스단계오프셋",ChapterTable!$R:$S,2,0))/ChapterTable!$R$23)))</f>
        <v>0</v>
      </c>
      <c r="E1079" s="1">
        <f ca="1">IF(AND($A1079=0,$B1079=1),
    VLOOKUP(1,ChapterTable!$1:$1048576,MATCH("최종"&amp;SUBSTITUTE(SUBSTITUTE(E$1,"standard",""),"|Float",""),ChapterTable!$1:$1,0),0)*ChapterTable!$P$17,
  IF(AND($A1079=0,$B1079=0),
    E1080,
  IF($B1079=0,
    VLOOKUP($A1079,ChapterTable!$1:$1048576,MATCH("최종"&amp;SUBSTITUTE(SUBSTITUTE(E$1,"standard",""),"|Float",""),ChapterTable!$1:$1,0),0),
  IF($B1079=1,
    IF($L1079=FALSE,
      VLOOKUP($A1079,ChapterTable!$1:$1048576,MATCH("최종"&amp;SUBSTITUTE(SUBSTITUTE(E$1,"standard",""),"|Float",""),ChapterTable!$1:$1,0),0),
      VLOOKUP($A1079-ChapterTable!$P$11,ChapterTable!$1:$1048576,MATCH("최종"&amp;SUBSTITUTE(SUBSTITUTE(E$1,"standard",""),"|Float",""),ChapterTable!$1:$1,0),0)*ChapterTable!$P$14
    ),
  OFFSET(E1079,-$B1079+IF($L1079,1,0),0)*IF($B1079&gt;OFFSET($B1079,1,0),ChapterTable!$R$17,1)*
    (VLOOKUP(SUBSTITUTE(SUBSTITUTE(E$1,"standard",""),"|Float","")&amp;IF(OR($L1079=TRUE,$A1079=0,MOD($A1079,ChapterTable!$R$20)&lt;&gt;0),"","보스")&amp;"인게임누적곱배수",ChapterTable!$R:$S,2,0)^C1079
    +VLOOKUP(SUBSTITUTE(SUBSTITUTE(E$1,"standard",""),"|Float","")&amp;IF(OR($L1079=TRUE,$A1079=0,MOD($A1079,ChapterTable!$R$20)&lt;&gt;0),"","보스")&amp;"인게임누적합배수",ChapterTable!$R:$S,2,0)*C1079)
  )
  )
  )
)</f>
        <v>1346728.9756822586</v>
      </c>
      <c r="F1079" s="1">
        <f ca="1">IF(AND($A1079=0,$B1079=1),
    VLOOKUP(1,ChapterTable!$1:$1048576,MATCH("최종"&amp;SUBSTITUTE(SUBSTITUTE(F$1,"standard",""),"|Float",""),ChapterTable!$1:$1,0),0)*ChapterTable!$P$17,
  IF(AND($A1079=0,$B1079=0),
    F1080,
  IF($B1079=0,
    VLOOKUP($A1079,ChapterTable!$1:$1048576,MATCH("최종"&amp;SUBSTITUTE(SUBSTITUTE(F$1,"standard",""),"|Float",""),ChapterTable!$1:$1,0),0),
  IF($B1079=1,
    IF($L1079=FALSE,
      VLOOKUP($A1079,ChapterTable!$1:$1048576,MATCH("최종"&amp;SUBSTITUTE(SUBSTITUTE(F$1,"standard",""),"|Float",""),ChapterTable!$1:$1,0),0),
      VLOOKUP($A1079-ChapterTable!$P$11,ChapterTable!$1:$1048576,MATCH("최종"&amp;SUBSTITUTE(SUBSTITUTE(F$1,"standard",""),"|Float",""),ChapterTable!$1:$1,0),0)*ChapterTable!$P$14
    ),
  OFFSET(F1079,-$B1079+IF($L1079,1,0),0)*
    (VLOOKUP(SUBSTITUTE(SUBSTITUTE(F$1,"standard",""),"|Float","")&amp;IF(OR($L1079=TRUE,$A1079=0,MOD($A1079,ChapterTable!$R$20)&lt;&gt;0),"","보스")&amp;"인게임누적곱배수",ChapterTable!$R:$S,2,0)^D1079
    +VLOOKUP(SUBSTITUTE(SUBSTITUTE(F$1,"standard",""),"|Float","")&amp;IF(OR($L1079=TRUE,$A1079=0,MOD($A1079,ChapterTable!$R$20)&lt;&gt;0),"","보스")&amp;"인게임누적합배수",ChapterTable!$R:$S,2,0)*D1079)
  )
  )
  )
)</f>
        <v>561137.07320094109</v>
      </c>
      <c r="G1079" t="s">
        <v>715</v>
      </c>
      <c r="J1079" t="str">
        <f>IF(ISBLANK(I1079),"",
IFERROR(VLOOKUP(I1079,[1]StringTable!$1:$1048576,MATCH("kor|String",[1]StringTable!$1:$1,0),0),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121"/>
        <v>1</v>
      </c>
      <c r="AJ1079">
        <f t="shared" si="119"/>
        <v>1</v>
      </c>
      <c r="AK1079">
        <f t="shared" si="120"/>
        <v>1</v>
      </c>
      <c r="AL1079">
        <v>10</v>
      </c>
    </row>
    <row r="1080" spans="1:38" hidden="1" x14ac:dyDescent="0.3">
      <c r="A1080">
        <v>24</v>
      </c>
      <c r="B1080">
        <v>3</v>
      </c>
      <c r="C1080">
        <f>IF(OR($L1080=TRUE,$A1080=0,MOD($A1080,ChapterTable!$R$20)&lt;&gt;0),
MAX(0,INT(($B1080+ChapterTable!$P$26+VLOOKUP(SUBSTITUTE(C$1,"성장단계","")&amp;"단계오프셋",ChapterTable!$R:$S,2,0))/ChapterTable!$P$23)),
MAX(0,INT(($B1080+ChapterTable!$R$26+VLOOKUP(SUBSTITUTE(C$1,"성장단계","")&amp;"보스단계오프셋",ChapterTable!$R:$S,2,0))/ChapterTable!$R$23)))</f>
        <v>0</v>
      </c>
      <c r="D1080">
        <f>IF(OR($L1080=TRUE,$A1080=0,MOD($A1080,ChapterTable!$R$20)&lt;&gt;0),
MAX(0,INT(($B1080+ChapterTable!$P$26+VLOOKUP(SUBSTITUTE(D$1,"성장단계","")&amp;"단계오프셋",ChapterTable!$R:$S,2,0))/ChapterTable!$P$23)),
MAX(0,INT(($B1080+ChapterTable!$R$26+VLOOKUP(SUBSTITUTE(D$1,"성장단계","")&amp;"보스단계오프셋",ChapterTable!$R:$S,2,0))/ChapterTable!$R$23)))</f>
        <v>0</v>
      </c>
      <c r="E1080" s="1">
        <f ca="1">IF(AND($A1080=0,$B1080=1),
    VLOOKUP(1,ChapterTable!$1:$1048576,MATCH("최종"&amp;SUBSTITUTE(SUBSTITUTE(E$1,"standard",""),"|Float",""),ChapterTable!$1:$1,0),0)*ChapterTable!$P$17,
  IF(AND($A1080=0,$B1080=0),
    E1081,
  IF($B1080=0,
    VLOOKUP($A1080,ChapterTable!$1:$1048576,MATCH("최종"&amp;SUBSTITUTE(SUBSTITUTE(E$1,"standard",""),"|Float",""),ChapterTable!$1:$1,0),0),
  IF($B1080=1,
    IF($L1080=FALSE,
      VLOOKUP($A1080,ChapterTable!$1:$1048576,MATCH("최종"&amp;SUBSTITUTE(SUBSTITUTE(E$1,"standard",""),"|Float",""),ChapterTable!$1:$1,0),0),
      VLOOKUP($A1080-ChapterTable!$P$11,ChapterTable!$1:$1048576,MATCH("최종"&amp;SUBSTITUTE(SUBSTITUTE(E$1,"standard",""),"|Float",""),ChapterTable!$1:$1,0),0)*ChapterTable!$P$14
    ),
  OFFSET(E1080,-$B1080+IF($L1080,1,0),0)*IF($B1080&gt;OFFSET($B1080,1,0),ChapterTable!$R$17,1)*
    (VLOOKUP(SUBSTITUTE(SUBSTITUTE(E$1,"standard",""),"|Float","")&amp;IF(OR($L1080=TRUE,$A1080=0,MOD($A1080,ChapterTable!$R$20)&lt;&gt;0),"","보스")&amp;"인게임누적곱배수",ChapterTable!$R:$S,2,0)^C1080
    +VLOOKUP(SUBSTITUTE(SUBSTITUTE(E$1,"standard",""),"|Float","")&amp;IF(OR($L1080=TRUE,$A1080=0,MOD($A1080,ChapterTable!$R$20)&lt;&gt;0),"","보스")&amp;"인게임누적합배수",ChapterTable!$R:$S,2,0)*C1080)
  )
  )
  )
)</f>
        <v>1346728.9756822586</v>
      </c>
      <c r="F1080" s="1">
        <f ca="1">IF(AND($A1080=0,$B1080=1),
    VLOOKUP(1,ChapterTable!$1:$1048576,MATCH("최종"&amp;SUBSTITUTE(SUBSTITUTE(F$1,"standard",""),"|Float",""),ChapterTable!$1:$1,0),0)*ChapterTable!$P$17,
  IF(AND($A1080=0,$B1080=0),
    F1081,
  IF($B1080=0,
    VLOOKUP($A1080,ChapterTable!$1:$1048576,MATCH("최종"&amp;SUBSTITUTE(SUBSTITUTE(F$1,"standard",""),"|Float",""),ChapterTable!$1:$1,0),0),
  IF($B1080=1,
    IF($L1080=FALSE,
      VLOOKUP($A1080,ChapterTable!$1:$1048576,MATCH("최종"&amp;SUBSTITUTE(SUBSTITUTE(F$1,"standard",""),"|Float",""),ChapterTable!$1:$1,0),0),
      VLOOKUP($A1080-ChapterTable!$P$11,ChapterTable!$1:$1048576,MATCH("최종"&amp;SUBSTITUTE(SUBSTITUTE(F$1,"standard",""),"|Float",""),ChapterTable!$1:$1,0),0)*ChapterTable!$P$14
    ),
  OFFSET(F1080,-$B1080+IF($L1080,1,0),0)*
    (VLOOKUP(SUBSTITUTE(SUBSTITUTE(F$1,"standard",""),"|Float","")&amp;IF(OR($L1080=TRUE,$A1080=0,MOD($A1080,ChapterTable!$R$20)&lt;&gt;0),"","보스")&amp;"인게임누적곱배수",ChapterTable!$R:$S,2,0)^D1080
    +VLOOKUP(SUBSTITUTE(SUBSTITUTE(F$1,"standard",""),"|Float","")&amp;IF(OR($L1080=TRUE,$A1080=0,MOD($A1080,ChapterTable!$R$20)&lt;&gt;0),"","보스")&amp;"인게임누적합배수",ChapterTable!$R:$S,2,0)*D1080)
  )
  )
  )
)</f>
        <v>561137.07320094109</v>
      </c>
      <c r="G1080" t="s">
        <v>715</v>
      </c>
      <c r="J1080" t="str">
        <f>IF(ISBLANK(I1080),"",
IFERROR(VLOOKUP(I1080,[1]StringTable!$1:$1048576,MATCH("kor|String",[1]StringTable!$1:$1,0),0),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121"/>
        <v>1</v>
      </c>
      <c r="AJ1080">
        <f t="shared" si="119"/>
        <v>1</v>
      </c>
      <c r="AK1080">
        <f t="shared" si="120"/>
        <v>1</v>
      </c>
      <c r="AL1080">
        <v>10</v>
      </c>
    </row>
    <row r="1081" spans="1:38" hidden="1" x14ac:dyDescent="0.3">
      <c r="A1081">
        <v>24</v>
      </c>
      <c r="B1081">
        <v>4</v>
      </c>
      <c r="C1081">
        <f>IF(OR($L1081=TRUE,$A1081=0,MOD($A1081,ChapterTable!$R$20)&lt;&gt;0),
MAX(0,INT(($B1081+ChapterTable!$P$26+VLOOKUP(SUBSTITUTE(C$1,"성장단계","")&amp;"단계오프셋",ChapterTable!$R:$S,2,0))/ChapterTable!$P$23)),
MAX(0,INT(($B1081+ChapterTable!$R$26+VLOOKUP(SUBSTITUTE(C$1,"성장단계","")&amp;"보스단계오프셋",ChapterTable!$R:$S,2,0))/ChapterTable!$R$23)))</f>
        <v>0</v>
      </c>
      <c r="D1081">
        <f>IF(OR($L1081=TRUE,$A1081=0,MOD($A1081,ChapterTable!$R$20)&lt;&gt;0),
MAX(0,INT(($B1081+ChapterTable!$P$26+VLOOKUP(SUBSTITUTE(D$1,"성장단계","")&amp;"단계오프셋",ChapterTable!$R:$S,2,0))/ChapterTable!$P$23)),
MAX(0,INT(($B1081+ChapterTable!$R$26+VLOOKUP(SUBSTITUTE(D$1,"성장단계","")&amp;"보스단계오프셋",ChapterTable!$R:$S,2,0))/ChapterTable!$R$23)))</f>
        <v>0</v>
      </c>
      <c r="E1081" s="1">
        <f ca="1">IF(AND($A1081=0,$B1081=1),
    VLOOKUP(1,ChapterTable!$1:$1048576,MATCH("최종"&amp;SUBSTITUTE(SUBSTITUTE(E$1,"standard",""),"|Float",""),ChapterTable!$1:$1,0),0)*ChapterTable!$P$17,
  IF(AND($A1081=0,$B1081=0),
    E1082,
  IF($B1081=0,
    VLOOKUP($A1081,ChapterTable!$1:$1048576,MATCH("최종"&amp;SUBSTITUTE(SUBSTITUTE(E$1,"standard",""),"|Float",""),ChapterTable!$1:$1,0),0),
  IF($B1081=1,
    IF($L1081=FALSE,
      VLOOKUP($A1081,ChapterTable!$1:$1048576,MATCH("최종"&amp;SUBSTITUTE(SUBSTITUTE(E$1,"standard",""),"|Float",""),ChapterTable!$1:$1,0),0),
      VLOOKUP($A1081-ChapterTable!$P$11,ChapterTable!$1:$1048576,MATCH("최종"&amp;SUBSTITUTE(SUBSTITUTE(E$1,"standard",""),"|Float",""),ChapterTable!$1:$1,0),0)*ChapterTable!$P$14
    ),
  OFFSET(E1081,-$B1081+IF($L1081,1,0),0)*IF($B1081&gt;OFFSET($B1081,1,0),ChapterTable!$R$17,1)*
    (VLOOKUP(SUBSTITUTE(SUBSTITUTE(E$1,"standard",""),"|Float","")&amp;IF(OR($L1081=TRUE,$A1081=0,MOD($A1081,ChapterTable!$R$20)&lt;&gt;0),"","보스")&amp;"인게임누적곱배수",ChapterTable!$R:$S,2,0)^C1081
    +VLOOKUP(SUBSTITUTE(SUBSTITUTE(E$1,"standard",""),"|Float","")&amp;IF(OR($L1081=TRUE,$A1081=0,MOD($A1081,ChapterTable!$R$20)&lt;&gt;0),"","보스")&amp;"인게임누적합배수",ChapterTable!$R:$S,2,0)*C1081)
  )
  )
  )
)</f>
        <v>1346728.9756822586</v>
      </c>
      <c r="F1081" s="1">
        <f ca="1">IF(AND($A1081=0,$B1081=1),
    VLOOKUP(1,ChapterTable!$1:$1048576,MATCH("최종"&amp;SUBSTITUTE(SUBSTITUTE(F$1,"standard",""),"|Float",""),ChapterTable!$1:$1,0),0)*ChapterTable!$P$17,
  IF(AND($A1081=0,$B1081=0),
    F1082,
  IF($B1081=0,
    VLOOKUP($A1081,ChapterTable!$1:$1048576,MATCH("최종"&amp;SUBSTITUTE(SUBSTITUTE(F$1,"standard",""),"|Float",""),ChapterTable!$1:$1,0),0),
  IF($B1081=1,
    IF($L1081=FALSE,
      VLOOKUP($A1081,ChapterTable!$1:$1048576,MATCH("최종"&amp;SUBSTITUTE(SUBSTITUTE(F$1,"standard",""),"|Float",""),ChapterTable!$1:$1,0),0),
      VLOOKUP($A1081-ChapterTable!$P$11,ChapterTable!$1:$1048576,MATCH("최종"&amp;SUBSTITUTE(SUBSTITUTE(F$1,"standard",""),"|Float",""),ChapterTable!$1:$1,0),0)*ChapterTable!$P$14
    ),
  OFFSET(F1081,-$B1081+IF($L1081,1,0),0)*
    (VLOOKUP(SUBSTITUTE(SUBSTITUTE(F$1,"standard",""),"|Float","")&amp;IF(OR($L1081=TRUE,$A1081=0,MOD($A1081,ChapterTable!$R$20)&lt;&gt;0),"","보스")&amp;"인게임누적곱배수",ChapterTable!$R:$S,2,0)^D1081
    +VLOOKUP(SUBSTITUTE(SUBSTITUTE(F$1,"standard",""),"|Float","")&amp;IF(OR($L1081=TRUE,$A1081=0,MOD($A1081,ChapterTable!$R$20)&lt;&gt;0),"","보스")&amp;"인게임누적합배수",ChapterTable!$R:$S,2,0)*D1081)
  )
  )
  )
)</f>
        <v>561137.07320094109</v>
      </c>
      <c r="G1081" t="s">
        <v>715</v>
      </c>
      <c r="J1081" t="str">
        <f>IF(ISBLANK(I1081),"",
IFERROR(VLOOKUP(I1081,[1]StringTable!$1:$1048576,MATCH("kor|String",[1]StringTable!$1:$1,0),0),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121"/>
        <v>1</v>
      </c>
      <c r="AJ1081">
        <f t="shared" si="119"/>
        <v>1</v>
      </c>
      <c r="AK1081">
        <f t="shared" si="120"/>
        <v>1</v>
      </c>
      <c r="AL1081">
        <v>10</v>
      </c>
    </row>
    <row r="1082" spans="1:38" hidden="1" x14ac:dyDescent="0.3">
      <c r="A1082">
        <v>24</v>
      </c>
      <c r="B1082">
        <v>5</v>
      </c>
      <c r="C1082">
        <f>IF(OR($L1082=TRUE,$A1082=0,MOD($A1082,ChapterTable!$R$20)&lt;&gt;0),
MAX(0,INT(($B1082+ChapterTable!$P$26+VLOOKUP(SUBSTITUTE(C$1,"성장단계","")&amp;"단계오프셋",ChapterTable!$R:$S,2,0))/ChapterTable!$P$23)),
MAX(0,INT(($B1082+ChapterTable!$R$26+VLOOKUP(SUBSTITUTE(C$1,"성장단계","")&amp;"보스단계오프셋",ChapterTable!$R:$S,2,0))/ChapterTable!$R$23)))</f>
        <v>0</v>
      </c>
      <c r="D1082">
        <f>IF(OR($L1082=TRUE,$A1082=0,MOD($A1082,ChapterTable!$R$20)&lt;&gt;0),
MAX(0,INT(($B1082+ChapterTable!$P$26+VLOOKUP(SUBSTITUTE(D$1,"성장단계","")&amp;"단계오프셋",ChapterTable!$R:$S,2,0))/ChapterTable!$P$23)),
MAX(0,INT(($B1082+ChapterTable!$R$26+VLOOKUP(SUBSTITUTE(D$1,"성장단계","")&amp;"보스단계오프셋",ChapterTable!$R:$S,2,0))/ChapterTable!$R$23)))</f>
        <v>0</v>
      </c>
      <c r="E1082" s="1">
        <f ca="1">IF(AND($A1082=0,$B1082=1),
    VLOOKUP(1,ChapterTable!$1:$1048576,MATCH("최종"&amp;SUBSTITUTE(SUBSTITUTE(E$1,"standard",""),"|Float",""),ChapterTable!$1:$1,0),0)*ChapterTable!$P$17,
  IF(AND($A1082=0,$B1082=0),
    E1083,
  IF($B1082=0,
    VLOOKUP($A1082,ChapterTable!$1:$1048576,MATCH("최종"&amp;SUBSTITUTE(SUBSTITUTE(E$1,"standard",""),"|Float",""),ChapterTable!$1:$1,0),0),
  IF($B1082=1,
    IF($L1082=FALSE,
      VLOOKUP($A1082,ChapterTable!$1:$1048576,MATCH("최종"&amp;SUBSTITUTE(SUBSTITUTE(E$1,"standard",""),"|Float",""),ChapterTable!$1:$1,0),0),
      VLOOKUP($A1082-ChapterTable!$P$11,ChapterTable!$1:$1048576,MATCH("최종"&amp;SUBSTITUTE(SUBSTITUTE(E$1,"standard",""),"|Float",""),ChapterTable!$1:$1,0),0)*ChapterTable!$P$14
    ),
  OFFSET(E1082,-$B1082+IF($L1082,1,0),0)*IF($B1082&gt;OFFSET($B1082,1,0),ChapterTable!$R$17,1)*
    (VLOOKUP(SUBSTITUTE(SUBSTITUTE(E$1,"standard",""),"|Float","")&amp;IF(OR($L1082=TRUE,$A1082=0,MOD($A1082,ChapterTable!$R$20)&lt;&gt;0),"","보스")&amp;"인게임누적곱배수",ChapterTable!$R:$S,2,0)^C1082
    +VLOOKUP(SUBSTITUTE(SUBSTITUTE(E$1,"standard",""),"|Float","")&amp;IF(OR($L1082=TRUE,$A1082=0,MOD($A1082,ChapterTable!$R$20)&lt;&gt;0),"","보스")&amp;"인게임누적합배수",ChapterTable!$R:$S,2,0)*C1082)
  )
  )
  )
)</f>
        <v>1346728.9756822586</v>
      </c>
      <c r="F1082" s="1">
        <f ca="1">IF(AND($A1082=0,$B1082=1),
    VLOOKUP(1,ChapterTable!$1:$1048576,MATCH("최종"&amp;SUBSTITUTE(SUBSTITUTE(F$1,"standard",""),"|Float",""),ChapterTable!$1:$1,0),0)*ChapterTable!$P$17,
  IF(AND($A1082=0,$B1082=0),
    F1083,
  IF($B1082=0,
    VLOOKUP($A1082,ChapterTable!$1:$1048576,MATCH("최종"&amp;SUBSTITUTE(SUBSTITUTE(F$1,"standard",""),"|Float",""),ChapterTable!$1:$1,0),0),
  IF($B1082=1,
    IF($L1082=FALSE,
      VLOOKUP($A1082,ChapterTable!$1:$1048576,MATCH("최종"&amp;SUBSTITUTE(SUBSTITUTE(F$1,"standard",""),"|Float",""),ChapterTable!$1:$1,0),0),
      VLOOKUP($A1082-ChapterTable!$P$11,ChapterTable!$1:$1048576,MATCH("최종"&amp;SUBSTITUTE(SUBSTITUTE(F$1,"standard",""),"|Float",""),ChapterTable!$1:$1,0),0)*ChapterTable!$P$14
    ),
  OFFSET(F1082,-$B1082+IF($L1082,1,0),0)*
    (VLOOKUP(SUBSTITUTE(SUBSTITUTE(F$1,"standard",""),"|Float","")&amp;IF(OR($L1082=TRUE,$A1082=0,MOD($A1082,ChapterTable!$R$20)&lt;&gt;0),"","보스")&amp;"인게임누적곱배수",ChapterTable!$R:$S,2,0)^D1082
    +VLOOKUP(SUBSTITUTE(SUBSTITUTE(F$1,"standard",""),"|Float","")&amp;IF(OR($L1082=TRUE,$A1082=0,MOD($A1082,ChapterTable!$R$20)&lt;&gt;0),"","보스")&amp;"인게임누적합배수",ChapterTable!$R:$S,2,0)*D1082)
  )
  )
  )
)</f>
        <v>561137.07320094109</v>
      </c>
      <c r="G1082" t="s">
        <v>715</v>
      </c>
      <c r="J1082" t="str">
        <f>IF(ISBLANK(I1082),"",
IFERROR(VLOOKUP(I1082,[1]StringTable!$1:$1048576,MATCH("kor|String",[1]StringTable!$1:$1,0),0),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121"/>
        <v>1</v>
      </c>
      <c r="AJ1082">
        <f t="shared" si="119"/>
        <v>1</v>
      </c>
      <c r="AK1082">
        <f t="shared" si="120"/>
        <v>1</v>
      </c>
      <c r="AL1082">
        <v>10</v>
      </c>
    </row>
    <row r="1083" spans="1:38" hidden="1" x14ac:dyDescent="0.3">
      <c r="A1083">
        <v>24</v>
      </c>
      <c r="B1083">
        <v>6</v>
      </c>
      <c r="C1083">
        <f>IF(OR($L1083=TRUE,$A1083=0,MOD($A1083,ChapterTable!$R$20)&lt;&gt;0),
MAX(0,INT(($B1083+ChapterTable!$P$26+VLOOKUP(SUBSTITUTE(C$1,"성장단계","")&amp;"단계오프셋",ChapterTable!$R:$S,2,0))/ChapterTable!$P$23)),
MAX(0,INT(($B1083+ChapterTable!$R$26+VLOOKUP(SUBSTITUTE(C$1,"성장단계","")&amp;"보스단계오프셋",ChapterTable!$R:$S,2,0))/ChapterTable!$R$23)))</f>
        <v>1</v>
      </c>
      <c r="D1083">
        <f>IF(OR($L1083=TRUE,$A1083=0,MOD($A1083,ChapterTable!$R$20)&lt;&gt;0),
MAX(0,INT(($B1083+ChapterTable!$P$26+VLOOKUP(SUBSTITUTE(D$1,"성장단계","")&amp;"단계오프셋",ChapterTable!$R:$S,2,0))/ChapterTable!$P$23)),
MAX(0,INT(($B1083+ChapterTable!$R$26+VLOOKUP(SUBSTITUTE(D$1,"성장단계","")&amp;"보스단계오프셋",ChapterTable!$R:$S,2,0))/ChapterTable!$R$23)))</f>
        <v>0</v>
      </c>
      <c r="E1083" s="1">
        <f ca="1">IF(AND($A1083=0,$B1083=1),
    VLOOKUP(1,ChapterTable!$1:$1048576,MATCH("최종"&amp;SUBSTITUTE(SUBSTITUTE(E$1,"standard",""),"|Float",""),ChapterTable!$1:$1,0),0)*ChapterTable!$P$17,
  IF(AND($A1083=0,$B1083=0),
    E1084,
  IF($B1083=0,
    VLOOKUP($A1083,ChapterTable!$1:$1048576,MATCH("최종"&amp;SUBSTITUTE(SUBSTITUTE(E$1,"standard",""),"|Float",""),ChapterTable!$1:$1,0),0),
  IF($B1083=1,
    IF($L1083=FALSE,
      VLOOKUP($A1083,ChapterTable!$1:$1048576,MATCH("최종"&amp;SUBSTITUTE(SUBSTITUTE(E$1,"standard",""),"|Float",""),ChapterTable!$1:$1,0),0),
      VLOOKUP($A1083-ChapterTable!$P$11,ChapterTable!$1:$1048576,MATCH("최종"&amp;SUBSTITUTE(SUBSTITUTE(E$1,"standard",""),"|Float",""),ChapterTable!$1:$1,0),0)*ChapterTable!$P$14
    ),
  OFFSET(E1083,-$B1083+IF($L1083,1,0),0)*IF($B1083&gt;OFFSET($B1083,1,0),ChapterTable!$R$17,1)*
    (VLOOKUP(SUBSTITUTE(SUBSTITUTE(E$1,"standard",""),"|Float","")&amp;IF(OR($L1083=TRUE,$A1083=0,MOD($A1083,ChapterTable!$R$20)&lt;&gt;0),"","보스")&amp;"인게임누적곱배수",ChapterTable!$R:$S,2,0)^C1083
    +VLOOKUP(SUBSTITUTE(SUBSTITUTE(E$1,"standard",""),"|Float","")&amp;IF(OR($L1083=TRUE,$A1083=0,MOD($A1083,ChapterTable!$R$20)&lt;&gt;0),"","보스")&amp;"인게임누적합배수",ChapterTable!$R:$S,2,0)*C1083)
  )
  )
  )
)</f>
        <v>1616074.7708187103</v>
      </c>
      <c r="F1083" s="1">
        <f ca="1">IF(AND($A1083=0,$B1083=1),
    VLOOKUP(1,ChapterTable!$1:$1048576,MATCH("최종"&amp;SUBSTITUTE(SUBSTITUTE(F$1,"standard",""),"|Float",""),ChapterTable!$1:$1,0),0)*ChapterTable!$P$17,
  IF(AND($A1083=0,$B1083=0),
    F1084,
  IF($B1083=0,
    VLOOKUP($A1083,ChapterTable!$1:$1048576,MATCH("최종"&amp;SUBSTITUTE(SUBSTITUTE(F$1,"standard",""),"|Float",""),ChapterTable!$1:$1,0),0),
  IF($B1083=1,
    IF($L1083=FALSE,
      VLOOKUP($A1083,ChapterTable!$1:$1048576,MATCH("최종"&amp;SUBSTITUTE(SUBSTITUTE(F$1,"standard",""),"|Float",""),ChapterTable!$1:$1,0),0),
      VLOOKUP($A1083-ChapterTable!$P$11,ChapterTable!$1:$1048576,MATCH("최종"&amp;SUBSTITUTE(SUBSTITUTE(F$1,"standard",""),"|Float",""),ChapterTable!$1:$1,0),0)*ChapterTable!$P$14
    ),
  OFFSET(F1083,-$B1083+IF($L1083,1,0),0)*
    (VLOOKUP(SUBSTITUTE(SUBSTITUTE(F$1,"standard",""),"|Float","")&amp;IF(OR($L1083=TRUE,$A1083=0,MOD($A1083,ChapterTable!$R$20)&lt;&gt;0),"","보스")&amp;"인게임누적곱배수",ChapterTable!$R:$S,2,0)^D1083
    +VLOOKUP(SUBSTITUTE(SUBSTITUTE(F$1,"standard",""),"|Float","")&amp;IF(OR($L1083=TRUE,$A1083=0,MOD($A1083,ChapterTable!$R$20)&lt;&gt;0),"","보스")&amp;"인게임누적합배수",ChapterTable!$R:$S,2,0)*D1083)
  )
  )
  )
)</f>
        <v>561137.07320094109</v>
      </c>
      <c r="G1083" t="s">
        <v>715</v>
      </c>
      <c r="J1083" t="str">
        <f>IF(ISBLANK(I1083),"",
IFERROR(VLOOKUP(I1083,[1]StringTable!$1:$1048576,MATCH("kor|String",[1]StringTable!$1:$1,0),0),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121"/>
        <v>1</v>
      </c>
      <c r="AJ1083">
        <f t="shared" si="119"/>
        <v>1</v>
      </c>
      <c r="AK1083">
        <f t="shared" si="120"/>
        <v>1</v>
      </c>
      <c r="AL1083">
        <v>10</v>
      </c>
    </row>
    <row r="1084" spans="1:38" hidden="1" x14ac:dyDescent="0.3">
      <c r="A1084">
        <v>24</v>
      </c>
      <c r="B1084">
        <v>7</v>
      </c>
      <c r="C1084">
        <f>IF(OR($L1084=TRUE,$A1084=0,MOD($A1084,ChapterTable!$R$20)&lt;&gt;0),
MAX(0,INT(($B1084+ChapterTable!$P$26+VLOOKUP(SUBSTITUTE(C$1,"성장단계","")&amp;"단계오프셋",ChapterTable!$R:$S,2,0))/ChapterTable!$P$23)),
MAX(0,INT(($B1084+ChapterTable!$R$26+VLOOKUP(SUBSTITUTE(C$1,"성장단계","")&amp;"보스단계오프셋",ChapterTable!$R:$S,2,0))/ChapterTable!$R$23)))</f>
        <v>1</v>
      </c>
      <c r="D1084">
        <f>IF(OR($L1084=TRUE,$A1084=0,MOD($A1084,ChapterTable!$R$20)&lt;&gt;0),
MAX(0,INT(($B1084+ChapterTable!$P$26+VLOOKUP(SUBSTITUTE(D$1,"성장단계","")&amp;"단계오프셋",ChapterTable!$R:$S,2,0))/ChapterTable!$P$23)),
MAX(0,INT(($B1084+ChapterTable!$R$26+VLOOKUP(SUBSTITUTE(D$1,"성장단계","")&amp;"보스단계오프셋",ChapterTable!$R:$S,2,0))/ChapterTable!$R$23)))</f>
        <v>0</v>
      </c>
      <c r="E1084" s="1">
        <f ca="1">IF(AND($A1084=0,$B1084=1),
    VLOOKUP(1,ChapterTable!$1:$1048576,MATCH("최종"&amp;SUBSTITUTE(SUBSTITUTE(E$1,"standard",""),"|Float",""),ChapterTable!$1:$1,0),0)*ChapterTable!$P$17,
  IF(AND($A1084=0,$B1084=0),
    E1085,
  IF($B1084=0,
    VLOOKUP($A1084,ChapterTable!$1:$1048576,MATCH("최종"&amp;SUBSTITUTE(SUBSTITUTE(E$1,"standard",""),"|Float",""),ChapterTable!$1:$1,0),0),
  IF($B1084=1,
    IF($L1084=FALSE,
      VLOOKUP($A1084,ChapterTable!$1:$1048576,MATCH("최종"&amp;SUBSTITUTE(SUBSTITUTE(E$1,"standard",""),"|Float",""),ChapterTable!$1:$1,0),0),
      VLOOKUP($A1084-ChapterTable!$P$11,ChapterTable!$1:$1048576,MATCH("최종"&amp;SUBSTITUTE(SUBSTITUTE(E$1,"standard",""),"|Float",""),ChapterTable!$1:$1,0),0)*ChapterTable!$P$14
    ),
  OFFSET(E1084,-$B1084+IF($L1084,1,0),0)*IF($B1084&gt;OFFSET($B1084,1,0),ChapterTable!$R$17,1)*
    (VLOOKUP(SUBSTITUTE(SUBSTITUTE(E$1,"standard",""),"|Float","")&amp;IF(OR($L1084=TRUE,$A1084=0,MOD($A1084,ChapterTable!$R$20)&lt;&gt;0),"","보스")&amp;"인게임누적곱배수",ChapterTable!$R:$S,2,0)^C1084
    +VLOOKUP(SUBSTITUTE(SUBSTITUTE(E$1,"standard",""),"|Float","")&amp;IF(OR($L1084=TRUE,$A1084=0,MOD($A1084,ChapterTable!$R$20)&lt;&gt;0),"","보스")&amp;"인게임누적합배수",ChapterTable!$R:$S,2,0)*C1084)
  )
  )
  )
)</f>
        <v>1616074.7708187103</v>
      </c>
      <c r="F1084" s="1">
        <f ca="1">IF(AND($A1084=0,$B1084=1),
    VLOOKUP(1,ChapterTable!$1:$1048576,MATCH("최종"&amp;SUBSTITUTE(SUBSTITUTE(F$1,"standard",""),"|Float",""),ChapterTable!$1:$1,0),0)*ChapterTable!$P$17,
  IF(AND($A1084=0,$B1084=0),
    F1085,
  IF($B1084=0,
    VLOOKUP($A1084,ChapterTable!$1:$1048576,MATCH("최종"&amp;SUBSTITUTE(SUBSTITUTE(F$1,"standard",""),"|Float",""),ChapterTable!$1:$1,0),0),
  IF($B1084=1,
    IF($L1084=FALSE,
      VLOOKUP($A1084,ChapterTable!$1:$1048576,MATCH("최종"&amp;SUBSTITUTE(SUBSTITUTE(F$1,"standard",""),"|Float",""),ChapterTable!$1:$1,0),0),
      VLOOKUP($A1084-ChapterTable!$P$11,ChapterTable!$1:$1048576,MATCH("최종"&amp;SUBSTITUTE(SUBSTITUTE(F$1,"standard",""),"|Float",""),ChapterTable!$1:$1,0),0)*ChapterTable!$P$14
    ),
  OFFSET(F1084,-$B1084+IF($L1084,1,0),0)*
    (VLOOKUP(SUBSTITUTE(SUBSTITUTE(F$1,"standard",""),"|Float","")&amp;IF(OR($L1084=TRUE,$A1084=0,MOD($A1084,ChapterTable!$R$20)&lt;&gt;0),"","보스")&amp;"인게임누적곱배수",ChapterTable!$R:$S,2,0)^D1084
    +VLOOKUP(SUBSTITUTE(SUBSTITUTE(F$1,"standard",""),"|Float","")&amp;IF(OR($L1084=TRUE,$A1084=0,MOD($A1084,ChapterTable!$R$20)&lt;&gt;0),"","보스")&amp;"인게임누적합배수",ChapterTable!$R:$S,2,0)*D1084)
  )
  )
  )
)</f>
        <v>561137.07320094109</v>
      </c>
      <c r="G1084" t="s">
        <v>715</v>
      </c>
      <c r="J1084" t="str">
        <f>IF(ISBLANK(I1084),"",
IFERROR(VLOOKUP(I1084,[1]StringTable!$1:$1048576,MATCH("kor|String",[1]StringTable!$1:$1,0),0),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121"/>
        <v>1</v>
      </c>
      <c r="AJ1084">
        <f t="shared" si="119"/>
        <v>1</v>
      </c>
      <c r="AK1084">
        <f t="shared" si="120"/>
        <v>1</v>
      </c>
      <c r="AL1084">
        <v>10</v>
      </c>
    </row>
    <row r="1085" spans="1:38" hidden="1" x14ac:dyDescent="0.3">
      <c r="A1085">
        <v>24</v>
      </c>
      <c r="B1085">
        <v>8</v>
      </c>
      <c r="C1085">
        <f>IF(OR($L1085=TRUE,$A1085=0,MOD($A1085,ChapterTable!$R$20)&lt;&gt;0),
MAX(0,INT(($B1085+ChapterTable!$P$26+VLOOKUP(SUBSTITUTE(C$1,"성장단계","")&amp;"단계오프셋",ChapterTable!$R:$S,2,0))/ChapterTable!$P$23)),
MAX(0,INT(($B1085+ChapterTable!$R$26+VLOOKUP(SUBSTITUTE(C$1,"성장단계","")&amp;"보스단계오프셋",ChapterTable!$R:$S,2,0))/ChapterTable!$R$23)))</f>
        <v>1</v>
      </c>
      <c r="D1085">
        <f>IF(OR($L1085=TRUE,$A1085=0,MOD($A1085,ChapterTable!$R$20)&lt;&gt;0),
MAX(0,INT(($B1085+ChapterTable!$P$26+VLOOKUP(SUBSTITUTE(D$1,"성장단계","")&amp;"단계오프셋",ChapterTable!$R:$S,2,0))/ChapterTable!$P$23)),
MAX(0,INT(($B1085+ChapterTable!$R$26+VLOOKUP(SUBSTITUTE(D$1,"성장단계","")&amp;"보스단계오프셋",ChapterTable!$R:$S,2,0))/ChapterTable!$R$23)))</f>
        <v>0</v>
      </c>
      <c r="E1085" s="1">
        <f ca="1">IF(AND($A1085=0,$B1085=1),
    VLOOKUP(1,ChapterTable!$1:$1048576,MATCH("최종"&amp;SUBSTITUTE(SUBSTITUTE(E$1,"standard",""),"|Float",""),ChapterTable!$1:$1,0),0)*ChapterTable!$P$17,
  IF(AND($A1085=0,$B1085=0),
    E1086,
  IF($B1085=0,
    VLOOKUP($A1085,ChapterTable!$1:$1048576,MATCH("최종"&amp;SUBSTITUTE(SUBSTITUTE(E$1,"standard",""),"|Float",""),ChapterTable!$1:$1,0),0),
  IF($B1085=1,
    IF($L1085=FALSE,
      VLOOKUP($A1085,ChapterTable!$1:$1048576,MATCH("최종"&amp;SUBSTITUTE(SUBSTITUTE(E$1,"standard",""),"|Float",""),ChapterTable!$1:$1,0),0),
      VLOOKUP($A1085-ChapterTable!$P$11,ChapterTable!$1:$1048576,MATCH("최종"&amp;SUBSTITUTE(SUBSTITUTE(E$1,"standard",""),"|Float",""),ChapterTable!$1:$1,0),0)*ChapterTable!$P$14
    ),
  OFFSET(E1085,-$B1085+IF($L1085,1,0),0)*IF($B1085&gt;OFFSET($B1085,1,0),ChapterTable!$R$17,1)*
    (VLOOKUP(SUBSTITUTE(SUBSTITUTE(E$1,"standard",""),"|Float","")&amp;IF(OR($L1085=TRUE,$A1085=0,MOD($A1085,ChapterTable!$R$20)&lt;&gt;0),"","보스")&amp;"인게임누적곱배수",ChapterTable!$R:$S,2,0)^C1085
    +VLOOKUP(SUBSTITUTE(SUBSTITUTE(E$1,"standard",""),"|Float","")&amp;IF(OR($L1085=TRUE,$A1085=0,MOD($A1085,ChapterTable!$R$20)&lt;&gt;0),"","보스")&amp;"인게임누적합배수",ChapterTable!$R:$S,2,0)*C1085)
  )
  )
  )
)</f>
        <v>1616074.7708187103</v>
      </c>
      <c r="F1085" s="1">
        <f ca="1">IF(AND($A1085=0,$B1085=1),
    VLOOKUP(1,ChapterTable!$1:$1048576,MATCH("최종"&amp;SUBSTITUTE(SUBSTITUTE(F$1,"standard",""),"|Float",""),ChapterTable!$1:$1,0),0)*ChapterTable!$P$17,
  IF(AND($A1085=0,$B1085=0),
    F1086,
  IF($B1085=0,
    VLOOKUP($A1085,ChapterTable!$1:$1048576,MATCH("최종"&amp;SUBSTITUTE(SUBSTITUTE(F$1,"standard",""),"|Float",""),ChapterTable!$1:$1,0),0),
  IF($B1085=1,
    IF($L1085=FALSE,
      VLOOKUP($A1085,ChapterTable!$1:$1048576,MATCH("최종"&amp;SUBSTITUTE(SUBSTITUTE(F$1,"standard",""),"|Float",""),ChapterTable!$1:$1,0),0),
      VLOOKUP($A1085-ChapterTable!$P$11,ChapterTable!$1:$1048576,MATCH("최종"&amp;SUBSTITUTE(SUBSTITUTE(F$1,"standard",""),"|Float",""),ChapterTable!$1:$1,0),0)*ChapterTable!$P$14
    ),
  OFFSET(F1085,-$B1085+IF($L1085,1,0),0)*
    (VLOOKUP(SUBSTITUTE(SUBSTITUTE(F$1,"standard",""),"|Float","")&amp;IF(OR($L1085=TRUE,$A1085=0,MOD($A1085,ChapterTable!$R$20)&lt;&gt;0),"","보스")&amp;"인게임누적곱배수",ChapterTable!$R:$S,2,0)^D1085
    +VLOOKUP(SUBSTITUTE(SUBSTITUTE(F$1,"standard",""),"|Float","")&amp;IF(OR($L1085=TRUE,$A1085=0,MOD($A1085,ChapterTable!$R$20)&lt;&gt;0),"","보스")&amp;"인게임누적합배수",ChapterTable!$R:$S,2,0)*D1085)
  )
  )
  )
)</f>
        <v>561137.07320094109</v>
      </c>
      <c r="G1085" t="s">
        <v>715</v>
      </c>
      <c r="J1085" t="str">
        <f>IF(ISBLANK(I1085),"",
IFERROR(VLOOKUP(I1085,[1]StringTable!$1:$1048576,MATCH("kor|String",[1]StringTable!$1:$1,0),0),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121"/>
        <v>1</v>
      </c>
      <c r="AJ1085">
        <f t="shared" si="119"/>
        <v>1</v>
      </c>
      <c r="AK1085">
        <f t="shared" si="120"/>
        <v>1</v>
      </c>
      <c r="AL1085">
        <v>10</v>
      </c>
    </row>
    <row r="1086" spans="1:38" hidden="1" x14ac:dyDescent="0.3">
      <c r="A1086">
        <v>24</v>
      </c>
      <c r="B1086">
        <v>9</v>
      </c>
      <c r="C1086">
        <f>IF(OR($L1086=TRUE,$A1086=0,MOD($A1086,ChapterTable!$R$20)&lt;&gt;0),
MAX(0,INT(($B1086+ChapterTable!$P$26+VLOOKUP(SUBSTITUTE(C$1,"성장단계","")&amp;"단계오프셋",ChapterTable!$R:$S,2,0))/ChapterTable!$P$23)),
MAX(0,INT(($B1086+ChapterTable!$R$26+VLOOKUP(SUBSTITUTE(C$1,"성장단계","")&amp;"보스단계오프셋",ChapterTable!$R:$S,2,0))/ChapterTable!$R$23)))</f>
        <v>1</v>
      </c>
      <c r="D1086">
        <f>IF(OR($L1086=TRUE,$A1086=0,MOD($A1086,ChapterTable!$R$20)&lt;&gt;0),
MAX(0,INT(($B1086+ChapterTable!$P$26+VLOOKUP(SUBSTITUTE(D$1,"성장단계","")&amp;"단계오프셋",ChapterTable!$R:$S,2,0))/ChapterTable!$P$23)),
MAX(0,INT(($B1086+ChapterTable!$R$26+VLOOKUP(SUBSTITUTE(D$1,"성장단계","")&amp;"보스단계오프셋",ChapterTable!$R:$S,2,0))/ChapterTable!$R$23)))</f>
        <v>0</v>
      </c>
      <c r="E1086" s="1">
        <f ca="1">IF(AND($A1086=0,$B1086=1),
    VLOOKUP(1,ChapterTable!$1:$1048576,MATCH("최종"&amp;SUBSTITUTE(SUBSTITUTE(E$1,"standard",""),"|Float",""),ChapterTable!$1:$1,0),0)*ChapterTable!$P$17,
  IF(AND($A1086=0,$B1086=0),
    E1087,
  IF($B1086=0,
    VLOOKUP($A1086,ChapterTable!$1:$1048576,MATCH("최종"&amp;SUBSTITUTE(SUBSTITUTE(E$1,"standard",""),"|Float",""),ChapterTable!$1:$1,0),0),
  IF($B1086=1,
    IF($L1086=FALSE,
      VLOOKUP($A1086,ChapterTable!$1:$1048576,MATCH("최종"&amp;SUBSTITUTE(SUBSTITUTE(E$1,"standard",""),"|Float",""),ChapterTable!$1:$1,0),0),
      VLOOKUP($A1086-ChapterTable!$P$11,ChapterTable!$1:$1048576,MATCH("최종"&amp;SUBSTITUTE(SUBSTITUTE(E$1,"standard",""),"|Float",""),ChapterTable!$1:$1,0),0)*ChapterTable!$P$14
    ),
  OFFSET(E1086,-$B1086+IF($L1086,1,0),0)*IF($B1086&gt;OFFSET($B1086,1,0),ChapterTable!$R$17,1)*
    (VLOOKUP(SUBSTITUTE(SUBSTITUTE(E$1,"standard",""),"|Float","")&amp;IF(OR($L1086=TRUE,$A1086=0,MOD($A1086,ChapterTable!$R$20)&lt;&gt;0),"","보스")&amp;"인게임누적곱배수",ChapterTable!$R:$S,2,0)^C1086
    +VLOOKUP(SUBSTITUTE(SUBSTITUTE(E$1,"standard",""),"|Float","")&amp;IF(OR($L1086=TRUE,$A1086=0,MOD($A1086,ChapterTable!$R$20)&lt;&gt;0),"","보스")&amp;"인게임누적합배수",ChapterTable!$R:$S,2,0)*C1086)
  )
  )
  )
)</f>
        <v>1616074.7708187103</v>
      </c>
      <c r="F1086" s="1">
        <f ca="1">IF(AND($A1086=0,$B1086=1),
    VLOOKUP(1,ChapterTable!$1:$1048576,MATCH("최종"&amp;SUBSTITUTE(SUBSTITUTE(F$1,"standard",""),"|Float",""),ChapterTable!$1:$1,0),0)*ChapterTable!$P$17,
  IF(AND($A1086=0,$B1086=0),
    F1087,
  IF($B1086=0,
    VLOOKUP($A1086,ChapterTable!$1:$1048576,MATCH("최종"&amp;SUBSTITUTE(SUBSTITUTE(F$1,"standard",""),"|Float",""),ChapterTable!$1:$1,0),0),
  IF($B1086=1,
    IF($L1086=FALSE,
      VLOOKUP($A1086,ChapterTable!$1:$1048576,MATCH("최종"&amp;SUBSTITUTE(SUBSTITUTE(F$1,"standard",""),"|Float",""),ChapterTable!$1:$1,0),0),
      VLOOKUP($A1086-ChapterTable!$P$11,ChapterTable!$1:$1048576,MATCH("최종"&amp;SUBSTITUTE(SUBSTITUTE(F$1,"standard",""),"|Float",""),ChapterTable!$1:$1,0),0)*ChapterTable!$P$14
    ),
  OFFSET(F1086,-$B1086+IF($L1086,1,0),0)*
    (VLOOKUP(SUBSTITUTE(SUBSTITUTE(F$1,"standard",""),"|Float","")&amp;IF(OR($L1086=TRUE,$A1086=0,MOD($A1086,ChapterTable!$R$20)&lt;&gt;0),"","보스")&amp;"인게임누적곱배수",ChapterTable!$R:$S,2,0)^D1086
    +VLOOKUP(SUBSTITUTE(SUBSTITUTE(F$1,"standard",""),"|Float","")&amp;IF(OR($L1086=TRUE,$A1086=0,MOD($A1086,ChapterTable!$R$20)&lt;&gt;0),"","보스")&amp;"인게임누적합배수",ChapterTable!$R:$S,2,0)*D1086)
  )
  )
  )
)</f>
        <v>561137.07320094109</v>
      </c>
      <c r="G1086" t="s">
        <v>715</v>
      </c>
      <c r="J1086" t="str">
        <f>IF(ISBLANK(I1086),"",
IFERROR(VLOOKUP(I1086,[1]StringTable!$1:$1048576,MATCH("kor|String",[1]StringTable!$1:$1,0),0),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121"/>
        <v>1</v>
      </c>
      <c r="AJ1086">
        <f t="shared" si="119"/>
        <v>1</v>
      </c>
      <c r="AK1086">
        <f t="shared" si="120"/>
        <v>1</v>
      </c>
      <c r="AL1086">
        <v>10</v>
      </c>
    </row>
    <row r="1087" spans="1:38" hidden="1" x14ac:dyDescent="0.3">
      <c r="A1087">
        <v>24</v>
      </c>
      <c r="B1087">
        <v>10</v>
      </c>
      <c r="C1087">
        <f>IF(OR($L1087=TRUE,$A1087=0,MOD($A1087,ChapterTable!$R$20)&lt;&gt;0),
MAX(0,INT(($B1087+ChapterTable!$P$26+VLOOKUP(SUBSTITUTE(C$1,"성장단계","")&amp;"단계오프셋",ChapterTable!$R:$S,2,0))/ChapterTable!$P$23)),
MAX(0,INT(($B1087+ChapterTable!$R$26+VLOOKUP(SUBSTITUTE(C$1,"성장단계","")&amp;"보스단계오프셋",ChapterTable!$R:$S,2,0))/ChapterTable!$R$23)))</f>
        <v>1</v>
      </c>
      <c r="D1087">
        <f>IF(OR($L1087=TRUE,$A1087=0,MOD($A1087,ChapterTable!$R$20)&lt;&gt;0),
MAX(0,INT(($B1087+ChapterTable!$P$26+VLOOKUP(SUBSTITUTE(D$1,"성장단계","")&amp;"단계오프셋",ChapterTable!$R:$S,2,0))/ChapterTable!$P$23)),
MAX(0,INT(($B1087+ChapterTable!$R$26+VLOOKUP(SUBSTITUTE(D$1,"성장단계","")&amp;"보스단계오프셋",ChapterTable!$R:$S,2,0))/ChapterTable!$R$23)))</f>
        <v>0</v>
      </c>
      <c r="E1087" s="1">
        <f ca="1">IF(AND($A1087=0,$B1087=1),
    VLOOKUP(1,ChapterTable!$1:$1048576,MATCH("최종"&amp;SUBSTITUTE(SUBSTITUTE(E$1,"standard",""),"|Float",""),ChapterTable!$1:$1,0),0)*ChapterTable!$P$17,
  IF(AND($A1087=0,$B1087=0),
    E1088,
  IF($B1087=0,
    VLOOKUP($A1087,ChapterTable!$1:$1048576,MATCH("최종"&amp;SUBSTITUTE(SUBSTITUTE(E$1,"standard",""),"|Float",""),ChapterTable!$1:$1,0),0),
  IF($B1087=1,
    IF($L1087=FALSE,
      VLOOKUP($A1087,ChapterTable!$1:$1048576,MATCH("최종"&amp;SUBSTITUTE(SUBSTITUTE(E$1,"standard",""),"|Float",""),ChapterTable!$1:$1,0),0),
      VLOOKUP($A1087-ChapterTable!$P$11,ChapterTable!$1:$1048576,MATCH("최종"&amp;SUBSTITUTE(SUBSTITUTE(E$1,"standard",""),"|Float",""),ChapterTable!$1:$1,0),0)*ChapterTable!$P$14
    ),
  OFFSET(E1087,-$B1087+IF($L1087,1,0),0)*IF($B1087&gt;OFFSET($B1087,1,0),ChapterTable!$R$17,1)*
    (VLOOKUP(SUBSTITUTE(SUBSTITUTE(E$1,"standard",""),"|Float","")&amp;IF(OR($L1087=TRUE,$A1087=0,MOD($A1087,ChapterTable!$R$20)&lt;&gt;0),"","보스")&amp;"인게임누적곱배수",ChapterTable!$R:$S,2,0)^C1087
    +VLOOKUP(SUBSTITUTE(SUBSTITUTE(E$1,"standard",""),"|Float","")&amp;IF(OR($L1087=TRUE,$A1087=0,MOD($A1087,ChapterTable!$R$20)&lt;&gt;0),"","보스")&amp;"인게임누적합배수",ChapterTable!$R:$S,2,0)*C1087)
  )
  )
  )
)</f>
        <v>1616074.7708187103</v>
      </c>
      <c r="F1087" s="1">
        <f ca="1">IF(AND($A1087=0,$B1087=1),
    VLOOKUP(1,ChapterTable!$1:$1048576,MATCH("최종"&amp;SUBSTITUTE(SUBSTITUTE(F$1,"standard",""),"|Float",""),ChapterTable!$1:$1,0),0)*ChapterTable!$P$17,
  IF(AND($A1087=0,$B1087=0),
    F1088,
  IF($B1087=0,
    VLOOKUP($A1087,ChapterTable!$1:$1048576,MATCH("최종"&amp;SUBSTITUTE(SUBSTITUTE(F$1,"standard",""),"|Float",""),ChapterTable!$1:$1,0),0),
  IF($B1087=1,
    IF($L1087=FALSE,
      VLOOKUP($A1087,ChapterTable!$1:$1048576,MATCH("최종"&amp;SUBSTITUTE(SUBSTITUTE(F$1,"standard",""),"|Float",""),ChapterTable!$1:$1,0),0),
      VLOOKUP($A1087-ChapterTable!$P$11,ChapterTable!$1:$1048576,MATCH("최종"&amp;SUBSTITUTE(SUBSTITUTE(F$1,"standard",""),"|Float",""),ChapterTable!$1:$1,0),0)*ChapterTable!$P$14
    ),
  OFFSET(F1087,-$B1087+IF($L1087,1,0),0)*
    (VLOOKUP(SUBSTITUTE(SUBSTITUTE(F$1,"standard",""),"|Float","")&amp;IF(OR($L1087=TRUE,$A1087=0,MOD($A1087,ChapterTable!$R$20)&lt;&gt;0),"","보스")&amp;"인게임누적곱배수",ChapterTable!$R:$S,2,0)^D1087
    +VLOOKUP(SUBSTITUTE(SUBSTITUTE(F$1,"standard",""),"|Float","")&amp;IF(OR($L1087=TRUE,$A1087=0,MOD($A1087,ChapterTable!$R$20)&lt;&gt;0),"","보스")&amp;"인게임누적합배수",ChapterTable!$R:$S,2,0)*D1087)
  )
  )
  )
)</f>
        <v>561137.07320094109</v>
      </c>
      <c r="G1087" t="s">
        <v>715</v>
      </c>
      <c r="J1087" t="str">
        <f>IF(ISBLANK(I1087),"",
IFERROR(VLOOKUP(I1087,[1]StringTable!$1:$1048576,MATCH("kor|String",[1]StringTable!$1:$1,0),0),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121"/>
        <v>1</v>
      </c>
      <c r="AJ1087">
        <f t="shared" si="119"/>
        <v>1</v>
      </c>
      <c r="AK1087">
        <f t="shared" si="120"/>
        <v>1</v>
      </c>
      <c r="AL1087">
        <v>10</v>
      </c>
    </row>
    <row r="1088" spans="1:38" hidden="1" x14ac:dyDescent="0.3">
      <c r="A1088">
        <v>24</v>
      </c>
      <c r="B1088">
        <v>11</v>
      </c>
      <c r="C1088">
        <f>IF(OR($L1088=TRUE,$A1088=0,MOD($A1088,ChapterTable!$R$20)&lt;&gt;0),
MAX(0,INT(($B1088+ChapterTable!$P$26+VLOOKUP(SUBSTITUTE(C$1,"성장단계","")&amp;"단계오프셋",ChapterTable!$R:$S,2,0))/ChapterTable!$P$23)),
MAX(0,INT(($B1088+ChapterTable!$R$26+VLOOKUP(SUBSTITUTE(C$1,"성장단계","")&amp;"보스단계오프셋",ChapterTable!$R:$S,2,0))/ChapterTable!$R$23)))</f>
        <v>1</v>
      </c>
      <c r="D1088">
        <f>IF(OR($L1088=TRUE,$A1088=0,MOD($A1088,ChapterTable!$R$20)&lt;&gt;0),
MAX(0,INT(($B1088+ChapterTable!$P$26+VLOOKUP(SUBSTITUTE(D$1,"성장단계","")&amp;"단계오프셋",ChapterTable!$R:$S,2,0))/ChapterTable!$P$23)),
MAX(0,INT(($B1088+ChapterTable!$R$26+VLOOKUP(SUBSTITUTE(D$1,"성장단계","")&amp;"보스단계오프셋",ChapterTable!$R:$S,2,0))/ChapterTable!$R$23)))</f>
        <v>1</v>
      </c>
      <c r="E1088" s="1">
        <f ca="1">IF(AND($A1088=0,$B1088=1),
    VLOOKUP(1,ChapterTable!$1:$1048576,MATCH("최종"&amp;SUBSTITUTE(SUBSTITUTE(E$1,"standard",""),"|Float",""),ChapterTable!$1:$1,0),0)*ChapterTable!$P$17,
  IF(AND($A1088=0,$B1088=0),
    E1089,
  IF($B1088=0,
    VLOOKUP($A1088,ChapterTable!$1:$1048576,MATCH("최종"&amp;SUBSTITUTE(SUBSTITUTE(E$1,"standard",""),"|Float",""),ChapterTable!$1:$1,0),0),
  IF($B1088=1,
    IF($L1088=FALSE,
      VLOOKUP($A1088,ChapterTable!$1:$1048576,MATCH("최종"&amp;SUBSTITUTE(SUBSTITUTE(E$1,"standard",""),"|Float",""),ChapterTable!$1:$1,0),0),
      VLOOKUP($A1088-ChapterTable!$P$11,ChapterTable!$1:$1048576,MATCH("최종"&amp;SUBSTITUTE(SUBSTITUTE(E$1,"standard",""),"|Float",""),ChapterTable!$1:$1,0),0)*ChapterTable!$P$14
    ),
  OFFSET(E1088,-$B1088+IF($L1088,1,0),0)*IF($B1088&gt;OFFSET($B1088,1,0),ChapterTable!$R$17,1)*
    (VLOOKUP(SUBSTITUTE(SUBSTITUTE(E$1,"standard",""),"|Float","")&amp;IF(OR($L1088=TRUE,$A1088=0,MOD($A1088,ChapterTable!$R$20)&lt;&gt;0),"","보스")&amp;"인게임누적곱배수",ChapterTable!$R:$S,2,0)^C1088
    +VLOOKUP(SUBSTITUTE(SUBSTITUTE(E$1,"standard",""),"|Float","")&amp;IF(OR($L1088=TRUE,$A1088=0,MOD($A1088,ChapterTable!$R$20)&lt;&gt;0),"","보스")&amp;"인게임누적합배수",ChapterTable!$R:$S,2,0)*C1088)
  )
  )
  )
)</f>
        <v>1616074.7708187103</v>
      </c>
      <c r="F1088" s="1">
        <f ca="1">IF(AND($A1088=0,$B1088=1),
    VLOOKUP(1,ChapterTable!$1:$1048576,MATCH("최종"&amp;SUBSTITUTE(SUBSTITUTE(F$1,"standard",""),"|Float",""),ChapterTable!$1:$1,0),0)*ChapterTable!$P$17,
  IF(AND($A1088=0,$B1088=0),
    F1089,
  IF($B1088=0,
    VLOOKUP($A1088,ChapterTable!$1:$1048576,MATCH("최종"&amp;SUBSTITUTE(SUBSTITUTE(F$1,"standard",""),"|Float",""),ChapterTable!$1:$1,0),0),
  IF($B1088=1,
    IF($L1088=FALSE,
      VLOOKUP($A1088,ChapterTable!$1:$1048576,MATCH("최종"&amp;SUBSTITUTE(SUBSTITUTE(F$1,"standard",""),"|Float",""),ChapterTable!$1:$1,0),0),
      VLOOKUP($A1088-ChapterTable!$P$11,ChapterTable!$1:$1048576,MATCH("최종"&amp;SUBSTITUTE(SUBSTITUTE(F$1,"standard",""),"|Float",""),ChapterTable!$1:$1,0),0)*ChapterTable!$P$14
    ),
  OFFSET(F1088,-$B1088+IF($L1088,1,0),0)*
    (VLOOKUP(SUBSTITUTE(SUBSTITUTE(F$1,"standard",""),"|Float","")&amp;IF(OR($L1088=TRUE,$A1088=0,MOD($A1088,ChapterTable!$R$20)&lt;&gt;0),"","보스")&amp;"인게임누적곱배수",ChapterTable!$R:$S,2,0)^D1088
    +VLOOKUP(SUBSTITUTE(SUBSTITUTE(F$1,"standard",""),"|Float","")&amp;IF(OR($L1088=TRUE,$A1088=0,MOD($A1088,ChapterTable!$R$20)&lt;&gt;0),"","보스")&amp;"인게임누적합배수",ChapterTable!$R:$S,2,0)*D1088)
  )
  )
  )
)</f>
        <v>603222.35369101167</v>
      </c>
      <c r="G1088" t="s">
        <v>715</v>
      </c>
      <c r="J1088" t="str">
        <f>IF(ISBLANK(I1088),"",
IFERROR(VLOOKUP(I1088,[1]StringTable!$1:$1048576,MATCH("kor|String",[1]StringTable!$1:$1,0),0),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121"/>
        <v>0.5</v>
      </c>
      <c r="AJ1088">
        <f t="shared" si="119"/>
        <v>0.54666666600000002</v>
      </c>
      <c r="AK1088">
        <f t="shared" si="120"/>
        <v>1</v>
      </c>
      <c r="AL1088">
        <v>10</v>
      </c>
    </row>
    <row r="1089" spans="1:38" hidden="1" x14ac:dyDescent="0.3">
      <c r="A1089">
        <v>24</v>
      </c>
      <c r="B1089">
        <v>12</v>
      </c>
      <c r="C1089">
        <f>IF(OR($L1089=TRUE,$A1089=0,MOD($A1089,ChapterTable!$R$20)&lt;&gt;0),
MAX(0,INT(($B1089+ChapterTable!$P$26+VLOOKUP(SUBSTITUTE(C$1,"성장단계","")&amp;"단계오프셋",ChapterTable!$R:$S,2,0))/ChapterTable!$P$23)),
MAX(0,INT(($B1089+ChapterTable!$R$26+VLOOKUP(SUBSTITUTE(C$1,"성장단계","")&amp;"보스단계오프셋",ChapterTable!$R:$S,2,0))/ChapterTable!$R$23)))</f>
        <v>1</v>
      </c>
      <c r="D1089">
        <f>IF(OR($L1089=TRUE,$A1089=0,MOD($A1089,ChapterTable!$R$20)&lt;&gt;0),
MAX(0,INT(($B1089+ChapterTable!$P$26+VLOOKUP(SUBSTITUTE(D$1,"성장단계","")&amp;"단계오프셋",ChapterTable!$R:$S,2,0))/ChapterTable!$P$23)),
MAX(0,INT(($B1089+ChapterTable!$R$26+VLOOKUP(SUBSTITUTE(D$1,"성장단계","")&amp;"보스단계오프셋",ChapterTable!$R:$S,2,0))/ChapterTable!$R$23)))</f>
        <v>1</v>
      </c>
      <c r="E1089" s="1">
        <f ca="1">IF(AND($A1089=0,$B1089=1),
    VLOOKUP(1,ChapterTable!$1:$1048576,MATCH("최종"&amp;SUBSTITUTE(SUBSTITUTE(E$1,"standard",""),"|Float",""),ChapterTable!$1:$1,0),0)*ChapterTable!$P$17,
  IF(AND($A1089=0,$B1089=0),
    E1090,
  IF($B1089=0,
    VLOOKUP($A1089,ChapterTable!$1:$1048576,MATCH("최종"&amp;SUBSTITUTE(SUBSTITUTE(E$1,"standard",""),"|Float",""),ChapterTable!$1:$1,0),0),
  IF($B1089=1,
    IF($L1089=FALSE,
      VLOOKUP($A1089,ChapterTable!$1:$1048576,MATCH("최종"&amp;SUBSTITUTE(SUBSTITUTE(E$1,"standard",""),"|Float",""),ChapterTable!$1:$1,0),0),
      VLOOKUP($A1089-ChapterTable!$P$11,ChapterTable!$1:$1048576,MATCH("최종"&amp;SUBSTITUTE(SUBSTITUTE(E$1,"standard",""),"|Float",""),ChapterTable!$1:$1,0),0)*ChapterTable!$P$14
    ),
  OFFSET(E1089,-$B1089+IF($L1089,1,0),0)*IF($B1089&gt;OFFSET($B1089,1,0),ChapterTable!$R$17,1)*
    (VLOOKUP(SUBSTITUTE(SUBSTITUTE(E$1,"standard",""),"|Float","")&amp;IF(OR($L1089=TRUE,$A1089=0,MOD($A1089,ChapterTable!$R$20)&lt;&gt;0),"","보스")&amp;"인게임누적곱배수",ChapterTable!$R:$S,2,0)^C1089
    +VLOOKUP(SUBSTITUTE(SUBSTITUTE(E$1,"standard",""),"|Float","")&amp;IF(OR($L1089=TRUE,$A1089=0,MOD($A1089,ChapterTable!$R$20)&lt;&gt;0),"","보스")&amp;"인게임누적합배수",ChapterTable!$R:$S,2,0)*C1089)
  )
  )
  )
)</f>
        <v>1616074.7708187103</v>
      </c>
      <c r="F1089" s="1">
        <f ca="1">IF(AND($A1089=0,$B1089=1),
    VLOOKUP(1,ChapterTable!$1:$1048576,MATCH("최종"&amp;SUBSTITUTE(SUBSTITUTE(F$1,"standard",""),"|Float",""),ChapterTable!$1:$1,0),0)*ChapterTable!$P$17,
  IF(AND($A1089=0,$B1089=0),
    F1090,
  IF($B1089=0,
    VLOOKUP($A1089,ChapterTable!$1:$1048576,MATCH("최종"&amp;SUBSTITUTE(SUBSTITUTE(F$1,"standard",""),"|Float",""),ChapterTable!$1:$1,0),0),
  IF($B1089=1,
    IF($L1089=FALSE,
      VLOOKUP($A1089,ChapterTable!$1:$1048576,MATCH("최종"&amp;SUBSTITUTE(SUBSTITUTE(F$1,"standard",""),"|Float",""),ChapterTable!$1:$1,0),0),
      VLOOKUP($A1089-ChapterTable!$P$11,ChapterTable!$1:$1048576,MATCH("최종"&amp;SUBSTITUTE(SUBSTITUTE(F$1,"standard",""),"|Float",""),ChapterTable!$1:$1,0),0)*ChapterTable!$P$14
    ),
  OFFSET(F1089,-$B1089+IF($L1089,1,0),0)*
    (VLOOKUP(SUBSTITUTE(SUBSTITUTE(F$1,"standard",""),"|Float","")&amp;IF(OR($L1089=TRUE,$A1089=0,MOD($A1089,ChapterTable!$R$20)&lt;&gt;0),"","보스")&amp;"인게임누적곱배수",ChapterTable!$R:$S,2,0)^D1089
    +VLOOKUP(SUBSTITUTE(SUBSTITUTE(F$1,"standard",""),"|Float","")&amp;IF(OR($L1089=TRUE,$A1089=0,MOD($A1089,ChapterTable!$R$20)&lt;&gt;0),"","보스")&amp;"인게임누적합배수",ChapterTable!$R:$S,2,0)*D1089)
  )
  )
  )
)</f>
        <v>603222.35369101167</v>
      </c>
      <c r="G1089" t="s">
        <v>715</v>
      </c>
      <c r="J1089" t="str">
        <f>IF(ISBLANK(I1089),"",
IFERROR(VLOOKUP(I1089,[1]StringTable!$1:$1048576,MATCH("kor|String",[1]StringTable!$1:$1,0),0),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121"/>
        <v>0.5</v>
      </c>
      <c r="AJ1089">
        <f t="shared" si="119"/>
        <v>0.54666666600000002</v>
      </c>
      <c r="AK1089">
        <f t="shared" si="120"/>
        <v>1</v>
      </c>
      <c r="AL1089">
        <v>10</v>
      </c>
    </row>
    <row r="1090" spans="1:38" hidden="1" x14ac:dyDescent="0.3">
      <c r="A1090">
        <v>24</v>
      </c>
      <c r="B1090">
        <v>13</v>
      </c>
      <c r="C1090">
        <f>IF(OR($L1090=TRUE,$A1090=0,MOD($A1090,ChapterTable!$R$20)&lt;&gt;0),
MAX(0,INT(($B1090+ChapterTable!$P$26+VLOOKUP(SUBSTITUTE(C$1,"성장단계","")&amp;"단계오프셋",ChapterTable!$R:$S,2,0))/ChapterTable!$P$23)),
MAX(0,INT(($B1090+ChapterTable!$R$26+VLOOKUP(SUBSTITUTE(C$1,"성장단계","")&amp;"보스단계오프셋",ChapterTable!$R:$S,2,0))/ChapterTable!$R$23)))</f>
        <v>1</v>
      </c>
      <c r="D1090">
        <f>IF(OR($L1090=TRUE,$A1090=0,MOD($A1090,ChapterTable!$R$20)&lt;&gt;0),
MAX(0,INT(($B1090+ChapterTable!$P$26+VLOOKUP(SUBSTITUTE(D$1,"성장단계","")&amp;"단계오프셋",ChapterTable!$R:$S,2,0))/ChapterTable!$P$23)),
MAX(0,INT(($B1090+ChapterTable!$R$26+VLOOKUP(SUBSTITUTE(D$1,"성장단계","")&amp;"보스단계오프셋",ChapterTable!$R:$S,2,0))/ChapterTable!$R$23)))</f>
        <v>1</v>
      </c>
      <c r="E1090" s="1">
        <f ca="1">IF(AND($A1090=0,$B1090=1),
    VLOOKUP(1,ChapterTable!$1:$1048576,MATCH("최종"&amp;SUBSTITUTE(SUBSTITUTE(E$1,"standard",""),"|Float",""),ChapterTable!$1:$1,0),0)*ChapterTable!$P$17,
  IF(AND($A1090=0,$B1090=0),
    E1091,
  IF($B1090=0,
    VLOOKUP($A1090,ChapterTable!$1:$1048576,MATCH("최종"&amp;SUBSTITUTE(SUBSTITUTE(E$1,"standard",""),"|Float",""),ChapterTable!$1:$1,0),0),
  IF($B1090=1,
    IF($L1090=FALSE,
      VLOOKUP($A1090,ChapterTable!$1:$1048576,MATCH("최종"&amp;SUBSTITUTE(SUBSTITUTE(E$1,"standard",""),"|Float",""),ChapterTable!$1:$1,0),0),
      VLOOKUP($A1090-ChapterTable!$P$11,ChapterTable!$1:$1048576,MATCH("최종"&amp;SUBSTITUTE(SUBSTITUTE(E$1,"standard",""),"|Float",""),ChapterTable!$1:$1,0),0)*ChapterTable!$P$14
    ),
  OFFSET(E1090,-$B1090+IF($L1090,1,0),0)*IF($B1090&gt;OFFSET($B1090,1,0),ChapterTable!$R$17,1)*
    (VLOOKUP(SUBSTITUTE(SUBSTITUTE(E$1,"standard",""),"|Float","")&amp;IF(OR($L1090=TRUE,$A1090=0,MOD($A1090,ChapterTable!$R$20)&lt;&gt;0),"","보스")&amp;"인게임누적곱배수",ChapterTable!$R:$S,2,0)^C1090
    +VLOOKUP(SUBSTITUTE(SUBSTITUTE(E$1,"standard",""),"|Float","")&amp;IF(OR($L1090=TRUE,$A1090=0,MOD($A1090,ChapterTable!$R$20)&lt;&gt;0),"","보스")&amp;"인게임누적합배수",ChapterTable!$R:$S,2,0)*C1090)
  )
  )
  )
)</f>
        <v>1616074.7708187103</v>
      </c>
      <c r="F1090" s="1">
        <f ca="1">IF(AND($A1090=0,$B1090=1),
    VLOOKUP(1,ChapterTable!$1:$1048576,MATCH("최종"&amp;SUBSTITUTE(SUBSTITUTE(F$1,"standard",""),"|Float",""),ChapterTable!$1:$1,0),0)*ChapterTable!$P$17,
  IF(AND($A1090=0,$B1090=0),
    F1091,
  IF($B1090=0,
    VLOOKUP($A1090,ChapterTable!$1:$1048576,MATCH("최종"&amp;SUBSTITUTE(SUBSTITUTE(F$1,"standard",""),"|Float",""),ChapterTable!$1:$1,0),0),
  IF($B1090=1,
    IF($L1090=FALSE,
      VLOOKUP($A1090,ChapterTable!$1:$1048576,MATCH("최종"&amp;SUBSTITUTE(SUBSTITUTE(F$1,"standard",""),"|Float",""),ChapterTable!$1:$1,0),0),
      VLOOKUP($A1090-ChapterTable!$P$11,ChapterTable!$1:$1048576,MATCH("최종"&amp;SUBSTITUTE(SUBSTITUTE(F$1,"standard",""),"|Float",""),ChapterTable!$1:$1,0),0)*ChapterTable!$P$14
    ),
  OFFSET(F1090,-$B1090+IF($L1090,1,0),0)*
    (VLOOKUP(SUBSTITUTE(SUBSTITUTE(F$1,"standard",""),"|Float","")&amp;IF(OR($L1090=TRUE,$A1090=0,MOD($A1090,ChapterTable!$R$20)&lt;&gt;0),"","보스")&amp;"인게임누적곱배수",ChapterTable!$R:$S,2,0)^D1090
    +VLOOKUP(SUBSTITUTE(SUBSTITUTE(F$1,"standard",""),"|Float","")&amp;IF(OR($L1090=TRUE,$A1090=0,MOD($A1090,ChapterTable!$R$20)&lt;&gt;0),"","보스")&amp;"인게임누적합배수",ChapterTable!$R:$S,2,0)*D1090)
  )
  )
  )
)</f>
        <v>603222.35369101167</v>
      </c>
      <c r="G1090" t="s">
        <v>715</v>
      </c>
      <c r="J1090" t="str">
        <f>IF(ISBLANK(I1090),"",
IFERROR(VLOOKUP(I1090,[1]StringTable!$1:$1048576,MATCH("kor|String",[1]StringTable!$1:$1,0),0),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121"/>
        <v>0.5</v>
      </c>
      <c r="AJ1090">
        <f t="shared" si="119"/>
        <v>0.54666666600000002</v>
      </c>
      <c r="AK1090">
        <f t="shared" si="120"/>
        <v>1</v>
      </c>
      <c r="AL1090">
        <v>10</v>
      </c>
    </row>
    <row r="1091" spans="1:38" hidden="1" x14ac:dyDescent="0.3">
      <c r="A1091">
        <v>24</v>
      </c>
      <c r="B1091">
        <v>14</v>
      </c>
      <c r="C1091">
        <f>IF(OR($L1091=TRUE,$A1091=0,MOD($A1091,ChapterTable!$R$20)&lt;&gt;0),
MAX(0,INT(($B1091+ChapterTable!$P$26+VLOOKUP(SUBSTITUTE(C$1,"성장단계","")&amp;"단계오프셋",ChapterTable!$R:$S,2,0))/ChapterTable!$P$23)),
MAX(0,INT(($B1091+ChapterTable!$R$26+VLOOKUP(SUBSTITUTE(C$1,"성장단계","")&amp;"보스단계오프셋",ChapterTable!$R:$S,2,0))/ChapterTable!$R$23)))</f>
        <v>1</v>
      </c>
      <c r="D1091">
        <f>IF(OR($L1091=TRUE,$A1091=0,MOD($A1091,ChapterTable!$R$20)&lt;&gt;0),
MAX(0,INT(($B1091+ChapterTable!$P$26+VLOOKUP(SUBSTITUTE(D$1,"성장단계","")&amp;"단계오프셋",ChapterTable!$R:$S,2,0))/ChapterTable!$P$23)),
MAX(0,INT(($B1091+ChapterTable!$R$26+VLOOKUP(SUBSTITUTE(D$1,"성장단계","")&amp;"보스단계오프셋",ChapterTable!$R:$S,2,0))/ChapterTable!$R$23)))</f>
        <v>1</v>
      </c>
      <c r="E1091" s="1">
        <f ca="1">IF(AND($A1091=0,$B1091=1),
    VLOOKUP(1,ChapterTable!$1:$1048576,MATCH("최종"&amp;SUBSTITUTE(SUBSTITUTE(E$1,"standard",""),"|Float",""),ChapterTable!$1:$1,0),0)*ChapterTable!$P$17,
  IF(AND($A1091=0,$B1091=0),
    E1092,
  IF($B1091=0,
    VLOOKUP($A1091,ChapterTable!$1:$1048576,MATCH("최종"&amp;SUBSTITUTE(SUBSTITUTE(E$1,"standard",""),"|Float",""),ChapterTable!$1:$1,0),0),
  IF($B1091=1,
    IF($L1091=FALSE,
      VLOOKUP($A1091,ChapterTable!$1:$1048576,MATCH("최종"&amp;SUBSTITUTE(SUBSTITUTE(E$1,"standard",""),"|Float",""),ChapterTable!$1:$1,0),0),
      VLOOKUP($A1091-ChapterTable!$P$11,ChapterTable!$1:$1048576,MATCH("최종"&amp;SUBSTITUTE(SUBSTITUTE(E$1,"standard",""),"|Float",""),ChapterTable!$1:$1,0),0)*ChapterTable!$P$14
    ),
  OFFSET(E1091,-$B1091+IF($L1091,1,0),0)*IF($B1091&gt;OFFSET($B1091,1,0),ChapterTable!$R$17,1)*
    (VLOOKUP(SUBSTITUTE(SUBSTITUTE(E$1,"standard",""),"|Float","")&amp;IF(OR($L1091=TRUE,$A1091=0,MOD($A1091,ChapterTable!$R$20)&lt;&gt;0),"","보스")&amp;"인게임누적곱배수",ChapterTable!$R:$S,2,0)^C1091
    +VLOOKUP(SUBSTITUTE(SUBSTITUTE(E$1,"standard",""),"|Float","")&amp;IF(OR($L1091=TRUE,$A1091=0,MOD($A1091,ChapterTable!$R$20)&lt;&gt;0),"","보스")&amp;"인게임누적합배수",ChapterTable!$R:$S,2,0)*C1091)
  )
  )
  )
)</f>
        <v>1616074.7708187103</v>
      </c>
      <c r="F1091" s="1">
        <f ca="1">IF(AND($A1091=0,$B1091=1),
    VLOOKUP(1,ChapterTable!$1:$1048576,MATCH("최종"&amp;SUBSTITUTE(SUBSTITUTE(F$1,"standard",""),"|Float",""),ChapterTable!$1:$1,0),0)*ChapterTable!$P$17,
  IF(AND($A1091=0,$B1091=0),
    F1092,
  IF($B1091=0,
    VLOOKUP($A1091,ChapterTable!$1:$1048576,MATCH("최종"&amp;SUBSTITUTE(SUBSTITUTE(F$1,"standard",""),"|Float",""),ChapterTable!$1:$1,0),0),
  IF($B1091=1,
    IF($L1091=FALSE,
      VLOOKUP($A1091,ChapterTable!$1:$1048576,MATCH("최종"&amp;SUBSTITUTE(SUBSTITUTE(F$1,"standard",""),"|Float",""),ChapterTable!$1:$1,0),0),
      VLOOKUP($A1091-ChapterTable!$P$11,ChapterTable!$1:$1048576,MATCH("최종"&amp;SUBSTITUTE(SUBSTITUTE(F$1,"standard",""),"|Float",""),ChapterTable!$1:$1,0),0)*ChapterTable!$P$14
    ),
  OFFSET(F1091,-$B1091+IF($L1091,1,0),0)*
    (VLOOKUP(SUBSTITUTE(SUBSTITUTE(F$1,"standard",""),"|Float","")&amp;IF(OR($L1091=TRUE,$A1091=0,MOD($A1091,ChapterTable!$R$20)&lt;&gt;0),"","보스")&amp;"인게임누적곱배수",ChapterTable!$R:$S,2,0)^D1091
    +VLOOKUP(SUBSTITUTE(SUBSTITUTE(F$1,"standard",""),"|Float","")&amp;IF(OR($L1091=TRUE,$A1091=0,MOD($A1091,ChapterTable!$R$20)&lt;&gt;0),"","보스")&amp;"인게임누적합배수",ChapterTable!$R:$S,2,0)*D1091)
  )
  )
  )
)</f>
        <v>603222.35369101167</v>
      </c>
      <c r="G1091" t="s">
        <v>715</v>
      </c>
      <c r="J1091" t="str">
        <f>IF(ISBLANK(I1091),"",
IFERROR(VLOOKUP(I1091,[1]StringTable!$1:$1048576,MATCH("kor|String",[1]StringTable!$1:$1,0),0),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c r="AL1091">
        <v>10</v>
      </c>
    </row>
    <row r="1092" spans="1:38" hidden="1" x14ac:dyDescent="0.3">
      <c r="A1092">
        <v>24</v>
      </c>
      <c r="B1092">
        <v>15</v>
      </c>
      <c r="C1092">
        <f>IF(OR($L1092=TRUE,$A1092=0,MOD($A1092,ChapterTable!$R$20)&lt;&gt;0),
MAX(0,INT(($B1092+ChapterTable!$P$26+VLOOKUP(SUBSTITUTE(C$1,"성장단계","")&amp;"단계오프셋",ChapterTable!$R:$S,2,0))/ChapterTable!$P$23)),
MAX(0,INT(($B1092+ChapterTable!$R$26+VLOOKUP(SUBSTITUTE(C$1,"성장단계","")&amp;"보스단계오프셋",ChapterTable!$R:$S,2,0))/ChapterTable!$R$23)))</f>
        <v>1</v>
      </c>
      <c r="D1092">
        <f>IF(OR($L1092=TRUE,$A1092=0,MOD($A1092,ChapterTable!$R$20)&lt;&gt;0),
MAX(0,INT(($B1092+ChapterTable!$P$26+VLOOKUP(SUBSTITUTE(D$1,"성장단계","")&amp;"단계오프셋",ChapterTable!$R:$S,2,0))/ChapterTable!$P$23)),
MAX(0,INT(($B1092+ChapterTable!$R$26+VLOOKUP(SUBSTITUTE(D$1,"성장단계","")&amp;"보스단계오프셋",ChapterTable!$R:$S,2,0))/ChapterTable!$R$23)))</f>
        <v>1</v>
      </c>
      <c r="E1092" s="1">
        <f ca="1">IF(AND($A1092=0,$B1092=1),
    VLOOKUP(1,ChapterTable!$1:$1048576,MATCH("최종"&amp;SUBSTITUTE(SUBSTITUTE(E$1,"standard",""),"|Float",""),ChapterTable!$1:$1,0),0)*ChapterTable!$P$17,
  IF(AND($A1092=0,$B1092=0),
    E1093,
  IF($B1092=0,
    VLOOKUP($A1092,ChapterTable!$1:$1048576,MATCH("최종"&amp;SUBSTITUTE(SUBSTITUTE(E$1,"standard",""),"|Float",""),ChapterTable!$1:$1,0),0),
  IF($B1092=1,
    IF($L1092=FALSE,
      VLOOKUP($A1092,ChapterTable!$1:$1048576,MATCH("최종"&amp;SUBSTITUTE(SUBSTITUTE(E$1,"standard",""),"|Float",""),ChapterTable!$1:$1,0),0),
      VLOOKUP($A1092-ChapterTable!$P$11,ChapterTable!$1:$1048576,MATCH("최종"&amp;SUBSTITUTE(SUBSTITUTE(E$1,"standard",""),"|Float",""),ChapterTable!$1:$1,0),0)*ChapterTable!$P$14
    ),
  OFFSET(E1092,-$B1092+IF($L1092,1,0),0)*IF($B1092&gt;OFFSET($B1092,1,0),ChapterTable!$R$17,1)*
    (VLOOKUP(SUBSTITUTE(SUBSTITUTE(E$1,"standard",""),"|Float","")&amp;IF(OR($L1092=TRUE,$A1092=0,MOD($A1092,ChapterTable!$R$20)&lt;&gt;0),"","보스")&amp;"인게임누적곱배수",ChapterTable!$R:$S,2,0)^C1092
    +VLOOKUP(SUBSTITUTE(SUBSTITUTE(E$1,"standard",""),"|Float","")&amp;IF(OR($L1092=TRUE,$A1092=0,MOD($A1092,ChapterTable!$R$20)&lt;&gt;0),"","보스")&amp;"인게임누적합배수",ChapterTable!$R:$S,2,0)*C1092)
  )
  )
  )
)</f>
        <v>1616074.7708187103</v>
      </c>
      <c r="F1092" s="1">
        <f ca="1">IF(AND($A1092=0,$B1092=1),
    VLOOKUP(1,ChapterTable!$1:$1048576,MATCH("최종"&amp;SUBSTITUTE(SUBSTITUTE(F$1,"standard",""),"|Float",""),ChapterTable!$1:$1,0),0)*ChapterTable!$P$17,
  IF(AND($A1092=0,$B1092=0),
    F1093,
  IF($B1092=0,
    VLOOKUP($A1092,ChapterTable!$1:$1048576,MATCH("최종"&amp;SUBSTITUTE(SUBSTITUTE(F$1,"standard",""),"|Float",""),ChapterTable!$1:$1,0),0),
  IF($B1092=1,
    IF($L1092=FALSE,
      VLOOKUP($A1092,ChapterTable!$1:$1048576,MATCH("최종"&amp;SUBSTITUTE(SUBSTITUTE(F$1,"standard",""),"|Float",""),ChapterTable!$1:$1,0),0),
      VLOOKUP($A1092-ChapterTable!$P$11,ChapterTable!$1:$1048576,MATCH("최종"&amp;SUBSTITUTE(SUBSTITUTE(F$1,"standard",""),"|Float",""),ChapterTable!$1:$1,0),0)*ChapterTable!$P$14
    ),
  OFFSET(F1092,-$B1092+IF($L1092,1,0),0)*
    (VLOOKUP(SUBSTITUTE(SUBSTITUTE(F$1,"standard",""),"|Float","")&amp;IF(OR($L1092=TRUE,$A1092=0,MOD($A1092,ChapterTable!$R$20)&lt;&gt;0),"","보스")&amp;"인게임누적곱배수",ChapterTable!$R:$S,2,0)^D1092
    +VLOOKUP(SUBSTITUTE(SUBSTITUTE(F$1,"standard",""),"|Float","")&amp;IF(OR($L1092=TRUE,$A1092=0,MOD($A1092,ChapterTable!$R$20)&lt;&gt;0),"","보스")&amp;"인게임누적합배수",ChapterTable!$R:$S,2,0)*D1092)
  )
  )
  )
)</f>
        <v>603222.35369101167</v>
      </c>
      <c r="G1092" t="s">
        <v>715</v>
      </c>
      <c r="J1092" t="str">
        <f>IF(ISBLANK(I1092),"",
IFERROR(VLOOKUP(I1092,[1]StringTable!$1:$1048576,MATCH("kor|String",[1]StringTable!$1:$1,0),0),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128">IF(B1092=0,0,1/(INT((B1092-1)/10)+1))</f>
        <v>0.5</v>
      </c>
      <c r="AJ1092">
        <f t="shared" si="126"/>
        <v>0.54666666600000002</v>
      </c>
      <c r="AK1092">
        <f t="shared" si="127"/>
        <v>1</v>
      </c>
      <c r="AL1092">
        <v>10</v>
      </c>
    </row>
    <row r="1093" spans="1:38" hidden="1" x14ac:dyDescent="0.3">
      <c r="A1093">
        <v>24</v>
      </c>
      <c r="B1093">
        <v>16</v>
      </c>
      <c r="C1093">
        <f>IF(OR($L1093=TRUE,$A1093=0,MOD($A1093,ChapterTable!$R$20)&lt;&gt;0),
MAX(0,INT(($B1093+ChapterTable!$P$26+VLOOKUP(SUBSTITUTE(C$1,"성장단계","")&amp;"단계오프셋",ChapterTable!$R:$S,2,0))/ChapterTable!$P$23)),
MAX(0,INT(($B1093+ChapterTable!$R$26+VLOOKUP(SUBSTITUTE(C$1,"성장단계","")&amp;"보스단계오프셋",ChapterTable!$R:$S,2,0))/ChapterTable!$R$23)))</f>
        <v>2</v>
      </c>
      <c r="D1093">
        <f>IF(OR($L1093=TRUE,$A1093=0,MOD($A1093,ChapterTable!$R$20)&lt;&gt;0),
MAX(0,INT(($B1093+ChapterTable!$P$26+VLOOKUP(SUBSTITUTE(D$1,"성장단계","")&amp;"단계오프셋",ChapterTable!$R:$S,2,0))/ChapterTable!$P$23)),
MAX(0,INT(($B1093+ChapterTable!$R$26+VLOOKUP(SUBSTITUTE(D$1,"성장단계","")&amp;"보스단계오프셋",ChapterTable!$R:$S,2,0))/ChapterTable!$R$23)))</f>
        <v>1</v>
      </c>
      <c r="E1093" s="1">
        <f ca="1">IF(AND($A1093=0,$B1093=1),
    VLOOKUP(1,ChapterTable!$1:$1048576,MATCH("최종"&amp;SUBSTITUTE(SUBSTITUTE(E$1,"standard",""),"|Float",""),ChapterTable!$1:$1,0),0)*ChapterTable!$P$17,
  IF(AND($A1093=0,$B1093=0),
    E1094,
  IF($B1093=0,
    VLOOKUP($A1093,ChapterTable!$1:$1048576,MATCH("최종"&amp;SUBSTITUTE(SUBSTITUTE(E$1,"standard",""),"|Float",""),ChapterTable!$1:$1,0),0),
  IF($B1093=1,
    IF($L1093=FALSE,
      VLOOKUP($A1093,ChapterTable!$1:$1048576,MATCH("최종"&amp;SUBSTITUTE(SUBSTITUTE(E$1,"standard",""),"|Float",""),ChapterTable!$1:$1,0),0),
      VLOOKUP($A1093-ChapterTable!$P$11,ChapterTable!$1:$1048576,MATCH("최종"&amp;SUBSTITUTE(SUBSTITUTE(E$1,"standard",""),"|Float",""),ChapterTable!$1:$1,0),0)*ChapterTable!$P$14
    ),
  OFFSET(E1093,-$B1093+IF($L1093,1,0),0)*IF($B1093&gt;OFFSET($B1093,1,0),ChapterTable!$R$17,1)*
    (VLOOKUP(SUBSTITUTE(SUBSTITUTE(E$1,"standard",""),"|Float","")&amp;IF(OR($L1093=TRUE,$A1093=0,MOD($A1093,ChapterTable!$R$20)&lt;&gt;0),"","보스")&amp;"인게임누적곱배수",ChapterTable!$R:$S,2,0)^C1093
    +VLOOKUP(SUBSTITUTE(SUBSTITUTE(E$1,"standard",""),"|Float","")&amp;IF(OR($L1093=TRUE,$A1093=0,MOD($A1093,ChapterTable!$R$20)&lt;&gt;0),"","보스")&amp;"인게임누적합배수",ChapterTable!$R:$S,2,0)*C1093)
  )
  )
  )
)</f>
        <v>1885420.5659551618</v>
      </c>
      <c r="F1093" s="1">
        <f ca="1">IF(AND($A1093=0,$B1093=1),
    VLOOKUP(1,ChapterTable!$1:$1048576,MATCH("최종"&amp;SUBSTITUTE(SUBSTITUTE(F$1,"standard",""),"|Float",""),ChapterTable!$1:$1,0),0)*ChapterTable!$P$17,
  IF(AND($A1093=0,$B1093=0),
    F1094,
  IF($B1093=0,
    VLOOKUP($A1093,ChapterTable!$1:$1048576,MATCH("최종"&amp;SUBSTITUTE(SUBSTITUTE(F$1,"standard",""),"|Float",""),ChapterTable!$1:$1,0),0),
  IF($B1093=1,
    IF($L1093=FALSE,
      VLOOKUP($A1093,ChapterTable!$1:$1048576,MATCH("최종"&amp;SUBSTITUTE(SUBSTITUTE(F$1,"standard",""),"|Float",""),ChapterTable!$1:$1,0),0),
      VLOOKUP($A1093-ChapterTable!$P$11,ChapterTable!$1:$1048576,MATCH("최종"&amp;SUBSTITUTE(SUBSTITUTE(F$1,"standard",""),"|Float",""),ChapterTable!$1:$1,0),0)*ChapterTable!$P$14
    ),
  OFFSET(F1093,-$B1093+IF($L1093,1,0),0)*
    (VLOOKUP(SUBSTITUTE(SUBSTITUTE(F$1,"standard",""),"|Float","")&amp;IF(OR($L1093=TRUE,$A1093=0,MOD($A1093,ChapterTable!$R$20)&lt;&gt;0),"","보스")&amp;"인게임누적곱배수",ChapterTable!$R:$S,2,0)^D1093
    +VLOOKUP(SUBSTITUTE(SUBSTITUTE(F$1,"standard",""),"|Float","")&amp;IF(OR($L1093=TRUE,$A1093=0,MOD($A1093,ChapterTable!$R$20)&lt;&gt;0),"","보스")&amp;"인게임누적합배수",ChapterTable!$R:$S,2,0)*D1093)
  )
  )
  )
)</f>
        <v>603222.35369101167</v>
      </c>
      <c r="G1093" t="s">
        <v>715</v>
      </c>
      <c r="J1093" t="str">
        <f>IF(ISBLANK(I1093),"",
IFERROR(VLOOKUP(I1093,[1]StringTable!$1:$1048576,MATCH("kor|String",[1]StringTable!$1:$1,0),0),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128"/>
        <v>0.5</v>
      </c>
      <c r="AJ1093">
        <f t="shared" si="126"/>
        <v>0.54666666600000002</v>
      </c>
      <c r="AK1093">
        <f t="shared" si="127"/>
        <v>1</v>
      </c>
      <c r="AL1093">
        <v>10</v>
      </c>
    </row>
    <row r="1094" spans="1:38" hidden="1" x14ac:dyDescent="0.3">
      <c r="A1094">
        <v>24</v>
      </c>
      <c r="B1094">
        <v>17</v>
      </c>
      <c r="C1094">
        <f>IF(OR($L1094=TRUE,$A1094=0,MOD($A1094,ChapterTable!$R$20)&lt;&gt;0),
MAX(0,INT(($B1094+ChapterTable!$P$26+VLOOKUP(SUBSTITUTE(C$1,"성장단계","")&amp;"단계오프셋",ChapterTable!$R:$S,2,0))/ChapterTable!$P$23)),
MAX(0,INT(($B1094+ChapterTable!$R$26+VLOOKUP(SUBSTITUTE(C$1,"성장단계","")&amp;"보스단계오프셋",ChapterTable!$R:$S,2,0))/ChapterTable!$R$23)))</f>
        <v>2</v>
      </c>
      <c r="D1094">
        <f>IF(OR($L1094=TRUE,$A1094=0,MOD($A1094,ChapterTable!$R$20)&lt;&gt;0),
MAX(0,INT(($B1094+ChapterTable!$P$26+VLOOKUP(SUBSTITUTE(D$1,"성장단계","")&amp;"단계오프셋",ChapterTable!$R:$S,2,0))/ChapterTable!$P$23)),
MAX(0,INT(($B1094+ChapterTable!$R$26+VLOOKUP(SUBSTITUTE(D$1,"성장단계","")&amp;"보스단계오프셋",ChapterTable!$R:$S,2,0))/ChapterTable!$R$23)))</f>
        <v>1</v>
      </c>
      <c r="E1094" s="1">
        <f ca="1">IF(AND($A1094=0,$B1094=1),
    VLOOKUP(1,ChapterTable!$1:$1048576,MATCH("최종"&amp;SUBSTITUTE(SUBSTITUTE(E$1,"standard",""),"|Float",""),ChapterTable!$1:$1,0),0)*ChapterTable!$P$17,
  IF(AND($A1094=0,$B1094=0),
    E1095,
  IF($B1094=0,
    VLOOKUP($A1094,ChapterTable!$1:$1048576,MATCH("최종"&amp;SUBSTITUTE(SUBSTITUTE(E$1,"standard",""),"|Float",""),ChapterTable!$1:$1,0),0),
  IF($B1094=1,
    IF($L1094=FALSE,
      VLOOKUP($A1094,ChapterTable!$1:$1048576,MATCH("최종"&amp;SUBSTITUTE(SUBSTITUTE(E$1,"standard",""),"|Float",""),ChapterTable!$1:$1,0),0),
      VLOOKUP($A1094-ChapterTable!$P$11,ChapterTable!$1:$1048576,MATCH("최종"&amp;SUBSTITUTE(SUBSTITUTE(E$1,"standard",""),"|Float",""),ChapterTable!$1:$1,0),0)*ChapterTable!$P$14
    ),
  OFFSET(E1094,-$B1094+IF($L1094,1,0),0)*IF($B1094&gt;OFFSET($B1094,1,0),ChapterTable!$R$17,1)*
    (VLOOKUP(SUBSTITUTE(SUBSTITUTE(E$1,"standard",""),"|Float","")&amp;IF(OR($L1094=TRUE,$A1094=0,MOD($A1094,ChapterTable!$R$20)&lt;&gt;0),"","보스")&amp;"인게임누적곱배수",ChapterTable!$R:$S,2,0)^C1094
    +VLOOKUP(SUBSTITUTE(SUBSTITUTE(E$1,"standard",""),"|Float","")&amp;IF(OR($L1094=TRUE,$A1094=0,MOD($A1094,ChapterTable!$R$20)&lt;&gt;0),"","보스")&amp;"인게임누적합배수",ChapterTable!$R:$S,2,0)*C1094)
  )
  )
  )
)</f>
        <v>1885420.5659551618</v>
      </c>
      <c r="F1094" s="1">
        <f ca="1">IF(AND($A1094=0,$B1094=1),
    VLOOKUP(1,ChapterTable!$1:$1048576,MATCH("최종"&amp;SUBSTITUTE(SUBSTITUTE(F$1,"standard",""),"|Float",""),ChapterTable!$1:$1,0),0)*ChapterTable!$P$17,
  IF(AND($A1094=0,$B1094=0),
    F1095,
  IF($B1094=0,
    VLOOKUP($A1094,ChapterTable!$1:$1048576,MATCH("최종"&amp;SUBSTITUTE(SUBSTITUTE(F$1,"standard",""),"|Float",""),ChapterTable!$1:$1,0),0),
  IF($B1094=1,
    IF($L1094=FALSE,
      VLOOKUP($A1094,ChapterTable!$1:$1048576,MATCH("최종"&amp;SUBSTITUTE(SUBSTITUTE(F$1,"standard",""),"|Float",""),ChapterTable!$1:$1,0),0),
      VLOOKUP($A1094-ChapterTable!$P$11,ChapterTable!$1:$1048576,MATCH("최종"&amp;SUBSTITUTE(SUBSTITUTE(F$1,"standard",""),"|Float",""),ChapterTable!$1:$1,0),0)*ChapterTable!$P$14
    ),
  OFFSET(F1094,-$B1094+IF($L1094,1,0),0)*
    (VLOOKUP(SUBSTITUTE(SUBSTITUTE(F$1,"standard",""),"|Float","")&amp;IF(OR($L1094=TRUE,$A1094=0,MOD($A1094,ChapterTable!$R$20)&lt;&gt;0),"","보스")&amp;"인게임누적곱배수",ChapterTable!$R:$S,2,0)^D1094
    +VLOOKUP(SUBSTITUTE(SUBSTITUTE(F$1,"standard",""),"|Float","")&amp;IF(OR($L1094=TRUE,$A1094=0,MOD($A1094,ChapterTable!$R$20)&lt;&gt;0),"","보스")&amp;"인게임누적합배수",ChapterTable!$R:$S,2,0)*D1094)
  )
  )
  )
)</f>
        <v>603222.35369101167</v>
      </c>
      <c r="G1094" t="s">
        <v>715</v>
      </c>
      <c r="J1094" t="str">
        <f>IF(ISBLANK(I1094),"",
IFERROR(VLOOKUP(I1094,[1]StringTable!$1:$1048576,MATCH("kor|String",[1]StringTable!$1:$1,0),0),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128"/>
        <v>0.5</v>
      </c>
      <c r="AJ1094">
        <f t="shared" si="126"/>
        <v>0.54666666600000002</v>
      </c>
      <c r="AK1094">
        <f t="shared" si="127"/>
        <v>1</v>
      </c>
      <c r="AL1094">
        <v>10</v>
      </c>
    </row>
    <row r="1095" spans="1:38" hidden="1" x14ac:dyDescent="0.3">
      <c r="A1095">
        <v>24</v>
      </c>
      <c r="B1095">
        <v>18</v>
      </c>
      <c r="C1095">
        <f>IF(OR($L1095=TRUE,$A1095=0,MOD($A1095,ChapterTable!$R$20)&lt;&gt;0),
MAX(0,INT(($B1095+ChapterTable!$P$26+VLOOKUP(SUBSTITUTE(C$1,"성장단계","")&amp;"단계오프셋",ChapterTable!$R:$S,2,0))/ChapterTable!$P$23)),
MAX(0,INT(($B1095+ChapterTable!$R$26+VLOOKUP(SUBSTITUTE(C$1,"성장단계","")&amp;"보스단계오프셋",ChapterTable!$R:$S,2,0))/ChapterTable!$R$23)))</f>
        <v>2</v>
      </c>
      <c r="D1095">
        <f>IF(OR($L1095=TRUE,$A1095=0,MOD($A1095,ChapterTable!$R$20)&lt;&gt;0),
MAX(0,INT(($B1095+ChapterTable!$P$26+VLOOKUP(SUBSTITUTE(D$1,"성장단계","")&amp;"단계오프셋",ChapterTable!$R:$S,2,0))/ChapterTable!$P$23)),
MAX(0,INT(($B1095+ChapterTable!$R$26+VLOOKUP(SUBSTITUTE(D$1,"성장단계","")&amp;"보스단계오프셋",ChapterTable!$R:$S,2,0))/ChapterTable!$R$23)))</f>
        <v>1</v>
      </c>
      <c r="E1095" s="1">
        <f ca="1">IF(AND($A1095=0,$B1095=1),
    VLOOKUP(1,ChapterTable!$1:$1048576,MATCH("최종"&amp;SUBSTITUTE(SUBSTITUTE(E$1,"standard",""),"|Float",""),ChapterTable!$1:$1,0),0)*ChapterTable!$P$17,
  IF(AND($A1095=0,$B1095=0),
    E1096,
  IF($B1095=0,
    VLOOKUP($A1095,ChapterTable!$1:$1048576,MATCH("최종"&amp;SUBSTITUTE(SUBSTITUTE(E$1,"standard",""),"|Float",""),ChapterTable!$1:$1,0),0),
  IF($B1095=1,
    IF($L1095=FALSE,
      VLOOKUP($A1095,ChapterTable!$1:$1048576,MATCH("최종"&amp;SUBSTITUTE(SUBSTITUTE(E$1,"standard",""),"|Float",""),ChapterTable!$1:$1,0),0),
      VLOOKUP($A1095-ChapterTable!$P$11,ChapterTable!$1:$1048576,MATCH("최종"&amp;SUBSTITUTE(SUBSTITUTE(E$1,"standard",""),"|Float",""),ChapterTable!$1:$1,0),0)*ChapterTable!$P$14
    ),
  OFFSET(E1095,-$B1095+IF($L1095,1,0),0)*IF($B1095&gt;OFFSET($B1095,1,0),ChapterTable!$R$17,1)*
    (VLOOKUP(SUBSTITUTE(SUBSTITUTE(E$1,"standard",""),"|Float","")&amp;IF(OR($L1095=TRUE,$A1095=0,MOD($A1095,ChapterTable!$R$20)&lt;&gt;0),"","보스")&amp;"인게임누적곱배수",ChapterTable!$R:$S,2,0)^C1095
    +VLOOKUP(SUBSTITUTE(SUBSTITUTE(E$1,"standard",""),"|Float","")&amp;IF(OR($L1095=TRUE,$A1095=0,MOD($A1095,ChapterTable!$R$20)&lt;&gt;0),"","보스")&amp;"인게임누적합배수",ChapterTable!$R:$S,2,0)*C1095)
  )
  )
  )
)</f>
        <v>1885420.5659551618</v>
      </c>
      <c r="F1095" s="1">
        <f ca="1">IF(AND($A1095=0,$B1095=1),
    VLOOKUP(1,ChapterTable!$1:$1048576,MATCH("최종"&amp;SUBSTITUTE(SUBSTITUTE(F$1,"standard",""),"|Float",""),ChapterTable!$1:$1,0),0)*ChapterTable!$P$17,
  IF(AND($A1095=0,$B1095=0),
    F1096,
  IF($B1095=0,
    VLOOKUP($A1095,ChapterTable!$1:$1048576,MATCH("최종"&amp;SUBSTITUTE(SUBSTITUTE(F$1,"standard",""),"|Float",""),ChapterTable!$1:$1,0),0),
  IF($B1095=1,
    IF($L1095=FALSE,
      VLOOKUP($A1095,ChapterTable!$1:$1048576,MATCH("최종"&amp;SUBSTITUTE(SUBSTITUTE(F$1,"standard",""),"|Float",""),ChapterTable!$1:$1,0),0),
      VLOOKUP($A1095-ChapterTable!$P$11,ChapterTable!$1:$1048576,MATCH("최종"&amp;SUBSTITUTE(SUBSTITUTE(F$1,"standard",""),"|Float",""),ChapterTable!$1:$1,0),0)*ChapterTable!$P$14
    ),
  OFFSET(F1095,-$B1095+IF($L1095,1,0),0)*
    (VLOOKUP(SUBSTITUTE(SUBSTITUTE(F$1,"standard",""),"|Float","")&amp;IF(OR($L1095=TRUE,$A1095=0,MOD($A1095,ChapterTable!$R$20)&lt;&gt;0),"","보스")&amp;"인게임누적곱배수",ChapterTable!$R:$S,2,0)^D1095
    +VLOOKUP(SUBSTITUTE(SUBSTITUTE(F$1,"standard",""),"|Float","")&amp;IF(OR($L1095=TRUE,$A1095=0,MOD($A1095,ChapterTable!$R$20)&lt;&gt;0),"","보스")&amp;"인게임누적합배수",ChapterTable!$R:$S,2,0)*D1095)
  )
  )
  )
)</f>
        <v>603222.35369101167</v>
      </c>
      <c r="G1095" t="s">
        <v>715</v>
      </c>
      <c r="J1095" t="str">
        <f>IF(ISBLANK(I1095),"",
IFERROR(VLOOKUP(I1095,[1]StringTable!$1:$1048576,MATCH("kor|String",[1]StringTable!$1:$1,0),0),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128"/>
        <v>0.5</v>
      </c>
      <c r="AJ1095">
        <f t="shared" si="126"/>
        <v>0.54666666600000002</v>
      </c>
      <c r="AK1095">
        <f t="shared" si="127"/>
        <v>1</v>
      </c>
      <c r="AL1095">
        <v>10</v>
      </c>
    </row>
    <row r="1096" spans="1:38" hidden="1" x14ac:dyDescent="0.3">
      <c r="A1096">
        <v>24</v>
      </c>
      <c r="B1096">
        <v>19</v>
      </c>
      <c r="C1096">
        <f>IF(OR($L1096=TRUE,$A1096=0,MOD($A1096,ChapterTable!$R$20)&lt;&gt;0),
MAX(0,INT(($B1096+ChapterTable!$P$26+VLOOKUP(SUBSTITUTE(C$1,"성장단계","")&amp;"단계오프셋",ChapterTable!$R:$S,2,0))/ChapterTable!$P$23)),
MAX(0,INT(($B1096+ChapterTable!$R$26+VLOOKUP(SUBSTITUTE(C$1,"성장단계","")&amp;"보스단계오프셋",ChapterTable!$R:$S,2,0))/ChapterTable!$R$23)))</f>
        <v>2</v>
      </c>
      <c r="D1096">
        <f>IF(OR($L1096=TRUE,$A1096=0,MOD($A1096,ChapterTable!$R$20)&lt;&gt;0),
MAX(0,INT(($B1096+ChapterTable!$P$26+VLOOKUP(SUBSTITUTE(D$1,"성장단계","")&amp;"단계오프셋",ChapterTable!$R:$S,2,0))/ChapterTable!$P$23)),
MAX(0,INT(($B1096+ChapterTable!$R$26+VLOOKUP(SUBSTITUTE(D$1,"성장단계","")&amp;"보스단계오프셋",ChapterTable!$R:$S,2,0))/ChapterTable!$R$23)))</f>
        <v>1</v>
      </c>
      <c r="E1096" s="1">
        <f ca="1">IF(AND($A1096=0,$B1096=1),
    VLOOKUP(1,ChapterTable!$1:$1048576,MATCH("최종"&amp;SUBSTITUTE(SUBSTITUTE(E$1,"standard",""),"|Float",""),ChapterTable!$1:$1,0),0)*ChapterTable!$P$17,
  IF(AND($A1096=0,$B1096=0),
    E1097,
  IF($B1096=0,
    VLOOKUP($A1096,ChapterTable!$1:$1048576,MATCH("최종"&amp;SUBSTITUTE(SUBSTITUTE(E$1,"standard",""),"|Float",""),ChapterTable!$1:$1,0),0),
  IF($B1096=1,
    IF($L1096=FALSE,
      VLOOKUP($A1096,ChapterTable!$1:$1048576,MATCH("최종"&amp;SUBSTITUTE(SUBSTITUTE(E$1,"standard",""),"|Float",""),ChapterTable!$1:$1,0),0),
      VLOOKUP($A1096-ChapterTable!$P$11,ChapterTable!$1:$1048576,MATCH("최종"&amp;SUBSTITUTE(SUBSTITUTE(E$1,"standard",""),"|Float",""),ChapterTable!$1:$1,0),0)*ChapterTable!$P$14
    ),
  OFFSET(E1096,-$B1096+IF($L1096,1,0),0)*IF($B1096&gt;OFFSET($B1096,1,0),ChapterTable!$R$17,1)*
    (VLOOKUP(SUBSTITUTE(SUBSTITUTE(E$1,"standard",""),"|Float","")&amp;IF(OR($L1096=TRUE,$A1096=0,MOD($A1096,ChapterTable!$R$20)&lt;&gt;0),"","보스")&amp;"인게임누적곱배수",ChapterTable!$R:$S,2,0)^C1096
    +VLOOKUP(SUBSTITUTE(SUBSTITUTE(E$1,"standard",""),"|Float","")&amp;IF(OR($L1096=TRUE,$A1096=0,MOD($A1096,ChapterTable!$R$20)&lt;&gt;0),"","보스")&amp;"인게임누적합배수",ChapterTable!$R:$S,2,0)*C1096)
  )
  )
  )
)</f>
        <v>1885420.5659551618</v>
      </c>
      <c r="F1096" s="1">
        <f ca="1">IF(AND($A1096=0,$B1096=1),
    VLOOKUP(1,ChapterTable!$1:$1048576,MATCH("최종"&amp;SUBSTITUTE(SUBSTITUTE(F$1,"standard",""),"|Float",""),ChapterTable!$1:$1,0),0)*ChapterTable!$P$17,
  IF(AND($A1096=0,$B1096=0),
    F1097,
  IF($B1096=0,
    VLOOKUP($A1096,ChapterTable!$1:$1048576,MATCH("최종"&amp;SUBSTITUTE(SUBSTITUTE(F$1,"standard",""),"|Float",""),ChapterTable!$1:$1,0),0),
  IF($B1096=1,
    IF($L1096=FALSE,
      VLOOKUP($A1096,ChapterTable!$1:$1048576,MATCH("최종"&amp;SUBSTITUTE(SUBSTITUTE(F$1,"standard",""),"|Float",""),ChapterTable!$1:$1,0),0),
      VLOOKUP($A1096-ChapterTable!$P$11,ChapterTable!$1:$1048576,MATCH("최종"&amp;SUBSTITUTE(SUBSTITUTE(F$1,"standard",""),"|Float",""),ChapterTable!$1:$1,0),0)*ChapterTable!$P$14
    ),
  OFFSET(F1096,-$B1096+IF($L1096,1,0),0)*
    (VLOOKUP(SUBSTITUTE(SUBSTITUTE(F$1,"standard",""),"|Float","")&amp;IF(OR($L1096=TRUE,$A1096=0,MOD($A1096,ChapterTable!$R$20)&lt;&gt;0),"","보스")&amp;"인게임누적곱배수",ChapterTable!$R:$S,2,0)^D1096
    +VLOOKUP(SUBSTITUTE(SUBSTITUTE(F$1,"standard",""),"|Float","")&amp;IF(OR($L1096=TRUE,$A1096=0,MOD($A1096,ChapterTable!$R$20)&lt;&gt;0),"","보스")&amp;"인게임누적합배수",ChapterTable!$R:$S,2,0)*D1096)
  )
  )
  )
)</f>
        <v>603222.35369101167</v>
      </c>
      <c r="G1096" t="s">
        <v>715</v>
      </c>
      <c r="J1096" t="str">
        <f>IF(ISBLANK(I1096),"",
IFERROR(VLOOKUP(I1096,[1]StringTable!$1:$1048576,MATCH("kor|String",[1]StringTable!$1:$1,0),0),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128"/>
        <v>0.5</v>
      </c>
      <c r="AJ1096">
        <f t="shared" si="126"/>
        <v>0.54666666600000002</v>
      </c>
      <c r="AK1096">
        <f t="shared" si="127"/>
        <v>1</v>
      </c>
      <c r="AL1096">
        <v>10</v>
      </c>
    </row>
    <row r="1097" spans="1:38" hidden="1" x14ac:dyDescent="0.3">
      <c r="A1097">
        <v>24</v>
      </c>
      <c r="B1097">
        <v>20</v>
      </c>
      <c r="C1097">
        <f>IF(OR($L1097=TRUE,$A1097=0,MOD($A1097,ChapterTable!$R$20)&lt;&gt;0),
MAX(0,INT(($B1097+ChapterTable!$P$26+VLOOKUP(SUBSTITUTE(C$1,"성장단계","")&amp;"단계오프셋",ChapterTable!$R:$S,2,0))/ChapterTable!$P$23)),
MAX(0,INT(($B1097+ChapterTable!$R$26+VLOOKUP(SUBSTITUTE(C$1,"성장단계","")&amp;"보스단계오프셋",ChapterTable!$R:$S,2,0))/ChapterTable!$R$23)))</f>
        <v>2</v>
      </c>
      <c r="D1097">
        <f>IF(OR($L1097=TRUE,$A1097=0,MOD($A1097,ChapterTable!$R$20)&lt;&gt;0),
MAX(0,INT(($B1097+ChapterTable!$P$26+VLOOKUP(SUBSTITUTE(D$1,"성장단계","")&amp;"단계오프셋",ChapterTable!$R:$S,2,0))/ChapterTable!$P$23)),
MAX(0,INT(($B1097+ChapterTable!$R$26+VLOOKUP(SUBSTITUTE(D$1,"성장단계","")&amp;"보스단계오프셋",ChapterTable!$R:$S,2,0))/ChapterTable!$R$23)))</f>
        <v>1</v>
      </c>
      <c r="E1097" s="1">
        <f ca="1">IF(AND($A1097=0,$B1097=1),
    VLOOKUP(1,ChapterTable!$1:$1048576,MATCH("최종"&amp;SUBSTITUTE(SUBSTITUTE(E$1,"standard",""),"|Float",""),ChapterTable!$1:$1,0),0)*ChapterTable!$P$17,
  IF(AND($A1097=0,$B1097=0),
    E1098,
  IF($B1097=0,
    VLOOKUP($A1097,ChapterTable!$1:$1048576,MATCH("최종"&amp;SUBSTITUTE(SUBSTITUTE(E$1,"standard",""),"|Float",""),ChapterTable!$1:$1,0),0),
  IF($B1097=1,
    IF($L1097=FALSE,
      VLOOKUP($A1097,ChapterTable!$1:$1048576,MATCH("최종"&amp;SUBSTITUTE(SUBSTITUTE(E$1,"standard",""),"|Float",""),ChapterTable!$1:$1,0),0),
      VLOOKUP($A1097-ChapterTable!$P$11,ChapterTable!$1:$1048576,MATCH("최종"&amp;SUBSTITUTE(SUBSTITUTE(E$1,"standard",""),"|Float",""),ChapterTable!$1:$1,0),0)*ChapterTable!$P$14
    ),
  OFFSET(E1097,-$B1097+IF($L1097,1,0),0)*IF($B1097&gt;OFFSET($B1097,1,0),ChapterTable!$R$17,1)*
    (VLOOKUP(SUBSTITUTE(SUBSTITUTE(E$1,"standard",""),"|Float","")&amp;IF(OR($L1097=TRUE,$A1097=0,MOD($A1097,ChapterTable!$R$20)&lt;&gt;0),"","보스")&amp;"인게임누적곱배수",ChapterTable!$R:$S,2,0)^C1097
    +VLOOKUP(SUBSTITUTE(SUBSTITUTE(E$1,"standard",""),"|Float","")&amp;IF(OR($L1097=TRUE,$A1097=0,MOD($A1097,ChapterTable!$R$20)&lt;&gt;0),"","보스")&amp;"인게임누적합배수",ChapterTable!$R:$S,2,0)*C1097)
  )
  )
  )
)</f>
        <v>1885420.5659551618</v>
      </c>
      <c r="F1097" s="1">
        <f ca="1">IF(AND($A1097=0,$B1097=1),
    VLOOKUP(1,ChapterTable!$1:$1048576,MATCH("최종"&amp;SUBSTITUTE(SUBSTITUTE(F$1,"standard",""),"|Float",""),ChapterTable!$1:$1,0),0)*ChapterTable!$P$17,
  IF(AND($A1097=0,$B1097=0),
    F1098,
  IF($B1097=0,
    VLOOKUP($A1097,ChapterTable!$1:$1048576,MATCH("최종"&amp;SUBSTITUTE(SUBSTITUTE(F$1,"standard",""),"|Float",""),ChapterTable!$1:$1,0),0),
  IF($B1097=1,
    IF($L1097=FALSE,
      VLOOKUP($A1097,ChapterTable!$1:$1048576,MATCH("최종"&amp;SUBSTITUTE(SUBSTITUTE(F$1,"standard",""),"|Float",""),ChapterTable!$1:$1,0),0),
      VLOOKUP($A1097-ChapterTable!$P$11,ChapterTable!$1:$1048576,MATCH("최종"&amp;SUBSTITUTE(SUBSTITUTE(F$1,"standard",""),"|Float",""),ChapterTable!$1:$1,0),0)*ChapterTable!$P$14
    ),
  OFFSET(F1097,-$B1097+IF($L1097,1,0),0)*
    (VLOOKUP(SUBSTITUTE(SUBSTITUTE(F$1,"standard",""),"|Float","")&amp;IF(OR($L1097=TRUE,$A1097=0,MOD($A1097,ChapterTable!$R$20)&lt;&gt;0),"","보스")&amp;"인게임누적곱배수",ChapterTable!$R:$S,2,0)^D1097
    +VLOOKUP(SUBSTITUTE(SUBSTITUTE(F$1,"standard",""),"|Float","")&amp;IF(OR($L1097=TRUE,$A1097=0,MOD($A1097,ChapterTable!$R$20)&lt;&gt;0),"","보스")&amp;"인게임누적합배수",ChapterTable!$R:$S,2,0)*D1097)
  )
  )
  )
)</f>
        <v>603222.35369101167</v>
      </c>
      <c r="G1097" t="s">
        <v>715</v>
      </c>
      <c r="J1097" t="str">
        <f>IF(ISBLANK(I1097),"",
IFERROR(VLOOKUP(I1097,[1]StringTable!$1:$1048576,MATCH("kor|String",[1]StringTable!$1:$1,0),0),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128"/>
        <v>0.5</v>
      </c>
      <c r="AJ1097">
        <f t="shared" si="126"/>
        <v>1</v>
      </c>
      <c r="AK1097">
        <f t="shared" si="127"/>
        <v>2</v>
      </c>
      <c r="AL1097">
        <v>10</v>
      </c>
    </row>
    <row r="1098" spans="1:38" hidden="1" x14ac:dyDescent="0.3">
      <c r="A1098">
        <v>24</v>
      </c>
      <c r="B1098">
        <v>21</v>
      </c>
      <c r="C1098">
        <f>IF(OR($L1098=TRUE,$A1098=0,MOD($A1098,ChapterTable!$R$20)&lt;&gt;0),
MAX(0,INT(($B1098+ChapterTable!$P$26+VLOOKUP(SUBSTITUTE(C$1,"성장단계","")&amp;"단계오프셋",ChapterTable!$R:$S,2,0))/ChapterTable!$P$23)),
MAX(0,INT(($B1098+ChapterTable!$R$26+VLOOKUP(SUBSTITUTE(C$1,"성장단계","")&amp;"보스단계오프셋",ChapterTable!$R:$S,2,0))/ChapterTable!$R$23)))</f>
        <v>2</v>
      </c>
      <c r="D1098">
        <f>IF(OR($L1098=TRUE,$A1098=0,MOD($A1098,ChapterTable!$R$20)&lt;&gt;0),
MAX(0,INT(($B1098+ChapterTable!$P$26+VLOOKUP(SUBSTITUTE(D$1,"성장단계","")&amp;"단계오프셋",ChapterTable!$R:$S,2,0))/ChapterTable!$P$23)),
MAX(0,INT(($B1098+ChapterTable!$R$26+VLOOKUP(SUBSTITUTE(D$1,"성장단계","")&amp;"보스단계오프셋",ChapterTable!$R:$S,2,0))/ChapterTable!$R$23)))</f>
        <v>2</v>
      </c>
      <c r="E1098" s="1">
        <f ca="1">IF(AND($A1098=0,$B1098=1),
    VLOOKUP(1,ChapterTable!$1:$1048576,MATCH("최종"&amp;SUBSTITUTE(SUBSTITUTE(E$1,"standard",""),"|Float",""),ChapterTable!$1:$1,0),0)*ChapterTable!$P$17,
  IF(AND($A1098=0,$B1098=0),
    E1099,
  IF($B1098=0,
    VLOOKUP($A1098,ChapterTable!$1:$1048576,MATCH("최종"&amp;SUBSTITUTE(SUBSTITUTE(E$1,"standard",""),"|Float",""),ChapterTable!$1:$1,0),0),
  IF($B1098=1,
    IF($L1098=FALSE,
      VLOOKUP($A1098,ChapterTable!$1:$1048576,MATCH("최종"&amp;SUBSTITUTE(SUBSTITUTE(E$1,"standard",""),"|Float",""),ChapterTable!$1:$1,0),0),
      VLOOKUP($A1098-ChapterTable!$P$11,ChapterTable!$1:$1048576,MATCH("최종"&amp;SUBSTITUTE(SUBSTITUTE(E$1,"standard",""),"|Float",""),ChapterTable!$1:$1,0),0)*ChapterTable!$P$14
    ),
  OFFSET(E1098,-$B1098+IF($L1098,1,0),0)*IF($B1098&gt;OFFSET($B1098,1,0),ChapterTable!$R$17,1)*
    (VLOOKUP(SUBSTITUTE(SUBSTITUTE(E$1,"standard",""),"|Float","")&amp;IF(OR($L1098=TRUE,$A1098=0,MOD($A1098,ChapterTable!$R$20)&lt;&gt;0),"","보스")&amp;"인게임누적곱배수",ChapterTable!$R:$S,2,0)^C1098
    +VLOOKUP(SUBSTITUTE(SUBSTITUTE(E$1,"standard",""),"|Float","")&amp;IF(OR($L1098=TRUE,$A1098=0,MOD($A1098,ChapterTable!$R$20)&lt;&gt;0),"","보스")&amp;"인게임누적합배수",ChapterTable!$R:$S,2,0)*C1098)
  )
  )
  )
)</f>
        <v>1885420.5659551618</v>
      </c>
      <c r="F1098" s="1">
        <f ca="1">IF(AND($A1098=0,$B1098=1),
    VLOOKUP(1,ChapterTable!$1:$1048576,MATCH("최종"&amp;SUBSTITUTE(SUBSTITUTE(F$1,"standard",""),"|Float",""),ChapterTable!$1:$1,0),0)*ChapterTable!$P$17,
  IF(AND($A1098=0,$B1098=0),
    F1099,
  IF($B1098=0,
    VLOOKUP($A1098,ChapterTable!$1:$1048576,MATCH("최종"&amp;SUBSTITUTE(SUBSTITUTE(F$1,"standard",""),"|Float",""),ChapterTable!$1:$1,0),0),
  IF($B1098=1,
    IF($L1098=FALSE,
      VLOOKUP($A1098,ChapterTable!$1:$1048576,MATCH("최종"&amp;SUBSTITUTE(SUBSTITUTE(F$1,"standard",""),"|Float",""),ChapterTable!$1:$1,0),0),
      VLOOKUP($A1098-ChapterTable!$P$11,ChapterTable!$1:$1048576,MATCH("최종"&amp;SUBSTITUTE(SUBSTITUTE(F$1,"standard",""),"|Float",""),ChapterTable!$1:$1,0),0)*ChapterTable!$P$14
    ),
  OFFSET(F1098,-$B1098+IF($L1098,1,0),0)*
    (VLOOKUP(SUBSTITUTE(SUBSTITUTE(F$1,"standard",""),"|Float","")&amp;IF(OR($L1098=TRUE,$A1098=0,MOD($A1098,ChapterTable!$R$20)&lt;&gt;0),"","보스")&amp;"인게임누적곱배수",ChapterTable!$R:$S,2,0)^D1098
    +VLOOKUP(SUBSTITUTE(SUBSTITUTE(F$1,"standard",""),"|Float","")&amp;IF(OR($L1098=TRUE,$A1098=0,MOD($A1098,ChapterTable!$R$20)&lt;&gt;0),"","보스")&amp;"인게임누적합배수",ChapterTable!$R:$S,2,0)*D1098)
  )
  )
  )
)</f>
        <v>645307.63418108225</v>
      </c>
      <c r="G1098" t="s">
        <v>715</v>
      </c>
      <c r="J1098" t="str">
        <f>IF(ISBLANK(I1098),"",
IFERROR(VLOOKUP(I1098,[1]StringTable!$1:$1048576,MATCH("kor|String",[1]StringTable!$1:$1,0),0),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128"/>
        <v>0.33333333333333331</v>
      </c>
      <c r="AJ1098">
        <f t="shared" si="126"/>
        <v>0.395555555</v>
      </c>
      <c r="AK1098">
        <f t="shared" si="127"/>
        <v>1</v>
      </c>
      <c r="AL1098">
        <v>10</v>
      </c>
    </row>
    <row r="1099" spans="1:38" hidden="1" x14ac:dyDescent="0.3">
      <c r="A1099">
        <v>24</v>
      </c>
      <c r="B1099">
        <v>22</v>
      </c>
      <c r="C1099">
        <f>IF(OR($L1099=TRUE,$A1099=0,MOD($A1099,ChapterTable!$R$20)&lt;&gt;0),
MAX(0,INT(($B1099+ChapterTable!$P$26+VLOOKUP(SUBSTITUTE(C$1,"성장단계","")&amp;"단계오프셋",ChapterTable!$R:$S,2,0))/ChapterTable!$P$23)),
MAX(0,INT(($B1099+ChapterTable!$R$26+VLOOKUP(SUBSTITUTE(C$1,"성장단계","")&amp;"보스단계오프셋",ChapterTable!$R:$S,2,0))/ChapterTable!$R$23)))</f>
        <v>2</v>
      </c>
      <c r="D1099">
        <f>IF(OR($L1099=TRUE,$A1099=0,MOD($A1099,ChapterTable!$R$20)&lt;&gt;0),
MAX(0,INT(($B1099+ChapterTable!$P$26+VLOOKUP(SUBSTITUTE(D$1,"성장단계","")&amp;"단계오프셋",ChapterTable!$R:$S,2,0))/ChapterTable!$P$23)),
MAX(0,INT(($B1099+ChapterTable!$R$26+VLOOKUP(SUBSTITUTE(D$1,"성장단계","")&amp;"보스단계오프셋",ChapterTable!$R:$S,2,0))/ChapterTable!$R$23)))</f>
        <v>2</v>
      </c>
      <c r="E1099" s="1">
        <f ca="1">IF(AND($A1099=0,$B1099=1),
    VLOOKUP(1,ChapterTable!$1:$1048576,MATCH("최종"&amp;SUBSTITUTE(SUBSTITUTE(E$1,"standard",""),"|Float",""),ChapterTable!$1:$1,0),0)*ChapterTable!$P$17,
  IF(AND($A1099=0,$B1099=0),
    E1100,
  IF($B1099=0,
    VLOOKUP($A1099,ChapterTable!$1:$1048576,MATCH("최종"&amp;SUBSTITUTE(SUBSTITUTE(E$1,"standard",""),"|Float",""),ChapterTable!$1:$1,0),0),
  IF($B1099=1,
    IF($L1099=FALSE,
      VLOOKUP($A1099,ChapterTable!$1:$1048576,MATCH("최종"&amp;SUBSTITUTE(SUBSTITUTE(E$1,"standard",""),"|Float",""),ChapterTable!$1:$1,0),0),
      VLOOKUP($A1099-ChapterTable!$P$11,ChapterTable!$1:$1048576,MATCH("최종"&amp;SUBSTITUTE(SUBSTITUTE(E$1,"standard",""),"|Float",""),ChapterTable!$1:$1,0),0)*ChapterTable!$P$14
    ),
  OFFSET(E1099,-$B1099+IF($L1099,1,0),0)*IF($B1099&gt;OFFSET($B1099,1,0),ChapterTable!$R$17,1)*
    (VLOOKUP(SUBSTITUTE(SUBSTITUTE(E$1,"standard",""),"|Float","")&amp;IF(OR($L1099=TRUE,$A1099=0,MOD($A1099,ChapterTable!$R$20)&lt;&gt;0),"","보스")&amp;"인게임누적곱배수",ChapterTable!$R:$S,2,0)^C1099
    +VLOOKUP(SUBSTITUTE(SUBSTITUTE(E$1,"standard",""),"|Float","")&amp;IF(OR($L1099=TRUE,$A1099=0,MOD($A1099,ChapterTable!$R$20)&lt;&gt;0),"","보스")&amp;"인게임누적합배수",ChapterTable!$R:$S,2,0)*C1099)
  )
  )
  )
)</f>
        <v>1885420.5659551618</v>
      </c>
      <c r="F1099" s="1">
        <f ca="1">IF(AND($A1099=0,$B1099=1),
    VLOOKUP(1,ChapterTable!$1:$1048576,MATCH("최종"&amp;SUBSTITUTE(SUBSTITUTE(F$1,"standard",""),"|Float",""),ChapterTable!$1:$1,0),0)*ChapterTable!$P$17,
  IF(AND($A1099=0,$B1099=0),
    F1100,
  IF($B1099=0,
    VLOOKUP($A1099,ChapterTable!$1:$1048576,MATCH("최종"&amp;SUBSTITUTE(SUBSTITUTE(F$1,"standard",""),"|Float",""),ChapterTable!$1:$1,0),0),
  IF($B1099=1,
    IF($L1099=FALSE,
      VLOOKUP($A1099,ChapterTable!$1:$1048576,MATCH("최종"&amp;SUBSTITUTE(SUBSTITUTE(F$1,"standard",""),"|Float",""),ChapterTable!$1:$1,0),0),
      VLOOKUP($A1099-ChapterTable!$P$11,ChapterTable!$1:$1048576,MATCH("최종"&amp;SUBSTITUTE(SUBSTITUTE(F$1,"standard",""),"|Float",""),ChapterTable!$1:$1,0),0)*ChapterTable!$P$14
    ),
  OFFSET(F1099,-$B1099+IF($L1099,1,0),0)*
    (VLOOKUP(SUBSTITUTE(SUBSTITUTE(F$1,"standard",""),"|Float","")&amp;IF(OR($L1099=TRUE,$A1099=0,MOD($A1099,ChapterTable!$R$20)&lt;&gt;0),"","보스")&amp;"인게임누적곱배수",ChapterTable!$R:$S,2,0)^D1099
    +VLOOKUP(SUBSTITUTE(SUBSTITUTE(F$1,"standard",""),"|Float","")&amp;IF(OR($L1099=TRUE,$A1099=0,MOD($A1099,ChapterTable!$R$20)&lt;&gt;0),"","보스")&amp;"인게임누적합배수",ChapterTable!$R:$S,2,0)*D1099)
  )
  )
  )
)</f>
        <v>645307.63418108225</v>
      </c>
      <c r="G1099" t="s">
        <v>715</v>
      </c>
      <c r="J1099" t="str">
        <f>IF(ISBLANK(I1099),"",
IFERROR(VLOOKUP(I1099,[1]StringTable!$1:$1048576,MATCH("kor|String",[1]StringTable!$1:$1,0),0),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128"/>
        <v>0.33333333333333331</v>
      </c>
      <c r="AJ1099">
        <f t="shared" si="126"/>
        <v>0.395555555</v>
      </c>
      <c r="AK1099">
        <f t="shared" si="127"/>
        <v>1</v>
      </c>
      <c r="AL1099">
        <v>10</v>
      </c>
    </row>
    <row r="1100" spans="1:38" hidden="1" x14ac:dyDescent="0.3">
      <c r="A1100">
        <v>24</v>
      </c>
      <c r="B1100">
        <v>23</v>
      </c>
      <c r="C1100">
        <f>IF(OR($L1100=TRUE,$A1100=0,MOD($A1100,ChapterTable!$R$20)&lt;&gt;0),
MAX(0,INT(($B1100+ChapterTable!$P$26+VLOOKUP(SUBSTITUTE(C$1,"성장단계","")&amp;"단계오프셋",ChapterTable!$R:$S,2,0))/ChapterTable!$P$23)),
MAX(0,INT(($B1100+ChapterTable!$R$26+VLOOKUP(SUBSTITUTE(C$1,"성장단계","")&amp;"보스단계오프셋",ChapterTable!$R:$S,2,0))/ChapterTable!$R$23)))</f>
        <v>2</v>
      </c>
      <c r="D1100">
        <f>IF(OR($L1100=TRUE,$A1100=0,MOD($A1100,ChapterTable!$R$20)&lt;&gt;0),
MAX(0,INT(($B1100+ChapterTable!$P$26+VLOOKUP(SUBSTITUTE(D$1,"성장단계","")&amp;"단계오프셋",ChapterTable!$R:$S,2,0))/ChapterTable!$P$23)),
MAX(0,INT(($B1100+ChapterTable!$R$26+VLOOKUP(SUBSTITUTE(D$1,"성장단계","")&amp;"보스단계오프셋",ChapterTable!$R:$S,2,0))/ChapterTable!$R$23)))</f>
        <v>2</v>
      </c>
      <c r="E1100" s="1">
        <f ca="1">IF(AND($A1100=0,$B1100=1),
    VLOOKUP(1,ChapterTable!$1:$1048576,MATCH("최종"&amp;SUBSTITUTE(SUBSTITUTE(E$1,"standard",""),"|Float",""),ChapterTable!$1:$1,0),0)*ChapterTable!$P$17,
  IF(AND($A1100=0,$B1100=0),
    E1101,
  IF($B1100=0,
    VLOOKUP($A1100,ChapterTable!$1:$1048576,MATCH("최종"&amp;SUBSTITUTE(SUBSTITUTE(E$1,"standard",""),"|Float",""),ChapterTable!$1:$1,0),0),
  IF($B1100=1,
    IF($L1100=FALSE,
      VLOOKUP($A1100,ChapterTable!$1:$1048576,MATCH("최종"&amp;SUBSTITUTE(SUBSTITUTE(E$1,"standard",""),"|Float",""),ChapterTable!$1:$1,0),0),
      VLOOKUP($A1100-ChapterTable!$P$11,ChapterTable!$1:$1048576,MATCH("최종"&amp;SUBSTITUTE(SUBSTITUTE(E$1,"standard",""),"|Float",""),ChapterTable!$1:$1,0),0)*ChapterTable!$P$14
    ),
  OFFSET(E1100,-$B1100+IF($L1100,1,0),0)*IF($B1100&gt;OFFSET($B1100,1,0),ChapterTable!$R$17,1)*
    (VLOOKUP(SUBSTITUTE(SUBSTITUTE(E$1,"standard",""),"|Float","")&amp;IF(OR($L1100=TRUE,$A1100=0,MOD($A1100,ChapterTable!$R$20)&lt;&gt;0),"","보스")&amp;"인게임누적곱배수",ChapterTable!$R:$S,2,0)^C1100
    +VLOOKUP(SUBSTITUTE(SUBSTITUTE(E$1,"standard",""),"|Float","")&amp;IF(OR($L1100=TRUE,$A1100=0,MOD($A1100,ChapterTable!$R$20)&lt;&gt;0),"","보스")&amp;"인게임누적합배수",ChapterTable!$R:$S,2,0)*C1100)
  )
  )
  )
)</f>
        <v>1885420.5659551618</v>
      </c>
      <c r="F1100" s="1">
        <f ca="1">IF(AND($A1100=0,$B1100=1),
    VLOOKUP(1,ChapterTable!$1:$1048576,MATCH("최종"&amp;SUBSTITUTE(SUBSTITUTE(F$1,"standard",""),"|Float",""),ChapterTable!$1:$1,0),0)*ChapterTable!$P$17,
  IF(AND($A1100=0,$B1100=0),
    F1101,
  IF($B1100=0,
    VLOOKUP($A1100,ChapterTable!$1:$1048576,MATCH("최종"&amp;SUBSTITUTE(SUBSTITUTE(F$1,"standard",""),"|Float",""),ChapterTable!$1:$1,0),0),
  IF($B1100=1,
    IF($L1100=FALSE,
      VLOOKUP($A1100,ChapterTable!$1:$1048576,MATCH("최종"&amp;SUBSTITUTE(SUBSTITUTE(F$1,"standard",""),"|Float",""),ChapterTable!$1:$1,0),0),
      VLOOKUP($A1100-ChapterTable!$P$11,ChapterTable!$1:$1048576,MATCH("최종"&amp;SUBSTITUTE(SUBSTITUTE(F$1,"standard",""),"|Float",""),ChapterTable!$1:$1,0),0)*ChapterTable!$P$14
    ),
  OFFSET(F1100,-$B1100+IF($L1100,1,0),0)*
    (VLOOKUP(SUBSTITUTE(SUBSTITUTE(F$1,"standard",""),"|Float","")&amp;IF(OR($L1100=TRUE,$A1100=0,MOD($A1100,ChapterTable!$R$20)&lt;&gt;0),"","보스")&amp;"인게임누적곱배수",ChapterTable!$R:$S,2,0)^D1100
    +VLOOKUP(SUBSTITUTE(SUBSTITUTE(F$1,"standard",""),"|Float","")&amp;IF(OR($L1100=TRUE,$A1100=0,MOD($A1100,ChapterTable!$R$20)&lt;&gt;0),"","보스")&amp;"인게임누적합배수",ChapterTable!$R:$S,2,0)*D1100)
  )
  )
  )
)</f>
        <v>645307.63418108225</v>
      </c>
      <c r="G1100" t="s">
        <v>715</v>
      </c>
      <c r="J1100" t="str">
        <f>IF(ISBLANK(I1100),"",
IFERROR(VLOOKUP(I1100,[1]StringTable!$1:$1048576,MATCH("kor|String",[1]StringTable!$1:$1,0),0),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128"/>
        <v>0.33333333333333331</v>
      </c>
      <c r="AJ1100">
        <f t="shared" si="126"/>
        <v>0.395555555</v>
      </c>
      <c r="AK1100">
        <f t="shared" si="127"/>
        <v>1</v>
      </c>
      <c r="AL1100">
        <v>10</v>
      </c>
    </row>
    <row r="1101" spans="1:38" hidden="1" x14ac:dyDescent="0.3">
      <c r="A1101">
        <v>24</v>
      </c>
      <c r="B1101">
        <v>24</v>
      </c>
      <c r="C1101">
        <f>IF(OR($L1101=TRUE,$A1101=0,MOD($A1101,ChapterTable!$R$20)&lt;&gt;0),
MAX(0,INT(($B1101+ChapterTable!$P$26+VLOOKUP(SUBSTITUTE(C$1,"성장단계","")&amp;"단계오프셋",ChapterTable!$R:$S,2,0))/ChapterTable!$P$23)),
MAX(0,INT(($B1101+ChapterTable!$R$26+VLOOKUP(SUBSTITUTE(C$1,"성장단계","")&amp;"보스단계오프셋",ChapterTable!$R:$S,2,0))/ChapterTable!$R$23)))</f>
        <v>2</v>
      </c>
      <c r="D1101">
        <f>IF(OR($L1101=TRUE,$A1101=0,MOD($A1101,ChapterTable!$R$20)&lt;&gt;0),
MAX(0,INT(($B1101+ChapterTable!$P$26+VLOOKUP(SUBSTITUTE(D$1,"성장단계","")&amp;"단계오프셋",ChapterTable!$R:$S,2,0))/ChapterTable!$P$23)),
MAX(0,INT(($B1101+ChapterTable!$R$26+VLOOKUP(SUBSTITUTE(D$1,"성장단계","")&amp;"보스단계오프셋",ChapterTable!$R:$S,2,0))/ChapterTable!$R$23)))</f>
        <v>2</v>
      </c>
      <c r="E1101" s="1">
        <f ca="1">IF(AND($A1101=0,$B1101=1),
    VLOOKUP(1,ChapterTable!$1:$1048576,MATCH("최종"&amp;SUBSTITUTE(SUBSTITUTE(E$1,"standard",""),"|Float",""),ChapterTable!$1:$1,0),0)*ChapterTable!$P$17,
  IF(AND($A1101=0,$B1101=0),
    E1102,
  IF($B1101=0,
    VLOOKUP($A1101,ChapterTable!$1:$1048576,MATCH("최종"&amp;SUBSTITUTE(SUBSTITUTE(E$1,"standard",""),"|Float",""),ChapterTable!$1:$1,0),0),
  IF($B1101=1,
    IF($L1101=FALSE,
      VLOOKUP($A1101,ChapterTable!$1:$1048576,MATCH("최종"&amp;SUBSTITUTE(SUBSTITUTE(E$1,"standard",""),"|Float",""),ChapterTable!$1:$1,0),0),
      VLOOKUP($A1101-ChapterTable!$P$11,ChapterTable!$1:$1048576,MATCH("최종"&amp;SUBSTITUTE(SUBSTITUTE(E$1,"standard",""),"|Float",""),ChapterTable!$1:$1,0),0)*ChapterTable!$P$14
    ),
  OFFSET(E1101,-$B1101+IF($L1101,1,0),0)*IF($B1101&gt;OFFSET($B1101,1,0),ChapterTable!$R$17,1)*
    (VLOOKUP(SUBSTITUTE(SUBSTITUTE(E$1,"standard",""),"|Float","")&amp;IF(OR($L1101=TRUE,$A1101=0,MOD($A1101,ChapterTable!$R$20)&lt;&gt;0),"","보스")&amp;"인게임누적곱배수",ChapterTable!$R:$S,2,0)^C1101
    +VLOOKUP(SUBSTITUTE(SUBSTITUTE(E$1,"standard",""),"|Float","")&amp;IF(OR($L1101=TRUE,$A1101=0,MOD($A1101,ChapterTable!$R$20)&lt;&gt;0),"","보스")&amp;"인게임누적합배수",ChapterTable!$R:$S,2,0)*C1101)
  )
  )
  )
)</f>
        <v>1885420.5659551618</v>
      </c>
      <c r="F1101" s="1">
        <f ca="1">IF(AND($A1101=0,$B1101=1),
    VLOOKUP(1,ChapterTable!$1:$1048576,MATCH("최종"&amp;SUBSTITUTE(SUBSTITUTE(F$1,"standard",""),"|Float",""),ChapterTable!$1:$1,0),0)*ChapterTable!$P$17,
  IF(AND($A1101=0,$B1101=0),
    F1102,
  IF($B1101=0,
    VLOOKUP($A1101,ChapterTable!$1:$1048576,MATCH("최종"&amp;SUBSTITUTE(SUBSTITUTE(F$1,"standard",""),"|Float",""),ChapterTable!$1:$1,0),0),
  IF($B1101=1,
    IF($L1101=FALSE,
      VLOOKUP($A1101,ChapterTable!$1:$1048576,MATCH("최종"&amp;SUBSTITUTE(SUBSTITUTE(F$1,"standard",""),"|Float",""),ChapterTable!$1:$1,0),0),
      VLOOKUP($A1101-ChapterTable!$P$11,ChapterTable!$1:$1048576,MATCH("최종"&amp;SUBSTITUTE(SUBSTITUTE(F$1,"standard",""),"|Float",""),ChapterTable!$1:$1,0),0)*ChapterTable!$P$14
    ),
  OFFSET(F1101,-$B1101+IF($L1101,1,0),0)*
    (VLOOKUP(SUBSTITUTE(SUBSTITUTE(F$1,"standard",""),"|Float","")&amp;IF(OR($L1101=TRUE,$A1101=0,MOD($A1101,ChapterTable!$R$20)&lt;&gt;0),"","보스")&amp;"인게임누적곱배수",ChapterTable!$R:$S,2,0)^D1101
    +VLOOKUP(SUBSTITUTE(SUBSTITUTE(F$1,"standard",""),"|Float","")&amp;IF(OR($L1101=TRUE,$A1101=0,MOD($A1101,ChapterTable!$R$20)&lt;&gt;0),"","보스")&amp;"인게임누적합배수",ChapterTable!$R:$S,2,0)*D1101)
  )
  )
  )
)</f>
        <v>645307.63418108225</v>
      </c>
      <c r="G1101" t="s">
        <v>715</v>
      </c>
      <c r="J1101" t="str">
        <f>IF(ISBLANK(I1101),"",
IFERROR(VLOOKUP(I1101,[1]StringTable!$1:$1048576,MATCH("kor|String",[1]StringTable!$1:$1,0),0),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128"/>
        <v>0.33333333333333331</v>
      </c>
      <c r="AJ1101">
        <f t="shared" si="126"/>
        <v>0.395555555</v>
      </c>
      <c r="AK1101">
        <f t="shared" si="127"/>
        <v>1</v>
      </c>
      <c r="AL1101">
        <v>10</v>
      </c>
    </row>
    <row r="1102" spans="1:38" hidden="1" x14ac:dyDescent="0.3">
      <c r="A1102">
        <v>24</v>
      </c>
      <c r="B1102">
        <v>25</v>
      </c>
      <c r="C1102">
        <f>IF(OR($L1102=TRUE,$A1102=0,MOD($A1102,ChapterTable!$R$20)&lt;&gt;0),
MAX(0,INT(($B1102+ChapterTable!$P$26+VLOOKUP(SUBSTITUTE(C$1,"성장단계","")&amp;"단계오프셋",ChapterTable!$R:$S,2,0))/ChapterTable!$P$23)),
MAX(0,INT(($B1102+ChapterTable!$R$26+VLOOKUP(SUBSTITUTE(C$1,"성장단계","")&amp;"보스단계오프셋",ChapterTable!$R:$S,2,0))/ChapterTable!$R$23)))</f>
        <v>2</v>
      </c>
      <c r="D1102">
        <f>IF(OR($L1102=TRUE,$A1102=0,MOD($A1102,ChapterTable!$R$20)&lt;&gt;0),
MAX(0,INT(($B1102+ChapterTable!$P$26+VLOOKUP(SUBSTITUTE(D$1,"성장단계","")&amp;"단계오프셋",ChapterTable!$R:$S,2,0))/ChapterTable!$P$23)),
MAX(0,INT(($B1102+ChapterTable!$R$26+VLOOKUP(SUBSTITUTE(D$1,"성장단계","")&amp;"보스단계오프셋",ChapterTable!$R:$S,2,0))/ChapterTable!$R$23)))</f>
        <v>2</v>
      </c>
      <c r="E1102" s="1">
        <f ca="1">IF(AND($A1102=0,$B1102=1),
    VLOOKUP(1,ChapterTable!$1:$1048576,MATCH("최종"&amp;SUBSTITUTE(SUBSTITUTE(E$1,"standard",""),"|Float",""),ChapterTable!$1:$1,0),0)*ChapterTable!$P$17,
  IF(AND($A1102=0,$B1102=0),
    E1103,
  IF($B1102=0,
    VLOOKUP($A1102,ChapterTable!$1:$1048576,MATCH("최종"&amp;SUBSTITUTE(SUBSTITUTE(E$1,"standard",""),"|Float",""),ChapterTable!$1:$1,0),0),
  IF($B1102=1,
    IF($L1102=FALSE,
      VLOOKUP($A1102,ChapterTable!$1:$1048576,MATCH("최종"&amp;SUBSTITUTE(SUBSTITUTE(E$1,"standard",""),"|Float",""),ChapterTable!$1:$1,0),0),
      VLOOKUP($A1102-ChapterTable!$P$11,ChapterTable!$1:$1048576,MATCH("최종"&amp;SUBSTITUTE(SUBSTITUTE(E$1,"standard",""),"|Float",""),ChapterTable!$1:$1,0),0)*ChapterTable!$P$14
    ),
  OFFSET(E1102,-$B1102+IF($L1102,1,0),0)*IF($B1102&gt;OFFSET($B1102,1,0),ChapterTable!$R$17,1)*
    (VLOOKUP(SUBSTITUTE(SUBSTITUTE(E$1,"standard",""),"|Float","")&amp;IF(OR($L1102=TRUE,$A1102=0,MOD($A1102,ChapterTable!$R$20)&lt;&gt;0),"","보스")&amp;"인게임누적곱배수",ChapterTable!$R:$S,2,0)^C1102
    +VLOOKUP(SUBSTITUTE(SUBSTITUTE(E$1,"standard",""),"|Float","")&amp;IF(OR($L1102=TRUE,$A1102=0,MOD($A1102,ChapterTable!$R$20)&lt;&gt;0),"","보스")&amp;"인게임누적합배수",ChapterTable!$R:$S,2,0)*C1102)
  )
  )
  )
)</f>
        <v>1885420.5659551618</v>
      </c>
      <c r="F1102" s="1">
        <f ca="1">IF(AND($A1102=0,$B1102=1),
    VLOOKUP(1,ChapterTable!$1:$1048576,MATCH("최종"&amp;SUBSTITUTE(SUBSTITUTE(F$1,"standard",""),"|Float",""),ChapterTable!$1:$1,0),0)*ChapterTable!$P$17,
  IF(AND($A1102=0,$B1102=0),
    F1103,
  IF($B1102=0,
    VLOOKUP($A1102,ChapterTable!$1:$1048576,MATCH("최종"&amp;SUBSTITUTE(SUBSTITUTE(F$1,"standard",""),"|Float",""),ChapterTable!$1:$1,0),0),
  IF($B1102=1,
    IF($L1102=FALSE,
      VLOOKUP($A1102,ChapterTable!$1:$1048576,MATCH("최종"&amp;SUBSTITUTE(SUBSTITUTE(F$1,"standard",""),"|Float",""),ChapterTable!$1:$1,0),0),
      VLOOKUP($A1102-ChapterTable!$P$11,ChapterTable!$1:$1048576,MATCH("최종"&amp;SUBSTITUTE(SUBSTITUTE(F$1,"standard",""),"|Float",""),ChapterTable!$1:$1,0),0)*ChapterTable!$P$14
    ),
  OFFSET(F1102,-$B1102+IF($L1102,1,0),0)*
    (VLOOKUP(SUBSTITUTE(SUBSTITUTE(F$1,"standard",""),"|Float","")&amp;IF(OR($L1102=TRUE,$A1102=0,MOD($A1102,ChapterTable!$R$20)&lt;&gt;0),"","보스")&amp;"인게임누적곱배수",ChapterTable!$R:$S,2,0)^D1102
    +VLOOKUP(SUBSTITUTE(SUBSTITUTE(F$1,"standard",""),"|Float","")&amp;IF(OR($L1102=TRUE,$A1102=0,MOD($A1102,ChapterTable!$R$20)&lt;&gt;0),"","보스")&amp;"인게임누적합배수",ChapterTable!$R:$S,2,0)*D1102)
  )
  )
  )
)</f>
        <v>645307.63418108225</v>
      </c>
      <c r="G1102" t="s">
        <v>715</v>
      </c>
      <c r="J1102" t="str">
        <f>IF(ISBLANK(I1102),"",
IFERROR(VLOOKUP(I1102,[1]StringTable!$1:$1048576,MATCH("kor|String",[1]StringTable!$1:$1,0),0),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128"/>
        <v>0.33333333333333331</v>
      </c>
      <c r="AJ1102">
        <f t="shared" si="126"/>
        <v>0.395555555</v>
      </c>
      <c r="AK1102">
        <f t="shared" si="127"/>
        <v>1</v>
      </c>
      <c r="AL1102">
        <v>10</v>
      </c>
    </row>
    <row r="1103" spans="1:38" hidden="1" x14ac:dyDescent="0.3">
      <c r="A1103">
        <v>24</v>
      </c>
      <c r="B1103">
        <v>26</v>
      </c>
      <c r="C1103">
        <f>IF(OR($L1103=TRUE,$A1103=0,MOD($A1103,ChapterTable!$R$20)&lt;&gt;0),
MAX(0,INT(($B1103+ChapterTable!$P$26+VLOOKUP(SUBSTITUTE(C$1,"성장단계","")&amp;"단계오프셋",ChapterTable!$R:$S,2,0))/ChapterTable!$P$23)),
MAX(0,INT(($B1103+ChapterTable!$R$26+VLOOKUP(SUBSTITUTE(C$1,"성장단계","")&amp;"보스단계오프셋",ChapterTable!$R:$S,2,0))/ChapterTable!$R$23)))</f>
        <v>3</v>
      </c>
      <c r="D1103">
        <f>IF(OR($L1103=TRUE,$A1103=0,MOD($A1103,ChapterTable!$R$20)&lt;&gt;0),
MAX(0,INT(($B1103+ChapterTable!$P$26+VLOOKUP(SUBSTITUTE(D$1,"성장단계","")&amp;"단계오프셋",ChapterTable!$R:$S,2,0))/ChapterTable!$P$23)),
MAX(0,INT(($B1103+ChapterTable!$R$26+VLOOKUP(SUBSTITUTE(D$1,"성장단계","")&amp;"보스단계오프셋",ChapterTable!$R:$S,2,0))/ChapterTable!$R$23)))</f>
        <v>2</v>
      </c>
      <c r="E1103" s="1">
        <f ca="1">IF(AND($A1103=0,$B1103=1),
    VLOOKUP(1,ChapterTable!$1:$1048576,MATCH("최종"&amp;SUBSTITUTE(SUBSTITUTE(E$1,"standard",""),"|Float",""),ChapterTable!$1:$1,0),0)*ChapterTable!$P$17,
  IF(AND($A1103=0,$B1103=0),
    E1104,
  IF($B1103=0,
    VLOOKUP($A1103,ChapterTable!$1:$1048576,MATCH("최종"&amp;SUBSTITUTE(SUBSTITUTE(E$1,"standard",""),"|Float",""),ChapterTable!$1:$1,0),0),
  IF($B1103=1,
    IF($L1103=FALSE,
      VLOOKUP($A1103,ChapterTable!$1:$1048576,MATCH("최종"&amp;SUBSTITUTE(SUBSTITUTE(E$1,"standard",""),"|Float",""),ChapterTable!$1:$1,0),0),
      VLOOKUP($A1103-ChapterTable!$P$11,ChapterTable!$1:$1048576,MATCH("최종"&amp;SUBSTITUTE(SUBSTITUTE(E$1,"standard",""),"|Float",""),ChapterTable!$1:$1,0),0)*ChapterTable!$P$14
    ),
  OFFSET(E1103,-$B1103+IF($L1103,1,0),0)*IF($B1103&gt;OFFSET($B1103,1,0),ChapterTable!$R$17,1)*
    (VLOOKUP(SUBSTITUTE(SUBSTITUTE(E$1,"standard",""),"|Float","")&amp;IF(OR($L1103=TRUE,$A1103=0,MOD($A1103,ChapterTable!$R$20)&lt;&gt;0),"","보스")&amp;"인게임누적곱배수",ChapterTable!$R:$S,2,0)^C1103
    +VLOOKUP(SUBSTITUTE(SUBSTITUTE(E$1,"standard",""),"|Float","")&amp;IF(OR($L1103=TRUE,$A1103=0,MOD($A1103,ChapterTable!$R$20)&lt;&gt;0),"","보스")&amp;"인게임누적합배수",ChapterTable!$R:$S,2,0)*C1103)
  )
  )
  )
)</f>
        <v>2154766.3610916138</v>
      </c>
      <c r="F1103" s="1">
        <f ca="1">IF(AND($A1103=0,$B1103=1),
    VLOOKUP(1,ChapterTable!$1:$1048576,MATCH("최종"&amp;SUBSTITUTE(SUBSTITUTE(F$1,"standard",""),"|Float",""),ChapterTable!$1:$1,0),0)*ChapterTable!$P$17,
  IF(AND($A1103=0,$B1103=0),
    F1104,
  IF($B1103=0,
    VLOOKUP($A1103,ChapterTable!$1:$1048576,MATCH("최종"&amp;SUBSTITUTE(SUBSTITUTE(F$1,"standard",""),"|Float",""),ChapterTable!$1:$1,0),0),
  IF($B1103=1,
    IF($L1103=FALSE,
      VLOOKUP($A1103,ChapterTable!$1:$1048576,MATCH("최종"&amp;SUBSTITUTE(SUBSTITUTE(F$1,"standard",""),"|Float",""),ChapterTable!$1:$1,0),0),
      VLOOKUP($A1103-ChapterTable!$P$11,ChapterTable!$1:$1048576,MATCH("최종"&amp;SUBSTITUTE(SUBSTITUTE(F$1,"standard",""),"|Float",""),ChapterTable!$1:$1,0),0)*ChapterTable!$P$14
    ),
  OFFSET(F1103,-$B1103+IF($L1103,1,0),0)*
    (VLOOKUP(SUBSTITUTE(SUBSTITUTE(F$1,"standard",""),"|Float","")&amp;IF(OR($L1103=TRUE,$A1103=0,MOD($A1103,ChapterTable!$R$20)&lt;&gt;0),"","보스")&amp;"인게임누적곱배수",ChapterTable!$R:$S,2,0)^D1103
    +VLOOKUP(SUBSTITUTE(SUBSTITUTE(F$1,"standard",""),"|Float","")&amp;IF(OR($L1103=TRUE,$A1103=0,MOD($A1103,ChapterTable!$R$20)&lt;&gt;0),"","보스")&amp;"인게임누적합배수",ChapterTable!$R:$S,2,0)*D1103)
  )
  )
  )
)</f>
        <v>645307.63418108225</v>
      </c>
      <c r="G1103" t="s">
        <v>715</v>
      </c>
      <c r="J1103" t="str">
        <f>IF(ISBLANK(I1103),"",
IFERROR(VLOOKUP(I1103,[1]StringTable!$1:$1048576,MATCH("kor|String",[1]StringTable!$1:$1,0),0),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128"/>
        <v>0.33333333333333331</v>
      </c>
      <c r="AJ1103">
        <f t="shared" si="126"/>
        <v>0.395555555</v>
      </c>
      <c r="AK1103">
        <f t="shared" si="127"/>
        <v>1</v>
      </c>
      <c r="AL1103">
        <v>10</v>
      </c>
    </row>
    <row r="1104" spans="1:38" hidden="1" x14ac:dyDescent="0.3">
      <c r="A1104">
        <v>24</v>
      </c>
      <c r="B1104">
        <v>27</v>
      </c>
      <c r="C1104">
        <f>IF(OR($L1104=TRUE,$A1104=0,MOD($A1104,ChapterTable!$R$20)&lt;&gt;0),
MAX(0,INT(($B1104+ChapterTable!$P$26+VLOOKUP(SUBSTITUTE(C$1,"성장단계","")&amp;"단계오프셋",ChapterTable!$R:$S,2,0))/ChapterTable!$P$23)),
MAX(0,INT(($B1104+ChapterTable!$R$26+VLOOKUP(SUBSTITUTE(C$1,"성장단계","")&amp;"보스단계오프셋",ChapterTable!$R:$S,2,0))/ChapterTable!$R$23)))</f>
        <v>3</v>
      </c>
      <c r="D1104">
        <f>IF(OR($L1104=TRUE,$A1104=0,MOD($A1104,ChapterTable!$R$20)&lt;&gt;0),
MAX(0,INT(($B1104+ChapterTable!$P$26+VLOOKUP(SUBSTITUTE(D$1,"성장단계","")&amp;"단계오프셋",ChapterTable!$R:$S,2,0))/ChapterTable!$P$23)),
MAX(0,INT(($B1104+ChapterTable!$R$26+VLOOKUP(SUBSTITUTE(D$1,"성장단계","")&amp;"보스단계오프셋",ChapterTable!$R:$S,2,0))/ChapterTable!$R$23)))</f>
        <v>2</v>
      </c>
      <c r="E1104" s="1">
        <f ca="1">IF(AND($A1104=0,$B1104=1),
    VLOOKUP(1,ChapterTable!$1:$1048576,MATCH("최종"&amp;SUBSTITUTE(SUBSTITUTE(E$1,"standard",""),"|Float",""),ChapterTable!$1:$1,0),0)*ChapterTable!$P$17,
  IF(AND($A1104=0,$B1104=0),
    E1105,
  IF($B1104=0,
    VLOOKUP($A1104,ChapterTable!$1:$1048576,MATCH("최종"&amp;SUBSTITUTE(SUBSTITUTE(E$1,"standard",""),"|Float",""),ChapterTable!$1:$1,0),0),
  IF($B1104=1,
    IF($L1104=FALSE,
      VLOOKUP($A1104,ChapterTable!$1:$1048576,MATCH("최종"&amp;SUBSTITUTE(SUBSTITUTE(E$1,"standard",""),"|Float",""),ChapterTable!$1:$1,0),0),
      VLOOKUP($A1104-ChapterTable!$P$11,ChapterTable!$1:$1048576,MATCH("최종"&amp;SUBSTITUTE(SUBSTITUTE(E$1,"standard",""),"|Float",""),ChapterTable!$1:$1,0),0)*ChapterTable!$P$14
    ),
  OFFSET(E1104,-$B1104+IF($L1104,1,0),0)*IF($B1104&gt;OFFSET($B1104,1,0),ChapterTable!$R$17,1)*
    (VLOOKUP(SUBSTITUTE(SUBSTITUTE(E$1,"standard",""),"|Float","")&amp;IF(OR($L1104=TRUE,$A1104=0,MOD($A1104,ChapterTable!$R$20)&lt;&gt;0),"","보스")&amp;"인게임누적곱배수",ChapterTable!$R:$S,2,0)^C1104
    +VLOOKUP(SUBSTITUTE(SUBSTITUTE(E$1,"standard",""),"|Float","")&amp;IF(OR($L1104=TRUE,$A1104=0,MOD($A1104,ChapterTable!$R$20)&lt;&gt;0),"","보스")&amp;"인게임누적합배수",ChapterTable!$R:$S,2,0)*C1104)
  )
  )
  )
)</f>
        <v>2154766.3610916138</v>
      </c>
      <c r="F1104" s="1">
        <f ca="1">IF(AND($A1104=0,$B1104=1),
    VLOOKUP(1,ChapterTable!$1:$1048576,MATCH("최종"&amp;SUBSTITUTE(SUBSTITUTE(F$1,"standard",""),"|Float",""),ChapterTable!$1:$1,0),0)*ChapterTable!$P$17,
  IF(AND($A1104=0,$B1104=0),
    F1105,
  IF($B1104=0,
    VLOOKUP($A1104,ChapterTable!$1:$1048576,MATCH("최종"&amp;SUBSTITUTE(SUBSTITUTE(F$1,"standard",""),"|Float",""),ChapterTable!$1:$1,0),0),
  IF($B1104=1,
    IF($L1104=FALSE,
      VLOOKUP($A1104,ChapterTable!$1:$1048576,MATCH("최종"&amp;SUBSTITUTE(SUBSTITUTE(F$1,"standard",""),"|Float",""),ChapterTable!$1:$1,0),0),
      VLOOKUP($A1104-ChapterTable!$P$11,ChapterTable!$1:$1048576,MATCH("최종"&amp;SUBSTITUTE(SUBSTITUTE(F$1,"standard",""),"|Float",""),ChapterTable!$1:$1,0),0)*ChapterTable!$P$14
    ),
  OFFSET(F1104,-$B1104+IF($L1104,1,0),0)*
    (VLOOKUP(SUBSTITUTE(SUBSTITUTE(F$1,"standard",""),"|Float","")&amp;IF(OR($L1104=TRUE,$A1104=0,MOD($A1104,ChapterTable!$R$20)&lt;&gt;0),"","보스")&amp;"인게임누적곱배수",ChapterTable!$R:$S,2,0)^D1104
    +VLOOKUP(SUBSTITUTE(SUBSTITUTE(F$1,"standard",""),"|Float","")&amp;IF(OR($L1104=TRUE,$A1104=0,MOD($A1104,ChapterTable!$R$20)&lt;&gt;0),"","보스")&amp;"인게임누적합배수",ChapterTable!$R:$S,2,0)*D1104)
  )
  )
  )
)</f>
        <v>645307.63418108225</v>
      </c>
      <c r="G1104" t="s">
        <v>715</v>
      </c>
      <c r="J1104" t="str">
        <f>IF(ISBLANK(I1104),"",
IFERROR(VLOOKUP(I1104,[1]StringTable!$1:$1048576,MATCH("kor|String",[1]StringTable!$1:$1,0),0),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128"/>
        <v>0.33333333333333331</v>
      </c>
      <c r="AJ1104">
        <f t="shared" si="126"/>
        <v>0.395555555</v>
      </c>
      <c r="AK1104">
        <f t="shared" si="127"/>
        <v>1</v>
      </c>
      <c r="AL1104">
        <v>10</v>
      </c>
    </row>
    <row r="1105" spans="1:38" hidden="1" x14ac:dyDescent="0.3">
      <c r="A1105">
        <v>24</v>
      </c>
      <c r="B1105">
        <v>28</v>
      </c>
      <c r="C1105">
        <f>IF(OR($L1105=TRUE,$A1105=0,MOD($A1105,ChapterTable!$R$20)&lt;&gt;0),
MAX(0,INT(($B1105+ChapterTable!$P$26+VLOOKUP(SUBSTITUTE(C$1,"성장단계","")&amp;"단계오프셋",ChapterTable!$R:$S,2,0))/ChapterTable!$P$23)),
MAX(0,INT(($B1105+ChapterTable!$R$26+VLOOKUP(SUBSTITUTE(C$1,"성장단계","")&amp;"보스단계오프셋",ChapterTable!$R:$S,2,0))/ChapterTable!$R$23)))</f>
        <v>3</v>
      </c>
      <c r="D1105">
        <f>IF(OR($L1105=TRUE,$A1105=0,MOD($A1105,ChapterTable!$R$20)&lt;&gt;0),
MAX(0,INT(($B1105+ChapterTable!$P$26+VLOOKUP(SUBSTITUTE(D$1,"성장단계","")&amp;"단계오프셋",ChapterTable!$R:$S,2,0))/ChapterTable!$P$23)),
MAX(0,INT(($B1105+ChapterTable!$R$26+VLOOKUP(SUBSTITUTE(D$1,"성장단계","")&amp;"보스단계오프셋",ChapterTable!$R:$S,2,0))/ChapterTable!$R$23)))</f>
        <v>2</v>
      </c>
      <c r="E1105" s="1">
        <f ca="1">IF(AND($A1105=0,$B1105=1),
    VLOOKUP(1,ChapterTable!$1:$1048576,MATCH("최종"&amp;SUBSTITUTE(SUBSTITUTE(E$1,"standard",""),"|Float",""),ChapterTable!$1:$1,0),0)*ChapterTable!$P$17,
  IF(AND($A1105=0,$B1105=0),
    E1106,
  IF($B1105=0,
    VLOOKUP($A1105,ChapterTable!$1:$1048576,MATCH("최종"&amp;SUBSTITUTE(SUBSTITUTE(E$1,"standard",""),"|Float",""),ChapterTable!$1:$1,0),0),
  IF($B1105=1,
    IF($L1105=FALSE,
      VLOOKUP($A1105,ChapterTable!$1:$1048576,MATCH("최종"&amp;SUBSTITUTE(SUBSTITUTE(E$1,"standard",""),"|Float",""),ChapterTable!$1:$1,0),0),
      VLOOKUP($A1105-ChapterTable!$P$11,ChapterTable!$1:$1048576,MATCH("최종"&amp;SUBSTITUTE(SUBSTITUTE(E$1,"standard",""),"|Float",""),ChapterTable!$1:$1,0),0)*ChapterTable!$P$14
    ),
  OFFSET(E1105,-$B1105+IF($L1105,1,0),0)*IF($B1105&gt;OFFSET($B1105,1,0),ChapterTable!$R$17,1)*
    (VLOOKUP(SUBSTITUTE(SUBSTITUTE(E$1,"standard",""),"|Float","")&amp;IF(OR($L1105=TRUE,$A1105=0,MOD($A1105,ChapterTable!$R$20)&lt;&gt;0),"","보스")&amp;"인게임누적곱배수",ChapterTable!$R:$S,2,0)^C1105
    +VLOOKUP(SUBSTITUTE(SUBSTITUTE(E$1,"standard",""),"|Float","")&amp;IF(OR($L1105=TRUE,$A1105=0,MOD($A1105,ChapterTable!$R$20)&lt;&gt;0),"","보스")&amp;"인게임누적합배수",ChapterTable!$R:$S,2,0)*C1105)
  )
  )
  )
)</f>
        <v>2154766.3610916138</v>
      </c>
      <c r="F1105" s="1">
        <f ca="1">IF(AND($A1105=0,$B1105=1),
    VLOOKUP(1,ChapterTable!$1:$1048576,MATCH("최종"&amp;SUBSTITUTE(SUBSTITUTE(F$1,"standard",""),"|Float",""),ChapterTable!$1:$1,0),0)*ChapterTable!$P$17,
  IF(AND($A1105=0,$B1105=0),
    F1106,
  IF($B1105=0,
    VLOOKUP($A1105,ChapterTable!$1:$1048576,MATCH("최종"&amp;SUBSTITUTE(SUBSTITUTE(F$1,"standard",""),"|Float",""),ChapterTable!$1:$1,0),0),
  IF($B1105=1,
    IF($L1105=FALSE,
      VLOOKUP($A1105,ChapterTable!$1:$1048576,MATCH("최종"&amp;SUBSTITUTE(SUBSTITUTE(F$1,"standard",""),"|Float",""),ChapterTable!$1:$1,0),0),
      VLOOKUP($A1105-ChapterTable!$P$11,ChapterTable!$1:$1048576,MATCH("최종"&amp;SUBSTITUTE(SUBSTITUTE(F$1,"standard",""),"|Float",""),ChapterTable!$1:$1,0),0)*ChapterTable!$P$14
    ),
  OFFSET(F1105,-$B1105+IF($L1105,1,0),0)*
    (VLOOKUP(SUBSTITUTE(SUBSTITUTE(F$1,"standard",""),"|Float","")&amp;IF(OR($L1105=TRUE,$A1105=0,MOD($A1105,ChapterTable!$R$20)&lt;&gt;0),"","보스")&amp;"인게임누적곱배수",ChapterTable!$R:$S,2,0)^D1105
    +VLOOKUP(SUBSTITUTE(SUBSTITUTE(F$1,"standard",""),"|Float","")&amp;IF(OR($L1105=TRUE,$A1105=0,MOD($A1105,ChapterTable!$R$20)&lt;&gt;0),"","보스")&amp;"인게임누적합배수",ChapterTable!$R:$S,2,0)*D1105)
  )
  )
  )
)</f>
        <v>645307.63418108225</v>
      </c>
      <c r="G1105" t="s">
        <v>715</v>
      </c>
      <c r="J1105" t="str">
        <f>IF(ISBLANK(I1105),"",
IFERROR(VLOOKUP(I1105,[1]StringTable!$1:$1048576,MATCH("kor|String",[1]StringTable!$1:$1,0),0),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128"/>
        <v>0.33333333333333331</v>
      </c>
      <c r="AJ1105">
        <f t="shared" si="126"/>
        <v>0.395555555</v>
      </c>
      <c r="AK1105">
        <f t="shared" si="127"/>
        <v>1</v>
      </c>
      <c r="AL1105">
        <v>10</v>
      </c>
    </row>
    <row r="1106" spans="1:38" hidden="1" x14ac:dyDescent="0.3">
      <c r="A1106">
        <v>24</v>
      </c>
      <c r="B1106">
        <v>29</v>
      </c>
      <c r="C1106">
        <f>IF(OR($L1106=TRUE,$A1106=0,MOD($A1106,ChapterTable!$R$20)&lt;&gt;0),
MAX(0,INT(($B1106+ChapterTable!$P$26+VLOOKUP(SUBSTITUTE(C$1,"성장단계","")&amp;"단계오프셋",ChapterTable!$R:$S,2,0))/ChapterTable!$P$23)),
MAX(0,INT(($B1106+ChapterTable!$R$26+VLOOKUP(SUBSTITUTE(C$1,"성장단계","")&amp;"보스단계오프셋",ChapterTable!$R:$S,2,0))/ChapterTable!$R$23)))</f>
        <v>3</v>
      </c>
      <c r="D1106">
        <f>IF(OR($L1106=TRUE,$A1106=0,MOD($A1106,ChapterTable!$R$20)&lt;&gt;0),
MAX(0,INT(($B1106+ChapterTable!$P$26+VLOOKUP(SUBSTITUTE(D$1,"성장단계","")&amp;"단계오프셋",ChapterTable!$R:$S,2,0))/ChapterTable!$P$23)),
MAX(0,INT(($B1106+ChapterTable!$R$26+VLOOKUP(SUBSTITUTE(D$1,"성장단계","")&amp;"보스단계오프셋",ChapterTable!$R:$S,2,0))/ChapterTable!$R$23)))</f>
        <v>2</v>
      </c>
      <c r="E1106" s="1">
        <f ca="1">IF(AND($A1106=0,$B1106=1),
    VLOOKUP(1,ChapterTable!$1:$1048576,MATCH("최종"&amp;SUBSTITUTE(SUBSTITUTE(E$1,"standard",""),"|Float",""),ChapterTable!$1:$1,0),0)*ChapterTable!$P$17,
  IF(AND($A1106=0,$B1106=0),
    E1107,
  IF($B1106=0,
    VLOOKUP($A1106,ChapterTable!$1:$1048576,MATCH("최종"&amp;SUBSTITUTE(SUBSTITUTE(E$1,"standard",""),"|Float",""),ChapterTable!$1:$1,0),0),
  IF($B1106=1,
    IF($L1106=FALSE,
      VLOOKUP($A1106,ChapterTable!$1:$1048576,MATCH("최종"&amp;SUBSTITUTE(SUBSTITUTE(E$1,"standard",""),"|Float",""),ChapterTable!$1:$1,0),0),
      VLOOKUP($A1106-ChapterTable!$P$11,ChapterTable!$1:$1048576,MATCH("최종"&amp;SUBSTITUTE(SUBSTITUTE(E$1,"standard",""),"|Float",""),ChapterTable!$1:$1,0),0)*ChapterTable!$P$14
    ),
  OFFSET(E1106,-$B1106+IF($L1106,1,0),0)*IF($B1106&gt;OFFSET($B1106,1,0),ChapterTable!$R$17,1)*
    (VLOOKUP(SUBSTITUTE(SUBSTITUTE(E$1,"standard",""),"|Float","")&amp;IF(OR($L1106=TRUE,$A1106=0,MOD($A1106,ChapterTable!$R$20)&lt;&gt;0),"","보스")&amp;"인게임누적곱배수",ChapterTable!$R:$S,2,0)^C1106
    +VLOOKUP(SUBSTITUTE(SUBSTITUTE(E$1,"standard",""),"|Float","")&amp;IF(OR($L1106=TRUE,$A1106=0,MOD($A1106,ChapterTable!$R$20)&lt;&gt;0),"","보스")&amp;"인게임누적합배수",ChapterTable!$R:$S,2,0)*C1106)
  )
  )
  )
)</f>
        <v>2154766.3610916138</v>
      </c>
      <c r="F1106" s="1">
        <f ca="1">IF(AND($A1106=0,$B1106=1),
    VLOOKUP(1,ChapterTable!$1:$1048576,MATCH("최종"&amp;SUBSTITUTE(SUBSTITUTE(F$1,"standard",""),"|Float",""),ChapterTable!$1:$1,0),0)*ChapterTable!$P$17,
  IF(AND($A1106=0,$B1106=0),
    F1107,
  IF($B1106=0,
    VLOOKUP($A1106,ChapterTable!$1:$1048576,MATCH("최종"&amp;SUBSTITUTE(SUBSTITUTE(F$1,"standard",""),"|Float",""),ChapterTable!$1:$1,0),0),
  IF($B1106=1,
    IF($L1106=FALSE,
      VLOOKUP($A1106,ChapterTable!$1:$1048576,MATCH("최종"&amp;SUBSTITUTE(SUBSTITUTE(F$1,"standard",""),"|Float",""),ChapterTable!$1:$1,0),0),
      VLOOKUP($A1106-ChapterTable!$P$11,ChapterTable!$1:$1048576,MATCH("최종"&amp;SUBSTITUTE(SUBSTITUTE(F$1,"standard",""),"|Float",""),ChapterTable!$1:$1,0),0)*ChapterTable!$P$14
    ),
  OFFSET(F1106,-$B1106+IF($L1106,1,0),0)*
    (VLOOKUP(SUBSTITUTE(SUBSTITUTE(F$1,"standard",""),"|Float","")&amp;IF(OR($L1106=TRUE,$A1106=0,MOD($A1106,ChapterTable!$R$20)&lt;&gt;0),"","보스")&amp;"인게임누적곱배수",ChapterTable!$R:$S,2,0)^D1106
    +VLOOKUP(SUBSTITUTE(SUBSTITUTE(F$1,"standard",""),"|Float","")&amp;IF(OR($L1106=TRUE,$A1106=0,MOD($A1106,ChapterTable!$R$20)&lt;&gt;0),"","보스")&amp;"인게임누적합배수",ChapterTable!$R:$S,2,0)*D1106)
  )
  )
  )
)</f>
        <v>645307.63418108225</v>
      </c>
      <c r="G1106" t="s">
        <v>715</v>
      </c>
      <c r="J1106" t="str">
        <f>IF(ISBLANK(I1106),"",
IFERROR(VLOOKUP(I1106,[1]StringTable!$1:$1048576,MATCH("kor|String",[1]StringTable!$1:$1,0),0),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128"/>
        <v>0.33333333333333331</v>
      </c>
      <c r="AJ1106">
        <f t="shared" si="126"/>
        <v>0.395555555</v>
      </c>
      <c r="AK1106">
        <f t="shared" si="127"/>
        <v>1</v>
      </c>
      <c r="AL1106">
        <v>10</v>
      </c>
    </row>
    <row r="1107" spans="1:38" hidden="1" x14ac:dyDescent="0.3">
      <c r="A1107">
        <v>24</v>
      </c>
      <c r="B1107">
        <v>30</v>
      </c>
      <c r="C1107">
        <f>IF(OR($L1107=TRUE,$A1107=0,MOD($A1107,ChapterTable!$R$20)&lt;&gt;0),
MAX(0,INT(($B1107+ChapterTable!$P$26+VLOOKUP(SUBSTITUTE(C$1,"성장단계","")&amp;"단계오프셋",ChapterTable!$R:$S,2,0))/ChapterTable!$P$23)),
MAX(0,INT(($B1107+ChapterTable!$R$26+VLOOKUP(SUBSTITUTE(C$1,"성장단계","")&amp;"보스단계오프셋",ChapterTable!$R:$S,2,0))/ChapterTable!$R$23)))</f>
        <v>3</v>
      </c>
      <c r="D1107">
        <f>IF(OR($L1107=TRUE,$A1107=0,MOD($A1107,ChapterTable!$R$20)&lt;&gt;0),
MAX(0,INT(($B1107+ChapterTable!$P$26+VLOOKUP(SUBSTITUTE(D$1,"성장단계","")&amp;"단계오프셋",ChapterTable!$R:$S,2,0))/ChapterTable!$P$23)),
MAX(0,INT(($B1107+ChapterTable!$R$26+VLOOKUP(SUBSTITUTE(D$1,"성장단계","")&amp;"보스단계오프셋",ChapterTable!$R:$S,2,0))/ChapterTable!$R$23)))</f>
        <v>2</v>
      </c>
      <c r="E1107" s="1">
        <f ca="1">IF(AND($A1107=0,$B1107=1),
    VLOOKUP(1,ChapterTable!$1:$1048576,MATCH("최종"&amp;SUBSTITUTE(SUBSTITUTE(E$1,"standard",""),"|Float",""),ChapterTable!$1:$1,0),0)*ChapterTable!$P$17,
  IF(AND($A1107=0,$B1107=0),
    E1108,
  IF($B1107=0,
    VLOOKUP($A1107,ChapterTable!$1:$1048576,MATCH("최종"&amp;SUBSTITUTE(SUBSTITUTE(E$1,"standard",""),"|Float",""),ChapterTable!$1:$1,0),0),
  IF($B1107=1,
    IF($L1107=FALSE,
      VLOOKUP($A1107,ChapterTable!$1:$1048576,MATCH("최종"&amp;SUBSTITUTE(SUBSTITUTE(E$1,"standard",""),"|Float",""),ChapterTable!$1:$1,0),0),
      VLOOKUP($A1107-ChapterTable!$P$11,ChapterTable!$1:$1048576,MATCH("최종"&amp;SUBSTITUTE(SUBSTITUTE(E$1,"standard",""),"|Float",""),ChapterTable!$1:$1,0),0)*ChapterTable!$P$14
    ),
  OFFSET(E1107,-$B1107+IF($L1107,1,0),0)*IF($B1107&gt;OFFSET($B1107,1,0),ChapterTable!$R$17,1)*
    (VLOOKUP(SUBSTITUTE(SUBSTITUTE(E$1,"standard",""),"|Float","")&amp;IF(OR($L1107=TRUE,$A1107=0,MOD($A1107,ChapterTable!$R$20)&lt;&gt;0),"","보스")&amp;"인게임누적곱배수",ChapterTable!$R:$S,2,0)^C1107
    +VLOOKUP(SUBSTITUTE(SUBSTITUTE(E$1,"standard",""),"|Float","")&amp;IF(OR($L1107=TRUE,$A1107=0,MOD($A1107,ChapterTable!$R$20)&lt;&gt;0),"","보스")&amp;"인게임누적합배수",ChapterTable!$R:$S,2,0)*C1107)
  )
  )
  )
)</f>
        <v>2154766.3610916138</v>
      </c>
      <c r="F1107" s="1">
        <f ca="1">IF(AND($A1107=0,$B1107=1),
    VLOOKUP(1,ChapterTable!$1:$1048576,MATCH("최종"&amp;SUBSTITUTE(SUBSTITUTE(F$1,"standard",""),"|Float",""),ChapterTable!$1:$1,0),0)*ChapterTable!$P$17,
  IF(AND($A1107=0,$B1107=0),
    F1108,
  IF($B1107=0,
    VLOOKUP($A1107,ChapterTable!$1:$1048576,MATCH("최종"&amp;SUBSTITUTE(SUBSTITUTE(F$1,"standard",""),"|Float",""),ChapterTable!$1:$1,0),0),
  IF($B1107=1,
    IF($L1107=FALSE,
      VLOOKUP($A1107,ChapterTable!$1:$1048576,MATCH("최종"&amp;SUBSTITUTE(SUBSTITUTE(F$1,"standard",""),"|Float",""),ChapterTable!$1:$1,0),0),
      VLOOKUP($A1107-ChapterTable!$P$11,ChapterTable!$1:$1048576,MATCH("최종"&amp;SUBSTITUTE(SUBSTITUTE(F$1,"standard",""),"|Float",""),ChapterTable!$1:$1,0),0)*ChapterTable!$P$14
    ),
  OFFSET(F1107,-$B1107+IF($L1107,1,0),0)*
    (VLOOKUP(SUBSTITUTE(SUBSTITUTE(F$1,"standard",""),"|Float","")&amp;IF(OR($L1107=TRUE,$A1107=0,MOD($A1107,ChapterTable!$R$20)&lt;&gt;0),"","보스")&amp;"인게임누적곱배수",ChapterTable!$R:$S,2,0)^D1107
    +VLOOKUP(SUBSTITUTE(SUBSTITUTE(F$1,"standard",""),"|Float","")&amp;IF(OR($L1107=TRUE,$A1107=0,MOD($A1107,ChapterTable!$R$20)&lt;&gt;0),"","보스")&amp;"인게임누적합배수",ChapterTable!$R:$S,2,0)*D1107)
  )
  )
  )
)</f>
        <v>645307.63418108225</v>
      </c>
      <c r="G1107" t="s">
        <v>715</v>
      </c>
      <c r="J1107" t="str">
        <f>IF(ISBLANK(I1107),"",
IFERROR(VLOOKUP(I1107,[1]StringTable!$1:$1048576,MATCH("kor|String",[1]StringTable!$1:$1,0),0),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128"/>
        <v>0.33333333333333331</v>
      </c>
      <c r="AJ1107">
        <f t="shared" si="126"/>
        <v>1</v>
      </c>
      <c r="AK1107">
        <f t="shared" si="127"/>
        <v>3</v>
      </c>
      <c r="AL1107">
        <v>10</v>
      </c>
    </row>
    <row r="1108" spans="1:38" hidden="1" x14ac:dyDescent="0.3">
      <c r="A1108">
        <v>24</v>
      </c>
      <c r="B1108">
        <v>31</v>
      </c>
      <c r="C1108">
        <f>IF(OR($L1108=TRUE,$A1108=0,MOD($A1108,ChapterTable!$R$20)&lt;&gt;0),
MAX(0,INT(($B1108+ChapterTable!$P$26+VLOOKUP(SUBSTITUTE(C$1,"성장단계","")&amp;"단계오프셋",ChapterTable!$R:$S,2,0))/ChapterTable!$P$23)),
MAX(0,INT(($B1108+ChapterTable!$R$26+VLOOKUP(SUBSTITUTE(C$1,"성장단계","")&amp;"보스단계오프셋",ChapterTable!$R:$S,2,0))/ChapterTable!$R$23)))</f>
        <v>3</v>
      </c>
      <c r="D1108">
        <f>IF(OR($L1108=TRUE,$A1108=0,MOD($A1108,ChapterTable!$R$20)&lt;&gt;0),
MAX(0,INT(($B1108+ChapterTable!$P$26+VLOOKUP(SUBSTITUTE(D$1,"성장단계","")&amp;"단계오프셋",ChapterTable!$R:$S,2,0))/ChapterTable!$P$23)),
MAX(0,INT(($B1108+ChapterTable!$R$26+VLOOKUP(SUBSTITUTE(D$1,"성장단계","")&amp;"보스단계오프셋",ChapterTable!$R:$S,2,0))/ChapterTable!$R$23)))</f>
        <v>3</v>
      </c>
      <c r="E1108" s="1">
        <f ca="1">IF(AND($A1108=0,$B1108=1),
    VLOOKUP(1,ChapterTable!$1:$1048576,MATCH("최종"&amp;SUBSTITUTE(SUBSTITUTE(E$1,"standard",""),"|Float",""),ChapterTable!$1:$1,0),0)*ChapterTable!$P$17,
  IF(AND($A1108=0,$B1108=0),
    E1109,
  IF($B1108=0,
    VLOOKUP($A1108,ChapterTable!$1:$1048576,MATCH("최종"&amp;SUBSTITUTE(SUBSTITUTE(E$1,"standard",""),"|Float",""),ChapterTable!$1:$1,0),0),
  IF($B1108=1,
    IF($L1108=FALSE,
      VLOOKUP($A1108,ChapterTable!$1:$1048576,MATCH("최종"&amp;SUBSTITUTE(SUBSTITUTE(E$1,"standard",""),"|Float",""),ChapterTable!$1:$1,0),0),
      VLOOKUP($A1108-ChapterTable!$P$11,ChapterTable!$1:$1048576,MATCH("최종"&amp;SUBSTITUTE(SUBSTITUTE(E$1,"standard",""),"|Float",""),ChapterTable!$1:$1,0),0)*ChapterTable!$P$14
    ),
  OFFSET(E1108,-$B1108+IF($L1108,1,0),0)*IF($B1108&gt;OFFSET($B1108,1,0),ChapterTable!$R$17,1)*
    (VLOOKUP(SUBSTITUTE(SUBSTITUTE(E$1,"standard",""),"|Float","")&amp;IF(OR($L1108=TRUE,$A1108=0,MOD($A1108,ChapterTable!$R$20)&lt;&gt;0),"","보스")&amp;"인게임누적곱배수",ChapterTable!$R:$S,2,0)^C1108
    +VLOOKUP(SUBSTITUTE(SUBSTITUTE(E$1,"standard",""),"|Float","")&amp;IF(OR($L1108=TRUE,$A1108=0,MOD($A1108,ChapterTable!$R$20)&lt;&gt;0),"","보스")&amp;"인게임누적합배수",ChapterTable!$R:$S,2,0)*C1108)
  )
  )
  )
)</f>
        <v>2154766.3610916138</v>
      </c>
      <c r="F1108" s="1">
        <f ca="1">IF(AND($A1108=0,$B1108=1),
    VLOOKUP(1,ChapterTable!$1:$1048576,MATCH("최종"&amp;SUBSTITUTE(SUBSTITUTE(F$1,"standard",""),"|Float",""),ChapterTable!$1:$1,0),0)*ChapterTable!$P$17,
  IF(AND($A1108=0,$B1108=0),
    F1109,
  IF($B1108=0,
    VLOOKUP($A1108,ChapterTable!$1:$1048576,MATCH("최종"&amp;SUBSTITUTE(SUBSTITUTE(F$1,"standard",""),"|Float",""),ChapterTable!$1:$1,0),0),
  IF($B1108=1,
    IF($L1108=FALSE,
      VLOOKUP($A1108,ChapterTable!$1:$1048576,MATCH("최종"&amp;SUBSTITUTE(SUBSTITUTE(F$1,"standard",""),"|Float",""),ChapterTable!$1:$1,0),0),
      VLOOKUP($A1108-ChapterTable!$P$11,ChapterTable!$1:$1048576,MATCH("최종"&amp;SUBSTITUTE(SUBSTITUTE(F$1,"standard",""),"|Float",""),ChapterTable!$1:$1,0),0)*ChapterTable!$P$14
    ),
  OFFSET(F1108,-$B1108+IF($L1108,1,0),0)*
    (VLOOKUP(SUBSTITUTE(SUBSTITUTE(F$1,"standard",""),"|Float","")&amp;IF(OR($L1108=TRUE,$A1108=0,MOD($A1108,ChapterTable!$R$20)&lt;&gt;0),"","보스")&amp;"인게임누적곱배수",ChapterTable!$R:$S,2,0)^D1108
    +VLOOKUP(SUBSTITUTE(SUBSTITUTE(F$1,"standard",""),"|Float","")&amp;IF(OR($L1108=TRUE,$A1108=0,MOD($A1108,ChapterTable!$R$20)&lt;&gt;0),"","보스")&amp;"인게임누적합배수",ChapterTable!$R:$S,2,0)*D1108)
  )
  )
  )
)</f>
        <v>687392.91467115283</v>
      </c>
      <c r="G1108" t="s">
        <v>715</v>
      </c>
      <c r="J1108" t="str">
        <f>IF(ISBLANK(I1108),"",
IFERROR(VLOOKUP(I1108,[1]StringTable!$1:$1048576,MATCH("kor|String",[1]StringTable!$1:$1,0),0),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128"/>
        <v>0.25</v>
      </c>
      <c r="AJ1108">
        <f t="shared" si="126"/>
        <v>0.32</v>
      </c>
      <c r="AK1108">
        <f t="shared" si="127"/>
        <v>1</v>
      </c>
      <c r="AL1108">
        <v>10</v>
      </c>
    </row>
    <row r="1109" spans="1:38" hidden="1" x14ac:dyDescent="0.3">
      <c r="A1109">
        <v>24</v>
      </c>
      <c r="B1109">
        <v>32</v>
      </c>
      <c r="C1109">
        <f>IF(OR($L1109=TRUE,$A1109=0,MOD($A1109,ChapterTable!$R$20)&lt;&gt;0),
MAX(0,INT(($B1109+ChapterTable!$P$26+VLOOKUP(SUBSTITUTE(C$1,"성장단계","")&amp;"단계오프셋",ChapterTable!$R:$S,2,0))/ChapterTable!$P$23)),
MAX(0,INT(($B1109+ChapterTable!$R$26+VLOOKUP(SUBSTITUTE(C$1,"성장단계","")&amp;"보스단계오프셋",ChapterTable!$R:$S,2,0))/ChapterTable!$R$23)))</f>
        <v>3</v>
      </c>
      <c r="D1109">
        <f>IF(OR($L1109=TRUE,$A1109=0,MOD($A1109,ChapterTable!$R$20)&lt;&gt;0),
MAX(0,INT(($B1109+ChapterTable!$P$26+VLOOKUP(SUBSTITUTE(D$1,"성장단계","")&amp;"단계오프셋",ChapterTable!$R:$S,2,0))/ChapterTable!$P$23)),
MAX(0,INT(($B1109+ChapterTable!$R$26+VLOOKUP(SUBSTITUTE(D$1,"성장단계","")&amp;"보스단계오프셋",ChapterTable!$R:$S,2,0))/ChapterTable!$R$23)))</f>
        <v>3</v>
      </c>
      <c r="E1109" s="1">
        <f ca="1">IF(AND($A1109=0,$B1109=1),
    VLOOKUP(1,ChapterTable!$1:$1048576,MATCH("최종"&amp;SUBSTITUTE(SUBSTITUTE(E$1,"standard",""),"|Float",""),ChapterTable!$1:$1,0),0)*ChapterTable!$P$17,
  IF(AND($A1109=0,$B1109=0),
    E1110,
  IF($B1109=0,
    VLOOKUP($A1109,ChapterTable!$1:$1048576,MATCH("최종"&amp;SUBSTITUTE(SUBSTITUTE(E$1,"standard",""),"|Float",""),ChapterTable!$1:$1,0),0),
  IF($B1109=1,
    IF($L1109=FALSE,
      VLOOKUP($A1109,ChapterTable!$1:$1048576,MATCH("최종"&amp;SUBSTITUTE(SUBSTITUTE(E$1,"standard",""),"|Float",""),ChapterTable!$1:$1,0),0),
      VLOOKUP($A1109-ChapterTable!$P$11,ChapterTable!$1:$1048576,MATCH("최종"&amp;SUBSTITUTE(SUBSTITUTE(E$1,"standard",""),"|Float",""),ChapterTable!$1:$1,0),0)*ChapterTable!$P$14
    ),
  OFFSET(E1109,-$B1109+IF($L1109,1,0),0)*IF($B1109&gt;OFFSET($B1109,1,0),ChapterTable!$R$17,1)*
    (VLOOKUP(SUBSTITUTE(SUBSTITUTE(E$1,"standard",""),"|Float","")&amp;IF(OR($L1109=TRUE,$A1109=0,MOD($A1109,ChapterTable!$R$20)&lt;&gt;0),"","보스")&amp;"인게임누적곱배수",ChapterTable!$R:$S,2,0)^C1109
    +VLOOKUP(SUBSTITUTE(SUBSTITUTE(E$1,"standard",""),"|Float","")&amp;IF(OR($L1109=TRUE,$A1109=0,MOD($A1109,ChapterTable!$R$20)&lt;&gt;0),"","보스")&amp;"인게임누적합배수",ChapterTable!$R:$S,2,0)*C1109)
  )
  )
  )
)</f>
        <v>2154766.3610916138</v>
      </c>
      <c r="F1109" s="1">
        <f ca="1">IF(AND($A1109=0,$B1109=1),
    VLOOKUP(1,ChapterTable!$1:$1048576,MATCH("최종"&amp;SUBSTITUTE(SUBSTITUTE(F$1,"standard",""),"|Float",""),ChapterTable!$1:$1,0),0)*ChapterTable!$P$17,
  IF(AND($A1109=0,$B1109=0),
    F1110,
  IF($B1109=0,
    VLOOKUP($A1109,ChapterTable!$1:$1048576,MATCH("최종"&amp;SUBSTITUTE(SUBSTITUTE(F$1,"standard",""),"|Float",""),ChapterTable!$1:$1,0),0),
  IF($B1109=1,
    IF($L1109=FALSE,
      VLOOKUP($A1109,ChapterTable!$1:$1048576,MATCH("최종"&amp;SUBSTITUTE(SUBSTITUTE(F$1,"standard",""),"|Float",""),ChapterTable!$1:$1,0),0),
      VLOOKUP($A1109-ChapterTable!$P$11,ChapterTable!$1:$1048576,MATCH("최종"&amp;SUBSTITUTE(SUBSTITUTE(F$1,"standard",""),"|Float",""),ChapterTable!$1:$1,0),0)*ChapterTable!$P$14
    ),
  OFFSET(F1109,-$B1109+IF($L1109,1,0),0)*
    (VLOOKUP(SUBSTITUTE(SUBSTITUTE(F$1,"standard",""),"|Float","")&amp;IF(OR($L1109=TRUE,$A1109=0,MOD($A1109,ChapterTable!$R$20)&lt;&gt;0),"","보스")&amp;"인게임누적곱배수",ChapterTable!$R:$S,2,0)^D1109
    +VLOOKUP(SUBSTITUTE(SUBSTITUTE(F$1,"standard",""),"|Float","")&amp;IF(OR($L1109=TRUE,$A1109=0,MOD($A1109,ChapterTable!$R$20)&lt;&gt;0),"","보스")&amp;"인게임누적합배수",ChapterTable!$R:$S,2,0)*D1109)
  )
  )
  )
)</f>
        <v>687392.91467115283</v>
      </c>
      <c r="G1109" t="s">
        <v>715</v>
      </c>
      <c r="J1109" t="str">
        <f>IF(ISBLANK(I1109),"",
IFERROR(VLOOKUP(I1109,[1]StringTable!$1:$1048576,MATCH("kor|String",[1]StringTable!$1:$1,0),0),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128"/>
        <v>0.25</v>
      </c>
      <c r="AJ1109">
        <f t="shared" si="126"/>
        <v>0.32</v>
      </c>
      <c r="AK1109">
        <f t="shared" si="127"/>
        <v>1</v>
      </c>
      <c r="AL1109">
        <v>10</v>
      </c>
    </row>
    <row r="1110" spans="1:38" hidden="1" x14ac:dyDescent="0.3">
      <c r="A1110">
        <v>24</v>
      </c>
      <c r="B1110">
        <v>33</v>
      </c>
      <c r="C1110">
        <f>IF(OR($L1110=TRUE,$A1110=0,MOD($A1110,ChapterTable!$R$20)&lt;&gt;0),
MAX(0,INT(($B1110+ChapterTable!$P$26+VLOOKUP(SUBSTITUTE(C$1,"성장단계","")&amp;"단계오프셋",ChapterTable!$R:$S,2,0))/ChapterTable!$P$23)),
MAX(0,INT(($B1110+ChapterTable!$R$26+VLOOKUP(SUBSTITUTE(C$1,"성장단계","")&amp;"보스단계오프셋",ChapterTable!$R:$S,2,0))/ChapterTable!$R$23)))</f>
        <v>3</v>
      </c>
      <c r="D1110">
        <f>IF(OR($L1110=TRUE,$A1110=0,MOD($A1110,ChapterTable!$R$20)&lt;&gt;0),
MAX(0,INT(($B1110+ChapterTable!$P$26+VLOOKUP(SUBSTITUTE(D$1,"성장단계","")&amp;"단계오프셋",ChapterTable!$R:$S,2,0))/ChapterTable!$P$23)),
MAX(0,INT(($B1110+ChapterTable!$R$26+VLOOKUP(SUBSTITUTE(D$1,"성장단계","")&amp;"보스단계오프셋",ChapterTable!$R:$S,2,0))/ChapterTable!$R$23)))</f>
        <v>3</v>
      </c>
      <c r="E1110" s="1">
        <f ca="1">IF(AND($A1110=0,$B1110=1),
    VLOOKUP(1,ChapterTable!$1:$1048576,MATCH("최종"&amp;SUBSTITUTE(SUBSTITUTE(E$1,"standard",""),"|Float",""),ChapterTable!$1:$1,0),0)*ChapterTable!$P$17,
  IF(AND($A1110=0,$B1110=0),
    E1111,
  IF($B1110=0,
    VLOOKUP($A1110,ChapterTable!$1:$1048576,MATCH("최종"&amp;SUBSTITUTE(SUBSTITUTE(E$1,"standard",""),"|Float",""),ChapterTable!$1:$1,0),0),
  IF($B1110=1,
    IF($L1110=FALSE,
      VLOOKUP($A1110,ChapterTable!$1:$1048576,MATCH("최종"&amp;SUBSTITUTE(SUBSTITUTE(E$1,"standard",""),"|Float",""),ChapterTable!$1:$1,0),0),
      VLOOKUP($A1110-ChapterTable!$P$11,ChapterTable!$1:$1048576,MATCH("최종"&amp;SUBSTITUTE(SUBSTITUTE(E$1,"standard",""),"|Float",""),ChapterTable!$1:$1,0),0)*ChapterTable!$P$14
    ),
  OFFSET(E1110,-$B1110+IF($L1110,1,0),0)*IF($B1110&gt;OFFSET($B1110,1,0),ChapterTable!$R$17,1)*
    (VLOOKUP(SUBSTITUTE(SUBSTITUTE(E$1,"standard",""),"|Float","")&amp;IF(OR($L1110=TRUE,$A1110=0,MOD($A1110,ChapterTable!$R$20)&lt;&gt;0),"","보스")&amp;"인게임누적곱배수",ChapterTable!$R:$S,2,0)^C1110
    +VLOOKUP(SUBSTITUTE(SUBSTITUTE(E$1,"standard",""),"|Float","")&amp;IF(OR($L1110=TRUE,$A1110=0,MOD($A1110,ChapterTable!$R$20)&lt;&gt;0),"","보스")&amp;"인게임누적합배수",ChapterTable!$R:$S,2,0)*C1110)
  )
  )
  )
)</f>
        <v>2154766.3610916138</v>
      </c>
      <c r="F1110" s="1">
        <f ca="1">IF(AND($A1110=0,$B1110=1),
    VLOOKUP(1,ChapterTable!$1:$1048576,MATCH("최종"&amp;SUBSTITUTE(SUBSTITUTE(F$1,"standard",""),"|Float",""),ChapterTable!$1:$1,0),0)*ChapterTable!$P$17,
  IF(AND($A1110=0,$B1110=0),
    F1111,
  IF($B1110=0,
    VLOOKUP($A1110,ChapterTable!$1:$1048576,MATCH("최종"&amp;SUBSTITUTE(SUBSTITUTE(F$1,"standard",""),"|Float",""),ChapterTable!$1:$1,0),0),
  IF($B1110=1,
    IF($L1110=FALSE,
      VLOOKUP($A1110,ChapterTable!$1:$1048576,MATCH("최종"&amp;SUBSTITUTE(SUBSTITUTE(F$1,"standard",""),"|Float",""),ChapterTable!$1:$1,0),0),
      VLOOKUP($A1110-ChapterTable!$P$11,ChapterTable!$1:$1048576,MATCH("최종"&amp;SUBSTITUTE(SUBSTITUTE(F$1,"standard",""),"|Float",""),ChapterTable!$1:$1,0),0)*ChapterTable!$P$14
    ),
  OFFSET(F1110,-$B1110+IF($L1110,1,0),0)*
    (VLOOKUP(SUBSTITUTE(SUBSTITUTE(F$1,"standard",""),"|Float","")&amp;IF(OR($L1110=TRUE,$A1110=0,MOD($A1110,ChapterTable!$R$20)&lt;&gt;0),"","보스")&amp;"인게임누적곱배수",ChapterTable!$R:$S,2,0)^D1110
    +VLOOKUP(SUBSTITUTE(SUBSTITUTE(F$1,"standard",""),"|Float","")&amp;IF(OR($L1110=TRUE,$A1110=0,MOD($A1110,ChapterTable!$R$20)&lt;&gt;0),"","보스")&amp;"인게임누적합배수",ChapterTable!$R:$S,2,0)*D1110)
  )
  )
  )
)</f>
        <v>687392.91467115283</v>
      </c>
      <c r="G1110" t="s">
        <v>715</v>
      </c>
      <c r="J1110" t="str">
        <f>IF(ISBLANK(I1110),"",
IFERROR(VLOOKUP(I1110,[1]StringTable!$1:$1048576,MATCH("kor|String",[1]StringTable!$1:$1,0),0),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128"/>
        <v>0.25</v>
      </c>
      <c r="AJ1110">
        <f t="shared" si="126"/>
        <v>0.32</v>
      </c>
      <c r="AK1110">
        <f t="shared" si="127"/>
        <v>1</v>
      </c>
      <c r="AL1110">
        <v>10</v>
      </c>
    </row>
    <row r="1111" spans="1:38" hidden="1" x14ac:dyDescent="0.3">
      <c r="A1111">
        <v>24</v>
      </c>
      <c r="B1111">
        <v>34</v>
      </c>
      <c r="C1111">
        <f>IF(OR($L1111=TRUE,$A1111=0,MOD($A1111,ChapterTable!$R$20)&lt;&gt;0),
MAX(0,INT(($B1111+ChapterTable!$P$26+VLOOKUP(SUBSTITUTE(C$1,"성장단계","")&amp;"단계오프셋",ChapterTable!$R:$S,2,0))/ChapterTable!$P$23)),
MAX(0,INT(($B1111+ChapterTable!$R$26+VLOOKUP(SUBSTITUTE(C$1,"성장단계","")&amp;"보스단계오프셋",ChapterTable!$R:$S,2,0))/ChapterTable!$R$23)))</f>
        <v>3</v>
      </c>
      <c r="D1111">
        <f>IF(OR($L1111=TRUE,$A1111=0,MOD($A1111,ChapterTable!$R$20)&lt;&gt;0),
MAX(0,INT(($B1111+ChapterTable!$P$26+VLOOKUP(SUBSTITUTE(D$1,"성장단계","")&amp;"단계오프셋",ChapterTable!$R:$S,2,0))/ChapterTable!$P$23)),
MAX(0,INT(($B1111+ChapterTable!$R$26+VLOOKUP(SUBSTITUTE(D$1,"성장단계","")&amp;"보스단계오프셋",ChapterTable!$R:$S,2,0))/ChapterTable!$R$23)))</f>
        <v>3</v>
      </c>
      <c r="E1111" s="1">
        <f ca="1">IF(AND($A1111=0,$B1111=1),
    VLOOKUP(1,ChapterTable!$1:$1048576,MATCH("최종"&amp;SUBSTITUTE(SUBSTITUTE(E$1,"standard",""),"|Float",""),ChapterTable!$1:$1,0),0)*ChapterTable!$P$17,
  IF(AND($A1111=0,$B1111=0),
    E1112,
  IF($B1111=0,
    VLOOKUP($A1111,ChapterTable!$1:$1048576,MATCH("최종"&amp;SUBSTITUTE(SUBSTITUTE(E$1,"standard",""),"|Float",""),ChapterTable!$1:$1,0),0),
  IF($B1111=1,
    IF($L1111=FALSE,
      VLOOKUP($A1111,ChapterTable!$1:$1048576,MATCH("최종"&amp;SUBSTITUTE(SUBSTITUTE(E$1,"standard",""),"|Float",""),ChapterTable!$1:$1,0),0),
      VLOOKUP($A1111-ChapterTable!$P$11,ChapterTable!$1:$1048576,MATCH("최종"&amp;SUBSTITUTE(SUBSTITUTE(E$1,"standard",""),"|Float",""),ChapterTable!$1:$1,0),0)*ChapterTable!$P$14
    ),
  OFFSET(E1111,-$B1111+IF($L1111,1,0),0)*IF($B1111&gt;OFFSET($B1111,1,0),ChapterTable!$R$17,1)*
    (VLOOKUP(SUBSTITUTE(SUBSTITUTE(E$1,"standard",""),"|Float","")&amp;IF(OR($L1111=TRUE,$A1111=0,MOD($A1111,ChapterTable!$R$20)&lt;&gt;0),"","보스")&amp;"인게임누적곱배수",ChapterTable!$R:$S,2,0)^C1111
    +VLOOKUP(SUBSTITUTE(SUBSTITUTE(E$1,"standard",""),"|Float","")&amp;IF(OR($L1111=TRUE,$A1111=0,MOD($A1111,ChapterTable!$R$20)&lt;&gt;0),"","보스")&amp;"인게임누적합배수",ChapterTable!$R:$S,2,0)*C1111)
  )
  )
  )
)</f>
        <v>2154766.3610916138</v>
      </c>
      <c r="F1111" s="1">
        <f ca="1">IF(AND($A1111=0,$B1111=1),
    VLOOKUP(1,ChapterTable!$1:$1048576,MATCH("최종"&amp;SUBSTITUTE(SUBSTITUTE(F$1,"standard",""),"|Float",""),ChapterTable!$1:$1,0),0)*ChapterTable!$P$17,
  IF(AND($A1111=0,$B1111=0),
    F1112,
  IF($B1111=0,
    VLOOKUP($A1111,ChapterTable!$1:$1048576,MATCH("최종"&amp;SUBSTITUTE(SUBSTITUTE(F$1,"standard",""),"|Float",""),ChapterTable!$1:$1,0),0),
  IF($B1111=1,
    IF($L1111=FALSE,
      VLOOKUP($A1111,ChapterTable!$1:$1048576,MATCH("최종"&amp;SUBSTITUTE(SUBSTITUTE(F$1,"standard",""),"|Float",""),ChapterTable!$1:$1,0),0),
      VLOOKUP($A1111-ChapterTable!$P$11,ChapterTable!$1:$1048576,MATCH("최종"&amp;SUBSTITUTE(SUBSTITUTE(F$1,"standard",""),"|Float",""),ChapterTable!$1:$1,0),0)*ChapterTable!$P$14
    ),
  OFFSET(F1111,-$B1111+IF($L1111,1,0),0)*
    (VLOOKUP(SUBSTITUTE(SUBSTITUTE(F$1,"standard",""),"|Float","")&amp;IF(OR($L1111=TRUE,$A1111=0,MOD($A1111,ChapterTable!$R$20)&lt;&gt;0),"","보스")&amp;"인게임누적곱배수",ChapterTable!$R:$S,2,0)^D1111
    +VLOOKUP(SUBSTITUTE(SUBSTITUTE(F$1,"standard",""),"|Float","")&amp;IF(OR($L1111=TRUE,$A1111=0,MOD($A1111,ChapterTable!$R$20)&lt;&gt;0),"","보스")&amp;"인게임누적합배수",ChapterTable!$R:$S,2,0)*D1111)
  )
  )
  )
)</f>
        <v>687392.91467115283</v>
      </c>
      <c r="G1111" t="s">
        <v>715</v>
      </c>
      <c r="J1111" t="str">
        <f>IF(ISBLANK(I1111),"",
IFERROR(VLOOKUP(I1111,[1]StringTable!$1:$1048576,MATCH("kor|String",[1]StringTable!$1:$1,0),0),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128"/>
        <v>0.25</v>
      </c>
      <c r="AJ1111">
        <f t="shared" si="126"/>
        <v>0.32</v>
      </c>
      <c r="AK1111">
        <f t="shared" si="127"/>
        <v>1</v>
      </c>
      <c r="AL1111">
        <v>10</v>
      </c>
    </row>
    <row r="1112" spans="1:38" hidden="1" x14ac:dyDescent="0.3">
      <c r="A1112">
        <v>24</v>
      </c>
      <c r="B1112">
        <v>35</v>
      </c>
      <c r="C1112">
        <f>IF(OR($L1112=TRUE,$A1112=0,MOD($A1112,ChapterTable!$R$20)&lt;&gt;0),
MAX(0,INT(($B1112+ChapterTable!$P$26+VLOOKUP(SUBSTITUTE(C$1,"성장단계","")&amp;"단계오프셋",ChapterTable!$R:$S,2,0))/ChapterTable!$P$23)),
MAX(0,INT(($B1112+ChapterTable!$R$26+VLOOKUP(SUBSTITUTE(C$1,"성장단계","")&amp;"보스단계오프셋",ChapterTable!$R:$S,2,0))/ChapterTable!$R$23)))</f>
        <v>3</v>
      </c>
      <c r="D1112">
        <f>IF(OR($L1112=TRUE,$A1112=0,MOD($A1112,ChapterTable!$R$20)&lt;&gt;0),
MAX(0,INT(($B1112+ChapterTable!$P$26+VLOOKUP(SUBSTITUTE(D$1,"성장단계","")&amp;"단계오프셋",ChapterTable!$R:$S,2,0))/ChapterTable!$P$23)),
MAX(0,INT(($B1112+ChapterTable!$R$26+VLOOKUP(SUBSTITUTE(D$1,"성장단계","")&amp;"보스단계오프셋",ChapterTable!$R:$S,2,0))/ChapterTable!$R$23)))</f>
        <v>3</v>
      </c>
      <c r="E1112" s="1">
        <f ca="1">IF(AND($A1112=0,$B1112=1),
    VLOOKUP(1,ChapterTable!$1:$1048576,MATCH("최종"&amp;SUBSTITUTE(SUBSTITUTE(E$1,"standard",""),"|Float",""),ChapterTable!$1:$1,0),0)*ChapterTable!$P$17,
  IF(AND($A1112=0,$B1112=0),
    E1113,
  IF($B1112=0,
    VLOOKUP($A1112,ChapterTable!$1:$1048576,MATCH("최종"&amp;SUBSTITUTE(SUBSTITUTE(E$1,"standard",""),"|Float",""),ChapterTable!$1:$1,0),0),
  IF($B1112=1,
    IF($L1112=FALSE,
      VLOOKUP($A1112,ChapterTable!$1:$1048576,MATCH("최종"&amp;SUBSTITUTE(SUBSTITUTE(E$1,"standard",""),"|Float",""),ChapterTable!$1:$1,0),0),
      VLOOKUP($A1112-ChapterTable!$P$11,ChapterTable!$1:$1048576,MATCH("최종"&amp;SUBSTITUTE(SUBSTITUTE(E$1,"standard",""),"|Float",""),ChapterTable!$1:$1,0),0)*ChapterTable!$P$14
    ),
  OFFSET(E1112,-$B1112+IF($L1112,1,0),0)*IF($B1112&gt;OFFSET($B1112,1,0),ChapterTable!$R$17,1)*
    (VLOOKUP(SUBSTITUTE(SUBSTITUTE(E$1,"standard",""),"|Float","")&amp;IF(OR($L1112=TRUE,$A1112=0,MOD($A1112,ChapterTable!$R$20)&lt;&gt;0),"","보스")&amp;"인게임누적곱배수",ChapterTable!$R:$S,2,0)^C1112
    +VLOOKUP(SUBSTITUTE(SUBSTITUTE(E$1,"standard",""),"|Float","")&amp;IF(OR($L1112=TRUE,$A1112=0,MOD($A1112,ChapterTable!$R$20)&lt;&gt;0),"","보스")&amp;"인게임누적합배수",ChapterTable!$R:$S,2,0)*C1112)
  )
  )
  )
)</f>
        <v>2154766.3610916138</v>
      </c>
      <c r="F1112" s="1">
        <f ca="1">IF(AND($A1112=0,$B1112=1),
    VLOOKUP(1,ChapterTable!$1:$1048576,MATCH("최종"&amp;SUBSTITUTE(SUBSTITUTE(F$1,"standard",""),"|Float",""),ChapterTable!$1:$1,0),0)*ChapterTable!$P$17,
  IF(AND($A1112=0,$B1112=0),
    F1113,
  IF($B1112=0,
    VLOOKUP($A1112,ChapterTable!$1:$1048576,MATCH("최종"&amp;SUBSTITUTE(SUBSTITUTE(F$1,"standard",""),"|Float",""),ChapterTable!$1:$1,0),0),
  IF($B1112=1,
    IF($L1112=FALSE,
      VLOOKUP($A1112,ChapterTable!$1:$1048576,MATCH("최종"&amp;SUBSTITUTE(SUBSTITUTE(F$1,"standard",""),"|Float",""),ChapterTable!$1:$1,0),0),
      VLOOKUP($A1112-ChapterTable!$P$11,ChapterTable!$1:$1048576,MATCH("최종"&amp;SUBSTITUTE(SUBSTITUTE(F$1,"standard",""),"|Float",""),ChapterTable!$1:$1,0),0)*ChapterTable!$P$14
    ),
  OFFSET(F1112,-$B1112+IF($L1112,1,0),0)*
    (VLOOKUP(SUBSTITUTE(SUBSTITUTE(F$1,"standard",""),"|Float","")&amp;IF(OR($L1112=TRUE,$A1112=0,MOD($A1112,ChapterTable!$R$20)&lt;&gt;0),"","보스")&amp;"인게임누적곱배수",ChapterTable!$R:$S,2,0)^D1112
    +VLOOKUP(SUBSTITUTE(SUBSTITUTE(F$1,"standard",""),"|Float","")&amp;IF(OR($L1112=TRUE,$A1112=0,MOD($A1112,ChapterTable!$R$20)&lt;&gt;0),"","보스")&amp;"인게임누적합배수",ChapterTable!$R:$S,2,0)*D1112)
  )
  )
  )
)</f>
        <v>687392.91467115283</v>
      </c>
      <c r="G1112" t="s">
        <v>715</v>
      </c>
      <c r="J1112" t="str">
        <f>IF(ISBLANK(I1112),"",
IFERROR(VLOOKUP(I1112,[1]StringTable!$1:$1048576,MATCH("kor|String",[1]StringTable!$1:$1,0),0),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128"/>
        <v>0.25</v>
      </c>
      <c r="AJ1112">
        <f t="shared" si="126"/>
        <v>0.32</v>
      </c>
      <c r="AK1112">
        <f t="shared" si="127"/>
        <v>1</v>
      </c>
      <c r="AL1112">
        <v>10</v>
      </c>
    </row>
    <row r="1113" spans="1:38" hidden="1" x14ac:dyDescent="0.3">
      <c r="A1113">
        <v>24</v>
      </c>
      <c r="B1113">
        <v>36</v>
      </c>
      <c r="C1113">
        <f>IF(OR($L1113=TRUE,$A1113=0,MOD($A1113,ChapterTable!$R$20)&lt;&gt;0),
MAX(0,INT(($B1113+ChapterTable!$P$26+VLOOKUP(SUBSTITUTE(C$1,"성장단계","")&amp;"단계오프셋",ChapterTable!$R:$S,2,0))/ChapterTable!$P$23)),
MAX(0,INT(($B1113+ChapterTable!$R$26+VLOOKUP(SUBSTITUTE(C$1,"성장단계","")&amp;"보스단계오프셋",ChapterTable!$R:$S,2,0))/ChapterTable!$R$23)))</f>
        <v>4</v>
      </c>
      <c r="D1113">
        <f>IF(OR($L1113=TRUE,$A1113=0,MOD($A1113,ChapterTable!$R$20)&lt;&gt;0),
MAX(0,INT(($B1113+ChapterTable!$P$26+VLOOKUP(SUBSTITUTE(D$1,"성장단계","")&amp;"단계오프셋",ChapterTable!$R:$S,2,0))/ChapterTable!$P$23)),
MAX(0,INT(($B1113+ChapterTable!$R$26+VLOOKUP(SUBSTITUTE(D$1,"성장단계","")&amp;"보스단계오프셋",ChapterTable!$R:$S,2,0))/ChapterTable!$R$23)))</f>
        <v>3</v>
      </c>
      <c r="E1113" s="1">
        <f ca="1">IF(AND($A1113=0,$B1113=1),
    VLOOKUP(1,ChapterTable!$1:$1048576,MATCH("최종"&amp;SUBSTITUTE(SUBSTITUTE(E$1,"standard",""),"|Float",""),ChapterTable!$1:$1,0),0)*ChapterTable!$P$17,
  IF(AND($A1113=0,$B1113=0),
    E1114,
  IF($B1113=0,
    VLOOKUP($A1113,ChapterTable!$1:$1048576,MATCH("최종"&amp;SUBSTITUTE(SUBSTITUTE(E$1,"standard",""),"|Float",""),ChapterTable!$1:$1,0),0),
  IF($B1113=1,
    IF($L1113=FALSE,
      VLOOKUP($A1113,ChapterTable!$1:$1048576,MATCH("최종"&amp;SUBSTITUTE(SUBSTITUTE(E$1,"standard",""),"|Float",""),ChapterTable!$1:$1,0),0),
      VLOOKUP($A1113-ChapterTable!$P$11,ChapterTable!$1:$1048576,MATCH("최종"&amp;SUBSTITUTE(SUBSTITUTE(E$1,"standard",""),"|Float",""),ChapterTable!$1:$1,0),0)*ChapterTable!$P$14
    ),
  OFFSET(E1113,-$B1113+IF($L1113,1,0),0)*IF($B1113&gt;OFFSET($B1113,1,0),ChapterTable!$R$17,1)*
    (VLOOKUP(SUBSTITUTE(SUBSTITUTE(E$1,"standard",""),"|Float","")&amp;IF(OR($L1113=TRUE,$A1113=0,MOD($A1113,ChapterTable!$R$20)&lt;&gt;0),"","보스")&amp;"인게임누적곱배수",ChapterTable!$R:$S,2,0)^C1113
    +VLOOKUP(SUBSTITUTE(SUBSTITUTE(E$1,"standard",""),"|Float","")&amp;IF(OR($L1113=TRUE,$A1113=0,MOD($A1113,ChapterTable!$R$20)&lt;&gt;0),"","보스")&amp;"인게임누적합배수",ChapterTable!$R:$S,2,0)*C1113)
  )
  )
  )
)</f>
        <v>2424112.1562280655</v>
      </c>
      <c r="F1113" s="1">
        <f ca="1">IF(AND($A1113=0,$B1113=1),
    VLOOKUP(1,ChapterTable!$1:$1048576,MATCH("최종"&amp;SUBSTITUTE(SUBSTITUTE(F$1,"standard",""),"|Float",""),ChapterTable!$1:$1,0),0)*ChapterTable!$P$17,
  IF(AND($A1113=0,$B1113=0),
    F1114,
  IF($B1113=0,
    VLOOKUP($A1113,ChapterTable!$1:$1048576,MATCH("최종"&amp;SUBSTITUTE(SUBSTITUTE(F$1,"standard",""),"|Float",""),ChapterTable!$1:$1,0),0),
  IF($B1113=1,
    IF($L1113=FALSE,
      VLOOKUP($A1113,ChapterTable!$1:$1048576,MATCH("최종"&amp;SUBSTITUTE(SUBSTITUTE(F$1,"standard",""),"|Float",""),ChapterTable!$1:$1,0),0),
      VLOOKUP($A1113-ChapterTable!$P$11,ChapterTable!$1:$1048576,MATCH("최종"&amp;SUBSTITUTE(SUBSTITUTE(F$1,"standard",""),"|Float",""),ChapterTable!$1:$1,0),0)*ChapterTable!$P$14
    ),
  OFFSET(F1113,-$B1113+IF($L1113,1,0),0)*
    (VLOOKUP(SUBSTITUTE(SUBSTITUTE(F$1,"standard",""),"|Float","")&amp;IF(OR($L1113=TRUE,$A1113=0,MOD($A1113,ChapterTable!$R$20)&lt;&gt;0),"","보스")&amp;"인게임누적곱배수",ChapterTable!$R:$S,2,0)^D1113
    +VLOOKUP(SUBSTITUTE(SUBSTITUTE(F$1,"standard",""),"|Float","")&amp;IF(OR($L1113=TRUE,$A1113=0,MOD($A1113,ChapterTable!$R$20)&lt;&gt;0),"","보스")&amp;"인게임누적합배수",ChapterTable!$R:$S,2,0)*D1113)
  )
  )
  )
)</f>
        <v>687392.91467115283</v>
      </c>
      <c r="G1113" t="s">
        <v>715</v>
      </c>
      <c r="J1113" t="str">
        <f>IF(ISBLANK(I1113),"",
IFERROR(VLOOKUP(I1113,[1]StringTable!$1:$1048576,MATCH("kor|String",[1]StringTable!$1:$1,0),0),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128"/>
        <v>0.25</v>
      </c>
      <c r="AJ1113">
        <f t="shared" si="126"/>
        <v>0.32</v>
      </c>
      <c r="AK1113">
        <f t="shared" si="127"/>
        <v>1</v>
      </c>
      <c r="AL1113">
        <v>10</v>
      </c>
    </row>
    <row r="1114" spans="1:38" hidden="1" x14ac:dyDescent="0.3">
      <c r="A1114">
        <v>24</v>
      </c>
      <c r="B1114">
        <v>37</v>
      </c>
      <c r="C1114">
        <f>IF(OR($L1114=TRUE,$A1114=0,MOD($A1114,ChapterTable!$R$20)&lt;&gt;0),
MAX(0,INT(($B1114+ChapterTable!$P$26+VLOOKUP(SUBSTITUTE(C$1,"성장단계","")&amp;"단계오프셋",ChapterTable!$R:$S,2,0))/ChapterTable!$P$23)),
MAX(0,INT(($B1114+ChapterTable!$R$26+VLOOKUP(SUBSTITUTE(C$1,"성장단계","")&amp;"보스단계오프셋",ChapterTable!$R:$S,2,0))/ChapterTable!$R$23)))</f>
        <v>4</v>
      </c>
      <c r="D1114">
        <f>IF(OR($L1114=TRUE,$A1114=0,MOD($A1114,ChapterTable!$R$20)&lt;&gt;0),
MAX(0,INT(($B1114+ChapterTable!$P$26+VLOOKUP(SUBSTITUTE(D$1,"성장단계","")&amp;"단계오프셋",ChapterTable!$R:$S,2,0))/ChapterTable!$P$23)),
MAX(0,INT(($B1114+ChapterTable!$R$26+VLOOKUP(SUBSTITUTE(D$1,"성장단계","")&amp;"보스단계오프셋",ChapterTable!$R:$S,2,0))/ChapterTable!$R$23)))</f>
        <v>3</v>
      </c>
      <c r="E1114" s="1">
        <f ca="1">IF(AND($A1114=0,$B1114=1),
    VLOOKUP(1,ChapterTable!$1:$1048576,MATCH("최종"&amp;SUBSTITUTE(SUBSTITUTE(E$1,"standard",""),"|Float",""),ChapterTable!$1:$1,0),0)*ChapterTable!$P$17,
  IF(AND($A1114=0,$B1114=0),
    E1115,
  IF($B1114=0,
    VLOOKUP($A1114,ChapterTable!$1:$1048576,MATCH("최종"&amp;SUBSTITUTE(SUBSTITUTE(E$1,"standard",""),"|Float",""),ChapterTable!$1:$1,0),0),
  IF($B1114=1,
    IF($L1114=FALSE,
      VLOOKUP($A1114,ChapterTable!$1:$1048576,MATCH("최종"&amp;SUBSTITUTE(SUBSTITUTE(E$1,"standard",""),"|Float",""),ChapterTable!$1:$1,0),0),
      VLOOKUP($A1114-ChapterTable!$P$11,ChapterTable!$1:$1048576,MATCH("최종"&amp;SUBSTITUTE(SUBSTITUTE(E$1,"standard",""),"|Float",""),ChapterTable!$1:$1,0),0)*ChapterTable!$P$14
    ),
  OFFSET(E1114,-$B1114+IF($L1114,1,0),0)*IF($B1114&gt;OFFSET($B1114,1,0),ChapterTable!$R$17,1)*
    (VLOOKUP(SUBSTITUTE(SUBSTITUTE(E$1,"standard",""),"|Float","")&amp;IF(OR($L1114=TRUE,$A1114=0,MOD($A1114,ChapterTable!$R$20)&lt;&gt;0),"","보스")&amp;"인게임누적곱배수",ChapterTable!$R:$S,2,0)^C1114
    +VLOOKUP(SUBSTITUTE(SUBSTITUTE(E$1,"standard",""),"|Float","")&amp;IF(OR($L1114=TRUE,$A1114=0,MOD($A1114,ChapterTable!$R$20)&lt;&gt;0),"","보스")&amp;"인게임누적합배수",ChapterTable!$R:$S,2,0)*C1114)
  )
  )
  )
)</f>
        <v>2424112.1562280655</v>
      </c>
      <c r="F1114" s="1">
        <f ca="1">IF(AND($A1114=0,$B1114=1),
    VLOOKUP(1,ChapterTable!$1:$1048576,MATCH("최종"&amp;SUBSTITUTE(SUBSTITUTE(F$1,"standard",""),"|Float",""),ChapterTable!$1:$1,0),0)*ChapterTable!$P$17,
  IF(AND($A1114=0,$B1114=0),
    F1115,
  IF($B1114=0,
    VLOOKUP($A1114,ChapterTable!$1:$1048576,MATCH("최종"&amp;SUBSTITUTE(SUBSTITUTE(F$1,"standard",""),"|Float",""),ChapterTable!$1:$1,0),0),
  IF($B1114=1,
    IF($L1114=FALSE,
      VLOOKUP($A1114,ChapterTable!$1:$1048576,MATCH("최종"&amp;SUBSTITUTE(SUBSTITUTE(F$1,"standard",""),"|Float",""),ChapterTable!$1:$1,0),0),
      VLOOKUP($A1114-ChapterTable!$P$11,ChapterTable!$1:$1048576,MATCH("최종"&amp;SUBSTITUTE(SUBSTITUTE(F$1,"standard",""),"|Float",""),ChapterTable!$1:$1,0),0)*ChapterTable!$P$14
    ),
  OFFSET(F1114,-$B1114+IF($L1114,1,0),0)*
    (VLOOKUP(SUBSTITUTE(SUBSTITUTE(F$1,"standard",""),"|Float","")&amp;IF(OR($L1114=TRUE,$A1114=0,MOD($A1114,ChapterTable!$R$20)&lt;&gt;0),"","보스")&amp;"인게임누적곱배수",ChapterTable!$R:$S,2,0)^D1114
    +VLOOKUP(SUBSTITUTE(SUBSTITUTE(F$1,"standard",""),"|Float","")&amp;IF(OR($L1114=TRUE,$A1114=0,MOD($A1114,ChapterTable!$R$20)&lt;&gt;0),"","보스")&amp;"인게임누적합배수",ChapterTable!$R:$S,2,0)*D1114)
  )
  )
  )
)</f>
        <v>687392.91467115283</v>
      </c>
      <c r="G1114" t="s">
        <v>715</v>
      </c>
      <c r="J1114" t="str">
        <f>IF(ISBLANK(I1114),"",
IFERROR(VLOOKUP(I1114,[1]StringTable!$1:$1048576,MATCH("kor|String",[1]StringTable!$1:$1,0),0),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128"/>
        <v>0.25</v>
      </c>
      <c r="AJ1114">
        <f t="shared" si="126"/>
        <v>0.32</v>
      </c>
      <c r="AK1114">
        <f t="shared" si="127"/>
        <v>1</v>
      </c>
      <c r="AL1114">
        <v>10</v>
      </c>
    </row>
    <row r="1115" spans="1:38" hidden="1" x14ac:dyDescent="0.3">
      <c r="A1115">
        <v>24</v>
      </c>
      <c r="B1115">
        <v>38</v>
      </c>
      <c r="C1115">
        <f>IF(OR($L1115=TRUE,$A1115=0,MOD($A1115,ChapterTable!$R$20)&lt;&gt;0),
MAX(0,INT(($B1115+ChapterTable!$P$26+VLOOKUP(SUBSTITUTE(C$1,"성장단계","")&amp;"단계오프셋",ChapterTable!$R:$S,2,0))/ChapterTable!$P$23)),
MAX(0,INT(($B1115+ChapterTable!$R$26+VLOOKUP(SUBSTITUTE(C$1,"성장단계","")&amp;"보스단계오프셋",ChapterTable!$R:$S,2,0))/ChapterTable!$R$23)))</f>
        <v>4</v>
      </c>
      <c r="D1115">
        <f>IF(OR($L1115=TRUE,$A1115=0,MOD($A1115,ChapterTable!$R$20)&lt;&gt;0),
MAX(0,INT(($B1115+ChapterTable!$P$26+VLOOKUP(SUBSTITUTE(D$1,"성장단계","")&amp;"단계오프셋",ChapterTable!$R:$S,2,0))/ChapterTable!$P$23)),
MAX(0,INT(($B1115+ChapterTable!$R$26+VLOOKUP(SUBSTITUTE(D$1,"성장단계","")&amp;"보스단계오프셋",ChapterTable!$R:$S,2,0))/ChapterTable!$R$23)))</f>
        <v>3</v>
      </c>
      <c r="E1115" s="1">
        <f ca="1">IF(AND($A1115=0,$B1115=1),
    VLOOKUP(1,ChapterTable!$1:$1048576,MATCH("최종"&amp;SUBSTITUTE(SUBSTITUTE(E$1,"standard",""),"|Float",""),ChapterTable!$1:$1,0),0)*ChapterTable!$P$17,
  IF(AND($A1115=0,$B1115=0),
    E1116,
  IF($B1115=0,
    VLOOKUP($A1115,ChapterTable!$1:$1048576,MATCH("최종"&amp;SUBSTITUTE(SUBSTITUTE(E$1,"standard",""),"|Float",""),ChapterTable!$1:$1,0),0),
  IF($B1115=1,
    IF($L1115=FALSE,
      VLOOKUP($A1115,ChapterTable!$1:$1048576,MATCH("최종"&amp;SUBSTITUTE(SUBSTITUTE(E$1,"standard",""),"|Float",""),ChapterTable!$1:$1,0),0),
      VLOOKUP($A1115-ChapterTable!$P$11,ChapterTable!$1:$1048576,MATCH("최종"&amp;SUBSTITUTE(SUBSTITUTE(E$1,"standard",""),"|Float",""),ChapterTable!$1:$1,0),0)*ChapterTable!$P$14
    ),
  OFFSET(E1115,-$B1115+IF($L1115,1,0),0)*IF($B1115&gt;OFFSET($B1115,1,0),ChapterTable!$R$17,1)*
    (VLOOKUP(SUBSTITUTE(SUBSTITUTE(E$1,"standard",""),"|Float","")&amp;IF(OR($L1115=TRUE,$A1115=0,MOD($A1115,ChapterTable!$R$20)&lt;&gt;0),"","보스")&amp;"인게임누적곱배수",ChapterTable!$R:$S,2,0)^C1115
    +VLOOKUP(SUBSTITUTE(SUBSTITUTE(E$1,"standard",""),"|Float","")&amp;IF(OR($L1115=TRUE,$A1115=0,MOD($A1115,ChapterTable!$R$20)&lt;&gt;0),"","보스")&amp;"인게임누적합배수",ChapterTable!$R:$S,2,0)*C1115)
  )
  )
  )
)</f>
        <v>2424112.1562280655</v>
      </c>
      <c r="F1115" s="1">
        <f ca="1">IF(AND($A1115=0,$B1115=1),
    VLOOKUP(1,ChapterTable!$1:$1048576,MATCH("최종"&amp;SUBSTITUTE(SUBSTITUTE(F$1,"standard",""),"|Float",""),ChapterTable!$1:$1,0),0)*ChapterTable!$P$17,
  IF(AND($A1115=0,$B1115=0),
    F1116,
  IF($B1115=0,
    VLOOKUP($A1115,ChapterTable!$1:$1048576,MATCH("최종"&amp;SUBSTITUTE(SUBSTITUTE(F$1,"standard",""),"|Float",""),ChapterTable!$1:$1,0),0),
  IF($B1115=1,
    IF($L1115=FALSE,
      VLOOKUP($A1115,ChapterTable!$1:$1048576,MATCH("최종"&amp;SUBSTITUTE(SUBSTITUTE(F$1,"standard",""),"|Float",""),ChapterTable!$1:$1,0),0),
      VLOOKUP($A1115-ChapterTable!$P$11,ChapterTable!$1:$1048576,MATCH("최종"&amp;SUBSTITUTE(SUBSTITUTE(F$1,"standard",""),"|Float",""),ChapterTable!$1:$1,0),0)*ChapterTable!$P$14
    ),
  OFFSET(F1115,-$B1115+IF($L1115,1,0),0)*
    (VLOOKUP(SUBSTITUTE(SUBSTITUTE(F$1,"standard",""),"|Float","")&amp;IF(OR($L1115=TRUE,$A1115=0,MOD($A1115,ChapterTable!$R$20)&lt;&gt;0),"","보스")&amp;"인게임누적곱배수",ChapterTable!$R:$S,2,0)^D1115
    +VLOOKUP(SUBSTITUTE(SUBSTITUTE(F$1,"standard",""),"|Float","")&amp;IF(OR($L1115=TRUE,$A1115=0,MOD($A1115,ChapterTable!$R$20)&lt;&gt;0),"","보스")&amp;"인게임누적합배수",ChapterTable!$R:$S,2,0)*D1115)
  )
  )
  )
)</f>
        <v>687392.91467115283</v>
      </c>
      <c r="G1115" t="s">
        <v>715</v>
      </c>
      <c r="J1115" t="str">
        <f>IF(ISBLANK(I1115),"",
IFERROR(VLOOKUP(I1115,[1]StringTable!$1:$1048576,MATCH("kor|String",[1]StringTable!$1:$1,0),0),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128"/>
        <v>0.25</v>
      </c>
      <c r="AJ1115">
        <f t="shared" si="126"/>
        <v>0.32</v>
      </c>
      <c r="AK1115">
        <f t="shared" si="127"/>
        <v>1</v>
      </c>
      <c r="AL1115">
        <v>10</v>
      </c>
    </row>
    <row r="1116" spans="1:38" hidden="1" x14ac:dyDescent="0.3">
      <c r="A1116">
        <v>24</v>
      </c>
      <c r="B1116">
        <v>39</v>
      </c>
      <c r="C1116">
        <f>IF(OR($L1116=TRUE,$A1116=0,MOD($A1116,ChapterTable!$R$20)&lt;&gt;0),
MAX(0,INT(($B1116+ChapterTable!$P$26+VLOOKUP(SUBSTITUTE(C$1,"성장단계","")&amp;"단계오프셋",ChapterTable!$R:$S,2,0))/ChapterTable!$P$23)),
MAX(0,INT(($B1116+ChapterTable!$R$26+VLOOKUP(SUBSTITUTE(C$1,"성장단계","")&amp;"보스단계오프셋",ChapterTable!$R:$S,2,0))/ChapterTable!$R$23)))</f>
        <v>4</v>
      </c>
      <c r="D1116">
        <f>IF(OR($L1116=TRUE,$A1116=0,MOD($A1116,ChapterTable!$R$20)&lt;&gt;0),
MAX(0,INT(($B1116+ChapterTable!$P$26+VLOOKUP(SUBSTITUTE(D$1,"성장단계","")&amp;"단계오프셋",ChapterTable!$R:$S,2,0))/ChapterTable!$P$23)),
MAX(0,INT(($B1116+ChapterTable!$R$26+VLOOKUP(SUBSTITUTE(D$1,"성장단계","")&amp;"보스단계오프셋",ChapterTable!$R:$S,2,0))/ChapterTable!$R$23)))</f>
        <v>3</v>
      </c>
      <c r="E1116" s="1">
        <f ca="1">IF(AND($A1116=0,$B1116=1),
    VLOOKUP(1,ChapterTable!$1:$1048576,MATCH("최종"&amp;SUBSTITUTE(SUBSTITUTE(E$1,"standard",""),"|Float",""),ChapterTable!$1:$1,0),0)*ChapterTable!$P$17,
  IF(AND($A1116=0,$B1116=0),
    E1117,
  IF($B1116=0,
    VLOOKUP($A1116,ChapterTable!$1:$1048576,MATCH("최종"&amp;SUBSTITUTE(SUBSTITUTE(E$1,"standard",""),"|Float",""),ChapterTable!$1:$1,0),0),
  IF($B1116=1,
    IF($L1116=FALSE,
      VLOOKUP($A1116,ChapterTable!$1:$1048576,MATCH("최종"&amp;SUBSTITUTE(SUBSTITUTE(E$1,"standard",""),"|Float",""),ChapterTable!$1:$1,0),0),
      VLOOKUP($A1116-ChapterTable!$P$11,ChapterTable!$1:$1048576,MATCH("최종"&amp;SUBSTITUTE(SUBSTITUTE(E$1,"standard",""),"|Float",""),ChapterTable!$1:$1,0),0)*ChapterTable!$P$14
    ),
  OFFSET(E1116,-$B1116+IF($L1116,1,0),0)*IF($B1116&gt;OFFSET($B1116,1,0),ChapterTable!$R$17,1)*
    (VLOOKUP(SUBSTITUTE(SUBSTITUTE(E$1,"standard",""),"|Float","")&amp;IF(OR($L1116=TRUE,$A1116=0,MOD($A1116,ChapterTable!$R$20)&lt;&gt;0),"","보스")&amp;"인게임누적곱배수",ChapterTable!$R:$S,2,0)^C1116
    +VLOOKUP(SUBSTITUTE(SUBSTITUTE(E$1,"standard",""),"|Float","")&amp;IF(OR($L1116=TRUE,$A1116=0,MOD($A1116,ChapterTable!$R$20)&lt;&gt;0),"","보스")&amp;"인게임누적합배수",ChapterTable!$R:$S,2,0)*C1116)
  )
  )
  )
)</f>
        <v>2424112.1562280655</v>
      </c>
      <c r="F1116" s="1">
        <f ca="1">IF(AND($A1116=0,$B1116=1),
    VLOOKUP(1,ChapterTable!$1:$1048576,MATCH("최종"&amp;SUBSTITUTE(SUBSTITUTE(F$1,"standard",""),"|Float",""),ChapterTable!$1:$1,0),0)*ChapterTable!$P$17,
  IF(AND($A1116=0,$B1116=0),
    F1117,
  IF($B1116=0,
    VLOOKUP($A1116,ChapterTable!$1:$1048576,MATCH("최종"&amp;SUBSTITUTE(SUBSTITUTE(F$1,"standard",""),"|Float",""),ChapterTable!$1:$1,0),0),
  IF($B1116=1,
    IF($L1116=FALSE,
      VLOOKUP($A1116,ChapterTable!$1:$1048576,MATCH("최종"&amp;SUBSTITUTE(SUBSTITUTE(F$1,"standard",""),"|Float",""),ChapterTable!$1:$1,0),0),
      VLOOKUP($A1116-ChapterTable!$P$11,ChapterTable!$1:$1048576,MATCH("최종"&amp;SUBSTITUTE(SUBSTITUTE(F$1,"standard",""),"|Float",""),ChapterTable!$1:$1,0),0)*ChapterTable!$P$14
    ),
  OFFSET(F1116,-$B1116+IF($L1116,1,0),0)*
    (VLOOKUP(SUBSTITUTE(SUBSTITUTE(F$1,"standard",""),"|Float","")&amp;IF(OR($L1116=TRUE,$A1116=0,MOD($A1116,ChapterTable!$R$20)&lt;&gt;0),"","보스")&amp;"인게임누적곱배수",ChapterTable!$R:$S,2,0)^D1116
    +VLOOKUP(SUBSTITUTE(SUBSTITUTE(F$1,"standard",""),"|Float","")&amp;IF(OR($L1116=TRUE,$A1116=0,MOD($A1116,ChapterTable!$R$20)&lt;&gt;0),"","보스")&amp;"인게임누적합배수",ChapterTable!$R:$S,2,0)*D1116)
  )
  )
  )
)</f>
        <v>687392.91467115283</v>
      </c>
      <c r="G1116" t="s">
        <v>715</v>
      </c>
      <c r="J1116" t="str">
        <f>IF(ISBLANK(I1116),"",
IFERROR(VLOOKUP(I1116,[1]StringTable!$1:$1048576,MATCH("kor|String",[1]StringTable!$1:$1,0),0),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128"/>
        <v>0.25</v>
      </c>
      <c r="AJ1116">
        <f t="shared" si="126"/>
        <v>0.32</v>
      </c>
      <c r="AK1116">
        <f t="shared" si="127"/>
        <v>1</v>
      </c>
      <c r="AL1116">
        <v>10</v>
      </c>
    </row>
    <row r="1117" spans="1:38" hidden="1" x14ac:dyDescent="0.3">
      <c r="A1117">
        <v>24</v>
      </c>
      <c r="B1117">
        <v>40</v>
      </c>
      <c r="C1117">
        <f>IF(OR($L1117=TRUE,$A1117=0,MOD($A1117,ChapterTable!$R$20)&lt;&gt;0),
MAX(0,INT(($B1117+ChapterTable!$P$26+VLOOKUP(SUBSTITUTE(C$1,"성장단계","")&amp;"단계오프셋",ChapterTable!$R:$S,2,0))/ChapterTable!$P$23)),
MAX(0,INT(($B1117+ChapterTable!$R$26+VLOOKUP(SUBSTITUTE(C$1,"성장단계","")&amp;"보스단계오프셋",ChapterTable!$R:$S,2,0))/ChapterTable!$R$23)))</f>
        <v>4</v>
      </c>
      <c r="D1117">
        <f>IF(OR($L1117=TRUE,$A1117=0,MOD($A1117,ChapterTable!$R$20)&lt;&gt;0),
MAX(0,INT(($B1117+ChapterTable!$P$26+VLOOKUP(SUBSTITUTE(D$1,"성장단계","")&amp;"단계오프셋",ChapterTable!$R:$S,2,0))/ChapterTable!$P$23)),
MAX(0,INT(($B1117+ChapterTable!$R$26+VLOOKUP(SUBSTITUTE(D$1,"성장단계","")&amp;"보스단계오프셋",ChapterTable!$R:$S,2,0))/ChapterTable!$R$23)))</f>
        <v>3</v>
      </c>
      <c r="E1117" s="1">
        <f ca="1">IF(AND($A1117=0,$B1117=1),
    VLOOKUP(1,ChapterTable!$1:$1048576,MATCH("최종"&amp;SUBSTITUTE(SUBSTITUTE(E$1,"standard",""),"|Float",""),ChapterTable!$1:$1,0),0)*ChapterTable!$P$17,
  IF(AND($A1117=0,$B1117=0),
    E1118,
  IF($B1117=0,
    VLOOKUP($A1117,ChapterTable!$1:$1048576,MATCH("최종"&amp;SUBSTITUTE(SUBSTITUTE(E$1,"standard",""),"|Float",""),ChapterTable!$1:$1,0),0),
  IF($B1117=1,
    IF($L1117=FALSE,
      VLOOKUP($A1117,ChapterTable!$1:$1048576,MATCH("최종"&amp;SUBSTITUTE(SUBSTITUTE(E$1,"standard",""),"|Float",""),ChapterTable!$1:$1,0),0),
      VLOOKUP($A1117-ChapterTable!$P$11,ChapterTable!$1:$1048576,MATCH("최종"&amp;SUBSTITUTE(SUBSTITUTE(E$1,"standard",""),"|Float",""),ChapterTable!$1:$1,0),0)*ChapterTable!$P$14
    ),
  OFFSET(E1117,-$B1117+IF($L1117,1,0),0)*IF($B1117&gt;OFFSET($B1117,1,0),ChapterTable!$R$17,1)*
    (VLOOKUP(SUBSTITUTE(SUBSTITUTE(E$1,"standard",""),"|Float","")&amp;IF(OR($L1117=TRUE,$A1117=0,MOD($A1117,ChapterTable!$R$20)&lt;&gt;0),"","보스")&amp;"인게임누적곱배수",ChapterTable!$R:$S,2,0)^C1117
    +VLOOKUP(SUBSTITUTE(SUBSTITUTE(E$1,"standard",""),"|Float","")&amp;IF(OR($L1117=TRUE,$A1117=0,MOD($A1117,ChapterTable!$R$20)&lt;&gt;0),"","보스")&amp;"인게임누적합배수",ChapterTable!$R:$S,2,0)*C1117)
  )
  )
  )
)</f>
        <v>2424112.1562280655</v>
      </c>
      <c r="F1117" s="1">
        <f ca="1">IF(AND($A1117=0,$B1117=1),
    VLOOKUP(1,ChapterTable!$1:$1048576,MATCH("최종"&amp;SUBSTITUTE(SUBSTITUTE(F$1,"standard",""),"|Float",""),ChapterTable!$1:$1,0),0)*ChapterTable!$P$17,
  IF(AND($A1117=0,$B1117=0),
    F1118,
  IF($B1117=0,
    VLOOKUP($A1117,ChapterTable!$1:$1048576,MATCH("최종"&amp;SUBSTITUTE(SUBSTITUTE(F$1,"standard",""),"|Float",""),ChapterTable!$1:$1,0),0),
  IF($B1117=1,
    IF($L1117=FALSE,
      VLOOKUP($A1117,ChapterTable!$1:$1048576,MATCH("최종"&amp;SUBSTITUTE(SUBSTITUTE(F$1,"standard",""),"|Float",""),ChapterTable!$1:$1,0),0),
      VLOOKUP($A1117-ChapterTable!$P$11,ChapterTable!$1:$1048576,MATCH("최종"&amp;SUBSTITUTE(SUBSTITUTE(F$1,"standard",""),"|Float",""),ChapterTable!$1:$1,0),0)*ChapterTable!$P$14
    ),
  OFFSET(F1117,-$B1117+IF($L1117,1,0),0)*
    (VLOOKUP(SUBSTITUTE(SUBSTITUTE(F$1,"standard",""),"|Float","")&amp;IF(OR($L1117=TRUE,$A1117=0,MOD($A1117,ChapterTable!$R$20)&lt;&gt;0),"","보스")&amp;"인게임누적곱배수",ChapterTable!$R:$S,2,0)^D1117
    +VLOOKUP(SUBSTITUTE(SUBSTITUTE(F$1,"standard",""),"|Float","")&amp;IF(OR($L1117=TRUE,$A1117=0,MOD($A1117,ChapterTable!$R$20)&lt;&gt;0),"","보스")&amp;"인게임누적합배수",ChapterTable!$R:$S,2,0)*D1117)
  )
  )
  )
)</f>
        <v>687392.91467115283</v>
      </c>
      <c r="G1117" t="s">
        <v>715</v>
      </c>
      <c r="J1117" t="str">
        <f>IF(ISBLANK(I1117),"",
IFERROR(VLOOKUP(I1117,[1]StringTable!$1:$1048576,MATCH("kor|String",[1]StringTable!$1:$1,0),0),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128"/>
        <v>0.25</v>
      </c>
      <c r="AJ1117">
        <f t="shared" si="126"/>
        <v>1</v>
      </c>
      <c r="AK1117">
        <f t="shared" si="127"/>
        <v>4</v>
      </c>
      <c r="AL1117">
        <v>10</v>
      </c>
    </row>
    <row r="1118" spans="1:38" hidden="1" x14ac:dyDescent="0.3">
      <c r="A1118">
        <v>24</v>
      </c>
      <c r="B1118">
        <v>41</v>
      </c>
      <c r="C1118">
        <f>IF(OR($L1118=TRUE,$A1118=0,MOD($A1118,ChapterTable!$R$20)&lt;&gt;0),
MAX(0,INT(($B1118+ChapterTable!$P$26+VLOOKUP(SUBSTITUTE(C$1,"성장단계","")&amp;"단계오프셋",ChapterTable!$R:$S,2,0))/ChapterTable!$P$23)),
MAX(0,INT(($B1118+ChapterTable!$R$26+VLOOKUP(SUBSTITUTE(C$1,"성장단계","")&amp;"보스단계오프셋",ChapterTable!$R:$S,2,0))/ChapterTable!$R$23)))</f>
        <v>4</v>
      </c>
      <c r="D1118">
        <f>IF(OR($L1118=TRUE,$A1118=0,MOD($A1118,ChapterTable!$R$20)&lt;&gt;0),
MAX(0,INT(($B1118+ChapterTable!$P$26+VLOOKUP(SUBSTITUTE(D$1,"성장단계","")&amp;"단계오프셋",ChapterTable!$R:$S,2,0))/ChapterTable!$P$23)),
MAX(0,INT(($B1118+ChapterTable!$R$26+VLOOKUP(SUBSTITUTE(D$1,"성장단계","")&amp;"보스단계오프셋",ChapterTable!$R:$S,2,0))/ChapterTable!$R$23)))</f>
        <v>4</v>
      </c>
      <c r="E1118" s="1">
        <f ca="1">IF(AND($A1118=0,$B1118=1),
    VLOOKUP(1,ChapterTable!$1:$1048576,MATCH("최종"&amp;SUBSTITUTE(SUBSTITUTE(E$1,"standard",""),"|Float",""),ChapterTable!$1:$1,0),0)*ChapterTable!$P$17,
  IF(AND($A1118=0,$B1118=0),
    E1119,
  IF($B1118=0,
    VLOOKUP($A1118,ChapterTable!$1:$1048576,MATCH("최종"&amp;SUBSTITUTE(SUBSTITUTE(E$1,"standard",""),"|Float",""),ChapterTable!$1:$1,0),0),
  IF($B1118=1,
    IF($L1118=FALSE,
      VLOOKUP($A1118,ChapterTable!$1:$1048576,MATCH("최종"&amp;SUBSTITUTE(SUBSTITUTE(E$1,"standard",""),"|Float",""),ChapterTable!$1:$1,0),0),
      VLOOKUP($A1118-ChapterTable!$P$11,ChapterTable!$1:$1048576,MATCH("최종"&amp;SUBSTITUTE(SUBSTITUTE(E$1,"standard",""),"|Float",""),ChapterTable!$1:$1,0),0)*ChapterTable!$P$14
    ),
  OFFSET(E1118,-$B1118+IF($L1118,1,0),0)*IF($B1118&gt;OFFSET($B1118,1,0),ChapterTable!$R$17,1)*
    (VLOOKUP(SUBSTITUTE(SUBSTITUTE(E$1,"standard",""),"|Float","")&amp;IF(OR($L1118=TRUE,$A1118=0,MOD($A1118,ChapterTable!$R$20)&lt;&gt;0),"","보스")&amp;"인게임누적곱배수",ChapterTable!$R:$S,2,0)^C1118
    +VLOOKUP(SUBSTITUTE(SUBSTITUTE(E$1,"standard",""),"|Float","")&amp;IF(OR($L1118=TRUE,$A1118=0,MOD($A1118,ChapterTable!$R$20)&lt;&gt;0),"","보스")&amp;"인게임누적합배수",ChapterTable!$R:$S,2,0)*C1118)
  )
  )
  )
)</f>
        <v>2424112.1562280655</v>
      </c>
      <c r="F1118" s="1">
        <f ca="1">IF(AND($A1118=0,$B1118=1),
    VLOOKUP(1,ChapterTable!$1:$1048576,MATCH("최종"&amp;SUBSTITUTE(SUBSTITUTE(F$1,"standard",""),"|Float",""),ChapterTable!$1:$1,0),0)*ChapterTable!$P$17,
  IF(AND($A1118=0,$B1118=0),
    F1119,
  IF($B1118=0,
    VLOOKUP($A1118,ChapterTable!$1:$1048576,MATCH("최종"&amp;SUBSTITUTE(SUBSTITUTE(F$1,"standard",""),"|Float",""),ChapterTable!$1:$1,0),0),
  IF($B1118=1,
    IF($L1118=FALSE,
      VLOOKUP($A1118,ChapterTable!$1:$1048576,MATCH("최종"&amp;SUBSTITUTE(SUBSTITUTE(F$1,"standard",""),"|Float",""),ChapterTable!$1:$1,0),0),
      VLOOKUP($A1118-ChapterTable!$P$11,ChapterTable!$1:$1048576,MATCH("최종"&amp;SUBSTITUTE(SUBSTITUTE(F$1,"standard",""),"|Float",""),ChapterTable!$1:$1,0),0)*ChapterTable!$P$14
    ),
  OFFSET(F1118,-$B1118+IF($L1118,1,0),0)*
    (VLOOKUP(SUBSTITUTE(SUBSTITUTE(F$1,"standard",""),"|Float","")&amp;IF(OR($L1118=TRUE,$A1118=0,MOD($A1118,ChapterTable!$R$20)&lt;&gt;0),"","보스")&amp;"인게임누적곱배수",ChapterTable!$R:$S,2,0)^D1118
    +VLOOKUP(SUBSTITUTE(SUBSTITUTE(F$1,"standard",""),"|Float","")&amp;IF(OR($L1118=TRUE,$A1118=0,MOD($A1118,ChapterTable!$R$20)&lt;&gt;0),"","보스")&amp;"인게임누적합배수",ChapterTable!$R:$S,2,0)*D1118)
  )
  )
  )
)</f>
        <v>729478.19516122341</v>
      </c>
      <c r="G1118" t="s">
        <v>715</v>
      </c>
      <c r="J1118" t="str">
        <f>IF(ISBLANK(I1118),"",
IFERROR(VLOOKUP(I1118,[1]StringTable!$1:$1048576,MATCH("kor|String",[1]StringTable!$1:$1,0),0),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128"/>
        <v>0.2</v>
      </c>
      <c r="AJ1118">
        <f t="shared" si="126"/>
        <v>0.27466666000000001</v>
      </c>
      <c r="AK1118">
        <f t="shared" si="127"/>
        <v>1</v>
      </c>
      <c r="AL1118">
        <v>10</v>
      </c>
    </row>
    <row r="1119" spans="1:38" hidden="1" x14ac:dyDescent="0.3">
      <c r="A1119">
        <v>24</v>
      </c>
      <c r="B1119">
        <v>42</v>
      </c>
      <c r="C1119">
        <f>IF(OR($L1119=TRUE,$A1119=0,MOD($A1119,ChapterTable!$R$20)&lt;&gt;0),
MAX(0,INT(($B1119+ChapterTable!$P$26+VLOOKUP(SUBSTITUTE(C$1,"성장단계","")&amp;"단계오프셋",ChapterTable!$R:$S,2,0))/ChapterTable!$P$23)),
MAX(0,INT(($B1119+ChapterTable!$R$26+VLOOKUP(SUBSTITUTE(C$1,"성장단계","")&amp;"보스단계오프셋",ChapterTable!$R:$S,2,0))/ChapterTable!$R$23)))</f>
        <v>4</v>
      </c>
      <c r="D1119">
        <f>IF(OR($L1119=TRUE,$A1119=0,MOD($A1119,ChapterTable!$R$20)&lt;&gt;0),
MAX(0,INT(($B1119+ChapterTable!$P$26+VLOOKUP(SUBSTITUTE(D$1,"성장단계","")&amp;"단계오프셋",ChapterTable!$R:$S,2,0))/ChapterTable!$P$23)),
MAX(0,INT(($B1119+ChapterTable!$R$26+VLOOKUP(SUBSTITUTE(D$1,"성장단계","")&amp;"보스단계오프셋",ChapterTable!$R:$S,2,0))/ChapterTable!$R$23)))</f>
        <v>4</v>
      </c>
      <c r="E1119" s="1">
        <f ca="1">IF(AND($A1119=0,$B1119=1),
    VLOOKUP(1,ChapterTable!$1:$1048576,MATCH("최종"&amp;SUBSTITUTE(SUBSTITUTE(E$1,"standard",""),"|Float",""),ChapterTable!$1:$1,0),0)*ChapterTable!$P$17,
  IF(AND($A1119=0,$B1119=0),
    E1120,
  IF($B1119=0,
    VLOOKUP($A1119,ChapterTable!$1:$1048576,MATCH("최종"&amp;SUBSTITUTE(SUBSTITUTE(E$1,"standard",""),"|Float",""),ChapterTable!$1:$1,0),0),
  IF($B1119=1,
    IF($L1119=FALSE,
      VLOOKUP($A1119,ChapterTable!$1:$1048576,MATCH("최종"&amp;SUBSTITUTE(SUBSTITUTE(E$1,"standard",""),"|Float",""),ChapterTable!$1:$1,0),0),
      VLOOKUP($A1119-ChapterTable!$P$11,ChapterTable!$1:$1048576,MATCH("최종"&amp;SUBSTITUTE(SUBSTITUTE(E$1,"standard",""),"|Float",""),ChapterTable!$1:$1,0),0)*ChapterTable!$P$14
    ),
  OFFSET(E1119,-$B1119+IF($L1119,1,0),0)*IF($B1119&gt;OFFSET($B1119,1,0),ChapterTable!$R$17,1)*
    (VLOOKUP(SUBSTITUTE(SUBSTITUTE(E$1,"standard",""),"|Float","")&amp;IF(OR($L1119=TRUE,$A1119=0,MOD($A1119,ChapterTable!$R$20)&lt;&gt;0),"","보스")&amp;"인게임누적곱배수",ChapterTable!$R:$S,2,0)^C1119
    +VLOOKUP(SUBSTITUTE(SUBSTITUTE(E$1,"standard",""),"|Float","")&amp;IF(OR($L1119=TRUE,$A1119=0,MOD($A1119,ChapterTable!$R$20)&lt;&gt;0),"","보스")&amp;"인게임누적합배수",ChapterTable!$R:$S,2,0)*C1119)
  )
  )
  )
)</f>
        <v>2424112.1562280655</v>
      </c>
      <c r="F1119" s="1">
        <f ca="1">IF(AND($A1119=0,$B1119=1),
    VLOOKUP(1,ChapterTable!$1:$1048576,MATCH("최종"&amp;SUBSTITUTE(SUBSTITUTE(F$1,"standard",""),"|Float",""),ChapterTable!$1:$1,0),0)*ChapterTable!$P$17,
  IF(AND($A1119=0,$B1119=0),
    F1120,
  IF($B1119=0,
    VLOOKUP($A1119,ChapterTable!$1:$1048576,MATCH("최종"&amp;SUBSTITUTE(SUBSTITUTE(F$1,"standard",""),"|Float",""),ChapterTable!$1:$1,0),0),
  IF($B1119=1,
    IF($L1119=FALSE,
      VLOOKUP($A1119,ChapterTable!$1:$1048576,MATCH("최종"&amp;SUBSTITUTE(SUBSTITUTE(F$1,"standard",""),"|Float",""),ChapterTable!$1:$1,0),0),
      VLOOKUP($A1119-ChapterTable!$P$11,ChapterTable!$1:$1048576,MATCH("최종"&amp;SUBSTITUTE(SUBSTITUTE(F$1,"standard",""),"|Float",""),ChapterTable!$1:$1,0),0)*ChapterTable!$P$14
    ),
  OFFSET(F1119,-$B1119+IF($L1119,1,0),0)*
    (VLOOKUP(SUBSTITUTE(SUBSTITUTE(F$1,"standard",""),"|Float","")&amp;IF(OR($L1119=TRUE,$A1119=0,MOD($A1119,ChapterTable!$R$20)&lt;&gt;0),"","보스")&amp;"인게임누적곱배수",ChapterTable!$R:$S,2,0)^D1119
    +VLOOKUP(SUBSTITUTE(SUBSTITUTE(F$1,"standard",""),"|Float","")&amp;IF(OR($L1119=TRUE,$A1119=0,MOD($A1119,ChapterTable!$R$20)&lt;&gt;0),"","보스")&amp;"인게임누적합배수",ChapterTable!$R:$S,2,0)*D1119)
  )
  )
  )
)</f>
        <v>729478.19516122341</v>
      </c>
      <c r="G1119" t="s">
        <v>715</v>
      </c>
      <c r="J1119" t="str">
        <f>IF(ISBLANK(I1119),"",
IFERROR(VLOOKUP(I1119,[1]StringTable!$1:$1048576,MATCH("kor|String",[1]StringTable!$1:$1,0),0),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128"/>
        <v>0.2</v>
      </c>
      <c r="AJ1119">
        <f t="shared" si="126"/>
        <v>0.27466666000000001</v>
      </c>
      <c r="AK1119">
        <f t="shared" si="127"/>
        <v>1</v>
      </c>
      <c r="AL1119">
        <v>10</v>
      </c>
    </row>
    <row r="1120" spans="1:38" hidden="1" x14ac:dyDescent="0.3">
      <c r="A1120">
        <v>24</v>
      </c>
      <c r="B1120">
        <v>43</v>
      </c>
      <c r="C1120">
        <f>IF(OR($L1120=TRUE,$A1120=0,MOD($A1120,ChapterTable!$R$20)&lt;&gt;0),
MAX(0,INT(($B1120+ChapterTable!$P$26+VLOOKUP(SUBSTITUTE(C$1,"성장단계","")&amp;"단계오프셋",ChapterTable!$R:$S,2,0))/ChapterTable!$P$23)),
MAX(0,INT(($B1120+ChapterTable!$R$26+VLOOKUP(SUBSTITUTE(C$1,"성장단계","")&amp;"보스단계오프셋",ChapterTable!$R:$S,2,0))/ChapterTable!$R$23)))</f>
        <v>4</v>
      </c>
      <c r="D1120">
        <f>IF(OR($L1120=TRUE,$A1120=0,MOD($A1120,ChapterTable!$R$20)&lt;&gt;0),
MAX(0,INT(($B1120+ChapterTable!$P$26+VLOOKUP(SUBSTITUTE(D$1,"성장단계","")&amp;"단계오프셋",ChapterTable!$R:$S,2,0))/ChapterTable!$P$23)),
MAX(0,INT(($B1120+ChapterTable!$R$26+VLOOKUP(SUBSTITUTE(D$1,"성장단계","")&amp;"보스단계오프셋",ChapterTable!$R:$S,2,0))/ChapterTable!$R$23)))</f>
        <v>4</v>
      </c>
      <c r="E1120" s="1">
        <f ca="1">IF(AND($A1120=0,$B1120=1),
    VLOOKUP(1,ChapterTable!$1:$1048576,MATCH("최종"&amp;SUBSTITUTE(SUBSTITUTE(E$1,"standard",""),"|Float",""),ChapterTable!$1:$1,0),0)*ChapterTable!$P$17,
  IF(AND($A1120=0,$B1120=0),
    E1121,
  IF($B1120=0,
    VLOOKUP($A1120,ChapterTable!$1:$1048576,MATCH("최종"&amp;SUBSTITUTE(SUBSTITUTE(E$1,"standard",""),"|Float",""),ChapterTable!$1:$1,0),0),
  IF($B1120=1,
    IF($L1120=FALSE,
      VLOOKUP($A1120,ChapterTable!$1:$1048576,MATCH("최종"&amp;SUBSTITUTE(SUBSTITUTE(E$1,"standard",""),"|Float",""),ChapterTable!$1:$1,0),0),
      VLOOKUP($A1120-ChapterTable!$P$11,ChapterTable!$1:$1048576,MATCH("최종"&amp;SUBSTITUTE(SUBSTITUTE(E$1,"standard",""),"|Float",""),ChapterTable!$1:$1,0),0)*ChapterTable!$P$14
    ),
  OFFSET(E1120,-$B1120+IF($L1120,1,0),0)*IF($B1120&gt;OFFSET($B1120,1,0),ChapterTable!$R$17,1)*
    (VLOOKUP(SUBSTITUTE(SUBSTITUTE(E$1,"standard",""),"|Float","")&amp;IF(OR($L1120=TRUE,$A1120=0,MOD($A1120,ChapterTable!$R$20)&lt;&gt;0),"","보스")&amp;"인게임누적곱배수",ChapterTable!$R:$S,2,0)^C1120
    +VLOOKUP(SUBSTITUTE(SUBSTITUTE(E$1,"standard",""),"|Float","")&amp;IF(OR($L1120=TRUE,$A1120=0,MOD($A1120,ChapterTable!$R$20)&lt;&gt;0),"","보스")&amp;"인게임누적합배수",ChapterTable!$R:$S,2,0)*C1120)
  )
  )
  )
)</f>
        <v>2424112.1562280655</v>
      </c>
      <c r="F1120" s="1">
        <f ca="1">IF(AND($A1120=0,$B1120=1),
    VLOOKUP(1,ChapterTable!$1:$1048576,MATCH("최종"&amp;SUBSTITUTE(SUBSTITUTE(F$1,"standard",""),"|Float",""),ChapterTable!$1:$1,0),0)*ChapterTable!$P$17,
  IF(AND($A1120=0,$B1120=0),
    F1121,
  IF($B1120=0,
    VLOOKUP($A1120,ChapterTable!$1:$1048576,MATCH("최종"&amp;SUBSTITUTE(SUBSTITUTE(F$1,"standard",""),"|Float",""),ChapterTable!$1:$1,0),0),
  IF($B1120=1,
    IF($L1120=FALSE,
      VLOOKUP($A1120,ChapterTable!$1:$1048576,MATCH("최종"&amp;SUBSTITUTE(SUBSTITUTE(F$1,"standard",""),"|Float",""),ChapterTable!$1:$1,0),0),
      VLOOKUP($A1120-ChapterTable!$P$11,ChapterTable!$1:$1048576,MATCH("최종"&amp;SUBSTITUTE(SUBSTITUTE(F$1,"standard",""),"|Float",""),ChapterTable!$1:$1,0),0)*ChapterTable!$P$14
    ),
  OFFSET(F1120,-$B1120+IF($L1120,1,0),0)*
    (VLOOKUP(SUBSTITUTE(SUBSTITUTE(F$1,"standard",""),"|Float","")&amp;IF(OR($L1120=TRUE,$A1120=0,MOD($A1120,ChapterTable!$R$20)&lt;&gt;0),"","보스")&amp;"인게임누적곱배수",ChapterTable!$R:$S,2,0)^D1120
    +VLOOKUP(SUBSTITUTE(SUBSTITUTE(F$1,"standard",""),"|Float","")&amp;IF(OR($L1120=TRUE,$A1120=0,MOD($A1120,ChapterTable!$R$20)&lt;&gt;0),"","보스")&amp;"인게임누적합배수",ChapterTable!$R:$S,2,0)*D1120)
  )
  )
  )
)</f>
        <v>729478.19516122341</v>
      </c>
      <c r="G1120" t="s">
        <v>715</v>
      </c>
      <c r="J1120" t="str">
        <f>IF(ISBLANK(I1120),"",
IFERROR(VLOOKUP(I1120,[1]StringTable!$1:$1048576,MATCH("kor|String",[1]StringTable!$1:$1,0),0),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128"/>
        <v>0.2</v>
      </c>
      <c r="AJ1120">
        <f t="shared" si="126"/>
        <v>0.27466666000000001</v>
      </c>
      <c r="AK1120">
        <f t="shared" si="127"/>
        <v>1</v>
      </c>
      <c r="AL1120">
        <v>10</v>
      </c>
    </row>
    <row r="1121" spans="1:38" hidden="1" x14ac:dyDescent="0.3">
      <c r="A1121">
        <v>24</v>
      </c>
      <c r="B1121">
        <v>44</v>
      </c>
      <c r="C1121">
        <f>IF(OR($L1121=TRUE,$A1121=0,MOD($A1121,ChapterTable!$R$20)&lt;&gt;0),
MAX(0,INT(($B1121+ChapterTable!$P$26+VLOOKUP(SUBSTITUTE(C$1,"성장단계","")&amp;"단계오프셋",ChapterTable!$R:$S,2,0))/ChapterTable!$P$23)),
MAX(0,INT(($B1121+ChapterTable!$R$26+VLOOKUP(SUBSTITUTE(C$1,"성장단계","")&amp;"보스단계오프셋",ChapterTable!$R:$S,2,0))/ChapterTable!$R$23)))</f>
        <v>4</v>
      </c>
      <c r="D1121">
        <f>IF(OR($L1121=TRUE,$A1121=0,MOD($A1121,ChapterTable!$R$20)&lt;&gt;0),
MAX(0,INT(($B1121+ChapterTable!$P$26+VLOOKUP(SUBSTITUTE(D$1,"성장단계","")&amp;"단계오프셋",ChapterTable!$R:$S,2,0))/ChapterTable!$P$23)),
MAX(0,INT(($B1121+ChapterTable!$R$26+VLOOKUP(SUBSTITUTE(D$1,"성장단계","")&amp;"보스단계오프셋",ChapterTable!$R:$S,2,0))/ChapterTable!$R$23)))</f>
        <v>4</v>
      </c>
      <c r="E1121" s="1">
        <f ca="1">IF(AND($A1121=0,$B1121=1),
    VLOOKUP(1,ChapterTable!$1:$1048576,MATCH("최종"&amp;SUBSTITUTE(SUBSTITUTE(E$1,"standard",""),"|Float",""),ChapterTable!$1:$1,0),0)*ChapterTable!$P$17,
  IF(AND($A1121=0,$B1121=0),
    E1122,
  IF($B1121=0,
    VLOOKUP($A1121,ChapterTable!$1:$1048576,MATCH("최종"&amp;SUBSTITUTE(SUBSTITUTE(E$1,"standard",""),"|Float",""),ChapterTable!$1:$1,0),0),
  IF($B1121=1,
    IF($L1121=FALSE,
      VLOOKUP($A1121,ChapterTable!$1:$1048576,MATCH("최종"&amp;SUBSTITUTE(SUBSTITUTE(E$1,"standard",""),"|Float",""),ChapterTable!$1:$1,0),0),
      VLOOKUP($A1121-ChapterTable!$P$11,ChapterTable!$1:$1048576,MATCH("최종"&amp;SUBSTITUTE(SUBSTITUTE(E$1,"standard",""),"|Float",""),ChapterTable!$1:$1,0),0)*ChapterTable!$P$14
    ),
  OFFSET(E1121,-$B1121+IF($L1121,1,0),0)*IF($B1121&gt;OFFSET($B1121,1,0),ChapterTable!$R$17,1)*
    (VLOOKUP(SUBSTITUTE(SUBSTITUTE(E$1,"standard",""),"|Float","")&amp;IF(OR($L1121=TRUE,$A1121=0,MOD($A1121,ChapterTable!$R$20)&lt;&gt;0),"","보스")&amp;"인게임누적곱배수",ChapterTable!$R:$S,2,0)^C1121
    +VLOOKUP(SUBSTITUTE(SUBSTITUTE(E$1,"standard",""),"|Float","")&amp;IF(OR($L1121=TRUE,$A1121=0,MOD($A1121,ChapterTable!$R$20)&lt;&gt;0),"","보스")&amp;"인게임누적합배수",ChapterTable!$R:$S,2,0)*C1121)
  )
  )
  )
)</f>
        <v>2424112.1562280655</v>
      </c>
      <c r="F1121" s="1">
        <f ca="1">IF(AND($A1121=0,$B1121=1),
    VLOOKUP(1,ChapterTable!$1:$1048576,MATCH("최종"&amp;SUBSTITUTE(SUBSTITUTE(F$1,"standard",""),"|Float",""),ChapterTable!$1:$1,0),0)*ChapterTable!$P$17,
  IF(AND($A1121=0,$B1121=0),
    F1122,
  IF($B1121=0,
    VLOOKUP($A1121,ChapterTable!$1:$1048576,MATCH("최종"&amp;SUBSTITUTE(SUBSTITUTE(F$1,"standard",""),"|Float",""),ChapterTable!$1:$1,0),0),
  IF($B1121=1,
    IF($L1121=FALSE,
      VLOOKUP($A1121,ChapterTable!$1:$1048576,MATCH("최종"&amp;SUBSTITUTE(SUBSTITUTE(F$1,"standard",""),"|Float",""),ChapterTable!$1:$1,0),0),
      VLOOKUP($A1121-ChapterTable!$P$11,ChapterTable!$1:$1048576,MATCH("최종"&amp;SUBSTITUTE(SUBSTITUTE(F$1,"standard",""),"|Float",""),ChapterTable!$1:$1,0),0)*ChapterTable!$P$14
    ),
  OFFSET(F1121,-$B1121+IF($L1121,1,0),0)*
    (VLOOKUP(SUBSTITUTE(SUBSTITUTE(F$1,"standard",""),"|Float","")&amp;IF(OR($L1121=TRUE,$A1121=0,MOD($A1121,ChapterTable!$R$20)&lt;&gt;0),"","보스")&amp;"인게임누적곱배수",ChapterTable!$R:$S,2,0)^D1121
    +VLOOKUP(SUBSTITUTE(SUBSTITUTE(F$1,"standard",""),"|Float","")&amp;IF(OR($L1121=TRUE,$A1121=0,MOD($A1121,ChapterTable!$R$20)&lt;&gt;0),"","보스")&amp;"인게임누적합배수",ChapterTable!$R:$S,2,0)*D1121)
  )
  )
  )
)</f>
        <v>729478.19516122341</v>
      </c>
      <c r="G1121" t="s">
        <v>715</v>
      </c>
      <c r="J1121" t="str">
        <f>IF(ISBLANK(I1121),"",
IFERROR(VLOOKUP(I1121,[1]StringTable!$1:$1048576,MATCH("kor|String",[1]StringTable!$1:$1,0),0),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128"/>
        <v>0.2</v>
      </c>
      <c r="AJ1121">
        <f t="shared" si="126"/>
        <v>0.27466666000000001</v>
      </c>
      <c r="AK1121">
        <f t="shared" si="127"/>
        <v>1</v>
      </c>
      <c r="AL1121">
        <v>10</v>
      </c>
    </row>
    <row r="1122" spans="1:38" hidden="1" x14ac:dyDescent="0.3">
      <c r="A1122">
        <v>24</v>
      </c>
      <c r="B1122">
        <v>45</v>
      </c>
      <c r="C1122">
        <f>IF(OR($L1122=TRUE,$A1122=0,MOD($A1122,ChapterTable!$R$20)&lt;&gt;0),
MAX(0,INT(($B1122+ChapterTable!$P$26+VLOOKUP(SUBSTITUTE(C$1,"성장단계","")&amp;"단계오프셋",ChapterTable!$R:$S,2,0))/ChapterTable!$P$23)),
MAX(0,INT(($B1122+ChapterTable!$R$26+VLOOKUP(SUBSTITUTE(C$1,"성장단계","")&amp;"보스단계오프셋",ChapterTable!$R:$S,2,0))/ChapterTable!$R$23)))</f>
        <v>4</v>
      </c>
      <c r="D1122">
        <f>IF(OR($L1122=TRUE,$A1122=0,MOD($A1122,ChapterTable!$R$20)&lt;&gt;0),
MAX(0,INT(($B1122+ChapterTable!$P$26+VLOOKUP(SUBSTITUTE(D$1,"성장단계","")&amp;"단계오프셋",ChapterTable!$R:$S,2,0))/ChapterTable!$P$23)),
MAX(0,INT(($B1122+ChapterTable!$R$26+VLOOKUP(SUBSTITUTE(D$1,"성장단계","")&amp;"보스단계오프셋",ChapterTable!$R:$S,2,0))/ChapterTable!$R$23)))</f>
        <v>4</v>
      </c>
      <c r="E1122" s="1">
        <f ca="1">IF(AND($A1122=0,$B1122=1),
    VLOOKUP(1,ChapterTable!$1:$1048576,MATCH("최종"&amp;SUBSTITUTE(SUBSTITUTE(E$1,"standard",""),"|Float",""),ChapterTable!$1:$1,0),0)*ChapterTable!$P$17,
  IF(AND($A1122=0,$B1122=0),
    E1123,
  IF($B1122=0,
    VLOOKUP($A1122,ChapterTable!$1:$1048576,MATCH("최종"&amp;SUBSTITUTE(SUBSTITUTE(E$1,"standard",""),"|Float",""),ChapterTable!$1:$1,0),0),
  IF($B1122=1,
    IF($L1122=FALSE,
      VLOOKUP($A1122,ChapterTable!$1:$1048576,MATCH("최종"&amp;SUBSTITUTE(SUBSTITUTE(E$1,"standard",""),"|Float",""),ChapterTable!$1:$1,0),0),
      VLOOKUP($A1122-ChapterTable!$P$11,ChapterTable!$1:$1048576,MATCH("최종"&amp;SUBSTITUTE(SUBSTITUTE(E$1,"standard",""),"|Float",""),ChapterTable!$1:$1,0),0)*ChapterTable!$P$14
    ),
  OFFSET(E1122,-$B1122+IF($L1122,1,0),0)*IF($B1122&gt;OFFSET($B1122,1,0),ChapterTable!$R$17,1)*
    (VLOOKUP(SUBSTITUTE(SUBSTITUTE(E$1,"standard",""),"|Float","")&amp;IF(OR($L1122=TRUE,$A1122=0,MOD($A1122,ChapterTable!$R$20)&lt;&gt;0),"","보스")&amp;"인게임누적곱배수",ChapterTable!$R:$S,2,0)^C1122
    +VLOOKUP(SUBSTITUTE(SUBSTITUTE(E$1,"standard",""),"|Float","")&amp;IF(OR($L1122=TRUE,$A1122=0,MOD($A1122,ChapterTable!$R$20)&lt;&gt;0),"","보스")&amp;"인게임누적합배수",ChapterTable!$R:$S,2,0)*C1122)
  )
  )
  )
)</f>
        <v>2424112.1562280655</v>
      </c>
      <c r="F1122" s="1">
        <f ca="1">IF(AND($A1122=0,$B1122=1),
    VLOOKUP(1,ChapterTable!$1:$1048576,MATCH("최종"&amp;SUBSTITUTE(SUBSTITUTE(F$1,"standard",""),"|Float",""),ChapterTable!$1:$1,0),0)*ChapterTable!$P$17,
  IF(AND($A1122=0,$B1122=0),
    F1123,
  IF($B1122=0,
    VLOOKUP($A1122,ChapterTable!$1:$1048576,MATCH("최종"&amp;SUBSTITUTE(SUBSTITUTE(F$1,"standard",""),"|Float",""),ChapterTable!$1:$1,0),0),
  IF($B1122=1,
    IF($L1122=FALSE,
      VLOOKUP($A1122,ChapterTable!$1:$1048576,MATCH("최종"&amp;SUBSTITUTE(SUBSTITUTE(F$1,"standard",""),"|Float",""),ChapterTable!$1:$1,0),0),
      VLOOKUP($A1122-ChapterTable!$P$11,ChapterTable!$1:$1048576,MATCH("최종"&amp;SUBSTITUTE(SUBSTITUTE(F$1,"standard",""),"|Float",""),ChapterTable!$1:$1,0),0)*ChapterTable!$P$14
    ),
  OFFSET(F1122,-$B1122+IF($L1122,1,0),0)*
    (VLOOKUP(SUBSTITUTE(SUBSTITUTE(F$1,"standard",""),"|Float","")&amp;IF(OR($L1122=TRUE,$A1122=0,MOD($A1122,ChapterTable!$R$20)&lt;&gt;0),"","보스")&amp;"인게임누적곱배수",ChapterTable!$R:$S,2,0)^D1122
    +VLOOKUP(SUBSTITUTE(SUBSTITUTE(F$1,"standard",""),"|Float","")&amp;IF(OR($L1122=TRUE,$A1122=0,MOD($A1122,ChapterTable!$R$20)&lt;&gt;0),"","보스")&amp;"인게임누적합배수",ChapterTable!$R:$S,2,0)*D1122)
  )
  )
  )
)</f>
        <v>729478.19516122341</v>
      </c>
      <c r="G1122" t="s">
        <v>715</v>
      </c>
      <c r="J1122" t="str">
        <f>IF(ISBLANK(I1122),"",
IFERROR(VLOOKUP(I1122,[1]StringTable!$1:$1048576,MATCH("kor|String",[1]StringTable!$1:$1,0),0),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128"/>
        <v>0.2</v>
      </c>
      <c r="AJ1122">
        <f t="shared" si="126"/>
        <v>0.27466666000000001</v>
      </c>
      <c r="AK1122">
        <f t="shared" si="127"/>
        <v>1</v>
      </c>
      <c r="AL1122">
        <v>10</v>
      </c>
    </row>
    <row r="1123" spans="1:38" hidden="1" x14ac:dyDescent="0.3">
      <c r="A1123">
        <v>24</v>
      </c>
      <c r="B1123">
        <v>46</v>
      </c>
      <c r="C1123">
        <f>IF(OR($L1123=TRUE,$A1123=0,MOD($A1123,ChapterTable!$R$20)&lt;&gt;0),
MAX(0,INT(($B1123+ChapterTable!$P$26+VLOOKUP(SUBSTITUTE(C$1,"성장단계","")&amp;"단계오프셋",ChapterTable!$R:$S,2,0))/ChapterTable!$P$23)),
MAX(0,INT(($B1123+ChapterTable!$R$26+VLOOKUP(SUBSTITUTE(C$1,"성장단계","")&amp;"보스단계오프셋",ChapterTable!$R:$S,2,0))/ChapterTable!$R$23)))</f>
        <v>5</v>
      </c>
      <c r="D1123">
        <f>IF(OR($L1123=TRUE,$A1123=0,MOD($A1123,ChapterTable!$R$20)&lt;&gt;0),
MAX(0,INT(($B1123+ChapterTable!$P$26+VLOOKUP(SUBSTITUTE(D$1,"성장단계","")&amp;"단계오프셋",ChapterTable!$R:$S,2,0))/ChapterTable!$P$23)),
MAX(0,INT(($B1123+ChapterTable!$R$26+VLOOKUP(SUBSTITUTE(D$1,"성장단계","")&amp;"보스단계오프셋",ChapterTable!$R:$S,2,0))/ChapterTable!$R$23)))</f>
        <v>4</v>
      </c>
      <c r="E1123" s="1">
        <f ca="1">IF(AND($A1123=0,$B1123=1),
    VLOOKUP(1,ChapterTable!$1:$1048576,MATCH("최종"&amp;SUBSTITUTE(SUBSTITUTE(E$1,"standard",""),"|Float",""),ChapterTable!$1:$1,0),0)*ChapterTable!$P$17,
  IF(AND($A1123=0,$B1123=0),
    E1124,
  IF($B1123=0,
    VLOOKUP($A1123,ChapterTable!$1:$1048576,MATCH("최종"&amp;SUBSTITUTE(SUBSTITUTE(E$1,"standard",""),"|Float",""),ChapterTable!$1:$1,0),0),
  IF($B1123=1,
    IF($L1123=FALSE,
      VLOOKUP($A1123,ChapterTable!$1:$1048576,MATCH("최종"&amp;SUBSTITUTE(SUBSTITUTE(E$1,"standard",""),"|Float",""),ChapterTable!$1:$1,0),0),
      VLOOKUP($A1123-ChapterTable!$P$11,ChapterTable!$1:$1048576,MATCH("최종"&amp;SUBSTITUTE(SUBSTITUTE(E$1,"standard",""),"|Float",""),ChapterTable!$1:$1,0),0)*ChapterTable!$P$14
    ),
  OFFSET(E1123,-$B1123+IF($L1123,1,0),0)*IF($B1123&gt;OFFSET($B1123,1,0),ChapterTable!$R$17,1)*
    (VLOOKUP(SUBSTITUTE(SUBSTITUTE(E$1,"standard",""),"|Float","")&amp;IF(OR($L1123=TRUE,$A1123=0,MOD($A1123,ChapterTable!$R$20)&lt;&gt;0),"","보스")&amp;"인게임누적곱배수",ChapterTable!$R:$S,2,0)^C1123
    +VLOOKUP(SUBSTITUTE(SUBSTITUTE(E$1,"standard",""),"|Float","")&amp;IF(OR($L1123=TRUE,$A1123=0,MOD($A1123,ChapterTable!$R$20)&lt;&gt;0),"","보스")&amp;"인게임누적합배수",ChapterTable!$R:$S,2,0)*C1123)
  )
  )
  )
)</f>
        <v>2693457.9513645172</v>
      </c>
      <c r="F1123" s="1">
        <f ca="1">IF(AND($A1123=0,$B1123=1),
    VLOOKUP(1,ChapterTable!$1:$1048576,MATCH("최종"&amp;SUBSTITUTE(SUBSTITUTE(F$1,"standard",""),"|Float",""),ChapterTable!$1:$1,0),0)*ChapterTable!$P$17,
  IF(AND($A1123=0,$B1123=0),
    F1124,
  IF($B1123=0,
    VLOOKUP($A1123,ChapterTable!$1:$1048576,MATCH("최종"&amp;SUBSTITUTE(SUBSTITUTE(F$1,"standard",""),"|Float",""),ChapterTable!$1:$1,0),0),
  IF($B1123=1,
    IF($L1123=FALSE,
      VLOOKUP($A1123,ChapterTable!$1:$1048576,MATCH("최종"&amp;SUBSTITUTE(SUBSTITUTE(F$1,"standard",""),"|Float",""),ChapterTable!$1:$1,0),0),
      VLOOKUP($A1123-ChapterTable!$P$11,ChapterTable!$1:$1048576,MATCH("최종"&amp;SUBSTITUTE(SUBSTITUTE(F$1,"standard",""),"|Float",""),ChapterTable!$1:$1,0),0)*ChapterTable!$P$14
    ),
  OFFSET(F1123,-$B1123+IF($L1123,1,0),0)*
    (VLOOKUP(SUBSTITUTE(SUBSTITUTE(F$1,"standard",""),"|Float","")&amp;IF(OR($L1123=TRUE,$A1123=0,MOD($A1123,ChapterTable!$R$20)&lt;&gt;0),"","보스")&amp;"인게임누적곱배수",ChapterTable!$R:$S,2,0)^D1123
    +VLOOKUP(SUBSTITUTE(SUBSTITUTE(F$1,"standard",""),"|Float","")&amp;IF(OR($L1123=TRUE,$A1123=0,MOD($A1123,ChapterTable!$R$20)&lt;&gt;0),"","보스")&amp;"인게임누적합배수",ChapterTable!$R:$S,2,0)*D1123)
  )
  )
  )
)</f>
        <v>729478.19516122341</v>
      </c>
      <c r="G1123" t="s">
        <v>715</v>
      </c>
      <c r="J1123" t="str">
        <f>IF(ISBLANK(I1123),"",
IFERROR(VLOOKUP(I1123,[1]StringTable!$1:$1048576,MATCH("kor|String",[1]StringTable!$1:$1,0),0),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128"/>
        <v>0.2</v>
      </c>
      <c r="AJ1123">
        <f t="shared" si="126"/>
        <v>0.27466666000000001</v>
      </c>
      <c r="AK1123">
        <f t="shared" si="127"/>
        <v>1</v>
      </c>
      <c r="AL1123">
        <v>10</v>
      </c>
    </row>
    <row r="1124" spans="1:38" hidden="1" x14ac:dyDescent="0.3">
      <c r="A1124">
        <v>24</v>
      </c>
      <c r="B1124">
        <v>47</v>
      </c>
      <c r="C1124">
        <f>IF(OR($L1124=TRUE,$A1124=0,MOD($A1124,ChapterTable!$R$20)&lt;&gt;0),
MAX(0,INT(($B1124+ChapterTable!$P$26+VLOOKUP(SUBSTITUTE(C$1,"성장단계","")&amp;"단계오프셋",ChapterTable!$R:$S,2,0))/ChapterTable!$P$23)),
MAX(0,INT(($B1124+ChapterTable!$R$26+VLOOKUP(SUBSTITUTE(C$1,"성장단계","")&amp;"보스단계오프셋",ChapterTable!$R:$S,2,0))/ChapterTable!$R$23)))</f>
        <v>5</v>
      </c>
      <c r="D1124">
        <f>IF(OR($L1124=TRUE,$A1124=0,MOD($A1124,ChapterTable!$R$20)&lt;&gt;0),
MAX(0,INT(($B1124+ChapterTable!$P$26+VLOOKUP(SUBSTITUTE(D$1,"성장단계","")&amp;"단계오프셋",ChapterTable!$R:$S,2,0))/ChapterTable!$P$23)),
MAX(0,INT(($B1124+ChapterTable!$R$26+VLOOKUP(SUBSTITUTE(D$1,"성장단계","")&amp;"보스단계오프셋",ChapterTable!$R:$S,2,0))/ChapterTable!$R$23)))</f>
        <v>4</v>
      </c>
      <c r="E1124" s="1">
        <f ca="1">IF(AND($A1124=0,$B1124=1),
    VLOOKUP(1,ChapterTable!$1:$1048576,MATCH("최종"&amp;SUBSTITUTE(SUBSTITUTE(E$1,"standard",""),"|Float",""),ChapterTable!$1:$1,0),0)*ChapterTable!$P$17,
  IF(AND($A1124=0,$B1124=0),
    E1125,
  IF($B1124=0,
    VLOOKUP($A1124,ChapterTable!$1:$1048576,MATCH("최종"&amp;SUBSTITUTE(SUBSTITUTE(E$1,"standard",""),"|Float",""),ChapterTable!$1:$1,0),0),
  IF($B1124=1,
    IF($L1124=FALSE,
      VLOOKUP($A1124,ChapterTable!$1:$1048576,MATCH("최종"&amp;SUBSTITUTE(SUBSTITUTE(E$1,"standard",""),"|Float",""),ChapterTable!$1:$1,0),0),
      VLOOKUP($A1124-ChapterTable!$P$11,ChapterTable!$1:$1048576,MATCH("최종"&amp;SUBSTITUTE(SUBSTITUTE(E$1,"standard",""),"|Float",""),ChapterTable!$1:$1,0),0)*ChapterTable!$P$14
    ),
  OFFSET(E1124,-$B1124+IF($L1124,1,0),0)*IF($B1124&gt;OFFSET($B1124,1,0),ChapterTable!$R$17,1)*
    (VLOOKUP(SUBSTITUTE(SUBSTITUTE(E$1,"standard",""),"|Float","")&amp;IF(OR($L1124=TRUE,$A1124=0,MOD($A1124,ChapterTable!$R$20)&lt;&gt;0),"","보스")&amp;"인게임누적곱배수",ChapterTable!$R:$S,2,0)^C1124
    +VLOOKUP(SUBSTITUTE(SUBSTITUTE(E$1,"standard",""),"|Float","")&amp;IF(OR($L1124=TRUE,$A1124=0,MOD($A1124,ChapterTable!$R$20)&lt;&gt;0),"","보스")&amp;"인게임누적합배수",ChapterTable!$R:$S,2,0)*C1124)
  )
  )
  )
)</f>
        <v>2693457.9513645172</v>
      </c>
      <c r="F1124" s="1">
        <f ca="1">IF(AND($A1124=0,$B1124=1),
    VLOOKUP(1,ChapterTable!$1:$1048576,MATCH("최종"&amp;SUBSTITUTE(SUBSTITUTE(F$1,"standard",""),"|Float",""),ChapterTable!$1:$1,0),0)*ChapterTable!$P$17,
  IF(AND($A1124=0,$B1124=0),
    F1125,
  IF($B1124=0,
    VLOOKUP($A1124,ChapterTable!$1:$1048576,MATCH("최종"&amp;SUBSTITUTE(SUBSTITUTE(F$1,"standard",""),"|Float",""),ChapterTable!$1:$1,0),0),
  IF($B1124=1,
    IF($L1124=FALSE,
      VLOOKUP($A1124,ChapterTable!$1:$1048576,MATCH("최종"&amp;SUBSTITUTE(SUBSTITUTE(F$1,"standard",""),"|Float",""),ChapterTable!$1:$1,0),0),
      VLOOKUP($A1124-ChapterTable!$P$11,ChapterTable!$1:$1048576,MATCH("최종"&amp;SUBSTITUTE(SUBSTITUTE(F$1,"standard",""),"|Float",""),ChapterTable!$1:$1,0),0)*ChapterTable!$P$14
    ),
  OFFSET(F1124,-$B1124+IF($L1124,1,0),0)*
    (VLOOKUP(SUBSTITUTE(SUBSTITUTE(F$1,"standard",""),"|Float","")&amp;IF(OR($L1124=TRUE,$A1124=0,MOD($A1124,ChapterTable!$R$20)&lt;&gt;0),"","보스")&amp;"인게임누적곱배수",ChapterTable!$R:$S,2,0)^D1124
    +VLOOKUP(SUBSTITUTE(SUBSTITUTE(F$1,"standard",""),"|Float","")&amp;IF(OR($L1124=TRUE,$A1124=0,MOD($A1124,ChapterTable!$R$20)&lt;&gt;0),"","보스")&amp;"인게임누적합배수",ChapterTable!$R:$S,2,0)*D1124)
  )
  )
  )
)</f>
        <v>729478.19516122341</v>
      </c>
      <c r="G1124" t="s">
        <v>715</v>
      </c>
      <c r="J1124" t="str">
        <f>IF(ISBLANK(I1124),"",
IFERROR(VLOOKUP(I1124,[1]StringTable!$1:$1048576,MATCH("kor|String",[1]StringTable!$1:$1,0),0),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128"/>
        <v>0.2</v>
      </c>
      <c r="AJ1124">
        <f t="shared" si="126"/>
        <v>0.27466666000000001</v>
      </c>
      <c r="AK1124">
        <f t="shared" si="127"/>
        <v>1</v>
      </c>
      <c r="AL1124">
        <v>10</v>
      </c>
    </row>
    <row r="1125" spans="1:38" hidden="1" x14ac:dyDescent="0.3">
      <c r="A1125">
        <v>24</v>
      </c>
      <c r="B1125">
        <v>48</v>
      </c>
      <c r="C1125">
        <f>IF(OR($L1125=TRUE,$A1125=0,MOD($A1125,ChapterTable!$R$20)&lt;&gt;0),
MAX(0,INT(($B1125+ChapterTable!$P$26+VLOOKUP(SUBSTITUTE(C$1,"성장단계","")&amp;"단계오프셋",ChapterTable!$R:$S,2,0))/ChapterTable!$P$23)),
MAX(0,INT(($B1125+ChapterTable!$R$26+VLOOKUP(SUBSTITUTE(C$1,"성장단계","")&amp;"보스단계오프셋",ChapterTable!$R:$S,2,0))/ChapterTable!$R$23)))</f>
        <v>5</v>
      </c>
      <c r="D1125">
        <f>IF(OR($L1125=TRUE,$A1125=0,MOD($A1125,ChapterTable!$R$20)&lt;&gt;0),
MAX(0,INT(($B1125+ChapterTable!$P$26+VLOOKUP(SUBSTITUTE(D$1,"성장단계","")&amp;"단계오프셋",ChapterTable!$R:$S,2,0))/ChapterTable!$P$23)),
MAX(0,INT(($B1125+ChapterTable!$R$26+VLOOKUP(SUBSTITUTE(D$1,"성장단계","")&amp;"보스단계오프셋",ChapterTable!$R:$S,2,0))/ChapterTable!$R$23)))</f>
        <v>4</v>
      </c>
      <c r="E1125" s="1">
        <f ca="1">IF(AND($A1125=0,$B1125=1),
    VLOOKUP(1,ChapterTable!$1:$1048576,MATCH("최종"&amp;SUBSTITUTE(SUBSTITUTE(E$1,"standard",""),"|Float",""),ChapterTable!$1:$1,0),0)*ChapterTable!$P$17,
  IF(AND($A1125=0,$B1125=0),
    E1126,
  IF($B1125=0,
    VLOOKUP($A1125,ChapterTable!$1:$1048576,MATCH("최종"&amp;SUBSTITUTE(SUBSTITUTE(E$1,"standard",""),"|Float",""),ChapterTable!$1:$1,0),0),
  IF($B1125=1,
    IF($L1125=FALSE,
      VLOOKUP($A1125,ChapterTable!$1:$1048576,MATCH("최종"&amp;SUBSTITUTE(SUBSTITUTE(E$1,"standard",""),"|Float",""),ChapterTable!$1:$1,0),0),
      VLOOKUP($A1125-ChapterTable!$P$11,ChapterTable!$1:$1048576,MATCH("최종"&amp;SUBSTITUTE(SUBSTITUTE(E$1,"standard",""),"|Float",""),ChapterTable!$1:$1,0),0)*ChapterTable!$P$14
    ),
  OFFSET(E1125,-$B1125+IF($L1125,1,0),0)*IF($B1125&gt;OFFSET($B1125,1,0),ChapterTable!$R$17,1)*
    (VLOOKUP(SUBSTITUTE(SUBSTITUTE(E$1,"standard",""),"|Float","")&amp;IF(OR($L1125=TRUE,$A1125=0,MOD($A1125,ChapterTable!$R$20)&lt;&gt;0),"","보스")&amp;"인게임누적곱배수",ChapterTable!$R:$S,2,0)^C1125
    +VLOOKUP(SUBSTITUTE(SUBSTITUTE(E$1,"standard",""),"|Float","")&amp;IF(OR($L1125=TRUE,$A1125=0,MOD($A1125,ChapterTable!$R$20)&lt;&gt;0),"","보스")&amp;"인게임누적합배수",ChapterTable!$R:$S,2,0)*C1125)
  )
  )
  )
)</f>
        <v>2693457.9513645172</v>
      </c>
      <c r="F1125" s="1">
        <f ca="1">IF(AND($A1125=0,$B1125=1),
    VLOOKUP(1,ChapterTable!$1:$1048576,MATCH("최종"&amp;SUBSTITUTE(SUBSTITUTE(F$1,"standard",""),"|Float",""),ChapterTable!$1:$1,0),0)*ChapterTable!$P$17,
  IF(AND($A1125=0,$B1125=0),
    F1126,
  IF($B1125=0,
    VLOOKUP($A1125,ChapterTable!$1:$1048576,MATCH("최종"&amp;SUBSTITUTE(SUBSTITUTE(F$1,"standard",""),"|Float",""),ChapterTable!$1:$1,0),0),
  IF($B1125=1,
    IF($L1125=FALSE,
      VLOOKUP($A1125,ChapterTable!$1:$1048576,MATCH("최종"&amp;SUBSTITUTE(SUBSTITUTE(F$1,"standard",""),"|Float",""),ChapterTable!$1:$1,0),0),
      VLOOKUP($A1125-ChapterTable!$P$11,ChapterTable!$1:$1048576,MATCH("최종"&amp;SUBSTITUTE(SUBSTITUTE(F$1,"standard",""),"|Float",""),ChapterTable!$1:$1,0),0)*ChapterTable!$P$14
    ),
  OFFSET(F1125,-$B1125+IF($L1125,1,0),0)*
    (VLOOKUP(SUBSTITUTE(SUBSTITUTE(F$1,"standard",""),"|Float","")&amp;IF(OR($L1125=TRUE,$A1125=0,MOD($A1125,ChapterTable!$R$20)&lt;&gt;0),"","보스")&amp;"인게임누적곱배수",ChapterTable!$R:$S,2,0)^D1125
    +VLOOKUP(SUBSTITUTE(SUBSTITUTE(F$1,"standard",""),"|Float","")&amp;IF(OR($L1125=TRUE,$A1125=0,MOD($A1125,ChapterTable!$R$20)&lt;&gt;0),"","보스")&amp;"인게임누적합배수",ChapterTable!$R:$S,2,0)*D1125)
  )
  )
  )
)</f>
        <v>729478.19516122341</v>
      </c>
      <c r="G1125" t="s">
        <v>715</v>
      </c>
      <c r="J1125" t="str">
        <f>IF(ISBLANK(I1125),"",
IFERROR(VLOOKUP(I1125,[1]StringTable!$1:$1048576,MATCH("kor|String",[1]StringTable!$1:$1,0),0),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128"/>
        <v>0.2</v>
      </c>
      <c r="AJ1125">
        <f t="shared" si="126"/>
        <v>0.27466666000000001</v>
      </c>
      <c r="AK1125">
        <f t="shared" si="127"/>
        <v>1</v>
      </c>
      <c r="AL1125">
        <v>10</v>
      </c>
    </row>
    <row r="1126" spans="1:38" hidden="1" x14ac:dyDescent="0.3">
      <c r="A1126">
        <v>24</v>
      </c>
      <c r="B1126">
        <v>49</v>
      </c>
      <c r="C1126">
        <f>IF(OR($L1126=TRUE,$A1126=0,MOD($A1126,ChapterTable!$R$20)&lt;&gt;0),
MAX(0,INT(($B1126+ChapterTable!$P$26+VLOOKUP(SUBSTITUTE(C$1,"성장단계","")&amp;"단계오프셋",ChapterTable!$R:$S,2,0))/ChapterTable!$P$23)),
MAX(0,INT(($B1126+ChapterTable!$R$26+VLOOKUP(SUBSTITUTE(C$1,"성장단계","")&amp;"보스단계오프셋",ChapterTable!$R:$S,2,0))/ChapterTable!$R$23)))</f>
        <v>5</v>
      </c>
      <c r="D1126">
        <f>IF(OR($L1126=TRUE,$A1126=0,MOD($A1126,ChapterTable!$R$20)&lt;&gt;0),
MAX(0,INT(($B1126+ChapterTable!$P$26+VLOOKUP(SUBSTITUTE(D$1,"성장단계","")&amp;"단계오프셋",ChapterTable!$R:$S,2,0))/ChapterTable!$P$23)),
MAX(0,INT(($B1126+ChapterTable!$R$26+VLOOKUP(SUBSTITUTE(D$1,"성장단계","")&amp;"보스단계오프셋",ChapterTable!$R:$S,2,0))/ChapterTable!$R$23)))</f>
        <v>4</v>
      </c>
      <c r="E1126" s="1">
        <f ca="1">IF(AND($A1126=0,$B1126=1),
    VLOOKUP(1,ChapterTable!$1:$1048576,MATCH("최종"&amp;SUBSTITUTE(SUBSTITUTE(E$1,"standard",""),"|Float",""),ChapterTable!$1:$1,0),0)*ChapterTable!$P$17,
  IF(AND($A1126=0,$B1126=0),
    E1127,
  IF($B1126=0,
    VLOOKUP($A1126,ChapterTable!$1:$1048576,MATCH("최종"&amp;SUBSTITUTE(SUBSTITUTE(E$1,"standard",""),"|Float",""),ChapterTable!$1:$1,0),0),
  IF($B1126=1,
    IF($L1126=FALSE,
      VLOOKUP($A1126,ChapterTable!$1:$1048576,MATCH("최종"&amp;SUBSTITUTE(SUBSTITUTE(E$1,"standard",""),"|Float",""),ChapterTable!$1:$1,0),0),
      VLOOKUP($A1126-ChapterTable!$P$11,ChapterTable!$1:$1048576,MATCH("최종"&amp;SUBSTITUTE(SUBSTITUTE(E$1,"standard",""),"|Float",""),ChapterTable!$1:$1,0),0)*ChapterTable!$P$14
    ),
  OFFSET(E1126,-$B1126+IF($L1126,1,0),0)*IF($B1126&gt;OFFSET($B1126,1,0),ChapterTable!$R$17,1)*
    (VLOOKUP(SUBSTITUTE(SUBSTITUTE(E$1,"standard",""),"|Float","")&amp;IF(OR($L1126=TRUE,$A1126=0,MOD($A1126,ChapterTable!$R$20)&lt;&gt;0),"","보스")&amp;"인게임누적곱배수",ChapterTable!$R:$S,2,0)^C1126
    +VLOOKUP(SUBSTITUTE(SUBSTITUTE(E$1,"standard",""),"|Float","")&amp;IF(OR($L1126=TRUE,$A1126=0,MOD($A1126,ChapterTable!$R$20)&lt;&gt;0),"","보스")&amp;"인게임누적합배수",ChapterTable!$R:$S,2,0)*C1126)
  )
  )
  )
)</f>
        <v>2693457.9513645172</v>
      </c>
      <c r="F1126" s="1">
        <f ca="1">IF(AND($A1126=0,$B1126=1),
    VLOOKUP(1,ChapterTable!$1:$1048576,MATCH("최종"&amp;SUBSTITUTE(SUBSTITUTE(F$1,"standard",""),"|Float",""),ChapterTable!$1:$1,0),0)*ChapterTable!$P$17,
  IF(AND($A1126=0,$B1126=0),
    F1127,
  IF($B1126=0,
    VLOOKUP($A1126,ChapterTable!$1:$1048576,MATCH("최종"&amp;SUBSTITUTE(SUBSTITUTE(F$1,"standard",""),"|Float",""),ChapterTable!$1:$1,0),0),
  IF($B1126=1,
    IF($L1126=FALSE,
      VLOOKUP($A1126,ChapterTable!$1:$1048576,MATCH("최종"&amp;SUBSTITUTE(SUBSTITUTE(F$1,"standard",""),"|Float",""),ChapterTable!$1:$1,0),0),
      VLOOKUP($A1126-ChapterTable!$P$11,ChapterTable!$1:$1048576,MATCH("최종"&amp;SUBSTITUTE(SUBSTITUTE(F$1,"standard",""),"|Float",""),ChapterTable!$1:$1,0),0)*ChapterTable!$P$14
    ),
  OFFSET(F1126,-$B1126+IF($L1126,1,0),0)*
    (VLOOKUP(SUBSTITUTE(SUBSTITUTE(F$1,"standard",""),"|Float","")&amp;IF(OR($L1126=TRUE,$A1126=0,MOD($A1126,ChapterTable!$R$20)&lt;&gt;0),"","보스")&amp;"인게임누적곱배수",ChapterTable!$R:$S,2,0)^D1126
    +VLOOKUP(SUBSTITUTE(SUBSTITUTE(F$1,"standard",""),"|Float","")&amp;IF(OR($L1126=TRUE,$A1126=0,MOD($A1126,ChapterTable!$R$20)&lt;&gt;0),"","보스")&amp;"인게임누적합배수",ChapterTable!$R:$S,2,0)*D1126)
  )
  )
  )
)</f>
        <v>729478.19516122341</v>
      </c>
      <c r="G1126" t="s">
        <v>715</v>
      </c>
      <c r="J1126" t="str">
        <f>IF(ISBLANK(I1126),"",
IFERROR(VLOOKUP(I1126,[1]StringTable!$1:$1048576,MATCH("kor|String",[1]StringTable!$1:$1,0),0),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128"/>
        <v>0.2</v>
      </c>
      <c r="AJ1126">
        <f t="shared" si="126"/>
        <v>0.27466666000000001</v>
      </c>
      <c r="AK1126">
        <f t="shared" si="127"/>
        <v>1</v>
      </c>
      <c r="AL1126">
        <v>10</v>
      </c>
    </row>
    <row r="1127" spans="1:38" hidden="1" x14ac:dyDescent="0.3">
      <c r="A1127">
        <v>24</v>
      </c>
      <c r="B1127">
        <v>50</v>
      </c>
      <c r="C1127">
        <f>IF(OR($L1127=TRUE,$A1127=0,MOD($A1127,ChapterTable!$R$20)&lt;&gt;0),
MAX(0,INT(($B1127+ChapterTable!$P$26+VLOOKUP(SUBSTITUTE(C$1,"성장단계","")&amp;"단계오프셋",ChapterTable!$R:$S,2,0))/ChapterTable!$P$23)),
MAX(0,INT(($B1127+ChapterTable!$R$26+VLOOKUP(SUBSTITUTE(C$1,"성장단계","")&amp;"보스단계오프셋",ChapterTable!$R:$S,2,0))/ChapterTable!$R$23)))</f>
        <v>5</v>
      </c>
      <c r="D1127">
        <f>IF(OR($L1127=TRUE,$A1127=0,MOD($A1127,ChapterTable!$R$20)&lt;&gt;0),
MAX(0,INT(($B1127+ChapterTable!$P$26+VLOOKUP(SUBSTITUTE(D$1,"성장단계","")&amp;"단계오프셋",ChapterTable!$R:$S,2,0))/ChapterTable!$P$23)),
MAX(0,INT(($B1127+ChapterTable!$R$26+VLOOKUP(SUBSTITUTE(D$1,"성장단계","")&amp;"보스단계오프셋",ChapterTable!$R:$S,2,0))/ChapterTable!$R$23)))</f>
        <v>4</v>
      </c>
      <c r="E1127" s="1">
        <f ca="1">IF(AND($A1127=0,$B1127=1),
    VLOOKUP(1,ChapterTable!$1:$1048576,MATCH("최종"&amp;SUBSTITUTE(SUBSTITUTE(E$1,"standard",""),"|Float",""),ChapterTable!$1:$1,0),0)*ChapterTable!$P$17,
  IF(AND($A1127=0,$B1127=0),
    E1128,
  IF($B1127=0,
    VLOOKUP($A1127,ChapterTable!$1:$1048576,MATCH("최종"&amp;SUBSTITUTE(SUBSTITUTE(E$1,"standard",""),"|Float",""),ChapterTable!$1:$1,0),0),
  IF($B1127=1,
    IF($L1127=FALSE,
      VLOOKUP($A1127,ChapterTable!$1:$1048576,MATCH("최종"&amp;SUBSTITUTE(SUBSTITUTE(E$1,"standard",""),"|Float",""),ChapterTable!$1:$1,0),0),
      VLOOKUP($A1127-ChapterTable!$P$11,ChapterTable!$1:$1048576,MATCH("최종"&amp;SUBSTITUTE(SUBSTITUTE(E$1,"standard",""),"|Float",""),ChapterTable!$1:$1,0),0)*ChapterTable!$P$14
    ),
  OFFSET(E1127,-$B1127+IF($L1127,1,0),0)*IF($B1127&gt;OFFSET($B1127,1,0),ChapterTable!$R$17,1)*
    (VLOOKUP(SUBSTITUTE(SUBSTITUTE(E$1,"standard",""),"|Float","")&amp;IF(OR($L1127=TRUE,$A1127=0,MOD($A1127,ChapterTable!$R$20)&lt;&gt;0),"","보스")&amp;"인게임누적곱배수",ChapterTable!$R:$S,2,0)^C1127
    +VLOOKUP(SUBSTITUTE(SUBSTITUTE(E$1,"standard",""),"|Float","")&amp;IF(OR($L1127=TRUE,$A1127=0,MOD($A1127,ChapterTable!$R$20)&lt;&gt;0),"","보스")&amp;"인게임누적합배수",ChapterTable!$R:$S,2,0)*C1127)
  )
  )
  )
)</f>
        <v>3501495.3367738724</v>
      </c>
      <c r="F1127" s="1">
        <f ca="1">IF(AND($A1127=0,$B1127=1),
    VLOOKUP(1,ChapterTable!$1:$1048576,MATCH("최종"&amp;SUBSTITUTE(SUBSTITUTE(F$1,"standard",""),"|Float",""),ChapterTable!$1:$1,0),0)*ChapterTable!$P$17,
  IF(AND($A1127=0,$B1127=0),
    F1128,
  IF($B1127=0,
    VLOOKUP($A1127,ChapterTable!$1:$1048576,MATCH("최종"&amp;SUBSTITUTE(SUBSTITUTE(F$1,"standard",""),"|Float",""),ChapterTable!$1:$1,0),0),
  IF($B1127=1,
    IF($L1127=FALSE,
      VLOOKUP($A1127,ChapterTable!$1:$1048576,MATCH("최종"&amp;SUBSTITUTE(SUBSTITUTE(F$1,"standard",""),"|Float",""),ChapterTable!$1:$1,0),0),
      VLOOKUP($A1127-ChapterTable!$P$11,ChapterTable!$1:$1048576,MATCH("최종"&amp;SUBSTITUTE(SUBSTITUTE(F$1,"standard",""),"|Float",""),ChapterTable!$1:$1,0),0)*ChapterTable!$P$14
    ),
  OFFSET(F1127,-$B1127+IF($L1127,1,0),0)*
    (VLOOKUP(SUBSTITUTE(SUBSTITUTE(F$1,"standard",""),"|Float","")&amp;IF(OR($L1127=TRUE,$A1127=0,MOD($A1127,ChapterTable!$R$20)&lt;&gt;0),"","보스")&amp;"인게임누적곱배수",ChapterTable!$R:$S,2,0)^D1127
    +VLOOKUP(SUBSTITUTE(SUBSTITUTE(F$1,"standard",""),"|Float","")&amp;IF(OR($L1127=TRUE,$A1127=0,MOD($A1127,ChapterTable!$R$20)&lt;&gt;0),"","보스")&amp;"인게임누적합배수",ChapterTable!$R:$S,2,0)*D1127)
  )
  )
  )
)</f>
        <v>729478.19516122341</v>
      </c>
      <c r="G1127" t="s">
        <v>715</v>
      </c>
      <c r="J1127" t="str">
        <f>IF(ISBLANK(I1127),"",
IFERROR(VLOOKUP(I1127,[1]StringTable!$1:$1048576,MATCH("kor|String",[1]StringTable!$1:$1,0),0),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128"/>
        <v>0.2</v>
      </c>
      <c r="AJ1127">
        <f t="shared" si="126"/>
        <v>1</v>
      </c>
      <c r="AK1127">
        <f t="shared" si="127"/>
        <v>1</v>
      </c>
      <c r="AL1127">
        <v>10</v>
      </c>
    </row>
    <row r="1128" spans="1:38" hidden="1" x14ac:dyDescent="0.3">
      <c r="A1128">
        <v>25</v>
      </c>
      <c r="B1128">
        <v>0</v>
      </c>
      <c r="C1128">
        <f>IF(OR($L1128=TRUE,$A1128=0,MOD($A1128,ChapterTable!$R$20)&lt;&gt;0),
MAX(0,INT(($B1128+ChapterTable!$P$26+VLOOKUP(SUBSTITUTE(C$1,"성장단계","")&amp;"단계오프셋",ChapterTable!$R:$S,2,0))/ChapterTable!$P$23)),
MAX(0,INT(($B1128+ChapterTable!$R$26+VLOOKUP(SUBSTITUTE(C$1,"성장단계","")&amp;"보스단계오프셋",ChapterTable!$R:$S,2,0))/ChapterTable!$R$23)))</f>
        <v>0</v>
      </c>
      <c r="D1128">
        <f>IF(OR($L1128=TRUE,$A1128=0,MOD($A1128,ChapterTable!$R$20)&lt;&gt;0),
MAX(0,INT(($B1128+ChapterTable!$P$26+VLOOKUP(SUBSTITUTE(D$1,"성장단계","")&amp;"단계오프셋",ChapterTable!$R:$S,2,0))/ChapterTable!$P$23)),
MAX(0,INT(($B1128+ChapterTable!$R$26+VLOOKUP(SUBSTITUTE(D$1,"성장단계","")&amp;"보스단계오프셋",ChapterTable!$R:$S,2,0))/ChapterTable!$R$23)))</f>
        <v>0</v>
      </c>
      <c r="E1128" s="1">
        <f ca="1">IF(AND($A1128=0,$B1128=1),
    VLOOKUP(1,ChapterTable!$1:$1048576,MATCH("최종"&amp;SUBSTITUTE(SUBSTITUTE(E$1,"standard",""),"|Float",""),ChapterTable!$1:$1,0),0)*ChapterTable!$P$17,
  IF(AND($A1128=0,$B1128=0),
    E1129,
  IF($B1128=0,
    VLOOKUP($A1128,ChapterTable!$1:$1048576,MATCH("최종"&amp;SUBSTITUTE(SUBSTITUTE(E$1,"standard",""),"|Float",""),ChapterTable!$1:$1,0),0),
  IF($B1128=1,
    IF($L1128=FALSE,
      VLOOKUP($A1128,ChapterTable!$1:$1048576,MATCH("최종"&amp;SUBSTITUTE(SUBSTITUTE(E$1,"standard",""),"|Float",""),ChapterTable!$1:$1,0),0),
      VLOOKUP($A1128-ChapterTable!$P$11,ChapterTable!$1:$1048576,MATCH("최종"&amp;SUBSTITUTE(SUBSTITUTE(E$1,"standard",""),"|Float",""),ChapterTable!$1:$1,0),0)*ChapterTable!$P$14
    ),
  OFFSET(E1128,-$B1128+IF($L1128,1,0),0)*IF($B1128&gt;OFFSET($B1128,1,0),ChapterTable!$R$17,1)*
    (VLOOKUP(SUBSTITUTE(SUBSTITUTE(E$1,"standard",""),"|Float","")&amp;IF(OR($L1128=TRUE,$A1128=0,MOD($A1128,ChapterTable!$R$20)&lt;&gt;0),"","보스")&amp;"인게임누적곱배수",ChapterTable!$R:$S,2,0)^C1128
    +VLOOKUP(SUBSTITUTE(SUBSTITUTE(E$1,"standard",""),"|Float","")&amp;IF(OR($L1128=TRUE,$A1128=0,MOD($A1128,ChapterTable!$R$20)&lt;&gt;0),"","보스")&amp;"인게임누적합배수",ChapterTable!$R:$S,2,0)*C1128)
  )
  )
  )
)</f>
        <v>2020093.4635233879</v>
      </c>
      <c r="F1128" s="1">
        <f ca="1">IF(AND($A1128=0,$B1128=1),
    VLOOKUP(1,ChapterTable!$1:$1048576,MATCH("최종"&amp;SUBSTITUTE(SUBSTITUTE(F$1,"standard",""),"|Float",""),ChapterTable!$1:$1,0),0)*ChapterTable!$P$17,
  IF(AND($A1128=0,$B1128=0),
    F1129,
  IF($B1128=0,
    VLOOKUP($A1128,ChapterTable!$1:$1048576,MATCH("최종"&amp;SUBSTITUTE(SUBSTITUTE(F$1,"standard",""),"|Float",""),ChapterTable!$1:$1,0),0),
  IF($B1128=1,
    IF($L1128=FALSE,
      VLOOKUP($A1128,ChapterTable!$1:$1048576,MATCH("최종"&amp;SUBSTITUTE(SUBSTITUTE(F$1,"standard",""),"|Float",""),ChapterTable!$1:$1,0),0),
      VLOOKUP($A1128-ChapterTable!$P$11,ChapterTable!$1:$1048576,MATCH("최종"&amp;SUBSTITUTE(SUBSTITUTE(F$1,"standard",""),"|Float",""),ChapterTable!$1:$1,0),0)*ChapterTable!$P$14
    ),
  OFFSET(F1128,-$B1128+IF($L1128,1,0),0)*
    (VLOOKUP(SUBSTITUTE(SUBSTITUTE(F$1,"standard",""),"|Float","")&amp;IF(OR($L1128=TRUE,$A1128=0,MOD($A1128,ChapterTable!$R$20)&lt;&gt;0),"","보스")&amp;"인게임누적곱배수",ChapterTable!$R:$S,2,0)^D1128
    +VLOOKUP(SUBSTITUTE(SUBSTITUTE(F$1,"standard",""),"|Float","")&amp;IF(OR($L1128=TRUE,$A1128=0,MOD($A1128,ChapterTable!$R$20)&lt;&gt;0),"","보스")&amp;"인게임누적합배수",ChapterTable!$R:$S,2,0)*D1128)
  )
  )
  )
)</f>
        <v>841705.60980141163</v>
      </c>
      <c r="G1128" t="s">
        <v>715</v>
      </c>
      <c r="J1128" t="str">
        <f>IF(ISBLANK(I1128),"",
IFERROR(VLOOKUP(I1128,[1]StringTable!$1:$1048576,MATCH("kor|String",[1]StringTable!$1:$1,0),0),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128"/>
        <v>0</v>
      </c>
      <c r="AJ1128">
        <f t="shared" si="126"/>
        <v>0</v>
      </c>
      <c r="AK1128">
        <f t="shared" si="127"/>
        <v>0</v>
      </c>
      <c r="AL1128">
        <v>10</v>
      </c>
    </row>
    <row r="1129" spans="1:38" hidden="1" x14ac:dyDescent="0.3">
      <c r="A1129">
        <v>25</v>
      </c>
      <c r="B1129">
        <v>1</v>
      </c>
      <c r="C1129">
        <f>IF(OR($L1129=TRUE,$A1129=0,MOD($A1129,ChapterTable!$R$20)&lt;&gt;0),
MAX(0,INT(($B1129+ChapterTable!$P$26+VLOOKUP(SUBSTITUTE(C$1,"성장단계","")&amp;"단계오프셋",ChapterTable!$R:$S,2,0))/ChapterTable!$P$23)),
MAX(0,INT(($B1129+ChapterTable!$R$26+VLOOKUP(SUBSTITUTE(C$1,"성장단계","")&amp;"보스단계오프셋",ChapterTable!$R:$S,2,0))/ChapterTable!$R$23)))</f>
        <v>0</v>
      </c>
      <c r="D1129">
        <f>IF(OR($L1129=TRUE,$A1129=0,MOD($A1129,ChapterTable!$R$20)&lt;&gt;0),
MAX(0,INT(($B1129+ChapterTable!$P$26+VLOOKUP(SUBSTITUTE(D$1,"성장단계","")&amp;"단계오프셋",ChapterTable!$R:$S,2,0))/ChapterTable!$P$23)),
MAX(0,INT(($B1129+ChapterTable!$R$26+VLOOKUP(SUBSTITUTE(D$1,"성장단계","")&amp;"보스단계오프셋",ChapterTable!$R:$S,2,0))/ChapterTable!$R$23)))</f>
        <v>0</v>
      </c>
      <c r="E1129" s="1">
        <f ca="1">IF(AND($A1129=0,$B1129=1),
    VLOOKUP(1,ChapterTable!$1:$1048576,MATCH("최종"&amp;SUBSTITUTE(SUBSTITUTE(E$1,"standard",""),"|Float",""),ChapterTable!$1:$1,0),0)*ChapterTable!$P$17,
  IF(AND($A1129=0,$B1129=0),
    E1130,
  IF($B1129=0,
    VLOOKUP($A1129,ChapterTable!$1:$1048576,MATCH("최종"&amp;SUBSTITUTE(SUBSTITUTE(E$1,"standard",""),"|Float",""),ChapterTable!$1:$1,0),0),
  IF($B1129=1,
    IF($L1129=FALSE,
      VLOOKUP($A1129,ChapterTable!$1:$1048576,MATCH("최종"&amp;SUBSTITUTE(SUBSTITUTE(E$1,"standard",""),"|Float",""),ChapterTable!$1:$1,0),0),
      VLOOKUP($A1129-ChapterTable!$P$11,ChapterTable!$1:$1048576,MATCH("최종"&amp;SUBSTITUTE(SUBSTITUTE(E$1,"standard",""),"|Float",""),ChapterTable!$1:$1,0),0)*ChapterTable!$P$14
    ),
  OFFSET(E1129,-$B1129+IF($L1129,1,0),0)*IF($B1129&gt;OFFSET($B1129,1,0),ChapterTable!$R$17,1)*
    (VLOOKUP(SUBSTITUTE(SUBSTITUTE(E$1,"standard",""),"|Float","")&amp;IF(OR($L1129=TRUE,$A1129=0,MOD($A1129,ChapterTable!$R$20)&lt;&gt;0),"","보스")&amp;"인게임누적곱배수",ChapterTable!$R:$S,2,0)^C1129
    +VLOOKUP(SUBSTITUTE(SUBSTITUTE(E$1,"standard",""),"|Float","")&amp;IF(OR($L1129=TRUE,$A1129=0,MOD($A1129,ChapterTable!$R$20)&lt;&gt;0),"","보스")&amp;"인게임누적합배수",ChapterTable!$R:$S,2,0)*C1129)
  )
  )
  )
)</f>
        <v>2020093.4635233879</v>
      </c>
      <c r="F1129" s="1">
        <f ca="1">IF(AND($A1129=0,$B1129=1),
    VLOOKUP(1,ChapterTable!$1:$1048576,MATCH("최종"&amp;SUBSTITUTE(SUBSTITUTE(F$1,"standard",""),"|Float",""),ChapterTable!$1:$1,0),0)*ChapterTable!$P$17,
  IF(AND($A1129=0,$B1129=0),
    F1130,
  IF($B1129=0,
    VLOOKUP($A1129,ChapterTable!$1:$1048576,MATCH("최종"&amp;SUBSTITUTE(SUBSTITUTE(F$1,"standard",""),"|Float",""),ChapterTable!$1:$1,0),0),
  IF($B1129=1,
    IF($L1129=FALSE,
      VLOOKUP($A1129,ChapterTable!$1:$1048576,MATCH("최종"&amp;SUBSTITUTE(SUBSTITUTE(F$1,"standard",""),"|Float",""),ChapterTable!$1:$1,0),0),
      VLOOKUP($A1129-ChapterTable!$P$11,ChapterTable!$1:$1048576,MATCH("최종"&amp;SUBSTITUTE(SUBSTITUTE(F$1,"standard",""),"|Float",""),ChapterTable!$1:$1,0),0)*ChapterTable!$P$14
    ),
  OFFSET(F1129,-$B1129+IF($L1129,1,0),0)*
    (VLOOKUP(SUBSTITUTE(SUBSTITUTE(F$1,"standard",""),"|Float","")&amp;IF(OR($L1129=TRUE,$A1129=0,MOD($A1129,ChapterTable!$R$20)&lt;&gt;0),"","보스")&amp;"인게임누적곱배수",ChapterTable!$R:$S,2,0)^D1129
    +VLOOKUP(SUBSTITUTE(SUBSTITUTE(F$1,"standard",""),"|Float","")&amp;IF(OR($L1129=TRUE,$A1129=0,MOD($A1129,ChapterTable!$R$20)&lt;&gt;0),"","보스")&amp;"인게임누적합배수",ChapterTable!$R:$S,2,0)*D1129)
  )
  )
  )
)</f>
        <v>841705.60980141163</v>
      </c>
      <c r="G1129" t="s">
        <v>715</v>
      </c>
      <c r="J1129" t="str">
        <f>IF(ISBLANK(I1129),"",
IFERROR(VLOOKUP(I1129,[1]StringTable!$1:$1048576,MATCH("kor|String",[1]StringTable!$1:$1,0),0),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128"/>
        <v>1</v>
      </c>
      <c r="AJ1129">
        <f t="shared" si="126"/>
        <v>1</v>
      </c>
      <c r="AK1129">
        <f t="shared" si="127"/>
        <v>1</v>
      </c>
      <c r="AL1129">
        <v>11</v>
      </c>
    </row>
    <row r="1130" spans="1:38" hidden="1" x14ac:dyDescent="0.3">
      <c r="A1130">
        <v>25</v>
      </c>
      <c r="B1130">
        <v>2</v>
      </c>
      <c r="C1130">
        <f>IF(OR($L1130=TRUE,$A1130=0,MOD($A1130,ChapterTable!$R$20)&lt;&gt;0),
MAX(0,INT(($B1130+ChapterTable!$P$26+VLOOKUP(SUBSTITUTE(C$1,"성장단계","")&amp;"단계오프셋",ChapterTable!$R:$S,2,0))/ChapterTable!$P$23)),
MAX(0,INT(($B1130+ChapterTable!$R$26+VLOOKUP(SUBSTITUTE(C$1,"성장단계","")&amp;"보스단계오프셋",ChapterTable!$R:$S,2,0))/ChapterTable!$R$23)))</f>
        <v>0</v>
      </c>
      <c r="D1130">
        <f>IF(OR($L1130=TRUE,$A1130=0,MOD($A1130,ChapterTable!$R$20)&lt;&gt;0),
MAX(0,INT(($B1130+ChapterTable!$P$26+VLOOKUP(SUBSTITUTE(D$1,"성장단계","")&amp;"단계오프셋",ChapterTable!$R:$S,2,0))/ChapterTable!$P$23)),
MAX(0,INT(($B1130+ChapterTable!$R$26+VLOOKUP(SUBSTITUTE(D$1,"성장단계","")&amp;"보스단계오프셋",ChapterTable!$R:$S,2,0))/ChapterTable!$R$23)))</f>
        <v>0</v>
      </c>
      <c r="E1130" s="1">
        <f ca="1">IF(AND($A1130=0,$B1130=1),
    VLOOKUP(1,ChapterTable!$1:$1048576,MATCH("최종"&amp;SUBSTITUTE(SUBSTITUTE(E$1,"standard",""),"|Float",""),ChapterTable!$1:$1,0),0)*ChapterTable!$P$17,
  IF(AND($A1130=0,$B1130=0),
    E1131,
  IF($B1130=0,
    VLOOKUP($A1130,ChapterTable!$1:$1048576,MATCH("최종"&amp;SUBSTITUTE(SUBSTITUTE(E$1,"standard",""),"|Float",""),ChapterTable!$1:$1,0),0),
  IF($B1130=1,
    IF($L1130=FALSE,
      VLOOKUP($A1130,ChapterTable!$1:$1048576,MATCH("최종"&amp;SUBSTITUTE(SUBSTITUTE(E$1,"standard",""),"|Float",""),ChapterTable!$1:$1,0),0),
      VLOOKUP($A1130-ChapterTable!$P$11,ChapterTable!$1:$1048576,MATCH("최종"&amp;SUBSTITUTE(SUBSTITUTE(E$1,"standard",""),"|Float",""),ChapterTable!$1:$1,0),0)*ChapterTable!$P$14
    ),
  OFFSET(E1130,-$B1130+IF($L1130,1,0),0)*IF($B1130&gt;OFFSET($B1130,1,0),ChapterTable!$R$17,1)*
    (VLOOKUP(SUBSTITUTE(SUBSTITUTE(E$1,"standard",""),"|Float","")&amp;IF(OR($L1130=TRUE,$A1130=0,MOD($A1130,ChapterTable!$R$20)&lt;&gt;0),"","보스")&amp;"인게임누적곱배수",ChapterTable!$R:$S,2,0)^C1130
    +VLOOKUP(SUBSTITUTE(SUBSTITUTE(E$1,"standard",""),"|Float","")&amp;IF(OR($L1130=TRUE,$A1130=0,MOD($A1130,ChapterTable!$R$20)&lt;&gt;0),"","보스")&amp;"인게임누적합배수",ChapterTable!$R:$S,2,0)*C1130)
  )
  )
  )
)</f>
        <v>2020093.4635233879</v>
      </c>
      <c r="F1130" s="1">
        <f ca="1">IF(AND($A1130=0,$B1130=1),
    VLOOKUP(1,ChapterTable!$1:$1048576,MATCH("최종"&amp;SUBSTITUTE(SUBSTITUTE(F$1,"standard",""),"|Float",""),ChapterTable!$1:$1,0),0)*ChapterTable!$P$17,
  IF(AND($A1130=0,$B1130=0),
    F1131,
  IF($B1130=0,
    VLOOKUP($A1130,ChapterTable!$1:$1048576,MATCH("최종"&amp;SUBSTITUTE(SUBSTITUTE(F$1,"standard",""),"|Float",""),ChapterTable!$1:$1,0),0),
  IF($B1130=1,
    IF($L1130=FALSE,
      VLOOKUP($A1130,ChapterTable!$1:$1048576,MATCH("최종"&amp;SUBSTITUTE(SUBSTITUTE(F$1,"standard",""),"|Float",""),ChapterTable!$1:$1,0),0),
      VLOOKUP($A1130-ChapterTable!$P$11,ChapterTable!$1:$1048576,MATCH("최종"&amp;SUBSTITUTE(SUBSTITUTE(F$1,"standard",""),"|Float",""),ChapterTable!$1:$1,0),0)*ChapterTable!$P$14
    ),
  OFFSET(F1130,-$B1130+IF($L1130,1,0),0)*
    (VLOOKUP(SUBSTITUTE(SUBSTITUTE(F$1,"standard",""),"|Float","")&amp;IF(OR($L1130=TRUE,$A1130=0,MOD($A1130,ChapterTable!$R$20)&lt;&gt;0),"","보스")&amp;"인게임누적곱배수",ChapterTable!$R:$S,2,0)^D1130
    +VLOOKUP(SUBSTITUTE(SUBSTITUTE(F$1,"standard",""),"|Float","")&amp;IF(OR($L1130=TRUE,$A1130=0,MOD($A1130,ChapterTable!$R$20)&lt;&gt;0),"","보스")&amp;"인게임누적합배수",ChapterTable!$R:$S,2,0)*D1130)
  )
  )
  )
)</f>
        <v>841705.60980141163</v>
      </c>
      <c r="G1130" t="s">
        <v>715</v>
      </c>
      <c r="J1130" t="str">
        <f>IF(ISBLANK(I1130),"",
IFERROR(VLOOKUP(I1130,[1]StringTable!$1:$1048576,MATCH("kor|String",[1]StringTable!$1:$1,0),0),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128"/>
        <v>1</v>
      </c>
      <c r="AJ1130">
        <f t="shared" si="126"/>
        <v>1</v>
      </c>
      <c r="AK1130">
        <f t="shared" si="127"/>
        <v>1</v>
      </c>
      <c r="AL1130">
        <v>11</v>
      </c>
    </row>
    <row r="1131" spans="1:38" hidden="1" x14ac:dyDescent="0.3">
      <c r="A1131">
        <v>25</v>
      </c>
      <c r="B1131">
        <v>3</v>
      </c>
      <c r="C1131">
        <f>IF(OR($L1131=TRUE,$A1131=0,MOD($A1131,ChapterTable!$R$20)&lt;&gt;0),
MAX(0,INT(($B1131+ChapterTable!$P$26+VLOOKUP(SUBSTITUTE(C$1,"성장단계","")&amp;"단계오프셋",ChapterTable!$R:$S,2,0))/ChapterTable!$P$23)),
MAX(0,INT(($B1131+ChapterTable!$R$26+VLOOKUP(SUBSTITUTE(C$1,"성장단계","")&amp;"보스단계오프셋",ChapterTable!$R:$S,2,0))/ChapterTable!$R$23)))</f>
        <v>0</v>
      </c>
      <c r="D1131">
        <f>IF(OR($L1131=TRUE,$A1131=0,MOD($A1131,ChapterTable!$R$20)&lt;&gt;0),
MAX(0,INT(($B1131+ChapterTable!$P$26+VLOOKUP(SUBSTITUTE(D$1,"성장단계","")&amp;"단계오프셋",ChapterTable!$R:$S,2,0))/ChapterTable!$P$23)),
MAX(0,INT(($B1131+ChapterTable!$R$26+VLOOKUP(SUBSTITUTE(D$1,"성장단계","")&amp;"보스단계오프셋",ChapterTable!$R:$S,2,0))/ChapterTable!$R$23)))</f>
        <v>0</v>
      </c>
      <c r="E1131" s="1">
        <f ca="1">IF(AND($A1131=0,$B1131=1),
    VLOOKUP(1,ChapterTable!$1:$1048576,MATCH("최종"&amp;SUBSTITUTE(SUBSTITUTE(E$1,"standard",""),"|Float",""),ChapterTable!$1:$1,0),0)*ChapterTable!$P$17,
  IF(AND($A1131=0,$B1131=0),
    E1132,
  IF($B1131=0,
    VLOOKUP($A1131,ChapterTable!$1:$1048576,MATCH("최종"&amp;SUBSTITUTE(SUBSTITUTE(E$1,"standard",""),"|Float",""),ChapterTable!$1:$1,0),0),
  IF($B1131=1,
    IF($L1131=FALSE,
      VLOOKUP($A1131,ChapterTable!$1:$1048576,MATCH("최종"&amp;SUBSTITUTE(SUBSTITUTE(E$1,"standard",""),"|Float",""),ChapterTable!$1:$1,0),0),
      VLOOKUP($A1131-ChapterTable!$P$11,ChapterTable!$1:$1048576,MATCH("최종"&amp;SUBSTITUTE(SUBSTITUTE(E$1,"standard",""),"|Float",""),ChapterTable!$1:$1,0),0)*ChapterTable!$P$14
    ),
  OFFSET(E1131,-$B1131+IF($L1131,1,0),0)*IF($B1131&gt;OFFSET($B1131,1,0),ChapterTable!$R$17,1)*
    (VLOOKUP(SUBSTITUTE(SUBSTITUTE(E$1,"standard",""),"|Float","")&amp;IF(OR($L1131=TRUE,$A1131=0,MOD($A1131,ChapterTable!$R$20)&lt;&gt;0),"","보스")&amp;"인게임누적곱배수",ChapterTable!$R:$S,2,0)^C1131
    +VLOOKUP(SUBSTITUTE(SUBSTITUTE(E$1,"standard",""),"|Float","")&amp;IF(OR($L1131=TRUE,$A1131=0,MOD($A1131,ChapterTable!$R$20)&lt;&gt;0),"","보스")&amp;"인게임누적합배수",ChapterTable!$R:$S,2,0)*C1131)
  )
  )
  )
)</f>
        <v>2020093.4635233879</v>
      </c>
      <c r="F1131" s="1">
        <f ca="1">IF(AND($A1131=0,$B1131=1),
    VLOOKUP(1,ChapterTable!$1:$1048576,MATCH("최종"&amp;SUBSTITUTE(SUBSTITUTE(F$1,"standard",""),"|Float",""),ChapterTable!$1:$1,0),0)*ChapterTable!$P$17,
  IF(AND($A1131=0,$B1131=0),
    F1132,
  IF($B1131=0,
    VLOOKUP($A1131,ChapterTable!$1:$1048576,MATCH("최종"&amp;SUBSTITUTE(SUBSTITUTE(F$1,"standard",""),"|Float",""),ChapterTable!$1:$1,0),0),
  IF($B1131=1,
    IF($L1131=FALSE,
      VLOOKUP($A1131,ChapterTable!$1:$1048576,MATCH("최종"&amp;SUBSTITUTE(SUBSTITUTE(F$1,"standard",""),"|Float",""),ChapterTable!$1:$1,0),0),
      VLOOKUP($A1131-ChapterTable!$P$11,ChapterTable!$1:$1048576,MATCH("최종"&amp;SUBSTITUTE(SUBSTITUTE(F$1,"standard",""),"|Float",""),ChapterTable!$1:$1,0),0)*ChapterTable!$P$14
    ),
  OFFSET(F1131,-$B1131+IF($L1131,1,0),0)*
    (VLOOKUP(SUBSTITUTE(SUBSTITUTE(F$1,"standard",""),"|Float","")&amp;IF(OR($L1131=TRUE,$A1131=0,MOD($A1131,ChapterTable!$R$20)&lt;&gt;0),"","보스")&amp;"인게임누적곱배수",ChapterTable!$R:$S,2,0)^D1131
    +VLOOKUP(SUBSTITUTE(SUBSTITUTE(F$1,"standard",""),"|Float","")&amp;IF(OR($L1131=TRUE,$A1131=0,MOD($A1131,ChapterTable!$R$20)&lt;&gt;0),"","보스")&amp;"인게임누적합배수",ChapterTable!$R:$S,2,0)*D1131)
  )
  )
  )
)</f>
        <v>841705.60980141163</v>
      </c>
      <c r="G1131" t="s">
        <v>715</v>
      </c>
      <c r="J1131" t="str">
        <f>IF(ISBLANK(I1131),"",
IFERROR(VLOOKUP(I1131,[1]StringTable!$1:$1048576,MATCH("kor|String",[1]StringTable!$1:$1,0),0),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128"/>
        <v>1</v>
      </c>
      <c r="AJ1131">
        <f t="shared" si="126"/>
        <v>1</v>
      </c>
      <c r="AK1131">
        <f t="shared" si="127"/>
        <v>1</v>
      </c>
      <c r="AL1131">
        <v>11</v>
      </c>
    </row>
    <row r="1132" spans="1:38" hidden="1" x14ac:dyDescent="0.3">
      <c r="A1132">
        <v>25</v>
      </c>
      <c r="B1132">
        <v>4</v>
      </c>
      <c r="C1132">
        <f>IF(OR($L1132=TRUE,$A1132=0,MOD($A1132,ChapterTable!$R$20)&lt;&gt;0),
MAX(0,INT(($B1132+ChapterTable!$P$26+VLOOKUP(SUBSTITUTE(C$1,"성장단계","")&amp;"단계오프셋",ChapterTable!$R:$S,2,0))/ChapterTable!$P$23)),
MAX(0,INT(($B1132+ChapterTable!$R$26+VLOOKUP(SUBSTITUTE(C$1,"성장단계","")&amp;"보스단계오프셋",ChapterTable!$R:$S,2,0))/ChapterTable!$R$23)))</f>
        <v>0</v>
      </c>
      <c r="D1132">
        <f>IF(OR($L1132=TRUE,$A1132=0,MOD($A1132,ChapterTable!$R$20)&lt;&gt;0),
MAX(0,INT(($B1132+ChapterTable!$P$26+VLOOKUP(SUBSTITUTE(D$1,"성장단계","")&amp;"단계오프셋",ChapterTable!$R:$S,2,0))/ChapterTable!$P$23)),
MAX(0,INT(($B1132+ChapterTable!$R$26+VLOOKUP(SUBSTITUTE(D$1,"성장단계","")&amp;"보스단계오프셋",ChapterTable!$R:$S,2,0))/ChapterTable!$R$23)))</f>
        <v>0</v>
      </c>
      <c r="E1132" s="1">
        <f ca="1">IF(AND($A1132=0,$B1132=1),
    VLOOKUP(1,ChapterTable!$1:$1048576,MATCH("최종"&amp;SUBSTITUTE(SUBSTITUTE(E$1,"standard",""),"|Float",""),ChapterTable!$1:$1,0),0)*ChapterTable!$P$17,
  IF(AND($A1132=0,$B1132=0),
    E1133,
  IF($B1132=0,
    VLOOKUP($A1132,ChapterTable!$1:$1048576,MATCH("최종"&amp;SUBSTITUTE(SUBSTITUTE(E$1,"standard",""),"|Float",""),ChapterTable!$1:$1,0),0),
  IF($B1132=1,
    IF($L1132=FALSE,
      VLOOKUP($A1132,ChapterTable!$1:$1048576,MATCH("최종"&amp;SUBSTITUTE(SUBSTITUTE(E$1,"standard",""),"|Float",""),ChapterTable!$1:$1,0),0),
      VLOOKUP($A1132-ChapterTable!$P$11,ChapterTable!$1:$1048576,MATCH("최종"&amp;SUBSTITUTE(SUBSTITUTE(E$1,"standard",""),"|Float",""),ChapterTable!$1:$1,0),0)*ChapterTable!$P$14
    ),
  OFFSET(E1132,-$B1132+IF($L1132,1,0),0)*IF($B1132&gt;OFFSET($B1132,1,0),ChapterTable!$R$17,1)*
    (VLOOKUP(SUBSTITUTE(SUBSTITUTE(E$1,"standard",""),"|Float","")&amp;IF(OR($L1132=TRUE,$A1132=0,MOD($A1132,ChapterTable!$R$20)&lt;&gt;0),"","보스")&amp;"인게임누적곱배수",ChapterTable!$R:$S,2,0)^C1132
    +VLOOKUP(SUBSTITUTE(SUBSTITUTE(E$1,"standard",""),"|Float","")&amp;IF(OR($L1132=TRUE,$A1132=0,MOD($A1132,ChapterTable!$R$20)&lt;&gt;0),"","보스")&amp;"인게임누적합배수",ChapterTable!$R:$S,2,0)*C1132)
  )
  )
  )
)</f>
        <v>2020093.4635233879</v>
      </c>
      <c r="F1132" s="1">
        <f ca="1">IF(AND($A1132=0,$B1132=1),
    VLOOKUP(1,ChapterTable!$1:$1048576,MATCH("최종"&amp;SUBSTITUTE(SUBSTITUTE(F$1,"standard",""),"|Float",""),ChapterTable!$1:$1,0),0)*ChapterTable!$P$17,
  IF(AND($A1132=0,$B1132=0),
    F1133,
  IF($B1132=0,
    VLOOKUP($A1132,ChapterTable!$1:$1048576,MATCH("최종"&amp;SUBSTITUTE(SUBSTITUTE(F$1,"standard",""),"|Float",""),ChapterTable!$1:$1,0),0),
  IF($B1132=1,
    IF($L1132=FALSE,
      VLOOKUP($A1132,ChapterTable!$1:$1048576,MATCH("최종"&amp;SUBSTITUTE(SUBSTITUTE(F$1,"standard",""),"|Float",""),ChapterTable!$1:$1,0),0),
      VLOOKUP($A1132-ChapterTable!$P$11,ChapterTable!$1:$1048576,MATCH("최종"&amp;SUBSTITUTE(SUBSTITUTE(F$1,"standard",""),"|Float",""),ChapterTable!$1:$1,0),0)*ChapterTable!$P$14
    ),
  OFFSET(F1132,-$B1132+IF($L1132,1,0),0)*
    (VLOOKUP(SUBSTITUTE(SUBSTITUTE(F$1,"standard",""),"|Float","")&amp;IF(OR($L1132=TRUE,$A1132=0,MOD($A1132,ChapterTable!$R$20)&lt;&gt;0),"","보스")&amp;"인게임누적곱배수",ChapterTable!$R:$S,2,0)^D1132
    +VLOOKUP(SUBSTITUTE(SUBSTITUTE(F$1,"standard",""),"|Float","")&amp;IF(OR($L1132=TRUE,$A1132=0,MOD($A1132,ChapterTable!$R$20)&lt;&gt;0),"","보스")&amp;"인게임누적합배수",ChapterTable!$R:$S,2,0)*D1132)
  )
  )
  )
)</f>
        <v>841705.60980141163</v>
      </c>
      <c r="G1132" t="s">
        <v>715</v>
      </c>
      <c r="J1132" t="str">
        <f>IF(ISBLANK(I1132),"",
IFERROR(VLOOKUP(I1132,[1]StringTable!$1:$1048576,MATCH("kor|String",[1]StringTable!$1:$1,0),0),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128"/>
        <v>1</v>
      </c>
      <c r="AJ1132">
        <f t="shared" si="126"/>
        <v>1</v>
      </c>
      <c r="AK1132">
        <f t="shared" si="127"/>
        <v>1</v>
      </c>
      <c r="AL1132">
        <v>11</v>
      </c>
    </row>
    <row r="1133" spans="1:38" hidden="1" x14ac:dyDescent="0.3">
      <c r="A1133">
        <v>25</v>
      </c>
      <c r="B1133">
        <v>5</v>
      </c>
      <c r="C1133">
        <f>IF(OR($L1133=TRUE,$A1133=0,MOD($A1133,ChapterTable!$R$20)&lt;&gt;0),
MAX(0,INT(($B1133+ChapterTable!$P$26+VLOOKUP(SUBSTITUTE(C$1,"성장단계","")&amp;"단계오프셋",ChapterTable!$R:$S,2,0))/ChapterTable!$P$23)),
MAX(0,INT(($B1133+ChapterTable!$R$26+VLOOKUP(SUBSTITUTE(C$1,"성장단계","")&amp;"보스단계오프셋",ChapterTable!$R:$S,2,0))/ChapterTable!$R$23)))</f>
        <v>0</v>
      </c>
      <c r="D1133">
        <f>IF(OR($L1133=TRUE,$A1133=0,MOD($A1133,ChapterTable!$R$20)&lt;&gt;0),
MAX(0,INT(($B1133+ChapterTable!$P$26+VLOOKUP(SUBSTITUTE(D$1,"성장단계","")&amp;"단계오프셋",ChapterTable!$R:$S,2,0))/ChapterTable!$P$23)),
MAX(0,INT(($B1133+ChapterTable!$R$26+VLOOKUP(SUBSTITUTE(D$1,"성장단계","")&amp;"보스단계오프셋",ChapterTable!$R:$S,2,0))/ChapterTable!$R$23)))</f>
        <v>0</v>
      </c>
      <c r="E1133" s="1">
        <f ca="1">IF(AND($A1133=0,$B1133=1),
    VLOOKUP(1,ChapterTable!$1:$1048576,MATCH("최종"&amp;SUBSTITUTE(SUBSTITUTE(E$1,"standard",""),"|Float",""),ChapterTable!$1:$1,0),0)*ChapterTable!$P$17,
  IF(AND($A1133=0,$B1133=0),
    E1134,
  IF($B1133=0,
    VLOOKUP($A1133,ChapterTable!$1:$1048576,MATCH("최종"&amp;SUBSTITUTE(SUBSTITUTE(E$1,"standard",""),"|Float",""),ChapterTable!$1:$1,0),0),
  IF($B1133=1,
    IF($L1133=FALSE,
      VLOOKUP($A1133,ChapterTable!$1:$1048576,MATCH("최종"&amp;SUBSTITUTE(SUBSTITUTE(E$1,"standard",""),"|Float",""),ChapterTable!$1:$1,0),0),
      VLOOKUP($A1133-ChapterTable!$P$11,ChapterTable!$1:$1048576,MATCH("최종"&amp;SUBSTITUTE(SUBSTITUTE(E$1,"standard",""),"|Float",""),ChapterTable!$1:$1,0),0)*ChapterTable!$P$14
    ),
  OFFSET(E1133,-$B1133+IF($L1133,1,0),0)*IF($B1133&gt;OFFSET($B1133,1,0),ChapterTable!$R$17,1)*
    (VLOOKUP(SUBSTITUTE(SUBSTITUTE(E$1,"standard",""),"|Float","")&amp;IF(OR($L1133=TRUE,$A1133=0,MOD($A1133,ChapterTable!$R$20)&lt;&gt;0),"","보스")&amp;"인게임누적곱배수",ChapterTable!$R:$S,2,0)^C1133
    +VLOOKUP(SUBSTITUTE(SUBSTITUTE(E$1,"standard",""),"|Float","")&amp;IF(OR($L1133=TRUE,$A1133=0,MOD($A1133,ChapterTable!$R$20)&lt;&gt;0),"","보스")&amp;"인게임누적합배수",ChapterTable!$R:$S,2,0)*C1133)
  )
  )
  )
)</f>
        <v>2020093.4635233879</v>
      </c>
      <c r="F1133" s="1">
        <f ca="1">IF(AND($A1133=0,$B1133=1),
    VLOOKUP(1,ChapterTable!$1:$1048576,MATCH("최종"&amp;SUBSTITUTE(SUBSTITUTE(F$1,"standard",""),"|Float",""),ChapterTable!$1:$1,0),0)*ChapterTable!$P$17,
  IF(AND($A1133=0,$B1133=0),
    F1134,
  IF($B1133=0,
    VLOOKUP($A1133,ChapterTable!$1:$1048576,MATCH("최종"&amp;SUBSTITUTE(SUBSTITUTE(F$1,"standard",""),"|Float",""),ChapterTable!$1:$1,0),0),
  IF($B1133=1,
    IF($L1133=FALSE,
      VLOOKUP($A1133,ChapterTable!$1:$1048576,MATCH("최종"&amp;SUBSTITUTE(SUBSTITUTE(F$1,"standard",""),"|Float",""),ChapterTable!$1:$1,0),0),
      VLOOKUP($A1133-ChapterTable!$P$11,ChapterTable!$1:$1048576,MATCH("최종"&amp;SUBSTITUTE(SUBSTITUTE(F$1,"standard",""),"|Float",""),ChapterTable!$1:$1,0),0)*ChapterTable!$P$14
    ),
  OFFSET(F1133,-$B1133+IF($L1133,1,0),0)*
    (VLOOKUP(SUBSTITUTE(SUBSTITUTE(F$1,"standard",""),"|Float","")&amp;IF(OR($L1133=TRUE,$A1133=0,MOD($A1133,ChapterTable!$R$20)&lt;&gt;0),"","보스")&amp;"인게임누적곱배수",ChapterTable!$R:$S,2,0)^D1133
    +VLOOKUP(SUBSTITUTE(SUBSTITUTE(F$1,"standard",""),"|Float","")&amp;IF(OR($L1133=TRUE,$A1133=0,MOD($A1133,ChapterTable!$R$20)&lt;&gt;0),"","보스")&amp;"인게임누적합배수",ChapterTable!$R:$S,2,0)*D1133)
  )
  )
  )
)</f>
        <v>841705.60980141163</v>
      </c>
      <c r="G1133" t="s">
        <v>715</v>
      </c>
      <c r="J1133" t="str">
        <f>IF(ISBLANK(I1133),"",
IFERROR(VLOOKUP(I1133,[1]StringTable!$1:$1048576,MATCH("kor|String",[1]StringTable!$1:$1,0),0),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128"/>
        <v>1</v>
      </c>
      <c r="AJ1133">
        <f t="shared" si="126"/>
        <v>1</v>
      </c>
      <c r="AK1133">
        <f t="shared" si="127"/>
        <v>1</v>
      </c>
      <c r="AL1133">
        <v>11</v>
      </c>
    </row>
    <row r="1134" spans="1:38" hidden="1" x14ac:dyDescent="0.3">
      <c r="A1134">
        <v>25</v>
      </c>
      <c r="B1134">
        <v>6</v>
      </c>
      <c r="C1134">
        <f>IF(OR($L1134=TRUE,$A1134=0,MOD($A1134,ChapterTable!$R$20)&lt;&gt;0),
MAX(0,INT(($B1134+ChapterTable!$P$26+VLOOKUP(SUBSTITUTE(C$1,"성장단계","")&amp;"단계오프셋",ChapterTable!$R:$S,2,0))/ChapterTable!$P$23)),
MAX(0,INT(($B1134+ChapterTable!$R$26+VLOOKUP(SUBSTITUTE(C$1,"성장단계","")&amp;"보스단계오프셋",ChapterTable!$R:$S,2,0))/ChapterTable!$R$23)))</f>
        <v>1</v>
      </c>
      <c r="D1134">
        <f>IF(OR($L1134=TRUE,$A1134=0,MOD($A1134,ChapterTable!$R$20)&lt;&gt;0),
MAX(0,INT(($B1134+ChapterTable!$P$26+VLOOKUP(SUBSTITUTE(D$1,"성장단계","")&amp;"단계오프셋",ChapterTable!$R:$S,2,0))/ChapterTable!$P$23)),
MAX(0,INT(($B1134+ChapterTable!$R$26+VLOOKUP(SUBSTITUTE(D$1,"성장단계","")&amp;"보스단계오프셋",ChapterTable!$R:$S,2,0))/ChapterTable!$R$23)))</f>
        <v>0</v>
      </c>
      <c r="E1134" s="1">
        <f ca="1">IF(AND($A1134=0,$B1134=1),
    VLOOKUP(1,ChapterTable!$1:$1048576,MATCH("최종"&amp;SUBSTITUTE(SUBSTITUTE(E$1,"standard",""),"|Float",""),ChapterTable!$1:$1,0),0)*ChapterTable!$P$17,
  IF(AND($A1134=0,$B1134=0),
    E1135,
  IF($B1134=0,
    VLOOKUP($A1134,ChapterTable!$1:$1048576,MATCH("최종"&amp;SUBSTITUTE(SUBSTITUTE(E$1,"standard",""),"|Float",""),ChapterTable!$1:$1,0),0),
  IF($B1134=1,
    IF($L1134=FALSE,
      VLOOKUP($A1134,ChapterTable!$1:$1048576,MATCH("최종"&amp;SUBSTITUTE(SUBSTITUTE(E$1,"standard",""),"|Float",""),ChapterTable!$1:$1,0),0),
      VLOOKUP($A1134-ChapterTable!$P$11,ChapterTable!$1:$1048576,MATCH("최종"&amp;SUBSTITUTE(SUBSTITUTE(E$1,"standard",""),"|Float",""),ChapterTable!$1:$1,0),0)*ChapterTable!$P$14
    ),
  OFFSET(E1134,-$B1134+IF($L1134,1,0),0)*IF($B1134&gt;OFFSET($B1134,1,0),ChapterTable!$R$17,1)*
    (VLOOKUP(SUBSTITUTE(SUBSTITUTE(E$1,"standard",""),"|Float","")&amp;IF(OR($L1134=TRUE,$A1134=0,MOD($A1134,ChapterTable!$R$20)&lt;&gt;0),"","보스")&amp;"인게임누적곱배수",ChapterTable!$R:$S,2,0)^C1134
    +VLOOKUP(SUBSTITUTE(SUBSTITUTE(E$1,"standard",""),"|Float","")&amp;IF(OR($L1134=TRUE,$A1134=0,MOD($A1134,ChapterTable!$R$20)&lt;&gt;0),"","보스")&amp;"인게임누적합배수",ChapterTable!$R:$S,2,0)*C1134)
  )
  )
  )
)</f>
        <v>2424112.1562280655</v>
      </c>
      <c r="F1134" s="1">
        <f ca="1">IF(AND($A1134=0,$B1134=1),
    VLOOKUP(1,ChapterTable!$1:$1048576,MATCH("최종"&amp;SUBSTITUTE(SUBSTITUTE(F$1,"standard",""),"|Float",""),ChapterTable!$1:$1,0),0)*ChapterTable!$P$17,
  IF(AND($A1134=0,$B1134=0),
    F1135,
  IF($B1134=0,
    VLOOKUP($A1134,ChapterTable!$1:$1048576,MATCH("최종"&amp;SUBSTITUTE(SUBSTITUTE(F$1,"standard",""),"|Float",""),ChapterTable!$1:$1,0),0),
  IF($B1134=1,
    IF($L1134=FALSE,
      VLOOKUP($A1134,ChapterTable!$1:$1048576,MATCH("최종"&amp;SUBSTITUTE(SUBSTITUTE(F$1,"standard",""),"|Float",""),ChapterTable!$1:$1,0),0),
      VLOOKUP($A1134-ChapterTable!$P$11,ChapterTable!$1:$1048576,MATCH("최종"&amp;SUBSTITUTE(SUBSTITUTE(F$1,"standard",""),"|Float",""),ChapterTable!$1:$1,0),0)*ChapterTable!$P$14
    ),
  OFFSET(F1134,-$B1134+IF($L1134,1,0),0)*
    (VLOOKUP(SUBSTITUTE(SUBSTITUTE(F$1,"standard",""),"|Float","")&amp;IF(OR($L1134=TRUE,$A1134=0,MOD($A1134,ChapterTable!$R$20)&lt;&gt;0),"","보스")&amp;"인게임누적곱배수",ChapterTable!$R:$S,2,0)^D1134
    +VLOOKUP(SUBSTITUTE(SUBSTITUTE(F$1,"standard",""),"|Float","")&amp;IF(OR($L1134=TRUE,$A1134=0,MOD($A1134,ChapterTable!$R$20)&lt;&gt;0),"","보스")&amp;"인게임누적합배수",ChapterTable!$R:$S,2,0)*D1134)
  )
  )
  )
)</f>
        <v>841705.60980141163</v>
      </c>
      <c r="G1134" t="s">
        <v>715</v>
      </c>
      <c r="J1134" t="str">
        <f>IF(ISBLANK(I1134),"",
IFERROR(VLOOKUP(I1134,[1]StringTable!$1:$1048576,MATCH("kor|String",[1]StringTable!$1:$1,0),0),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128"/>
        <v>1</v>
      </c>
      <c r="AJ1134">
        <f t="shared" si="126"/>
        <v>1</v>
      </c>
      <c r="AK1134">
        <f t="shared" si="127"/>
        <v>1</v>
      </c>
      <c r="AL1134">
        <v>11</v>
      </c>
    </row>
    <row r="1135" spans="1:38" hidden="1" x14ac:dyDescent="0.3">
      <c r="A1135">
        <v>25</v>
      </c>
      <c r="B1135">
        <v>7</v>
      </c>
      <c r="C1135">
        <f>IF(OR($L1135=TRUE,$A1135=0,MOD($A1135,ChapterTable!$R$20)&lt;&gt;0),
MAX(0,INT(($B1135+ChapterTable!$P$26+VLOOKUP(SUBSTITUTE(C$1,"성장단계","")&amp;"단계오프셋",ChapterTable!$R:$S,2,0))/ChapterTable!$P$23)),
MAX(0,INT(($B1135+ChapterTable!$R$26+VLOOKUP(SUBSTITUTE(C$1,"성장단계","")&amp;"보스단계오프셋",ChapterTable!$R:$S,2,0))/ChapterTable!$R$23)))</f>
        <v>1</v>
      </c>
      <c r="D1135">
        <f>IF(OR($L1135=TRUE,$A1135=0,MOD($A1135,ChapterTable!$R$20)&lt;&gt;0),
MAX(0,INT(($B1135+ChapterTable!$P$26+VLOOKUP(SUBSTITUTE(D$1,"성장단계","")&amp;"단계오프셋",ChapterTable!$R:$S,2,0))/ChapterTable!$P$23)),
MAX(0,INT(($B1135+ChapterTable!$R$26+VLOOKUP(SUBSTITUTE(D$1,"성장단계","")&amp;"보스단계오프셋",ChapterTable!$R:$S,2,0))/ChapterTable!$R$23)))</f>
        <v>0</v>
      </c>
      <c r="E1135" s="1">
        <f ca="1">IF(AND($A1135=0,$B1135=1),
    VLOOKUP(1,ChapterTable!$1:$1048576,MATCH("최종"&amp;SUBSTITUTE(SUBSTITUTE(E$1,"standard",""),"|Float",""),ChapterTable!$1:$1,0),0)*ChapterTable!$P$17,
  IF(AND($A1135=0,$B1135=0),
    E1136,
  IF($B1135=0,
    VLOOKUP($A1135,ChapterTable!$1:$1048576,MATCH("최종"&amp;SUBSTITUTE(SUBSTITUTE(E$1,"standard",""),"|Float",""),ChapterTable!$1:$1,0),0),
  IF($B1135=1,
    IF($L1135=FALSE,
      VLOOKUP($A1135,ChapterTable!$1:$1048576,MATCH("최종"&amp;SUBSTITUTE(SUBSTITUTE(E$1,"standard",""),"|Float",""),ChapterTable!$1:$1,0),0),
      VLOOKUP($A1135-ChapterTable!$P$11,ChapterTable!$1:$1048576,MATCH("최종"&amp;SUBSTITUTE(SUBSTITUTE(E$1,"standard",""),"|Float",""),ChapterTable!$1:$1,0),0)*ChapterTable!$P$14
    ),
  OFFSET(E1135,-$B1135+IF($L1135,1,0),0)*IF($B1135&gt;OFFSET($B1135,1,0),ChapterTable!$R$17,1)*
    (VLOOKUP(SUBSTITUTE(SUBSTITUTE(E$1,"standard",""),"|Float","")&amp;IF(OR($L1135=TRUE,$A1135=0,MOD($A1135,ChapterTable!$R$20)&lt;&gt;0),"","보스")&amp;"인게임누적곱배수",ChapterTable!$R:$S,2,0)^C1135
    +VLOOKUP(SUBSTITUTE(SUBSTITUTE(E$1,"standard",""),"|Float","")&amp;IF(OR($L1135=TRUE,$A1135=0,MOD($A1135,ChapterTable!$R$20)&lt;&gt;0),"","보스")&amp;"인게임누적합배수",ChapterTable!$R:$S,2,0)*C1135)
  )
  )
  )
)</f>
        <v>2424112.1562280655</v>
      </c>
      <c r="F1135" s="1">
        <f ca="1">IF(AND($A1135=0,$B1135=1),
    VLOOKUP(1,ChapterTable!$1:$1048576,MATCH("최종"&amp;SUBSTITUTE(SUBSTITUTE(F$1,"standard",""),"|Float",""),ChapterTable!$1:$1,0),0)*ChapterTable!$P$17,
  IF(AND($A1135=0,$B1135=0),
    F1136,
  IF($B1135=0,
    VLOOKUP($A1135,ChapterTable!$1:$1048576,MATCH("최종"&amp;SUBSTITUTE(SUBSTITUTE(F$1,"standard",""),"|Float",""),ChapterTable!$1:$1,0),0),
  IF($B1135=1,
    IF($L1135=FALSE,
      VLOOKUP($A1135,ChapterTable!$1:$1048576,MATCH("최종"&amp;SUBSTITUTE(SUBSTITUTE(F$1,"standard",""),"|Float",""),ChapterTable!$1:$1,0),0),
      VLOOKUP($A1135-ChapterTable!$P$11,ChapterTable!$1:$1048576,MATCH("최종"&amp;SUBSTITUTE(SUBSTITUTE(F$1,"standard",""),"|Float",""),ChapterTable!$1:$1,0),0)*ChapterTable!$P$14
    ),
  OFFSET(F1135,-$B1135+IF($L1135,1,0),0)*
    (VLOOKUP(SUBSTITUTE(SUBSTITUTE(F$1,"standard",""),"|Float","")&amp;IF(OR($L1135=TRUE,$A1135=0,MOD($A1135,ChapterTable!$R$20)&lt;&gt;0),"","보스")&amp;"인게임누적곱배수",ChapterTable!$R:$S,2,0)^D1135
    +VLOOKUP(SUBSTITUTE(SUBSTITUTE(F$1,"standard",""),"|Float","")&amp;IF(OR($L1135=TRUE,$A1135=0,MOD($A1135,ChapterTable!$R$20)&lt;&gt;0),"","보스")&amp;"인게임누적합배수",ChapterTable!$R:$S,2,0)*D1135)
  )
  )
  )
)</f>
        <v>841705.60980141163</v>
      </c>
      <c r="G1135" t="s">
        <v>715</v>
      </c>
      <c r="J1135" t="str">
        <f>IF(ISBLANK(I1135),"",
IFERROR(VLOOKUP(I1135,[1]StringTable!$1:$1048576,MATCH("kor|String",[1]StringTable!$1:$1,0),0),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128"/>
        <v>1</v>
      </c>
      <c r="AJ1135">
        <f t="shared" si="126"/>
        <v>1</v>
      </c>
      <c r="AK1135">
        <f t="shared" si="127"/>
        <v>1</v>
      </c>
      <c r="AL1135">
        <v>11</v>
      </c>
    </row>
    <row r="1136" spans="1:38" hidden="1" x14ac:dyDescent="0.3">
      <c r="A1136">
        <v>25</v>
      </c>
      <c r="B1136">
        <v>8</v>
      </c>
      <c r="C1136">
        <f>IF(OR($L1136=TRUE,$A1136=0,MOD($A1136,ChapterTable!$R$20)&lt;&gt;0),
MAX(0,INT(($B1136+ChapterTable!$P$26+VLOOKUP(SUBSTITUTE(C$1,"성장단계","")&amp;"단계오프셋",ChapterTable!$R:$S,2,0))/ChapterTable!$P$23)),
MAX(0,INT(($B1136+ChapterTable!$R$26+VLOOKUP(SUBSTITUTE(C$1,"성장단계","")&amp;"보스단계오프셋",ChapterTable!$R:$S,2,0))/ChapterTable!$R$23)))</f>
        <v>1</v>
      </c>
      <c r="D1136">
        <f>IF(OR($L1136=TRUE,$A1136=0,MOD($A1136,ChapterTable!$R$20)&lt;&gt;0),
MAX(0,INT(($B1136+ChapterTable!$P$26+VLOOKUP(SUBSTITUTE(D$1,"성장단계","")&amp;"단계오프셋",ChapterTable!$R:$S,2,0))/ChapterTable!$P$23)),
MAX(0,INT(($B1136+ChapterTable!$R$26+VLOOKUP(SUBSTITUTE(D$1,"성장단계","")&amp;"보스단계오프셋",ChapterTable!$R:$S,2,0))/ChapterTable!$R$23)))</f>
        <v>0</v>
      </c>
      <c r="E1136" s="1">
        <f ca="1">IF(AND($A1136=0,$B1136=1),
    VLOOKUP(1,ChapterTable!$1:$1048576,MATCH("최종"&amp;SUBSTITUTE(SUBSTITUTE(E$1,"standard",""),"|Float",""),ChapterTable!$1:$1,0),0)*ChapterTable!$P$17,
  IF(AND($A1136=0,$B1136=0),
    E1137,
  IF($B1136=0,
    VLOOKUP($A1136,ChapterTable!$1:$1048576,MATCH("최종"&amp;SUBSTITUTE(SUBSTITUTE(E$1,"standard",""),"|Float",""),ChapterTable!$1:$1,0),0),
  IF($B1136=1,
    IF($L1136=FALSE,
      VLOOKUP($A1136,ChapterTable!$1:$1048576,MATCH("최종"&amp;SUBSTITUTE(SUBSTITUTE(E$1,"standard",""),"|Float",""),ChapterTable!$1:$1,0),0),
      VLOOKUP($A1136-ChapterTable!$P$11,ChapterTable!$1:$1048576,MATCH("최종"&amp;SUBSTITUTE(SUBSTITUTE(E$1,"standard",""),"|Float",""),ChapterTable!$1:$1,0),0)*ChapterTable!$P$14
    ),
  OFFSET(E1136,-$B1136+IF($L1136,1,0),0)*IF($B1136&gt;OFFSET($B1136,1,0),ChapterTable!$R$17,1)*
    (VLOOKUP(SUBSTITUTE(SUBSTITUTE(E$1,"standard",""),"|Float","")&amp;IF(OR($L1136=TRUE,$A1136=0,MOD($A1136,ChapterTable!$R$20)&lt;&gt;0),"","보스")&amp;"인게임누적곱배수",ChapterTable!$R:$S,2,0)^C1136
    +VLOOKUP(SUBSTITUTE(SUBSTITUTE(E$1,"standard",""),"|Float","")&amp;IF(OR($L1136=TRUE,$A1136=0,MOD($A1136,ChapterTable!$R$20)&lt;&gt;0),"","보스")&amp;"인게임누적합배수",ChapterTable!$R:$S,2,0)*C1136)
  )
  )
  )
)</f>
        <v>2424112.1562280655</v>
      </c>
      <c r="F1136" s="1">
        <f ca="1">IF(AND($A1136=0,$B1136=1),
    VLOOKUP(1,ChapterTable!$1:$1048576,MATCH("최종"&amp;SUBSTITUTE(SUBSTITUTE(F$1,"standard",""),"|Float",""),ChapterTable!$1:$1,0),0)*ChapterTable!$P$17,
  IF(AND($A1136=0,$B1136=0),
    F1137,
  IF($B1136=0,
    VLOOKUP($A1136,ChapterTable!$1:$1048576,MATCH("최종"&amp;SUBSTITUTE(SUBSTITUTE(F$1,"standard",""),"|Float",""),ChapterTable!$1:$1,0),0),
  IF($B1136=1,
    IF($L1136=FALSE,
      VLOOKUP($A1136,ChapterTable!$1:$1048576,MATCH("최종"&amp;SUBSTITUTE(SUBSTITUTE(F$1,"standard",""),"|Float",""),ChapterTable!$1:$1,0),0),
      VLOOKUP($A1136-ChapterTable!$P$11,ChapterTable!$1:$1048576,MATCH("최종"&amp;SUBSTITUTE(SUBSTITUTE(F$1,"standard",""),"|Float",""),ChapterTable!$1:$1,0),0)*ChapterTable!$P$14
    ),
  OFFSET(F1136,-$B1136+IF($L1136,1,0),0)*
    (VLOOKUP(SUBSTITUTE(SUBSTITUTE(F$1,"standard",""),"|Float","")&amp;IF(OR($L1136=TRUE,$A1136=0,MOD($A1136,ChapterTable!$R$20)&lt;&gt;0),"","보스")&amp;"인게임누적곱배수",ChapterTable!$R:$S,2,0)^D1136
    +VLOOKUP(SUBSTITUTE(SUBSTITUTE(F$1,"standard",""),"|Float","")&amp;IF(OR($L1136=TRUE,$A1136=0,MOD($A1136,ChapterTable!$R$20)&lt;&gt;0),"","보스")&amp;"인게임누적합배수",ChapterTable!$R:$S,2,0)*D1136)
  )
  )
  )
)</f>
        <v>841705.60980141163</v>
      </c>
      <c r="G1136" t="s">
        <v>715</v>
      </c>
      <c r="J1136" t="str">
        <f>IF(ISBLANK(I1136),"",
IFERROR(VLOOKUP(I1136,[1]StringTable!$1:$1048576,MATCH("kor|String",[1]StringTable!$1:$1,0),0),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128"/>
        <v>1</v>
      </c>
      <c r="AJ1136">
        <f t="shared" si="126"/>
        <v>1</v>
      </c>
      <c r="AK1136">
        <f t="shared" si="127"/>
        <v>1</v>
      </c>
      <c r="AL1136">
        <v>11</v>
      </c>
    </row>
    <row r="1137" spans="1:38" hidden="1" x14ac:dyDescent="0.3">
      <c r="A1137">
        <v>25</v>
      </c>
      <c r="B1137">
        <v>9</v>
      </c>
      <c r="C1137">
        <f>IF(OR($L1137=TRUE,$A1137=0,MOD($A1137,ChapterTable!$R$20)&lt;&gt;0),
MAX(0,INT(($B1137+ChapterTable!$P$26+VLOOKUP(SUBSTITUTE(C$1,"성장단계","")&amp;"단계오프셋",ChapterTable!$R:$S,2,0))/ChapterTable!$P$23)),
MAX(0,INT(($B1137+ChapterTable!$R$26+VLOOKUP(SUBSTITUTE(C$1,"성장단계","")&amp;"보스단계오프셋",ChapterTable!$R:$S,2,0))/ChapterTable!$R$23)))</f>
        <v>1</v>
      </c>
      <c r="D1137">
        <f>IF(OR($L1137=TRUE,$A1137=0,MOD($A1137,ChapterTable!$R$20)&lt;&gt;0),
MAX(0,INT(($B1137+ChapterTable!$P$26+VLOOKUP(SUBSTITUTE(D$1,"성장단계","")&amp;"단계오프셋",ChapterTable!$R:$S,2,0))/ChapterTable!$P$23)),
MAX(0,INT(($B1137+ChapterTable!$R$26+VLOOKUP(SUBSTITUTE(D$1,"성장단계","")&amp;"보스단계오프셋",ChapterTable!$R:$S,2,0))/ChapterTable!$R$23)))</f>
        <v>0</v>
      </c>
      <c r="E1137" s="1">
        <f ca="1">IF(AND($A1137=0,$B1137=1),
    VLOOKUP(1,ChapterTable!$1:$1048576,MATCH("최종"&amp;SUBSTITUTE(SUBSTITUTE(E$1,"standard",""),"|Float",""),ChapterTable!$1:$1,0),0)*ChapterTable!$P$17,
  IF(AND($A1137=0,$B1137=0),
    E1138,
  IF($B1137=0,
    VLOOKUP($A1137,ChapterTable!$1:$1048576,MATCH("최종"&amp;SUBSTITUTE(SUBSTITUTE(E$1,"standard",""),"|Float",""),ChapterTable!$1:$1,0),0),
  IF($B1137=1,
    IF($L1137=FALSE,
      VLOOKUP($A1137,ChapterTable!$1:$1048576,MATCH("최종"&amp;SUBSTITUTE(SUBSTITUTE(E$1,"standard",""),"|Float",""),ChapterTable!$1:$1,0),0),
      VLOOKUP($A1137-ChapterTable!$P$11,ChapterTable!$1:$1048576,MATCH("최종"&amp;SUBSTITUTE(SUBSTITUTE(E$1,"standard",""),"|Float",""),ChapterTable!$1:$1,0),0)*ChapterTable!$P$14
    ),
  OFFSET(E1137,-$B1137+IF($L1137,1,0),0)*IF($B1137&gt;OFFSET($B1137,1,0),ChapterTable!$R$17,1)*
    (VLOOKUP(SUBSTITUTE(SUBSTITUTE(E$1,"standard",""),"|Float","")&amp;IF(OR($L1137=TRUE,$A1137=0,MOD($A1137,ChapterTable!$R$20)&lt;&gt;0),"","보스")&amp;"인게임누적곱배수",ChapterTable!$R:$S,2,0)^C1137
    +VLOOKUP(SUBSTITUTE(SUBSTITUTE(E$1,"standard",""),"|Float","")&amp;IF(OR($L1137=TRUE,$A1137=0,MOD($A1137,ChapterTable!$R$20)&lt;&gt;0),"","보스")&amp;"인게임누적합배수",ChapterTable!$R:$S,2,0)*C1137)
  )
  )
  )
)</f>
        <v>2424112.1562280655</v>
      </c>
      <c r="F1137" s="1">
        <f ca="1">IF(AND($A1137=0,$B1137=1),
    VLOOKUP(1,ChapterTable!$1:$1048576,MATCH("최종"&amp;SUBSTITUTE(SUBSTITUTE(F$1,"standard",""),"|Float",""),ChapterTable!$1:$1,0),0)*ChapterTable!$P$17,
  IF(AND($A1137=0,$B1137=0),
    F1138,
  IF($B1137=0,
    VLOOKUP($A1137,ChapterTable!$1:$1048576,MATCH("최종"&amp;SUBSTITUTE(SUBSTITUTE(F$1,"standard",""),"|Float",""),ChapterTable!$1:$1,0),0),
  IF($B1137=1,
    IF($L1137=FALSE,
      VLOOKUP($A1137,ChapterTable!$1:$1048576,MATCH("최종"&amp;SUBSTITUTE(SUBSTITUTE(F$1,"standard",""),"|Float",""),ChapterTable!$1:$1,0),0),
      VLOOKUP($A1137-ChapterTable!$P$11,ChapterTable!$1:$1048576,MATCH("최종"&amp;SUBSTITUTE(SUBSTITUTE(F$1,"standard",""),"|Float",""),ChapterTable!$1:$1,0),0)*ChapterTable!$P$14
    ),
  OFFSET(F1137,-$B1137+IF($L1137,1,0),0)*
    (VLOOKUP(SUBSTITUTE(SUBSTITUTE(F$1,"standard",""),"|Float","")&amp;IF(OR($L1137=TRUE,$A1137=0,MOD($A1137,ChapterTable!$R$20)&lt;&gt;0),"","보스")&amp;"인게임누적곱배수",ChapterTable!$R:$S,2,0)^D1137
    +VLOOKUP(SUBSTITUTE(SUBSTITUTE(F$1,"standard",""),"|Float","")&amp;IF(OR($L1137=TRUE,$A1137=0,MOD($A1137,ChapterTable!$R$20)&lt;&gt;0),"","보스")&amp;"인게임누적합배수",ChapterTable!$R:$S,2,0)*D1137)
  )
  )
  )
)</f>
        <v>841705.60980141163</v>
      </c>
      <c r="G1137" t="s">
        <v>715</v>
      </c>
      <c r="J1137" t="str">
        <f>IF(ISBLANK(I1137),"",
IFERROR(VLOOKUP(I1137,[1]StringTable!$1:$1048576,MATCH("kor|String",[1]StringTable!$1:$1,0),0),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128"/>
        <v>1</v>
      </c>
      <c r="AJ1137">
        <f t="shared" si="126"/>
        <v>1</v>
      </c>
      <c r="AK1137">
        <f t="shared" si="127"/>
        <v>1</v>
      </c>
      <c r="AL1137">
        <v>11</v>
      </c>
    </row>
    <row r="1138" spans="1:38" hidden="1" x14ac:dyDescent="0.3">
      <c r="A1138">
        <v>25</v>
      </c>
      <c r="B1138">
        <v>10</v>
      </c>
      <c r="C1138">
        <f>IF(OR($L1138=TRUE,$A1138=0,MOD($A1138,ChapterTable!$R$20)&lt;&gt;0),
MAX(0,INT(($B1138+ChapterTable!$P$26+VLOOKUP(SUBSTITUTE(C$1,"성장단계","")&amp;"단계오프셋",ChapterTable!$R:$S,2,0))/ChapterTable!$P$23)),
MAX(0,INT(($B1138+ChapterTable!$R$26+VLOOKUP(SUBSTITUTE(C$1,"성장단계","")&amp;"보스단계오프셋",ChapterTable!$R:$S,2,0))/ChapterTable!$R$23)))</f>
        <v>1</v>
      </c>
      <c r="D1138">
        <f>IF(OR($L1138=TRUE,$A1138=0,MOD($A1138,ChapterTable!$R$20)&lt;&gt;0),
MAX(0,INT(($B1138+ChapterTable!$P$26+VLOOKUP(SUBSTITUTE(D$1,"성장단계","")&amp;"단계오프셋",ChapterTable!$R:$S,2,0))/ChapterTable!$P$23)),
MAX(0,INT(($B1138+ChapterTable!$R$26+VLOOKUP(SUBSTITUTE(D$1,"성장단계","")&amp;"보스단계오프셋",ChapterTable!$R:$S,2,0))/ChapterTable!$R$23)))</f>
        <v>0</v>
      </c>
      <c r="E1138" s="1">
        <f ca="1">IF(AND($A1138=0,$B1138=1),
    VLOOKUP(1,ChapterTable!$1:$1048576,MATCH("최종"&amp;SUBSTITUTE(SUBSTITUTE(E$1,"standard",""),"|Float",""),ChapterTable!$1:$1,0),0)*ChapterTable!$P$17,
  IF(AND($A1138=0,$B1138=0),
    E1139,
  IF($B1138=0,
    VLOOKUP($A1138,ChapterTable!$1:$1048576,MATCH("최종"&amp;SUBSTITUTE(SUBSTITUTE(E$1,"standard",""),"|Float",""),ChapterTable!$1:$1,0),0),
  IF($B1138=1,
    IF($L1138=FALSE,
      VLOOKUP($A1138,ChapterTable!$1:$1048576,MATCH("최종"&amp;SUBSTITUTE(SUBSTITUTE(E$1,"standard",""),"|Float",""),ChapterTable!$1:$1,0),0),
      VLOOKUP($A1138-ChapterTable!$P$11,ChapterTable!$1:$1048576,MATCH("최종"&amp;SUBSTITUTE(SUBSTITUTE(E$1,"standard",""),"|Float",""),ChapterTable!$1:$1,0),0)*ChapterTable!$P$14
    ),
  OFFSET(E1138,-$B1138+IF($L1138,1,0),0)*IF($B1138&gt;OFFSET($B1138,1,0),ChapterTable!$R$17,1)*
    (VLOOKUP(SUBSTITUTE(SUBSTITUTE(E$1,"standard",""),"|Float","")&amp;IF(OR($L1138=TRUE,$A1138=0,MOD($A1138,ChapterTable!$R$20)&lt;&gt;0),"","보스")&amp;"인게임누적곱배수",ChapterTable!$R:$S,2,0)^C1138
    +VLOOKUP(SUBSTITUTE(SUBSTITUTE(E$1,"standard",""),"|Float","")&amp;IF(OR($L1138=TRUE,$A1138=0,MOD($A1138,ChapterTable!$R$20)&lt;&gt;0),"","보스")&amp;"인게임누적합배수",ChapterTable!$R:$S,2,0)*C1138)
  )
  )
  )
)</f>
        <v>2424112.1562280655</v>
      </c>
      <c r="F1138" s="1">
        <f ca="1">IF(AND($A1138=0,$B1138=1),
    VLOOKUP(1,ChapterTable!$1:$1048576,MATCH("최종"&amp;SUBSTITUTE(SUBSTITUTE(F$1,"standard",""),"|Float",""),ChapterTable!$1:$1,0),0)*ChapterTable!$P$17,
  IF(AND($A1138=0,$B1138=0),
    F1139,
  IF($B1138=0,
    VLOOKUP($A1138,ChapterTable!$1:$1048576,MATCH("최종"&amp;SUBSTITUTE(SUBSTITUTE(F$1,"standard",""),"|Float",""),ChapterTable!$1:$1,0),0),
  IF($B1138=1,
    IF($L1138=FALSE,
      VLOOKUP($A1138,ChapterTable!$1:$1048576,MATCH("최종"&amp;SUBSTITUTE(SUBSTITUTE(F$1,"standard",""),"|Float",""),ChapterTable!$1:$1,0),0),
      VLOOKUP($A1138-ChapterTable!$P$11,ChapterTable!$1:$1048576,MATCH("최종"&amp;SUBSTITUTE(SUBSTITUTE(F$1,"standard",""),"|Float",""),ChapterTable!$1:$1,0),0)*ChapterTable!$P$14
    ),
  OFFSET(F1138,-$B1138+IF($L1138,1,0),0)*
    (VLOOKUP(SUBSTITUTE(SUBSTITUTE(F$1,"standard",""),"|Float","")&amp;IF(OR($L1138=TRUE,$A1138=0,MOD($A1138,ChapterTable!$R$20)&lt;&gt;0),"","보스")&amp;"인게임누적곱배수",ChapterTable!$R:$S,2,0)^D1138
    +VLOOKUP(SUBSTITUTE(SUBSTITUTE(F$1,"standard",""),"|Float","")&amp;IF(OR($L1138=TRUE,$A1138=0,MOD($A1138,ChapterTable!$R$20)&lt;&gt;0),"","보스")&amp;"인게임누적합배수",ChapterTable!$R:$S,2,0)*D1138)
  )
  )
  )
)</f>
        <v>841705.60980141163</v>
      </c>
      <c r="G1138" t="s">
        <v>715</v>
      </c>
      <c r="J1138" t="str">
        <f>IF(ISBLANK(I1138),"",
IFERROR(VLOOKUP(I1138,[1]StringTable!$1:$1048576,MATCH("kor|String",[1]StringTable!$1:$1,0),0),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128"/>
        <v>1</v>
      </c>
      <c r="AJ1138">
        <f t="shared" si="126"/>
        <v>1</v>
      </c>
      <c r="AK1138">
        <f t="shared" si="127"/>
        <v>1</v>
      </c>
      <c r="AL1138">
        <v>11</v>
      </c>
    </row>
    <row r="1139" spans="1:38" hidden="1" x14ac:dyDescent="0.3">
      <c r="A1139">
        <v>25</v>
      </c>
      <c r="B1139">
        <v>11</v>
      </c>
      <c r="C1139">
        <f>IF(OR($L1139=TRUE,$A1139=0,MOD($A1139,ChapterTable!$R$20)&lt;&gt;0),
MAX(0,INT(($B1139+ChapterTable!$P$26+VLOOKUP(SUBSTITUTE(C$1,"성장단계","")&amp;"단계오프셋",ChapterTable!$R:$S,2,0))/ChapterTable!$P$23)),
MAX(0,INT(($B1139+ChapterTable!$R$26+VLOOKUP(SUBSTITUTE(C$1,"성장단계","")&amp;"보스단계오프셋",ChapterTable!$R:$S,2,0))/ChapterTable!$R$23)))</f>
        <v>1</v>
      </c>
      <c r="D1139">
        <f>IF(OR($L1139=TRUE,$A1139=0,MOD($A1139,ChapterTable!$R$20)&lt;&gt;0),
MAX(0,INT(($B1139+ChapterTable!$P$26+VLOOKUP(SUBSTITUTE(D$1,"성장단계","")&amp;"단계오프셋",ChapterTable!$R:$S,2,0))/ChapterTable!$P$23)),
MAX(0,INT(($B1139+ChapterTable!$R$26+VLOOKUP(SUBSTITUTE(D$1,"성장단계","")&amp;"보스단계오프셋",ChapterTable!$R:$S,2,0))/ChapterTable!$R$23)))</f>
        <v>1</v>
      </c>
      <c r="E1139" s="1">
        <f ca="1">IF(AND($A1139=0,$B1139=1),
    VLOOKUP(1,ChapterTable!$1:$1048576,MATCH("최종"&amp;SUBSTITUTE(SUBSTITUTE(E$1,"standard",""),"|Float",""),ChapterTable!$1:$1,0),0)*ChapterTable!$P$17,
  IF(AND($A1139=0,$B1139=0),
    E1140,
  IF($B1139=0,
    VLOOKUP($A1139,ChapterTable!$1:$1048576,MATCH("최종"&amp;SUBSTITUTE(SUBSTITUTE(E$1,"standard",""),"|Float",""),ChapterTable!$1:$1,0),0),
  IF($B1139=1,
    IF($L1139=FALSE,
      VLOOKUP($A1139,ChapterTable!$1:$1048576,MATCH("최종"&amp;SUBSTITUTE(SUBSTITUTE(E$1,"standard",""),"|Float",""),ChapterTable!$1:$1,0),0),
      VLOOKUP($A1139-ChapterTable!$P$11,ChapterTable!$1:$1048576,MATCH("최종"&amp;SUBSTITUTE(SUBSTITUTE(E$1,"standard",""),"|Float",""),ChapterTable!$1:$1,0),0)*ChapterTable!$P$14
    ),
  OFFSET(E1139,-$B1139+IF($L1139,1,0),0)*IF($B1139&gt;OFFSET($B1139,1,0),ChapterTable!$R$17,1)*
    (VLOOKUP(SUBSTITUTE(SUBSTITUTE(E$1,"standard",""),"|Float","")&amp;IF(OR($L1139=TRUE,$A1139=0,MOD($A1139,ChapterTable!$R$20)&lt;&gt;0),"","보스")&amp;"인게임누적곱배수",ChapterTable!$R:$S,2,0)^C1139
    +VLOOKUP(SUBSTITUTE(SUBSTITUTE(E$1,"standard",""),"|Float","")&amp;IF(OR($L1139=TRUE,$A1139=0,MOD($A1139,ChapterTable!$R$20)&lt;&gt;0),"","보스")&amp;"인게임누적합배수",ChapterTable!$R:$S,2,0)*C1139)
  )
  )
  )
)</f>
        <v>2424112.1562280655</v>
      </c>
      <c r="F1139" s="1">
        <f ca="1">IF(AND($A1139=0,$B1139=1),
    VLOOKUP(1,ChapterTable!$1:$1048576,MATCH("최종"&amp;SUBSTITUTE(SUBSTITUTE(F$1,"standard",""),"|Float",""),ChapterTable!$1:$1,0),0)*ChapterTable!$P$17,
  IF(AND($A1139=0,$B1139=0),
    F1140,
  IF($B1139=0,
    VLOOKUP($A1139,ChapterTable!$1:$1048576,MATCH("최종"&amp;SUBSTITUTE(SUBSTITUTE(F$1,"standard",""),"|Float",""),ChapterTable!$1:$1,0),0),
  IF($B1139=1,
    IF($L1139=FALSE,
      VLOOKUP($A1139,ChapterTable!$1:$1048576,MATCH("최종"&amp;SUBSTITUTE(SUBSTITUTE(F$1,"standard",""),"|Float",""),ChapterTable!$1:$1,0),0),
      VLOOKUP($A1139-ChapterTable!$P$11,ChapterTable!$1:$1048576,MATCH("최종"&amp;SUBSTITUTE(SUBSTITUTE(F$1,"standard",""),"|Float",""),ChapterTable!$1:$1,0),0)*ChapterTable!$P$14
    ),
  OFFSET(F1139,-$B1139+IF($L1139,1,0),0)*
    (VLOOKUP(SUBSTITUTE(SUBSTITUTE(F$1,"standard",""),"|Float","")&amp;IF(OR($L1139=TRUE,$A1139=0,MOD($A1139,ChapterTable!$R$20)&lt;&gt;0),"","보스")&amp;"인게임누적곱배수",ChapterTable!$R:$S,2,0)^D1139
    +VLOOKUP(SUBSTITUTE(SUBSTITUTE(F$1,"standard",""),"|Float","")&amp;IF(OR($L1139=TRUE,$A1139=0,MOD($A1139,ChapterTable!$R$20)&lt;&gt;0),"","보스")&amp;"인게임누적합배수",ChapterTable!$R:$S,2,0)*D1139)
  )
  )
  )
)</f>
        <v>904833.5305365175</v>
      </c>
      <c r="G1139" t="s">
        <v>715</v>
      </c>
      <c r="J1139" t="str">
        <f>IF(ISBLANK(I1139),"",
IFERROR(VLOOKUP(I1139,[1]StringTable!$1:$1048576,MATCH("kor|String",[1]StringTable!$1:$1,0),0),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128"/>
        <v>0.5</v>
      </c>
      <c r="AJ1139">
        <f t="shared" si="126"/>
        <v>0.54666666600000002</v>
      </c>
      <c r="AK1139">
        <f t="shared" si="127"/>
        <v>1</v>
      </c>
      <c r="AL1139">
        <v>11</v>
      </c>
    </row>
    <row r="1140" spans="1:38" hidden="1" x14ac:dyDescent="0.3">
      <c r="A1140">
        <v>25</v>
      </c>
      <c r="B1140">
        <v>12</v>
      </c>
      <c r="C1140">
        <f>IF(OR($L1140=TRUE,$A1140=0,MOD($A1140,ChapterTable!$R$20)&lt;&gt;0),
MAX(0,INT(($B1140+ChapterTable!$P$26+VLOOKUP(SUBSTITUTE(C$1,"성장단계","")&amp;"단계오프셋",ChapterTable!$R:$S,2,0))/ChapterTable!$P$23)),
MAX(0,INT(($B1140+ChapterTable!$R$26+VLOOKUP(SUBSTITUTE(C$1,"성장단계","")&amp;"보스단계오프셋",ChapterTable!$R:$S,2,0))/ChapterTable!$R$23)))</f>
        <v>1</v>
      </c>
      <c r="D1140">
        <f>IF(OR($L1140=TRUE,$A1140=0,MOD($A1140,ChapterTable!$R$20)&lt;&gt;0),
MAX(0,INT(($B1140+ChapterTable!$P$26+VLOOKUP(SUBSTITUTE(D$1,"성장단계","")&amp;"단계오프셋",ChapterTable!$R:$S,2,0))/ChapterTable!$P$23)),
MAX(0,INT(($B1140+ChapterTable!$R$26+VLOOKUP(SUBSTITUTE(D$1,"성장단계","")&amp;"보스단계오프셋",ChapterTable!$R:$S,2,0))/ChapterTable!$R$23)))</f>
        <v>1</v>
      </c>
      <c r="E1140" s="1">
        <f ca="1">IF(AND($A1140=0,$B1140=1),
    VLOOKUP(1,ChapterTable!$1:$1048576,MATCH("최종"&amp;SUBSTITUTE(SUBSTITUTE(E$1,"standard",""),"|Float",""),ChapterTable!$1:$1,0),0)*ChapterTable!$P$17,
  IF(AND($A1140=0,$B1140=0),
    E1141,
  IF($B1140=0,
    VLOOKUP($A1140,ChapterTable!$1:$1048576,MATCH("최종"&amp;SUBSTITUTE(SUBSTITUTE(E$1,"standard",""),"|Float",""),ChapterTable!$1:$1,0),0),
  IF($B1140=1,
    IF($L1140=FALSE,
      VLOOKUP($A1140,ChapterTable!$1:$1048576,MATCH("최종"&amp;SUBSTITUTE(SUBSTITUTE(E$1,"standard",""),"|Float",""),ChapterTable!$1:$1,0),0),
      VLOOKUP($A1140-ChapterTable!$P$11,ChapterTable!$1:$1048576,MATCH("최종"&amp;SUBSTITUTE(SUBSTITUTE(E$1,"standard",""),"|Float",""),ChapterTable!$1:$1,0),0)*ChapterTable!$P$14
    ),
  OFFSET(E1140,-$B1140+IF($L1140,1,0),0)*IF($B1140&gt;OFFSET($B1140,1,0),ChapterTable!$R$17,1)*
    (VLOOKUP(SUBSTITUTE(SUBSTITUTE(E$1,"standard",""),"|Float","")&amp;IF(OR($L1140=TRUE,$A1140=0,MOD($A1140,ChapterTable!$R$20)&lt;&gt;0),"","보스")&amp;"인게임누적곱배수",ChapterTable!$R:$S,2,0)^C1140
    +VLOOKUP(SUBSTITUTE(SUBSTITUTE(E$1,"standard",""),"|Float","")&amp;IF(OR($L1140=TRUE,$A1140=0,MOD($A1140,ChapterTable!$R$20)&lt;&gt;0),"","보스")&amp;"인게임누적합배수",ChapterTable!$R:$S,2,0)*C1140)
  )
  )
  )
)</f>
        <v>2424112.1562280655</v>
      </c>
      <c r="F1140" s="1">
        <f ca="1">IF(AND($A1140=0,$B1140=1),
    VLOOKUP(1,ChapterTable!$1:$1048576,MATCH("최종"&amp;SUBSTITUTE(SUBSTITUTE(F$1,"standard",""),"|Float",""),ChapterTable!$1:$1,0),0)*ChapterTable!$P$17,
  IF(AND($A1140=0,$B1140=0),
    F1141,
  IF($B1140=0,
    VLOOKUP($A1140,ChapterTable!$1:$1048576,MATCH("최종"&amp;SUBSTITUTE(SUBSTITUTE(F$1,"standard",""),"|Float",""),ChapterTable!$1:$1,0),0),
  IF($B1140=1,
    IF($L1140=FALSE,
      VLOOKUP($A1140,ChapterTable!$1:$1048576,MATCH("최종"&amp;SUBSTITUTE(SUBSTITUTE(F$1,"standard",""),"|Float",""),ChapterTable!$1:$1,0),0),
      VLOOKUP($A1140-ChapterTable!$P$11,ChapterTable!$1:$1048576,MATCH("최종"&amp;SUBSTITUTE(SUBSTITUTE(F$1,"standard",""),"|Float",""),ChapterTable!$1:$1,0),0)*ChapterTable!$P$14
    ),
  OFFSET(F1140,-$B1140+IF($L1140,1,0),0)*
    (VLOOKUP(SUBSTITUTE(SUBSTITUTE(F$1,"standard",""),"|Float","")&amp;IF(OR($L1140=TRUE,$A1140=0,MOD($A1140,ChapterTable!$R$20)&lt;&gt;0),"","보스")&amp;"인게임누적곱배수",ChapterTable!$R:$S,2,0)^D1140
    +VLOOKUP(SUBSTITUTE(SUBSTITUTE(F$1,"standard",""),"|Float","")&amp;IF(OR($L1140=TRUE,$A1140=0,MOD($A1140,ChapterTable!$R$20)&lt;&gt;0),"","보스")&amp;"인게임누적합배수",ChapterTable!$R:$S,2,0)*D1140)
  )
  )
  )
)</f>
        <v>904833.5305365175</v>
      </c>
      <c r="G1140" t="s">
        <v>715</v>
      </c>
      <c r="J1140" t="str">
        <f>IF(ISBLANK(I1140),"",
IFERROR(VLOOKUP(I1140,[1]StringTable!$1:$1048576,MATCH("kor|String",[1]StringTable!$1:$1,0),0),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128"/>
        <v>0.5</v>
      </c>
      <c r="AJ1140">
        <f t="shared" si="126"/>
        <v>0.54666666600000002</v>
      </c>
      <c r="AK1140">
        <f t="shared" si="127"/>
        <v>1</v>
      </c>
      <c r="AL1140">
        <v>11</v>
      </c>
    </row>
    <row r="1141" spans="1:38" hidden="1" x14ac:dyDescent="0.3">
      <c r="A1141">
        <v>25</v>
      </c>
      <c r="B1141">
        <v>13</v>
      </c>
      <c r="C1141">
        <f>IF(OR($L1141=TRUE,$A1141=0,MOD($A1141,ChapterTable!$R$20)&lt;&gt;0),
MAX(0,INT(($B1141+ChapterTable!$P$26+VLOOKUP(SUBSTITUTE(C$1,"성장단계","")&amp;"단계오프셋",ChapterTable!$R:$S,2,0))/ChapterTable!$P$23)),
MAX(0,INT(($B1141+ChapterTable!$R$26+VLOOKUP(SUBSTITUTE(C$1,"성장단계","")&amp;"보스단계오프셋",ChapterTable!$R:$S,2,0))/ChapterTable!$R$23)))</f>
        <v>1</v>
      </c>
      <c r="D1141">
        <f>IF(OR($L1141=TRUE,$A1141=0,MOD($A1141,ChapterTable!$R$20)&lt;&gt;0),
MAX(0,INT(($B1141+ChapterTable!$P$26+VLOOKUP(SUBSTITUTE(D$1,"성장단계","")&amp;"단계오프셋",ChapterTable!$R:$S,2,0))/ChapterTable!$P$23)),
MAX(0,INT(($B1141+ChapterTable!$R$26+VLOOKUP(SUBSTITUTE(D$1,"성장단계","")&amp;"보스단계오프셋",ChapterTable!$R:$S,2,0))/ChapterTable!$R$23)))</f>
        <v>1</v>
      </c>
      <c r="E1141" s="1">
        <f ca="1">IF(AND($A1141=0,$B1141=1),
    VLOOKUP(1,ChapterTable!$1:$1048576,MATCH("최종"&amp;SUBSTITUTE(SUBSTITUTE(E$1,"standard",""),"|Float",""),ChapterTable!$1:$1,0),0)*ChapterTable!$P$17,
  IF(AND($A1141=0,$B1141=0),
    E1142,
  IF($B1141=0,
    VLOOKUP($A1141,ChapterTable!$1:$1048576,MATCH("최종"&amp;SUBSTITUTE(SUBSTITUTE(E$1,"standard",""),"|Float",""),ChapterTable!$1:$1,0),0),
  IF($B1141=1,
    IF($L1141=FALSE,
      VLOOKUP($A1141,ChapterTable!$1:$1048576,MATCH("최종"&amp;SUBSTITUTE(SUBSTITUTE(E$1,"standard",""),"|Float",""),ChapterTable!$1:$1,0),0),
      VLOOKUP($A1141-ChapterTable!$P$11,ChapterTable!$1:$1048576,MATCH("최종"&amp;SUBSTITUTE(SUBSTITUTE(E$1,"standard",""),"|Float",""),ChapterTable!$1:$1,0),0)*ChapterTable!$P$14
    ),
  OFFSET(E1141,-$B1141+IF($L1141,1,0),0)*IF($B1141&gt;OFFSET($B1141,1,0),ChapterTable!$R$17,1)*
    (VLOOKUP(SUBSTITUTE(SUBSTITUTE(E$1,"standard",""),"|Float","")&amp;IF(OR($L1141=TRUE,$A1141=0,MOD($A1141,ChapterTable!$R$20)&lt;&gt;0),"","보스")&amp;"인게임누적곱배수",ChapterTable!$R:$S,2,0)^C1141
    +VLOOKUP(SUBSTITUTE(SUBSTITUTE(E$1,"standard",""),"|Float","")&amp;IF(OR($L1141=TRUE,$A1141=0,MOD($A1141,ChapterTable!$R$20)&lt;&gt;0),"","보스")&amp;"인게임누적합배수",ChapterTable!$R:$S,2,0)*C1141)
  )
  )
  )
)</f>
        <v>2424112.1562280655</v>
      </c>
      <c r="F1141" s="1">
        <f ca="1">IF(AND($A1141=0,$B1141=1),
    VLOOKUP(1,ChapterTable!$1:$1048576,MATCH("최종"&amp;SUBSTITUTE(SUBSTITUTE(F$1,"standard",""),"|Float",""),ChapterTable!$1:$1,0),0)*ChapterTable!$P$17,
  IF(AND($A1141=0,$B1141=0),
    F1142,
  IF($B1141=0,
    VLOOKUP($A1141,ChapterTable!$1:$1048576,MATCH("최종"&amp;SUBSTITUTE(SUBSTITUTE(F$1,"standard",""),"|Float",""),ChapterTable!$1:$1,0),0),
  IF($B1141=1,
    IF($L1141=FALSE,
      VLOOKUP($A1141,ChapterTable!$1:$1048576,MATCH("최종"&amp;SUBSTITUTE(SUBSTITUTE(F$1,"standard",""),"|Float",""),ChapterTable!$1:$1,0),0),
      VLOOKUP($A1141-ChapterTable!$P$11,ChapterTable!$1:$1048576,MATCH("최종"&amp;SUBSTITUTE(SUBSTITUTE(F$1,"standard",""),"|Float",""),ChapterTable!$1:$1,0),0)*ChapterTable!$P$14
    ),
  OFFSET(F1141,-$B1141+IF($L1141,1,0),0)*
    (VLOOKUP(SUBSTITUTE(SUBSTITUTE(F$1,"standard",""),"|Float","")&amp;IF(OR($L1141=TRUE,$A1141=0,MOD($A1141,ChapterTable!$R$20)&lt;&gt;0),"","보스")&amp;"인게임누적곱배수",ChapterTable!$R:$S,2,0)^D1141
    +VLOOKUP(SUBSTITUTE(SUBSTITUTE(F$1,"standard",""),"|Float","")&amp;IF(OR($L1141=TRUE,$A1141=0,MOD($A1141,ChapterTable!$R$20)&lt;&gt;0),"","보스")&amp;"인게임누적합배수",ChapterTable!$R:$S,2,0)*D1141)
  )
  )
  )
)</f>
        <v>904833.5305365175</v>
      </c>
      <c r="G1141" t="s">
        <v>715</v>
      </c>
      <c r="J1141" t="str">
        <f>IF(ISBLANK(I1141),"",
IFERROR(VLOOKUP(I1141,[1]StringTable!$1:$1048576,MATCH("kor|String",[1]StringTable!$1:$1,0),0),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128"/>
        <v>0.5</v>
      </c>
      <c r="AJ1141">
        <f t="shared" si="126"/>
        <v>0.54666666600000002</v>
      </c>
      <c r="AK1141">
        <f t="shared" si="127"/>
        <v>1</v>
      </c>
      <c r="AL1141">
        <v>11</v>
      </c>
    </row>
    <row r="1142" spans="1:38" hidden="1" x14ac:dyDescent="0.3">
      <c r="A1142">
        <v>25</v>
      </c>
      <c r="B1142">
        <v>14</v>
      </c>
      <c r="C1142">
        <f>IF(OR($L1142=TRUE,$A1142=0,MOD($A1142,ChapterTable!$R$20)&lt;&gt;0),
MAX(0,INT(($B1142+ChapterTable!$P$26+VLOOKUP(SUBSTITUTE(C$1,"성장단계","")&amp;"단계오프셋",ChapterTable!$R:$S,2,0))/ChapterTable!$P$23)),
MAX(0,INT(($B1142+ChapterTable!$R$26+VLOOKUP(SUBSTITUTE(C$1,"성장단계","")&amp;"보스단계오프셋",ChapterTable!$R:$S,2,0))/ChapterTable!$R$23)))</f>
        <v>1</v>
      </c>
      <c r="D1142">
        <f>IF(OR($L1142=TRUE,$A1142=0,MOD($A1142,ChapterTable!$R$20)&lt;&gt;0),
MAX(0,INT(($B1142+ChapterTable!$P$26+VLOOKUP(SUBSTITUTE(D$1,"성장단계","")&amp;"단계오프셋",ChapterTable!$R:$S,2,0))/ChapterTable!$P$23)),
MAX(0,INT(($B1142+ChapterTable!$R$26+VLOOKUP(SUBSTITUTE(D$1,"성장단계","")&amp;"보스단계오프셋",ChapterTable!$R:$S,2,0))/ChapterTable!$R$23)))</f>
        <v>1</v>
      </c>
      <c r="E1142" s="1">
        <f ca="1">IF(AND($A1142=0,$B1142=1),
    VLOOKUP(1,ChapterTable!$1:$1048576,MATCH("최종"&amp;SUBSTITUTE(SUBSTITUTE(E$1,"standard",""),"|Float",""),ChapterTable!$1:$1,0),0)*ChapterTable!$P$17,
  IF(AND($A1142=0,$B1142=0),
    E1143,
  IF($B1142=0,
    VLOOKUP($A1142,ChapterTable!$1:$1048576,MATCH("최종"&amp;SUBSTITUTE(SUBSTITUTE(E$1,"standard",""),"|Float",""),ChapterTable!$1:$1,0),0),
  IF($B1142=1,
    IF($L1142=FALSE,
      VLOOKUP($A1142,ChapterTable!$1:$1048576,MATCH("최종"&amp;SUBSTITUTE(SUBSTITUTE(E$1,"standard",""),"|Float",""),ChapterTable!$1:$1,0),0),
      VLOOKUP($A1142-ChapterTable!$P$11,ChapterTable!$1:$1048576,MATCH("최종"&amp;SUBSTITUTE(SUBSTITUTE(E$1,"standard",""),"|Float",""),ChapterTable!$1:$1,0),0)*ChapterTable!$P$14
    ),
  OFFSET(E1142,-$B1142+IF($L1142,1,0),0)*IF($B1142&gt;OFFSET($B1142,1,0),ChapterTable!$R$17,1)*
    (VLOOKUP(SUBSTITUTE(SUBSTITUTE(E$1,"standard",""),"|Float","")&amp;IF(OR($L1142=TRUE,$A1142=0,MOD($A1142,ChapterTable!$R$20)&lt;&gt;0),"","보스")&amp;"인게임누적곱배수",ChapterTable!$R:$S,2,0)^C1142
    +VLOOKUP(SUBSTITUTE(SUBSTITUTE(E$1,"standard",""),"|Float","")&amp;IF(OR($L1142=TRUE,$A1142=0,MOD($A1142,ChapterTable!$R$20)&lt;&gt;0),"","보스")&amp;"인게임누적합배수",ChapterTable!$R:$S,2,0)*C1142)
  )
  )
  )
)</f>
        <v>2424112.1562280655</v>
      </c>
      <c r="F1142" s="1">
        <f ca="1">IF(AND($A1142=0,$B1142=1),
    VLOOKUP(1,ChapterTable!$1:$1048576,MATCH("최종"&amp;SUBSTITUTE(SUBSTITUTE(F$1,"standard",""),"|Float",""),ChapterTable!$1:$1,0),0)*ChapterTable!$P$17,
  IF(AND($A1142=0,$B1142=0),
    F1143,
  IF($B1142=0,
    VLOOKUP($A1142,ChapterTable!$1:$1048576,MATCH("최종"&amp;SUBSTITUTE(SUBSTITUTE(F$1,"standard",""),"|Float",""),ChapterTable!$1:$1,0),0),
  IF($B1142=1,
    IF($L1142=FALSE,
      VLOOKUP($A1142,ChapterTable!$1:$1048576,MATCH("최종"&amp;SUBSTITUTE(SUBSTITUTE(F$1,"standard",""),"|Float",""),ChapterTable!$1:$1,0),0),
      VLOOKUP($A1142-ChapterTable!$P$11,ChapterTable!$1:$1048576,MATCH("최종"&amp;SUBSTITUTE(SUBSTITUTE(F$1,"standard",""),"|Float",""),ChapterTable!$1:$1,0),0)*ChapterTable!$P$14
    ),
  OFFSET(F1142,-$B1142+IF($L1142,1,0),0)*
    (VLOOKUP(SUBSTITUTE(SUBSTITUTE(F$1,"standard",""),"|Float","")&amp;IF(OR($L1142=TRUE,$A1142=0,MOD($A1142,ChapterTable!$R$20)&lt;&gt;0),"","보스")&amp;"인게임누적곱배수",ChapterTable!$R:$S,2,0)^D1142
    +VLOOKUP(SUBSTITUTE(SUBSTITUTE(F$1,"standard",""),"|Float","")&amp;IF(OR($L1142=TRUE,$A1142=0,MOD($A1142,ChapterTable!$R$20)&lt;&gt;0),"","보스")&amp;"인게임누적합배수",ChapterTable!$R:$S,2,0)*D1142)
  )
  )
  )
)</f>
        <v>904833.5305365175</v>
      </c>
      <c r="G1142" t="s">
        <v>715</v>
      </c>
      <c r="J1142" t="str">
        <f>IF(ISBLANK(I1142),"",
IFERROR(VLOOKUP(I1142,[1]StringTable!$1:$1048576,MATCH("kor|String",[1]StringTable!$1:$1,0),0),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128"/>
        <v>0.5</v>
      </c>
      <c r="AJ1142">
        <f t="shared" si="126"/>
        <v>0.54666666600000002</v>
      </c>
      <c r="AK1142">
        <f t="shared" si="127"/>
        <v>1</v>
      </c>
      <c r="AL1142">
        <v>11</v>
      </c>
    </row>
    <row r="1143" spans="1:38" hidden="1" x14ac:dyDescent="0.3">
      <c r="A1143">
        <v>25</v>
      </c>
      <c r="B1143">
        <v>15</v>
      </c>
      <c r="C1143">
        <f>IF(OR($L1143=TRUE,$A1143=0,MOD($A1143,ChapterTable!$R$20)&lt;&gt;0),
MAX(0,INT(($B1143+ChapterTable!$P$26+VLOOKUP(SUBSTITUTE(C$1,"성장단계","")&amp;"단계오프셋",ChapterTable!$R:$S,2,0))/ChapterTable!$P$23)),
MAX(0,INT(($B1143+ChapterTable!$R$26+VLOOKUP(SUBSTITUTE(C$1,"성장단계","")&amp;"보스단계오프셋",ChapterTable!$R:$S,2,0))/ChapterTable!$R$23)))</f>
        <v>1</v>
      </c>
      <c r="D1143">
        <f>IF(OR($L1143=TRUE,$A1143=0,MOD($A1143,ChapterTable!$R$20)&lt;&gt;0),
MAX(0,INT(($B1143+ChapterTable!$P$26+VLOOKUP(SUBSTITUTE(D$1,"성장단계","")&amp;"단계오프셋",ChapterTable!$R:$S,2,0))/ChapterTable!$P$23)),
MAX(0,INT(($B1143+ChapterTable!$R$26+VLOOKUP(SUBSTITUTE(D$1,"성장단계","")&amp;"보스단계오프셋",ChapterTable!$R:$S,2,0))/ChapterTable!$R$23)))</f>
        <v>1</v>
      </c>
      <c r="E1143" s="1">
        <f ca="1">IF(AND($A1143=0,$B1143=1),
    VLOOKUP(1,ChapterTable!$1:$1048576,MATCH("최종"&amp;SUBSTITUTE(SUBSTITUTE(E$1,"standard",""),"|Float",""),ChapterTable!$1:$1,0),0)*ChapterTable!$P$17,
  IF(AND($A1143=0,$B1143=0),
    E1144,
  IF($B1143=0,
    VLOOKUP($A1143,ChapterTable!$1:$1048576,MATCH("최종"&amp;SUBSTITUTE(SUBSTITUTE(E$1,"standard",""),"|Float",""),ChapterTable!$1:$1,0),0),
  IF($B1143=1,
    IF($L1143=FALSE,
      VLOOKUP($A1143,ChapterTable!$1:$1048576,MATCH("최종"&amp;SUBSTITUTE(SUBSTITUTE(E$1,"standard",""),"|Float",""),ChapterTable!$1:$1,0),0),
      VLOOKUP($A1143-ChapterTable!$P$11,ChapterTable!$1:$1048576,MATCH("최종"&amp;SUBSTITUTE(SUBSTITUTE(E$1,"standard",""),"|Float",""),ChapterTable!$1:$1,0),0)*ChapterTable!$P$14
    ),
  OFFSET(E1143,-$B1143+IF($L1143,1,0),0)*IF($B1143&gt;OFFSET($B1143,1,0),ChapterTable!$R$17,1)*
    (VLOOKUP(SUBSTITUTE(SUBSTITUTE(E$1,"standard",""),"|Float","")&amp;IF(OR($L1143=TRUE,$A1143=0,MOD($A1143,ChapterTable!$R$20)&lt;&gt;0),"","보스")&amp;"인게임누적곱배수",ChapterTable!$R:$S,2,0)^C1143
    +VLOOKUP(SUBSTITUTE(SUBSTITUTE(E$1,"standard",""),"|Float","")&amp;IF(OR($L1143=TRUE,$A1143=0,MOD($A1143,ChapterTable!$R$20)&lt;&gt;0),"","보스")&amp;"인게임누적합배수",ChapterTable!$R:$S,2,0)*C1143)
  )
  )
  )
)</f>
        <v>2424112.1562280655</v>
      </c>
      <c r="F1143" s="1">
        <f ca="1">IF(AND($A1143=0,$B1143=1),
    VLOOKUP(1,ChapterTable!$1:$1048576,MATCH("최종"&amp;SUBSTITUTE(SUBSTITUTE(F$1,"standard",""),"|Float",""),ChapterTable!$1:$1,0),0)*ChapterTable!$P$17,
  IF(AND($A1143=0,$B1143=0),
    F1144,
  IF($B1143=0,
    VLOOKUP($A1143,ChapterTable!$1:$1048576,MATCH("최종"&amp;SUBSTITUTE(SUBSTITUTE(F$1,"standard",""),"|Float",""),ChapterTable!$1:$1,0),0),
  IF($B1143=1,
    IF($L1143=FALSE,
      VLOOKUP($A1143,ChapterTable!$1:$1048576,MATCH("최종"&amp;SUBSTITUTE(SUBSTITUTE(F$1,"standard",""),"|Float",""),ChapterTable!$1:$1,0),0),
      VLOOKUP($A1143-ChapterTable!$P$11,ChapterTable!$1:$1048576,MATCH("최종"&amp;SUBSTITUTE(SUBSTITUTE(F$1,"standard",""),"|Float",""),ChapterTable!$1:$1,0),0)*ChapterTable!$P$14
    ),
  OFFSET(F1143,-$B1143+IF($L1143,1,0),0)*
    (VLOOKUP(SUBSTITUTE(SUBSTITUTE(F$1,"standard",""),"|Float","")&amp;IF(OR($L1143=TRUE,$A1143=0,MOD($A1143,ChapterTable!$R$20)&lt;&gt;0),"","보스")&amp;"인게임누적곱배수",ChapterTable!$R:$S,2,0)^D1143
    +VLOOKUP(SUBSTITUTE(SUBSTITUTE(F$1,"standard",""),"|Float","")&amp;IF(OR($L1143=TRUE,$A1143=0,MOD($A1143,ChapterTable!$R$20)&lt;&gt;0),"","보스")&amp;"인게임누적합배수",ChapterTable!$R:$S,2,0)*D1143)
  )
  )
  )
)</f>
        <v>904833.5305365175</v>
      </c>
      <c r="G1143" t="s">
        <v>715</v>
      </c>
      <c r="J1143" t="str">
        <f>IF(ISBLANK(I1143),"",
IFERROR(VLOOKUP(I1143,[1]StringTable!$1:$1048576,MATCH("kor|String",[1]StringTable!$1:$1,0),0),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128"/>
        <v>0.5</v>
      </c>
      <c r="AJ1143">
        <f t="shared" si="126"/>
        <v>0.54666666600000002</v>
      </c>
      <c r="AK1143">
        <f t="shared" si="127"/>
        <v>1</v>
      </c>
      <c r="AL1143">
        <v>11</v>
      </c>
    </row>
    <row r="1144" spans="1:38" hidden="1" x14ac:dyDescent="0.3">
      <c r="A1144">
        <v>25</v>
      </c>
      <c r="B1144">
        <v>16</v>
      </c>
      <c r="C1144">
        <f>IF(OR($L1144=TRUE,$A1144=0,MOD($A1144,ChapterTable!$R$20)&lt;&gt;0),
MAX(0,INT(($B1144+ChapterTable!$P$26+VLOOKUP(SUBSTITUTE(C$1,"성장단계","")&amp;"단계오프셋",ChapterTable!$R:$S,2,0))/ChapterTable!$P$23)),
MAX(0,INT(($B1144+ChapterTable!$R$26+VLOOKUP(SUBSTITUTE(C$1,"성장단계","")&amp;"보스단계오프셋",ChapterTable!$R:$S,2,0))/ChapterTable!$R$23)))</f>
        <v>2</v>
      </c>
      <c r="D1144">
        <f>IF(OR($L1144=TRUE,$A1144=0,MOD($A1144,ChapterTable!$R$20)&lt;&gt;0),
MAX(0,INT(($B1144+ChapterTable!$P$26+VLOOKUP(SUBSTITUTE(D$1,"성장단계","")&amp;"단계오프셋",ChapterTable!$R:$S,2,0))/ChapterTable!$P$23)),
MAX(0,INT(($B1144+ChapterTable!$R$26+VLOOKUP(SUBSTITUTE(D$1,"성장단계","")&amp;"보스단계오프셋",ChapterTable!$R:$S,2,0))/ChapterTable!$R$23)))</f>
        <v>1</v>
      </c>
      <c r="E1144" s="1">
        <f ca="1">IF(AND($A1144=0,$B1144=1),
    VLOOKUP(1,ChapterTable!$1:$1048576,MATCH("최종"&amp;SUBSTITUTE(SUBSTITUTE(E$1,"standard",""),"|Float",""),ChapterTable!$1:$1,0),0)*ChapterTable!$P$17,
  IF(AND($A1144=0,$B1144=0),
    E1145,
  IF($B1144=0,
    VLOOKUP($A1144,ChapterTable!$1:$1048576,MATCH("최종"&amp;SUBSTITUTE(SUBSTITUTE(E$1,"standard",""),"|Float",""),ChapterTable!$1:$1,0),0),
  IF($B1144=1,
    IF($L1144=FALSE,
      VLOOKUP($A1144,ChapterTable!$1:$1048576,MATCH("최종"&amp;SUBSTITUTE(SUBSTITUTE(E$1,"standard",""),"|Float",""),ChapterTable!$1:$1,0),0),
      VLOOKUP($A1144-ChapterTable!$P$11,ChapterTable!$1:$1048576,MATCH("최종"&amp;SUBSTITUTE(SUBSTITUTE(E$1,"standard",""),"|Float",""),ChapterTable!$1:$1,0),0)*ChapterTable!$P$14
    ),
  OFFSET(E1144,-$B1144+IF($L1144,1,0),0)*IF($B1144&gt;OFFSET($B1144,1,0),ChapterTable!$R$17,1)*
    (VLOOKUP(SUBSTITUTE(SUBSTITUTE(E$1,"standard",""),"|Float","")&amp;IF(OR($L1144=TRUE,$A1144=0,MOD($A1144,ChapterTable!$R$20)&lt;&gt;0),"","보스")&amp;"인게임누적곱배수",ChapterTable!$R:$S,2,0)^C1144
    +VLOOKUP(SUBSTITUTE(SUBSTITUTE(E$1,"standard",""),"|Float","")&amp;IF(OR($L1144=TRUE,$A1144=0,MOD($A1144,ChapterTable!$R$20)&lt;&gt;0),"","보스")&amp;"인게임누적합배수",ChapterTable!$R:$S,2,0)*C1144)
  )
  )
  )
)</f>
        <v>2828130.8489327431</v>
      </c>
      <c r="F1144" s="1">
        <f ca="1">IF(AND($A1144=0,$B1144=1),
    VLOOKUP(1,ChapterTable!$1:$1048576,MATCH("최종"&amp;SUBSTITUTE(SUBSTITUTE(F$1,"standard",""),"|Float",""),ChapterTable!$1:$1,0),0)*ChapterTable!$P$17,
  IF(AND($A1144=0,$B1144=0),
    F1145,
  IF($B1144=0,
    VLOOKUP($A1144,ChapterTable!$1:$1048576,MATCH("최종"&amp;SUBSTITUTE(SUBSTITUTE(F$1,"standard",""),"|Float",""),ChapterTable!$1:$1,0),0),
  IF($B1144=1,
    IF($L1144=FALSE,
      VLOOKUP($A1144,ChapterTable!$1:$1048576,MATCH("최종"&amp;SUBSTITUTE(SUBSTITUTE(F$1,"standard",""),"|Float",""),ChapterTable!$1:$1,0),0),
      VLOOKUP($A1144-ChapterTable!$P$11,ChapterTable!$1:$1048576,MATCH("최종"&amp;SUBSTITUTE(SUBSTITUTE(F$1,"standard",""),"|Float",""),ChapterTable!$1:$1,0),0)*ChapterTable!$P$14
    ),
  OFFSET(F1144,-$B1144+IF($L1144,1,0),0)*
    (VLOOKUP(SUBSTITUTE(SUBSTITUTE(F$1,"standard",""),"|Float","")&amp;IF(OR($L1144=TRUE,$A1144=0,MOD($A1144,ChapterTable!$R$20)&lt;&gt;0),"","보스")&amp;"인게임누적곱배수",ChapterTable!$R:$S,2,0)^D1144
    +VLOOKUP(SUBSTITUTE(SUBSTITUTE(F$1,"standard",""),"|Float","")&amp;IF(OR($L1144=TRUE,$A1144=0,MOD($A1144,ChapterTable!$R$20)&lt;&gt;0),"","보스")&amp;"인게임누적합배수",ChapterTable!$R:$S,2,0)*D1144)
  )
  )
  )
)</f>
        <v>904833.5305365175</v>
      </c>
      <c r="G1144" t="s">
        <v>715</v>
      </c>
      <c r="J1144" t="str">
        <f>IF(ISBLANK(I1144),"",
IFERROR(VLOOKUP(I1144,[1]StringTable!$1:$1048576,MATCH("kor|String",[1]StringTable!$1:$1,0),0),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128"/>
        <v>0.5</v>
      </c>
      <c r="AJ1144">
        <f t="shared" si="126"/>
        <v>0.54666666600000002</v>
      </c>
      <c r="AK1144">
        <f t="shared" si="127"/>
        <v>1</v>
      </c>
      <c r="AL1144">
        <v>11</v>
      </c>
    </row>
    <row r="1145" spans="1:38" hidden="1" x14ac:dyDescent="0.3">
      <c r="A1145">
        <v>25</v>
      </c>
      <c r="B1145">
        <v>17</v>
      </c>
      <c r="C1145">
        <f>IF(OR($L1145=TRUE,$A1145=0,MOD($A1145,ChapterTable!$R$20)&lt;&gt;0),
MAX(0,INT(($B1145+ChapterTable!$P$26+VLOOKUP(SUBSTITUTE(C$1,"성장단계","")&amp;"단계오프셋",ChapterTable!$R:$S,2,0))/ChapterTable!$P$23)),
MAX(0,INT(($B1145+ChapterTable!$R$26+VLOOKUP(SUBSTITUTE(C$1,"성장단계","")&amp;"보스단계오프셋",ChapterTable!$R:$S,2,0))/ChapterTable!$R$23)))</f>
        <v>2</v>
      </c>
      <c r="D1145">
        <f>IF(OR($L1145=TRUE,$A1145=0,MOD($A1145,ChapterTable!$R$20)&lt;&gt;0),
MAX(0,INT(($B1145+ChapterTable!$P$26+VLOOKUP(SUBSTITUTE(D$1,"성장단계","")&amp;"단계오프셋",ChapterTable!$R:$S,2,0))/ChapterTable!$P$23)),
MAX(0,INT(($B1145+ChapterTable!$R$26+VLOOKUP(SUBSTITUTE(D$1,"성장단계","")&amp;"보스단계오프셋",ChapterTable!$R:$S,2,0))/ChapterTable!$R$23)))</f>
        <v>1</v>
      </c>
      <c r="E1145" s="1">
        <f ca="1">IF(AND($A1145=0,$B1145=1),
    VLOOKUP(1,ChapterTable!$1:$1048576,MATCH("최종"&amp;SUBSTITUTE(SUBSTITUTE(E$1,"standard",""),"|Float",""),ChapterTable!$1:$1,0),0)*ChapterTable!$P$17,
  IF(AND($A1145=0,$B1145=0),
    E1146,
  IF($B1145=0,
    VLOOKUP($A1145,ChapterTable!$1:$1048576,MATCH("최종"&amp;SUBSTITUTE(SUBSTITUTE(E$1,"standard",""),"|Float",""),ChapterTable!$1:$1,0),0),
  IF($B1145=1,
    IF($L1145=FALSE,
      VLOOKUP($A1145,ChapterTable!$1:$1048576,MATCH("최종"&amp;SUBSTITUTE(SUBSTITUTE(E$1,"standard",""),"|Float",""),ChapterTable!$1:$1,0),0),
      VLOOKUP($A1145-ChapterTable!$P$11,ChapterTable!$1:$1048576,MATCH("최종"&amp;SUBSTITUTE(SUBSTITUTE(E$1,"standard",""),"|Float",""),ChapterTable!$1:$1,0),0)*ChapterTable!$P$14
    ),
  OFFSET(E1145,-$B1145+IF($L1145,1,0),0)*IF($B1145&gt;OFFSET($B1145,1,0),ChapterTable!$R$17,1)*
    (VLOOKUP(SUBSTITUTE(SUBSTITUTE(E$1,"standard",""),"|Float","")&amp;IF(OR($L1145=TRUE,$A1145=0,MOD($A1145,ChapterTable!$R$20)&lt;&gt;0),"","보스")&amp;"인게임누적곱배수",ChapterTable!$R:$S,2,0)^C1145
    +VLOOKUP(SUBSTITUTE(SUBSTITUTE(E$1,"standard",""),"|Float","")&amp;IF(OR($L1145=TRUE,$A1145=0,MOD($A1145,ChapterTable!$R$20)&lt;&gt;0),"","보스")&amp;"인게임누적합배수",ChapterTable!$R:$S,2,0)*C1145)
  )
  )
  )
)</f>
        <v>2828130.8489327431</v>
      </c>
      <c r="F1145" s="1">
        <f ca="1">IF(AND($A1145=0,$B1145=1),
    VLOOKUP(1,ChapterTable!$1:$1048576,MATCH("최종"&amp;SUBSTITUTE(SUBSTITUTE(F$1,"standard",""),"|Float",""),ChapterTable!$1:$1,0),0)*ChapterTable!$P$17,
  IF(AND($A1145=0,$B1145=0),
    F1146,
  IF($B1145=0,
    VLOOKUP($A1145,ChapterTable!$1:$1048576,MATCH("최종"&amp;SUBSTITUTE(SUBSTITUTE(F$1,"standard",""),"|Float",""),ChapterTable!$1:$1,0),0),
  IF($B1145=1,
    IF($L1145=FALSE,
      VLOOKUP($A1145,ChapterTable!$1:$1048576,MATCH("최종"&amp;SUBSTITUTE(SUBSTITUTE(F$1,"standard",""),"|Float",""),ChapterTable!$1:$1,0),0),
      VLOOKUP($A1145-ChapterTable!$P$11,ChapterTable!$1:$1048576,MATCH("최종"&amp;SUBSTITUTE(SUBSTITUTE(F$1,"standard",""),"|Float",""),ChapterTable!$1:$1,0),0)*ChapterTable!$P$14
    ),
  OFFSET(F1145,-$B1145+IF($L1145,1,0),0)*
    (VLOOKUP(SUBSTITUTE(SUBSTITUTE(F$1,"standard",""),"|Float","")&amp;IF(OR($L1145=TRUE,$A1145=0,MOD($A1145,ChapterTable!$R$20)&lt;&gt;0),"","보스")&amp;"인게임누적곱배수",ChapterTable!$R:$S,2,0)^D1145
    +VLOOKUP(SUBSTITUTE(SUBSTITUTE(F$1,"standard",""),"|Float","")&amp;IF(OR($L1145=TRUE,$A1145=0,MOD($A1145,ChapterTable!$R$20)&lt;&gt;0),"","보스")&amp;"인게임누적합배수",ChapterTable!$R:$S,2,0)*D1145)
  )
  )
  )
)</f>
        <v>904833.5305365175</v>
      </c>
      <c r="G1145" t="s">
        <v>715</v>
      </c>
      <c r="J1145" t="str">
        <f>IF(ISBLANK(I1145),"",
IFERROR(VLOOKUP(I1145,[1]StringTable!$1:$1048576,MATCH("kor|String",[1]StringTable!$1:$1,0),0),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128"/>
        <v>0.5</v>
      </c>
      <c r="AJ1145">
        <f t="shared" si="126"/>
        <v>0.54666666600000002</v>
      </c>
      <c r="AK1145">
        <f t="shared" si="127"/>
        <v>1</v>
      </c>
      <c r="AL1145">
        <v>11</v>
      </c>
    </row>
    <row r="1146" spans="1:38" hidden="1" x14ac:dyDescent="0.3">
      <c r="A1146">
        <v>25</v>
      </c>
      <c r="B1146">
        <v>18</v>
      </c>
      <c r="C1146">
        <f>IF(OR($L1146=TRUE,$A1146=0,MOD($A1146,ChapterTable!$R$20)&lt;&gt;0),
MAX(0,INT(($B1146+ChapterTable!$P$26+VLOOKUP(SUBSTITUTE(C$1,"성장단계","")&amp;"단계오프셋",ChapterTable!$R:$S,2,0))/ChapterTable!$P$23)),
MAX(0,INT(($B1146+ChapterTable!$R$26+VLOOKUP(SUBSTITUTE(C$1,"성장단계","")&amp;"보스단계오프셋",ChapterTable!$R:$S,2,0))/ChapterTable!$R$23)))</f>
        <v>2</v>
      </c>
      <c r="D1146">
        <f>IF(OR($L1146=TRUE,$A1146=0,MOD($A1146,ChapterTable!$R$20)&lt;&gt;0),
MAX(0,INT(($B1146+ChapterTable!$P$26+VLOOKUP(SUBSTITUTE(D$1,"성장단계","")&amp;"단계오프셋",ChapterTable!$R:$S,2,0))/ChapterTable!$P$23)),
MAX(0,INT(($B1146+ChapterTable!$R$26+VLOOKUP(SUBSTITUTE(D$1,"성장단계","")&amp;"보스단계오프셋",ChapterTable!$R:$S,2,0))/ChapterTable!$R$23)))</f>
        <v>1</v>
      </c>
      <c r="E1146" s="1">
        <f ca="1">IF(AND($A1146=0,$B1146=1),
    VLOOKUP(1,ChapterTable!$1:$1048576,MATCH("최종"&amp;SUBSTITUTE(SUBSTITUTE(E$1,"standard",""),"|Float",""),ChapterTable!$1:$1,0),0)*ChapterTable!$P$17,
  IF(AND($A1146=0,$B1146=0),
    E1147,
  IF($B1146=0,
    VLOOKUP($A1146,ChapterTable!$1:$1048576,MATCH("최종"&amp;SUBSTITUTE(SUBSTITUTE(E$1,"standard",""),"|Float",""),ChapterTable!$1:$1,0),0),
  IF($B1146=1,
    IF($L1146=FALSE,
      VLOOKUP($A1146,ChapterTable!$1:$1048576,MATCH("최종"&amp;SUBSTITUTE(SUBSTITUTE(E$1,"standard",""),"|Float",""),ChapterTable!$1:$1,0),0),
      VLOOKUP($A1146-ChapterTable!$P$11,ChapterTable!$1:$1048576,MATCH("최종"&amp;SUBSTITUTE(SUBSTITUTE(E$1,"standard",""),"|Float",""),ChapterTable!$1:$1,0),0)*ChapterTable!$P$14
    ),
  OFFSET(E1146,-$B1146+IF($L1146,1,0),0)*IF($B1146&gt;OFFSET($B1146,1,0),ChapterTable!$R$17,1)*
    (VLOOKUP(SUBSTITUTE(SUBSTITUTE(E$1,"standard",""),"|Float","")&amp;IF(OR($L1146=TRUE,$A1146=0,MOD($A1146,ChapterTable!$R$20)&lt;&gt;0),"","보스")&amp;"인게임누적곱배수",ChapterTable!$R:$S,2,0)^C1146
    +VLOOKUP(SUBSTITUTE(SUBSTITUTE(E$1,"standard",""),"|Float","")&amp;IF(OR($L1146=TRUE,$A1146=0,MOD($A1146,ChapterTable!$R$20)&lt;&gt;0),"","보스")&amp;"인게임누적합배수",ChapterTable!$R:$S,2,0)*C1146)
  )
  )
  )
)</f>
        <v>2828130.8489327431</v>
      </c>
      <c r="F1146" s="1">
        <f ca="1">IF(AND($A1146=0,$B1146=1),
    VLOOKUP(1,ChapterTable!$1:$1048576,MATCH("최종"&amp;SUBSTITUTE(SUBSTITUTE(F$1,"standard",""),"|Float",""),ChapterTable!$1:$1,0),0)*ChapterTable!$P$17,
  IF(AND($A1146=0,$B1146=0),
    F1147,
  IF($B1146=0,
    VLOOKUP($A1146,ChapterTable!$1:$1048576,MATCH("최종"&amp;SUBSTITUTE(SUBSTITUTE(F$1,"standard",""),"|Float",""),ChapterTable!$1:$1,0),0),
  IF($B1146=1,
    IF($L1146=FALSE,
      VLOOKUP($A1146,ChapterTable!$1:$1048576,MATCH("최종"&amp;SUBSTITUTE(SUBSTITUTE(F$1,"standard",""),"|Float",""),ChapterTable!$1:$1,0),0),
      VLOOKUP($A1146-ChapterTable!$P$11,ChapterTable!$1:$1048576,MATCH("최종"&amp;SUBSTITUTE(SUBSTITUTE(F$1,"standard",""),"|Float",""),ChapterTable!$1:$1,0),0)*ChapterTable!$P$14
    ),
  OFFSET(F1146,-$B1146+IF($L1146,1,0),0)*
    (VLOOKUP(SUBSTITUTE(SUBSTITUTE(F$1,"standard",""),"|Float","")&amp;IF(OR($L1146=TRUE,$A1146=0,MOD($A1146,ChapterTable!$R$20)&lt;&gt;0),"","보스")&amp;"인게임누적곱배수",ChapterTable!$R:$S,2,0)^D1146
    +VLOOKUP(SUBSTITUTE(SUBSTITUTE(F$1,"standard",""),"|Float","")&amp;IF(OR($L1146=TRUE,$A1146=0,MOD($A1146,ChapterTable!$R$20)&lt;&gt;0),"","보스")&amp;"인게임누적합배수",ChapterTable!$R:$S,2,0)*D1146)
  )
  )
  )
)</f>
        <v>904833.5305365175</v>
      </c>
      <c r="G1146" t="s">
        <v>715</v>
      </c>
      <c r="J1146" t="str">
        <f>IF(ISBLANK(I1146),"",
IFERROR(VLOOKUP(I1146,[1]StringTable!$1:$1048576,MATCH("kor|String",[1]StringTable!$1:$1,0),0),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128"/>
        <v>0.5</v>
      </c>
      <c r="AJ1146">
        <f t="shared" si="126"/>
        <v>0.54666666600000002</v>
      </c>
      <c r="AK1146">
        <f t="shared" si="127"/>
        <v>1</v>
      </c>
      <c r="AL1146">
        <v>11</v>
      </c>
    </row>
    <row r="1147" spans="1:38" hidden="1" x14ac:dyDescent="0.3">
      <c r="A1147">
        <v>25</v>
      </c>
      <c r="B1147">
        <v>19</v>
      </c>
      <c r="C1147">
        <f>IF(OR($L1147=TRUE,$A1147=0,MOD($A1147,ChapterTable!$R$20)&lt;&gt;0),
MAX(0,INT(($B1147+ChapterTable!$P$26+VLOOKUP(SUBSTITUTE(C$1,"성장단계","")&amp;"단계오프셋",ChapterTable!$R:$S,2,0))/ChapterTable!$P$23)),
MAX(0,INT(($B1147+ChapterTable!$R$26+VLOOKUP(SUBSTITUTE(C$1,"성장단계","")&amp;"보스단계오프셋",ChapterTable!$R:$S,2,0))/ChapterTable!$R$23)))</f>
        <v>2</v>
      </c>
      <c r="D1147">
        <f>IF(OR($L1147=TRUE,$A1147=0,MOD($A1147,ChapterTable!$R$20)&lt;&gt;0),
MAX(0,INT(($B1147+ChapterTable!$P$26+VLOOKUP(SUBSTITUTE(D$1,"성장단계","")&amp;"단계오프셋",ChapterTable!$R:$S,2,0))/ChapterTable!$P$23)),
MAX(0,INT(($B1147+ChapterTable!$R$26+VLOOKUP(SUBSTITUTE(D$1,"성장단계","")&amp;"보스단계오프셋",ChapterTable!$R:$S,2,0))/ChapterTable!$R$23)))</f>
        <v>1</v>
      </c>
      <c r="E1147" s="1">
        <f ca="1">IF(AND($A1147=0,$B1147=1),
    VLOOKUP(1,ChapterTable!$1:$1048576,MATCH("최종"&amp;SUBSTITUTE(SUBSTITUTE(E$1,"standard",""),"|Float",""),ChapterTable!$1:$1,0),0)*ChapterTable!$P$17,
  IF(AND($A1147=0,$B1147=0),
    E1148,
  IF($B1147=0,
    VLOOKUP($A1147,ChapterTable!$1:$1048576,MATCH("최종"&amp;SUBSTITUTE(SUBSTITUTE(E$1,"standard",""),"|Float",""),ChapterTable!$1:$1,0),0),
  IF($B1147=1,
    IF($L1147=FALSE,
      VLOOKUP($A1147,ChapterTable!$1:$1048576,MATCH("최종"&amp;SUBSTITUTE(SUBSTITUTE(E$1,"standard",""),"|Float",""),ChapterTable!$1:$1,0),0),
      VLOOKUP($A1147-ChapterTable!$P$11,ChapterTable!$1:$1048576,MATCH("최종"&amp;SUBSTITUTE(SUBSTITUTE(E$1,"standard",""),"|Float",""),ChapterTable!$1:$1,0),0)*ChapterTable!$P$14
    ),
  OFFSET(E1147,-$B1147+IF($L1147,1,0),0)*IF($B1147&gt;OFFSET($B1147,1,0),ChapterTable!$R$17,1)*
    (VLOOKUP(SUBSTITUTE(SUBSTITUTE(E$1,"standard",""),"|Float","")&amp;IF(OR($L1147=TRUE,$A1147=0,MOD($A1147,ChapterTable!$R$20)&lt;&gt;0),"","보스")&amp;"인게임누적곱배수",ChapterTable!$R:$S,2,0)^C1147
    +VLOOKUP(SUBSTITUTE(SUBSTITUTE(E$1,"standard",""),"|Float","")&amp;IF(OR($L1147=TRUE,$A1147=0,MOD($A1147,ChapterTable!$R$20)&lt;&gt;0),"","보스")&amp;"인게임누적합배수",ChapterTable!$R:$S,2,0)*C1147)
  )
  )
  )
)</f>
        <v>2828130.8489327431</v>
      </c>
      <c r="F1147" s="1">
        <f ca="1">IF(AND($A1147=0,$B1147=1),
    VLOOKUP(1,ChapterTable!$1:$1048576,MATCH("최종"&amp;SUBSTITUTE(SUBSTITUTE(F$1,"standard",""),"|Float",""),ChapterTable!$1:$1,0),0)*ChapterTable!$P$17,
  IF(AND($A1147=0,$B1147=0),
    F1148,
  IF($B1147=0,
    VLOOKUP($A1147,ChapterTable!$1:$1048576,MATCH("최종"&amp;SUBSTITUTE(SUBSTITUTE(F$1,"standard",""),"|Float",""),ChapterTable!$1:$1,0),0),
  IF($B1147=1,
    IF($L1147=FALSE,
      VLOOKUP($A1147,ChapterTable!$1:$1048576,MATCH("최종"&amp;SUBSTITUTE(SUBSTITUTE(F$1,"standard",""),"|Float",""),ChapterTable!$1:$1,0),0),
      VLOOKUP($A1147-ChapterTable!$P$11,ChapterTable!$1:$1048576,MATCH("최종"&amp;SUBSTITUTE(SUBSTITUTE(F$1,"standard",""),"|Float",""),ChapterTable!$1:$1,0),0)*ChapterTable!$P$14
    ),
  OFFSET(F1147,-$B1147+IF($L1147,1,0),0)*
    (VLOOKUP(SUBSTITUTE(SUBSTITUTE(F$1,"standard",""),"|Float","")&amp;IF(OR($L1147=TRUE,$A1147=0,MOD($A1147,ChapterTable!$R$20)&lt;&gt;0),"","보스")&amp;"인게임누적곱배수",ChapterTable!$R:$S,2,0)^D1147
    +VLOOKUP(SUBSTITUTE(SUBSTITUTE(F$1,"standard",""),"|Float","")&amp;IF(OR($L1147=TRUE,$A1147=0,MOD($A1147,ChapterTable!$R$20)&lt;&gt;0),"","보스")&amp;"인게임누적합배수",ChapterTable!$R:$S,2,0)*D1147)
  )
  )
  )
)</f>
        <v>904833.5305365175</v>
      </c>
      <c r="G1147" t="s">
        <v>715</v>
      </c>
      <c r="J1147" t="str">
        <f>IF(ISBLANK(I1147),"",
IFERROR(VLOOKUP(I1147,[1]StringTable!$1:$1048576,MATCH("kor|String",[1]StringTable!$1:$1,0),0),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128"/>
        <v>0.5</v>
      </c>
      <c r="AJ1147">
        <f t="shared" si="126"/>
        <v>0.54666666600000002</v>
      </c>
      <c r="AK1147">
        <f t="shared" si="127"/>
        <v>1</v>
      </c>
      <c r="AL1147">
        <v>11</v>
      </c>
    </row>
    <row r="1148" spans="1:38" hidden="1" x14ac:dyDescent="0.3">
      <c r="A1148">
        <v>25</v>
      </c>
      <c r="B1148">
        <v>20</v>
      </c>
      <c r="C1148">
        <f>IF(OR($L1148=TRUE,$A1148=0,MOD($A1148,ChapterTable!$R$20)&lt;&gt;0),
MAX(0,INT(($B1148+ChapterTable!$P$26+VLOOKUP(SUBSTITUTE(C$1,"성장단계","")&amp;"단계오프셋",ChapterTable!$R:$S,2,0))/ChapterTable!$P$23)),
MAX(0,INT(($B1148+ChapterTable!$R$26+VLOOKUP(SUBSTITUTE(C$1,"성장단계","")&amp;"보스단계오프셋",ChapterTable!$R:$S,2,0))/ChapterTable!$R$23)))</f>
        <v>2</v>
      </c>
      <c r="D1148">
        <f>IF(OR($L1148=TRUE,$A1148=0,MOD($A1148,ChapterTable!$R$20)&lt;&gt;0),
MAX(0,INT(($B1148+ChapterTable!$P$26+VLOOKUP(SUBSTITUTE(D$1,"성장단계","")&amp;"단계오프셋",ChapterTable!$R:$S,2,0))/ChapterTable!$P$23)),
MAX(0,INT(($B1148+ChapterTable!$R$26+VLOOKUP(SUBSTITUTE(D$1,"성장단계","")&amp;"보스단계오프셋",ChapterTable!$R:$S,2,0))/ChapterTable!$R$23)))</f>
        <v>1</v>
      </c>
      <c r="E1148" s="1">
        <f ca="1">IF(AND($A1148=0,$B1148=1),
    VLOOKUP(1,ChapterTable!$1:$1048576,MATCH("최종"&amp;SUBSTITUTE(SUBSTITUTE(E$1,"standard",""),"|Float",""),ChapterTable!$1:$1,0),0)*ChapterTable!$P$17,
  IF(AND($A1148=0,$B1148=0),
    E1149,
  IF($B1148=0,
    VLOOKUP($A1148,ChapterTable!$1:$1048576,MATCH("최종"&amp;SUBSTITUTE(SUBSTITUTE(E$1,"standard",""),"|Float",""),ChapterTable!$1:$1,0),0),
  IF($B1148=1,
    IF($L1148=FALSE,
      VLOOKUP($A1148,ChapterTable!$1:$1048576,MATCH("최종"&amp;SUBSTITUTE(SUBSTITUTE(E$1,"standard",""),"|Float",""),ChapterTable!$1:$1,0),0),
      VLOOKUP($A1148-ChapterTable!$P$11,ChapterTable!$1:$1048576,MATCH("최종"&amp;SUBSTITUTE(SUBSTITUTE(E$1,"standard",""),"|Float",""),ChapterTable!$1:$1,0),0)*ChapterTable!$P$14
    ),
  OFFSET(E1148,-$B1148+IF($L1148,1,0),0)*IF($B1148&gt;OFFSET($B1148,1,0),ChapterTable!$R$17,1)*
    (VLOOKUP(SUBSTITUTE(SUBSTITUTE(E$1,"standard",""),"|Float","")&amp;IF(OR($L1148=TRUE,$A1148=0,MOD($A1148,ChapterTable!$R$20)&lt;&gt;0),"","보스")&amp;"인게임누적곱배수",ChapterTable!$R:$S,2,0)^C1148
    +VLOOKUP(SUBSTITUTE(SUBSTITUTE(E$1,"standard",""),"|Float","")&amp;IF(OR($L1148=TRUE,$A1148=0,MOD($A1148,ChapterTable!$R$20)&lt;&gt;0),"","보스")&amp;"인게임누적합배수",ChapterTable!$R:$S,2,0)*C1148)
  )
  )
  )
)</f>
        <v>2828130.8489327431</v>
      </c>
      <c r="F1148" s="1">
        <f ca="1">IF(AND($A1148=0,$B1148=1),
    VLOOKUP(1,ChapterTable!$1:$1048576,MATCH("최종"&amp;SUBSTITUTE(SUBSTITUTE(F$1,"standard",""),"|Float",""),ChapterTable!$1:$1,0),0)*ChapterTable!$P$17,
  IF(AND($A1148=0,$B1148=0),
    F1149,
  IF($B1148=0,
    VLOOKUP($A1148,ChapterTable!$1:$1048576,MATCH("최종"&amp;SUBSTITUTE(SUBSTITUTE(F$1,"standard",""),"|Float",""),ChapterTable!$1:$1,0),0),
  IF($B1148=1,
    IF($L1148=FALSE,
      VLOOKUP($A1148,ChapterTable!$1:$1048576,MATCH("최종"&amp;SUBSTITUTE(SUBSTITUTE(F$1,"standard",""),"|Float",""),ChapterTable!$1:$1,0),0),
      VLOOKUP($A1148-ChapterTable!$P$11,ChapterTable!$1:$1048576,MATCH("최종"&amp;SUBSTITUTE(SUBSTITUTE(F$1,"standard",""),"|Float",""),ChapterTable!$1:$1,0),0)*ChapterTable!$P$14
    ),
  OFFSET(F1148,-$B1148+IF($L1148,1,0),0)*
    (VLOOKUP(SUBSTITUTE(SUBSTITUTE(F$1,"standard",""),"|Float","")&amp;IF(OR($L1148=TRUE,$A1148=0,MOD($A1148,ChapterTable!$R$20)&lt;&gt;0),"","보스")&amp;"인게임누적곱배수",ChapterTable!$R:$S,2,0)^D1148
    +VLOOKUP(SUBSTITUTE(SUBSTITUTE(F$1,"standard",""),"|Float","")&amp;IF(OR($L1148=TRUE,$A1148=0,MOD($A1148,ChapterTable!$R$20)&lt;&gt;0),"","보스")&amp;"인게임누적합배수",ChapterTable!$R:$S,2,0)*D1148)
  )
  )
  )
)</f>
        <v>904833.5305365175</v>
      </c>
      <c r="G1148" t="s">
        <v>715</v>
      </c>
      <c r="J1148" t="str">
        <f>IF(ISBLANK(I1148),"",
IFERROR(VLOOKUP(I1148,[1]StringTable!$1:$1048576,MATCH("kor|String",[1]StringTable!$1:$1,0),0),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128"/>
        <v>0.5</v>
      </c>
      <c r="AJ1148">
        <f t="shared" si="126"/>
        <v>1</v>
      </c>
      <c r="AK1148">
        <f t="shared" si="127"/>
        <v>2</v>
      </c>
      <c r="AL1148">
        <v>11</v>
      </c>
    </row>
    <row r="1149" spans="1:38" hidden="1" x14ac:dyDescent="0.3">
      <c r="A1149">
        <v>25</v>
      </c>
      <c r="B1149">
        <v>21</v>
      </c>
      <c r="C1149">
        <f>IF(OR($L1149=TRUE,$A1149=0,MOD($A1149,ChapterTable!$R$20)&lt;&gt;0),
MAX(0,INT(($B1149+ChapterTable!$P$26+VLOOKUP(SUBSTITUTE(C$1,"성장단계","")&amp;"단계오프셋",ChapterTable!$R:$S,2,0))/ChapterTable!$P$23)),
MAX(0,INT(($B1149+ChapterTable!$R$26+VLOOKUP(SUBSTITUTE(C$1,"성장단계","")&amp;"보스단계오프셋",ChapterTable!$R:$S,2,0))/ChapterTable!$R$23)))</f>
        <v>2</v>
      </c>
      <c r="D1149">
        <f>IF(OR($L1149=TRUE,$A1149=0,MOD($A1149,ChapterTable!$R$20)&lt;&gt;0),
MAX(0,INT(($B1149+ChapterTable!$P$26+VLOOKUP(SUBSTITUTE(D$1,"성장단계","")&amp;"단계오프셋",ChapterTable!$R:$S,2,0))/ChapterTable!$P$23)),
MAX(0,INT(($B1149+ChapterTable!$R$26+VLOOKUP(SUBSTITUTE(D$1,"성장단계","")&amp;"보스단계오프셋",ChapterTable!$R:$S,2,0))/ChapterTable!$R$23)))</f>
        <v>2</v>
      </c>
      <c r="E1149" s="1">
        <f ca="1">IF(AND($A1149=0,$B1149=1),
    VLOOKUP(1,ChapterTable!$1:$1048576,MATCH("최종"&amp;SUBSTITUTE(SUBSTITUTE(E$1,"standard",""),"|Float",""),ChapterTable!$1:$1,0),0)*ChapterTable!$P$17,
  IF(AND($A1149=0,$B1149=0),
    E1150,
  IF($B1149=0,
    VLOOKUP($A1149,ChapterTable!$1:$1048576,MATCH("최종"&amp;SUBSTITUTE(SUBSTITUTE(E$1,"standard",""),"|Float",""),ChapterTable!$1:$1,0),0),
  IF($B1149=1,
    IF($L1149=FALSE,
      VLOOKUP($A1149,ChapterTable!$1:$1048576,MATCH("최종"&amp;SUBSTITUTE(SUBSTITUTE(E$1,"standard",""),"|Float",""),ChapterTable!$1:$1,0),0),
      VLOOKUP($A1149-ChapterTable!$P$11,ChapterTable!$1:$1048576,MATCH("최종"&amp;SUBSTITUTE(SUBSTITUTE(E$1,"standard",""),"|Float",""),ChapterTable!$1:$1,0),0)*ChapterTable!$P$14
    ),
  OFFSET(E1149,-$B1149+IF($L1149,1,0),0)*IF($B1149&gt;OFFSET($B1149,1,0),ChapterTable!$R$17,1)*
    (VLOOKUP(SUBSTITUTE(SUBSTITUTE(E$1,"standard",""),"|Float","")&amp;IF(OR($L1149=TRUE,$A1149=0,MOD($A1149,ChapterTable!$R$20)&lt;&gt;0),"","보스")&amp;"인게임누적곱배수",ChapterTable!$R:$S,2,0)^C1149
    +VLOOKUP(SUBSTITUTE(SUBSTITUTE(E$1,"standard",""),"|Float","")&amp;IF(OR($L1149=TRUE,$A1149=0,MOD($A1149,ChapterTable!$R$20)&lt;&gt;0),"","보스")&amp;"인게임누적합배수",ChapterTable!$R:$S,2,0)*C1149)
  )
  )
  )
)</f>
        <v>2828130.8489327431</v>
      </c>
      <c r="F1149" s="1">
        <f ca="1">IF(AND($A1149=0,$B1149=1),
    VLOOKUP(1,ChapterTable!$1:$1048576,MATCH("최종"&amp;SUBSTITUTE(SUBSTITUTE(F$1,"standard",""),"|Float",""),ChapterTable!$1:$1,0),0)*ChapterTable!$P$17,
  IF(AND($A1149=0,$B1149=0),
    F1150,
  IF($B1149=0,
    VLOOKUP($A1149,ChapterTable!$1:$1048576,MATCH("최종"&amp;SUBSTITUTE(SUBSTITUTE(F$1,"standard",""),"|Float",""),ChapterTable!$1:$1,0),0),
  IF($B1149=1,
    IF($L1149=FALSE,
      VLOOKUP($A1149,ChapterTable!$1:$1048576,MATCH("최종"&amp;SUBSTITUTE(SUBSTITUTE(F$1,"standard",""),"|Float",""),ChapterTable!$1:$1,0),0),
      VLOOKUP($A1149-ChapterTable!$P$11,ChapterTable!$1:$1048576,MATCH("최종"&amp;SUBSTITUTE(SUBSTITUTE(F$1,"standard",""),"|Float",""),ChapterTable!$1:$1,0),0)*ChapterTable!$P$14
    ),
  OFFSET(F1149,-$B1149+IF($L1149,1,0),0)*
    (VLOOKUP(SUBSTITUTE(SUBSTITUTE(F$1,"standard",""),"|Float","")&amp;IF(OR($L1149=TRUE,$A1149=0,MOD($A1149,ChapterTable!$R$20)&lt;&gt;0),"","보스")&amp;"인게임누적곱배수",ChapterTable!$R:$S,2,0)^D1149
    +VLOOKUP(SUBSTITUTE(SUBSTITUTE(F$1,"standard",""),"|Float","")&amp;IF(OR($L1149=TRUE,$A1149=0,MOD($A1149,ChapterTable!$R$20)&lt;&gt;0),"","보스")&amp;"인게임누적합배수",ChapterTable!$R:$S,2,0)*D1149)
  )
  )
  )
)</f>
        <v>967961.45127162326</v>
      </c>
      <c r="G1149" t="s">
        <v>715</v>
      </c>
      <c r="J1149" t="str">
        <f>IF(ISBLANK(I1149),"",
IFERROR(VLOOKUP(I1149,[1]StringTable!$1:$1048576,MATCH("kor|String",[1]StringTable!$1:$1,0),0),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128"/>
        <v>0.33333333333333331</v>
      </c>
      <c r="AJ1149">
        <f t="shared" si="126"/>
        <v>0.395555555</v>
      </c>
      <c r="AK1149">
        <f t="shared" si="127"/>
        <v>1</v>
      </c>
      <c r="AL1149">
        <v>11</v>
      </c>
    </row>
    <row r="1150" spans="1:38" hidden="1" x14ac:dyDescent="0.3">
      <c r="A1150">
        <v>25</v>
      </c>
      <c r="B1150">
        <v>22</v>
      </c>
      <c r="C1150">
        <f>IF(OR($L1150=TRUE,$A1150=0,MOD($A1150,ChapterTable!$R$20)&lt;&gt;0),
MAX(0,INT(($B1150+ChapterTable!$P$26+VLOOKUP(SUBSTITUTE(C$1,"성장단계","")&amp;"단계오프셋",ChapterTable!$R:$S,2,0))/ChapterTable!$P$23)),
MAX(0,INT(($B1150+ChapterTable!$R$26+VLOOKUP(SUBSTITUTE(C$1,"성장단계","")&amp;"보스단계오프셋",ChapterTable!$R:$S,2,0))/ChapterTable!$R$23)))</f>
        <v>2</v>
      </c>
      <c r="D1150">
        <f>IF(OR($L1150=TRUE,$A1150=0,MOD($A1150,ChapterTable!$R$20)&lt;&gt;0),
MAX(0,INT(($B1150+ChapterTable!$P$26+VLOOKUP(SUBSTITUTE(D$1,"성장단계","")&amp;"단계오프셋",ChapterTable!$R:$S,2,0))/ChapterTable!$P$23)),
MAX(0,INT(($B1150+ChapterTable!$R$26+VLOOKUP(SUBSTITUTE(D$1,"성장단계","")&amp;"보스단계오프셋",ChapterTable!$R:$S,2,0))/ChapterTable!$R$23)))</f>
        <v>2</v>
      </c>
      <c r="E1150" s="1">
        <f ca="1">IF(AND($A1150=0,$B1150=1),
    VLOOKUP(1,ChapterTable!$1:$1048576,MATCH("최종"&amp;SUBSTITUTE(SUBSTITUTE(E$1,"standard",""),"|Float",""),ChapterTable!$1:$1,0),0)*ChapterTable!$P$17,
  IF(AND($A1150=0,$B1150=0),
    E1151,
  IF($B1150=0,
    VLOOKUP($A1150,ChapterTable!$1:$1048576,MATCH("최종"&amp;SUBSTITUTE(SUBSTITUTE(E$1,"standard",""),"|Float",""),ChapterTable!$1:$1,0),0),
  IF($B1150=1,
    IF($L1150=FALSE,
      VLOOKUP($A1150,ChapterTable!$1:$1048576,MATCH("최종"&amp;SUBSTITUTE(SUBSTITUTE(E$1,"standard",""),"|Float",""),ChapterTable!$1:$1,0),0),
      VLOOKUP($A1150-ChapterTable!$P$11,ChapterTable!$1:$1048576,MATCH("최종"&amp;SUBSTITUTE(SUBSTITUTE(E$1,"standard",""),"|Float",""),ChapterTable!$1:$1,0),0)*ChapterTable!$P$14
    ),
  OFFSET(E1150,-$B1150+IF($L1150,1,0),0)*IF($B1150&gt;OFFSET($B1150,1,0),ChapterTable!$R$17,1)*
    (VLOOKUP(SUBSTITUTE(SUBSTITUTE(E$1,"standard",""),"|Float","")&amp;IF(OR($L1150=TRUE,$A1150=0,MOD($A1150,ChapterTable!$R$20)&lt;&gt;0),"","보스")&amp;"인게임누적곱배수",ChapterTable!$R:$S,2,0)^C1150
    +VLOOKUP(SUBSTITUTE(SUBSTITUTE(E$1,"standard",""),"|Float","")&amp;IF(OR($L1150=TRUE,$A1150=0,MOD($A1150,ChapterTable!$R$20)&lt;&gt;0),"","보스")&amp;"인게임누적합배수",ChapterTable!$R:$S,2,0)*C1150)
  )
  )
  )
)</f>
        <v>2828130.8489327431</v>
      </c>
      <c r="F1150" s="1">
        <f ca="1">IF(AND($A1150=0,$B1150=1),
    VLOOKUP(1,ChapterTable!$1:$1048576,MATCH("최종"&amp;SUBSTITUTE(SUBSTITUTE(F$1,"standard",""),"|Float",""),ChapterTable!$1:$1,0),0)*ChapterTable!$P$17,
  IF(AND($A1150=0,$B1150=0),
    F1151,
  IF($B1150=0,
    VLOOKUP($A1150,ChapterTable!$1:$1048576,MATCH("최종"&amp;SUBSTITUTE(SUBSTITUTE(F$1,"standard",""),"|Float",""),ChapterTable!$1:$1,0),0),
  IF($B1150=1,
    IF($L1150=FALSE,
      VLOOKUP($A1150,ChapterTable!$1:$1048576,MATCH("최종"&amp;SUBSTITUTE(SUBSTITUTE(F$1,"standard",""),"|Float",""),ChapterTable!$1:$1,0),0),
      VLOOKUP($A1150-ChapterTable!$P$11,ChapterTable!$1:$1048576,MATCH("최종"&amp;SUBSTITUTE(SUBSTITUTE(F$1,"standard",""),"|Float",""),ChapterTable!$1:$1,0),0)*ChapterTable!$P$14
    ),
  OFFSET(F1150,-$B1150+IF($L1150,1,0),0)*
    (VLOOKUP(SUBSTITUTE(SUBSTITUTE(F$1,"standard",""),"|Float","")&amp;IF(OR($L1150=TRUE,$A1150=0,MOD($A1150,ChapterTable!$R$20)&lt;&gt;0),"","보스")&amp;"인게임누적곱배수",ChapterTable!$R:$S,2,0)^D1150
    +VLOOKUP(SUBSTITUTE(SUBSTITUTE(F$1,"standard",""),"|Float","")&amp;IF(OR($L1150=TRUE,$A1150=0,MOD($A1150,ChapterTable!$R$20)&lt;&gt;0),"","보스")&amp;"인게임누적합배수",ChapterTable!$R:$S,2,0)*D1150)
  )
  )
  )
)</f>
        <v>967961.45127162326</v>
      </c>
      <c r="G1150" t="s">
        <v>715</v>
      </c>
      <c r="J1150" t="str">
        <f>IF(ISBLANK(I1150),"",
IFERROR(VLOOKUP(I1150,[1]StringTable!$1:$1048576,MATCH("kor|String",[1]StringTable!$1:$1,0),0),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128"/>
        <v>0.33333333333333331</v>
      </c>
      <c r="AJ1150">
        <f t="shared" si="126"/>
        <v>0.395555555</v>
      </c>
      <c r="AK1150">
        <f t="shared" si="127"/>
        <v>1</v>
      </c>
      <c r="AL1150">
        <v>11</v>
      </c>
    </row>
    <row r="1151" spans="1:38" hidden="1" x14ac:dyDescent="0.3">
      <c r="A1151">
        <v>25</v>
      </c>
      <c r="B1151">
        <v>23</v>
      </c>
      <c r="C1151">
        <f>IF(OR($L1151=TRUE,$A1151=0,MOD($A1151,ChapterTable!$R$20)&lt;&gt;0),
MAX(0,INT(($B1151+ChapterTable!$P$26+VLOOKUP(SUBSTITUTE(C$1,"성장단계","")&amp;"단계오프셋",ChapterTable!$R:$S,2,0))/ChapterTable!$P$23)),
MAX(0,INT(($B1151+ChapterTable!$R$26+VLOOKUP(SUBSTITUTE(C$1,"성장단계","")&amp;"보스단계오프셋",ChapterTable!$R:$S,2,0))/ChapterTable!$R$23)))</f>
        <v>2</v>
      </c>
      <c r="D1151">
        <f>IF(OR($L1151=TRUE,$A1151=0,MOD($A1151,ChapterTable!$R$20)&lt;&gt;0),
MAX(0,INT(($B1151+ChapterTable!$P$26+VLOOKUP(SUBSTITUTE(D$1,"성장단계","")&amp;"단계오프셋",ChapterTable!$R:$S,2,0))/ChapterTable!$P$23)),
MAX(0,INT(($B1151+ChapterTable!$R$26+VLOOKUP(SUBSTITUTE(D$1,"성장단계","")&amp;"보스단계오프셋",ChapterTable!$R:$S,2,0))/ChapterTable!$R$23)))</f>
        <v>2</v>
      </c>
      <c r="E1151" s="1">
        <f ca="1">IF(AND($A1151=0,$B1151=1),
    VLOOKUP(1,ChapterTable!$1:$1048576,MATCH("최종"&amp;SUBSTITUTE(SUBSTITUTE(E$1,"standard",""),"|Float",""),ChapterTable!$1:$1,0),0)*ChapterTable!$P$17,
  IF(AND($A1151=0,$B1151=0),
    E1152,
  IF($B1151=0,
    VLOOKUP($A1151,ChapterTable!$1:$1048576,MATCH("최종"&amp;SUBSTITUTE(SUBSTITUTE(E$1,"standard",""),"|Float",""),ChapterTable!$1:$1,0),0),
  IF($B1151=1,
    IF($L1151=FALSE,
      VLOOKUP($A1151,ChapterTable!$1:$1048576,MATCH("최종"&amp;SUBSTITUTE(SUBSTITUTE(E$1,"standard",""),"|Float",""),ChapterTable!$1:$1,0),0),
      VLOOKUP($A1151-ChapterTable!$P$11,ChapterTable!$1:$1048576,MATCH("최종"&amp;SUBSTITUTE(SUBSTITUTE(E$1,"standard",""),"|Float",""),ChapterTable!$1:$1,0),0)*ChapterTable!$P$14
    ),
  OFFSET(E1151,-$B1151+IF($L1151,1,0),0)*IF($B1151&gt;OFFSET($B1151,1,0),ChapterTable!$R$17,1)*
    (VLOOKUP(SUBSTITUTE(SUBSTITUTE(E$1,"standard",""),"|Float","")&amp;IF(OR($L1151=TRUE,$A1151=0,MOD($A1151,ChapterTable!$R$20)&lt;&gt;0),"","보스")&amp;"인게임누적곱배수",ChapterTable!$R:$S,2,0)^C1151
    +VLOOKUP(SUBSTITUTE(SUBSTITUTE(E$1,"standard",""),"|Float","")&amp;IF(OR($L1151=TRUE,$A1151=0,MOD($A1151,ChapterTable!$R$20)&lt;&gt;0),"","보스")&amp;"인게임누적합배수",ChapterTable!$R:$S,2,0)*C1151)
  )
  )
  )
)</f>
        <v>2828130.8489327431</v>
      </c>
      <c r="F1151" s="1">
        <f ca="1">IF(AND($A1151=0,$B1151=1),
    VLOOKUP(1,ChapterTable!$1:$1048576,MATCH("최종"&amp;SUBSTITUTE(SUBSTITUTE(F$1,"standard",""),"|Float",""),ChapterTable!$1:$1,0),0)*ChapterTable!$P$17,
  IF(AND($A1151=0,$B1151=0),
    F1152,
  IF($B1151=0,
    VLOOKUP($A1151,ChapterTable!$1:$1048576,MATCH("최종"&amp;SUBSTITUTE(SUBSTITUTE(F$1,"standard",""),"|Float",""),ChapterTable!$1:$1,0),0),
  IF($B1151=1,
    IF($L1151=FALSE,
      VLOOKUP($A1151,ChapterTable!$1:$1048576,MATCH("최종"&amp;SUBSTITUTE(SUBSTITUTE(F$1,"standard",""),"|Float",""),ChapterTable!$1:$1,0),0),
      VLOOKUP($A1151-ChapterTable!$P$11,ChapterTable!$1:$1048576,MATCH("최종"&amp;SUBSTITUTE(SUBSTITUTE(F$1,"standard",""),"|Float",""),ChapterTable!$1:$1,0),0)*ChapterTable!$P$14
    ),
  OFFSET(F1151,-$B1151+IF($L1151,1,0),0)*
    (VLOOKUP(SUBSTITUTE(SUBSTITUTE(F$1,"standard",""),"|Float","")&amp;IF(OR($L1151=TRUE,$A1151=0,MOD($A1151,ChapterTable!$R$20)&lt;&gt;0),"","보스")&amp;"인게임누적곱배수",ChapterTable!$R:$S,2,0)^D1151
    +VLOOKUP(SUBSTITUTE(SUBSTITUTE(F$1,"standard",""),"|Float","")&amp;IF(OR($L1151=TRUE,$A1151=0,MOD($A1151,ChapterTable!$R$20)&lt;&gt;0),"","보스")&amp;"인게임누적합배수",ChapterTable!$R:$S,2,0)*D1151)
  )
  )
  )
)</f>
        <v>967961.45127162326</v>
      </c>
      <c r="G1151" t="s">
        <v>715</v>
      </c>
      <c r="J1151" t="str">
        <f>IF(ISBLANK(I1151),"",
IFERROR(VLOOKUP(I1151,[1]StringTable!$1:$1048576,MATCH("kor|String",[1]StringTable!$1:$1,0),0),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128"/>
        <v>0.33333333333333331</v>
      </c>
      <c r="AJ1151">
        <f t="shared" si="126"/>
        <v>0.395555555</v>
      </c>
      <c r="AK1151">
        <f t="shared" si="127"/>
        <v>1</v>
      </c>
      <c r="AL1151">
        <v>11</v>
      </c>
    </row>
    <row r="1152" spans="1:38" hidden="1" x14ac:dyDescent="0.3">
      <c r="A1152">
        <v>25</v>
      </c>
      <c r="B1152">
        <v>24</v>
      </c>
      <c r="C1152">
        <f>IF(OR($L1152=TRUE,$A1152=0,MOD($A1152,ChapterTable!$R$20)&lt;&gt;0),
MAX(0,INT(($B1152+ChapterTable!$P$26+VLOOKUP(SUBSTITUTE(C$1,"성장단계","")&amp;"단계오프셋",ChapterTable!$R:$S,2,0))/ChapterTable!$P$23)),
MAX(0,INT(($B1152+ChapterTable!$R$26+VLOOKUP(SUBSTITUTE(C$1,"성장단계","")&amp;"보스단계오프셋",ChapterTable!$R:$S,2,0))/ChapterTable!$R$23)))</f>
        <v>2</v>
      </c>
      <c r="D1152">
        <f>IF(OR($L1152=TRUE,$A1152=0,MOD($A1152,ChapterTable!$R$20)&lt;&gt;0),
MAX(0,INT(($B1152+ChapterTable!$P$26+VLOOKUP(SUBSTITUTE(D$1,"성장단계","")&amp;"단계오프셋",ChapterTable!$R:$S,2,0))/ChapterTable!$P$23)),
MAX(0,INT(($B1152+ChapterTable!$R$26+VLOOKUP(SUBSTITUTE(D$1,"성장단계","")&amp;"보스단계오프셋",ChapterTable!$R:$S,2,0))/ChapterTable!$R$23)))</f>
        <v>2</v>
      </c>
      <c r="E1152" s="1">
        <f ca="1">IF(AND($A1152=0,$B1152=1),
    VLOOKUP(1,ChapterTable!$1:$1048576,MATCH("최종"&amp;SUBSTITUTE(SUBSTITUTE(E$1,"standard",""),"|Float",""),ChapterTable!$1:$1,0),0)*ChapterTable!$P$17,
  IF(AND($A1152=0,$B1152=0),
    E1153,
  IF($B1152=0,
    VLOOKUP($A1152,ChapterTable!$1:$1048576,MATCH("최종"&amp;SUBSTITUTE(SUBSTITUTE(E$1,"standard",""),"|Float",""),ChapterTable!$1:$1,0),0),
  IF($B1152=1,
    IF($L1152=FALSE,
      VLOOKUP($A1152,ChapterTable!$1:$1048576,MATCH("최종"&amp;SUBSTITUTE(SUBSTITUTE(E$1,"standard",""),"|Float",""),ChapterTable!$1:$1,0),0),
      VLOOKUP($A1152-ChapterTable!$P$11,ChapterTable!$1:$1048576,MATCH("최종"&amp;SUBSTITUTE(SUBSTITUTE(E$1,"standard",""),"|Float",""),ChapterTable!$1:$1,0),0)*ChapterTable!$P$14
    ),
  OFFSET(E1152,-$B1152+IF($L1152,1,0),0)*IF($B1152&gt;OFFSET($B1152,1,0),ChapterTable!$R$17,1)*
    (VLOOKUP(SUBSTITUTE(SUBSTITUTE(E$1,"standard",""),"|Float","")&amp;IF(OR($L1152=TRUE,$A1152=0,MOD($A1152,ChapterTable!$R$20)&lt;&gt;0),"","보스")&amp;"인게임누적곱배수",ChapterTable!$R:$S,2,0)^C1152
    +VLOOKUP(SUBSTITUTE(SUBSTITUTE(E$1,"standard",""),"|Float","")&amp;IF(OR($L1152=TRUE,$A1152=0,MOD($A1152,ChapterTable!$R$20)&lt;&gt;0),"","보스")&amp;"인게임누적합배수",ChapterTable!$R:$S,2,0)*C1152)
  )
  )
  )
)</f>
        <v>2828130.8489327431</v>
      </c>
      <c r="F1152" s="1">
        <f ca="1">IF(AND($A1152=0,$B1152=1),
    VLOOKUP(1,ChapterTable!$1:$1048576,MATCH("최종"&amp;SUBSTITUTE(SUBSTITUTE(F$1,"standard",""),"|Float",""),ChapterTable!$1:$1,0),0)*ChapterTable!$P$17,
  IF(AND($A1152=0,$B1152=0),
    F1153,
  IF($B1152=0,
    VLOOKUP($A1152,ChapterTable!$1:$1048576,MATCH("최종"&amp;SUBSTITUTE(SUBSTITUTE(F$1,"standard",""),"|Float",""),ChapterTable!$1:$1,0),0),
  IF($B1152=1,
    IF($L1152=FALSE,
      VLOOKUP($A1152,ChapterTable!$1:$1048576,MATCH("최종"&amp;SUBSTITUTE(SUBSTITUTE(F$1,"standard",""),"|Float",""),ChapterTable!$1:$1,0),0),
      VLOOKUP($A1152-ChapterTable!$P$11,ChapterTable!$1:$1048576,MATCH("최종"&amp;SUBSTITUTE(SUBSTITUTE(F$1,"standard",""),"|Float",""),ChapterTable!$1:$1,0),0)*ChapterTable!$P$14
    ),
  OFFSET(F1152,-$B1152+IF($L1152,1,0),0)*
    (VLOOKUP(SUBSTITUTE(SUBSTITUTE(F$1,"standard",""),"|Float","")&amp;IF(OR($L1152=TRUE,$A1152=0,MOD($A1152,ChapterTable!$R$20)&lt;&gt;0),"","보스")&amp;"인게임누적곱배수",ChapterTable!$R:$S,2,0)^D1152
    +VLOOKUP(SUBSTITUTE(SUBSTITUTE(F$1,"standard",""),"|Float","")&amp;IF(OR($L1152=TRUE,$A1152=0,MOD($A1152,ChapterTable!$R$20)&lt;&gt;0),"","보스")&amp;"인게임누적합배수",ChapterTable!$R:$S,2,0)*D1152)
  )
  )
  )
)</f>
        <v>967961.45127162326</v>
      </c>
      <c r="G1152" t="s">
        <v>715</v>
      </c>
      <c r="J1152" t="str">
        <f>IF(ISBLANK(I1152),"",
IFERROR(VLOOKUP(I1152,[1]StringTable!$1:$1048576,MATCH("kor|String",[1]StringTable!$1:$1,0),0),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128"/>
        <v>0.33333333333333331</v>
      </c>
      <c r="AJ1152">
        <f t="shared" si="126"/>
        <v>0.395555555</v>
      </c>
      <c r="AK1152">
        <f t="shared" si="127"/>
        <v>1</v>
      </c>
      <c r="AL1152">
        <v>11</v>
      </c>
    </row>
    <row r="1153" spans="1:38" hidden="1" x14ac:dyDescent="0.3">
      <c r="A1153">
        <v>25</v>
      </c>
      <c r="B1153">
        <v>25</v>
      </c>
      <c r="C1153">
        <f>IF(OR($L1153=TRUE,$A1153=0,MOD($A1153,ChapterTable!$R$20)&lt;&gt;0),
MAX(0,INT(($B1153+ChapterTable!$P$26+VLOOKUP(SUBSTITUTE(C$1,"성장단계","")&amp;"단계오프셋",ChapterTable!$R:$S,2,0))/ChapterTable!$P$23)),
MAX(0,INT(($B1153+ChapterTable!$R$26+VLOOKUP(SUBSTITUTE(C$1,"성장단계","")&amp;"보스단계오프셋",ChapterTable!$R:$S,2,0))/ChapterTable!$R$23)))</f>
        <v>2</v>
      </c>
      <c r="D1153">
        <f>IF(OR($L1153=TRUE,$A1153=0,MOD($A1153,ChapterTable!$R$20)&lt;&gt;0),
MAX(0,INT(($B1153+ChapterTable!$P$26+VLOOKUP(SUBSTITUTE(D$1,"성장단계","")&amp;"단계오프셋",ChapterTable!$R:$S,2,0))/ChapterTable!$P$23)),
MAX(0,INT(($B1153+ChapterTable!$R$26+VLOOKUP(SUBSTITUTE(D$1,"성장단계","")&amp;"보스단계오프셋",ChapterTable!$R:$S,2,0))/ChapterTable!$R$23)))</f>
        <v>2</v>
      </c>
      <c r="E1153" s="1">
        <f ca="1">IF(AND($A1153=0,$B1153=1),
    VLOOKUP(1,ChapterTable!$1:$1048576,MATCH("최종"&amp;SUBSTITUTE(SUBSTITUTE(E$1,"standard",""),"|Float",""),ChapterTable!$1:$1,0),0)*ChapterTable!$P$17,
  IF(AND($A1153=0,$B1153=0),
    E1154,
  IF($B1153=0,
    VLOOKUP($A1153,ChapterTable!$1:$1048576,MATCH("최종"&amp;SUBSTITUTE(SUBSTITUTE(E$1,"standard",""),"|Float",""),ChapterTable!$1:$1,0),0),
  IF($B1153=1,
    IF($L1153=FALSE,
      VLOOKUP($A1153,ChapterTable!$1:$1048576,MATCH("최종"&amp;SUBSTITUTE(SUBSTITUTE(E$1,"standard",""),"|Float",""),ChapterTable!$1:$1,0),0),
      VLOOKUP($A1153-ChapterTable!$P$11,ChapterTable!$1:$1048576,MATCH("최종"&amp;SUBSTITUTE(SUBSTITUTE(E$1,"standard",""),"|Float",""),ChapterTable!$1:$1,0),0)*ChapterTable!$P$14
    ),
  OFFSET(E1153,-$B1153+IF($L1153,1,0),0)*IF($B1153&gt;OFFSET($B1153,1,0),ChapterTable!$R$17,1)*
    (VLOOKUP(SUBSTITUTE(SUBSTITUTE(E$1,"standard",""),"|Float","")&amp;IF(OR($L1153=TRUE,$A1153=0,MOD($A1153,ChapterTable!$R$20)&lt;&gt;0),"","보스")&amp;"인게임누적곱배수",ChapterTable!$R:$S,2,0)^C1153
    +VLOOKUP(SUBSTITUTE(SUBSTITUTE(E$1,"standard",""),"|Float","")&amp;IF(OR($L1153=TRUE,$A1153=0,MOD($A1153,ChapterTable!$R$20)&lt;&gt;0),"","보스")&amp;"인게임누적합배수",ChapterTable!$R:$S,2,0)*C1153)
  )
  )
  )
)</f>
        <v>2828130.8489327431</v>
      </c>
      <c r="F1153" s="1">
        <f ca="1">IF(AND($A1153=0,$B1153=1),
    VLOOKUP(1,ChapterTable!$1:$1048576,MATCH("최종"&amp;SUBSTITUTE(SUBSTITUTE(F$1,"standard",""),"|Float",""),ChapterTable!$1:$1,0),0)*ChapterTable!$P$17,
  IF(AND($A1153=0,$B1153=0),
    F1154,
  IF($B1153=0,
    VLOOKUP($A1153,ChapterTable!$1:$1048576,MATCH("최종"&amp;SUBSTITUTE(SUBSTITUTE(F$1,"standard",""),"|Float",""),ChapterTable!$1:$1,0),0),
  IF($B1153=1,
    IF($L1153=FALSE,
      VLOOKUP($A1153,ChapterTable!$1:$1048576,MATCH("최종"&amp;SUBSTITUTE(SUBSTITUTE(F$1,"standard",""),"|Float",""),ChapterTable!$1:$1,0),0),
      VLOOKUP($A1153-ChapterTable!$P$11,ChapterTable!$1:$1048576,MATCH("최종"&amp;SUBSTITUTE(SUBSTITUTE(F$1,"standard",""),"|Float",""),ChapterTable!$1:$1,0),0)*ChapterTable!$P$14
    ),
  OFFSET(F1153,-$B1153+IF($L1153,1,0),0)*
    (VLOOKUP(SUBSTITUTE(SUBSTITUTE(F$1,"standard",""),"|Float","")&amp;IF(OR($L1153=TRUE,$A1153=0,MOD($A1153,ChapterTable!$R$20)&lt;&gt;0),"","보스")&amp;"인게임누적곱배수",ChapterTable!$R:$S,2,0)^D1153
    +VLOOKUP(SUBSTITUTE(SUBSTITUTE(F$1,"standard",""),"|Float","")&amp;IF(OR($L1153=TRUE,$A1153=0,MOD($A1153,ChapterTable!$R$20)&lt;&gt;0),"","보스")&amp;"인게임누적합배수",ChapterTable!$R:$S,2,0)*D1153)
  )
  )
  )
)</f>
        <v>967961.45127162326</v>
      </c>
      <c r="G1153" t="s">
        <v>715</v>
      </c>
      <c r="J1153" t="str">
        <f>IF(ISBLANK(I1153),"",
IFERROR(VLOOKUP(I1153,[1]StringTable!$1:$1048576,MATCH("kor|String",[1]StringTable!$1:$1,0),0),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128"/>
        <v>0.33333333333333331</v>
      </c>
      <c r="AJ1153">
        <f t="shared" si="126"/>
        <v>0.395555555</v>
      </c>
      <c r="AK1153">
        <f t="shared" si="127"/>
        <v>1</v>
      </c>
      <c r="AL1153">
        <v>11</v>
      </c>
    </row>
    <row r="1154" spans="1:38" hidden="1" x14ac:dyDescent="0.3">
      <c r="A1154">
        <v>25</v>
      </c>
      <c r="B1154">
        <v>26</v>
      </c>
      <c r="C1154">
        <f>IF(OR($L1154=TRUE,$A1154=0,MOD($A1154,ChapterTable!$R$20)&lt;&gt;0),
MAX(0,INT(($B1154+ChapterTable!$P$26+VLOOKUP(SUBSTITUTE(C$1,"성장단계","")&amp;"단계오프셋",ChapterTable!$R:$S,2,0))/ChapterTable!$P$23)),
MAX(0,INT(($B1154+ChapterTable!$R$26+VLOOKUP(SUBSTITUTE(C$1,"성장단계","")&amp;"보스단계오프셋",ChapterTable!$R:$S,2,0))/ChapterTable!$R$23)))</f>
        <v>3</v>
      </c>
      <c r="D1154">
        <f>IF(OR($L1154=TRUE,$A1154=0,MOD($A1154,ChapterTable!$R$20)&lt;&gt;0),
MAX(0,INT(($B1154+ChapterTable!$P$26+VLOOKUP(SUBSTITUTE(D$1,"성장단계","")&amp;"단계오프셋",ChapterTable!$R:$S,2,0))/ChapterTable!$P$23)),
MAX(0,INT(($B1154+ChapterTable!$R$26+VLOOKUP(SUBSTITUTE(D$1,"성장단계","")&amp;"보스단계오프셋",ChapterTable!$R:$S,2,0))/ChapterTable!$R$23)))</f>
        <v>2</v>
      </c>
      <c r="E1154" s="1">
        <f ca="1">IF(AND($A1154=0,$B1154=1),
    VLOOKUP(1,ChapterTable!$1:$1048576,MATCH("최종"&amp;SUBSTITUTE(SUBSTITUTE(E$1,"standard",""),"|Float",""),ChapterTable!$1:$1,0),0)*ChapterTable!$P$17,
  IF(AND($A1154=0,$B1154=0),
    E1155,
  IF($B1154=0,
    VLOOKUP($A1154,ChapterTable!$1:$1048576,MATCH("최종"&amp;SUBSTITUTE(SUBSTITUTE(E$1,"standard",""),"|Float",""),ChapterTable!$1:$1,0),0),
  IF($B1154=1,
    IF($L1154=FALSE,
      VLOOKUP($A1154,ChapterTable!$1:$1048576,MATCH("최종"&amp;SUBSTITUTE(SUBSTITUTE(E$1,"standard",""),"|Float",""),ChapterTable!$1:$1,0),0),
      VLOOKUP($A1154-ChapterTable!$P$11,ChapterTable!$1:$1048576,MATCH("최종"&amp;SUBSTITUTE(SUBSTITUTE(E$1,"standard",""),"|Float",""),ChapterTable!$1:$1,0),0)*ChapterTable!$P$14
    ),
  OFFSET(E1154,-$B1154+IF($L1154,1,0),0)*IF($B1154&gt;OFFSET($B1154,1,0),ChapterTable!$R$17,1)*
    (VLOOKUP(SUBSTITUTE(SUBSTITUTE(E$1,"standard",""),"|Float","")&amp;IF(OR($L1154=TRUE,$A1154=0,MOD($A1154,ChapterTable!$R$20)&lt;&gt;0),"","보스")&amp;"인게임누적곱배수",ChapterTable!$R:$S,2,0)^C1154
    +VLOOKUP(SUBSTITUTE(SUBSTITUTE(E$1,"standard",""),"|Float","")&amp;IF(OR($L1154=TRUE,$A1154=0,MOD($A1154,ChapterTable!$R$20)&lt;&gt;0),"","보스")&amp;"인게임누적합배수",ChapterTable!$R:$S,2,0)*C1154)
  )
  )
  )
)</f>
        <v>3232149.5416374207</v>
      </c>
      <c r="F1154" s="1">
        <f ca="1">IF(AND($A1154=0,$B1154=1),
    VLOOKUP(1,ChapterTable!$1:$1048576,MATCH("최종"&amp;SUBSTITUTE(SUBSTITUTE(F$1,"standard",""),"|Float",""),ChapterTable!$1:$1,0),0)*ChapterTable!$P$17,
  IF(AND($A1154=0,$B1154=0),
    F1155,
  IF($B1154=0,
    VLOOKUP($A1154,ChapterTable!$1:$1048576,MATCH("최종"&amp;SUBSTITUTE(SUBSTITUTE(F$1,"standard",""),"|Float",""),ChapterTable!$1:$1,0),0),
  IF($B1154=1,
    IF($L1154=FALSE,
      VLOOKUP($A1154,ChapterTable!$1:$1048576,MATCH("최종"&amp;SUBSTITUTE(SUBSTITUTE(F$1,"standard",""),"|Float",""),ChapterTable!$1:$1,0),0),
      VLOOKUP($A1154-ChapterTable!$P$11,ChapterTable!$1:$1048576,MATCH("최종"&amp;SUBSTITUTE(SUBSTITUTE(F$1,"standard",""),"|Float",""),ChapterTable!$1:$1,0),0)*ChapterTable!$P$14
    ),
  OFFSET(F1154,-$B1154+IF($L1154,1,0),0)*
    (VLOOKUP(SUBSTITUTE(SUBSTITUTE(F$1,"standard",""),"|Float","")&amp;IF(OR($L1154=TRUE,$A1154=0,MOD($A1154,ChapterTable!$R$20)&lt;&gt;0),"","보스")&amp;"인게임누적곱배수",ChapterTable!$R:$S,2,0)^D1154
    +VLOOKUP(SUBSTITUTE(SUBSTITUTE(F$1,"standard",""),"|Float","")&amp;IF(OR($L1154=TRUE,$A1154=0,MOD($A1154,ChapterTable!$R$20)&lt;&gt;0),"","보스")&amp;"인게임누적합배수",ChapterTable!$R:$S,2,0)*D1154)
  )
  )
  )
)</f>
        <v>967961.45127162326</v>
      </c>
      <c r="G1154" t="s">
        <v>715</v>
      </c>
      <c r="J1154" t="str">
        <f>IF(ISBLANK(I1154),"",
IFERROR(VLOOKUP(I1154,[1]StringTable!$1:$1048576,MATCH("kor|String",[1]StringTable!$1:$1,0),0),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128"/>
        <v>0.33333333333333331</v>
      </c>
      <c r="AJ1154">
        <f t="shared" si="126"/>
        <v>0.395555555</v>
      </c>
      <c r="AK1154">
        <f t="shared" si="127"/>
        <v>1</v>
      </c>
      <c r="AL1154">
        <v>11</v>
      </c>
    </row>
    <row r="1155" spans="1:38" hidden="1" x14ac:dyDescent="0.3">
      <c r="A1155">
        <v>25</v>
      </c>
      <c r="B1155">
        <v>27</v>
      </c>
      <c r="C1155">
        <f>IF(OR($L1155=TRUE,$A1155=0,MOD($A1155,ChapterTable!$R$20)&lt;&gt;0),
MAX(0,INT(($B1155+ChapterTable!$P$26+VLOOKUP(SUBSTITUTE(C$1,"성장단계","")&amp;"단계오프셋",ChapterTable!$R:$S,2,0))/ChapterTable!$P$23)),
MAX(0,INT(($B1155+ChapterTable!$R$26+VLOOKUP(SUBSTITUTE(C$1,"성장단계","")&amp;"보스단계오프셋",ChapterTable!$R:$S,2,0))/ChapterTable!$R$23)))</f>
        <v>3</v>
      </c>
      <c r="D1155">
        <f>IF(OR($L1155=TRUE,$A1155=0,MOD($A1155,ChapterTable!$R$20)&lt;&gt;0),
MAX(0,INT(($B1155+ChapterTable!$P$26+VLOOKUP(SUBSTITUTE(D$1,"성장단계","")&amp;"단계오프셋",ChapterTable!$R:$S,2,0))/ChapterTable!$P$23)),
MAX(0,INT(($B1155+ChapterTable!$R$26+VLOOKUP(SUBSTITUTE(D$1,"성장단계","")&amp;"보스단계오프셋",ChapterTable!$R:$S,2,0))/ChapterTable!$R$23)))</f>
        <v>2</v>
      </c>
      <c r="E1155" s="1">
        <f ca="1">IF(AND($A1155=0,$B1155=1),
    VLOOKUP(1,ChapterTable!$1:$1048576,MATCH("최종"&amp;SUBSTITUTE(SUBSTITUTE(E$1,"standard",""),"|Float",""),ChapterTable!$1:$1,0),0)*ChapterTable!$P$17,
  IF(AND($A1155=0,$B1155=0),
    E1156,
  IF($B1155=0,
    VLOOKUP($A1155,ChapterTable!$1:$1048576,MATCH("최종"&amp;SUBSTITUTE(SUBSTITUTE(E$1,"standard",""),"|Float",""),ChapterTable!$1:$1,0),0),
  IF($B1155=1,
    IF($L1155=FALSE,
      VLOOKUP($A1155,ChapterTable!$1:$1048576,MATCH("최종"&amp;SUBSTITUTE(SUBSTITUTE(E$1,"standard",""),"|Float",""),ChapterTable!$1:$1,0),0),
      VLOOKUP($A1155-ChapterTable!$P$11,ChapterTable!$1:$1048576,MATCH("최종"&amp;SUBSTITUTE(SUBSTITUTE(E$1,"standard",""),"|Float",""),ChapterTable!$1:$1,0),0)*ChapterTable!$P$14
    ),
  OFFSET(E1155,-$B1155+IF($L1155,1,0),0)*IF($B1155&gt;OFFSET($B1155,1,0),ChapterTable!$R$17,1)*
    (VLOOKUP(SUBSTITUTE(SUBSTITUTE(E$1,"standard",""),"|Float","")&amp;IF(OR($L1155=TRUE,$A1155=0,MOD($A1155,ChapterTable!$R$20)&lt;&gt;0),"","보스")&amp;"인게임누적곱배수",ChapterTable!$R:$S,2,0)^C1155
    +VLOOKUP(SUBSTITUTE(SUBSTITUTE(E$1,"standard",""),"|Float","")&amp;IF(OR($L1155=TRUE,$A1155=0,MOD($A1155,ChapterTable!$R$20)&lt;&gt;0),"","보스")&amp;"인게임누적합배수",ChapterTable!$R:$S,2,0)*C1155)
  )
  )
  )
)</f>
        <v>3232149.5416374207</v>
      </c>
      <c r="F1155" s="1">
        <f ca="1">IF(AND($A1155=0,$B1155=1),
    VLOOKUP(1,ChapterTable!$1:$1048576,MATCH("최종"&amp;SUBSTITUTE(SUBSTITUTE(F$1,"standard",""),"|Float",""),ChapterTable!$1:$1,0),0)*ChapterTable!$P$17,
  IF(AND($A1155=0,$B1155=0),
    F1156,
  IF($B1155=0,
    VLOOKUP($A1155,ChapterTable!$1:$1048576,MATCH("최종"&amp;SUBSTITUTE(SUBSTITUTE(F$1,"standard",""),"|Float",""),ChapterTable!$1:$1,0),0),
  IF($B1155=1,
    IF($L1155=FALSE,
      VLOOKUP($A1155,ChapterTable!$1:$1048576,MATCH("최종"&amp;SUBSTITUTE(SUBSTITUTE(F$1,"standard",""),"|Float",""),ChapterTable!$1:$1,0),0),
      VLOOKUP($A1155-ChapterTable!$P$11,ChapterTable!$1:$1048576,MATCH("최종"&amp;SUBSTITUTE(SUBSTITUTE(F$1,"standard",""),"|Float",""),ChapterTable!$1:$1,0),0)*ChapterTable!$P$14
    ),
  OFFSET(F1155,-$B1155+IF($L1155,1,0),0)*
    (VLOOKUP(SUBSTITUTE(SUBSTITUTE(F$1,"standard",""),"|Float","")&amp;IF(OR($L1155=TRUE,$A1155=0,MOD($A1155,ChapterTable!$R$20)&lt;&gt;0),"","보스")&amp;"인게임누적곱배수",ChapterTable!$R:$S,2,0)^D1155
    +VLOOKUP(SUBSTITUTE(SUBSTITUTE(F$1,"standard",""),"|Float","")&amp;IF(OR($L1155=TRUE,$A1155=0,MOD($A1155,ChapterTable!$R$20)&lt;&gt;0),"","보스")&amp;"인게임누적합배수",ChapterTable!$R:$S,2,0)*D1155)
  )
  )
  )
)</f>
        <v>967961.45127162326</v>
      </c>
      <c r="G1155" t="s">
        <v>715</v>
      </c>
      <c r="J1155" t="str">
        <f>IF(ISBLANK(I1155),"",
IFERROR(VLOOKUP(I1155,[1]StringTable!$1:$1048576,MATCH("kor|String",[1]StringTable!$1:$1,0),0),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c r="AL1155">
        <v>11</v>
      </c>
    </row>
    <row r="1156" spans="1:38" hidden="1" x14ac:dyDescent="0.3">
      <c r="A1156">
        <v>25</v>
      </c>
      <c r="B1156">
        <v>28</v>
      </c>
      <c r="C1156">
        <f>IF(OR($L1156=TRUE,$A1156=0,MOD($A1156,ChapterTable!$R$20)&lt;&gt;0),
MAX(0,INT(($B1156+ChapterTable!$P$26+VLOOKUP(SUBSTITUTE(C$1,"성장단계","")&amp;"단계오프셋",ChapterTable!$R:$S,2,0))/ChapterTable!$P$23)),
MAX(0,INT(($B1156+ChapterTable!$R$26+VLOOKUP(SUBSTITUTE(C$1,"성장단계","")&amp;"보스단계오프셋",ChapterTable!$R:$S,2,0))/ChapterTable!$R$23)))</f>
        <v>3</v>
      </c>
      <c r="D1156">
        <f>IF(OR($L1156=TRUE,$A1156=0,MOD($A1156,ChapterTable!$R$20)&lt;&gt;0),
MAX(0,INT(($B1156+ChapterTable!$P$26+VLOOKUP(SUBSTITUTE(D$1,"성장단계","")&amp;"단계오프셋",ChapterTable!$R:$S,2,0))/ChapterTable!$P$23)),
MAX(0,INT(($B1156+ChapterTable!$R$26+VLOOKUP(SUBSTITUTE(D$1,"성장단계","")&amp;"보스단계오프셋",ChapterTable!$R:$S,2,0))/ChapterTable!$R$23)))</f>
        <v>2</v>
      </c>
      <c r="E1156" s="1">
        <f ca="1">IF(AND($A1156=0,$B1156=1),
    VLOOKUP(1,ChapterTable!$1:$1048576,MATCH("최종"&amp;SUBSTITUTE(SUBSTITUTE(E$1,"standard",""),"|Float",""),ChapterTable!$1:$1,0),0)*ChapterTable!$P$17,
  IF(AND($A1156=0,$B1156=0),
    E1157,
  IF($B1156=0,
    VLOOKUP($A1156,ChapterTable!$1:$1048576,MATCH("최종"&amp;SUBSTITUTE(SUBSTITUTE(E$1,"standard",""),"|Float",""),ChapterTable!$1:$1,0),0),
  IF($B1156=1,
    IF($L1156=FALSE,
      VLOOKUP($A1156,ChapterTable!$1:$1048576,MATCH("최종"&amp;SUBSTITUTE(SUBSTITUTE(E$1,"standard",""),"|Float",""),ChapterTable!$1:$1,0),0),
      VLOOKUP($A1156-ChapterTable!$P$11,ChapterTable!$1:$1048576,MATCH("최종"&amp;SUBSTITUTE(SUBSTITUTE(E$1,"standard",""),"|Float",""),ChapterTable!$1:$1,0),0)*ChapterTable!$P$14
    ),
  OFFSET(E1156,-$B1156+IF($L1156,1,0),0)*IF($B1156&gt;OFFSET($B1156,1,0),ChapterTable!$R$17,1)*
    (VLOOKUP(SUBSTITUTE(SUBSTITUTE(E$1,"standard",""),"|Float","")&amp;IF(OR($L1156=TRUE,$A1156=0,MOD($A1156,ChapterTable!$R$20)&lt;&gt;0),"","보스")&amp;"인게임누적곱배수",ChapterTable!$R:$S,2,0)^C1156
    +VLOOKUP(SUBSTITUTE(SUBSTITUTE(E$1,"standard",""),"|Float","")&amp;IF(OR($L1156=TRUE,$A1156=0,MOD($A1156,ChapterTable!$R$20)&lt;&gt;0),"","보스")&amp;"인게임누적합배수",ChapterTable!$R:$S,2,0)*C1156)
  )
  )
  )
)</f>
        <v>3232149.5416374207</v>
      </c>
      <c r="F1156" s="1">
        <f ca="1">IF(AND($A1156=0,$B1156=1),
    VLOOKUP(1,ChapterTable!$1:$1048576,MATCH("최종"&amp;SUBSTITUTE(SUBSTITUTE(F$1,"standard",""),"|Float",""),ChapterTable!$1:$1,0),0)*ChapterTable!$P$17,
  IF(AND($A1156=0,$B1156=0),
    F1157,
  IF($B1156=0,
    VLOOKUP($A1156,ChapterTable!$1:$1048576,MATCH("최종"&amp;SUBSTITUTE(SUBSTITUTE(F$1,"standard",""),"|Float",""),ChapterTable!$1:$1,0),0),
  IF($B1156=1,
    IF($L1156=FALSE,
      VLOOKUP($A1156,ChapterTable!$1:$1048576,MATCH("최종"&amp;SUBSTITUTE(SUBSTITUTE(F$1,"standard",""),"|Float",""),ChapterTable!$1:$1,0),0),
      VLOOKUP($A1156-ChapterTable!$P$11,ChapterTable!$1:$1048576,MATCH("최종"&amp;SUBSTITUTE(SUBSTITUTE(F$1,"standard",""),"|Float",""),ChapterTable!$1:$1,0),0)*ChapterTable!$P$14
    ),
  OFFSET(F1156,-$B1156+IF($L1156,1,0),0)*
    (VLOOKUP(SUBSTITUTE(SUBSTITUTE(F$1,"standard",""),"|Float","")&amp;IF(OR($L1156=TRUE,$A1156=0,MOD($A1156,ChapterTable!$R$20)&lt;&gt;0),"","보스")&amp;"인게임누적곱배수",ChapterTable!$R:$S,2,0)^D1156
    +VLOOKUP(SUBSTITUTE(SUBSTITUTE(F$1,"standard",""),"|Float","")&amp;IF(OR($L1156=TRUE,$A1156=0,MOD($A1156,ChapterTable!$R$20)&lt;&gt;0),"","보스")&amp;"인게임누적합배수",ChapterTable!$R:$S,2,0)*D1156)
  )
  )
  )
)</f>
        <v>967961.45127162326</v>
      </c>
      <c r="G1156" t="s">
        <v>715</v>
      </c>
      <c r="J1156" t="str">
        <f>IF(ISBLANK(I1156),"",
IFERROR(VLOOKUP(I1156,[1]StringTable!$1:$1048576,MATCH("kor|String",[1]StringTable!$1:$1,0),0),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135">IF(B1156=0,0,1/(INT((B1156-1)/10)+1))</f>
        <v>0.33333333333333331</v>
      </c>
      <c r="AJ1156">
        <f t="shared" si="133"/>
        <v>0.395555555</v>
      </c>
      <c r="AK1156">
        <f t="shared" si="134"/>
        <v>1</v>
      </c>
      <c r="AL1156">
        <v>11</v>
      </c>
    </row>
    <row r="1157" spans="1:38" hidden="1" x14ac:dyDescent="0.3">
      <c r="A1157">
        <v>25</v>
      </c>
      <c r="B1157">
        <v>29</v>
      </c>
      <c r="C1157">
        <f>IF(OR($L1157=TRUE,$A1157=0,MOD($A1157,ChapterTable!$R$20)&lt;&gt;0),
MAX(0,INT(($B1157+ChapterTable!$P$26+VLOOKUP(SUBSTITUTE(C$1,"성장단계","")&amp;"단계오프셋",ChapterTable!$R:$S,2,0))/ChapterTable!$P$23)),
MAX(0,INT(($B1157+ChapterTable!$R$26+VLOOKUP(SUBSTITUTE(C$1,"성장단계","")&amp;"보스단계오프셋",ChapterTable!$R:$S,2,0))/ChapterTable!$R$23)))</f>
        <v>3</v>
      </c>
      <c r="D1157">
        <f>IF(OR($L1157=TRUE,$A1157=0,MOD($A1157,ChapterTable!$R$20)&lt;&gt;0),
MAX(0,INT(($B1157+ChapterTable!$P$26+VLOOKUP(SUBSTITUTE(D$1,"성장단계","")&amp;"단계오프셋",ChapterTable!$R:$S,2,0))/ChapterTable!$P$23)),
MAX(0,INT(($B1157+ChapterTable!$R$26+VLOOKUP(SUBSTITUTE(D$1,"성장단계","")&amp;"보스단계오프셋",ChapterTable!$R:$S,2,0))/ChapterTable!$R$23)))</f>
        <v>2</v>
      </c>
      <c r="E1157" s="1">
        <f ca="1">IF(AND($A1157=0,$B1157=1),
    VLOOKUP(1,ChapterTable!$1:$1048576,MATCH("최종"&amp;SUBSTITUTE(SUBSTITUTE(E$1,"standard",""),"|Float",""),ChapterTable!$1:$1,0),0)*ChapterTable!$P$17,
  IF(AND($A1157=0,$B1157=0),
    E1158,
  IF($B1157=0,
    VLOOKUP($A1157,ChapterTable!$1:$1048576,MATCH("최종"&amp;SUBSTITUTE(SUBSTITUTE(E$1,"standard",""),"|Float",""),ChapterTable!$1:$1,0),0),
  IF($B1157=1,
    IF($L1157=FALSE,
      VLOOKUP($A1157,ChapterTable!$1:$1048576,MATCH("최종"&amp;SUBSTITUTE(SUBSTITUTE(E$1,"standard",""),"|Float",""),ChapterTable!$1:$1,0),0),
      VLOOKUP($A1157-ChapterTable!$P$11,ChapterTable!$1:$1048576,MATCH("최종"&amp;SUBSTITUTE(SUBSTITUTE(E$1,"standard",""),"|Float",""),ChapterTable!$1:$1,0),0)*ChapterTable!$P$14
    ),
  OFFSET(E1157,-$B1157+IF($L1157,1,0),0)*IF($B1157&gt;OFFSET($B1157,1,0),ChapterTable!$R$17,1)*
    (VLOOKUP(SUBSTITUTE(SUBSTITUTE(E$1,"standard",""),"|Float","")&amp;IF(OR($L1157=TRUE,$A1157=0,MOD($A1157,ChapterTable!$R$20)&lt;&gt;0),"","보스")&amp;"인게임누적곱배수",ChapterTable!$R:$S,2,0)^C1157
    +VLOOKUP(SUBSTITUTE(SUBSTITUTE(E$1,"standard",""),"|Float","")&amp;IF(OR($L1157=TRUE,$A1157=0,MOD($A1157,ChapterTable!$R$20)&lt;&gt;0),"","보스")&amp;"인게임누적합배수",ChapterTable!$R:$S,2,0)*C1157)
  )
  )
  )
)</f>
        <v>3232149.5416374207</v>
      </c>
      <c r="F1157" s="1">
        <f ca="1">IF(AND($A1157=0,$B1157=1),
    VLOOKUP(1,ChapterTable!$1:$1048576,MATCH("최종"&amp;SUBSTITUTE(SUBSTITUTE(F$1,"standard",""),"|Float",""),ChapterTable!$1:$1,0),0)*ChapterTable!$P$17,
  IF(AND($A1157=0,$B1157=0),
    F1158,
  IF($B1157=0,
    VLOOKUP($A1157,ChapterTable!$1:$1048576,MATCH("최종"&amp;SUBSTITUTE(SUBSTITUTE(F$1,"standard",""),"|Float",""),ChapterTable!$1:$1,0),0),
  IF($B1157=1,
    IF($L1157=FALSE,
      VLOOKUP($A1157,ChapterTable!$1:$1048576,MATCH("최종"&amp;SUBSTITUTE(SUBSTITUTE(F$1,"standard",""),"|Float",""),ChapterTable!$1:$1,0),0),
      VLOOKUP($A1157-ChapterTable!$P$11,ChapterTable!$1:$1048576,MATCH("최종"&amp;SUBSTITUTE(SUBSTITUTE(F$1,"standard",""),"|Float",""),ChapterTable!$1:$1,0),0)*ChapterTable!$P$14
    ),
  OFFSET(F1157,-$B1157+IF($L1157,1,0),0)*
    (VLOOKUP(SUBSTITUTE(SUBSTITUTE(F$1,"standard",""),"|Float","")&amp;IF(OR($L1157=TRUE,$A1157=0,MOD($A1157,ChapterTable!$R$20)&lt;&gt;0),"","보스")&amp;"인게임누적곱배수",ChapterTable!$R:$S,2,0)^D1157
    +VLOOKUP(SUBSTITUTE(SUBSTITUTE(F$1,"standard",""),"|Float","")&amp;IF(OR($L1157=TRUE,$A1157=0,MOD($A1157,ChapterTable!$R$20)&lt;&gt;0),"","보스")&amp;"인게임누적합배수",ChapterTable!$R:$S,2,0)*D1157)
  )
  )
  )
)</f>
        <v>967961.45127162326</v>
      </c>
      <c r="G1157" t="s">
        <v>715</v>
      </c>
      <c r="J1157" t="str">
        <f>IF(ISBLANK(I1157),"",
IFERROR(VLOOKUP(I1157,[1]StringTable!$1:$1048576,MATCH("kor|String",[1]StringTable!$1:$1,0),0),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135"/>
        <v>0.33333333333333331</v>
      </c>
      <c r="AJ1157">
        <f t="shared" si="133"/>
        <v>0.395555555</v>
      </c>
      <c r="AK1157">
        <f t="shared" si="134"/>
        <v>1</v>
      </c>
      <c r="AL1157">
        <v>11</v>
      </c>
    </row>
    <row r="1158" spans="1:38" hidden="1" x14ac:dyDescent="0.3">
      <c r="A1158">
        <v>25</v>
      </c>
      <c r="B1158">
        <v>30</v>
      </c>
      <c r="C1158">
        <f>IF(OR($L1158=TRUE,$A1158=0,MOD($A1158,ChapterTable!$R$20)&lt;&gt;0),
MAX(0,INT(($B1158+ChapterTable!$P$26+VLOOKUP(SUBSTITUTE(C$1,"성장단계","")&amp;"단계오프셋",ChapterTable!$R:$S,2,0))/ChapterTable!$P$23)),
MAX(0,INT(($B1158+ChapterTable!$R$26+VLOOKUP(SUBSTITUTE(C$1,"성장단계","")&amp;"보스단계오프셋",ChapterTable!$R:$S,2,0))/ChapterTable!$R$23)))</f>
        <v>3</v>
      </c>
      <c r="D1158">
        <f>IF(OR($L1158=TRUE,$A1158=0,MOD($A1158,ChapterTable!$R$20)&lt;&gt;0),
MAX(0,INT(($B1158+ChapterTable!$P$26+VLOOKUP(SUBSTITUTE(D$1,"성장단계","")&amp;"단계오프셋",ChapterTable!$R:$S,2,0))/ChapterTable!$P$23)),
MAX(0,INT(($B1158+ChapterTable!$R$26+VLOOKUP(SUBSTITUTE(D$1,"성장단계","")&amp;"보스단계오프셋",ChapterTable!$R:$S,2,0))/ChapterTable!$R$23)))</f>
        <v>2</v>
      </c>
      <c r="E1158" s="1">
        <f ca="1">IF(AND($A1158=0,$B1158=1),
    VLOOKUP(1,ChapterTable!$1:$1048576,MATCH("최종"&amp;SUBSTITUTE(SUBSTITUTE(E$1,"standard",""),"|Float",""),ChapterTable!$1:$1,0),0)*ChapterTable!$P$17,
  IF(AND($A1158=0,$B1158=0),
    E1159,
  IF($B1158=0,
    VLOOKUP($A1158,ChapterTable!$1:$1048576,MATCH("최종"&amp;SUBSTITUTE(SUBSTITUTE(E$1,"standard",""),"|Float",""),ChapterTable!$1:$1,0),0),
  IF($B1158=1,
    IF($L1158=FALSE,
      VLOOKUP($A1158,ChapterTable!$1:$1048576,MATCH("최종"&amp;SUBSTITUTE(SUBSTITUTE(E$1,"standard",""),"|Float",""),ChapterTable!$1:$1,0),0),
      VLOOKUP($A1158-ChapterTable!$P$11,ChapterTable!$1:$1048576,MATCH("최종"&amp;SUBSTITUTE(SUBSTITUTE(E$1,"standard",""),"|Float",""),ChapterTable!$1:$1,0),0)*ChapterTable!$P$14
    ),
  OFFSET(E1158,-$B1158+IF($L1158,1,0),0)*IF($B1158&gt;OFFSET($B1158,1,0),ChapterTable!$R$17,1)*
    (VLOOKUP(SUBSTITUTE(SUBSTITUTE(E$1,"standard",""),"|Float","")&amp;IF(OR($L1158=TRUE,$A1158=0,MOD($A1158,ChapterTable!$R$20)&lt;&gt;0),"","보스")&amp;"인게임누적곱배수",ChapterTable!$R:$S,2,0)^C1158
    +VLOOKUP(SUBSTITUTE(SUBSTITUTE(E$1,"standard",""),"|Float","")&amp;IF(OR($L1158=TRUE,$A1158=0,MOD($A1158,ChapterTable!$R$20)&lt;&gt;0),"","보스")&amp;"인게임누적합배수",ChapterTable!$R:$S,2,0)*C1158)
  )
  )
  )
)</f>
        <v>3232149.5416374207</v>
      </c>
      <c r="F1158" s="1">
        <f ca="1">IF(AND($A1158=0,$B1158=1),
    VLOOKUP(1,ChapterTable!$1:$1048576,MATCH("최종"&amp;SUBSTITUTE(SUBSTITUTE(F$1,"standard",""),"|Float",""),ChapterTable!$1:$1,0),0)*ChapterTable!$P$17,
  IF(AND($A1158=0,$B1158=0),
    F1159,
  IF($B1158=0,
    VLOOKUP($A1158,ChapterTable!$1:$1048576,MATCH("최종"&amp;SUBSTITUTE(SUBSTITUTE(F$1,"standard",""),"|Float",""),ChapterTable!$1:$1,0),0),
  IF($B1158=1,
    IF($L1158=FALSE,
      VLOOKUP($A1158,ChapterTable!$1:$1048576,MATCH("최종"&amp;SUBSTITUTE(SUBSTITUTE(F$1,"standard",""),"|Float",""),ChapterTable!$1:$1,0),0),
      VLOOKUP($A1158-ChapterTable!$P$11,ChapterTable!$1:$1048576,MATCH("최종"&amp;SUBSTITUTE(SUBSTITUTE(F$1,"standard",""),"|Float",""),ChapterTable!$1:$1,0),0)*ChapterTable!$P$14
    ),
  OFFSET(F1158,-$B1158+IF($L1158,1,0),0)*
    (VLOOKUP(SUBSTITUTE(SUBSTITUTE(F$1,"standard",""),"|Float","")&amp;IF(OR($L1158=TRUE,$A1158=0,MOD($A1158,ChapterTable!$R$20)&lt;&gt;0),"","보스")&amp;"인게임누적곱배수",ChapterTable!$R:$S,2,0)^D1158
    +VLOOKUP(SUBSTITUTE(SUBSTITUTE(F$1,"standard",""),"|Float","")&amp;IF(OR($L1158=TRUE,$A1158=0,MOD($A1158,ChapterTable!$R$20)&lt;&gt;0),"","보스")&amp;"인게임누적합배수",ChapterTable!$R:$S,2,0)*D1158)
  )
  )
  )
)</f>
        <v>967961.45127162326</v>
      </c>
      <c r="G1158" t="s">
        <v>715</v>
      </c>
      <c r="J1158" t="str">
        <f>IF(ISBLANK(I1158),"",
IFERROR(VLOOKUP(I1158,[1]StringTable!$1:$1048576,MATCH("kor|String",[1]StringTable!$1:$1,0),0),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135"/>
        <v>0.33333333333333331</v>
      </c>
      <c r="AJ1158">
        <f t="shared" si="133"/>
        <v>1</v>
      </c>
      <c r="AK1158">
        <f t="shared" si="134"/>
        <v>3</v>
      </c>
      <c r="AL1158">
        <v>11</v>
      </c>
    </row>
    <row r="1159" spans="1:38" hidden="1" x14ac:dyDescent="0.3">
      <c r="A1159">
        <v>25</v>
      </c>
      <c r="B1159">
        <v>31</v>
      </c>
      <c r="C1159">
        <f>IF(OR($L1159=TRUE,$A1159=0,MOD($A1159,ChapterTable!$R$20)&lt;&gt;0),
MAX(0,INT(($B1159+ChapterTable!$P$26+VLOOKUP(SUBSTITUTE(C$1,"성장단계","")&amp;"단계오프셋",ChapterTable!$R:$S,2,0))/ChapterTable!$P$23)),
MAX(0,INT(($B1159+ChapterTable!$R$26+VLOOKUP(SUBSTITUTE(C$1,"성장단계","")&amp;"보스단계오프셋",ChapterTable!$R:$S,2,0))/ChapterTable!$R$23)))</f>
        <v>3</v>
      </c>
      <c r="D1159">
        <f>IF(OR($L1159=TRUE,$A1159=0,MOD($A1159,ChapterTable!$R$20)&lt;&gt;0),
MAX(0,INT(($B1159+ChapterTable!$P$26+VLOOKUP(SUBSTITUTE(D$1,"성장단계","")&amp;"단계오프셋",ChapterTable!$R:$S,2,0))/ChapterTable!$P$23)),
MAX(0,INT(($B1159+ChapterTable!$R$26+VLOOKUP(SUBSTITUTE(D$1,"성장단계","")&amp;"보스단계오프셋",ChapterTable!$R:$S,2,0))/ChapterTable!$R$23)))</f>
        <v>3</v>
      </c>
      <c r="E1159" s="1">
        <f ca="1">IF(AND($A1159=0,$B1159=1),
    VLOOKUP(1,ChapterTable!$1:$1048576,MATCH("최종"&amp;SUBSTITUTE(SUBSTITUTE(E$1,"standard",""),"|Float",""),ChapterTable!$1:$1,0),0)*ChapterTable!$P$17,
  IF(AND($A1159=0,$B1159=0),
    E1160,
  IF($B1159=0,
    VLOOKUP($A1159,ChapterTable!$1:$1048576,MATCH("최종"&amp;SUBSTITUTE(SUBSTITUTE(E$1,"standard",""),"|Float",""),ChapterTable!$1:$1,0),0),
  IF($B1159=1,
    IF($L1159=FALSE,
      VLOOKUP($A1159,ChapterTable!$1:$1048576,MATCH("최종"&amp;SUBSTITUTE(SUBSTITUTE(E$1,"standard",""),"|Float",""),ChapterTable!$1:$1,0),0),
      VLOOKUP($A1159-ChapterTable!$P$11,ChapterTable!$1:$1048576,MATCH("최종"&amp;SUBSTITUTE(SUBSTITUTE(E$1,"standard",""),"|Float",""),ChapterTable!$1:$1,0),0)*ChapterTable!$P$14
    ),
  OFFSET(E1159,-$B1159+IF($L1159,1,0),0)*IF($B1159&gt;OFFSET($B1159,1,0),ChapterTable!$R$17,1)*
    (VLOOKUP(SUBSTITUTE(SUBSTITUTE(E$1,"standard",""),"|Float","")&amp;IF(OR($L1159=TRUE,$A1159=0,MOD($A1159,ChapterTable!$R$20)&lt;&gt;0),"","보스")&amp;"인게임누적곱배수",ChapterTable!$R:$S,2,0)^C1159
    +VLOOKUP(SUBSTITUTE(SUBSTITUTE(E$1,"standard",""),"|Float","")&amp;IF(OR($L1159=TRUE,$A1159=0,MOD($A1159,ChapterTable!$R$20)&lt;&gt;0),"","보스")&amp;"인게임누적합배수",ChapterTable!$R:$S,2,0)*C1159)
  )
  )
  )
)</f>
        <v>3232149.5416374207</v>
      </c>
      <c r="F1159" s="1">
        <f ca="1">IF(AND($A1159=0,$B1159=1),
    VLOOKUP(1,ChapterTable!$1:$1048576,MATCH("최종"&amp;SUBSTITUTE(SUBSTITUTE(F$1,"standard",""),"|Float",""),ChapterTable!$1:$1,0),0)*ChapterTable!$P$17,
  IF(AND($A1159=0,$B1159=0),
    F1160,
  IF($B1159=0,
    VLOOKUP($A1159,ChapterTable!$1:$1048576,MATCH("최종"&amp;SUBSTITUTE(SUBSTITUTE(F$1,"standard",""),"|Float",""),ChapterTable!$1:$1,0),0),
  IF($B1159=1,
    IF($L1159=FALSE,
      VLOOKUP($A1159,ChapterTable!$1:$1048576,MATCH("최종"&amp;SUBSTITUTE(SUBSTITUTE(F$1,"standard",""),"|Float",""),ChapterTable!$1:$1,0),0),
      VLOOKUP($A1159-ChapterTable!$P$11,ChapterTable!$1:$1048576,MATCH("최종"&amp;SUBSTITUTE(SUBSTITUTE(F$1,"standard",""),"|Float",""),ChapterTable!$1:$1,0),0)*ChapterTable!$P$14
    ),
  OFFSET(F1159,-$B1159+IF($L1159,1,0),0)*
    (VLOOKUP(SUBSTITUTE(SUBSTITUTE(F$1,"standard",""),"|Float","")&amp;IF(OR($L1159=TRUE,$A1159=0,MOD($A1159,ChapterTable!$R$20)&lt;&gt;0),"","보스")&amp;"인게임누적곱배수",ChapterTable!$R:$S,2,0)^D1159
    +VLOOKUP(SUBSTITUTE(SUBSTITUTE(F$1,"standard",""),"|Float","")&amp;IF(OR($L1159=TRUE,$A1159=0,MOD($A1159,ChapterTable!$R$20)&lt;&gt;0),"","보스")&amp;"인게임누적합배수",ChapterTable!$R:$S,2,0)*D1159)
  )
  )
  )
)</f>
        <v>1031089.3720067294</v>
      </c>
      <c r="G1159" t="s">
        <v>715</v>
      </c>
      <c r="J1159" t="str">
        <f>IF(ISBLANK(I1159),"",
IFERROR(VLOOKUP(I1159,[1]StringTable!$1:$1048576,MATCH("kor|String",[1]StringTable!$1:$1,0),0),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135"/>
        <v>0.25</v>
      </c>
      <c r="AJ1159">
        <f t="shared" si="133"/>
        <v>0.32</v>
      </c>
      <c r="AK1159">
        <f t="shared" si="134"/>
        <v>1</v>
      </c>
      <c r="AL1159">
        <v>11</v>
      </c>
    </row>
    <row r="1160" spans="1:38" hidden="1" x14ac:dyDescent="0.3">
      <c r="A1160">
        <v>25</v>
      </c>
      <c r="B1160">
        <v>32</v>
      </c>
      <c r="C1160">
        <f>IF(OR($L1160=TRUE,$A1160=0,MOD($A1160,ChapterTable!$R$20)&lt;&gt;0),
MAX(0,INT(($B1160+ChapterTable!$P$26+VLOOKUP(SUBSTITUTE(C$1,"성장단계","")&amp;"단계오프셋",ChapterTable!$R:$S,2,0))/ChapterTable!$P$23)),
MAX(0,INT(($B1160+ChapterTable!$R$26+VLOOKUP(SUBSTITUTE(C$1,"성장단계","")&amp;"보스단계오프셋",ChapterTable!$R:$S,2,0))/ChapterTable!$R$23)))</f>
        <v>3</v>
      </c>
      <c r="D1160">
        <f>IF(OR($L1160=TRUE,$A1160=0,MOD($A1160,ChapterTable!$R$20)&lt;&gt;0),
MAX(0,INT(($B1160+ChapterTable!$P$26+VLOOKUP(SUBSTITUTE(D$1,"성장단계","")&amp;"단계오프셋",ChapterTable!$R:$S,2,0))/ChapterTable!$P$23)),
MAX(0,INT(($B1160+ChapterTable!$R$26+VLOOKUP(SUBSTITUTE(D$1,"성장단계","")&amp;"보스단계오프셋",ChapterTable!$R:$S,2,0))/ChapterTable!$R$23)))</f>
        <v>3</v>
      </c>
      <c r="E1160" s="1">
        <f ca="1">IF(AND($A1160=0,$B1160=1),
    VLOOKUP(1,ChapterTable!$1:$1048576,MATCH("최종"&amp;SUBSTITUTE(SUBSTITUTE(E$1,"standard",""),"|Float",""),ChapterTable!$1:$1,0),0)*ChapterTable!$P$17,
  IF(AND($A1160=0,$B1160=0),
    E1161,
  IF($B1160=0,
    VLOOKUP($A1160,ChapterTable!$1:$1048576,MATCH("최종"&amp;SUBSTITUTE(SUBSTITUTE(E$1,"standard",""),"|Float",""),ChapterTable!$1:$1,0),0),
  IF($B1160=1,
    IF($L1160=FALSE,
      VLOOKUP($A1160,ChapterTable!$1:$1048576,MATCH("최종"&amp;SUBSTITUTE(SUBSTITUTE(E$1,"standard",""),"|Float",""),ChapterTable!$1:$1,0),0),
      VLOOKUP($A1160-ChapterTable!$P$11,ChapterTable!$1:$1048576,MATCH("최종"&amp;SUBSTITUTE(SUBSTITUTE(E$1,"standard",""),"|Float",""),ChapterTable!$1:$1,0),0)*ChapterTable!$P$14
    ),
  OFFSET(E1160,-$B1160+IF($L1160,1,0),0)*IF($B1160&gt;OFFSET($B1160,1,0),ChapterTable!$R$17,1)*
    (VLOOKUP(SUBSTITUTE(SUBSTITUTE(E$1,"standard",""),"|Float","")&amp;IF(OR($L1160=TRUE,$A1160=0,MOD($A1160,ChapterTable!$R$20)&lt;&gt;0),"","보스")&amp;"인게임누적곱배수",ChapterTable!$R:$S,2,0)^C1160
    +VLOOKUP(SUBSTITUTE(SUBSTITUTE(E$1,"standard",""),"|Float","")&amp;IF(OR($L1160=TRUE,$A1160=0,MOD($A1160,ChapterTable!$R$20)&lt;&gt;0),"","보스")&amp;"인게임누적합배수",ChapterTable!$R:$S,2,0)*C1160)
  )
  )
  )
)</f>
        <v>3232149.5416374207</v>
      </c>
      <c r="F1160" s="1">
        <f ca="1">IF(AND($A1160=0,$B1160=1),
    VLOOKUP(1,ChapterTable!$1:$1048576,MATCH("최종"&amp;SUBSTITUTE(SUBSTITUTE(F$1,"standard",""),"|Float",""),ChapterTable!$1:$1,0),0)*ChapterTable!$P$17,
  IF(AND($A1160=0,$B1160=0),
    F1161,
  IF($B1160=0,
    VLOOKUP($A1160,ChapterTable!$1:$1048576,MATCH("최종"&amp;SUBSTITUTE(SUBSTITUTE(F$1,"standard",""),"|Float",""),ChapterTable!$1:$1,0),0),
  IF($B1160=1,
    IF($L1160=FALSE,
      VLOOKUP($A1160,ChapterTable!$1:$1048576,MATCH("최종"&amp;SUBSTITUTE(SUBSTITUTE(F$1,"standard",""),"|Float",""),ChapterTable!$1:$1,0),0),
      VLOOKUP($A1160-ChapterTable!$P$11,ChapterTable!$1:$1048576,MATCH("최종"&amp;SUBSTITUTE(SUBSTITUTE(F$1,"standard",""),"|Float",""),ChapterTable!$1:$1,0),0)*ChapterTable!$P$14
    ),
  OFFSET(F1160,-$B1160+IF($L1160,1,0),0)*
    (VLOOKUP(SUBSTITUTE(SUBSTITUTE(F$1,"standard",""),"|Float","")&amp;IF(OR($L1160=TRUE,$A1160=0,MOD($A1160,ChapterTable!$R$20)&lt;&gt;0),"","보스")&amp;"인게임누적곱배수",ChapterTable!$R:$S,2,0)^D1160
    +VLOOKUP(SUBSTITUTE(SUBSTITUTE(F$1,"standard",""),"|Float","")&amp;IF(OR($L1160=TRUE,$A1160=0,MOD($A1160,ChapterTable!$R$20)&lt;&gt;0),"","보스")&amp;"인게임누적합배수",ChapterTable!$R:$S,2,0)*D1160)
  )
  )
  )
)</f>
        <v>1031089.3720067294</v>
      </c>
      <c r="G1160" t="s">
        <v>715</v>
      </c>
      <c r="J1160" t="str">
        <f>IF(ISBLANK(I1160),"",
IFERROR(VLOOKUP(I1160,[1]StringTable!$1:$1048576,MATCH("kor|String",[1]StringTable!$1:$1,0),0),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135"/>
        <v>0.25</v>
      </c>
      <c r="AJ1160">
        <f t="shared" si="133"/>
        <v>0.32</v>
      </c>
      <c r="AK1160">
        <f t="shared" si="134"/>
        <v>1</v>
      </c>
      <c r="AL1160">
        <v>11</v>
      </c>
    </row>
    <row r="1161" spans="1:38" hidden="1" x14ac:dyDescent="0.3">
      <c r="A1161">
        <v>25</v>
      </c>
      <c r="B1161">
        <v>33</v>
      </c>
      <c r="C1161">
        <f>IF(OR($L1161=TRUE,$A1161=0,MOD($A1161,ChapterTable!$R$20)&lt;&gt;0),
MAX(0,INT(($B1161+ChapterTable!$P$26+VLOOKUP(SUBSTITUTE(C$1,"성장단계","")&amp;"단계오프셋",ChapterTable!$R:$S,2,0))/ChapterTable!$P$23)),
MAX(0,INT(($B1161+ChapterTable!$R$26+VLOOKUP(SUBSTITUTE(C$1,"성장단계","")&amp;"보스단계오프셋",ChapterTable!$R:$S,2,0))/ChapterTable!$R$23)))</f>
        <v>3</v>
      </c>
      <c r="D1161">
        <f>IF(OR($L1161=TRUE,$A1161=0,MOD($A1161,ChapterTable!$R$20)&lt;&gt;0),
MAX(0,INT(($B1161+ChapterTable!$P$26+VLOOKUP(SUBSTITUTE(D$1,"성장단계","")&amp;"단계오프셋",ChapterTable!$R:$S,2,0))/ChapterTable!$P$23)),
MAX(0,INT(($B1161+ChapterTable!$R$26+VLOOKUP(SUBSTITUTE(D$1,"성장단계","")&amp;"보스단계오프셋",ChapterTable!$R:$S,2,0))/ChapterTable!$R$23)))</f>
        <v>3</v>
      </c>
      <c r="E1161" s="1">
        <f ca="1">IF(AND($A1161=0,$B1161=1),
    VLOOKUP(1,ChapterTable!$1:$1048576,MATCH("최종"&amp;SUBSTITUTE(SUBSTITUTE(E$1,"standard",""),"|Float",""),ChapterTable!$1:$1,0),0)*ChapterTable!$P$17,
  IF(AND($A1161=0,$B1161=0),
    E1162,
  IF($B1161=0,
    VLOOKUP($A1161,ChapterTable!$1:$1048576,MATCH("최종"&amp;SUBSTITUTE(SUBSTITUTE(E$1,"standard",""),"|Float",""),ChapterTable!$1:$1,0),0),
  IF($B1161=1,
    IF($L1161=FALSE,
      VLOOKUP($A1161,ChapterTable!$1:$1048576,MATCH("최종"&amp;SUBSTITUTE(SUBSTITUTE(E$1,"standard",""),"|Float",""),ChapterTable!$1:$1,0),0),
      VLOOKUP($A1161-ChapterTable!$P$11,ChapterTable!$1:$1048576,MATCH("최종"&amp;SUBSTITUTE(SUBSTITUTE(E$1,"standard",""),"|Float",""),ChapterTable!$1:$1,0),0)*ChapterTable!$P$14
    ),
  OFFSET(E1161,-$B1161+IF($L1161,1,0),0)*IF($B1161&gt;OFFSET($B1161,1,0),ChapterTable!$R$17,1)*
    (VLOOKUP(SUBSTITUTE(SUBSTITUTE(E$1,"standard",""),"|Float","")&amp;IF(OR($L1161=TRUE,$A1161=0,MOD($A1161,ChapterTable!$R$20)&lt;&gt;0),"","보스")&amp;"인게임누적곱배수",ChapterTable!$R:$S,2,0)^C1161
    +VLOOKUP(SUBSTITUTE(SUBSTITUTE(E$1,"standard",""),"|Float","")&amp;IF(OR($L1161=TRUE,$A1161=0,MOD($A1161,ChapterTable!$R$20)&lt;&gt;0),"","보스")&amp;"인게임누적합배수",ChapterTable!$R:$S,2,0)*C1161)
  )
  )
  )
)</f>
        <v>3232149.5416374207</v>
      </c>
      <c r="F1161" s="1">
        <f ca="1">IF(AND($A1161=0,$B1161=1),
    VLOOKUP(1,ChapterTable!$1:$1048576,MATCH("최종"&amp;SUBSTITUTE(SUBSTITUTE(F$1,"standard",""),"|Float",""),ChapterTable!$1:$1,0),0)*ChapterTable!$P$17,
  IF(AND($A1161=0,$B1161=0),
    F1162,
  IF($B1161=0,
    VLOOKUP($A1161,ChapterTable!$1:$1048576,MATCH("최종"&amp;SUBSTITUTE(SUBSTITUTE(F$1,"standard",""),"|Float",""),ChapterTable!$1:$1,0),0),
  IF($B1161=1,
    IF($L1161=FALSE,
      VLOOKUP($A1161,ChapterTable!$1:$1048576,MATCH("최종"&amp;SUBSTITUTE(SUBSTITUTE(F$1,"standard",""),"|Float",""),ChapterTable!$1:$1,0),0),
      VLOOKUP($A1161-ChapterTable!$P$11,ChapterTable!$1:$1048576,MATCH("최종"&amp;SUBSTITUTE(SUBSTITUTE(F$1,"standard",""),"|Float",""),ChapterTable!$1:$1,0),0)*ChapterTable!$P$14
    ),
  OFFSET(F1161,-$B1161+IF($L1161,1,0),0)*
    (VLOOKUP(SUBSTITUTE(SUBSTITUTE(F$1,"standard",""),"|Float","")&amp;IF(OR($L1161=TRUE,$A1161=0,MOD($A1161,ChapterTable!$R$20)&lt;&gt;0),"","보스")&amp;"인게임누적곱배수",ChapterTable!$R:$S,2,0)^D1161
    +VLOOKUP(SUBSTITUTE(SUBSTITUTE(F$1,"standard",""),"|Float","")&amp;IF(OR($L1161=TRUE,$A1161=0,MOD($A1161,ChapterTable!$R$20)&lt;&gt;0),"","보스")&amp;"인게임누적합배수",ChapterTable!$R:$S,2,0)*D1161)
  )
  )
  )
)</f>
        <v>1031089.3720067294</v>
      </c>
      <c r="G1161" t="s">
        <v>715</v>
      </c>
      <c r="J1161" t="str">
        <f>IF(ISBLANK(I1161),"",
IFERROR(VLOOKUP(I1161,[1]StringTable!$1:$1048576,MATCH("kor|String",[1]StringTable!$1:$1,0),0),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135"/>
        <v>0.25</v>
      </c>
      <c r="AJ1161">
        <f t="shared" si="133"/>
        <v>0.32</v>
      </c>
      <c r="AK1161">
        <f t="shared" si="134"/>
        <v>1</v>
      </c>
      <c r="AL1161">
        <v>11</v>
      </c>
    </row>
    <row r="1162" spans="1:38" hidden="1" x14ac:dyDescent="0.3">
      <c r="A1162">
        <v>25</v>
      </c>
      <c r="B1162">
        <v>34</v>
      </c>
      <c r="C1162">
        <f>IF(OR($L1162=TRUE,$A1162=0,MOD($A1162,ChapterTable!$R$20)&lt;&gt;0),
MAX(0,INT(($B1162+ChapterTable!$P$26+VLOOKUP(SUBSTITUTE(C$1,"성장단계","")&amp;"단계오프셋",ChapterTable!$R:$S,2,0))/ChapterTable!$P$23)),
MAX(0,INT(($B1162+ChapterTable!$R$26+VLOOKUP(SUBSTITUTE(C$1,"성장단계","")&amp;"보스단계오프셋",ChapterTable!$R:$S,2,0))/ChapterTable!$R$23)))</f>
        <v>3</v>
      </c>
      <c r="D1162">
        <f>IF(OR($L1162=TRUE,$A1162=0,MOD($A1162,ChapterTable!$R$20)&lt;&gt;0),
MAX(0,INT(($B1162+ChapterTable!$P$26+VLOOKUP(SUBSTITUTE(D$1,"성장단계","")&amp;"단계오프셋",ChapterTable!$R:$S,2,0))/ChapterTable!$P$23)),
MAX(0,INT(($B1162+ChapterTable!$R$26+VLOOKUP(SUBSTITUTE(D$1,"성장단계","")&amp;"보스단계오프셋",ChapterTable!$R:$S,2,0))/ChapterTable!$R$23)))</f>
        <v>3</v>
      </c>
      <c r="E1162" s="1">
        <f ca="1">IF(AND($A1162=0,$B1162=1),
    VLOOKUP(1,ChapterTable!$1:$1048576,MATCH("최종"&amp;SUBSTITUTE(SUBSTITUTE(E$1,"standard",""),"|Float",""),ChapterTable!$1:$1,0),0)*ChapterTable!$P$17,
  IF(AND($A1162=0,$B1162=0),
    E1163,
  IF($B1162=0,
    VLOOKUP($A1162,ChapterTable!$1:$1048576,MATCH("최종"&amp;SUBSTITUTE(SUBSTITUTE(E$1,"standard",""),"|Float",""),ChapterTable!$1:$1,0),0),
  IF($B1162=1,
    IF($L1162=FALSE,
      VLOOKUP($A1162,ChapterTable!$1:$1048576,MATCH("최종"&amp;SUBSTITUTE(SUBSTITUTE(E$1,"standard",""),"|Float",""),ChapterTable!$1:$1,0),0),
      VLOOKUP($A1162-ChapterTable!$P$11,ChapterTable!$1:$1048576,MATCH("최종"&amp;SUBSTITUTE(SUBSTITUTE(E$1,"standard",""),"|Float",""),ChapterTable!$1:$1,0),0)*ChapterTable!$P$14
    ),
  OFFSET(E1162,-$B1162+IF($L1162,1,0),0)*IF($B1162&gt;OFFSET($B1162,1,0),ChapterTable!$R$17,1)*
    (VLOOKUP(SUBSTITUTE(SUBSTITUTE(E$1,"standard",""),"|Float","")&amp;IF(OR($L1162=TRUE,$A1162=0,MOD($A1162,ChapterTable!$R$20)&lt;&gt;0),"","보스")&amp;"인게임누적곱배수",ChapterTable!$R:$S,2,0)^C1162
    +VLOOKUP(SUBSTITUTE(SUBSTITUTE(E$1,"standard",""),"|Float","")&amp;IF(OR($L1162=TRUE,$A1162=0,MOD($A1162,ChapterTable!$R$20)&lt;&gt;0),"","보스")&amp;"인게임누적합배수",ChapterTable!$R:$S,2,0)*C1162)
  )
  )
  )
)</f>
        <v>3232149.5416374207</v>
      </c>
      <c r="F1162" s="1">
        <f ca="1">IF(AND($A1162=0,$B1162=1),
    VLOOKUP(1,ChapterTable!$1:$1048576,MATCH("최종"&amp;SUBSTITUTE(SUBSTITUTE(F$1,"standard",""),"|Float",""),ChapterTable!$1:$1,0),0)*ChapterTable!$P$17,
  IF(AND($A1162=0,$B1162=0),
    F1163,
  IF($B1162=0,
    VLOOKUP($A1162,ChapterTable!$1:$1048576,MATCH("최종"&amp;SUBSTITUTE(SUBSTITUTE(F$1,"standard",""),"|Float",""),ChapterTable!$1:$1,0),0),
  IF($B1162=1,
    IF($L1162=FALSE,
      VLOOKUP($A1162,ChapterTable!$1:$1048576,MATCH("최종"&amp;SUBSTITUTE(SUBSTITUTE(F$1,"standard",""),"|Float",""),ChapterTable!$1:$1,0),0),
      VLOOKUP($A1162-ChapterTable!$P$11,ChapterTable!$1:$1048576,MATCH("최종"&amp;SUBSTITUTE(SUBSTITUTE(F$1,"standard",""),"|Float",""),ChapterTable!$1:$1,0),0)*ChapterTable!$P$14
    ),
  OFFSET(F1162,-$B1162+IF($L1162,1,0),0)*
    (VLOOKUP(SUBSTITUTE(SUBSTITUTE(F$1,"standard",""),"|Float","")&amp;IF(OR($L1162=TRUE,$A1162=0,MOD($A1162,ChapterTable!$R$20)&lt;&gt;0),"","보스")&amp;"인게임누적곱배수",ChapterTable!$R:$S,2,0)^D1162
    +VLOOKUP(SUBSTITUTE(SUBSTITUTE(F$1,"standard",""),"|Float","")&amp;IF(OR($L1162=TRUE,$A1162=0,MOD($A1162,ChapterTable!$R$20)&lt;&gt;0),"","보스")&amp;"인게임누적합배수",ChapterTable!$R:$S,2,0)*D1162)
  )
  )
  )
)</f>
        <v>1031089.3720067294</v>
      </c>
      <c r="G1162" t="s">
        <v>715</v>
      </c>
      <c r="J1162" t="str">
        <f>IF(ISBLANK(I1162),"",
IFERROR(VLOOKUP(I1162,[1]StringTable!$1:$1048576,MATCH("kor|String",[1]StringTable!$1:$1,0),0),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135"/>
        <v>0.25</v>
      </c>
      <c r="AJ1162">
        <f t="shared" si="133"/>
        <v>0.32</v>
      </c>
      <c r="AK1162">
        <f t="shared" si="134"/>
        <v>1</v>
      </c>
      <c r="AL1162">
        <v>11</v>
      </c>
    </row>
    <row r="1163" spans="1:38" hidden="1" x14ac:dyDescent="0.3">
      <c r="A1163">
        <v>25</v>
      </c>
      <c r="B1163">
        <v>35</v>
      </c>
      <c r="C1163">
        <f>IF(OR($L1163=TRUE,$A1163=0,MOD($A1163,ChapterTable!$R$20)&lt;&gt;0),
MAX(0,INT(($B1163+ChapterTable!$P$26+VLOOKUP(SUBSTITUTE(C$1,"성장단계","")&amp;"단계오프셋",ChapterTable!$R:$S,2,0))/ChapterTable!$P$23)),
MAX(0,INT(($B1163+ChapterTable!$R$26+VLOOKUP(SUBSTITUTE(C$1,"성장단계","")&amp;"보스단계오프셋",ChapterTable!$R:$S,2,0))/ChapterTable!$R$23)))</f>
        <v>3</v>
      </c>
      <c r="D1163">
        <f>IF(OR($L1163=TRUE,$A1163=0,MOD($A1163,ChapterTable!$R$20)&lt;&gt;0),
MAX(0,INT(($B1163+ChapterTable!$P$26+VLOOKUP(SUBSTITUTE(D$1,"성장단계","")&amp;"단계오프셋",ChapterTable!$R:$S,2,0))/ChapterTable!$P$23)),
MAX(0,INT(($B1163+ChapterTable!$R$26+VLOOKUP(SUBSTITUTE(D$1,"성장단계","")&amp;"보스단계오프셋",ChapterTable!$R:$S,2,0))/ChapterTable!$R$23)))</f>
        <v>3</v>
      </c>
      <c r="E1163" s="1">
        <f ca="1">IF(AND($A1163=0,$B1163=1),
    VLOOKUP(1,ChapterTable!$1:$1048576,MATCH("최종"&amp;SUBSTITUTE(SUBSTITUTE(E$1,"standard",""),"|Float",""),ChapterTable!$1:$1,0),0)*ChapterTable!$P$17,
  IF(AND($A1163=0,$B1163=0),
    E1164,
  IF($B1163=0,
    VLOOKUP($A1163,ChapterTable!$1:$1048576,MATCH("최종"&amp;SUBSTITUTE(SUBSTITUTE(E$1,"standard",""),"|Float",""),ChapterTable!$1:$1,0),0),
  IF($B1163=1,
    IF($L1163=FALSE,
      VLOOKUP($A1163,ChapterTable!$1:$1048576,MATCH("최종"&amp;SUBSTITUTE(SUBSTITUTE(E$1,"standard",""),"|Float",""),ChapterTable!$1:$1,0),0),
      VLOOKUP($A1163-ChapterTable!$P$11,ChapterTable!$1:$1048576,MATCH("최종"&amp;SUBSTITUTE(SUBSTITUTE(E$1,"standard",""),"|Float",""),ChapterTable!$1:$1,0),0)*ChapterTable!$P$14
    ),
  OFFSET(E1163,-$B1163+IF($L1163,1,0),0)*IF($B1163&gt;OFFSET($B1163,1,0),ChapterTable!$R$17,1)*
    (VLOOKUP(SUBSTITUTE(SUBSTITUTE(E$1,"standard",""),"|Float","")&amp;IF(OR($L1163=TRUE,$A1163=0,MOD($A1163,ChapterTable!$R$20)&lt;&gt;0),"","보스")&amp;"인게임누적곱배수",ChapterTable!$R:$S,2,0)^C1163
    +VLOOKUP(SUBSTITUTE(SUBSTITUTE(E$1,"standard",""),"|Float","")&amp;IF(OR($L1163=TRUE,$A1163=0,MOD($A1163,ChapterTable!$R$20)&lt;&gt;0),"","보스")&amp;"인게임누적합배수",ChapterTable!$R:$S,2,0)*C1163)
  )
  )
  )
)</f>
        <v>3232149.5416374207</v>
      </c>
      <c r="F1163" s="1">
        <f ca="1">IF(AND($A1163=0,$B1163=1),
    VLOOKUP(1,ChapterTable!$1:$1048576,MATCH("최종"&amp;SUBSTITUTE(SUBSTITUTE(F$1,"standard",""),"|Float",""),ChapterTable!$1:$1,0),0)*ChapterTable!$P$17,
  IF(AND($A1163=0,$B1163=0),
    F1164,
  IF($B1163=0,
    VLOOKUP($A1163,ChapterTable!$1:$1048576,MATCH("최종"&amp;SUBSTITUTE(SUBSTITUTE(F$1,"standard",""),"|Float",""),ChapterTable!$1:$1,0),0),
  IF($B1163=1,
    IF($L1163=FALSE,
      VLOOKUP($A1163,ChapterTable!$1:$1048576,MATCH("최종"&amp;SUBSTITUTE(SUBSTITUTE(F$1,"standard",""),"|Float",""),ChapterTable!$1:$1,0),0),
      VLOOKUP($A1163-ChapterTable!$P$11,ChapterTable!$1:$1048576,MATCH("최종"&amp;SUBSTITUTE(SUBSTITUTE(F$1,"standard",""),"|Float",""),ChapterTable!$1:$1,0),0)*ChapterTable!$P$14
    ),
  OFFSET(F1163,-$B1163+IF($L1163,1,0),0)*
    (VLOOKUP(SUBSTITUTE(SUBSTITUTE(F$1,"standard",""),"|Float","")&amp;IF(OR($L1163=TRUE,$A1163=0,MOD($A1163,ChapterTable!$R$20)&lt;&gt;0),"","보스")&amp;"인게임누적곱배수",ChapterTable!$R:$S,2,0)^D1163
    +VLOOKUP(SUBSTITUTE(SUBSTITUTE(F$1,"standard",""),"|Float","")&amp;IF(OR($L1163=TRUE,$A1163=0,MOD($A1163,ChapterTable!$R$20)&lt;&gt;0),"","보스")&amp;"인게임누적합배수",ChapterTable!$R:$S,2,0)*D1163)
  )
  )
  )
)</f>
        <v>1031089.3720067294</v>
      </c>
      <c r="G1163" t="s">
        <v>715</v>
      </c>
      <c r="J1163" t="str">
        <f>IF(ISBLANK(I1163),"",
IFERROR(VLOOKUP(I1163,[1]StringTable!$1:$1048576,MATCH("kor|String",[1]StringTable!$1:$1,0),0),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135"/>
        <v>0.25</v>
      </c>
      <c r="AJ1163">
        <f t="shared" si="133"/>
        <v>0.32</v>
      </c>
      <c r="AK1163">
        <f t="shared" si="134"/>
        <v>1</v>
      </c>
      <c r="AL1163">
        <v>11</v>
      </c>
    </row>
    <row r="1164" spans="1:38" hidden="1" x14ac:dyDescent="0.3">
      <c r="A1164">
        <v>25</v>
      </c>
      <c r="B1164">
        <v>36</v>
      </c>
      <c r="C1164">
        <f>IF(OR($L1164=TRUE,$A1164=0,MOD($A1164,ChapterTable!$R$20)&lt;&gt;0),
MAX(0,INT(($B1164+ChapterTable!$P$26+VLOOKUP(SUBSTITUTE(C$1,"성장단계","")&amp;"단계오프셋",ChapterTable!$R:$S,2,0))/ChapterTable!$P$23)),
MAX(0,INT(($B1164+ChapterTable!$R$26+VLOOKUP(SUBSTITUTE(C$1,"성장단계","")&amp;"보스단계오프셋",ChapterTable!$R:$S,2,0))/ChapterTable!$R$23)))</f>
        <v>4</v>
      </c>
      <c r="D1164">
        <f>IF(OR($L1164=TRUE,$A1164=0,MOD($A1164,ChapterTable!$R$20)&lt;&gt;0),
MAX(0,INT(($B1164+ChapterTable!$P$26+VLOOKUP(SUBSTITUTE(D$1,"성장단계","")&amp;"단계오프셋",ChapterTable!$R:$S,2,0))/ChapterTable!$P$23)),
MAX(0,INT(($B1164+ChapterTable!$R$26+VLOOKUP(SUBSTITUTE(D$1,"성장단계","")&amp;"보스단계오프셋",ChapterTable!$R:$S,2,0))/ChapterTable!$R$23)))</f>
        <v>3</v>
      </c>
      <c r="E1164" s="1">
        <f ca="1">IF(AND($A1164=0,$B1164=1),
    VLOOKUP(1,ChapterTable!$1:$1048576,MATCH("최종"&amp;SUBSTITUTE(SUBSTITUTE(E$1,"standard",""),"|Float",""),ChapterTable!$1:$1,0),0)*ChapterTable!$P$17,
  IF(AND($A1164=0,$B1164=0),
    E1165,
  IF($B1164=0,
    VLOOKUP($A1164,ChapterTable!$1:$1048576,MATCH("최종"&amp;SUBSTITUTE(SUBSTITUTE(E$1,"standard",""),"|Float",""),ChapterTable!$1:$1,0),0),
  IF($B1164=1,
    IF($L1164=FALSE,
      VLOOKUP($A1164,ChapterTable!$1:$1048576,MATCH("최종"&amp;SUBSTITUTE(SUBSTITUTE(E$1,"standard",""),"|Float",""),ChapterTable!$1:$1,0),0),
      VLOOKUP($A1164-ChapterTable!$P$11,ChapterTable!$1:$1048576,MATCH("최종"&amp;SUBSTITUTE(SUBSTITUTE(E$1,"standard",""),"|Float",""),ChapterTable!$1:$1,0),0)*ChapterTable!$P$14
    ),
  OFFSET(E1164,-$B1164+IF($L1164,1,0),0)*IF($B1164&gt;OFFSET($B1164,1,0),ChapterTable!$R$17,1)*
    (VLOOKUP(SUBSTITUTE(SUBSTITUTE(E$1,"standard",""),"|Float","")&amp;IF(OR($L1164=TRUE,$A1164=0,MOD($A1164,ChapterTable!$R$20)&lt;&gt;0),"","보스")&amp;"인게임누적곱배수",ChapterTable!$R:$S,2,0)^C1164
    +VLOOKUP(SUBSTITUTE(SUBSTITUTE(E$1,"standard",""),"|Float","")&amp;IF(OR($L1164=TRUE,$A1164=0,MOD($A1164,ChapterTable!$R$20)&lt;&gt;0),"","보스")&amp;"인게임누적합배수",ChapterTable!$R:$S,2,0)*C1164)
  )
  )
  )
)</f>
        <v>3636168.2343420982</v>
      </c>
      <c r="F1164" s="1">
        <f ca="1">IF(AND($A1164=0,$B1164=1),
    VLOOKUP(1,ChapterTable!$1:$1048576,MATCH("최종"&amp;SUBSTITUTE(SUBSTITUTE(F$1,"standard",""),"|Float",""),ChapterTable!$1:$1,0),0)*ChapterTable!$P$17,
  IF(AND($A1164=0,$B1164=0),
    F1165,
  IF($B1164=0,
    VLOOKUP($A1164,ChapterTable!$1:$1048576,MATCH("최종"&amp;SUBSTITUTE(SUBSTITUTE(F$1,"standard",""),"|Float",""),ChapterTable!$1:$1,0),0),
  IF($B1164=1,
    IF($L1164=FALSE,
      VLOOKUP($A1164,ChapterTable!$1:$1048576,MATCH("최종"&amp;SUBSTITUTE(SUBSTITUTE(F$1,"standard",""),"|Float",""),ChapterTable!$1:$1,0),0),
      VLOOKUP($A1164-ChapterTable!$P$11,ChapterTable!$1:$1048576,MATCH("최종"&amp;SUBSTITUTE(SUBSTITUTE(F$1,"standard",""),"|Float",""),ChapterTable!$1:$1,0),0)*ChapterTable!$P$14
    ),
  OFFSET(F1164,-$B1164+IF($L1164,1,0),0)*
    (VLOOKUP(SUBSTITUTE(SUBSTITUTE(F$1,"standard",""),"|Float","")&amp;IF(OR($L1164=TRUE,$A1164=0,MOD($A1164,ChapterTable!$R$20)&lt;&gt;0),"","보스")&amp;"인게임누적곱배수",ChapterTable!$R:$S,2,0)^D1164
    +VLOOKUP(SUBSTITUTE(SUBSTITUTE(F$1,"standard",""),"|Float","")&amp;IF(OR($L1164=TRUE,$A1164=0,MOD($A1164,ChapterTable!$R$20)&lt;&gt;0),"","보스")&amp;"인게임누적합배수",ChapterTable!$R:$S,2,0)*D1164)
  )
  )
  )
)</f>
        <v>1031089.3720067294</v>
      </c>
      <c r="G1164" t="s">
        <v>715</v>
      </c>
      <c r="J1164" t="str">
        <f>IF(ISBLANK(I1164),"",
IFERROR(VLOOKUP(I1164,[1]StringTable!$1:$1048576,MATCH("kor|String",[1]StringTable!$1:$1,0),0),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135"/>
        <v>0.25</v>
      </c>
      <c r="AJ1164">
        <f t="shared" si="133"/>
        <v>0.32</v>
      </c>
      <c r="AK1164">
        <f t="shared" si="134"/>
        <v>1</v>
      </c>
      <c r="AL1164">
        <v>11</v>
      </c>
    </row>
    <row r="1165" spans="1:38" hidden="1" x14ac:dyDescent="0.3">
      <c r="A1165">
        <v>25</v>
      </c>
      <c r="B1165">
        <v>37</v>
      </c>
      <c r="C1165">
        <f>IF(OR($L1165=TRUE,$A1165=0,MOD($A1165,ChapterTable!$R$20)&lt;&gt;0),
MAX(0,INT(($B1165+ChapterTable!$P$26+VLOOKUP(SUBSTITUTE(C$1,"성장단계","")&amp;"단계오프셋",ChapterTable!$R:$S,2,0))/ChapterTable!$P$23)),
MAX(0,INT(($B1165+ChapterTable!$R$26+VLOOKUP(SUBSTITUTE(C$1,"성장단계","")&amp;"보스단계오프셋",ChapterTable!$R:$S,2,0))/ChapterTable!$R$23)))</f>
        <v>4</v>
      </c>
      <c r="D1165">
        <f>IF(OR($L1165=TRUE,$A1165=0,MOD($A1165,ChapterTable!$R$20)&lt;&gt;0),
MAX(0,INT(($B1165+ChapterTable!$P$26+VLOOKUP(SUBSTITUTE(D$1,"성장단계","")&amp;"단계오프셋",ChapterTable!$R:$S,2,0))/ChapterTable!$P$23)),
MAX(0,INT(($B1165+ChapterTable!$R$26+VLOOKUP(SUBSTITUTE(D$1,"성장단계","")&amp;"보스단계오프셋",ChapterTable!$R:$S,2,0))/ChapterTable!$R$23)))</f>
        <v>3</v>
      </c>
      <c r="E1165" s="1">
        <f ca="1">IF(AND($A1165=0,$B1165=1),
    VLOOKUP(1,ChapterTable!$1:$1048576,MATCH("최종"&amp;SUBSTITUTE(SUBSTITUTE(E$1,"standard",""),"|Float",""),ChapterTable!$1:$1,0),0)*ChapterTable!$P$17,
  IF(AND($A1165=0,$B1165=0),
    E1166,
  IF($B1165=0,
    VLOOKUP($A1165,ChapterTable!$1:$1048576,MATCH("최종"&amp;SUBSTITUTE(SUBSTITUTE(E$1,"standard",""),"|Float",""),ChapterTable!$1:$1,0),0),
  IF($B1165=1,
    IF($L1165=FALSE,
      VLOOKUP($A1165,ChapterTable!$1:$1048576,MATCH("최종"&amp;SUBSTITUTE(SUBSTITUTE(E$1,"standard",""),"|Float",""),ChapterTable!$1:$1,0),0),
      VLOOKUP($A1165-ChapterTable!$P$11,ChapterTable!$1:$1048576,MATCH("최종"&amp;SUBSTITUTE(SUBSTITUTE(E$1,"standard",""),"|Float",""),ChapterTable!$1:$1,0),0)*ChapterTable!$P$14
    ),
  OFFSET(E1165,-$B1165+IF($L1165,1,0),0)*IF($B1165&gt;OFFSET($B1165,1,0),ChapterTable!$R$17,1)*
    (VLOOKUP(SUBSTITUTE(SUBSTITUTE(E$1,"standard",""),"|Float","")&amp;IF(OR($L1165=TRUE,$A1165=0,MOD($A1165,ChapterTable!$R$20)&lt;&gt;0),"","보스")&amp;"인게임누적곱배수",ChapterTable!$R:$S,2,0)^C1165
    +VLOOKUP(SUBSTITUTE(SUBSTITUTE(E$1,"standard",""),"|Float","")&amp;IF(OR($L1165=TRUE,$A1165=0,MOD($A1165,ChapterTable!$R$20)&lt;&gt;0),"","보스")&amp;"인게임누적합배수",ChapterTable!$R:$S,2,0)*C1165)
  )
  )
  )
)</f>
        <v>3636168.2343420982</v>
      </c>
      <c r="F1165" s="1">
        <f ca="1">IF(AND($A1165=0,$B1165=1),
    VLOOKUP(1,ChapterTable!$1:$1048576,MATCH("최종"&amp;SUBSTITUTE(SUBSTITUTE(F$1,"standard",""),"|Float",""),ChapterTable!$1:$1,0),0)*ChapterTable!$P$17,
  IF(AND($A1165=0,$B1165=0),
    F1166,
  IF($B1165=0,
    VLOOKUP($A1165,ChapterTable!$1:$1048576,MATCH("최종"&amp;SUBSTITUTE(SUBSTITUTE(F$1,"standard",""),"|Float",""),ChapterTable!$1:$1,0),0),
  IF($B1165=1,
    IF($L1165=FALSE,
      VLOOKUP($A1165,ChapterTable!$1:$1048576,MATCH("최종"&amp;SUBSTITUTE(SUBSTITUTE(F$1,"standard",""),"|Float",""),ChapterTable!$1:$1,0),0),
      VLOOKUP($A1165-ChapterTable!$P$11,ChapterTable!$1:$1048576,MATCH("최종"&amp;SUBSTITUTE(SUBSTITUTE(F$1,"standard",""),"|Float",""),ChapterTable!$1:$1,0),0)*ChapterTable!$P$14
    ),
  OFFSET(F1165,-$B1165+IF($L1165,1,0),0)*
    (VLOOKUP(SUBSTITUTE(SUBSTITUTE(F$1,"standard",""),"|Float","")&amp;IF(OR($L1165=TRUE,$A1165=0,MOD($A1165,ChapterTable!$R$20)&lt;&gt;0),"","보스")&amp;"인게임누적곱배수",ChapterTable!$R:$S,2,0)^D1165
    +VLOOKUP(SUBSTITUTE(SUBSTITUTE(F$1,"standard",""),"|Float","")&amp;IF(OR($L1165=TRUE,$A1165=0,MOD($A1165,ChapterTable!$R$20)&lt;&gt;0),"","보스")&amp;"인게임누적합배수",ChapterTable!$R:$S,2,0)*D1165)
  )
  )
  )
)</f>
        <v>1031089.3720067294</v>
      </c>
      <c r="G1165" t="s">
        <v>715</v>
      </c>
      <c r="J1165" t="str">
        <f>IF(ISBLANK(I1165),"",
IFERROR(VLOOKUP(I1165,[1]StringTable!$1:$1048576,MATCH("kor|String",[1]StringTable!$1:$1,0),0),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135"/>
        <v>0.25</v>
      </c>
      <c r="AJ1165">
        <f t="shared" si="133"/>
        <v>0.32</v>
      </c>
      <c r="AK1165">
        <f t="shared" si="134"/>
        <v>1</v>
      </c>
      <c r="AL1165">
        <v>11</v>
      </c>
    </row>
    <row r="1166" spans="1:38" hidden="1" x14ac:dyDescent="0.3">
      <c r="A1166">
        <v>25</v>
      </c>
      <c r="B1166">
        <v>38</v>
      </c>
      <c r="C1166">
        <f>IF(OR($L1166=TRUE,$A1166=0,MOD($A1166,ChapterTable!$R$20)&lt;&gt;0),
MAX(0,INT(($B1166+ChapterTable!$P$26+VLOOKUP(SUBSTITUTE(C$1,"성장단계","")&amp;"단계오프셋",ChapterTable!$R:$S,2,0))/ChapterTable!$P$23)),
MAX(0,INT(($B1166+ChapterTable!$R$26+VLOOKUP(SUBSTITUTE(C$1,"성장단계","")&amp;"보스단계오프셋",ChapterTable!$R:$S,2,0))/ChapterTable!$R$23)))</f>
        <v>4</v>
      </c>
      <c r="D1166">
        <f>IF(OR($L1166=TRUE,$A1166=0,MOD($A1166,ChapterTable!$R$20)&lt;&gt;0),
MAX(0,INT(($B1166+ChapterTable!$P$26+VLOOKUP(SUBSTITUTE(D$1,"성장단계","")&amp;"단계오프셋",ChapterTable!$R:$S,2,0))/ChapterTable!$P$23)),
MAX(0,INT(($B1166+ChapterTable!$R$26+VLOOKUP(SUBSTITUTE(D$1,"성장단계","")&amp;"보스단계오프셋",ChapterTable!$R:$S,2,0))/ChapterTable!$R$23)))</f>
        <v>3</v>
      </c>
      <c r="E1166" s="1">
        <f ca="1">IF(AND($A1166=0,$B1166=1),
    VLOOKUP(1,ChapterTable!$1:$1048576,MATCH("최종"&amp;SUBSTITUTE(SUBSTITUTE(E$1,"standard",""),"|Float",""),ChapterTable!$1:$1,0),0)*ChapterTable!$P$17,
  IF(AND($A1166=0,$B1166=0),
    E1167,
  IF($B1166=0,
    VLOOKUP($A1166,ChapterTable!$1:$1048576,MATCH("최종"&amp;SUBSTITUTE(SUBSTITUTE(E$1,"standard",""),"|Float",""),ChapterTable!$1:$1,0),0),
  IF($B1166=1,
    IF($L1166=FALSE,
      VLOOKUP($A1166,ChapterTable!$1:$1048576,MATCH("최종"&amp;SUBSTITUTE(SUBSTITUTE(E$1,"standard",""),"|Float",""),ChapterTable!$1:$1,0),0),
      VLOOKUP($A1166-ChapterTable!$P$11,ChapterTable!$1:$1048576,MATCH("최종"&amp;SUBSTITUTE(SUBSTITUTE(E$1,"standard",""),"|Float",""),ChapterTable!$1:$1,0),0)*ChapterTable!$P$14
    ),
  OFFSET(E1166,-$B1166+IF($L1166,1,0),0)*IF($B1166&gt;OFFSET($B1166,1,0),ChapterTable!$R$17,1)*
    (VLOOKUP(SUBSTITUTE(SUBSTITUTE(E$1,"standard",""),"|Float","")&amp;IF(OR($L1166=TRUE,$A1166=0,MOD($A1166,ChapterTable!$R$20)&lt;&gt;0),"","보스")&amp;"인게임누적곱배수",ChapterTable!$R:$S,2,0)^C1166
    +VLOOKUP(SUBSTITUTE(SUBSTITUTE(E$1,"standard",""),"|Float","")&amp;IF(OR($L1166=TRUE,$A1166=0,MOD($A1166,ChapterTable!$R$20)&lt;&gt;0),"","보스")&amp;"인게임누적합배수",ChapterTable!$R:$S,2,0)*C1166)
  )
  )
  )
)</f>
        <v>3636168.2343420982</v>
      </c>
      <c r="F1166" s="1">
        <f ca="1">IF(AND($A1166=0,$B1166=1),
    VLOOKUP(1,ChapterTable!$1:$1048576,MATCH("최종"&amp;SUBSTITUTE(SUBSTITUTE(F$1,"standard",""),"|Float",""),ChapterTable!$1:$1,0),0)*ChapterTable!$P$17,
  IF(AND($A1166=0,$B1166=0),
    F1167,
  IF($B1166=0,
    VLOOKUP($A1166,ChapterTable!$1:$1048576,MATCH("최종"&amp;SUBSTITUTE(SUBSTITUTE(F$1,"standard",""),"|Float",""),ChapterTable!$1:$1,0),0),
  IF($B1166=1,
    IF($L1166=FALSE,
      VLOOKUP($A1166,ChapterTable!$1:$1048576,MATCH("최종"&amp;SUBSTITUTE(SUBSTITUTE(F$1,"standard",""),"|Float",""),ChapterTable!$1:$1,0),0),
      VLOOKUP($A1166-ChapterTable!$P$11,ChapterTable!$1:$1048576,MATCH("최종"&amp;SUBSTITUTE(SUBSTITUTE(F$1,"standard",""),"|Float",""),ChapterTable!$1:$1,0),0)*ChapterTable!$P$14
    ),
  OFFSET(F1166,-$B1166+IF($L1166,1,0),0)*
    (VLOOKUP(SUBSTITUTE(SUBSTITUTE(F$1,"standard",""),"|Float","")&amp;IF(OR($L1166=TRUE,$A1166=0,MOD($A1166,ChapterTable!$R$20)&lt;&gt;0),"","보스")&amp;"인게임누적곱배수",ChapterTable!$R:$S,2,0)^D1166
    +VLOOKUP(SUBSTITUTE(SUBSTITUTE(F$1,"standard",""),"|Float","")&amp;IF(OR($L1166=TRUE,$A1166=0,MOD($A1166,ChapterTable!$R$20)&lt;&gt;0),"","보스")&amp;"인게임누적합배수",ChapterTable!$R:$S,2,0)*D1166)
  )
  )
  )
)</f>
        <v>1031089.3720067294</v>
      </c>
      <c r="G1166" t="s">
        <v>715</v>
      </c>
      <c r="J1166" t="str">
        <f>IF(ISBLANK(I1166),"",
IFERROR(VLOOKUP(I1166,[1]StringTable!$1:$1048576,MATCH("kor|String",[1]StringTable!$1:$1,0),0),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135"/>
        <v>0.25</v>
      </c>
      <c r="AJ1166">
        <f t="shared" si="133"/>
        <v>0.32</v>
      </c>
      <c r="AK1166">
        <f t="shared" si="134"/>
        <v>1</v>
      </c>
      <c r="AL1166">
        <v>11</v>
      </c>
    </row>
    <row r="1167" spans="1:38" hidden="1" x14ac:dyDescent="0.3">
      <c r="A1167">
        <v>25</v>
      </c>
      <c r="B1167">
        <v>39</v>
      </c>
      <c r="C1167">
        <f>IF(OR($L1167=TRUE,$A1167=0,MOD($A1167,ChapterTable!$R$20)&lt;&gt;0),
MAX(0,INT(($B1167+ChapterTable!$P$26+VLOOKUP(SUBSTITUTE(C$1,"성장단계","")&amp;"단계오프셋",ChapterTable!$R:$S,2,0))/ChapterTable!$P$23)),
MAX(0,INT(($B1167+ChapterTable!$R$26+VLOOKUP(SUBSTITUTE(C$1,"성장단계","")&amp;"보스단계오프셋",ChapterTable!$R:$S,2,0))/ChapterTable!$R$23)))</f>
        <v>4</v>
      </c>
      <c r="D1167">
        <f>IF(OR($L1167=TRUE,$A1167=0,MOD($A1167,ChapterTable!$R$20)&lt;&gt;0),
MAX(0,INT(($B1167+ChapterTable!$P$26+VLOOKUP(SUBSTITUTE(D$1,"성장단계","")&amp;"단계오프셋",ChapterTable!$R:$S,2,0))/ChapterTable!$P$23)),
MAX(0,INT(($B1167+ChapterTable!$R$26+VLOOKUP(SUBSTITUTE(D$1,"성장단계","")&amp;"보스단계오프셋",ChapterTable!$R:$S,2,0))/ChapterTable!$R$23)))</f>
        <v>3</v>
      </c>
      <c r="E1167" s="1">
        <f ca="1">IF(AND($A1167=0,$B1167=1),
    VLOOKUP(1,ChapterTable!$1:$1048576,MATCH("최종"&amp;SUBSTITUTE(SUBSTITUTE(E$1,"standard",""),"|Float",""),ChapterTable!$1:$1,0),0)*ChapterTable!$P$17,
  IF(AND($A1167=0,$B1167=0),
    E1168,
  IF($B1167=0,
    VLOOKUP($A1167,ChapterTable!$1:$1048576,MATCH("최종"&amp;SUBSTITUTE(SUBSTITUTE(E$1,"standard",""),"|Float",""),ChapterTable!$1:$1,0),0),
  IF($B1167=1,
    IF($L1167=FALSE,
      VLOOKUP($A1167,ChapterTable!$1:$1048576,MATCH("최종"&amp;SUBSTITUTE(SUBSTITUTE(E$1,"standard",""),"|Float",""),ChapterTable!$1:$1,0),0),
      VLOOKUP($A1167-ChapterTable!$P$11,ChapterTable!$1:$1048576,MATCH("최종"&amp;SUBSTITUTE(SUBSTITUTE(E$1,"standard",""),"|Float",""),ChapterTable!$1:$1,0),0)*ChapterTable!$P$14
    ),
  OFFSET(E1167,-$B1167+IF($L1167,1,0),0)*IF($B1167&gt;OFFSET($B1167,1,0),ChapterTable!$R$17,1)*
    (VLOOKUP(SUBSTITUTE(SUBSTITUTE(E$1,"standard",""),"|Float","")&amp;IF(OR($L1167=TRUE,$A1167=0,MOD($A1167,ChapterTable!$R$20)&lt;&gt;0),"","보스")&amp;"인게임누적곱배수",ChapterTable!$R:$S,2,0)^C1167
    +VLOOKUP(SUBSTITUTE(SUBSTITUTE(E$1,"standard",""),"|Float","")&amp;IF(OR($L1167=TRUE,$A1167=0,MOD($A1167,ChapterTable!$R$20)&lt;&gt;0),"","보스")&amp;"인게임누적합배수",ChapterTable!$R:$S,2,0)*C1167)
  )
  )
  )
)</f>
        <v>3636168.2343420982</v>
      </c>
      <c r="F1167" s="1">
        <f ca="1">IF(AND($A1167=0,$B1167=1),
    VLOOKUP(1,ChapterTable!$1:$1048576,MATCH("최종"&amp;SUBSTITUTE(SUBSTITUTE(F$1,"standard",""),"|Float",""),ChapterTable!$1:$1,0),0)*ChapterTable!$P$17,
  IF(AND($A1167=0,$B1167=0),
    F1168,
  IF($B1167=0,
    VLOOKUP($A1167,ChapterTable!$1:$1048576,MATCH("최종"&amp;SUBSTITUTE(SUBSTITUTE(F$1,"standard",""),"|Float",""),ChapterTable!$1:$1,0),0),
  IF($B1167=1,
    IF($L1167=FALSE,
      VLOOKUP($A1167,ChapterTable!$1:$1048576,MATCH("최종"&amp;SUBSTITUTE(SUBSTITUTE(F$1,"standard",""),"|Float",""),ChapterTable!$1:$1,0),0),
      VLOOKUP($A1167-ChapterTable!$P$11,ChapterTable!$1:$1048576,MATCH("최종"&amp;SUBSTITUTE(SUBSTITUTE(F$1,"standard",""),"|Float",""),ChapterTable!$1:$1,0),0)*ChapterTable!$P$14
    ),
  OFFSET(F1167,-$B1167+IF($L1167,1,0),0)*
    (VLOOKUP(SUBSTITUTE(SUBSTITUTE(F$1,"standard",""),"|Float","")&amp;IF(OR($L1167=TRUE,$A1167=0,MOD($A1167,ChapterTable!$R$20)&lt;&gt;0),"","보스")&amp;"인게임누적곱배수",ChapterTable!$R:$S,2,0)^D1167
    +VLOOKUP(SUBSTITUTE(SUBSTITUTE(F$1,"standard",""),"|Float","")&amp;IF(OR($L1167=TRUE,$A1167=0,MOD($A1167,ChapterTable!$R$20)&lt;&gt;0),"","보스")&amp;"인게임누적합배수",ChapterTable!$R:$S,2,0)*D1167)
  )
  )
  )
)</f>
        <v>1031089.3720067294</v>
      </c>
      <c r="G1167" t="s">
        <v>715</v>
      </c>
      <c r="J1167" t="str">
        <f>IF(ISBLANK(I1167),"",
IFERROR(VLOOKUP(I1167,[1]StringTable!$1:$1048576,MATCH("kor|String",[1]StringTable!$1:$1,0),0),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135"/>
        <v>0.25</v>
      </c>
      <c r="AJ1167">
        <f t="shared" si="133"/>
        <v>0.32</v>
      </c>
      <c r="AK1167">
        <f t="shared" si="134"/>
        <v>1</v>
      </c>
      <c r="AL1167">
        <v>11</v>
      </c>
    </row>
    <row r="1168" spans="1:38" hidden="1" x14ac:dyDescent="0.3">
      <c r="A1168">
        <v>25</v>
      </c>
      <c r="B1168">
        <v>40</v>
      </c>
      <c r="C1168">
        <f>IF(OR($L1168=TRUE,$A1168=0,MOD($A1168,ChapterTable!$R$20)&lt;&gt;0),
MAX(0,INT(($B1168+ChapterTable!$P$26+VLOOKUP(SUBSTITUTE(C$1,"성장단계","")&amp;"단계오프셋",ChapterTable!$R:$S,2,0))/ChapterTable!$P$23)),
MAX(0,INT(($B1168+ChapterTable!$R$26+VLOOKUP(SUBSTITUTE(C$1,"성장단계","")&amp;"보스단계오프셋",ChapterTable!$R:$S,2,0))/ChapterTable!$R$23)))</f>
        <v>4</v>
      </c>
      <c r="D1168">
        <f>IF(OR($L1168=TRUE,$A1168=0,MOD($A1168,ChapterTable!$R$20)&lt;&gt;0),
MAX(0,INT(($B1168+ChapterTable!$P$26+VLOOKUP(SUBSTITUTE(D$1,"성장단계","")&amp;"단계오프셋",ChapterTable!$R:$S,2,0))/ChapterTable!$P$23)),
MAX(0,INT(($B1168+ChapterTable!$R$26+VLOOKUP(SUBSTITUTE(D$1,"성장단계","")&amp;"보스단계오프셋",ChapterTable!$R:$S,2,0))/ChapterTable!$R$23)))</f>
        <v>3</v>
      </c>
      <c r="E1168" s="1">
        <f ca="1">IF(AND($A1168=0,$B1168=1),
    VLOOKUP(1,ChapterTable!$1:$1048576,MATCH("최종"&amp;SUBSTITUTE(SUBSTITUTE(E$1,"standard",""),"|Float",""),ChapterTable!$1:$1,0),0)*ChapterTable!$P$17,
  IF(AND($A1168=0,$B1168=0),
    E1169,
  IF($B1168=0,
    VLOOKUP($A1168,ChapterTable!$1:$1048576,MATCH("최종"&amp;SUBSTITUTE(SUBSTITUTE(E$1,"standard",""),"|Float",""),ChapterTable!$1:$1,0),0),
  IF($B1168=1,
    IF($L1168=FALSE,
      VLOOKUP($A1168,ChapterTable!$1:$1048576,MATCH("최종"&amp;SUBSTITUTE(SUBSTITUTE(E$1,"standard",""),"|Float",""),ChapterTable!$1:$1,0),0),
      VLOOKUP($A1168-ChapterTable!$P$11,ChapterTable!$1:$1048576,MATCH("최종"&amp;SUBSTITUTE(SUBSTITUTE(E$1,"standard",""),"|Float",""),ChapterTable!$1:$1,0),0)*ChapterTable!$P$14
    ),
  OFFSET(E1168,-$B1168+IF($L1168,1,0),0)*IF($B1168&gt;OFFSET($B1168,1,0),ChapterTable!$R$17,1)*
    (VLOOKUP(SUBSTITUTE(SUBSTITUTE(E$1,"standard",""),"|Float","")&amp;IF(OR($L1168=TRUE,$A1168=0,MOD($A1168,ChapterTable!$R$20)&lt;&gt;0),"","보스")&amp;"인게임누적곱배수",ChapterTable!$R:$S,2,0)^C1168
    +VLOOKUP(SUBSTITUTE(SUBSTITUTE(E$1,"standard",""),"|Float","")&amp;IF(OR($L1168=TRUE,$A1168=0,MOD($A1168,ChapterTable!$R$20)&lt;&gt;0),"","보스")&amp;"인게임누적합배수",ChapterTable!$R:$S,2,0)*C1168)
  )
  )
  )
)</f>
        <v>3636168.2343420982</v>
      </c>
      <c r="F1168" s="1">
        <f ca="1">IF(AND($A1168=0,$B1168=1),
    VLOOKUP(1,ChapterTable!$1:$1048576,MATCH("최종"&amp;SUBSTITUTE(SUBSTITUTE(F$1,"standard",""),"|Float",""),ChapterTable!$1:$1,0),0)*ChapterTable!$P$17,
  IF(AND($A1168=0,$B1168=0),
    F1169,
  IF($B1168=0,
    VLOOKUP($A1168,ChapterTable!$1:$1048576,MATCH("최종"&amp;SUBSTITUTE(SUBSTITUTE(F$1,"standard",""),"|Float",""),ChapterTable!$1:$1,0),0),
  IF($B1168=1,
    IF($L1168=FALSE,
      VLOOKUP($A1168,ChapterTable!$1:$1048576,MATCH("최종"&amp;SUBSTITUTE(SUBSTITUTE(F$1,"standard",""),"|Float",""),ChapterTable!$1:$1,0),0),
      VLOOKUP($A1168-ChapterTable!$P$11,ChapterTable!$1:$1048576,MATCH("최종"&amp;SUBSTITUTE(SUBSTITUTE(F$1,"standard",""),"|Float",""),ChapterTable!$1:$1,0),0)*ChapterTable!$P$14
    ),
  OFFSET(F1168,-$B1168+IF($L1168,1,0),0)*
    (VLOOKUP(SUBSTITUTE(SUBSTITUTE(F$1,"standard",""),"|Float","")&amp;IF(OR($L1168=TRUE,$A1168=0,MOD($A1168,ChapterTable!$R$20)&lt;&gt;0),"","보스")&amp;"인게임누적곱배수",ChapterTable!$R:$S,2,0)^D1168
    +VLOOKUP(SUBSTITUTE(SUBSTITUTE(F$1,"standard",""),"|Float","")&amp;IF(OR($L1168=TRUE,$A1168=0,MOD($A1168,ChapterTable!$R$20)&lt;&gt;0),"","보스")&amp;"인게임누적합배수",ChapterTable!$R:$S,2,0)*D1168)
  )
  )
  )
)</f>
        <v>1031089.3720067294</v>
      </c>
      <c r="G1168" t="s">
        <v>715</v>
      </c>
      <c r="J1168" t="str">
        <f>IF(ISBLANK(I1168),"",
IFERROR(VLOOKUP(I1168,[1]StringTable!$1:$1048576,MATCH("kor|String",[1]StringTable!$1:$1,0),0),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135"/>
        <v>0.25</v>
      </c>
      <c r="AJ1168">
        <f t="shared" si="133"/>
        <v>1</v>
      </c>
      <c r="AK1168">
        <f t="shared" si="134"/>
        <v>4</v>
      </c>
      <c r="AL1168">
        <v>11</v>
      </c>
    </row>
    <row r="1169" spans="1:38" hidden="1" x14ac:dyDescent="0.3">
      <c r="A1169">
        <v>25</v>
      </c>
      <c r="B1169">
        <v>41</v>
      </c>
      <c r="C1169">
        <f>IF(OR($L1169=TRUE,$A1169=0,MOD($A1169,ChapterTable!$R$20)&lt;&gt;0),
MAX(0,INT(($B1169+ChapterTable!$P$26+VLOOKUP(SUBSTITUTE(C$1,"성장단계","")&amp;"단계오프셋",ChapterTable!$R:$S,2,0))/ChapterTable!$P$23)),
MAX(0,INT(($B1169+ChapterTable!$R$26+VLOOKUP(SUBSTITUTE(C$1,"성장단계","")&amp;"보스단계오프셋",ChapterTable!$R:$S,2,0))/ChapterTable!$R$23)))</f>
        <v>4</v>
      </c>
      <c r="D1169">
        <f>IF(OR($L1169=TRUE,$A1169=0,MOD($A1169,ChapterTable!$R$20)&lt;&gt;0),
MAX(0,INT(($B1169+ChapterTable!$P$26+VLOOKUP(SUBSTITUTE(D$1,"성장단계","")&amp;"단계오프셋",ChapterTable!$R:$S,2,0))/ChapterTable!$P$23)),
MAX(0,INT(($B1169+ChapterTable!$R$26+VLOOKUP(SUBSTITUTE(D$1,"성장단계","")&amp;"보스단계오프셋",ChapterTable!$R:$S,2,0))/ChapterTable!$R$23)))</f>
        <v>4</v>
      </c>
      <c r="E1169" s="1">
        <f ca="1">IF(AND($A1169=0,$B1169=1),
    VLOOKUP(1,ChapterTable!$1:$1048576,MATCH("최종"&amp;SUBSTITUTE(SUBSTITUTE(E$1,"standard",""),"|Float",""),ChapterTable!$1:$1,0),0)*ChapterTable!$P$17,
  IF(AND($A1169=0,$B1169=0),
    E1170,
  IF($B1169=0,
    VLOOKUP($A1169,ChapterTable!$1:$1048576,MATCH("최종"&amp;SUBSTITUTE(SUBSTITUTE(E$1,"standard",""),"|Float",""),ChapterTable!$1:$1,0),0),
  IF($B1169=1,
    IF($L1169=FALSE,
      VLOOKUP($A1169,ChapterTable!$1:$1048576,MATCH("최종"&amp;SUBSTITUTE(SUBSTITUTE(E$1,"standard",""),"|Float",""),ChapterTable!$1:$1,0),0),
      VLOOKUP($A1169-ChapterTable!$P$11,ChapterTable!$1:$1048576,MATCH("최종"&amp;SUBSTITUTE(SUBSTITUTE(E$1,"standard",""),"|Float",""),ChapterTable!$1:$1,0),0)*ChapterTable!$P$14
    ),
  OFFSET(E1169,-$B1169+IF($L1169,1,0),0)*IF($B1169&gt;OFFSET($B1169,1,0),ChapterTable!$R$17,1)*
    (VLOOKUP(SUBSTITUTE(SUBSTITUTE(E$1,"standard",""),"|Float","")&amp;IF(OR($L1169=TRUE,$A1169=0,MOD($A1169,ChapterTable!$R$20)&lt;&gt;0),"","보스")&amp;"인게임누적곱배수",ChapterTable!$R:$S,2,0)^C1169
    +VLOOKUP(SUBSTITUTE(SUBSTITUTE(E$1,"standard",""),"|Float","")&amp;IF(OR($L1169=TRUE,$A1169=0,MOD($A1169,ChapterTable!$R$20)&lt;&gt;0),"","보스")&amp;"인게임누적합배수",ChapterTable!$R:$S,2,0)*C1169)
  )
  )
  )
)</f>
        <v>3636168.2343420982</v>
      </c>
      <c r="F1169" s="1">
        <f ca="1">IF(AND($A1169=0,$B1169=1),
    VLOOKUP(1,ChapterTable!$1:$1048576,MATCH("최종"&amp;SUBSTITUTE(SUBSTITUTE(F$1,"standard",""),"|Float",""),ChapterTable!$1:$1,0),0)*ChapterTable!$P$17,
  IF(AND($A1169=0,$B1169=0),
    F1170,
  IF($B1169=0,
    VLOOKUP($A1169,ChapterTable!$1:$1048576,MATCH("최종"&amp;SUBSTITUTE(SUBSTITUTE(F$1,"standard",""),"|Float",""),ChapterTable!$1:$1,0),0),
  IF($B1169=1,
    IF($L1169=FALSE,
      VLOOKUP($A1169,ChapterTable!$1:$1048576,MATCH("최종"&amp;SUBSTITUTE(SUBSTITUTE(F$1,"standard",""),"|Float",""),ChapterTable!$1:$1,0),0),
      VLOOKUP($A1169-ChapterTable!$P$11,ChapterTable!$1:$1048576,MATCH("최종"&amp;SUBSTITUTE(SUBSTITUTE(F$1,"standard",""),"|Float",""),ChapterTable!$1:$1,0),0)*ChapterTable!$P$14
    ),
  OFFSET(F1169,-$B1169+IF($L1169,1,0),0)*
    (VLOOKUP(SUBSTITUTE(SUBSTITUTE(F$1,"standard",""),"|Float","")&amp;IF(OR($L1169=TRUE,$A1169=0,MOD($A1169,ChapterTable!$R$20)&lt;&gt;0),"","보스")&amp;"인게임누적곱배수",ChapterTable!$R:$S,2,0)^D1169
    +VLOOKUP(SUBSTITUTE(SUBSTITUTE(F$1,"standard",""),"|Float","")&amp;IF(OR($L1169=TRUE,$A1169=0,MOD($A1169,ChapterTable!$R$20)&lt;&gt;0),"","보스")&amp;"인게임누적합배수",ChapterTable!$R:$S,2,0)*D1169)
  )
  )
  )
)</f>
        <v>1094217.2927418351</v>
      </c>
      <c r="G1169" t="s">
        <v>715</v>
      </c>
      <c r="J1169" t="str">
        <f>IF(ISBLANK(I1169),"",
IFERROR(VLOOKUP(I1169,[1]StringTable!$1:$1048576,MATCH("kor|String",[1]StringTable!$1:$1,0),0),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135"/>
        <v>0.2</v>
      </c>
      <c r="AJ1169">
        <f t="shared" si="133"/>
        <v>0.27466666000000001</v>
      </c>
      <c r="AK1169">
        <f t="shared" si="134"/>
        <v>1</v>
      </c>
      <c r="AL1169">
        <v>11</v>
      </c>
    </row>
    <row r="1170" spans="1:38" hidden="1" x14ac:dyDescent="0.3">
      <c r="A1170">
        <v>25</v>
      </c>
      <c r="B1170">
        <v>42</v>
      </c>
      <c r="C1170">
        <f>IF(OR($L1170=TRUE,$A1170=0,MOD($A1170,ChapterTable!$R$20)&lt;&gt;0),
MAX(0,INT(($B1170+ChapterTable!$P$26+VLOOKUP(SUBSTITUTE(C$1,"성장단계","")&amp;"단계오프셋",ChapterTable!$R:$S,2,0))/ChapterTable!$P$23)),
MAX(0,INT(($B1170+ChapterTable!$R$26+VLOOKUP(SUBSTITUTE(C$1,"성장단계","")&amp;"보스단계오프셋",ChapterTable!$R:$S,2,0))/ChapterTable!$R$23)))</f>
        <v>4</v>
      </c>
      <c r="D1170">
        <f>IF(OR($L1170=TRUE,$A1170=0,MOD($A1170,ChapterTable!$R$20)&lt;&gt;0),
MAX(0,INT(($B1170+ChapterTable!$P$26+VLOOKUP(SUBSTITUTE(D$1,"성장단계","")&amp;"단계오프셋",ChapterTable!$R:$S,2,0))/ChapterTable!$P$23)),
MAX(0,INT(($B1170+ChapterTable!$R$26+VLOOKUP(SUBSTITUTE(D$1,"성장단계","")&amp;"보스단계오프셋",ChapterTable!$R:$S,2,0))/ChapterTable!$R$23)))</f>
        <v>4</v>
      </c>
      <c r="E1170" s="1">
        <f ca="1">IF(AND($A1170=0,$B1170=1),
    VLOOKUP(1,ChapterTable!$1:$1048576,MATCH("최종"&amp;SUBSTITUTE(SUBSTITUTE(E$1,"standard",""),"|Float",""),ChapterTable!$1:$1,0),0)*ChapterTable!$P$17,
  IF(AND($A1170=0,$B1170=0),
    E1171,
  IF($B1170=0,
    VLOOKUP($A1170,ChapterTable!$1:$1048576,MATCH("최종"&amp;SUBSTITUTE(SUBSTITUTE(E$1,"standard",""),"|Float",""),ChapterTable!$1:$1,0),0),
  IF($B1170=1,
    IF($L1170=FALSE,
      VLOOKUP($A1170,ChapterTable!$1:$1048576,MATCH("최종"&amp;SUBSTITUTE(SUBSTITUTE(E$1,"standard",""),"|Float",""),ChapterTable!$1:$1,0),0),
      VLOOKUP($A1170-ChapterTable!$P$11,ChapterTable!$1:$1048576,MATCH("최종"&amp;SUBSTITUTE(SUBSTITUTE(E$1,"standard",""),"|Float",""),ChapterTable!$1:$1,0),0)*ChapterTable!$P$14
    ),
  OFFSET(E1170,-$B1170+IF($L1170,1,0),0)*IF($B1170&gt;OFFSET($B1170,1,0),ChapterTable!$R$17,1)*
    (VLOOKUP(SUBSTITUTE(SUBSTITUTE(E$1,"standard",""),"|Float","")&amp;IF(OR($L1170=TRUE,$A1170=0,MOD($A1170,ChapterTable!$R$20)&lt;&gt;0),"","보스")&amp;"인게임누적곱배수",ChapterTable!$R:$S,2,0)^C1170
    +VLOOKUP(SUBSTITUTE(SUBSTITUTE(E$1,"standard",""),"|Float","")&amp;IF(OR($L1170=TRUE,$A1170=0,MOD($A1170,ChapterTable!$R$20)&lt;&gt;0),"","보스")&amp;"인게임누적합배수",ChapterTable!$R:$S,2,0)*C1170)
  )
  )
  )
)</f>
        <v>3636168.2343420982</v>
      </c>
      <c r="F1170" s="1">
        <f ca="1">IF(AND($A1170=0,$B1170=1),
    VLOOKUP(1,ChapterTable!$1:$1048576,MATCH("최종"&amp;SUBSTITUTE(SUBSTITUTE(F$1,"standard",""),"|Float",""),ChapterTable!$1:$1,0),0)*ChapterTable!$P$17,
  IF(AND($A1170=0,$B1170=0),
    F1171,
  IF($B1170=0,
    VLOOKUP($A1170,ChapterTable!$1:$1048576,MATCH("최종"&amp;SUBSTITUTE(SUBSTITUTE(F$1,"standard",""),"|Float",""),ChapterTable!$1:$1,0),0),
  IF($B1170=1,
    IF($L1170=FALSE,
      VLOOKUP($A1170,ChapterTable!$1:$1048576,MATCH("최종"&amp;SUBSTITUTE(SUBSTITUTE(F$1,"standard",""),"|Float",""),ChapterTable!$1:$1,0),0),
      VLOOKUP($A1170-ChapterTable!$P$11,ChapterTable!$1:$1048576,MATCH("최종"&amp;SUBSTITUTE(SUBSTITUTE(F$1,"standard",""),"|Float",""),ChapterTable!$1:$1,0),0)*ChapterTable!$P$14
    ),
  OFFSET(F1170,-$B1170+IF($L1170,1,0),0)*
    (VLOOKUP(SUBSTITUTE(SUBSTITUTE(F$1,"standard",""),"|Float","")&amp;IF(OR($L1170=TRUE,$A1170=0,MOD($A1170,ChapterTable!$R$20)&lt;&gt;0),"","보스")&amp;"인게임누적곱배수",ChapterTable!$R:$S,2,0)^D1170
    +VLOOKUP(SUBSTITUTE(SUBSTITUTE(F$1,"standard",""),"|Float","")&amp;IF(OR($L1170=TRUE,$A1170=0,MOD($A1170,ChapterTable!$R$20)&lt;&gt;0),"","보스")&amp;"인게임누적합배수",ChapterTable!$R:$S,2,0)*D1170)
  )
  )
  )
)</f>
        <v>1094217.2927418351</v>
      </c>
      <c r="G1170" t="s">
        <v>715</v>
      </c>
      <c r="J1170" t="str">
        <f>IF(ISBLANK(I1170),"",
IFERROR(VLOOKUP(I1170,[1]StringTable!$1:$1048576,MATCH("kor|String",[1]StringTable!$1:$1,0),0),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135"/>
        <v>0.2</v>
      </c>
      <c r="AJ1170">
        <f t="shared" si="133"/>
        <v>0.27466666000000001</v>
      </c>
      <c r="AK1170">
        <f t="shared" si="134"/>
        <v>1</v>
      </c>
      <c r="AL1170">
        <v>11</v>
      </c>
    </row>
    <row r="1171" spans="1:38" hidden="1" x14ac:dyDescent="0.3">
      <c r="A1171">
        <v>25</v>
      </c>
      <c r="B1171">
        <v>43</v>
      </c>
      <c r="C1171">
        <f>IF(OR($L1171=TRUE,$A1171=0,MOD($A1171,ChapterTable!$R$20)&lt;&gt;0),
MAX(0,INT(($B1171+ChapterTable!$P$26+VLOOKUP(SUBSTITUTE(C$1,"성장단계","")&amp;"단계오프셋",ChapterTable!$R:$S,2,0))/ChapterTable!$P$23)),
MAX(0,INT(($B1171+ChapterTable!$R$26+VLOOKUP(SUBSTITUTE(C$1,"성장단계","")&amp;"보스단계오프셋",ChapterTable!$R:$S,2,0))/ChapterTable!$R$23)))</f>
        <v>4</v>
      </c>
      <c r="D1171">
        <f>IF(OR($L1171=TRUE,$A1171=0,MOD($A1171,ChapterTable!$R$20)&lt;&gt;0),
MAX(0,INT(($B1171+ChapterTable!$P$26+VLOOKUP(SUBSTITUTE(D$1,"성장단계","")&amp;"단계오프셋",ChapterTable!$R:$S,2,0))/ChapterTable!$P$23)),
MAX(0,INT(($B1171+ChapterTable!$R$26+VLOOKUP(SUBSTITUTE(D$1,"성장단계","")&amp;"보스단계오프셋",ChapterTable!$R:$S,2,0))/ChapterTable!$R$23)))</f>
        <v>4</v>
      </c>
      <c r="E1171" s="1">
        <f ca="1">IF(AND($A1171=0,$B1171=1),
    VLOOKUP(1,ChapterTable!$1:$1048576,MATCH("최종"&amp;SUBSTITUTE(SUBSTITUTE(E$1,"standard",""),"|Float",""),ChapterTable!$1:$1,0),0)*ChapterTable!$P$17,
  IF(AND($A1171=0,$B1171=0),
    E1172,
  IF($B1171=0,
    VLOOKUP($A1171,ChapterTable!$1:$1048576,MATCH("최종"&amp;SUBSTITUTE(SUBSTITUTE(E$1,"standard",""),"|Float",""),ChapterTable!$1:$1,0),0),
  IF($B1171=1,
    IF($L1171=FALSE,
      VLOOKUP($A1171,ChapterTable!$1:$1048576,MATCH("최종"&amp;SUBSTITUTE(SUBSTITUTE(E$1,"standard",""),"|Float",""),ChapterTable!$1:$1,0),0),
      VLOOKUP($A1171-ChapterTable!$P$11,ChapterTable!$1:$1048576,MATCH("최종"&amp;SUBSTITUTE(SUBSTITUTE(E$1,"standard",""),"|Float",""),ChapterTable!$1:$1,0),0)*ChapterTable!$P$14
    ),
  OFFSET(E1171,-$B1171+IF($L1171,1,0),0)*IF($B1171&gt;OFFSET($B1171,1,0),ChapterTable!$R$17,1)*
    (VLOOKUP(SUBSTITUTE(SUBSTITUTE(E$1,"standard",""),"|Float","")&amp;IF(OR($L1171=TRUE,$A1171=0,MOD($A1171,ChapterTable!$R$20)&lt;&gt;0),"","보스")&amp;"인게임누적곱배수",ChapterTable!$R:$S,2,0)^C1171
    +VLOOKUP(SUBSTITUTE(SUBSTITUTE(E$1,"standard",""),"|Float","")&amp;IF(OR($L1171=TRUE,$A1171=0,MOD($A1171,ChapterTable!$R$20)&lt;&gt;0),"","보스")&amp;"인게임누적합배수",ChapterTable!$R:$S,2,0)*C1171)
  )
  )
  )
)</f>
        <v>3636168.2343420982</v>
      </c>
      <c r="F1171" s="1">
        <f ca="1">IF(AND($A1171=0,$B1171=1),
    VLOOKUP(1,ChapterTable!$1:$1048576,MATCH("최종"&amp;SUBSTITUTE(SUBSTITUTE(F$1,"standard",""),"|Float",""),ChapterTable!$1:$1,0),0)*ChapterTable!$P$17,
  IF(AND($A1171=0,$B1171=0),
    F1172,
  IF($B1171=0,
    VLOOKUP($A1171,ChapterTable!$1:$1048576,MATCH("최종"&amp;SUBSTITUTE(SUBSTITUTE(F$1,"standard",""),"|Float",""),ChapterTable!$1:$1,0),0),
  IF($B1171=1,
    IF($L1171=FALSE,
      VLOOKUP($A1171,ChapterTable!$1:$1048576,MATCH("최종"&amp;SUBSTITUTE(SUBSTITUTE(F$1,"standard",""),"|Float",""),ChapterTable!$1:$1,0),0),
      VLOOKUP($A1171-ChapterTable!$P$11,ChapterTable!$1:$1048576,MATCH("최종"&amp;SUBSTITUTE(SUBSTITUTE(F$1,"standard",""),"|Float",""),ChapterTable!$1:$1,0),0)*ChapterTable!$P$14
    ),
  OFFSET(F1171,-$B1171+IF($L1171,1,0),0)*
    (VLOOKUP(SUBSTITUTE(SUBSTITUTE(F$1,"standard",""),"|Float","")&amp;IF(OR($L1171=TRUE,$A1171=0,MOD($A1171,ChapterTable!$R$20)&lt;&gt;0),"","보스")&amp;"인게임누적곱배수",ChapterTable!$R:$S,2,0)^D1171
    +VLOOKUP(SUBSTITUTE(SUBSTITUTE(F$1,"standard",""),"|Float","")&amp;IF(OR($L1171=TRUE,$A1171=0,MOD($A1171,ChapterTable!$R$20)&lt;&gt;0),"","보스")&amp;"인게임누적합배수",ChapterTable!$R:$S,2,0)*D1171)
  )
  )
  )
)</f>
        <v>1094217.2927418351</v>
      </c>
      <c r="G1171" t="s">
        <v>715</v>
      </c>
      <c r="J1171" t="str">
        <f>IF(ISBLANK(I1171),"",
IFERROR(VLOOKUP(I1171,[1]StringTable!$1:$1048576,MATCH("kor|String",[1]StringTable!$1:$1,0),0),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135"/>
        <v>0.2</v>
      </c>
      <c r="AJ1171">
        <f t="shared" si="133"/>
        <v>0.27466666000000001</v>
      </c>
      <c r="AK1171">
        <f t="shared" si="134"/>
        <v>1</v>
      </c>
      <c r="AL1171">
        <v>11</v>
      </c>
    </row>
    <row r="1172" spans="1:38" hidden="1" x14ac:dyDescent="0.3">
      <c r="A1172">
        <v>25</v>
      </c>
      <c r="B1172">
        <v>44</v>
      </c>
      <c r="C1172">
        <f>IF(OR($L1172=TRUE,$A1172=0,MOD($A1172,ChapterTable!$R$20)&lt;&gt;0),
MAX(0,INT(($B1172+ChapterTable!$P$26+VLOOKUP(SUBSTITUTE(C$1,"성장단계","")&amp;"단계오프셋",ChapterTable!$R:$S,2,0))/ChapterTable!$P$23)),
MAX(0,INT(($B1172+ChapterTable!$R$26+VLOOKUP(SUBSTITUTE(C$1,"성장단계","")&amp;"보스단계오프셋",ChapterTable!$R:$S,2,0))/ChapterTable!$R$23)))</f>
        <v>4</v>
      </c>
      <c r="D1172">
        <f>IF(OR($L1172=TRUE,$A1172=0,MOD($A1172,ChapterTable!$R$20)&lt;&gt;0),
MAX(0,INT(($B1172+ChapterTable!$P$26+VLOOKUP(SUBSTITUTE(D$1,"성장단계","")&amp;"단계오프셋",ChapterTable!$R:$S,2,0))/ChapterTable!$P$23)),
MAX(0,INT(($B1172+ChapterTable!$R$26+VLOOKUP(SUBSTITUTE(D$1,"성장단계","")&amp;"보스단계오프셋",ChapterTable!$R:$S,2,0))/ChapterTable!$R$23)))</f>
        <v>4</v>
      </c>
      <c r="E1172" s="1">
        <f ca="1">IF(AND($A1172=0,$B1172=1),
    VLOOKUP(1,ChapterTable!$1:$1048576,MATCH("최종"&amp;SUBSTITUTE(SUBSTITUTE(E$1,"standard",""),"|Float",""),ChapterTable!$1:$1,0),0)*ChapterTable!$P$17,
  IF(AND($A1172=0,$B1172=0),
    E1173,
  IF($B1172=0,
    VLOOKUP($A1172,ChapterTable!$1:$1048576,MATCH("최종"&amp;SUBSTITUTE(SUBSTITUTE(E$1,"standard",""),"|Float",""),ChapterTable!$1:$1,0),0),
  IF($B1172=1,
    IF($L1172=FALSE,
      VLOOKUP($A1172,ChapterTable!$1:$1048576,MATCH("최종"&amp;SUBSTITUTE(SUBSTITUTE(E$1,"standard",""),"|Float",""),ChapterTable!$1:$1,0),0),
      VLOOKUP($A1172-ChapterTable!$P$11,ChapterTable!$1:$1048576,MATCH("최종"&amp;SUBSTITUTE(SUBSTITUTE(E$1,"standard",""),"|Float",""),ChapterTable!$1:$1,0),0)*ChapterTable!$P$14
    ),
  OFFSET(E1172,-$B1172+IF($L1172,1,0),0)*IF($B1172&gt;OFFSET($B1172,1,0),ChapterTable!$R$17,1)*
    (VLOOKUP(SUBSTITUTE(SUBSTITUTE(E$1,"standard",""),"|Float","")&amp;IF(OR($L1172=TRUE,$A1172=0,MOD($A1172,ChapterTable!$R$20)&lt;&gt;0),"","보스")&amp;"인게임누적곱배수",ChapterTable!$R:$S,2,0)^C1172
    +VLOOKUP(SUBSTITUTE(SUBSTITUTE(E$1,"standard",""),"|Float","")&amp;IF(OR($L1172=TRUE,$A1172=0,MOD($A1172,ChapterTable!$R$20)&lt;&gt;0),"","보스")&amp;"인게임누적합배수",ChapterTable!$R:$S,2,0)*C1172)
  )
  )
  )
)</f>
        <v>3636168.2343420982</v>
      </c>
      <c r="F1172" s="1">
        <f ca="1">IF(AND($A1172=0,$B1172=1),
    VLOOKUP(1,ChapterTable!$1:$1048576,MATCH("최종"&amp;SUBSTITUTE(SUBSTITUTE(F$1,"standard",""),"|Float",""),ChapterTable!$1:$1,0),0)*ChapterTable!$P$17,
  IF(AND($A1172=0,$B1172=0),
    F1173,
  IF($B1172=0,
    VLOOKUP($A1172,ChapterTable!$1:$1048576,MATCH("최종"&amp;SUBSTITUTE(SUBSTITUTE(F$1,"standard",""),"|Float",""),ChapterTable!$1:$1,0),0),
  IF($B1172=1,
    IF($L1172=FALSE,
      VLOOKUP($A1172,ChapterTable!$1:$1048576,MATCH("최종"&amp;SUBSTITUTE(SUBSTITUTE(F$1,"standard",""),"|Float",""),ChapterTable!$1:$1,0),0),
      VLOOKUP($A1172-ChapterTable!$P$11,ChapterTable!$1:$1048576,MATCH("최종"&amp;SUBSTITUTE(SUBSTITUTE(F$1,"standard",""),"|Float",""),ChapterTable!$1:$1,0),0)*ChapterTable!$P$14
    ),
  OFFSET(F1172,-$B1172+IF($L1172,1,0),0)*
    (VLOOKUP(SUBSTITUTE(SUBSTITUTE(F$1,"standard",""),"|Float","")&amp;IF(OR($L1172=TRUE,$A1172=0,MOD($A1172,ChapterTable!$R$20)&lt;&gt;0),"","보스")&amp;"인게임누적곱배수",ChapterTable!$R:$S,2,0)^D1172
    +VLOOKUP(SUBSTITUTE(SUBSTITUTE(F$1,"standard",""),"|Float","")&amp;IF(OR($L1172=TRUE,$A1172=0,MOD($A1172,ChapterTable!$R$20)&lt;&gt;0),"","보스")&amp;"인게임누적합배수",ChapterTable!$R:$S,2,0)*D1172)
  )
  )
  )
)</f>
        <v>1094217.2927418351</v>
      </c>
      <c r="G1172" t="s">
        <v>715</v>
      </c>
      <c r="J1172" t="str">
        <f>IF(ISBLANK(I1172),"",
IFERROR(VLOOKUP(I1172,[1]StringTable!$1:$1048576,MATCH("kor|String",[1]StringTable!$1:$1,0),0),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135"/>
        <v>0.2</v>
      </c>
      <c r="AJ1172">
        <f t="shared" si="133"/>
        <v>0.27466666000000001</v>
      </c>
      <c r="AK1172">
        <f t="shared" si="134"/>
        <v>1</v>
      </c>
      <c r="AL1172">
        <v>11</v>
      </c>
    </row>
    <row r="1173" spans="1:38" hidden="1" x14ac:dyDescent="0.3">
      <c r="A1173">
        <v>25</v>
      </c>
      <c r="B1173">
        <v>45</v>
      </c>
      <c r="C1173">
        <f>IF(OR($L1173=TRUE,$A1173=0,MOD($A1173,ChapterTable!$R$20)&lt;&gt;0),
MAX(0,INT(($B1173+ChapterTable!$P$26+VLOOKUP(SUBSTITUTE(C$1,"성장단계","")&amp;"단계오프셋",ChapterTable!$R:$S,2,0))/ChapterTable!$P$23)),
MAX(0,INT(($B1173+ChapterTable!$R$26+VLOOKUP(SUBSTITUTE(C$1,"성장단계","")&amp;"보스단계오프셋",ChapterTable!$R:$S,2,0))/ChapterTable!$R$23)))</f>
        <v>4</v>
      </c>
      <c r="D1173">
        <f>IF(OR($L1173=TRUE,$A1173=0,MOD($A1173,ChapterTable!$R$20)&lt;&gt;0),
MAX(0,INT(($B1173+ChapterTable!$P$26+VLOOKUP(SUBSTITUTE(D$1,"성장단계","")&amp;"단계오프셋",ChapterTable!$R:$S,2,0))/ChapterTable!$P$23)),
MAX(0,INT(($B1173+ChapterTable!$R$26+VLOOKUP(SUBSTITUTE(D$1,"성장단계","")&amp;"보스단계오프셋",ChapterTable!$R:$S,2,0))/ChapterTable!$R$23)))</f>
        <v>4</v>
      </c>
      <c r="E1173" s="1">
        <f ca="1">IF(AND($A1173=0,$B1173=1),
    VLOOKUP(1,ChapterTable!$1:$1048576,MATCH("최종"&amp;SUBSTITUTE(SUBSTITUTE(E$1,"standard",""),"|Float",""),ChapterTable!$1:$1,0),0)*ChapterTable!$P$17,
  IF(AND($A1173=0,$B1173=0),
    E1174,
  IF($B1173=0,
    VLOOKUP($A1173,ChapterTable!$1:$1048576,MATCH("최종"&amp;SUBSTITUTE(SUBSTITUTE(E$1,"standard",""),"|Float",""),ChapterTable!$1:$1,0),0),
  IF($B1173=1,
    IF($L1173=FALSE,
      VLOOKUP($A1173,ChapterTable!$1:$1048576,MATCH("최종"&amp;SUBSTITUTE(SUBSTITUTE(E$1,"standard",""),"|Float",""),ChapterTable!$1:$1,0),0),
      VLOOKUP($A1173-ChapterTable!$P$11,ChapterTable!$1:$1048576,MATCH("최종"&amp;SUBSTITUTE(SUBSTITUTE(E$1,"standard",""),"|Float",""),ChapterTable!$1:$1,0),0)*ChapterTable!$P$14
    ),
  OFFSET(E1173,-$B1173+IF($L1173,1,0),0)*IF($B1173&gt;OFFSET($B1173,1,0),ChapterTable!$R$17,1)*
    (VLOOKUP(SUBSTITUTE(SUBSTITUTE(E$1,"standard",""),"|Float","")&amp;IF(OR($L1173=TRUE,$A1173=0,MOD($A1173,ChapterTable!$R$20)&lt;&gt;0),"","보스")&amp;"인게임누적곱배수",ChapterTable!$R:$S,2,0)^C1173
    +VLOOKUP(SUBSTITUTE(SUBSTITUTE(E$1,"standard",""),"|Float","")&amp;IF(OR($L1173=TRUE,$A1173=0,MOD($A1173,ChapterTable!$R$20)&lt;&gt;0),"","보스")&amp;"인게임누적합배수",ChapterTable!$R:$S,2,0)*C1173)
  )
  )
  )
)</f>
        <v>3636168.2343420982</v>
      </c>
      <c r="F1173" s="1">
        <f ca="1">IF(AND($A1173=0,$B1173=1),
    VLOOKUP(1,ChapterTable!$1:$1048576,MATCH("최종"&amp;SUBSTITUTE(SUBSTITUTE(F$1,"standard",""),"|Float",""),ChapterTable!$1:$1,0),0)*ChapterTable!$P$17,
  IF(AND($A1173=0,$B1173=0),
    F1174,
  IF($B1173=0,
    VLOOKUP($A1173,ChapterTable!$1:$1048576,MATCH("최종"&amp;SUBSTITUTE(SUBSTITUTE(F$1,"standard",""),"|Float",""),ChapterTable!$1:$1,0),0),
  IF($B1173=1,
    IF($L1173=FALSE,
      VLOOKUP($A1173,ChapterTable!$1:$1048576,MATCH("최종"&amp;SUBSTITUTE(SUBSTITUTE(F$1,"standard",""),"|Float",""),ChapterTable!$1:$1,0),0),
      VLOOKUP($A1173-ChapterTable!$P$11,ChapterTable!$1:$1048576,MATCH("최종"&amp;SUBSTITUTE(SUBSTITUTE(F$1,"standard",""),"|Float",""),ChapterTable!$1:$1,0),0)*ChapterTable!$P$14
    ),
  OFFSET(F1173,-$B1173+IF($L1173,1,0),0)*
    (VLOOKUP(SUBSTITUTE(SUBSTITUTE(F$1,"standard",""),"|Float","")&amp;IF(OR($L1173=TRUE,$A1173=0,MOD($A1173,ChapterTable!$R$20)&lt;&gt;0),"","보스")&amp;"인게임누적곱배수",ChapterTable!$R:$S,2,0)^D1173
    +VLOOKUP(SUBSTITUTE(SUBSTITUTE(F$1,"standard",""),"|Float","")&amp;IF(OR($L1173=TRUE,$A1173=0,MOD($A1173,ChapterTable!$R$20)&lt;&gt;0),"","보스")&amp;"인게임누적합배수",ChapterTable!$R:$S,2,0)*D1173)
  )
  )
  )
)</f>
        <v>1094217.2927418351</v>
      </c>
      <c r="G1173" t="s">
        <v>715</v>
      </c>
      <c r="J1173" t="str">
        <f>IF(ISBLANK(I1173),"",
IFERROR(VLOOKUP(I1173,[1]StringTable!$1:$1048576,MATCH("kor|String",[1]StringTable!$1:$1,0),0),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135"/>
        <v>0.2</v>
      </c>
      <c r="AJ1173">
        <f t="shared" si="133"/>
        <v>0.27466666000000001</v>
      </c>
      <c r="AK1173">
        <f t="shared" si="134"/>
        <v>1</v>
      </c>
      <c r="AL1173">
        <v>11</v>
      </c>
    </row>
    <row r="1174" spans="1:38" hidden="1" x14ac:dyDescent="0.3">
      <c r="A1174">
        <v>25</v>
      </c>
      <c r="B1174">
        <v>46</v>
      </c>
      <c r="C1174">
        <f>IF(OR($L1174=TRUE,$A1174=0,MOD($A1174,ChapterTable!$R$20)&lt;&gt;0),
MAX(0,INT(($B1174+ChapterTable!$P$26+VLOOKUP(SUBSTITUTE(C$1,"성장단계","")&amp;"단계오프셋",ChapterTable!$R:$S,2,0))/ChapterTable!$P$23)),
MAX(0,INT(($B1174+ChapterTable!$R$26+VLOOKUP(SUBSTITUTE(C$1,"성장단계","")&amp;"보스단계오프셋",ChapterTable!$R:$S,2,0))/ChapterTable!$R$23)))</f>
        <v>5</v>
      </c>
      <c r="D1174">
        <f>IF(OR($L1174=TRUE,$A1174=0,MOD($A1174,ChapterTable!$R$20)&lt;&gt;0),
MAX(0,INT(($B1174+ChapterTable!$P$26+VLOOKUP(SUBSTITUTE(D$1,"성장단계","")&amp;"단계오프셋",ChapterTable!$R:$S,2,0))/ChapterTable!$P$23)),
MAX(0,INT(($B1174+ChapterTable!$R$26+VLOOKUP(SUBSTITUTE(D$1,"성장단계","")&amp;"보스단계오프셋",ChapterTable!$R:$S,2,0))/ChapterTable!$R$23)))</f>
        <v>4</v>
      </c>
      <c r="E1174" s="1">
        <f ca="1">IF(AND($A1174=0,$B1174=1),
    VLOOKUP(1,ChapterTable!$1:$1048576,MATCH("최종"&amp;SUBSTITUTE(SUBSTITUTE(E$1,"standard",""),"|Float",""),ChapterTable!$1:$1,0),0)*ChapterTable!$P$17,
  IF(AND($A1174=0,$B1174=0),
    E1175,
  IF($B1174=0,
    VLOOKUP($A1174,ChapterTable!$1:$1048576,MATCH("최종"&amp;SUBSTITUTE(SUBSTITUTE(E$1,"standard",""),"|Float",""),ChapterTable!$1:$1,0),0),
  IF($B1174=1,
    IF($L1174=FALSE,
      VLOOKUP($A1174,ChapterTable!$1:$1048576,MATCH("최종"&amp;SUBSTITUTE(SUBSTITUTE(E$1,"standard",""),"|Float",""),ChapterTable!$1:$1,0),0),
      VLOOKUP($A1174-ChapterTable!$P$11,ChapterTable!$1:$1048576,MATCH("최종"&amp;SUBSTITUTE(SUBSTITUTE(E$1,"standard",""),"|Float",""),ChapterTable!$1:$1,0),0)*ChapterTable!$P$14
    ),
  OFFSET(E1174,-$B1174+IF($L1174,1,0),0)*IF($B1174&gt;OFFSET($B1174,1,0),ChapterTable!$R$17,1)*
    (VLOOKUP(SUBSTITUTE(SUBSTITUTE(E$1,"standard",""),"|Float","")&amp;IF(OR($L1174=TRUE,$A1174=0,MOD($A1174,ChapterTable!$R$20)&lt;&gt;0),"","보스")&amp;"인게임누적곱배수",ChapterTable!$R:$S,2,0)^C1174
    +VLOOKUP(SUBSTITUTE(SUBSTITUTE(E$1,"standard",""),"|Float","")&amp;IF(OR($L1174=TRUE,$A1174=0,MOD($A1174,ChapterTable!$R$20)&lt;&gt;0),"","보스")&amp;"인게임누적합배수",ChapterTable!$R:$S,2,0)*C1174)
  )
  )
  )
)</f>
        <v>4040186.9270467758</v>
      </c>
      <c r="F1174" s="1">
        <f ca="1">IF(AND($A1174=0,$B1174=1),
    VLOOKUP(1,ChapterTable!$1:$1048576,MATCH("최종"&amp;SUBSTITUTE(SUBSTITUTE(F$1,"standard",""),"|Float",""),ChapterTable!$1:$1,0),0)*ChapterTable!$P$17,
  IF(AND($A1174=0,$B1174=0),
    F1175,
  IF($B1174=0,
    VLOOKUP($A1174,ChapterTable!$1:$1048576,MATCH("최종"&amp;SUBSTITUTE(SUBSTITUTE(F$1,"standard",""),"|Float",""),ChapterTable!$1:$1,0),0),
  IF($B1174=1,
    IF($L1174=FALSE,
      VLOOKUP($A1174,ChapterTable!$1:$1048576,MATCH("최종"&amp;SUBSTITUTE(SUBSTITUTE(F$1,"standard",""),"|Float",""),ChapterTable!$1:$1,0),0),
      VLOOKUP($A1174-ChapterTable!$P$11,ChapterTable!$1:$1048576,MATCH("최종"&amp;SUBSTITUTE(SUBSTITUTE(F$1,"standard",""),"|Float",""),ChapterTable!$1:$1,0),0)*ChapterTable!$P$14
    ),
  OFFSET(F1174,-$B1174+IF($L1174,1,0),0)*
    (VLOOKUP(SUBSTITUTE(SUBSTITUTE(F$1,"standard",""),"|Float","")&amp;IF(OR($L1174=TRUE,$A1174=0,MOD($A1174,ChapterTable!$R$20)&lt;&gt;0),"","보스")&amp;"인게임누적곱배수",ChapterTable!$R:$S,2,0)^D1174
    +VLOOKUP(SUBSTITUTE(SUBSTITUTE(F$1,"standard",""),"|Float","")&amp;IF(OR($L1174=TRUE,$A1174=0,MOD($A1174,ChapterTable!$R$20)&lt;&gt;0),"","보스")&amp;"인게임누적합배수",ChapterTable!$R:$S,2,0)*D1174)
  )
  )
  )
)</f>
        <v>1094217.2927418351</v>
      </c>
      <c r="G1174" t="s">
        <v>715</v>
      </c>
      <c r="J1174" t="str">
        <f>IF(ISBLANK(I1174),"",
IFERROR(VLOOKUP(I1174,[1]StringTable!$1:$1048576,MATCH("kor|String",[1]StringTable!$1:$1,0),0),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135"/>
        <v>0.2</v>
      </c>
      <c r="AJ1174">
        <f t="shared" si="133"/>
        <v>0.27466666000000001</v>
      </c>
      <c r="AK1174">
        <f t="shared" si="134"/>
        <v>1</v>
      </c>
      <c r="AL1174">
        <v>11</v>
      </c>
    </row>
    <row r="1175" spans="1:38" hidden="1" x14ac:dyDescent="0.3">
      <c r="A1175">
        <v>25</v>
      </c>
      <c r="B1175">
        <v>47</v>
      </c>
      <c r="C1175">
        <f>IF(OR($L1175=TRUE,$A1175=0,MOD($A1175,ChapterTable!$R$20)&lt;&gt;0),
MAX(0,INT(($B1175+ChapterTable!$P$26+VLOOKUP(SUBSTITUTE(C$1,"성장단계","")&amp;"단계오프셋",ChapterTable!$R:$S,2,0))/ChapterTable!$P$23)),
MAX(0,INT(($B1175+ChapterTable!$R$26+VLOOKUP(SUBSTITUTE(C$1,"성장단계","")&amp;"보스단계오프셋",ChapterTable!$R:$S,2,0))/ChapterTable!$R$23)))</f>
        <v>5</v>
      </c>
      <c r="D1175">
        <f>IF(OR($L1175=TRUE,$A1175=0,MOD($A1175,ChapterTable!$R$20)&lt;&gt;0),
MAX(0,INT(($B1175+ChapterTable!$P$26+VLOOKUP(SUBSTITUTE(D$1,"성장단계","")&amp;"단계오프셋",ChapterTable!$R:$S,2,0))/ChapterTable!$P$23)),
MAX(0,INT(($B1175+ChapterTable!$R$26+VLOOKUP(SUBSTITUTE(D$1,"성장단계","")&amp;"보스단계오프셋",ChapterTable!$R:$S,2,0))/ChapterTable!$R$23)))</f>
        <v>4</v>
      </c>
      <c r="E1175" s="1">
        <f ca="1">IF(AND($A1175=0,$B1175=1),
    VLOOKUP(1,ChapterTable!$1:$1048576,MATCH("최종"&amp;SUBSTITUTE(SUBSTITUTE(E$1,"standard",""),"|Float",""),ChapterTable!$1:$1,0),0)*ChapterTable!$P$17,
  IF(AND($A1175=0,$B1175=0),
    E1176,
  IF($B1175=0,
    VLOOKUP($A1175,ChapterTable!$1:$1048576,MATCH("최종"&amp;SUBSTITUTE(SUBSTITUTE(E$1,"standard",""),"|Float",""),ChapterTable!$1:$1,0),0),
  IF($B1175=1,
    IF($L1175=FALSE,
      VLOOKUP($A1175,ChapterTable!$1:$1048576,MATCH("최종"&amp;SUBSTITUTE(SUBSTITUTE(E$1,"standard",""),"|Float",""),ChapterTable!$1:$1,0),0),
      VLOOKUP($A1175-ChapterTable!$P$11,ChapterTable!$1:$1048576,MATCH("최종"&amp;SUBSTITUTE(SUBSTITUTE(E$1,"standard",""),"|Float",""),ChapterTable!$1:$1,0),0)*ChapterTable!$P$14
    ),
  OFFSET(E1175,-$B1175+IF($L1175,1,0),0)*IF($B1175&gt;OFFSET($B1175,1,0),ChapterTable!$R$17,1)*
    (VLOOKUP(SUBSTITUTE(SUBSTITUTE(E$1,"standard",""),"|Float","")&amp;IF(OR($L1175=TRUE,$A1175=0,MOD($A1175,ChapterTable!$R$20)&lt;&gt;0),"","보스")&amp;"인게임누적곱배수",ChapterTable!$R:$S,2,0)^C1175
    +VLOOKUP(SUBSTITUTE(SUBSTITUTE(E$1,"standard",""),"|Float","")&amp;IF(OR($L1175=TRUE,$A1175=0,MOD($A1175,ChapterTable!$R$20)&lt;&gt;0),"","보스")&amp;"인게임누적합배수",ChapterTable!$R:$S,2,0)*C1175)
  )
  )
  )
)</f>
        <v>4040186.9270467758</v>
      </c>
      <c r="F1175" s="1">
        <f ca="1">IF(AND($A1175=0,$B1175=1),
    VLOOKUP(1,ChapterTable!$1:$1048576,MATCH("최종"&amp;SUBSTITUTE(SUBSTITUTE(F$1,"standard",""),"|Float",""),ChapterTable!$1:$1,0),0)*ChapterTable!$P$17,
  IF(AND($A1175=0,$B1175=0),
    F1176,
  IF($B1175=0,
    VLOOKUP($A1175,ChapterTable!$1:$1048576,MATCH("최종"&amp;SUBSTITUTE(SUBSTITUTE(F$1,"standard",""),"|Float",""),ChapterTable!$1:$1,0),0),
  IF($B1175=1,
    IF($L1175=FALSE,
      VLOOKUP($A1175,ChapterTable!$1:$1048576,MATCH("최종"&amp;SUBSTITUTE(SUBSTITUTE(F$1,"standard",""),"|Float",""),ChapterTable!$1:$1,0),0),
      VLOOKUP($A1175-ChapterTable!$P$11,ChapterTable!$1:$1048576,MATCH("최종"&amp;SUBSTITUTE(SUBSTITUTE(F$1,"standard",""),"|Float",""),ChapterTable!$1:$1,0),0)*ChapterTable!$P$14
    ),
  OFFSET(F1175,-$B1175+IF($L1175,1,0),0)*
    (VLOOKUP(SUBSTITUTE(SUBSTITUTE(F$1,"standard",""),"|Float","")&amp;IF(OR($L1175=TRUE,$A1175=0,MOD($A1175,ChapterTable!$R$20)&lt;&gt;0),"","보스")&amp;"인게임누적곱배수",ChapterTable!$R:$S,2,0)^D1175
    +VLOOKUP(SUBSTITUTE(SUBSTITUTE(F$1,"standard",""),"|Float","")&amp;IF(OR($L1175=TRUE,$A1175=0,MOD($A1175,ChapterTable!$R$20)&lt;&gt;0),"","보스")&amp;"인게임누적합배수",ChapterTable!$R:$S,2,0)*D1175)
  )
  )
  )
)</f>
        <v>1094217.2927418351</v>
      </c>
      <c r="G1175" t="s">
        <v>715</v>
      </c>
      <c r="J1175" t="str">
        <f>IF(ISBLANK(I1175),"",
IFERROR(VLOOKUP(I1175,[1]StringTable!$1:$1048576,MATCH("kor|String",[1]StringTable!$1:$1,0),0),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135"/>
        <v>0.2</v>
      </c>
      <c r="AJ1175">
        <f t="shared" si="133"/>
        <v>0.27466666000000001</v>
      </c>
      <c r="AK1175">
        <f t="shared" si="134"/>
        <v>1</v>
      </c>
      <c r="AL1175">
        <v>11</v>
      </c>
    </row>
    <row r="1176" spans="1:38" hidden="1" x14ac:dyDescent="0.3">
      <c r="A1176">
        <v>25</v>
      </c>
      <c r="B1176">
        <v>48</v>
      </c>
      <c r="C1176">
        <f>IF(OR($L1176=TRUE,$A1176=0,MOD($A1176,ChapterTable!$R$20)&lt;&gt;0),
MAX(0,INT(($B1176+ChapterTable!$P$26+VLOOKUP(SUBSTITUTE(C$1,"성장단계","")&amp;"단계오프셋",ChapterTable!$R:$S,2,0))/ChapterTable!$P$23)),
MAX(0,INT(($B1176+ChapterTable!$R$26+VLOOKUP(SUBSTITUTE(C$1,"성장단계","")&amp;"보스단계오프셋",ChapterTable!$R:$S,2,0))/ChapterTable!$R$23)))</f>
        <v>5</v>
      </c>
      <c r="D1176">
        <f>IF(OR($L1176=TRUE,$A1176=0,MOD($A1176,ChapterTable!$R$20)&lt;&gt;0),
MAX(0,INT(($B1176+ChapterTable!$P$26+VLOOKUP(SUBSTITUTE(D$1,"성장단계","")&amp;"단계오프셋",ChapterTable!$R:$S,2,0))/ChapterTable!$P$23)),
MAX(0,INT(($B1176+ChapterTable!$R$26+VLOOKUP(SUBSTITUTE(D$1,"성장단계","")&amp;"보스단계오프셋",ChapterTable!$R:$S,2,0))/ChapterTable!$R$23)))</f>
        <v>4</v>
      </c>
      <c r="E1176" s="1">
        <f ca="1">IF(AND($A1176=0,$B1176=1),
    VLOOKUP(1,ChapterTable!$1:$1048576,MATCH("최종"&amp;SUBSTITUTE(SUBSTITUTE(E$1,"standard",""),"|Float",""),ChapterTable!$1:$1,0),0)*ChapterTable!$P$17,
  IF(AND($A1176=0,$B1176=0),
    E1177,
  IF($B1176=0,
    VLOOKUP($A1176,ChapterTable!$1:$1048576,MATCH("최종"&amp;SUBSTITUTE(SUBSTITUTE(E$1,"standard",""),"|Float",""),ChapterTable!$1:$1,0),0),
  IF($B1176=1,
    IF($L1176=FALSE,
      VLOOKUP($A1176,ChapterTable!$1:$1048576,MATCH("최종"&amp;SUBSTITUTE(SUBSTITUTE(E$1,"standard",""),"|Float",""),ChapterTable!$1:$1,0),0),
      VLOOKUP($A1176-ChapterTable!$P$11,ChapterTable!$1:$1048576,MATCH("최종"&amp;SUBSTITUTE(SUBSTITUTE(E$1,"standard",""),"|Float",""),ChapterTable!$1:$1,0),0)*ChapterTable!$P$14
    ),
  OFFSET(E1176,-$B1176+IF($L1176,1,0),0)*IF($B1176&gt;OFFSET($B1176,1,0),ChapterTable!$R$17,1)*
    (VLOOKUP(SUBSTITUTE(SUBSTITUTE(E$1,"standard",""),"|Float","")&amp;IF(OR($L1176=TRUE,$A1176=0,MOD($A1176,ChapterTable!$R$20)&lt;&gt;0),"","보스")&amp;"인게임누적곱배수",ChapterTable!$R:$S,2,0)^C1176
    +VLOOKUP(SUBSTITUTE(SUBSTITUTE(E$1,"standard",""),"|Float","")&amp;IF(OR($L1176=TRUE,$A1176=0,MOD($A1176,ChapterTable!$R$20)&lt;&gt;0),"","보스")&amp;"인게임누적합배수",ChapterTable!$R:$S,2,0)*C1176)
  )
  )
  )
)</f>
        <v>4040186.9270467758</v>
      </c>
      <c r="F1176" s="1">
        <f ca="1">IF(AND($A1176=0,$B1176=1),
    VLOOKUP(1,ChapterTable!$1:$1048576,MATCH("최종"&amp;SUBSTITUTE(SUBSTITUTE(F$1,"standard",""),"|Float",""),ChapterTable!$1:$1,0),0)*ChapterTable!$P$17,
  IF(AND($A1176=0,$B1176=0),
    F1177,
  IF($B1176=0,
    VLOOKUP($A1176,ChapterTable!$1:$1048576,MATCH("최종"&amp;SUBSTITUTE(SUBSTITUTE(F$1,"standard",""),"|Float",""),ChapterTable!$1:$1,0),0),
  IF($B1176=1,
    IF($L1176=FALSE,
      VLOOKUP($A1176,ChapterTable!$1:$1048576,MATCH("최종"&amp;SUBSTITUTE(SUBSTITUTE(F$1,"standard",""),"|Float",""),ChapterTable!$1:$1,0),0),
      VLOOKUP($A1176-ChapterTable!$P$11,ChapterTable!$1:$1048576,MATCH("최종"&amp;SUBSTITUTE(SUBSTITUTE(F$1,"standard",""),"|Float",""),ChapterTable!$1:$1,0),0)*ChapterTable!$P$14
    ),
  OFFSET(F1176,-$B1176+IF($L1176,1,0),0)*
    (VLOOKUP(SUBSTITUTE(SUBSTITUTE(F$1,"standard",""),"|Float","")&amp;IF(OR($L1176=TRUE,$A1176=0,MOD($A1176,ChapterTable!$R$20)&lt;&gt;0),"","보스")&amp;"인게임누적곱배수",ChapterTable!$R:$S,2,0)^D1176
    +VLOOKUP(SUBSTITUTE(SUBSTITUTE(F$1,"standard",""),"|Float","")&amp;IF(OR($L1176=TRUE,$A1176=0,MOD($A1176,ChapterTable!$R$20)&lt;&gt;0),"","보스")&amp;"인게임누적합배수",ChapterTable!$R:$S,2,0)*D1176)
  )
  )
  )
)</f>
        <v>1094217.2927418351</v>
      </c>
      <c r="G1176" t="s">
        <v>715</v>
      </c>
      <c r="J1176" t="str">
        <f>IF(ISBLANK(I1176),"",
IFERROR(VLOOKUP(I1176,[1]StringTable!$1:$1048576,MATCH("kor|String",[1]StringTable!$1:$1,0),0),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135"/>
        <v>0.2</v>
      </c>
      <c r="AJ1176">
        <f t="shared" si="133"/>
        <v>0.27466666000000001</v>
      </c>
      <c r="AK1176">
        <f t="shared" si="134"/>
        <v>1</v>
      </c>
      <c r="AL1176">
        <v>11</v>
      </c>
    </row>
    <row r="1177" spans="1:38" hidden="1" x14ac:dyDescent="0.3">
      <c r="A1177">
        <v>25</v>
      </c>
      <c r="B1177">
        <v>49</v>
      </c>
      <c r="C1177">
        <f>IF(OR($L1177=TRUE,$A1177=0,MOD($A1177,ChapterTable!$R$20)&lt;&gt;0),
MAX(0,INT(($B1177+ChapterTable!$P$26+VLOOKUP(SUBSTITUTE(C$1,"성장단계","")&amp;"단계오프셋",ChapterTable!$R:$S,2,0))/ChapterTable!$P$23)),
MAX(0,INT(($B1177+ChapterTable!$R$26+VLOOKUP(SUBSTITUTE(C$1,"성장단계","")&amp;"보스단계오프셋",ChapterTable!$R:$S,2,0))/ChapterTable!$R$23)))</f>
        <v>5</v>
      </c>
      <c r="D1177">
        <f>IF(OR($L1177=TRUE,$A1177=0,MOD($A1177,ChapterTable!$R$20)&lt;&gt;0),
MAX(0,INT(($B1177+ChapterTable!$P$26+VLOOKUP(SUBSTITUTE(D$1,"성장단계","")&amp;"단계오프셋",ChapterTable!$R:$S,2,0))/ChapterTable!$P$23)),
MAX(0,INT(($B1177+ChapterTable!$R$26+VLOOKUP(SUBSTITUTE(D$1,"성장단계","")&amp;"보스단계오프셋",ChapterTable!$R:$S,2,0))/ChapterTable!$R$23)))</f>
        <v>4</v>
      </c>
      <c r="E1177" s="1">
        <f ca="1">IF(AND($A1177=0,$B1177=1),
    VLOOKUP(1,ChapterTable!$1:$1048576,MATCH("최종"&amp;SUBSTITUTE(SUBSTITUTE(E$1,"standard",""),"|Float",""),ChapterTable!$1:$1,0),0)*ChapterTable!$P$17,
  IF(AND($A1177=0,$B1177=0),
    E1178,
  IF($B1177=0,
    VLOOKUP($A1177,ChapterTable!$1:$1048576,MATCH("최종"&amp;SUBSTITUTE(SUBSTITUTE(E$1,"standard",""),"|Float",""),ChapterTable!$1:$1,0),0),
  IF($B1177=1,
    IF($L1177=FALSE,
      VLOOKUP($A1177,ChapterTable!$1:$1048576,MATCH("최종"&amp;SUBSTITUTE(SUBSTITUTE(E$1,"standard",""),"|Float",""),ChapterTable!$1:$1,0),0),
      VLOOKUP($A1177-ChapterTable!$P$11,ChapterTable!$1:$1048576,MATCH("최종"&amp;SUBSTITUTE(SUBSTITUTE(E$1,"standard",""),"|Float",""),ChapterTable!$1:$1,0),0)*ChapterTable!$P$14
    ),
  OFFSET(E1177,-$B1177+IF($L1177,1,0),0)*IF($B1177&gt;OFFSET($B1177,1,0),ChapterTable!$R$17,1)*
    (VLOOKUP(SUBSTITUTE(SUBSTITUTE(E$1,"standard",""),"|Float","")&amp;IF(OR($L1177=TRUE,$A1177=0,MOD($A1177,ChapterTable!$R$20)&lt;&gt;0),"","보스")&amp;"인게임누적곱배수",ChapterTable!$R:$S,2,0)^C1177
    +VLOOKUP(SUBSTITUTE(SUBSTITUTE(E$1,"standard",""),"|Float","")&amp;IF(OR($L1177=TRUE,$A1177=0,MOD($A1177,ChapterTable!$R$20)&lt;&gt;0),"","보스")&amp;"인게임누적합배수",ChapterTable!$R:$S,2,0)*C1177)
  )
  )
  )
)</f>
        <v>4040186.9270467758</v>
      </c>
      <c r="F1177" s="1">
        <f ca="1">IF(AND($A1177=0,$B1177=1),
    VLOOKUP(1,ChapterTable!$1:$1048576,MATCH("최종"&amp;SUBSTITUTE(SUBSTITUTE(F$1,"standard",""),"|Float",""),ChapterTable!$1:$1,0),0)*ChapterTable!$P$17,
  IF(AND($A1177=0,$B1177=0),
    F1178,
  IF($B1177=0,
    VLOOKUP($A1177,ChapterTable!$1:$1048576,MATCH("최종"&amp;SUBSTITUTE(SUBSTITUTE(F$1,"standard",""),"|Float",""),ChapterTable!$1:$1,0),0),
  IF($B1177=1,
    IF($L1177=FALSE,
      VLOOKUP($A1177,ChapterTable!$1:$1048576,MATCH("최종"&amp;SUBSTITUTE(SUBSTITUTE(F$1,"standard",""),"|Float",""),ChapterTable!$1:$1,0),0),
      VLOOKUP($A1177-ChapterTable!$P$11,ChapterTable!$1:$1048576,MATCH("최종"&amp;SUBSTITUTE(SUBSTITUTE(F$1,"standard",""),"|Float",""),ChapterTable!$1:$1,0),0)*ChapterTable!$P$14
    ),
  OFFSET(F1177,-$B1177+IF($L1177,1,0),0)*
    (VLOOKUP(SUBSTITUTE(SUBSTITUTE(F$1,"standard",""),"|Float","")&amp;IF(OR($L1177=TRUE,$A1177=0,MOD($A1177,ChapterTable!$R$20)&lt;&gt;0),"","보스")&amp;"인게임누적곱배수",ChapterTable!$R:$S,2,0)^D1177
    +VLOOKUP(SUBSTITUTE(SUBSTITUTE(F$1,"standard",""),"|Float","")&amp;IF(OR($L1177=TRUE,$A1177=0,MOD($A1177,ChapterTable!$R$20)&lt;&gt;0),"","보스")&amp;"인게임누적합배수",ChapterTable!$R:$S,2,0)*D1177)
  )
  )
  )
)</f>
        <v>1094217.2927418351</v>
      </c>
      <c r="G1177" t="s">
        <v>715</v>
      </c>
      <c r="J1177" t="str">
        <f>IF(ISBLANK(I1177),"",
IFERROR(VLOOKUP(I1177,[1]StringTable!$1:$1048576,MATCH("kor|String",[1]StringTable!$1:$1,0),0),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135"/>
        <v>0.2</v>
      </c>
      <c r="AJ1177">
        <f t="shared" si="133"/>
        <v>0.27466666000000001</v>
      </c>
      <c r="AK1177">
        <f t="shared" si="134"/>
        <v>1</v>
      </c>
      <c r="AL1177">
        <v>11</v>
      </c>
    </row>
    <row r="1178" spans="1:38" hidden="1" x14ac:dyDescent="0.3">
      <c r="A1178">
        <v>25</v>
      </c>
      <c r="B1178">
        <v>50</v>
      </c>
      <c r="C1178">
        <f>IF(OR($L1178=TRUE,$A1178=0,MOD($A1178,ChapterTable!$R$20)&lt;&gt;0),
MAX(0,INT(($B1178+ChapterTable!$P$26+VLOOKUP(SUBSTITUTE(C$1,"성장단계","")&amp;"단계오프셋",ChapterTable!$R:$S,2,0))/ChapterTable!$P$23)),
MAX(0,INT(($B1178+ChapterTable!$R$26+VLOOKUP(SUBSTITUTE(C$1,"성장단계","")&amp;"보스단계오프셋",ChapterTable!$R:$S,2,0))/ChapterTable!$R$23)))</f>
        <v>5</v>
      </c>
      <c r="D1178">
        <f>IF(OR($L1178=TRUE,$A1178=0,MOD($A1178,ChapterTable!$R$20)&lt;&gt;0),
MAX(0,INT(($B1178+ChapterTable!$P$26+VLOOKUP(SUBSTITUTE(D$1,"성장단계","")&amp;"단계오프셋",ChapterTable!$R:$S,2,0))/ChapterTable!$P$23)),
MAX(0,INT(($B1178+ChapterTable!$R$26+VLOOKUP(SUBSTITUTE(D$1,"성장단계","")&amp;"보스단계오프셋",ChapterTable!$R:$S,2,0))/ChapterTable!$R$23)))</f>
        <v>4</v>
      </c>
      <c r="E1178" s="1">
        <f ca="1">IF(AND($A1178=0,$B1178=1),
    VLOOKUP(1,ChapterTable!$1:$1048576,MATCH("최종"&amp;SUBSTITUTE(SUBSTITUTE(E$1,"standard",""),"|Float",""),ChapterTable!$1:$1,0),0)*ChapterTable!$P$17,
  IF(AND($A1178=0,$B1178=0),
    E1179,
  IF($B1178=0,
    VLOOKUP($A1178,ChapterTable!$1:$1048576,MATCH("최종"&amp;SUBSTITUTE(SUBSTITUTE(E$1,"standard",""),"|Float",""),ChapterTable!$1:$1,0),0),
  IF($B1178=1,
    IF($L1178=FALSE,
      VLOOKUP($A1178,ChapterTable!$1:$1048576,MATCH("최종"&amp;SUBSTITUTE(SUBSTITUTE(E$1,"standard",""),"|Float",""),ChapterTable!$1:$1,0),0),
      VLOOKUP($A1178-ChapterTable!$P$11,ChapterTable!$1:$1048576,MATCH("최종"&amp;SUBSTITUTE(SUBSTITUTE(E$1,"standard",""),"|Float",""),ChapterTable!$1:$1,0),0)*ChapterTable!$P$14
    ),
  OFFSET(E1178,-$B1178+IF($L1178,1,0),0)*IF($B1178&gt;OFFSET($B1178,1,0),ChapterTable!$R$17,1)*
    (VLOOKUP(SUBSTITUTE(SUBSTITUTE(E$1,"standard",""),"|Float","")&amp;IF(OR($L1178=TRUE,$A1178=0,MOD($A1178,ChapterTable!$R$20)&lt;&gt;0),"","보스")&amp;"인게임누적곱배수",ChapterTable!$R:$S,2,0)^C1178
    +VLOOKUP(SUBSTITUTE(SUBSTITUTE(E$1,"standard",""),"|Float","")&amp;IF(OR($L1178=TRUE,$A1178=0,MOD($A1178,ChapterTable!$R$20)&lt;&gt;0),"","보스")&amp;"인게임누적합배수",ChapterTable!$R:$S,2,0)*C1178)
  )
  )
  )
)</f>
        <v>5252243.0051608086</v>
      </c>
      <c r="F1178" s="1">
        <f ca="1">IF(AND($A1178=0,$B1178=1),
    VLOOKUP(1,ChapterTable!$1:$1048576,MATCH("최종"&amp;SUBSTITUTE(SUBSTITUTE(F$1,"standard",""),"|Float",""),ChapterTable!$1:$1,0),0)*ChapterTable!$P$17,
  IF(AND($A1178=0,$B1178=0),
    F1179,
  IF($B1178=0,
    VLOOKUP($A1178,ChapterTable!$1:$1048576,MATCH("최종"&amp;SUBSTITUTE(SUBSTITUTE(F$1,"standard",""),"|Float",""),ChapterTable!$1:$1,0),0),
  IF($B1178=1,
    IF($L1178=FALSE,
      VLOOKUP($A1178,ChapterTable!$1:$1048576,MATCH("최종"&amp;SUBSTITUTE(SUBSTITUTE(F$1,"standard",""),"|Float",""),ChapterTable!$1:$1,0),0),
      VLOOKUP($A1178-ChapterTable!$P$11,ChapterTable!$1:$1048576,MATCH("최종"&amp;SUBSTITUTE(SUBSTITUTE(F$1,"standard",""),"|Float",""),ChapterTable!$1:$1,0),0)*ChapterTable!$P$14
    ),
  OFFSET(F1178,-$B1178+IF($L1178,1,0),0)*
    (VLOOKUP(SUBSTITUTE(SUBSTITUTE(F$1,"standard",""),"|Float","")&amp;IF(OR($L1178=TRUE,$A1178=0,MOD($A1178,ChapterTable!$R$20)&lt;&gt;0),"","보스")&amp;"인게임누적곱배수",ChapterTable!$R:$S,2,0)^D1178
    +VLOOKUP(SUBSTITUTE(SUBSTITUTE(F$1,"standard",""),"|Float","")&amp;IF(OR($L1178=TRUE,$A1178=0,MOD($A1178,ChapterTable!$R$20)&lt;&gt;0),"","보스")&amp;"인게임누적합배수",ChapterTable!$R:$S,2,0)*D1178)
  )
  )
  )
)</f>
        <v>1094217.2927418351</v>
      </c>
      <c r="G1178" t="s">
        <v>715</v>
      </c>
      <c r="J1178" t="str">
        <f>IF(ISBLANK(I1178),"",
IFERROR(VLOOKUP(I1178,[1]StringTable!$1:$1048576,MATCH("kor|String",[1]StringTable!$1:$1,0),0),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135"/>
        <v>0.2</v>
      </c>
      <c r="AJ1178">
        <f t="shared" si="133"/>
        <v>1</v>
      </c>
      <c r="AK1178">
        <f t="shared" si="134"/>
        <v>1</v>
      </c>
      <c r="AL1178">
        <v>11</v>
      </c>
    </row>
    <row r="1179" spans="1:38" hidden="1" x14ac:dyDescent="0.3">
      <c r="A1179">
        <v>26</v>
      </c>
      <c r="B1179">
        <v>0</v>
      </c>
      <c r="C1179">
        <f>IF(OR($L1179=TRUE,$A1179=0,MOD($A1179,ChapterTable!$R$20)&lt;&gt;0),
MAX(0,INT(($B1179+ChapterTable!$P$26+VLOOKUP(SUBSTITUTE(C$1,"성장단계","")&amp;"단계오프셋",ChapterTable!$R:$S,2,0))/ChapterTable!$P$23)),
MAX(0,INT(($B1179+ChapterTable!$R$26+VLOOKUP(SUBSTITUTE(C$1,"성장단계","")&amp;"보스단계오프셋",ChapterTable!$R:$S,2,0))/ChapterTable!$R$23)))</f>
        <v>0</v>
      </c>
      <c r="D1179">
        <f>IF(OR($L1179=TRUE,$A1179=0,MOD($A1179,ChapterTable!$R$20)&lt;&gt;0),
MAX(0,INT(($B1179+ChapterTable!$P$26+VLOOKUP(SUBSTITUTE(D$1,"성장단계","")&amp;"단계오프셋",ChapterTable!$R:$S,2,0))/ChapterTable!$P$23)),
MAX(0,INT(($B1179+ChapterTable!$R$26+VLOOKUP(SUBSTITUTE(D$1,"성장단계","")&amp;"보스단계오프셋",ChapterTable!$R:$S,2,0))/ChapterTable!$R$23)))</f>
        <v>0</v>
      </c>
      <c r="E1179" s="1">
        <f ca="1">IF(AND($A1179=0,$B1179=1),
    VLOOKUP(1,ChapterTable!$1:$1048576,MATCH("최종"&amp;SUBSTITUTE(SUBSTITUTE(E$1,"standard",""),"|Float",""),ChapterTable!$1:$1,0),0)*ChapterTable!$P$17,
  IF(AND($A1179=0,$B1179=0),
    E1180,
  IF($B1179=0,
    VLOOKUP($A1179,ChapterTable!$1:$1048576,MATCH("최종"&amp;SUBSTITUTE(SUBSTITUTE(E$1,"standard",""),"|Float",""),ChapterTable!$1:$1,0),0),
  IF($B1179=1,
    IF($L1179=FALSE,
      VLOOKUP($A1179,ChapterTable!$1:$1048576,MATCH("최종"&amp;SUBSTITUTE(SUBSTITUTE(E$1,"standard",""),"|Float",""),ChapterTable!$1:$1,0),0),
      VLOOKUP($A1179-ChapterTable!$P$11,ChapterTable!$1:$1048576,MATCH("최종"&amp;SUBSTITUTE(SUBSTITUTE(E$1,"standard",""),"|Float",""),ChapterTable!$1:$1,0),0)*ChapterTable!$P$14
    ),
  OFFSET(E1179,-$B1179+IF($L1179,1,0),0)*IF($B1179&gt;OFFSET($B1179,1,0),ChapterTable!$R$17,1)*
    (VLOOKUP(SUBSTITUTE(SUBSTITUTE(E$1,"standard",""),"|Float","")&amp;IF(OR($L1179=TRUE,$A1179=0,MOD($A1179,ChapterTable!$R$20)&lt;&gt;0),"","보스")&amp;"인게임누적곱배수",ChapterTable!$R:$S,2,0)^C1179
    +VLOOKUP(SUBSTITUTE(SUBSTITUTE(E$1,"standard",""),"|Float","")&amp;IF(OR($L1179=TRUE,$A1179=0,MOD($A1179,ChapterTable!$R$20)&lt;&gt;0),"","보스")&amp;"인게임누적합배수",ChapterTable!$R:$S,2,0)*C1179)
  )
  )
  )
)</f>
        <v>3030140.1952850819</v>
      </c>
      <c r="F1179" s="1">
        <f ca="1">IF(AND($A1179=0,$B1179=1),
    VLOOKUP(1,ChapterTable!$1:$1048576,MATCH("최종"&amp;SUBSTITUTE(SUBSTITUTE(F$1,"standard",""),"|Float",""),ChapterTable!$1:$1,0),0)*ChapterTable!$P$17,
  IF(AND($A1179=0,$B1179=0),
    F1180,
  IF($B1179=0,
    VLOOKUP($A1179,ChapterTable!$1:$1048576,MATCH("최종"&amp;SUBSTITUTE(SUBSTITUTE(F$1,"standard",""),"|Float",""),ChapterTable!$1:$1,0),0),
  IF($B1179=1,
    IF($L1179=FALSE,
      VLOOKUP($A1179,ChapterTable!$1:$1048576,MATCH("최종"&amp;SUBSTITUTE(SUBSTITUTE(F$1,"standard",""),"|Float",""),ChapterTable!$1:$1,0),0),
      VLOOKUP($A1179-ChapterTable!$P$11,ChapterTable!$1:$1048576,MATCH("최종"&amp;SUBSTITUTE(SUBSTITUTE(F$1,"standard",""),"|Float",""),ChapterTable!$1:$1,0),0)*ChapterTable!$P$14
    ),
  OFFSET(F1179,-$B1179+IF($L1179,1,0),0)*
    (VLOOKUP(SUBSTITUTE(SUBSTITUTE(F$1,"standard",""),"|Float","")&amp;IF(OR($L1179=TRUE,$A1179=0,MOD($A1179,ChapterTable!$R$20)&lt;&gt;0),"","보스")&amp;"인게임누적곱배수",ChapterTable!$R:$S,2,0)^D1179
    +VLOOKUP(SUBSTITUTE(SUBSTITUTE(F$1,"standard",""),"|Float","")&amp;IF(OR($L1179=TRUE,$A1179=0,MOD($A1179,ChapterTable!$R$20)&lt;&gt;0),"","보스")&amp;"인게임누적합배수",ChapterTable!$R:$S,2,0)*D1179)
  )
  )
  )
)</f>
        <v>1262558.4147021174</v>
      </c>
      <c r="G1179" t="s">
        <v>715</v>
      </c>
      <c r="J1179" t="str">
        <f>IF(ISBLANK(I1179),"",
IFERROR(VLOOKUP(I1179,[1]StringTable!$1:$1048576,MATCH("kor|String",[1]StringTable!$1:$1,0),0),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135"/>
        <v>0</v>
      </c>
      <c r="AJ1179">
        <f t="shared" si="133"/>
        <v>0</v>
      </c>
      <c r="AK1179">
        <f t="shared" si="134"/>
        <v>0</v>
      </c>
      <c r="AL1179">
        <v>11</v>
      </c>
    </row>
    <row r="1180" spans="1:38" hidden="1" x14ac:dyDescent="0.3">
      <c r="A1180">
        <v>26</v>
      </c>
      <c r="B1180">
        <v>1</v>
      </c>
      <c r="C1180">
        <f>IF(OR($L1180=TRUE,$A1180=0,MOD($A1180,ChapterTable!$R$20)&lt;&gt;0),
MAX(0,INT(($B1180+ChapterTable!$P$26+VLOOKUP(SUBSTITUTE(C$1,"성장단계","")&amp;"단계오프셋",ChapterTable!$R:$S,2,0))/ChapterTable!$P$23)),
MAX(0,INT(($B1180+ChapterTable!$R$26+VLOOKUP(SUBSTITUTE(C$1,"성장단계","")&amp;"보스단계오프셋",ChapterTable!$R:$S,2,0))/ChapterTable!$R$23)))</f>
        <v>0</v>
      </c>
      <c r="D1180">
        <f>IF(OR($L1180=TRUE,$A1180=0,MOD($A1180,ChapterTable!$R$20)&lt;&gt;0),
MAX(0,INT(($B1180+ChapterTable!$P$26+VLOOKUP(SUBSTITUTE(D$1,"성장단계","")&amp;"단계오프셋",ChapterTable!$R:$S,2,0))/ChapterTable!$P$23)),
MAX(0,INT(($B1180+ChapterTable!$R$26+VLOOKUP(SUBSTITUTE(D$1,"성장단계","")&amp;"보스단계오프셋",ChapterTable!$R:$S,2,0))/ChapterTable!$R$23)))</f>
        <v>0</v>
      </c>
      <c r="E1180" s="1">
        <f ca="1">IF(AND($A1180=0,$B1180=1),
    VLOOKUP(1,ChapterTable!$1:$1048576,MATCH("최종"&amp;SUBSTITUTE(SUBSTITUTE(E$1,"standard",""),"|Float",""),ChapterTable!$1:$1,0),0)*ChapterTable!$P$17,
  IF(AND($A1180=0,$B1180=0),
    E1181,
  IF($B1180=0,
    VLOOKUP($A1180,ChapterTable!$1:$1048576,MATCH("최종"&amp;SUBSTITUTE(SUBSTITUTE(E$1,"standard",""),"|Float",""),ChapterTable!$1:$1,0),0),
  IF($B1180=1,
    IF($L1180=FALSE,
      VLOOKUP($A1180,ChapterTable!$1:$1048576,MATCH("최종"&amp;SUBSTITUTE(SUBSTITUTE(E$1,"standard",""),"|Float",""),ChapterTable!$1:$1,0),0),
      VLOOKUP($A1180-ChapterTable!$P$11,ChapterTable!$1:$1048576,MATCH("최종"&amp;SUBSTITUTE(SUBSTITUTE(E$1,"standard",""),"|Float",""),ChapterTable!$1:$1,0),0)*ChapterTable!$P$14
    ),
  OFFSET(E1180,-$B1180+IF($L1180,1,0),0)*IF($B1180&gt;OFFSET($B1180,1,0),ChapterTable!$R$17,1)*
    (VLOOKUP(SUBSTITUTE(SUBSTITUTE(E$1,"standard",""),"|Float","")&amp;IF(OR($L1180=TRUE,$A1180=0,MOD($A1180,ChapterTable!$R$20)&lt;&gt;0),"","보스")&amp;"인게임누적곱배수",ChapterTable!$R:$S,2,0)^C1180
    +VLOOKUP(SUBSTITUTE(SUBSTITUTE(E$1,"standard",""),"|Float","")&amp;IF(OR($L1180=TRUE,$A1180=0,MOD($A1180,ChapterTable!$R$20)&lt;&gt;0),"","보스")&amp;"인게임누적합배수",ChapterTable!$R:$S,2,0)*C1180)
  )
  )
  )
)</f>
        <v>3030140.1952850819</v>
      </c>
      <c r="F1180" s="1">
        <f ca="1">IF(AND($A1180=0,$B1180=1),
    VLOOKUP(1,ChapterTable!$1:$1048576,MATCH("최종"&amp;SUBSTITUTE(SUBSTITUTE(F$1,"standard",""),"|Float",""),ChapterTable!$1:$1,0),0)*ChapterTable!$P$17,
  IF(AND($A1180=0,$B1180=0),
    F1181,
  IF($B1180=0,
    VLOOKUP($A1180,ChapterTable!$1:$1048576,MATCH("최종"&amp;SUBSTITUTE(SUBSTITUTE(F$1,"standard",""),"|Float",""),ChapterTable!$1:$1,0),0),
  IF($B1180=1,
    IF($L1180=FALSE,
      VLOOKUP($A1180,ChapterTable!$1:$1048576,MATCH("최종"&amp;SUBSTITUTE(SUBSTITUTE(F$1,"standard",""),"|Float",""),ChapterTable!$1:$1,0),0),
      VLOOKUP($A1180-ChapterTable!$P$11,ChapterTable!$1:$1048576,MATCH("최종"&amp;SUBSTITUTE(SUBSTITUTE(F$1,"standard",""),"|Float",""),ChapterTable!$1:$1,0),0)*ChapterTable!$P$14
    ),
  OFFSET(F1180,-$B1180+IF($L1180,1,0),0)*
    (VLOOKUP(SUBSTITUTE(SUBSTITUTE(F$1,"standard",""),"|Float","")&amp;IF(OR($L1180=TRUE,$A1180=0,MOD($A1180,ChapterTable!$R$20)&lt;&gt;0),"","보스")&amp;"인게임누적곱배수",ChapterTable!$R:$S,2,0)^D1180
    +VLOOKUP(SUBSTITUTE(SUBSTITUTE(F$1,"standard",""),"|Float","")&amp;IF(OR($L1180=TRUE,$A1180=0,MOD($A1180,ChapterTable!$R$20)&lt;&gt;0),"","보스")&amp;"인게임누적합배수",ChapterTable!$R:$S,2,0)*D1180)
  )
  )
  )
)</f>
        <v>1262558.4147021174</v>
      </c>
      <c r="G1180" t="s">
        <v>715</v>
      </c>
      <c r="J1180" t="str">
        <f>IF(ISBLANK(I1180),"",
IFERROR(VLOOKUP(I1180,[1]StringTable!$1:$1048576,MATCH("kor|String",[1]StringTable!$1:$1,0),0),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135"/>
        <v>1</v>
      </c>
      <c r="AJ1180">
        <f t="shared" si="133"/>
        <v>1</v>
      </c>
      <c r="AK1180">
        <f t="shared" si="134"/>
        <v>1</v>
      </c>
      <c r="AL1180">
        <v>12</v>
      </c>
    </row>
    <row r="1181" spans="1:38" hidden="1" x14ac:dyDescent="0.3">
      <c r="A1181">
        <v>26</v>
      </c>
      <c r="B1181">
        <v>2</v>
      </c>
      <c r="C1181">
        <f>IF(OR($L1181=TRUE,$A1181=0,MOD($A1181,ChapterTable!$R$20)&lt;&gt;0),
MAX(0,INT(($B1181+ChapterTable!$P$26+VLOOKUP(SUBSTITUTE(C$1,"성장단계","")&amp;"단계오프셋",ChapterTable!$R:$S,2,0))/ChapterTable!$P$23)),
MAX(0,INT(($B1181+ChapterTable!$R$26+VLOOKUP(SUBSTITUTE(C$1,"성장단계","")&amp;"보스단계오프셋",ChapterTable!$R:$S,2,0))/ChapterTable!$R$23)))</f>
        <v>0</v>
      </c>
      <c r="D1181">
        <f>IF(OR($L1181=TRUE,$A1181=0,MOD($A1181,ChapterTable!$R$20)&lt;&gt;0),
MAX(0,INT(($B1181+ChapterTable!$P$26+VLOOKUP(SUBSTITUTE(D$1,"성장단계","")&amp;"단계오프셋",ChapterTable!$R:$S,2,0))/ChapterTable!$P$23)),
MAX(0,INT(($B1181+ChapterTable!$R$26+VLOOKUP(SUBSTITUTE(D$1,"성장단계","")&amp;"보스단계오프셋",ChapterTable!$R:$S,2,0))/ChapterTable!$R$23)))</f>
        <v>0</v>
      </c>
      <c r="E1181" s="1">
        <f ca="1">IF(AND($A1181=0,$B1181=1),
    VLOOKUP(1,ChapterTable!$1:$1048576,MATCH("최종"&amp;SUBSTITUTE(SUBSTITUTE(E$1,"standard",""),"|Float",""),ChapterTable!$1:$1,0),0)*ChapterTable!$P$17,
  IF(AND($A1181=0,$B1181=0),
    E1182,
  IF($B1181=0,
    VLOOKUP($A1181,ChapterTable!$1:$1048576,MATCH("최종"&amp;SUBSTITUTE(SUBSTITUTE(E$1,"standard",""),"|Float",""),ChapterTable!$1:$1,0),0),
  IF($B1181=1,
    IF($L1181=FALSE,
      VLOOKUP($A1181,ChapterTable!$1:$1048576,MATCH("최종"&amp;SUBSTITUTE(SUBSTITUTE(E$1,"standard",""),"|Float",""),ChapterTable!$1:$1,0),0),
      VLOOKUP($A1181-ChapterTable!$P$11,ChapterTable!$1:$1048576,MATCH("최종"&amp;SUBSTITUTE(SUBSTITUTE(E$1,"standard",""),"|Float",""),ChapterTable!$1:$1,0),0)*ChapterTable!$P$14
    ),
  OFFSET(E1181,-$B1181+IF($L1181,1,0),0)*IF($B1181&gt;OFFSET($B1181,1,0),ChapterTable!$R$17,1)*
    (VLOOKUP(SUBSTITUTE(SUBSTITUTE(E$1,"standard",""),"|Float","")&amp;IF(OR($L1181=TRUE,$A1181=0,MOD($A1181,ChapterTable!$R$20)&lt;&gt;0),"","보스")&amp;"인게임누적곱배수",ChapterTable!$R:$S,2,0)^C1181
    +VLOOKUP(SUBSTITUTE(SUBSTITUTE(E$1,"standard",""),"|Float","")&amp;IF(OR($L1181=TRUE,$A1181=0,MOD($A1181,ChapterTable!$R$20)&lt;&gt;0),"","보스")&amp;"인게임누적합배수",ChapterTable!$R:$S,2,0)*C1181)
  )
  )
  )
)</f>
        <v>3030140.1952850819</v>
      </c>
      <c r="F1181" s="1">
        <f ca="1">IF(AND($A1181=0,$B1181=1),
    VLOOKUP(1,ChapterTable!$1:$1048576,MATCH("최종"&amp;SUBSTITUTE(SUBSTITUTE(F$1,"standard",""),"|Float",""),ChapterTable!$1:$1,0),0)*ChapterTable!$P$17,
  IF(AND($A1181=0,$B1181=0),
    F1182,
  IF($B1181=0,
    VLOOKUP($A1181,ChapterTable!$1:$1048576,MATCH("최종"&amp;SUBSTITUTE(SUBSTITUTE(F$1,"standard",""),"|Float",""),ChapterTable!$1:$1,0),0),
  IF($B1181=1,
    IF($L1181=FALSE,
      VLOOKUP($A1181,ChapterTable!$1:$1048576,MATCH("최종"&amp;SUBSTITUTE(SUBSTITUTE(F$1,"standard",""),"|Float",""),ChapterTable!$1:$1,0),0),
      VLOOKUP($A1181-ChapterTable!$P$11,ChapterTable!$1:$1048576,MATCH("최종"&amp;SUBSTITUTE(SUBSTITUTE(F$1,"standard",""),"|Float",""),ChapterTable!$1:$1,0),0)*ChapterTable!$P$14
    ),
  OFFSET(F1181,-$B1181+IF($L1181,1,0),0)*
    (VLOOKUP(SUBSTITUTE(SUBSTITUTE(F$1,"standard",""),"|Float","")&amp;IF(OR($L1181=TRUE,$A1181=0,MOD($A1181,ChapterTable!$R$20)&lt;&gt;0),"","보스")&amp;"인게임누적곱배수",ChapterTable!$R:$S,2,0)^D1181
    +VLOOKUP(SUBSTITUTE(SUBSTITUTE(F$1,"standard",""),"|Float","")&amp;IF(OR($L1181=TRUE,$A1181=0,MOD($A1181,ChapterTable!$R$20)&lt;&gt;0),"","보스")&amp;"인게임누적합배수",ChapterTable!$R:$S,2,0)*D1181)
  )
  )
  )
)</f>
        <v>1262558.4147021174</v>
      </c>
      <c r="G1181" t="s">
        <v>715</v>
      </c>
      <c r="J1181" t="str">
        <f>IF(ISBLANK(I1181),"",
IFERROR(VLOOKUP(I1181,[1]StringTable!$1:$1048576,MATCH("kor|String",[1]StringTable!$1:$1,0),0),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135"/>
        <v>1</v>
      </c>
      <c r="AJ1181">
        <f t="shared" si="133"/>
        <v>1</v>
      </c>
      <c r="AK1181">
        <f t="shared" si="134"/>
        <v>1</v>
      </c>
      <c r="AL1181">
        <v>12</v>
      </c>
    </row>
    <row r="1182" spans="1:38" hidden="1" x14ac:dyDescent="0.3">
      <c r="A1182">
        <v>26</v>
      </c>
      <c r="B1182">
        <v>3</v>
      </c>
      <c r="C1182">
        <f>IF(OR($L1182=TRUE,$A1182=0,MOD($A1182,ChapterTable!$R$20)&lt;&gt;0),
MAX(0,INT(($B1182+ChapterTable!$P$26+VLOOKUP(SUBSTITUTE(C$1,"성장단계","")&amp;"단계오프셋",ChapterTable!$R:$S,2,0))/ChapterTable!$P$23)),
MAX(0,INT(($B1182+ChapterTable!$R$26+VLOOKUP(SUBSTITUTE(C$1,"성장단계","")&amp;"보스단계오프셋",ChapterTable!$R:$S,2,0))/ChapterTable!$R$23)))</f>
        <v>0</v>
      </c>
      <c r="D1182">
        <f>IF(OR($L1182=TRUE,$A1182=0,MOD($A1182,ChapterTable!$R$20)&lt;&gt;0),
MAX(0,INT(($B1182+ChapterTable!$P$26+VLOOKUP(SUBSTITUTE(D$1,"성장단계","")&amp;"단계오프셋",ChapterTable!$R:$S,2,0))/ChapterTable!$P$23)),
MAX(0,INT(($B1182+ChapterTable!$R$26+VLOOKUP(SUBSTITUTE(D$1,"성장단계","")&amp;"보스단계오프셋",ChapterTable!$R:$S,2,0))/ChapterTable!$R$23)))</f>
        <v>0</v>
      </c>
      <c r="E1182" s="1">
        <f ca="1">IF(AND($A1182=0,$B1182=1),
    VLOOKUP(1,ChapterTable!$1:$1048576,MATCH("최종"&amp;SUBSTITUTE(SUBSTITUTE(E$1,"standard",""),"|Float",""),ChapterTable!$1:$1,0),0)*ChapterTable!$P$17,
  IF(AND($A1182=0,$B1182=0),
    E1183,
  IF($B1182=0,
    VLOOKUP($A1182,ChapterTable!$1:$1048576,MATCH("최종"&amp;SUBSTITUTE(SUBSTITUTE(E$1,"standard",""),"|Float",""),ChapterTable!$1:$1,0),0),
  IF($B1182=1,
    IF($L1182=FALSE,
      VLOOKUP($A1182,ChapterTable!$1:$1048576,MATCH("최종"&amp;SUBSTITUTE(SUBSTITUTE(E$1,"standard",""),"|Float",""),ChapterTable!$1:$1,0),0),
      VLOOKUP($A1182-ChapterTable!$P$11,ChapterTable!$1:$1048576,MATCH("최종"&amp;SUBSTITUTE(SUBSTITUTE(E$1,"standard",""),"|Float",""),ChapterTable!$1:$1,0),0)*ChapterTable!$P$14
    ),
  OFFSET(E1182,-$B1182+IF($L1182,1,0),0)*IF($B1182&gt;OFFSET($B1182,1,0),ChapterTable!$R$17,1)*
    (VLOOKUP(SUBSTITUTE(SUBSTITUTE(E$1,"standard",""),"|Float","")&amp;IF(OR($L1182=TRUE,$A1182=0,MOD($A1182,ChapterTable!$R$20)&lt;&gt;0),"","보스")&amp;"인게임누적곱배수",ChapterTable!$R:$S,2,0)^C1182
    +VLOOKUP(SUBSTITUTE(SUBSTITUTE(E$1,"standard",""),"|Float","")&amp;IF(OR($L1182=TRUE,$A1182=0,MOD($A1182,ChapterTable!$R$20)&lt;&gt;0),"","보스")&amp;"인게임누적합배수",ChapterTable!$R:$S,2,0)*C1182)
  )
  )
  )
)</f>
        <v>3030140.1952850819</v>
      </c>
      <c r="F1182" s="1">
        <f ca="1">IF(AND($A1182=0,$B1182=1),
    VLOOKUP(1,ChapterTable!$1:$1048576,MATCH("최종"&amp;SUBSTITUTE(SUBSTITUTE(F$1,"standard",""),"|Float",""),ChapterTable!$1:$1,0),0)*ChapterTable!$P$17,
  IF(AND($A1182=0,$B1182=0),
    F1183,
  IF($B1182=0,
    VLOOKUP($A1182,ChapterTable!$1:$1048576,MATCH("최종"&amp;SUBSTITUTE(SUBSTITUTE(F$1,"standard",""),"|Float",""),ChapterTable!$1:$1,0),0),
  IF($B1182=1,
    IF($L1182=FALSE,
      VLOOKUP($A1182,ChapterTable!$1:$1048576,MATCH("최종"&amp;SUBSTITUTE(SUBSTITUTE(F$1,"standard",""),"|Float",""),ChapterTable!$1:$1,0),0),
      VLOOKUP($A1182-ChapterTable!$P$11,ChapterTable!$1:$1048576,MATCH("최종"&amp;SUBSTITUTE(SUBSTITUTE(F$1,"standard",""),"|Float",""),ChapterTable!$1:$1,0),0)*ChapterTable!$P$14
    ),
  OFFSET(F1182,-$B1182+IF($L1182,1,0),0)*
    (VLOOKUP(SUBSTITUTE(SUBSTITUTE(F$1,"standard",""),"|Float","")&amp;IF(OR($L1182=TRUE,$A1182=0,MOD($A1182,ChapterTable!$R$20)&lt;&gt;0),"","보스")&amp;"인게임누적곱배수",ChapterTable!$R:$S,2,0)^D1182
    +VLOOKUP(SUBSTITUTE(SUBSTITUTE(F$1,"standard",""),"|Float","")&amp;IF(OR($L1182=TRUE,$A1182=0,MOD($A1182,ChapterTable!$R$20)&lt;&gt;0),"","보스")&amp;"인게임누적합배수",ChapterTable!$R:$S,2,0)*D1182)
  )
  )
  )
)</f>
        <v>1262558.4147021174</v>
      </c>
      <c r="G1182" t="s">
        <v>715</v>
      </c>
      <c r="J1182" t="str">
        <f>IF(ISBLANK(I1182),"",
IFERROR(VLOOKUP(I1182,[1]StringTable!$1:$1048576,MATCH("kor|String",[1]StringTable!$1:$1,0),0),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135"/>
        <v>1</v>
      </c>
      <c r="AJ1182">
        <f t="shared" si="133"/>
        <v>1</v>
      </c>
      <c r="AK1182">
        <f t="shared" si="134"/>
        <v>1</v>
      </c>
      <c r="AL1182">
        <v>12</v>
      </c>
    </row>
    <row r="1183" spans="1:38" hidden="1" x14ac:dyDescent="0.3">
      <c r="A1183">
        <v>26</v>
      </c>
      <c r="B1183">
        <v>4</v>
      </c>
      <c r="C1183">
        <f>IF(OR($L1183=TRUE,$A1183=0,MOD($A1183,ChapterTable!$R$20)&lt;&gt;0),
MAX(0,INT(($B1183+ChapterTable!$P$26+VLOOKUP(SUBSTITUTE(C$1,"성장단계","")&amp;"단계오프셋",ChapterTable!$R:$S,2,0))/ChapterTable!$P$23)),
MAX(0,INT(($B1183+ChapterTable!$R$26+VLOOKUP(SUBSTITUTE(C$1,"성장단계","")&amp;"보스단계오프셋",ChapterTable!$R:$S,2,0))/ChapterTable!$R$23)))</f>
        <v>0</v>
      </c>
      <c r="D1183">
        <f>IF(OR($L1183=TRUE,$A1183=0,MOD($A1183,ChapterTable!$R$20)&lt;&gt;0),
MAX(0,INT(($B1183+ChapterTable!$P$26+VLOOKUP(SUBSTITUTE(D$1,"성장단계","")&amp;"단계오프셋",ChapterTable!$R:$S,2,0))/ChapterTable!$P$23)),
MAX(0,INT(($B1183+ChapterTable!$R$26+VLOOKUP(SUBSTITUTE(D$1,"성장단계","")&amp;"보스단계오프셋",ChapterTable!$R:$S,2,0))/ChapterTable!$R$23)))</f>
        <v>0</v>
      </c>
      <c r="E1183" s="1">
        <f ca="1">IF(AND($A1183=0,$B1183=1),
    VLOOKUP(1,ChapterTable!$1:$1048576,MATCH("최종"&amp;SUBSTITUTE(SUBSTITUTE(E$1,"standard",""),"|Float",""),ChapterTable!$1:$1,0),0)*ChapterTable!$P$17,
  IF(AND($A1183=0,$B1183=0),
    E1184,
  IF($B1183=0,
    VLOOKUP($A1183,ChapterTable!$1:$1048576,MATCH("최종"&amp;SUBSTITUTE(SUBSTITUTE(E$1,"standard",""),"|Float",""),ChapterTable!$1:$1,0),0),
  IF($B1183=1,
    IF($L1183=FALSE,
      VLOOKUP($A1183,ChapterTable!$1:$1048576,MATCH("최종"&amp;SUBSTITUTE(SUBSTITUTE(E$1,"standard",""),"|Float",""),ChapterTable!$1:$1,0),0),
      VLOOKUP($A1183-ChapterTable!$P$11,ChapterTable!$1:$1048576,MATCH("최종"&amp;SUBSTITUTE(SUBSTITUTE(E$1,"standard",""),"|Float",""),ChapterTable!$1:$1,0),0)*ChapterTable!$P$14
    ),
  OFFSET(E1183,-$B1183+IF($L1183,1,0),0)*IF($B1183&gt;OFFSET($B1183,1,0),ChapterTable!$R$17,1)*
    (VLOOKUP(SUBSTITUTE(SUBSTITUTE(E$1,"standard",""),"|Float","")&amp;IF(OR($L1183=TRUE,$A1183=0,MOD($A1183,ChapterTable!$R$20)&lt;&gt;0),"","보스")&amp;"인게임누적곱배수",ChapterTable!$R:$S,2,0)^C1183
    +VLOOKUP(SUBSTITUTE(SUBSTITUTE(E$1,"standard",""),"|Float","")&amp;IF(OR($L1183=TRUE,$A1183=0,MOD($A1183,ChapterTable!$R$20)&lt;&gt;0),"","보스")&amp;"인게임누적합배수",ChapterTable!$R:$S,2,0)*C1183)
  )
  )
  )
)</f>
        <v>3030140.1952850819</v>
      </c>
      <c r="F1183" s="1">
        <f ca="1">IF(AND($A1183=0,$B1183=1),
    VLOOKUP(1,ChapterTable!$1:$1048576,MATCH("최종"&amp;SUBSTITUTE(SUBSTITUTE(F$1,"standard",""),"|Float",""),ChapterTable!$1:$1,0),0)*ChapterTable!$P$17,
  IF(AND($A1183=0,$B1183=0),
    F1184,
  IF($B1183=0,
    VLOOKUP($A1183,ChapterTable!$1:$1048576,MATCH("최종"&amp;SUBSTITUTE(SUBSTITUTE(F$1,"standard",""),"|Float",""),ChapterTable!$1:$1,0),0),
  IF($B1183=1,
    IF($L1183=FALSE,
      VLOOKUP($A1183,ChapterTable!$1:$1048576,MATCH("최종"&amp;SUBSTITUTE(SUBSTITUTE(F$1,"standard",""),"|Float",""),ChapterTable!$1:$1,0),0),
      VLOOKUP($A1183-ChapterTable!$P$11,ChapterTable!$1:$1048576,MATCH("최종"&amp;SUBSTITUTE(SUBSTITUTE(F$1,"standard",""),"|Float",""),ChapterTable!$1:$1,0),0)*ChapterTable!$P$14
    ),
  OFFSET(F1183,-$B1183+IF($L1183,1,0),0)*
    (VLOOKUP(SUBSTITUTE(SUBSTITUTE(F$1,"standard",""),"|Float","")&amp;IF(OR($L1183=TRUE,$A1183=0,MOD($A1183,ChapterTable!$R$20)&lt;&gt;0),"","보스")&amp;"인게임누적곱배수",ChapterTable!$R:$S,2,0)^D1183
    +VLOOKUP(SUBSTITUTE(SUBSTITUTE(F$1,"standard",""),"|Float","")&amp;IF(OR($L1183=TRUE,$A1183=0,MOD($A1183,ChapterTable!$R$20)&lt;&gt;0),"","보스")&amp;"인게임누적합배수",ChapterTable!$R:$S,2,0)*D1183)
  )
  )
  )
)</f>
        <v>1262558.4147021174</v>
      </c>
      <c r="G1183" t="s">
        <v>715</v>
      </c>
      <c r="J1183" t="str">
        <f>IF(ISBLANK(I1183),"",
IFERROR(VLOOKUP(I1183,[1]StringTable!$1:$1048576,MATCH("kor|String",[1]StringTable!$1:$1,0),0),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135"/>
        <v>1</v>
      </c>
      <c r="AJ1183">
        <f t="shared" si="133"/>
        <v>1</v>
      </c>
      <c r="AK1183">
        <f t="shared" si="134"/>
        <v>1</v>
      </c>
      <c r="AL1183">
        <v>12</v>
      </c>
    </row>
    <row r="1184" spans="1:38" hidden="1" x14ac:dyDescent="0.3">
      <c r="A1184">
        <v>26</v>
      </c>
      <c r="B1184">
        <v>5</v>
      </c>
      <c r="C1184">
        <f>IF(OR($L1184=TRUE,$A1184=0,MOD($A1184,ChapterTable!$R$20)&lt;&gt;0),
MAX(0,INT(($B1184+ChapterTable!$P$26+VLOOKUP(SUBSTITUTE(C$1,"성장단계","")&amp;"단계오프셋",ChapterTable!$R:$S,2,0))/ChapterTable!$P$23)),
MAX(0,INT(($B1184+ChapterTable!$R$26+VLOOKUP(SUBSTITUTE(C$1,"성장단계","")&amp;"보스단계오프셋",ChapterTable!$R:$S,2,0))/ChapterTable!$R$23)))</f>
        <v>0</v>
      </c>
      <c r="D1184">
        <f>IF(OR($L1184=TRUE,$A1184=0,MOD($A1184,ChapterTable!$R$20)&lt;&gt;0),
MAX(0,INT(($B1184+ChapterTable!$P$26+VLOOKUP(SUBSTITUTE(D$1,"성장단계","")&amp;"단계오프셋",ChapterTable!$R:$S,2,0))/ChapterTable!$P$23)),
MAX(0,INT(($B1184+ChapterTable!$R$26+VLOOKUP(SUBSTITUTE(D$1,"성장단계","")&amp;"보스단계오프셋",ChapterTable!$R:$S,2,0))/ChapterTable!$R$23)))</f>
        <v>0</v>
      </c>
      <c r="E1184" s="1">
        <f ca="1">IF(AND($A1184=0,$B1184=1),
    VLOOKUP(1,ChapterTable!$1:$1048576,MATCH("최종"&amp;SUBSTITUTE(SUBSTITUTE(E$1,"standard",""),"|Float",""),ChapterTable!$1:$1,0),0)*ChapterTable!$P$17,
  IF(AND($A1184=0,$B1184=0),
    E1185,
  IF($B1184=0,
    VLOOKUP($A1184,ChapterTable!$1:$1048576,MATCH("최종"&amp;SUBSTITUTE(SUBSTITUTE(E$1,"standard",""),"|Float",""),ChapterTable!$1:$1,0),0),
  IF($B1184=1,
    IF($L1184=FALSE,
      VLOOKUP($A1184,ChapterTable!$1:$1048576,MATCH("최종"&amp;SUBSTITUTE(SUBSTITUTE(E$1,"standard",""),"|Float",""),ChapterTable!$1:$1,0),0),
      VLOOKUP($A1184-ChapterTable!$P$11,ChapterTable!$1:$1048576,MATCH("최종"&amp;SUBSTITUTE(SUBSTITUTE(E$1,"standard",""),"|Float",""),ChapterTable!$1:$1,0),0)*ChapterTable!$P$14
    ),
  OFFSET(E1184,-$B1184+IF($L1184,1,0),0)*IF($B1184&gt;OFFSET($B1184,1,0),ChapterTable!$R$17,1)*
    (VLOOKUP(SUBSTITUTE(SUBSTITUTE(E$1,"standard",""),"|Float","")&amp;IF(OR($L1184=TRUE,$A1184=0,MOD($A1184,ChapterTable!$R$20)&lt;&gt;0),"","보스")&amp;"인게임누적곱배수",ChapterTable!$R:$S,2,0)^C1184
    +VLOOKUP(SUBSTITUTE(SUBSTITUTE(E$1,"standard",""),"|Float","")&amp;IF(OR($L1184=TRUE,$A1184=0,MOD($A1184,ChapterTable!$R$20)&lt;&gt;0),"","보스")&amp;"인게임누적합배수",ChapterTable!$R:$S,2,0)*C1184)
  )
  )
  )
)</f>
        <v>3030140.1952850819</v>
      </c>
      <c r="F1184" s="1">
        <f ca="1">IF(AND($A1184=0,$B1184=1),
    VLOOKUP(1,ChapterTable!$1:$1048576,MATCH("최종"&amp;SUBSTITUTE(SUBSTITUTE(F$1,"standard",""),"|Float",""),ChapterTable!$1:$1,0),0)*ChapterTable!$P$17,
  IF(AND($A1184=0,$B1184=0),
    F1185,
  IF($B1184=0,
    VLOOKUP($A1184,ChapterTable!$1:$1048576,MATCH("최종"&amp;SUBSTITUTE(SUBSTITUTE(F$1,"standard",""),"|Float",""),ChapterTable!$1:$1,0),0),
  IF($B1184=1,
    IF($L1184=FALSE,
      VLOOKUP($A1184,ChapterTable!$1:$1048576,MATCH("최종"&amp;SUBSTITUTE(SUBSTITUTE(F$1,"standard",""),"|Float",""),ChapterTable!$1:$1,0),0),
      VLOOKUP($A1184-ChapterTable!$P$11,ChapterTable!$1:$1048576,MATCH("최종"&amp;SUBSTITUTE(SUBSTITUTE(F$1,"standard",""),"|Float",""),ChapterTable!$1:$1,0),0)*ChapterTable!$P$14
    ),
  OFFSET(F1184,-$B1184+IF($L1184,1,0),0)*
    (VLOOKUP(SUBSTITUTE(SUBSTITUTE(F$1,"standard",""),"|Float","")&amp;IF(OR($L1184=TRUE,$A1184=0,MOD($A1184,ChapterTable!$R$20)&lt;&gt;0),"","보스")&amp;"인게임누적곱배수",ChapterTable!$R:$S,2,0)^D1184
    +VLOOKUP(SUBSTITUTE(SUBSTITUTE(F$1,"standard",""),"|Float","")&amp;IF(OR($L1184=TRUE,$A1184=0,MOD($A1184,ChapterTable!$R$20)&lt;&gt;0),"","보스")&amp;"인게임누적합배수",ChapterTable!$R:$S,2,0)*D1184)
  )
  )
  )
)</f>
        <v>1262558.4147021174</v>
      </c>
      <c r="G1184" t="s">
        <v>715</v>
      </c>
      <c r="J1184" t="str">
        <f>IF(ISBLANK(I1184),"",
IFERROR(VLOOKUP(I1184,[1]StringTable!$1:$1048576,MATCH("kor|String",[1]StringTable!$1:$1,0),0),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135"/>
        <v>1</v>
      </c>
      <c r="AJ1184">
        <f t="shared" si="133"/>
        <v>1</v>
      </c>
      <c r="AK1184">
        <f t="shared" si="134"/>
        <v>1</v>
      </c>
      <c r="AL1184">
        <v>12</v>
      </c>
    </row>
    <row r="1185" spans="1:38" hidden="1" x14ac:dyDescent="0.3">
      <c r="A1185">
        <v>26</v>
      </c>
      <c r="B1185">
        <v>6</v>
      </c>
      <c r="C1185">
        <f>IF(OR($L1185=TRUE,$A1185=0,MOD($A1185,ChapterTable!$R$20)&lt;&gt;0),
MAX(0,INT(($B1185+ChapterTable!$P$26+VLOOKUP(SUBSTITUTE(C$1,"성장단계","")&amp;"단계오프셋",ChapterTable!$R:$S,2,0))/ChapterTable!$P$23)),
MAX(0,INT(($B1185+ChapterTable!$R$26+VLOOKUP(SUBSTITUTE(C$1,"성장단계","")&amp;"보스단계오프셋",ChapterTable!$R:$S,2,0))/ChapterTable!$R$23)))</f>
        <v>1</v>
      </c>
      <c r="D1185">
        <f>IF(OR($L1185=TRUE,$A1185=0,MOD($A1185,ChapterTable!$R$20)&lt;&gt;0),
MAX(0,INT(($B1185+ChapterTable!$P$26+VLOOKUP(SUBSTITUTE(D$1,"성장단계","")&amp;"단계오프셋",ChapterTable!$R:$S,2,0))/ChapterTable!$P$23)),
MAX(0,INT(($B1185+ChapterTable!$R$26+VLOOKUP(SUBSTITUTE(D$1,"성장단계","")&amp;"보스단계오프셋",ChapterTable!$R:$S,2,0))/ChapterTable!$R$23)))</f>
        <v>0</v>
      </c>
      <c r="E1185" s="1">
        <f ca="1">IF(AND($A1185=0,$B1185=1),
    VLOOKUP(1,ChapterTable!$1:$1048576,MATCH("최종"&amp;SUBSTITUTE(SUBSTITUTE(E$1,"standard",""),"|Float",""),ChapterTable!$1:$1,0),0)*ChapterTable!$P$17,
  IF(AND($A1185=0,$B1185=0),
    E1186,
  IF($B1185=0,
    VLOOKUP($A1185,ChapterTable!$1:$1048576,MATCH("최종"&amp;SUBSTITUTE(SUBSTITUTE(E$1,"standard",""),"|Float",""),ChapterTable!$1:$1,0),0),
  IF($B1185=1,
    IF($L1185=FALSE,
      VLOOKUP($A1185,ChapterTable!$1:$1048576,MATCH("최종"&amp;SUBSTITUTE(SUBSTITUTE(E$1,"standard",""),"|Float",""),ChapterTable!$1:$1,0),0),
      VLOOKUP($A1185-ChapterTable!$P$11,ChapterTable!$1:$1048576,MATCH("최종"&amp;SUBSTITUTE(SUBSTITUTE(E$1,"standard",""),"|Float",""),ChapterTable!$1:$1,0),0)*ChapterTable!$P$14
    ),
  OFFSET(E1185,-$B1185+IF($L1185,1,0),0)*IF($B1185&gt;OFFSET($B1185,1,0),ChapterTable!$R$17,1)*
    (VLOOKUP(SUBSTITUTE(SUBSTITUTE(E$1,"standard",""),"|Float","")&amp;IF(OR($L1185=TRUE,$A1185=0,MOD($A1185,ChapterTable!$R$20)&lt;&gt;0),"","보스")&amp;"인게임누적곱배수",ChapterTable!$R:$S,2,0)^C1185
    +VLOOKUP(SUBSTITUTE(SUBSTITUTE(E$1,"standard",""),"|Float","")&amp;IF(OR($L1185=TRUE,$A1185=0,MOD($A1185,ChapterTable!$R$20)&lt;&gt;0),"","보스")&amp;"인게임누적합배수",ChapterTable!$R:$S,2,0)*C1185)
  )
  )
  )
)</f>
        <v>3636168.2343420982</v>
      </c>
      <c r="F1185" s="1">
        <f ca="1">IF(AND($A1185=0,$B1185=1),
    VLOOKUP(1,ChapterTable!$1:$1048576,MATCH("최종"&amp;SUBSTITUTE(SUBSTITUTE(F$1,"standard",""),"|Float",""),ChapterTable!$1:$1,0),0)*ChapterTable!$P$17,
  IF(AND($A1185=0,$B1185=0),
    F1186,
  IF($B1185=0,
    VLOOKUP($A1185,ChapterTable!$1:$1048576,MATCH("최종"&amp;SUBSTITUTE(SUBSTITUTE(F$1,"standard",""),"|Float",""),ChapterTable!$1:$1,0),0),
  IF($B1185=1,
    IF($L1185=FALSE,
      VLOOKUP($A1185,ChapterTable!$1:$1048576,MATCH("최종"&amp;SUBSTITUTE(SUBSTITUTE(F$1,"standard",""),"|Float",""),ChapterTable!$1:$1,0),0),
      VLOOKUP($A1185-ChapterTable!$P$11,ChapterTable!$1:$1048576,MATCH("최종"&amp;SUBSTITUTE(SUBSTITUTE(F$1,"standard",""),"|Float",""),ChapterTable!$1:$1,0),0)*ChapterTable!$P$14
    ),
  OFFSET(F1185,-$B1185+IF($L1185,1,0),0)*
    (VLOOKUP(SUBSTITUTE(SUBSTITUTE(F$1,"standard",""),"|Float","")&amp;IF(OR($L1185=TRUE,$A1185=0,MOD($A1185,ChapterTable!$R$20)&lt;&gt;0),"","보스")&amp;"인게임누적곱배수",ChapterTable!$R:$S,2,0)^D1185
    +VLOOKUP(SUBSTITUTE(SUBSTITUTE(F$1,"standard",""),"|Float","")&amp;IF(OR($L1185=TRUE,$A1185=0,MOD($A1185,ChapterTable!$R$20)&lt;&gt;0),"","보스")&amp;"인게임누적합배수",ChapterTable!$R:$S,2,0)*D1185)
  )
  )
  )
)</f>
        <v>1262558.4147021174</v>
      </c>
      <c r="G1185" t="s">
        <v>715</v>
      </c>
      <c r="J1185" t="str">
        <f>IF(ISBLANK(I1185),"",
IFERROR(VLOOKUP(I1185,[1]StringTable!$1:$1048576,MATCH("kor|String",[1]StringTable!$1:$1,0),0),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135"/>
        <v>1</v>
      </c>
      <c r="AJ1185">
        <f t="shared" si="133"/>
        <v>1</v>
      </c>
      <c r="AK1185">
        <f t="shared" si="134"/>
        <v>1</v>
      </c>
      <c r="AL1185">
        <v>12</v>
      </c>
    </row>
    <row r="1186" spans="1:38" hidden="1" x14ac:dyDescent="0.3">
      <c r="A1186">
        <v>26</v>
      </c>
      <c r="B1186">
        <v>7</v>
      </c>
      <c r="C1186">
        <f>IF(OR($L1186=TRUE,$A1186=0,MOD($A1186,ChapterTable!$R$20)&lt;&gt;0),
MAX(0,INT(($B1186+ChapterTable!$P$26+VLOOKUP(SUBSTITUTE(C$1,"성장단계","")&amp;"단계오프셋",ChapterTable!$R:$S,2,0))/ChapterTable!$P$23)),
MAX(0,INT(($B1186+ChapterTable!$R$26+VLOOKUP(SUBSTITUTE(C$1,"성장단계","")&amp;"보스단계오프셋",ChapterTable!$R:$S,2,0))/ChapterTable!$R$23)))</f>
        <v>1</v>
      </c>
      <c r="D1186">
        <f>IF(OR($L1186=TRUE,$A1186=0,MOD($A1186,ChapterTable!$R$20)&lt;&gt;0),
MAX(0,INT(($B1186+ChapterTable!$P$26+VLOOKUP(SUBSTITUTE(D$1,"성장단계","")&amp;"단계오프셋",ChapterTable!$R:$S,2,0))/ChapterTable!$P$23)),
MAX(0,INT(($B1186+ChapterTable!$R$26+VLOOKUP(SUBSTITUTE(D$1,"성장단계","")&amp;"보스단계오프셋",ChapterTable!$R:$S,2,0))/ChapterTable!$R$23)))</f>
        <v>0</v>
      </c>
      <c r="E1186" s="1">
        <f ca="1">IF(AND($A1186=0,$B1186=1),
    VLOOKUP(1,ChapterTable!$1:$1048576,MATCH("최종"&amp;SUBSTITUTE(SUBSTITUTE(E$1,"standard",""),"|Float",""),ChapterTable!$1:$1,0),0)*ChapterTable!$P$17,
  IF(AND($A1186=0,$B1186=0),
    E1187,
  IF($B1186=0,
    VLOOKUP($A1186,ChapterTable!$1:$1048576,MATCH("최종"&amp;SUBSTITUTE(SUBSTITUTE(E$1,"standard",""),"|Float",""),ChapterTable!$1:$1,0),0),
  IF($B1186=1,
    IF($L1186=FALSE,
      VLOOKUP($A1186,ChapterTable!$1:$1048576,MATCH("최종"&amp;SUBSTITUTE(SUBSTITUTE(E$1,"standard",""),"|Float",""),ChapterTable!$1:$1,0),0),
      VLOOKUP($A1186-ChapterTable!$P$11,ChapterTable!$1:$1048576,MATCH("최종"&amp;SUBSTITUTE(SUBSTITUTE(E$1,"standard",""),"|Float",""),ChapterTable!$1:$1,0),0)*ChapterTable!$P$14
    ),
  OFFSET(E1186,-$B1186+IF($L1186,1,0),0)*IF($B1186&gt;OFFSET($B1186,1,0),ChapterTable!$R$17,1)*
    (VLOOKUP(SUBSTITUTE(SUBSTITUTE(E$1,"standard",""),"|Float","")&amp;IF(OR($L1186=TRUE,$A1186=0,MOD($A1186,ChapterTable!$R$20)&lt;&gt;0),"","보스")&amp;"인게임누적곱배수",ChapterTable!$R:$S,2,0)^C1186
    +VLOOKUP(SUBSTITUTE(SUBSTITUTE(E$1,"standard",""),"|Float","")&amp;IF(OR($L1186=TRUE,$A1186=0,MOD($A1186,ChapterTable!$R$20)&lt;&gt;0),"","보스")&amp;"인게임누적합배수",ChapterTable!$R:$S,2,0)*C1186)
  )
  )
  )
)</f>
        <v>3636168.2343420982</v>
      </c>
      <c r="F1186" s="1">
        <f ca="1">IF(AND($A1186=0,$B1186=1),
    VLOOKUP(1,ChapterTable!$1:$1048576,MATCH("최종"&amp;SUBSTITUTE(SUBSTITUTE(F$1,"standard",""),"|Float",""),ChapterTable!$1:$1,0),0)*ChapterTable!$P$17,
  IF(AND($A1186=0,$B1186=0),
    F1187,
  IF($B1186=0,
    VLOOKUP($A1186,ChapterTable!$1:$1048576,MATCH("최종"&amp;SUBSTITUTE(SUBSTITUTE(F$1,"standard",""),"|Float",""),ChapterTable!$1:$1,0),0),
  IF($B1186=1,
    IF($L1186=FALSE,
      VLOOKUP($A1186,ChapterTable!$1:$1048576,MATCH("최종"&amp;SUBSTITUTE(SUBSTITUTE(F$1,"standard",""),"|Float",""),ChapterTable!$1:$1,0),0),
      VLOOKUP($A1186-ChapterTable!$P$11,ChapterTable!$1:$1048576,MATCH("최종"&amp;SUBSTITUTE(SUBSTITUTE(F$1,"standard",""),"|Float",""),ChapterTable!$1:$1,0),0)*ChapterTable!$P$14
    ),
  OFFSET(F1186,-$B1186+IF($L1186,1,0),0)*
    (VLOOKUP(SUBSTITUTE(SUBSTITUTE(F$1,"standard",""),"|Float","")&amp;IF(OR($L1186=TRUE,$A1186=0,MOD($A1186,ChapterTable!$R$20)&lt;&gt;0),"","보스")&amp;"인게임누적곱배수",ChapterTable!$R:$S,2,0)^D1186
    +VLOOKUP(SUBSTITUTE(SUBSTITUTE(F$1,"standard",""),"|Float","")&amp;IF(OR($L1186=TRUE,$A1186=0,MOD($A1186,ChapterTable!$R$20)&lt;&gt;0),"","보스")&amp;"인게임누적합배수",ChapterTable!$R:$S,2,0)*D1186)
  )
  )
  )
)</f>
        <v>1262558.4147021174</v>
      </c>
      <c r="G1186" t="s">
        <v>715</v>
      </c>
      <c r="J1186" t="str">
        <f>IF(ISBLANK(I1186),"",
IFERROR(VLOOKUP(I1186,[1]StringTable!$1:$1048576,MATCH("kor|String",[1]StringTable!$1:$1,0),0),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135"/>
        <v>1</v>
      </c>
      <c r="AJ1186">
        <f t="shared" si="133"/>
        <v>1</v>
      </c>
      <c r="AK1186">
        <f t="shared" si="134"/>
        <v>1</v>
      </c>
      <c r="AL1186">
        <v>12</v>
      </c>
    </row>
    <row r="1187" spans="1:38" hidden="1" x14ac:dyDescent="0.3">
      <c r="A1187">
        <v>26</v>
      </c>
      <c r="B1187">
        <v>8</v>
      </c>
      <c r="C1187">
        <f>IF(OR($L1187=TRUE,$A1187=0,MOD($A1187,ChapterTable!$R$20)&lt;&gt;0),
MAX(0,INT(($B1187+ChapterTable!$P$26+VLOOKUP(SUBSTITUTE(C$1,"성장단계","")&amp;"단계오프셋",ChapterTable!$R:$S,2,0))/ChapterTable!$P$23)),
MAX(0,INT(($B1187+ChapterTable!$R$26+VLOOKUP(SUBSTITUTE(C$1,"성장단계","")&amp;"보스단계오프셋",ChapterTable!$R:$S,2,0))/ChapterTable!$R$23)))</f>
        <v>1</v>
      </c>
      <c r="D1187">
        <f>IF(OR($L1187=TRUE,$A1187=0,MOD($A1187,ChapterTable!$R$20)&lt;&gt;0),
MAX(0,INT(($B1187+ChapterTable!$P$26+VLOOKUP(SUBSTITUTE(D$1,"성장단계","")&amp;"단계오프셋",ChapterTable!$R:$S,2,0))/ChapterTable!$P$23)),
MAX(0,INT(($B1187+ChapterTable!$R$26+VLOOKUP(SUBSTITUTE(D$1,"성장단계","")&amp;"보스단계오프셋",ChapterTable!$R:$S,2,0))/ChapterTable!$R$23)))</f>
        <v>0</v>
      </c>
      <c r="E1187" s="1">
        <f ca="1">IF(AND($A1187=0,$B1187=1),
    VLOOKUP(1,ChapterTable!$1:$1048576,MATCH("최종"&amp;SUBSTITUTE(SUBSTITUTE(E$1,"standard",""),"|Float",""),ChapterTable!$1:$1,0),0)*ChapterTable!$P$17,
  IF(AND($A1187=0,$B1187=0),
    E1188,
  IF($B1187=0,
    VLOOKUP($A1187,ChapterTable!$1:$1048576,MATCH("최종"&amp;SUBSTITUTE(SUBSTITUTE(E$1,"standard",""),"|Float",""),ChapterTable!$1:$1,0),0),
  IF($B1187=1,
    IF($L1187=FALSE,
      VLOOKUP($A1187,ChapterTable!$1:$1048576,MATCH("최종"&amp;SUBSTITUTE(SUBSTITUTE(E$1,"standard",""),"|Float",""),ChapterTable!$1:$1,0),0),
      VLOOKUP($A1187-ChapterTable!$P$11,ChapterTable!$1:$1048576,MATCH("최종"&amp;SUBSTITUTE(SUBSTITUTE(E$1,"standard",""),"|Float",""),ChapterTable!$1:$1,0),0)*ChapterTable!$P$14
    ),
  OFFSET(E1187,-$B1187+IF($L1187,1,0),0)*IF($B1187&gt;OFFSET($B1187,1,0),ChapterTable!$R$17,1)*
    (VLOOKUP(SUBSTITUTE(SUBSTITUTE(E$1,"standard",""),"|Float","")&amp;IF(OR($L1187=TRUE,$A1187=0,MOD($A1187,ChapterTable!$R$20)&lt;&gt;0),"","보스")&amp;"인게임누적곱배수",ChapterTable!$R:$S,2,0)^C1187
    +VLOOKUP(SUBSTITUTE(SUBSTITUTE(E$1,"standard",""),"|Float","")&amp;IF(OR($L1187=TRUE,$A1187=0,MOD($A1187,ChapterTable!$R$20)&lt;&gt;0),"","보스")&amp;"인게임누적합배수",ChapterTable!$R:$S,2,0)*C1187)
  )
  )
  )
)</f>
        <v>3636168.2343420982</v>
      </c>
      <c r="F1187" s="1">
        <f ca="1">IF(AND($A1187=0,$B1187=1),
    VLOOKUP(1,ChapterTable!$1:$1048576,MATCH("최종"&amp;SUBSTITUTE(SUBSTITUTE(F$1,"standard",""),"|Float",""),ChapterTable!$1:$1,0),0)*ChapterTable!$P$17,
  IF(AND($A1187=0,$B1187=0),
    F1188,
  IF($B1187=0,
    VLOOKUP($A1187,ChapterTable!$1:$1048576,MATCH("최종"&amp;SUBSTITUTE(SUBSTITUTE(F$1,"standard",""),"|Float",""),ChapterTable!$1:$1,0),0),
  IF($B1187=1,
    IF($L1187=FALSE,
      VLOOKUP($A1187,ChapterTable!$1:$1048576,MATCH("최종"&amp;SUBSTITUTE(SUBSTITUTE(F$1,"standard",""),"|Float",""),ChapterTable!$1:$1,0),0),
      VLOOKUP($A1187-ChapterTable!$P$11,ChapterTable!$1:$1048576,MATCH("최종"&amp;SUBSTITUTE(SUBSTITUTE(F$1,"standard",""),"|Float",""),ChapterTable!$1:$1,0),0)*ChapterTable!$P$14
    ),
  OFFSET(F1187,-$B1187+IF($L1187,1,0),0)*
    (VLOOKUP(SUBSTITUTE(SUBSTITUTE(F$1,"standard",""),"|Float","")&amp;IF(OR($L1187=TRUE,$A1187=0,MOD($A1187,ChapterTable!$R$20)&lt;&gt;0),"","보스")&amp;"인게임누적곱배수",ChapterTable!$R:$S,2,0)^D1187
    +VLOOKUP(SUBSTITUTE(SUBSTITUTE(F$1,"standard",""),"|Float","")&amp;IF(OR($L1187=TRUE,$A1187=0,MOD($A1187,ChapterTable!$R$20)&lt;&gt;0),"","보스")&amp;"인게임누적합배수",ChapterTable!$R:$S,2,0)*D1187)
  )
  )
  )
)</f>
        <v>1262558.4147021174</v>
      </c>
      <c r="G1187" t="s">
        <v>715</v>
      </c>
      <c r="J1187" t="str">
        <f>IF(ISBLANK(I1187),"",
IFERROR(VLOOKUP(I1187,[1]StringTable!$1:$1048576,MATCH("kor|String",[1]StringTable!$1:$1,0),0),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135"/>
        <v>1</v>
      </c>
      <c r="AJ1187">
        <f t="shared" si="133"/>
        <v>1</v>
      </c>
      <c r="AK1187">
        <f t="shared" si="134"/>
        <v>1</v>
      </c>
      <c r="AL1187">
        <v>12</v>
      </c>
    </row>
    <row r="1188" spans="1:38" hidden="1" x14ac:dyDescent="0.3">
      <c r="A1188">
        <v>26</v>
      </c>
      <c r="B1188">
        <v>9</v>
      </c>
      <c r="C1188">
        <f>IF(OR($L1188=TRUE,$A1188=0,MOD($A1188,ChapterTable!$R$20)&lt;&gt;0),
MAX(0,INT(($B1188+ChapterTable!$P$26+VLOOKUP(SUBSTITUTE(C$1,"성장단계","")&amp;"단계오프셋",ChapterTable!$R:$S,2,0))/ChapterTable!$P$23)),
MAX(0,INT(($B1188+ChapterTable!$R$26+VLOOKUP(SUBSTITUTE(C$1,"성장단계","")&amp;"보스단계오프셋",ChapterTable!$R:$S,2,0))/ChapterTable!$R$23)))</f>
        <v>1</v>
      </c>
      <c r="D1188">
        <f>IF(OR($L1188=TRUE,$A1188=0,MOD($A1188,ChapterTable!$R$20)&lt;&gt;0),
MAX(0,INT(($B1188+ChapterTable!$P$26+VLOOKUP(SUBSTITUTE(D$1,"성장단계","")&amp;"단계오프셋",ChapterTable!$R:$S,2,0))/ChapterTable!$P$23)),
MAX(0,INT(($B1188+ChapterTable!$R$26+VLOOKUP(SUBSTITUTE(D$1,"성장단계","")&amp;"보스단계오프셋",ChapterTable!$R:$S,2,0))/ChapterTable!$R$23)))</f>
        <v>0</v>
      </c>
      <c r="E1188" s="1">
        <f ca="1">IF(AND($A1188=0,$B1188=1),
    VLOOKUP(1,ChapterTable!$1:$1048576,MATCH("최종"&amp;SUBSTITUTE(SUBSTITUTE(E$1,"standard",""),"|Float",""),ChapterTable!$1:$1,0),0)*ChapterTable!$P$17,
  IF(AND($A1188=0,$B1188=0),
    E1189,
  IF($B1188=0,
    VLOOKUP($A1188,ChapterTable!$1:$1048576,MATCH("최종"&amp;SUBSTITUTE(SUBSTITUTE(E$1,"standard",""),"|Float",""),ChapterTable!$1:$1,0),0),
  IF($B1188=1,
    IF($L1188=FALSE,
      VLOOKUP($A1188,ChapterTable!$1:$1048576,MATCH("최종"&amp;SUBSTITUTE(SUBSTITUTE(E$1,"standard",""),"|Float",""),ChapterTable!$1:$1,0),0),
      VLOOKUP($A1188-ChapterTable!$P$11,ChapterTable!$1:$1048576,MATCH("최종"&amp;SUBSTITUTE(SUBSTITUTE(E$1,"standard",""),"|Float",""),ChapterTable!$1:$1,0),0)*ChapterTable!$P$14
    ),
  OFFSET(E1188,-$B1188+IF($L1188,1,0),0)*IF($B1188&gt;OFFSET($B1188,1,0),ChapterTable!$R$17,1)*
    (VLOOKUP(SUBSTITUTE(SUBSTITUTE(E$1,"standard",""),"|Float","")&amp;IF(OR($L1188=TRUE,$A1188=0,MOD($A1188,ChapterTable!$R$20)&lt;&gt;0),"","보스")&amp;"인게임누적곱배수",ChapterTable!$R:$S,2,0)^C1188
    +VLOOKUP(SUBSTITUTE(SUBSTITUTE(E$1,"standard",""),"|Float","")&amp;IF(OR($L1188=TRUE,$A1188=0,MOD($A1188,ChapterTable!$R$20)&lt;&gt;0),"","보스")&amp;"인게임누적합배수",ChapterTable!$R:$S,2,0)*C1188)
  )
  )
  )
)</f>
        <v>3636168.2343420982</v>
      </c>
      <c r="F1188" s="1">
        <f ca="1">IF(AND($A1188=0,$B1188=1),
    VLOOKUP(1,ChapterTable!$1:$1048576,MATCH("최종"&amp;SUBSTITUTE(SUBSTITUTE(F$1,"standard",""),"|Float",""),ChapterTable!$1:$1,0),0)*ChapterTable!$P$17,
  IF(AND($A1188=0,$B1188=0),
    F1189,
  IF($B1188=0,
    VLOOKUP($A1188,ChapterTable!$1:$1048576,MATCH("최종"&amp;SUBSTITUTE(SUBSTITUTE(F$1,"standard",""),"|Float",""),ChapterTable!$1:$1,0),0),
  IF($B1188=1,
    IF($L1188=FALSE,
      VLOOKUP($A1188,ChapterTable!$1:$1048576,MATCH("최종"&amp;SUBSTITUTE(SUBSTITUTE(F$1,"standard",""),"|Float",""),ChapterTable!$1:$1,0),0),
      VLOOKUP($A1188-ChapterTable!$P$11,ChapterTable!$1:$1048576,MATCH("최종"&amp;SUBSTITUTE(SUBSTITUTE(F$1,"standard",""),"|Float",""),ChapterTable!$1:$1,0),0)*ChapterTable!$P$14
    ),
  OFFSET(F1188,-$B1188+IF($L1188,1,0),0)*
    (VLOOKUP(SUBSTITUTE(SUBSTITUTE(F$1,"standard",""),"|Float","")&amp;IF(OR($L1188=TRUE,$A1188=0,MOD($A1188,ChapterTable!$R$20)&lt;&gt;0),"","보스")&amp;"인게임누적곱배수",ChapterTable!$R:$S,2,0)^D1188
    +VLOOKUP(SUBSTITUTE(SUBSTITUTE(F$1,"standard",""),"|Float","")&amp;IF(OR($L1188=TRUE,$A1188=0,MOD($A1188,ChapterTable!$R$20)&lt;&gt;0),"","보스")&amp;"인게임누적합배수",ChapterTable!$R:$S,2,0)*D1188)
  )
  )
  )
)</f>
        <v>1262558.4147021174</v>
      </c>
      <c r="G1188" t="s">
        <v>715</v>
      </c>
      <c r="J1188" t="str">
        <f>IF(ISBLANK(I1188),"",
IFERROR(VLOOKUP(I1188,[1]StringTable!$1:$1048576,MATCH("kor|String",[1]StringTable!$1:$1,0),0),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135"/>
        <v>1</v>
      </c>
      <c r="AJ1188">
        <f t="shared" si="133"/>
        <v>1</v>
      </c>
      <c r="AK1188">
        <f t="shared" si="134"/>
        <v>1</v>
      </c>
      <c r="AL1188">
        <v>12</v>
      </c>
    </row>
    <row r="1189" spans="1:38" hidden="1" x14ac:dyDescent="0.3">
      <c r="A1189">
        <v>26</v>
      </c>
      <c r="B1189">
        <v>10</v>
      </c>
      <c r="C1189">
        <f>IF(OR($L1189=TRUE,$A1189=0,MOD($A1189,ChapterTable!$R$20)&lt;&gt;0),
MAX(0,INT(($B1189+ChapterTable!$P$26+VLOOKUP(SUBSTITUTE(C$1,"성장단계","")&amp;"단계오프셋",ChapterTable!$R:$S,2,0))/ChapterTable!$P$23)),
MAX(0,INT(($B1189+ChapterTable!$R$26+VLOOKUP(SUBSTITUTE(C$1,"성장단계","")&amp;"보스단계오프셋",ChapterTable!$R:$S,2,0))/ChapterTable!$R$23)))</f>
        <v>1</v>
      </c>
      <c r="D1189">
        <f>IF(OR($L1189=TRUE,$A1189=0,MOD($A1189,ChapterTable!$R$20)&lt;&gt;0),
MAX(0,INT(($B1189+ChapterTable!$P$26+VLOOKUP(SUBSTITUTE(D$1,"성장단계","")&amp;"단계오프셋",ChapterTable!$R:$S,2,0))/ChapterTable!$P$23)),
MAX(0,INT(($B1189+ChapterTable!$R$26+VLOOKUP(SUBSTITUTE(D$1,"성장단계","")&amp;"보스단계오프셋",ChapterTable!$R:$S,2,0))/ChapterTable!$R$23)))</f>
        <v>0</v>
      </c>
      <c r="E1189" s="1">
        <f ca="1">IF(AND($A1189=0,$B1189=1),
    VLOOKUP(1,ChapterTable!$1:$1048576,MATCH("최종"&amp;SUBSTITUTE(SUBSTITUTE(E$1,"standard",""),"|Float",""),ChapterTable!$1:$1,0),0)*ChapterTable!$P$17,
  IF(AND($A1189=0,$B1189=0),
    E1190,
  IF($B1189=0,
    VLOOKUP($A1189,ChapterTable!$1:$1048576,MATCH("최종"&amp;SUBSTITUTE(SUBSTITUTE(E$1,"standard",""),"|Float",""),ChapterTable!$1:$1,0),0),
  IF($B1189=1,
    IF($L1189=FALSE,
      VLOOKUP($A1189,ChapterTable!$1:$1048576,MATCH("최종"&amp;SUBSTITUTE(SUBSTITUTE(E$1,"standard",""),"|Float",""),ChapterTable!$1:$1,0),0),
      VLOOKUP($A1189-ChapterTable!$P$11,ChapterTable!$1:$1048576,MATCH("최종"&amp;SUBSTITUTE(SUBSTITUTE(E$1,"standard",""),"|Float",""),ChapterTable!$1:$1,0),0)*ChapterTable!$P$14
    ),
  OFFSET(E1189,-$B1189+IF($L1189,1,0),0)*IF($B1189&gt;OFFSET($B1189,1,0),ChapterTable!$R$17,1)*
    (VLOOKUP(SUBSTITUTE(SUBSTITUTE(E$1,"standard",""),"|Float","")&amp;IF(OR($L1189=TRUE,$A1189=0,MOD($A1189,ChapterTable!$R$20)&lt;&gt;0),"","보스")&amp;"인게임누적곱배수",ChapterTable!$R:$S,2,0)^C1189
    +VLOOKUP(SUBSTITUTE(SUBSTITUTE(E$1,"standard",""),"|Float","")&amp;IF(OR($L1189=TRUE,$A1189=0,MOD($A1189,ChapterTable!$R$20)&lt;&gt;0),"","보스")&amp;"인게임누적합배수",ChapterTable!$R:$S,2,0)*C1189)
  )
  )
  )
)</f>
        <v>3636168.2343420982</v>
      </c>
      <c r="F1189" s="1">
        <f ca="1">IF(AND($A1189=0,$B1189=1),
    VLOOKUP(1,ChapterTable!$1:$1048576,MATCH("최종"&amp;SUBSTITUTE(SUBSTITUTE(F$1,"standard",""),"|Float",""),ChapterTable!$1:$1,0),0)*ChapterTable!$P$17,
  IF(AND($A1189=0,$B1189=0),
    F1190,
  IF($B1189=0,
    VLOOKUP($A1189,ChapterTable!$1:$1048576,MATCH("최종"&amp;SUBSTITUTE(SUBSTITUTE(F$1,"standard",""),"|Float",""),ChapterTable!$1:$1,0),0),
  IF($B1189=1,
    IF($L1189=FALSE,
      VLOOKUP($A1189,ChapterTable!$1:$1048576,MATCH("최종"&amp;SUBSTITUTE(SUBSTITUTE(F$1,"standard",""),"|Float",""),ChapterTable!$1:$1,0),0),
      VLOOKUP($A1189-ChapterTable!$P$11,ChapterTable!$1:$1048576,MATCH("최종"&amp;SUBSTITUTE(SUBSTITUTE(F$1,"standard",""),"|Float",""),ChapterTable!$1:$1,0),0)*ChapterTable!$P$14
    ),
  OFFSET(F1189,-$B1189+IF($L1189,1,0),0)*
    (VLOOKUP(SUBSTITUTE(SUBSTITUTE(F$1,"standard",""),"|Float","")&amp;IF(OR($L1189=TRUE,$A1189=0,MOD($A1189,ChapterTable!$R$20)&lt;&gt;0),"","보스")&amp;"인게임누적곱배수",ChapterTable!$R:$S,2,0)^D1189
    +VLOOKUP(SUBSTITUTE(SUBSTITUTE(F$1,"standard",""),"|Float","")&amp;IF(OR($L1189=TRUE,$A1189=0,MOD($A1189,ChapterTable!$R$20)&lt;&gt;0),"","보스")&amp;"인게임누적합배수",ChapterTable!$R:$S,2,0)*D1189)
  )
  )
  )
)</f>
        <v>1262558.4147021174</v>
      </c>
      <c r="G1189" t="s">
        <v>715</v>
      </c>
      <c r="J1189" t="str">
        <f>IF(ISBLANK(I1189),"",
IFERROR(VLOOKUP(I1189,[1]StringTable!$1:$1048576,MATCH("kor|String",[1]StringTable!$1:$1,0),0),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135"/>
        <v>1</v>
      </c>
      <c r="AJ1189">
        <f t="shared" si="133"/>
        <v>1</v>
      </c>
      <c r="AK1189">
        <f t="shared" si="134"/>
        <v>1</v>
      </c>
      <c r="AL1189">
        <v>12</v>
      </c>
    </row>
    <row r="1190" spans="1:38" hidden="1" x14ac:dyDescent="0.3">
      <c r="A1190">
        <v>26</v>
      </c>
      <c r="B1190">
        <v>11</v>
      </c>
      <c r="C1190">
        <f>IF(OR($L1190=TRUE,$A1190=0,MOD($A1190,ChapterTable!$R$20)&lt;&gt;0),
MAX(0,INT(($B1190+ChapterTable!$P$26+VLOOKUP(SUBSTITUTE(C$1,"성장단계","")&amp;"단계오프셋",ChapterTable!$R:$S,2,0))/ChapterTable!$P$23)),
MAX(0,INT(($B1190+ChapterTable!$R$26+VLOOKUP(SUBSTITUTE(C$1,"성장단계","")&amp;"보스단계오프셋",ChapterTable!$R:$S,2,0))/ChapterTable!$R$23)))</f>
        <v>1</v>
      </c>
      <c r="D1190">
        <f>IF(OR($L1190=TRUE,$A1190=0,MOD($A1190,ChapterTable!$R$20)&lt;&gt;0),
MAX(0,INT(($B1190+ChapterTable!$P$26+VLOOKUP(SUBSTITUTE(D$1,"성장단계","")&amp;"단계오프셋",ChapterTable!$R:$S,2,0))/ChapterTable!$P$23)),
MAX(0,INT(($B1190+ChapterTable!$R$26+VLOOKUP(SUBSTITUTE(D$1,"성장단계","")&amp;"보스단계오프셋",ChapterTable!$R:$S,2,0))/ChapterTable!$R$23)))</f>
        <v>1</v>
      </c>
      <c r="E1190" s="1">
        <f ca="1">IF(AND($A1190=0,$B1190=1),
    VLOOKUP(1,ChapterTable!$1:$1048576,MATCH("최종"&amp;SUBSTITUTE(SUBSTITUTE(E$1,"standard",""),"|Float",""),ChapterTable!$1:$1,0),0)*ChapterTable!$P$17,
  IF(AND($A1190=0,$B1190=0),
    E1191,
  IF($B1190=0,
    VLOOKUP($A1190,ChapterTable!$1:$1048576,MATCH("최종"&amp;SUBSTITUTE(SUBSTITUTE(E$1,"standard",""),"|Float",""),ChapterTable!$1:$1,0),0),
  IF($B1190=1,
    IF($L1190=FALSE,
      VLOOKUP($A1190,ChapterTable!$1:$1048576,MATCH("최종"&amp;SUBSTITUTE(SUBSTITUTE(E$1,"standard",""),"|Float",""),ChapterTable!$1:$1,0),0),
      VLOOKUP($A1190-ChapterTable!$P$11,ChapterTable!$1:$1048576,MATCH("최종"&amp;SUBSTITUTE(SUBSTITUTE(E$1,"standard",""),"|Float",""),ChapterTable!$1:$1,0),0)*ChapterTable!$P$14
    ),
  OFFSET(E1190,-$B1190+IF($L1190,1,0),0)*IF($B1190&gt;OFFSET($B1190,1,0),ChapterTable!$R$17,1)*
    (VLOOKUP(SUBSTITUTE(SUBSTITUTE(E$1,"standard",""),"|Float","")&amp;IF(OR($L1190=TRUE,$A1190=0,MOD($A1190,ChapterTable!$R$20)&lt;&gt;0),"","보스")&amp;"인게임누적곱배수",ChapterTable!$R:$S,2,0)^C1190
    +VLOOKUP(SUBSTITUTE(SUBSTITUTE(E$1,"standard",""),"|Float","")&amp;IF(OR($L1190=TRUE,$A1190=0,MOD($A1190,ChapterTable!$R$20)&lt;&gt;0),"","보스")&amp;"인게임누적합배수",ChapterTable!$R:$S,2,0)*C1190)
  )
  )
  )
)</f>
        <v>3636168.2343420982</v>
      </c>
      <c r="F1190" s="1">
        <f ca="1">IF(AND($A1190=0,$B1190=1),
    VLOOKUP(1,ChapterTable!$1:$1048576,MATCH("최종"&amp;SUBSTITUTE(SUBSTITUTE(F$1,"standard",""),"|Float",""),ChapterTable!$1:$1,0),0)*ChapterTable!$P$17,
  IF(AND($A1190=0,$B1190=0),
    F1191,
  IF($B1190=0,
    VLOOKUP($A1190,ChapterTable!$1:$1048576,MATCH("최종"&amp;SUBSTITUTE(SUBSTITUTE(F$1,"standard",""),"|Float",""),ChapterTable!$1:$1,0),0),
  IF($B1190=1,
    IF($L1190=FALSE,
      VLOOKUP($A1190,ChapterTable!$1:$1048576,MATCH("최종"&amp;SUBSTITUTE(SUBSTITUTE(F$1,"standard",""),"|Float",""),ChapterTable!$1:$1,0),0),
      VLOOKUP($A1190-ChapterTable!$P$11,ChapterTable!$1:$1048576,MATCH("최종"&amp;SUBSTITUTE(SUBSTITUTE(F$1,"standard",""),"|Float",""),ChapterTable!$1:$1,0),0)*ChapterTable!$P$14
    ),
  OFFSET(F1190,-$B1190+IF($L1190,1,0),0)*
    (VLOOKUP(SUBSTITUTE(SUBSTITUTE(F$1,"standard",""),"|Float","")&amp;IF(OR($L1190=TRUE,$A1190=0,MOD($A1190,ChapterTable!$R$20)&lt;&gt;0),"","보스")&amp;"인게임누적곱배수",ChapterTable!$R:$S,2,0)^D1190
    +VLOOKUP(SUBSTITUTE(SUBSTITUTE(F$1,"standard",""),"|Float","")&amp;IF(OR($L1190=TRUE,$A1190=0,MOD($A1190,ChapterTable!$R$20)&lt;&gt;0),"","보스")&amp;"인게임누적합배수",ChapterTable!$R:$S,2,0)*D1190)
  )
  )
  )
)</f>
        <v>1357250.2958047763</v>
      </c>
      <c r="G1190" t="s">
        <v>715</v>
      </c>
      <c r="J1190" t="str">
        <f>IF(ISBLANK(I1190),"",
IFERROR(VLOOKUP(I1190,[1]StringTable!$1:$1048576,MATCH("kor|String",[1]StringTable!$1:$1,0),0),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135"/>
        <v>0.5</v>
      </c>
      <c r="AJ1190">
        <f t="shared" si="133"/>
        <v>0.54666666600000002</v>
      </c>
      <c r="AK1190">
        <f t="shared" si="134"/>
        <v>1</v>
      </c>
      <c r="AL1190">
        <v>12</v>
      </c>
    </row>
    <row r="1191" spans="1:38" hidden="1" x14ac:dyDescent="0.3">
      <c r="A1191">
        <v>26</v>
      </c>
      <c r="B1191">
        <v>12</v>
      </c>
      <c r="C1191">
        <f>IF(OR($L1191=TRUE,$A1191=0,MOD($A1191,ChapterTable!$R$20)&lt;&gt;0),
MAX(0,INT(($B1191+ChapterTable!$P$26+VLOOKUP(SUBSTITUTE(C$1,"성장단계","")&amp;"단계오프셋",ChapterTable!$R:$S,2,0))/ChapterTable!$P$23)),
MAX(0,INT(($B1191+ChapterTable!$R$26+VLOOKUP(SUBSTITUTE(C$1,"성장단계","")&amp;"보스단계오프셋",ChapterTable!$R:$S,2,0))/ChapterTable!$R$23)))</f>
        <v>1</v>
      </c>
      <c r="D1191">
        <f>IF(OR($L1191=TRUE,$A1191=0,MOD($A1191,ChapterTable!$R$20)&lt;&gt;0),
MAX(0,INT(($B1191+ChapterTable!$P$26+VLOOKUP(SUBSTITUTE(D$1,"성장단계","")&amp;"단계오프셋",ChapterTable!$R:$S,2,0))/ChapterTable!$P$23)),
MAX(0,INT(($B1191+ChapterTable!$R$26+VLOOKUP(SUBSTITUTE(D$1,"성장단계","")&amp;"보스단계오프셋",ChapterTable!$R:$S,2,0))/ChapterTable!$R$23)))</f>
        <v>1</v>
      </c>
      <c r="E1191" s="1">
        <f ca="1">IF(AND($A1191=0,$B1191=1),
    VLOOKUP(1,ChapterTable!$1:$1048576,MATCH("최종"&amp;SUBSTITUTE(SUBSTITUTE(E$1,"standard",""),"|Float",""),ChapterTable!$1:$1,0),0)*ChapterTable!$P$17,
  IF(AND($A1191=0,$B1191=0),
    E1192,
  IF($B1191=0,
    VLOOKUP($A1191,ChapterTable!$1:$1048576,MATCH("최종"&amp;SUBSTITUTE(SUBSTITUTE(E$1,"standard",""),"|Float",""),ChapterTable!$1:$1,0),0),
  IF($B1191=1,
    IF($L1191=FALSE,
      VLOOKUP($A1191,ChapterTable!$1:$1048576,MATCH("최종"&amp;SUBSTITUTE(SUBSTITUTE(E$1,"standard",""),"|Float",""),ChapterTable!$1:$1,0),0),
      VLOOKUP($A1191-ChapterTable!$P$11,ChapterTable!$1:$1048576,MATCH("최종"&amp;SUBSTITUTE(SUBSTITUTE(E$1,"standard",""),"|Float",""),ChapterTable!$1:$1,0),0)*ChapterTable!$P$14
    ),
  OFFSET(E1191,-$B1191+IF($L1191,1,0),0)*IF($B1191&gt;OFFSET($B1191,1,0),ChapterTable!$R$17,1)*
    (VLOOKUP(SUBSTITUTE(SUBSTITUTE(E$1,"standard",""),"|Float","")&amp;IF(OR($L1191=TRUE,$A1191=0,MOD($A1191,ChapterTable!$R$20)&lt;&gt;0),"","보스")&amp;"인게임누적곱배수",ChapterTable!$R:$S,2,0)^C1191
    +VLOOKUP(SUBSTITUTE(SUBSTITUTE(E$1,"standard",""),"|Float","")&amp;IF(OR($L1191=TRUE,$A1191=0,MOD($A1191,ChapterTable!$R$20)&lt;&gt;0),"","보스")&amp;"인게임누적합배수",ChapterTable!$R:$S,2,0)*C1191)
  )
  )
  )
)</f>
        <v>3636168.2343420982</v>
      </c>
      <c r="F1191" s="1">
        <f ca="1">IF(AND($A1191=0,$B1191=1),
    VLOOKUP(1,ChapterTable!$1:$1048576,MATCH("최종"&amp;SUBSTITUTE(SUBSTITUTE(F$1,"standard",""),"|Float",""),ChapterTable!$1:$1,0),0)*ChapterTable!$P$17,
  IF(AND($A1191=0,$B1191=0),
    F1192,
  IF($B1191=0,
    VLOOKUP($A1191,ChapterTable!$1:$1048576,MATCH("최종"&amp;SUBSTITUTE(SUBSTITUTE(F$1,"standard",""),"|Float",""),ChapterTable!$1:$1,0),0),
  IF($B1191=1,
    IF($L1191=FALSE,
      VLOOKUP($A1191,ChapterTable!$1:$1048576,MATCH("최종"&amp;SUBSTITUTE(SUBSTITUTE(F$1,"standard",""),"|Float",""),ChapterTable!$1:$1,0),0),
      VLOOKUP($A1191-ChapterTable!$P$11,ChapterTable!$1:$1048576,MATCH("최종"&amp;SUBSTITUTE(SUBSTITUTE(F$1,"standard",""),"|Float",""),ChapterTable!$1:$1,0),0)*ChapterTable!$P$14
    ),
  OFFSET(F1191,-$B1191+IF($L1191,1,0),0)*
    (VLOOKUP(SUBSTITUTE(SUBSTITUTE(F$1,"standard",""),"|Float","")&amp;IF(OR($L1191=TRUE,$A1191=0,MOD($A1191,ChapterTable!$R$20)&lt;&gt;0),"","보스")&amp;"인게임누적곱배수",ChapterTable!$R:$S,2,0)^D1191
    +VLOOKUP(SUBSTITUTE(SUBSTITUTE(F$1,"standard",""),"|Float","")&amp;IF(OR($L1191=TRUE,$A1191=0,MOD($A1191,ChapterTable!$R$20)&lt;&gt;0),"","보스")&amp;"인게임누적합배수",ChapterTable!$R:$S,2,0)*D1191)
  )
  )
  )
)</f>
        <v>1357250.2958047763</v>
      </c>
      <c r="G1191" t="s">
        <v>715</v>
      </c>
      <c r="J1191" t="str">
        <f>IF(ISBLANK(I1191),"",
IFERROR(VLOOKUP(I1191,[1]StringTable!$1:$1048576,MATCH("kor|String",[1]StringTable!$1:$1,0),0),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135"/>
        <v>0.5</v>
      </c>
      <c r="AJ1191">
        <f t="shared" si="133"/>
        <v>0.54666666600000002</v>
      </c>
      <c r="AK1191">
        <f t="shared" si="134"/>
        <v>1</v>
      </c>
      <c r="AL1191">
        <v>12</v>
      </c>
    </row>
    <row r="1192" spans="1:38" hidden="1" x14ac:dyDescent="0.3">
      <c r="A1192">
        <v>26</v>
      </c>
      <c r="B1192">
        <v>13</v>
      </c>
      <c r="C1192">
        <f>IF(OR($L1192=TRUE,$A1192=0,MOD($A1192,ChapterTable!$R$20)&lt;&gt;0),
MAX(0,INT(($B1192+ChapterTable!$P$26+VLOOKUP(SUBSTITUTE(C$1,"성장단계","")&amp;"단계오프셋",ChapterTable!$R:$S,2,0))/ChapterTable!$P$23)),
MAX(0,INT(($B1192+ChapterTable!$R$26+VLOOKUP(SUBSTITUTE(C$1,"성장단계","")&amp;"보스단계오프셋",ChapterTable!$R:$S,2,0))/ChapterTable!$R$23)))</f>
        <v>1</v>
      </c>
      <c r="D1192">
        <f>IF(OR($L1192=TRUE,$A1192=0,MOD($A1192,ChapterTable!$R$20)&lt;&gt;0),
MAX(0,INT(($B1192+ChapterTable!$P$26+VLOOKUP(SUBSTITUTE(D$1,"성장단계","")&amp;"단계오프셋",ChapterTable!$R:$S,2,0))/ChapterTable!$P$23)),
MAX(0,INT(($B1192+ChapterTable!$R$26+VLOOKUP(SUBSTITUTE(D$1,"성장단계","")&amp;"보스단계오프셋",ChapterTable!$R:$S,2,0))/ChapterTable!$R$23)))</f>
        <v>1</v>
      </c>
      <c r="E1192" s="1">
        <f ca="1">IF(AND($A1192=0,$B1192=1),
    VLOOKUP(1,ChapterTable!$1:$1048576,MATCH("최종"&amp;SUBSTITUTE(SUBSTITUTE(E$1,"standard",""),"|Float",""),ChapterTable!$1:$1,0),0)*ChapterTable!$P$17,
  IF(AND($A1192=0,$B1192=0),
    E1193,
  IF($B1192=0,
    VLOOKUP($A1192,ChapterTable!$1:$1048576,MATCH("최종"&amp;SUBSTITUTE(SUBSTITUTE(E$1,"standard",""),"|Float",""),ChapterTable!$1:$1,0),0),
  IF($B1192=1,
    IF($L1192=FALSE,
      VLOOKUP($A1192,ChapterTable!$1:$1048576,MATCH("최종"&amp;SUBSTITUTE(SUBSTITUTE(E$1,"standard",""),"|Float",""),ChapterTable!$1:$1,0),0),
      VLOOKUP($A1192-ChapterTable!$P$11,ChapterTable!$1:$1048576,MATCH("최종"&amp;SUBSTITUTE(SUBSTITUTE(E$1,"standard",""),"|Float",""),ChapterTable!$1:$1,0),0)*ChapterTable!$P$14
    ),
  OFFSET(E1192,-$B1192+IF($L1192,1,0),0)*IF($B1192&gt;OFFSET($B1192,1,0),ChapterTable!$R$17,1)*
    (VLOOKUP(SUBSTITUTE(SUBSTITUTE(E$1,"standard",""),"|Float","")&amp;IF(OR($L1192=TRUE,$A1192=0,MOD($A1192,ChapterTable!$R$20)&lt;&gt;0),"","보스")&amp;"인게임누적곱배수",ChapterTable!$R:$S,2,0)^C1192
    +VLOOKUP(SUBSTITUTE(SUBSTITUTE(E$1,"standard",""),"|Float","")&amp;IF(OR($L1192=TRUE,$A1192=0,MOD($A1192,ChapterTable!$R$20)&lt;&gt;0),"","보스")&amp;"인게임누적합배수",ChapterTable!$R:$S,2,0)*C1192)
  )
  )
  )
)</f>
        <v>3636168.2343420982</v>
      </c>
      <c r="F1192" s="1">
        <f ca="1">IF(AND($A1192=0,$B1192=1),
    VLOOKUP(1,ChapterTable!$1:$1048576,MATCH("최종"&amp;SUBSTITUTE(SUBSTITUTE(F$1,"standard",""),"|Float",""),ChapterTable!$1:$1,0),0)*ChapterTable!$P$17,
  IF(AND($A1192=0,$B1192=0),
    F1193,
  IF($B1192=0,
    VLOOKUP($A1192,ChapterTable!$1:$1048576,MATCH("최종"&amp;SUBSTITUTE(SUBSTITUTE(F$1,"standard",""),"|Float",""),ChapterTable!$1:$1,0),0),
  IF($B1192=1,
    IF($L1192=FALSE,
      VLOOKUP($A1192,ChapterTable!$1:$1048576,MATCH("최종"&amp;SUBSTITUTE(SUBSTITUTE(F$1,"standard",""),"|Float",""),ChapterTable!$1:$1,0),0),
      VLOOKUP($A1192-ChapterTable!$P$11,ChapterTable!$1:$1048576,MATCH("최종"&amp;SUBSTITUTE(SUBSTITUTE(F$1,"standard",""),"|Float",""),ChapterTable!$1:$1,0),0)*ChapterTable!$P$14
    ),
  OFFSET(F1192,-$B1192+IF($L1192,1,0),0)*
    (VLOOKUP(SUBSTITUTE(SUBSTITUTE(F$1,"standard",""),"|Float","")&amp;IF(OR($L1192=TRUE,$A1192=0,MOD($A1192,ChapterTable!$R$20)&lt;&gt;0),"","보스")&amp;"인게임누적곱배수",ChapterTable!$R:$S,2,0)^D1192
    +VLOOKUP(SUBSTITUTE(SUBSTITUTE(F$1,"standard",""),"|Float","")&amp;IF(OR($L1192=TRUE,$A1192=0,MOD($A1192,ChapterTable!$R$20)&lt;&gt;0),"","보스")&amp;"인게임누적합배수",ChapterTable!$R:$S,2,0)*D1192)
  )
  )
  )
)</f>
        <v>1357250.2958047763</v>
      </c>
      <c r="G1192" t="s">
        <v>715</v>
      </c>
      <c r="J1192" t="str">
        <f>IF(ISBLANK(I1192),"",
IFERROR(VLOOKUP(I1192,[1]StringTable!$1:$1048576,MATCH("kor|String",[1]StringTable!$1:$1,0),0),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135"/>
        <v>0.5</v>
      </c>
      <c r="AJ1192">
        <f t="shared" si="133"/>
        <v>0.54666666600000002</v>
      </c>
      <c r="AK1192">
        <f t="shared" si="134"/>
        <v>1</v>
      </c>
      <c r="AL1192">
        <v>12</v>
      </c>
    </row>
    <row r="1193" spans="1:38" hidden="1" x14ac:dyDescent="0.3">
      <c r="A1193">
        <v>26</v>
      </c>
      <c r="B1193">
        <v>14</v>
      </c>
      <c r="C1193">
        <f>IF(OR($L1193=TRUE,$A1193=0,MOD($A1193,ChapterTable!$R$20)&lt;&gt;0),
MAX(0,INT(($B1193+ChapterTable!$P$26+VLOOKUP(SUBSTITUTE(C$1,"성장단계","")&amp;"단계오프셋",ChapterTable!$R:$S,2,0))/ChapterTable!$P$23)),
MAX(0,INT(($B1193+ChapterTable!$R$26+VLOOKUP(SUBSTITUTE(C$1,"성장단계","")&amp;"보스단계오프셋",ChapterTable!$R:$S,2,0))/ChapterTable!$R$23)))</f>
        <v>1</v>
      </c>
      <c r="D1193">
        <f>IF(OR($L1193=TRUE,$A1193=0,MOD($A1193,ChapterTable!$R$20)&lt;&gt;0),
MAX(0,INT(($B1193+ChapterTable!$P$26+VLOOKUP(SUBSTITUTE(D$1,"성장단계","")&amp;"단계오프셋",ChapterTable!$R:$S,2,0))/ChapterTable!$P$23)),
MAX(0,INT(($B1193+ChapterTable!$R$26+VLOOKUP(SUBSTITUTE(D$1,"성장단계","")&amp;"보스단계오프셋",ChapterTable!$R:$S,2,0))/ChapterTable!$R$23)))</f>
        <v>1</v>
      </c>
      <c r="E1193" s="1">
        <f ca="1">IF(AND($A1193=0,$B1193=1),
    VLOOKUP(1,ChapterTable!$1:$1048576,MATCH("최종"&amp;SUBSTITUTE(SUBSTITUTE(E$1,"standard",""),"|Float",""),ChapterTable!$1:$1,0),0)*ChapterTable!$P$17,
  IF(AND($A1193=0,$B1193=0),
    E1194,
  IF($B1193=0,
    VLOOKUP($A1193,ChapterTable!$1:$1048576,MATCH("최종"&amp;SUBSTITUTE(SUBSTITUTE(E$1,"standard",""),"|Float",""),ChapterTable!$1:$1,0),0),
  IF($B1193=1,
    IF($L1193=FALSE,
      VLOOKUP($A1193,ChapterTable!$1:$1048576,MATCH("최종"&amp;SUBSTITUTE(SUBSTITUTE(E$1,"standard",""),"|Float",""),ChapterTable!$1:$1,0),0),
      VLOOKUP($A1193-ChapterTable!$P$11,ChapterTable!$1:$1048576,MATCH("최종"&amp;SUBSTITUTE(SUBSTITUTE(E$1,"standard",""),"|Float",""),ChapterTable!$1:$1,0),0)*ChapterTable!$P$14
    ),
  OFFSET(E1193,-$B1193+IF($L1193,1,0),0)*IF($B1193&gt;OFFSET($B1193,1,0),ChapterTable!$R$17,1)*
    (VLOOKUP(SUBSTITUTE(SUBSTITUTE(E$1,"standard",""),"|Float","")&amp;IF(OR($L1193=TRUE,$A1193=0,MOD($A1193,ChapterTable!$R$20)&lt;&gt;0),"","보스")&amp;"인게임누적곱배수",ChapterTable!$R:$S,2,0)^C1193
    +VLOOKUP(SUBSTITUTE(SUBSTITUTE(E$1,"standard",""),"|Float","")&amp;IF(OR($L1193=TRUE,$A1193=0,MOD($A1193,ChapterTable!$R$20)&lt;&gt;0),"","보스")&amp;"인게임누적합배수",ChapterTable!$R:$S,2,0)*C1193)
  )
  )
  )
)</f>
        <v>3636168.2343420982</v>
      </c>
      <c r="F1193" s="1">
        <f ca="1">IF(AND($A1193=0,$B1193=1),
    VLOOKUP(1,ChapterTable!$1:$1048576,MATCH("최종"&amp;SUBSTITUTE(SUBSTITUTE(F$1,"standard",""),"|Float",""),ChapterTable!$1:$1,0),0)*ChapterTable!$P$17,
  IF(AND($A1193=0,$B1193=0),
    F1194,
  IF($B1193=0,
    VLOOKUP($A1193,ChapterTable!$1:$1048576,MATCH("최종"&amp;SUBSTITUTE(SUBSTITUTE(F$1,"standard",""),"|Float",""),ChapterTable!$1:$1,0),0),
  IF($B1193=1,
    IF($L1193=FALSE,
      VLOOKUP($A1193,ChapterTable!$1:$1048576,MATCH("최종"&amp;SUBSTITUTE(SUBSTITUTE(F$1,"standard",""),"|Float",""),ChapterTable!$1:$1,0),0),
      VLOOKUP($A1193-ChapterTable!$P$11,ChapterTable!$1:$1048576,MATCH("최종"&amp;SUBSTITUTE(SUBSTITUTE(F$1,"standard",""),"|Float",""),ChapterTable!$1:$1,0),0)*ChapterTable!$P$14
    ),
  OFFSET(F1193,-$B1193+IF($L1193,1,0),0)*
    (VLOOKUP(SUBSTITUTE(SUBSTITUTE(F$1,"standard",""),"|Float","")&amp;IF(OR($L1193=TRUE,$A1193=0,MOD($A1193,ChapterTable!$R$20)&lt;&gt;0),"","보스")&amp;"인게임누적곱배수",ChapterTable!$R:$S,2,0)^D1193
    +VLOOKUP(SUBSTITUTE(SUBSTITUTE(F$1,"standard",""),"|Float","")&amp;IF(OR($L1193=TRUE,$A1193=0,MOD($A1193,ChapterTable!$R$20)&lt;&gt;0),"","보스")&amp;"인게임누적합배수",ChapterTable!$R:$S,2,0)*D1193)
  )
  )
  )
)</f>
        <v>1357250.2958047763</v>
      </c>
      <c r="G1193" t="s">
        <v>715</v>
      </c>
      <c r="J1193" t="str">
        <f>IF(ISBLANK(I1193),"",
IFERROR(VLOOKUP(I1193,[1]StringTable!$1:$1048576,MATCH("kor|String",[1]StringTable!$1:$1,0),0),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135"/>
        <v>0.5</v>
      </c>
      <c r="AJ1193">
        <f t="shared" si="133"/>
        <v>0.54666666600000002</v>
      </c>
      <c r="AK1193">
        <f t="shared" si="134"/>
        <v>1</v>
      </c>
      <c r="AL1193">
        <v>12</v>
      </c>
    </row>
    <row r="1194" spans="1:38" hidden="1" x14ac:dyDescent="0.3">
      <c r="A1194">
        <v>26</v>
      </c>
      <c r="B1194">
        <v>15</v>
      </c>
      <c r="C1194">
        <f>IF(OR($L1194=TRUE,$A1194=0,MOD($A1194,ChapterTable!$R$20)&lt;&gt;0),
MAX(0,INT(($B1194+ChapterTable!$P$26+VLOOKUP(SUBSTITUTE(C$1,"성장단계","")&amp;"단계오프셋",ChapterTable!$R:$S,2,0))/ChapterTable!$P$23)),
MAX(0,INT(($B1194+ChapterTable!$R$26+VLOOKUP(SUBSTITUTE(C$1,"성장단계","")&amp;"보스단계오프셋",ChapterTable!$R:$S,2,0))/ChapterTable!$R$23)))</f>
        <v>1</v>
      </c>
      <c r="D1194">
        <f>IF(OR($L1194=TRUE,$A1194=0,MOD($A1194,ChapterTable!$R$20)&lt;&gt;0),
MAX(0,INT(($B1194+ChapterTable!$P$26+VLOOKUP(SUBSTITUTE(D$1,"성장단계","")&amp;"단계오프셋",ChapterTable!$R:$S,2,0))/ChapterTable!$P$23)),
MAX(0,INT(($B1194+ChapterTable!$R$26+VLOOKUP(SUBSTITUTE(D$1,"성장단계","")&amp;"보스단계오프셋",ChapterTable!$R:$S,2,0))/ChapterTable!$R$23)))</f>
        <v>1</v>
      </c>
      <c r="E1194" s="1">
        <f ca="1">IF(AND($A1194=0,$B1194=1),
    VLOOKUP(1,ChapterTable!$1:$1048576,MATCH("최종"&amp;SUBSTITUTE(SUBSTITUTE(E$1,"standard",""),"|Float",""),ChapterTable!$1:$1,0),0)*ChapterTable!$P$17,
  IF(AND($A1194=0,$B1194=0),
    E1195,
  IF($B1194=0,
    VLOOKUP($A1194,ChapterTable!$1:$1048576,MATCH("최종"&amp;SUBSTITUTE(SUBSTITUTE(E$1,"standard",""),"|Float",""),ChapterTable!$1:$1,0),0),
  IF($B1194=1,
    IF($L1194=FALSE,
      VLOOKUP($A1194,ChapterTable!$1:$1048576,MATCH("최종"&amp;SUBSTITUTE(SUBSTITUTE(E$1,"standard",""),"|Float",""),ChapterTable!$1:$1,0),0),
      VLOOKUP($A1194-ChapterTable!$P$11,ChapterTable!$1:$1048576,MATCH("최종"&amp;SUBSTITUTE(SUBSTITUTE(E$1,"standard",""),"|Float",""),ChapterTable!$1:$1,0),0)*ChapterTable!$P$14
    ),
  OFFSET(E1194,-$B1194+IF($L1194,1,0),0)*IF($B1194&gt;OFFSET($B1194,1,0),ChapterTable!$R$17,1)*
    (VLOOKUP(SUBSTITUTE(SUBSTITUTE(E$1,"standard",""),"|Float","")&amp;IF(OR($L1194=TRUE,$A1194=0,MOD($A1194,ChapterTable!$R$20)&lt;&gt;0),"","보스")&amp;"인게임누적곱배수",ChapterTable!$R:$S,2,0)^C1194
    +VLOOKUP(SUBSTITUTE(SUBSTITUTE(E$1,"standard",""),"|Float","")&amp;IF(OR($L1194=TRUE,$A1194=0,MOD($A1194,ChapterTable!$R$20)&lt;&gt;0),"","보스")&amp;"인게임누적합배수",ChapterTable!$R:$S,2,0)*C1194)
  )
  )
  )
)</f>
        <v>3636168.2343420982</v>
      </c>
      <c r="F1194" s="1">
        <f ca="1">IF(AND($A1194=0,$B1194=1),
    VLOOKUP(1,ChapterTable!$1:$1048576,MATCH("최종"&amp;SUBSTITUTE(SUBSTITUTE(F$1,"standard",""),"|Float",""),ChapterTable!$1:$1,0),0)*ChapterTable!$P$17,
  IF(AND($A1194=0,$B1194=0),
    F1195,
  IF($B1194=0,
    VLOOKUP($A1194,ChapterTable!$1:$1048576,MATCH("최종"&amp;SUBSTITUTE(SUBSTITUTE(F$1,"standard",""),"|Float",""),ChapterTable!$1:$1,0),0),
  IF($B1194=1,
    IF($L1194=FALSE,
      VLOOKUP($A1194,ChapterTable!$1:$1048576,MATCH("최종"&amp;SUBSTITUTE(SUBSTITUTE(F$1,"standard",""),"|Float",""),ChapterTable!$1:$1,0),0),
      VLOOKUP($A1194-ChapterTable!$P$11,ChapterTable!$1:$1048576,MATCH("최종"&amp;SUBSTITUTE(SUBSTITUTE(F$1,"standard",""),"|Float",""),ChapterTable!$1:$1,0),0)*ChapterTable!$P$14
    ),
  OFFSET(F1194,-$B1194+IF($L1194,1,0),0)*
    (VLOOKUP(SUBSTITUTE(SUBSTITUTE(F$1,"standard",""),"|Float","")&amp;IF(OR($L1194=TRUE,$A1194=0,MOD($A1194,ChapterTable!$R$20)&lt;&gt;0),"","보스")&amp;"인게임누적곱배수",ChapterTable!$R:$S,2,0)^D1194
    +VLOOKUP(SUBSTITUTE(SUBSTITUTE(F$1,"standard",""),"|Float","")&amp;IF(OR($L1194=TRUE,$A1194=0,MOD($A1194,ChapterTable!$R$20)&lt;&gt;0),"","보스")&amp;"인게임누적합배수",ChapterTable!$R:$S,2,0)*D1194)
  )
  )
  )
)</f>
        <v>1357250.2958047763</v>
      </c>
      <c r="G1194" t="s">
        <v>715</v>
      </c>
      <c r="J1194" t="str">
        <f>IF(ISBLANK(I1194),"",
IFERROR(VLOOKUP(I1194,[1]StringTable!$1:$1048576,MATCH("kor|String",[1]StringTable!$1:$1,0),0),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135"/>
        <v>0.5</v>
      </c>
      <c r="AJ1194">
        <f t="shared" si="133"/>
        <v>0.54666666600000002</v>
      </c>
      <c r="AK1194">
        <f t="shared" si="134"/>
        <v>1</v>
      </c>
      <c r="AL1194">
        <v>12</v>
      </c>
    </row>
    <row r="1195" spans="1:38" hidden="1" x14ac:dyDescent="0.3">
      <c r="A1195">
        <v>26</v>
      </c>
      <c r="B1195">
        <v>16</v>
      </c>
      <c r="C1195">
        <f>IF(OR($L1195=TRUE,$A1195=0,MOD($A1195,ChapterTable!$R$20)&lt;&gt;0),
MAX(0,INT(($B1195+ChapterTable!$P$26+VLOOKUP(SUBSTITUTE(C$1,"성장단계","")&amp;"단계오프셋",ChapterTable!$R:$S,2,0))/ChapterTable!$P$23)),
MAX(0,INT(($B1195+ChapterTable!$R$26+VLOOKUP(SUBSTITUTE(C$1,"성장단계","")&amp;"보스단계오프셋",ChapterTable!$R:$S,2,0))/ChapterTable!$R$23)))</f>
        <v>2</v>
      </c>
      <c r="D1195">
        <f>IF(OR($L1195=TRUE,$A1195=0,MOD($A1195,ChapterTable!$R$20)&lt;&gt;0),
MAX(0,INT(($B1195+ChapterTable!$P$26+VLOOKUP(SUBSTITUTE(D$1,"성장단계","")&amp;"단계오프셋",ChapterTable!$R:$S,2,0))/ChapterTable!$P$23)),
MAX(0,INT(($B1195+ChapterTable!$R$26+VLOOKUP(SUBSTITUTE(D$1,"성장단계","")&amp;"보스단계오프셋",ChapterTable!$R:$S,2,0))/ChapterTable!$R$23)))</f>
        <v>1</v>
      </c>
      <c r="E1195" s="1">
        <f ca="1">IF(AND($A1195=0,$B1195=1),
    VLOOKUP(1,ChapterTable!$1:$1048576,MATCH("최종"&amp;SUBSTITUTE(SUBSTITUTE(E$1,"standard",""),"|Float",""),ChapterTable!$1:$1,0),0)*ChapterTable!$P$17,
  IF(AND($A1195=0,$B1195=0),
    E1196,
  IF($B1195=0,
    VLOOKUP($A1195,ChapterTable!$1:$1048576,MATCH("최종"&amp;SUBSTITUTE(SUBSTITUTE(E$1,"standard",""),"|Float",""),ChapterTable!$1:$1,0),0),
  IF($B1195=1,
    IF($L1195=FALSE,
      VLOOKUP($A1195,ChapterTable!$1:$1048576,MATCH("최종"&amp;SUBSTITUTE(SUBSTITUTE(E$1,"standard",""),"|Float",""),ChapterTable!$1:$1,0),0),
      VLOOKUP($A1195-ChapterTable!$P$11,ChapterTable!$1:$1048576,MATCH("최종"&amp;SUBSTITUTE(SUBSTITUTE(E$1,"standard",""),"|Float",""),ChapterTable!$1:$1,0),0)*ChapterTable!$P$14
    ),
  OFFSET(E1195,-$B1195+IF($L1195,1,0),0)*IF($B1195&gt;OFFSET($B1195,1,0),ChapterTable!$R$17,1)*
    (VLOOKUP(SUBSTITUTE(SUBSTITUTE(E$1,"standard",""),"|Float","")&amp;IF(OR($L1195=TRUE,$A1195=0,MOD($A1195,ChapterTable!$R$20)&lt;&gt;0),"","보스")&amp;"인게임누적곱배수",ChapterTable!$R:$S,2,0)^C1195
    +VLOOKUP(SUBSTITUTE(SUBSTITUTE(E$1,"standard",""),"|Float","")&amp;IF(OR($L1195=TRUE,$A1195=0,MOD($A1195,ChapterTable!$R$20)&lt;&gt;0),"","보스")&amp;"인게임누적합배수",ChapterTable!$R:$S,2,0)*C1195)
  )
  )
  )
)</f>
        <v>4242196.2733991146</v>
      </c>
      <c r="F1195" s="1">
        <f ca="1">IF(AND($A1195=0,$B1195=1),
    VLOOKUP(1,ChapterTable!$1:$1048576,MATCH("최종"&amp;SUBSTITUTE(SUBSTITUTE(F$1,"standard",""),"|Float",""),ChapterTable!$1:$1,0),0)*ChapterTable!$P$17,
  IF(AND($A1195=0,$B1195=0),
    F1196,
  IF($B1195=0,
    VLOOKUP($A1195,ChapterTable!$1:$1048576,MATCH("최종"&amp;SUBSTITUTE(SUBSTITUTE(F$1,"standard",""),"|Float",""),ChapterTable!$1:$1,0),0),
  IF($B1195=1,
    IF($L1195=FALSE,
      VLOOKUP($A1195,ChapterTable!$1:$1048576,MATCH("최종"&amp;SUBSTITUTE(SUBSTITUTE(F$1,"standard",""),"|Float",""),ChapterTable!$1:$1,0),0),
      VLOOKUP($A1195-ChapterTable!$P$11,ChapterTable!$1:$1048576,MATCH("최종"&amp;SUBSTITUTE(SUBSTITUTE(F$1,"standard",""),"|Float",""),ChapterTable!$1:$1,0),0)*ChapterTable!$P$14
    ),
  OFFSET(F1195,-$B1195+IF($L1195,1,0),0)*
    (VLOOKUP(SUBSTITUTE(SUBSTITUTE(F$1,"standard",""),"|Float","")&amp;IF(OR($L1195=TRUE,$A1195=0,MOD($A1195,ChapterTable!$R$20)&lt;&gt;0),"","보스")&amp;"인게임누적곱배수",ChapterTable!$R:$S,2,0)^D1195
    +VLOOKUP(SUBSTITUTE(SUBSTITUTE(F$1,"standard",""),"|Float","")&amp;IF(OR($L1195=TRUE,$A1195=0,MOD($A1195,ChapterTable!$R$20)&lt;&gt;0),"","보스")&amp;"인게임누적합배수",ChapterTable!$R:$S,2,0)*D1195)
  )
  )
  )
)</f>
        <v>1357250.2958047763</v>
      </c>
      <c r="G1195" t="s">
        <v>715</v>
      </c>
      <c r="J1195" t="str">
        <f>IF(ISBLANK(I1195),"",
IFERROR(VLOOKUP(I1195,[1]StringTable!$1:$1048576,MATCH("kor|String",[1]StringTable!$1:$1,0),0),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135"/>
        <v>0.5</v>
      </c>
      <c r="AJ1195">
        <f t="shared" si="133"/>
        <v>0.54666666600000002</v>
      </c>
      <c r="AK1195">
        <f t="shared" si="134"/>
        <v>1</v>
      </c>
      <c r="AL1195">
        <v>12</v>
      </c>
    </row>
    <row r="1196" spans="1:38" hidden="1" x14ac:dyDescent="0.3">
      <c r="A1196">
        <v>26</v>
      </c>
      <c r="B1196">
        <v>17</v>
      </c>
      <c r="C1196">
        <f>IF(OR($L1196=TRUE,$A1196=0,MOD($A1196,ChapterTable!$R$20)&lt;&gt;0),
MAX(0,INT(($B1196+ChapterTable!$P$26+VLOOKUP(SUBSTITUTE(C$1,"성장단계","")&amp;"단계오프셋",ChapterTable!$R:$S,2,0))/ChapterTable!$P$23)),
MAX(0,INT(($B1196+ChapterTable!$R$26+VLOOKUP(SUBSTITUTE(C$1,"성장단계","")&amp;"보스단계오프셋",ChapterTable!$R:$S,2,0))/ChapterTable!$R$23)))</f>
        <v>2</v>
      </c>
      <c r="D1196">
        <f>IF(OR($L1196=TRUE,$A1196=0,MOD($A1196,ChapterTable!$R$20)&lt;&gt;0),
MAX(0,INT(($B1196+ChapterTable!$P$26+VLOOKUP(SUBSTITUTE(D$1,"성장단계","")&amp;"단계오프셋",ChapterTable!$R:$S,2,0))/ChapterTable!$P$23)),
MAX(0,INT(($B1196+ChapterTable!$R$26+VLOOKUP(SUBSTITUTE(D$1,"성장단계","")&amp;"보스단계오프셋",ChapterTable!$R:$S,2,0))/ChapterTable!$R$23)))</f>
        <v>1</v>
      </c>
      <c r="E1196" s="1">
        <f ca="1">IF(AND($A1196=0,$B1196=1),
    VLOOKUP(1,ChapterTable!$1:$1048576,MATCH("최종"&amp;SUBSTITUTE(SUBSTITUTE(E$1,"standard",""),"|Float",""),ChapterTable!$1:$1,0),0)*ChapterTable!$P$17,
  IF(AND($A1196=0,$B1196=0),
    E1197,
  IF($B1196=0,
    VLOOKUP($A1196,ChapterTable!$1:$1048576,MATCH("최종"&amp;SUBSTITUTE(SUBSTITUTE(E$1,"standard",""),"|Float",""),ChapterTable!$1:$1,0),0),
  IF($B1196=1,
    IF($L1196=FALSE,
      VLOOKUP($A1196,ChapterTable!$1:$1048576,MATCH("최종"&amp;SUBSTITUTE(SUBSTITUTE(E$1,"standard",""),"|Float",""),ChapterTable!$1:$1,0),0),
      VLOOKUP($A1196-ChapterTable!$P$11,ChapterTable!$1:$1048576,MATCH("최종"&amp;SUBSTITUTE(SUBSTITUTE(E$1,"standard",""),"|Float",""),ChapterTable!$1:$1,0),0)*ChapterTable!$P$14
    ),
  OFFSET(E1196,-$B1196+IF($L1196,1,0),0)*IF($B1196&gt;OFFSET($B1196,1,0),ChapterTable!$R$17,1)*
    (VLOOKUP(SUBSTITUTE(SUBSTITUTE(E$1,"standard",""),"|Float","")&amp;IF(OR($L1196=TRUE,$A1196=0,MOD($A1196,ChapterTable!$R$20)&lt;&gt;0),"","보스")&amp;"인게임누적곱배수",ChapterTable!$R:$S,2,0)^C1196
    +VLOOKUP(SUBSTITUTE(SUBSTITUTE(E$1,"standard",""),"|Float","")&amp;IF(OR($L1196=TRUE,$A1196=0,MOD($A1196,ChapterTable!$R$20)&lt;&gt;0),"","보스")&amp;"인게임누적합배수",ChapterTable!$R:$S,2,0)*C1196)
  )
  )
  )
)</f>
        <v>4242196.2733991146</v>
      </c>
      <c r="F1196" s="1">
        <f ca="1">IF(AND($A1196=0,$B1196=1),
    VLOOKUP(1,ChapterTable!$1:$1048576,MATCH("최종"&amp;SUBSTITUTE(SUBSTITUTE(F$1,"standard",""),"|Float",""),ChapterTable!$1:$1,0),0)*ChapterTable!$P$17,
  IF(AND($A1196=0,$B1196=0),
    F1197,
  IF($B1196=0,
    VLOOKUP($A1196,ChapterTable!$1:$1048576,MATCH("최종"&amp;SUBSTITUTE(SUBSTITUTE(F$1,"standard",""),"|Float",""),ChapterTable!$1:$1,0),0),
  IF($B1196=1,
    IF($L1196=FALSE,
      VLOOKUP($A1196,ChapterTable!$1:$1048576,MATCH("최종"&amp;SUBSTITUTE(SUBSTITUTE(F$1,"standard",""),"|Float",""),ChapterTable!$1:$1,0),0),
      VLOOKUP($A1196-ChapterTable!$P$11,ChapterTable!$1:$1048576,MATCH("최종"&amp;SUBSTITUTE(SUBSTITUTE(F$1,"standard",""),"|Float",""),ChapterTable!$1:$1,0),0)*ChapterTable!$P$14
    ),
  OFFSET(F1196,-$B1196+IF($L1196,1,0),0)*
    (VLOOKUP(SUBSTITUTE(SUBSTITUTE(F$1,"standard",""),"|Float","")&amp;IF(OR($L1196=TRUE,$A1196=0,MOD($A1196,ChapterTable!$R$20)&lt;&gt;0),"","보스")&amp;"인게임누적곱배수",ChapterTable!$R:$S,2,0)^D1196
    +VLOOKUP(SUBSTITUTE(SUBSTITUTE(F$1,"standard",""),"|Float","")&amp;IF(OR($L1196=TRUE,$A1196=0,MOD($A1196,ChapterTable!$R$20)&lt;&gt;0),"","보스")&amp;"인게임누적합배수",ChapterTable!$R:$S,2,0)*D1196)
  )
  )
  )
)</f>
        <v>1357250.2958047763</v>
      </c>
      <c r="G1196" t="s">
        <v>715</v>
      </c>
      <c r="J1196" t="str">
        <f>IF(ISBLANK(I1196),"",
IFERROR(VLOOKUP(I1196,[1]StringTable!$1:$1048576,MATCH("kor|String",[1]StringTable!$1:$1,0),0),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135"/>
        <v>0.5</v>
      </c>
      <c r="AJ1196">
        <f t="shared" si="133"/>
        <v>0.54666666600000002</v>
      </c>
      <c r="AK1196">
        <f t="shared" si="134"/>
        <v>1</v>
      </c>
      <c r="AL1196">
        <v>12</v>
      </c>
    </row>
    <row r="1197" spans="1:38" hidden="1" x14ac:dyDescent="0.3">
      <c r="A1197">
        <v>26</v>
      </c>
      <c r="B1197">
        <v>18</v>
      </c>
      <c r="C1197">
        <f>IF(OR($L1197=TRUE,$A1197=0,MOD($A1197,ChapterTable!$R$20)&lt;&gt;0),
MAX(0,INT(($B1197+ChapterTable!$P$26+VLOOKUP(SUBSTITUTE(C$1,"성장단계","")&amp;"단계오프셋",ChapterTable!$R:$S,2,0))/ChapterTable!$P$23)),
MAX(0,INT(($B1197+ChapterTable!$R$26+VLOOKUP(SUBSTITUTE(C$1,"성장단계","")&amp;"보스단계오프셋",ChapterTable!$R:$S,2,0))/ChapterTable!$R$23)))</f>
        <v>2</v>
      </c>
      <c r="D1197">
        <f>IF(OR($L1197=TRUE,$A1197=0,MOD($A1197,ChapterTable!$R$20)&lt;&gt;0),
MAX(0,INT(($B1197+ChapterTable!$P$26+VLOOKUP(SUBSTITUTE(D$1,"성장단계","")&amp;"단계오프셋",ChapterTable!$R:$S,2,0))/ChapterTable!$P$23)),
MAX(0,INT(($B1197+ChapterTable!$R$26+VLOOKUP(SUBSTITUTE(D$1,"성장단계","")&amp;"보스단계오프셋",ChapterTable!$R:$S,2,0))/ChapterTable!$R$23)))</f>
        <v>1</v>
      </c>
      <c r="E1197" s="1">
        <f ca="1">IF(AND($A1197=0,$B1197=1),
    VLOOKUP(1,ChapterTable!$1:$1048576,MATCH("최종"&amp;SUBSTITUTE(SUBSTITUTE(E$1,"standard",""),"|Float",""),ChapterTable!$1:$1,0),0)*ChapterTable!$P$17,
  IF(AND($A1197=0,$B1197=0),
    E1198,
  IF($B1197=0,
    VLOOKUP($A1197,ChapterTable!$1:$1048576,MATCH("최종"&amp;SUBSTITUTE(SUBSTITUTE(E$1,"standard",""),"|Float",""),ChapterTable!$1:$1,0),0),
  IF($B1197=1,
    IF($L1197=FALSE,
      VLOOKUP($A1197,ChapterTable!$1:$1048576,MATCH("최종"&amp;SUBSTITUTE(SUBSTITUTE(E$1,"standard",""),"|Float",""),ChapterTable!$1:$1,0),0),
      VLOOKUP($A1197-ChapterTable!$P$11,ChapterTable!$1:$1048576,MATCH("최종"&amp;SUBSTITUTE(SUBSTITUTE(E$1,"standard",""),"|Float",""),ChapterTable!$1:$1,0),0)*ChapterTable!$P$14
    ),
  OFFSET(E1197,-$B1197+IF($L1197,1,0),0)*IF($B1197&gt;OFFSET($B1197,1,0),ChapterTable!$R$17,1)*
    (VLOOKUP(SUBSTITUTE(SUBSTITUTE(E$1,"standard",""),"|Float","")&amp;IF(OR($L1197=TRUE,$A1197=0,MOD($A1197,ChapterTable!$R$20)&lt;&gt;0),"","보스")&amp;"인게임누적곱배수",ChapterTable!$R:$S,2,0)^C1197
    +VLOOKUP(SUBSTITUTE(SUBSTITUTE(E$1,"standard",""),"|Float","")&amp;IF(OR($L1197=TRUE,$A1197=0,MOD($A1197,ChapterTable!$R$20)&lt;&gt;0),"","보스")&amp;"인게임누적합배수",ChapterTable!$R:$S,2,0)*C1197)
  )
  )
  )
)</f>
        <v>4242196.2733991146</v>
      </c>
      <c r="F1197" s="1">
        <f ca="1">IF(AND($A1197=0,$B1197=1),
    VLOOKUP(1,ChapterTable!$1:$1048576,MATCH("최종"&amp;SUBSTITUTE(SUBSTITUTE(F$1,"standard",""),"|Float",""),ChapterTable!$1:$1,0),0)*ChapterTable!$P$17,
  IF(AND($A1197=0,$B1197=0),
    F1198,
  IF($B1197=0,
    VLOOKUP($A1197,ChapterTable!$1:$1048576,MATCH("최종"&amp;SUBSTITUTE(SUBSTITUTE(F$1,"standard",""),"|Float",""),ChapterTable!$1:$1,0),0),
  IF($B1197=1,
    IF($L1197=FALSE,
      VLOOKUP($A1197,ChapterTable!$1:$1048576,MATCH("최종"&amp;SUBSTITUTE(SUBSTITUTE(F$1,"standard",""),"|Float",""),ChapterTable!$1:$1,0),0),
      VLOOKUP($A1197-ChapterTable!$P$11,ChapterTable!$1:$1048576,MATCH("최종"&amp;SUBSTITUTE(SUBSTITUTE(F$1,"standard",""),"|Float",""),ChapterTable!$1:$1,0),0)*ChapterTable!$P$14
    ),
  OFFSET(F1197,-$B1197+IF($L1197,1,0),0)*
    (VLOOKUP(SUBSTITUTE(SUBSTITUTE(F$1,"standard",""),"|Float","")&amp;IF(OR($L1197=TRUE,$A1197=0,MOD($A1197,ChapterTable!$R$20)&lt;&gt;0),"","보스")&amp;"인게임누적곱배수",ChapterTable!$R:$S,2,0)^D1197
    +VLOOKUP(SUBSTITUTE(SUBSTITUTE(F$1,"standard",""),"|Float","")&amp;IF(OR($L1197=TRUE,$A1197=0,MOD($A1197,ChapterTable!$R$20)&lt;&gt;0),"","보스")&amp;"인게임누적합배수",ChapterTable!$R:$S,2,0)*D1197)
  )
  )
  )
)</f>
        <v>1357250.2958047763</v>
      </c>
      <c r="G1197" t="s">
        <v>715</v>
      </c>
      <c r="J1197" t="str">
        <f>IF(ISBLANK(I1197),"",
IFERROR(VLOOKUP(I1197,[1]StringTable!$1:$1048576,MATCH("kor|String",[1]StringTable!$1:$1,0),0),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135"/>
        <v>0.5</v>
      </c>
      <c r="AJ1197">
        <f t="shared" si="133"/>
        <v>0.54666666600000002</v>
      </c>
      <c r="AK1197">
        <f t="shared" si="134"/>
        <v>1</v>
      </c>
      <c r="AL1197">
        <v>12</v>
      </c>
    </row>
    <row r="1198" spans="1:38" hidden="1" x14ac:dyDescent="0.3">
      <c r="A1198">
        <v>26</v>
      </c>
      <c r="B1198">
        <v>19</v>
      </c>
      <c r="C1198">
        <f>IF(OR($L1198=TRUE,$A1198=0,MOD($A1198,ChapterTable!$R$20)&lt;&gt;0),
MAX(0,INT(($B1198+ChapterTable!$P$26+VLOOKUP(SUBSTITUTE(C$1,"성장단계","")&amp;"단계오프셋",ChapterTable!$R:$S,2,0))/ChapterTable!$P$23)),
MAX(0,INT(($B1198+ChapterTable!$R$26+VLOOKUP(SUBSTITUTE(C$1,"성장단계","")&amp;"보스단계오프셋",ChapterTable!$R:$S,2,0))/ChapterTable!$R$23)))</f>
        <v>2</v>
      </c>
      <c r="D1198">
        <f>IF(OR($L1198=TRUE,$A1198=0,MOD($A1198,ChapterTable!$R$20)&lt;&gt;0),
MAX(0,INT(($B1198+ChapterTable!$P$26+VLOOKUP(SUBSTITUTE(D$1,"성장단계","")&amp;"단계오프셋",ChapterTable!$R:$S,2,0))/ChapterTable!$P$23)),
MAX(0,INT(($B1198+ChapterTable!$R$26+VLOOKUP(SUBSTITUTE(D$1,"성장단계","")&amp;"보스단계오프셋",ChapterTable!$R:$S,2,0))/ChapterTable!$R$23)))</f>
        <v>1</v>
      </c>
      <c r="E1198" s="1">
        <f ca="1">IF(AND($A1198=0,$B1198=1),
    VLOOKUP(1,ChapterTable!$1:$1048576,MATCH("최종"&amp;SUBSTITUTE(SUBSTITUTE(E$1,"standard",""),"|Float",""),ChapterTable!$1:$1,0),0)*ChapterTable!$P$17,
  IF(AND($A1198=0,$B1198=0),
    E1199,
  IF($B1198=0,
    VLOOKUP($A1198,ChapterTable!$1:$1048576,MATCH("최종"&amp;SUBSTITUTE(SUBSTITUTE(E$1,"standard",""),"|Float",""),ChapterTable!$1:$1,0),0),
  IF($B1198=1,
    IF($L1198=FALSE,
      VLOOKUP($A1198,ChapterTable!$1:$1048576,MATCH("최종"&amp;SUBSTITUTE(SUBSTITUTE(E$1,"standard",""),"|Float",""),ChapterTable!$1:$1,0),0),
      VLOOKUP($A1198-ChapterTable!$P$11,ChapterTable!$1:$1048576,MATCH("최종"&amp;SUBSTITUTE(SUBSTITUTE(E$1,"standard",""),"|Float",""),ChapterTable!$1:$1,0),0)*ChapterTable!$P$14
    ),
  OFFSET(E1198,-$B1198+IF($L1198,1,0),0)*IF($B1198&gt;OFFSET($B1198,1,0),ChapterTable!$R$17,1)*
    (VLOOKUP(SUBSTITUTE(SUBSTITUTE(E$1,"standard",""),"|Float","")&amp;IF(OR($L1198=TRUE,$A1198=0,MOD($A1198,ChapterTable!$R$20)&lt;&gt;0),"","보스")&amp;"인게임누적곱배수",ChapterTable!$R:$S,2,0)^C1198
    +VLOOKUP(SUBSTITUTE(SUBSTITUTE(E$1,"standard",""),"|Float","")&amp;IF(OR($L1198=TRUE,$A1198=0,MOD($A1198,ChapterTable!$R$20)&lt;&gt;0),"","보스")&amp;"인게임누적합배수",ChapterTable!$R:$S,2,0)*C1198)
  )
  )
  )
)</f>
        <v>4242196.2733991146</v>
      </c>
      <c r="F1198" s="1">
        <f ca="1">IF(AND($A1198=0,$B1198=1),
    VLOOKUP(1,ChapterTable!$1:$1048576,MATCH("최종"&amp;SUBSTITUTE(SUBSTITUTE(F$1,"standard",""),"|Float",""),ChapterTable!$1:$1,0),0)*ChapterTable!$P$17,
  IF(AND($A1198=0,$B1198=0),
    F1199,
  IF($B1198=0,
    VLOOKUP($A1198,ChapterTable!$1:$1048576,MATCH("최종"&amp;SUBSTITUTE(SUBSTITUTE(F$1,"standard",""),"|Float",""),ChapterTable!$1:$1,0),0),
  IF($B1198=1,
    IF($L1198=FALSE,
      VLOOKUP($A1198,ChapterTable!$1:$1048576,MATCH("최종"&amp;SUBSTITUTE(SUBSTITUTE(F$1,"standard",""),"|Float",""),ChapterTable!$1:$1,0),0),
      VLOOKUP($A1198-ChapterTable!$P$11,ChapterTable!$1:$1048576,MATCH("최종"&amp;SUBSTITUTE(SUBSTITUTE(F$1,"standard",""),"|Float",""),ChapterTable!$1:$1,0),0)*ChapterTable!$P$14
    ),
  OFFSET(F1198,-$B1198+IF($L1198,1,0),0)*
    (VLOOKUP(SUBSTITUTE(SUBSTITUTE(F$1,"standard",""),"|Float","")&amp;IF(OR($L1198=TRUE,$A1198=0,MOD($A1198,ChapterTable!$R$20)&lt;&gt;0),"","보스")&amp;"인게임누적곱배수",ChapterTable!$R:$S,2,0)^D1198
    +VLOOKUP(SUBSTITUTE(SUBSTITUTE(F$1,"standard",""),"|Float","")&amp;IF(OR($L1198=TRUE,$A1198=0,MOD($A1198,ChapterTable!$R$20)&lt;&gt;0),"","보스")&amp;"인게임누적합배수",ChapterTable!$R:$S,2,0)*D1198)
  )
  )
  )
)</f>
        <v>1357250.2958047763</v>
      </c>
      <c r="G1198" t="s">
        <v>715</v>
      </c>
      <c r="J1198" t="str">
        <f>IF(ISBLANK(I1198),"",
IFERROR(VLOOKUP(I1198,[1]StringTable!$1:$1048576,MATCH("kor|String",[1]StringTable!$1:$1,0),0),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135"/>
        <v>0.5</v>
      </c>
      <c r="AJ1198">
        <f t="shared" si="133"/>
        <v>0.54666666600000002</v>
      </c>
      <c r="AK1198">
        <f t="shared" si="134"/>
        <v>1</v>
      </c>
      <c r="AL1198">
        <v>12</v>
      </c>
    </row>
    <row r="1199" spans="1:38" hidden="1" x14ac:dyDescent="0.3">
      <c r="A1199">
        <v>26</v>
      </c>
      <c r="B1199">
        <v>20</v>
      </c>
      <c r="C1199">
        <f>IF(OR($L1199=TRUE,$A1199=0,MOD($A1199,ChapterTable!$R$20)&lt;&gt;0),
MAX(0,INT(($B1199+ChapterTable!$P$26+VLOOKUP(SUBSTITUTE(C$1,"성장단계","")&amp;"단계오프셋",ChapterTable!$R:$S,2,0))/ChapterTable!$P$23)),
MAX(0,INT(($B1199+ChapterTable!$R$26+VLOOKUP(SUBSTITUTE(C$1,"성장단계","")&amp;"보스단계오프셋",ChapterTable!$R:$S,2,0))/ChapterTable!$R$23)))</f>
        <v>2</v>
      </c>
      <c r="D1199">
        <f>IF(OR($L1199=TRUE,$A1199=0,MOD($A1199,ChapterTable!$R$20)&lt;&gt;0),
MAX(0,INT(($B1199+ChapterTable!$P$26+VLOOKUP(SUBSTITUTE(D$1,"성장단계","")&amp;"단계오프셋",ChapterTable!$R:$S,2,0))/ChapterTable!$P$23)),
MAX(0,INT(($B1199+ChapterTable!$R$26+VLOOKUP(SUBSTITUTE(D$1,"성장단계","")&amp;"보스단계오프셋",ChapterTable!$R:$S,2,0))/ChapterTable!$R$23)))</f>
        <v>1</v>
      </c>
      <c r="E1199" s="1">
        <f ca="1">IF(AND($A1199=0,$B1199=1),
    VLOOKUP(1,ChapterTable!$1:$1048576,MATCH("최종"&amp;SUBSTITUTE(SUBSTITUTE(E$1,"standard",""),"|Float",""),ChapterTable!$1:$1,0),0)*ChapterTable!$P$17,
  IF(AND($A1199=0,$B1199=0),
    E1200,
  IF($B1199=0,
    VLOOKUP($A1199,ChapterTable!$1:$1048576,MATCH("최종"&amp;SUBSTITUTE(SUBSTITUTE(E$1,"standard",""),"|Float",""),ChapterTable!$1:$1,0),0),
  IF($B1199=1,
    IF($L1199=FALSE,
      VLOOKUP($A1199,ChapterTable!$1:$1048576,MATCH("최종"&amp;SUBSTITUTE(SUBSTITUTE(E$1,"standard",""),"|Float",""),ChapterTable!$1:$1,0),0),
      VLOOKUP($A1199-ChapterTable!$P$11,ChapterTable!$1:$1048576,MATCH("최종"&amp;SUBSTITUTE(SUBSTITUTE(E$1,"standard",""),"|Float",""),ChapterTable!$1:$1,0),0)*ChapterTable!$P$14
    ),
  OFFSET(E1199,-$B1199+IF($L1199,1,0),0)*IF($B1199&gt;OFFSET($B1199,1,0),ChapterTable!$R$17,1)*
    (VLOOKUP(SUBSTITUTE(SUBSTITUTE(E$1,"standard",""),"|Float","")&amp;IF(OR($L1199=TRUE,$A1199=0,MOD($A1199,ChapterTable!$R$20)&lt;&gt;0),"","보스")&amp;"인게임누적곱배수",ChapterTable!$R:$S,2,0)^C1199
    +VLOOKUP(SUBSTITUTE(SUBSTITUTE(E$1,"standard",""),"|Float","")&amp;IF(OR($L1199=TRUE,$A1199=0,MOD($A1199,ChapterTable!$R$20)&lt;&gt;0),"","보스")&amp;"인게임누적합배수",ChapterTable!$R:$S,2,0)*C1199)
  )
  )
  )
)</f>
        <v>4242196.2733991146</v>
      </c>
      <c r="F1199" s="1">
        <f ca="1">IF(AND($A1199=0,$B1199=1),
    VLOOKUP(1,ChapterTable!$1:$1048576,MATCH("최종"&amp;SUBSTITUTE(SUBSTITUTE(F$1,"standard",""),"|Float",""),ChapterTable!$1:$1,0),0)*ChapterTable!$P$17,
  IF(AND($A1199=0,$B1199=0),
    F1200,
  IF($B1199=0,
    VLOOKUP($A1199,ChapterTable!$1:$1048576,MATCH("최종"&amp;SUBSTITUTE(SUBSTITUTE(F$1,"standard",""),"|Float",""),ChapterTable!$1:$1,0),0),
  IF($B1199=1,
    IF($L1199=FALSE,
      VLOOKUP($A1199,ChapterTable!$1:$1048576,MATCH("최종"&amp;SUBSTITUTE(SUBSTITUTE(F$1,"standard",""),"|Float",""),ChapterTable!$1:$1,0),0),
      VLOOKUP($A1199-ChapterTable!$P$11,ChapterTable!$1:$1048576,MATCH("최종"&amp;SUBSTITUTE(SUBSTITUTE(F$1,"standard",""),"|Float",""),ChapterTable!$1:$1,0),0)*ChapterTable!$P$14
    ),
  OFFSET(F1199,-$B1199+IF($L1199,1,0),0)*
    (VLOOKUP(SUBSTITUTE(SUBSTITUTE(F$1,"standard",""),"|Float","")&amp;IF(OR($L1199=TRUE,$A1199=0,MOD($A1199,ChapterTable!$R$20)&lt;&gt;0),"","보스")&amp;"인게임누적곱배수",ChapterTable!$R:$S,2,0)^D1199
    +VLOOKUP(SUBSTITUTE(SUBSTITUTE(F$1,"standard",""),"|Float","")&amp;IF(OR($L1199=TRUE,$A1199=0,MOD($A1199,ChapterTable!$R$20)&lt;&gt;0),"","보스")&amp;"인게임누적합배수",ChapterTable!$R:$S,2,0)*D1199)
  )
  )
  )
)</f>
        <v>1357250.2958047763</v>
      </c>
      <c r="G1199" t="s">
        <v>715</v>
      </c>
      <c r="J1199" t="str">
        <f>IF(ISBLANK(I1199),"",
IFERROR(VLOOKUP(I1199,[1]StringTable!$1:$1048576,MATCH("kor|String",[1]StringTable!$1:$1,0),0),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135"/>
        <v>0.5</v>
      </c>
      <c r="AJ1199">
        <f t="shared" si="133"/>
        <v>1</v>
      </c>
      <c r="AK1199">
        <f t="shared" si="134"/>
        <v>2</v>
      </c>
      <c r="AL1199">
        <v>12</v>
      </c>
    </row>
    <row r="1200" spans="1:38" hidden="1" x14ac:dyDescent="0.3">
      <c r="A1200">
        <v>26</v>
      </c>
      <c r="B1200">
        <v>21</v>
      </c>
      <c r="C1200">
        <f>IF(OR($L1200=TRUE,$A1200=0,MOD($A1200,ChapterTable!$R$20)&lt;&gt;0),
MAX(0,INT(($B1200+ChapterTable!$P$26+VLOOKUP(SUBSTITUTE(C$1,"성장단계","")&amp;"단계오프셋",ChapterTable!$R:$S,2,0))/ChapterTable!$P$23)),
MAX(0,INT(($B1200+ChapterTable!$R$26+VLOOKUP(SUBSTITUTE(C$1,"성장단계","")&amp;"보스단계오프셋",ChapterTable!$R:$S,2,0))/ChapterTable!$R$23)))</f>
        <v>2</v>
      </c>
      <c r="D1200">
        <f>IF(OR($L1200=TRUE,$A1200=0,MOD($A1200,ChapterTable!$R$20)&lt;&gt;0),
MAX(0,INT(($B1200+ChapterTable!$P$26+VLOOKUP(SUBSTITUTE(D$1,"성장단계","")&amp;"단계오프셋",ChapterTable!$R:$S,2,0))/ChapterTable!$P$23)),
MAX(0,INT(($B1200+ChapterTable!$R$26+VLOOKUP(SUBSTITUTE(D$1,"성장단계","")&amp;"보스단계오프셋",ChapterTable!$R:$S,2,0))/ChapterTable!$R$23)))</f>
        <v>2</v>
      </c>
      <c r="E1200" s="1">
        <f ca="1">IF(AND($A1200=0,$B1200=1),
    VLOOKUP(1,ChapterTable!$1:$1048576,MATCH("최종"&amp;SUBSTITUTE(SUBSTITUTE(E$1,"standard",""),"|Float",""),ChapterTable!$1:$1,0),0)*ChapterTable!$P$17,
  IF(AND($A1200=0,$B1200=0),
    E1201,
  IF($B1200=0,
    VLOOKUP($A1200,ChapterTable!$1:$1048576,MATCH("최종"&amp;SUBSTITUTE(SUBSTITUTE(E$1,"standard",""),"|Float",""),ChapterTable!$1:$1,0),0),
  IF($B1200=1,
    IF($L1200=FALSE,
      VLOOKUP($A1200,ChapterTable!$1:$1048576,MATCH("최종"&amp;SUBSTITUTE(SUBSTITUTE(E$1,"standard",""),"|Float",""),ChapterTable!$1:$1,0),0),
      VLOOKUP($A1200-ChapterTable!$P$11,ChapterTable!$1:$1048576,MATCH("최종"&amp;SUBSTITUTE(SUBSTITUTE(E$1,"standard",""),"|Float",""),ChapterTable!$1:$1,0),0)*ChapterTable!$P$14
    ),
  OFFSET(E1200,-$B1200+IF($L1200,1,0),0)*IF($B1200&gt;OFFSET($B1200,1,0),ChapterTable!$R$17,1)*
    (VLOOKUP(SUBSTITUTE(SUBSTITUTE(E$1,"standard",""),"|Float","")&amp;IF(OR($L1200=TRUE,$A1200=0,MOD($A1200,ChapterTable!$R$20)&lt;&gt;0),"","보스")&amp;"인게임누적곱배수",ChapterTable!$R:$S,2,0)^C1200
    +VLOOKUP(SUBSTITUTE(SUBSTITUTE(E$1,"standard",""),"|Float","")&amp;IF(OR($L1200=TRUE,$A1200=0,MOD($A1200,ChapterTable!$R$20)&lt;&gt;0),"","보스")&amp;"인게임누적합배수",ChapterTable!$R:$S,2,0)*C1200)
  )
  )
  )
)</f>
        <v>4242196.2733991146</v>
      </c>
      <c r="F1200" s="1">
        <f ca="1">IF(AND($A1200=0,$B1200=1),
    VLOOKUP(1,ChapterTable!$1:$1048576,MATCH("최종"&amp;SUBSTITUTE(SUBSTITUTE(F$1,"standard",""),"|Float",""),ChapterTable!$1:$1,0),0)*ChapterTable!$P$17,
  IF(AND($A1200=0,$B1200=0),
    F1201,
  IF($B1200=0,
    VLOOKUP($A1200,ChapterTable!$1:$1048576,MATCH("최종"&amp;SUBSTITUTE(SUBSTITUTE(F$1,"standard",""),"|Float",""),ChapterTable!$1:$1,0),0),
  IF($B1200=1,
    IF($L1200=FALSE,
      VLOOKUP($A1200,ChapterTable!$1:$1048576,MATCH("최종"&amp;SUBSTITUTE(SUBSTITUTE(F$1,"standard",""),"|Float",""),ChapterTable!$1:$1,0),0),
      VLOOKUP($A1200-ChapterTable!$P$11,ChapterTable!$1:$1048576,MATCH("최종"&amp;SUBSTITUTE(SUBSTITUTE(F$1,"standard",""),"|Float",""),ChapterTable!$1:$1,0),0)*ChapterTable!$P$14
    ),
  OFFSET(F1200,-$B1200+IF($L1200,1,0),0)*
    (VLOOKUP(SUBSTITUTE(SUBSTITUTE(F$1,"standard",""),"|Float","")&amp;IF(OR($L1200=TRUE,$A1200=0,MOD($A1200,ChapterTable!$R$20)&lt;&gt;0),"","보스")&amp;"인게임누적곱배수",ChapterTable!$R:$S,2,0)^D1200
    +VLOOKUP(SUBSTITUTE(SUBSTITUTE(F$1,"standard",""),"|Float","")&amp;IF(OR($L1200=TRUE,$A1200=0,MOD($A1200,ChapterTable!$R$20)&lt;&gt;0),"","보스")&amp;"인게임누적합배수",ChapterTable!$R:$S,2,0)*D1200)
  )
  )
  )
)</f>
        <v>1451942.1769074351</v>
      </c>
      <c r="G1200" t="s">
        <v>715</v>
      </c>
      <c r="J1200" t="str">
        <f>IF(ISBLANK(I1200),"",
IFERROR(VLOOKUP(I1200,[1]StringTable!$1:$1048576,MATCH("kor|String",[1]StringTable!$1:$1,0),0),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135"/>
        <v>0.33333333333333331</v>
      </c>
      <c r="AJ1200">
        <f t="shared" si="133"/>
        <v>0.395555555</v>
      </c>
      <c r="AK1200">
        <f t="shared" si="134"/>
        <v>1</v>
      </c>
      <c r="AL1200">
        <v>12</v>
      </c>
    </row>
    <row r="1201" spans="1:38" hidden="1" x14ac:dyDescent="0.3">
      <c r="A1201">
        <v>26</v>
      </c>
      <c r="B1201">
        <v>22</v>
      </c>
      <c r="C1201">
        <f>IF(OR($L1201=TRUE,$A1201=0,MOD($A1201,ChapterTable!$R$20)&lt;&gt;0),
MAX(0,INT(($B1201+ChapterTable!$P$26+VLOOKUP(SUBSTITUTE(C$1,"성장단계","")&amp;"단계오프셋",ChapterTable!$R:$S,2,0))/ChapterTable!$P$23)),
MAX(0,INT(($B1201+ChapterTable!$R$26+VLOOKUP(SUBSTITUTE(C$1,"성장단계","")&amp;"보스단계오프셋",ChapterTable!$R:$S,2,0))/ChapterTable!$R$23)))</f>
        <v>2</v>
      </c>
      <c r="D1201">
        <f>IF(OR($L1201=TRUE,$A1201=0,MOD($A1201,ChapterTable!$R$20)&lt;&gt;0),
MAX(0,INT(($B1201+ChapterTable!$P$26+VLOOKUP(SUBSTITUTE(D$1,"성장단계","")&amp;"단계오프셋",ChapterTable!$R:$S,2,0))/ChapterTable!$P$23)),
MAX(0,INT(($B1201+ChapterTable!$R$26+VLOOKUP(SUBSTITUTE(D$1,"성장단계","")&amp;"보스단계오프셋",ChapterTable!$R:$S,2,0))/ChapterTable!$R$23)))</f>
        <v>2</v>
      </c>
      <c r="E1201" s="1">
        <f ca="1">IF(AND($A1201=0,$B1201=1),
    VLOOKUP(1,ChapterTable!$1:$1048576,MATCH("최종"&amp;SUBSTITUTE(SUBSTITUTE(E$1,"standard",""),"|Float",""),ChapterTable!$1:$1,0),0)*ChapterTable!$P$17,
  IF(AND($A1201=0,$B1201=0),
    E1202,
  IF($B1201=0,
    VLOOKUP($A1201,ChapterTable!$1:$1048576,MATCH("최종"&amp;SUBSTITUTE(SUBSTITUTE(E$1,"standard",""),"|Float",""),ChapterTable!$1:$1,0),0),
  IF($B1201=1,
    IF($L1201=FALSE,
      VLOOKUP($A1201,ChapterTable!$1:$1048576,MATCH("최종"&amp;SUBSTITUTE(SUBSTITUTE(E$1,"standard",""),"|Float",""),ChapterTable!$1:$1,0),0),
      VLOOKUP($A1201-ChapterTable!$P$11,ChapterTable!$1:$1048576,MATCH("최종"&amp;SUBSTITUTE(SUBSTITUTE(E$1,"standard",""),"|Float",""),ChapterTable!$1:$1,0),0)*ChapterTable!$P$14
    ),
  OFFSET(E1201,-$B1201+IF($L1201,1,0),0)*IF($B1201&gt;OFFSET($B1201,1,0),ChapterTable!$R$17,1)*
    (VLOOKUP(SUBSTITUTE(SUBSTITUTE(E$1,"standard",""),"|Float","")&amp;IF(OR($L1201=TRUE,$A1201=0,MOD($A1201,ChapterTable!$R$20)&lt;&gt;0),"","보스")&amp;"인게임누적곱배수",ChapterTable!$R:$S,2,0)^C1201
    +VLOOKUP(SUBSTITUTE(SUBSTITUTE(E$1,"standard",""),"|Float","")&amp;IF(OR($L1201=TRUE,$A1201=0,MOD($A1201,ChapterTable!$R$20)&lt;&gt;0),"","보스")&amp;"인게임누적합배수",ChapterTable!$R:$S,2,0)*C1201)
  )
  )
  )
)</f>
        <v>4242196.2733991146</v>
      </c>
      <c r="F1201" s="1">
        <f ca="1">IF(AND($A1201=0,$B1201=1),
    VLOOKUP(1,ChapterTable!$1:$1048576,MATCH("최종"&amp;SUBSTITUTE(SUBSTITUTE(F$1,"standard",""),"|Float",""),ChapterTable!$1:$1,0),0)*ChapterTable!$P$17,
  IF(AND($A1201=0,$B1201=0),
    F1202,
  IF($B1201=0,
    VLOOKUP($A1201,ChapterTable!$1:$1048576,MATCH("최종"&amp;SUBSTITUTE(SUBSTITUTE(F$1,"standard",""),"|Float",""),ChapterTable!$1:$1,0),0),
  IF($B1201=1,
    IF($L1201=FALSE,
      VLOOKUP($A1201,ChapterTable!$1:$1048576,MATCH("최종"&amp;SUBSTITUTE(SUBSTITUTE(F$1,"standard",""),"|Float",""),ChapterTable!$1:$1,0),0),
      VLOOKUP($A1201-ChapterTable!$P$11,ChapterTable!$1:$1048576,MATCH("최종"&amp;SUBSTITUTE(SUBSTITUTE(F$1,"standard",""),"|Float",""),ChapterTable!$1:$1,0),0)*ChapterTable!$P$14
    ),
  OFFSET(F1201,-$B1201+IF($L1201,1,0),0)*
    (VLOOKUP(SUBSTITUTE(SUBSTITUTE(F$1,"standard",""),"|Float","")&amp;IF(OR($L1201=TRUE,$A1201=0,MOD($A1201,ChapterTable!$R$20)&lt;&gt;0),"","보스")&amp;"인게임누적곱배수",ChapterTable!$R:$S,2,0)^D1201
    +VLOOKUP(SUBSTITUTE(SUBSTITUTE(F$1,"standard",""),"|Float","")&amp;IF(OR($L1201=TRUE,$A1201=0,MOD($A1201,ChapterTable!$R$20)&lt;&gt;0),"","보스")&amp;"인게임누적합배수",ChapterTable!$R:$S,2,0)*D1201)
  )
  )
  )
)</f>
        <v>1451942.1769074351</v>
      </c>
      <c r="G1201" t="s">
        <v>715</v>
      </c>
      <c r="J1201" t="str">
        <f>IF(ISBLANK(I1201),"",
IFERROR(VLOOKUP(I1201,[1]StringTable!$1:$1048576,MATCH("kor|String",[1]StringTable!$1:$1,0),0),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135"/>
        <v>0.33333333333333331</v>
      </c>
      <c r="AJ1201">
        <f t="shared" si="133"/>
        <v>0.395555555</v>
      </c>
      <c r="AK1201">
        <f t="shared" si="134"/>
        <v>1</v>
      </c>
      <c r="AL1201">
        <v>12</v>
      </c>
    </row>
    <row r="1202" spans="1:38" hidden="1" x14ac:dyDescent="0.3">
      <c r="A1202">
        <v>26</v>
      </c>
      <c r="B1202">
        <v>23</v>
      </c>
      <c r="C1202">
        <f>IF(OR($L1202=TRUE,$A1202=0,MOD($A1202,ChapterTable!$R$20)&lt;&gt;0),
MAX(0,INT(($B1202+ChapterTable!$P$26+VLOOKUP(SUBSTITUTE(C$1,"성장단계","")&amp;"단계오프셋",ChapterTable!$R:$S,2,0))/ChapterTable!$P$23)),
MAX(0,INT(($B1202+ChapterTable!$R$26+VLOOKUP(SUBSTITUTE(C$1,"성장단계","")&amp;"보스단계오프셋",ChapterTable!$R:$S,2,0))/ChapterTable!$R$23)))</f>
        <v>2</v>
      </c>
      <c r="D1202">
        <f>IF(OR($L1202=TRUE,$A1202=0,MOD($A1202,ChapterTable!$R$20)&lt;&gt;0),
MAX(0,INT(($B1202+ChapterTable!$P$26+VLOOKUP(SUBSTITUTE(D$1,"성장단계","")&amp;"단계오프셋",ChapterTable!$R:$S,2,0))/ChapterTable!$P$23)),
MAX(0,INT(($B1202+ChapterTable!$R$26+VLOOKUP(SUBSTITUTE(D$1,"성장단계","")&amp;"보스단계오프셋",ChapterTable!$R:$S,2,0))/ChapterTable!$R$23)))</f>
        <v>2</v>
      </c>
      <c r="E1202" s="1">
        <f ca="1">IF(AND($A1202=0,$B1202=1),
    VLOOKUP(1,ChapterTable!$1:$1048576,MATCH("최종"&amp;SUBSTITUTE(SUBSTITUTE(E$1,"standard",""),"|Float",""),ChapterTable!$1:$1,0),0)*ChapterTable!$P$17,
  IF(AND($A1202=0,$B1202=0),
    E1203,
  IF($B1202=0,
    VLOOKUP($A1202,ChapterTable!$1:$1048576,MATCH("최종"&amp;SUBSTITUTE(SUBSTITUTE(E$1,"standard",""),"|Float",""),ChapterTable!$1:$1,0),0),
  IF($B1202=1,
    IF($L1202=FALSE,
      VLOOKUP($A1202,ChapterTable!$1:$1048576,MATCH("최종"&amp;SUBSTITUTE(SUBSTITUTE(E$1,"standard",""),"|Float",""),ChapterTable!$1:$1,0),0),
      VLOOKUP($A1202-ChapterTable!$P$11,ChapterTable!$1:$1048576,MATCH("최종"&amp;SUBSTITUTE(SUBSTITUTE(E$1,"standard",""),"|Float",""),ChapterTable!$1:$1,0),0)*ChapterTable!$P$14
    ),
  OFFSET(E1202,-$B1202+IF($L1202,1,0),0)*IF($B1202&gt;OFFSET($B1202,1,0),ChapterTable!$R$17,1)*
    (VLOOKUP(SUBSTITUTE(SUBSTITUTE(E$1,"standard",""),"|Float","")&amp;IF(OR($L1202=TRUE,$A1202=0,MOD($A1202,ChapterTable!$R$20)&lt;&gt;0),"","보스")&amp;"인게임누적곱배수",ChapterTable!$R:$S,2,0)^C1202
    +VLOOKUP(SUBSTITUTE(SUBSTITUTE(E$1,"standard",""),"|Float","")&amp;IF(OR($L1202=TRUE,$A1202=0,MOD($A1202,ChapterTable!$R$20)&lt;&gt;0),"","보스")&amp;"인게임누적합배수",ChapterTable!$R:$S,2,0)*C1202)
  )
  )
  )
)</f>
        <v>4242196.2733991146</v>
      </c>
      <c r="F1202" s="1">
        <f ca="1">IF(AND($A1202=0,$B1202=1),
    VLOOKUP(1,ChapterTable!$1:$1048576,MATCH("최종"&amp;SUBSTITUTE(SUBSTITUTE(F$1,"standard",""),"|Float",""),ChapterTable!$1:$1,0),0)*ChapterTable!$P$17,
  IF(AND($A1202=0,$B1202=0),
    F1203,
  IF($B1202=0,
    VLOOKUP($A1202,ChapterTable!$1:$1048576,MATCH("최종"&amp;SUBSTITUTE(SUBSTITUTE(F$1,"standard",""),"|Float",""),ChapterTable!$1:$1,0),0),
  IF($B1202=1,
    IF($L1202=FALSE,
      VLOOKUP($A1202,ChapterTable!$1:$1048576,MATCH("최종"&amp;SUBSTITUTE(SUBSTITUTE(F$1,"standard",""),"|Float",""),ChapterTable!$1:$1,0),0),
      VLOOKUP($A1202-ChapterTable!$P$11,ChapterTable!$1:$1048576,MATCH("최종"&amp;SUBSTITUTE(SUBSTITUTE(F$1,"standard",""),"|Float",""),ChapterTable!$1:$1,0),0)*ChapterTable!$P$14
    ),
  OFFSET(F1202,-$B1202+IF($L1202,1,0),0)*
    (VLOOKUP(SUBSTITUTE(SUBSTITUTE(F$1,"standard",""),"|Float","")&amp;IF(OR($L1202=TRUE,$A1202=0,MOD($A1202,ChapterTable!$R$20)&lt;&gt;0),"","보스")&amp;"인게임누적곱배수",ChapterTable!$R:$S,2,0)^D1202
    +VLOOKUP(SUBSTITUTE(SUBSTITUTE(F$1,"standard",""),"|Float","")&amp;IF(OR($L1202=TRUE,$A1202=0,MOD($A1202,ChapterTable!$R$20)&lt;&gt;0),"","보스")&amp;"인게임누적합배수",ChapterTable!$R:$S,2,0)*D1202)
  )
  )
  )
)</f>
        <v>1451942.1769074351</v>
      </c>
      <c r="G1202" t="s">
        <v>715</v>
      </c>
      <c r="J1202" t="str">
        <f>IF(ISBLANK(I1202),"",
IFERROR(VLOOKUP(I1202,[1]StringTable!$1:$1048576,MATCH("kor|String",[1]StringTable!$1:$1,0),0),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135"/>
        <v>0.33333333333333331</v>
      </c>
      <c r="AJ1202">
        <f t="shared" si="133"/>
        <v>0.395555555</v>
      </c>
      <c r="AK1202">
        <f t="shared" si="134"/>
        <v>1</v>
      </c>
      <c r="AL1202">
        <v>12</v>
      </c>
    </row>
    <row r="1203" spans="1:38" hidden="1" x14ac:dyDescent="0.3">
      <c r="A1203">
        <v>26</v>
      </c>
      <c r="B1203">
        <v>24</v>
      </c>
      <c r="C1203">
        <f>IF(OR($L1203=TRUE,$A1203=0,MOD($A1203,ChapterTable!$R$20)&lt;&gt;0),
MAX(0,INT(($B1203+ChapterTable!$P$26+VLOOKUP(SUBSTITUTE(C$1,"성장단계","")&amp;"단계오프셋",ChapterTable!$R:$S,2,0))/ChapterTable!$P$23)),
MAX(0,INT(($B1203+ChapterTable!$R$26+VLOOKUP(SUBSTITUTE(C$1,"성장단계","")&amp;"보스단계오프셋",ChapterTable!$R:$S,2,0))/ChapterTable!$R$23)))</f>
        <v>2</v>
      </c>
      <c r="D1203">
        <f>IF(OR($L1203=TRUE,$A1203=0,MOD($A1203,ChapterTable!$R$20)&lt;&gt;0),
MAX(0,INT(($B1203+ChapterTable!$P$26+VLOOKUP(SUBSTITUTE(D$1,"성장단계","")&amp;"단계오프셋",ChapterTable!$R:$S,2,0))/ChapterTable!$P$23)),
MAX(0,INT(($B1203+ChapterTable!$R$26+VLOOKUP(SUBSTITUTE(D$1,"성장단계","")&amp;"보스단계오프셋",ChapterTable!$R:$S,2,0))/ChapterTable!$R$23)))</f>
        <v>2</v>
      </c>
      <c r="E1203" s="1">
        <f ca="1">IF(AND($A1203=0,$B1203=1),
    VLOOKUP(1,ChapterTable!$1:$1048576,MATCH("최종"&amp;SUBSTITUTE(SUBSTITUTE(E$1,"standard",""),"|Float",""),ChapterTable!$1:$1,0),0)*ChapterTable!$P$17,
  IF(AND($A1203=0,$B1203=0),
    E1204,
  IF($B1203=0,
    VLOOKUP($A1203,ChapterTable!$1:$1048576,MATCH("최종"&amp;SUBSTITUTE(SUBSTITUTE(E$1,"standard",""),"|Float",""),ChapterTable!$1:$1,0),0),
  IF($B1203=1,
    IF($L1203=FALSE,
      VLOOKUP($A1203,ChapterTable!$1:$1048576,MATCH("최종"&amp;SUBSTITUTE(SUBSTITUTE(E$1,"standard",""),"|Float",""),ChapterTable!$1:$1,0),0),
      VLOOKUP($A1203-ChapterTable!$P$11,ChapterTable!$1:$1048576,MATCH("최종"&amp;SUBSTITUTE(SUBSTITUTE(E$1,"standard",""),"|Float",""),ChapterTable!$1:$1,0),0)*ChapterTable!$P$14
    ),
  OFFSET(E1203,-$B1203+IF($L1203,1,0),0)*IF($B1203&gt;OFFSET($B1203,1,0),ChapterTable!$R$17,1)*
    (VLOOKUP(SUBSTITUTE(SUBSTITUTE(E$1,"standard",""),"|Float","")&amp;IF(OR($L1203=TRUE,$A1203=0,MOD($A1203,ChapterTable!$R$20)&lt;&gt;0),"","보스")&amp;"인게임누적곱배수",ChapterTable!$R:$S,2,0)^C1203
    +VLOOKUP(SUBSTITUTE(SUBSTITUTE(E$1,"standard",""),"|Float","")&amp;IF(OR($L1203=TRUE,$A1203=0,MOD($A1203,ChapterTable!$R$20)&lt;&gt;0),"","보스")&amp;"인게임누적합배수",ChapterTable!$R:$S,2,0)*C1203)
  )
  )
  )
)</f>
        <v>4242196.2733991146</v>
      </c>
      <c r="F1203" s="1">
        <f ca="1">IF(AND($A1203=0,$B1203=1),
    VLOOKUP(1,ChapterTable!$1:$1048576,MATCH("최종"&amp;SUBSTITUTE(SUBSTITUTE(F$1,"standard",""),"|Float",""),ChapterTable!$1:$1,0),0)*ChapterTable!$P$17,
  IF(AND($A1203=0,$B1203=0),
    F1204,
  IF($B1203=0,
    VLOOKUP($A1203,ChapterTable!$1:$1048576,MATCH("최종"&amp;SUBSTITUTE(SUBSTITUTE(F$1,"standard",""),"|Float",""),ChapterTable!$1:$1,0),0),
  IF($B1203=1,
    IF($L1203=FALSE,
      VLOOKUP($A1203,ChapterTable!$1:$1048576,MATCH("최종"&amp;SUBSTITUTE(SUBSTITUTE(F$1,"standard",""),"|Float",""),ChapterTable!$1:$1,0),0),
      VLOOKUP($A1203-ChapterTable!$P$11,ChapterTable!$1:$1048576,MATCH("최종"&amp;SUBSTITUTE(SUBSTITUTE(F$1,"standard",""),"|Float",""),ChapterTable!$1:$1,0),0)*ChapterTable!$P$14
    ),
  OFFSET(F1203,-$B1203+IF($L1203,1,0),0)*
    (VLOOKUP(SUBSTITUTE(SUBSTITUTE(F$1,"standard",""),"|Float","")&amp;IF(OR($L1203=TRUE,$A1203=0,MOD($A1203,ChapterTable!$R$20)&lt;&gt;0),"","보스")&amp;"인게임누적곱배수",ChapterTable!$R:$S,2,0)^D1203
    +VLOOKUP(SUBSTITUTE(SUBSTITUTE(F$1,"standard",""),"|Float","")&amp;IF(OR($L1203=TRUE,$A1203=0,MOD($A1203,ChapterTable!$R$20)&lt;&gt;0),"","보스")&amp;"인게임누적합배수",ChapterTable!$R:$S,2,0)*D1203)
  )
  )
  )
)</f>
        <v>1451942.1769074351</v>
      </c>
      <c r="G1203" t="s">
        <v>715</v>
      </c>
      <c r="J1203" t="str">
        <f>IF(ISBLANK(I1203),"",
IFERROR(VLOOKUP(I1203,[1]StringTable!$1:$1048576,MATCH("kor|String",[1]StringTable!$1:$1,0),0),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135"/>
        <v>0.33333333333333331</v>
      </c>
      <c r="AJ1203">
        <f t="shared" si="133"/>
        <v>0.395555555</v>
      </c>
      <c r="AK1203">
        <f t="shared" si="134"/>
        <v>1</v>
      </c>
      <c r="AL1203">
        <v>12</v>
      </c>
    </row>
    <row r="1204" spans="1:38" hidden="1" x14ac:dyDescent="0.3">
      <c r="A1204">
        <v>26</v>
      </c>
      <c r="B1204">
        <v>25</v>
      </c>
      <c r="C1204">
        <f>IF(OR($L1204=TRUE,$A1204=0,MOD($A1204,ChapterTable!$R$20)&lt;&gt;0),
MAX(0,INT(($B1204+ChapterTable!$P$26+VLOOKUP(SUBSTITUTE(C$1,"성장단계","")&amp;"단계오프셋",ChapterTable!$R:$S,2,0))/ChapterTable!$P$23)),
MAX(0,INT(($B1204+ChapterTable!$R$26+VLOOKUP(SUBSTITUTE(C$1,"성장단계","")&amp;"보스단계오프셋",ChapterTable!$R:$S,2,0))/ChapterTable!$R$23)))</f>
        <v>2</v>
      </c>
      <c r="D1204">
        <f>IF(OR($L1204=TRUE,$A1204=0,MOD($A1204,ChapterTable!$R$20)&lt;&gt;0),
MAX(0,INT(($B1204+ChapterTable!$P$26+VLOOKUP(SUBSTITUTE(D$1,"성장단계","")&amp;"단계오프셋",ChapterTable!$R:$S,2,0))/ChapterTable!$P$23)),
MAX(0,INT(($B1204+ChapterTable!$R$26+VLOOKUP(SUBSTITUTE(D$1,"성장단계","")&amp;"보스단계오프셋",ChapterTable!$R:$S,2,0))/ChapterTable!$R$23)))</f>
        <v>2</v>
      </c>
      <c r="E1204" s="1">
        <f ca="1">IF(AND($A1204=0,$B1204=1),
    VLOOKUP(1,ChapterTable!$1:$1048576,MATCH("최종"&amp;SUBSTITUTE(SUBSTITUTE(E$1,"standard",""),"|Float",""),ChapterTable!$1:$1,0),0)*ChapterTable!$P$17,
  IF(AND($A1204=0,$B1204=0),
    E1205,
  IF($B1204=0,
    VLOOKUP($A1204,ChapterTable!$1:$1048576,MATCH("최종"&amp;SUBSTITUTE(SUBSTITUTE(E$1,"standard",""),"|Float",""),ChapterTable!$1:$1,0),0),
  IF($B1204=1,
    IF($L1204=FALSE,
      VLOOKUP($A1204,ChapterTable!$1:$1048576,MATCH("최종"&amp;SUBSTITUTE(SUBSTITUTE(E$1,"standard",""),"|Float",""),ChapterTable!$1:$1,0),0),
      VLOOKUP($A1204-ChapterTable!$P$11,ChapterTable!$1:$1048576,MATCH("최종"&amp;SUBSTITUTE(SUBSTITUTE(E$1,"standard",""),"|Float",""),ChapterTable!$1:$1,0),0)*ChapterTable!$P$14
    ),
  OFFSET(E1204,-$B1204+IF($L1204,1,0),0)*IF($B1204&gt;OFFSET($B1204,1,0),ChapterTable!$R$17,1)*
    (VLOOKUP(SUBSTITUTE(SUBSTITUTE(E$1,"standard",""),"|Float","")&amp;IF(OR($L1204=TRUE,$A1204=0,MOD($A1204,ChapterTable!$R$20)&lt;&gt;0),"","보스")&amp;"인게임누적곱배수",ChapterTable!$R:$S,2,0)^C1204
    +VLOOKUP(SUBSTITUTE(SUBSTITUTE(E$1,"standard",""),"|Float","")&amp;IF(OR($L1204=TRUE,$A1204=0,MOD($A1204,ChapterTable!$R$20)&lt;&gt;0),"","보스")&amp;"인게임누적합배수",ChapterTable!$R:$S,2,0)*C1204)
  )
  )
  )
)</f>
        <v>4242196.2733991146</v>
      </c>
      <c r="F1204" s="1">
        <f ca="1">IF(AND($A1204=0,$B1204=1),
    VLOOKUP(1,ChapterTable!$1:$1048576,MATCH("최종"&amp;SUBSTITUTE(SUBSTITUTE(F$1,"standard",""),"|Float",""),ChapterTable!$1:$1,0),0)*ChapterTable!$P$17,
  IF(AND($A1204=0,$B1204=0),
    F1205,
  IF($B1204=0,
    VLOOKUP($A1204,ChapterTable!$1:$1048576,MATCH("최종"&amp;SUBSTITUTE(SUBSTITUTE(F$1,"standard",""),"|Float",""),ChapterTable!$1:$1,0),0),
  IF($B1204=1,
    IF($L1204=FALSE,
      VLOOKUP($A1204,ChapterTable!$1:$1048576,MATCH("최종"&amp;SUBSTITUTE(SUBSTITUTE(F$1,"standard",""),"|Float",""),ChapterTable!$1:$1,0),0),
      VLOOKUP($A1204-ChapterTable!$P$11,ChapterTable!$1:$1048576,MATCH("최종"&amp;SUBSTITUTE(SUBSTITUTE(F$1,"standard",""),"|Float",""),ChapterTable!$1:$1,0),0)*ChapterTable!$P$14
    ),
  OFFSET(F1204,-$B1204+IF($L1204,1,0),0)*
    (VLOOKUP(SUBSTITUTE(SUBSTITUTE(F$1,"standard",""),"|Float","")&amp;IF(OR($L1204=TRUE,$A1204=0,MOD($A1204,ChapterTable!$R$20)&lt;&gt;0),"","보스")&amp;"인게임누적곱배수",ChapterTable!$R:$S,2,0)^D1204
    +VLOOKUP(SUBSTITUTE(SUBSTITUTE(F$1,"standard",""),"|Float","")&amp;IF(OR($L1204=TRUE,$A1204=0,MOD($A1204,ChapterTable!$R$20)&lt;&gt;0),"","보스")&amp;"인게임누적합배수",ChapterTable!$R:$S,2,0)*D1204)
  )
  )
  )
)</f>
        <v>1451942.1769074351</v>
      </c>
      <c r="G1204" t="s">
        <v>715</v>
      </c>
      <c r="J1204" t="str">
        <f>IF(ISBLANK(I1204),"",
IFERROR(VLOOKUP(I1204,[1]StringTable!$1:$1048576,MATCH("kor|String",[1]StringTable!$1:$1,0),0),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135"/>
        <v>0.33333333333333331</v>
      </c>
      <c r="AJ1204">
        <f t="shared" si="133"/>
        <v>0.395555555</v>
      </c>
      <c r="AK1204">
        <f t="shared" si="134"/>
        <v>1</v>
      </c>
      <c r="AL1204">
        <v>12</v>
      </c>
    </row>
    <row r="1205" spans="1:38" hidden="1" x14ac:dyDescent="0.3">
      <c r="A1205">
        <v>26</v>
      </c>
      <c r="B1205">
        <v>26</v>
      </c>
      <c r="C1205">
        <f>IF(OR($L1205=TRUE,$A1205=0,MOD($A1205,ChapterTable!$R$20)&lt;&gt;0),
MAX(0,INT(($B1205+ChapterTable!$P$26+VLOOKUP(SUBSTITUTE(C$1,"성장단계","")&amp;"단계오프셋",ChapterTable!$R:$S,2,0))/ChapterTable!$P$23)),
MAX(0,INT(($B1205+ChapterTable!$R$26+VLOOKUP(SUBSTITUTE(C$1,"성장단계","")&amp;"보스단계오프셋",ChapterTable!$R:$S,2,0))/ChapterTable!$R$23)))</f>
        <v>3</v>
      </c>
      <c r="D1205">
        <f>IF(OR($L1205=TRUE,$A1205=0,MOD($A1205,ChapterTable!$R$20)&lt;&gt;0),
MAX(0,INT(($B1205+ChapterTable!$P$26+VLOOKUP(SUBSTITUTE(D$1,"성장단계","")&amp;"단계오프셋",ChapterTable!$R:$S,2,0))/ChapterTable!$P$23)),
MAX(0,INT(($B1205+ChapterTable!$R$26+VLOOKUP(SUBSTITUTE(D$1,"성장단계","")&amp;"보스단계오프셋",ChapterTable!$R:$S,2,0))/ChapterTable!$R$23)))</f>
        <v>2</v>
      </c>
      <c r="E1205" s="1">
        <f ca="1">IF(AND($A1205=0,$B1205=1),
    VLOOKUP(1,ChapterTable!$1:$1048576,MATCH("최종"&amp;SUBSTITUTE(SUBSTITUTE(E$1,"standard",""),"|Float",""),ChapterTable!$1:$1,0),0)*ChapterTable!$P$17,
  IF(AND($A1205=0,$B1205=0),
    E1206,
  IF($B1205=0,
    VLOOKUP($A1205,ChapterTable!$1:$1048576,MATCH("최종"&amp;SUBSTITUTE(SUBSTITUTE(E$1,"standard",""),"|Float",""),ChapterTable!$1:$1,0),0),
  IF($B1205=1,
    IF($L1205=FALSE,
      VLOOKUP($A1205,ChapterTable!$1:$1048576,MATCH("최종"&amp;SUBSTITUTE(SUBSTITUTE(E$1,"standard",""),"|Float",""),ChapterTable!$1:$1,0),0),
      VLOOKUP($A1205-ChapterTable!$P$11,ChapterTable!$1:$1048576,MATCH("최종"&amp;SUBSTITUTE(SUBSTITUTE(E$1,"standard",""),"|Float",""),ChapterTable!$1:$1,0),0)*ChapterTable!$P$14
    ),
  OFFSET(E1205,-$B1205+IF($L1205,1,0),0)*IF($B1205&gt;OFFSET($B1205,1,0),ChapterTable!$R$17,1)*
    (VLOOKUP(SUBSTITUTE(SUBSTITUTE(E$1,"standard",""),"|Float","")&amp;IF(OR($L1205=TRUE,$A1205=0,MOD($A1205,ChapterTable!$R$20)&lt;&gt;0),"","보스")&amp;"인게임누적곱배수",ChapterTable!$R:$S,2,0)^C1205
    +VLOOKUP(SUBSTITUTE(SUBSTITUTE(E$1,"standard",""),"|Float","")&amp;IF(OR($L1205=TRUE,$A1205=0,MOD($A1205,ChapterTable!$R$20)&lt;&gt;0),"","보스")&amp;"인게임누적합배수",ChapterTable!$R:$S,2,0)*C1205)
  )
  )
  )
)</f>
        <v>4848224.312456131</v>
      </c>
      <c r="F1205" s="1">
        <f ca="1">IF(AND($A1205=0,$B1205=1),
    VLOOKUP(1,ChapterTable!$1:$1048576,MATCH("최종"&amp;SUBSTITUTE(SUBSTITUTE(F$1,"standard",""),"|Float",""),ChapterTable!$1:$1,0),0)*ChapterTable!$P$17,
  IF(AND($A1205=0,$B1205=0),
    F1206,
  IF($B1205=0,
    VLOOKUP($A1205,ChapterTable!$1:$1048576,MATCH("최종"&amp;SUBSTITUTE(SUBSTITUTE(F$1,"standard",""),"|Float",""),ChapterTable!$1:$1,0),0),
  IF($B1205=1,
    IF($L1205=FALSE,
      VLOOKUP($A1205,ChapterTable!$1:$1048576,MATCH("최종"&amp;SUBSTITUTE(SUBSTITUTE(F$1,"standard",""),"|Float",""),ChapterTable!$1:$1,0),0),
      VLOOKUP($A1205-ChapterTable!$P$11,ChapterTable!$1:$1048576,MATCH("최종"&amp;SUBSTITUTE(SUBSTITUTE(F$1,"standard",""),"|Float",""),ChapterTable!$1:$1,0),0)*ChapterTable!$P$14
    ),
  OFFSET(F1205,-$B1205+IF($L1205,1,0),0)*
    (VLOOKUP(SUBSTITUTE(SUBSTITUTE(F$1,"standard",""),"|Float","")&amp;IF(OR($L1205=TRUE,$A1205=0,MOD($A1205,ChapterTable!$R$20)&lt;&gt;0),"","보스")&amp;"인게임누적곱배수",ChapterTable!$R:$S,2,0)^D1205
    +VLOOKUP(SUBSTITUTE(SUBSTITUTE(F$1,"standard",""),"|Float","")&amp;IF(OR($L1205=TRUE,$A1205=0,MOD($A1205,ChapterTable!$R$20)&lt;&gt;0),"","보스")&amp;"인게임누적합배수",ChapterTable!$R:$S,2,0)*D1205)
  )
  )
  )
)</f>
        <v>1451942.1769074351</v>
      </c>
      <c r="G1205" t="s">
        <v>715</v>
      </c>
      <c r="J1205" t="str">
        <f>IF(ISBLANK(I1205),"",
IFERROR(VLOOKUP(I1205,[1]StringTable!$1:$1048576,MATCH("kor|String",[1]StringTable!$1:$1,0),0),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135"/>
        <v>0.33333333333333331</v>
      </c>
      <c r="AJ1205">
        <f t="shared" si="133"/>
        <v>0.395555555</v>
      </c>
      <c r="AK1205">
        <f t="shared" si="134"/>
        <v>1</v>
      </c>
      <c r="AL1205">
        <v>12</v>
      </c>
    </row>
    <row r="1206" spans="1:38" hidden="1" x14ac:dyDescent="0.3">
      <c r="A1206">
        <v>26</v>
      </c>
      <c r="B1206">
        <v>27</v>
      </c>
      <c r="C1206">
        <f>IF(OR($L1206=TRUE,$A1206=0,MOD($A1206,ChapterTable!$R$20)&lt;&gt;0),
MAX(0,INT(($B1206+ChapterTable!$P$26+VLOOKUP(SUBSTITUTE(C$1,"성장단계","")&amp;"단계오프셋",ChapterTable!$R:$S,2,0))/ChapterTable!$P$23)),
MAX(0,INT(($B1206+ChapterTable!$R$26+VLOOKUP(SUBSTITUTE(C$1,"성장단계","")&amp;"보스단계오프셋",ChapterTable!$R:$S,2,0))/ChapterTable!$R$23)))</f>
        <v>3</v>
      </c>
      <c r="D1206">
        <f>IF(OR($L1206=TRUE,$A1206=0,MOD($A1206,ChapterTable!$R$20)&lt;&gt;0),
MAX(0,INT(($B1206+ChapterTable!$P$26+VLOOKUP(SUBSTITUTE(D$1,"성장단계","")&amp;"단계오프셋",ChapterTable!$R:$S,2,0))/ChapterTable!$P$23)),
MAX(0,INT(($B1206+ChapterTable!$R$26+VLOOKUP(SUBSTITUTE(D$1,"성장단계","")&amp;"보스단계오프셋",ChapterTable!$R:$S,2,0))/ChapterTable!$R$23)))</f>
        <v>2</v>
      </c>
      <c r="E1206" s="1">
        <f ca="1">IF(AND($A1206=0,$B1206=1),
    VLOOKUP(1,ChapterTable!$1:$1048576,MATCH("최종"&amp;SUBSTITUTE(SUBSTITUTE(E$1,"standard",""),"|Float",""),ChapterTable!$1:$1,0),0)*ChapterTable!$P$17,
  IF(AND($A1206=0,$B1206=0),
    E1207,
  IF($B1206=0,
    VLOOKUP($A1206,ChapterTable!$1:$1048576,MATCH("최종"&amp;SUBSTITUTE(SUBSTITUTE(E$1,"standard",""),"|Float",""),ChapterTable!$1:$1,0),0),
  IF($B1206=1,
    IF($L1206=FALSE,
      VLOOKUP($A1206,ChapterTable!$1:$1048576,MATCH("최종"&amp;SUBSTITUTE(SUBSTITUTE(E$1,"standard",""),"|Float",""),ChapterTable!$1:$1,0),0),
      VLOOKUP($A1206-ChapterTable!$P$11,ChapterTable!$1:$1048576,MATCH("최종"&amp;SUBSTITUTE(SUBSTITUTE(E$1,"standard",""),"|Float",""),ChapterTable!$1:$1,0),0)*ChapterTable!$P$14
    ),
  OFFSET(E1206,-$B1206+IF($L1206,1,0),0)*IF($B1206&gt;OFFSET($B1206,1,0),ChapterTable!$R$17,1)*
    (VLOOKUP(SUBSTITUTE(SUBSTITUTE(E$1,"standard",""),"|Float","")&amp;IF(OR($L1206=TRUE,$A1206=0,MOD($A1206,ChapterTable!$R$20)&lt;&gt;0),"","보스")&amp;"인게임누적곱배수",ChapterTable!$R:$S,2,0)^C1206
    +VLOOKUP(SUBSTITUTE(SUBSTITUTE(E$1,"standard",""),"|Float","")&amp;IF(OR($L1206=TRUE,$A1206=0,MOD($A1206,ChapterTable!$R$20)&lt;&gt;0),"","보스")&amp;"인게임누적합배수",ChapterTable!$R:$S,2,0)*C1206)
  )
  )
  )
)</f>
        <v>4848224.312456131</v>
      </c>
      <c r="F1206" s="1">
        <f ca="1">IF(AND($A1206=0,$B1206=1),
    VLOOKUP(1,ChapterTable!$1:$1048576,MATCH("최종"&amp;SUBSTITUTE(SUBSTITUTE(F$1,"standard",""),"|Float",""),ChapterTable!$1:$1,0),0)*ChapterTable!$P$17,
  IF(AND($A1206=0,$B1206=0),
    F1207,
  IF($B1206=0,
    VLOOKUP($A1206,ChapterTable!$1:$1048576,MATCH("최종"&amp;SUBSTITUTE(SUBSTITUTE(F$1,"standard",""),"|Float",""),ChapterTable!$1:$1,0),0),
  IF($B1206=1,
    IF($L1206=FALSE,
      VLOOKUP($A1206,ChapterTable!$1:$1048576,MATCH("최종"&amp;SUBSTITUTE(SUBSTITUTE(F$1,"standard",""),"|Float",""),ChapterTable!$1:$1,0),0),
      VLOOKUP($A1206-ChapterTable!$P$11,ChapterTable!$1:$1048576,MATCH("최종"&amp;SUBSTITUTE(SUBSTITUTE(F$1,"standard",""),"|Float",""),ChapterTable!$1:$1,0),0)*ChapterTable!$P$14
    ),
  OFFSET(F1206,-$B1206+IF($L1206,1,0),0)*
    (VLOOKUP(SUBSTITUTE(SUBSTITUTE(F$1,"standard",""),"|Float","")&amp;IF(OR($L1206=TRUE,$A1206=0,MOD($A1206,ChapterTable!$R$20)&lt;&gt;0),"","보스")&amp;"인게임누적곱배수",ChapterTable!$R:$S,2,0)^D1206
    +VLOOKUP(SUBSTITUTE(SUBSTITUTE(F$1,"standard",""),"|Float","")&amp;IF(OR($L1206=TRUE,$A1206=0,MOD($A1206,ChapterTable!$R$20)&lt;&gt;0),"","보스")&amp;"인게임누적합배수",ChapterTable!$R:$S,2,0)*D1206)
  )
  )
  )
)</f>
        <v>1451942.1769074351</v>
      </c>
      <c r="G1206" t="s">
        <v>715</v>
      </c>
      <c r="J1206" t="str">
        <f>IF(ISBLANK(I1206),"",
IFERROR(VLOOKUP(I1206,[1]StringTable!$1:$1048576,MATCH("kor|String",[1]StringTable!$1:$1,0),0),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135"/>
        <v>0.33333333333333331</v>
      </c>
      <c r="AJ1206">
        <f t="shared" si="133"/>
        <v>0.395555555</v>
      </c>
      <c r="AK1206">
        <f t="shared" si="134"/>
        <v>1</v>
      </c>
      <c r="AL1206">
        <v>12</v>
      </c>
    </row>
    <row r="1207" spans="1:38" hidden="1" x14ac:dyDescent="0.3">
      <c r="A1207">
        <v>26</v>
      </c>
      <c r="B1207">
        <v>28</v>
      </c>
      <c r="C1207">
        <f>IF(OR($L1207=TRUE,$A1207=0,MOD($A1207,ChapterTable!$R$20)&lt;&gt;0),
MAX(0,INT(($B1207+ChapterTable!$P$26+VLOOKUP(SUBSTITUTE(C$1,"성장단계","")&amp;"단계오프셋",ChapterTable!$R:$S,2,0))/ChapterTable!$P$23)),
MAX(0,INT(($B1207+ChapterTable!$R$26+VLOOKUP(SUBSTITUTE(C$1,"성장단계","")&amp;"보스단계오프셋",ChapterTable!$R:$S,2,0))/ChapterTable!$R$23)))</f>
        <v>3</v>
      </c>
      <c r="D1207">
        <f>IF(OR($L1207=TRUE,$A1207=0,MOD($A1207,ChapterTable!$R$20)&lt;&gt;0),
MAX(0,INT(($B1207+ChapterTable!$P$26+VLOOKUP(SUBSTITUTE(D$1,"성장단계","")&amp;"단계오프셋",ChapterTable!$R:$S,2,0))/ChapterTable!$P$23)),
MAX(0,INT(($B1207+ChapterTable!$R$26+VLOOKUP(SUBSTITUTE(D$1,"성장단계","")&amp;"보스단계오프셋",ChapterTable!$R:$S,2,0))/ChapterTable!$R$23)))</f>
        <v>2</v>
      </c>
      <c r="E1207" s="1">
        <f ca="1">IF(AND($A1207=0,$B1207=1),
    VLOOKUP(1,ChapterTable!$1:$1048576,MATCH("최종"&amp;SUBSTITUTE(SUBSTITUTE(E$1,"standard",""),"|Float",""),ChapterTable!$1:$1,0),0)*ChapterTable!$P$17,
  IF(AND($A1207=0,$B1207=0),
    E1208,
  IF($B1207=0,
    VLOOKUP($A1207,ChapterTable!$1:$1048576,MATCH("최종"&amp;SUBSTITUTE(SUBSTITUTE(E$1,"standard",""),"|Float",""),ChapterTable!$1:$1,0),0),
  IF($B1207=1,
    IF($L1207=FALSE,
      VLOOKUP($A1207,ChapterTable!$1:$1048576,MATCH("최종"&amp;SUBSTITUTE(SUBSTITUTE(E$1,"standard",""),"|Float",""),ChapterTable!$1:$1,0),0),
      VLOOKUP($A1207-ChapterTable!$P$11,ChapterTable!$1:$1048576,MATCH("최종"&amp;SUBSTITUTE(SUBSTITUTE(E$1,"standard",""),"|Float",""),ChapterTable!$1:$1,0),0)*ChapterTable!$P$14
    ),
  OFFSET(E1207,-$B1207+IF($L1207,1,0),0)*IF($B1207&gt;OFFSET($B1207,1,0),ChapterTable!$R$17,1)*
    (VLOOKUP(SUBSTITUTE(SUBSTITUTE(E$1,"standard",""),"|Float","")&amp;IF(OR($L1207=TRUE,$A1207=0,MOD($A1207,ChapterTable!$R$20)&lt;&gt;0),"","보스")&amp;"인게임누적곱배수",ChapterTable!$R:$S,2,0)^C1207
    +VLOOKUP(SUBSTITUTE(SUBSTITUTE(E$1,"standard",""),"|Float","")&amp;IF(OR($L1207=TRUE,$A1207=0,MOD($A1207,ChapterTable!$R$20)&lt;&gt;0),"","보스")&amp;"인게임누적합배수",ChapterTable!$R:$S,2,0)*C1207)
  )
  )
  )
)</f>
        <v>4848224.312456131</v>
      </c>
      <c r="F1207" s="1">
        <f ca="1">IF(AND($A1207=0,$B1207=1),
    VLOOKUP(1,ChapterTable!$1:$1048576,MATCH("최종"&amp;SUBSTITUTE(SUBSTITUTE(F$1,"standard",""),"|Float",""),ChapterTable!$1:$1,0),0)*ChapterTable!$P$17,
  IF(AND($A1207=0,$B1207=0),
    F1208,
  IF($B1207=0,
    VLOOKUP($A1207,ChapterTable!$1:$1048576,MATCH("최종"&amp;SUBSTITUTE(SUBSTITUTE(F$1,"standard",""),"|Float",""),ChapterTable!$1:$1,0),0),
  IF($B1207=1,
    IF($L1207=FALSE,
      VLOOKUP($A1207,ChapterTable!$1:$1048576,MATCH("최종"&amp;SUBSTITUTE(SUBSTITUTE(F$1,"standard",""),"|Float",""),ChapterTable!$1:$1,0),0),
      VLOOKUP($A1207-ChapterTable!$P$11,ChapterTable!$1:$1048576,MATCH("최종"&amp;SUBSTITUTE(SUBSTITUTE(F$1,"standard",""),"|Float",""),ChapterTable!$1:$1,0),0)*ChapterTable!$P$14
    ),
  OFFSET(F1207,-$B1207+IF($L1207,1,0),0)*
    (VLOOKUP(SUBSTITUTE(SUBSTITUTE(F$1,"standard",""),"|Float","")&amp;IF(OR($L1207=TRUE,$A1207=0,MOD($A1207,ChapterTable!$R$20)&lt;&gt;0),"","보스")&amp;"인게임누적곱배수",ChapterTable!$R:$S,2,0)^D1207
    +VLOOKUP(SUBSTITUTE(SUBSTITUTE(F$1,"standard",""),"|Float","")&amp;IF(OR($L1207=TRUE,$A1207=0,MOD($A1207,ChapterTable!$R$20)&lt;&gt;0),"","보스")&amp;"인게임누적합배수",ChapterTable!$R:$S,2,0)*D1207)
  )
  )
  )
)</f>
        <v>1451942.1769074351</v>
      </c>
      <c r="G1207" t="s">
        <v>715</v>
      </c>
      <c r="J1207" t="str">
        <f>IF(ISBLANK(I1207),"",
IFERROR(VLOOKUP(I1207,[1]StringTable!$1:$1048576,MATCH("kor|String",[1]StringTable!$1:$1,0),0),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135"/>
        <v>0.33333333333333331</v>
      </c>
      <c r="AJ1207">
        <f t="shared" si="133"/>
        <v>0.395555555</v>
      </c>
      <c r="AK1207">
        <f t="shared" si="134"/>
        <v>1</v>
      </c>
      <c r="AL1207">
        <v>12</v>
      </c>
    </row>
    <row r="1208" spans="1:38" hidden="1" x14ac:dyDescent="0.3">
      <c r="A1208">
        <v>26</v>
      </c>
      <c r="B1208">
        <v>29</v>
      </c>
      <c r="C1208">
        <f>IF(OR($L1208=TRUE,$A1208=0,MOD($A1208,ChapterTable!$R$20)&lt;&gt;0),
MAX(0,INT(($B1208+ChapterTable!$P$26+VLOOKUP(SUBSTITUTE(C$1,"성장단계","")&amp;"단계오프셋",ChapterTable!$R:$S,2,0))/ChapterTable!$P$23)),
MAX(0,INT(($B1208+ChapterTable!$R$26+VLOOKUP(SUBSTITUTE(C$1,"성장단계","")&amp;"보스단계오프셋",ChapterTable!$R:$S,2,0))/ChapterTable!$R$23)))</f>
        <v>3</v>
      </c>
      <c r="D1208">
        <f>IF(OR($L1208=TRUE,$A1208=0,MOD($A1208,ChapterTable!$R$20)&lt;&gt;0),
MAX(0,INT(($B1208+ChapterTable!$P$26+VLOOKUP(SUBSTITUTE(D$1,"성장단계","")&amp;"단계오프셋",ChapterTable!$R:$S,2,0))/ChapterTable!$P$23)),
MAX(0,INT(($B1208+ChapterTable!$R$26+VLOOKUP(SUBSTITUTE(D$1,"성장단계","")&amp;"보스단계오프셋",ChapterTable!$R:$S,2,0))/ChapterTable!$R$23)))</f>
        <v>2</v>
      </c>
      <c r="E1208" s="1">
        <f ca="1">IF(AND($A1208=0,$B1208=1),
    VLOOKUP(1,ChapterTable!$1:$1048576,MATCH("최종"&amp;SUBSTITUTE(SUBSTITUTE(E$1,"standard",""),"|Float",""),ChapterTable!$1:$1,0),0)*ChapterTable!$P$17,
  IF(AND($A1208=0,$B1208=0),
    E1209,
  IF($B1208=0,
    VLOOKUP($A1208,ChapterTable!$1:$1048576,MATCH("최종"&amp;SUBSTITUTE(SUBSTITUTE(E$1,"standard",""),"|Float",""),ChapterTable!$1:$1,0),0),
  IF($B1208=1,
    IF($L1208=FALSE,
      VLOOKUP($A1208,ChapterTable!$1:$1048576,MATCH("최종"&amp;SUBSTITUTE(SUBSTITUTE(E$1,"standard",""),"|Float",""),ChapterTable!$1:$1,0),0),
      VLOOKUP($A1208-ChapterTable!$P$11,ChapterTable!$1:$1048576,MATCH("최종"&amp;SUBSTITUTE(SUBSTITUTE(E$1,"standard",""),"|Float",""),ChapterTable!$1:$1,0),0)*ChapterTable!$P$14
    ),
  OFFSET(E1208,-$B1208+IF($L1208,1,0),0)*IF($B1208&gt;OFFSET($B1208,1,0),ChapterTable!$R$17,1)*
    (VLOOKUP(SUBSTITUTE(SUBSTITUTE(E$1,"standard",""),"|Float","")&amp;IF(OR($L1208=TRUE,$A1208=0,MOD($A1208,ChapterTable!$R$20)&lt;&gt;0),"","보스")&amp;"인게임누적곱배수",ChapterTable!$R:$S,2,0)^C1208
    +VLOOKUP(SUBSTITUTE(SUBSTITUTE(E$1,"standard",""),"|Float","")&amp;IF(OR($L1208=TRUE,$A1208=0,MOD($A1208,ChapterTable!$R$20)&lt;&gt;0),"","보스")&amp;"인게임누적합배수",ChapterTable!$R:$S,2,0)*C1208)
  )
  )
  )
)</f>
        <v>4848224.312456131</v>
      </c>
      <c r="F1208" s="1">
        <f ca="1">IF(AND($A1208=0,$B1208=1),
    VLOOKUP(1,ChapterTable!$1:$1048576,MATCH("최종"&amp;SUBSTITUTE(SUBSTITUTE(F$1,"standard",""),"|Float",""),ChapterTable!$1:$1,0),0)*ChapterTable!$P$17,
  IF(AND($A1208=0,$B1208=0),
    F1209,
  IF($B1208=0,
    VLOOKUP($A1208,ChapterTable!$1:$1048576,MATCH("최종"&amp;SUBSTITUTE(SUBSTITUTE(F$1,"standard",""),"|Float",""),ChapterTable!$1:$1,0),0),
  IF($B1208=1,
    IF($L1208=FALSE,
      VLOOKUP($A1208,ChapterTable!$1:$1048576,MATCH("최종"&amp;SUBSTITUTE(SUBSTITUTE(F$1,"standard",""),"|Float",""),ChapterTable!$1:$1,0),0),
      VLOOKUP($A1208-ChapterTable!$P$11,ChapterTable!$1:$1048576,MATCH("최종"&amp;SUBSTITUTE(SUBSTITUTE(F$1,"standard",""),"|Float",""),ChapterTable!$1:$1,0),0)*ChapterTable!$P$14
    ),
  OFFSET(F1208,-$B1208+IF($L1208,1,0),0)*
    (VLOOKUP(SUBSTITUTE(SUBSTITUTE(F$1,"standard",""),"|Float","")&amp;IF(OR($L1208=TRUE,$A1208=0,MOD($A1208,ChapterTable!$R$20)&lt;&gt;0),"","보스")&amp;"인게임누적곱배수",ChapterTable!$R:$S,2,0)^D1208
    +VLOOKUP(SUBSTITUTE(SUBSTITUTE(F$1,"standard",""),"|Float","")&amp;IF(OR($L1208=TRUE,$A1208=0,MOD($A1208,ChapterTable!$R$20)&lt;&gt;0),"","보스")&amp;"인게임누적합배수",ChapterTable!$R:$S,2,0)*D1208)
  )
  )
  )
)</f>
        <v>1451942.1769074351</v>
      </c>
      <c r="G1208" t="s">
        <v>715</v>
      </c>
      <c r="J1208" t="str">
        <f>IF(ISBLANK(I1208),"",
IFERROR(VLOOKUP(I1208,[1]StringTable!$1:$1048576,MATCH("kor|String",[1]StringTable!$1:$1,0),0),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135"/>
        <v>0.33333333333333331</v>
      </c>
      <c r="AJ1208">
        <f t="shared" si="133"/>
        <v>0.395555555</v>
      </c>
      <c r="AK1208">
        <f t="shared" si="134"/>
        <v>1</v>
      </c>
      <c r="AL1208">
        <v>12</v>
      </c>
    </row>
    <row r="1209" spans="1:38" hidden="1" x14ac:dyDescent="0.3">
      <c r="A1209">
        <v>26</v>
      </c>
      <c r="B1209">
        <v>30</v>
      </c>
      <c r="C1209">
        <f>IF(OR($L1209=TRUE,$A1209=0,MOD($A1209,ChapterTable!$R$20)&lt;&gt;0),
MAX(0,INT(($B1209+ChapterTable!$P$26+VLOOKUP(SUBSTITUTE(C$1,"성장단계","")&amp;"단계오프셋",ChapterTable!$R:$S,2,0))/ChapterTable!$P$23)),
MAX(0,INT(($B1209+ChapterTable!$R$26+VLOOKUP(SUBSTITUTE(C$1,"성장단계","")&amp;"보스단계오프셋",ChapterTable!$R:$S,2,0))/ChapterTable!$R$23)))</f>
        <v>3</v>
      </c>
      <c r="D1209">
        <f>IF(OR($L1209=TRUE,$A1209=0,MOD($A1209,ChapterTable!$R$20)&lt;&gt;0),
MAX(0,INT(($B1209+ChapterTable!$P$26+VLOOKUP(SUBSTITUTE(D$1,"성장단계","")&amp;"단계오프셋",ChapterTable!$R:$S,2,0))/ChapterTable!$P$23)),
MAX(0,INT(($B1209+ChapterTable!$R$26+VLOOKUP(SUBSTITUTE(D$1,"성장단계","")&amp;"보스단계오프셋",ChapterTable!$R:$S,2,0))/ChapterTable!$R$23)))</f>
        <v>2</v>
      </c>
      <c r="E1209" s="1">
        <f ca="1">IF(AND($A1209=0,$B1209=1),
    VLOOKUP(1,ChapterTable!$1:$1048576,MATCH("최종"&amp;SUBSTITUTE(SUBSTITUTE(E$1,"standard",""),"|Float",""),ChapterTable!$1:$1,0),0)*ChapterTable!$P$17,
  IF(AND($A1209=0,$B1209=0),
    E1210,
  IF($B1209=0,
    VLOOKUP($A1209,ChapterTable!$1:$1048576,MATCH("최종"&amp;SUBSTITUTE(SUBSTITUTE(E$1,"standard",""),"|Float",""),ChapterTable!$1:$1,0),0),
  IF($B1209=1,
    IF($L1209=FALSE,
      VLOOKUP($A1209,ChapterTable!$1:$1048576,MATCH("최종"&amp;SUBSTITUTE(SUBSTITUTE(E$1,"standard",""),"|Float",""),ChapterTable!$1:$1,0),0),
      VLOOKUP($A1209-ChapterTable!$P$11,ChapterTable!$1:$1048576,MATCH("최종"&amp;SUBSTITUTE(SUBSTITUTE(E$1,"standard",""),"|Float",""),ChapterTable!$1:$1,0),0)*ChapterTable!$P$14
    ),
  OFFSET(E1209,-$B1209+IF($L1209,1,0),0)*IF($B1209&gt;OFFSET($B1209,1,0),ChapterTable!$R$17,1)*
    (VLOOKUP(SUBSTITUTE(SUBSTITUTE(E$1,"standard",""),"|Float","")&amp;IF(OR($L1209=TRUE,$A1209=0,MOD($A1209,ChapterTable!$R$20)&lt;&gt;0),"","보스")&amp;"인게임누적곱배수",ChapterTable!$R:$S,2,0)^C1209
    +VLOOKUP(SUBSTITUTE(SUBSTITUTE(E$1,"standard",""),"|Float","")&amp;IF(OR($L1209=TRUE,$A1209=0,MOD($A1209,ChapterTable!$R$20)&lt;&gt;0),"","보스")&amp;"인게임누적합배수",ChapterTable!$R:$S,2,0)*C1209)
  )
  )
  )
)</f>
        <v>4848224.312456131</v>
      </c>
      <c r="F1209" s="1">
        <f ca="1">IF(AND($A1209=0,$B1209=1),
    VLOOKUP(1,ChapterTable!$1:$1048576,MATCH("최종"&amp;SUBSTITUTE(SUBSTITUTE(F$1,"standard",""),"|Float",""),ChapterTable!$1:$1,0),0)*ChapterTable!$P$17,
  IF(AND($A1209=0,$B1209=0),
    F1210,
  IF($B1209=0,
    VLOOKUP($A1209,ChapterTable!$1:$1048576,MATCH("최종"&amp;SUBSTITUTE(SUBSTITUTE(F$1,"standard",""),"|Float",""),ChapterTable!$1:$1,0),0),
  IF($B1209=1,
    IF($L1209=FALSE,
      VLOOKUP($A1209,ChapterTable!$1:$1048576,MATCH("최종"&amp;SUBSTITUTE(SUBSTITUTE(F$1,"standard",""),"|Float",""),ChapterTable!$1:$1,0),0),
      VLOOKUP($A1209-ChapterTable!$P$11,ChapterTable!$1:$1048576,MATCH("최종"&amp;SUBSTITUTE(SUBSTITUTE(F$1,"standard",""),"|Float",""),ChapterTable!$1:$1,0),0)*ChapterTable!$P$14
    ),
  OFFSET(F1209,-$B1209+IF($L1209,1,0),0)*
    (VLOOKUP(SUBSTITUTE(SUBSTITUTE(F$1,"standard",""),"|Float","")&amp;IF(OR($L1209=TRUE,$A1209=0,MOD($A1209,ChapterTable!$R$20)&lt;&gt;0),"","보스")&amp;"인게임누적곱배수",ChapterTable!$R:$S,2,0)^D1209
    +VLOOKUP(SUBSTITUTE(SUBSTITUTE(F$1,"standard",""),"|Float","")&amp;IF(OR($L1209=TRUE,$A1209=0,MOD($A1209,ChapterTable!$R$20)&lt;&gt;0),"","보스")&amp;"인게임누적합배수",ChapterTable!$R:$S,2,0)*D1209)
  )
  )
  )
)</f>
        <v>1451942.1769074351</v>
      </c>
      <c r="G1209" t="s">
        <v>715</v>
      </c>
      <c r="J1209" t="str">
        <f>IF(ISBLANK(I1209),"",
IFERROR(VLOOKUP(I1209,[1]StringTable!$1:$1048576,MATCH("kor|String",[1]StringTable!$1:$1,0),0),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135"/>
        <v>0.33333333333333331</v>
      </c>
      <c r="AJ1209">
        <f t="shared" si="133"/>
        <v>1</v>
      </c>
      <c r="AK1209">
        <f t="shared" si="134"/>
        <v>3</v>
      </c>
      <c r="AL1209">
        <v>12</v>
      </c>
    </row>
    <row r="1210" spans="1:38" hidden="1" x14ac:dyDescent="0.3">
      <c r="A1210">
        <v>26</v>
      </c>
      <c r="B1210">
        <v>31</v>
      </c>
      <c r="C1210">
        <f>IF(OR($L1210=TRUE,$A1210=0,MOD($A1210,ChapterTable!$R$20)&lt;&gt;0),
MAX(0,INT(($B1210+ChapterTable!$P$26+VLOOKUP(SUBSTITUTE(C$1,"성장단계","")&amp;"단계오프셋",ChapterTable!$R:$S,2,0))/ChapterTable!$P$23)),
MAX(0,INT(($B1210+ChapterTable!$R$26+VLOOKUP(SUBSTITUTE(C$1,"성장단계","")&amp;"보스단계오프셋",ChapterTable!$R:$S,2,0))/ChapterTable!$R$23)))</f>
        <v>3</v>
      </c>
      <c r="D1210">
        <f>IF(OR($L1210=TRUE,$A1210=0,MOD($A1210,ChapterTable!$R$20)&lt;&gt;0),
MAX(0,INT(($B1210+ChapterTable!$P$26+VLOOKUP(SUBSTITUTE(D$1,"성장단계","")&amp;"단계오프셋",ChapterTable!$R:$S,2,0))/ChapterTable!$P$23)),
MAX(0,INT(($B1210+ChapterTable!$R$26+VLOOKUP(SUBSTITUTE(D$1,"성장단계","")&amp;"보스단계오프셋",ChapterTable!$R:$S,2,0))/ChapterTable!$R$23)))</f>
        <v>3</v>
      </c>
      <c r="E1210" s="1">
        <f ca="1">IF(AND($A1210=0,$B1210=1),
    VLOOKUP(1,ChapterTable!$1:$1048576,MATCH("최종"&amp;SUBSTITUTE(SUBSTITUTE(E$1,"standard",""),"|Float",""),ChapterTable!$1:$1,0),0)*ChapterTable!$P$17,
  IF(AND($A1210=0,$B1210=0),
    E1211,
  IF($B1210=0,
    VLOOKUP($A1210,ChapterTable!$1:$1048576,MATCH("최종"&amp;SUBSTITUTE(SUBSTITUTE(E$1,"standard",""),"|Float",""),ChapterTable!$1:$1,0),0),
  IF($B1210=1,
    IF($L1210=FALSE,
      VLOOKUP($A1210,ChapterTable!$1:$1048576,MATCH("최종"&amp;SUBSTITUTE(SUBSTITUTE(E$1,"standard",""),"|Float",""),ChapterTable!$1:$1,0),0),
      VLOOKUP($A1210-ChapterTable!$P$11,ChapterTable!$1:$1048576,MATCH("최종"&amp;SUBSTITUTE(SUBSTITUTE(E$1,"standard",""),"|Float",""),ChapterTable!$1:$1,0),0)*ChapterTable!$P$14
    ),
  OFFSET(E1210,-$B1210+IF($L1210,1,0),0)*IF($B1210&gt;OFFSET($B1210,1,0),ChapterTable!$R$17,1)*
    (VLOOKUP(SUBSTITUTE(SUBSTITUTE(E$1,"standard",""),"|Float","")&amp;IF(OR($L1210=TRUE,$A1210=0,MOD($A1210,ChapterTable!$R$20)&lt;&gt;0),"","보스")&amp;"인게임누적곱배수",ChapterTable!$R:$S,2,0)^C1210
    +VLOOKUP(SUBSTITUTE(SUBSTITUTE(E$1,"standard",""),"|Float","")&amp;IF(OR($L1210=TRUE,$A1210=0,MOD($A1210,ChapterTable!$R$20)&lt;&gt;0),"","보스")&amp;"인게임누적합배수",ChapterTable!$R:$S,2,0)*C1210)
  )
  )
  )
)</f>
        <v>4848224.312456131</v>
      </c>
      <c r="F1210" s="1">
        <f ca="1">IF(AND($A1210=0,$B1210=1),
    VLOOKUP(1,ChapterTable!$1:$1048576,MATCH("최종"&amp;SUBSTITUTE(SUBSTITUTE(F$1,"standard",""),"|Float",""),ChapterTable!$1:$1,0),0)*ChapterTable!$P$17,
  IF(AND($A1210=0,$B1210=0),
    F1211,
  IF($B1210=0,
    VLOOKUP($A1210,ChapterTable!$1:$1048576,MATCH("최종"&amp;SUBSTITUTE(SUBSTITUTE(F$1,"standard",""),"|Float",""),ChapterTable!$1:$1,0),0),
  IF($B1210=1,
    IF($L1210=FALSE,
      VLOOKUP($A1210,ChapterTable!$1:$1048576,MATCH("최종"&amp;SUBSTITUTE(SUBSTITUTE(F$1,"standard",""),"|Float",""),ChapterTable!$1:$1,0),0),
      VLOOKUP($A1210-ChapterTable!$P$11,ChapterTable!$1:$1048576,MATCH("최종"&amp;SUBSTITUTE(SUBSTITUTE(F$1,"standard",""),"|Float",""),ChapterTable!$1:$1,0),0)*ChapterTable!$P$14
    ),
  OFFSET(F1210,-$B1210+IF($L1210,1,0),0)*
    (VLOOKUP(SUBSTITUTE(SUBSTITUTE(F$1,"standard",""),"|Float","")&amp;IF(OR($L1210=TRUE,$A1210=0,MOD($A1210,ChapterTable!$R$20)&lt;&gt;0),"","보스")&amp;"인게임누적곱배수",ChapterTable!$R:$S,2,0)^D1210
    +VLOOKUP(SUBSTITUTE(SUBSTITUTE(F$1,"standard",""),"|Float","")&amp;IF(OR($L1210=TRUE,$A1210=0,MOD($A1210,ChapterTable!$R$20)&lt;&gt;0),"","보스")&amp;"인게임누적합배수",ChapterTable!$R:$S,2,0)*D1210)
  )
  )
  )
)</f>
        <v>1546634.0580100939</v>
      </c>
      <c r="G1210" t="s">
        <v>715</v>
      </c>
      <c r="J1210" t="str">
        <f>IF(ISBLANK(I1210),"",
IFERROR(VLOOKUP(I1210,[1]StringTable!$1:$1048576,MATCH("kor|String",[1]StringTable!$1:$1,0),0),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135"/>
        <v>0.25</v>
      </c>
      <c r="AJ1210">
        <f t="shared" si="133"/>
        <v>0.32</v>
      </c>
      <c r="AK1210">
        <f t="shared" si="134"/>
        <v>1</v>
      </c>
      <c r="AL1210">
        <v>12</v>
      </c>
    </row>
    <row r="1211" spans="1:38" hidden="1" x14ac:dyDescent="0.3">
      <c r="A1211">
        <v>26</v>
      </c>
      <c r="B1211">
        <v>32</v>
      </c>
      <c r="C1211">
        <f>IF(OR($L1211=TRUE,$A1211=0,MOD($A1211,ChapterTable!$R$20)&lt;&gt;0),
MAX(0,INT(($B1211+ChapterTable!$P$26+VLOOKUP(SUBSTITUTE(C$1,"성장단계","")&amp;"단계오프셋",ChapterTable!$R:$S,2,0))/ChapterTable!$P$23)),
MAX(0,INT(($B1211+ChapterTable!$R$26+VLOOKUP(SUBSTITUTE(C$1,"성장단계","")&amp;"보스단계오프셋",ChapterTable!$R:$S,2,0))/ChapterTable!$R$23)))</f>
        <v>3</v>
      </c>
      <c r="D1211">
        <f>IF(OR($L1211=TRUE,$A1211=0,MOD($A1211,ChapterTable!$R$20)&lt;&gt;0),
MAX(0,INT(($B1211+ChapterTable!$P$26+VLOOKUP(SUBSTITUTE(D$1,"성장단계","")&amp;"단계오프셋",ChapterTable!$R:$S,2,0))/ChapterTable!$P$23)),
MAX(0,INT(($B1211+ChapterTable!$R$26+VLOOKUP(SUBSTITUTE(D$1,"성장단계","")&amp;"보스단계오프셋",ChapterTable!$R:$S,2,0))/ChapterTable!$R$23)))</f>
        <v>3</v>
      </c>
      <c r="E1211" s="1">
        <f ca="1">IF(AND($A1211=0,$B1211=1),
    VLOOKUP(1,ChapterTable!$1:$1048576,MATCH("최종"&amp;SUBSTITUTE(SUBSTITUTE(E$1,"standard",""),"|Float",""),ChapterTable!$1:$1,0),0)*ChapterTable!$P$17,
  IF(AND($A1211=0,$B1211=0),
    E1212,
  IF($B1211=0,
    VLOOKUP($A1211,ChapterTable!$1:$1048576,MATCH("최종"&amp;SUBSTITUTE(SUBSTITUTE(E$1,"standard",""),"|Float",""),ChapterTable!$1:$1,0),0),
  IF($B1211=1,
    IF($L1211=FALSE,
      VLOOKUP($A1211,ChapterTable!$1:$1048576,MATCH("최종"&amp;SUBSTITUTE(SUBSTITUTE(E$1,"standard",""),"|Float",""),ChapterTable!$1:$1,0),0),
      VLOOKUP($A1211-ChapterTable!$P$11,ChapterTable!$1:$1048576,MATCH("최종"&amp;SUBSTITUTE(SUBSTITUTE(E$1,"standard",""),"|Float",""),ChapterTable!$1:$1,0),0)*ChapterTable!$P$14
    ),
  OFFSET(E1211,-$B1211+IF($L1211,1,0),0)*IF($B1211&gt;OFFSET($B1211,1,0),ChapterTable!$R$17,1)*
    (VLOOKUP(SUBSTITUTE(SUBSTITUTE(E$1,"standard",""),"|Float","")&amp;IF(OR($L1211=TRUE,$A1211=0,MOD($A1211,ChapterTable!$R$20)&lt;&gt;0),"","보스")&amp;"인게임누적곱배수",ChapterTable!$R:$S,2,0)^C1211
    +VLOOKUP(SUBSTITUTE(SUBSTITUTE(E$1,"standard",""),"|Float","")&amp;IF(OR($L1211=TRUE,$A1211=0,MOD($A1211,ChapterTable!$R$20)&lt;&gt;0),"","보스")&amp;"인게임누적합배수",ChapterTable!$R:$S,2,0)*C1211)
  )
  )
  )
)</f>
        <v>4848224.312456131</v>
      </c>
      <c r="F1211" s="1">
        <f ca="1">IF(AND($A1211=0,$B1211=1),
    VLOOKUP(1,ChapterTable!$1:$1048576,MATCH("최종"&amp;SUBSTITUTE(SUBSTITUTE(F$1,"standard",""),"|Float",""),ChapterTable!$1:$1,0),0)*ChapterTable!$P$17,
  IF(AND($A1211=0,$B1211=0),
    F1212,
  IF($B1211=0,
    VLOOKUP($A1211,ChapterTable!$1:$1048576,MATCH("최종"&amp;SUBSTITUTE(SUBSTITUTE(F$1,"standard",""),"|Float",""),ChapterTable!$1:$1,0),0),
  IF($B1211=1,
    IF($L1211=FALSE,
      VLOOKUP($A1211,ChapterTable!$1:$1048576,MATCH("최종"&amp;SUBSTITUTE(SUBSTITUTE(F$1,"standard",""),"|Float",""),ChapterTable!$1:$1,0),0),
      VLOOKUP($A1211-ChapterTable!$P$11,ChapterTable!$1:$1048576,MATCH("최종"&amp;SUBSTITUTE(SUBSTITUTE(F$1,"standard",""),"|Float",""),ChapterTable!$1:$1,0),0)*ChapterTable!$P$14
    ),
  OFFSET(F1211,-$B1211+IF($L1211,1,0),0)*
    (VLOOKUP(SUBSTITUTE(SUBSTITUTE(F$1,"standard",""),"|Float","")&amp;IF(OR($L1211=TRUE,$A1211=0,MOD($A1211,ChapterTable!$R$20)&lt;&gt;0),"","보스")&amp;"인게임누적곱배수",ChapterTable!$R:$S,2,0)^D1211
    +VLOOKUP(SUBSTITUTE(SUBSTITUTE(F$1,"standard",""),"|Float","")&amp;IF(OR($L1211=TRUE,$A1211=0,MOD($A1211,ChapterTable!$R$20)&lt;&gt;0),"","보스")&amp;"인게임누적합배수",ChapterTable!$R:$S,2,0)*D1211)
  )
  )
  )
)</f>
        <v>1546634.0580100939</v>
      </c>
      <c r="G1211" t="s">
        <v>715</v>
      </c>
      <c r="J1211" t="str">
        <f>IF(ISBLANK(I1211),"",
IFERROR(VLOOKUP(I1211,[1]StringTable!$1:$1048576,MATCH("kor|String",[1]StringTable!$1:$1,0),0),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135"/>
        <v>0.25</v>
      </c>
      <c r="AJ1211">
        <f t="shared" si="133"/>
        <v>0.32</v>
      </c>
      <c r="AK1211">
        <f t="shared" si="134"/>
        <v>1</v>
      </c>
      <c r="AL1211">
        <v>12</v>
      </c>
    </row>
    <row r="1212" spans="1:38" hidden="1" x14ac:dyDescent="0.3">
      <c r="A1212">
        <v>26</v>
      </c>
      <c r="B1212">
        <v>33</v>
      </c>
      <c r="C1212">
        <f>IF(OR($L1212=TRUE,$A1212=0,MOD($A1212,ChapterTable!$R$20)&lt;&gt;0),
MAX(0,INT(($B1212+ChapterTable!$P$26+VLOOKUP(SUBSTITUTE(C$1,"성장단계","")&amp;"단계오프셋",ChapterTable!$R:$S,2,0))/ChapterTable!$P$23)),
MAX(0,INT(($B1212+ChapterTable!$R$26+VLOOKUP(SUBSTITUTE(C$1,"성장단계","")&amp;"보스단계오프셋",ChapterTable!$R:$S,2,0))/ChapterTable!$R$23)))</f>
        <v>3</v>
      </c>
      <c r="D1212">
        <f>IF(OR($L1212=TRUE,$A1212=0,MOD($A1212,ChapterTable!$R$20)&lt;&gt;0),
MAX(0,INT(($B1212+ChapterTable!$P$26+VLOOKUP(SUBSTITUTE(D$1,"성장단계","")&amp;"단계오프셋",ChapterTable!$R:$S,2,0))/ChapterTable!$P$23)),
MAX(0,INT(($B1212+ChapterTable!$R$26+VLOOKUP(SUBSTITUTE(D$1,"성장단계","")&amp;"보스단계오프셋",ChapterTable!$R:$S,2,0))/ChapterTable!$R$23)))</f>
        <v>3</v>
      </c>
      <c r="E1212" s="1">
        <f ca="1">IF(AND($A1212=0,$B1212=1),
    VLOOKUP(1,ChapterTable!$1:$1048576,MATCH("최종"&amp;SUBSTITUTE(SUBSTITUTE(E$1,"standard",""),"|Float",""),ChapterTable!$1:$1,0),0)*ChapterTable!$P$17,
  IF(AND($A1212=0,$B1212=0),
    E1213,
  IF($B1212=0,
    VLOOKUP($A1212,ChapterTable!$1:$1048576,MATCH("최종"&amp;SUBSTITUTE(SUBSTITUTE(E$1,"standard",""),"|Float",""),ChapterTable!$1:$1,0),0),
  IF($B1212=1,
    IF($L1212=FALSE,
      VLOOKUP($A1212,ChapterTable!$1:$1048576,MATCH("최종"&amp;SUBSTITUTE(SUBSTITUTE(E$1,"standard",""),"|Float",""),ChapterTable!$1:$1,0),0),
      VLOOKUP($A1212-ChapterTable!$P$11,ChapterTable!$1:$1048576,MATCH("최종"&amp;SUBSTITUTE(SUBSTITUTE(E$1,"standard",""),"|Float",""),ChapterTable!$1:$1,0),0)*ChapterTable!$P$14
    ),
  OFFSET(E1212,-$B1212+IF($L1212,1,0),0)*IF($B1212&gt;OFFSET($B1212,1,0),ChapterTable!$R$17,1)*
    (VLOOKUP(SUBSTITUTE(SUBSTITUTE(E$1,"standard",""),"|Float","")&amp;IF(OR($L1212=TRUE,$A1212=0,MOD($A1212,ChapterTable!$R$20)&lt;&gt;0),"","보스")&amp;"인게임누적곱배수",ChapterTable!$R:$S,2,0)^C1212
    +VLOOKUP(SUBSTITUTE(SUBSTITUTE(E$1,"standard",""),"|Float","")&amp;IF(OR($L1212=TRUE,$A1212=0,MOD($A1212,ChapterTable!$R$20)&lt;&gt;0),"","보스")&amp;"인게임누적합배수",ChapterTable!$R:$S,2,0)*C1212)
  )
  )
  )
)</f>
        <v>4848224.312456131</v>
      </c>
      <c r="F1212" s="1">
        <f ca="1">IF(AND($A1212=0,$B1212=1),
    VLOOKUP(1,ChapterTable!$1:$1048576,MATCH("최종"&amp;SUBSTITUTE(SUBSTITUTE(F$1,"standard",""),"|Float",""),ChapterTable!$1:$1,0),0)*ChapterTable!$P$17,
  IF(AND($A1212=0,$B1212=0),
    F1213,
  IF($B1212=0,
    VLOOKUP($A1212,ChapterTable!$1:$1048576,MATCH("최종"&amp;SUBSTITUTE(SUBSTITUTE(F$1,"standard",""),"|Float",""),ChapterTable!$1:$1,0),0),
  IF($B1212=1,
    IF($L1212=FALSE,
      VLOOKUP($A1212,ChapterTable!$1:$1048576,MATCH("최종"&amp;SUBSTITUTE(SUBSTITUTE(F$1,"standard",""),"|Float",""),ChapterTable!$1:$1,0),0),
      VLOOKUP($A1212-ChapterTable!$P$11,ChapterTable!$1:$1048576,MATCH("최종"&amp;SUBSTITUTE(SUBSTITUTE(F$1,"standard",""),"|Float",""),ChapterTable!$1:$1,0),0)*ChapterTable!$P$14
    ),
  OFFSET(F1212,-$B1212+IF($L1212,1,0),0)*
    (VLOOKUP(SUBSTITUTE(SUBSTITUTE(F$1,"standard",""),"|Float","")&amp;IF(OR($L1212=TRUE,$A1212=0,MOD($A1212,ChapterTable!$R$20)&lt;&gt;0),"","보스")&amp;"인게임누적곱배수",ChapterTable!$R:$S,2,0)^D1212
    +VLOOKUP(SUBSTITUTE(SUBSTITUTE(F$1,"standard",""),"|Float","")&amp;IF(OR($L1212=TRUE,$A1212=0,MOD($A1212,ChapterTable!$R$20)&lt;&gt;0),"","보스")&amp;"인게임누적합배수",ChapterTable!$R:$S,2,0)*D1212)
  )
  )
  )
)</f>
        <v>1546634.0580100939</v>
      </c>
      <c r="G1212" t="s">
        <v>715</v>
      </c>
      <c r="J1212" t="str">
        <f>IF(ISBLANK(I1212),"",
IFERROR(VLOOKUP(I1212,[1]StringTable!$1:$1048576,MATCH("kor|String",[1]StringTable!$1:$1,0),0),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135"/>
        <v>0.25</v>
      </c>
      <c r="AJ1212">
        <f t="shared" si="133"/>
        <v>0.32</v>
      </c>
      <c r="AK1212">
        <f t="shared" si="134"/>
        <v>1</v>
      </c>
      <c r="AL1212">
        <v>12</v>
      </c>
    </row>
    <row r="1213" spans="1:38" hidden="1" x14ac:dyDescent="0.3">
      <c r="A1213">
        <v>26</v>
      </c>
      <c r="B1213">
        <v>34</v>
      </c>
      <c r="C1213">
        <f>IF(OR($L1213=TRUE,$A1213=0,MOD($A1213,ChapterTable!$R$20)&lt;&gt;0),
MAX(0,INT(($B1213+ChapterTable!$P$26+VLOOKUP(SUBSTITUTE(C$1,"성장단계","")&amp;"단계오프셋",ChapterTable!$R:$S,2,0))/ChapterTable!$P$23)),
MAX(0,INT(($B1213+ChapterTable!$R$26+VLOOKUP(SUBSTITUTE(C$1,"성장단계","")&amp;"보스단계오프셋",ChapterTable!$R:$S,2,0))/ChapterTable!$R$23)))</f>
        <v>3</v>
      </c>
      <c r="D1213">
        <f>IF(OR($L1213=TRUE,$A1213=0,MOD($A1213,ChapterTable!$R$20)&lt;&gt;0),
MAX(0,INT(($B1213+ChapterTable!$P$26+VLOOKUP(SUBSTITUTE(D$1,"성장단계","")&amp;"단계오프셋",ChapterTable!$R:$S,2,0))/ChapterTable!$P$23)),
MAX(0,INT(($B1213+ChapterTable!$R$26+VLOOKUP(SUBSTITUTE(D$1,"성장단계","")&amp;"보스단계오프셋",ChapterTable!$R:$S,2,0))/ChapterTable!$R$23)))</f>
        <v>3</v>
      </c>
      <c r="E1213" s="1">
        <f ca="1">IF(AND($A1213=0,$B1213=1),
    VLOOKUP(1,ChapterTable!$1:$1048576,MATCH("최종"&amp;SUBSTITUTE(SUBSTITUTE(E$1,"standard",""),"|Float",""),ChapterTable!$1:$1,0),0)*ChapterTable!$P$17,
  IF(AND($A1213=0,$B1213=0),
    E1214,
  IF($B1213=0,
    VLOOKUP($A1213,ChapterTable!$1:$1048576,MATCH("최종"&amp;SUBSTITUTE(SUBSTITUTE(E$1,"standard",""),"|Float",""),ChapterTable!$1:$1,0),0),
  IF($B1213=1,
    IF($L1213=FALSE,
      VLOOKUP($A1213,ChapterTable!$1:$1048576,MATCH("최종"&amp;SUBSTITUTE(SUBSTITUTE(E$1,"standard",""),"|Float",""),ChapterTable!$1:$1,0),0),
      VLOOKUP($A1213-ChapterTable!$P$11,ChapterTable!$1:$1048576,MATCH("최종"&amp;SUBSTITUTE(SUBSTITUTE(E$1,"standard",""),"|Float",""),ChapterTable!$1:$1,0),0)*ChapterTable!$P$14
    ),
  OFFSET(E1213,-$B1213+IF($L1213,1,0),0)*IF($B1213&gt;OFFSET($B1213,1,0),ChapterTable!$R$17,1)*
    (VLOOKUP(SUBSTITUTE(SUBSTITUTE(E$1,"standard",""),"|Float","")&amp;IF(OR($L1213=TRUE,$A1213=0,MOD($A1213,ChapterTable!$R$20)&lt;&gt;0),"","보스")&amp;"인게임누적곱배수",ChapterTable!$R:$S,2,0)^C1213
    +VLOOKUP(SUBSTITUTE(SUBSTITUTE(E$1,"standard",""),"|Float","")&amp;IF(OR($L1213=TRUE,$A1213=0,MOD($A1213,ChapterTable!$R$20)&lt;&gt;0),"","보스")&amp;"인게임누적합배수",ChapterTable!$R:$S,2,0)*C1213)
  )
  )
  )
)</f>
        <v>4848224.312456131</v>
      </c>
      <c r="F1213" s="1">
        <f ca="1">IF(AND($A1213=0,$B1213=1),
    VLOOKUP(1,ChapterTable!$1:$1048576,MATCH("최종"&amp;SUBSTITUTE(SUBSTITUTE(F$1,"standard",""),"|Float",""),ChapterTable!$1:$1,0),0)*ChapterTable!$P$17,
  IF(AND($A1213=0,$B1213=0),
    F1214,
  IF($B1213=0,
    VLOOKUP($A1213,ChapterTable!$1:$1048576,MATCH("최종"&amp;SUBSTITUTE(SUBSTITUTE(F$1,"standard",""),"|Float",""),ChapterTable!$1:$1,0),0),
  IF($B1213=1,
    IF($L1213=FALSE,
      VLOOKUP($A1213,ChapterTable!$1:$1048576,MATCH("최종"&amp;SUBSTITUTE(SUBSTITUTE(F$1,"standard",""),"|Float",""),ChapterTable!$1:$1,0),0),
      VLOOKUP($A1213-ChapterTable!$P$11,ChapterTable!$1:$1048576,MATCH("최종"&amp;SUBSTITUTE(SUBSTITUTE(F$1,"standard",""),"|Float",""),ChapterTable!$1:$1,0),0)*ChapterTable!$P$14
    ),
  OFFSET(F1213,-$B1213+IF($L1213,1,0),0)*
    (VLOOKUP(SUBSTITUTE(SUBSTITUTE(F$1,"standard",""),"|Float","")&amp;IF(OR($L1213=TRUE,$A1213=0,MOD($A1213,ChapterTable!$R$20)&lt;&gt;0),"","보스")&amp;"인게임누적곱배수",ChapterTable!$R:$S,2,0)^D1213
    +VLOOKUP(SUBSTITUTE(SUBSTITUTE(F$1,"standard",""),"|Float","")&amp;IF(OR($L1213=TRUE,$A1213=0,MOD($A1213,ChapterTable!$R$20)&lt;&gt;0),"","보스")&amp;"인게임누적합배수",ChapterTable!$R:$S,2,0)*D1213)
  )
  )
  )
)</f>
        <v>1546634.0580100939</v>
      </c>
      <c r="G1213" t="s">
        <v>715</v>
      </c>
      <c r="J1213" t="str">
        <f>IF(ISBLANK(I1213),"",
IFERROR(VLOOKUP(I1213,[1]StringTable!$1:$1048576,MATCH("kor|String",[1]StringTable!$1:$1,0),0),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135"/>
        <v>0.25</v>
      </c>
      <c r="AJ1213">
        <f t="shared" si="133"/>
        <v>0.32</v>
      </c>
      <c r="AK1213">
        <f t="shared" si="134"/>
        <v>1</v>
      </c>
      <c r="AL1213">
        <v>12</v>
      </c>
    </row>
    <row r="1214" spans="1:38" hidden="1" x14ac:dyDescent="0.3">
      <c r="A1214">
        <v>26</v>
      </c>
      <c r="B1214">
        <v>35</v>
      </c>
      <c r="C1214">
        <f>IF(OR($L1214=TRUE,$A1214=0,MOD($A1214,ChapterTable!$R$20)&lt;&gt;0),
MAX(0,INT(($B1214+ChapterTable!$P$26+VLOOKUP(SUBSTITUTE(C$1,"성장단계","")&amp;"단계오프셋",ChapterTable!$R:$S,2,0))/ChapterTable!$P$23)),
MAX(0,INT(($B1214+ChapterTable!$R$26+VLOOKUP(SUBSTITUTE(C$1,"성장단계","")&amp;"보스단계오프셋",ChapterTable!$R:$S,2,0))/ChapterTable!$R$23)))</f>
        <v>3</v>
      </c>
      <c r="D1214">
        <f>IF(OR($L1214=TRUE,$A1214=0,MOD($A1214,ChapterTable!$R$20)&lt;&gt;0),
MAX(0,INT(($B1214+ChapterTable!$P$26+VLOOKUP(SUBSTITUTE(D$1,"성장단계","")&amp;"단계오프셋",ChapterTable!$R:$S,2,0))/ChapterTable!$P$23)),
MAX(0,INT(($B1214+ChapterTable!$R$26+VLOOKUP(SUBSTITUTE(D$1,"성장단계","")&amp;"보스단계오프셋",ChapterTable!$R:$S,2,0))/ChapterTable!$R$23)))</f>
        <v>3</v>
      </c>
      <c r="E1214" s="1">
        <f ca="1">IF(AND($A1214=0,$B1214=1),
    VLOOKUP(1,ChapterTable!$1:$1048576,MATCH("최종"&amp;SUBSTITUTE(SUBSTITUTE(E$1,"standard",""),"|Float",""),ChapterTable!$1:$1,0),0)*ChapterTable!$P$17,
  IF(AND($A1214=0,$B1214=0),
    E1215,
  IF($B1214=0,
    VLOOKUP($A1214,ChapterTable!$1:$1048576,MATCH("최종"&amp;SUBSTITUTE(SUBSTITUTE(E$1,"standard",""),"|Float",""),ChapterTable!$1:$1,0),0),
  IF($B1214=1,
    IF($L1214=FALSE,
      VLOOKUP($A1214,ChapterTable!$1:$1048576,MATCH("최종"&amp;SUBSTITUTE(SUBSTITUTE(E$1,"standard",""),"|Float",""),ChapterTable!$1:$1,0),0),
      VLOOKUP($A1214-ChapterTable!$P$11,ChapterTable!$1:$1048576,MATCH("최종"&amp;SUBSTITUTE(SUBSTITUTE(E$1,"standard",""),"|Float",""),ChapterTable!$1:$1,0),0)*ChapterTable!$P$14
    ),
  OFFSET(E1214,-$B1214+IF($L1214,1,0),0)*IF($B1214&gt;OFFSET($B1214,1,0),ChapterTable!$R$17,1)*
    (VLOOKUP(SUBSTITUTE(SUBSTITUTE(E$1,"standard",""),"|Float","")&amp;IF(OR($L1214=TRUE,$A1214=0,MOD($A1214,ChapterTable!$R$20)&lt;&gt;0),"","보스")&amp;"인게임누적곱배수",ChapterTable!$R:$S,2,0)^C1214
    +VLOOKUP(SUBSTITUTE(SUBSTITUTE(E$1,"standard",""),"|Float","")&amp;IF(OR($L1214=TRUE,$A1214=0,MOD($A1214,ChapterTable!$R$20)&lt;&gt;0),"","보스")&amp;"인게임누적합배수",ChapterTable!$R:$S,2,0)*C1214)
  )
  )
  )
)</f>
        <v>4848224.312456131</v>
      </c>
      <c r="F1214" s="1">
        <f ca="1">IF(AND($A1214=0,$B1214=1),
    VLOOKUP(1,ChapterTable!$1:$1048576,MATCH("최종"&amp;SUBSTITUTE(SUBSTITUTE(F$1,"standard",""),"|Float",""),ChapterTable!$1:$1,0),0)*ChapterTable!$P$17,
  IF(AND($A1214=0,$B1214=0),
    F1215,
  IF($B1214=0,
    VLOOKUP($A1214,ChapterTable!$1:$1048576,MATCH("최종"&amp;SUBSTITUTE(SUBSTITUTE(F$1,"standard",""),"|Float",""),ChapterTable!$1:$1,0),0),
  IF($B1214=1,
    IF($L1214=FALSE,
      VLOOKUP($A1214,ChapterTable!$1:$1048576,MATCH("최종"&amp;SUBSTITUTE(SUBSTITUTE(F$1,"standard",""),"|Float",""),ChapterTable!$1:$1,0),0),
      VLOOKUP($A1214-ChapterTable!$P$11,ChapterTable!$1:$1048576,MATCH("최종"&amp;SUBSTITUTE(SUBSTITUTE(F$1,"standard",""),"|Float",""),ChapterTable!$1:$1,0),0)*ChapterTable!$P$14
    ),
  OFFSET(F1214,-$B1214+IF($L1214,1,0),0)*
    (VLOOKUP(SUBSTITUTE(SUBSTITUTE(F$1,"standard",""),"|Float","")&amp;IF(OR($L1214=TRUE,$A1214=0,MOD($A1214,ChapterTable!$R$20)&lt;&gt;0),"","보스")&amp;"인게임누적곱배수",ChapterTable!$R:$S,2,0)^D1214
    +VLOOKUP(SUBSTITUTE(SUBSTITUTE(F$1,"standard",""),"|Float","")&amp;IF(OR($L1214=TRUE,$A1214=0,MOD($A1214,ChapterTable!$R$20)&lt;&gt;0),"","보스")&amp;"인게임누적합배수",ChapterTable!$R:$S,2,0)*D1214)
  )
  )
  )
)</f>
        <v>1546634.0580100939</v>
      </c>
      <c r="G1214" t="s">
        <v>715</v>
      </c>
      <c r="J1214" t="str">
        <f>IF(ISBLANK(I1214),"",
IFERROR(VLOOKUP(I1214,[1]StringTable!$1:$1048576,MATCH("kor|String",[1]StringTable!$1:$1,0),0),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135"/>
        <v>0.25</v>
      </c>
      <c r="AJ1214">
        <f t="shared" si="133"/>
        <v>0.32</v>
      </c>
      <c r="AK1214">
        <f t="shared" si="134"/>
        <v>1</v>
      </c>
      <c r="AL1214">
        <v>12</v>
      </c>
    </row>
    <row r="1215" spans="1:38" hidden="1" x14ac:dyDescent="0.3">
      <c r="A1215">
        <v>26</v>
      </c>
      <c r="B1215">
        <v>36</v>
      </c>
      <c r="C1215">
        <f>IF(OR($L1215=TRUE,$A1215=0,MOD($A1215,ChapterTable!$R$20)&lt;&gt;0),
MAX(0,INT(($B1215+ChapterTable!$P$26+VLOOKUP(SUBSTITUTE(C$1,"성장단계","")&amp;"단계오프셋",ChapterTable!$R:$S,2,0))/ChapterTable!$P$23)),
MAX(0,INT(($B1215+ChapterTable!$R$26+VLOOKUP(SUBSTITUTE(C$1,"성장단계","")&amp;"보스단계오프셋",ChapterTable!$R:$S,2,0))/ChapterTable!$R$23)))</f>
        <v>4</v>
      </c>
      <c r="D1215">
        <f>IF(OR($L1215=TRUE,$A1215=0,MOD($A1215,ChapterTable!$R$20)&lt;&gt;0),
MAX(0,INT(($B1215+ChapterTable!$P$26+VLOOKUP(SUBSTITUTE(D$1,"성장단계","")&amp;"단계오프셋",ChapterTable!$R:$S,2,0))/ChapterTable!$P$23)),
MAX(0,INT(($B1215+ChapterTable!$R$26+VLOOKUP(SUBSTITUTE(D$1,"성장단계","")&amp;"보스단계오프셋",ChapterTable!$R:$S,2,0))/ChapterTable!$R$23)))</f>
        <v>3</v>
      </c>
      <c r="E1215" s="1">
        <f ca="1">IF(AND($A1215=0,$B1215=1),
    VLOOKUP(1,ChapterTable!$1:$1048576,MATCH("최종"&amp;SUBSTITUTE(SUBSTITUTE(E$1,"standard",""),"|Float",""),ChapterTable!$1:$1,0),0)*ChapterTable!$P$17,
  IF(AND($A1215=0,$B1215=0),
    E1216,
  IF($B1215=0,
    VLOOKUP($A1215,ChapterTable!$1:$1048576,MATCH("최종"&amp;SUBSTITUTE(SUBSTITUTE(E$1,"standard",""),"|Float",""),ChapterTable!$1:$1,0),0),
  IF($B1215=1,
    IF($L1215=FALSE,
      VLOOKUP($A1215,ChapterTable!$1:$1048576,MATCH("최종"&amp;SUBSTITUTE(SUBSTITUTE(E$1,"standard",""),"|Float",""),ChapterTable!$1:$1,0),0),
      VLOOKUP($A1215-ChapterTable!$P$11,ChapterTable!$1:$1048576,MATCH("최종"&amp;SUBSTITUTE(SUBSTITUTE(E$1,"standard",""),"|Float",""),ChapterTable!$1:$1,0),0)*ChapterTable!$P$14
    ),
  OFFSET(E1215,-$B1215+IF($L1215,1,0),0)*IF($B1215&gt;OFFSET($B1215,1,0),ChapterTable!$R$17,1)*
    (VLOOKUP(SUBSTITUTE(SUBSTITUTE(E$1,"standard",""),"|Float","")&amp;IF(OR($L1215=TRUE,$A1215=0,MOD($A1215,ChapterTable!$R$20)&lt;&gt;0),"","보스")&amp;"인게임누적곱배수",ChapterTable!$R:$S,2,0)^C1215
    +VLOOKUP(SUBSTITUTE(SUBSTITUTE(E$1,"standard",""),"|Float","")&amp;IF(OR($L1215=TRUE,$A1215=0,MOD($A1215,ChapterTable!$R$20)&lt;&gt;0),"","보스")&amp;"인게임누적합배수",ChapterTable!$R:$S,2,0)*C1215)
  )
  )
  )
)</f>
        <v>5454252.3515131474</v>
      </c>
      <c r="F1215" s="1">
        <f ca="1">IF(AND($A1215=0,$B1215=1),
    VLOOKUP(1,ChapterTable!$1:$1048576,MATCH("최종"&amp;SUBSTITUTE(SUBSTITUTE(F$1,"standard",""),"|Float",""),ChapterTable!$1:$1,0),0)*ChapterTable!$P$17,
  IF(AND($A1215=0,$B1215=0),
    F1216,
  IF($B1215=0,
    VLOOKUP($A1215,ChapterTable!$1:$1048576,MATCH("최종"&amp;SUBSTITUTE(SUBSTITUTE(F$1,"standard",""),"|Float",""),ChapterTable!$1:$1,0),0),
  IF($B1215=1,
    IF($L1215=FALSE,
      VLOOKUP($A1215,ChapterTable!$1:$1048576,MATCH("최종"&amp;SUBSTITUTE(SUBSTITUTE(F$1,"standard",""),"|Float",""),ChapterTable!$1:$1,0),0),
      VLOOKUP($A1215-ChapterTable!$P$11,ChapterTable!$1:$1048576,MATCH("최종"&amp;SUBSTITUTE(SUBSTITUTE(F$1,"standard",""),"|Float",""),ChapterTable!$1:$1,0),0)*ChapterTable!$P$14
    ),
  OFFSET(F1215,-$B1215+IF($L1215,1,0),0)*
    (VLOOKUP(SUBSTITUTE(SUBSTITUTE(F$1,"standard",""),"|Float","")&amp;IF(OR($L1215=TRUE,$A1215=0,MOD($A1215,ChapterTable!$R$20)&lt;&gt;0),"","보스")&amp;"인게임누적곱배수",ChapterTable!$R:$S,2,0)^D1215
    +VLOOKUP(SUBSTITUTE(SUBSTITUTE(F$1,"standard",""),"|Float","")&amp;IF(OR($L1215=TRUE,$A1215=0,MOD($A1215,ChapterTable!$R$20)&lt;&gt;0),"","보스")&amp;"인게임누적합배수",ChapterTable!$R:$S,2,0)*D1215)
  )
  )
  )
)</f>
        <v>1546634.0580100939</v>
      </c>
      <c r="G1215" t="s">
        <v>715</v>
      </c>
      <c r="J1215" t="str">
        <f>IF(ISBLANK(I1215),"",
IFERROR(VLOOKUP(I1215,[1]StringTable!$1:$1048576,MATCH("kor|String",[1]StringTable!$1:$1,0),0),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135"/>
        <v>0.25</v>
      </c>
      <c r="AJ1215">
        <f t="shared" si="133"/>
        <v>0.32</v>
      </c>
      <c r="AK1215">
        <f t="shared" si="134"/>
        <v>1</v>
      </c>
      <c r="AL1215">
        <v>12</v>
      </c>
    </row>
    <row r="1216" spans="1:38" hidden="1" x14ac:dyDescent="0.3">
      <c r="A1216">
        <v>26</v>
      </c>
      <c r="B1216">
        <v>37</v>
      </c>
      <c r="C1216">
        <f>IF(OR($L1216=TRUE,$A1216=0,MOD($A1216,ChapterTable!$R$20)&lt;&gt;0),
MAX(0,INT(($B1216+ChapterTable!$P$26+VLOOKUP(SUBSTITUTE(C$1,"성장단계","")&amp;"단계오프셋",ChapterTable!$R:$S,2,0))/ChapterTable!$P$23)),
MAX(0,INT(($B1216+ChapterTable!$R$26+VLOOKUP(SUBSTITUTE(C$1,"성장단계","")&amp;"보스단계오프셋",ChapterTable!$R:$S,2,0))/ChapterTable!$R$23)))</f>
        <v>4</v>
      </c>
      <c r="D1216">
        <f>IF(OR($L1216=TRUE,$A1216=0,MOD($A1216,ChapterTable!$R$20)&lt;&gt;0),
MAX(0,INT(($B1216+ChapterTable!$P$26+VLOOKUP(SUBSTITUTE(D$1,"성장단계","")&amp;"단계오프셋",ChapterTable!$R:$S,2,0))/ChapterTable!$P$23)),
MAX(0,INT(($B1216+ChapterTable!$R$26+VLOOKUP(SUBSTITUTE(D$1,"성장단계","")&amp;"보스단계오프셋",ChapterTable!$R:$S,2,0))/ChapterTable!$R$23)))</f>
        <v>3</v>
      </c>
      <c r="E1216" s="1">
        <f ca="1">IF(AND($A1216=0,$B1216=1),
    VLOOKUP(1,ChapterTable!$1:$1048576,MATCH("최종"&amp;SUBSTITUTE(SUBSTITUTE(E$1,"standard",""),"|Float",""),ChapterTable!$1:$1,0),0)*ChapterTable!$P$17,
  IF(AND($A1216=0,$B1216=0),
    E1217,
  IF($B1216=0,
    VLOOKUP($A1216,ChapterTable!$1:$1048576,MATCH("최종"&amp;SUBSTITUTE(SUBSTITUTE(E$1,"standard",""),"|Float",""),ChapterTable!$1:$1,0),0),
  IF($B1216=1,
    IF($L1216=FALSE,
      VLOOKUP($A1216,ChapterTable!$1:$1048576,MATCH("최종"&amp;SUBSTITUTE(SUBSTITUTE(E$1,"standard",""),"|Float",""),ChapterTable!$1:$1,0),0),
      VLOOKUP($A1216-ChapterTable!$P$11,ChapterTable!$1:$1048576,MATCH("최종"&amp;SUBSTITUTE(SUBSTITUTE(E$1,"standard",""),"|Float",""),ChapterTable!$1:$1,0),0)*ChapterTable!$P$14
    ),
  OFFSET(E1216,-$B1216+IF($L1216,1,0),0)*IF($B1216&gt;OFFSET($B1216,1,0),ChapterTable!$R$17,1)*
    (VLOOKUP(SUBSTITUTE(SUBSTITUTE(E$1,"standard",""),"|Float","")&amp;IF(OR($L1216=TRUE,$A1216=0,MOD($A1216,ChapterTable!$R$20)&lt;&gt;0),"","보스")&amp;"인게임누적곱배수",ChapterTable!$R:$S,2,0)^C1216
    +VLOOKUP(SUBSTITUTE(SUBSTITUTE(E$1,"standard",""),"|Float","")&amp;IF(OR($L1216=TRUE,$A1216=0,MOD($A1216,ChapterTable!$R$20)&lt;&gt;0),"","보스")&amp;"인게임누적합배수",ChapterTable!$R:$S,2,0)*C1216)
  )
  )
  )
)</f>
        <v>5454252.3515131474</v>
      </c>
      <c r="F1216" s="1">
        <f ca="1">IF(AND($A1216=0,$B1216=1),
    VLOOKUP(1,ChapterTable!$1:$1048576,MATCH("최종"&amp;SUBSTITUTE(SUBSTITUTE(F$1,"standard",""),"|Float",""),ChapterTable!$1:$1,0),0)*ChapterTable!$P$17,
  IF(AND($A1216=0,$B1216=0),
    F1217,
  IF($B1216=0,
    VLOOKUP($A1216,ChapterTable!$1:$1048576,MATCH("최종"&amp;SUBSTITUTE(SUBSTITUTE(F$1,"standard",""),"|Float",""),ChapterTable!$1:$1,0),0),
  IF($B1216=1,
    IF($L1216=FALSE,
      VLOOKUP($A1216,ChapterTable!$1:$1048576,MATCH("최종"&amp;SUBSTITUTE(SUBSTITUTE(F$1,"standard",""),"|Float",""),ChapterTable!$1:$1,0),0),
      VLOOKUP($A1216-ChapterTable!$P$11,ChapterTable!$1:$1048576,MATCH("최종"&amp;SUBSTITUTE(SUBSTITUTE(F$1,"standard",""),"|Float",""),ChapterTable!$1:$1,0),0)*ChapterTable!$P$14
    ),
  OFFSET(F1216,-$B1216+IF($L1216,1,0),0)*
    (VLOOKUP(SUBSTITUTE(SUBSTITUTE(F$1,"standard",""),"|Float","")&amp;IF(OR($L1216=TRUE,$A1216=0,MOD($A1216,ChapterTable!$R$20)&lt;&gt;0),"","보스")&amp;"인게임누적곱배수",ChapterTable!$R:$S,2,0)^D1216
    +VLOOKUP(SUBSTITUTE(SUBSTITUTE(F$1,"standard",""),"|Float","")&amp;IF(OR($L1216=TRUE,$A1216=0,MOD($A1216,ChapterTable!$R$20)&lt;&gt;0),"","보스")&amp;"인게임누적합배수",ChapterTable!$R:$S,2,0)*D1216)
  )
  )
  )
)</f>
        <v>1546634.0580100939</v>
      </c>
      <c r="G1216" t="s">
        <v>715</v>
      </c>
      <c r="J1216" t="str">
        <f>IF(ISBLANK(I1216),"",
IFERROR(VLOOKUP(I1216,[1]StringTable!$1:$1048576,MATCH("kor|String",[1]StringTable!$1:$1,0),0),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135"/>
        <v>0.25</v>
      </c>
      <c r="AJ1216">
        <f t="shared" si="133"/>
        <v>0.32</v>
      </c>
      <c r="AK1216">
        <f t="shared" si="134"/>
        <v>1</v>
      </c>
      <c r="AL1216">
        <v>12</v>
      </c>
    </row>
    <row r="1217" spans="1:38" hidden="1" x14ac:dyDescent="0.3">
      <c r="A1217">
        <v>26</v>
      </c>
      <c r="B1217">
        <v>38</v>
      </c>
      <c r="C1217">
        <f>IF(OR($L1217=TRUE,$A1217=0,MOD($A1217,ChapterTable!$R$20)&lt;&gt;0),
MAX(0,INT(($B1217+ChapterTable!$P$26+VLOOKUP(SUBSTITUTE(C$1,"성장단계","")&amp;"단계오프셋",ChapterTable!$R:$S,2,0))/ChapterTable!$P$23)),
MAX(0,INT(($B1217+ChapterTable!$R$26+VLOOKUP(SUBSTITUTE(C$1,"성장단계","")&amp;"보스단계오프셋",ChapterTable!$R:$S,2,0))/ChapterTable!$R$23)))</f>
        <v>4</v>
      </c>
      <c r="D1217">
        <f>IF(OR($L1217=TRUE,$A1217=0,MOD($A1217,ChapterTable!$R$20)&lt;&gt;0),
MAX(0,INT(($B1217+ChapterTable!$P$26+VLOOKUP(SUBSTITUTE(D$1,"성장단계","")&amp;"단계오프셋",ChapterTable!$R:$S,2,0))/ChapterTable!$P$23)),
MAX(0,INT(($B1217+ChapterTable!$R$26+VLOOKUP(SUBSTITUTE(D$1,"성장단계","")&amp;"보스단계오프셋",ChapterTable!$R:$S,2,0))/ChapterTable!$R$23)))</f>
        <v>3</v>
      </c>
      <c r="E1217" s="1">
        <f ca="1">IF(AND($A1217=0,$B1217=1),
    VLOOKUP(1,ChapterTable!$1:$1048576,MATCH("최종"&amp;SUBSTITUTE(SUBSTITUTE(E$1,"standard",""),"|Float",""),ChapterTable!$1:$1,0),0)*ChapterTable!$P$17,
  IF(AND($A1217=0,$B1217=0),
    E1218,
  IF($B1217=0,
    VLOOKUP($A1217,ChapterTable!$1:$1048576,MATCH("최종"&amp;SUBSTITUTE(SUBSTITUTE(E$1,"standard",""),"|Float",""),ChapterTable!$1:$1,0),0),
  IF($B1217=1,
    IF($L1217=FALSE,
      VLOOKUP($A1217,ChapterTable!$1:$1048576,MATCH("최종"&amp;SUBSTITUTE(SUBSTITUTE(E$1,"standard",""),"|Float",""),ChapterTable!$1:$1,0),0),
      VLOOKUP($A1217-ChapterTable!$P$11,ChapterTable!$1:$1048576,MATCH("최종"&amp;SUBSTITUTE(SUBSTITUTE(E$1,"standard",""),"|Float",""),ChapterTable!$1:$1,0),0)*ChapterTable!$P$14
    ),
  OFFSET(E1217,-$B1217+IF($L1217,1,0),0)*IF($B1217&gt;OFFSET($B1217,1,0),ChapterTable!$R$17,1)*
    (VLOOKUP(SUBSTITUTE(SUBSTITUTE(E$1,"standard",""),"|Float","")&amp;IF(OR($L1217=TRUE,$A1217=0,MOD($A1217,ChapterTable!$R$20)&lt;&gt;0),"","보스")&amp;"인게임누적곱배수",ChapterTable!$R:$S,2,0)^C1217
    +VLOOKUP(SUBSTITUTE(SUBSTITUTE(E$1,"standard",""),"|Float","")&amp;IF(OR($L1217=TRUE,$A1217=0,MOD($A1217,ChapterTable!$R$20)&lt;&gt;0),"","보스")&amp;"인게임누적합배수",ChapterTable!$R:$S,2,0)*C1217)
  )
  )
  )
)</f>
        <v>5454252.3515131474</v>
      </c>
      <c r="F1217" s="1">
        <f ca="1">IF(AND($A1217=0,$B1217=1),
    VLOOKUP(1,ChapterTable!$1:$1048576,MATCH("최종"&amp;SUBSTITUTE(SUBSTITUTE(F$1,"standard",""),"|Float",""),ChapterTable!$1:$1,0),0)*ChapterTable!$P$17,
  IF(AND($A1217=0,$B1217=0),
    F1218,
  IF($B1217=0,
    VLOOKUP($A1217,ChapterTable!$1:$1048576,MATCH("최종"&amp;SUBSTITUTE(SUBSTITUTE(F$1,"standard",""),"|Float",""),ChapterTable!$1:$1,0),0),
  IF($B1217=1,
    IF($L1217=FALSE,
      VLOOKUP($A1217,ChapterTable!$1:$1048576,MATCH("최종"&amp;SUBSTITUTE(SUBSTITUTE(F$1,"standard",""),"|Float",""),ChapterTable!$1:$1,0),0),
      VLOOKUP($A1217-ChapterTable!$P$11,ChapterTable!$1:$1048576,MATCH("최종"&amp;SUBSTITUTE(SUBSTITUTE(F$1,"standard",""),"|Float",""),ChapterTable!$1:$1,0),0)*ChapterTable!$P$14
    ),
  OFFSET(F1217,-$B1217+IF($L1217,1,0),0)*
    (VLOOKUP(SUBSTITUTE(SUBSTITUTE(F$1,"standard",""),"|Float","")&amp;IF(OR($L1217=TRUE,$A1217=0,MOD($A1217,ChapterTable!$R$20)&lt;&gt;0),"","보스")&amp;"인게임누적곱배수",ChapterTable!$R:$S,2,0)^D1217
    +VLOOKUP(SUBSTITUTE(SUBSTITUTE(F$1,"standard",""),"|Float","")&amp;IF(OR($L1217=TRUE,$A1217=0,MOD($A1217,ChapterTable!$R$20)&lt;&gt;0),"","보스")&amp;"인게임누적합배수",ChapterTable!$R:$S,2,0)*D1217)
  )
  )
  )
)</f>
        <v>1546634.0580100939</v>
      </c>
      <c r="G1217" t="s">
        <v>715</v>
      </c>
      <c r="J1217" t="str">
        <f>IF(ISBLANK(I1217),"",
IFERROR(VLOOKUP(I1217,[1]StringTable!$1:$1048576,MATCH("kor|String",[1]StringTable!$1:$1,0),0),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135"/>
        <v>0.25</v>
      </c>
      <c r="AJ1217">
        <f t="shared" si="133"/>
        <v>0.32</v>
      </c>
      <c r="AK1217">
        <f t="shared" si="134"/>
        <v>1</v>
      </c>
      <c r="AL1217">
        <v>12</v>
      </c>
    </row>
    <row r="1218" spans="1:38" hidden="1" x14ac:dyDescent="0.3">
      <c r="A1218">
        <v>26</v>
      </c>
      <c r="B1218">
        <v>39</v>
      </c>
      <c r="C1218">
        <f>IF(OR($L1218=TRUE,$A1218=0,MOD($A1218,ChapterTable!$R$20)&lt;&gt;0),
MAX(0,INT(($B1218+ChapterTable!$P$26+VLOOKUP(SUBSTITUTE(C$1,"성장단계","")&amp;"단계오프셋",ChapterTable!$R:$S,2,0))/ChapterTable!$P$23)),
MAX(0,INT(($B1218+ChapterTable!$R$26+VLOOKUP(SUBSTITUTE(C$1,"성장단계","")&amp;"보스단계오프셋",ChapterTable!$R:$S,2,0))/ChapterTable!$R$23)))</f>
        <v>4</v>
      </c>
      <c r="D1218">
        <f>IF(OR($L1218=TRUE,$A1218=0,MOD($A1218,ChapterTable!$R$20)&lt;&gt;0),
MAX(0,INT(($B1218+ChapterTable!$P$26+VLOOKUP(SUBSTITUTE(D$1,"성장단계","")&amp;"단계오프셋",ChapterTable!$R:$S,2,0))/ChapterTable!$P$23)),
MAX(0,INT(($B1218+ChapterTable!$R$26+VLOOKUP(SUBSTITUTE(D$1,"성장단계","")&amp;"보스단계오프셋",ChapterTable!$R:$S,2,0))/ChapterTable!$R$23)))</f>
        <v>3</v>
      </c>
      <c r="E1218" s="1">
        <f ca="1">IF(AND($A1218=0,$B1218=1),
    VLOOKUP(1,ChapterTable!$1:$1048576,MATCH("최종"&amp;SUBSTITUTE(SUBSTITUTE(E$1,"standard",""),"|Float",""),ChapterTable!$1:$1,0),0)*ChapterTable!$P$17,
  IF(AND($A1218=0,$B1218=0),
    E1219,
  IF($B1218=0,
    VLOOKUP($A1218,ChapterTable!$1:$1048576,MATCH("최종"&amp;SUBSTITUTE(SUBSTITUTE(E$1,"standard",""),"|Float",""),ChapterTable!$1:$1,0),0),
  IF($B1218=1,
    IF($L1218=FALSE,
      VLOOKUP($A1218,ChapterTable!$1:$1048576,MATCH("최종"&amp;SUBSTITUTE(SUBSTITUTE(E$1,"standard",""),"|Float",""),ChapterTable!$1:$1,0),0),
      VLOOKUP($A1218-ChapterTable!$P$11,ChapterTable!$1:$1048576,MATCH("최종"&amp;SUBSTITUTE(SUBSTITUTE(E$1,"standard",""),"|Float",""),ChapterTable!$1:$1,0),0)*ChapterTable!$P$14
    ),
  OFFSET(E1218,-$B1218+IF($L1218,1,0),0)*IF($B1218&gt;OFFSET($B1218,1,0),ChapterTable!$R$17,1)*
    (VLOOKUP(SUBSTITUTE(SUBSTITUTE(E$1,"standard",""),"|Float","")&amp;IF(OR($L1218=TRUE,$A1218=0,MOD($A1218,ChapterTable!$R$20)&lt;&gt;0),"","보스")&amp;"인게임누적곱배수",ChapterTable!$R:$S,2,0)^C1218
    +VLOOKUP(SUBSTITUTE(SUBSTITUTE(E$1,"standard",""),"|Float","")&amp;IF(OR($L1218=TRUE,$A1218=0,MOD($A1218,ChapterTable!$R$20)&lt;&gt;0),"","보스")&amp;"인게임누적합배수",ChapterTable!$R:$S,2,0)*C1218)
  )
  )
  )
)</f>
        <v>5454252.3515131474</v>
      </c>
      <c r="F1218" s="1">
        <f ca="1">IF(AND($A1218=0,$B1218=1),
    VLOOKUP(1,ChapterTable!$1:$1048576,MATCH("최종"&amp;SUBSTITUTE(SUBSTITUTE(F$1,"standard",""),"|Float",""),ChapterTable!$1:$1,0),0)*ChapterTable!$P$17,
  IF(AND($A1218=0,$B1218=0),
    F1219,
  IF($B1218=0,
    VLOOKUP($A1218,ChapterTable!$1:$1048576,MATCH("최종"&amp;SUBSTITUTE(SUBSTITUTE(F$1,"standard",""),"|Float",""),ChapterTable!$1:$1,0),0),
  IF($B1218=1,
    IF($L1218=FALSE,
      VLOOKUP($A1218,ChapterTable!$1:$1048576,MATCH("최종"&amp;SUBSTITUTE(SUBSTITUTE(F$1,"standard",""),"|Float",""),ChapterTable!$1:$1,0),0),
      VLOOKUP($A1218-ChapterTable!$P$11,ChapterTable!$1:$1048576,MATCH("최종"&amp;SUBSTITUTE(SUBSTITUTE(F$1,"standard",""),"|Float",""),ChapterTable!$1:$1,0),0)*ChapterTable!$P$14
    ),
  OFFSET(F1218,-$B1218+IF($L1218,1,0),0)*
    (VLOOKUP(SUBSTITUTE(SUBSTITUTE(F$1,"standard",""),"|Float","")&amp;IF(OR($L1218=TRUE,$A1218=0,MOD($A1218,ChapterTable!$R$20)&lt;&gt;0),"","보스")&amp;"인게임누적곱배수",ChapterTable!$R:$S,2,0)^D1218
    +VLOOKUP(SUBSTITUTE(SUBSTITUTE(F$1,"standard",""),"|Float","")&amp;IF(OR($L1218=TRUE,$A1218=0,MOD($A1218,ChapterTable!$R$20)&lt;&gt;0),"","보스")&amp;"인게임누적합배수",ChapterTable!$R:$S,2,0)*D1218)
  )
  )
  )
)</f>
        <v>1546634.0580100939</v>
      </c>
      <c r="G1218" t="s">
        <v>715</v>
      </c>
      <c r="J1218" t="str">
        <f>IF(ISBLANK(I1218),"",
IFERROR(VLOOKUP(I1218,[1]StringTable!$1:$1048576,MATCH("kor|String",[1]StringTable!$1:$1,0),0),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135"/>
        <v>0.25</v>
      </c>
      <c r="AJ1218">
        <f t="shared" si="133"/>
        <v>0.32</v>
      </c>
      <c r="AK1218">
        <f t="shared" si="134"/>
        <v>1</v>
      </c>
      <c r="AL1218">
        <v>12</v>
      </c>
    </row>
    <row r="1219" spans="1:38" hidden="1" x14ac:dyDescent="0.3">
      <c r="A1219">
        <v>26</v>
      </c>
      <c r="B1219">
        <v>40</v>
      </c>
      <c r="C1219">
        <f>IF(OR($L1219=TRUE,$A1219=0,MOD($A1219,ChapterTable!$R$20)&lt;&gt;0),
MAX(0,INT(($B1219+ChapterTable!$P$26+VLOOKUP(SUBSTITUTE(C$1,"성장단계","")&amp;"단계오프셋",ChapterTable!$R:$S,2,0))/ChapterTable!$P$23)),
MAX(0,INT(($B1219+ChapterTable!$R$26+VLOOKUP(SUBSTITUTE(C$1,"성장단계","")&amp;"보스단계오프셋",ChapterTable!$R:$S,2,0))/ChapterTable!$R$23)))</f>
        <v>4</v>
      </c>
      <c r="D1219">
        <f>IF(OR($L1219=TRUE,$A1219=0,MOD($A1219,ChapterTable!$R$20)&lt;&gt;0),
MAX(0,INT(($B1219+ChapterTable!$P$26+VLOOKUP(SUBSTITUTE(D$1,"성장단계","")&amp;"단계오프셋",ChapterTable!$R:$S,2,0))/ChapterTable!$P$23)),
MAX(0,INT(($B1219+ChapterTable!$R$26+VLOOKUP(SUBSTITUTE(D$1,"성장단계","")&amp;"보스단계오프셋",ChapterTable!$R:$S,2,0))/ChapterTable!$R$23)))</f>
        <v>3</v>
      </c>
      <c r="E1219" s="1">
        <f ca="1">IF(AND($A1219=0,$B1219=1),
    VLOOKUP(1,ChapterTable!$1:$1048576,MATCH("최종"&amp;SUBSTITUTE(SUBSTITUTE(E$1,"standard",""),"|Float",""),ChapterTable!$1:$1,0),0)*ChapterTable!$P$17,
  IF(AND($A1219=0,$B1219=0),
    E1220,
  IF($B1219=0,
    VLOOKUP($A1219,ChapterTable!$1:$1048576,MATCH("최종"&amp;SUBSTITUTE(SUBSTITUTE(E$1,"standard",""),"|Float",""),ChapterTable!$1:$1,0),0),
  IF($B1219=1,
    IF($L1219=FALSE,
      VLOOKUP($A1219,ChapterTable!$1:$1048576,MATCH("최종"&amp;SUBSTITUTE(SUBSTITUTE(E$1,"standard",""),"|Float",""),ChapterTable!$1:$1,0),0),
      VLOOKUP($A1219-ChapterTable!$P$11,ChapterTable!$1:$1048576,MATCH("최종"&amp;SUBSTITUTE(SUBSTITUTE(E$1,"standard",""),"|Float",""),ChapterTable!$1:$1,0),0)*ChapterTable!$P$14
    ),
  OFFSET(E1219,-$B1219+IF($L1219,1,0),0)*IF($B1219&gt;OFFSET($B1219,1,0),ChapterTable!$R$17,1)*
    (VLOOKUP(SUBSTITUTE(SUBSTITUTE(E$1,"standard",""),"|Float","")&amp;IF(OR($L1219=TRUE,$A1219=0,MOD($A1219,ChapterTable!$R$20)&lt;&gt;0),"","보스")&amp;"인게임누적곱배수",ChapterTable!$R:$S,2,0)^C1219
    +VLOOKUP(SUBSTITUTE(SUBSTITUTE(E$1,"standard",""),"|Float","")&amp;IF(OR($L1219=TRUE,$A1219=0,MOD($A1219,ChapterTable!$R$20)&lt;&gt;0),"","보스")&amp;"인게임누적합배수",ChapterTable!$R:$S,2,0)*C1219)
  )
  )
  )
)</f>
        <v>5454252.3515131474</v>
      </c>
      <c r="F1219" s="1">
        <f ca="1">IF(AND($A1219=0,$B1219=1),
    VLOOKUP(1,ChapterTable!$1:$1048576,MATCH("최종"&amp;SUBSTITUTE(SUBSTITUTE(F$1,"standard",""),"|Float",""),ChapterTable!$1:$1,0),0)*ChapterTable!$P$17,
  IF(AND($A1219=0,$B1219=0),
    F1220,
  IF($B1219=0,
    VLOOKUP($A1219,ChapterTable!$1:$1048576,MATCH("최종"&amp;SUBSTITUTE(SUBSTITUTE(F$1,"standard",""),"|Float",""),ChapterTable!$1:$1,0),0),
  IF($B1219=1,
    IF($L1219=FALSE,
      VLOOKUP($A1219,ChapterTable!$1:$1048576,MATCH("최종"&amp;SUBSTITUTE(SUBSTITUTE(F$1,"standard",""),"|Float",""),ChapterTable!$1:$1,0),0),
      VLOOKUP($A1219-ChapterTable!$P$11,ChapterTable!$1:$1048576,MATCH("최종"&amp;SUBSTITUTE(SUBSTITUTE(F$1,"standard",""),"|Float",""),ChapterTable!$1:$1,0),0)*ChapterTable!$P$14
    ),
  OFFSET(F1219,-$B1219+IF($L1219,1,0),0)*
    (VLOOKUP(SUBSTITUTE(SUBSTITUTE(F$1,"standard",""),"|Float","")&amp;IF(OR($L1219=TRUE,$A1219=0,MOD($A1219,ChapterTable!$R$20)&lt;&gt;0),"","보스")&amp;"인게임누적곱배수",ChapterTable!$R:$S,2,0)^D1219
    +VLOOKUP(SUBSTITUTE(SUBSTITUTE(F$1,"standard",""),"|Float","")&amp;IF(OR($L1219=TRUE,$A1219=0,MOD($A1219,ChapterTable!$R$20)&lt;&gt;0),"","보스")&amp;"인게임누적합배수",ChapterTable!$R:$S,2,0)*D1219)
  )
  )
  )
)</f>
        <v>1546634.0580100939</v>
      </c>
      <c r="G1219" t="s">
        <v>715</v>
      </c>
      <c r="J1219" t="str">
        <f>IF(ISBLANK(I1219),"",
IFERROR(VLOOKUP(I1219,[1]StringTable!$1:$1048576,MATCH("kor|String",[1]StringTable!$1:$1,0),0),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c r="AL1219">
        <v>12</v>
      </c>
    </row>
    <row r="1220" spans="1:38" hidden="1" x14ac:dyDescent="0.3">
      <c r="A1220">
        <v>26</v>
      </c>
      <c r="B1220">
        <v>41</v>
      </c>
      <c r="C1220">
        <f>IF(OR($L1220=TRUE,$A1220=0,MOD($A1220,ChapterTable!$R$20)&lt;&gt;0),
MAX(0,INT(($B1220+ChapterTable!$P$26+VLOOKUP(SUBSTITUTE(C$1,"성장단계","")&amp;"단계오프셋",ChapterTable!$R:$S,2,0))/ChapterTable!$P$23)),
MAX(0,INT(($B1220+ChapterTable!$R$26+VLOOKUP(SUBSTITUTE(C$1,"성장단계","")&amp;"보스단계오프셋",ChapterTable!$R:$S,2,0))/ChapterTable!$R$23)))</f>
        <v>4</v>
      </c>
      <c r="D1220">
        <f>IF(OR($L1220=TRUE,$A1220=0,MOD($A1220,ChapterTable!$R$20)&lt;&gt;0),
MAX(0,INT(($B1220+ChapterTable!$P$26+VLOOKUP(SUBSTITUTE(D$1,"성장단계","")&amp;"단계오프셋",ChapterTable!$R:$S,2,0))/ChapterTable!$P$23)),
MAX(0,INT(($B1220+ChapterTable!$R$26+VLOOKUP(SUBSTITUTE(D$1,"성장단계","")&amp;"보스단계오프셋",ChapterTable!$R:$S,2,0))/ChapterTable!$R$23)))</f>
        <v>4</v>
      </c>
      <c r="E1220" s="1">
        <f ca="1">IF(AND($A1220=0,$B1220=1),
    VLOOKUP(1,ChapterTable!$1:$1048576,MATCH("최종"&amp;SUBSTITUTE(SUBSTITUTE(E$1,"standard",""),"|Float",""),ChapterTable!$1:$1,0),0)*ChapterTable!$P$17,
  IF(AND($A1220=0,$B1220=0),
    E1221,
  IF($B1220=0,
    VLOOKUP($A1220,ChapterTable!$1:$1048576,MATCH("최종"&amp;SUBSTITUTE(SUBSTITUTE(E$1,"standard",""),"|Float",""),ChapterTable!$1:$1,0),0),
  IF($B1220=1,
    IF($L1220=FALSE,
      VLOOKUP($A1220,ChapterTable!$1:$1048576,MATCH("최종"&amp;SUBSTITUTE(SUBSTITUTE(E$1,"standard",""),"|Float",""),ChapterTable!$1:$1,0),0),
      VLOOKUP($A1220-ChapterTable!$P$11,ChapterTable!$1:$1048576,MATCH("최종"&amp;SUBSTITUTE(SUBSTITUTE(E$1,"standard",""),"|Float",""),ChapterTable!$1:$1,0),0)*ChapterTable!$P$14
    ),
  OFFSET(E1220,-$B1220+IF($L1220,1,0),0)*IF($B1220&gt;OFFSET($B1220,1,0),ChapterTable!$R$17,1)*
    (VLOOKUP(SUBSTITUTE(SUBSTITUTE(E$1,"standard",""),"|Float","")&amp;IF(OR($L1220=TRUE,$A1220=0,MOD($A1220,ChapterTable!$R$20)&lt;&gt;0),"","보스")&amp;"인게임누적곱배수",ChapterTable!$R:$S,2,0)^C1220
    +VLOOKUP(SUBSTITUTE(SUBSTITUTE(E$1,"standard",""),"|Float","")&amp;IF(OR($L1220=TRUE,$A1220=0,MOD($A1220,ChapterTable!$R$20)&lt;&gt;0),"","보스")&amp;"인게임누적합배수",ChapterTable!$R:$S,2,0)*C1220)
  )
  )
  )
)</f>
        <v>5454252.3515131474</v>
      </c>
      <c r="F1220" s="1">
        <f ca="1">IF(AND($A1220=0,$B1220=1),
    VLOOKUP(1,ChapterTable!$1:$1048576,MATCH("최종"&amp;SUBSTITUTE(SUBSTITUTE(F$1,"standard",""),"|Float",""),ChapterTable!$1:$1,0),0)*ChapterTable!$P$17,
  IF(AND($A1220=0,$B1220=0),
    F1221,
  IF($B1220=0,
    VLOOKUP($A1220,ChapterTable!$1:$1048576,MATCH("최종"&amp;SUBSTITUTE(SUBSTITUTE(F$1,"standard",""),"|Float",""),ChapterTable!$1:$1,0),0),
  IF($B1220=1,
    IF($L1220=FALSE,
      VLOOKUP($A1220,ChapterTable!$1:$1048576,MATCH("최종"&amp;SUBSTITUTE(SUBSTITUTE(F$1,"standard",""),"|Float",""),ChapterTable!$1:$1,0),0),
      VLOOKUP($A1220-ChapterTable!$P$11,ChapterTable!$1:$1048576,MATCH("최종"&amp;SUBSTITUTE(SUBSTITUTE(F$1,"standard",""),"|Float",""),ChapterTable!$1:$1,0),0)*ChapterTable!$P$14
    ),
  OFFSET(F1220,-$B1220+IF($L1220,1,0),0)*
    (VLOOKUP(SUBSTITUTE(SUBSTITUTE(F$1,"standard",""),"|Float","")&amp;IF(OR($L1220=TRUE,$A1220=0,MOD($A1220,ChapterTable!$R$20)&lt;&gt;0),"","보스")&amp;"인게임누적곱배수",ChapterTable!$R:$S,2,0)^D1220
    +VLOOKUP(SUBSTITUTE(SUBSTITUTE(F$1,"standard",""),"|Float","")&amp;IF(OR($L1220=TRUE,$A1220=0,MOD($A1220,ChapterTable!$R$20)&lt;&gt;0),"","보스")&amp;"인게임누적합배수",ChapterTable!$R:$S,2,0)*D1220)
  )
  )
  )
)</f>
        <v>1641325.9391127527</v>
      </c>
      <c r="G1220" t="s">
        <v>715</v>
      </c>
      <c r="J1220" t="str">
        <f>IF(ISBLANK(I1220),"",
IFERROR(VLOOKUP(I1220,[1]StringTable!$1:$1048576,MATCH("kor|String",[1]StringTable!$1:$1,0),0),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42">IF(B1220=0,0,1/(INT((B1220-1)/10)+1))</f>
        <v>0.2</v>
      </c>
      <c r="AJ1220">
        <f t="shared" si="140"/>
        <v>0.27466666000000001</v>
      </c>
      <c r="AK1220">
        <f t="shared" si="141"/>
        <v>1</v>
      </c>
      <c r="AL1220">
        <v>12</v>
      </c>
    </row>
    <row r="1221" spans="1:38" hidden="1" x14ac:dyDescent="0.3">
      <c r="A1221">
        <v>26</v>
      </c>
      <c r="B1221">
        <v>42</v>
      </c>
      <c r="C1221">
        <f>IF(OR($L1221=TRUE,$A1221=0,MOD($A1221,ChapterTable!$R$20)&lt;&gt;0),
MAX(0,INT(($B1221+ChapterTable!$P$26+VLOOKUP(SUBSTITUTE(C$1,"성장단계","")&amp;"단계오프셋",ChapterTable!$R:$S,2,0))/ChapterTable!$P$23)),
MAX(0,INT(($B1221+ChapterTable!$R$26+VLOOKUP(SUBSTITUTE(C$1,"성장단계","")&amp;"보스단계오프셋",ChapterTable!$R:$S,2,0))/ChapterTable!$R$23)))</f>
        <v>4</v>
      </c>
      <c r="D1221">
        <f>IF(OR($L1221=TRUE,$A1221=0,MOD($A1221,ChapterTable!$R$20)&lt;&gt;0),
MAX(0,INT(($B1221+ChapterTable!$P$26+VLOOKUP(SUBSTITUTE(D$1,"성장단계","")&amp;"단계오프셋",ChapterTable!$R:$S,2,0))/ChapterTable!$P$23)),
MAX(0,INT(($B1221+ChapterTable!$R$26+VLOOKUP(SUBSTITUTE(D$1,"성장단계","")&amp;"보스단계오프셋",ChapterTable!$R:$S,2,0))/ChapterTable!$R$23)))</f>
        <v>4</v>
      </c>
      <c r="E1221" s="1">
        <f ca="1">IF(AND($A1221=0,$B1221=1),
    VLOOKUP(1,ChapterTable!$1:$1048576,MATCH("최종"&amp;SUBSTITUTE(SUBSTITUTE(E$1,"standard",""),"|Float",""),ChapterTable!$1:$1,0),0)*ChapterTable!$P$17,
  IF(AND($A1221=0,$B1221=0),
    E1222,
  IF($B1221=0,
    VLOOKUP($A1221,ChapterTable!$1:$1048576,MATCH("최종"&amp;SUBSTITUTE(SUBSTITUTE(E$1,"standard",""),"|Float",""),ChapterTable!$1:$1,0),0),
  IF($B1221=1,
    IF($L1221=FALSE,
      VLOOKUP($A1221,ChapterTable!$1:$1048576,MATCH("최종"&amp;SUBSTITUTE(SUBSTITUTE(E$1,"standard",""),"|Float",""),ChapterTable!$1:$1,0),0),
      VLOOKUP($A1221-ChapterTable!$P$11,ChapterTable!$1:$1048576,MATCH("최종"&amp;SUBSTITUTE(SUBSTITUTE(E$1,"standard",""),"|Float",""),ChapterTable!$1:$1,0),0)*ChapterTable!$P$14
    ),
  OFFSET(E1221,-$B1221+IF($L1221,1,0),0)*IF($B1221&gt;OFFSET($B1221,1,0),ChapterTable!$R$17,1)*
    (VLOOKUP(SUBSTITUTE(SUBSTITUTE(E$1,"standard",""),"|Float","")&amp;IF(OR($L1221=TRUE,$A1221=0,MOD($A1221,ChapterTable!$R$20)&lt;&gt;0),"","보스")&amp;"인게임누적곱배수",ChapterTable!$R:$S,2,0)^C1221
    +VLOOKUP(SUBSTITUTE(SUBSTITUTE(E$1,"standard",""),"|Float","")&amp;IF(OR($L1221=TRUE,$A1221=0,MOD($A1221,ChapterTable!$R$20)&lt;&gt;0),"","보스")&amp;"인게임누적합배수",ChapterTable!$R:$S,2,0)*C1221)
  )
  )
  )
)</f>
        <v>5454252.3515131474</v>
      </c>
      <c r="F1221" s="1">
        <f ca="1">IF(AND($A1221=0,$B1221=1),
    VLOOKUP(1,ChapterTable!$1:$1048576,MATCH("최종"&amp;SUBSTITUTE(SUBSTITUTE(F$1,"standard",""),"|Float",""),ChapterTable!$1:$1,0),0)*ChapterTable!$P$17,
  IF(AND($A1221=0,$B1221=0),
    F1222,
  IF($B1221=0,
    VLOOKUP($A1221,ChapterTable!$1:$1048576,MATCH("최종"&amp;SUBSTITUTE(SUBSTITUTE(F$1,"standard",""),"|Float",""),ChapterTable!$1:$1,0),0),
  IF($B1221=1,
    IF($L1221=FALSE,
      VLOOKUP($A1221,ChapterTable!$1:$1048576,MATCH("최종"&amp;SUBSTITUTE(SUBSTITUTE(F$1,"standard",""),"|Float",""),ChapterTable!$1:$1,0),0),
      VLOOKUP($A1221-ChapterTable!$P$11,ChapterTable!$1:$1048576,MATCH("최종"&amp;SUBSTITUTE(SUBSTITUTE(F$1,"standard",""),"|Float",""),ChapterTable!$1:$1,0),0)*ChapterTable!$P$14
    ),
  OFFSET(F1221,-$B1221+IF($L1221,1,0),0)*
    (VLOOKUP(SUBSTITUTE(SUBSTITUTE(F$1,"standard",""),"|Float","")&amp;IF(OR($L1221=TRUE,$A1221=0,MOD($A1221,ChapterTable!$R$20)&lt;&gt;0),"","보스")&amp;"인게임누적곱배수",ChapterTable!$R:$S,2,0)^D1221
    +VLOOKUP(SUBSTITUTE(SUBSTITUTE(F$1,"standard",""),"|Float","")&amp;IF(OR($L1221=TRUE,$A1221=0,MOD($A1221,ChapterTable!$R$20)&lt;&gt;0),"","보스")&amp;"인게임누적합배수",ChapterTable!$R:$S,2,0)*D1221)
  )
  )
  )
)</f>
        <v>1641325.9391127527</v>
      </c>
      <c r="G1221" t="s">
        <v>715</v>
      </c>
      <c r="J1221" t="str">
        <f>IF(ISBLANK(I1221),"",
IFERROR(VLOOKUP(I1221,[1]StringTable!$1:$1048576,MATCH("kor|String",[1]StringTable!$1:$1,0),0),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42"/>
        <v>0.2</v>
      </c>
      <c r="AJ1221">
        <f t="shared" si="140"/>
        <v>0.27466666000000001</v>
      </c>
      <c r="AK1221">
        <f t="shared" si="141"/>
        <v>1</v>
      </c>
      <c r="AL1221">
        <v>12</v>
      </c>
    </row>
    <row r="1222" spans="1:38" hidden="1" x14ac:dyDescent="0.3">
      <c r="A1222">
        <v>26</v>
      </c>
      <c r="B1222">
        <v>43</v>
      </c>
      <c r="C1222">
        <f>IF(OR($L1222=TRUE,$A1222=0,MOD($A1222,ChapterTable!$R$20)&lt;&gt;0),
MAX(0,INT(($B1222+ChapterTable!$P$26+VLOOKUP(SUBSTITUTE(C$1,"성장단계","")&amp;"단계오프셋",ChapterTable!$R:$S,2,0))/ChapterTable!$P$23)),
MAX(0,INT(($B1222+ChapterTable!$R$26+VLOOKUP(SUBSTITUTE(C$1,"성장단계","")&amp;"보스단계오프셋",ChapterTable!$R:$S,2,0))/ChapterTable!$R$23)))</f>
        <v>4</v>
      </c>
      <c r="D1222">
        <f>IF(OR($L1222=TRUE,$A1222=0,MOD($A1222,ChapterTable!$R$20)&lt;&gt;0),
MAX(0,INT(($B1222+ChapterTable!$P$26+VLOOKUP(SUBSTITUTE(D$1,"성장단계","")&amp;"단계오프셋",ChapterTable!$R:$S,2,0))/ChapterTable!$P$23)),
MAX(0,INT(($B1222+ChapterTable!$R$26+VLOOKUP(SUBSTITUTE(D$1,"성장단계","")&amp;"보스단계오프셋",ChapterTable!$R:$S,2,0))/ChapterTable!$R$23)))</f>
        <v>4</v>
      </c>
      <c r="E1222" s="1">
        <f ca="1">IF(AND($A1222=0,$B1222=1),
    VLOOKUP(1,ChapterTable!$1:$1048576,MATCH("최종"&amp;SUBSTITUTE(SUBSTITUTE(E$1,"standard",""),"|Float",""),ChapterTable!$1:$1,0),0)*ChapterTable!$P$17,
  IF(AND($A1222=0,$B1222=0),
    E1223,
  IF($B1222=0,
    VLOOKUP($A1222,ChapterTable!$1:$1048576,MATCH("최종"&amp;SUBSTITUTE(SUBSTITUTE(E$1,"standard",""),"|Float",""),ChapterTable!$1:$1,0),0),
  IF($B1222=1,
    IF($L1222=FALSE,
      VLOOKUP($A1222,ChapterTable!$1:$1048576,MATCH("최종"&amp;SUBSTITUTE(SUBSTITUTE(E$1,"standard",""),"|Float",""),ChapterTable!$1:$1,0),0),
      VLOOKUP($A1222-ChapterTable!$P$11,ChapterTable!$1:$1048576,MATCH("최종"&amp;SUBSTITUTE(SUBSTITUTE(E$1,"standard",""),"|Float",""),ChapterTable!$1:$1,0),0)*ChapterTable!$P$14
    ),
  OFFSET(E1222,-$B1222+IF($L1222,1,0),0)*IF($B1222&gt;OFFSET($B1222,1,0),ChapterTable!$R$17,1)*
    (VLOOKUP(SUBSTITUTE(SUBSTITUTE(E$1,"standard",""),"|Float","")&amp;IF(OR($L1222=TRUE,$A1222=0,MOD($A1222,ChapterTable!$R$20)&lt;&gt;0),"","보스")&amp;"인게임누적곱배수",ChapterTable!$R:$S,2,0)^C1222
    +VLOOKUP(SUBSTITUTE(SUBSTITUTE(E$1,"standard",""),"|Float","")&amp;IF(OR($L1222=TRUE,$A1222=0,MOD($A1222,ChapterTable!$R$20)&lt;&gt;0),"","보스")&amp;"인게임누적합배수",ChapterTable!$R:$S,2,0)*C1222)
  )
  )
  )
)</f>
        <v>5454252.3515131474</v>
      </c>
      <c r="F1222" s="1">
        <f ca="1">IF(AND($A1222=0,$B1222=1),
    VLOOKUP(1,ChapterTable!$1:$1048576,MATCH("최종"&amp;SUBSTITUTE(SUBSTITUTE(F$1,"standard",""),"|Float",""),ChapterTable!$1:$1,0),0)*ChapterTable!$P$17,
  IF(AND($A1222=0,$B1222=0),
    F1223,
  IF($B1222=0,
    VLOOKUP($A1222,ChapterTable!$1:$1048576,MATCH("최종"&amp;SUBSTITUTE(SUBSTITUTE(F$1,"standard",""),"|Float",""),ChapterTable!$1:$1,0),0),
  IF($B1222=1,
    IF($L1222=FALSE,
      VLOOKUP($A1222,ChapterTable!$1:$1048576,MATCH("최종"&amp;SUBSTITUTE(SUBSTITUTE(F$1,"standard",""),"|Float",""),ChapterTable!$1:$1,0),0),
      VLOOKUP($A1222-ChapterTable!$P$11,ChapterTable!$1:$1048576,MATCH("최종"&amp;SUBSTITUTE(SUBSTITUTE(F$1,"standard",""),"|Float",""),ChapterTable!$1:$1,0),0)*ChapterTable!$P$14
    ),
  OFFSET(F1222,-$B1222+IF($L1222,1,0),0)*
    (VLOOKUP(SUBSTITUTE(SUBSTITUTE(F$1,"standard",""),"|Float","")&amp;IF(OR($L1222=TRUE,$A1222=0,MOD($A1222,ChapterTable!$R$20)&lt;&gt;0),"","보스")&amp;"인게임누적곱배수",ChapterTable!$R:$S,2,0)^D1222
    +VLOOKUP(SUBSTITUTE(SUBSTITUTE(F$1,"standard",""),"|Float","")&amp;IF(OR($L1222=TRUE,$A1222=0,MOD($A1222,ChapterTable!$R$20)&lt;&gt;0),"","보스")&amp;"인게임누적합배수",ChapterTable!$R:$S,2,0)*D1222)
  )
  )
  )
)</f>
        <v>1641325.9391127527</v>
      </c>
      <c r="G1222" t="s">
        <v>715</v>
      </c>
      <c r="J1222" t="str">
        <f>IF(ISBLANK(I1222),"",
IFERROR(VLOOKUP(I1222,[1]StringTable!$1:$1048576,MATCH("kor|String",[1]StringTable!$1:$1,0),0),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42"/>
        <v>0.2</v>
      </c>
      <c r="AJ1222">
        <f t="shared" si="140"/>
        <v>0.27466666000000001</v>
      </c>
      <c r="AK1222">
        <f t="shared" si="141"/>
        <v>1</v>
      </c>
      <c r="AL1222">
        <v>12</v>
      </c>
    </row>
    <row r="1223" spans="1:38" hidden="1" x14ac:dyDescent="0.3">
      <c r="A1223">
        <v>26</v>
      </c>
      <c r="B1223">
        <v>44</v>
      </c>
      <c r="C1223">
        <f>IF(OR($L1223=TRUE,$A1223=0,MOD($A1223,ChapterTable!$R$20)&lt;&gt;0),
MAX(0,INT(($B1223+ChapterTable!$P$26+VLOOKUP(SUBSTITUTE(C$1,"성장단계","")&amp;"단계오프셋",ChapterTable!$R:$S,2,0))/ChapterTable!$P$23)),
MAX(0,INT(($B1223+ChapterTable!$R$26+VLOOKUP(SUBSTITUTE(C$1,"성장단계","")&amp;"보스단계오프셋",ChapterTable!$R:$S,2,0))/ChapterTable!$R$23)))</f>
        <v>4</v>
      </c>
      <c r="D1223">
        <f>IF(OR($L1223=TRUE,$A1223=0,MOD($A1223,ChapterTable!$R$20)&lt;&gt;0),
MAX(0,INT(($B1223+ChapterTable!$P$26+VLOOKUP(SUBSTITUTE(D$1,"성장단계","")&amp;"단계오프셋",ChapterTable!$R:$S,2,0))/ChapterTable!$P$23)),
MAX(0,INT(($B1223+ChapterTable!$R$26+VLOOKUP(SUBSTITUTE(D$1,"성장단계","")&amp;"보스단계오프셋",ChapterTable!$R:$S,2,0))/ChapterTable!$R$23)))</f>
        <v>4</v>
      </c>
      <c r="E1223" s="1">
        <f ca="1">IF(AND($A1223=0,$B1223=1),
    VLOOKUP(1,ChapterTable!$1:$1048576,MATCH("최종"&amp;SUBSTITUTE(SUBSTITUTE(E$1,"standard",""),"|Float",""),ChapterTable!$1:$1,0),0)*ChapterTable!$P$17,
  IF(AND($A1223=0,$B1223=0),
    E1224,
  IF($B1223=0,
    VLOOKUP($A1223,ChapterTable!$1:$1048576,MATCH("최종"&amp;SUBSTITUTE(SUBSTITUTE(E$1,"standard",""),"|Float",""),ChapterTable!$1:$1,0),0),
  IF($B1223=1,
    IF($L1223=FALSE,
      VLOOKUP($A1223,ChapterTable!$1:$1048576,MATCH("최종"&amp;SUBSTITUTE(SUBSTITUTE(E$1,"standard",""),"|Float",""),ChapterTable!$1:$1,0),0),
      VLOOKUP($A1223-ChapterTable!$P$11,ChapterTable!$1:$1048576,MATCH("최종"&amp;SUBSTITUTE(SUBSTITUTE(E$1,"standard",""),"|Float",""),ChapterTable!$1:$1,0),0)*ChapterTable!$P$14
    ),
  OFFSET(E1223,-$B1223+IF($L1223,1,0),0)*IF($B1223&gt;OFFSET($B1223,1,0),ChapterTable!$R$17,1)*
    (VLOOKUP(SUBSTITUTE(SUBSTITUTE(E$1,"standard",""),"|Float","")&amp;IF(OR($L1223=TRUE,$A1223=0,MOD($A1223,ChapterTable!$R$20)&lt;&gt;0),"","보스")&amp;"인게임누적곱배수",ChapterTable!$R:$S,2,0)^C1223
    +VLOOKUP(SUBSTITUTE(SUBSTITUTE(E$1,"standard",""),"|Float","")&amp;IF(OR($L1223=TRUE,$A1223=0,MOD($A1223,ChapterTable!$R$20)&lt;&gt;0),"","보스")&amp;"인게임누적합배수",ChapterTable!$R:$S,2,0)*C1223)
  )
  )
  )
)</f>
        <v>5454252.3515131474</v>
      </c>
      <c r="F1223" s="1">
        <f ca="1">IF(AND($A1223=0,$B1223=1),
    VLOOKUP(1,ChapterTable!$1:$1048576,MATCH("최종"&amp;SUBSTITUTE(SUBSTITUTE(F$1,"standard",""),"|Float",""),ChapterTable!$1:$1,0),0)*ChapterTable!$P$17,
  IF(AND($A1223=0,$B1223=0),
    F1224,
  IF($B1223=0,
    VLOOKUP($A1223,ChapterTable!$1:$1048576,MATCH("최종"&amp;SUBSTITUTE(SUBSTITUTE(F$1,"standard",""),"|Float",""),ChapterTable!$1:$1,0),0),
  IF($B1223=1,
    IF($L1223=FALSE,
      VLOOKUP($A1223,ChapterTable!$1:$1048576,MATCH("최종"&amp;SUBSTITUTE(SUBSTITUTE(F$1,"standard",""),"|Float",""),ChapterTable!$1:$1,0),0),
      VLOOKUP($A1223-ChapterTable!$P$11,ChapterTable!$1:$1048576,MATCH("최종"&amp;SUBSTITUTE(SUBSTITUTE(F$1,"standard",""),"|Float",""),ChapterTable!$1:$1,0),0)*ChapterTable!$P$14
    ),
  OFFSET(F1223,-$B1223+IF($L1223,1,0),0)*
    (VLOOKUP(SUBSTITUTE(SUBSTITUTE(F$1,"standard",""),"|Float","")&amp;IF(OR($L1223=TRUE,$A1223=0,MOD($A1223,ChapterTable!$R$20)&lt;&gt;0),"","보스")&amp;"인게임누적곱배수",ChapterTable!$R:$S,2,0)^D1223
    +VLOOKUP(SUBSTITUTE(SUBSTITUTE(F$1,"standard",""),"|Float","")&amp;IF(OR($L1223=TRUE,$A1223=0,MOD($A1223,ChapterTable!$R$20)&lt;&gt;0),"","보스")&amp;"인게임누적합배수",ChapterTable!$R:$S,2,0)*D1223)
  )
  )
  )
)</f>
        <v>1641325.9391127527</v>
      </c>
      <c r="G1223" t="s">
        <v>715</v>
      </c>
      <c r="J1223" t="str">
        <f>IF(ISBLANK(I1223),"",
IFERROR(VLOOKUP(I1223,[1]StringTable!$1:$1048576,MATCH("kor|String",[1]StringTable!$1:$1,0),0),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42"/>
        <v>0.2</v>
      </c>
      <c r="AJ1223">
        <f t="shared" si="140"/>
        <v>0.27466666000000001</v>
      </c>
      <c r="AK1223">
        <f t="shared" si="141"/>
        <v>1</v>
      </c>
      <c r="AL1223">
        <v>12</v>
      </c>
    </row>
    <row r="1224" spans="1:38" hidden="1" x14ac:dyDescent="0.3">
      <c r="A1224">
        <v>26</v>
      </c>
      <c r="B1224">
        <v>45</v>
      </c>
      <c r="C1224">
        <f>IF(OR($L1224=TRUE,$A1224=0,MOD($A1224,ChapterTable!$R$20)&lt;&gt;0),
MAX(0,INT(($B1224+ChapterTable!$P$26+VLOOKUP(SUBSTITUTE(C$1,"성장단계","")&amp;"단계오프셋",ChapterTable!$R:$S,2,0))/ChapterTable!$P$23)),
MAX(0,INT(($B1224+ChapterTable!$R$26+VLOOKUP(SUBSTITUTE(C$1,"성장단계","")&amp;"보스단계오프셋",ChapterTable!$R:$S,2,0))/ChapterTable!$R$23)))</f>
        <v>4</v>
      </c>
      <c r="D1224">
        <f>IF(OR($L1224=TRUE,$A1224=0,MOD($A1224,ChapterTable!$R$20)&lt;&gt;0),
MAX(0,INT(($B1224+ChapterTable!$P$26+VLOOKUP(SUBSTITUTE(D$1,"성장단계","")&amp;"단계오프셋",ChapterTable!$R:$S,2,0))/ChapterTable!$P$23)),
MAX(0,INT(($B1224+ChapterTable!$R$26+VLOOKUP(SUBSTITUTE(D$1,"성장단계","")&amp;"보스단계오프셋",ChapterTable!$R:$S,2,0))/ChapterTable!$R$23)))</f>
        <v>4</v>
      </c>
      <c r="E1224" s="1">
        <f ca="1">IF(AND($A1224=0,$B1224=1),
    VLOOKUP(1,ChapterTable!$1:$1048576,MATCH("최종"&amp;SUBSTITUTE(SUBSTITUTE(E$1,"standard",""),"|Float",""),ChapterTable!$1:$1,0),0)*ChapterTable!$P$17,
  IF(AND($A1224=0,$B1224=0),
    E1225,
  IF($B1224=0,
    VLOOKUP($A1224,ChapterTable!$1:$1048576,MATCH("최종"&amp;SUBSTITUTE(SUBSTITUTE(E$1,"standard",""),"|Float",""),ChapterTable!$1:$1,0),0),
  IF($B1224=1,
    IF($L1224=FALSE,
      VLOOKUP($A1224,ChapterTable!$1:$1048576,MATCH("최종"&amp;SUBSTITUTE(SUBSTITUTE(E$1,"standard",""),"|Float",""),ChapterTable!$1:$1,0),0),
      VLOOKUP($A1224-ChapterTable!$P$11,ChapterTable!$1:$1048576,MATCH("최종"&amp;SUBSTITUTE(SUBSTITUTE(E$1,"standard",""),"|Float",""),ChapterTable!$1:$1,0),0)*ChapterTable!$P$14
    ),
  OFFSET(E1224,-$B1224+IF($L1224,1,0),0)*IF($B1224&gt;OFFSET($B1224,1,0),ChapterTable!$R$17,1)*
    (VLOOKUP(SUBSTITUTE(SUBSTITUTE(E$1,"standard",""),"|Float","")&amp;IF(OR($L1224=TRUE,$A1224=0,MOD($A1224,ChapterTable!$R$20)&lt;&gt;0),"","보스")&amp;"인게임누적곱배수",ChapterTable!$R:$S,2,0)^C1224
    +VLOOKUP(SUBSTITUTE(SUBSTITUTE(E$1,"standard",""),"|Float","")&amp;IF(OR($L1224=TRUE,$A1224=0,MOD($A1224,ChapterTable!$R$20)&lt;&gt;0),"","보스")&amp;"인게임누적합배수",ChapterTable!$R:$S,2,0)*C1224)
  )
  )
  )
)</f>
        <v>5454252.3515131474</v>
      </c>
      <c r="F1224" s="1">
        <f ca="1">IF(AND($A1224=0,$B1224=1),
    VLOOKUP(1,ChapterTable!$1:$1048576,MATCH("최종"&amp;SUBSTITUTE(SUBSTITUTE(F$1,"standard",""),"|Float",""),ChapterTable!$1:$1,0),0)*ChapterTable!$P$17,
  IF(AND($A1224=0,$B1224=0),
    F1225,
  IF($B1224=0,
    VLOOKUP($A1224,ChapterTable!$1:$1048576,MATCH("최종"&amp;SUBSTITUTE(SUBSTITUTE(F$1,"standard",""),"|Float",""),ChapterTable!$1:$1,0),0),
  IF($B1224=1,
    IF($L1224=FALSE,
      VLOOKUP($A1224,ChapterTable!$1:$1048576,MATCH("최종"&amp;SUBSTITUTE(SUBSTITUTE(F$1,"standard",""),"|Float",""),ChapterTable!$1:$1,0),0),
      VLOOKUP($A1224-ChapterTable!$P$11,ChapterTable!$1:$1048576,MATCH("최종"&amp;SUBSTITUTE(SUBSTITUTE(F$1,"standard",""),"|Float",""),ChapterTable!$1:$1,0),0)*ChapterTable!$P$14
    ),
  OFFSET(F1224,-$B1224+IF($L1224,1,0),0)*
    (VLOOKUP(SUBSTITUTE(SUBSTITUTE(F$1,"standard",""),"|Float","")&amp;IF(OR($L1224=TRUE,$A1224=0,MOD($A1224,ChapterTable!$R$20)&lt;&gt;0),"","보스")&amp;"인게임누적곱배수",ChapterTable!$R:$S,2,0)^D1224
    +VLOOKUP(SUBSTITUTE(SUBSTITUTE(F$1,"standard",""),"|Float","")&amp;IF(OR($L1224=TRUE,$A1224=0,MOD($A1224,ChapterTable!$R$20)&lt;&gt;0),"","보스")&amp;"인게임누적합배수",ChapterTable!$R:$S,2,0)*D1224)
  )
  )
  )
)</f>
        <v>1641325.9391127527</v>
      </c>
      <c r="G1224" t="s">
        <v>715</v>
      </c>
      <c r="J1224" t="str">
        <f>IF(ISBLANK(I1224),"",
IFERROR(VLOOKUP(I1224,[1]StringTable!$1:$1048576,MATCH("kor|String",[1]StringTable!$1:$1,0),0),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42"/>
        <v>0.2</v>
      </c>
      <c r="AJ1224">
        <f t="shared" si="140"/>
        <v>0.27466666000000001</v>
      </c>
      <c r="AK1224">
        <f t="shared" si="141"/>
        <v>1</v>
      </c>
      <c r="AL1224">
        <v>12</v>
      </c>
    </row>
    <row r="1225" spans="1:38" hidden="1" x14ac:dyDescent="0.3">
      <c r="A1225">
        <v>26</v>
      </c>
      <c r="B1225">
        <v>46</v>
      </c>
      <c r="C1225">
        <f>IF(OR($L1225=TRUE,$A1225=0,MOD($A1225,ChapterTable!$R$20)&lt;&gt;0),
MAX(0,INT(($B1225+ChapterTable!$P$26+VLOOKUP(SUBSTITUTE(C$1,"성장단계","")&amp;"단계오프셋",ChapterTable!$R:$S,2,0))/ChapterTable!$P$23)),
MAX(0,INT(($B1225+ChapterTable!$R$26+VLOOKUP(SUBSTITUTE(C$1,"성장단계","")&amp;"보스단계오프셋",ChapterTable!$R:$S,2,0))/ChapterTable!$R$23)))</f>
        <v>5</v>
      </c>
      <c r="D1225">
        <f>IF(OR($L1225=TRUE,$A1225=0,MOD($A1225,ChapterTable!$R$20)&lt;&gt;0),
MAX(0,INT(($B1225+ChapterTable!$P$26+VLOOKUP(SUBSTITUTE(D$1,"성장단계","")&amp;"단계오프셋",ChapterTable!$R:$S,2,0))/ChapterTable!$P$23)),
MAX(0,INT(($B1225+ChapterTable!$R$26+VLOOKUP(SUBSTITUTE(D$1,"성장단계","")&amp;"보스단계오프셋",ChapterTable!$R:$S,2,0))/ChapterTable!$R$23)))</f>
        <v>4</v>
      </c>
      <c r="E1225" s="1">
        <f ca="1">IF(AND($A1225=0,$B1225=1),
    VLOOKUP(1,ChapterTable!$1:$1048576,MATCH("최종"&amp;SUBSTITUTE(SUBSTITUTE(E$1,"standard",""),"|Float",""),ChapterTable!$1:$1,0),0)*ChapterTable!$P$17,
  IF(AND($A1225=0,$B1225=0),
    E1226,
  IF($B1225=0,
    VLOOKUP($A1225,ChapterTable!$1:$1048576,MATCH("최종"&amp;SUBSTITUTE(SUBSTITUTE(E$1,"standard",""),"|Float",""),ChapterTable!$1:$1,0),0),
  IF($B1225=1,
    IF($L1225=FALSE,
      VLOOKUP($A1225,ChapterTable!$1:$1048576,MATCH("최종"&amp;SUBSTITUTE(SUBSTITUTE(E$1,"standard",""),"|Float",""),ChapterTable!$1:$1,0),0),
      VLOOKUP($A1225-ChapterTable!$P$11,ChapterTable!$1:$1048576,MATCH("최종"&amp;SUBSTITUTE(SUBSTITUTE(E$1,"standard",""),"|Float",""),ChapterTable!$1:$1,0),0)*ChapterTable!$P$14
    ),
  OFFSET(E1225,-$B1225+IF($L1225,1,0),0)*IF($B1225&gt;OFFSET($B1225,1,0),ChapterTable!$R$17,1)*
    (VLOOKUP(SUBSTITUTE(SUBSTITUTE(E$1,"standard",""),"|Float","")&amp;IF(OR($L1225=TRUE,$A1225=0,MOD($A1225,ChapterTable!$R$20)&lt;&gt;0),"","보스")&amp;"인게임누적곱배수",ChapterTable!$R:$S,2,0)^C1225
    +VLOOKUP(SUBSTITUTE(SUBSTITUTE(E$1,"standard",""),"|Float","")&amp;IF(OR($L1225=TRUE,$A1225=0,MOD($A1225,ChapterTable!$R$20)&lt;&gt;0),"","보스")&amp;"인게임누적합배수",ChapterTable!$R:$S,2,0)*C1225)
  )
  )
  )
)</f>
        <v>6060280.3905701637</v>
      </c>
      <c r="F1225" s="1">
        <f ca="1">IF(AND($A1225=0,$B1225=1),
    VLOOKUP(1,ChapterTable!$1:$1048576,MATCH("최종"&amp;SUBSTITUTE(SUBSTITUTE(F$1,"standard",""),"|Float",""),ChapterTable!$1:$1,0),0)*ChapterTable!$P$17,
  IF(AND($A1225=0,$B1225=0),
    F1226,
  IF($B1225=0,
    VLOOKUP($A1225,ChapterTable!$1:$1048576,MATCH("최종"&amp;SUBSTITUTE(SUBSTITUTE(F$1,"standard",""),"|Float",""),ChapterTable!$1:$1,0),0),
  IF($B1225=1,
    IF($L1225=FALSE,
      VLOOKUP($A1225,ChapterTable!$1:$1048576,MATCH("최종"&amp;SUBSTITUTE(SUBSTITUTE(F$1,"standard",""),"|Float",""),ChapterTable!$1:$1,0),0),
      VLOOKUP($A1225-ChapterTable!$P$11,ChapterTable!$1:$1048576,MATCH("최종"&amp;SUBSTITUTE(SUBSTITUTE(F$1,"standard",""),"|Float",""),ChapterTable!$1:$1,0),0)*ChapterTable!$P$14
    ),
  OFFSET(F1225,-$B1225+IF($L1225,1,0),0)*
    (VLOOKUP(SUBSTITUTE(SUBSTITUTE(F$1,"standard",""),"|Float","")&amp;IF(OR($L1225=TRUE,$A1225=0,MOD($A1225,ChapterTable!$R$20)&lt;&gt;0),"","보스")&amp;"인게임누적곱배수",ChapterTable!$R:$S,2,0)^D1225
    +VLOOKUP(SUBSTITUTE(SUBSTITUTE(F$1,"standard",""),"|Float","")&amp;IF(OR($L1225=TRUE,$A1225=0,MOD($A1225,ChapterTable!$R$20)&lt;&gt;0),"","보스")&amp;"인게임누적합배수",ChapterTable!$R:$S,2,0)*D1225)
  )
  )
  )
)</f>
        <v>1641325.9391127527</v>
      </c>
      <c r="G1225" t="s">
        <v>715</v>
      </c>
      <c r="J1225" t="str">
        <f>IF(ISBLANK(I1225),"",
IFERROR(VLOOKUP(I1225,[1]StringTable!$1:$1048576,MATCH("kor|String",[1]StringTable!$1:$1,0),0),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42"/>
        <v>0.2</v>
      </c>
      <c r="AJ1225">
        <f t="shared" si="140"/>
        <v>0.27466666000000001</v>
      </c>
      <c r="AK1225">
        <f t="shared" si="141"/>
        <v>1</v>
      </c>
      <c r="AL1225">
        <v>12</v>
      </c>
    </row>
    <row r="1226" spans="1:38" hidden="1" x14ac:dyDescent="0.3">
      <c r="A1226">
        <v>26</v>
      </c>
      <c r="B1226">
        <v>47</v>
      </c>
      <c r="C1226">
        <f>IF(OR($L1226=TRUE,$A1226=0,MOD($A1226,ChapterTable!$R$20)&lt;&gt;0),
MAX(0,INT(($B1226+ChapterTable!$P$26+VLOOKUP(SUBSTITUTE(C$1,"성장단계","")&amp;"단계오프셋",ChapterTable!$R:$S,2,0))/ChapterTable!$P$23)),
MAX(0,INT(($B1226+ChapterTable!$R$26+VLOOKUP(SUBSTITUTE(C$1,"성장단계","")&amp;"보스단계오프셋",ChapterTable!$R:$S,2,0))/ChapterTable!$R$23)))</f>
        <v>5</v>
      </c>
      <c r="D1226">
        <f>IF(OR($L1226=TRUE,$A1226=0,MOD($A1226,ChapterTable!$R$20)&lt;&gt;0),
MAX(0,INT(($B1226+ChapterTable!$P$26+VLOOKUP(SUBSTITUTE(D$1,"성장단계","")&amp;"단계오프셋",ChapterTable!$R:$S,2,0))/ChapterTable!$P$23)),
MAX(0,INT(($B1226+ChapterTable!$R$26+VLOOKUP(SUBSTITUTE(D$1,"성장단계","")&amp;"보스단계오프셋",ChapterTable!$R:$S,2,0))/ChapterTable!$R$23)))</f>
        <v>4</v>
      </c>
      <c r="E1226" s="1">
        <f ca="1">IF(AND($A1226=0,$B1226=1),
    VLOOKUP(1,ChapterTable!$1:$1048576,MATCH("최종"&amp;SUBSTITUTE(SUBSTITUTE(E$1,"standard",""),"|Float",""),ChapterTable!$1:$1,0),0)*ChapterTable!$P$17,
  IF(AND($A1226=0,$B1226=0),
    E1227,
  IF($B1226=0,
    VLOOKUP($A1226,ChapterTable!$1:$1048576,MATCH("최종"&amp;SUBSTITUTE(SUBSTITUTE(E$1,"standard",""),"|Float",""),ChapterTable!$1:$1,0),0),
  IF($B1226=1,
    IF($L1226=FALSE,
      VLOOKUP($A1226,ChapterTable!$1:$1048576,MATCH("최종"&amp;SUBSTITUTE(SUBSTITUTE(E$1,"standard",""),"|Float",""),ChapterTable!$1:$1,0),0),
      VLOOKUP($A1226-ChapterTable!$P$11,ChapterTable!$1:$1048576,MATCH("최종"&amp;SUBSTITUTE(SUBSTITUTE(E$1,"standard",""),"|Float",""),ChapterTable!$1:$1,0),0)*ChapterTable!$P$14
    ),
  OFFSET(E1226,-$B1226+IF($L1226,1,0),0)*IF($B1226&gt;OFFSET($B1226,1,0),ChapterTable!$R$17,1)*
    (VLOOKUP(SUBSTITUTE(SUBSTITUTE(E$1,"standard",""),"|Float","")&amp;IF(OR($L1226=TRUE,$A1226=0,MOD($A1226,ChapterTable!$R$20)&lt;&gt;0),"","보스")&amp;"인게임누적곱배수",ChapterTable!$R:$S,2,0)^C1226
    +VLOOKUP(SUBSTITUTE(SUBSTITUTE(E$1,"standard",""),"|Float","")&amp;IF(OR($L1226=TRUE,$A1226=0,MOD($A1226,ChapterTable!$R$20)&lt;&gt;0),"","보스")&amp;"인게임누적합배수",ChapterTable!$R:$S,2,0)*C1226)
  )
  )
  )
)</f>
        <v>6060280.3905701637</v>
      </c>
      <c r="F1226" s="1">
        <f ca="1">IF(AND($A1226=0,$B1226=1),
    VLOOKUP(1,ChapterTable!$1:$1048576,MATCH("최종"&amp;SUBSTITUTE(SUBSTITUTE(F$1,"standard",""),"|Float",""),ChapterTable!$1:$1,0),0)*ChapterTable!$P$17,
  IF(AND($A1226=0,$B1226=0),
    F1227,
  IF($B1226=0,
    VLOOKUP($A1226,ChapterTable!$1:$1048576,MATCH("최종"&amp;SUBSTITUTE(SUBSTITUTE(F$1,"standard",""),"|Float",""),ChapterTable!$1:$1,0),0),
  IF($B1226=1,
    IF($L1226=FALSE,
      VLOOKUP($A1226,ChapterTable!$1:$1048576,MATCH("최종"&amp;SUBSTITUTE(SUBSTITUTE(F$1,"standard",""),"|Float",""),ChapterTable!$1:$1,0),0),
      VLOOKUP($A1226-ChapterTable!$P$11,ChapterTable!$1:$1048576,MATCH("최종"&amp;SUBSTITUTE(SUBSTITUTE(F$1,"standard",""),"|Float",""),ChapterTable!$1:$1,0),0)*ChapterTable!$P$14
    ),
  OFFSET(F1226,-$B1226+IF($L1226,1,0),0)*
    (VLOOKUP(SUBSTITUTE(SUBSTITUTE(F$1,"standard",""),"|Float","")&amp;IF(OR($L1226=TRUE,$A1226=0,MOD($A1226,ChapterTable!$R$20)&lt;&gt;0),"","보스")&amp;"인게임누적곱배수",ChapterTable!$R:$S,2,0)^D1226
    +VLOOKUP(SUBSTITUTE(SUBSTITUTE(F$1,"standard",""),"|Float","")&amp;IF(OR($L1226=TRUE,$A1226=0,MOD($A1226,ChapterTable!$R$20)&lt;&gt;0),"","보스")&amp;"인게임누적합배수",ChapterTable!$R:$S,2,0)*D1226)
  )
  )
  )
)</f>
        <v>1641325.9391127527</v>
      </c>
      <c r="G1226" t="s">
        <v>715</v>
      </c>
      <c r="J1226" t="str">
        <f>IF(ISBLANK(I1226),"",
IFERROR(VLOOKUP(I1226,[1]StringTable!$1:$1048576,MATCH("kor|String",[1]StringTable!$1:$1,0),0),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42"/>
        <v>0.2</v>
      </c>
      <c r="AJ1226">
        <f t="shared" si="140"/>
        <v>0.27466666000000001</v>
      </c>
      <c r="AK1226">
        <f t="shared" si="141"/>
        <v>1</v>
      </c>
      <c r="AL1226">
        <v>12</v>
      </c>
    </row>
    <row r="1227" spans="1:38" hidden="1" x14ac:dyDescent="0.3">
      <c r="A1227">
        <v>26</v>
      </c>
      <c r="B1227">
        <v>48</v>
      </c>
      <c r="C1227">
        <f>IF(OR($L1227=TRUE,$A1227=0,MOD($A1227,ChapterTable!$R$20)&lt;&gt;0),
MAX(0,INT(($B1227+ChapterTable!$P$26+VLOOKUP(SUBSTITUTE(C$1,"성장단계","")&amp;"단계오프셋",ChapterTable!$R:$S,2,0))/ChapterTable!$P$23)),
MAX(0,INT(($B1227+ChapterTable!$R$26+VLOOKUP(SUBSTITUTE(C$1,"성장단계","")&amp;"보스단계오프셋",ChapterTable!$R:$S,2,0))/ChapterTable!$R$23)))</f>
        <v>5</v>
      </c>
      <c r="D1227">
        <f>IF(OR($L1227=TRUE,$A1227=0,MOD($A1227,ChapterTable!$R$20)&lt;&gt;0),
MAX(0,INT(($B1227+ChapterTable!$P$26+VLOOKUP(SUBSTITUTE(D$1,"성장단계","")&amp;"단계오프셋",ChapterTable!$R:$S,2,0))/ChapterTable!$P$23)),
MAX(0,INT(($B1227+ChapterTable!$R$26+VLOOKUP(SUBSTITUTE(D$1,"성장단계","")&amp;"보스단계오프셋",ChapterTable!$R:$S,2,0))/ChapterTable!$R$23)))</f>
        <v>4</v>
      </c>
      <c r="E1227" s="1">
        <f ca="1">IF(AND($A1227=0,$B1227=1),
    VLOOKUP(1,ChapterTable!$1:$1048576,MATCH("최종"&amp;SUBSTITUTE(SUBSTITUTE(E$1,"standard",""),"|Float",""),ChapterTable!$1:$1,0),0)*ChapterTable!$P$17,
  IF(AND($A1227=0,$B1227=0),
    E1228,
  IF($B1227=0,
    VLOOKUP($A1227,ChapterTable!$1:$1048576,MATCH("최종"&amp;SUBSTITUTE(SUBSTITUTE(E$1,"standard",""),"|Float",""),ChapterTable!$1:$1,0),0),
  IF($B1227=1,
    IF($L1227=FALSE,
      VLOOKUP($A1227,ChapterTable!$1:$1048576,MATCH("최종"&amp;SUBSTITUTE(SUBSTITUTE(E$1,"standard",""),"|Float",""),ChapterTable!$1:$1,0),0),
      VLOOKUP($A1227-ChapterTable!$P$11,ChapterTable!$1:$1048576,MATCH("최종"&amp;SUBSTITUTE(SUBSTITUTE(E$1,"standard",""),"|Float",""),ChapterTable!$1:$1,0),0)*ChapterTable!$P$14
    ),
  OFFSET(E1227,-$B1227+IF($L1227,1,0),0)*IF($B1227&gt;OFFSET($B1227,1,0),ChapterTable!$R$17,1)*
    (VLOOKUP(SUBSTITUTE(SUBSTITUTE(E$1,"standard",""),"|Float","")&amp;IF(OR($L1227=TRUE,$A1227=0,MOD($A1227,ChapterTable!$R$20)&lt;&gt;0),"","보스")&amp;"인게임누적곱배수",ChapterTable!$R:$S,2,0)^C1227
    +VLOOKUP(SUBSTITUTE(SUBSTITUTE(E$1,"standard",""),"|Float","")&amp;IF(OR($L1227=TRUE,$A1227=0,MOD($A1227,ChapterTable!$R$20)&lt;&gt;0),"","보스")&amp;"인게임누적합배수",ChapterTable!$R:$S,2,0)*C1227)
  )
  )
  )
)</f>
        <v>6060280.3905701637</v>
      </c>
      <c r="F1227" s="1">
        <f ca="1">IF(AND($A1227=0,$B1227=1),
    VLOOKUP(1,ChapterTable!$1:$1048576,MATCH("최종"&amp;SUBSTITUTE(SUBSTITUTE(F$1,"standard",""),"|Float",""),ChapterTable!$1:$1,0),0)*ChapterTable!$P$17,
  IF(AND($A1227=0,$B1227=0),
    F1228,
  IF($B1227=0,
    VLOOKUP($A1227,ChapterTable!$1:$1048576,MATCH("최종"&amp;SUBSTITUTE(SUBSTITUTE(F$1,"standard",""),"|Float",""),ChapterTable!$1:$1,0),0),
  IF($B1227=1,
    IF($L1227=FALSE,
      VLOOKUP($A1227,ChapterTable!$1:$1048576,MATCH("최종"&amp;SUBSTITUTE(SUBSTITUTE(F$1,"standard",""),"|Float",""),ChapterTable!$1:$1,0),0),
      VLOOKUP($A1227-ChapterTable!$P$11,ChapterTable!$1:$1048576,MATCH("최종"&amp;SUBSTITUTE(SUBSTITUTE(F$1,"standard",""),"|Float",""),ChapterTable!$1:$1,0),0)*ChapterTable!$P$14
    ),
  OFFSET(F1227,-$B1227+IF($L1227,1,0),0)*
    (VLOOKUP(SUBSTITUTE(SUBSTITUTE(F$1,"standard",""),"|Float","")&amp;IF(OR($L1227=TRUE,$A1227=0,MOD($A1227,ChapterTable!$R$20)&lt;&gt;0),"","보스")&amp;"인게임누적곱배수",ChapterTable!$R:$S,2,0)^D1227
    +VLOOKUP(SUBSTITUTE(SUBSTITUTE(F$1,"standard",""),"|Float","")&amp;IF(OR($L1227=TRUE,$A1227=0,MOD($A1227,ChapterTable!$R$20)&lt;&gt;0),"","보스")&amp;"인게임누적합배수",ChapterTable!$R:$S,2,0)*D1227)
  )
  )
  )
)</f>
        <v>1641325.9391127527</v>
      </c>
      <c r="G1227" t="s">
        <v>715</v>
      </c>
      <c r="J1227" t="str">
        <f>IF(ISBLANK(I1227),"",
IFERROR(VLOOKUP(I1227,[1]StringTable!$1:$1048576,MATCH("kor|String",[1]StringTable!$1:$1,0),0),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42"/>
        <v>0.2</v>
      </c>
      <c r="AJ1227">
        <f t="shared" si="140"/>
        <v>0.27466666000000001</v>
      </c>
      <c r="AK1227">
        <f t="shared" si="141"/>
        <v>1</v>
      </c>
      <c r="AL1227">
        <v>12</v>
      </c>
    </row>
    <row r="1228" spans="1:38" hidden="1" x14ac:dyDescent="0.3">
      <c r="A1228">
        <v>26</v>
      </c>
      <c r="B1228">
        <v>49</v>
      </c>
      <c r="C1228">
        <f>IF(OR($L1228=TRUE,$A1228=0,MOD($A1228,ChapterTable!$R$20)&lt;&gt;0),
MAX(0,INT(($B1228+ChapterTable!$P$26+VLOOKUP(SUBSTITUTE(C$1,"성장단계","")&amp;"단계오프셋",ChapterTable!$R:$S,2,0))/ChapterTable!$P$23)),
MAX(0,INT(($B1228+ChapterTable!$R$26+VLOOKUP(SUBSTITUTE(C$1,"성장단계","")&amp;"보스단계오프셋",ChapterTable!$R:$S,2,0))/ChapterTable!$R$23)))</f>
        <v>5</v>
      </c>
      <c r="D1228">
        <f>IF(OR($L1228=TRUE,$A1228=0,MOD($A1228,ChapterTable!$R$20)&lt;&gt;0),
MAX(0,INT(($B1228+ChapterTable!$P$26+VLOOKUP(SUBSTITUTE(D$1,"성장단계","")&amp;"단계오프셋",ChapterTable!$R:$S,2,0))/ChapterTable!$P$23)),
MAX(0,INT(($B1228+ChapterTable!$R$26+VLOOKUP(SUBSTITUTE(D$1,"성장단계","")&amp;"보스단계오프셋",ChapterTable!$R:$S,2,0))/ChapterTable!$R$23)))</f>
        <v>4</v>
      </c>
      <c r="E1228" s="1">
        <f ca="1">IF(AND($A1228=0,$B1228=1),
    VLOOKUP(1,ChapterTable!$1:$1048576,MATCH("최종"&amp;SUBSTITUTE(SUBSTITUTE(E$1,"standard",""),"|Float",""),ChapterTable!$1:$1,0),0)*ChapterTable!$P$17,
  IF(AND($A1228=0,$B1228=0),
    E1229,
  IF($B1228=0,
    VLOOKUP($A1228,ChapterTable!$1:$1048576,MATCH("최종"&amp;SUBSTITUTE(SUBSTITUTE(E$1,"standard",""),"|Float",""),ChapterTable!$1:$1,0),0),
  IF($B1228=1,
    IF($L1228=FALSE,
      VLOOKUP($A1228,ChapterTable!$1:$1048576,MATCH("최종"&amp;SUBSTITUTE(SUBSTITUTE(E$1,"standard",""),"|Float",""),ChapterTable!$1:$1,0),0),
      VLOOKUP($A1228-ChapterTable!$P$11,ChapterTable!$1:$1048576,MATCH("최종"&amp;SUBSTITUTE(SUBSTITUTE(E$1,"standard",""),"|Float",""),ChapterTable!$1:$1,0),0)*ChapterTable!$P$14
    ),
  OFFSET(E1228,-$B1228+IF($L1228,1,0),0)*IF($B1228&gt;OFFSET($B1228,1,0),ChapterTable!$R$17,1)*
    (VLOOKUP(SUBSTITUTE(SUBSTITUTE(E$1,"standard",""),"|Float","")&amp;IF(OR($L1228=TRUE,$A1228=0,MOD($A1228,ChapterTable!$R$20)&lt;&gt;0),"","보스")&amp;"인게임누적곱배수",ChapterTable!$R:$S,2,0)^C1228
    +VLOOKUP(SUBSTITUTE(SUBSTITUTE(E$1,"standard",""),"|Float","")&amp;IF(OR($L1228=TRUE,$A1228=0,MOD($A1228,ChapterTable!$R$20)&lt;&gt;0),"","보스")&amp;"인게임누적합배수",ChapterTable!$R:$S,2,0)*C1228)
  )
  )
  )
)</f>
        <v>6060280.3905701637</v>
      </c>
      <c r="F1228" s="1">
        <f ca="1">IF(AND($A1228=0,$B1228=1),
    VLOOKUP(1,ChapterTable!$1:$1048576,MATCH("최종"&amp;SUBSTITUTE(SUBSTITUTE(F$1,"standard",""),"|Float",""),ChapterTable!$1:$1,0),0)*ChapterTable!$P$17,
  IF(AND($A1228=0,$B1228=0),
    F1229,
  IF($B1228=0,
    VLOOKUP($A1228,ChapterTable!$1:$1048576,MATCH("최종"&amp;SUBSTITUTE(SUBSTITUTE(F$1,"standard",""),"|Float",""),ChapterTable!$1:$1,0),0),
  IF($B1228=1,
    IF($L1228=FALSE,
      VLOOKUP($A1228,ChapterTable!$1:$1048576,MATCH("최종"&amp;SUBSTITUTE(SUBSTITUTE(F$1,"standard",""),"|Float",""),ChapterTable!$1:$1,0),0),
      VLOOKUP($A1228-ChapterTable!$P$11,ChapterTable!$1:$1048576,MATCH("최종"&amp;SUBSTITUTE(SUBSTITUTE(F$1,"standard",""),"|Float",""),ChapterTable!$1:$1,0),0)*ChapterTable!$P$14
    ),
  OFFSET(F1228,-$B1228+IF($L1228,1,0),0)*
    (VLOOKUP(SUBSTITUTE(SUBSTITUTE(F$1,"standard",""),"|Float","")&amp;IF(OR($L1228=TRUE,$A1228=0,MOD($A1228,ChapterTable!$R$20)&lt;&gt;0),"","보스")&amp;"인게임누적곱배수",ChapterTable!$R:$S,2,0)^D1228
    +VLOOKUP(SUBSTITUTE(SUBSTITUTE(F$1,"standard",""),"|Float","")&amp;IF(OR($L1228=TRUE,$A1228=0,MOD($A1228,ChapterTable!$R$20)&lt;&gt;0),"","보스")&amp;"인게임누적합배수",ChapterTable!$R:$S,2,0)*D1228)
  )
  )
  )
)</f>
        <v>1641325.9391127527</v>
      </c>
      <c r="G1228" t="s">
        <v>715</v>
      </c>
      <c r="J1228" t="str">
        <f>IF(ISBLANK(I1228),"",
IFERROR(VLOOKUP(I1228,[1]StringTable!$1:$1048576,MATCH("kor|String",[1]StringTable!$1:$1,0),0),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42"/>
        <v>0.2</v>
      </c>
      <c r="AJ1228">
        <f t="shared" si="140"/>
        <v>0.27466666000000001</v>
      </c>
      <c r="AK1228">
        <f t="shared" si="141"/>
        <v>1</v>
      </c>
      <c r="AL1228">
        <v>12</v>
      </c>
    </row>
    <row r="1229" spans="1:38" hidden="1" x14ac:dyDescent="0.3">
      <c r="A1229">
        <v>26</v>
      </c>
      <c r="B1229">
        <v>50</v>
      </c>
      <c r="C1229">
        <f>IF(OR($L1229=TRUE,$A1229=0,MOD($A1229,ChapterTable!$R$20)&lt;&gt;0),
MAX(0,INT(($B1229+ChapterTable!$P$26+VLOOKUP(SUBSTITUTE(C$1,"성장단계","")&amp;"단계오프셋",ChapterTable!$R:$S,2,0))/ChapterTable!$P$23)),
MAX(0,INT(($B1229+ChapterTable!$R$26+VLOOKUP(SUBSTITUTE(C$1,"성장단계","")&amp;"보스단계오프셋",ChapterTable!$R:$S,2,0))/ChapterTable!$R$23)))</f>
        <v>5</v>
      </c>
      <c r="D1229">
        <f>IF(OR($L1229=TRUE,$A1229=0,MOD($A1229,ChapterTable!$R$20)&lt;&gt;0),
MAX(0,INT(($B1229+ChapterTable!$P$26+VLOOKUP(SUBSTITUTE(D$1,"성장단계","")&amp;"단계오프셋",ChapterTable!$R:$S,2,0))/ChapterTable!$P$23)),
MAX(0,INT(($B1229+ChapterTable!$R$26+VLOOKUP(SUBSTITUTE(D$1,"성장단계","")&amp;"보스단계오프셋",ChapterTable!$R:$S,2,0))/ChapterTable!$R$23)))</f>
        <v>4</v>
      </c>
      <c r="E1229" s="1">
        <f ca="1">IF(AND($A1229=0,$B1229=1),
    VLOOKUP(1,ChapterTable!$1:$1048576,MATCH("최종"&amp;SUBSTITUTE(SUBSTITUTE(E$1,"standard",""),"|Float",""),ChapterTable!$1:$1,0),0)*ChapterTable!$P$17,
  IF(AND($A1229=0,$B1229=0),
    E1230,
  IF($B1229=0,
    VLOOKUP($A1229,ChapterTable!$1:$1048576,MATCH("최종"&amp;SUBSTITUTE(SUBSTITUTE(E$1,"standard",""),"|Float",""),ChapterTable!$1:$1,0),0),
  IF($B1229=1,
    IF($L1229=FALSE,
      VLOOKUP($A1229,ChapterTable!$1:$1048576,MATCH("최종"&amp;SUBSTITUTE(SUBSTITUTE(E$1,"standard",""),"|Float",""),ChapterTable!$1:$1,0),0),
      VLOOKUP($A1229-ChapterTable!$P$11,ChapterTable!$1:$1048576,MATCH("최종"&amp;SUBSTITUTE(SUBSTITUTE(E$1,"standard",""),"|Float",""),ChapterTable!$1:$1,0),0)*ChapterTable!$P$14
    ),
  OFFSET(E1229,-$B1229+IF($L1229,1,0),0)*IF($B1229&gt;OFFSET($B1229,1,0),ChapterTable!$R$17,1)*
    (VLOOKUP(SUBSTITUTE(SUBSTITUTE(E$1,"standard",""),"|Float","")&amp;IF(OR($L1229=TRUE,$A1229=0,MOD($A1229,ChapterTable!$R$20)&lt;&gt;0),"","보스")&amp;"인게임누적곱배수",ChapterTable!$R:$S,2,0)^C1229
    +VLOOKUP(SUBSTITUTE(SUBSTITUTE(E$1,"standard",""),"|Float","")&amp;IF(OR($L1229=TRUE,$A1229=0,MOD($A1229,ChapterTable!$R$20)&lt;&gt;0),"","보스")&amp;"인게임누적합배수",ChapterTable!$R:$S,2,0)*C1229)
  )
  )
  )
)</f>
        <v>7878364.5077412128</v>
      </c>
      <c r="F1229" s="1">
        <f ca="1">IF(AND($A1229=0,$B1229=1),
    VLOOKUP(1,ChapterTable!$1:$1048576,MATCH("최종"&amp;SUBSTITUTE(SUBSTITUTE(F$1,"standard",""),"|Float",""),ChapterTable!$1:$1,0),0)*ChapterTable!$P$17,
  IF(AND($A1229=0,$B1229=0),
    F1230,
  IF($B1229=0,
    VLOOKUP($A1229,ChapterTable!$1:$1048576,MATCH("최종"&amp;SUBSTITUTE(SUBSTITUTE(F$1,"standard",""),"|Float",""),ChapterTable!$1:$1,0),0),
  IF($B1229=1,
    IF($L1229=FALSE,
      VLOOKUP($A1229,ChapterTable!$1:$1048576,MATCH("최종"&amp;SUBSTITUTE(SUBSTITUTE(F$1,"standard",""),"|Float",""),ChapterTable!$1:$1,0),0),
      VLOOKUP($A1229-ChapterTable!$P$11,ChapterTable!$1:$1048576,MATCH("최종"&amp;SUBSTITUTE(SUBSTITUTE(F$1,"standard",""),"|Float",""),ChapterTable!$1:$1,0),0)*ChapterTable!$P$14
    ),
  OFFSET(F1229,-$B1229+IF($L1229,1,0),0)*
    (VLOOKUP(SUBSTITUTE(SUBSTITUTE(F$1,"standard",""),"|Float","")&amp;IF(OR($L1229=TRUE,$A1229=0,MOD($A1229,ChapterTable!$R$20)&lt;&gt;0),"","보스")&amp;"인게임누적곱배수",ChapterTable!$R:$S,2,0)^D1229
    +VLOOKUP(SUBSTITUTE(SUBSTITUTE(F$1,"standard",""),"|Float","")&amp;IF(OR($L1229=TRUE,$A1229=0,MOD($A1229,ChapterTable!$R$20)&lt;&gt;0),"","보스")&amp;"인게임누적합배수",ChapterTable!$R:$S,2,0)*D1229)
  )
  )
  )
)</f>
        <v>1641325.9391127527</v>
      </c>
      <c r="G1229" t="s">
        <v>715</v>
      </c>
      <c r="J1229" t="str">
        <f>IF(ISBLANK(I1229),"",
IFERROR(VLOOKUP(I1229,[1]StringTable!$1:$1048576,MATCH("kor|String",[1]StringTable!$1:$1,0),0),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42"/>
        <v>0.2</v>
      </c>
      <c r="AJ1229">
        <f t="shared" si="140"/>
        <v>1</v>
      </c>
      <c r="AK1229">
        <f t="shared" si="141"/>
        <v>1</v>
      </c>
      <c r="AL1229">
        <v>12</v>
      </c>
    </row>
    <row r="1230" spans="1:38" hidden="1" x14ac:dyDescent="0.3">
      <c r="A1230">
        <v>27</v>
      </c>
      <c r="B1230">
        <v>0</v>
      </c>
      <c r="C1230">
        <f>IF(OR($L1230=TRUE,$A1230=0,MOD($A1230,ChapterTable!$R$20)&lt;&gt;0),
MAX(0,INT(($B1230+ChapterTable!$P$26+VLOOKUP(SUBSTITUTE(C$1,"성장단계","")&amp;"단계오프셋",ChapterTable!$R:$S,2,0))/ChapterTable!$P$23)),
MAX(0,INT(($B1230+ChapterTable!$R$26+VLOOKUP(SUBSTITUTE(C$1,"성장단계","")&amp;"보스단계오프셋",ChapterTable!$R:$S,2,0))/ChapterTable!$R$23)))</f>
        <v>0</v>
      </c>
      <c r="D1230">
        <f>IF(OR($L1230=TRUE,$A1230=0,MOD($A1230,ChapterTable!$R$20)&lt;&gt;0),
MAX(0,INT(($B1230+ChapterTable!$P$26+VLOOKUP(SUBSTITUTE(D$1,"성장단계","")&amp;"단계오프셋",ChapterTable!$R:$S,2,0))/ChapterTable!$P$23)),
MAX(0,INT(($B1230+ChapterTable!$R$26+VLOOKUP(SUBSTITUTE(D$1,"성장단계","")&amp;"보스단계오프셋",ChapterTable!$R:$S,2,0))/ChapterTable!$R$23)))</f>
        <v>0</v>
      </c>
      <c r="E1230" s="1">
        <f ca="1">IF(AND($A1230=0,$B1230=1),
    VLOOKUP(1,ChapterTable!$1:$1048576,MATCH("최종"&amp;SUBSTITUTE(SUBSTITUTE(E$1,"standard",""),"|Float",""),ChapterTable!$1:$1,0),0)*ChapterTable!$P$17,
  IF(AND($A1230=0,$B1230=0),
    E1231,
  IF($B1230=0,
    VLOOKUP($A1230,ChapterTable!$1:$1048576,MATCH("최종"&amp;SUBSTITUTE(SUBSTITUTE(E$1,"standard",""),"|Float",""),ChapterTable!$1:$1,0),0),
  IF($B1230=1,
    IF($L1230=FALSE,
      VLOOKUP($A1230,ChapterTable!$1:$1048576,MATCH("최종"&amp;SUBSTITUTE(SUBSTITUTE(E$1,"standard",""),"|Float",""),ChapterTable!$1:$1,0),0),
      VLOOKUP($A1230-ChapterTable!$P$11,ChapterTable!$1:$1048576,MATCH("최종"&amp;SUBSTITUTE(SUBSTITUTE(E$1,"standard",""),"|Float",""),ChapterTable!$1:$1,0),0)*ChapterTable!$P$14
    ),
  OFFSET(E1230,-$B1230+IF($L1230,1,0),0)*IF($B1230&gt;OFFSET($B1230,1,0),ChapterTable!$R$17,1)*
    (VLOOKUP(SUBSTITUTE(SUBSTITUTE(E$1,"standard",""),"|Float","")&amp;IF(OR($L1230=TRUE,$A1230=0,MOD($A1230,ChapterTable!$R$20)&lt;&gt;0),"","보스")&amp;"인게임누적곱배수",ChapterTable!$R:$S,2,0)^C1230
    +VLOOKUP(SUBSTITUTE(SUBSTITUTE(E$1,"standard",""),"|Float","")&amp;IF(OR($L1230=TRUE,$A1230=0,MOD($A1230,ChapterTable!$R$20)&lt;&gt;0),"","보스")&amp;"인게임누적합배수",ChapterTable!$R:$S,2,0)*C1230)
  )
  )
  )
)</f>
        <v>4545210.2929276228</v>
      </c>
      <c r="F1230" s="1">
        <f ca="1">IF(AND($A1230=0,$B1230=1),
    VLOOKUP(1,ChapterTable!$1:$1048576,MATCH("최종"&amp;SUBSTITUTE(SUBSTITUTE(F$1,"standard",""),"|Float",""),ChapterTable!$1:$1,0),0)*ChapterTable!$P$17,
  IF(AND($A1230=0,$B1230=0),
    F1231,
  IF($B1230=0,
    VLOOKUP($A1230,ChapterTable!$1:$1048576,MATCH("최종"&amp;SUBSTITUTE(SUBSTITUTE(F$1,"standard",""),"|Float",""),ChapterTable!$1:$1,0),0),
  IF($B1230=1,
    IF($L1230=FALSE,
      VLOOKUP($A1230,ChapterTable!$1:$1048576,MATCH("최종"&amp;SUBSTITUTE(SUBSTITUTE(F$1,"standard",""),"|Float",""),ChapterTable!$1:$1,0),0),
      VLOOKUP($A1230-ChapterTable!$P$11,ChapterTable!$1:$1048576,MATCH("최종"&amp;SUBSTITUTE(SUBSTITUTE(F$1,"standard",""),"|Float",""),ChapterTable!$1:$1,0),0)*ChapterTable!$P$14
    ),
  OFFSET(F1230,-$B1230+IF($L1230,1,0),0)*
    (VLOOKUP(SUBSTITUTE(SUBSTITUTE(F$1,"standard",""),"|Float","")&amp;IF(OR($L1230=TRUE,$A1230=0,MOD($A1230,ChapterTable!$R$20)&lt;&gt;0),"","보스")&amp;"인게임누적곱배수",ChapterTable!$R:$S,2,0)^D1230
    +VLOOKUP(SUBSTITUTE(SUBSTITUTE(F$1,"standard",""),"|Float","")&amp;IF(OR($L1230=TRUE,$A1230=0,MOD($A1230,ChapterTable!$R$20)&lt;&gt;0),"","보스")&amp;"인게임누적합배수",ChapterTable!$R:$S,2,0)*D1230)
  )
  )
  )
)</f>
        <v>1893837.6220531762</v>
      </c>
      <c r="G1230" t="s">
        <v>715</v>
      </c>
      <c r="J1230" t="str">
        <f>IF(ISBLANK(I1230),"",
IFERROR(VLOOKUP(I1230,[1]StringTable!$1:$1048576,MATCH("kor|String",[1]StringTable!$1:$1,0),0),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42"/>
        <v>0</v>
      </c>
      <c r="AJ1230">
        <f t="shared" si="140"/>
        <v>0</v>
      </c>
      <c r="AK1230">
        <f t="shared" si="141"/>
        <v>0</v>
      </c>
      <c r="AL1230">
        <v>12</v>
      </c>
    </row>
    <row r="1231" spans="1:38" hidden="1" x14ac:dyDescent="0.3">
      <c r="A1231">
        <v>27</v>
      </c>
      <c r="B1231">
        <v>1</v>
      </c>
      <c r="C1231">
        <f>IF(OR($L1231=TRUE,$A1231=0,MOD($A1231,ChapterTable!$R$20)&lt;&gt;0),
MAX(0,INT(($B1231+ChapterTable!$P$26+VLOOKUP(SUBSTITUTE(C$1,"성장단계","")&amp;"단계오프셋",ChapterTable!$R:$S,2,0))/ChapterTable!$P$23)),
MAX(0,INT(($B1231+ChapterTable!$R$26+VLOOKUP(SUBSTITUTE(C$1,"성장단계","")&amp;"보스단계오프셋",ChapterTable!$R:$S,2,0))/ChapterTable!$R$23)))</f>
        <v>0</v>
      </c>
      <c r="D1231">
        <f>IF(OR($L1231=TRUE,$A1231=0,MOD($A1231,ChapterTable!$R$20)&lt;&gt;0),
MAX(0,INT(($B1231+ChapterTable!$P$26+VLOOKUP(SUBSTITUTE(D$1,"성장단계","")&amp;"단계오프셋",ChapterTable!$R:$S,2,0))/ChapterTable!$P$23)),
MAX(0,INT(($B1231+ChapterTable!$R$26+VLOOKUP(SUBSTITUTE(D$1,"성장단계","")&amp;"보스단계오프셋",ChapterTable!$R:$S,2,0))/ChapterTable!$R$23)))</f>
        <v>0</v>
      </c>
      <c r="E1231" s="1">
        <f ca="1">IF(AND($A1231=0,$B1231=1),
    VLOOKUP(1,ChapterTable!$1:$1048576,MATCH("최종"&amp;SUBSTITUTE(SUBSTITUTE(E$1,"standard",""),"|Float",""),ChapterTable!$1:$1,0),0)*ChapterTable!$P$17,
  IF(AND($A1231=0,$B1231=0),
    E1232,
  IF($B1231=0,
    VLOOKUP($A1231,ChapterTable!$1:$1048576,MATCH("최종"&amp;SUBSTITUTE(SUBSTITUTE(E$1,"standard",""),"|Float",""),ChapterTable!$1:$1,0),0),
  IF($B1231=1,
    IF($L1231=FALSE,
      VLOOKUP($A1231,ChapterTable!$1:$1048576,MATCH("최종"&amp;SUBSTITUTE(SUBSTITUTE(E$1,"standard",""),"|Float",""),ChapterTable!$1:$1,0),0),
      VLOOKUP($A1231-ChapterTable!$P$11,ChapterTable!$1:$1048576,MATCH("최종"&amp;SUBSTITUTE(SUBSTITUTE(E$1,"standard",""),"|Float",""),ChapterTable!$1:$1,0),0)*ChapterTable!$P$14
    ),
  OFFSET(E1231,-$B1231+IF($L1231,1,0),0)*IF($B1231&gt;OFFSET($B1231,1,0),ChapterTable!$R$17,1)*
    (VLOOKUP(SUBSTITUTE(SUBSTITUTE(E$1,"standard",""),"|Float","")&amp;IF(OR($L1231=TRUE,$A1231=0,MOD($A1231,ChapterTable!$R$20)&lt;&gt;0),"","보스")&amp;"인게임누적곱배수",ChapterTable!$R:$S,2,0)^C1231
    +VLOOKUP(SUBSTITUTE(SUBSTITUTE(E$1,"standard",""),"|Float","")&amp;IF(OR($L1231=TRUE,$A1231=0,MOD($A1231,ChapterTable!$R$20)&lt;&gt;0),"","보스")&amp;"인게임누적합배수",ChapterTable!$R:$S,2,0)*C1231)
  )
  )
  )
)</f>
        <v>4545210.2929276228</v>
      </c>
      <c r="F1231" s="1">
        <f ca="1">IF(AND($A1231=0,$B1231=1),
    VLOOKUP(1,ChapterTable!$1:$1048576,MATCH("최종"&amp;SUBSTITUTE(SUBSTITUTE(F$1,"standard",""),"|Float",""),ChapterTable!$1:$1,0),0)*ChapterTable!$P$17,
  IF(AND($A1231=0,$B1231=0),
    F1232,
  IF($B1231=0,
    VLOOKUP($A1231,ChapterTable!$1:$1048576,MATCH("최종"&amp;SUBSTITUTE(SUBSTITUTE(F$1,"standard",""),"|Float",""),ChapterTable!$1:$1,0),0),
  IF($B1231=1,
    IF($L1231=FALSE,
      VLOOKUP($A1231,ChapterTable!$1:$1048576,MATCH("최종"&amp;SUBSTITUTE(SUBSTITUTE(F$1,"standard",""),"|Float",""),ChapterTable!$1:$1,0),0),
      VLOOKUP($A1231-ChapterTable!$P$11,ChapterTable!$1:$1048576,MATCH("최종"&amp;SUBSTITUTE(SUBSTITUTE(F$1,"standard",""),"|Float",""),ChapterTable!$1:$1,0),0)*ChapterTable!$P$14
    ),
  OFFSET(F1231,-$B1231+IF($L1231,1,0),0)*
    (VLOOKUP(SUBSTITUTE(SUBSTITUTE(F$1,"standard",""),"|Float","")&amp;IF(OR($L1231=TRUE,$A1231=0,MOD($A1231,ChapterTable!$R$20)&lt;&gt;0),"","보스")&amp;"인게임누적곱배수",ChapterTable!$R:$S,2,0)^D1231
    +VLOOKUP(SUBSTITUTE(SUBSTITUTE(F$1,"standard",""),"|Float","")&amp;IF(OR($L1231=TRUE,$A1231=0,MOD($A1231,ChapterTable!$R$20)&lt;&gt;0),"","보스")&amp;"인게임누적합배수",ChapterTable!$R:$S,2,0)*D1231)
  )
  )
  )
)</f>
        <v>1893837.6220531762</v>
      </c>
      <c r="G1231" t="s">
        <v>715</v>
      </c>
      <c r="J1231" t="str">
        <f>IF(ISBLANK(I1231),"",
IFERROR(VLOOKUP(I1231,[1]StringTable!$1:$1048576,MATCH("kor|String",[1]StringTable!$1:$1,0),0),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42"/>
        <v>1</v>
      </c>
      <c r="AJ1231">
        <f t="shared" si="140"/>
        <v>1</v>
      </c>
      <c r="AK1231">
        <f t="shared" si="141"/>
        <v>1</v>
      </c>
      <c r="AL1231">
        <v>13</v>
      </c>
    </row>
    <row r="1232" spans="1:38" hidden="1" x14ac:dyDescent="0.3">
      <c r="A1232">
        <v>27</v>
      </c>
      <c r="B1232">
        <v>2</v>
      </c>
      <c r="C1232">
        <f>IF(OR($L1232=TRUE,$A1232=0,MOD($A1232,ChapterTable!$R$20)&lt;&gt;0),
MAX(0,INT(($B1232+ChapterTable!$P$26+VLOOKUP(SUBSTITUTE(C$1,"성장단계","")&amp;"단계오프셋",ChapterTable!$R:$S,2,0))/ChapterTable!$P$23)),
MAX(0,INT(($B1232+ChapterTable!$R$26+VLOOKUP(SUBSTITUTE(C$1,"성장단계","")&amp;"보스단계오프셋",ChapterTable!$R:$S,2,0))/ChapterTable!$R$23)))</f>
        <v>0</v>
      </c>
      <c r="D1232">
        <f>IF(OR($L1232=TRUE,$A1232=0,MOD($A1232,ChapterTable!$R$20)&lt;&gt;0),
MAX(0,INT(($B1232+ChapterTable!$P$26+VLOOKUP(SUBSTITUTE(D$1,"성장단계","")&amp;"단계오프셋",ChapterTable!$R:$S,2,0))/ChapterTable!$P$23)),
MAX(0,INT(($B1232+ChapterTable!$R$26+VLOOKUP(SUBSTITUTE(D$1,"성장단계","")&amp;"보스단계오프셋",ChapterTable!$R:$S,2,0))/ChapterTable!$R$23)))</f>
        <v>0</v>
      </c>
      <c r="E1232" s="1">
        <f ca="1">IF(AND($A1232=0,$B1232=1),
    VLOOKUP(1,ChapterTable!$1:$1048576,MATCH("최종"&amp;SUBSTITUTE(SUBSTITUTE(E$1,"standard",""),"|Float",""),ChapterTable!$1:$1,0),0)*ChapterTable!$P$17,
  IF(AND($A1232=0,$B1232=0),
    E1233,
  IF($B1232=0,
    VLOOKUP($A1232,ChapterTable!$1:$1048576,MATCH("최종"&amp;SUBSTITUTE(SUBSTITUTE(E$1,"standard",""),"|Float",""),ChapterTable!$1:$1,0),0),
  IF($B1232=1,
    IF($L1232=FALSE,
      VLOOKUP($A1232,ChapterTable!$1:$1048576,MATCH("최종"&amp;SUBSTITUTE(SUBSTITUTE(E$1,"standard",""),"|Float",""),ChapterTable!$1:$1,0),0),
      VLOOKUP($A1232-ChapterTable!$P$11,ChapterTable!$1:$1048576,MATCH("최종"&amp;SUBSTITUTE(SUBSTITUTE(E$1,"standard",""),"|Float",""),ChapterTable!$1:$1,0),0)*ChapterTable!$P$14
    ),
  OFFSET(E1232,-$B1232+IF($L1232,1,0),0)*IF($B1232&gt;OFFSET($B1232,1,0),ChapterTable!$R$17,1)*
    (VLOOKUP(SUBSTITUTE(SUBSTITUTE(E$1,"standard",""),"|Float","")&amp;IF(OR($L1232=TRUE,$A1232=0,MOD($A1232,ChapterTable!$R$20)&lt;&gt;0),"","보스")&amp;"인게임누적곱배수",ChapterTable!$R:$S,2,0)^C1232
    +VLOOKUP(SUBSTITUTE(SUBSTITUTE(E$1,"standard",""),"|Float","")&amp;IF(OR($L1232=TRUE,$A1232=0,MOD($A1232,ChapterTable!$R$20)&lt;&gt;0),"","보스")&amp;"인게임누적합배수",ChapterTable!$R:$S,2,0)*C1232)
  )
  )
  )
)</f>
        <v>4545210.2929276228</v>
      </c>
      <c r="F1232" s="1">
        <f ca="1">IF(AND($A1232=0,$B1232=1),
    VLOOKUP(1,ChapterTable!$1:$1048576,MATCH("최종"&amp;SUBSTITUTE(SUBSTITUTE(F$1,"standard",""),"|Float",""),ChapterTable!$1:$1,0),0)*ChapterTable!$P$17,
  IF(AND($A1232=0,$B1232=0),
    F1233,
  IF($B1232=0,
    VLOOKUP($A1232,ChapterTable!$1:$1048576,MATCH("최종"&amp;SUBSTITUTE(SUBSTITUTE(F$1,"standard",""),"|Float",""),ChapterTable!$1:$1,0),0),
  IF($B1232=1,
    IF($L1232=FALSE,
      VLOOKUP($A1232,ChapterTable!$1:$1048576,MATCH("최종"&amp;SUBSTITUTE(SUBSTITUTE(F$1,"standard",""),"|Float",""),ChapterTable!$1:$1,0),0),
      VLOOKUP($A1232-ChapterTable!$P$11,ChapterTable!$1:$1048576,MATCH("최종"&amp;SUBSTITUTE(SUBSTITUTE(F$1,"standard",""),"|Float",""),ChapterTable!$1:$1,0),0)*ChapterTable!$P$14
    ),
  OFFSET(F1232,-$B1232+IF($L1232,1,0),0)*
    (VLOOKUP(SUBSTITUTE(SUBSTITUTE(F$1,"standard",""),"|Float","")&amp;IF(OR($L1232=TRUE,$A1232=0,MOD($A1232,ChapterTable!$R$20)&lt;&gt;0),"","보스")&amp;"인게임누적곱배수",ChapterTable!$R:$S,2,0)^D1232
    +VLOOKUP(SUBSTITUTE(SUBSTITUTE(F$1,"standard",""),"|Float","")&amp;IF(OR($L1232=TRUE,$A1232=0,MOD($A1232,ChapterTable!$R$20)&lt;&gt;0),"","보스")&amp;"인게임누적합배수",ChapterTable!$R:$S,2,0)*D1232)
  )
  )
  )
)</f>
        <v>1893837.6220531762</v>
      </c>
      <c r="G1232" t="s">
        <v>715</v>
      </c>
      <c r="J1232" t="str">
        <f>IF(ISBLANK(I1232),"",
IFERROR(VLOOKUP(I1232,[1]StringTable!$1:$1048576,MATCH("kor|String",[1]StringTable!$1:$1,0),0),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42"/>
        <v>1</v>
      </c>
      <c r="AJ1232">
        <f t="shared" si="140"/>
        <v>1</v>
      </c>
      <c r="AK1232">
        <f t="shared" si="141"/>
        <v>1</v>
      </c>
      <c r="AL1232">
        <v>13</v>
      </c>
    </row>
    <row r="1233" spans="1:38" hidden="1" x14ac:dyDescent="0.3">
      <c r="A1233">
        <v>27</v>
      </c>
      <c r="B1233">
        <v>3</v>
      </c>
      <c r="C1233">
        <f>IF(OR($L1233=TRUE,$A1233=0,MOD($A1233,ChapterTable!$R$20)&lt;&gt;0),
MAX(0,INT(($B1233+ChapterTable!$P$26+VLOOKUP(SUBSTITUTE(C$1,"성장단계","")&amp;"단계오프셋",ChapterTable!$R:$S,2,0))/ChapterTable!$P$23)),
MAX(0,INT(($B1233+ChapterTable!$R$26+VLOOKUP(SUBSTITUTE(C$1,"성장단계","")&amp;"보스단계오프셋",ChapterTable!$R:$S,2,0))/ChapterTable!$R$23)))</f>
        <v>0</v>
      </c>
      <c r="D1233">
        <f>IF(OR($L1233=TRUE,$A1233=0,MOD($A1233,ChapterTable!$R$20)&lt;&gt;0),
MAX(0,INT(($B1233+ChapterTable!$P$26+VLOOKUP(SUBSTITUTE(D$1,"성장단계","")&amp;"단계오프셋",ChapterTable!$R:$S,2,0))/ChapterTable!$P$23)),
MAX(0,INT(($B1233+ChapterTable!$R$26+VLOOKUP(SUBSTITUTE(D$1,"성장단계","")&amp;"보스단계오프셋",ChapterTable!$R:$S,2,0))/ChapterTable!$R$23)))</f>
        <v>0</v>
      </c>
      <c r="E1233" s="1">
        <f ca="1">IF(AND($A1233=0,$B1233=1),
    VLOOKUP(1,ChapterTable!$1:$1048576,MATCH("최종"&amp;SUBSTITUTE(SUBSTITUTE(E$1,"standard",""),"|Float",""),ChapterTable!$1:$1,0),0)*ChapterTable!$P$17,
  IF(AND($A1233=0,$B1233=0),
    E1234,
  IF($B1233=0,
    VLOOKUP($A1233,ChapterTable!$1:$1048576,MATCH("최종"&amp;SUBSTITUTE(SUBSTITUTE(E$1,"standard",""),"|Float",""),ChapterTable!$1:$1,0),0),
  IF($B1233=1,
    IF($L1233=FALSE,
      VLOOKUP($A1233,ChapterTable!$1:$1048576,MATCH("최종"&amp;SUBSTITUTE(SUBSTITUTE(E$1,"standard",""),"|Float",""),ChapterTable!$1:$1,0),0),
      VLOOKUP($A1233-ChapterTable!$P$11,ChapterTable!$1:$1048576,MATCH("최종"&amp;SUBSTITUTE(SUBSTITUTE(E$1,"standard",""),"|Float",""),ChapterTable!$1:$1,0),0)*ChapterTable!$P$14
    ),
  OFFSET(E1233,-$B1233+IF($L1233,1,0),0)*IF($B1233&gt;OFFSET($B1233,1,0),ChapterTable!$R$17,1)*
    (VLOOKUP(SUBSTITUTE(SUBSTITUTE(E$1,"standard",""),"|Float","")&amp;IF(OR($L1233=TRUE,$A1233=0,MOD($A1233,ChapterTable!$R$20)&lt;&gt;0),"","보스")&amp;"인게임누적곱배수",ChapterTable!$R:$S,2,0)^C1233
    +VLOOKUP(SUBSTITUTE(SUBSTITUTE(E$1,"standard",""),"|Float","")&amp;IF(OR($L1233=TRUE,$A1233=0,MOD($A1233,ChapterTable!$R$20)&lt;&gt;0),"","보스")&amp;"인게임누적합배수",ChapterTable!$R:$S,2,0)*C1233)
  )
  )
  )
)</f>
        <v>4545210.2929276228</v>
      </c>
      <c r="F1233" s="1">
        <f ca="1">IF(AND($A1233=0,$B1233=1),
    VLOOKUP(1,ChapterTable!$1:$1048576,MATCH("최종"&amp;SUBSTITUTE(SUBSTITUTE(F$1,"standard",""),"|Float",""),ChapterTable!$1:$1,0),0)*ChapterTable!$P$17,
  IF(AND($A1233=0,$B1233=0),
    F1234,
  IF($B1233=0,
    VLOOKUP($A1233,ChapterTable!$1:$1048576,MATCH("최종"&amp;SUBSTITUTE(SUBSTITUTE(F$1,"standard",""),"|Float",""),ChapterTable!$1:$1,0),0),
  IF($B1233=1,
    IF($L1233=FALSE,
      VLOOKUP($A1233,ChapterTable!$1:$1048576,MATCH("최종"&amp;SUBSTITUTE(SUBSTITUTE(F$1,"standard",""),"|Float",""),ChapterTable!$1:$1,0),0),
      VLOOKUP($A1233-ChapterTable!$P$11,ChapterTable!$1:$1048576,MATCH("최종"&amp;SUBSTITUTE(SUBSTITUTE(F$1,"standard",""),"|Float",""),ChapterTable!$1:$1,0),0)*ChapterTable!$P$14
    ),
  OFFSET(F1233,-$B1233+IF($L1233,1,0),0)*
    (VLOOKUP(SUBSTITUTE(SUBSTITUTE(F$1,"standard",""),"|Float","")&amp;IF(OR($L1233=TRUE,$A1233=0,MOD($A1233,ChapterTable!$R$20)&lt;&gt;0),"","보스")&amp;"인게임누적곱배수",ChapterTable!$R:$S,2,0)^D1233
    +VLOOKUP(SUBSTITUTE(SUBSTITUTE(F$1,"standard",""),"|Float","")&amp;IF(OR($L1233=TRUE,$A1233=0,MOD($A1233,ChapterTable!$R$20)&lt;&gt;0),"","보스")&amp;"인게임누적합배수",ChapterTable!$R:$S,2,0)*D1233)
  )
  )
  )
)</f>
        <v>1893837.6220531762</v>
      </c>
      <c r="G1233" t="s">
        <v>715</v>
      </c>
      <c r="J1233" t="str">
        <f>IF(ISBLANK(I1233),"",
IFERROR(VLOOKUP(I1233,[1]StringTable!$1:$1048576,MATCH("kor|String",[1]StringTable!$1:$1,0),0),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42"/>
        <v>1</v>
      </c>
      <c r="AJ1233">
        <f t="shared" si="140"/>
        <v>1</v>
      </c>
      <c r="AK1233">
        <f t="shared" si="141"/>
        <v>1</v>
      </c>
      <c r="AL1233">
        <v>13</v>
      </c>
    </row>
    <row r="1234" spans="1:38" hidden="1" x14ac:dyDescent="0.3">
      <c r="A1234">
        <v>27</v>
      </c>
      <c r="B1234">
        <v>4</v>
      </c>
      <c r="C1234">
        <f>IF(OR($L1234=TRUE,$A1234=0,MOD($A1234,ChapterTable!$R$20)&lt;&gt;0),
MAX(0,INT(($B1234+ChapterTable!$P$26+VLOOKUP(SUBSTITUTE(C$1,"성장단계","")&amp;"단계오프셋",ChapterTable!$R:$S,2,0))/ChapterTable!$P$23)),
MAX(0,INT(($B1234+ChapterTable!$R$26+VLOOKUP(SUBSTITUTE(C$1,"성장단계","")&amp;"보스단계오프셋",ChapterTable!$R:$S,2,0))/ChapterTable!$R$23)))</f>
        <v>0</v>
      </c>
      <c r="D1234">
        <f>IF(OR($L1234=TRUE,$A1234=0,MOD($A1234,ChapterTable!$R$20)&lt;&gt;0),
MAX(0,INT(($B1234+ChapterTable!$P$26+VLOOKUP(SUBSTITUTE(D$1,"성장단계","")&amp;"단계오프셋",ChapterTable!$R:$S,2,0))/ChapterTable!$P$23)),
MAX(0,INT(($B1234+ChapterTable!$R$26+VLOOKUP(SUBSTITUTE(D$1,"성장단계","")&amp;"보스단계오프셋",ChapterTable!$R:$S,2,0))/ChapterTable!$R$23)))</f>
        <v>0</v>
      </c>
      <c r="E1234" s="1">
        <f ca="1">IF(AND($A1234=0,$B1234=1),
    VLOOKUP(1,ChapterTable!$1:$1048576,MATCH("최종"&amp;SUBSTITUTE(SUBSTITUTE(E$1,"standard",""),"|Float",""),ChapterTable!$1:$1,0),0)*ChapterTable!$P$17,
  IF(AND($A1234=0,$B1234=0),
    E1235,
  IF($B1234=0,
    VLOOKUP($A1234,ChapterTable!$1:$1048576,MATCH("최종"&amp;SUBSTITUTE(SUBSTITUTE(E$1,"standard",""),"|Float",""),ChapterTable!$1:$1,0),0),
  IF($B1234=1,
    IF($L1234=FALSE,
      VLOOKUP($A1234,ChapterTable!$1:$1048576,MATCH("최종"&amp;SUBSTITUTE(SUBSTITUTE(E$1,"standard",""),"|Float",""),ChapterTable!$1:$1,0),0),
      VLOOKUP($A1234-ChapterTable!$P$11,ChapterTable!$1:$1048576,MATCH("최종"&amp;SUBSTITUTE(SUBSTITUTE(E$1,"standard",""),"|Float",""),ChapterTable!$1:$1,0),0)*ChapterTable!$P$14
    ),
  OFFSET(E1234,-$B1234+IF($L1234,1,0),0)*IF($B1234&gt;OFFSET($B1234,1,0),ChapterTable!$R$17,1)*
    (VLOOKUP(SUBSTITUTE(SUBSTITUTE(E$1,"standard",""),"|Float","")&amp;IF(OR($L1234=TRUE,$A1234=0,MOD($A1234,ChapterTable!$R$20)&lt;&gt;0),"","보스")&amp;"인게임누적곱배수",ChapterTable!$R:$S,2,0)^C1234
    +VLOOKUP(SUBSTITUTE(SUBSTITUTE(E$1,"standard",""),"|Float","")&amp;IF(OR($L1234=TRUE,$A1234=0,MOD($A1234,ChapterTable!$R$20)&lt;&gt;0),"","보스")&amp;"인게임누적합배수",ChapterTable!$R:$S,2,0)*C1234)
  )
  )
  )
)</f>
        <v>4545210.2929276228</v>
      </c>
      <c r="F1234" s="1">
        <f ca="1">IF(AND($A1234=0,$B1234=1),
    VLOOKUP(1,ChapterTable!$1:$1048576,MATCH("최종"&amp;SUBSTITUTE(SUBSTITUTE(F$1,"standard",""),"|Float",""),ChapterTable!$1:$1,0),0)*ChapterTable!$P$17,
  IF(AND($A1234=0,$B1234=0),
    F1235,
  IF($B1234=0,
    VLOOKUP($A1234,ChapterTable!$1:$1048576,MATCH("최종"&amp;SUBSTITUTE(SUBSTITUTE(F$1,"standard",""),"|Float",""),ChapterTable!$1:$1,0),0),
  IF($B1234=1,
    IF($L1234=FALSE,
      VLOOKUP($A1234,ChapterTable!$1:$1048576,MATCH("최종"&amp;SUBSTITUTE(SUBSTITUTE(F$1,"standard",""),"|Float",""),ChapterTable!$1:$1,0),0),
      VLOOKUP($A1234-ChapterTable!$P$11,ChapterTable!$1:$1048576,MATCH("최종"&amp;SUBSTITUTE(SUBSTITUTE(F$1,"standard",""),"|Float",""),ChapterTable!$1:$1,0),0)*ChapterTable!$P$14
    ),
  OFFSET(F1234,-$B1234+IF($L1234,1,0),0)*
    (VLOOKUP(SUBSTITUTE(SUBSTITUTE(F$1,"standard",""),"|Float","")&amp;IF(OR($L1234=TRUE,$A1234=0,MOD($A1234,ChapterTable!$R$20)&lt;&gt;0),"","보스")&amp;"인게임누적곱배수",ChapterTable!$R:$S,2,0)^D1234
    +VLOOKUP(SUBSTITUTE(SUBSTITUTE(F$1,"standard",""),"|Float","")&amp;IF(OR($L1234=TRUE,$A1234=0,MOD($A1234,ChapterTable!$R$20)&lt;&gt;0),"","보스")&amp;"인게임누적합배수",ChapterTable!$R:$S,2,0)*D1234)
  )
  )
  )
)</f>
        <v>1893837.6220531762</v>
      </c>
      <c r="G1234" t="s">
        <v>715</v>
      </c>
      <c r="J1234" t="str">
        <f>IF(ISBLANK(I1234),"",
IFERROR(VLOOKUP(I1234,[1]StringTable!$1:$1048576,MATCH("kor|String",[1]StringTable!$1:$1,0),0),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42"/>
        <v>1</v>
      </c>
      <c r="AJ1234">
        <f t="shared" si="140"/>
        <v>1</v>
      </c>
      <c r="AK1234">
        <f t="shared" si="141"/>
        <v>1</v>
      </c>
      <c r="AL1234">
        <v>13</v>
      </c>
    </row>
    <row r="1235" spans="1:38" hidden="1" x14ac:dyDescent="0.3">
      <c r="A1235">
        <v>27</v>
      </c>
      <c r="B1235">
        <v>5</v>
      </c>
      <c r="C1235">
        <f>IF(OR($L1235=TRUE,$A1235=0,MOD($A1235,ChapterTable!$R$20)&lt;&gt;0),
MAX(0,INT(($B1235+ChapterTable!$P$26+VLOOKUP(SUBSTITUTE(C$1,"성장단계","")&amp;"단계오프셋",ChapterTable!$R:$S,2,0))/ChapterTable!$P$23)),
MAX(0,INT(($B1235+ChapterTable!$R$26+VLOOKUP(SUBSTITUTE(C$1,"성장단계","")&amp;"보스단계오프셋",ChapterTable!$R:$S,2,0))/ChapterTable!$R$23)))</f>
        <v>0</v>
      </c>
      <c r="D1235">
        <f>IF(OR($L1235=TRUE,$A1235=0,MOD($A1235,ChapterTable!$R$20)&lt;&gt;0),
MAX(0,INT(($B1235+ChapterTable!$P$26+VLOOKUP(SUBSTITUTE(D$1,"성장단계","")&amp;"단계오프셋",ChapterTable!$R:$S,2,0))/ChapterTable!$P$23)),
MAX(0,INT(($B1235+ChapterTable!$R$26+VLOOKUP(SUBSTITUTE(D$1,"성장단계","")&amp;"보스단계오프셋",ChapterTable!$R:$S,2,0))/ChapterTable!$R$23)))</f>
        <v>0</v>
      </c>
      <c r="E1235" s="1">
        <f ca="1">IF(AND($A1235=0,$B1235=1),
    VLOOKUP(1,ChapterTable!$1:$1048576,MATCH("최종"&amp;SUBSTITUTE(SUBSTITUTE(E$1,"standard",""),"|Float",""),ChapterTable!$1:$1,0),0)*ChapterTable!$P$17,
  IF(AND($A1235=0,$B1235=0),
    E1236,
  IF($B1235=0,
    VLOOKUP($A1235,ChapterTable!$1:$1048576,MATCH("최종"&amp;SUBSTITUTE(SUBSTITUTE(E$1,"standard",""),"|Float",""),ChapterTable!$1:$1,0),0),
  IF($B1235=1,
    IF($L1235=FALSE,
      VLOOKUP($A1235,ChapterTable!$1:$1048576,MATCH("최종"&amp;SUBSTITUTE(SUBSTITUTE(E$1,"standard",""),"|Float",""),ChapterTable!$1:$1,0),0),
      VLOOKUP($A1235-ChapterTable!$P$11,ChapterTable!$1:$1048576,MATCH("최종"&amp;SUBSTITUTE(SUBSTITUTE(E$1,"standard",""),"|Float",""),ChapterTable!$1:$1,0),0)*ChapterTable!$P$14
    ),
  OFFSET(E1235,-$B1235+IF($L1235,1,0),0)*IF($B1235&gt;OFFSET($B1235,1,0),ChapterTable!$R$17,1)*
    (VLOOKUP(SUBSTITUTE(SUBSTITUTE(E$1,"standard",""),"|Float","")&amp;IF(OR($L1235=TRUE,$A1235=0,MOD($A1235,ChapterTable!$R$20)&lt;&gt;0),"","보스")&amp;"인게임누적곱배수",ChapterTable!$R:$S,2,0)^C1235
    +VLOOKUP(SUBSTITUTE(SUBSTITUTE(E$1,"standard",""),"|Float","")&amp;IF(OR($L1235=TRUE,$A1235=0,MOD($A1235,ChapterTable!$R$20)&lt;&gt;0),"","보스")&amp;"인게임누적합배수",ChapterTable!$R:$S,2,0)*C1235)
  )
  )
  )
)</f>
        <v>4545210.2929276228</v>
      </c>
      <c r="F1235" s="1">
        <f ca="1">IF(AND($A1235=0,$B1235=1),
    VLOOKUP(1,ChapterTable!$1:$1048576,MATCH("최종"&amp;SUBSTITUTE(SUBSTITUTE(F$1,"standard",""),"|Float",""),ChapterTable!$1:$1,0),0)*ChapterTable!$P$17,
  IF(AND($A1235=0,$B1235=0),
    F1236,
  IF($B1235=0,
    VLOOKUP($A1235,ChapterTable!$1:$1048576,MATCH("최종"&amp;SUBSTITUTE(SUBSTITUTE(F$1,"standard",""),"|Float",""),ChapterTable!$1:$1,0),0),
  IF($B1235=1,
    IF($L1235=FALSE,
      VLOOKUP($A1235,ChapterTable!$1:$1048576,MATCH("최종"&amp;SUBSTITUTE(SUBSTITUTE(F$1,"standard",""),"|Float",""),ChapterTable!$1:$1,0),0),
      VLOOKUP($A1235-ChapterTable!$P$11,ChapterTable!$1:$1048576,MATCH("최종"&amp;SUBSTITUTE(SUBSTITUTE(F$1,"standard",""),"|Float",""),ChapterTable!$1:$1,0),0)*ChapterTable!$P$14
    ),
  OFFSET(F1235,-$B1235+IF($L1235,1,0),0)*
    (VLOOKUP(SUBSTITUTE(SUBSTITUTE(F$1,"standard",""),"|Float","")&amp;IF(OR($L1235=TRUE,$A1235=0,MOD($A1235,ChapterTable!$R$20)&lt;&gt;0),"","보스")&amp;"인게임누적곱배수",ChapterTable!$R:$S,2,0)^D1235
    +VLOOKUP(SUBSTITUTE(SUBSTITUTE(F$1,"standard",""),"|Float","")&amp;IF(OR($L1235=TRUE,$A1235=0,MOD($A1235,ChapterTable!$R$20)&lt;&gt;0),"","보스")&amp;"인게임누적합배수",ChapterTable!$R:$S,2,0)*D1235)
  )
  )
  )
)</f>
        <v>1893837.6220531762</v>
      </c>
      <c r="G1235" t="s">
        <v>715</v>
      </c>
      <c r="J1235" t="str">
        <f>IF(ISBLANK(I1235),"",
IFERROR(VLOOKUP(I1235,[1]StringTable!$1:$1048576,MATCH("kor|String",[1]StringTable!$1:$1,0),0),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42"/>
        <v>1</v>
      </c>
      <c r="AJ1235">
        <f t="shared" si="140"/>
        <v>1</v>
      </c>
      <c r="AK1235">
        <f t="shared" si="141"/>
        <v>1</v>
      </c>
      <c r="AL1235">
        <v>13</v>
      </c>
    </row>
    <row r="1236" spans="1:38" hidden="1" x14ac:dyDescent="0.3">
      <c r="A1236">
        <v>27</v>
      </c>
      <c r="B1236">
        <v>6</v>
      </c>
      <c r="C1236">
        <f>IF(OR($L1236=TRUE,$A1236=0,MOD($A1236,ChapterTable!$R$20)&lt;&gt;0),
MAX(0,INT(($B1236+ChapterTable!$P$26+VLOOKUP(SUBSTITUTE(C$1,"성장단계","")&amp;"단계오프셋",ChapterTable!$R:$S,2,0))/ChapterTable!$P$23)),
MAX(0,INT(($B1236+ChapterTable!$R$26+VLOOKUP(SUBSTITUTE(C$1,"성장단계","")&amp;"보스단계오프셋",ChapterTable!$R:$S,2,0))/ChapterTable!$R$23)))</f>
        <v>1</v>
      </c>
      <c r="D1236">
        <f>IF(OR($L1236=TRUE,$A1236=0,MOD($A1236,ChapterTable!$R$20)&lt;&gt;0),
MAX(0,INT(($B1236+ChapterTable!$P$26+VLOOKUP(SUBSTITUTE(D$1,"성장단계","")&amp;"단계오프셋",ChapterTable!$R:$S,2,0))/ChapterTable!$P$23)),
MAX(0,INT(($B1236+ChapterTable!$R$26+VLOOKUP(SUBSTITUTE(D$1,"성장단계","")&amp;"보스단계오프셋",ChapterTable!$R:$S,2,0))/ChapterTable!$R$23)))</f>
        <v>0</v>
      </c>
      <c r="E1236" s="1">
        <f ca="1">IF(AND($A1236=0,$B1236=1),
    VLOOKUP(1,ChapterTable!$1:$1048576,MATCH("최종"&amp;SUBSTITUTE(SUBSTITUTE(E$1,"standard",""),"|Float",""),ChapterTable!$1:$1,0),0)*ChapterTable!$P$17,
  IF(AND($A1236=0,$B1236=0),
    E1237,
  IF($B1236=0,
    VLOOKUP($A1236,ChapterTable!$1:$1048576,MATCH("최종"&amp;SUBSTITUTE(SUBSTITUTE(E$1,"standard",""),"|Float",""),ChapterTable!$1:$1,0),0),
  IF($B1236=1,
    IF($L1236=FALSE,
      VLOOKUP($A1236,ChapterTable!$1:$1048576,MATCH("최종"&amp;SUBSTITUTE(SUBSTITUTE(E$1,"standard",""),"|Float",""),ChapterTable!$1:$1,0),0),
      VLOOKUP($A1236-ChapterTable!$P$11,ChapterTable!$1:$1048576,MATCH("최종"&amp;SUBSTITUTE(SUBSTITUTE(E$1,"standard",""),"|Float",""),ChapterTable!$1:$1,0),0)*ChapterTable!$P$14
    ),
  OFFSET(E1236,-$B1236+IF($L1236,1,0),0)*IF($B1236&gt;OFFSET($B1236,1,0),ChapterTable!$R$17,1)*
    (VLOOKUP(SUBSTITUTE(SUBSTITUTE(E$1,"standard",""),"|Float","")&amp;IF(OR($L1236=TRUE,$A1236=0,MOD($A1236,ChapterTable!$R$20)&lt;&gt;0),"","보스")&amp;"인게임누적곱배수",ChapterTable!$R:$S,2,0)^C1236
    +VLOOKUP(SUBSTITUTE(SUBSTITUTE(E$1,"standard",""),"|Float","")&amp;IF(OR($L1236=TRUE,$A1236=0,MOD($A1236,ChapterTable!$R$20)&lt;&gt;0),"","보스")&amp;"인게임누적합배수",ChapterTable!$R:$S,2,0)*C1236)
  )
  )
  )
)</f>
        <v>5454252.3515131474</v>
      </c>
      <c r="F1236" s="1">
        <f ca="1">IF(AND($A1236=0,$B1236=1),
    VLOOKUP(1,ChapterTable!$1:$1048576,MATCH("최종"&amp;SUBSTITUTE(SUBSTITUTE(F$1,"standard",""),"|Float",""),ChapterTable!$1:$1,0),0)*ChapterTable!$P$17,
  IF(AND($A1236=0,$B1236=0),
    F1237,
  IF($B1236=0,
    VLOOKUP($A1236,ChapterTable!$1:$1048576,MATCH("최종"&amp;SUBSTITUTE(SUBSTITUTE(F$1,"standard",""),"|Float",""),ChapterTable!$1:$1,0),0),
  IF($B1236=1,
    IF($L1236=FALSE,
      VLOOKUP($A1236,ChapterTable!$1:$1048576,MATCH("최종"&amp;SUBSTITUTE(SUBSTITUTE(F$1,"standard",""),"|Float",""),ChapterTable!$1:$1,0),0),
      VLOOKUP($A1236-ChapterTable!$P$11,ChapterTable!$1:$1048576,MATCH("최종"&amp;SUBSTITUTE(SUBSTITUTE(F$1,"standard",""),"|Float",""),ChapterTable!$1:$1,0),0)*ChapterTable!$P$14
    ),
  OFFSET(F1236,-$B1236+IF($L1236,1,0),0)*
    (VLOOKUP(SUBSTITUTE(SUBSTITUTE(F$1,"standard",""),"|Float","")&amp;IF(OR($L1236=TRUE,$A1236=0,MOD($A1236,ChapterTable!$R$20)&lt;&gt;0),"","보스")&amp;"인게임누적곱배수",ChapterTable!$R:$S,2,0)^D1236
    +VLOOKUP(SUBSTITUTE(SUBSTITUTE(F$1,"standard",""),"|Float","")&amp;IF(OR($L1236=TRUE,$A1236=0,MOD($A1236,ChapterTable!$R$20)&lt;&gt;0),"","보스")&amp;"인게임누적합배수",ChapterTable!$R:$S,2,0)*D1236)
  )
  )
  )
)</f>
        <v>1893837.6220531762</v>
      </c>
      <c r="G1236" t="s">
        <v>715</v>
      </c>
      <c r="J1236" t="str">
        <f>IF(ISBLANK(I1236),"",
IFERROR(VLOOKUP(I1236,[1]StringTable!$1:$1048576,MATCH("kor|String",[1]StringTable!$1:$1,0),0),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42"/>
        <v>1</v>
      </c>
      <c r="AJ1236">
        <f t="shared" si="140"/>
        <v>1</v>
      </c>
      <c r="AK1236">
        <f t="shared" si="141"/>
        <v>1</v>
      </c>
      <c r="AL1236">
        <v>13</v>
      </c>
    </row>
    <row r="1237" spans="1:38" hidden="1" x14ac:dyDescent="0.3">
      <c r="A1237">
        <v>27</v>
      </c>
      <c r="B1237">
        <v>7</v>
      </c>
      <c r="C1237">
        <f>IF(OR($L1237=TRUE,$A1237=0,MOD($A1237,ChapterTable!$R$20)&lt;&gt;0),
MAX(0,INT(($B1237+ChapterTable!$P$26+VLOOKUP(SUBSTITUTE(C$1,"성장단계","")&amp;"단계오프셋",ChapterTable!$R:$S,2,0))/ChapterTable!$P$23)),
MAX(0,INT(($B1237+ChapterTable!$R$26+VLOOKUP(SUBSTITUTE(C$1,"성장단계","")&amp;"보스단계오프셋",ChapterTable!$R:$S,2,0))/ChapterTable!$R$23)))</f>
        <v>1</v>
      </c>
      <c r="D1237">
        <f>IF(OR($L1237=TRUE,$A1237=0,MOD($A1237,ChapterTable!$R$20)&lt;&gt;0),
MAX(0,INT(($B1237+ChapterTable!$P$26+VLOOKUP(SUBSTITUTE(D$1,"성장단계","")&amp;"단계오프셋",ChapterTable!$R:$S,2,0))/ChapterTable!$P$23)),
MAX(0,INT(($B1237+ChapterTable!$R$26+VLOOKUP(SUBSTITUTE(D$1,"성장단계","")&amp;"보스단계오프셋",ChapterTable!$R:$S,2,0))/ChapterTable!$R$23)))</f>
        <v>0</v>
      </c>
      <c r="E1237" s="1">
        <f ca="1">IF(AND($A1237=0,$B1237=1),
    VLOOKUP(1,ChapterTable!$1:$1048576,MATCH("최종"&amp;SUBSTITUTE(SUBSTITUTE(E$1,"standard",""),"|Float",""),ChapterTable!$1:$1,0),0)*ChapterTable!$P$17,
  IF(AND($A1237=0,$B1237=0),
    E1238,
  IF($B1237=0,
    VLOOKUP($A1237,ChapterTable!$1:$1048576,MATCH("최종"&amp;SUBSTITUTE(SUBSTITUTE(E$1,"standard",""),"|Float",""),ChapterTable!$1:$1,0),0),
  IF($B1237=1,
    IF($L1237=FALSE,
      VLOOKUP($A1237,ChapterTable!$1:$1048576,MATCH("최종"&amp;SUBSTITUTE(SUBSTITUTE(E$1,"standard",""),"|Float",""),ChapterTable!$1:$1,0),0),
      VLOOKUP($A1237-ChapterTable!$P$11,ChapterTable!$1:$1048576,MATCH("최종"&amp;SUBSTITUTE(SUBSTITUTE(E$1,"standard",""),"|Float",""),ChapterTable!$1:$1,0),0)*ChapterTable!$P$14
    ),
  OFFSET(E1237,-$B1237+IF($L1237,1,0),0)*IF($B1237&gt;OFFSET($B1237,1,0),ChapterTable!$R$17,1)*
    (VLOOKUP(SUBSTITUTE(SUBSTITUTE(E$1,"standard",""),"|Float","")&amp;IF(OR($L1237=TRUE,$A1237=0,MOD($A1237,ChapterTable!$R$20)&lt;&gt;0),"","보스")&amp;"인게임누적곱배수",ChapterTable!$R:$S,2,0)^C1237
    +VLOOKUP(SUBSTITUTE(SUBSTITUTE(E$1,"standard",""),"|Float","")&amp;IF(OR($L1237=TRUE,$A1237=0,MOD($A1237,ChapterTable!$R$20)&lt;&gt;0),"","보스")&amp;"인게임누적합배수",ChapterTable!$R:$S,2,0)*C1237)
  )
  )
  )
)</f>
        <v>5454252.3515131474</v>
      </c>
      <c r="F1237" s="1">
        <f ca="1">IF(AND($A1237=0,$B1237=1),
    VLOOKUP(1,ChapterTable!$1:$1048576,MATCH("최종"&amp;SUBSTITUTE(SUBSTITUTE(F$1,"standard",""),"|Float",""),ChapterTable!$1:$1,0),0)*ChapterTable!$P$17,
  IF(AND($A1237=0,$B1237=0),
    F1238,
  IF($B1237=0,
    VLOOKUP($A1237,ChapterTable!$1:$1048576,MATCH("최종"&amp;SUBSTITUTE(SUBSTITUTE(F$1,"standard",""),"|Float",""),ChapterTable!$1:$1,0),0),
  IF($B1237=1,
    IF($L1237=FALSE,
      VLOOKUP($A1237,ChapterTable!$1:$1048576,MATCH("최종"&amp;SUBSTITUTE(SUBSTITUTE(F$1,"standard",""),"|Float",""),ChapterTable!$1:$1,0),0),
      VLOOKUP($A1237-ChapterTable!$P$11,ChapterTable!$1:$1048576,MATCH("최종"&amp;SUBSTITUTE(SUBSTITUTE(F$1,"standard",""),"|Float",""),ChapterTable!$1:$1,0),0)*ChapterTable!$P$14
    ),
  OFFSET(F1237,-$B1237+IF($L1237,1,0),0)*
    (VLOOKUP(SUBSTITUTE(SUBSTITUTE(F$1,"standard",""),"|Float","")&amp;IF(OR($L1237=TRUE,$A1237=0,MOD($A1237,ChapterTable!$R$20)&lt;&gt;0),"","보스")&amp;"인게임누적곱배수",ChapterTable!$R:$S,2,0)^D1237
    +VLOOKUP(SUBSTITUTE(SUBSTITUTE(F$1,"standard",""),"|Float","")&amp;IF(OR($L1237=TRUE,$A1237=0,MOD($A1237,ChapterTable!$R$20)&lt;&gt;0),"","보스")&amp;"인게임누적합배수",ChapterTable!$R:$S,2,0)*D1237)
  )
  )
  )
)</f>
        <v>1893837.6220531762</v>
      </c>
      <c r="G1237" t="s">
        <v>715</v>
      </c>
      <c r="J1237" t="str">
        <f>IF(ISBLANK(I1237),"",
IFERROR(VLOOKUP(I1237,[1]StringTable!$1:$1048576,MATCH("kor|String",[1]StringTable!$1:$1,0),0),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42"/>
        <v>1</v>
      </c>
      <c r="AJ1237">
        <f t="shared" si="140"/>
        <v>1</v>
      </c>
      <c r="AK1237">
        <f t="shared" si="141"/>
        <v>1</v>
      </c>
      <c r="AL1237">
        <v>13</v>
      </c>
    </row>
    <row r="1238" spans="1:38" hidden="1" x14ac:dyDescent="0.3">
      <c r="A1238">
        <v>27</v>
      </c>
      <c r="B1238">
        <v>8</v>
      </c>
      <c r="C1238">
        <f>IF(OR($L1238=TRUE,$A1238=0,MOD($A1238,ChapterTable!$R$20)&lt;&gt;0),
MAX(0,INT(($B1238+ChapterTable!$P$26+VLOOKUP(SUBSTITUTE(C$1,"성장단계","")&amp;"단계오프셋",ChapterTable!$R:$S,2,0))/ChapterTable!$P$23)),
MAX(0,INT(($B1238+ChapterTable!$R$26+VLOOKUP(SUBSTITUTE(C$1,"성장단계","")&amp;"보스단계오프셋",ChapterTable!$R:$S,2,0))/ChapterTable!$R$23)))</f>
        <v>1</v>
      </c>
      <c r="D1238">
        <f>IF(OR($L1238=TRUE,$A1238=0,MOD($A1238,ChapterTable!$R$20)&lt;&gt;0),
MAX(0,INT(($B1238+ChapterTable!$P$26+VLOOKUP(SUBSTITUTE(D$1,"성장단계","")&amp;"단계오프셋",ChapterTable!$R:$S,2,0))/ChapterTable!$P$23)),
MAX(0,INT(($B1238+ChapterTable!$R$26+VLOOKUP(SUBSTITUTE(D$1,"성장단계","")&amp;"보스단계오프셋",ChapterTable!$R:$S,2,0))/ChapterTable!$R$23)))</f>
        <v>0</v>
      </c>
      <c r="E1238" s="1">
        <f ca="1">IF(AND($A1238=0,$B1238=1),
    VLOOKUP(1,ChapterTable!$1:$1048576,MATCH("최종"&amp;SUBSTITUTE(SUBSTITUTE(E$1,"standard",""),"|Float",""),ChapterTable!$1:$1,0),0)*ChapterTable!$P$17,
  IF(AND($A1238=0,$B1238=0),
    E1239,
  IF($B1238=0,
    VLOOKUP($A1238,ChapterTable!$1:$1048576,MATCH("최종"&amp;SUBSTITUTE(SUBSTITUTE(E$1,"standard",""),"|Float",""),ChapterTable!$1:$1,0),0),
  IF($B1238=1,
    IF($L1238=FALSE,
      VLOOKUP($A1238,ChapterTable!$1:$1048576,MATCH("최종"&amp;SUBSTITUTE(SUBSTITUTE(E$1,"standard",""),"|Float",""),ChapterTable!$1:$1,0),0),
      VLOOKUP($A1238-ChapterTable!$P$11,ChapterTable!$1:$1048576,MATCH("최종"&amp;SUBSTITUTE(SUBSTITUTE(E$1,"standard",""),"|Float",""),ChapterTable!$1:$1,0),0)*ChapterTable!$P$14
    ),
  OFFSET(E1238,-$B1238+IF($L1238,1,0),0)*IF($B1238&gt;OFFSET($B1238,1,0),ChapterTable!$R$17,1)*
    (VLOOKUP(SUBSTITUTE(SUBSTITUTE(E$1,"standard",""),"|Float","")&amp;IF(OR($L1238=TRUE,$A1238=0,MOD($A1238,ChapterTable!$R$20)&lt;&gt;0),"","보스")&amp;"인게임누적곱배수",ChapterTable!$R:$S,2,0)^C1238
    +VLOOKUP(SUBSTITUTE(SUBSTITUTE(E$1,"standard",""),"|Float","")&amp;IF(OR($L1238=TRUE,$A1238=0,MOD($A1238,ChapterTable!$R$20)&lt;&gt;0),"","보스")&amp;"인게임누적합배수",ChapterTable!$R:$S,2,0)*C1238)
  )
  )
  )
)</f>
        <v>5454252.3515131474</v>
      </c>
      <c r="F1238" s="1">
        <f ca="1">IF(AND($A1238=0,$B1238=1),
    VLOOKUP(1,ChapterTable!$1:$1048576,MATCH("최종"&amp;SUBSTITUTE(SUBSTITUTE(F$1,"standard",""),"|Float",""),ChapterTable!$1:$1,0),0)*ChapterTable!$P$17,
  IF(AND($A1238=0,$B1238=0),
    F1239,
  IF($B1238=0,
    VLOOKUP($A1238,ChapterTable!$1:$1048576,MATCH("최종"&amp;SUBSTITUTE(SUBSTITUTE(F$1,"standard",""),"|Float",""),ChapterTable!$1:$1,0),0),
  IF($B1238=1,
    IF($L1238=FALSE,
      VLOOKUP($A1238,ChapterTable!$1:$1048576,MATCH("최종"&amp;SUBSTITUTE(SUBSTITUTE(F$1,"standard",""),"|Float",""),ChapterTable!$1:$1,0),0),
      VLOOKUP($A1238-ChapterTable!$P$11,ChapterTable!$1:$1048576,MATCH("최종"&amp;SUBSTITUTE(SUBSTITUTE(F$1,"standard",""),"|Float",""),ChapterTable!$1:$1,0),0)*ChapterTable!$P$14
    ),
  OFFSET(F1238,-$B1238+IF($L1238,1,0),0)*
    (VLOOKUP(SUBSTITUTE(SUBSTITUTE(F$1,"standard",""),"|Float","")&amp;IF(OR($L1238=TRUE,$A1238=0,MOD($A1238,ChapterTable!$R$20)&lt;&gt;0),"","보스")&amp;"인게임누적곱배수",ChapterTable!$R:$S,2,0)^D1238
    +VLOOKUP(SUBSTITUTE(SUBSTITUTE(F$1,"standard",""),"|Float","")&amp;IF(OR($L1238=TRUE,$A1238=0,MOD($A1238,ChapterTable!$R$20)&lt;&gt;0),"","보스")&amp;"인게임누적합배수",ChapterTable!$R:$S,2,0)*D1238)
  )
  )
  )
)</f>
        <v>1893837.6220531762</v>
      </c>
      <c r="G1238" t="s">
        <v>715</v>
      </c>
      <c r="J1238" t="str">
        <f>IF(ISBLANK(I1238),"",
IFERROR(VLOOKUP(I1238,[1]StringTable!$1:$1048576,MATCH("kor|String",[1]StringTable!$1:$1,0),0),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42"/>
        <v>1</v>
      </c>
      <c r="AJ1238">
        <f t="shared" si="140"/>
        <v>1</v>
      </c>
      <c r="AK1238">
        <f t="shared" si="141"/>
        <v>1</v>
      </c>
      <c r="AL1238">
        <v>13</v>
      </c>
    </row>
    <row r="1239" spans="1:38" hidden="1" x14ac:dyDescent="0.3">
      <c r="A1239">
        <v>27</v>
      </c>
      <c r="B1239">
        <v>9</v>
      </c>
      <c r="C1239">
        <f>IF(OR($L1239=TRUE,$A1239=0,MOD($A1239,ChapterTable!$R$20)&lt;&gt;0),
MAX(0,INT(($B1239+ChapterTable!$P$26+VLOOKUP(SUBSTITUTE(C$1,"성장단계","")&amp;"단계오프셋",ChapterTable!$R:$S,2,0))/ChapterTable!$P$23)),
MAX(0,INT(($B1239+ChapterTable!$R$26+VLOOKUP(SUBSTITUTE(C$1,"성장단계","")&amp;"보스단계오프셋",ChapterTable!$R:$S,2,0))/ChapterTable!$R$23)))</f>
        <v>1</v>
      </c>
      <c r="D1239">
        <f>IF(OR($L1239=TRUE,$A1239=0,MOD($A1239,ChapterTable!$R$20)&lt;&gt;0),
MAX(0,INT(($B1239+ChapterTable!$P$26+VLOOKUP(SUBSTITUTE(D$1,"성장단계","")&amp;"단계오프셋",ChapterTable!$R:$S,2,0))/ChapterTable!$P$23)),
MAX(0,INT(($B1239+ChapterTable!$R$26+VLOOKUP(SUBSTITUTE(D$1,"성장단계","")&amp;"보스단계오프셋",ChapterTable!$R:$S,2,0))/ChapterTable!$R$23)))</f>
        <v>0</v>
      </c>
      <c r="E1239" s="1">
        <f ca="1">IF(AND($A1239=0,$B1239=1),
    VLOOKUP(1,ChapterTable!$1:$1048576,MATCH("최종"&amp;SUBSTITUTE(SUBSTITUTE(E$1,"standard",""),"|Float",""),ChapterTable!$1:$1,0),0)*ChapterTable!$P$17,
  IF(AND($A1239=0,$B1239=0),
    E1240,
  IF($B1239=0,
    VLOOKUP($A1239,ChapterTable!$1:$1048576,MATCH("최종"&amp;SUBSTITUTE(SUBSTITUTE(E$1,"standard",""),"|Float",""),ChapterTable!$1:$1,0),0),
  IF($B1239=1,
    IF($L1239=FALSE,
      VLOOKUP($A1239,ChapterTable!$1:$1048576,MATCH("최종"&amp;SUBSTITUTE(SUBSTITUTE(E$1,"standard",""),"|Float",""),ChapterTable!$1:$1,0),0),
      VLOOKUP($A1239-ChapterTable!$P$11,ChapterTable!$1:$1048576,MATCH("최종"&amp;SUBSTITUTE(SUBSTITUTE(E$1,"standard",""),"|Float",""),ChapterTable!$1:$1,0),0)*ChapterTable!$P$14
    ),
  OFFSET(E1239,-$B1239+IF($L1239,1,0),0)*IF($B1239&gt;OFFSET($B1239,1,0),ChapterTable!$R$17,1)*
    (VLOOKUP(SUBSTITUTE(SUBSTITUTE(E$1,"standard",""),"|Float","")&amp;IF(OR($L1239=TRUE,$A1239=0,MOD($A1239,ChapterTable!$R$20)&lt;&gt;0),"","보스")&amp;"인게임누적곱배수",ChapterTable!$R:$S,2,0)^C1239
    +VLOOKUP(SUBSTITUTE(SUBSTITUTE(E$1,"standard",""),"|Float","")&amp;IF(OR($L1239=TRUE,$A1239=0,MOD($A1239,ChapterTable!$R$20)&lt;&gt;0),"","보스")&amp;"인게임누적합배수",ChapterTable!$R:$S,2,0)*C1239)
  )
  )
  )
)</f>
        <v>5454252.3515131474</v>
      </c>
      <c r="F1239" s="1">
        <f ca="1">IF(AND($A1239=0,$B1239=1),
    VLOOKUP(1,ChapterTable!$1:$1048576,MATCH("최종"&amp;SUBSTITUTE(SUBSTITUTE(F$1,"standard",""),"|Float",""),ChapterTable!$1:$1,0),0)*ChapterTable!$P$17,
  IF(AND($A1239=0,$B1239=0),
    F1240,
  IF($B1239=0,
    VLOOKUP($A1239,ChapterTable!$1:$1048576,MATCH("최종"&amp;SUBSTITUTE(SUBSTITUTE(F$1,"standard",""),"|Float",""),ChapterTable!$1:$1,0),0),
  IF($B1239=1,
    IF($L1239=FALSE,
      VLOOKUP($A1239,ChapterTable!$1:$1048576,MATCH("최종"&amp;SUBSTITUTE(SUBSTITUTE(F$1,"standard",""),"|Float",""),ChapterTable!$1:$1,0),0),
      VLOOKUP($A1239-ChapterTable!$P$11,ChapterTable!$1:$1048576,MATCH("최종"&amp;SUBSTITUTE(SUBSTITUTE(F$1,"standard",""),"|Float",""),ChapterTable!$1:$1,0),0)*ChapterTable!$P$14
    ),
  OFFSET(F1239,-$B1239+IF($L1239,1,0),0)*
    (VLOOKUP(SUBSTITUTE(SUBSTITUTE(F$1,"standard",""),"|Float","")&amp;IF(OR($L1239=TRUE,$A1239=0,MOD($A1239,ChapterTable!$R$20)&lt;&gt;0),"","보스")&amp;"인게임누적곱배수",ChapterTable!$R:$S,2,0)^D1239
    +VLOOKUP(SUBSTITUTE(SUBSTITUTE(F$1,"standard",""),"|Float","")&amp;IF(OR($L1239=TRUE,$A1239=0,MOD($A1239,ChapterTable!$R$20)&lt;&gt;0),"","보스")&amp;"인게임누적합배수",ChapterTable!$R:$S,2,0)*D1239)
  )
  )
  )
)</f>
        <v>1893837.6220531762</v>
      </c>
      <c r="G1239" t="s">
        <v>715</v>
      </c>
      <c r="J1239" t="str">
        <f>IF(ISBLANK(I1239),"",
IFERROR(VLOOKUP(I1239,[1]StringTable!$1:$1048576,MATCH("kor|String",[1]StringTable!$1:$1,0),0),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42"/>
        <v>1</v>
      </c>
      <c r="AJ1239">
        <f t="shared" si="140"/>
        <v>1</v>
      </c>
      <c r="AK1239">
        <f t="shared" si="141"/>
        <v>1</v>
      </c>
      <c r="AL1239">
        <v>13</v>
      </c>
    </row>
    <row r="1240" spans="1:38" hidden="1" x14ac:dyDescent="0.3">
      <c r="A1240">
        <v>27</v>
      </c>
      <c r="B1240">
        <v>10</v>
      </c>
      <c r="C1240">
        <f>IF(OR($L1240=TRUE,$A1240=0,MOD($A1240,ChapterTable!$R$20)&lt;&gt;0),
MAX(0,INT(($B1240+ChapterTable!$P$26+VLOOKUP(SUBSTITUTE(C$1,"성장단계","")&amp;"단계오프셋",ChapterTable!$R:$S,2,0))/ChapterTable!$P$23)),
MAX(0,INT(($B1240+ChapterTable!$R$26+VLOOKUP(SUBSTITUTE(C$1,"성장단계","")&amp;"보스단계오프셋",ChapterTable!$R:$S,2,0))/ChapterTable!$R$23)))</f>
        <v>1</v>
      </c>
      <c r="D1240">
        <f>IF(OR($L1240=TRUE,$A1240=0,MOD($A1240,ChapterTable!$R$20)&lt;&gt;0),
MAX(0,INT(($B1240+ChapterTable!$P$26+VLOOKUP(SUBSTITUTE(D$1,"성장단계","")&amp;"단계오프셋",ChapterTable!$R:$S,2,0))/ChapterTable!$P$23)),
MAX(0,INT(($B1240+ChapterTable!$R$26+VLOOKUP(SUBSTITUTE(D$1,"성장단계","")&amp;"보스단계오프셋",ChapterTable!$R:$S,2,0))/ChapterTable!$R$23)))</f>
        <v>0</v>
      </c>
      <c r="E1240" s="1">
        <f ca="1">IF(AND($A1240=0,$B1240=1),
    VLOOKUP(1,ChapterTable!$1:$1048576,MATCH("최종"&amp;SUBSTITUTE(SUBSTITUTE(E$1,"standard",""),"|Float",""),ChapterTable!$1:$1,0),0)*ChapterTable!$P$17,
  IF(AND($A1240=0,$B1240=0),
    E1241,
  IF($B1240=0,
    VLOOKUP($A1240,ChapterTable!$1:$1048576,MATCH("최종"&amp;SUBSTITUTE(SUBSTITUTE(E$1,"standard",""),"|Float",""),ChapterTable!$1:$1,0),0),
  IF($B1240=1,
    IF($L1240=FALSE,
      VLOOKUP($A1240,ChapterTable!$1:$1048576,MATCH("최종"&amp;SUBSTITUTE(SUBSTITUTE(E$1,"standard",""),"|Float",""),ChapterTable!$1:$1,0),0),
      VLOOKUP($A1240-ChapterTable!$P$11,ChapterTable!$1:$1048576,MATCH("최종"&amp;SUBSTITUTE(SUBSTITUTE(E$1,"standard",""),"|Float",""),ChapterTable!$1:$1,0),0)*ChapterTable!$P$14
    ),
  OFFSET(E1240,-$B1240+IF($L1240,1,0),0)*IF($B1240&gt;OFFSET($B1240,1,0),ChapterTable!$R$17,1)*
    (VLOOKUP(SUBSTITUTE(SUBSTITUTE(E$1,"standard",""),"|Float","")&amp;IF(OR($L1240=TRUE,$A1240=0,MOD($A1240,ChapterTable!$R$20)&lt;&gt;0),"","보스")&amp;"인게임누적곱배수",ChapterTable!$R:$S,2,0)^C1240
    +VLOOKUP(SUBSTITUTE(SUBSTITUTE(E$1,"standard",""),"|Float","")&amp;IF(OR($L1240=TRUE,$A1240=0,MOD($A1240,ChapterTable!$R$20)&lt;&gt;0),"","보스")&amp;"인게임누적합배수",ChapterTable!$R:$S,2,0)*C1240)
  )
  )
  )
)</f>
        <v>5454252.3515131474</v>
      </c>
      <c r="F1240" s="1">
        <f ca="1">IF(AND($A1240=0,$B1240=1),
    VLOOKUP(1,ChapterTable!$1:$1048576,MATCH("최종"&amp;SUBSTITUTE(SUBSTITUTE(F$1,"standard",""),"|Float",""),ChapterTable!$1:$1,0),0)*ChapterTable!$P$17,
  IF(AND($A1240=0,$B1240=0),
    F1241,
  IF($B1240=0,
    VLOOKUP($A1240,ChapterTable!$1:$1048576,MATCH("최종"&amp;SUBSTITUTE(SUBSTITUTE(F$1,"standard",""),"|Float",""),ChapterTable!$1:$1,0),0),
  IF($B1240=1,
    IF($L1240=FALSE,
      VLOOKUP($A1240,ChapterTable!$1:$1048576,MATCH("최종"&amp;SUBSTITUTE(SUBSTITUTE(F$1,"standard",""),"|Float",""),ChapterTable!$1:$1,0),0),
      VLOOKUP($A1240-ChapterTable!$P$11,ChapterTable!$1:$1048576,MATCH("최종"&amp;SUBSTITUTE(SUBSTITUTE(F$1,"standard",""),"|Float",""),ChapterTable!$1:$1,0),0)*ChapterTable!$P$14
    ),
  OFFSET(F1240,-$B1240+IF($L1240,1,0),0)*
    (VLOOKUP(SUBSTITUTE(SUBSTITUTE(F$1,"standard",""),"|Float","")&amp;IF(OR($L1240=TRUE,$A1240=0,MOD($A1240,ChapterTable!$R$20)&lt;&gt;0),"","보스")&amp;"인게임누적곱배수",ChapterTable!$R:$S,2,0)^D1240
    +VLOOKUP(SUBSTITUTE(SUBSTITUTE(F$1,"standard",""),"|Float","")&amp;IF(OR($L1240=TRUE,$A1240=0,MOD($A1240,ChapterTable!$R$20)&lt;&gt;0),"","보스")&amp;"인게임누적합배수",ChapterTable!$R:$S,2,0)*D1240)
  )
  )
  )
)</f>
        <v>1893837.6220531762</v>
      </c>
      <c r="G1240" t="s">
        <v>715</v>
      </c>
      <c r="J1240" t="str">
        <f>IF(ISBLANK(I1240),"",
IFERROR(VLOOKUP(I1240,[1]StringTable!$1:$1048576,MATCH("kor|String",[1]StringTable!$1:$1,0),0),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42"/>
        <v>1</v>
      </c>
      <c r="AJ1240">
        <f t="shared" si="140"/>
        <v>1</v>
      </c>
      <c r="AK1240">
        <f t="shared" si="141"/>
        <v>1</v>
      </c>
      <c r="AL1240">
        <v>13</v>
      </c>
    </row>
    <row r="1241" spans="1:38" hidden="1" x14ac:dyDescent="0.3">
      <c r="A1241">
        <v>27</v>
      </c>
      <c r="B1241">
        <v>11</v>
      </c>
      <c r="C1241">
        <f>IF(OR($L1241=TRUE,$A1241=0,MOD($A1241,ChapterTable!$R$20)&lt;&gt;0),
MAX(0,INT(($B1241+ChapterTable!$P$26+VLOOKUP(SUBSTITUTE(C$1,"성장단계","")&amp;"단계오프셋",ChapterTable!$R:$S,2,0))/ChapterTable!$P$23)),
MAX(0,INT(($B1241+ChapterTable!$R$26+VLOOKUP(SUBSTITUTE(C$1,"성장단계","")&amp;"보스단계오프셋",ChapterTable!$R:$S,2,0))/ChapterTable!$R$23)))</f>
        <v>1</v>
      </c>
      <c r="D1241">
        <f>IF(OR($L1241=TRUE,$A1241=0,MOD($A1241,ChapterTable!$R$20)&lt;&gt;0),
MAX(0,INT(($B1241+ChapterTable!$P$26+VLOOKUP(SUBSTITUTE(D$1,"성장단계","")&amp;"단계오프셋",ChapterTable!$R:$S,2,0))/ChapterTable!$P$23)),
MAX(0,INT(($B1241+ChapterTable!$R$26+VLOOKUP(SUBSTITUTE(D$1,"성장단계","")&amp;"보스단계오프셋",ChapterTable!$R:$S,2,0))/ChapterTable!$R$23)))</f>
        <v>1</v>
      </c>
      <c r="E1241" s="1">
        <f ca="1">IF(AND($A1241=0,$B1241=1),
    VLOOKUP(1,ChapterTable!$1:$1048576,MATCH("최종"&amp;SUBSTITUTE(SUBSTITUTE(E$1,"standard",""),"|Float",""),ChapterTable!$1:$1,0),0)*ChapterTable!$P$17,
  IF(AND($A1241=0,$B1241=0),
    E1242,
  IF($B1241=0,
    VLOOKUP($A1241,ChapterTable!$1:$1048576,MATCH("최종"&amp;SUBSTITUTE(SUBSTITUTE(E$1,"standard",""),"|Float",""),ChapterTable!$1:$1,0),0),
  IF($B1241=1,
    IF($L1241=FALSE,
      VLOOKUP($A1241,ChapterTable!$1:$1048576,MATCH("최종"&amp;SUBSTITUTE(SUBSTITUTE(E$1,"standard",""),"|Float",""),ChapterTable!$1:$1,0),0),
      VLOOKUP($A1241-ChapterTable!$P$11,ChapterTable!$1:$1048576,MATCH("최종"&amp;SUBSTITUTE(SUBSTITUTE(E$1,"standard",""),"|Float",""),ChapterTable!$1:$1,0),0)*ChapterTable!$P$14
    ),
  OFFSET(E1241,-$B1241+IF($L1241,1,0),0)*IF($B1241&gt;OFFSET($B1241,1,0),ChapterTable!$R$17,1)*
    (VLOOKUP(SUBSTITUTE(SUBSTITUTE(E$1,"standard",""),"|Float","")&amp;IF(OR($L1241=TRUE,$A1241=0,MOD($A1241,ChapterTable!$R$20)&lt;&gt;0),"","보스")&amp;"인게임누적곱배수",ChapterTable!$R:$S,2,0)^C1241
    +VLOOKUP(SUBSTITUTE(SUBSTITUTE(E$1,"standard",""),"|Float","")&amp;IF(OR($L1241=TRUE,$A1241=0,MOD($A1241,ChapterTable!$R$20)&lt;&gt;0),"","보스")&amp;"인게임누적합배수",ChapterTable!$R:$S,2,0)*C1241)
  )
  )
  )
)</f>
        <v>5454252.3515131474</v>
      </c>
      <c r="F1241" s="1">
        <f ca="1">IF(AND($A1241=0,$B1241=1),
    VLOOKUP(1,ChapterTable!$1:$1048576,MATCH("최종"&amp;SUBSTITUTE(SUBSTITUTE(F$1,"standard",""),"|Float",""),ChapterTable!$1:$1,0),0)*ChapterTable!$P$17,
  IF(AND($A1241=0,$B1241=0),
    F1242,
  IF($B1241=0,
    VLOOKUP($A1241,ChapterTable!$1:$1048576,MATCH("최종"&amp;SUBSTITUTE(SUBSTITUTE(F$1,"standard",""),"|Float",""),ChapterTable!$1:$1,0),0),
  IF($B1241=1,
    IF($L1241=FALSE,
      VLOOKUP($A1241,ChapterTable!$1:$1048576,MATCH("최종"&amp;SUBSTITUTE(SUBSTITUTE(F$1,"standard",""),"|Float",""),ChapterTable!$1:$1,0),0),
      VLOOKUP($A1241-ChapterTable!$P$11,ChapterTable!$1:$1048576,MATCH("최종"&amp;SUBSTITUTE(SUBSTITUTE(F$1,"standard",""),"|Float",""),ChapterTable!$1:$1,0),0)*ChapterTable!$P$14
    ),
  OFFSET(F1241,-$B1241+IF($L1241,1,0),0)*
    (VLOOKUP(SUBSTITUTE(SUBSTITUTE(F$1,"standard",""),"|Float","")&amp;IF(OR($L1241=TRUE,$A1241=0,MOD($A1241,ChapterTable!$R$20)&lt;&gt;0),"","보스")&amp;"인게임누적곱배수",ChapterTable!$R:$S,2,0)^D1241
    +VLOOKUP(SUBSTITUTE(SUBSTITUTE(F$1,"standard",""),"|Float","")&amp;IF(OR($L1241=TRUE,$A1241=0,MOD($A1241,ChapterTable!$R$20)&lt;&gt;0),"","보스")&amp;"인게임누적합배수",ChapterTable!$R:$S,2,0)*D1241)
  )
  )
  )
)</f>
        <v>2035875.4437071644</v>
      </c>
      <c r="G1241" t="s">
        <v>715</v>
      </c>
      <c r="J1241" t="str">
        <f>IF(ISBLANK(I1241),"",
IFERROR(VLOOKUP(I1241,[1]StringTable!$1:$1048576,MATCH("kor|String",[1]StringTable!$1:$1,0),0),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42"/>
        <v>0.5</v>
      </c>
      <c r="AJ1241">
        <f t="shared" si="140"/>
        <v>0.54666666600000002</v>
      </c>
      <c r="AK1241">
        <f t="shared" si="141"/>
        <v>1</v>
      </c>
      <c r="AL1241">
        <v>13</v>
      </c>
    </row>
    <row r="1242" spans="1:38" hidden="1" x14ac:dyDescent="0.3">
      <c r="A1242">
        <v>27</v>
      </c>
      <c r="B1242">
        <v>12</v>
      </c>
      <c r="C1242">
        <f>IF(OR($L1242=TRUE,$A1242=0,MOD($A1242,ChapterTable!$R$20)&lt;&gt;0),
MAX(0,INT(($B1242+ChapterTable!$P$26+VLOOKUP(SUBSTITUTE(C$1,"성장단계","")&amp;"단계오프셋",ChapterTable!$R:$S,2,0))/ChapterTable!$P$23)),
MAX(0,INT(($B1242+ChapterTable!$R$26+VLOOKUP(SUBSTITUTE(C$1,"성장단계","")&amp;"보스단계오프셋",ChapterTable!$R:$S,2,0))/ChapterTable!$R$23)))</f>
        <v>1</v>
      </c>
      <c r="D1242">
        <f>IF(OR($L1242=TRUE,$A1242=0,MOD($A1242,ChapterTable!$R$20)&lt;&gt;0),
MAX(0,INT(($B1242+ChapterTable!$P$26+VLOOKUP(SUBSTITUTE(D$1,"성장단계","")&amp;"단계오프셋",ChapterTable!$R:$S,2,0))/ChapterTable!$P$23)),
MAX(0,INT(($B1242+ChapterTable!$R$26+VLOOKUP(SUBSTITUTE(D$1,"성장단계","")&amp;"보스단계오프셋",ChapterTable!$R:$S,2,0))/ChapterTable!$R$23)))</f>
        <v>1</v>
      </c>
      <c r="E1242" s="1">
        <f ca="1">IF(AND($A1242=0,$B1242=1),
    VLOOKUP(1,ChapterTable!$1:$1048576,MATCH("최종"&amp;SUBSTITUTE(SUBSTITUTE(E$1,"standard",""),"|Float",""),ChapterTable!$1:$1,0),0)*ChapterTable!$P$17,
  IF(AND($A1242=0,$B1242=0),
    E1243,
  IF($B1242=0,
    VLOOKUP($A1242,ChapterTable!$1:$1048576,MATCH("최종"&amp;SUBSTITUTE(SUBSTITUTE(E$1,"standard",""),"|Float",""),ChapterTable!$1:$1,0),0),
  IF($B1242=1,
    IF($L1242=FALSE,
      VLOOKUP($A1242,ChapterTable!$1:$1048576,MATCH("최종"&amp;SUBSTITUTE(SUBSTITUTE(E$1,"standard",""),"|Float",""),ChapterTable!$1:$1,0),0),
      VLOOKUP($A1242-ChapterTable!$P$11,ChapterTable!$1:$1048576,MATCH("최종"&amp;SUBSTITUTE(SUBSTITUTE(E$1,"standard",""),"|Float",""),ChapterTable!$1:$1,0),0)*ChapterTable!$P$14
    ),
  OFFSET(E1242,-$B1242+IF($L1242,1,0),0)*IF($B1242&gt;OFFSET($B1242,1,0),ChapterTable!$R$17,1)*
    (VLOOKUP(SUBSTITUTE(SUBSTITUTE(E$1,"standard",""),"|Float","")&amp;IF(OR($L1242=TRUE,$A1242=0,MOD($A1242,ChapterTable!$R$20)&lt;&gt;0),"","보스")&amp;"인게임누적곱배수",ChapterTable!$R:$S,2,0)^C1242
    +VLOOKUP(SUBSTITUTE(SUBSTITUTE(E$1,"standard",""),"|Float","")&amp;IF(OR($L1242=TRUE,$A1242=0,MOD($A1242,ChapterTable!$R$20)&lt;&gt;0),"","보스")&amp;"인게임누적합배수",ChapterTable!$R:$S,2,0)*C1242)
  )
  )
  )
)</f>
        <v>5454252.3515131474</v>
      </c>
      <c r="F1242" s="1">
        <f ca="1">IF(AND($A1242=0,$B1242=1),
    VLOOKUP(1,ChapterTable!$1:$1048576,MATCH("최종"&amp;SUBSTITUTE(SUBSTITUTE(F$1,"standard",""),"|Float",""),ChapterTable!$1:$1,0),0)*ChapterTable!$P$17,
  IF(AND($A1242=0,$B1242=0),
    F1243,
  IF($B1242=0,
    VLOOKUP($A1242,ChapterTable!$1:$1048576,MATCH("최종"&amp;SUBSTITUTE(SUBSTITUTE(F$1,"standard",""),"|Float",""),ChapterTable!$1:$1,0),0),
  IF($B1242=1,
    IF($L1242=FALSE,
      VLOOKUP($A1242,ChapterTable!$1:$1048576,MATCH("최종"&amp;SUBSTITUTE(SUBSTITUTE(F$1,"standard",""),"|Float",""),ChapterTable!$1:$1,0),0),
      VLOOKUP($A1242-ChapterTable!$P$11,ChapterTable!$1:$1048576,MATCH("최종"&amp;SUBSTITUTE(SUBSTITUTE(F$1,"standard",""),"|Float",""),ChapterTable!$1:$1,0),0)*ChapterTable!$P$14
    ),
  OFFSET(F1242,-$B1242+IF($L1242,1,0),0)*
    (VLOOKUP(SUBSTITUTE(SUBSTITUTE(F$1,"standard",""),"|Float","")&amp;IF(OR($L1242=TRUE,$A1242=0,MOD($A1242,ChapterTable!$R$20)&lt;&gt;0),"","보스")&amp;"인게임누적곱배수",ChapterTable!$R:$S,2,0)^D1242
    +VLOOKUP(SUBSTITUTE(SUBSTITUTE(F$1,"standard",""),"|Float","")&amp;IF(OR($L1242=TRUE,$A1242=0,MOD($A1242,ChapterTable!$R$20)&lt;&gt;0),"","보스")&amp;"인게임누적합배수",ChapterTable!$R:$S,2,0)*D1242)
  )
  )
  )
)</f>
        <v>2035875.4437071644</v>
      </c>
      <c r="G1242" t="s">
        <v>715</v>
      </c>
      <c r="J1242" t="str">
        <f>IF(ISBLANK(I1242),"",
IFERROR(VLOOKUP(I1242,[1]StringTable!$1:$1048576,MATCH("kor|String",[1]StringTable!$1:$1,0),0),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42"/>
        <v>0.5</v>
      </c>
      <c r="AJ1242">
        <f t="shared" si="140"/>
        <v>0.54666666600000002</v>
      </c>
      <c r="AK1242">
        <f t="shared" si="141"/>
        <v>1</v>
      </c>
      <c r="AL1242">
        <v>13</v>
      </c>
    </row>
    <row r="1243" spans="1:38" hidden="1" x14ac:dyDescent="0.3">
      <c r="A1243">
        <v>27</v>
      </c>
      <c r="B1243">
        <v>13</v>
      </c>
      <c r="C1243">
        <f>IF(OR($L1243=TRUE,$A1243=0,MOD($A1243,ChapterTable!$R$20)&lt;&gt;0),
MAX(0,INT(($B1243+ChapterTable!$P$26+VLOOKUP(SUBSTITUTE(C$1,"성장단계","")&amp;"단계오프셋",ChapterTable!$R:$S,2,0))/ChapterTable!$P$23)),
MAX(0,INT(($B1243+ChapterTable!$R$26+VLOOKUP(SUBSTITUTE(C$1,"성장단계","")&amp;"보스단계오프셋",ChapterTable!$R:$S,2,0))/ChapterTable!$R$23)))</f>
        <v>1</v>
      </c>
      <c r="D1243">
        <f>IF(OR($L1243=TRUE,$A1243=0,MOD($A1243,ChapterTable!$R$20)&lt;&gt;0),
MAX(0,INT(($B1243+ChapterTable!$P$26+VLOOKUP(SUBSTITUTE(D$1,"성장단계","")&amp;"단계오프셋",ChapterTable!$R:$S,2,0))/ChapterTable!$P$23)),
MAX(0,INT(($B1243+ChapterTable!$R$26+VLOOKUP(SUBSTITUTE(D$1,"성장단계","")&amp;"보스단계오프셋",ChapterTable!$R:$S,2,0))/ChapterTable!$R$23)))</f>
        <v>1</v>
      </c>
      <c r="E1243" s="1">
        <f ca="1">IF(AND($A1243=0,$B1243=1),
    VLOOKUP(1,ChapterTable!$1:$1048576,MATCH("최종"&amp;SUBSTITUTE(SUBSTITUTE(E$1,"standard",""),"|Float",""),ChapterTable!$1:$1,0),0)*ChapterTable!$P$17,
  IF(AND($A1243=0,$B1243=0),
    E1244,
  IF($B1243=0,
    VLOOKUP($A1243,ChapterTable!$1:$1048576,MATCH("최종"&amp;SUBSTITUTE(SUBSTITUTE(E$1,"standard",""),"|Float",""),ChapterTable!$1:$1,0),0),
  IF($B1243=1,
    IF($L1243=FALSE,
      VLOOKUP($A1243,ChapterTable!$1:$1048576,MATCH("최종"&amp;SUBSTITUTE(SUBSTITUTE(E$1,"standard",""),"|Float",""),ChapterTable!$1:$1,0),0),
      VLOOKUP($A1243-ChapterTable!$P$11,ChapterTable!$1:$1048576,MATCH("최종"&amp;SUBSTITUTE(SUBSTITUTE(E$1,"standard",""),"|Float",""),ChapterTable!$1:$1,0),0)*ChapterTable!$P$14
    ),
  OFFSET(E1243,-$B1243+IF($L1243,1,0),0)*IF($B1243&gt;OFFSET($B1243,1,0),ChapterTable!$R$17,1)*
    (VLOOKUP(SUBSTITUTE(SUBSTITUTE(E$1,"standard",""),"|Float","")&amp;IF(OR($L1243=TRUE,$A1243=0,MOD($A1243,ChapterTable!$R$20)&lt;&gt;0),"","보스")&amp;"인게임누적곱배수",ChapterTable!$R:$S,2,0)^C1243
    +VLOOKUP(SUBSTITUTE(SUBSTITUTE(E$1,"standard",""),"|Float","")&amp;IF(OR($L1243=TRUE,$A1243=0,MOD($A1243,ChapterTable!$R$20)&lt;&gt;0),"","보스")&amp;"인게임누적합배수",ChapterTable!$R:$S,2,0)*C1243)
  )
  )
  )
)</f>
        <v>5454252.3515131474</v>
      </c>
      <c r="F1243" s="1">
        <f ca="1">IF(AND($A1243=0,$B1243=1),
    VLOOKUP(1,ChapterTable!$1:$1048576,MATCH("최종"&amp;SUBSTITUTE(SUBSTITUTE(F$1,"standard",""),"|Float",""),ChapterTable!$1:$1,0),0)*ChapterTable!$P$17,
  IF(AND($A1243=0,$B1243=0),
    F1244,
  IF($B1243=0,
    VLOOKUP($A1243,ChapterTable!$1:$1048576,MATCH("최종"&amp;SUBSTITUTE(SUBSTITUTE(F$1,"standard",""),"|Float",""),ChapterTable!$1:$1,0),0),
  IF($B1243=1,
    IF($L1243=FALSE,
      VLOOKUP($A1243,ChapterTable!$1:$1048576,MATCH("최종"&amp;SUBSTITUTE(SUBSTITUTE(F$1,"standard",""),"|Float",""),ChapterTable!$1:$1,0),0),
      VLOOKUP($A1243-ChapterTable!$P$11,ChapterTable!$1:$1048576,MATCH("최종"&amp;SUBSTITUTE(SUBSTITUTE(F$1,"standard",""),"|Float",""),ChapterTable!$1:$1,0),0)*ChapterTable!$P$14
    ),
  OFFSET(F1243,-$B1243+IF($L1243,1,0),0)*
    (VLOOKUP(SUBSTITUTE(SUBSTITUTE(F$1,"standard",""),"|Float","")&amp;IF(OR($L1243=TRUE,$A1243=0,MOD($A1243,ChapterTable!$R$20)&lt;&gt;0),"","보스")&amp;"인게임누적곱배수",ChapterTable!$R:$S,2,0)^D1243
    +VLOOKUP(SUBSTITUTE(SUBSTITUTE(F$1,"standard",""),"|Float","")&amp;IF(OR($L1243=TRUE,$A1243=0,MOD($A1243,ChapterTable!$R$20)&lt;&gt;0),"","보스")&amp;"인게임누적합배수",ChapterTable!$R:$S,2,0)*D1243)
  )
  )
  )
)</f>
        <v>2035875.4437071644</v>
      </c>
      <c r="G1243" t="s">
        <v>715</v>
      </c>
      <c r="J1243" t="str">
        <f>IF(ISBLANK(I1243),"",
IFERROR(VLOOKUP(I1243,[1]StringTable!$1:$1048576,MATCH("kor|String",[1]StringTable!$1:$1,0),0),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42"/>
        <v>0.5</v>
      </c>
      <c r="AJ1243">
        <f t="shared" si="140"/>
        <v>0.54666666600000002</v>
      </c>
      <c r="AK1243">
        <f t="shared" si="141"/>
        <v>1</v>
      </c>
      <c r="AL1243">
        <v>13</v>
      </c>
    </row>
    <row r="1244" spans="1:38" hidden="1" x14ac:dyDescent="0.3">
      <c r="A1244">
        <v>27</v>
      </c>
      <c r="B1244">
        <v>14</v>
      </c>
      <c r="C1244">
        <f>IF(OR($L1244=TRUE,$A1244=0,MOD($A1244,ChapterTable!$R$20)&lt;&gt;0),
MAX(0,INT(($B1244+ChapterTable!$P$26+VLOOKUP(SUBSTITUTE(C$1,"성장단계","")&amp;"단계오프셋",ChapterTable!$R:$S,2,0))/ChapterTable!$P$23)),
MAX(0,INT(($B1244+ChapterTable!$R$26+VLOOKUP(SUBSTITUTE(C$1,"성장단계","")&amp;"보스단계오프셋",ChapterTable!$R:$S,2,0))/ChapterTable!$R$23)))</f>
        <v>1</v>
      </c>
      <c r="D1244">
        <f>IF(OR($L1244=TRUE,$A1244=0,MOD($A1244,ChapterTable!$R$20)&lt;&gt;0),
MAX(0,INT(($B1244+ChapterTable!$P$26+VLOOKUP(SUBSTITUTE(D$1,"성장단계","")&amp;"단계오프셋",ChapterTable!$R:$S,2,0))/ChapterTable!$P$23)),
MAX(0,INT(($B1244+ChapterTable!$R$26+VLOOKUP(SUBSTITUTE(D$1,"성장단계","")&amp;"보스단계오프셋",ChapterTable!$R:$S,2,0))/ChapterTable!$R$23)))</f>
        <v>1</v>
      </c>
      <c r="E1244" s="1">
        <f ca="1">IF(AND($A1244=0,$B1244=1),
    VLOOKUP(1,ChapterTable!$1:$1048576,MATCH("최종"&amp;SUBSTITUTE(SUBSTITUTE(E$1,"standard",""),"|Float",""),ChapterTable!$1:$1,0),0)*ChapterTable!$P$17,
  IF(AND($A1244=0,$B1244=0),
    E1245,
  IF($B1244=0,
    VLOOKUP($A1244,ChapterTable!$1:$1048576,MATCH("최종"&amp;SUBSTITUTE(SUBSTITUTE(E$1,"standard",""),"|Float",""),ChapterTable!$1:$1,0),0),
  IF($B1244=1,
    IF($L1244=FALSE,
      VLOOKUP($A1244,ChapterTable!$1:$1048576,MATCH("최종"&amp;SUBSTITUTE(SUBSTITUTE(E$1,"standard",""),"|Float",""),ChapterTable!$1:$1,0),0),
      VLOOKUP($A1244-ChapterTable!$P$11,ChapterTable!$1:$1048576,MATCH("최종"&amp;SUBSTITUTE(SUBSTITUTE(E$1,"standard",""),"|Float",""),ChapterTable!$1:$1,0),0)*ChapterTable!$P$14
    ),
  OFFSET(E1244,-$B1244+IF($L1244,1,0),0)*IF($B1244&gt;OFFSET($B1244,1,0),ChapterTable!$R$17,1)*
    (VLOOKUP(SUBSTITUTE(SUBSTITUTE(E$1,"standard",""),"|Float","")&amp;IF(OR($L1244=TRUE,$A1244=0,MOD($A1244,ChapterTable!$R$20)&lt;&gt;0),"","보스")&amp;"인게임누적곱배수",ChapterTable!$R:$S,2,0)^C1244
    +VLOOKUP(SUBSTITUTE(SUBSTITUTE(E$1,"standard",""),"|Float","")&amp;IF(OR($L1244=TRUE,$A1244=0,MOD($A1244,ChapterTable!$R$20)&lt;&gt;0),"","보스")&amp;"인게임누적합배수",ChapterTable!$R:$S,2,0)*C1244)
  )
  )
  )
)</f>
        <v>5454252.3515131474</v>
      </c>
      <c r="F1244" s="1">
        <f ca="1">IF(AND($A1244=0,$B1244=1),
    VLOOKUP(1,ChapterTable!$1:$1048576,MATCH("최종"&amp;SUBSTITUTE(SUBSTITUTE(F$1,"standard",""),"|Float",""),ChapterTable!$1:$1,0),0)*ChapterTable!$P$17,
  IF(AND($A1244=0,$B1244=0),
    F1245,
  IF($B1244=0,
    VLOOKUP($A1244,ChapterTable!$1:$1048576,MATCH("최종"&amp;SUBSTITUTE(SUBSTITUTE(F$1,"standard",""),"|Float",""),ChapterTable!$1:$1,0),0),
  IF($B1244=1,
    IF($L1244=FALSE,
      VLOOKUP($A1244,ChapterTable!$1:$1048576,MATCH("최종"&amp;SUBSTITUTE(SUBSTITUTE(F$1,"standard",""),"|Float",""),ChapterTable!$1:$1,0),0),
      VLOOKUP($A1244-ChapterTable!$P$11,ChapterTable!$1:$1048576,MATCH("최종"&amp;SUBSTITUTE(SUBSTITUTE(F$1,"standard",""),"|Float",""),ChapterTable!$1:$1,0),0)*ChapterTable!$P$14
    ),
  OFFSET(F1244,-$B1244+IF($L1244,1,0),0)*
    (VLOOKUP(SUBSTITUTE(SUBSTITUTE(F$1,"standard",""),"|Float","")&amp;IF(OR($L1244=TRUE,$A1244=0,MOD($A1244,ChapterTable!$R$20)&lt;&gt;0),"","보스")&amp;"인게임누적곱배수",ChapterTable!$R:$S,2,0)^D1244
    +VLOOKUP(SUBSTITUTE(SUBSTITUTE(F$1,"standard",""),"|Float","")&amp;IF(OR($L1244=TRUE,$A1244=0,MOD($A1244,ChapterTable!$R$20)&lt;&gt;0),"","보스")&amp;"인게임누적합배수",ChapterTable!$R:$S,2,0)*D1244)
  )
  )
  )
)</f>
        <v>2035875.4437071644</v>
      </c>
      <c r="G1244" t="s">
        <v>715</v>
      </c>
      <c r="J1244" t="str">
        <f>IF(ISBLANK(I1244),"",
IFERROR(VLOOKUP(I1244,[1]StringTable!$1:$1048576,MATCH("kor|String",[1]StringTable!$1:$1,0),0),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42"/>
        <v>0.5</v>
      </c>
      <c r="AJ1244">
        <f t="shared" si="140"/>
        <v>0.54666666600000002</v>
      </c>
      <c r="AK1244">
        <f t="shared" si="141"/>
        <v>1</v>
      </c>
      <c r="AL1244">
        <v>13</v>
      </c>
    </row>
    <row r="1245" spans="1:38" hidden="1" x14ac:dyDescent="0.3">
      <c r="A1245">
        <v>27</v>
      </c>
      <c r="B1245">
        <v>15</v>
      </c>
      <c r="C1245">
        <f>IF(OR($L1245=TRUE,$A1245=0,MOD($A1245,ChapterTable!$R$20)&lt;&gt;0),
MAX(0,INT(($B1245+ChapterTable!$P$26+VLOOKUP(SUBSTITUTE(C$1,"성장단계","")&amp;"단계오프셋",ChapterTable!$R:$S,2,0))/ChapterTable!$P$23)),
MAX(0,INT(($B1245+ChapterTable!$R$26+VLOOKUP(SUBSTITUTE(C$1,"성장단계","")&amp;"보스단계오프셋",ChapterTable!$R:$S,2,0))/ChapterTable!$R$23)))</f>
        <v>1</v>
      </c>
      <c r="D1245">
        <f>IF(OR($L1245=TRUE,$A1245=0,MOD($A1245,ChapterTable!$R$20)&lt;&gt;0),
MAX(0,INT(($B1245+ChapterTable!$P$26+VLOOKUP(SUBSTITUTE(D$1,"성장단계","")&amp;"단계오프셋",ChapterTable!$R:$S,2,0))/ChapterTable!$P$23)),
MAX(0,INT(($B1245+ChapterTable!$R$26+VLOOKUP(SUBSTITUTE(D$1,"성장단계","")&amp;"보스단계오프셋",ChapterTable!$R:$S,2,0))/ChapterTable!$R$23)))</f>
        <v>1</v>
      </c>
      <c r="E1245" s="1">
        <f ca="1">IF(AND($A1245=0,$B1245=1),
    VLOOKUP(1,ChapterTable!$1:$1048576,MATCH("최종"&amp;SUBSTITUTE(SUBSTITUTE(E$1,"standard",""),"|Float",""),ChapterTable!$1:$1,0),0)*ChapterTable!$P$17,
  IF(AND($A1245=0,$B1245=0),
    E1246,
  IF($B1245=0,
    VLOOKUP($A1245,ChapterTable!$1:$1048576,MATCH("최종"&amp;SUBSTITUTE(SUBSTITUTE(E$1,"standard",""),"|Float",""),ChapterTable!$1:$1,0),0),
  IF($B1245=1,
    IF($L1245=FALSE,
      VLOOKUP($A1245,ChapterTable!$1:$1048576,MATCH("최종"&amp;SUBSTITUTE(SUBSTITUTE(E$1,"standard",""),"|Float",""),ChapterTable!$1:$1,0),0),
      VLOOKUP($A1245-ChapterTable!$P$11,ChapterTable!$1:$1048576,MATCH("최종"&amp;SUBSTITUTE(SUBSTITUTE(E$1,"standard",""),"|Float",""),ChapterTable!$1:$1,0),0)*ChapterTable!$P$14
    ),
  OFFSET(E1245,-$B1245+IF($L1245,1,0),0)*IF($B1245&gt;OFFSET($B1245,1,0),ChapterTable!$R$17,1)*
    (VLOOKUP(SUBSTITUTE(SUBSTITUTE(E$1,"standard",""),"|Float","")&amp;IF(OR($L1245=TRUE,$A1245=0,MOD($A1245,ChapterTable!$R$20)&lt;&gt;0),"","보스")&amp;"인게임누적곱배수",ChapterTable!$R:$S,2,0)^C1245
    +VLOOKUP(SUBSTITUTE(SUBSTITUTE(E$1,"standard",""),"|Float","")&amp;IF(OR($L1245=TRUE,$A1245=0,MOD($A1245,ChapterTable!$R$20)&lt;&gt;0),"","보스")&amp;"인게임누적합배수",ChapterTable!$R:$S,2,0)*C1245)
  )
  )
  )
)</f>
        <v>5454252.3515131474</v>
      </c>
      <c r="F1245" s="1">
        <f ca="1">IF(AND($A1245=0,$B1245=1),
    VLOOKUP(1,ChapterTable!$1:$1048576,MATCH("최종"&amp;SUBSTITUTE(SUBSTITUTE(F$1,"standard",""),"|Float",""),ChapterTable!$1:$1,0),0)*ChapterTable!$P$17,
  IF(AND($A1245=0,$B1245=0),
    F1246,
  IF($B1245=0,
    VLOOKUP($A1245,ChapterTable!$1:$1048576,MATCH("최종"&amp;SUBSTITUTE(SUBSTITUTE(F$1,"standard",""),"|Float",""),ChapterTable!$1:$1,0),0),
  IF($B1245=1,
    IF($L1245=FALSE,
      VLOOKUP($A1245,ChapterTable!$1:$1048576,MATCH("최종"&amp;SUBSTITUTE(SUBSTITUTE(F$1,"standard",""),"|Float",""),ChapterTable!$1:$1,0),0),
      VLOOKUP($A1245-ChapterTable!$P$11,ChapterTable!$1:$1048576,MATCH("최종"&amp;SUBSTITUTE(SUBSTITUTE(F$1,"standard",""),"|Float",""),ChapterTable!$1:$1,0),0)*ChapterTable!$P$14
    ),
  OFFSET(F1245,-$B1245+IF($L1245,1,0),0)*
    (VLOOKUP(SUBSTITUTE(SUBSTITUTE(F$1,"standard",""),"|Float","")&amp;IF(OR($L1245=TRUE,$A1245=0,MOD($A1245,ChapterTable!$R$20)&lt;&gt;0),"","보스")&amp;"인게임누적곱배수",ChapterTable!$R:$S,2,0)^D1245
    +VLOOKUP(SUBSTITUTE(SUBSTITUTE(F$1,"standard",""),"|Float","")&amp;IF(OR($L1245=TRUE,$A1245=0,MOD($A1245,ChapterTable!$R$20)&lt;&gt;0),"","보스")&amp;"인게임누적합배수",ChapterTable!$R:$S,2,0)*D1245)
  )
  )
  )
)</f>
        <v>2035875.4437071644</v>
      </c>
      <c r="G1245" t="s">
        <v>715</v>
      </c>
      <c r="J1245" t="str">
        <f>IF(ISBLANK(I1245),"",
IFERROR(VLOOKUP(I1245,[1]StringTable!$1:$1048576,MATCH("kor|String",[1]StringTable!$1:$1,0),0),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42"/>
        <v>0.5</v>
      </c>
      <c r="AJ1245">
        <f t="shared" si="140"/>
        <v>0.54666666600000002</v>
      </c>
      <c r="AK1245">
        <f t="shared" si="141"/>
        <v>1</v>
      </c>
      <c r="AL1245">
        <v>13</v>
      </c>
    </row>
    <row r="1246" spans="1:38" hidden="1" x14ac:dyDescent="0.3">
      <c r="A1246">
        <v>27</v>
      </c>
      <c r="B1246">
        <v>16</v>
      </c>
      <c r="C1246">
        <f>IF(OR($L1246=TRUE,$A1246=0,MOD($A1246,ChapterTable!$R$20)&lt;&gt;0),
MAX(0,INT(($B1246+ChapterTable!$P$26+VLOOKUP(SUBSTITUTE(C$1,"성장단계","")&amp;"단계오프셋",ChapterTable!$R:$S,2,0))/ChapterTable!$P$23)),
MAX(0,INT(($B1246+ChapterTable!$R$26+VLOOKUP(SUBSTITUTE(C$1,"성장단계","")&amp;"보스단계오프셋",ChapterTable!$R:$S,2,0))/ChapterTable!$R$23)))</f>
        <v>2</v>
      </c>
      <c r="D1246">
        <f>IF(OR($L1246=TRUE,$A1246=0,MOD($A1246,ChapterTable!$R$20)&lt;&gt;0),
MAX(0,INT(($B1246+ChapterTable!$P$26+VLOOKUP(SUBSTITUTE(D$1,"성장단계","")&amp;"단계오프셋",ChapterTable!$R:$S,2,0))/ChapterTable!$P$23)),
MAX(0,INT(($B1246+ChapterTable!$R$26+VLOOKUP(SUBSTITUTE(D$1,"성장단계","")&amp;"보스단계오프셋",ChapterTable!$R:$S,2,0))/ChapterTable!$R$23)))</f>
        <v>1</v>
      </c>
      <c r="E1246" s="1">
        <f ca="1">IF(AND($A1246=0,$B1246=1),
    VLOOKUP(1,ChapterTable!$1:$1048576,MATCH("최종"&amp;SUBSTITUTE(SUBSTITUTE(E$1,"standard",""),"|Float",""),ChapterTable!$1:$1,0),0)*ChapterTable!$P$17,
  IF(AND($A1246=0,$B1246=0),
    E1247,
  IF($B1246=0,
    VLOOKUP($A1246,ChapterTable!$1:$1048576,MATCH("최종"&amp;SUBSTITUTE(SUBSTITUTE(E$1,"standard",""),"|Float",""),ChapterTable!$1:$1,0),0),
  IF($B1246=1,
    IF($L1246=FALSE,
      VLOOKUP($A1246,ChapterTable!$1:$1048576,MATCH("최종"&amp;SUBSTITUTE(SUBSTITUTE(E$1,"standard",""),"|Float",""),ChapterTable!$1:$1,0),0),
      VLOOKUP($A1246-ChapterTable!$P$11,ChapterTable!$1:$1048576,MATCH("최종"&amp;SUBSTITUTE(SUBSTITUTE(E$1,"standard",""),"|Float",""),ChapterTable!$1:$1,0),0)*ChapterTable!$P$14
    ),
  OFFSET(E1246,-$B1246+IF($L1246,1,0),0)*IF($B1246&gt;OFFSET($B1246,1,0),ChapterTable!$R$17,1)*
    (VLOOKUP(SUBSTITUTE(SUBSTITUTE(E$1,"standard",""),"|Float","")&amp;IF(OR($L1246=TRUE,$A1246=0,MOD($A1246,ChapterTable!$R$20)&lt;&gt;0),"","보스")&amp;"인게임누적곱배수",ChapterTable!$R:$S,2,0)^C1246
    +VLOOKUP(SUBSTITUTE(SUBSTITUTE(E$1,"standard",""),"|Float","")&amp;IF(OR($L1246=TRUE,$A1246=0,MOD($A1246,ChapterTable!$R$20)&lt;&gt;0),"","보스")&amp;"인게임누적합배수",ChapterTable!$R:$S,2,0)*C1246)
  )
  )
  )
)</f>
        <v>6363294.4100986719</v>
      </c>
      <c r="F1246" s="1">
        <f ca="1">IF(AND($A1246=0,$B1246=1),
    VLOOKUP(1,ChapterTable!$1:$1048576,MATCH("최종"&amp;SUBSTITUTE(SUBSTITUTE(F$1,"standard",""),"|Float",""),ChapterTable!$1:$1,0),0)*ChapterTable!$P$17,
  IF(AND($A1246=0,$B1246=0),
    F1247,
  IF($B1246=0,
    VLOOKUP($A1246,ChapterTable!$1:$1048576,MATCH("최종"&amp;SUBSTITUTE(SUBSTITUTE(F$1,"standard",""),"|Float",""),ChapterTable!$1:$1,0),0),
  IF($B1246=1,
    IF($L1246=FALSE,
      VLOOKUP($A1246,ChapterTable!$1:$1048576,MATCH("최종"&amp;SUBSTITUTE(SUBSTITUTE(F$1,"standard",""),"|Float",""),ChapterTable!$1:$1,0),0),
      VLOOKUP($A1246-ChapterTable!$P$11,ChapterTable!$1:$1048576,MATCH("최종"&amp;SUBSTITUTE(SUBSTITUTE(F$1,"standard",""),"|Float",""),ChapterTable!$1:$1,0),0)*ChapterTable!$P$14
    ),
  OFFSET(F1246,-$B1246+IF($L1246,1,0),0)*
    (VLOOKUP(SUBSTITUTE(SUBSTITUTE(F$1,"standard",""),"|Float","")&amp;IF(OR($L1246=TRUE,$A1246=0,MOD($A1246,ChapterTable!$R$20)&lt;&gt;0),"","보스")&amp;"인게임누적곱배수",ChapterTable!$R:$S,2,0)^D1246
    +VLOOKUP(SUBSTITUTE(SUBSTITUTE(F$1,"standard",""),"|Float","")&amp;IF(OR($L1246=TRUE,$A1246=0,MOD($A1246,ChapterTable!$R$20)&lt;&gt;0),"","보스")&amp;"인게임누적합배수",ChapterTable!$R:$S,2,0)*D1246)
  )
  )
  )
)</f>
        <v>2035875.4437071644</v>
      </c>
      <c r="G1246" t="s">
        <v>715</v>
      </c>
      <c r="J1246" t="str">
        <f>IF(ISBLANK(I1246),"",
IFERROR(VLOOKUP(I1246,[1]StringTable!$1:$1048576,MATCH("kor|String",[1]StringTable!$1:$1,0),0),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42"/>
        <v>0.5</v>
      </c>
      <c r="AJ1246">
        <f t="shared" si="140"/>
        <v>0.54666666600000002</v>
      </c>
      <c r="AK1246">
        <f t="shared" si="141"/>
        <v>1</v>
      </c>
      <c r="AL1246">
        <v>13</v>
      </c>
    </row>
    <row r="1247" spans="1:38" hidden="1" x14ac:dyDescent="0.3">
      <c r="A1247">
        <v>27</v>
      </c>
      <c r="B1247">
        <v>17</v>
      </c>
      <c r="C1247">
        <f>IF(OR($L1247=TRUE,$A1247=0,MOD($A1247,ChapterTable!$R$20)&lt;&gt;0),
MAX(0,INT(($B1247+ChapterTable!$P$26+VLOOKUP(SUBSTITUTE(C$1,"성장단계","")&amp;"단계오프셋",ChapterTable!$R:$S,2,0))/ChapterTable!$P$23)),
MAX(0,INT(($B1247+ChapterTable!$R$26+VLOOKUP(SUBSTITUTE(C$1,"성장단계","")&amp;"보스단계오프셋",ChapterTable!$R:$S,2,0))/ChapterTable!$R$23)))</f>
        <v>2</v>
      </c>
      <c r="D1247">
        <f>IF(OR($L1247=TRUE,$A1247=0,MOD($A1247,ChapterTable!$R$20)&lt;&gt;0),
MAX(0,INT(($B1247+ChapterTable!$P$26+VLOOKUP(SUBSTITUTE(D$1,"성장단계","")&amp;"단계오프셋",ChapterTable!$R:$S,2,0))/ChapterTable!$P$23)),
MAX(0,INT(($B1247+ChapterTable!$R$26+VLOOKUP(SUBSTITUTE(D$1,"성장단계","")&amp;"보스단계오프셋",ChapterTable!$R:$S,2,0))/ChapterTable!$R$23)))</f>
        <v>1</v>
      </c>
      <c r="E1247" s="1">
        <f ca="1">IF(AND($A1247=0,$B1247=1),
    VLOOKUP(1,ChapterTable!$1:$1048576,MATCH("최종"&amp;SUBSTITUTE(SUBSTITUTE(E$1,"standard",""),"|Float",""),ChapterTable!$1:$1,0),0)*ChapterTable!$P$17,
  IF(AND($A1247=0,$B1247=0),
    E1248,
  IF($B1247=0,
    VLOOKUP($A1247,ChapterTable!$1:$1048576,MATCH("최종"&amp;SUBSTITUTE(SUBSTITUTE(E$1,"standard",""),"|Float",""),ChapterTable!$1:$1,0),0),
  IF($B1247=1,
    IF($L1247=FALSE,
      VLOOKUP($A1247,ChapterTable!$1:$1048576,MATCH("최종"&amp;SUBSTITUTE(SUBSTITUTE(E$1,"standard",""),"|Float",""),ChapterTable!$1:$1,0),0),
      VLOOKUP($A1247-ChapterTable!$P$11,ChapterTable!$1:$1048576,MATCH("최종"&amp;SUBSTITUTE(SUBSTITUTE(E$1,"standard",""),"|Float",""),ChapterTable!$1:$1,0),0)*ChapterTable!$P$14
    ),
  OFFSET(E1247,-$B1247+IF($L1247,1,0),0)*IF($B1247&gt;OFFSET($B1247,1,0),ChapterTable!$R$17,1)*
    (VLOOKUP(SUBSTITUTE(SUBSTITUTE(E$1,"standard",""),"|Float","")&amp;IF(OR($L1247=TRUE,$A1247=0,MOD($A1247,ChapterTable!$R$20)&lt;&gt;0),"","보스")&amp;"인게임누적곱배수",ChapterTable!$R:$S,2,0)^C1247
    +VLOOKUP(SUBSTITUTE(SUBSTITUTE(E$1,"standard",""),"|Float","")&amp;IF(OR($L1247=TRUE,$A1247=0,MOD($A1247,ChapterTable!$R$20)&lt;&gt;0),"","보스")&amp;"인게임누적합배수",ChapterTable!$R:$S,2,0)*C1247)
  )
  )
  )
)</f>
        <v>6363294.4100986719</v>
      </c>
      <c r="F1247" s="1">
        <f ca="1">IF(AND($A1247=0,$B1247=1),
    VLOOKUP(1,ChapterTable!$1:$1048576,MATCH("최종"&amp;SUBSTITUTE(SUBSTITUTE(F$1,"standard",""),"|Float",""),ChapterTable!$1:$1,0),0)*ChapterTable!$P$17,
  IF(AND($A1247=0,$B1247=0),
    F1248,
  IF($B1247=0,
    VLOOKUP($A1247,ChapterTable!$1:$1048576,MATCH("최종"&amp;SUBSTITUTE(SUBSTITUTE(F$1,"standard",""),"|Float",""),ChapterTable!$1:$1,0),0),
  IF($B1247=1,
    IF($L1247=FALSE,
      VLOOKUP($A1247,ChapterTable!$1:$1048576,MATCH("최종"&amp;SUBSTITUTE(SUBSTITUTE(F$1,"standard",""),"|Float",""),ChapterTable!$1:$1,0),0),
      VLOOKUP($A1247-ChapterTable!$P$11,ChapterTable!$1:$1048576,MATCH("최종"&amp;SUBSTITUTE(SUBSTITUTE(F$1,"standard",""),"|Float",""),ChapterTable!$1:$1,0),0)*ChapterTable!$P$14
    ),
  OFFSET(F1247,-$B1247+IF($L1247,1,0),0)*
    (VLOOKUP(SUBSTITUTE(SUBSTITUTE(F$1,"standard",""),"|Float","")&amp;IF(OR($L1247=TRUE,$A1247=0,MOD($A1247,ChapterTable!$R$20)&lt;&gt;0),"","보스")&amp;"인게임누적곱배수",ChapterTable!$R:$S,2,0)^D1247
    +VLOOKUP(SUBSTITUTE(SUBSTITUTE(F$1,"standard",""),"|Float","")&amp;IF(OR($L1247=TRUE,$A1247=0,MOD($A1247,ChapterTable!$R$20)&lt;&gt;0),"","보스")&amp;"인게임누적합배수",ChapterTable!$R:$S,2,0)*D1247)
  )
  )
  )
)</f>
        <v>2035875.4437071644</v>
      </c>
      <c r="G1247" t="s">
        <v>715</v>
      </c>
      <c r="J1247" t="str">
        <f>IF(ISBLANK(I1247),"",
IFERROR(VLOOKUP(I1247,[1]StringTable!$1:$1048576,MATCH("kor|String",[1]StringTable!$1:$1,0),0),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42"/>
        <v>0.5</v>
      </c>
      <c r="AJ1247">
        <f t="shared" si="140"/>
        <v>0.54666666600000002</v>
      </c>
      <c r="AK1247">
        <f t="shared" si="141"/>
        <v>1</v>
      </c>
      <c r="AL1247">
        <v>13</v>
      </c>
    </row>
    <row r="1248" spans="1:38" hidden="1" x14ac:dyDescent="0.3">
      <c r="A1248">
        <v>27</v>
      </c>
      <c r="B1248">
        <v>18</v>
      </c>
      <c r="C1248">
        <f>IF(OR($L1248=TRUE,$A1248=0,MOD($A1248,ChapterTable!$R$20)&lt;&gt;0),
MAX(0,INT(($B1248+ChapterTable!$P$26+VLOOKUP(SUBSTITUTE(C$1,"성장단계","")&amp;"단계오프셋",ChapterTable!$R:$S,2,0))/ChapterTable!$P$23)),
MAX(0,INT(($B1248+ChapterTable!$R$26+VLOOKUP(SUBSTITUTE(C$1,"성장단계","")&amp;"보스단계오프셋",ChapterTable!$R:$S,2,0))/ChapterTable!$R$23)))</f>
        <v>2</v>
      </c>
      <c r="D1248">
        <f>IF(OR($L1248=TRUE,$A1248=0,MOD($A1248,ChapterTable!$R$20)&lt;&gt;0),
MAX(0,INT(($B1248+ChapterTable!$P$26+VLOOKUP(SUBSTITUTE(D$1,"성장단계","")&amp;"단계오프셋",ChapterTable!$R:$S,2,0))/ChapterTable!$P$23)),
MAX(0,INT(($B1248+ChapterTable!$R$26+VLOOKUP(SUBSTITUTE(D$1,"성장단계","")&amp;"보스단계오프셋",ChapterTable!$R:$S,2,0))/ChapterTable!$R$23)))</f>
        <v>1</v>
      </c>
      <c r="E1248" s="1">
        <f ca="1">IF(AND($A1248=0,$B1248=1),
    VLOOKUP(1,ChapterTable!$1:$1048576,MATCH("최종"&amp;SUBSTITUTE(SUBSTITUTE(E$1,"standard",""),"|Float",""),ChapterTable!$1:$1,0),0)*ChapterTable!$P$17,
  IF(AND($A1248=0,$B1248=0),
    E1249,
  IF($B1248=0,
    VLOOKUP($A1248,ChapterTable!$1:$1048576,MATCH("최종"&amp;SUBSTITUTE(SUBSTITUTE(E$1,"standard",""),"|Float",""),ChapterTable!$1:$1,0),0),
  IF($B1248=1,
    IF($L1248=FALSE,
      VLOOKUP($A1248,ChapterTable!$1:$1048576,MATCH("최종"&amp;SUBSTITUTE(SUBSTITUTE(E$1,"standard",""),"|Float",""),ChapterTable!$1:$1,0),0),
      VLOOKUP($A1248-ChapterTable!$P$11,ChapterTable!$1:$1048576,MATCH("최종"&amp;SUBSTITUTE(SUBSTITUTE(E$1,"standard",""),"|Float",""),ChapterTable!$1:$1,0),0)*ChapterTable!$P$14
    ),
  OFFSET(E1248,-$B1248+IF($L1248,1,0),0)*IF($B1248&gt;OFFSET($B1248,1,0),ChapterTable!$R$17,1)*
    (VLOOKUP(SUBSTITUTE(SUBSTITUTE(E$1,"standard",""),"|Float","")&amp;IF(OR($L1248=TRUE,$A1248=0,MOD($A1248,ChapterTable!$R$20)&lt;&gt;0),"","보스")&amp;"인게임누적곱배수",ChapterTable!$R:$S,2,0)^C1248
    +VLOOKUP(SUBSTITUTE(SUBSTITUTE(E$1,"standard",""),"|Float","")&amp;IF(OR($L1248=TRUE,$A1248=0,MOD($A1248,ChapterTable!$R$20)&lt;&gt;0),"","보스")&amp;"인게임누적합배수",ChapterTable!$R:$S,2,0)*C1248)
  )
  )
  )
)</f>
        <v>6363294.4100986719</v>
      </c>
      <c r="F1248" s="1">
        <f ca="1">IF(AND($A1248=0,$B1248=1),
    VLOOKUP(1,ChapterTable!$1:$1048576,MATCH("최종"&amp;SUBSTITUTE(SUBSTITUTE(F$1,"standard",""),"|Float",""),ChapterTable!$1:$1,0),0)*ChapterTable!$P$17,
  IF(AND($A1248=0,$B1248=0),
    F1249,
  IF($B1248=0,
    VLOOKUP($A1248,ChapterTable!$1:$1048576,MATCH("최종"&amp;SUBSTITUTE(SUBSTITUTE(F$1,"standard",""),"|Float",""),ChapterTable!$1:$1,0),0),
  IF($B1248=1,
    IF($L1248=FALSE,
      VLOOKUP($A1248,ChapterTable!$1:$1048576,MATCH("최종"&amp;SUBSTITUTE(SUBSTITUTE(F$1,"standard",""),"|Float",""),ChapterTable!$1:$1,0),0),
      VLOOKUP($A1248-ChapterTable!$P$11,ChapterTable!$1:$1048576,MATCH("최종"&amp;SUBSTITUTE(SUBSTITUTE(F$1,"standard",""),"|Float",""),ChapterTable!$1:$1,0),0)*ChapterTable!$P$14
    ),
  OFFSET(F1248,-$B1248+IF($L1248,1,0),0)*
    (VLOOKUP(SUBSTITUTE(SUBSTITUTE(F$1,"standard",""),"|Float","")&amp;IF(OR($L1248=TRUE,$A1248=0,MOD($A1248,ChapterTable!$R$20)&lt;&gt;0),"","보스")&amp;"인게임누적곱배수",ChapterTable!$R:$S,2,0)^D1248
    +VLOOKUP(SUBSTITUTE(SUBSTITUTE(F$1,"standard",""),"|Float","")&amp;IF(OR($L1248=TRUE,$A1248=0,MOD($A1248,ChapterTable!$R$20)&lt;&gt;0),"","보스")&amp;"인게임누적합배수",ChapterTable!$R:$S,2,0)*D1248)
  )
  )
  )
)</f>
        <v>2035875.4437071644</v>
      </c>
      <c r="G1248" t="s">
        <v>715</v>
      </c>
      <c r="J1248" t="str">
        <f>IF(ISBLANK(I1248),"",
IFERROR(VLOOKUP(I1248,[1]StringTable!$1:$1048576,MATCH("kor|String",[1]StringTable!$1:$1,0),0),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42"/>
        <v>0.5</v>
      </c>
      <c r="AJ1248">
        <f t="shared" si="140"/>
        <v>0.54666666600000002</v>
      </c>
      <c r="AK1248">
        <f t="shared" si="141"/>
        <v>1</v>
      </c>
      <c r="AL1248">
        <v>13</v>
      </c>
    </row>
    <row r="1249" spans="1:38" hidden="1" x14ac:dyDescent="0.3">
      <c r="A1249">
        <v>27</v>
      </c>
      <c r="B1249">
        <v>19</v>
      </c>
      <c r="C1249">
        <f>IF(OR($L1249=TRUE,$A1249=0,MOD($A1249,ChapterTable!$R$20)&lt;&gt;0),
MAX(0,INT(($B1249+ChapterTable!$P$26+VLOOKUP(SUBSTITUTE(C$1,"성장단계","")&amp;"단계오프셋",ChapterTable!$R:$S,2,0))/ChapterTable!$P$23)),
MAX(0,INT(($B1249+ChapterTable!$R$26+VLOOKUP(SUBSTITUTE(C$1,"성장단계","")&amp;"보스단계오프셋",ChapterTable!$R:$S,2,0))/ChapterTable!$R$23)))</f>
        <v>2</v>
      </c>
      <c r="D1249">
        <f>IF(OR($L1249=TRUE,$A1249=0,MOD($A1249,ChapterTable!$R$20)&lt;&gt;0),
MAX(0,INT(($B1249+ChapterTable!$P$26+VLOOKUP(SUBSTITUTE(D$1,"성장단계","")&amp;"단계오프셋",ChapterTable!$R:$S,2,0))/ChapterTable!$P$23)),
MAX(0,INT(($B1249+ChapterTable!$R$26+VLOOKUP(SUBSTITUTE(D$1,"성장단계","")&amp;"보스단계오프셋",ChapterTable!$R:$S,2,0))/ChapterTable!$R$23)))</f>
        <v>1</v>
      </c>
      <c r="E1249" s="1">
        <f ca="1">IF(AND($A1249=0,$B1249=1),
    VLOOKUP(1,ChapterTable!$1:$1048576,MATCH("최종"&amp;SUBSTITUTE(SUBSTITUTE(E$1,"standard",""),"|Float",""),ChapterTable!$1:$1,0),0)*ChapterTable!$P$17,
  IF(AND($A1249=0,$B1249=0),
    E1250,
  IF($B1249=0,
    VLOOKUP($A1249,ChapterTable!$1:$1048576,MATCH("최종"&amp;SUBSTITUTE(SUBSTITUTE(E$1,"standard",""),"|Float",""),ChapterTable!$1:$1,0),0),
  IF($B1249=1,
    IF($L1249=FALSE,
      VLOOKUP($A1249,ChapterTable!$1:$1048576,MATCH("최종"&amp;SUBSTITUTE(SUBSTITUTE(E$1,"standard",""),"|Float",""),ChapterTable!$1:$1,0),0),
      VLOOKUP($A1249-ChapterTable!$P$11,ChapterTable!$1:$1048576,MATCH("최종"&amp;SUBSTITUTE(SUBSTITUTE(E$1,"standard",""),"|Float",""),ChapterTable!$1:$1,0),0)*ChapterTable!$P$14
    ),
  OFFSET(E1249,-$B1249+IF($L1249,1,0),0)*IF($B1249&gt;OFFSET($B1249,1,0),ChapterTable!$R$17,1)*
    (VLOOKUP(SUBSTITUTE(SUBSTITUTE(E$1,"standard",""),"|Float","")&amp;IF(OR($L1249=TRUE,$A1249=0,MOD($A1249,ChapterTable!$R$20)&lt;&gt;0),"","보스")&amp;"인게임누적곱배수",ChapterTable!$R:$S,2,0)^C1249
    +VLOOKUP(SUBSTITUTE(SUBSTITUTE(E$1,"standard",""),"|Float","")&amp;IF(OR($L1249=TRUE,$A1249=0,MOD($A1249,ChapterTable!$R$20)&lt;&gt;0),"","보스")&amp;"인게임누적합배수",ChapterTable!$R:$S,2,0)*C1249)
  )
  )
  )
)</f>
        <v>6363294.4100986719</v>
      </c>
      <c r="F1249" s="1">
        <f ca="1">IF(AND($A1249=0,$B1249=1),
    VLOOKUP(1,ChapterTable!$1:$1048576,MATCH("최종"&amp;SUBSTITUTE(SUBSTITUTE(F$1,"standard",""),"|Float",""),ChapterTable!$1:$1,0),0)*ChapterTable!$P$17,
  IF(AND($A1249=0,$B1249=0),
    F1250,
  IF($B1249=0,
    VLOOKUP($A1249,ChapterTable!$1:$1048576,MATCH("최종"&amp;SUBSTITUTE(SUBSTITUTE(F$1,"standard",""),"|Float",""),ChapterTable!$1:$1,0),0),
  IF($B1249=1,
    IF($L1249=FALSE,
      VLOOKUP($A1249,ChapterTable!$1:$1048576,MATCH("최종"&amp;SUBSTITUTE(SUBSTITUTE(F$1,"standard",""),"|Float",""),ChapterTable!$1:$1,0),0),
      VLOOKUP($A1249-ChapterTable!$P$11,ChapterTable!$1:$1048576,MATCH("최종"&amp;SUBSTITUTE(SUBSTITUTE(F$1,"standard",""),"|Float",""),ChapterTable!$1:$1,0),0)*ChapterTable!$P$14
    ),
  OFFSET(F1249,-$B1249+IF($L1249,1,0),0)*
    (VLOOKUP(SUBSTITUTE(SUBSTITUTE(F$1,"standard",""),"|Float","")&amp;IF(OR($L1249=TRUE,$A1249=0,MOD($A1249,ChapterTable!$R$20)&lt;&gt;0),"","보스")&amp;"인게임누적곱배수",ChapterTable!$R:$S,2,0)^D1249
    +VLOOKUP(SUBSTITUTE(SUBSTITUTE(F$1,"standard",""),"|Float","")&amp;IF(OR($L1249=TRUE,$A1249=0,MOD($A1249,ChapterTable!$R$20)&lt;&gt;0),"","보스")&amp;"인게임누적합배수",ChapterTable!$R:$S,2,0)*D1249)
  )
  )
  )
)</f>
        <v>2035875.4437071644</v>
      </c>
      <c r="G1249" t="s">
        <v>715</v>
      </c>
      <c r="J1249" t="str">
        <f>IF(ISBLANK(I1249),"",
IFERROR(VLOOKUP(I1249,[1]StringTable!$1:$1048576,MATCH("kor|String",[1]StringTable!$1:$1,0),0),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42"/>
        <v>0.5</v>
      </c>
      <c r="AJ1249">
        <f t="shared" si="140"/>
        <v>0.54666666600000002</v>
      </c>
      <c r="AK1249">
        <f t="shared" si="141"/>
        <v>1</v>
      </c>
      <c r="AL1249">
        <v>13</v>
      </c>
    </row>
    <row r="1250" spans="1:38" hidden="1" x14ac:dyDescent="0.3">
      <c r="A1250">
        <v>27</v>
      </c>
      <c r="B1250">
        <v>20</v>
      </c>
      <c r="C1250">
        <f>IF(OR($L1250=TRUE,$A1250=0,MOD($A1250,ChapterTable!$R$20)&lt;&gt;0),
MAX(0,INT(($B1250+ChapterTable!$P$26+VLOOKUP(SUBSTITUTE(C$1,"성장단계","")&amp;"단계오프셋",ChapterTable!$R:$S,2,0))/ChapterTable!$P$23)),
MAX(0,INT(($B1250+ChapterTable!$R$26+VLOOKUP(SUBSTITUTE(C$1,"성장단계","")&amp;"보스단계오프셋",ChapterTable!$R:$S,2,0))/ChapterTable!$R$23)))</f>
        <v>2</v>
      </c>
      <c r="D1250">
        <f>IF(OR($L1250=TRUE,$A1250=0,MOD($A1250,ChapterTable!$R$20)&lt;&gt;0),
MAX(0,INT(($B1250+ChapterTable!$P$26+VLOOKUP(SUBSTITUTE(D$1,"성장단계","")&amp;"단계오프셋",ChapterTable!$R:$S,2,0))/ChapterTable!$P$23)),
MAX(0,INT(($B1250+ChapterTable!$R$26+VLOOKUP(SUBSTITUTE(D$1,"성장단계","")&amp;"보스단계오프셋",ChapterTable!$R:$S,2,0))/ChapterTable!$R$23)))</f>
        <v>1</v>
      </c>
      <c r="E1250" s="1">
        <f ca="1">IF(AND($A1250=0,$B1250=1),
    VLOOKUP(1,ChapterTable!$1:$1048576,MATCH("최종"&amp;SUBSTITUTE(SUBSTITUTE(E$1,"standard",""),"|Float",""),ChapterTable!$1:$1,0),0)*ChapterTable!$P$17,
  IF(AND($A1250=0,$B1250=0),
    E1251,
  IF($B1250=0,
    VLOOKUP($A1250,ChapterTable!$1:$1048576,MATCH("최종"&amp;SUBSTITUTE(SUBSTITUTE(E$1,"standard",""),"|Float",""),ChapterTable!$1:$1,0),0),
  IF($B1250=1,
    IF($L1250=FALSE,
      VLOOKUP($A1250,ChapterTable!$1:$1048576,MATCH("최종"&amp;SUBSTITUTE(SUBSTITUTE(E$1,"standard",""),"|Float",""),ChapterTable!$1:$1,0),0),
      VLOOKUP($A1250-ChapterTable!$P$11,ChapterTable!$1:$1048576,MATCH("최종"&amp;SUBSTITUTE(SUBSTITUTE(E$1,"standard",""),"|Float",""),ChapterTable!$1:$1,0),0)*ChapterTable!$P$14
    ),
  OFFSET(E1250,-$B1250+IF($L1250,1,0),0)*IF($B1250&gt;OFFSET($B1250,1,0),ChapterTable!$R$17,1)*
    (VLOOKUP(SUBSTITUTE(SUBSTITUTE(E$1,"standard",""),"|Float","")&amp;IF(OR($L1250=TRUE,$A1250=0,MOD($A1250,ChapterTable!$R$20)&lt;&gt;0),"","보스")&amp;"인게임누적곱배수",ChapterTable!$R:$S,2,0)^C1250
    +VLOOKUP(SUBSTITUTE(SUBSTITUTE(E$1,"standard",""),"|Float","")&amp;IF(OR($L1250=TRUE,$A1250=0,MOD($A1250,ChapterTable!$R$20)&lt;&gt;0),"","보스")&amp;"인게임누적합배수",ChapterTable!$R:$S,2,0)*C1250)
  )
  )
  )
)</f>
        <v>6363294.4100986719</v>
      </c>
      <c r="F1250" s="1">
        <f ca="1">IF(AND($A1250=0,$B1250=1),
    VLOOKUP(1,ChapterTable!$1:$1048576,MATCH("최종"&amp;SUBSTITUTE(SUBSTITUTE(F$1,"standard",""),"|Float",""),ChapterTable!$1:$1,0),0)*ChapterTable!$P$17,
  IF(AND($A1250=0,$B1250=0),
    F1251,
  IF($B1250=0,
    VLOOKUP($A1250,ChapterTable!$1:$1048576,MATCH("최종"&amp;SUBSTITUTE(SUBSTITUTE(F$1,"standard",""),"|Float",""),ChapterTable!$1:$1,0),0),
  IF($B1250=1,
    IF($L1250=FALSE,
      VLOOKUP($A1250,ChapterTable!$1:$1048576,MATCH("최종"&amp;SUBSTITUTE(SUBSTITUTE(F$1,"standard",""),"|Float",""),ChapterTable!$1:$1,0),0),
      VLOOKUP($A1250-ChapterTable!$P$11,ChapterTable!$1:$1048576,MATCH("최종"&amp;SUBSTITUTE(SUBSTITUTE(F$1,"standard",""),"|Float",""),ChapterTable!$1:$1,0),0)*ChapterTable!$P$14
    ),
  OFFSET(F1250,-$B1250+IF($L1250,1,0),0)*
    (VLOOKUP(SUBSTITUTE(SUBSTITUTE(F$1,"standard",""),"|Float","")&amp;IF(OR($L1250=TRUE,$A1250=0,MOD($A1250,ChapterTable!$R$20)&lt;&gt;0),"","보스")&amp;"인게임누적곱배수",ChapterTable!$R:$S,2,0)^D1250
    +VLOOKUP(SUBSTITUTE(SUBSTITUTE(F$1,"standard",""),"|Float","")&amp;IF(OR($L1250=TRUE,$A1250=0,MOD($A1250,ChapterTable!$R$20)&lt;&gt;0),"","보스")&amp;"인게임누적합배수",ChapterTable!$R:$S,2,0)*D1250)
  )
  )
  )
)</f>
        <v>2035875.4437071644</v>
      </c>
      <c r="G1250" t="s">
        <v>715</v>
      </c>
      <c r="J1250" t="str">
        <f>IF(ISBLANK(I1250),"",
IFERROR(VLOOKUP(I1250,[1]StringTable!$1:$1048576,MATCH("kor|String",[1]StringTable!$1:$1,0),0),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42"/>
        <v>0.5</v>
      </c>
      <c r="AJ1250">
        <f t="shared" si="140"/>
        <v>1</v>
      </c>
      <c r="AK1250">
        <f t="shared" si="141"/>
        <v>2</v>
      </c>
      <c r="AL1250">
        <v>13</v>
      </c>
    </row>
    <row r="1251" spans="1:38" hidden="1" x14ac:dyDescent="0.3">
      <c r="A1251">
        <v>27</v>
      </c>
      <c r="B1251">
        <v>21</v>
      </c>
      <c r="C1251">
        <f>IF(OR($L1251=TRUE,$A1251=0,MOD($A1251,ChapterTable!$R$20)&lt;&gt;0),
MAX(0,INT(($B1251+ChapterTable!$P$26+VLOOKUP(SUBSTITUTE(C$1,"성장단계","")&amp;"단계오프셋",ChapterTable!$R:$S,2,0))/ChapterTable!$P$23)),
MAX(0,INT(($B1251+ChapterTable!$R$26+VLOOKUP(SUBSTITUTE(C$1,"성장단계","")&amp;"보스단계오프셋",ChapterTable!$R:$S,2,0))/ChapterTable!$R$23)))</f>
        <v>2</v>
      </c>
      <c r="D1251">
        <f>IF(OR($L1251=TRUE,$A1251=0,MOD($A1251,ChapterTable!$R$20)&lt;&gt;0),
MAX(0,INT(($B1251+ChapterTable!$P$26+VLOOKUP(SUBSTITUTE(D$1,"성장단계","")&amp;"단계오프셋",ChapterTable!$R:$S,2,0))/ChapterTable!$P$23)),
MAX(0,INT(($B1251+ChapterTable!$R$26+VLOOKUP(SUBSTITUTE(D$1,"성장단계","")&amp;"보스단계오프셋",ChapterTable!$R:$S,2,0))/ChapterTable!$R$23)))</f>
        <v>2</v>
      </c>
      <c r="E1251" s="1">
        <f ca="1">IF(AND($A1251=0,$B1251=1),
    VLOOKUP(1,ChapterTable!$1:$1048576,MATCH("최종"&amp;SUBSTITUTE(SUBSTITUTE(E$1,"standard",""),"|Float",""),ChapterTable!$1:$1,0),0)*ChapterTable!$P$17,
  IF(AND($A1251=0,$B1251=0),
    E1252,
  IF($B1251=0,
    VLOOKUP($A1251,ChapterTable!$1:$1048576,MATCH("최종"&amp;SUBSTITUTE(SUBSTITUTE(E$1,"standard",""),"|Float",""),ChapterTable!$1:$1,0),0),
  IF($B1251=1,
    IF($L1251=FALSE,
      VLOOKUP($A1251,ChapterTable!$1:$1048576,MATCH("최종"&amp;SUBSTITUTE(SUBSTITUTE(E$1,"standard",""),"|Float",""),ChapterTable!$1:$1,0),0),
      VLOOKUP($A1251-ChapterTable!$P$11,ChapterTable!$1:$1048576,MATCH("최종"&amp;SUBSTITUTE(SUBSTITUTE(E$1,"standard",""),"|Float",""),ChapterTable!$1:$1,0),0)*ChapterTable!$P$14
    ),
  OFFSET(E1251,-$B1251+IF($L1251,1,0),0)*IF($B1251&gt;OFFSET($B1251,1,0),ChapterTable!$R$17,1)*
    (VLOOKUP(SUBSTITUTE(SUBSTITUTE(E$1,"standard",""),"|Float","")&amp;IF(OR($L1251=TRUE,$A1251=0,MOD($A1251,ChapterTable!$R$20)&lt;&gt;0),"","보스")&amp;"인게임누적곱배수",ChapterTable!$R:$S,2,0)^C1251
    +VLOOKUP(SUBSTITUTE(SUBSTITUTE(E$1,"standard",""),"|Float","")&amp;IF(OR($L1251=TRUE,$A1251=0,MOD($A1251,ChapterTable!$R$20)&lt;&gt;0),"","보스")&amp;"인게임누적합배수",ChapterTable!$R:$S,2,0)*C1251)
  )
  )
  )
)</f>
        <v>6363294.4100986719</v>
      </c>
      <c r="F1251" s="1">
        <f ca="1">IF(AND($A1251=0,$B1251=1),
    VLOOKUP(1,ChapterTable!$1:$1048576,MATCH("최종"&amp;SUBSTITUTE(SUBSTITUTE(F$1,"standard",""),"|Float",""),ChapterTable!$1:$1,0),0)*ChapterTable!$P$17,
  IF(AND($A1251=0,$B1251=0),
    F1252,
  IF($B1251=0,
    VLOOKUP($A1251,ChapterTable!$1:$1048576,MATCH("최종"&amp;SUBSTITUTE(SUBSTITUTE(F$1,"standard",""),"|Float",""),ChapterTable!$1:$1,0),0),
  IF($B1251=1,
    IF($L1251=FALSE,
      VLOOKUP($A1251,ChapterTable!$1:$1048576,MATCH("최종"&amp;SUBSTITUTE(SUBSTITUTE(F$1,"standard",""),"|Float",""),ChapterTable!$1:$1,0),0),
      VLOOKUP($A1251-ChapterTable!$P$11,ChapterTable!$1:$1048576,MATCH("최종"&amp;SUBSTITUTE(SUBSTITUTE(F$1,"standard",""),"|Float",""),ChapterTable!$1:$1,0),0)*ChapterTable!$P$14
    ),
  OFFSET(F1251,-$B1251+IF($L1251,1,0),0)*
    (VLOOKUP(SUBSTITUTE(SUBSTITUTE(F$1,"standard",""),"|Float","")&amp;IF(OR($L1251=TRUE,$A1251=0,MOD($A1251,ChapterTable!$R$20)&lt;&gt;0),"","보스")&amp;"인게임누적곱배수",ChapterTable!$R:$S,2,0)^D1251
    +VLOOKUP(SUBSTITUTE(SUBSTITUTE(F$1,"standard",""),"|Float","")&amp;IF(OR($L1251=TRUE,$A1251=0,MOD($A1251,ChapterTable!$R$20)&lt;&gt;0),"","보스")&amp;"인게임누적합배수",ChapterTable!$R:$S,2,0)*D1251)
  )
  )
  )
)</f>
        <v>2177913.2653611526</v>
      </c>
      <c r="G1251" t="s">
        <v>715</v>
      </c>
      <c r="J1251" t="str">
        <f>IF(ISBLANK(I1251),"",
IFERROR(VLOOKUP(I1251,[1]StringTable!$1:$1048576,MATCH("kor|String",[1]StringTable!$1:$1,0),0),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42"/>
        <v>0.33333333333333331</v>
      </c>
      <c r="AJ1251">
        <f t="shared" si="140"/>
        <v>0.395555555</v>
      </c>
      <c r="AK1251">
        <f t="shared" si="141"/>
        <v>1</v>
      </c>
      <c r="AL1251">
        <v>13</v>
      </c>
    </row>
    <row r="1252" spans="1:38" hidden="1" x14ac:dyDescent="0.3">
      <c r="A1252">
        <v>27</v>
      </c>
      <c r="B1252">
        <v>22</v>
      </c>
      <c r="C1252">
        <f>IF(OR($L1252=TRUE,$A1252=0,MOD($A1252,ChapterTable!$R$20)&lt;&gt;0),
MAX(0,INT(($B1252+ChapterTable!$P$26+VLOOKUP(SUBSTITUTE(C$1,"성장단계","")&amp;"단계오프셋",ChapterTable!$R:$S,2,0))/ChapterTable!$P$23)),
MAX(0,INT(($B1252+ChapterTable!$R$26+VLOOKUP(SUBSTITUTE(C$1,"성장단계","")&amp;"보스단계오프셋",ChapterTable!$R:$S,2,0))/ChapterTable!$R$23)))</f>
        <v>2</v>
      </c>
      <c r="D1252">
        <f>IF(OR($L1252=TRUE,$A1252=0,MOD($A1252,ChapterTable!$R$20)&lt;&gt;0),
MAX(0,INT(($B1252+ChapterTable!$P$26+VLOOKUP(SUBSTITUTE(D$1,"성장단계","")&amp;"단계오프셋",ChapterTable!$R:$S,2,0))/ChapterTable!$P$23)),
MAX(0,INT(($B1252+ChapterTable!$R$26+VLOOKUP(SUBSTITUTE(D$1,"성장단계","")&amp;"보스단계오프셋",ChapterTable!$R:$S,2,0))/ChapterTable!$R$23)))</f>
        <v>2</v>
      </c>
      <c r="E1252" s="1">
        <f ca="1">IF(AND($A1252=0,$B1252=1),
    VLOOKUP(1,ChapterTable!$1:$1048576,MATCH("최종"&amp;SUBSTITUTE(SUBSTITUTE(E$1,"standard",""),"|Float",""),ChapterTable!$1:$1,0),0)*ChapterTable!$P$17,
  IF(AND($A1252=0,$B1252=0),
    E1253,
  IF($B1252=0,
    VLOOKUP($A1252,ChapterTable!$1:$1048576,MATCH("최종"&amp;SUBSTITUTE(SUBSTITUTE(E$1,"standard",""),"|Float",""),ChapterTable!$1:$1,0),0),
  IF($B1252=1,
    IF($L1252=FALSE,
      VLOOKUP($A1252,ChapterTable!$1:$1048576,MATCH("최종"&amp;SUBSTITUTE(SUBSTITUTE(E$1,"standard",""),"|Float",""),ChapterTable!$1:$1,0),0),
      VLOOKUP($A1252-ChapterTable!$P$11,ChapterTable!$1:$1048576,MATCH("최종"&amp;SUBSTITUTE(SUBSTITUTE(E$1,"standard",""),"|Float",""),ChapterTable!$1:$1,0),0)*ChapterTable!$P$14
    ),
  OFFSET(E1252,-$B1252+IF($L1252,1,0),0)*IF($B1252&gt;OFFSET($B1252,1,0),ChapterTable!$R$17,1)*
    (VLOOKUP(SUBSTITUTE(SUBSTITUTE(E$1,"standard",""),"|Float","")&amp;IF(OR($L1252=TRUE,$A1252=0,MOD($A1252,ChapterTable!$R$20)&lt;&gt;0),"","보스")&amp;"인게임누적곱배수",ChapterTable!$R:$S,2,0)^C1252
    +VLOOKUP(SUBSTITUTE(SUBSTITUTE(E$1,"standard",""),"|Float","")&amp;IF(OR($L1252=TRUE,$A1252=0,MOD($A1252,ChapterTable!$R$20)&lt;&gt;0),"","보스")&amp;"인게임누적합배수",ChapterTable!$R:$S,2,0)*C1252)
  )
  )
  )
)</f>
        <v>6363294.4100986719</v>
      </c>
      <c r="F1252" s="1">
        <f ca="1">IF(AND($A1252=0,$B1252=1),
    VLOOKUP(1,ChapterTable!$1:$1048576,MATCH("최종"&amp;SUBSTITUTE(SUBSTITUTE(F$1,"standard",""),"|Float",""),ChapterTable!$1:$1,0),0)*ChapterTable!$P$17,
  IF(AND($A1252=0,$B1252=0),
    F1253,
  IF($B1252=0,
    VLOOKUP($A1252,ChapterTable!$1:$1048576,MATCH("최종"&amp;SUBSTITUTE(SUBSTITUTE(F$1,"standard",""),"|Float",""),ChapterTable!$1:$1,0),0),
  IF($B1252=1,
    IF($L1252=FALSE,
      VLOOKUP($A1252,ChapterTable!$1:$1048576,MATCH("최종"&amp;SUBSTITUTE(SUBSTITUTE(F$1,"standard",""),"|Float",""),ChapterTable!$1:$1,0),0),
      VLOOKUP($A1252-ChapterTable!$P$11,ChapterTable!$1:$1048576,MATCH("최종"&amp;SUBSTITUTE(SUBSTITUTE(F$1,"standard",""),"|Float",""),ChapterTable!$1:$1,0),0)*ChapterTable!$P$14
    ),
  OFFSET(F1252,-$B1252+IF($L1252,1,0),0)*
    (VLOOKUP(SUBSTITUTE(SUBSTITUTE(F$1,"standard",""),"|Float","")&amp;IF(OR($L1252=TRUE,$A1252=0,MOD($A1252,ChapterTable!$R$20)&lt;&gt;0),"","보스")&amp;"인게임누적곱배수",ChapterTable!$R:$S,2,0)^D1252
    +VLOOKUP(SUBSTITUTE(SUBSTITUTE(F$1,"standard",""),"|Float","")&amp;IF(OR($L1252=TRUE,$A1252=0,MOD($A1252,ChapterTable!$R$20)&lt;&gt;0),"","보스")&amp;"인게임누적합배수",ChapterTable!$R:$S,2,0)*D1252)
  )
  )
  )
)</f>
        <v>2177913.2653611526</v>
      </c>
      <c r="G1252" t="s">
        <v>715</v>
      </c>
      <c r="J1252" t="str">
        <f>IF(ISBLANK(I1252),"",
IFERROR(VLOOKUP(I1252,[1]StringTable!$1:$1048576,MATCH("kor|String",[1]StringTable!$1:$1,0),0),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42"/>
        <v>0.33333333333333331</v>
      </c>
      <c r="AJ1252">
        <f t="shared" si="140"/>
        <v>0.395555555</v>
      </c>
      <c r="AK1252">
        <f t="shared" si="141"/>
        <v>1</v>
      </c>
      <c r="AL1252">
        <v>13</v>
      </c>
    </row>
    <row r="1253" spans="1:38" hidden="1" x14ac:dyDescent="0.3">
      <c r="A1253">
        <v>27</v>
      </c>
      <c r="B1253">
        <v>23</v>
      </c>
      <c r="C1253">
        <f>IF(OR($L1253=TRUE,$A1253=0,MOD($A1253,ChapterTable!$R$20)&lt;&gt;0),
MAX(0,INT(($B1253+ChapterTable!$P$26+VLOOKUP(SUBSTITUTE(C$1,"성장단계","")&amp;"단계오프셋",ChapterTable!$R:$S,2,0))/ChapterTable!$P$23)),
MAX(0,INT(($B1253+ChapterTable!$R$26+VLOOKUP(SUBSTITUTE(C$1,"성장단계","")&amp;"보스단계오프셋",ChapterTable!$R:$S,2,0))/ChapterTable!$R$23)))</f>
        <v>2</v>
      </c>
      <c r="D1253">
        <f>IF(OR($L1253=TRUE,$A1253=0,MOD($A1253,ChapterTable!$R$20)&lt;&gt;0),
MAX(0,INT(($B1253+ChapterTable!$P$26+VLOOKUP(SUBSTITUTE(D$1,"성장단계","")&amp;"단계오프셋",ChapterTable!$R:$S,2,0))/ChapterTable!$P$23)),
MAX(0,INT(($B1253+ChapterTable!$R$26+VLOOKUP(SUBSTITUTE(D$1,"성장단계","")&amp;"보스단계오프셋",ChapterTable!$R:$S,2,0))/ChapterTable!$R$23)))</f>
        <v>2</v>
      </c>
      <c r="E1253" s="1">
        <f ca="1">IF(AND($A1253=0,$B1253=1),
    VLOOKUP(1,ChapterTable!$1:$1048576,MATCH("최종"&amp;SUBSTITUTE(SUBSTITUTE(E$1,"standard",""),"|Float",""),ChapterTable!$1:$1,0),0)*ChapterTable!$P$17,
  IF(AND($A1253=0,$B1253=0),
    E1254,
  IF($B1253=0,
    VLOOKUP($A1253,ChapterTable!$1:$1048576,MATCH("최종"&amp;SUBSTITUTE(SUBSTITUTE(E$1,"standard",""),"|Float",""),ChapterTable!$1:$1,0),0),
  IF($B1253=1,
    IF($L1253=FALSE,
      VLOOKUP($A1253,ChapterTable!$1:$1048576,MATCH("최종"&amp;SUBSTITUTE(SUBSTITUTE(E$1,"standard",""),"|Float",""),ChapterTable!$1:$1,0),0),
      VLOOKUP($A1253-ChapterTable!$P$11,ChapterTable!$1:$1048576,MATCH("최종"&amp;SUBSTITUTE(SUBSTITUTE(E$1,"standard",""),"|Float",""),ChapterTable!$1:$1,0),0)*ChapterTable!$P$14
    ),
  OFFSET(E1253,-$B1253+IF($L1253,1,0),0)*IF($B1253&gt;OFFSET($B1253,1,0),ChapterTable!$R$17,1)*
    (VLOOKUP(SUBSTITUTE(SUBSTITUTE(E$1,"standard",""),"|Float","")&amp;IF(OR($L1253=TRUE,$A1253=0,MOD($A1253,ChapterTable!$R$20)&lt;&gt;0),"","보스")&amp;"인게임누적곱배수",ChapterTable!$R:$S,2,0)^C1253
    +VLOOKUP(SUBSTITUTE(SUBSTITUTE(E$1,"standard",""),"|Float","")&amp;IF(OR($L1253=TRUE,$A1253=0,MOD($A1253,ChapterTable!$R$20)&lt;&gt;0),"","보스")&amp;"인게임누적합배수",ChapterTable!$R:$S,2,0)*C1253)
  )
  )
  )
)</f>
        <v>6363294.4100986719</v>
      </c>
      <c r="F1253" s="1">
        <f ca="1">IF(AND($A1253=0,$B1253=1),
    VLOOKUP(1,ChapterTable!$1:$1048576,MATCH("최종"&amp;SUBSTITUTE(SUBSTITUTE(F$1,"standard",""),"|Float",""),ChapterTable!$1:$1,0),0)*ChapterTable!$P$17,
  IF(AND($A1253=0,$B1253=0),
    F1254,
  IF($B1253=0,
    VLOOKUP($A1253,ChapterTable!$1:$1048576,MATCH("최종"&amp;SUBSTITUTE(SUBSTITUTE(F$1,"standard",""),"|Float",""),ChapterTable!$1:$1,0),0),
  IF($B1253=1,
    IF($L1253=FALSE,
      VLOOKUP($A1253,ChapterTable!$1:$1048576,MATCH("최종"&amp;SUBSTITUTE(SUBSTITUTE(F$1,"standard",""),"|Float",""),ChapterTable!$1:$1,0),0),
      VLOOKUP($A1253-ChapterTable!$P$11,ChapterTable!$1:$1048576,MATCH("최종"&amp;SUBSTITUTE(SUBSTITUTE(F$1,"standard",""),"|Float",""),ChapterTable!$1:$1,0),0)*ChapterTable!$P$14
    ),
  OFFSET(F1253,-$B1253+IF($L1253,1,0),0)*
    (VLOOKUP(SUBSTITUTE(SUBSTITUTE(F$1,"standard",""),"|Float","")&amp;IF(OR($L1253=TRUE,$A1253=0,MOD($A1253,ChapterTable!$R$20)&lt;&gt;0),"","보스")&amp;"인게임누적곱배수",ChapterTable!$R:$S,2,0)^D1253
    +VLOOKUP(SUBSTITUTE(SUBSTITUTE(F$1,"standard",""),"|Float","")&amp;IF(OR($L1253=TRUE,$A1253=0,MOD($A1253,ChapterTable!$R$20)&lt;&gt;0),"","보스")&amp;"인게임누적합배수",ChapterTable!$R:$S,2,0)*D1253)
  )
  )
  )
)</f>
        <v>2177913.2653611526</v>
      </c>
      <c r="G1253" t="s">
        <v>715</v>
      </c>
      <c r="J1253" t="str">
        <f>IF(ISBLANK(I1253),"",
IFERROR(VLOOKUP(I1253,[1]StringTable!$1:$1048576,MATCH("kor|String",[1]StringTable!$1:$1,0),0),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42"/>
        <v>0.33333333333333331</v>
      </c>
      <c r="AJ1253">
        <f t="shared" si="140"/>
        <v>0.395555555</v>
      </c>
      <c r="AK1253">
        <f t="shared" si="141"/>
        <v>1</v>
      </c>
      <c r="AL1253">
        <v>13</v>
      </c>
    </row>
    <row r="1254" spans="1:38" hidden="1" x14ac:dyDescent="0.3">
      <c r="A1254">
        <v>27</v>
      </c>
      <c r="B1254">
        <v>24</v>
      </c>
      <c r="C1254">
        <f>IF(OR($L1254=TRUE,$A1254=0,MOD($A1254,ChapterTable!$R$20)&lt;&gt;0),
MAX(0,INT(($B1254+ChapterTable!$P$26+VLOOKUP(SUBSTITUTE(C$1,"성장단계","")&amp;"단계오프셋",ChapterTable!$R:$S,2,0))/ChapterTable!$P$23)),
MAX(0,INT(($B1254+ChapterTable!$R$26+VLOOKUP(SUBSTITUTE(C$1,"성장단계","")&amp;"보스단계오프셋",ChapterTable!$R:$S,2,0))/ChapterTable!$R$23)))</f>
        <v>2</v>
      </c>
      <c r="D1254">
        <f>IF(OR($L1254=TRUE,$A1254=0,MOD($A1254,ChapterTable!$R$20)&lt;&gt;0),
MAX(0,INT(($B1254+ChapterTable!$P$26+VLOOKUP(SUBSTITUTE(D$1,"성장단계","")&amp;"단계오프셋",ChapterTable!$R:$S,2,0))/ChapterTable!$P$23)),
MAX(0,INT(($B1254+ChapterTable!$R$26+VLOOKUP(SUBSTITUTE(D$1,"성장단계","")&amp;"보스단계오프셋",ChapterTable!$R:$S,2,0))/ChapterTable!$R$23)))</f>
        <v>2</v>
      </c>
      <c r="E1254" s="1">
        <f ca="1">IF(AND($A1254=0,$B1254=1),
    VLOOKUP(1,ChapterTable!$1:$1048576,MATCH("최종"&amp;SUBSTITUTE(SUBSTITUTE(E$1,"standard",""),"|Float",""),ChapterTable!$1:$1,0),0)*ChapterTable!$P$17,
  IF(AND($A1254=0,$B1254=0),
    E1255,
  IF($B1254=0,
    VLOOKUP($A1254,ChapterTable!$1:$1048576,MATCH("최종"&amp;SUBSTITUTE(SUBSTITUTE(E$1,"standard",""),"|Float",""),ChapterTable!$1:$1,0),0),
  IF($B1254=1,
    IF($L1254=FALSE,
      VLOOKUP($A1254,ChapterTable!$1:$1048576,MATCH("최종"&amp;SUBSTITUTE(SUBSTITUTE(E$1,"standard",""),"|Float",""),ChapterTable!$1:$1,0),0),
      VLOOKUP($A1254-ChapterTable!$P$11,ChapterTable!$1:$1048576,MATCH("최종"&amp;SUBSTITUTE(SUBSTITUTE(E$1,"standard",""),"|Float",""),ChapterTable!$1:$1,0),0)*ChapterTable!$P$14
    ),
  OFFSET(E1254,-$B1254+IF($L1254,1,0),0)*IF($B1254&gt;OFFSET($B1254,1,0),ChapterTable!$R$17,1)*
    (VLOOKUP(SUBSTITUTE(SUBSTITUTE(E$1,"standard",""),"|Float","")&amp;IF(OR($L1254=TRUE,$A1254=0,MOD($A1254,ChapterTable!$R$20)&lt;&gt;0),"","보스")&amp;"인게임누적곱배수",ChapterTable!$R:$S,2,0)^C1254
    +VLOOKUP(SUBSTITUTE(SUBSTITUTE(E$1,"standard",""),"|Float","")&amp;IF(OR($L1254=TRUE,$A1254=0,MOD($A1254,ChapterTable!$R$20)&lt;&gt;0),"","보스")&amp;"인게임누적합배수",ChapterTable!$R:$S,2,0)*C1254)
  )
  )
  )
)</f>
        <v>6363294.4100986719</v>
      </c>
      <c r="F1254" s="1">
        <f ca="1">IF(AND($A1254=0,$B1254=1),
    VLOOKUP(1,ChapterTable!$1:$1048576,MATCH("최종"&amp;SUBSTITUTE(SUBSTITUTE(F$1,"standard",""),"|Float",""),ChapterTable!$1:$1,0),0)*ChapterTable!$P$17,
  IF(AND($A1254=0,$B1254=0),
    F1255,
  IF($B1254=0,
    VLOOKUP($A1254,ChapterTable!$1:$1048576,MATCH("최종"&amp;SUBSTITUTE(SUBSTITUTE(F$1,"standard",""),"|Float",""),ChapterTable!$1:$1,0),0),
  IF($B1254=1,
    IF($L1254=FALSE,
      VLOOKUP($A1254,ChapterTable!$1:$1048576,MATCH("최종"&amp;SUBSTITUTE(SUBSTITUTE(F$1,"standard",""),"|Float",""),ChapterTable!$1:$1,0),0),
      VLOOKUP($A1254-ChapterTable!$P$11,ChapterTable!$1:$1048576,MATCH("최종"&amp;SUBSTITUTE(SUBSTITUTE(F$1,"standard",""),"|Float",""),ChapterTable!$1:$1,0),0)*ChapterTable!$P$14
    ),
  OFFSET(F1254,-$B1254+IF($L1254,1,0),0)*
    (VLOOKUP(SUBSTITUTE(SUBSTITUTE(F$1,"standard",""),"|Float","")&amp;IF(OR($L1254=TRUE,$A1254=0,MOD($A1254,ChapterTable!$R$20)&lt;&gt;0),"","보스")&amp;"인게임누적곱배수",ChapterTable!$R:$S,2,0)^D1254
    +VLOOKUP(SUBSTITUTE(SUBSTITUTE(F$1,"standard",""),"|Float","")&amp;IF(OR($L1254=TRUE,$A1254=0,MOD($A1254,ChapterTable!$R$20)&lt;&gt;0),"","보스")&amp;"인게임누적합배수",ChapterTable!$R:$S,2,0)*D1254)
  )
  )
  )
)</f>
        <v>2177913.2653611526</v>
      </c>
      <c r="G1254" t="s">
        <v>715</v>
      </c>
      <c r="J1254" t="str">
        <f>IF(ISBLANK(I1254),"",
IFERROR(VLOOKUP(I1254,[1]StringTable!$1:$1048576,MATCH("kor|String",[1]StringTable!$1:$1,0),0),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42"/>
        <v>0.33333333333333331</v>
      </c>
      <c r="AJ1254">
        <f t="shared" si="140"/>
        <v>0.395555555</v>
      </c>
      <c r="AK1254">
        <f t="shared" si="141"/>
        <v>1</v>
      </c>
      <c r="AL1254">
        <v>13</v>
      </c>
    </row>
    <row r="1255" spans="1:38" hidden="1" x14ac:dyDescent="0.3">
      <c r="A1255">
        <v>27</v>
      </c>
      <c r="B1255">
        <v>25</v>
      </c>
      <c r="C1255">
        <f>IF(OR($L1255=TRUE,$A1255=0,MOD($A1255,ChapterTable!$R$20)&lt;&gt;0),
MAX(0,INT(($B1255+ChapterTable!$P$26+VLOOKUP(SUBSTITUTE(C$1,"성장단계","")&amp;"단계오프셋",ChapterTable!$R:$S,2,0))/ChapterTable!$P$23)),
MAX(0,INT(($B1255+ChapterTable!$R$26+VLOOKUP(SUBSTITUTE(C$1,"성장단계","")&amp;"보스단계오프셋",ChapterTable!$R:$S,2,0))/ChapterTable!$R$23)))</f>
        <v>2</v>
      </c>
      <c r="D1255">
        <f>IF(OR($L1255=TRUE,$A1255=0,MOD($A1255,ChapterTable!$R$20)&lt;&gt;0),
MAX(0,INT(($B1255+ChapterTable!$P$26+VLOOKUP(SUBSTITUTE(D$1,"성장단계","")&amp;"단계오프셋",ChapterTable!$R:$S,2,0))/ChapterTable!$P$23)),
MAX(0,INT(($B1255+ChapterTable!$R$26+VLOOKUP(SUBSTITUTE(D$1,"성장단계","")&amp;"보스단계오프셋",ChapterTable!$R:$S,2,0))/ChapterTable!$R$23)))</f>
        <v>2</v>
      </c>
      <c r="E1255" s="1">
        <f ca="1">IF(AND($A1255=0,$B1255=1),
    VLOOKUP(1,ChapterTable!$1:$1048576,MATCH("최종"&amp;SUBSTITUTE(SUBSTITUTE(E$1,"standard",""),"|Float",""),ChapterTable!$1:$1,0),0)*ChapterTable!$P$17,
  IF(AND($A1255=0,$B1255=0),
    E1256,
  IF($B1255=0,
    VLOOKUP($A1255,ChapterTable!$1:$1048576,MATCH("최종"&amp;SUBSTITUTE(SUBSTITUTE(E$1,"standard",""),"|Float",""),ChapterTable!$1:$1,0),0),
  IF($B1255=1,
    IF($L1255=FALSE,
      VLOOKUP($A1255,ChapterTable!$1:$1048576,MATCH("최종"&amp;SUBSTITUTE(SUBSTITUTE(E$1,"standard",""),"|Float",""),ChapterTable!$1:$1,0),0),
      VLOOKUP($A1255-ChapterTable!$P$11,ChapterTable!$1:$1048576,MATCH("최종"&amp;SUBSTITUTE(SUBSTITUTE(E$1,"standard",""),"|Float",""),ChapterTable!$1:$1,0),0)*ChapterTable!$P$14
    ),
  OFFSET(E1255,-$B1255+IF($L1255,1,0),0)*IF($B1255&gt;OFFSET($B1255,1,0),ChapterTable!$R$17,1)*
    (VLOOKUP(SUBSTITUTE(SUBSTITUTE(E$1,"standard",""),"|Float","")&amp;IF(OR($L1255=TRUE,$A1255=0,MOD($A1255,ChapterTable!$R$20)&lt;&gt;0),"","보스")&amp;"인게임누적곱배수",ChapterTable!$R:$S,2,0)^C1255
    +VLOOKUP(SUBSTITUTE(SUBSTITUTE(E$1,"standard",""),"|Float","")&amp;IF(OR($L1255=TRUE,$A1255=0,MOD($A1255,ChapterTable!$R$20)&lt;&gt;0),"","보스")&amp;"인게임누적합배수",ChapterTable!$R:$S,2,0)*C1255)
  )
  )
  )
)</f>
        <v>6363294.4100986719</v>
      </c>
      <c r="F1255" s="1">
        <f ca="1">IF(AND($A1255=0,$B1255=1),
    VLOOKUP(1,ChapterTable!$1:$1048576,MATCH("최종"&amp;SUBSTITUTE(SUBSTITUTE(F$1,"standard",""),"|Float",""),ChapterTable!$1:$1,0),0)*ChapterTable!$P$17,
  IF(AND($A1255=0,$B1255=0),
    F1256,
  IF($B1255=0,
    VLOOKUP($A1255,ChapterTable!$1:$1048576,MATCH("최종"&amp;SUBSTITUTE(SUBSTITUTE(F$1,"standard",""),"|Float",""),ChapterTable!$1:$1,0),0),
  IF($B1255=1,
    IF($L1255=FALSE,
      VLOOKUP($A1255,ChapterTable!$1:$1048576,MATCH("최종"&amp;SUBSTITUTE(SUBSTITUTE(F$1,"standard",""),"|Float",""),ChapterTable!$1:$1,0),0),
      VLOOKUP($A1255-ChapterTable!$P$11,ChapterTable!$1:$1048576,MATCH("최종"&amp;SUBSTITUTE(SUBSTITUTE(F$1,"standard",""),"|Float",""),ChapterTable!$1:$1,0),0)*ChapterTable!$P$14
    ),
  OFFSET(F1255,-$B1255+IF($L1255,1,0),0)*
    (VLOOKUP(SUBSTITUTE(SUBSTITUTE(F$1,"standard",""),"|Float","")&amp;IF(OR($L1255=TRUE,$A1255=0,MOD($A1255,ChapterTable!$R$20)&lt;&gt;0),"","보스")&amp;"인게임누적곱배수",ChapterTable!$R:$S,2,0)^D1255
    +VLOOKUP(SUBSTITUTE(SUBSTITUTE(F$1,"standard",""),"|Float","")&amp;IF(OR($L1255=TRUE,$A1255=0,MOD($A1255,ChapterTable!$R$20)&lt;&gt;0),"","보스")&amp;"인게임누적합배수",ChapterTable!$R:$S,2,0)*D1255)
  )
  )
  )
)</f>
        <v>2177913.2653611526</v>
      </c>
      <c r="G1255" t="s">
        <v>715</v>
      </c>
      <c r="J1255" t="str">
        <f>IF(ISBLANK(I1255),"",
IFERROR(VLOOKUP(I1255,[1]StringTable!$1:$1048576,MATCH("kor|String",[1]StringTable!$1:$1,0),0),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42"/>
        <v>0.33333333333333331</v>
      </c>
      <c r="AJ1255">
        <f t="shared" si="140"/>
        <v>0.395555555</v>
      </c>
      <c r="AK1255">
        <f t="shared" si="141"/>
        <v>1</v>
      </c>
      <c r="AL1255">
        <v>13</v>
      </c>
    </row>
    <row r="1256" spans="1:38" hidden="1" x14ac:dyDescent="0.3">
      <c r="A1256">
        <v>27</v>
      </c>
      <c r="B1256">
        <v>26</v>
      </c>
      <c r="C1256">
        <f>IF(OR($L1256=TRUE,$A1256=0,MOD($A1256,ChapterTable!$R$20)&lt;&gt;0),
MAX(0,INT(($B1256+ChapterTable!$P$26+VLOOKUP(SUBSTITUTE(C$1,"성장단계","")&amp;"단계오프셋",ChapterTable!$R:$S,2,0))/ChapterTable!$P$23)),
MAX(0,INT(($B1256+ChapterTable!$R$26+VLOOKUP(SUBSTITUTE(C$1,"성장단계","")&amp;"보스단계오프셋",ChapterTable!$R:$S,2,0))/ChapterTable!$R$23)))</f>
        <v>3</v>
      </c>
      <c r="D1256">
        <f>IF(OR($L1256=TRUE,$A1256=0,MOD($A1256,ChapterTable!$R$20)&lt;&gt;0),
MAX(0,INT(($B1256+ChapterTable!$P$26+VLOOKUP(SUBSTITUTE(D$1,"성장단계","")&amp;"단계오프셋",ChapterTable!$R:$S,2,0))/ChapterTable!$P$23)),
MAX(0,INT(($B1256+ChapterTable!$R$26+VLOOKUP(SUBSTITUTE(D$1,"성장단계","")&amp;"보스단계오프셋",ChapterTable!$R:$S,2,0))/ChapterTable!$R$23)))</f>
        <v>2</v>
      </c>
      <c r="E1256" s="1">
        <f ca="1">IF(AND($A1256=0,$B1256=1),
    VLOOKUP(1,ChapterTable!$1:$1048576,MATCH("최종"&amp;SUBSTITUTE(SUBSTITUTE(E$1,"standard",""),"|Float",""),ChapterTable!$1:$1,0),0)*ChapterTable!$P$17,
  IF(AND($A1256=0,$B1256=0),
    E1257,
  IF($B1256=0,
    VLOOKUP($A1256,ChapterTable!$1:$1048576,MATCH("최종"&amp;SUBSTITUTE(SUBSTITUTE(E$1,"standard",""),"|Float",""),ChapterTable!$1:$1,0),0),
  IF($B1256=1,
    IF($L1256=FALSE,
      VLOOKUP($A1256,ChapterTable!$1:$1048576,MATCH("최종"&amp;SUBSTITUTE(SUBSTITUTE(E$1,"standard",""),"|Float",""),ChapterTable!$1:$1,0),0),
      VLOOKUP($A1256-ChapterTable!$P$11,ChapterTable!$1:$1048576,MATCH("최종"&amp;SUBSTITUTE(SUBSTITUTE(E$1,"standard",""),"|Float",""),ChapterTable!$1:$1,0),0)*ChapterTable!$P$14
    ),
  OFFSET(E1256,-$B1256+IF($L1256,1,0),0)*IF($B1256&gt;OFFSET($B1256,1,0),ChapterTable!$R$17,1)*
    (VLOOKUP(SUBSTITUTE(SUBSTITUTE(E$1,"standard",""),"|Float","")&amp;IF(OR($L1256=TRUE,$A1256=0,MOD($A1256,ChapterTable!$R$20)&lt;&gt;0),"","보스")&amp;"인게임누적곱배수",ChapterTable!$R:$S,2,0)^C1256
    +VLOOKUP(SUBSTITUTE(SUBSTITUTE(E$1,"standard",""),"|Float","")&amp;IF(OR($L1256=TRUE,$A1256=0,MOD($A1256,ChapterTable!$R$20)&lt;&gt;0),"","보스")&amp;"인게임누적합배수",ChapterTable!$R:$S,2,0)*C1256)
  )
  )
  )
)</f>
        <v>7272336.4686841965</v>
      </c>
      <c r="F1256" s="1">
        <f ca="1">IF(AND($A1256=0,$B1256=1),
    VLOOKUP(1,ChapterTable!$1:$1048576,MATCH("최종"&amp;SUBSTITUTE(SUBSTITUTE(F$1,"standard",""),"|Float",""),ChapterTable!$1:$1,0),0)*ChapterTable!$P$17,
  IF(AND($A1256=0,$B1256=0),
    F1257,
  IF($B1256=0,
    VLOOKUP($A1256,ChapterTable!$1:$1048576,MATCH("최종"&amp;SUBSTITUTE(SUBSTITUTE(F$1,"standard",""),"|Float",""),ChapterTable!$1:$1,0),0),
  IF($B1256=1,
    IF($L1256=FALSE,
      VLOOKUP($A1256,ChapterTable!$1:$1048576,MATCH("최종"&amp;SUBSTITUTE(SUBSTITUTE(F$1,"standard",""),"|Float",""),ChapterTable!$1:$1,0),0),
      VLOOKUP($A1256-ChapterTable!$P$11,ChapterTable!$1:$1048576,MATCH("최종"&amp;SUBSTITUTE(SUBSTITUTE(F$1,"standard",""),"|Float",""),ChapterTable!$1:$1,0),0)*ChapterTable!$P$14
    ),
  OFFSET(F1256,-$B1256+IF($L1256,1,0),0)*
    (VLOOKUP(SUBSTITUTE(SUBSTITUTE(F$1,"standard",""),"|Float","")&amp;IF(OR($L1256=TRUE,$A1256=0,MOD($A1256,ChapterTable!$R$20)&lt;&gt;0),"","보스")&amp;"인게임누적곱배수",ChapterTable!$R:$S,2,0)^D1256
    +VLOOKUP(SUBSTITUTE(SUBSTITUTE(F$1,"standard",""),"|Float","")&amp;IF(OR($L1256=TRUE,$A1256=0,MOD($A1256,ChapterTable!$R$20)&lt;&gt;0),"","보스")&amp;"인게임누적합배수",ChapterTable!$R:$S,2,0)*D1256)
  )
  )
  )
)</f>
        <v>2177913.2653611526</v>
      </c>
      <c r="G1256" t="s">
        <v>715</v>
      </c>
      <c r="J1256" t="str">
        <f>IF(ISBLANK(I1256),"",
IFERROR(VLOOKUP(I1256,[1]StringTable!$1:$1048576,MATCH("kor|String",[1]StringTable!$1:$1,0),0),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42"/>
        <v>0.33333333333333331</v>
      </c>
      <c r="AJ1256">
        <f t="shared" si="140"/>
        <v>0.395555555</v>
      </c>
      <c r="AK1256">
        <f t="shared" si="141"/>
        <v>1</v>
      </c>
      <c r="AL1256">
        <v>13</v>
      </c>
    </row>
    <row r="1257" spans="1:38" hidden="1" x14ac:dyDescent="0.3">
      <c r="A1257">
        <v>27</v>
      </c>
      <c r="B1257">
        <v>27</v>
      </c>
      <c r="C1257">
        <f>IF(OR($L1257=TRUE,$A1257=0,MOD($A1257,ChapterTable!$R$20)&lt;&gt;0),
MAX(0,INT(($B1257+ChapterTable!$P$26+VLOOKUP(SUBSTITUTE(C$1,"성장단계","")&amp;"단계오프셋",ChapterTable!$R:$S,2,0))/ChapterTable!$P$23)),
MAX(0,INT(($B1257+ChapterTable!$R$26+VLOOKUP(SUBSTITUTE(C$1,"성장단계","")&amp;"보스단계오프셋",ChapterTable!$R:$S,2,0))/ChapterTable!$R$23)))</f>
        <v>3</v>
      </c>
      <c r="D1257">
        <f>IF(OR($L1257=TRUE,$A1257=0,MOD($A1257,ChapterTable!$R$20)&lt;&gt;0),
MAX(0,INT(($B1257+ChapterTable!$P$26+VLOOKUP(SUBSTITUTE(D$1,"성장단계","")&amp;"단계오프셋",ChapterTable!$R:$S,2,0))/ChapterTable!$P$23)),
MAX(0,INT(($B1257+ChapterTable!$R$26+VLOOKUP(SUBSTITUTE(D$1,"성장단계","")&amp;"보스단계오프셋",ChapterTable!$R:$S,2,0))/ChapterTable!$R$23)))</f>
        <v>2</v>
      </c>
      <c r="E1257" s="1">
        <f ca="1">IF(AND($A1257=0,$B1257=1),
    VLOOKUP(1,ChapterTable!$1:$1048576,MATCH("최종"&amp;SUBSTITUTE(SUBSTITUTE(E$1,"standard",""),"|Float",""),ChapterTable!$1:$1,0),0)*ChapterTable!$P$17,
  IF(AND($A1257=0,$B1257=0),
    E1258,
  IF($B1257=0,
    VLOOKUP($A1257,ChapterTable!$1:$1048576,MATCH("최종"&amp;SUBSTITUTE(SUBSTITUTE(E$1,"standard",""),"|Float",""),ChapterTable!$1:$1,0),0),
  IF($B1257=1,
    IF($L1257=FALSE,
      VLOOKUP($A1257,ChapterTable!$1:$1048576,MATCH("최종"&amp;SUBSTITUTE(SUBSTITUTE(E$1,"standard",""),"|Float",""),ChapterTable!$1:$1,0),0),
      VLOOKUP($A1257-ChapterTable!$P$11,ChapterTable!$1:$1048576,MATCH("최종"&amp;SUBSTITUTE(SUBSTITUTE(E$1,"standard",""),"|Float",""),ChapterTable!$1:$1,0),0)*ChapterTable!$P$14
    ),
  OFFSET(E1257,-$B1257+IF($L1257,1,0),0)*IF($B1257&gt;OFFSET($B1257,1,0),ChapterTable!$R$17,1)*
    (VLOOKUP(SUBSTITUTE(SUBSTITUTE(E$1,"standard",""),"|Float","")&amp;IF(OR($L1257=TRUE,$A1257=0,MOD($A1257,ChapterTable!$R$20)&lt;&gt;0),"","보스")&amp;"인게임누적곱배수",ChapterTable!$R:$S,2,0)^C1257
    +VLOOKUP(SUBSTITUTE(SUBSTITUTE(E$1,"standard",""),"|Float","")&amp;IF(OR($L1257=TRUE,$A1257=0,MOD($A1257,ChapterTable!$R$20)&lt;&gt;0),"","보스")&amp;"인게임누적합배수",ChapterTable!$R:$S,2,0)*C1257)
  )
  )
  )
)</f>
        <v>7272336.4686841965</v>
      </c>
      <c r="F1257" s="1">
        <f ca="1">IF(AND($A1257=0,$B1257=1),
    VLOOKUP(1,ChapterTable!$1:$1048576,MATCH("최종"&amp;SUBSTITUTE(SUBSTITUTE(F$1,"standard",""),"|Float",""),ChapterTable!$1:$1,0),0)*ChapterTable!$P$17,
  IF(AND($A1257=0,$B1257=0),
    F1258,
  IF($B1257=0,
    VLOOKUP($A1257,ChapterTable!$1:$1048576,MATCH("최종"&amp;SUBSTITUTE(SUBSTITUTE(F$1,"standard",""),"|Float",""),ChapterTable!$1:$1,0),0),
  IF($B1257=1,
    IF($L1257=FALSE,
      VLOOKUP($A1257,ChapterTable!$1:$1048576,MATCH("최종"&amp;SUBSTITUTE(SUBSTITUTE(F$1,"standard",""),"|Float",""),ChapterTable!$1:$1,0),0),
      VLOOKUP($A1257-ChapterTable!$P$11,ChapterTable!$1:$1048576,MATCH("최종"&amp;SUBSTITUTE(SUBSTITUTE(F$1,"standard",""),"|Float",""),ChapterTable!$1:$1,0),0)*ChapterTable!$P$14
    ),
  OFFSET(F1257,-$B1257+IF($L1257,1,0),0)*
    (VLOOKUP(SUBSTITUTE(SUBSTITUTE(F$1,"standard",""),"|Float","")&amp;IF(OR($L1257=TRUE,$A1257=0,MOD($A1257,ChapterTable!$R$20)&lt;&gt;0),"","보스")&amp;"인게임누적곱배수",ChapterTable!$R:$S,2,0)^D1257
    +VLOOKUP(SUBSTITUTE(SUBSTITUTE(F$1,"standard",""),"|Float","")&amp;IF(OR($L1257=TRUE,$A1257=0,MOD($A1257,ChapterTable!$R$20)&lt;&gt;0),"","보스")&amp;"인게임누적합배수",ChapterTable!$R:$S,2,0)*D1257)
  )
  )
  )
)</f>
        <v>2177913.2653611526</v>
      </c>
      <c r="G1257" t="s">
        <v>715</v>
      </c>
      <c r="J1257" t="str">
        <f>IF(ISBLANK(I1257),"",
IFERROR(VLOOKUP(I1257,[1]StringTable!$1:$1048576,MATCH("kor|String",[1]StringTable!$1:$1,0),0),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42"/>
        <v>0.33333333333333331</v>
      </c>
      <c r="AJ1257">
        <f t="shared" si="140"/>
        <v>0.395555555</v>
      </c>
      <c r="AK1257">
        <f t="shared" si="141"/>
        <v>1</v>
      </c>
      <c r="AL1257">
        <v>13</v>
      </c>
    </row>
    <row r="1258" spans="1:38" hidden="1" x14ac:dyDescent="0.3">
      <c r="A1258">
        <v>27</v>
      </c>
      <c r="B1258">
        <v>28</v>
      </c>
      <c r="C1258">
        <f>IF(OR($L1258=TRUE,$A1258=0,MOD($A1258,ChapterTable!$R$20)&lt;&gt;0),
MAX(0,INT(($B1258+ChapterTable!$P$26+VLOOKUP(SUBSTITUTE(C$1,"성장단계","")&amp;"단계오프셋",ChapterTable!$R:$S,2,0))/ChapterTable!$P$23)),
MAX(0,INT(($B1258+ChapterTable!$R$26+VLOOKUP(SUBSTITUTE(C$1,"성장단계","")&amp;"보스단계오프셋",ChapterTable!$R:$S,2,0))/ChapterTable!$R$23)))</f>
        <v>3</v>
      </c>
      <c r="D1258">
        <f>IF(OR($L1258=TRUE,$A1258=0,MOD($A1258,ChapterTable!$R$20)&lt;&gt;0),
MAX(0,INT(($B1258+ChapterTable!$P$26+VLOOKUP(SUBSTITUTE(D$1,"성장단계","")&amp;"단계오프셋",ChapterTable!$R:$S,2,0))/ChapterTable!$P$23)),
MAX(0,INT(($B1258+ChapterTable!$R$26+VLOOKUP(SUBSTITUTE(D$1,"성장단계","")&amp;"보스단계오프셋",ChapterTable!$R:$S,2,0))/ChapterTable!$R$23)))</f>
        <v>2</v>
      </c>
      <c r="E1258" s="1">
        <f ca="1">IF(AND($A1258=0,$B1258=1),
    VLOOKUP(1,ChapterTable!$1:$1048576,MATCH("최종"&amp;SUBSTITUTE(SUBSTITUTE(E$1,"standard",""),"|Float",""),ChapterTable!$1:$1,0),0)*ChapterTable!$P$17,
  IF(AND($A1258=0,$B1258=0),
    E1259,
  IF($B1258=0,
    VLOOKUP($A1258,ChapterTable!$1:$1048576,MATCH("최종"&amp;SUBSTITUTE(SUBSTITUTE(E$1,"standard",""),"|Float",""),ChapterTable!$1:$1,0),0),
  IF($B1258=1,
    IF($L1258=FALSE,
      VLOOKUP($A1258,ChapterTable!$1:$1048576,MATCH("최종"&amp;SUBSTITUTE(SUBSTITUTE(E$1,"standard",""),"|Float",""),ChapterTable!$1:$1,0),0),
      VLOOKUP($A1258-ChapterTable!$P$11,ChapterTable!$1:$1048576,MATCH("최종"&amp;SUBSTITUTE(SUBSTITUTE(E$1,"standard",""),"|Float",""),ChapterTable!$1:$1,0),0)*ChapterTable!$P$14
    ),
  OFFSET(E1258,-$B1258+IF($L1258,1,0),0)*IF($B1258&gt;OFFSET($B1258,1,0),ChapterTable!$R$17,1)*
    (VLOOKUP(SUBSTITUTE(SUBSTITUTE(E$1,"standard",""),"|Float","")&amp;IF(OR($L1258=TRUE,$A1258=0,MOD($A1258,ChapterTable!$R$20)&lt;&gt;0),"","보스")&amp;"인게임누적곱배수",ChapterTable!$R:$S,2,0)^C1258
    +VLOOKUP(SUBSTITUTE(SUBSTITUTE(E$1,"standard",""),"|Float","")&amp;IF(OR($L1258=TRUE,$A1258=0,MOD($A1258,ChapterTable!$R$20)&lt;&gt;0),"","보스")&amp;"인게임누적합배수",ChapterTable!$R:$S,2,0)*C1258)
  )
  )
  )
)</f>
        <v>7272336.4686841965</v>
      </c>
      <c r="F1258" s="1">
        <f ca="1">IF(AND($A1258=0,$B1258=1),
    VLOOKUP(1,ChapterTable!$1:$1048576,MATCH("최종"&amp;SUBSTITUTE(SUBSTITUTE(F$1,"standard",""),"|Float",""),ChapterTable!$1:$1,0),0)*ChapterTable!$P$17,
  IF(AND($A1258=0,$B1258=0),
    F1259,
  IF($B1258=0,
    VLOOKUP($A1258,ChapterTable!$1:$1048576,MATCH("최종"&amp;SUBSTITUTE(SUBSTITUTE(F$1,"standard",""),"|Float",""),ChapterTable!$1:$1,0),0),
  IF($B1258=1,
    IF($L1258=FALSE,
      VLOOKUP($A1258,ChapterTable!$1:$1048576,MATCH("최종"&amp;SUBSTITUTE(SUBSTITUTE(F$1,"standard",""),"|Float",""),ChapterTable!$1:$1,0),0),
      VLOOKUP($A1258-ChapterTable!$P$11,ChapterTable!$1:$1048576,MATCH("최종"&amp;SUBSTITUTE(SUBSTITUTE(F$1,"standard",""),"|Float",""),ChapterTable!$1:$1,0),0)*ChapterTable!$P$14
    ),
  OFFSET(F1258,-$B1258+IF($L1258,1,0),0)*
    (VLOOKUP(SUBSTITUTE(SUBSTITUTE(F$1,"standard",""),"|Float","")&amp;IF(OR($L1258=TRUE,$A1258=0,MOD($A1258,ChapterTable!$R$20)&lt;&gt;0),"","보스")&amp;"인게임누적곱배수",ChapterTable!$R:$S,2,0)^D1258
    +VLOOKUP(SUBSTITUTE(SUBSTITUTE(F$1,"standard",""),"|Float","")&amp;IF(OR($L1258=TRUE,$A1258=0,MOD($A1258,ChapterTable!$R$20)&lt;&gt;0),"","보스")&amp;"인게임누적합배수",ChapterTable!$R:$S,2,0)*D1258)
  )
  )
  )
)</f>
        <v>2177913.2653611526</v>
      </c>
      <c r="G1258" t="s">
        <v>715</v>
      </c>
      <c r="J1258" t="str">
        <f>IF(ISBLANK(I1258),"",
IFERROR(VLOOKUP(I1258,[1]StringTable!$1:$1048576,MATCH("kor|String",[1]StringTable!$1:$1,0),0),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42"/>
        <v>0.33333333333333331</v>
      </c>
      <c r="AJ1258">
        <f t="shared" si="140"/>
        <v>0.395555555</v>
      </c>
      <c r="AK1258">
        <f t="shared" si="141"/>
        <v>1</v>
      </c>
      <c r="AL1258">
        <v>13</v>
      </c>
    </row>
    <row r="1259" spans="1:38" hidden="1" x14ac:dyDescent="0.3">
      <c r="A1259">
        <v>27</v>
      </c>
      <c r="B1259">
        <v>29</v>
      </c>
      <c r="C1259">
        <f>IF(OR($L1259=TRUE,$A1259=0,MOD($A1259,ChapterTable!$R$20)&lt;&gt;0),
MAX(0,INT(($B1259+ChapterTable!$P$26+VLOOKUP(SUBSTITUTE(C$1,"성장단계","")&amp;"단계오프셋",ChapterTable!$R:$S,2,0))/ChapterTable!$P$23)),
MAX(0,INT(($B1259+ChapterTable!$R$26+VLOOKUP(SUBSTITUTE(C$1,"성장단계","")&amp;"보스단계오프셋",ChapterTable!$R:$S,2,0))/ChapterTable!$R$23)))</f>
        <v>3</v>
      </c>
      <c r="D1259">
        <f>IF(OR($L1259=TRUE,$A1259=0,MOD($A1259,ChapterTable!$R$20)&lt;&gt;0),
MAX(0,INT(($B1259+ChapterTable!$P$26+VLOOKUP(SUBSTITUTE(D$1,"성장단계","")&amp;"단계오프셋",ChapterTable!$R:$S,2,0))/ChapterTable!$P$23)),
MAX(0,INT(($B1259+ChapterTable!$R$26+VLOOKUP(SUBSTITUTE(D$1,"성장단계","")&amp;"보스단계오프셋",ChapterTable!$R:$S,2,0))/ChapterTable!$R$23)))</f>
        <v>2</v>
      </c>
      <c r="E1259" s="1">
        <f ca="1">IF(AND($A1259=0,$B1259=1),
    VLOOKUP(1,ChapterTable!$1:$1048576,MATCH("최종"&amp;SUBSTITUTE(SUBSTITUTE(E$1,"standard",""),"|Float",""),ChapterTable!$1:$1,0),0)*ChapterTable!$P$17,
  IF(AND($A1259=0,$B1259=0),
    E1260,
  IF($B1259=0,
    VLOOKUP($A1259,ChapterTable!$1:$1048576,MATCH("최종"&amp;SUBSTITUTE(SUBSTITUTE(E$1,"standard",""),"|Float",""),ChapterTable!$1:$1,0),0),
  IF($B1259=1,
    IF($L1259=FALSE,
      VLOOKUP($A1259,ChapterTable!$1:$1048576,MATCH("최종"&amp;SUBSTITUTE(SUBSTITUTE(E$1,"standard",""),"|Float",""),ChapterTable!$1:$1,0),0),
      VLOOKUP($A1259-ChapterTable!$P$11,ChapterTable!$1:$1048576,MATCH("최종"&amp;SUBSTITUTE(SUBSTITUTE(E$1,"standard",""),"|Float",""),ChapterTable!$1:$1,0),0)*ChapterTable!$P$14
    ),
  OFFSET(E1259,-$B1259+IF($L1259,1,0),0)*IF($B1259&gt;OFFSET($B1259,1,0),ChapterTable!$R$17,1)*
    (VLOOKUP(SUBSTITUTE(SUBSTITUTE(E$1,"standard",""),"|Float","")&amp;IF(OR($L1259=TRUE,$A1259=0,MOD($A1259,ChapterTable!$R$20)&lt;&gt;0),"","보스")&amp;"인게임누적곱배수",ChapterTable!$R:$S,2,0)^C1259
    +VLOOKUP(SUBSTITUTE(SUBSTITUTE(E$1,"standard",""),"|Float","")&amp;IF(OR($L1259=TRUE,$A1259=0,MOD($A1259,ChapterTable!$R$20)&lt;&gt;0),"","보스")&amp;"인게임누적합배수",ChapterTable!$R:$S,2,0)*C1259)
  )
  )
  )
)</f>
        <v>7272336.4686841965</v>
      </c>
      <c r="F1259" s="1">
        <f ca="1">IF(AND($A1259=0,$B1259=1),
    VLOOKUP(1,ChapterTable!$1:$1048576,MATCH("최종"&amp;SUBSTITUTE(SUBSTITUTE(F$1,"standard",""),"|Float",""),ChapterTable!$1:$1,0),0)*ChapterTable!$P$17,
  IF(AND($A1259=0,$B1259=0),
    F1260,
  IF($B1259=0,
    VLOOKUP($A1259,ChapterTable!$1:$1048576,MATCH("최종"&amp;SUBSTITUTE(SUBSTITUTE(F$1,"standard",""),"|Float",""),ChapterTable!$1:$1,0),0),
  IF($B1259=1,
    IF($L1259=FALSE,
      VLOOKUP($A1259,ChapterTable!$1:$1048576,MATCH("최종"&amp;SUBSTITUTE(SUBSTITUTE(F$1,"standard",""),"|Float",""),ChapterTable!$1:$1,0),0),
      VLOOKUP($A1259-ChapterTable!$P$11,ChapterTable!$1:$1048576,MATCH("최종"&amp;SUBSTITUTE(SUBSTITUTE(F$1,"standard",""),"|Float",""),ChapterTable!$1:$1,0),0)*ChapterTable!$P$14
    ),
  OFFSET(F1259,-$B1259+IF($L1259,1,0),0)*
    (VLOOKUP(SUBSTITUTE(SUBSTITUTE(F$1,"standard",""),"|Float","")&amp;IF(OR($L1259=TRUE,$A1259=0,MOD($A1259,ChapterTable!$R$20)&lt;&gt;0),"","보스")&amp;"인게임누적곱배수",ChapterTable!$R:$S,2,0)^D1259
    +VLOOKUP(SUBSTITUTE(SUBSTITUTE(F$1,"standard",""),"|Float","")&amp;IF(OR($L1259=TRUE,$A1259=0,MOD($A1259,ChapterTable!$R$20)&lt;&gt;0),"","보스")&amp;"인게임누적합배수",ChapterTable!$R:$S,2,0)*D1259)
  )
  )
  )
)</f>
        <v>2177913.2653611526</v>
      </c>
      <c r="G1259" t="s">
        <v>715</v>
      </c>
      <c r="J1259" t="str">
        <f>IF(ISBLANK(I1259),"",
IFERROR(VLOOKUP(I1259,[1]StringTable!$1:$1048576,MATCH("kor|String",[1]StringTable!$1:$1,0),0),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42"/>
        <v>0.33333333333333331</v>
      </c>
      <c r="AJ1259">
        <f t="shared" si="140"/>
        <v>0.395555555</v>
      </c>
      <c r="AK1259">
        <f t="shared" si="141"/>
        <v>1</v>
      </c>
      <c r="AL1259">
        <v>13</v>
      </c>
    </row>
    <row r="1260" spans="1:38" hidden="1" x14ac:dyDescent="0.3">
      <c r="A1260">
        <v>27</v>
      </c>
      <c r="B1260">
        <v>30</v>
      </c>
      <c r="C1260">
        <f>IF(OR($L1260=TRUE,$A1260=0,MOD($A1260,ChapterTable!$R$20)&lt;&gt;0),
MAX(0,INT(($B1260+ChapterTable!$P$26+VLOOKUP(SUBSTITUTE(C$1,"성장단계","")&amp;"단계오프셋",ChapterTable!$R:$S,2,0))/ChapterTable!$P$23)),
MAX(0,INT(($B1260+ChapterTable!$R$26+VLOOKUP(SUBSTITUTE(C$1,"성장단계","")&amp;"보스단계오프셋",ChapterTable!$R:$S,2,0))/ChapterTable!$R$23)))</f>
        <v>3</v>
      </c>
      <c r="D1260">
        <f>IF(OR($L1260=TRUE,$A1260=0,MOD($A1260,ChapterTable!$R$20)&lt;&gt;0),
MAX(0,INT(($B1260+ChapterTable!$P$26+VLOOKUP(SUBSTITUTE(D$1,"성장단계","")&amp;"단계오프셋",ChapterTable!$R:$S,2,0))/ChapterTable!$P$23)),
MAX(0,INT(($B1260+ChapterTable!$R$26+VLOOKUP(SUBSTITUTE(D$1,"성장단계","")&amp;"보스단계오프셋",ChapterTable!$R:$S,2,0))/ChapterTable!$R$23)))</f>
        <v>2</v>
      </c>
      <c r="E1260" s="1">
        <f ca="1">IF(AND($A1260=0,$B1260=1),
    VLOOKUP(1,ChapterTable!$1:$1048576,MATCH("최종"&amp;SUBSTITUTE(SUBSTITUTE(E$1,"standard",""),"|Float",""),ChapterTable!$1:$1,0),0)*ChapterTable!$P$17,
  IF(AND($A1260=0,$B1260=0),
    E1261,
  IF($B1260=0,
    VLOOKUP($A1260,ChapterTable!$1:$1048576,MATCH("최종"&amp;SUBSTITUTE(SUBSTITUTE(E$1,"standard",""),"|Float",""),ChapterTable!$1:$1,0),0),
  IF($B1260=1,
    IF($L1260=FALSE,
      VLOOKUP($A1260,ChapterTable!$1:$1048576,MATCH("최종"&amp;SUBSTITUTE(SUBSTITUTE(E$1,"standard",""),"|Float",""),ChapterTable!$1:$1,0),0),
      VLOOKUP($A1260-ChapterTable!$P$11,ChapterTable!$1:$1048576,MATCH("최종"&amp;SUBSTITUTE(SUBSTITUTE(E$1,"standard",""),"|Float",""),ChapterTable!$1:$1,0),0)*ChapterTable!$P$14
    ),
  OFFSET(E1260,-$B1260+IF($L1260,1,0),0)*IF($B1260&gt;OFFSET($B1260,1,0),ChapterTable!$R$17,1)*
    (VLOOKUP(SUBSTITUTE(SUBSTITUTE(E$1,"standard",""),"|Float","")&amp;IF(OR($L1260=TRUE,$A1260=0,MOD($A1260,ChapterTable!$R$20)&lt;&gt;0),"","보스")&amp;"인게임누적곱배수",ChapterTable!$R:$S,2,0)^C1260
    +VLOOKUP(SUBSTITUTE(SUBSTITUTE(E$1,"standard",""),"|Float","")&amp;IF(OR($L1260=TRUE,$A1260=0,MOD($A1260,ChapterTable!$R$20)&lt;&gt;0),"","보스")&amp;"인게임누적합배수",ChapterTable!$R:$S,2,0)*C1260)
  )
  )
  )
)</f>
        <v>7272336.4686841965</v>
      </c>
      <c r="F1260" s="1">
        <f ca="1">IF(AND($A1260=0,$B1260=1),
    VLOOKUP(1,ChapterTable!$1:$1048576,MATCH("최종"&amp;SUBSTITUTE(SUBSTITUTE(F$1,"standard",""),"|Float",""),ChapterTable!$1:$1,0),0)*ChapterTable!$P$17,
  IF(AND($A1260=0,$B1260=0),
    F1261,
  IF($B1260=0,
    VLOOKUP($A1260,ChapterTable!$1:$1048576,MATCH("최종"&amp;SUBSTITUTE(SUBSTITUTE(F$1,"standard",""),"|Float",""),ChapterTable!$1:$1,0),0),
  IF($B1260=1,
    IF($L1260=FALSE,
      VLOOKUP($A1260,ChapterTable!$1:$1048576,MATCH("최종"&amp;SUBSTITUTE(SUBSTITUTE(F$1,"standard",""),"|Float",""),ChapterTable!$1:$1,0),0),
      VLOOKUP($A1260-ChapterTable!$P$11,ChapterTable!$1:$1048576,MATCH("최종"&amp;SUBSTITUTE(SUBSTITUTE(F$1,"standard",""),"|Float",""),ChapterTable!$1:$1,0),0)*ChapterTable!$P$14
    ),
  OFFSET(F1260,-$B1260+IF($L1260,1,0),0)*
    (VLOOKUP(SUBSTITUTE(SUBSTITUTE(F$1,"standard",""),"|Float","")&amp;IF(OR($L1260=TRUE,$A1260=0,MOD($A1260,ChapterTable!$R$20)&lt;&gt;0),"","보스")&amp;"인게임누적곱배수",ChapterTable!$R:$S,2,0)^D1260
    +VLOOKUP(SUBSTITUTE(SUBSTITUTE(F$1,"standard",""),"|Float","")&amp;IF(OR($L1260=TRUE,$A1260=0,MOD($A1260,ChapterTable!$R$20)&lt;&gt;0),"","보스")&amp;"인게임누적합배수",ChapterTable!$R:$S,2,0)*D1260)
  )
  )
  )
)</f>
        <v>2177913.2653611526</v>
      </c>
      <c r="G1260" t="s">
        <v>715</v>
      </c>
      <c r="J1260" t="str">
        <f>IF(ISBLANK(I1260),"",
IFERROR(VLOOKUP(I1260,[1]StringTable!$1:$1048576,MATCH("kor|String",[1]StringTable!$1:$1,0),0),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42"/>
        <v>0.33333333333333331</v>
      </c>
      <c r="AJ1260">
        <f t="shared" si="140"/>
        <v>1</v>
      </c>
      <c r="AK1260">
        <f t="shared" si="141"/>
        <v>3</v>
      </c>
      <c r="AL1260">
        <v>13</v>
      </c>
    </row>
    <row r="1261" spans="1:38" hidden="1" x14ac:dyDescent="0.3">
      <c r="A1261">
        <v>27</v>
      </c>
      <c r="B1261">
        <v>31</v>
      </c>
      <c r="C1261">
        <f>IF(OR($L1261=TRUE,$A1261=0,MOD($A1261,ChapterTable!$R$20)&lt;&gt;0),
MAX(0,INT(($B1261+ChapterTable!$P$26+VLOOKUP(SUBSTITUTE(C$1,"성장단계","")&amp;"단계오프셋",ChapterTable!$R:$S,2,0))/ChapterTable!$P$23)),
MAX(0,INT(($B1261+ChapterTable!$R$26+VLOOKUP(SUBSTITUTE(C$1,"성장단계","")&amp;"보스단계오프셋",ChapterTable!$R:$S,2,0))/ChapterTable!$R$23)))</f>
        <v>3</v>
      </c>
      <c r="D1261">
        <f>IF(OR($L1261=TRUE,$A1261=0,MOD($A1261,ChapterTable!$R$20)&lt;&gt;0),
MAX(0,INT(($B1261+ChapterTable!$P$26+VLOOKUP(SUBSTITUTE(D$1,"성장단계","")&amp;"단계오프셋",ChapterTable!$R:$S,2,0))/ChapterTable!$P$23)),
MAX(0,INT(($B1261+ChapterTable!$R$26+VLOOKUP(SUBSTITUTE(D$1,"성장단계","")&amp;"보스단계오프셋",ChapterTable!$R:$S,2,0))/ChapterTable!$R$23)))</f>
        <v>3</v>
      </c>
      <c r="E1261" s="1">
        <f ca="1">IF(AND($A1261=0,$B1261=1),
    VLOOKUP(1,ChapterTable!$1:$1048576,MATCH("최종"&amp;SUBSTITUTE(SUBSTITUTE(E$1,"standard",""),"|Float",""),ChapterTable!$1:$1,0),0)*ChapterTable!$P$17,
  IF(AND($A1261=0,$B1261=0),
    E1262,
  IF($B1261=0,
    VLOOKUP($A1261,ChapterTable!$1:$1048576,MATCH("최종"&amp;SUBSTITUTE(SUBSTITUTE(E$1,"standard",""),"|Float",""),ChapterTable!$1:$1,0),0),
  IF($B1261=1,
    IF($L1261=FALSE,
      VLOOKUP($A1261,ChapterTable!$1:$1048576,MATCH("최종"&amp;SUBSTITUTE(SUBSTITUTE(E$1,"standard",""),"|Float",""),ChapterTable!$1:$1,0),0),
      VLOOKUP($A1261-ChapterTable!$P$11,ChapterTable!$1:$1048576,MATCH("최종"&amp;SUBSTITUTE(SUBSTITUTE(E$1,"standard",""),"|Float",""),ChapterTable!$1:$1,0),0)*ChapterTable!$P$14
    ),
  OFFSET(E1261,-$B1261+IF($L1261,1,0),0)*IF($B1261&gt;OFFSET($B1261,1,0),ChapterTable!$R$17,1)*
    (VLOOKUP(SUBSTITUTE(SUBSTITUTE(E$1,"standard",""),"|Float","")&amp;IF(OR($L1261=TRUE,$A1261=0,MOD($A1261,ChapterTable!$R$20)&lt;&gt;0),"","보스")&amp;"인게임누적곱배수",ChapterTable!$R:$S,2,0)^C1261
    +VLOOKUP(SUBSTITUTE(SUBSTITUTE(E$1,"standard",""),"|Float","")&amp;IF(OR($L1261=TRUE,$A1261=0,MOD($A1261,ChapterTable!$R$20)&lt;&gt;0),"","보스")&amp;"인게임누적합배수",ChapterTable!$R:$S,2,0)*C1261)
  )
  )
  )
)</f>
        <v>7272336.4686841965</v>
      </c>
      <c r="F1261" s="1">
        <f ca="1">IF(AND($A1261=0,$B1261=1),
    VLOOKUP(1,ChapterTable!$1:$1048576,MATCH("최종"&amp;SUBSTITUTE(SUBSTITUTE(F$1,"standard",""),"|Float",""),ChapterTable!$1:$1,0),0)*ChapterTable!$P$17,
  IF(AND($A1261=0,$B1261=0),
    F1262,
  IF($B1261=0,
    VLOOKUP($A1261,ChapterTable!$1:$1048576,MATCH("최종"&amp;SUBSTITUTE(SUBSTITUTE(F$1,"standard",""),"|Float",""),ChapterTable!$1:$1,0),0),
  IF($B1261=1,
    IF($L1261=FALSE,
      VLOOKUP($A1261,ChapterTable!$1:$1048576,MATCH("최종"&amp;SUBSTITUTE(SUBSTITUTE(F$1,"standard",""),"|Float",""),ChapterTable!$1:$1,0),0),
      VLOOKUP($A1261-ChapterTable!$P$11,ChapterTable!$1:$1048576,MATCH("최종"&amp;SUBSTITUTE(SUBSTITUTE(F$1,"standard",""),"|Float",""),ChapterTable!$1:$1,0),0)*ChapterTable!$P$14
    ),
  OFFSET(F1261,-$B1261+IF($L1261,1,0),0)*
    (VLOOKUP(SUBSTITUTE(SUBSTITUTE(F$1,"standard",""),"|Float","")&amp;IF(OR($L1261=TRUE,$A1261=0,MOD($A1261,ChapterTable!$R$20)&lt;&gt;0),"","보스")&amp;"인게임누적곱배수",ChapterTable!$R:$S,2,0)^D1261
    +VLOOKUP(SUBSTITUTE(SUBSTITUTE(F$1,"standard",""),"|Float","")&amp;IF(OR($L1261=TRUE,$A1261=0,MOD($A1261,ChapterTable!$R$20)&lt;&gt;0),"","보스")&amp;"인게임누적합배수",ChapterTable!$R:$S,2,0)*D1261)
  )
  )
  )
)</f>
        <v>2319951.0870151408</v>
      </c>
      <c r="G1261" t="s">
        <v>715</v>
      </c>
      <c r="J1261" t="str">
        <f>IF(ISBLANK(I1261),"",
IFERROR(VLOOKUP(I1261,[1]StringTable!$1:$1048576,MATCH("kor|String",[1]StringTable!$1:$1,0),0),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42"/>
        <v>0.25</v>
      </c>
      <c r="AJ1261">
        <f t="shared" si="140"/>
        <v>0.32</v>
      </c>
      <c r="AK1261">
        <f t="shared" si="141"/>
        <v>1</v>
      </c>
      <c r="AL1261">
        <v>13</v>
      </c>
    </row>
    <row r="1262" spans="1:38" hidden="1" x14ac:dyDescent="0.3">
      <c r="A1262">
        <v>27</v>
      </c>
      <c r="B1262">
        <v>32</v>
      </c>
      <c r="C1262">
        <f>IF(OR($L1262=TRUE,$A1262=0,MOD($A1262,ChapterTable!$R$20)&lt;&gt;0),
MAX(0,INT(($B1262+ChapterTable!$P$26+VLOOKUP(SUBSTITUTE(C$1,"성장단계","")&amp;"단계오프셋",ChapterTable!$R:$S,2,0))/ChapterTable!$P$23)),
MAX(0,INT(($B1262+ChapterTable!$R$26+VLOOKUP(SUBSTITUTE(C$1,"성장단계","")&amp;"보스단계오프셋",ChapterTable!$R:$S,2,0))/ChapterTable!$R$23)))</f>
        <v>3</v>
      </c>
      <c r="D1262">
        <f>IF(OR($L1262=TRUE,$A1262=0,MOD($A1262,ChapterTable!$R$20)&lt;&gt;0),
MAX(0,INT(($B1262+ChapterTable!$P$26+VLOOKUP(SUBSTITUTE(D$1,"성장단계","")&amp;"단계오프셋",ChapterTable!$R:$S,2,0))/ChapterTable!$P$23)),
MAX(0,INT(($B1262+ChapterTable!$R$26+VLOOKUP(SUBSTITUTE(D$1,"성장단계","")&amp;"보스단계오프셋",ChapterTable!$R:$S,2,0))/ChapterTable!$R$23)))</f>
        <v>3</v>
      </c>
      <c r="E1262" s="1">
        <f ca="1">IF(AND($A1262=0,$B1262=1),
    VLOOKUP(1,ChapterTable!$1:$1048576,MATCH("최종"&amp;SUBSTITUTE(SUBSTITUTE(E$1,"standard",""),"|Float",""),ChapterTable!$1:$1,0),0)*ChapterTable!$P$17,
  IF(AND($A1262=0,$B1262=0),
    E1263,
  IF($B1262=0,
    VLOOKUP($A1262,ChapterTable!$1:$1048576,MATCH("최종"&amp;SUBSTITUTE(SUBSTITUTE(E$1,"standard",""),"|Float",""),ChapterTable!$1:$1,0),0),
  IF($B1262=1,
    IF($L1262=FALSE,
      VLOOKUP($A1262,ChapterTable!$1:$1048576,MATCH("최종"&amp;SUBSTITUTE(SUBSTITUTE(E$1,"standard",""),"|Float",""),ChapterTable!$1:$1,0),0),
      VLOOKUP($A1262-ChapterTable!$P$11,ChapterTable!$1:$1048576,MATCH("최종"&amp;SUBSTITUTE(SUBSTITUTE(E$1,"standard",""),"|Float",""),ChapterTable!$1:$1,0),0)*ChapterTable!$P$14
    ),
  OFFSET(E1262,-$B1262+IF($L1262,1,0),0)*IF($B1262&gt;OFFSET($B1262,1,0),ChapterTable!$R$17,1)*
    (VLOOKUP(SUBSTITUTE(SUBSTITUTE(E$1,"standard",""),"|Float","")&amp;IF(OR($L1262=TRUE,$A1262=0,MOD($A1262,ChapterTable!$R$20)&lt;&gt;0),"","보스")&amp;"인게임누적곱배수",ChapterTable!$R:$S,2,0)^C1262
    +VLOOKUP(SUBSTITUTE(SUBSTITUTE(E$1,"standard",""),"|Float","")&amp;IF(OR($L1262=TRUE,$A1262=0,MOD($A1262,ChapterTable!$R$20)&lt;&gt;0),"","보스")&amp;"인게임누적합배수",ChapterTable!$R:$S,2,0)*C1262)
  )
  )
  )
)</f>
        <v>7272336.4686841965</v>
      </c>
      <c r="F1262" s="1">
        <f ca="1">IF(AND($A1262=0,$B1262=1),
    VLOOKUP(1,ChapterTable!$1:$1048576,MATCH("최종"&amp;SUBSTITUTE(SUBSTITUTE(F$1,"standard",""),"|Float",""),ChapterTable!$1:$1,0),0)*ChapterTable!$P$17,
  IF(AND($A1262=0,$B1262=0),
    F1263,
  IF($B1262=0,
    VLOOKUP($A1262,ChapterTable!$1:$1048576,MATCH("최종"&amp;SUBSTITUTE(SUBSTITUTE(F$1,"standard",""),"|Float",""),ChapterTable!$1:$1,0),0),
  IF($B1262=1,
    IF($L1262=FALSE,
      VLOOKUP($A1262,ChapterTable!$1:$1048576,MATCH("최종"&amp;SUBSTITUTE(SUBSTITUTE(F$1,"standard",""),"|Float",""),ChapterTable!$1:$1,0),0),
      VLOOKUP($A1262-ChapterTable!$P$11,ChapterTable!$1:$1048576,MATCH("최종"&amp;SUBSTITUTE(SUBSTITUTE(F$1,"standard",""),"|Float",""),ChapterTable!$1:$1,0),0)*ChapterTable!$P$14
    ),
  OFFSET(F1262,-$B1262+IF($L1262,1,0),0)*
    (VLOOKUP(SUBSTITUTE(SUBSTITUTE(F$1,"standard",""),"|Float","")&amp;IF(OR($L1262=TRUE,$A1262=0,MOD($A1262,ChapterTable!$R$20)&lt;&gt;0),"","보스")&amp;"인게임누적곱배수",ChapterTable!$R:$S,2,0)^D1262
    +VLOOKUP(SUBSTITUTE(SUBSTITUTE(F$1,"standard",""),"|Float","")&amp;IF(OR($L1262=TRUE,$A1262=0,MOD($A1262,ChapterTable!$R$20)&lt;&gt;0),"","보스")&amp;"인게임누적합배수",ChapterTable!$R:$S,2,0)*D1262)
  )
  )
  )
)</f>
        <v>2319951.0870151408</v>
      </c>
      <c r="G1262" t="s">
        <v>715</v>
      </c>
      <c r="J1262" t="str">
        <f>IF(ISBLANK(I1262),"",
IFERROR(VLOOKUP(I1262,[1]StringTable!$1:$1048576,MATCH("kor|String",[1]StringTable!$1:$1,0),0),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42"/>
        <v>0.25</v>
      </c>
      <c r="AJ1262">
        <f t="shared" si="140"/>
        <v>0.32</v>
      </c>
      <c r="AK1262">
        <f t="shared" si="141"/>
        <v>1</v>
      </c>
      <c r="AL1262">
        <v>13</v>
      </c>
    </row>
    <row r="1263" spans="1:38" hidden="1" x14ac:dyDescent="0.3">
      <c r="A1263">
        <v>27</v>
      </c>
      <c r="B1263">
        <v>33</v>
      </c>
      <c r="C1263">
        <f>IF(OR($L1263=TRUE,$A1263=0,MOD($A1263,ChapterTable!$R$20)&lt;&gt;0),
MAX(0,INT(($B1263+ChapterTable!$P$26+VLOOKUP(SUBSTITUTE(C$1,"성장단계","")&amp;"단계오프셋",ChapterTable!$R:$S,2,0))/ChapterTable!$P$23)),
MAX(0,INT(($B1263+ChapterTable!$R$26+VLOOKUP(SUBSTITUTE(C$1,"성장단계","")&amp;"보스단계오프셋",ChapterTable!$R:$S,2,0))/ChapterTable!$R$23)))</f>
        <v>3</v>
      </c>
      <c r="D1263">
        <f>IF(OR($L1263=TRUE,$A1263=0,MOD($A1263,ChapterTable!$R$20)&lt;&gt;0),
MAX(0,INT(($B1263+ChapterTable!$P$26+VLOOKUP(SUBSTITUTE(D$1,"성장단계","")&amp;"단계오프셋",ChapterTable!$R:$S,2,0))/ChapterTable!$P$23)),
MAX(0,INT(($B1263+ChapterTable!$R$26+VLOOKUP(SUBSTITUTE(D$1,"성장단계","")&amp;"보스단계오프셋",ChapterTable!$R:$S,2,0))/ChapterTable!$R$23)))</f>
        <v>3</v>
      </c>
      <c r="E1263" s="1">
        <f ca="1">IF(AND($A1263=0,$B1263=1),
    VLOOKUP(1,ChapterTable!$1:$1048576,MATCH("최종"&amp;SUBSTITUTE(SUBSTITUTE(E$1,"standard",""),"|Float",""),ChapterTable!$1:$1,0),0)*ChapterTable!$P$17,
  IF(AND($A1263=0,$B1263=0),
    E1264,
  IF($B1263=0,
    VLOOKUP($A1263,ChapterTable!$1:$1048576,MATCH("최종"&amp;SUBSTITUTE(SUBSTITUTE(E$1,"standard",""),"|Float",""),ChapterTable!$1:$1,0),0),
  IF($B1263=1,
    IF($L1263=FALSE,
      VLOOKUP($A1263,ChapterTable!$1:$1048576,MATCH("최종"&amp;SUBSTITUTE(SUBSTITUTE(E$1,"standard",""),"|Float",""),ChapterTable!$1:$1,0),0),
      VLOOKUP($A1263-ChapterTable!$P$11,ChapterTable!$1:$1048576,MATCH("최종"&amp;SUBSTITUTE(SUBSTITUTE(E$1,"standard",""),"|Float",""),ChapterTable!$1:$1,0),0)*ChapterTable!$P$14
    ),
  OFFSET(E1263,-$B1263+IF($L1263,1,0),0)*IF($B1263&gt;OFFSET($B1263,1,0),ChapterTable!$R$17,1)*
    (VLOOKUP(SUBSTITUTE(SUBSTITUTE(E$1,"standard",""),"|Float","")&amp;IF(OR($L1263=TRUE,$A1263=0,MOD($A1263,ChapterTable!$R$20)&lt;&gt;0),"","보스")&amp;"인게임누적곱배수",ChapterTable!$R:$S,2,0)^C1263
    +VLOOKUP(SUBSTITUTE(SUBSTITUTE(E$1,"standard",""),"|Float","")&amp;IF(OR($L1263=TRUE,$A1263=0,MOD($A1263,ChapterTable!$R$20)&lt;&gt;0),"","보스")&amp;"인게임누적합배수",ChapterTable!$R:$S,2,0)*C1263)
  )
  )
  )
)</f>
        <v>7272336.4686841965</v>
      </c>
      <c r="F1263" s="1">
        <f ca="1">IF(AND($A1263=0,$B1263=1),
    VLOOKUP(1,ChapterTable!$1:$1048576,MATCH("최종"&amp;SUBSTITUTE(SUBSTITUTE(F$1,"standard",""),"|Float",""),ChapterTable!$1:$1,0),0)*ChapterTable!$P$17,
  IF(AND($A1263=0,$B1263=0),
    F1264,
  IF($B1263=0,
    VLOOKUP($A1263,ChapterTable!$1:$1048576,MATCH("최종"&amp;SUBSTITUTE(SUBSTITUTE(F$1,"standard",""),"|Float",""),ChapterTable!$1:$1,0),0),
  IF($B1263=1,
    IF($L1263=FALSE,
      VLOOKUP($A1263,ChapterTable!$1:$1048576,MATCH("최종"&amp;SUBSTITUTE(SUBSTITUTE(F$1,"standard",""),"|Float",""),ChapterTable!$1:$1,0),0),
      VLOOKUP($A1263-ChapterTable!$P$11,ChapterTable!$1:$1048576,MATCH("최종"&amp;SUBSTITUTE(SUBSTITUTE(F$1,"standard",""),"|Float",""),ChapterTable!$1:$1,0),0)*ChapterTable!$P$14
    ),
  OFFSET(F1263,-$B1263+IF($L1263,1,0),0)*
    (VLOOKUP(SUBSTITUTE(SUBSTITUTE(F$1,"standard",""),"|Float","")&amp;IF(OR($L1263=TRUE,$A1263=0,MOD($A1263,ChapterTable!$R$20)&lt;&gt;0),"","보스")&amp;"인게임누적곱배수",ChapterTable!$R:$S,2,0)^D1263
    +VLOOKUP(SUBSTITUTE(SUBSTITUTE(F$1,"standard",""),"|Float","")&amp;IF(OR($L1263=TRUE,$A1263=0,MOD($A1263,ChapterTable!$R$20)&lt;&gt;0),"","보스")&amp;"인게임누적합배수",ChapterTable!$R:$S,2,0)*D1263)
  )
  )
  )
)</f>
        <v>2319951.0870151408</v>
      </c>
      <c r="G1263" t="s">
        <v>715</v>
      </c>
      <c r="J1263" t="str">
        <f>IF(ISBLANK(I1263),"",
IFERROR(VLOOKUP(I1263,[1]StringTable!$1:$1048576,MATCH("kor|String",[1]StringTable!$1:$1,0),0),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42"/>
        <v>0.25</v>
      </c>
      <c r="AJ1263">
        <f t="shared" si="140"/>
        <v>0.32</v>
      </c>
      <c r="AK1263">
        <f t="shared" si="141"/>
        <v>1</v>
      </c>
      <c r="AL1263">
        <v>13</v>
      </c>
    </row>
    <row r="1264" spans="1:38" hidden="1" x14ac:dyDescent="0.3">
      <c r="A1264">
        <v>27</v>
      </c>
      <c r="B1264">
        <v>34</v>
      </c>
      <c r="C1264">
        <f>IF(OR($L1264=TRUE,$A1264=0,MOD($A1264,ChapterTable!$R$20)&lt;&gt;0),
MAX(0,INT(($B1264+ChapterTable!$P$26+VLOOKUP(SUBSTITUTE(C$1,"성장단계","")&amp;"단계오프셋",ChapterTable!$R:$S,2,0))/ChapterTable!$P$23)),
MAX(0,INT(($B1264+ChapterTable!$R$26+VLOOKUP(SUBSTITUTE(C$1,"성장단계","")&amp;"보스단계오프셋",ChapterTable!$R:$S,2,0))/ChapterTable!$R$23)))</f>
        <v>3</v>
      </c>
      <c r="D1264">
        <f>IF(OR($L1264=TRUE,$A1264=0,MOD($A1264,ChapterTable!$R$20)&lt;&gt;0),
MAX(0,INT(($B1264+ChapterTable!$P$26+VLOOKUP(SUBSTITUTE(D$1,"성장단계","")&amp;"단계오프셋",ChapterTable!$R:$S,2,0))/ChapterTable!$P$23)),
MAX(0,INT(($B1264+ChapterTable!$R$26+VLOOKUP(SUBSTITUTE(D$1,"성장단계","")&amp;"보스단계오프셋",ChapterTable!$R:$S,2,0))/ChapterTable!$R$23)))</f>
        <v>3</v>
      </c>
      <c r="E1264" s="1">
        <f ca="1">IF(AND($A1264=0,$B1264=1),
    VLOOKUP(1,ChapterTable!$1:$1048576,MATCH("최종"&amp;SUBSTITUTE(SUBSTITUTE(E$1,"standard",""),"|Float",""),ChapterTable!$1:$1,0),0)*ChapterTable!$P$17,
  IF(AND($A1264=0,$B1264=0),
    E1265,
  IF($B1264=0,
    VLOOKUP($A1264,ChapterTable!$1:$1048576,MATCH("최종"&amp;SUBSTITUTE(SUBSTITUTE(E$1,"standard",""),"|Float",""),ChapterTable!$1:$1,0),0),
  IF($B1264=1,
    IF($L1264=FALSE,
      VLOOKUP($A1264,ChapterTable!$1:$1048576,MATCH("최종"&amp;SUBSTITUTE(SUBSTITUTE(E$1,"standard",""),"|Float",""),ChapterTable!$1:$1,0),0),
      VLOOKUP($A1264-ChapterTable!$P$11,ChapterTable!$1:$1048576,MATCH("최종"&amp;SUBSTITUTE(SUBSTITUTE(E$1,"standard",""),"|Float",""),ChapterTable!$1:$1,0),0)*ChapterTable!$P$14
    ),
  OFFSET(E1264,-$B1264+IF($L1264,1,0),0)*IF($B1264&gt;OFFSET($B1264,1,0),ChapterTable!$R$17,1)*
    (VLOOKUP(SUBSTITUTE(SUBSTITUTE(E$1,"standard",""),"|Float","")&amp;IF(OR($L1264=TRUE,$A1264=0,MOD($A1264,ChapterTable!$R$20)&lt;&gt;0),"","보스")&amp;"인게임누적곱배수",ChapterTable!$R:$S,2,0)^C1264
    +VLOOKUP(SUBSTITUTE(SUBSTITUTE(E$1,"standard",""),"|Float","")&amp;IF(OR($L1264=TRUE,$A1264=0,MOD($A1264,ChapterTable!$R$20)&lt;&gt;0),"","보스")&amp;"인게임누적합배수",ChapterTable!$R:$S,2,0)*C1264)
  )
  )
  )
)</f>
        <v>7272336.4686841965</v>
      </c>
      <c r="F1264" s="1">
        <f ca="1">IF(AND($A1264=0,$B1264=1),
    VLOOKUP(1,ChapterTable!$1:$1048576,MATCH("최종"&amp;SUBSTITUTE(SUBSTITUTE(F$1,"standard",""),"|Float",""),ChapterTable!$1:$1,0),0)*ChapterTable!$P$17,
  IF(AND($A1264=0,$B1264=0),
    F1265,
  IF($B1264=0,
    VLOOKUP($A1264,ChapterTable!$1:$1048576,MATCH("최종"&amp;SUBSTITUTE(SUBSTITUTE(F$1,"standard",""),"|Float",""),ChapterTable!$1:$1,0),0),
  IF($B1264=1,
    IF($L1264=FALSE,
      VLOOKUP($A1264,ChapterTable!$1:$1048576,MATCH("최종"&amp;SUBSTITUTE(SUBSTITUTE(F$1,"standard",""),"|Float",""),ChapterTable!$1:$1,0),0),
      VLOOKUP($A1264-ChapterTable!$P$11,ChapterTable!$1:$1048576,MATCH("최종"&amp;SUBSTITUTE(SUBSTITUTE(F$1,"standard",""),"|Float",""),ChapterTable!$1:$1,0),0)*ChapterTable!$P$14
    ),
  OFFSET(F1264,-$B1264+IF($L1264,1,0),0)*
    (VLOOKUP(SUBSTITUTE(SUBSTITUTE(F$1,"standard",""),"|Float","")&amp;IF(OR($L1264=TRUE,$A1264=0,MOD($A1264,ChapterTable!$R$20)&lt;&gt;0),"","보스")&amp;"인게임누적곱배수",ChapterTable!$R:$S,2,0)^D1264
    +VLOOKUP(SUBSTITUTE(SUBSTITUTE(F$1,"standard",""),"|Float","")&amp;IF(OR($L1264=TRUE,$A1264=0,MOD($A1264,ChapterTable!$R$20)&lt;&gt;0),"","보스")&amp;"인게임누적합배수",ChapterTable!$R:$S,2,0)*D1264)
  )
  )
  )
)</f>
        <v>2319951.0870151408</v>
      </c>
      <c r="G1264" t="s">
        <v>715</v>
      </c>
      <c r="J1264" t="str">
        <f>IF(ISBLANK(I1264),"",
IFERROR(VLOOKUP(I1264,[1]StringTable!$1:$1048576,MATCH("kor|String",[1]StringTable!$1:$1,0),0),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42"/>
        <v>0.25</v>
      </c>
      <c r="AJ1264">
        <f t="shared" si="140"/>
        <v>0.32</v>
      </c>
      <c r="AK1264">
        <f t="shared" si="141"/>
        <v>1</v>
      </c>
      <c r="AL1264">
        <v>13</v>
      </c>
    </row>
    <row r="1265" spans="1:38" hidden="1" x14ac:dyDescent="0.3">
      <c r="A1265">
        <v>27</v>
      </c>
      <c r="B1265">
        <v>35</v>
      </c>
      <c r="C1265">
        <f>IF(OR($L1265=TRUE,$A1265=0,MOD($A1265,ChapterTable!$R$20)&lt;&gt;0),
MAX(0,INT(($B1265+ChapterTable!$P$26+VLOOKUP(SUBSTITUTE(C$1,"성장단계","")&amp;"단계오프셋",ChapterTable!$R:$S,2,0))/ChapterTable!$P$23)),
MAX(0,INT(($B1265+ChapterTable!$R$26+VLOOKUP(SUBSTITUTE(C$1,"성장단계","")&amp;"보스단계오프셋",ChapterTable!$R:$S,2,0))/ChapterTable!$R$23)))</f>
        <v>3</v>
      </c>
      <c r="D1265">
        <f>IF(OR($L1265=TRUE,$A1265=0,MOD($A1265,ChapterTable!$R$20)&lt;&gt;0),
MAX(0,INT(($B1265+ChapterTable!$P$26+VLOOKUP(SUBSTITUTE(D$1,"성장단계","")&amp;"단계오프셋",ChapterTable!$R:$S,2,0))/ChapterTable!$P$23)),
MAX(0,INT(($B1265+ChapterTable!$R$26+VLOOKUP(SUBSTITUTE(D$1,"성장단계","")&amp;"보스단계오프셋",ChapterTable!$R:$S,2,0))/ChapterTable!$R$23)))</f>
        <v>3</v>
      </c>
      <c r="E1265" s="1">
        <f ca="1">IF(AND($A1265=0,$B1265=1),
    VLOOKUP(1,ChapterTable!$1:$1048576,MATCH("최종"&amp;SUBSTITUTE(SUBSTITUTE(E$1,"standard",""),"|Float",""),ChapterTable!$1:$1,0),0)*ChapterTable!$P$17,
  IF(AND($A1265=0,$B1265=0),
    E1266,
  IF($B1265=0,
    VLOOKUP($A1265,ChapterTable!$1:$1048576,MATCH("최종"&amp;SUBSTITUTE(SUBSTITUTE(E$1,"standard",""),"|Float",""),ChapterTable!$1:$1,0),0),
  IF($B1265=1,
    IF($L1265=FALSE,
      VLOOKUP($A1265,ChapterTable!$1:$1048576,MATCH("최종"&amp;SUBSTITUTE(SUBSTITUTE(E$1,"standard",""),"|Float",""),ChapterTable!$1:$1,0),0),
      VLOOKUP($A1265-ChapterTable!$P$11,ChapterTable!$1:$1048576,MATCH("최종"&amp;SUBSTITUTE(SUBSTITUTE(E$1,"standard",""),"|Float",""),ChapterTable!$1:$1,0),0)*ChapterTable!$P$14
    ),
  OFFSET(E1265,-$B1265+IF($L1265,1,0),0)*IF($B1265&gt;OFFSET($B1265,1,0),ChapterTable!$R$17,1)*
    (VLOOKUP(SUBSTITUTE(SUBSTITUTE(E$1,"standard",""),"|Float","")&amp;IF(OR($L1265=TRUE,$A1265=0,MOD($A1265,ChapterTable!$R$20)&lt;&gt;0),"","보스")&amp;"인게임누적곱배수",ChapterTable!$R:$S,2,0)^C1265
    +VLOOKUP(SUBSTITUTE(SUBSTITUTE(E$1,"standard",""),"|Float","")&amp;IF(OR($L1265=TRUE,$A1265=0,MOD($A1265,ChapterTable!$R$20)&lt;&gt;0),"","보스")&amp;"인게임누적합배수",ChapterTable!$R:$S,2,0)*C1265)
  )
  )
  )
)</f>
        <v>7272336.4686841965</v>
      </c>
      <c r="F1265" s="1">
        <f ca="1">IF(AND($A1265=0,$B1265=1),
    VLOOKUP(1,ChapterTable!$1:$1048576,MATCH("최종"&amp;SUBSTITUTE(SUBSTITUTE(F$1,"standard",""),"|Float",""),ChapterTable!$1:$1,0),0)*ChapterTable!$P$17,
  IF(AND($A1265=0,$B1265=0),
    F1266,
  IF($B1265=0,
    VLOOKUP($A1265,ChapterTable!$1:$1048576,MATCH("최종"&amp;SUBSTITUTE(SUBSTITUTE(F$1,"standard",""),"|Float",""),ChapterTable!$1:$1,0),0),
  IF($B1265=1,
    IF($L1265=FALSE,
      VLOOKUP($A1265,ChapterTable!$1:$1048576,MATCH("최종"&amp;SUBSTITUTE(SUBSTITUTE(F$1,"standard",""),"|Float",""),ChapterTable!$1:$1,0),0),
      VLOOKUP($A1265-ChapterTable!$P$11,ChapterTable!$1:$1048576,MATCH("최종"&amp;SUBSTITUTE(SUBSTITUTE(F$1,"standard",""),"|Float",""),ChapterTable!$1:$1,0),0)*ChapterTable!$P$14
    ),
  OFFSET(F1265,-$B1265+IF($L1265,1,0),0)*
    (VLOOKUP(SUBSTITUTE(SUBSTITUTE(F$1,"standard",""),"|Float","")&amp;IF(OR($L1265=TRUE,$A1265=0,MOD($A1265,ChapterTable!$R$20)&lt;&gt;0),"","보스")&amp;"인게임누적곱배수",ChapterTable!$R:$S,2,0)^D1265
    +VLOOKUP(SUBSTITUTE(SUBSTITUTE(F$1,"standard",""),"|Float","")&amp;IF(OR($L1265=TRUE,$A1265=0,MOD($A1265,ChapterTable!$R$20)&lt;&gt;0),"","보스")&amp;"인게임누적합배수",ChapterTable!$R:$S,2,0)*D1265)
  )
  )
  )
)</f>
        <v>2319951.0870151408</v>
      </c>
      <c r="G1265" t="s">
        <v>715</v>
      </c>
      <c r="J1265" t="str">
        <f>IF(ISBLANK(I1265),"",
IFERROR(VLOOKUP(I1265,[1]StringTable!$1:$1048576,MATCH("kor|String",[1]StringTable!$1:$1,0),0),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42"/>
        <v>0.25</v>
      </c>
      <c r="AJ1265">
        <f t="shared" si="140"/>
        <v>0.32</v>
      </c>
      <c r="AK1265">
        <f t="shared" si="141"/>
        <v>1</v>
      </c>
      <c r="AL1265">
        <v>13</v>
      </c>
    </row>
    <row r="1266" spans="1:38" hidden="1" x14ac:dyDescent="0.3">
      <c r="A1266">
        <v>27</v>
      </c>
      <c r="B1266">
        <v>36</v>
      </c>
      <c r="C1266">
        <f>IF(OR($L1266=TRUE,$A1266=0,MOD($A1266,ChapterTable!$R$20)&lt;&gt;0),
MAX(0,INT(($B1266+ChapterTable!$P$26+VLOOKUP(SUBSTITUTE(C$1,"성장단계","")&amp;"단계오프셋",ChapterTable!$R:$S,2,0))/ChapterTable!$P$23)),
MAX(0,INT(($B1266+ChapterTable!$R$26+VLOOKUP(SUBSTITUTE(C$1,"성장단계","")&amp;"보스단계오프셋",ChapterTable!$R:$S,2,0))/ChapterTable!$R$23)))</f>
        <v>4</v>
      </c>
      <c r="D1266">
        <f>IF(OR($L1266=TRUE,$A1266=0,MOD($A1266,ChapterTable!$R$20)&lt;&gt;0),
MAX(0,INT(($B1266+ChapterTable!$P$26+VLOOKUP(SUBSTITUTE(D$1,"성장단계","")&amp;"단계오프셋",ChapterTable!$R:$S,2,0))/ChapterTable!$P$23)),
MAX(0,INT(($B1266+ChapterTable!$R$26+VLOOKUP(SUBSTITUTE(D$1,"성장단계","")&amp;"보스단계오프셋",ChapterTable!$R:$S,2,0))/ChapterTable!$R$23)))</f>
        <v>3</v>
      </c>
      <c r="E1266" s="1">
        <f ca="1">IF(AND($A1266=0,$B1266=1),
    VLOOKUP(1,ChapterTable!$1:$1048576,MATCH("최종"&amp;SUBSTITUTE(SUBSTITUTE(E$1,"standard",""),"|Float",""),ChapterTable!$1:$1,0),0)*ChapterTable!$P$17,
  IF(AND($A1266=0,$B1266=0),
    E1267,
  IF($B1266=0,
    VLOOKUP($A1266,ChapterTable!$1:$1048576,MATCH("최종"&amp;SUBSTITUTE(SUBSTITUTE(E$1,"standard",""),"|Float",""),ChapterTable!$1:$1,0),0),
  IF($B1266=1,
    IF($L1266=FALSE,
      VLOOKUP($A1266,ChapterTable!$1:$1048576,MATCH("최종"&amp;SUBSTITUTE(SUBSTITUTE(E$1,"standard",""),"|Float",""),ChapterTable!$1:$1,0),0),
      VLOOKUP($A1266-ChapterTable!$P$11,ChapterTable!$1:$1048576,MATCH("최종"&amp;SUBSTITUTE(SUBSTITUTE(E$1,"standard",""),"|Float",""),ChapterTable!$1:$1,0),0)*ChapterTable!$P$14
    ),
  OFFSET(E1266,-$B1266+IF($L1266,1,0),0)*IF($B1266&gt;OFFSET($B1266,1,0),ChapterTable!$R$17,1)*
    (VLOOKUP(SUBSTITUTE(SUBSTITUTE(E$1,"standard",""),"|Float","")&amp;IF(OR($L1266=TRUE,$A1266=0,MOD($A1266,ChapterTable!$R$20)&lt;&gt;0),"","보스")&amp;"인게임누적곱배수",ChapterTable!$R:$S,2,0)^C1266
    +VLOOKUP(SUBSTITUTE(SUBSTITUTE(E$1,"standard",""),"|Float","")&amp;IF(OR($L1266=TRUE,$A1266=0,MOD($A1266,ChapterTable!$R$20)&lt;&gt;0),"","보스")&amp;"인게임누적합배수",ChapterTable!$R:$S,2,0)*C1266)
  )
  )
  )
)</f>
        <v>8181378.527269721</v>
      </c>
      <c r="F1266" s="1">
        <f ca="1">IF(AND($A1266=0,$B1266=1),
    VLOOKUP(1,ChapterTable!$1:$1048576,MATCH("최종"&amp;SUBSTITUTE(SUBSTITUTE(F$1,"standard",""),"|Float",""),ChapterTable!$1:$1,0),0)*ChapterTable!$P$17,
  IF(AND($A1266=0,$B1266=0),
    F1267,
  IF($B1266=0,
    VLOOKUP($A1266,ChapterTable!$1:$1048576,MATCH("최종"&amp;SUBSTITUTE(SUBSTITUTE(F$1,"standard",""),"|Float",""),ChapterTable!$1:$1,0),0),
  IF($B1266=1,
    IF($L1266=FALSE,
      VLOOKUP($A1266,ChapterTable!$1:$1048576,MATCH("최종"&amp;SUBSTITUTE(SUBSTITUTE(F$1,"standard",""),"|Float",""),ChapterTable!$1:$1,0),0),
      VLOOKUP($A1266-ChapterTable!$P$11,ChapterTable!$1:$1048576,MATCH("최종"&amp;SUBSTITUTE(SUBSTITUTE(F$1,"standard",""),"|Float",""),ChapterTable!$1:$1,0),0)*ChapterTable!$P$14
    ),
  OFFSET(F1266,-$B1266+IF($L1266,1,0),0)*
    (VLOOKUP(SUBSTITUTE(SUBSTITUTE(F$1,"standard",""),"|Float","")&amp;IF(OR($L1266=TRUE,$A1266=0,MOD($A1266,ChapterTable!$R$20)&lt;&gt;0),"","보스")&amp;"인게임누적곱배수",ChapterTable!$R:$S,2,0)^D1266
    +VLOOKUP(SUBSTITUTE(SUBSTITUTE(F$1,"standard",""),"|Float","")&amp;IF(OR($L1266=TRUE,$A1266=0,MOD($A1266,ChapterTable!$R$20)&lt;&gt;0),"","보스")&amp;"인게임누적합배수",ChapterTable!$R:$S,2,0)*D1266)
  )
  )
  )
)</f>
        <v>2319951.0870151408</v>
      </c>
      <c r="G1266" t="s">
        <v>715</v>
      </c>
      <c r="J1266" t="str">
        <f>IF(ISBLANK(I1266),"",
IFERROR(VLOOKUP(I1266,[1]StringTable!$1:$1048576,MATCH("kor|String",[1]StringTable!$1:$1,0),0),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42"/>
        <v>0.25</v>
      </c>
      <c r="AJ1266">
        <f t="shared" si="140"/>
        <v>0.32</v>
      </c>
      <c r="AK1266">
        <f t="shared" si="141"/>
        <v>1</v>
      </c>
      <c r="AL1266">
        <v>13</v>
      </c>
    </row>
    <row r="1267" spans="1:38" hidden="1" x14ac:dyDescent="0.3">
      <c r="A1267">
        <v>27</v>
      </c>
      <c r="B1267">
        <v>37</v>
      </c>
      <c r="C1267">
        <f>IF(OR($L1267=TRUE,$A1267=0,MOD($A1267,ChapterTable!$R$20)&lt;&gt;0),
MAX(0,INT(($B1267+ChapterTable!$P$26+VLOOKUP(SUBSTITUTE(C$1,"성장단계","")&amp;"단계오프셋",ChapterTable!$R:$S,2,0))/ChapterTable!$P$23)),
MAX(0,INT(($B1267+ChapterTable!$R$26+VLOOKUP(SUBSTITUTE(C$1,"성장단계","")&amp;"보스단계오프셋",ChapterTable!$R:$S,2,0))/ChapterTable!$R$23)))</f>
        <v>4</v>
      </c>
      <c r="D1267">
        <f>IF(OR($L1267=TRUE,$A1267=0,MOD($A1267,ChapterTable!$R$20)&lt;&gt;0),
MAX(0,INT(($B1267+ChapterTable!$P$26+VLOOKUP(SUBSTITUTE(D$1,"성장단계","")&amp;"단계오프셋",ChapterTable!$R:$S,2,0))/ChapterTable!$P$23)),
MAX(0,INT(($B1267+ChapterTable!$R$26+VLOOKUP(SUBSTITUTE(D$1,"성장단계","")&amp;"보스단계오프셋",ChapterTable!$R:$S,2,0))/ChapterTable!$R$23)))</f>
        <v>3</v>
      </c>
      <c r="E1267" s="1">
        <f ca="1">IF(AND($A1267=0,$B1267=1),
    VLOOKUP(1,ChapterTable!$1:$1048576,MATCH("최종"&amp;SUBSTITUTE(SUBSTITUTE(E$1,"standard",""),"|Float",""),ChapterTable!$1:$1,0),0)*ChapterTable!$P$17,
  IF(AND($A1267=0,$B1267=0),
    E1268,
  IF($B1267=0,
    VLOOKUP($A1267,ChapterTable!$1:$1048576,MATCH("최종"&amp;SUBSTITUTE(SUBSTITUTE(E$1,"standard",""),"|Float",""),ChapterTable!$1:$1,0),0),
  IF($B1267=1,
    IF($L1267=FALSE,
      VLOOKUP($A1267,ChapterTable!$1:$1048576,MATCH("최종"&amp;SUBSTITUTE(SUBSTITUTE(E$1,"standard",""),"|Float",""),ChapterTable!$1:$1,0),0),
      VLOOKUP($A1267-ChapterTable!$P$11,ChapterTable!$1:$1048576,MATCH("최종"&amp;SUBSTITUTE(SUBSTITUTE(E$1,"standard",""),"|Float",""),ChapterTable!$1:$1,0),0)*ChapterTable!$P$14
    ),
  OFFSET(E1267,-$B1267+IF($L1267,1,0),0)*IF($B1267&gt;OFFSET($B1267,1,0),ChapterTable!$R$17,1)*
    (VLOOKUP(SUBSTITUTE(SUBSTITUTE(E$1,"standard",""),"|Float","")&amp;IF(OR($L1267=TRUE,$A1267=0,MOD($A1267,ChapterTable!$R$20)&lt;&gt;0),"","보스")&amp;"인게임누적곱배수",ChapterTable!$R:$S,2,0)^C1267
    +VLOOKUP(SUBSTITUTE(SUBSTITUTE(E$1,"standard",""),"|Float","")&amp;IF(OR($L1267=TRUE,$A1267=0,MOD($A1267,ChapterTable!$R$20)&lt;&gt;0),"","보스")&amp;"인게임누적합배수",ChapterTable!$R:$S,2,0)*C1267)
  )
  )
  )
)</f>
        <v>8181378.527269721</v>
      </c>
      <c r="F1267" s="1">
        <f ca="1">IF(AND($A1267=0,$B1267=1),
    VLOOKUP(1,ChapterTable!$1:$1048576,MATCH("최종"&amp;SUBSTITUTE(SUBSTITUTE(F$1,"standard",""),"|Float",""),ChapterTable!$1:$1,0),0)*ChapterTable!$P$17,
  IF(AND($A1267=0,$B1267=0),
    F1268,
  IF($B1267=0,
    VLOOKUP($A1267,ChapterTable!$1:$1048576,MATCH("최종"&amp;SUBSTITUTE(SUBSTITUTE(F$1,"standard",""),"|Float",""),ChapterTable!$1:$1,0),0),
  IF($B1267=1,
    IF($L1267=FALSE,
      VLOOKUP($A1267,ChapterTable!$1:$1048576,MATCH("최종"&amp;SUBSTITUTE(SUBSTITUTE(F$1,"standard",""),"|Float",""),ChapterTable!$1:$1,0),0),
      VLOOKUP($A1267-ChapterTable!$P$11,ChapterTable!$1:$1048576,MATCH("최종"&amp;SUBSTITUTE(SUBSTITUTE(F$1,"standard",""),"|Float",""),ChapterTable!$1:$1,0),0)*ChapterTable!$P$14
    ),
  OFFSET(F1267,-$B1267+IF($L1267,1,0),0)*
    (VLOOKUP(SUBSTITUTE(SUBSTITUTE(F$1,"standard",""),"|Float","")&amp;IF(OR($L1267=TRUE,$A1267=0,MOD($A1267,ChapterTable!$R$20)&lt;&gt;0),"","보스")&amp;"인게임누적곱배수",ChapterTable!$R:$S,2,0)^D1267
    +VLOOKUP(SUBSTITUTE(SUBSTITUTE(F$1,"standard",""),"|Float","")&amp;IF(OR($L1267=TRUE,$A1267=0,MOD($A1267,ChapterTable!$R$20)&lt;&gt;0),"","보스")&amp;"인게임누적합배수",ChapterTable!$R:$S,2,0)*D1267)
  )
  )
  )
)</f>
        <v>2319951.0870151408</v>
      </c>
      <c r="G1267" t="s">
        <v>715</v>
      </c>
      <c r="J1267" t="str">
        <f>IF(ISBLANK(I1267),"",
IFERROR(VLOOKUP(I1267,[1]StringTable!$1:$1048576,MATCH("kor|String",[1]StringTable!$1:$1,0),0),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42"/>
        <v>0.25</v>
      </c>
      <c r="AJ1267">
        <f t="shared" si="140"/>
        <v>0.32</v>
      </c>
      <c r="AK1267">
        <f t="shared" si="141"/>
        <v>1</v>
      </c>
      <c r="AL1267">
        <v>13</v>
      </c>
    </row>
    <row r="1268" spans="1:38" hidden="1" x14ac:dyDescent="0.3">
      <c r="A1268">
        <v>27</v>
      </c>
      <c r="B1268">
        <v>38</v>
      </c>
      <c r="C1268">
        <f>IF(OR($L1268=TRUE,$A1268=0,MOD($A1268,ChapterTable!$R$20)&lt;&gt;0),
MAX(0,INT(($B1268+ChapterTable!$P$26+VLOOKUP(SUBSTITUTE(C$1,"성장단계","")&amp;"단계오프셋",ChapterTable!$R:$S,2,0))/ChapterTable!$P$23)),
MAX(0,INT(($B1268+ChapterTable!$R$26+VLOOKUP(SUBSTITUTE(C$1,"성장단계","")&amp;"보스단계오프셋",ChapterTable!$R:$S,2,0))/ChapterTable!$R$23)))</f>
        <v>4</v>
      </c>
      <c r="D1268">
        <f>IF(OR($L1268=TRUE,$A1268=0,MOD($A1268,ChapterTable!$R$20)&lt;&gt;0),
MAX(0,INT(($B1268+ChapterTable!$P$26+VLOOKUP(SUBSTITUTE(D$1,"성장단계","")&amp;"단계오프셋",ChapterTable!$R:$S,2,0))/ChapterTable!$P$23)),
MAX(0,INT(($B1268+ChapterTable!$R$26+VLOOKUP(SUBSTITUTE(D$1,"성장단계","")&amp;"보스단계오프셋",ChapterTable!$R:$S,2,0))/ChapterTable!$R$23)))</f>
        <v>3</v>
      </c>
      <c r="E1268" s="1">
        <f ca="1">IF(AND($A1268=0,$B1268=1),
    VLOOKUP(1,ChapterTable!$1:$1048576,MATCH("최종"&amp;SUBSTITUTE(SUBSTITUTE(E$1,"standard",""),"|Float",""),ChapterTable!$1:$1,0),0)*ChapterTable!$P$17,
  IF(AND($A1268=0,$B1268=0),
    E1269,
  IF($B1268=0,
    VLOOKUP($A1268,ChapterTable!$1:$1048576,MATCH("최종"&amp;SUBSTITUTE(SUBSTITUTE(E$1,"standard",""),"|Float",""),ChapterTable!$1:$1,0),0),
  IF($B1268=1,
    IF($L1268=FALSE,
      VLOOKUP($A1268,ChapterTable!$1:$1048576,MATCH("최종"&amp;SUBSTITUTE(SUBSTITUTE(E$1,"standard",""),"|Float",""),ChapterTable!$1:$1,0),0),
      VLOOKUP($A1268-ChapterTable!$P$11,ChapterTable!$1:$1048576,MATCH("최종"&amp;SUBSTITUTE(SUBSTITUTE(E$1,"standard",""),"|Float",""),ChapterTable!$1:$1,0),0)*ChapterTable!$P$14
    ),
  OFFSET(E1268,-$B1268+IF($L1268,1,0),0)*IF($B1268&gt;OFFSET($B1268,1,0),ChapterTable!$R$17,1)*
    (VLOOKUP(SUBSTITUTE(SUBSTITUTE(E$1,"standard",""),"|Float","")&amp;IF(OR($L1268=TRUE,$A1268=0,MOD($A1268,ChapterTable!$R$20)&lt;&gt;0),"","보스")&amp;"인게임누적곱배수",ChapterTable!$R:$S,2,0)^C1268
    +VLOOKUP(SUBSTITUTE(SUBSTITUTE(E$1,"standard",""),"|Float","")&amp;IF(OR($L1268=TRUE,$A1268=0,MOD($A1268,ChapterTable!$R$20)&lt;&gt;0),"","보스")&amp;"인게임누적합배수",ChapterTable!$R:$S,2,0)*C1268)
  )
  )
  )
)</f>
        <v>8181378.527269721</v>
      </c>
      <c r="F1268" s="1">
        <f ca="1">IF(AND($A1268=0,$B1268=1),
    VLOOKUP(1,ChapterTable!$1:$1048576,MATCH("최종"&amp;SUBSTITUTE(SUBSTITUTE(F$1,"standard",""),"|Float",""),ChapterTable!$1:$1,0),0)*ChapterTable!$P$17,
  IF(AND($A1268=0,$B1268=0),
    F1269,
  IF($B1268=0,
    VLOOKUP($A1268,ChapterTable!$1:$1048576,MATCH("최종"&amp;SUBSTITUTE(SUBSTITUTE(F$1,"standard",""),"|Float",""),ChapterTable!$1:$1,0),0),
  IF($B1268=1,
    IF($L1268=FALSE,
      VLOOKUP($A1268,ChapterTable!$1:$1048576,MATCH("최종"&amp;SUBSTITUTE(SUBSTITUTE(F$1,"standard",""),"|Float",""),ChapterTable!$1:$1,0),0),
      VLOOKUP($A1268-ChapterTable!$P$11,ChapterTable!$1:$1048576,MATCH("최종"&amp;SUBSTITUTE(SUBSTITUTE(F$1,"standard",""),"|Float",""),ChapterTable!$1:$1,0),0)*ChapterTable!$P$14
    ),
  OFFSET(F1268,-$B1268+IF($L1268,1,0),0)*
    (VLOOKUP(SUBSTITUTE(SUBSTITUTE(F$1,"standard",""),"|Float","")&amp;IF(OR($L1268=TRUE,$A1268=0,MOD($A1268,ChapterTable!$R$20)&lt;&gt;0),"","보스")&amp;"인게임누적곱배수",ChapterTable!$R:$S,2,0)^D1268
    +VLOOKUP(SUBSTITUTE(SUBSTITUTE(F$1,"standard",""),"|Float","")&amp;IF(OR($L1268=TRUE,$A1268=0,MOD($A1268,ChapterTable!$R$20)&lt;&gt;0),"","보스")&amp;"인게임누적합배수",ChapterTable!$R:$S,2,0)*D1268)
  )
  )
  )
)</f>
        <v>2319951.0870151408</v>
      </c>
      <c r="G1268" t="s">
        <v>715</v>
      </c>
      <c r="J1268" t="str">
        <f>IF(ISBLANK(I1268),"",
IFERROR(VLOOKUP(I1268,[1]StringTable!$1:$1048576,MATCH("kor|String",[1]StringTable!$1:$1,0),0),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42"/>
        <v>0.25</v>
      </c>
      <c r="AJ1268">
        <f t="shared" si="140"/>
        <v>0.32</v>
      </c>
      <c r="AK1268">
        <f t="shared" si="141"/>
        <v>1</v>
      </c>
      <c r="AL1268">
        <v>13</v>
      </c>
    </row>
    <row r="1269" spans="1:38" hidden="1" x14ac:dyDescent="0.3">
      <c r="A1269">
        <v>27</v>
      </c>
      <c r="B1269">
        <v>39</v>
      </c>
      <c r="C1269">
        <f>IF(OR($L1269=TRUE,$A1269=0,MOD($A1269,ChapterTable!$R$20)&lt;&gt;0),
MAX(0,INT(($B1269+ChapterTable!$P$26+VLOOKUP(SUBSTITUTE(C$1,"성장단계","")&amp;"단계오프셋",ChapterTable!$R:$S,2,0))/ChapterTable!$P$23)),
MAX(0,INT(($B1269+ChapterTable!$R$26+VLOOKUP(SUBSTITUTE(C$1,"성장단계","")&amp;"보스단계오프셋",ChapterTable!$R:$S,2,0))/ChapterTable!$R$23)))</f>
        <v>4</v>
      </c>
      <c r="D1269">
        <f>IF(OR($L1269=TRUE,$A1269=0,MOD($A1269,ChapterTable!$R$20)&lt;&gt;0),
MAX(0,INT(($B1269+ChapterTable!$P$26+VLOOKUP(SUBSTITUTE(D$1,"성장단계","")&amp;"단계오프셋",ChapterTable!$R:$S,2,0))/ChapterTable!$P$23)),
MAX(0,INT(($B1269+ChapterTable!$R$26+VLOOKUP(SUBSTITUTE(D$1,"성장단계","")&amp;"보스단계오프셋",ChapterTable!$R:$S,2,0))/ChapterTable!$R$23)))</f>
        <v>3</v>
      </c>
      <c r="E1269" s="1">
        <f ca="1">IF(AND($A1269=0,$B1269=1),
    VLOOKUP(1,ChapterTable!$1:$1048576,MATCH("최종"&amp;SUBSTITUTE(SUBSTITUTE(E$1,"standard",""),"|Float",""),ChapterTable!$1:$1,0),0)*ChapterTable!$P$17,
  IF(AND($A1269=0,$B1269=0),
    E1270,
  IF($B1269=0,
    VLOOKUP($A1269,ChapterTable!$1:$1048576,MATCH("최종"&amp;SUBSTITUTE(SUBSTITUTE(E$1,"standard",""),"|Float",""),ChapterTable!$1:$1,0),0),
  IF($B1269=1,
    IF($L1269=FALSE,
      VLOOKUP($A1269,ChapterTable!$1:$1048576,MATCH("최종"&amp;SUBSTITUTE(SUBSTITUTE(E$1,"standard",""),"|Float",""),ChapterTable!$1:$1,0),0),
      VLOOKUP($A1269-ChapterTable!$P$11,ChapterTable!$1:$1048576,MATCH("최종"&amp;SUBSTITUTE(SUBSTITUTE(E$1,"standard",""),"|Float",""),ChapterTable!$1:$1,0),0)*ChapterTable!$P$14
    ),
  OFFSET(E1269,-$B1269+IF($L1269,1,0),0)*IF($B1269&gt;OFFSET($B1269,1,0),ChapterTable!$R$17,1)*
    (VLOOKUP(SUBSTITUTE(SUBSTITUTE(E$1,"standard",""),"|Float","")&amp;IF(OR($L1269=TRUE,$A1269=0,MOD($A1269,ChapterTable!$R$20)&lt;&gt;0),"","보스")&amp;"인게임누적곱배수",ChapterTable!$R:$S,2,0)^C1269
    +VLOOKUP(SUBSTITUTE(SUBSTITUTE(E$1,"standard",""),"|Float","")&amp;IF(OR($L1269=TRUE,$A1269=0,MOD($A1269,ChapterTable!$R$20)&lt;&gt;0),"","보스")&amp;"인게임누적합배수",ChapterTable!$R:$S,2,0)*C1269)
  )
  )
  )
)</f>
        <v>8181378.527269721</v>
      </c>
      <c r="F1269" s="1">
        <f ca="1">IF(AND($A1269=0,$B1269=1),
    VLOOKUP(1,ChapterTable!$1:$1048576,MATCH("최종"&amp;SUBSTITUTE(SUBSTITUTE(F$1,"standard",""),"|Float",""),ChapterTable!$1:$1,0),0)*ChapterTable!$P$17,
  IF(AND($A1269=0,$B1269=0),
    F1270,
  IF($B1269=0,
    VLOOKUP($A1269,ChapterTable!$1:$1048576,MATCH("최종"&amp;SUBSTITUTE(SUBSTITUTE(F$1,"standard",""),"|Float",""),ChapterTable!$1:$1,0),0),
  IF($B1269=1,
    IF($L1269=FALSE,
      VLOOKUP($A1269,ChapterTable!$1:$1048576,MATCH("최종"&amp;SUBSTITUTE(SUBSTITUTE(F$1,"standard",""),"|Float",""),ChapterTable!$1:$1,0),0),
      VLOOKUP($A1269-ChapterTable!$P$11,ChapterTable!$1:$1048576,MATCH("최종"&amp;SUBSTITUTE(SUBSTITUTE(F$1,"standard",""),"|Float",""),ChapterTable!$1:$1,0),0)*ChapterTable!$P$14
    ),
  OFFSET(F1269,-$B1269+IF($L1269,1,0),0)*
    (VLOOKUP(SUBSTITUTE(SUBSTITUTE(F$1,"standard",""),"|Float","")&amp;IF(OR($L1269=TRUE,$A1269=0,MOD($A1269,ChapterTable!$R$20)&lt;&gt;0),"","보스")&amp;"인게임누적곱배수",ChapterTable!$R:$S,2,0)^D1269
    +VLOOKUP(SUBSTITUTE(SUBSTITUTE(F$1,"standard",""),"|Float","")&amp;IF(OR($L1269=TRUE,$A1269=0,MOD($A1269,ChapterTable!$R$20)&lt;&gt;0),"","보스")&amp;"인게임누적합배수",ChapterTable!$R:$S,2,0)*D1269)
  )
  )
  )
)</f>
        <v>2319951.0870151408</v>
      </c>
      <c r="G1269" t="s">
        <v>715</v>
      </c>
      <c r="J1269" t="str">
        <f>IF(ISBLANK(I1269),"",
IFERROR(VLOOKUP(I1269,[1]StringTable!$1:$1048576,MATCH("kor|String",[1]StringTable!$1:$1,0),0),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42"/>
        <v>0.25</v>
      </c>
      <c r="AJ1269">
        <f t="shared" si="140"/>
        <v>0.32</v>
      </c>
      <c r="AK1269">
        <f t="shared" si="141"/>
        <v>1</v>
      </c>
      <c r="AL1269">
        <v>13</v>
      </c>
    </row>
    <row r="1270" spans="1:38" hidden="1" x14ac:dyDescent="0.3">
      <c r="A1270">
        <v>27</v>
      </c>
      <c r="B1270">
        <v>40</v>
      </c>
      <c r="C1270">
        <f>IF(OR($L1270=TRUE,$A1270=0,MOD($A1270,ChapterTable!$R$20)&lt;&gt;0),
MAX(0,INT(($B1270+ChapterTable!$P$26+VLOOKUP(SUBSTITUTE(C$1,"성장단계","")&amp;"단계오프셋",ChapterTable!$R:$S,2,0))/ChapterTable!$P$23)),
MAX(0,INT(($B1270+ChapterTable!$R$26+VLOOKUP(SUBSTITUTE(C$1,"성장단계","")&amp;"보스단계오프셋",ChapterTable!$R:$S,2,0))/ChapterTable!$R$23)))</f>
        <v>4</v>
      </c>
      <c r="D1270">
        <f>IF(OR($L1270=TRUE,$A1270=0,MOD($A1270,ChapterTable!$R$20)&lt;&gt;0),
MAX(0,INT(($B1270+ChapterTable!$P$26+VLOOKUP(SUBSTITUTE(D$1,"성장단계","")&amp;"단계오프셋",ChapterTable!$R:$S,2,0))/ChapterTable!$P$23)),
MAX(0,INT(($B1270+ChapterTable!$R$26+VLOOKUP(SUBSTITUTE(D$1,"성장단계","")&amp;"보스단계오프셋",ChapterTable!$R:$S,2,0))/ChapterTable!$R$23)))</f>
        <v>3</v>
      </c>
      <c r="E1270" s="1">
        <f ca="1">IF(AND($A1270=0,$B1270=1),
    VLOOKUP(1,ChapterTable!$1:$1048576,MATCH("최종"&amp;SUBSTITUTE(SUBSTITUTE(E$1,"standard",""),"|Float",""),ChapterTable!$1:$1,0),0)*ChapterTable!$P$17,
  IF(AND($A1270=0,$B1270=0),
    E1271,
  IF($B1270=0,
    VLOOKUP($A1270,ChapterTable!$1:$1048576,MATCH("최종"&amp;SUBSTITUTE(SUBSTITUTE(E$1,"standard",""),"|Float",""),ChapterTable!$1:$1,0),0),
  IF($B1270=1,
    IF($L1270=FALSE,
      VLOOKUP($A1270,ChapterTable!$1:$1048576,MATCH("최종"&amp;SUBSTITUTE(SUBSTITUTE(E$1,"standard",""),"|Float",""),ChapterTable!$1:$1,0),0),
      VLOOKUP($A1270-ChapterTable!$P$11,ChapterTable!$1:$1048576,MATCH("최종"&amp;SUBSTITUTE(SUBSTITUTE(E$1,"standard",""),"|Float",""),ChapterTable!$1:$1,0),0)*ChapterTable!$P$14
    ),
  OFFSET(E1270,-$B1270+IF($L1270,1,0),0)*IF($B1270&gt;OFFSET($B1270,1,0),ChapterTable!$R$17,1)*
    (VLOOKUP(SUBSTITUTE(SUBSTITUTE(E$1,"standard",""),"|Float","")&amp;IF(OR($L1270=TRUE,$A1270=0,MOD($A1270,ChapterTable!$R$20)&lt;&gt;0),"","보스")&amp;"인게임누적곱배수",ChapterTable!$R:$S,2,0)^C1270
    +VLOOKUP(SUBSTITUTE(SUBSTITUTE(E$1,"standard",""),"|Float","")&amp;IF(OR($L1270=TRUE,$A1270=0,MOD($A1270,ChapterTable!$R$20)&lt;&gt;0),"","보스")&amp;"인게임누적합배수",ChapterTable!$R:$S,2,0)*C1270)
  )
  )
  )
)</f>
        <v>8181378.527269721</v>
      </c>
      <c r="F1270" s="1">
        <f ca="1">IF(AND($A1270=0,$B1270=1),
    VLOOKUP(1,ChapterTable!$1:$1048576,MATCH("최종"&amp;SUBSTITUTE(SUBSTITUTE(F$1,"standard",""),"|Float",""),ChapterTable!$1:$1,0),0)*ChapterTable!$P$17,
  IF(AND($A1270=0,$B1270=0),
    F1271,
  IF($B1270=0,
    VLOOKUP($A1270,ChapterTable!$1:$1048576,MATCH("최종"&amp;SUBSTITUTE(SUBSTITUTE(F$1,"standard",""),"|Float",""),ChapterTable!$1:$1,0),0),
  IF($B1270=1,
    IF($L1270=FALSE,
      VLOOKUP($A1270,ChapterTable!$1:$1048576,MATCH("최종"&amp;SUBSTITUTE(SUBSTITUTE(F$1,"standard",""),"|Float",""),ChapterTable!$1:$1,0),0),
      VLOOKUP($A1270-ChapterTable!$P$11,ChapterTable!$1:$1048576,MATCH("최종"&amp;SUBSTITUTE(SUBSTITUTE(F$1,"standard",""),"|Float",""),ChapterTable!$1:$1,0),0)*ChapterTable!$P$14
    ),
  OFFSET(F1270,-$B1270+IF($L1270,1,0),0)*
    (VLOOKUP(SUBSTITUTE(SUBSTITUTE(F$1,"standard",""),"|Float","")&amp;IF(OR($L1270=TRUE,$A1270=0,MOD($A1270,ChapterTable!$R$20)&lt;&gt;0),"","보스")&amp;"인게임누적곱배수",ChapterTable!$R:$S,2,0)^D1270
    +VLOOKUP(SUBSTITUTE(SUBSTITUTE(F$1,"standard",""),"|Float","")&amp;IF(OR($L1270=TRUE,$A1270=0,MOD($A1270,ChapterTable!$R$20)&lt;&gt;0),"","보스")&amp;"인게임누적합배수",ChapterTable!$R:$S,2,0)*D1270)
  )
  )
  )
)</f>
        <v>2319951.0870151408</v>
      </c>
      <c r="G1270" t="s">
        <v>715</v>
      </c>
      <c r="J1270" t="str">
        <f>IF(ISBLANK(I1270),"",
IFERROR(VLOOKUP(I1270,[1]StringTable!$1:$1048576,MATCH("kor|String",[1]StringTable!$1:$1,0),0),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42"/>
        <v>0.25</v>
      </c>
      <c r="AJ1270">
        <f t="shared" si="140"/>
        <v>1</v>
      </c>
      <c r="AK1270">
        <f t="shared" si="141"/>
        <v>4</v>
      </c>
      <c r="AL1270">
        <v>13</v>
      </c>
    </row>
    <row r="1271" spans="1:38" hidden="1" x14ac:dyDescent="0.3">
      <c r="A1271">
        <v>27</v>
      </c>
      <c r="B1271">
        <v>41</v>
      </c>
      <c r="C1271">
        <f>IF(OR($L1271=TRUE,$A1271=0,MOD($A1271,ChapterTable!$R$20)&lt;&gt;0),
MAX(0,INT(($B1271+ChapterTable!$P$26+VLOOKUP(SUBSTITUTE(C$1,"성장단계","")&amp;"단계오프셋",ChapterTable!$R:$S,2,0))/ChapterTable!$P$23)),
MAX(0,INT(($B1271+ChapterTable!$R$26+VLOOKUP(SUBSTITUTE(C$1,"성장단계","")&amp;"보스단계오프셋",ChapterTable!$R:$S,2,0))/ChapterTable!$R$23)))</f>
        <v>4</v>
      </c>
      <c r="D1271">
        <f>IF(OR($L1271=TRUE,$A1271=0,MOD($A1271,ChapterTable!$R$20)&lt;&gt;0),
MAX(0,INT(($B1271+ChapterTable!$P$26+VLOOKUP(SUBSTITUTE(D$1,"성장단계","")&amp;"단계오프셋",ChapterTable!$R:$S,2,0))/ChapterTable!$P$23)),
MAX(0,INT(($B1271+ChapterTable!$R$26+VLOOKUP(SUBSTITUTE(D$1,"성장단계","")&amp;"보스단계오프셋",ChapterTable!$R:$S,2,0))/ChapterTable!$R$23)))</f>
        <v>4</v>
      </c>
      <c r="E1271" s="1">
        <f ca="1">IF(AND($A1271=0,$B1271=1),
    VLOOKUP(1,ChapterTable!$1:$1048576,MATCH("최종"&amp;SUBSTITUTE(SUBSTITUTE(E$1,"standard",""),"|Float",""),ChapterTable!$1:$1,0),0)*ChapterTable!$P$17,
  IF(AND($A1271=0,$B1271=0),
    E1272,
  IF($B1271=0,
    VLOOKUP($A1271,ChapterTable!$1:$1048576,MATCH("최종"&amp;SUBSTITUTE(SUBSTITUTE(E$1,"standard",""),"|Float",""),ChapterTable!$1:$1,0),0),
  IF($B1271=1,
    IF($L1271=FALSE,
      VLOOKUP($A1271,ChapterTable!$1:$1048576,MATCH("최종"&amp;SUBSTITUTE(SUBSTITUTE(E$1,"standard",""),"|Float",""),ChapterTable!$1:$1,0),0),
      VLOOKUP($A1271-ChapterTable!$P$11,ChapterTable!$1:$1048576,MATCH("최종"&amp;SUBSTITUTE(SUBSTITUTE(E$1,"standard",""),"|Float",""),ChapterTable!$1:$1,0),0)*ChapterTable!$P$14
    ),
  OFFSET(E1271,-$B1271+IF($L1271,1,0),0)*IF($B1271&gt;OFFSET($B1271,1,0),ChapterTable!$R$17,1)*
    (VLOOKUP(SUBSTITUTE(SUBSTITUTE(E$1,"standard",""),"|Float","")&amp;IF(OR($L1271=TRUE,$A1271=0,MOD($A1271,ChapterTable!$R$20)&lt;&gt;0),"","보스")&amp;"인게임누적곱배수",ChapterTable!$R:$S,2,0)^C1271
    +VLOOKUP(SUBSTITUTE(SUBSTITUTE(E$1,"standard",""),"|Float","")&amp;IF(OR($L1271=TRUE,$A1271=0,MOD($A1271,ChapterTable!$R$20)&lt;&gt;0),"","보스")&amp;"인게임누적합배수",ChapterTable!$R:$S,2,0)*C1271)
  )
  )
  )
)</f>
        <v>8181378.527269721</v>
      </c>
      <c r="F1271" s="1">
        <f ca="1">IF(AND($A1271=0,$B1271=1),
    VLOOKUP(1,ChapterTable!$1:$1048576,MATCH("최종"&amp;SUBSTITUTE(SUBSTITUTE(F$1,"standard",""),"|Float",""),ChapterTable!$1:$1,0),0)*ChapterTable!$P$17,
  IF(AND($A1271=0,$B1271=0),
    F1272,
  IF($B1271=0,
    VLOOKUP($A1271,ChapterTable!$1:$1048576,MATCH("최종"&amp;SUBSTITUTE(SUBSTITUTE(F$1,"standard",""),"|Float",""),ChapterTable!$1:$1,0),0),
  IF($B1271=1,
    IF($L1271=FALSE,
      VLOOKUP($A1271,ChapterTable!$1:$1048576,MATCH("최종"&amp;SUBSTITUTE(SUBSTITUTE(F$1,"standard",""),"|Float",""),ChapterTable!$1:$1,0),0),
      VLOOKUP($A1271-ChapterTable!$P$11,ChapterTable!$1:$1048576,MATCH("최종"&amp;SUBSTITUTE(SUBSTITUTE(F$1,"standard",""),"|Float",""),ChapterTable!$1:$1,0),0)*ChapterTable!$P$14
    ),
  OFFSET(F1271,-$B1271+IF($L1271,1,0),0)*
    (VLOOKUP(SUBSTITUTE(SUBSTITUTE(F$1,"standard",""),"|Float","")&amp;IF(OR($L1271=TRUE,$A1271=0,MOD($A1271,ChapterTable!$R$20)&lt;&gt;0),"","보스")&amp;"인게임누적곱배수",ChapterTable!$R:$S,2,0)^D1271
    +VLOOKUP(SUBSTITUTE(SUBSTITUTE(F$1,"standard",""),"|Float","")&amp;IF(OR($L1271=TRUE,$A1271=0,MOD($A1271,ChapterTable!$R$20)&lt;&gt;0),"","보스")&amp;"인게임누적합배수",ChapterTable!$R:$S,2,0)*D1271)
  )
  )
  )
)</f>
        <v>2461988.908669129</v>
      </c>
      <c r="G1271" t="s">
        <v>715</v>
      </c>
      <c r="J1271" t="str">
        <f>IF(ISBLANK(I1271),"",
IFERROR(VLOOKUP(I1271,[1]StringTable!$1:$1048576,MATCH("kor|String",[1]StringTable!$1:$1,0),0),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42"/>
        <v>0.2</v>
      </c>
      <c r="AJ1271">
        <f t="shared" si="140"/>
        <v>0.27466666000000001</v>
      </c>
      <c r="AK1271">
        <f t="shared" si="141"/>
        <v>1</v>
      </c>
      <c r="AL1271">
        <v>13</v>
      </c>
    </row>
    <row r="1272" spans="1:38" hidden="1" x14ac:dyDescent="0.3">
      <c r="A1272">
        <v>27</v>
      </c>
      <c r="B1272">
        <v>42</v>
      </c>
      <c r="C1272">
        <f>IF(OR($L1272=TRUE,$A1272=0,MOD($A1272,ChapterTable!$R$20)&lt;&gt;0),
MAX(0,INT(($B1272+ChapterTable!$P$26+VLOOKUP(SUBSTITUTE(C$1,"성장단계","")&amp;"단계오프셋",ChapterTable!$R:$S,2,0))/ChapterTable!$P$23)),
MAX(0,INT(($B1272+ChapterTable!$R$26+VLOOKUP(SUBSTITUTE(C$1,"성장단계","")&amp;"보스단계오프셋",ChapterTable!$R:$S,2,0))/ChapterTable!$R$23)))</f>
        <v>4</v>
      </c>
      <c r="D1272">
        <f>IF(OR($L1272=TRUE,$A1272=0,MOD($A1272,ChapterTable!$R$20)&lt;&gt;0),
MAX(0,INT(($B1272+ChapterTable!$P$26+VLOOKUP(SUBSTITUTE(D$1,"성장단계","")&amp;"단계오프셋",ChapterTable!$R:$S,2,0))/ChapterTable!$P$23)),
MAX(0,INT(($B1272+ChapterTable!$R$26+VLOOKUP(SUBSTITUTE(D$1,"성장단계","")&amp;"보스단계오프셋",ChapterTable!$R:$S,2,0))/ChapterTable!$R$23)))</f>
        <v>4</v>
      </c>
      <c r="E1272" s="1">
        <f ca="1">IF(AND($A1272=0,$B1272=1),
    VLOOKUP(1,ChapterTable!$1:$1048576,MATCH("최종"&amp;SUBSTITUTE(SUBSTITUTE(E$1,"standard",""),"|Float",""),ChapterTable!$1:$1,0),0)*ChapterTable!$P$17,
  IF(AND($A1272=0,$B1272=0),
    E1273,
  IF($B1272=0,
    VLOOKUP($A1272,ChapterTable!$1:$1048576,MATCH("최종"&amp;SUBSTITUTE(SUBSTITUTE(E$1,"standard",""),"|Float",""),ChapterTable!$1:$1,0),0),
  IF($B1272=1,
    IF($L1272=FALSE,
      VLOOKUP($A1272,ChapterTable!$1:$1048576,MATCH("최종"&amp;SUBSTITUTE(SUBSTITUTE(E$1,"standard",""),"|Float",""),ChapterTable!$1:$1,0),0),
      VLOOKUP($A1272-ChapterTable!$P$11,ChapterTable!$1:$1048576,MATCH("최종"&amp;SUBSTITUTE(SUBSTITUTE(E$1,"standard",""),"|Float",""),ChapterTable!$1:$1,0),0)*ChapterTable!$P$14
    ),
  OFFSET(E1272,-$B1272+IF($L1272,1,0),0)*IF($B1272&gt;OFFSET($B1272,1,0),ChapterTable!$R$17,1)*
    (VLOOKUP(SUBSTITUTE(SUBSTITUTE(E$1,"standard",""),"|Float","")&amp;IF(OR($L1272=TRUE,$A1272=0,MOD($A1272,ChapterTable!$R$20)&lt;&gt;0),"","보스")&amp;"인게임누적곱배수",ChapterTable!$R:$S,2,0)^C1272
    +VLOOKUP(SUBSTITUTE(SUBSTITUTE(E$1,"standard",""),"|Float","")&amp;IF(OR($L1272=TRUE,$A1272=0,MOD($A1272,ChapterTable!$R$20)&lt;&gt;0),"","보스")&amp;"인게임누적합배수",ChapterTable!$R:$S,2,0)*C1272)
  )
  )
  )
)</f>
        <v>8181378.527269721</v>
      </c>
      <c r="F1272" s="1">
        <f ca="1">IF(AND($A1272=0,$B1272=1),
    VLOOKUP(1,ChapterTable!$1:$1048576,MATCH("최종"&amp;SUBSTITUTE(SUBSTITUTE(F$1,"standard",""),"|Float",""),ChapterTable!$1:$1,0),0)*ChapterTable!$P$17,
  IF(AND($A1272=0,$B1272=0),
    F1273,
  IF($B1272=0,
    VLOOKUP($A1272,ChapterTable!$1:$1048576,MATCH("최종"&amp;SUBSTITUTE(SUBSTITUTE(F$1,"standard",""),"|Float",""),ChapterTable!$1:$1,0),0),
  IF($B1272=1,
    IF($L1272=FALSE,
      VLOOKUP($A1272,ChapterTable!$1:$1048576,MATCH("최종"&amp;SUBSTITUTE(SUBSTITUTE(F$1,"standard",""),"|Float",""),ChapterTable!$1:$1,0),0),
      VLOOKUP($A1272-ChapterTable!$P$11,ChapterTable!$1:$1048576,MATCH("최종"&amp;SUBSTITUTE(SUBSTITUTE(F$1,"standard",""),"|Float",""),ChapterTable!$1:$1,0),0)*ChapterTable!$P$14
    ),
  OFFSET(F1272,-$B1272+IF($L1272,1,0),0)*
    (VLOOKUP(SUBSTITUTE(SUBSTITUTE(F$1,"standard",""),"|Float","")&amp;IF(OR($L1272=TRUE,$A1272=0,MOD($A1272,ChapterTable!$R$20)&lt;&gt;0),"","보스")&amp;"인게임누적곱배수",ChapterTable!$R:$S,2,0)^D1272
    +VLOOKUP(SUBSTITUTE(SUBSTITUTE(F$1,"standard",""),"|Float","")&amp;IF(OR($L1272=TRUE,$A1272=0,MOD($A1272,ChapterTable!$R$20)&lt;&gt;0),"","보스")&amp;"인게임누적합배수",ChapterTable!$R:$S,2,0)*D1272)
  )
  )
  )
)</f>
        <v>2461988.908669129</v>
      </c>
      <c r="G1272" t="s">
        <v>715</v>
      </c>
      <c r="J1272" t="str">
        <f>IF(ISBLANK(I1272),"",
IFERROR(VLOOKUP(I1272,[1]StringTable!$1:$1048576,MATCH("kor|String",[1]StringTable!$1:$1,0),0),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42"/>
        <v>0.2</v>
      </c>
      <c r="AJ1272">
        <f t="shared" si="140"/>
        <v>0.27466666000000001</v>
      </c>
      <c r="AK1272">
        <f t="shared" si="141"/>
        <v>1</v>
      </c>
      <c r="AL1272">
        <v>13</v>
      </c>
    </row>
    <row r="1273" spans="1:38" hidden="1" x14ac:dyDescent="0.3">
      <c r="A1273">
        <v>27</v>
      </c>
      <c r="B1273">
        <v>43</v>
      </c>
      <c r="C1273">
        <f>IF(OR($L1273=TRUE,$A1273=0,MOD($A1273,ChapterTable!$R$20)&lt;&gt;0),
MAX(0,INT(($B1273+ChapterTable!$P$26+VLOOKUP(SUBSTITUTE(C$1,"성장단계","")&amp;"단계오프셋",ChapterTable!$R:$S,2,0))/ChapterTable!$P$23)),
MAX(0,INT(($B1273+ChapterTable!$R$26+VLOOKUP(SUBSTITUTE(C$1,"성장단계","")&amp;"보스단계오프셋",ChapterTable!$R:$S,2,0))/ChapterTable!$R$23)))</f>
        <v>4</v>
      </c>
      <c r="D1273">
        <f>IF(OR($L1273=TRUE,$A1273=0,MOD($A1273,ChapterTable!$R$20)&lt;&gt;0),
MAX(0,INT(($B1273+ChapterTable!$P$26+VLOOKUP(SUBSTITUTE(D$1,"성장단계","")&amp;"단계오프셋",ChapterTable!$R:$S,2,0))/ChapterTable!$P$23)),
MAX(0,INT(($B1273+ChapterTable!$R$26+VLOOKUP(SUBSTITUTE(D$1,"성장단계","")&amp;"보스단계오프셋",ChapterTable!$R:$S,2,0))/ChapterTable!$R$23)))</f>
        <v>4</v>
      </c>
      <c r="E1273" s="1">
        <f ca="1">IF(AND($A1273=0,$B1273=1),
    VLOOKUP(1,ChapterTable!$1:$1048576,MATCH("최종"&amp;SUBSTITUTE(SUBSTITUTE(E$1,"standard",""),"|Float",""),ChapterTable!$1:$1,0),0)*ChapterTable!$P$17,
  IF(AND($A1273=0,$B1273=0),
    E1274,
  IF($B1273=0,
    VLOOKUP($A1273,ChapterTable!$1:$1048576,MATCH("최종"&amp;SUBSTITUTE(SUBSTITUTE(E$1,"standard",""),"|Float",""),ChapterTable!$1:$1,0),0),
  IF($B1273=1,
    IF($L1273=FALSE,
      VLOOKUP($A1273,ChapterTable!$1:$1048576,MATCH("최종"&amp;SUBSTITUTE(SUBSTITUTE(E$1,"standard",""),"|Float",""),ChapterTable!$1:$1,0),0),
      VLOOKUP($A1273-ChapterTable!$P$11,ChapterTable!$1:$1048576,MATCH("최종"&amp;SUBSTITUTE(SUBSTITUTE(E$1,"standard",""),"|Float",""),ChapterTable!$1:$1,0),0)*ChapterTable!$P$14
    ),
  OFFSET(E1273,-$B1273+IF($L1273,1,0),0)*IF($B1273&gt;OFFSET($B1273,1,0),ChapterTable!$R$17,1)*
    (VLOOKUP(SUBSTITUTE(SUBSTITUTE(E$1,"standard",""),"|Float","")&amp;IF(OR($L1273=TRUE,$A1273=0,MOD($A1273,ChapterTable!$R$20)&lt;&gt;0),"","보스")&amp;"인게임누적곱배수",ChapterTable!$R:$S,2,0)^C1273
    +VLOOKUP(SUBSTITUTE(SUBSTITUTE(E$1,"standard",""),"|Float","")&amp;IF(OR($L1273=TRUE,$A1273=0,MOD($A1273,ChapterTable!$R$20)&lt;&gt;0),"","보스")&amp;"인게임누적합배수",ChapterTable!$R:$S,2,0)*C1273)
  )
  )
  )
)</f>
        <v>8181378.527269721</v>
      </c>
      <c r="F1273" s="1">
        <f ca="1">IF(AND($A1273=0,$B1273=1),
    VLOOKUP(1,ChapterTable!$1:$1048576,MATCH("최종"&amp;SUBSTITUTE(SUBSTITUTE(F$1,"standard",""),"|Float",""),ChapterTable!$1:$1,0),0)*ChapterTable!$P$17,
  IF(AND($A1273=0,$B1273=0),
    F1274,
  IF($B1273=0,
    VLOOKUP($A1273,ChapterTable!$1:$1048576,MATCH("최종"&amp;SUBSTITUTE(SUBSTITUTE(F$1,"standard",""),"|Float",""),ChapterTable!$1:$1,0),0),
  IF($B1273=1,
    IF($L1273=FALSE,
      VLOOKUP($A1273,ChapterTable!$1:$1048576,MATCH("최종"&amp;SUBSTITUTE(SUBSTITUTE(F$1,"standard",""),"|Float",""),ChapterTable!$1:$1,0),0),
      VLOOKUP($A1273-ChapterTable!$P$11,ChapterTable!$1:$1048576,MATCH("최종"&amp;SUBSTITUTE(SUBSTITUTE(F$1,"standard",""),"|Float",""),ChapterTable!$1:$1,0),0)*ChapterTable!$P$14
    ),
  OFFSET(F1273,-$B1273+IF($L1273,1,0),0)*
    (VLOOKUP(SUBSTITUTE(SUBSTITUTE(F$1,"standard",""),"|Float","")&amp;IF(OR($L1273=TRUE,$A1273=0,MOD($A1273,ChapterTable!$R$20)&lt;&gt;0),"","보스")&amp;"인게임누적곱배수",ChapterTable!$R:$S,2,0)^D1273
    +VLOOKUP(SUBSTITUTE(SUBSTITUTE(F$1,"standard",""),"|Float","")&amp;IF(OR($L1273=TRUE,$A1273=0,MOD($A1273,ChapterTable!$R$20)&lt;&gt;0),"","보스")&amp;"인게임누적합배수",ChapterTable!$R:$S,2,0)*D1273)
  )
  )
  )
)</f>
        <v>2461988.908669129</v>
      </c>
      <c r="G1273" t="s">
        <v>715</v>
      </c>
      <c r="J1273" t="str">
        <f>IF(ISBLANK(I1273),"",
IFERROR(VLOOKUP(I1273,[1]StringTable!$1:$1048576,MATCH("kor|String",[1]StringTable!$1:$1,0),0),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42"/>
        <v>0.2</v>
      </c>
      <c r="AJ1273">
        <f t="shared" si="140"/>
        <v>0.27466666000000001</v>
      </c>
      <c r="AK1273">
        <f t="shared" si="141"/>
        <v>1</v>
      </c>
      <c r="AL1273">
        <v>13</v>
      </c>
    </row>
    <row r="1274" spans="1:38" hidden="1" x14ac:dyDescent="0.3">
      <c r="A1274">
        <v>27</v>
      </c>
      <c r="B1274">
        <v>44</v>
      </c>
      <c r="C1274">
        <f>IF(OR($L1274=TRUE,$A1274=0,MOD($A1274,ChapterTable!$R$20)&lt;&gt;0),
MAX(0,INT(($B1274+ChapterTable!$P$26+VLOOKUP(SUBSTITUTE(C$1,"성장단계","")&amp;"단계오프셋",ChapterTable!$R:$S,2,0))/ChapterTable!$P$23)),
MAX(0,INT(($B1274+ChapterTable!$R$26+VLOOKUP(SUBSTITUTE(C$1,"성장단계","")&amp;"보스단계오프셋",ChapterTable!$R:$S,2,0))/ChapterTable!$R$23)))</f>
        <v>4</v>
      </c>
      <c r="D1274">
        <f>IF(OR($L1274=TRUE,$A1274=0,MOD($A1274,ChapterTable!$R$20)&lt;&gt;0),
MAX(0,INT(($B1274+ChapterTable!$P$26+VLOOKUP(SUBSTITUTE(D$1,"성장단계","")&amp;"단계오프셋",ChapterTable!$R:$S,2,0))/ChapterTable!$P$23)),
MAX(0,INT(($B1274+ChapterTable!$R$26+VLOOKUP(SUBSTITUTE(D$1,"성장단계","")&amp;"보스단계오프셋",ChapterTable!$R:$S,2,0))/ChapterTable!$R$23)))</f>
        <v>4</v>
      </c>
      <c r="E1274" s="1">
        <f ca="1">IF(AND($A1274=0,$B1274=1),
    VLOOKUP(1,ChapterTable!$1:$1048576,MATCH("최종"&amp;SUBSTITUTE(SUBSTITUTE(E$1,"standard",""),"|Float",""),ChapterTable!$1:$1,0),0)*ChapterTable!$P$17,
  IF(AND($A1274=0,$B1274=0),
    E1275,
  IF($B1274=0,
    VLOOKUP($A1274,ChapterTable!$1:$1048576,MATCH("최종"&amp;SUBSTITUTE(SUBSTITUTE(E$1,"standard",""),"|Float",""),ChapterTable!$1:$1,0),0),
  IF($B1274=1,
    IF($L1274=FALSE,
      VLOOKUP($A1274,ChapterTable!$1:$1048576,MATCH("최종"&amp;SUBSTITUTE(SUBSTITUTE(E$1,"standard",""),"|Float",""),ChapterTable!$1:$1,0),0),
      VLOOKUP($A1274-ChapterTable!$P$11,ChapterTable!$1:$1048576,MATCH("최종"&amp;SUBSTITUTE(SUBSTITUTE(E$1,"standard",""),"|Float",""),ChapterTable!$1:$1,0),0)*ChapterTable!$P$14
    ),
  OFFSET(E1274,-$B1274+IF($L1274,1,0),0)*IF($B1274&gt;OFFSET($B1274,1,0),ChapterTable!$R$17,1)*
    (VLOOKUP(SUBSTITUTE(SUBSTITUTE(E$1,"standard",""),"|Float","")&amp;IF(OR($L1274=TRUE,$A1274=0,MOD($A1274,ChapterTable!$R$20)&lt;&gt;0),"","보스")&amp;"인게임누적곱배수",ChapterTable!$R:$S,2,0)^C1274
    +VLOOKUP(SUBSTITUTE(SUBSTITUTE(E$1,"standard",""),"|Float","")&amp;IF(OR($L1274=TRUE,$A1274=0,MOD($A1274,ChapterTable!$R$20)&lt;&gt;0),"","보스")&amp;"인게임누적합배수",ChapterTable!$R:$S,2,0)*C1274)
  )
  )
  )
)</f>
        <v>8181378.527269721</v>
      </c>
      <c r="F1274" s="1">
        <f ca="1">IF(AND($A1274=0,$B1274=1),
    VLOOKUP(1,ChapterTable!$1:$1048576,MATCH("최종"&amp;SUBSTITUTE(SUBSTITUTE(F$1,"standard",""),"|Float",""),ChapterTable!$1:$1,0),0)*ChapterTable!$P$17,
  IF(AND($A1274=0,$B1274=0),
    F1275,
  IF($B1274=0,
    VLOOKUP($A1274,ChapterTable!$1:$1048576,MATCH("최종"&amp;SUBSTITUTE(SUBSTITUTE(F$1,"standard",""),"|Float",""),ChapterTable!$1:$1,0),0),
  IF($B1274=1,
    IF($L1274=FALSE,
      VLOOKUP($A1274,ChapterTable!$1:$1048576,MATCH("최종"&amp;SUBSTITUTE(SUBSTITUTE(F$1,"standard",""),"|Float",""),ChapterTable!$1:$1,0),0),
      VLOOKUP($A1274-ChapterTable!$P$11,ChapterTable!$1:$1048576,MATCH("최종"&amp;SUBSTITUTE(SUBSTITUTE(F$1,"standard",""),"|Float",""),ChapterTable!$1:$1,0),0)*ChapterTable!$P$14
    ),
  OFFSET(F1274,-$B1274+IF($L1274,1,0),0)*
    (VLOOKUP(SUBSTITUTE(SUBSTITUTE(F$1,"standard",""),"|Float","")&amp;IF(OR($L1274=TRUE,$A1274=0,MOD($A1274,ChapterTable!$R$20)&lt;&gt;0),"","보스")&amp;"인게임누적곱배수",ChapterTable!$R:$S,2,0)^D1274
    +VLOOKUP(SUBSTITUTE(SUBSTITUTE(F$1,"standard",""),"|Float","")&amp;IF(OR($L1274=TRUE,$A1274=0,MOD($A1274,ChapterTable!$R$20)&lt;&gt;0),"","보스")&amp;"인게임누적합배수",ChapterTable!$R:$S,2,0)*D1274)
  )
  )
  )
)</f>
        <v>2461988.908669129</v>
      </c>
      <c r="G1274" t="s">
        <v>715</v>
      </c>
      <c r="J1274" t="str">
        <f>IF(ISBLANK(I1274),"",
IFERROR(VLOOKUP(I1274,[1]StringTable!$1:$1048576,MATCH("kor|String",[1]StringTable!$1:$1,0),0),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42"/>
        <v>0.2</v>
      </c>
      <c r="AJ1274">
        <f t="shared" si="140"/>
        <v>0.27466666000000001</v>
      </c>
      <c r="AK1274">
        <f t="shared" si="141"/>
        <v>1</v>
      </c>
      <c r="AL1274">
        <v>13</v>
      </c>
    </row>
    <row r="1275" spans="1:38" hidden="1" x14ac:dyDescent="0.3">
      <c r="A1275">
        <v>27</v>
      </c>
      <c r="B1275">
        <v>45</v>
      </c>
      <c r="C1275">
        <f>IF(OR($L1275=TRUE,$A1275=0,MOD($A1275,ChapterTable!$R$20)&lt;&gt;0),
MAX(0,INT(($B1275+ChapterTable!$P$26+VLOOKUP(SUBSTITUTE(C$1,"성장단계","")&amp;"단계오프셋",ChapterTable!$R:$S,2,0))/ChapterTable!$P$23)),
MAX(0,INT(($B1275+ChapterTable!$R$26+VLOOKUP(SUBSTITUTE(C$1,"성장단계","")&amp;"보스단계오프셋",ChapterTable!$R:$S,2,0))/ChapterTable!$R$23)))</f>
        <v>4</v>
      </c>
      <c r="D1275">
        <f>IF(OR($L1275=TRUE,$A1275=0,MOD($A1275,ChapterTable!$R$20)&lt;&gt;0),
MAX(0,INT(($B1275+ChapterTable!$P$26+VLOOKUP(SUBSTITUTE(D$1,"성장단계","")&amp;"단계오프셋",ChapterTable!$R:$S,2,0))/ChapterTable!$P$23)),
MAX(0,INT(($B1275+ChapterTable!$R$26+VLOOKUP(SUBSTITUTE(D$1,"성장단계","")&amp;"보스단계오프셋",ChapterTable!$R:$S,2,0))/ChapterTable!$R$23)))</f>
        <v>4</v>
      </c>
      <c r="E1275" s="1">
        <f ca="1">IF(AND($A1275=0,$B1275=1),
    VLOOKUP(1,ChapterTable!$1:$1048576,MATCH("최종"&amp;SUBSTITUTE(SUBSTITUTE(E$1,"standard",""),"|Float",""),ChapterTable!$1:$1,0),0)*ChapterTable!$P$17,
  IF(AND($A1275=0,$B1275=0),
    E1276,
  IF($B1275=0,
    VLOOKUP($A1275,ChapterTable!$1:$1048576,MATCH("최종"&amp;SUBSTITUTE(SUBSTITUTE(E$1,"standard",""),"|Float",""),ChapterTable!$1:$1,0),0),
  IF($B1275=1,
    IF($L1275=FALSE,
      VLOOKUP($A1275,ChapterTable!$1:$1048576,MATCH("최종"&amp;SUBSTITUTE(SUBSTITUTE(E$1,"standard",""),"|Float",""),ChapterTable!$1:$1,0),0),
      VLOOKUP($A1275-ChapterTable!$P$11,ChapterTable!$1:$1048576,MATCH("최종"&amp;SUBSTITUTE(SUBSTITUTE(E$1,"standard",""),"|Float",""),ChapterTable!$1:$1,0),0)*ChapterTable!$P$14
    ),
  OFFSET(E1275,-$B1275+IF($L1275,1,0),0)*IF($B1275&gt;OFFSET($B1275,1,0),ChapterTable!$R$17,1)*
    (VLOOKUP(SUBSTITUTE(SUBSTITUTE(E$1,"standard",""),"|Float","")&amp;IF(OR($L1275=TRUE,$A1275=0,MOD($A1275,ChapterTable!$R$20)&lt;&gt;0),"","보스")&amp;"인게임누적곱배수",ChapterTable!$R:$S,2,0)^C1275
    +VLOOKUP(SUBSTITUTE(SUBSTITUTE(E$1,"standard",""),"|Float","")&amp;IF(OR($L1275=TRUE,$A1275=0,MOD($A1275,ChapterTable!$R$20)&lt;&gt;0),"","보스")&amp;"인게임누적합배수",ChapterTable!$R:$S,2,0)*C1275)
  )
  )
  )
)</f>
        <v>8181378.527269721</v>
      </c>
      <c r="F1275" s="1">
        <f ca="1">IF(AND($A1275=0,$B1275=1),
    VLOOKUP(1,ChapterTable!$1:$1048576,MATCH("최종"&amp;SUBSTITUTE(SUBSTITUTE(F$1,"standard",""),"|Float",""),ChapterTable!$1:$1,0),0)*ChapterTable!$P$17,
  IF(AND($A1275=0,$B1275=0),
    F1276,
  IF($B1275=0,
    VLOOKUP($A1275,ChapterTable!$1:$1048576,MATCH("최종"&amp;SUBSTITUTE(SUBSTITUTE(F$1,"standard",""),"|Float",""),ChapterTable!$1:$1,0),0),
  IF($B1275=1,
    IF($L1275=FALSE,
      VLOOKUP($A1275,ChapterTable!$1:$1048576,MATCH("최종"&amp;SUBSTITUTE(SUBSTITUTE(F$1,"standard",""),"|Float",""),ChapterTable!$1:$1,0),0),
      VLOOKUP($A1275-ChapterTable!$P$11,ChapterTable!$1:$1048576,MATCH("최종"&amp;SUBSTITUTE(SUBSTITUTE(F$1,"standard",""),"|Float",""),ChapterTable!$1:$1,0),0)*ChapterTable!$P$14
    ),
  OFFSET(F1275,-$B1275+IF($L1275,1,0),0)*
    (VLOOKUP(SUBSTITUTE(SUBSTITUTE(F$1,"standard",""),"|Float","")&amp;IF(OR($L1275=TRUE,$A1275=0,MOD($A1275,ChapterTable!$R$20)&lt;&gt;0),"","보스")&amp;"인게임누적곱배수",ChapterTable!$R:$S,2,0)^D1275
    +VLOOKUP(SUBSTITUTE(SUBSTITUTE(F$1,"standard",""),"|Float","")&amp;IF(OR($L1275=TRUE,$A1275=0,MOD($A1275,ChapterTable!$R$20)&lt;&gt;0),"","보스")&amp;"인게임누적합배수",ChapterTable!$R:$S,2,0)*D1275)
  )
  )
  )
)</f>
        <v>2461988.908669129</v>
      </c>
      <c r="G1275" t="s">
        <v>715</v>
      </c>
      <c r="J1275" t="str">
        <f>IF(ISBLANK(I1275),"",
IFERROR(VLOOKUP(I1275,[1]StringTable!$1:$1048576,MATCH("kor|String",[1]StringTable!$1:$1,0),0),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42"/>
        <v>0.2</v>
      </c>
      <c r="AJ1275">
        <f t="shared" si="140"/>
        <v>0.27466666000000001</v>
      </c>
      <c r="AK1275">
        <f t="shared" si="141"/>
        <v>1</v>
      </c>
      <c r="AL1275">
        <v>13</v>
      </c>
    </row>
    <row r="1276" spans="1:38" hidden="1" x14ac:dyDescent="0.3">
      <c r="A1276">
        <v>27</v>
      </c>
      <c r="B1276">
        <v>46</v>
      </c>
      <c r="C1276">
        <f>IF(OR($L1276=TRUE,$A1276=0,MOD($A1276,ChapterTable!$R$20)&lt;&gt;0),
MAX(0,INT(($B1276+ChapterTable!$P$26+VLOOKUP(SUBSTITUTE(C$1,"성장단계","")&amp;"단계오프셋",ChapterTable!$R:$S,2,0))/ChapterTable!$P$23)),
MAX(0,INT(($B1276+ChapterTable!$R$26+VLOOKUP(SUBSTITUTE(C$1,"성장단계","")&amp;"보스단계오프셋",ChapterTable!$R:$S,2,0))/ChapterTable!$R$23)))</f>
        <v>5</v>
      </c>
      <c r="D1276">
        <f>IF(OR($L1276=TRUE,$A1276=0,MOD($A1276,ChapterTable!$R$20)&lt;&gt;0),
MAX(0,INT(($B1276+ChapterTable!$P$26+VLOOKUP(SUBSTITUTE(D$1,"성장단계","")&amp;"단계오프셋",ChapterTable!$R:$S,2,0))/ChapterTable!$P$23)),
MAX(0,INT(($B1276+ChapterTable!$R$26+VLOOKUP(SUBSTITUTE(D$1,"성장단계","")&amp;"보스단계오프셋",ChapterTable!$R:$S,2,0))/ChapterTable!$R$23)))</f>
        <v>4</v>
      </c>
      <c r="E1276" s="1">
        <f ca="1">IF(AND($A1276=0,$B1276=1),
    VLOOKUP(1,ChapterTable!$1:$1048576,MATCH("최종"&amp;SUBSTITUTE(SUBSTITUTE(E$1,"standard",""),"|Float",""),ChapterTable!$1:$1,0),0)*ChapterTable!$P$17,
  IF(AND($A1276=0,$B1276=0),
    E1277,
  IF($B1276=0,
    VLOOKUP($A1276,ChapterTable!$1:$1048576,MATCH("최종"&amp;SUBSTITUTE(SUBSTITUTE(E$1,"standard",""),"|Float",""),ChapterTable!$1:$1,0),0),
  IF($B1276=1,
    IF($L1276=FALSE,
      VLOOKUP($A1276,ChapterTable!$1:$1048576,MATCH("최종"&amp;SUBSTITUTE(SUBSTITUTE(E$1,"standard",""),"|Float",""),ChapterTable!$1:$1,0),0),
      VLOOKUP($A1276-ChapterTable!$P$11,ChapterTable!$1:$1048576,MATCH("최종"&amp;SUBSTITUTE(SUBSTITUTE(E$1,"standard",""),"|Float",""),ChapterTable!$1:$1,0),0)*ChapterTable!$P$14
    ),
  OFFSET(E1276,-$B1276+IF($L1276,1,0),0)*IF($B1276&gt;OFFSET($B1276,1,0),ChapterTable!$R$17,1)*
    (VLOOKUP(SUBSTITUTE(SUBSTITUTE(E$1,"standard",""),"|Float","")&amp;IF(OR($L1276=TRUE,$A1276=0,MOD($A1276,ChapterTable!$R$20)&lt;&gt;0),"","보스")&amp;"인게임누적곱배수",ChapterTable!$R:$S,2,0)^C1276
    +VLOOKUP(SUBSTITUTE(SUBSTITUTE(E$1,"standard",""),"|Float","")&amp;IF(OR($L1276=TRUE,$A1276=0,MOD($A1276,ChapterTable!$R$20)&lt;&gt;0),"","보스")&amp;"인게임누적합배수",ChapterTable!$R:$S,2,0)*C1276)
  )
  )
  )
)</f>
        <v>9090420.5858552456</v>
      </c>
      <c r="F1276" s="1">
        <f ca="1">IF(AND($A1276=0,$B1276=1),
    VLOOKUP(1,ChapterTable!$1:$1048576,MATCH("최종"&amp;SUBSTITUTE(SUBSTITUTE(F$1,"standard",""),"|Float",""),ChapterTable!$1:$1,0),0)*ChapterTable!$P$17,
  IF(AND($A1276=0,$B1276=0),
    F1277,
  IF($B1276=0,
    VLOOKUP($A1276,ChapterTable!$1:$1048576,MATCH("최종"&amp;SUBSTITUTE(SUBSTITUTE(F$1,"standard",""),"|Float",""),ChapterTable!$1:$1,0),0),
  IF($B1276=1,
    IF($L1276=FALSE,
      VLOOKUP($A1276,ChapterTable!$1:$1048576,MATCH("최종"&amp;SUBSTITUTE(SUBSTITUTE(F$1,"standard",""),"|Float",""),ChapterTable!$1:$1,0),0),
      VLOOKUP($A1276-ChapterTable!$P$11,ChapterTable!$1:$1048576,MATCH("최종"&amp;SUBSTITUTE(SUBSTITUTE(F$1,"standard",""),"|Float",""),ChapterTable!$1:$1,0),0)*ChapterTable!$P$14
    ),
  OFFSET(F1276,-$B1276+IF($L1276,1,0),0)*
    (VLOOKUP(SUBSTITUTE(SUBSTITUTE(F$1,"standard",""),"|Float","")&amp;IF(OR($L1276=TRUE,$A1276=0,MOD($A1276,ChapterTable!$R$20)&lt;&gt;0),"","보스")&amp;"인게임누적곱배수",ChapterTable!$R:$S,2,0)^D1276
    +VLOOKUP(SUBSTITUTE(SUBSTITUTE(F$1,"standard",""),"|Float","")&amp;IF(OR($L1276=TRUE,$A1276=0,MOD($A1276,ChapterTable!$R$20)&lt;&gt;0),"","보스")&amp;"인게임누적합배수",ChapterTable!$R:$S,2,0)*D1276)
  )
  )
  )
)</f>
        <v>2461988.908669129</v>
      </c>
      <c r="G1276" t="s">
        <v>715</v>
      </c>
      <c r="J1276" t="str">
        <f>IF(ISBLANK(I1276),"",
IFERROR(VLOOKUP(I1276,[1]StringTable!$1:$1048576,MATCH("kor|String",[1]StringTable!$1:$1,0),0),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42"/>
        <v>0.2</v>
      </c>
      <c r="AJ1276">
        <f t="shared" si="140"/>
        <v>0.27466666000000001</v>
      </c>
      <c r="AK1276">
        <f t="shared" si="141"/>
        <v>1</v>
      </c>
      <c r="AL1276">
        <v>13</v>
      </c>
    </row>
    <row r="1277" spans="1:38" hidden="1" x14ac:dyDescent="0.3">
      <c r="A1277">
        <v>27</v>
      </c>
      <c r="B1277">
        <v>47</v>
      </c>
      <c r="C1277">
        <f>IF(OR($L1277=TRUE,$A1277=0,MOD($A1277,ChapterTable!$R$20)&lt;&gt;0),
MAX(0,INT(($B1277+ChapterTable!$P$26+VLOOKUP(SUBSTITUTE(C$1,"성장단계","")&amp;"단계오프셋",ChapterTable!$R:$S,2,0))/ChapterTable!$P$23)),
MAX(0,INT(($B1277+ChapterTable!$R$26+VLOOKUP(SUBSTITUTE(C$1,"성장단계","")&amp;"보스단계오프셋",ChapterTable!$R:$S,2,0))/ChapterTable!$R$23)))</f>
        <v>5</v>
      </c>
      <c r="D1277">
        <f>IF(OR($L1277=TRUE,$A1277=0,MOD($A1277,ChapterTable!$R$20)&lt;&gt;0),
MAX(0,INT(($B1277+ChapterTable!$P$26+VLOOKUP(SUBSTITUTE(D$1,"성장단계","")&amp;"단계오프셋",ChapterTable!$R:$S,2,0))/ChapterTable!$P$23)),
MAX(0,INT(($B1277+ChapterTable!$R$26+VLOOKUP(SUBSTITUTE(D$1,"성장단계","")&amp;"보스단계오프셋",ChapterTable!$R:$S,2,0))/ChapterTable!$R$23)))</f>
        <v>4</v>
      </c>
      <c r="E1277" s="1">
        <f ca="1">IF(AND($A1277=0,$B1277=1),
    VLOOKUP(1,ChapterTable!$1:$1048576,MATCH("최종"&amp;SUBSTITUTE(SUBSTITUTE(E$1,"standard",""),"|Float",""),ChapterTable!$1:$1,0),0)*ChapterTable!$P$17,
  IF(AND($A1277=0,$B1277=0),
    E1278,
  IF($B1277=0,
    VLOOKUP($A1277,ChapterTable!$1:$1048576,MATCH("최종"&amp;SUBSTITUTE(SUBSTITUTE(E$1,"standard",""),"|Float",""),ChapterTable!$1:$1,0),0),
  IF($B1277=1,
    IF($L1277=FALSE,
      VLOOKUP($A1277,ChapterTable!$1:$1048576,MATCH("최종"&amp;SUBSTITUTE(SUBSTITUTE(E$1,"standard",""),"|Float",""),ChapterTable!$1:$1,0),0),
      VLOOKUP($A1277-ChapterTable!$P$11,ChapterTable!$1:$1048576,MATCH("최종"&amp;SUBSTITUTE(SUBSTITUTE(E$1,"standard",""),"|Float",""),ChapterTable!$1:$1,0),0)*ChapterTable!$P$14
    ),
  OFFSET(E1277,-$B1277+IF($L1277,1,0),0)*IF($B1277&gt;OFFSET($B1277,1,0),ChapterTable!$R$17,1)*
    (VLOOKUP(SUBSTITUTE(SUBSTITUTE(E$1,"standard",""),"|Float","")&amp;IF(OR($L1277=TRUE,$A1277=0,MOD($A1277,ChapterTable!$R$20)&lt;&gt;0),"","보스")&amp;"인게임누적곱배수",ChapterTable!$R:$S,2,0)^C1277
    +VLOOKUP(SUBSTITUTE(SUBSTITUTE(E$1,"standard",""),"|Float","")&amp;IF(OR($L1277=TRUE,$A1277=0,MOD($A1277,ChapterTable!$R$20)&lt;&gt;0),"","보스")&amp;"인게임누적합배수",ChapterTable!$R:$S,2,0)*C1277)
  )
  )
  )
)</f>
        <v>9090420.5858552456</v>
      </c>
      <c r="F1277" s="1">
        <f ca="1">IF(AND($A1277=0,$B1277=1),
    VLOOKUP(1,ChapterTable!$1:$1048576,MATCH("최종"&amp;SUBSTITUTE(SUBSTITUTE(F$1,"standard",""),"|Float",""),ChapterTable!$1:$1,0),0)*ChapterTable!$P$17,
  IF(AND($A1277=0,$B1277=0),
    F1278,
  IF($B1277=0,
    VLOOKUP($A1277,ChapterTable!$1:$1048576,MATCH("최종"&amp;SUBSTITUTE(SUBSTITUTE(F$1,"standard",""),"|Float",""),ChapterTable!$1:$1,0),0),
  IF($B1277=1,
    IF($L1277=FALSE,
      VLOOKUP($A1277,ChapterTable!$1:$1048576,MATCH("최종"&amp;SUBSTITUTE(SUBSTITUTE(F$1,"standard",""),"|Float",""),ChapterTable!$1:$1,0),0),
      VLOOKUP($A1277-ChapterTable!$P$11,ChapterTable!$1:$1048576,MATCH("최종"&amp;SUBSTITUTE(SUBSTITUTE(F$1,"standard",""),"|Float",""),ChapterTable!$1:$1,0),0)*ChapterTable!$P$14
    ),
  OFFSET(F1277,-$B1277+IF($L1277,1,0),0)*
    (VLOOKUP(SUBSTITUTE(SUBSTITUTE(F$1,"standard",""),"|Float","")&amp;IF(OR($L1277=TRUE,$A1277=0,MOD($A1277,ChapterTable!$R$20)&lt;&gt;0),"","보스")&amp;"인게임누적곱배수",ChapterTable!$R:$S,2,0)^D1277
    +VLOOKUP(SUBSTITUTE(SUBSTITUTE(F$1,"standard",""),"|Float","")&amp;IF(OR($L1277=TRUE,$A1277=0,MOD($A1277,ChapterTable!$R$20)&lt;&gt;0),"","보스")&amp;"인게임누적합배수",ChapterTable!$R:$S,2,0)*D1277)
  )
  )
  )
)</f>
        <v>2461988.908669129</v>
      </c>
      <c r="G1277" t="s">
        <v>715</v>
      </c>
      <c r="J1277" t="str">
        <f>IF(ISBLANK(I1277),"",
IFERROR(VLOOKUP(I1277,[1]StringTable!$1:$1048576,MATCH("kor|String",[1]StringTable!$1:$1,0),0),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42"/>
        <v>0.2</v>
      </c>
      <c r="AJ1277">
        <f t="shared" si="140"/>
        <v>0.27466666000000001</v>
      </c>
      <c r="AK1277">
        <f t="shared" si="141"/>
        <v>1</v>
      </c>
      <c r="AL1277">
        <v>13</v>
      </c>
    </row>
    <row r="1278" spans="1:38" hidden="1" x14ac:dyDescent="0.3">
      <c r="A1278">
        <v>27</v>
      </c>
      <c r="B1278">
        <v>48</v>
      </c>
      <c r="C1278">
        <f>IF(OR($L1278=TRUE,$A1278=0,MOD($A1278,ChapterTable!$R$20)&lt;&gt;0),
MAX(0,INT(($B1278+ChapterTable!$P$26+VLOOKUP(SUBSTITUTE(C$1,"성장단계","")&amp;"단계오프셋",ChapterTable!$R:$S,2,0))/ChapterTable!$P$23)),
MAX(0,INT(($B1278+ChapterTable!$R$26+VLOOKUP(SUBSTITUTE(C$1,"성장단계","")&amp;"보스단계오프셋",ChapterTable!$R:$S,2,0))/ChapterTable!$R$23)))</f>
        <v>5</v>
      </c>
      <c r="D1278">
        <f>IF(OR($L1278=TRUE,$A1278=0,MOD($A1278,ChapterTable!$R$20)&lt;&gt;0),
MAX(0,INT(($B1278+ChapterTable!$P$26+VLOOKUP(SUBSTITUTE(D$1,"성장단계","")&amp;"단계오프셋",ChapterTable!$R:$S,2,0))/ChapterTable!$P$23)),
MAX(0,INT(($B1278+ChapterTable!$R$26+VLOOKUP(SUBSTITUTE(D$1,"성장단계","")&amp;"보스단계오프셋",ChapterTable!$R:$S,2,0))/ChapterTable!$R$23)))</f>
        <v>4</v>
      </c>
      <c r="E1278" s="1">
        <f ca="1">IF(AND($A1278=0,$B1278=1),
    VLOOKUP(1,ChapterTable!$1:$1048576,MATCH("최종"&amp;SUBSTITUTE(SUBSTITUTE(E$1,"standard",""),"|Float",""),ChapterTable!$1:$1,0),0)*ChapterTable!$P$17,
  IF(AND($A1278=0,$B1278=0),
    E1279,
  IF($B1278=0,
    VLOOKUP($A1278,ChapterTable!$1:$1048576,MATCH("최종"&amp;SUBSTITUTE(SUBSTITUTE(E$1,"standard",""),"|Float",""),ChapterTable!$1:$1,0),0),
  IF($B1278=1,
    IF($L1278=FALSE,
      VLOOKUP($A1278,ChapterTable!$1:$1048576,MATCH("최종"&amp;SUBSTITUTE(SUBSTITUTE(E$1,"standard",""),"|Float",""),ChapterTable!$1:$1,0),0),
      VLOOKUP($A1278-ChapterTable!$P$11,ChapterTable!$1:$1048576,MATCH("최종"&amp;SUBSTITUTE(SUBSTITUTE(E$1,"standard",""),"|Float",""),ChapterTable!$1:$1,0),0)*ChapterTable!$P$14
    ),
  OFFSET(E1278,-$B1278+IF($L1278,1,0),0)*IF($B1278&gt;OFFSET($B1278,1,0),ChapterTable!$R$17,1)*
    (VLOOKUP(SUBSTITUTE(SUBSTITUTE(E$1,"standard",""),"|Float","")&amp;IF(OR($L1278=TRUE,$A1278=0,MOD($A1278,ChapterTable!$R$20)&lt;&gt;0),"","보스")&amp;"인게임누적곱배수",ChapterTable!$R:$S,2,0)^C1278
    +VLOOKUP(SUBSTITUTE(SUBSTITUTE(E$1,"standard",""),"|Float","")&amp;IF(OR($L1278=TRUE,$A1278=0,MOD($A1278,ChapterTable!$R$20)&lt;&gt;0),"","보스")&amp;"인게임누적합배수",ChapterTable!$R:$S,2,0)*C1278)
  )
  )
  )
)</f>
        <v>9090420.5858552456</v>
      </c>
      <c r="F1278" s="1">
        <f ca="1">IF(AND($A1278=0,$B1278=1),
    VLOOKUP(1,ChapterTable!$1:$1048576,MATCH("최종"&amp;SUBSTITUTE(SUBSTITUTE(F$1,"standard",""),"|Float",""),ChapterTable!$1:$1,0),0)*ChapterTable!$P$17,
  IF(AND($A1278=0,$B1278=0),
    F1279,
  IF($B1278=0,
    VLOOKUP($A1278,ChapterTable!$1:$1048576,MATCH("최종"&amp;SUBSTITUTE(SUBSTITUTE(F$1,"standard",""),"|Float",""),ChapterTable!$1:$1,0),0),
  IF($B1278=1,
    IF($L1278=FALSE,
      VLOOKUP($A1278,ChapterTable!$1:$1048576,MATCH("최종"&amp;SUBSTITUTE(SUBSTITUTE(F$1,"standard",""),"|Float",""),ChapterTable!$1:$1,0),0),
      VLOOKUP($A1278-ChapterTable!$P$11,ChapterTable!$1:$1048576,MATCH("최종"&amp;SUBSTITUTE(SUBSTITUTE(F$1,"standard",""),"|Float",""),ChapterTable!$1:$1,0),0)*ChapterTable!$P$14
    ),
  OFFSET(F1278,-$B1278+IF($L1278,1,0),0)*
    (VLOOKUP(SUBSTITUTE(SUBSTITUTE(F$1,"standard",""),"|Float","")&amp;IF(OR($L1278=TRUE,$A1278=0,MOD($A1278,ChapterTable!$R$20)&lt;&gt;0),"","보스")&amp;"인게임누적곱배수",ChapterTable!$R:$S,2,0)^D1278
    +VLOOKUP(SUBSTITUTE(SUBSTITUTE(F$1,"standard",""),"|Float","")&amp;IF(OR($L1278=TRUE,$A1278=0,MOD($A1278,ChapterTable!$R$20)&lt;&gt;0),"","보스")&amp;"인게임누적합배수",ChapterTable!$R:$S,2,0)*D1278)
  )
  )
  )
)</f>
        <v>2461988.908669129</v>
      </c>
      <c r="G1278" t="s">
        <v>715</v>
      </c>
      <c r="J1278" t="str">
        <f>IF(ISBLANK(I1278),"",
IFERROR(VLOOKUP(I1278,[1]StringTable!$1:$1048576,MATCH("kor|String",[1]StringTable!$1:$1,0),0),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42"/>
        <v>0.2</v>
      </c>
      <c r="AJ1278">
        <f t="shared" si="140"/>
        <v>0.27466666000000001</v>
      </c>
      <c r="AK1278">
        <f t="shared" si="141"/>
        <v>1</v>
      </c>
      <c r="AL1278">
        <v>13</v>
      </c>
    </row>
    <row r="1279" spans="1:38" hidden="1" x14ac:dyDescent="0.3">
      <c r="A1279">
        <v>27</v>
      </c>
      <c r="B1279">
        <v>49</v>
      </c>
      <c r="C1279">
        <f>IF(OR($L1279=TRUE,$A1279=0,MOD($A1279,ChapterTable!$R$20)&lt;&gt;0),
MAX(0,INT(($B1279+ChapterTable!$P$26+VLOOKUP(SUBSTITUTE(C$1,"성장단계","")&amp;"단계오프셋",ChapterTable!$R:$S,2,0))/ChapterTable!$P$23)),
MAX(0,INT(($B1279+ChapterTable!$R$26+VLOOKUP(SUBSTITUTE(C$1,"성장단계","")&amp;"보스단계오프셋",ChapterTable!$R:$S,2,0))/ChapterTable!$R$23)))</f>
        <v>5</v>
      </c>
      <c r="D1279">
        <f>IF(OR($L1279=TRUE,$A1279=0,MOD($A1279,ChapterTable!$R$20)&lt;&gt;0),
MAX(0,INT(($B1279+ChapterTable!$P$26+VLOOKUP(SUBSTITUTE(D$1,"성장단계","")&amp;"단계오프셋",ChapterTable!$R:$S,2,0))/ChapterTable!$P$23)),
MAX(0,INT(($B1279+ChapterTable!$R$26+VLOOKUP(SUBSTITUTE(D$1,"성장단계","")&amp;"보스단계오프셋",ChapterTable!$R:$S,2,0))/ChapterTable!$R$23)))</f>
        <v>4</v>
      </c>
      <c r="E1279" s="1">
        <f ca="1">IF(AND($A1279=0,$B1279=1),
    VLOOKUP(1,ChapterTable!$1:$1048576,MATCH("최종"&amp;SUBSTITUTE(SUBSTITUTE(E$1,"standard",""),"|Float",""),ChapterTable!$1:$1,0),0)*ChapterTable!$P$17,
  IF(AND($A1279=0,$B1279=0),
    E1280,
  IF($B1279=0,
    VLOOKUP($A1279,ChapterTable!$1:$1048576,MATCH("최종"&amp;SUBSTITUTE(SUBSTITUTE(E$1,"standard",""),"|Float",""),ChapterTable!$1:$1,0),0),
  IF($B1279=1,
    IF($L1279=FALSE,
      VLOOKUP($A1279,ChapterTable!$1:$1048576,MATCH("최종"&amp;SUBSTITUTE(SUBSTITUTE(E$1,"standard",""),"|Float",""),ChapterTable!$1:$1,0),0),
      VLOOKUP($A1279-ChapterTable!$P$11,ChapterTable!$1:$1048576,MATCH("최종"&amp;SUBSTITUTE(SUBSTITUTE(E$1,"standard",""),"|Float",""),ChapterTable!$1:$1,0),0)*ChapterTable!$P$14
    ),
  OFFSET(E1279,-$B1279+IF($L1279,1,0),0)*IF($B1279&gt;OFFSET($B1279,1,0),ChapterTable!$R$17,1)*
    (VLOOKUP(SUBSTITUTE(SUBSTITUTE(E$1,"standard",""),"|Float","")&amp;IF(OR($L1279=TRUE,$A1279=0,MOD($A1279,ChapterTable!$R$20)&lt;&gt;0),"","보스")&amp;"인게임누적곱배수",ChapterTable!$R:$S,2,0)^C1279
    +VLOOKUP(SUBSTITUTE(SUBSTITUTE(E$1,"standard",""),"|Float","")&amp;IF(OR($L1279=TRUE,$A1279=0,MOD($A1279,ChapterTable!$R$20)&lt;&gt;0),"","보스")&amp;"인게임누적합배수",ChapterTable!$R:$S,2,0)*C1279)
  )
  )
  )
)</f>
        <v>9090420.5858552456</v>
      </c>
      <c r="F1279" s="1">
        <f ca="1">IF(AND($A1279=0,$B1279=1),
    VLOOKUP(1,ChapterTable!$1:$1048576,MATCH("최종"&amp;SUBSTITUTE(SUBSTITUTE(F$1,"standard",""),"|Float",""),ChapterTable!$1:$1,0),0)*ChapterTable!$P$17,
  IF(AND($A1279=0,$B1279=0),
    F1280,
  IF($B1279=0,
    VLOOKUP($A1279,ChapterTable!$1:$1048576,MATCH("최종"&amp;SUBSTITUTE(SUBSTITUTE(F$1,"standard",""),"|Float",""),ChapterTable!$1:$1,0),0),
  IF($B1279=1,
    IF($L1279=FALSE,
      VLOOKUP($A1279,ChapterTable!$1:$1048576,MATCH("최종"&amp;SUBSTITUTE(SUBSTITUTE(F$1,"standard",""),"|Float",""),ChapterTable!$1:$1,0),0),
      VLOOKUP($A1279-ChapterTable!$P$11,ChapterTable!$1:$1048576,MATCH("최종"&amp;SUBSTITUTE(SUBSTITUTE(F$1,"standard",""),"|Float",""),ChapterTable!$1:$1,0),0)*ChapterTable!$P$14
    ),
  OFFSET(F1279,-$B1279+IF($L1279,1,0),0)*
    (VLOOKUP(SUBSTITUTE(SUBSTITUTE(F$1,"standard",""),"|Float","")&amp;IF(OR($L1279=TRUE,$A1279=0,MOD($A1279,ChapterTable!$R$20)&lt;&gt;0),"","보스")&amp;"인게임누적곱배수",ChapterTable!$R:$S,2,0)^D1279
    +VLOOKUP(SUBSTITUTE(SUBSTITUTE(F$1,"standard",""),"|Float","")&amp;IF(OR($L1279=TRUE,$A1279=0,MOD($A1279,ChapterTable!$R$20)&lt;&gt;0),"","보스")&amp;"인게임누적합배수",ChapterTable!$R:$S,2,0)*D1279)
  )
  )
  )
)</f>
        <v>2461988.908669129</v>
      </c>
      <c r="G1279" t="s">
        <v>715</v>
      </c>
      <c r="J1279" t="str">
        <f>IF(ISBLANK(I1279),"",
IFERROR(VLOOKUP(I1279,[1]StringTable!$1:$1048576,MATCH("kor|String",[1]StringTable!$1:$1,0),0),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42"/>
        <v>0.2</v>
      </c>
      <c r="AJ1279">
        <f t="shared" si="140"/>
        <v>0.27466666000000001</v>
      </c>
      <c r="AK1279">
        <f t="shared" si="141"/>
        <v>1</v>
      </c>
      <c r="AL1279">
        <v>13</v>
      </c>
    </row>
    <row r="1280" spans="1:38" hidden="1" x14ac:dyDescent="0.3">
      <c r="A1280">
        <v>27</v>
      </c>
      <c r="B1280">
        <v>50</v>
      </c>
      <c r="C1280">
        <f>IF(OR($L1280=TRUE,$A1280=0,MOD($A1280,ChapterTable!$R$20)&lt;&gt;0),
MAX(0,INT(($B1280+ChapterTable!$P$26+VLOOKUP(SUBSTITUTE(C$1,"성장단계","")&amp;"단계오프셋",ChapterTable!$R:$S,2,0))/ChapterTable!$P$23)),
MAX(0,INT(($B1280+ChapterTable!$R$26+VLOOKUP(SUBSTITUTE(C$1,"성장단계","")&amp;"보스단계오프셋",ChapterTable!$R:$S,2,0))/ChapterTable!$R$23)))</f>
        <v>5</v>
      </c>
      <c r="D1280">
        <f>IF(OR($L1280=TRUE,$A1280=0,MOD($A1280,ChapterTable!$R$20)&lt;&gt;0),
MAX(0,INT(($B1280+ChapterTable!$P$26+VLOOKUP(SUBSTITUTE(D$1,"성장단계","")&amp;"단계오프셋",ChapterTable!$R:$S,2,0))/ChapterTable!$P$23)),
MAX(0,INT(($B1280+ChapterTable!$R$26+VLOOKUP(SUBSTITUTE(D$1,"성장단계","")&amp;"보스단계오프셋",ChapterTable!$R:$S,2,0))/ChapterTable!$R$23)))</f>
        <v>4</v>
      </c>
      <c r="E1280" s="1">
        <f ca="1">IF(AND($A1280=0,$B1280=1),
    VLOOKUP(1,ChapterTable!$1:$1048576,MATCH("최종"&amp;SUBSTITUTE(SUBSTITUTE(E$1,"standard",""),"|Float",""),ChapterTable!$1:$1,0),0)*ChapterTable!$P$17,
  IF(AND($A1280=0,$B1280=0),
    E1281,
  IF($B1280=0,
    VLOOKUP($A1280,ChapterTable!$1:$1048576,MATCH("최종"&amp;SUBSTITUTE(SUBSTITUTE(E$1,"standard",""),"|Float",""),ChapterTable!$1:$1,0),0),
  IF($B1280=1,
    IF($L1280=FALSE,
      VLOOKUP($A1280,ChapterTable!$1:$1048576,MATCH("최종"&amp;SUBSTITUTE(SUBSTITUTE(E$1,"standard",""),"|Float",""),ChapterTable!$1:$1,0),0),
      VLOOKUP($A1280-ChapterTable!$P$11,ChapterTable!$1:$1048576,MATCH("최종"&amp;SUBSTITUTE(SUBSTITUTE(E$1,"standard",""),"|Float",""),ChapterTable!$1:$1,0),0)*ChapterTable!$P$14
    ),
  OFFSET(E1280,-$B1280+IF($L1280,1,0),0)*IF($B1280&gt;OFFSET($B1280,1,0),ChapterTable!$R$17,1)*
    (VLOOKUP(SUBSTITUTE(SUBSTITUTE(E$1,"standard",""),"|Float","")&amp;IF(OR($L1280=TRUE,$A1280=0,MOD($A1280,ChapterTable!$R$20)&lt;&gt;0),"","보스")&amp;"인게임누적곱배수",ChapterTable!$R:$S,2,0)^C1280
    +VLOOKUP(SUBSTITUTE(SUBSTITUTE(E$1,"standard",""),"|Float","")&amp;IF(OR($L1280=TRUE,$A1280=0,MOD($A1280,ChapterTable!$R$20)&lt;&gt;0),"","보스")&amp;"인게임누적합배수",ChapterTable!$R:$S,2,0)*C1280)
  )
  )
  )
)</f>
        <v>11817546.761611819</v>
      </c>
      <c r="F1280" s="1">
        <f ca="1">IF(AND($A1280=0,$B1280=1),
    VLOOKUP(1,ChapterTable!$1:$1048576,MATCH("최종"&amp;SUBSTITUTE(SUBSTITUTE(F$1,"standard",""),"|Float",""),ChapterTable!$1:$1,0),0)*ChapterTable!$P$17,
  IF(AND($A1280=0,$B1280=0),
    F1281,
  IF($B1280=0,
    VLOOKUP($A1280,ChapterTable!$1:$1048576,MATCH("최종"&amp;SUBSTITUTE(SUBSTITUTE(F$1,"standard",""),"|Float",""),ChapterTable!$1:$1,0),0),
  IF($B1280=1,
    IF($L1280=FALSE,
      VLOOKUP($A1280,ChapterTable!$1:$1048576,MATCH("최종"&amp;SUBSTITUTE(SUBSTITUTE(F$1,"standard",""),"|Float",""),ChapterTable!$1:$1,0),0),
      VLOOKUP($A1280-ChapterTable!$P$11,ChapterTable!$1:$1048576,MATCH("최종"&amp;SUBSTITUTE(SUBSTITUTE(F$1,"standard",""),"|Float",""),ChapterTable!$1:$1,0),0)*ChapterTable!$P$14
    ),
  OFFSET(F1280,-$B1280+IF($L1280,1,0),0)*
    (VLOOKUP(SUBSTITUTE(SUBSTITUTE(F$1,"standard",""),"|Float","")&amp;IF(OR($L1280=TRUE,$A1280=0,MOD($A1280,ChapterTable!$R$20)&lt;&gt;0),"","보스")&amp;"인게임누적곱배수",ChapterTable!$R:$S,2,0)^D1280
    +VLOOKUP(SUBSTITUTE(SUBSTITUTE(F$1,"standard",""),"|Float","")&amp;IF(OR($L1280=TRUE,$A1280=0,MOD($A1280,ChapterTable!$R$20)&lt;&gt;0),"","보스")&amp;"인게임누적합배수",ChapterTable!$R:$S,2,0)*D1280)
  )
  )
  )
)</f>
        <v>2461988.908669129</v>
      </c>
      <c r="G1280" t="s">
        <v>715</v>
      </c>
      <c r="J1280" t="str">
        <f>IF(ISBLANK(I1280),"",
IFERROR(VLOOKUP(I1280,[1]StringTable!$1:$1048576,MATCH("kor|String",[1]StringTable!$1:$1,0),0),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42"/>
        <v>0.2</v>
      </c>
      <c r="AJ1280">
        <f t="shared" si="140"/>
        <v>1</v>
      </c>
      <c r="AK1280">
        <f t="shared" si="141"/>
        <v>1</v>
      </c>
      <c r="AL1280">
        <v>13</v>
      </c>
    </row>
    <row r="1281" spans="1:38" hidden="1" x14ac:dyDescent="0.3">
      <c r="A1281">
        <v>28</v>
      </c>
      <c r="B1281">
        <v>0</v>
      </c>
      <c r="C1281">
        <f>IF(OR($L1281=TRUE,$A1281=0,MOD($A1281,ChapterTable!$R$20)&lt;&gt;0),
MAX(0,INT(($B1281+ChapterTable!$P$26+VLOOKUP(SUBSTITUTE(C$1,"성장단계","")&amp;"단계오프셋",ChapterTable!$R:$S,2,0))/ChapterTable!$P$23)),
MAX(0,INT(($B1281+ChapterTable!$R$26+VLOOKUP(SUBSTITUTE(C$1,"성장단계","")&amp;"보스단계오프셋",ChapterTable!$R:$S,2,0))/ChapterTable!$R$23)))</f>
        <v>0</v>
      </c>
      <c r="D1281">
        <f>IF(OR($L1281=TRUE,$A1281=0,MOD($A1281,ChapterTable!$R$20)&lt;&gt;0),
MAX(0,INT(($B1281+ChapterTable!$P$26+VLOOKUP(SUBSTITUTE(D$1,"성장단계","")&amp;"단계오프셋",ChapterTable!$R:$S,2,0))/ChapterTable!$P$23)),
MAX(0,INT(($B1281+ChapterTable!$R$26+VLOOKUP(SUBSTITUTE(D$1,"성장단계","")&amp;"보스단계오프셋",ChapterTable!$R:$S,2,0))/ChapterTable!$R$23)))</f>
        <v>0</v>
      </c>
      <c r="E1281" s="1">
        <f ca="1">IF(AND($A1281=0,$B1281=1),
    VLOOKUP(1,ChapterTable!$1:$1048576,MATCH("최종"&amp;SUBSTITUTE(SUBSTITUTE(E$1,"standard",""),"|Float",""),ChapterTable!$1:$1,0),0)*ChapterTable!$P$17,
  IF(AND($A1281=0,$B1281=0),
    E1282,
  IF($B1281=0,
    VLOOKUP($A1281,ChapterTable!$1:$1048576,MATCH("최종"&amp;SUBSTITUTE(SUBSTITUTE(E$1,"standard",""),"|Float",""),ChapterTable!$1:$1,0),0),
  IF($B1281=1,
    IF($L1281=FALSE,
      VLOOKUP($A1281,ChapterTable!$1:$1048576,MATCH("최종"&amp;SUBSTITUTE(SUBSTITUTE(E$1,"standard",""),"|Float",""),ChapterTable!$1:$1,0),0),
      VLOOKUP($A1281-ChapterTable!$P$11,ChapterTable!$1:$1048576,MATCH("최종"&amp;SUBSTITUTE(SUBSTITUTE(E$1,"standard",""),"|Float",""),ChapterTable!$1:$1,0),0)*ChapterTable!$P$14
    ),
  OFFSET(E1281,-$B1281+IF($L1281,1,0),0)*IF($B1281&gt;OFFSET($B1281,1,0),ChapterTable!$R$17,1)*
    (VLOOKUP(SUBSTITUTE(SUBSTITUTE(E$1,"standard",""),"|Float","")&amp;IF(OR($L1281=TRUE,$A1281=0,MOD($A1281,ChapterTable!$R$20)&lt;&gt;0),"","보스")&amp;"인게임누적곱배수",ChapterTable!$R:$S,2,0)^C1281
    +VLOOKUP(SUBSTITUTE(SUBSTITUTE(E$1,"standard",""),"|Float","")&amp;IF(OR($L1281=TRUE,$A1281=0,MOD($A1281,ChapterTable!$R$20)&lt;&gt;0),"","보스")&amp;"인게임누적합배수",ChapterTable!$R:$S,2,0)*C1281)
  )
  )
  )
)</f>
        <v>6817815.4393914342</v>
      </c>
      <c r="F1281" s="1">
        <f ca="1">IF(AND($A1281=0,$B1281=1),
    VLOOKUP(1,ChapterTable!$1:$1048576,MATCH("최종"&amp;SUBSTITUTE(SUBSTITUTE(F$1,"standard",""),"|Float",""),ChapterTable!$1:$1,0),0)*ChapterTable!$P$17,
  IF(AND($A1281=0,$B1281=0),
    F1282,
  IF($B1281=0,
    VLOOKUP($A1281,ChapterTable!$1:$1048576,MATCH("최종"&amp;SUBSTITUTE(SUBSTITUTE(F$1,"standard",""),"|Float",""),ChapterTable!$1:$1,0),0),
  IF($B1281=1,
    IF($L1281=FALSE,
      VLOOKUP($A1281,ChapterTable!$1:$1048576,MATCH("최종"&amp;SUBSTITUTE(SUBSTITUTE(F$1,"standard",""),"|Float",""),ChapterTable!$1:$1,0),0),
      VLOOKUP($A1281-ChapterTable!$P$11,ChapterTable!$1:$1048576,MATCH("최종"&amp;SUBSTITUTE(SUBSTITUTE(F$1,"standard",""),"|Float",""),ChapterTable!$1:$1,0),0)*ChapterTable!$P$14
    ),
  OFFSET(F1281,-$B1281+IF($L1281,1,0),0)*
    (VLOOKUP(SUBSTITUTE(SUBSTITUTE(F$1,"standard",""),"|Float","")&amp;IF(OR($L1281=TRUE,$A1281=0,MOD($A1281,ChapterTable!$R$20)&lt;&gt;0),"","보스")&amp;"인게임누적곱배수",ChapterTable!$R:$S,2,0)^D1281
    +VLOOKUP(SUBSTITUTE(SUBSTITUTE(F$1,"standard",""),"|Float","")&amp;IF(OR($L1281=TRUE,$A1281=0,MOD($A1281,ChapterTable!$R$20)&lt;&gt;0),"","보스")&amp;"인게임누적합배수",ChapterTable!$R:$S,2,0)*D1281)
  )
  )
  )
)</f>
        <v>2840756.4330797642</v>
      </c>
      <c r="G1281" t="s">
        <v>715</v>
      </c>
      <c r="J1281" t="str">
        <f>IF(ISBLANK(I1281),"",
IFERROR(VLOOKUP(I1281,[1]StringTable!$1:$1048576,MATCH("kor|String",[1]StringTable!$1:$1,0),0),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42"/>
        <v>0</v>
      </c>
      <c r="AJ1281">
        <f t="shared" si="140"/>
        <v>0</v>
      </c>
      <c r="AK1281">
        <f t="shared" si="141"/>
        <v>0</v>
      </c>
      <c r="AL1281">
        <v>13</v>
      </c>
    </row>
    <row r="1282" spans="1:38" hidden="1" x14ac:dyDescent="0.3">
      <c r="A1282">
        <v>28</v>
      </c>
      <c r="B1282">
        <v>1</v>
      </c>
      <c r="C1282">
        <f>IF(OR($L1282=TRUE,$A1282=0,MOD($A1282,ChapterTable!$R$20)&lt;&gt;0),
MAX(0,INT(($B1282+ChapterTable!$P$26+VLOOKUP(SUBSTITUTE(C$1,"성장단계","")&amp;"단계오프셋",ChapterTable!$R:$S,2,0))/ChapterTable!$P$23)),
MAX(0,INT(($B1282+ChapterTable!$R$26+VLOOKUP(SUBSTITUTE(C$1,"성장단계","")&amp;"보스단계오프셋",ChapterTable!$R:$S,2,0))/ChapterTable!$R$23)))</f>
        <v>0</v>
      </c>
      <c r="D1282">
        <f>IF(OR($L1282=TRUE,$A1282=0,MOD($A1282,ChapterTable!$R$20)&lt;&gt;0),
MAX(0,INT(($B1282+ChapterTable!$P$26+VLOOKUP(SUBSTITUTE(D$1,"성장단계","")&amp;"단계오프셋",ChapterTable!$R:$S,2,0))/ChapterTable!$P$23)),
MAX(0,INT(($B1282+ChapterTable!$R$26+VLOOKUP(SUBSTITUTE(D$1,"성장단계","")&amp;"보스단계오프셋",ChapterTable!$R:$S,2,0))/ChapterTable!$R$23)))</f>
        <v>0</v>
      </c>
      <c r="E1282" s="1">
        <f ca="1">IF(AND($A1282=0,$B1282=1),
    VLOOKUP(1,ChapterTable!$1:$1048576,MATCH("최종"&amp;SUBSTITUTE(SUBSTITUTE(E$1,"standard",""),"|Float",""),ChapterTable!$1:$1,0),0)*ChapterTable!$P$17,
  IF(AND($A1282=0,$B1282=0),
    E1283,
  IF($B1282=0,
    VLOOKUP($A1282,ChapterTable!$1:$1048576,MATCH("최종"&amp;SUBSTITUTE(SUBSTITUTE(E$1,"standard",""),"|Float",""),ChapterTable!$1:$1,0),0),
  IF($B1282=1,
    IF($L1282=FALSE,
      VLOOKUP($A1282,ChapterTable!$1:$1048576,MATCH("최종"&amp;SUBSTITUTE(SUBSTITUTE(E$1,"standard",""),"|Float",""),ChapterTable!$1:$1,0),0),
      VLOOKUP($A1282-ChapterTable!$P$11,ChapterTable!$1:$1048576,MATCH("최종"&amp;SUBSTITUTE(SUBSTITUTE(E$1,"standard",""),"|Float",""),ChapterTable!$1:$1,0),0)*ChapterTable!$P$14
    ),
  OFFSET(E1282,-$B1282+IF($L1282,1,0),0)*IF($B1282&gt;OFFSET($B1282,1,0),ChapterTable!$R$17,1)*
    (VLOOKUP(SUBSTITUTE(SUBSTITUTE(E$1,"standard",""),"|Float","")&amp;IF(OR($L1282=TRUE,$A1282=0,MOD($A1282,ChapterTable!$R$20)&lt;&gt;0),"","보스")&amp;"인게임누적곱배수",ChapterTable!$R:$S,2,0)^C1282
    +VLOOKUP(SUBSTITUTE(SUBSTITUTE(E$1,"standard",""),"|Float","")&amp;IF(OR($L1282=TRUE,$A1282=0,MOD($A1282,ChapterTable!$R$20)&lt;&gt;0),"","보스")&amp;"인게임누적합배수",ChapterTable!$R:$S,2,0)*C1282)
  )
  )
  )
)</f>
        <v>6817815.4393914342</v>
      </c>
      <c r="F1282" s="1">
        <f ca="1">IF(AND($A1282=0,$B1282=1),
    VLOOKUP(1,ChapterTable!$1:$1048576,MATCH("최종"&amp;SUBSTITUTE(SUBSTITUTE(F$1,"standard",""),"|Float",""),ChapterTable!$1:$1,0),0)*ChapterTable!$P$17,
  IF(AND($A1282=0,$B1282=0),
    F1283,
  IF($B1282=0,
    VLOOKUP($A1282,ChapterTable!$1:$1048576,MATCH("최종"&amp;SUBSTITUTE(SUBSTITUTE(F$1,"standard",""),"|Float",""),ChapterTable!$1:$1,0),0),
  IF($B1282=1,
    IF($L1282=FALSE,
      VLOOKUP($A1282,ChapterTable!$1:$1048576,MATCH("최종"&amp;SUBSTITUTE(SUBSTITUTE(F$1,"standard",""),"|Float",""),ChapterTable!$1:$1,0),0),
      VLOOKUP($A1282-ChapterTable!$P$11,ChapterTable!$1:$1048576,MATCH("최종"&amp;SUBSTITUTE(SUBSTITUTE(F$1,"standard",""),"|Float",""),ChapterTable!$1:$1,0),0)*ChapterTable!$P$14
    ),
  OFFSET(F1282,-$B1282+IF($L1282,1,0),0)*
    (VLOOKUP(SUBSTITUTE(SUBSTITUTE(F$1,"standard",""),"|Float","")&amp;IF(OR($L1282=TRUE,$A1282=0,MOD($A1282,ChapterTable!$R$20)&lt;&gt;0),"","보스")&amp;"인게임누적곱배수",ChapterTable!$R:$S,2,0)^D1282
    +VLOOKUP(SUBSTITUTE(SUBSTITUTE(F$1,"standard",""),"|Float","")&amp;IF(OR($L1282=TRUE,$A1282=0,MOD($A1282,ChapterTable!$R$20)&lt;&gt;0),"","보스")&amp;"인게임누적합배수",ChapterTable!$R:$S,2,0)*D1282)
  )
  )
  )
)</f>
        <v>2840756.4330797642</v>
      </c>
      <c r="G1282" t="s">
        <v>715</v>
      </c>
      <c r="J1282" t="str">
        <f>IF(ISBLANK(I1282),"",
IFERROR(VLOOKUP(I1282,[1]StringTable!$1:$1048576,MATCH("kor|String",[1]StringTable!$1:$1,0),0),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42"/>
        <v>1</v>
      </c>
      <c r="AJ1282">
        <f t="shared" si="140"/>
        <v>1</v>
      </c>
      <c r="AK1282">
        <f t="shared" si="141"/>
        <v>1</v>
      </c>
      <c r="AL1282">
        <v>14</v>
      </c>
    </row>
    <row r="1283" spans="1:38" hidden="1" x14ac:dyDescent="0.3">
      <c r="A1283">
        <v>28</v>
      </c>
      <c r="B1283">
        <v>2</v>
      </c>
      <c r="C1283">
        <f>IF(OR($L1283=TRUE,$A1283=0,MOD($A1283,ChapterTable!$R$20)&lt;&gt;0),
MAX(0,INT(($B1283+ChapterTable!$P$26+VLOOKUP(SUBSTITUTE(C$1,"성장단계","")&amp;"단계오프셋",ChapterTable!$R:$S,2,0))/ChapterTable!$P$23)),
MAX(0,INT(($B1283+ChapterTable!$R$26+VLOOKUP(SUBSTITUTE(C$1,"성장단계","")&amp;"보스단계오프셋",ChapterTable!$R:$S,2,0))/ChapterTable!$R$23)))</f>
        <v>1</v>
      </c>
      <c r="D1283">
        <f>IF(OR($L1283=TRUE,$A1283=0,MOD($A1283,ChapterTable!$R$20)&lt;&gt;0),
MAX(0,INT(($B1283+ChapterTable!$P$26+VLOOKUP(SUBSTITUTE(D$1,"성장단계","")&amp;"단계오프셋",ChapterTable!$R:$S,2,0))/ChapterTable!$P$23)),
MAX(0,INT(($B1283+ChapterTable!$R$26+VLOOKUP(SUBSTITUTE(D$1,"성장단계","")&amp;"보스단계오프셋",ChapterTable!$R:$S,2,0))/ChapterTable!$R$23)))</f>
        <v>0</v>
      </c>
      <c r="E1283" s="1">
        <f ca="1">IF(AND($A1283=0,$B1283=1),
    VLOOKUP(1,ChapterTable!$1:$1048576,MATCH("최종"&amp;SUBSTITUTE(SUBSTITUTE(E$1,"standard",""),"|Float",""),ChapterTable!$1:$1,0),0)*ChapterTable!$P$17,
  IF(AND($A1283=0,$B1283=0),
    E1284,
  IF($B1283=0,
    VLOOKUP($A1283,ChapterTable!$1:$1048576,MATCH("최종"&amp;SUBSTITUTE(SUBSTITUTE(E$1,"standard",""),"|Float",""),ChapterTable!$1:$1,0),0),
  IF($B1283=1,
    IF($L1283=FALSE,
      VLOOKUP($A1283,ChapterTable!$1:$1048576,MATCH("최종"&amp;SUBSTITUTE(SUBSTITUTE(E$1,"standard",""),"|Float",""),ChapterTable!$1:$1,0),0),
      VLOOKUP($A1283-ChapterTable!$P$11,ChapterTable!$1:$1048576,MATCH("최종"&amp;SUBSTITUTE(SUBSTITUTE(E$1,"standard",""),"|Float",""),ChapterTable!$1:$1,0),0)*ChapterTable!$P$14
    ),
  OFFSET(E1283,-$B1283+IF($L1283,1,0),0)*IF($B1283&gt;OFFSET($B1283,1,0),ChapterTable!$R$17,1)*
    (VLOOKUP(SUBSTITUTE(SUBSTITUTE(E$1,"standard",""),"|Float","")&amp;IF(OR($L1283=TRUE,$A1283=0,MOD($A1283,ChapterTable!$R$20)&lt;&gt;0),"","보스")&amp;"인게임누적곱배수",ChapterTable!$R:$S,2,0)^C1283
    +VLOOKUP(SUBSTITUTE(SUBSTITUTE(E$1,"standard",""),"|Float","")&amp;IF(OR($L1283=TRUE,$A1283=0,MOD($A1283,ChapterTable!$R$20)&lt;&gt;0),"","보스")&amp;"인게임누적합배수",ChapterTable!$R:$S,2,0)*C1283)
  )
  )
  )
)</f>
        <v>8181378.527269721</v>
      </c>
      <c r="F1283" s="1">
        <f ca="1">IF(AND($A1283=0,$B1283=1),
    VLOOKUP(1,ChapterTable!$1:$1048576,MATCH("최종"&amp;SUBSTITUTE(SUBSTITUTE(F$1,"standard",""),"|Float",""),ChapterTable!$1:$1,0),0)*ChapterTable!$P$17,
  IF(AND($A1283=0,$B1283=0),
    F1284,
  IF($B1283=0,
    VLOOKUP($A1283,ChapterTable!$1:$1048576,MATCH("최종"&amp;SUBSTITUTE(SUBSTITUTE(F$1,"standard",""),"|Float",""),ChapterTable!$1:$1,0),0),
  IF($B1283=1,
    IF($L1283=FALSE,
      VLOOKUP($A1283,ChapterTable!$1:$1048576,MATCH("최종"&amp;SUBSTITUTE(SUBSTITUTE(F$1,"standard",""),"|Float",""),ChapterTable!$1:$1,0),0),
      VLOOKUP($A1283-ChapterTable!$P$11,ChapterTable!$1:$1048576,MATCH("최종"&amp;SUBSTITUTE(SUBSTITUTE(F$1,"standard",""),"|Float",""),ChapterTable!$1:$1,0),0)*ChapterTable!$P$14
    ),
  OFFSET(F1283,-$B1283+IF($L1283,1,0),0)*
    (VLOOKUP(SUBSTITUTE(SUBSTITUTE(F$1,"standard",""),"|Float","")&amp;IF(OR($L1283=TRUE,$A1283=0,MOD($A1283,ChapterTable!$R$20)&lt;&gt;0),"","보스")&amp;"인게임누적곱배수",ChapterTable!$R:$S,2,0)^D1283
    +VLOOKUP(SUBSTITUTE(SUBSTITUTE(F$1,"standard",""),"|Float","")&amp;IF(OR($L1283=TRUE,$A1283=0,MOD($A1283,ChapterTable!$R$20)&lt;&gt;0),"","보스")&amp;"인게임누적합배수",ChapterTable!$R:$S,2,0)*D1283)
  )
  )
  )
)</f>
        <v>2840756.4330797642</v>
      </c>
      <c r="G1283" t="s">
        <v>715</v>
      </c>
      <c r="J1283" t="str">
        <f>IF(ISBLANK(I1283),"",
IFERROR(VLOOKUP(I1283,[1]StringTable!$1:$1048576,MATCH("kor|String",[1]StringTable!$1:$1,0),0),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c r="AL1283">
        <v>14</v>
      </c>
    </row>
    <row r="1284" spans="1:38" hidden="1" x14ac:dyDescent="0.3">
      <c r="A1284">
        <v>28</v>
      </c>
      <c r="B1284">
        <v>3</v>
      </c>
      <c r="C1284">
        <f>IF(OR($L1284=TRUE,$A1284=0,MOD($A1284,ChapterTable!$R$20)&lt;&gt;0),
MAX(0,INT(($B1284+ChapterTable!$P$26+VLOOKUP(SUBSTITUTE(C$1,"성장단계","")&amp;"단계오프셋",ChapterTable!$R:$S,2,0))/ChapterTable!$P$23)),
MAX(0,INT(($B1284+ChapterTable!$R$26+VLOOKUP(SUBSTITUTE(C$1,"성장단계","")&amp;"보스단계오프셋",ChapterTable!$R:$S,2,0))/ChapterTable!$R$23)))</f>
        <v>2</v>
      </c>
      <c r="D1284">
        <f>IF(OR($L1284=TRUE,$A1284=0,MOD($A1284,ChapterTable!$R$20)&lt;&gt;0),
MAX(0,INT(($B1284+ChapterTable!$P$26+VLOOKUP(SUBSTITUTE(D$1,"성장단계","")&amp;"단계오프셋",ChapterTable!$R:$S,2,0))/ChapterTable!$P$23)),
MAX(0,INT(($B1284+ChapterTable!$R$26+VLOOKUP(SUBSTITUTE(D$1,"성장단계","")&amp;"보스단계오프셋",ChapterTable!$R:$S,2,0))/ChapterTable!$R$23)))</f>
        <v>1</v>
      </c>
      <c r="E1284" s="1">
        <f ca="1">IF(AND($A1284=0,$B1284=1),
    VLOOKUP(1,ChapterTable!$1:$1048576,MATCH("최종"&amp;SUBSTITUTE(SUBSTITUTE(E$1,"standard",""),"|Float",""),ChapterTable!$1:$1,0),0)*ChapterTable!$P$17,
  IF(AND($A1284=0,$B1284=0),
    E1285,
  IF($B1284=0,
    VLOOKUP($A1284,ChapterTable!$1:$1048576,MATCH("최종"&amp;SUBSTITUTE(SUBSTITUTE(E$1,"standard",""),"|Float",""),ChapterTable!$1:$1,0),0),
  IF($B1284=1,
    IF($L1284=FALSE,
      VLOOKUP($A1284,ChapterTable!$1:$1048576,MATCH("최종"&amp;SUBSTITUTE(SUBSTITUTE(E$1,"standard",""),"|Float",""),ChapterTable!$1:$1,0),0),
      VLOOKUP($A1284-ChapterTable!$P$11,ChapterTable!$1:$1048576,MATCH("최종"&amp;SUBSTITUTE(SUBSTITUTE(E$1,"standard",""),"|Float",""),ChapterTable!$1:$1,0),0)*ChapterTable!$P$14
    ),
  OFFSET(E1284,-$B1284+IF($L1284,1,0),0)*IF($B1284&gt;OFFSET($B1284,1,0),ChapterTable!$R$17,1)*
    (VLOOKUP(SUBSTITUTE(SUBSTITUTE(E$1,"standard",""),"|Float","")&amp;IF(OR($L1284=TRUE,$A1284=0,MOD($A1284,ChapterTable!$R$20)&lt;&gt;0),"","보스")&amp;"인게임누적곱배수",ChapterTable!$R:$S,2,0)^C1284
    +VLOOKUP(SUBSTITUTE(SUBSTITUTE(E$1,"standard",""),"|Float","")&amp;IF(OR($L1284=TRUE,$A1284=0,MOD($A1284,ChapterTable!$R$20)&lt;&gt;0),"","보스")&amp;"인게임누적합배수",ChapterTable!$R:$S,2,0)*C1284)
  )
  )
  )
)</f>
        <v>9544941.6151480079</v>
      </c>
      <c r="F1284" s="1">
        <f ca="1">IF(AND($A1284=0,$B1284=1),
    VLOOKUP(1,ChapterTable!$1:$1048576,MATCH("최종"&amp;SUBSTITUTE(SUBSTITUTE(F$1,"standard",""),"|Float",""),ChapterTable!$1:$1,0),0)*ChapterTable!$P$17,
  IF(AND($A1284=0,$B1284=0),
    F1285,
  IF($B1284=0,
    VLOOKUP($A1284,ChapterTable!$1:$1048576,MATCH("최종"&amp;SUBSTITUTE(SUBSTITUTE(F$1,"standard",""),"|Float",""),ChapterTable!$1:$1,0),0),
  IF($B1284=1,
    IF($L1284=FALSE,
      VLOOKUP($A1284,ChapterTable!$1:$1048576,MATCH("최종"&amp;SUBSTITUTE(SUBSTITUTE(F$1,"standard",""),"|Float",""),ChapterTable!$1:$1,0),0),
      VLOOKUP($A1284-ChapterTable!$P$11,ChapterTable!$1:$1048576,MATCH("최종"&amp;SUBSTITUTE(SUBSTITUTE(F$1,"standard",""),"|Float",""),ChapterTable!$1:$1,0),0)*ChapterTable!$P$14
    ),
  OFFSET(F1284,-$B1284+IF($L1284,1,0),0)*
    (VLOOKUP(SUBSTITUTE(SUBSTITUTE(F$1,"standard",""),"|Float","")&amp;IF(OR($L1284=TRUE,$A1284=0,MOD($A1284,ChapterTable!$R$20)&lt;&gt;0),"","보스")&amp;"인게임누적곱배수",ChapterTable!$R:$S,2,0)^D1284
    +VLOOKUP(SUBSTITUTE(SUBSTITUTE(F$1,"standard",""),"|Float","")&amp;IF(OR($L1284=TRUE,$A1284=0,MOD($A1284,ChapterTable!$R$20)&lt;&gt;0),"","보스")&amp;"인게임누적합배수",ChapterTable!$R:$S,2,0)*D1284)
  )
  )
  )
)</f>
        <v>3053813.1655607466</v>
      </c>
      <c r="G1284" t="s">
        <v>715</v>
      </c>
      <c r="J1284" t="str">
        <f>IF(ISBLANK(I1284),"",
IFERROR(VLOOKUP(I1284,[1]StringTable!$1:$1048576,MATCH("kor|String",[1]StringTable!$1:$1,0),0),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49">IF(B1284=0,0,1/(INT((B1284-1)/10)+1))</f>
        <v>1</v>
      </c>
      <c r="AJ1284">
        <f t="shared" si="147"/>
        <v>1</v>
      </c>
      <c r="AK1284">
        <f t="shared" si="148"/>
        <v>1</v>
      </c>
      <c r="AL1284">
        <v>14</v>
      </c>
    </row>
    <row r="1285" spans="1:38" hidden="1" x14ac:dyDescent="0.3">
      <c r="A1285">
        <v>28</v>
      </c>
      <c r="B1285">
        <v>4</v>
      </c>
      <c r="C1285">
        <f>IF(OR($L1285=TRUE,$A1285=0,MOD($A1285,ChapterTable!$R$20)&lt;&gt;0),
MAX(0,INT(($B1285+ChapterTable!$P$26+VLOOKUP(SUBSTITUTE(C$1,"성장단계","")&amp;"단계오프셋",ChapterTable!$R:$S,2,0))/ChapterTable!$P$23)),
MAX(0,INT(($B1285+ChapterTable!$R$26+VLOOKUP(SUBSTITUTE(C$1,"성장단계","")&amp;"보스단계오프셋",ChapterTable!$R:$S,2,0))/ChapterTable!$R$23)))</f>
        <v>3</v>
      </c>
      <c r="D1285">
        <f>IF(OR($L1285=TRUE,$A1285=0,MOD($A1285,ChapterTable!$R$20)&lt;&gt;0),
MAX(0,INT(($B1285+ChapterTable!$P$26+VLOOKUP(SUBSTITUTE(D$1,"성장단계","")&amp;"단계오프셋",ChapterTable!$R:$S,2,0))/ChapterTable!$P$23)),
MAX(0,INT(($B1285+ChapterTable!$R$26+VLOOKUP(SUBSTITUTE(D$1,"성장단계","")&amp;"보스단계오프셋",ChapterTable!$R:$S,2,0))/ChapterTable!$R$23)))</f>
        <v>2</v>
      </c>
      <c r="E1285" s="1">
        <f ca="1">IF(AND($A1285=0,$B1285=1),
    VLOOKUP(1,ChapterTable!$1:$1048576,MATCH("최종"&amp;SUBSTITUTE(SUBSTITUTE(E$1,"standard",""),"|Float",""),ChapterTable!$1:$1,0),0)*ChapterTable!$P$17,
  IF(AND($A1285=0,$B1285=0),
    E1286,
  IF($B1285=0,
    VLOOKUP($A1285,ChapterTable!$1:$1048576,MATCH("최종"&amp;SUBSTITUTE(SUBSTITUTE(E$1,"standard",""),"|Float",""),ChapterTable!$1:$1,0),0),
  IF($B1285=1,
    IF($L1285=FALSE,
      VLOOKUP($A1285,ChapterTable!$1:$1048576,MATCH("최종"&amp;SUBSTITUTE(SUBSTITUTE(E$1,"standard",""),"|Float",""),ChapterTable!$1:$1,0),0),
      VLOOKUP($A1285-ChapterTable!$P$11,ChapterTable!$1:$1048576,MATCH("최종"&amp;SUBSTITUTE(SUBSTITUTE(E$1,"standard",""),"|Float",""),ChapterTable!$1:$1,0),0)*ChapterTable!$P$14
    ),
  OFFSET(E1285,-$B1285+IF($L1285,1,0),0)*IF($B1285&gt;OFFSET($B1285,1,0),ChapterTable!$R$17,1)*
    (VLOOKUP(SUBSTITUTE(SUBSTITUTE(E$1,"standard",""),"|Float","")&amp;IF(OR($L1285=TRUE,$A1285=0,MOD($A1285,ChapterTable!$R$20)&lt;&gt;0),"","보스")&amp;"인게임누적곱배수",ChapterTable!$R:$S,2,0)^C1285
    +VLOOKUP(SUBSTITUTE(SUBSTITUTE(E$1,"standard",""),"|Float","")&amp;IF(OR($L1285=TRUE,$A1285=0,MOD($A1285,ChapterTable!$R$20)&lt;&gt;0),"","보스")&amp;"인게임누적합배수",ChapterTable!$R:$S,2,0)*C1285)
  )
  )
  )
)</f>
        <v>10908504.703026295</v>
      </c>
      <c r="F1285" s="1">
        <f ca="1">IF(AND($A1285=0,$B1285=1),
    VLOOKUP(1,ChapterTable!$1:$1048576,MATCH("최종"&amp;SUBSTITUTE(SUBSTITUTE(F$1,"standard",""),"|Float",""),ChapterTable!$1:$1,0),0)*ChapterTable!$P$17,
  IF(AND($A1285=0,$B1285=0),
    F1286,
  IF($B1285=0,
    VLOOKUP($A1285,ChapterTable!$1:$1048576,MATCH("최종"&amp;SUBSTITUTE(SUBSTITUTE(F$1,"standard",""),"|Float",""),ChapterTable!$1:$1,0),0),
  IF($B1285=1,
    IF($L1285=FALSE,
      VLOOKUP($A1285,ChapterTable!$1:$1048576,MATCH("최종"&amp;SUBSTITUTE(SUBSTITUTE(F$1,"standard",""),"|Float",""),ChapterTable!$1:$1,0),0),
      VLOOKUP($A1285-ChapterTable!$P$11,ChapterTable!$1:$1048576,MATCH("최종"&amp;SUBSTITUTE(SUBSTITUTE(F$1,"standard",""),"|Float",""),ChapterTable!$1:$1,0),0)*ChapterTable!$P$14
    ),
  OFFSET(F1285,-$B1285+IF($L1285,1,0),0)*
    (VLOOKUP(SUBSTITUTE(SUBSTITUTE(F$1,"standard",""),"|Float","")&amp;IF(OR($L1285=TRUE,$A1285=0,MOD($A1285,ChapterTable!$R$20)&lt;&gt;0),"","보스")&amp;"인게임누적곱배수",ChapterTable!$R:$S,2,0)^D1285
    +VLOOKUP(SUBSTITUTE(SUBSTITUTE(F$1,"standard",""),"|Float","")&amp;IF(OR($L1285=TRUE,$A1285=0,MOD($A1285,ChapterTable!$R$20)&lt;&gt;0),"","보스")&amp;"인게임누적합배수",ChapterTable!$R:$S,2,0)*D1285)
  )
  )
  )
)</f>
        <v>3266869.8980417284</v>
      </c>
      <c r="G1285" t="s">
        <v>715</v>
      </c>
      <c r="J1285" t="str">
        <f>IF(ISBLANK(I1285),"",
IFERROR(VLOOKUP(I1285,[1]StringTable!$1:$1048576,MATCH("kor|String",[1]StringTable!$1:$1,0),0),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49"/>
        <v>1</v>
      </c>
      <c r="AJ1285">
        <f t="shared" si="147"/>
        <v>1</v>
      </c>
      <c r="AK1285">
        <f t="shared" si="148"/>
        <v>1</v>
      </c>
      <c r="AL1285">
        <v>14</v>
      </c>
    </row>
    <row r="1286" spans="1:38" hidden="1" x14ac:dyDescent="0.3">
      <c r="A1286">
        <v>28</v>
      </c>
      <c r="B1286">
        <v>5</v>
      </c>
      <c r="C1286">
        <f>IF(OR($L1286=TRUE,$A1286=0,MOD($A1286,ChapterTable!$R$20)&lt;&gt;0),
MAX(0,INT(($B1286+ChapterTable!$P$26+VLOOKUP(SUBSTITUTE(C$1,"성장단계","")&amp;"단계오프셋",ChapterTable!$R:$S,2,0))/ChapterTable!$P$23)),
MAX(0,INT(($B1286+ChapterTable!$R$26+VLOOKUP(SUBSTITUTE(C$1,"성장단계","")&amp;"보스단계오프셋",ChapterTable!$R:$S,2,0))/ChapterTable!$R$23)))</f>
        <v>4</v>
      </c>
      <c r="D1286">
        <f>IF(OR($L1286=TRUE,$A1286=0,MOD($A1286,ChapterTable!$R$20)&lt;&gt;0),
MAX(0,INT(($B1286+ChapterTable!$P$26+VLOOKUP(SUBSTITUTE(D$1,"성장단계","")&amp;"단계오프셋",ChapterTable!$R:$S,2,0))/ChapterTable!$P$23)),
MAX(0,INT(($B1286+ChapterTable!$R$26+VLOOKUP(SUBSTITUTE(D$1,"성장단계","")&amp;"보스단계오프셋",ChapterTable!$R:$S,2,0))/ChapterTable!$R$23)))</f>
        <v>3</v>
      </c>
      <c r="E1286" s="1">
        <f ca="1">IF(AND($A1286=0,$B1286=1),
    VLOOKUP(1,ChapterTable!$1:$1048576,MATCH("최종"&amp;SUBSTITUTE(SUBSTITUTE(E$1,"standard",""),"|Float",""),ChapterTable!$1:$1,0),0)*ChapterTable!$P$17,
  IF(AND($A1286=0,$B1286=0),
    E1287,
  IF($B1286=0,
    VLOOKUP($A1286,ChapterTable!$1:$1048576,MATCH("최종"&amp;SUBSTITUTE(SUBSTITUTE(E$1,"standard",""),"|Float",""),ChapterTable!$1:$1,0),0),
  IF($B1286=1,
    IF($L1286=FALSE,
      VLOOKUP($A1286,ChapterTable!$1:$1048576,MATCH("최종"&amp;SUBSTITUTE(SUBSTITUTE(E$1,"standard",""),"|Float",""),ChapterTable!$1:$1,0),0),
      VLOOKUP($A1286-ChapterTable!$P$11,ChapterTable!$1:$1048576,MATCH("최종"&amp;SUBSTITUTE(SUBSTITUTE(E$1,"standard",""),"|Float",""),ChapterTable!$1:$1,0),0)*ChapterTable!$P$14
    ),
  OFFSET(E1286,-$B1286+IF($L1286,1,0),0)*IF($B1286&gt;OFFSET($B1286,1,0),ChapterTable!$R$17,1)*
    (VLOOKUP(SUBSTITUTE(SUBSTITUTE(E$1,"standard",""),"|Float","")&amp;IF(OR($L1286=TRUE,$A1286=0,MOD($A1286,ChapterTable!$R$20)&lt;&gt;0),"","보스")&amp;"인게임누적곱배수",ChapterTable!$R:$S,2,0)^C1286
    +VLOOKUP(SUBSTITUTE(SUBSTITUTE(E$1,"standard",""),"|Float","")&amp;IF(OR($L1286=TRUE,$A1286=0,MOD($A1286,ChapterTable!$R$20)&lt;&gt;0),"","보스")&amp;"인게임누적합배수",ChapterTable!$R:$S,2,0)*C1286)
  )
  )
  )
)</f>
        <v>12272067.790904582</v>
      </c>
      <c r="F1286" s="1">
        <f ca="1">IF(AND($A1286=0,$B1286=1),
    VLOOKUP(1,ChapterTable!$1:$1048576,MATCH("최종"&amp;SUBSTITUTE(SUBSTITUTE(F$1,"standard",""),"|Float",""),ChapterTable!$1:$1,0),0)*ChapterTable!$P$17,
  IF(AND($A1286=0,$B1286=0),
    F1287,
  IF($B1286=0,
    VLOOKUP($A1286,ChapterTable!$1:$1048576,MATCH("최종"&amp;SUBSTITUTE(SUBSTITUTE(F$1,"standard",""),"|Float",""),ChapterTable!$1:$1,0),0),
  IF($B1286=1,
    IF($L1286=FALSE,
      VLOOKUP($A1286,ChapterTable!$1:$1048576,MATCH("최종"&amp;SUBSTITUTE(SUBSTITUTE(F$1,"standard",""),"|Float",""),ChapterTable!$1:$1,0),0),
      VLOOKUP($A1286-ChapterTable!$P$11,ChapterTable!$1:$1048576,MATCH("최종"&amp;SUBSTITUTE(SUBSTITUTE(F$1,"standard",""),"|Float",""),ChapterTable!$1:$1,0),0)*ChapterTable!$P$14
    ),
  OFFSET(F1286,-$B1286+IF($L1286,1,0),0)*
    (VLOOKUP(SUBSTITUTE(SUBSTITUTE(F$1,"standard",""),"|Float","")&amp;IF(OR($L1286=TRUE,$A1286=0,MOD($A1286,ChapterTable!$R$20)&lt;&gt;0),"","보스")&amp;"인게임누적곱배수",ChapterTable!$R:$S,2,0)^D1286
    +VLOOKUP(SUBSTITUTE(SUBSTITUTE(F$1,"standard",""),"|Float","")&amp;IF(OR($L1286=TRUE,$A1286=0,MOD($A1286,ChapterTable!$R$20)&lt;&gt;0),"","보스")&amp;"인게임누적합배수",ChapterTable!$R:$S,2,0)*D1286)
  )
  )
  )
)</f>
        <v>3479926.6305227117</v>
      </c>
      <c r="G1286" t="s">
        <v>715</v>
      </c>
      <c r="J1286" t="str">
        <f>IF(ISBLANK(I1286),"",
IFERROR(VLOOKUP(I1286,[1]StringTable!$1:$1048576,MATCH("kor|String",[1]StringTable!$1:$1,0),0),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49"/>
        <v>1</v>
      </c>
      <c r="AJ1286">
        <f t="shared" si="147"/>
        <v>1</v>
      </c>
      <c r="AK1286">
        <f t="shared" si="148"/>
        <v>1</v>
      </c>
      <c r="AL1286">
        <v>14</v>
      </c>
    </row>
    <row r="1287" spans="1:38" hidden="1" x14ac:dyDescent="0.3">
      <c r="A1287">
        <v>28</v>
      </c>
      <c r="B1287">
        <v>6</v>
      </c>
      <c r="C1287">
        <f>IF(OR($L1287=TRUE,$A1287=0,MOD($A1287,ChapterTable!$R$20)&lt;&gt;0),
MAX(0,INT(($B1287+ChapterTable!$P$26+VLOOKUP(SUBSTITUTE(C$1,"성장단계","")&amp;"단계오프셋",ChapterTable!$R:$S,2,0))/ChapterTable!$P$23)),
MAX(0,INT(($B1287+ChapterTable!$R$26+VLOOKUP(SUBSTITUTE(C$1,"성장단계","")&amp;"보스단계오프셋",ChapterTable!$R:$S,2,0))/ChapterTable!$R$23)))</f>
        <v>5</v>
      </c>
      <c r="D1287">
        <f>IF(OR($L1287=TRUE,$A1287=0,MOD($A1287,ChapterTable!$R$20)&lt;&gt;0),
MAX(0,INT(($B1287+ChapterTable!$P$26+VLOOKUP(SUBSTITUTE(D$1,"성장단계","")&amp;"단계오프셋",ChapterTable!$R:$S,2,0))/ChapterTable!$P$23)),
MAX(0,INT(($B1287+ChapterTable!$R$26+VLOOKUP(SUBSTITUTE(D$1,"성장단계","")&amp;"보스단계오프셋",ChapterTable!$R:$S,2,0))/ChapterTable!$R$23)))</f>
        <v>4</v>
      </c>
      <c r="E1287" s="1">
        <f ca="1">IF(AND($A1287=0,$B1287=1),
    VLOOKUP(1,ChapterTable!$1:$1048576,MATCH("최종"&amp;SUBSTITUTE(SUBSTITUTE(E$1,"standard",""),"|Float",""),ChapterTable!$1:$1,0),0)*ChapterTable!$P$17,
  IF(AND($A1287=0,$B1287=0),
    E1288,
  IF($B1287=0,
    VLOOKUP($A1287,ChapterTable!$1:$1048576,MATCH("최종"&amp;SUBSTITUTE(SUBSTITUTE(E$1,"standard",""),"|Float",""),ChapterTable!$1:$1,0),0),
  IF($B1287=1,
    IF($L1287=FALSE,
      VLOOKUP($A1287,ChapterTable!$1:$1048576,MATCH("최종"&amp;SUBSTITUTE(SUBSTITUTE(E$1,"standard",""),"|Float",""),ChapterTable!$1:$1,0),0),
      VLOOKUP($A1287-ChapterTable!$P$11,ChapterTable!$1:$1048576,MATCH("최종"&amp;SUBSTITUTE(SUBSTITUTE(E$1,"standard",""),"|Float",""),ChapterTable!$1:$1,0),0)*ChapterTable!$P$14
    ),
  OFFSET(E1287,-$B1287+IF($L1287,1,0),0)*IF($B1287&gt;OFFSET($B1287,1,0),ChapterTable!$R$17,1)*
    (VLOOKUP(SUBSTITUTE(SUBSTITUTE(E$1,"standard",""),"|Float","")&amp;IF(OR($L1287=TRUE,$A1287=0,MOD($A1287,ChapterTable!$R$20)&lt;&gt;0),"","보스")&amp;"인게임누적곱배수",ChapterTable!$R:$S,2,0)^C1287
    +VLOOKUP(SUBSTITUTE(SUBSTITUTE(E$1,"standard",""),"|Float","")&amp;IF(OR($L1287=TRUE,$A1287=0,MOD($A1287,ChapterTable!$R$20)&lt;&gt;0),"","보스")&amp;"인게임누적합배수",ChapterTable!$R:$S,2,0)*C1287)
  )
  )
  )
)</f>
        <v>13635630.878782868</v>
      </c>
      <c r="F1287" s="1">
        <f ca="1">IF(AND($A1287=0,$B1287=1),
    VLOOKUP(1,ChapterTable!$1:$1048576,MATCH("최종"&amp;SUBSTITUTE(SUBSTITUTE(F$1,"standard",""),"|Float",""),ChapterTable!$1:$1,0),0)*ChapterTable!$P$17,
  IF(AND($A1287=0,$B1287=0),
    F1288,
  IF($B1287=0,
    VLOOKUP($A1287,ChapterTable!$1:$1048576,MATCH("최종"&amp;SUBSTITUTE(SUBSTITUTE(F$1,"standard",""),"|Float",""),ChapterTable!$1:$1,0),0),
  IF($B1287=1,
    IF($L1287=FALSE,
      VLOOKUP($A1287,ChapterTable!$1:$1048576,MATCH("최종"&amp;SUBSTITUTE(SUBSTITUTE(F$1,"standard",""),"|Float",""),ChapterTable!$1:$1,0),0),
      VLOOKUP($A1287-ChapterTable!$P$11,ChapterTable!$1:$1048576,MATCH("최종"&amp;SUBSTITUTE(SUBSTITUTE(F$1,"standard",""),"|Float",""),ChapterTable!$1:$1,0),0)*ChapterTable!$P$14
    ),
  OFFSET(F1287,-$B1287+IF($L1287,1,0),0)*
    (VLOOKUP(SUBSTITUTE(SUBSTITUTE(F$1,"standard",""),"|Float","")&amp;IF(OR($L1287=TRUE,$A1287=0,MOD($A1287,ChapterTable!$R$20)&lt;&gt;0),"","보스")&amp;"인게임누적곱배수",ChapterTable!$R:$S,2,0)^D1287
    +VLOOKUP(SUBSTITUTE(SUBSTITUTE(F$1,"standard",""),"|Float","")&amp;IF(OR($L1287=TRUE,$A1287=0,MOD($A1287,ChapterTable!$R$20)&lt;&gt;0),"","보스")&amp;"인게임누적합배수",ChapterTable!$R:$S,2,0)*D1287)
  )
  )
  )
)</f>
        <v>3692983.3630036935</v>
      </c>
      <c r="G1287" t="s">
        <v>715</v>
      </c>
      <c r="J1287" t="str">
        <f>IF(ISBLANK(I1287),"",
IFERROR(VLOOKUP(I1287,[1]StringTable!$1:$1048576,MATCH("kor|String",[1]StringTable!$1:$1,0),0),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49"/>
        <v>1</v>
      </c>
      <c r="AJ1287">
        <f t="shared" si="147"/>
        <v>1</v>
      </c>
      <c r="AK1287">
        <f t="shared" si="148"/>
        <v>1</v>
      </c>
      <c r="AL1287">
        <v>14</v>
      </c>
    </row>
    <row r="1288" spans="1:38" hidden="1" x14ac:dyDescent="0.3">
      <c r="A1288">
        <v>28</v>
      </c>
      <c r="B1288">
        <v>7</v>
      </c>
      <c r="C1288">
        <f>IF(OR($L1288=TRUE,$A1288=0,MOD($A1288,ChapterTable!$R$20)&lt;&gt;0),
MAX(0,INT(($B1288+ChapterTable!$P$26+VLOOKUP(SUBSTITUTE(C$1,"성장단계","")&amp;"단계오프셋",ChapterTable!$R:$S,2,0))/ChapterTable!$P$23)),
MAX(0,INT(($B1288+ChapterTable!$R$26+VLOOKUP(SUBSTITUTE(C$1,"성장단계","")&amp;"보스단계오프셋",ChapterTable!$R:$S,2,0))/ChapterTable!$R$23)))</f>
        <v>6</v>
      </c>
      <c r="D1288">
        <f>IF(OR($L1288=TRUE,$A1288=0,MOD($A1288,ChapterTable!$R$20)&lt;&gt;0),
MAX(0,INT(($B1288+ChapterTable!$P$26+VLOOKUP(SUBSTITUTE(D$1,"성장단계","")&amp;"단계오프셋",ChapterTable!$R:$S,2,0))/ChapterTable!$P$23)),
MAX(0,INT(($B1288+ChapterTable!$R$26+VLOOKUP(SUBSTITUTE(D$1,"성장단계","")&amp;"보스단계오프셋",ChapterTable!$R:$S,2,0))/ChapterTable!$R$23)))</f>
        <v>5</v>
      </c>
      <c r="E1288" s="1">
        <f ca="1">IF(AND($A1288=0,$B1288=1),
    VLOOKUP(1,ChapterTable!$1:$1048576,MATCH("최종"&amp;SUBSTITUTE(SUBSTITUTE(E$1,"standard",""),"|Float",""),ChapterTable!$1:$1,0),0)*ChapterTable!$P$17,
  IF(AND($A1288=0,$B1288=0),
    E1289,
  IF($B1288=0,
    VLOOKUP($A1288,ChapterTable!$1:$1048576,MATCH("최종"&amp;SUBSTITUTE(SUBSTITUTE(E$1,"standard",""),"|Float",""),ChapterTable!$1:$1,0),0),
  IF($B1288=1,
    IF($L1288=FALSE,
      VLOOKUP($A1288,ChapterTable!$1:$1048576,MATCH("최종"&amp;SUBSTITUTE(SUBSTITUTE(E$1,"standard",""),"|Float",""),ChapterTable!$1:$1,0),0),
      VLOOKUP($A1288-ChapterTable!$P$11,ChapterTable!$1:$1048576,MATCH("최종"&amp;SUBSTITUTE(SUBSTITUTE(E$1,"standard",""),"|Float",""),ChapterTable!$1:$1,0),0)*ChapterTable!$P$14
    ),
  OFFSET(E1288,-$B1288+IF($L1288,1,0),0)*IF($B1288&gt;OFFSET($B1288,1,0),ChapterTable!$R$17,1)*
    (VLOOKUP(SUBSTITUTE(SUBSTITUTE(E$1,"standard",""),"|Float","")&amp;IF(OR($L1288=TRUE,$A1288=0,MOD($A1288,ChapterTable!$R$20)&lt;&gt;0),"","보스")&amp;"인게임누적곱배수",ChapterTable!$R:$S,2,0)^C1288
    +VLOOKUP(SUBSTITUTE(SUBSTITUTE(E$1,"standard",""),"|Float","")&amp;IF(OR($L1288=TRUE,$A1288=0,MOD($A1288,ChapterTable!$R$20)&lt;&gt;0),"","보스")&amp;"인게임누적합배수",ChapterTable!$R:$S,2,0)*C1288)
  )
  )
  )
)</f>
        <v>14999193.966661157</v>
      </c>
      <c r="F1288" s="1">
        <f ca="1">IF(AND($A1288=0,$B1288=1),
    VLOOKUP(1,ChapterTable!$1:$1048576,MATCH("최종"&amp;SUBSTITUTE(SUBSTITUTE(F$1,"standard",""),"|Float",""),ChapterTable!$1:$1,0),0)*ChapterTable!$P$17,
  IF(AND($A1288=0,$B1288=0),
    F1289,
  IF($B1288=0,
    VLOOKUP($A1288,ChapterTable!$1:$1048576,MATCH("최종"&amp;SUBSTITUTE(SUBSTITUTE(F$1,"standard",""),"|Float",""),ChapterTable!$1:$1,0),0),
  IF($B1288=1,
    IF($L1288=FALSE,
      VLOOKUP($A1288,ChapterTable!$1:$1048576,MATCH("최종"&amp;SUBSTITUTE(SUBSTITUTE(F$1,"standard",""),"|Float",""),ChapterTable!$1:$1,0),0),
      VLOOKUP($A1288-ChapterTable!$P$11,ChapterTable!$1:$1048576,MATCH("최종"&amp;SUBSTITUTE(SUBSTITUTE(F$1,"standard",""),"|Float",""),ChapterTable!$1:$1,0),0)*ChapterTable!$P$14
    ),
  OFFSET(F1288,-$B1288+IF($L1288,1,0),0)*
    (VLOOKUP(SUBSTITUTE(SUBSTITUTE(F$1,"standard",""),"|Float","")&amp;IF(OR($L1288=TRUE,$A1288=0,MOD($A1288,ChapterTable!$R$20)&lt;&gt;0),"","보스")&amp;"인게임누적곱배수",ChapterTable!$R:$S,2,0)^D1288
    +VLOOKUP(SUBSTITUTE(SUBSTITUTE(F$1,"standard",""),"|Float","")&amp;IF(OR($L1288=TRUE,$A1288=0,MOD($A1288,ChapterTable!$R$20)&lt;&gt;0),"","보스")&amp;"인게임누적합배수",ChapterTable!$R:$S,2,0)*D1288)
  )
  )
  )
)</f>
        <v>3906040.0954846758</v>
      </c>
      <c r="G1288" t="s">
        <v>715</v>
      </c>
      <c r="J1288" t="str">
        <f>IF(ISBLANK(I1288),"",
IFERROR(VLOOKUP(I1288,[1]StringTable!$1:$1048576,MATCH("kor|String",[1]StringTable!$1:$1,0),0),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49"/>
        <v>1</v>
      </c>
      <c r="AJ1288">
        <f t="shared" si="147"/>
        <v>1</v>
      </c>
      <c r="AK1288">
        <f t="shared" si="148"/>
        <v>1</v>
      </c>
      <c r="AL1288">
        <v>14</v>
      </c>
    </row>
    <row r="1289" spans="1:38" hidden="1" x14ac:dyDescent="0.3">
      <c r="A1289">
        <v>28</v>
      </c>
      <c r="B1289">
        <v>8</v>
      </c>
      <c r="C1289">
        <f>IF(OR($L1289=TRUE,$A1289=0,MOD($A1289,ChapterTable!$R$20)&lt;&gt;0),
MAX(0,INT(($B1289+ChapterTable!$P$26+VLOOKUP(SUBSTITUTE(C$1,"성장단계","")&amp;"단계오프셋",ChapterTable!$R:$S,2,0))/ChapterTable!$P$23)),
MAX(0,INT(($B1289+ChapterTable!$R$26+VLOOKUP(SUBSTITUTE(C$1,"성장단계","")&amp;"보스단계오프셋",ChapterTable!$R:$S,2,0))/ChapterTable!$R$23)))</f>
        <v>7</v>
      </c>
      <c r="D1289">
        <f>IF(OR($L1289=TRUE,$A1289=0,MOD($A1289,ChapterTable!$R$20)&lt;&gt;0),
MAX(0,INT(($B1289+ChapterTable!$P$26+VLOOKUP(SUBSTITUTE(D$1,"성장단계","")&amp;"단계오프셋",ChapterTable!$R:$S,2,0))/ChapterTable!$P$23)),
MAX(0,INT(($B1289+ChapterTable!$R$26+VLOOKUP(SUBSTITUTE(D$1,"성장단계","")&amp;"보스단계오프셋",ChapterTable!$R:$S,2,0))/ChapterTable!$R$23)))</f>
        <v>6</v>
      </c>
      <c r="E1289" s="1">
        <f ca="1">IF(AND($A1289=0,$B1289=1),
    VLOOKUP(1,ChapterTable!$1:$1048576,MATCH("최종"&amp;SUBSTITUTE(SUBSTITUTE(E$1,"standard",""),"|Float",""),ChapterTable!$1:$1,0),0)*ChapterTable!$P$17,
  IF(AND($A1289=0,$B1289=0),
    E1290,
  IF($B1289=0,
    VLOOKUP($A1289,ChapterTable!$1:$1048576,MATCH("최종"&amp;SUBSTITUTE(SUBSTITUTE(E$1,"standard",""),"|Float",""),ChapterTable!$1:$1,0),0),
  IF($B1289=1,
    IF($L1289=FALSE,
      VLOOKUP($A1289,ChapterTable!$1:$1048576,MATCH("최종"&amp;SUBSTITUTE(SUBSTITUTE(E$1,"standard",""),"|Float",""),ChapterTable!$1:$1,0),0),
      VLOOKUP($A1289-ChapterTable!$P$11,ChapterTable!$1:$1048576,MATCH("최종"&amp;SUBSTITUTE(SUBSTITUTE(E$1,"standard",""),"|Float",""),ChapterTable!$1:$1,0),0)*ChapterTable!$P$14
    ),
  OFFSET(E1289,-$B1289+IF($L1289,1,0),0)*IF($B1289&gt;OFFSET($B1289,1,0),ChapterTable!$R$17,1)*
    (VLOOKUP(SUBSTITUTE(SUBSTITUTE(E$1,"standard",""),"|Float","")&amp;IF(OR($L1289=TRUE,$A1289=0,MOD($A1289,ChapterTable!$R$20)&lt;&gt;0),"","보스")&amp;"인게임누적곱배수",ChapterTable!$R:$S,2,0)^C1289
    +VLOOKUP(SUBSTITUTE(SUBSTITUTE(E$1,"standard",""),"|Float","")&amp;IF(OR($L1289=TRUE,$A1289=0,MOD($A1289,ChapterTable!$R$20)&lt;&gt;0),"","보스")&amp;"인게임누적합배수",ChapterTable!$R:$S,2,0)*C1289)
  )
  )
  )
)</f>
        <v>16362757.054539444</v>
      </c>
      <c r="F1289" s="1">
        <f ca="1">IF(AND($A1289=0,$B1289=1),
    VLOOKUP(1,ChapterTable!$1:$1048576,MATCH("최종"&amp;SUBSTITUTE(SUBSTITUTE(F$1,"standard",""),"|Float",""),ChapterTable!$1:$1,0),0)*ChapterTable!$P$17,
  IF(AND($A1289=0,$B1289=0),
    F1290,
  IF($B1289=0,
    VLOOKUP($A1289,ChapterTable!$1:$1048576,MATCH("최종"&amp;SUBSTITUTE(SUBSTITUTE(F$1,"standard",""),"|Float",""),ChapterTable!$1:$1,0),0),
  IF($B1289=1,
    IF($L1289=FALSE,
      VLOOKUP($A1289,ChapterTable!$1:$1048576,MATCH("최종"&amp;SUBSTITUTE(SUBSTITUTE(F$1,"standard",""),"|Float",""),ChapterTable!$1:$1,0),0),
      VLOOKUP($A1289-ChapterTable!$P$11,ChapterTable!$1:$1048576,MATCH("최종"&amp;SUBSTITUTE(SUBSTITUTE(F$1,"standard",""),"|Float",""),ChapterTable!$1:$1,0),0)*ChapterTable!$P$14
    ),
  OFFSET(F1289,-$B1289+IF($L1289,1,0),0)*
    (VLOOKUP(SUBSTITUTE(SUBSTITUTE(F$1,"standard",""),"|Float","")&amp;IF(OR($L1289=TRUE,$A1289=0,MOD($A1289,ChapterTable!$R$20)&lt;&gt;0),"","보스")&amp;"인게임누적곱배수",ChapterTable!$R:$S,2,0)^D1289
    +VLOOKUP(SUBSTITUTE(SUBSTITUTE(F$1,"standard",""),"|Float","")&amp;IF(OR($L1289=TRUE,$A1289=0,MOD($A1289,ChapterTable!$R$20)&lt;&gt;0),"","보스")&amp;"인게임누적합배수",ChapterTable!$R:$S,2,0)*D1289)
  )
  )
  )
)</f>
        <v>4119096.8279656582</v>
      </c>
      <c r="G1289" t="s">
        <v>715</v>
      </c>
      <c r="J1289" t="str">
        <f>IF(ISBLANK(I1289),"",
IFERROR(VLOOKUP(I1289,[1]StringTable!$1:$1048576,MATCH("kor|String",[1]StringTable!$1:$1,0),0),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49"/>
        <v>1</v>
      </c>
      <c r="AJ1289">
        <f t="shared" si="147"/>
        <v>1</v>
      </c>
      <c r="AK1289">
        <f t="shared" si="148"/>
        <v>1</v>
      </c>
      <c r="AL1289">
        <v>14</v>
      </c>
    </row>
    <row r="1290" spans="1:38" hidden="1" x14ac:dyDescent="0.3">
      <c r="A1290">
        <v>28</v>
      </c>
      <c r="B1290">
        <v>9</v>
      </c>
      <c r="C1290">
        <f>IF(OR($L1290=TRUE,$A1290=0,MOD($A1290,ChapterTable!$R$20)&lt;&gt;0),
MAX(0,INT(($B1290+ChapterTable!$P$26+VLOOKUP(SUBSTITUTE(C$1,"성장단계","")&amp;"단계오프셋",ChapterTable!$R:$S,2,0))/ChapterTable!$P$23)),
MAX(0,INT(($B1290+ChapterTable!$R$26+VLOOKUP(SUBSTITUTE(C$1,"성장단계","")&amp;"보스단계오프셋",ChapterTable!$R:$S,2,0))/ChapterTable!$R$23)))</f>
        <v>8</v>
      </c>
      <c r="D1290">
        <f>IF(OR($L1290=TRUE,$A1290=0,MOD($A1290,ChapterTable!$R$20)&lt;&gt;0),
MAX(0,INT(($B1290+ChapterTable!$P$26+VLOOKUP(SUBSTITUTE(D$1,"성장단계","")&amp;"단계오프셋",ChapterTable!$R:$S,2,0))/ChapterTable!$P$23)),
MAX(0,INT(($B1290+ChapterTable!$R$26+VLOOKUP(SUBSTITUTE(D$1,"성장단계","")&amp;"보스단계오프셋",ChapterTable!$R:$S,2,0))/ChapterTable!$R$23)))</f>
        <v>7</v>
      </c>
      <c r="E1290" s="1">
        <f ca="1">IF(AND($A1290=0,$B1290=1),
    VLOOKUP(1,ChapterTable!$1:$1048576,MATCH("최종"&amp;SUBSTITUTE(SUBSTITUTE(E$1,"standard",""),"|Float",""),ChapterTable!$1:$1,0),0)*ChapterTable!$P$17,
  IF(AND($A1290=0,$B1290=0),
    E1291,
  IF($B1290=0,
    VLOOKUP($A1290,ChapterTable!$1:$1048576,MATCH("최종"&amp;SUBSTITUTE(SUBSTITUTE(E$1,"standard",""),"|Float",""),ChapterTable!$1:$1,0),0),
  IF($B1290=1,
    IF($L1290=FALSE,
      VLOOKUP($A1290,ChapterTable!$1:$1048576,MATCH("최종"&amp;SUBSTITUTE(SUBSTITUTE(E$1,"standard",""),"|Float",""),ChapterTable!$1:$1,0),0),
      VLOOKUP($A1290-ChapterTable!$P$11,ChapterTable!$1:$1048576,MATCH("최종"&amp;SUBSTITUTE(SUBSTITUTE(E$1,"standard",""),"|Float",""),ChapterTable!$1:$1,0),0)*ChapterTable!$P$14
    ),
  OFFSET(E1290,-$B1290+IF($L1290,1,0),0)*IF($B1290&gt;OFFSET($B1290,1,0),ChapterTable!$R$17,1)*
    (VLOOKUP(SUBSTITUTE(SUBSTITUTE(E$1,"standard",""),"|Float","")&amp;IF(OR($L1290=TRUE,$A1290=0,MOD($A1290,ChapterTable!$R$20)&lt;&gt;0),"","보스")&amp;"인게임누적곱배수",ChapterTable!$R:$S,2,0)^C1290
    +VLOOKUP(SUBSTITUTE(SUBSTITUTE(E$1,"standard",""),"|Float","")&amp;IF(OR($L1290=TRUE,$A1290=0,MOD($A1290,ChapterTable!$R$20)&lt;&gt;0),"","보스")&amp;"인게임누적합배수",ChapterTable!$R:$S,2,0)*C1290)
  )
  )
  )
)</f>
        <v>23044216.18514305</v>
      </c>
      <c r="F1290" s="1">
        <f ca="1">IF(AND($A1290=0,$B1290=1),
    VLOOKUP(1,ChapterTable!$1:$1048576,MATCH("최종"&amp;SUBSTITUTE(SUBSTITUTE(F$1,"standard",""),"|Float",""),ChapterTable!$1:$1,0),0)*ChapterTable!$P$17,
  IF(AND($A1290=0,$B1290=0),
    F1291,
  IF($B1290=0,
    VLOOKUP($A1290,ChapterTable!$1:$1048576,MATCH("최종"&amp;SUBSTITUTE(SUBSTITUTE(F$1,"standard",""),"|Float",""),ChapterTable!$1:$1,0),0),
  IF($B1290=1,
    IF($L1290=FALSE,
      VLOOKUP($A1290,ChapterTable!$1:$1048576,MATCH("최종"&amp;SUBSTITUTE(SUBSTITUTE(F$1,"standard",""),"|Float",""),ChapterTable!$1:$1,0),0),
      VLOOKUP($A1290-ChapterTable!$P$11,ChapterTable!$1:$1048576,MATCH("최종"&amp;SUBSTITUTE(SUBSTITUTE(F$1,"standard",""),"|Float",""),ChapterTable!$1:$1,0),0)*ChapterTable!$P$14
    ),
  OFFSET(F1290,-$B1290+IF($L1290,1,0),0)*
    (VLOOKUP(SUBSTITUTE(SUBSTITUTE(F$1,"standard",""),"|Float","")&amp;IF(OR($L1290=TRUE,$A1290=0,MOD($A1290,ChapterTable!$R$20)&lt;&gt;0),"","보스")&amp;"인게임누적곱배수",ChapterTable!$R:$S,2,0)^D1290
    +VLOOKUP(SUBSTITUTE(SUBSTITUTE(F$1,"standard",""),"|Float","")&amp;IF(OR($L1290=TRUE,$A1290=0,MOD($A1290,ChapterTable!$R$20)&lt;&gt;0),"","보스")&amp;"인게임누적합배수",ChapterTable!$R:$S,2,0)*D1290)
  )
  )
  )
)</f>
        <v>4332153.5604466405</v>
      </c>
      <c r="G1290" t="s">
        <v>715</v>
      </c>
      <c r="J1290" t="str">
        <f>IF(ISBLANK(I1290),"",
IFERROR(VLOOKUP(I1290,[1]StringTable!$1:$1048576,MATCH("kor|String",[1]StringTable!$1:$1,0),0),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49"/>
        <v>1</v>
      </c>
      <c r="AJ1290">
        <f t="shared" si="147"/>
        <v>1</v>
      </c>
      <c r="AK1290">
        <f t="shared" si="148"/>
        <v>1</v>
      </c>
      <c r="AL1290">
        <v>14</v>
      </c>
    </row>
    <row r="1291" spans="1:38" hidden="1" x14ac:dyDescent="0.3">
      <c r="A1291">
        <v>29</v>
      </c>
      <c r="B1291">
        <v>0</v>
      </c>
      <c r="C1291">
        <f>IF(OR($L1291=TRUE,$A1291=0,MOD($A1291,ChapterTable!$R$20)&lt;&gt;0),
MAX(0,INT(($B1291+ChapterTable!$P$26+VLOOKUP(SUBSTITUTE(C$1,"성장단계","")&amp;"단계오프셋",ChapterTable!$R:$S,2,0))/ChapterTable!$P$23)),
MAX(0,INT(($B1291+ChapterTable!$R$26+VLOOKUP(SUBSTITUTE(C$1,"성장단계","")&amp;"보스단계오프셋",ChapterTable!$R:$S,2,0))/ChapterTable!$R$23)))</f>
        <v>0</v>
      </c>
      <c r="D1291">
        <f>IF(OR($L1291=TRUE,$A1291=0,MOD($A1291,ChapterTable!$R$20)&lt;&gt;0),
MAX(0,INT(($B1291+ChapterTable!$P$26+VLOOKUP(SUBSTITUTE(D$1,"성장단계","")&amp;"단계오프셋",ChapterTable!$R:$S,2,0))/ChapterTable!$P$23)),
MAX(0,INT(($B1291+ChapterTable!$R$26+VLOOKUP(SUBSTITUTE(D$1,"성장단계","")&amp;"보스단계오프셋",ChapterTable!$R:$S,2,0))/ChapterTable!$R$23)))</f>
        <v>0</v>
      </c>
      <c r="E1291" s="1">
        <f ca="1">IF(AND($A1291=0,$B1291=1),
    VLOOKUP(1,ChapterTable!$1:$1048576,MATCH("최종"&amp;SUBSTITUTE(SUBSTITUTE(E$1,"standard",""),"|Float",""),ChapterTable!$1:$1,0),0)*ChapterTable!$P$17,
  IF(AND($A1291=0,$B1291=0),
    E1292,
  IF($B1291=0,
    VLOOKUP($A1291,ChapterTable!$1:$1048576,MATCH("최종"&amp;SUBSTITUTE(SUBSTITUTE(E$1,"standard",""),"|Float",""),ChapterTable!$1:$1,0),0),
  IF($B1291=1,
    IF($L1291=FALSE,
      VLOOKUP($A1291,ChapterTable!$1:$1048576,MATCH("최종"&amp;SUBSTITUTE(SUBSTITUTE(E$1,"standard",""),"|Float",""),ChapterTable!$1:$1,0),0),
      VLOOKUP($A1291-ChapterTable!$P$11,ChapterTable!$1:$1048576,MATCH("최종"&amp;SUBSTITUTE(SUBSTITUTE(E$1,"standard",""),"|Float",""),ChapterTable!$1:$1,0),0)*ChapterTable!$P$14
    ),
  OFFSET(E1291,-$B1291+IF($L1291,1,0),0)*IF($B1291&gt;OFFSET($B1291,1,0),ChapterTable!$R$17,1)*
    (VLOOKUP(SUBSTITUTE(SUBSTITUTE(E$1,"standard",""),"|Float","")&amp;IF(OR($L1291=TRUE,$A1291=0,MOD($A1291,ChapterTable!$R$20)&lt;&gt;0),"","보스")&amp;"인게임누적곱배수",ChapterTable!$R:$S,2,0)^C1291
    +VLOOKUP(SUBSTITUTE(SUBSTITUTE(E$1,"standard",""),"|Float","")&amp;IF(OR($L1291=TRUE,$A1291=0,MOD($A1291,ChapterTable!$R$20)&lt;&gt;0),"","보스")&amp;"인게임누적합배수",ChapterTable!$R:$S,2,0)*C1291)
  )
  )
  )
)</f>
        <v>10226723.159087151</v>
      </c>
      <c r="F1291" s="1">
        <f ca="1">IF(AND($A1291=0,$B1291=1),
    VLOOKUP(1,ChapterTable!$1:$1048576,MATCH("최종"&amp;SUBSTITUTE(SUBSTITUTE(F$1,"standard",""),"|Float",""),ChapterTable!$1:$1,0),0)*ChapterTable!$P$17,
  IF(AND($A1291=0,$B1291=0),
    F1292,
  IF($B1291=0,
    VLOOKUP($A1291,ChapterTable!$1:$1048576,MATCH("최종"&amp;SUBSTITUTE(SUBSTITUTE(F$1,"standard",""),"|Float",""),ChapterTable!$1:$1,0),0),
  IF($B1291=1,
    IF($L1291=FALSE,
      VLOOKUP($A1291,ChapterTable!$1:$1048576,MATCH("최종"&amp;SUBSTITUTE(SUBSTITUTE(F$1,"standard",""),"|Float",""),ChapterTable!$1:$1,0),0),
      VLOOKUP($A1291-ChapterTable!$P$11,ChapterTable!$1:$1048576,MATCH("최종"&amp;SUBSTITUTE(SUBSTITUTE(F$1,"standard",""),"|Float",""),ChapterTable!$1:$1,0),0)*ChapterTable!$P$14
    ),
  OFFSET(F1291,-$B1291+IF($L1291,1,0),0)*
    (VLOOKUP(SUBSTITUTE(SUBSTITUTE(F$1,"standard",""),"|Float","")&amp;IF(OR($L1291=TRUE,$A1291=0,MOD($A1291,ChapterTable!$R$20)&lt;&gt;0),"","보스")&amp;"인게임누적곱배수",ChapterTable!$R:$S,2,0)^D1291
    +VLOOKUP(SUBSTITUTE(SUBSTITUTE(F$1,"standard",""),"|Float","")&amp;IF(OR($L1291=TRUE,$A1291=0,MOD($A1291,ChapterTable!$R$20)&lt;&gt;0),"","보스")&amp;"인게임누적합배수",ChapterTable!$R:$S,2,0)*D1291)
  )
  )
  )
)</f>
        <v>4261134.6496196464</v>
      </c>
      <c r="G1291" t="s">
        <v>715</v>
      </c>
      <c r="J1291" t="str">
        <f>IF(ISBLANK(I1291),"",
IFERROR(VLOOKUP(I1291,[1]StringTable!$1:$1048576,MATCH("kor|String",[1]StringTable!$1:$1,0),0),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49"/>
        <v>0</v>
      </c>
      <c r="AJ1291">
        <f t="shared" si="147"/>
        <v>0</v>
      </c>
      <c r="AK1291">
        <f t="shared" si="148"/>
        <v>0</v>
      </c>
      <c r="AL1291">
        <v>14</v>
      </c>
    </row>
    <row r="1292" spans="1:38" x14ac:dyDescent="0.3">
      <c r="A1292">
        <v>4</v>
      </c>
      <c r="B1292">
        <v>1</v>
      </c>
      <c r="C1292">
        <f>IF(OR($L1292=TRUE,$A1292=0,MOD($A1292,ChapterTable!$R$20)&lt;&gt;0),
MAX(0,INT(($B1292+ChapterTable!$P$26+VLOOKUP(SUBSTITUTE(C$1,"성장단계","")&amp;"단계오프셋",ChapterTable!$R:$S,2,0))/ChapterTable!$P$23)),
MAX(0,INT(($B1292+ChapterTable!$R$26+VLOOKUP(SUBSTITUTE(C$1,"성장단계","")&amp;"보스단계오프셋",ChapterTable!$R:$S,2,0))/ChapterTable!$R$23)))</f>
        <v>0</v>
      </c>
      <c r="D1292">
        <f>IF(OR($L1292=TRUE,$A1292=0,MOD($A1292,ChapterTable!$R$20)&lt;&gt;0),
MAX(0,INT(($B1292+ChapterTable!$P$26+VLOOKUP(SUBSTITUTE(D$1,"성장단계","")&amp;"단계오프셋",ChapterTable!$R:$S,2,0))/ChapterTable!$P$23)),
MAX(0,INT(($B1292+ChapterTable!$R$26+VLOOKUP(SUBSTITUTE(D$1,"성장단계","")&amp;"보스단계오프셋",ChapterTable!$R:$S,2,0))/ChapterTable!$R$23)))</f>
        <v>0</v>
      </c>
      <c r="E1292" s="1">
        <f ca="1">IF(AND($A1292=0,$B1292=1),
    VLOOKUP(1,ChapterTable!$1:$1048576,MATCH("최종"&amp;SUBSTITUTE(SUBSTITUTE(E$1,"standard",""),"|Float",""),ChapterTable!$1:$1,0),0)*ChapterTable!$P$17,
  IF(AND($A1292=0,$B1292=0),
    E1293,
  IF($B1292=0,
    VLOOKUP($A1292,ChapterTable!$1:$1048576,MATCH("최종"&amp;SUBSTITUTE(SUBSTITUTE(E$1,"standard",""),"|Float",""),ChapterTable!$1:$1,0),0),
  IF($B1292=1,
    IF($L1292=FALSE,
      VLOOKUP($A1292,ChapterTable!$1:$1048576,MATCH("최종"&amp;SUBSTITUTE(SUBSTITUTE(E$1,"standard",""),"|Float",""),ChapterTable!$1:$1,0),0),
      VLOOKUP($A1292-ChapterTable!$P$11,ChapterTable!$1:$1048576,MATCH("최종"&amp;SUBSTITUTE(SUBSTITUTE(E$1,"standard",""),"|Float",""),ChapterTable!$1:$1,0),0)*ChapterTable!$P$14
    ),
  OFFSET(E1292,-$B1292+IF($L1292,1,0),0)*IF($B1292&gt;OFFSET($B1292,1,0),ChapterTable!$R$17,1)*
    (VLOOKUP(SUBSTITUTE(SUBSTITUTE(E$1,"standard",""),"|Float","")&amp;IF(OR($L1292=TRUE,$A1292=0,MOD($A1292,ChapterTable!$R$20)&lt;&gt;0),"","보스")&amp;"인게임누적곱배수",ChapterTable!$R:$S,2,0)^C1292
    +VLOOKUP(SUBSTITUTE(SUBSTITUTE(E$1,"standard",""),"|Float","")&amp;IF(OR($L1292=TRUE,$A1292=0,MOD($A1292,ChapterTable!$R$20)&lt;&gt;0),"","보스")&amp;"인게임누적합배수",ChapterTable!$R:$S,2,0)*C1292)
  )
  )
  )
)</f>
        <v>310.5</v>
      </c>
      <c r="F1292" s="1">
        <f ca="1">IF(AND($A1292=0,$B1292=1),
    VLOOKUP(1,ChapterTable!$1:$1048576,MATCH("최종"&amp;SUBSTITUTE(SUBSTITUTE(F$1,"standard",""),"|Float",""),ChapterTable!$1:$1,0),0)*ChapterTable!$P$17,
  IF(AND($A1292=0,$B1292=0),
    F1293,
  IF($B1292=0,
    VLOOKUP($A1292,ChapterTable!$1:$1048576,MATCH("최종"&amp;SUBSTITUTE(SUBSTITUTE(F$1,"standard",""),"|Float",""),ChapterTable!$1:$1,0),0),
  IF($B1292=1,
    IF($L1292=FALSE,
      VLOOKUP($A1292,ChapterTable!$1:$1048576,MATCH("최종"&amp;SUBSTITUTE(SUBSTITUTE(F$1,"standard",""),"|Float",""),ChapterTable!$1:$1,0),0),
      VLOOKUP($A1292-ChapterTable!$P$11,ChapterTable!$1:$1048576,MATCH("최종"&amp;SUBSTITUTE(SUBSTITUTE(F$1,"standard",""),"|Float",""),ChapterTable!$1:$1,0),0)*ChapterTable!$P$14
    ),
  OFFSET(F1292,-$B1292+IF($L1292,1,0),0)*
    (VLOOKUP(SUBSTITUTE(SUBSTITUTE(F$1,"standard",""),"|Float","")&amp;IF(OR($L1292=TRUE,$A1292=0,MOD($A1292,ChapterTable!$R$20)&lt;&gt;0),"","보스")&amp;"인게임누적곱배수",ChapterTable!$R:$S,2,0)^D1292
    +VLOOKUP(SUBSTITUTE(SUBSTITUTE(F$1,"standard",""),"|Float","")&amp;IF(OR($L1292=TRUE,$A1292=0,MOD($A1292,ChapterTable!$R$20)&lt;&gt;0),"","보스")&amp;"인게임누적합배수",ChapterTable!$R:$S,2,0)*D1292)
  )
  )
  )
)</f>
        <v>129.375</v>
      </c>
      <c r="J1292" t="str">
        <f>IF(ISBLANK(I1292),"",
IFERROR(VLOOKUP(I1292,[1]StringTable!$1:$1048576,MATCH("kor|String",[1]StringTable!$1:$1,0),0),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1209</v>
      </c>
      <c r="Z1292">
        <v>10</v>
      </c>
      <c r="AA1292">
        <v>0</v>
      </c>
      <c r="AB1292">
        <v>1003</v>
      </c>
      <c r="AC1292" t="str">
        <f>IF(ISBLANK(AB1292),"",IF(ISERROR(VLOOKUP(AB1292,[3]DropTable!$A:$A,1,0)),"드랍없음",""))</f>
        <v/>
      </c>
      <c r="AE1292" t="str">
        <f>IF(ISBLANK(AD1292),"",IF(ISERROR(VLOOKUP(AD1292,[3]DropTable!$A:$A,1,0)),"드랍없음",""))</f>
        <v/>
      </c>
      <c r="AH1292">
        <v>1.5</v>
      </c>
      <c r="AI1292">
        <f t="shared" si="149"/>
        <v>1</v>
      </c>
      <c r="AJ1292">
        <f t="shared" si="147"/>
        <v>1</v>
      </c>
      <c r="AK1292">
        <f t="shared" si="148"/>
        <v>1</v>
      </c>
      <c r="AL1292">
        <v>0</v>
      </c>
    </row>
    <row r="1293" spans="1:38" x14ac:dyDescent="0.3">
      <c r="A1293">
        <v>4</v>
      </c>
      <c r="B1293">
        <v>2</v>
      </c>
      <c r="C1293">
        <f>IF(OR($L1293=TRUE,$A1293=0,MOD($A1293,ChapterTable!$R$20)&lt;&gt;0),
MAX(0,INT(($B1293+ChapterTable!$P$26+VLOOKUP(SUBSTITUTE(C$1,"성장단계","")&amp;"단계오프셋",ChapterTable!$R:$S,2,0))/ChapterTable!$P$23)),
MAX(0,INT(($B1293+ChapterTable!$R$26+VLOOKUP(SUBSTITUTE(C$1,"성장단계","")&amp;"보스단계오프셋",ChapterTable!$R:$S,2,0))/ChapterTable!$R$23)))</f>
        <v>0</v>
      </c>
      <c r="D1293">
        <f>IF(OR($L1293=TRUE,$A1293=0,MOD($A1293,ChapterTable!$R$20)&lt;&gt;0),
MAX(0,INT(($B1293+ChapterTable!$P$26+VLOOKUP(SUBSTITUTE(D$1,"성장단계","")&amp;"단계오프셋",ChapterTable!$R:$S,2,0))/ChapterTable!$P$23)),
MAX(0,INT(($B1293+ChapterTable!$R$26+VLOOKUP(SUBSTITUTE(D$1,"성장단계","")&amp;"보스단계오프셋",ChapterTable!$R:$S,2,0))/ChapterTable!$R$23)))</f>
        <v>0</v>
      </c>
      <c r="E1293" s="1">
        <f ca="1">IF(AND($A1293=0,$B1293=1),
    VLOOKUP(1,ChapterTable!$1:$1048576,MATCH("최종"&amp;SUBSTITUTE(SUBSTITUTE(E$1,"standard",""),"|Float",""),ChapterTable!$1:$1,0),0)*ChapterTable!$P$17,
  IF(AND($A1293=0,$B1293=0),
    E1294,
  IF($B1293=0,
    VLOOKUP($A1293,ChapterTable!$1:$1048576,MATCH("최종"&amp;SUBSTITUTE(SUBSTITUTE(E$1,"standard",""),"|Float",""),ChapterTable!$1:$1,0),0),
  IF($B1293=1,
    IF($L1293=FALSE,
      VLOOKUP($A1293,ChapterTable!$1:$1048576,MATCH("최종"&amp;SUBSTITUTE(SUBSTITUTE(E$1,"standard",""),"|Float",""),ChapterTable!$1:$1,0),0),
      VLOOKUP($A1293-ChapterTable!$P$11,ChapterTable!$1:$1048576,MATCH("최종"&amp;SUBSTITUTE(SUBSTITUTE(E$1,"standard",""),"|Float",""),ChapterTable!$1:$1,0),0)*ChapterTable!$P$14
    ),
  OFFSET(E1293,-$B1293+IF($L1293,1,0),0)*IF($B1293&gt;OFFSET($B1293,1,0),ChapterTable!$R$17,1)*
    (VLOOKUP(SUBSTITUTE(SUBSTITUTE(E$1,"standard",""),"|Float","")&amp;IF(OR($L1293=TRUE,$A1293=0,MOD($A1293,ChapterTable!$R$20)&lt;&gt;0),"","보스")&amp;"인게임누적곱배수",ChapterTable!$R:$S,2,0)^C1293
    +VLOOKUP(SUBSTITUTE(SUBSTITUTE(E$1,"standard",""),"|Float","")&amp;IF(OR($L1293=TRUE,$A1293=0,MOD($A1293,ChapterTable!$R$20)&lt;&gt;0),"","보스")&amp;"인게임누적합배수",ChapterTable!$R:$S,2,0)*C1293)
  )
  )
  )
)</f>
        <v>310.5</v>
      </c>
      <c r="F1293" s="1">
        <f ca="1">IF(AND($A1293=0,$B1293=1),
    VLOOKUP(1,ChapterTable!$1:$1048576,MATCH("최종"&amp;SUBSTITUTE(SUBSTITUTE(F$1,"standard",""),"|Float",""),ChapterTable!$1:$1,0),0)*ChapterTable!$P$17,
  IF(AND($A1293=0,$B1293=0),
    F1294,
  IF($B1293=0,
    VLOOKUP($A1293,ChapterTable!$1:$1048576,MATCH("최종"&amp;SUBSTITUTE(SUBSTITUTE(F$1,"standard",""),"|Float",""),ChapterTable!$1:$1,0),0),
  IF($B1293=1,
    IF($L1293=FALSE,
      VLOOKUP($A1293,ChapterTable!$1:$1048576,MATCH("최종"&amp;SUBSTITUTE(SUBSTITUTE(F$1,"standard",""),"|Float",""),ChapterTable!$1:$1,0),0),
      VLOOKUP($A1293-ChapterTable!$P$11,ChapterTable!$1:$1048576,MATCH("최종"&amp;SUBSTITUTE(SUBSTITUTE(F$1,"standard",""),"|Float",""),ChapterTable!$1:$1,0),0)*ChapterTable!$P$14
    ),
  OFFSET(F1293,-$B1293+IF($L1293,1,0),0)*
    (VLOOKUP(SUBSTITUTE(SUBSTITUTE(F$1,"standard",""),"|Float","")&amp;IF(OR($L1293=TRUE,$A1293=0,MOD($A1293,ChapterTable!$R$20)&lt;&gt;0),"","보스")&amp;"인게임누적곱배수",ChapterTable!$R:$S,2,0)^D1293
    +VLOOKUP(SUBSTITUTE(SUBSTITUTE(F$1,"standard",""),"|Float","")&amp;IF(OR($L1293=TRUE,$A1293=0,MOD($A1293,ChapterTable!$R$20)&lt;&gt;0),"","보스")&amp;"인게임누적합배수",ChapterTable!$R:$S,2,0)*D1293)
  )
  )
  )
)</f>
        <v>129.375</v>
      </c>
      <c r="J1293" t="str">
        <f>IF(ISBLANK(I1293),"",
IFERROR(VLOOKUP(I1293,[1]StringTable!$1:$1048576,MATCH("kor|String",[1]StringTable!$1:$1,0),0),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IF(ISBLANK(AB1293),"",IF(ISERROR(VLOOKUP(AB1293,[3]DropTable!$A:$A,1,0)),"드랍없음",""))</f>
        <v/>
      </c>
      <c r="AE1293" t="str">
        <f>IF(ISBLANK(AD1293),"",IF(ISERROR(VLOOKUP(AD1293,[3]DropTable!$A:$A,1,0)),"드랍없음",""))</f>
        <v/>
      </c>
      <c r="AH1293">
        <v>1.5</v>
      </c>
      <c r="AI1293">
        <f t="shared" si="149"/>
        <v>1</v>
      </c>
      <c r="AJ1293">
        <f t="shared" si="147"/>
        <v>1</v>
      </c>
      <c r="AK1293">
        <f t="shared" si="148"/>
        <v>1</v>
      </c>
      <c r="AL1293">
        <v>0</v>
      </c>
    </row>
    <row r="1294" spans="1:38" x14ac:dyDescent="0.3">
      <c r="A1294">
        <v>4</v>
      </c>
      <c r="B1294">
        <v>3</v>
      </c>
      <c r="C1294">
        <f>IF(OR($L1294=TRUE,$A1294=0,MOD($A1294,ChapterTable!$R$20)&lt;&gt;0),
MAX(0,INT(($B1294+ChapterTable!$P$26+VLOOKUP(SUBSTITUTE(C$1,"성장단계","")&amp;"단계오프셋",ChapterTable!$R:$S,2,0))/ChapterTable!$P$23)),
MAX(0,INT(($B1294+ChapterTable!$R$26+VLOOKUP(SUBSTITUTE(C$1,"성장단계","")&amp;"보스단계오프셋",ChapterTable!$R:$S,2,0))/ChapterTable!$R$23)))</f>
        <v>0</v>
      </c>
      <c r="D1294">
        <f>IF(OR($L1294=TRUE,$A1294=0,MOD($A1294,ChapterTable!$R$20)&lt;&gt;0),
MAX(0,INT(($B1294+ChapterTable!$P$26+VLOOKUP(SUBSTITUTE(D$1,"성장단계","")&amp;"단계오프셋",ChapterTable!$R:$S,2,0))/ChapterTable!$P$23)),
MAX(0,INT(($B1294+ChapterTable!$R$26+VLOOKUP(SUBSTITUTE(D$1,"성장단계","")&amp;"보스단계오프셋",ChapterTable!$R:$S,2,0))/ChapterTable!$R$23)))</f>
        <v>0</v>
      </c>
      <c r="E1294" s="1">
        <f ca="1">IF(AND($A1294=0,$B1294=1),
    VLOOKUP(1,ChapterTable!$1:$1048576,MATCH("최종"&amp;SUBSTITUTE(SUBSTITUTE(E$1,"standard",""),"|Float",""),ChapterTable!$1:$1,0),0)*ChapterTable!$P$17,
  IF(AND($A1294=0,$B1294=0),
    E1295,
  IF($B1294=0,
    VLOOKUP($A1294,ChapterTable!$1:$1048576,MATCH("최종"&amp;SUBSTITUTE(SUBSTITUTE(E$1,"standard",""),"|Float",""),ChapterTable!$1:$1,0),0),
  IF($B1294=1,
    IF($L1294=FALSE,
      VLOOKUP($A1294,ChapterTable!$1:$1048576,MATCH("최종"&amp;SUBSTITUTE(SUBSTITUTE(E$1,"standard",""),"|Float",""),ChapterTable!$1:$1,0),0),
      VLOOKUP($A1294-ChapterTable!$P$11,ChapterTable!$1:$1048576,MATCH("최종"&amp;SUBSTITUTE(SUBSTITUTE(E$1,"standard",""),"|Float",""),ChapterTable!$1:$1,0),0)*ChapterTable!$P$14
    ),
  OFFSET(E1294,-$B1294+IF($L1294,1,0),0)*IF($B1294&gt;OFFSET($B1294,1,0),ChapterTable!$R$17,1)*
    (VLOOKUP(SUBSTITUTE(SUBSTITUTE(E$1,"standard",""),"|Float","")&amp;IF(OR($L1294=TRUE,$A1294=0,MOD($A1294,ChapterTable!$R$20)&lt;&gt;0),"","보스")&amp;"인게임누적곱배수",ChapterTable!$R:$S,2,0)^C1294
    +VLOOKUP(SUBSTITUTE(SUBSTITUTE(E$1,"standard",""),"|Float","")&amp;IF(OR($L1294=TRUE,$A1294=0,MOD($A1294,ChapterTable!$R$20)&lt;&gt;0),"","보스")&amp;"인게임누적합배수",ChapterTable!$R:$S,2,0)*C1294)
  )
  )
  )
)</f>
        <v>310.5</v>
      </c>
      <c r="F1294" s="1">
        <f ca="1">IF(AND($A1294=0,$B1294=1),
    VLOOKUP(1,ChapterTable!$1:$1048576,MATCH("최종"&amp;SUBSTITUTE(SUBSTITUTE(F$1,"standard",""),"|Float",""),ChapterTable!$1:$1,0),0)*ChapterTable!$P$17,
  IF(AND($A1294=0,$B1294=0),
    F1295,
  IF($B1294=0,
    VLOOKUP($A1294,ChapterTable!$1:$1048576,MATCH("최종"&amp;SUBSTITUTE(SUBSTITUTE(F$1,"standard",""),"|Float",""),ChapterTable!$1:$1,0),0),
  IF($B1294=1,
    IF($L1294=FALSE,
      VLOOKUP($A1294,ChapterTable!$1:$1048576,MATCH("최종"&amp;SUBSTITUTE(SUBSTITUTE(F$1,"standard",""),"|Float",""),ChapterTable!$1:$1,0),0),
      VLOOKUP($A1294-ChapterTable!$P$11,ChapterTable!$1:$1048576,MATCH("최종"&amp;SUBSTITUTE(SUBSTITUTE(F$1,"standard",""),"|Float",""),ChapterTable!$1:$1,0),0)*ChapterTable!$P$14
    ),
  OFFSET(F1294,-$B1294+IF($L1294,1,0),0)*
    (VLOOKUP(SUBSTITUTE(SUBSTITUTE(F$1,"standard",""),"|Float","")&amp;IF(OR($L1294=TRUE,$A1294=0,MOD($A1294,ChapterTable!$R$20)&lt;&gt;0),"","보스")&amp;"인게임누적곱배수",ChapterTable!$R:$S,2,0)^D1294
    +VLOOKUP(SUBSTITUTE(SUBSTITUTE(F$1,"standard",""),"|Float","")&amp;IF(OR($L1294=TRUE,$A1294=0,MOD($A1294,ChapterTable!$R$20)&lt;&gt;0),"","보스")&amp;"인게임누적합배수",ChapterTable!$R:$S,2,0)*D1294)
  )
  )
  )
)</f>
        <v>129.375</v>
      </c>
      <c r="J1294" t="str">
        <f>IF(ISBLANK(I1294),"",
IFERROR(VLOOKUP(I1294,[1]StringTable!$1:$1048576,MATCH("kor|String",[1]StringTable!$1:$1,0),0),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IF(ISBLANK(AB1294),"",IF(ISERROR(VLOOKUP(AB1294,[3]DropTable!$A:$A,1,0)),"드랍없음",""))</f>
        <v/>
      </c>
      <c r="AE1294" t="str">
        <f>IF(ISBLANK(AD1294),"",IF(ISERROR(VLOOKUP(AD1294,[3]DropTable!$A:$A,1,0)),"드랍없음",""))</f>
        <v/>
      </c>
      <c r="AH1294">
        <v>1.5</v>
      </c>
      <c r="AI1294">
        <f t="shared" si="149"/>
        <v>1</v>
      </c>
      <c r="AJ1294">
        <f t="shared" si="147"/>
        <v>1</v>
      </c>
      <c r="AK1294">
        <f t="shared" si="148"/>
        <v>1</v>
      </c>
      <c r="AL1294">
        <v>0</v>
      </c>
    </row>
    <row r="1295" spans="1:38" x14ac:dyDescent="0.3">
      <c r="A1295">
        <v>4</v>
      </c>
      <c r="B1295">
        <v>4</v>
      </c>
      <c r="C1295">
        <f>IF(OR($L1295=TRUE,$A1295=0,MOD($A1295,ChapterTable!$R$20)&lt;&gt;0),
MAX(0,INT(($B1295+ChapterTable!$P$26+VLOOKUP(SUBSTITUTE(C$1,"성장단계","")&amp;"단계오프셋",ChapterTable!$R:$S,2,0))/ChapterTable!$P$23)),
MAX(0,INT(($B1295+ChapterTable!$R$26+VLOOKUP(SUBSTITUTE(C$1,"성장단계","")&amp;"보스단계오프셋",ChapterTable!$R:$S,2,0))/ChapterTable!$R$23)))</f>
        <v>0</v>
      </c>
      <c r="D1295">
        <f>IF(OR($L1295=TRUE,$A1295=0,MOD($A1295,ChapterTable!$R$20)&lt;&gt;0),
MAX(0,INT(($B1295+ChapterTable!$P$26+VLOOKUP(SUBSTITUTE(D$1,"성장단계","")&amp;"단계오프셋",ChapterTable!$R:$S,2,0))/ChapterTable!$P$23)),
MAX(0,INT(($B1295+ChapterTable!$R$26+VLOOKUP(SUBSTITUTE(D$1,"성장단계","")&amp;"보스단계오프셋",ChapterTable!$R:$S,2,0))/ChapterTable!$R$23)))</f>
        <v>0</v>
      </c>
      <c r="E1295" s="1">
        <f ca="1">IF(AND($A1295=0,$B1295=1),
    VLOOKUP(1,ChapterTable!$1:$1048576,MATCH("최종"&amp;SUBSTITUTE(SUBSTITUTE(E$1,"standard",""),"|Float",""),ChapterTable!$1:$1,0),0)*ChapterTable!$P$17,
  IF(AND($A1295=0,$B1295=0),
    E1296,
  IF($B1295=0,
    VLOOKUP($A1295,ChapterTable!$1:$1048576,MATCH("최종"&amp;SUBSTITUTE(SUBSTITUTE(E$1,"standard",""),"|Float",""),ChapterTable!$1:$1,0),0),
  IF($B1295=1,
    IF($L1295=FALSE,
      VLOOKUP($A1295,ChapterTable!$1:$1048576,MATCH("최종"&amp;SUBSTITUTE(SUBSTITUTE(E$1,"standard",""),"|Float",""),ChapterTable!$1:$1,0),0),
      VLOOKUP($A1295-ChapterTable!$P$11,ChapterTable!$1:$1048576,MATCH("최종"&amp;SUBSTITUTE(SUBSTITUTE(E$1,"standard",""),"|Float",""),ChapterTable!$1:$1,0),0)*ChapterTable!$P$14
    ),
  OFFSET(E1295,-$B1295+IF($L1295,1,0),0)*IF($B1295&gt;OFFSET($B1295,1,0),ChapterTable!$R$17,1)*
    (VLOOKUP(SUBSTITUTE(SUBSTITUTE(E$1,"standard",""),"|Float","")&amp;IF(OR($L1295=TRUE,$A1295=0,MOD($A1295,ChapterTable!$R$20)&lt;&gt;0),"","보스")&amp;"인게임누적곱배수",ChapterTable!$R:$S,2,0)^C1295
    +VLOOKUP(SUBSTITUTE(SUBSTITUTE(E$1,"standard",""),"|Float","")&amp;IF(OR($L1295=TRUE,$A1295=0,MOD($A1295,ChapterTable!$R$20)&lt;&gt;0),"","보스")&amp;"인게임누적합배수",ChapterTable!$R:$S,2,0)*C1295)
  )
  )
  )
)</f>
        <v>310.5</v>
      </c>
      <c r="F1295" s="1">
        <f ca="1">IF(AND($A1295=0,$B1295=1),
    VLOOKUP(1,ChapterTable!$1:$1048576,MATCH("최종"&amp;SUBSTITUTE(SUBSTITUTE(F$1,"standard",""),"|Float",""),ChapterTable!$1:$1,0),0)*ChapterTable!$P$17,
  IF(AND($A1295=0,$B1295=0),
    F1296,
  IF($B1295=0,
    VLOOKUP($A1295,ChapterTable!$1:$1048576,MATCH("최종"&amp;SUBSTITUTE(SUBSTITUTE(F$1,"standard",""),"|Float",""),ChapterTable!$1:$1,0),0),
  IF($B1295=1,
    IF($L1295=FALSE,
      VLOOKUP($A1295,ChapterTable!$1:$1048576,MATCH("최종"&amp;SUBSTITUTE(SUBSTITUTE(F$1,"standard",""),"|Float",""),ChapterTable!$1:$1,0),0),
      VLOOKUP($A1295-ChapterTable!$P$11,ChapterTable!$1:$1048576,MATCH("최종"&amp;SUBSTITUTE(SUBSTITUTE(F$1,"standard",""),"|Float",""),ChapterTable!$1:$1,0),0)*ChapterTable!$P$14
    ),
  OFFSET(F1295,-$B1295+IF($L1295,1,0),0)*
    (VLOOKUP(SUBSTITUTE(SUBSTITUTE(F$1,"standard",""),"|Float","")&amp;IF(OR($L1295=TRUE,$A1295=0,MOD($A1295,ChapterTable!$R$20)&lt;&gt;0),"","보스")&amp;"인게임누적곱배수",ChapterTable!$R:$S,2,0)^D1295
    +VLOOKUP(SUBSTITUTE(SUBSTITUTE(F$1,"standard",""),"|Float","")&amp;IF(OR($L1295=TRUE,$A1295=0,MOD($A1295,ChapterTable!$R$20)&lt;&gt;0),"","보스")&amp;"인게임누적합배수",ChapterTable!$R:$S,2,0)*D1295)
  )
  )
  )
)</f>
        <v>129.375</v>
      </c>
      <c r="J1295" t="str">
        <f>IF(ISBLANK(I1295),"",
IFERROR(VLOOKUP(I1295,[1]StringTable!$1:$1048576,MATCH("kor|String",[1]StringTable!$1:$1,0),0),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IF(ISBLANK(AB1295),"",IF(ISERROR(VLOOKUP(AB1295,[3]DropTable!$A:$A,1,0)),"드랍없음",""))</f>
        <v/>
      </c>
      <c r="AE1295" t="str">
        <f>IF(ISBLANK(AD1295),"",IF(ISERROR(VLOOKUP(AD1295,[3]DropTable!$A:$A,1,0)),"드랍없음",""))</f>
        <v/>
      </c>
      <c r="AH1295">
        <v>1.5</v>
      </c>
      <c r="AI1295">
        <f t="shared" si="149"/>
        <v>1</v>
      </c>
      <c r="AJ1295">
        <f t="shared" si="147"/>
        <v>1</v>
      </c>
      <c r="AK1295">
        <f t="shared" si="148"/>
        <v>1</v>
      </c>
      <c r="AL1295">
        <v>0</v>
      </c>
    </row>
    <row r="1296" spans="1:38" x14ac:dyDescent="0.3">
      <c r="A1296">
        <v>4</v>
      </c>
      <c r="B1296">
        <v>5</v>
      </c>
      <c r="C1296">
        <f>IF(OR($L1296=TRUE,$A1296=0,MOD($A1296,ChapterTable!$R$20)&lt;&gt;0),
MAX(0,INT(($B1296+ChapterTable!$P$26+VLOOKUP(SUBSTITUTE(C$1,"성장단계","")&amp;"단계오프셋",ChapterTable!$R:$S,2,0))/ChapterTable!$P$23)),
MAX(0,INT(($B1296+ChapterTable!$R$26+VLOOKUP(SUBSTITUTE(C$1,"성장단계","")&amp;"보스단계오프셋",ChapterTable!$R:$S,2,0))/ChapterTable!$R$23)))</f>
        <v>0</v>
      </c>
      <c r="D1296">
        <f>IF(OR($L1296=TRUE,$A1296=0,MOD($A1296,ChapterTable!$R$20)&lt;&gt;0),
MAX(0,INT(($B1296+ChapterTable!$P$26+VLOOKUP(SUBSTITUTE(D$1,"성장단계","")&amp;"단계오프셋",ChapterTable!$R:$S,2,0))/ChapterTable!$P$23)),
MAX(0,INT(($B1296+ChapterTable!$R$26+VLOOKUP(SUBSTITUTE(D$1,"성장단계","")&amp;"보스단계오프셋",ChapterTable!$R:$S,2,0))/ChapterTable!$R$23)))</f>
        <v>0</v>
      </c>
      <c r="E1296" s="1">
        <f ca="1">IF(AND($A1296=0,$B1296=1),
    VLOOKUP(1,ChapterTable!$1:$1048576,MATCH("최종"&amp;SUBSTITUTE(SUBSTITUTE(E$1,"standard",""),"|Float",""),ChapterTable!$1:$1,0),0)*ChapterTable!$P$17,
  IF(AND($A1296=0,$B1296=0),
    E1297,
  IF($B1296=0,
    VLOOKUP($A1296,ChapterTable!$1:$1048576,MATCH("최종"&amp;SUBSTITUTE(SUBSTITUTE(E$1,"standard",""),"|Float",""),ChapterTable!$1:$1,0),0),
  IF($B1296=1,
    IF($L1296=FALSE,
      VLOOKUP($A1296,ChapterTable!$1:$1048576,MATCH("최종"&amp;SUBSTITUTE(SUBSTITUTE(E$1,"standard",""),"|Float",""),ChapterTable!$1:$1,0),0),
      VLOOKUP($A1296-ChapterTable!$P$11,ChapterTable!$1:$1048576,MATCH("최종"&amp;SUBSTITUTE(SUBSTITUTE(E$1,"standard",""),"|Float",""),ChapterTable!$1:$1,0),0)*ChapterTable!$P$14
    ),
  OFFSET(E1296,-$B1296+IF($L1296,1,0),0)*IF($B1296&gt;OFFSET($B1296,1,0),ChapterTable!$R$17,1)*
    (VLOOKUP(SUBSTITUTE(SUBSTITUTE(E$1,"standard",""),"|Float","")&amp;IF(OR($L1296=TRUE,$A1296=0,MOD($A1296,ChapterTable!$R$20)&lt;&gt;0),"","보스")&amp;"인게임누적곱배수",ChapterTable!$R:$S,2,0)^C1296
    +VLOOKUP(SUBSTITUTE(SUBSTITUTE(E$1,"standard",""),"|Float","")&amp;IF(OR($L1296=TRUE,$A1296=0,MOD($A1296,ChapterTable!$R$20)&lt;&gt;0),"","보스")&amp;"인게임누적합배수",ChapterTable!$R:$S,2,0)*C1296)
  )
  )
  )
)</f>
        <v>310.5</v>
      </c>
      <c r="F1296" s="1">
        <f ca="1">IF(AND($A1296=0,$B1296=1),
    VLOOKUP(1,ChapterTable!$1:$1048576,MATCH("최종"&amp;SUBSTITUTE(SUBSTITUTE(F$1,"standard",""),"|Float",""),ChapterTable!$1:$1,0),0)*ChapterTable!$P$17,
  IF(AND($A1296=0,$B1296=0),
    F1297,
  IF($B1296=0,
    VLOOKUP($A1296,ChapterTable!$1:$1048576,MATCH("최종"&amp;SUBSTITUTE(SUBSTITUTE(F$1,"standard",""),"|Float",""),ChapterTable!$1:$1,0),0),
  IF($B1296=1,
    IF($L1296=FALSE,
      VLOOKUP($A1296,ChapterTable!$1:$1048576,MATCH("최종"&amp;SUBSTITUTE(SUBSTITUTE(F$1,"standard",""),"|Float",""),ChapterTable!$1:$1,0),0),
      VLOOKUP($A1296-ChapterTable!$P$11,ChapterTable!$1:$1048576,MATCH("최종"&amp;SUBSTITUTE(SUBSTITUTE(F$1,"standard",""),"|Float",""),ChapterTable!$1:$1,0),0)*ChapterTable!$P$14
    ),
  OFFSET(F1296,-$B1296+IF($L1296,1,0),0)*
    (VLOOKUP(SUBSTITUTE(SUBSTITUTE(F$1,"standard",""),"|Float","")&amp;IF(OR($L1296=TRUE,$A1296=0,MOD($A1296,ChapterTable!$R$20)&lt;&gt;0),"","보스")&amp;"인게임누적곱배수",ChapterTable!$R:$S,2,0)^D1296
    +VLOOKUP(SUBSTITUTE(SUBSTITUTE(F$1,"standard",""),"|Float","")&amp;IF(OR($L1296=TRUE,$A1296=0,MOD($A1296,ChapterTable!$R$20)&lt;&gt;0),"","보스")&amp;"인게임누적합배수",ChapterTable!$R:$S,2,0)*D1296)
  )
  )
  )
)</f>
        <v>129.375</v>
      </c>
      <c r="J1296" t="str">
        <f>IF(ISBLANK(I1296),"",
IFERROR(VLOOKUP(I1296,[1]StringTable!$1:$1048576,MATCH("kor|String",[1]StringTable!$1:$1,0),0),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IF(ISBLANK(AB1296),"",IF(ISERROR(VLOOKUP(AB1296,[3]DropTable!$A:$A,1,0)),"드랍없음",""))</f>
        <v/>
      </c>
      <c r="AE1296" t="str">
        <f>IF(ISBLANK(AD1296),"",IF(ISERROR(VLOOKUP(AD1296,[3]DropTable!$A:$A,1,0)),"드랍없음",""))</f>
        <v/>
      </c>
      <c r="AH1296">
        <v>1.5</v>
      </c>
      <c r="AI1296">
        <f t="shared" si="149"/>
        <v>1</v>
      </c>
      <c r="AJ1296">
        <f t="shared" si="147"/>
        <v>1</v>
      </c>
      <c r="AK1296">
        <f t="shared" si="148"/>
        <v>1</v>
      </c>
      <c r="AL1296">
        <v>0</v>
      </c>
    </row>
    <row r="1297" spans="1:38" x14ac:dyDescent="0.3">
      <c r="A1297">
        <v>4</v>
      </c>
      <c r="B1297">
        <v>6</v>
      </c>
      <c r="C1297">
        <f>IF(OR($L1297=TRUE,$A1297=0,MOD($A1297,ChapterTable!$R$20)&lt;&gt;0),
MAX(0,INT(($B1297+ChapterTable!$P$26+VLOOKUP(SUBSTITUTE(C$1,"성장단계","")&amp;"단계오프셋",ChapterTable!$R:$S,2,0))/ChapterTable!$P$23)),
MAX(0,INT(($B1297+ChapterTable!$R$26+VLOOKUP(SUBSTITUTE(C$1,"성장단계","")&amp;"보스단계오프셋",ChapterTable!$R:$S,2,0))/ChapterTable!$R$23)))</f>
        <v>1</v>
      </c>
      <c r="D1297">
        <f>IF(OR($L1297=TRUE,$A1297=0,MOD($A1297,ChapterTable!$R$20)&lt;&gt;0),
MAX(0,INT(($B1297+ChapterTable!$P$26+VLOOKUP(SUBSTITUTE(D$1,"성장단계","")&amp;"단계오프셋",ChapterTable!$R:$S,2,0))/ChapterTable!$P$23)),
MAX(0,INT(($B1297+ChapterTable!$R$26+VLOOKUP(SUBSTITUTE(D$1,"성장단계","")&amp;"보스단계오프셋",ChapterTable!$R:$S,2,0))/ChapterTable!$R$23)))</f>
        <v>0</v>
      </c>
      <c r="E1297" s="1">
        <f ca="1">IF(AND($A1297=0,$B1297=1),
    VLOOKUP(1,ChapterTable!$1:$1048576,MATCH("최종"&amp;SUBSTITUTE(SUBSTITUTE(E$1,"standard",""),"|Float",""),ChapterTable!$1:$1,0),0)*ChapterTable!$P$17,
  IF(AND($A1297=0,$B1297=0),
    E1298,
  IF($B1297=0,
    VLOOKUP($A1297,ChapterTable!$1:$1048576,MATCH("최종"&amp;SUBSTITUTE(SUBSTITUTE(E$1,"standard",""),"|Float",""),ChapterTable!$1:$1,0),0),
  IF($B1297=1,
    IF($L1297=FALSE,
      VLOOKUP($A1297,ChapterTable!$1:$1048576,MATCH("최종"&amp;SUBSTITUTE(SUBSTITUTE(E$1,"standard",""),"|Float",""),ChapterTable!$1:$1,0),0),
      VLOOKUP($A1297-ChapterTable!$P$11,ChapterTable!$1:$1048576,MATCH("최종"&amp;SUBSTITUTE(SUBSTITUTE(E$1,"standard",""),"|Float",""),ChapterTable!$1:$1,0),0)*ChapterTable!$P$14
    ),
  OFFSET(E1297,-$B1297+IF($L1297,1,0),0)*IF($B1297&gt;OFFSET($B1297,1,0),ChapterTable!$R$17,1)*
    (VLOOKUP(SUBSTITUTE(SUBSTITUTE(E$1,"standard",""),"|Float","")&amp;IF(OR($L1297=TRUE,$A1297=0,MOD($A1297,ChapterTable!$R$20)&lt;&gt;0),"","보스")&amp;"인게임누적곱배수",ChapterTable!$R:$S,2,0)^C1297
    +VLOOKUP(SUBSTITUTE(SUBSTITUTE(E$1,"standard",""),"|Float","")&amp;IF(OR($L1297=TRUE,$A1297=0,MOD($A1297,ChapterTable!$R$20)&lt;&gt;0),"","보스")&amp;"인게임누적합배수",ChapterTable!$R:$S,2,0)*C1297)
  )
  )
  )
)</f>
        <v>372.59999999999997</v>
      </c>
      <c r="F1297" s="1">
        <f ca="1">IF(AND($A1297=0,$B1297=1),
    VLOOKUP(1,ChapterTable!$1:$1048576,MATCH("최종"&amp;SUBSTITUTE(SUBSTITUTE(F$1,"standard",""),"|Float",""),ChapterTable!$1:$1,0),0)*ChapterTable!$P$17,
  IF(AND($A1297=0,$B1297=0),
    F1298,
  IF($B1297=0,
    VLOOKUP($A1297,ChapterTable!$1:$1048576,MATCH("최종"&amp;SUBSTITUTE(SUBSTITUTE(F$1,"standard",""),"|Float",""),ChapterTable!$1:$1,0),0),
  IF($B1297=1,
    IF($L1297=FALSE,
      VLOOKUP($A1297,ChapterTable!$1:$1048576,MATCH("최종"&amp;SUBSTITUTE(SUBSTITUTE(F$1,"standard",""),"|Float",""),ChapterTable!$1:$1,0),0),
      VLOOKUP($A1297-ChapterTable!$P$11,ChapterTable!$1:$1048576,MATCH("최종"&amp;SUBSTITUTE(SUBSTITUTE(F$1,"standard",""),"|Float",""),ChapterTable!$1:$1,0),0)*ChapterTable!$P$14
    ),
  OFFSET(F1297,-$B1297+IF($L1297,1,0),0)*
    (VLOOKUP(SUBSTITUTE(SUBSTITUTE(F$1,"standard",""),"|Float","")&amp;IF(OR($L1297=TRUE,$A1297=0,MOD($A1297,ChapterTable!$R$20)&lt;&gt;0),"","보스")&amp;"인게임누적곱배수",ChapterTable!$R:$S,2,0)^D1297
    +VLOOKUP(SUBSTITUTE(SUBSTITUTE(F$1,"standard",""),"|Float","")&amp;IF(OR($L1297=TRUE,$A1297=0,MOD($A1297,ChapterTable!$R$20)&lt;&gt;0),"","보스")&amp;"인게임누적합배수",ChapterTable!$R:$S,2,0)*D1297)
  )
  )
  )
)</f>
        <v>129.375</v>
      </c>
      <c r="J1297" t="str">
        <f>IF(ISBLANK(I1297),"",
IFERROR(VLOOKUP(I1297,[1]StringTable!$1:$1048576,MATCH("kor|String",[1]StringTable!$1:$1,0),0),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IF(ISBLANK(AB1297),"",IF(ISERROR(VLOOKUP(AB1297,[3]DropTable!$A:$A,1,0)),"드랍없음",""))</f>
        <v/>
      </c>
      <c r="AE1297" t="str">
        <f>IF(ISBLANK(AD1297),"",IF(ISERROR(VLOOKUP(AD1297,[3]DropTable!$A:$A,1,0)),"드랍없음",""))</f>
        <v/>
      </c>
      <c r="AH1297">
        <v>1.5</v>
      </c>
      <c r="AI1297">
        <f t="shared" si="149"/>
        <v>1</v>
      </c>
      <c r="AJ1297">
        <f t="shared" si="147"/>
        <v>1</v>
      </c>
      <c r="AK1297">
        <f t="shared" si="148"/>
        <v>1</v>
      </c>
      <c r="AL1297">
        <v>0</v>
      </c>
    </row>
    <row r="1298" spans="1:38" x14ac:dyDescent="0.3">
      <c r="A1298">
        <v>4</v>
      </c>
      <c r="B1298">
        <v>7</v>
      </c>
      <c r="C1298">
        <f>IF(OR($L1298=TRUE,$A1298=0,MOD($A1298,ChapterTable!$R$20)&lt;&gt;0),
MAX(0,INT(($B1298+ChapterTable!$P$26+VLOOKUP(SUBSTITUTE(C$1,"성장단계","")&amp;"단계오프셋",ChapterTable!$R:$S,2,0))/ChapterTable!$P$23)),
MAX(0,INT(($B1298+ChapterTable!$R$26+VLOOKUP(SUBSTITUTE(C$1,"성장단계","")&amp;"보스단계오프셋",ChapterTable!$R:$S,2,0))/ChapterTable!$R$23)))</f>
        <v>1</v>
      </c>
      <c r="D1298">
        <f>IF(OR($L1298=TRUE,$A1298=0,MOD($A1298,ChapterTable!$R$20)&lt;&gt;0),
MAX(0,INT(($B1298+ChapterTable!$P$26+VLOOKUP(SUBSTITUTE(D$1,"성장단계","")&amp;"단계오프셋",ChapterTable!$R:$S,2,0))/ChapterTable!$P$23)),
MAX(0,INT(($B1298+ChapterTable!$R$26+VLOOKUP(SUBSTITUTE(D$1,"성장단계","")&amp;"보스단계오프셋",ChapterTable!$R:$S,2,0))/ChapterTable!$R$23)))</f>
        <v>0</v>
      </c>
      <c r="E1298" s="1">
        <f ca="1">IF(AND($A1298=0,$B1298=1),
    VLOOKUP(1,ChapterTable!$1:$1048576,MATCH("최종"&amp;SUBSTITUTE(SUBSTITUTE(E$1,"standard",""),"|Float",""),ChapterTable!$1:$1,0),0)*ChapterTable!$P$17,
  IF(AND($A1298=0,$B1298=0),
    E1299,
  IF($B1298=0,
    VLOOKUP($A1298,ChapterTable!$1:$1048576,MATCH("최종"&amp;SUBSTITUTE(SUBSTITUTE(E$1,"standard",""),"|Float",""),ChapterTable!$1:$1,0),0),
  IF($B1298=1,
    IF($L1298=FALSE,
      VLOOKUP($A1298,ChapterTable!$1:$1048576,MATCH("최종"&amp;SUBSTITUTE(SUBSTITUTE(E$1,"standard",""),"|Float",""),ChapterTable!$1:$1,0),0),
      VLOOKUP($A1298-ChapterTable!$P$11,ChapterTable!$1:$1048576,MATCH("최종"&amp;SUBSTITUTE(SUBSTITUTE(E$1,"standard",""),"|Float",""),ChapterTable!$1:$1,0),0)*ChapterTable!$P$14
    ),
  OFFSET(E1298,-$B1298+IF($L1298,1,0),0)*IF($B1298&gt;OFFSET($B1298,1,0),ChapterTable!$R$17,1)*
    (VLOOKUP(SUBSTITUTE(SUBSTITUTE(E$1,"standard",""),"|Float","")&amp;IF(OR($L1298=TRUE,$A1298=0,MOD($A1298,ChapterTable!$R$20)&lt;&gt;0),"","보스")&amp;"인게임누적곱배수",ChapterTable!$R:$S,2,0)^C1298
    +VLOOKUP(SUBSTITUTE(SUBSTITUTE(E$1,"standard",""),"|Float","")&amp;IF(OR($L1298=TRUE,$A1298=0,MOD($A1298,ChapterTable!$R$20)&lt;&gt;0),"","보스")&amp;"인게임누적합배수",ChapterTable!$R:$S,2,0)*C1298)
  )
  )
  )
)</f>
        <v>372.59999999999997</v>
      </c>
      <c r="F1298" s="1">
        <f ca="1">IF(AND($A1298=0,$B1298=1),
    VLOOKUP(1,ChapterTable!$1:$1048576,MATCH("최종"&amp;SUBSTITUTE(SUBSTITUTE(F$1,"standard",""),"|Float",""),ChapterTable!$1:$1,0),0)*ChapterTable!$P$17,
  IF(AND($A1298=0,$B1298=0),
    F1299,
  IF($B1298=0,
    VLOOKUP($A1298,ChapterTable!$1:$1048576,MATCH("최종"&amp;SUBSTITUTE(SUBSTITUTE(F$1,"standard",""),"|Float",""),ChapterTable!$1:$1,0),0),
  IF($B1298=1,
    IF($L1298=FALSE,
      VLOOKUP($A1298,ChapterTable!$1:$1048576,MATCH("최종"&amp;SUBSTITUTE(SUBSTITUTE(F$1,"standard",""),"|Float",""),ChapterTable!$1:$1,0),0),
      VLOOKUP($A1298-ChapterTable!$P$11,ChapterTable!$1:$1048576,MATCH("최종"&amp;SUBSTITUTE(SUBSTITUTE(F$1,"standard",""),"|Float",""),ChapterTable!$1:$1,0),0)*ChapterTable!$P$14
    ),
  OFFSET(F1298,-$B1298+IF($L1298,1,0),0)*
    (VLOOKUP(SUBSTITUTE(SUBSTITUTE(F$1,"standard",""),"|Float","")&amp;IF(OR($L1298=TRUE,$A1298=0,MOD($A1298,ChapterTable!$R$20)&lt;&gt;0),"","보스")&amp;"인게임누적곱배수",ChapterTable!$R:$S,2,0)^D1298
    +VLOOKUP(SUBSTITUTE(SUBSTITUTE(F$1,"standard",""),"|Float","")&amp;IF(OR($L1298=TRUE,$A1298=0,MOD($A1298,ChapterTable!$R$20)&lt;&gt;0),"","보스")&amp;"인게임누적합배수",ChapterTable!$R:$S,2,0)*D1298)
  )
  )
  )
)</f>
        <v>129.375</v>
      </c>
      <c r="J1298" t="str">
        <f>IF(ISBLANK(I1298),"",
IFERROR(VLOOKUP(I1298,[1]StringTable!$1:$1048576,MATCH("kor|String",[1]StringTable!$1:$1,0),0),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IF(ISBLANK(AB1298),"",IF(ISERROR(VLOOKUP(AB1298,[3]DropTable!$A:$A,1,0)),"드랍없음",""))</f>
        <v/>
      </c>
      <c r="AE1298" t="str">
        <f>IF(ISBLANK(AD1298),"",IF(ISERROR(VLOOKUP(AD1298,[3]DropTable!$A:$A,1,0)),"드랍없음",""))</f>
        <v/>
      </c>
      <c r="AH1298">
        <v>1.5</v>
      </c>
      <c r="AI1298">
        <f t="shared" si="149"/>
        <v>1</v>
      </c>
      <c r="AJ1298">
        <f t="shared" si="147"/>
        <v>1</v>
      </c>
      <c r="AK1298">
        <f t="shared" si="148"/>
        <v>1</v>
      </c>
      <c r="AL1298">
        <v>0</v>
      </c>
    </row>
    <row r="1299" spans="1:38" x14ac:dyDescent="0.3">
      <c r="A1299">
        <v>4</v>
      </c>
      <c r="B1299">
        <v>8</v>
      </c>
      <c r="C1299">
        <f>IF(OR($L1299=TRUE,$A1299=0,MOD($A1299,ChapterTable!$R$20)&lt;&gt;0),
MAX(0,INT(($B1299+ChapterTable!$P$26+VLOOKUP(SUBSTITUTE(C$1,"성장단계","")&amp;"단계오프셋",ChapterTable!$R:$S,2,0))/ChapterTable!$P$23)),
MAX(0,INT(($B1299+ChapterTable!$R$26+VLOOKUP(SUBSTITUTE(C$1,"성장단계","")&amp;"보스단계오프셋",ChapterTable!$R:$S,2,0))/ChapterTable!$R$23)))</f>
        <v>1</v>
      </c>
      <c r="D1299">
        <f>IF(OR($L1299=TRUE,$A1299=0,MOD($A1299,ChapterTable!$R$20)&lt;&gt;0),
MAX(0,INT(($B1299+ChapterTable!$P$26+VLOOKUP(SUBSTITUTE(D$1,"성장단계","")&amp;"단계오프셋",ChapterTable!$R:$S,2,0))/ChapterTable!$P$23)),
MAX(0,INT(($B1299+ChapterTable!$R$26+VLOOKUP(SUBSTITUTE(D$1,"성장단계","")&amp;"보스단계오프셋",ChapterTable!$R:$S,2,0))/ChapterTable!$R$23)))</f>
        <v>0</v>
      </c>
      <c r="E1299" s="1">
        <f ca="1">IF(AND($A1299=0,$B1299=1),
    VLOOKUP(1,ChapterTable!$1:$1048576,MATCH("최종"&amp;SUBSTITUTE(SUBSTITUTE(E$1,"standard",""),"|Float",""),ChapterTable!$1:$1,0),0)*ChapterTable!$P$17,
  IF(AND($A1299=0,$B1299=0),
    E1300,
  IF($B1299=0,
    VLOOKUP($A1299,ChapterTable!$1:$1048576,MATCH("최종"&amp;SUBSTITUTE(SUBSTITUTE(E$1,"standard",""),"|Float",""),ChapterTable!$1:$1,0),0),
  IF($B1299=1,
    IF($L1299=FALSE,
      VLOOKUP($A1299,ChapterTable!$1:$1048576,MATCH("최종"&amp;SUBSTITUTE(SUBSTITUTE(E$1,"standard",""),"|Float",""),ChapterTable!$1:$1,0),0),
      VLOOKUP($A1299-ChapterTable!$P$11,ChapterTable!$1:$1048576,MATCH("최종"&amp;SUBSTITUTE(SUBSTITUTE(E$1,"standard",""),"|Float",""),ChapterTable!$1:$1,0),0)*ChapterTable!$P$14
    ),
  OFFSET(E1299,-$B1299+IF($L1299,1,0),0)*IF($B1299&gt;OFFSET($B1299,1,0),ChapterTable!$R$17,1)*
    (VLOOKUP(SUBSTITUTE(SUBSTITUTE(E$1,"standard",""),"|Float","")&amp;IF(OR($L1299=TRUE,$A1299=0,MOD($A1299,ChapterTable!$R$20)&lt;&gt;0),"","보스")&amp;"인게임누적곱배수",ChapterTable!$R:$S,2,0)^C1299
    +VLOOKUP(SUBSTITUTE(SUBSTITUTE(E$1,"standard",""),"|Float","")&amp;IF(OR($L1299=TRUE,$A1299=0,MOD($A1299,ChapterTable!$R$20)&lt;&gt;0),"","보스")&amp;"인게임누적합배수",ChapterTable!$R:$S,2,0)*C1299)
  )
  )
  )
)</f>
        <v>372.59999999999997</v>
      </c>
      <c r="F1299" s="1">
        <f ca="1">IF(AND($A1299=0,$B1299=1),
    VLOOKUP(1,ChapterTable!$1:$1048576,MATCH("최종"&amp;SUBSTITUTE(SUBSTITUTE(F$1,"standard",""),"|Float",""),ChapterTable!$1:$1,0),0)*ChapterTable!$P$17,
  IF(AND($A1299=0,$B1299=0),
    F1300,
  IF($B1299=0,
    VLOOKUP($A1299,ChapterTable!$1:$1048576,MATCH("최종"&amp;SUBSTITUTE(SUBSTITUTE(F$1,"standard",""),"|Float",""),ChapterTable!$1:$1,0),0),
  IF($B1299=1,
    IF($L1299=FALSE,
      VLOOKUP($A1299,ChapterTable!$1:$1048576,MATCH("최종"&amp;SUBSTITUTE(SUBSTITUTE(F$1,"standard",""),"|Float",""),ChapterTable!$1:$1,0),0),
      VLOOKUP($A1299-ChapterTable!$P$11,ChapterTable!$1:$1048576,MATCH("최종"&amp;SUBSTITUTE(SUBSTITUTE(F$1,"standard",""),"|Float",""),ChapterTable!$1:$1,0),0)*ChapterTable!$P$14
    ),
  OFFSET(F1299,-$B1299+IF($L1299,1,0),0)*
    (VLOOKUP(SUBSTITUTE(SUBSTITUTE(F$1,"standard",""),"|Float","")&amp;IF(OR($L1299=TRUE,$A1299=0,MOD($A1299,ChapterTable!$R$20)&lt;&gt;0),"","보스")&amp;"인게임누적곱배수",ChapterTable!$R:$S,2,0)^D1299
    +VLOOKUP(SUBSTITUTE(SUBSTITUTE(F$1,"standard",""),"|Float","")&amp;IF(OR($L1299=TRUE,$A1299=0,MOD($A1299,ChapterTable!$R$20)&lt;&gt;0),"","보스")&amp;"인게임누적합배수",ChapterTable!$R:$S,2,0)*D1299)
  )
  )
  )
)</f>
        <v>129.375</v>
      </c>
      <c r="J1299" t="str">
        <f>IF(ISBLANK(I1299),"",
IFERROR(VLOOKUP(I1299,[1]StringTable!$1:$1048576,MATCH("kor|String",[1]StringTable!$1:$1,0),0),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IF(ISBLANK(AB1299),"",IF(ISERROR(VLOOKUP(AB1299,[3]DropTable!$A:$A,1,0)),"드랍없음",""))</f>
        <v/>
      </c>
      <c r="AE1299" t="str">
        <f>IF(ISBLANK(AD1299),"",IF(ISERROR(VLOOKUP(AD1299,[3]DropTable!$A:$A,1,0)),"드랍없음",""))</f>
        <v/>
      </c>
      <c r="AH1299">
        <v>1.5</v>
      </c>
      <c r="AI1299">
        <f t="shared" si="149"/>
        <v>1</v>
      </c>
      <c r="AJ1299">
        <f t="shared" si="147"/>
        <v>1</v>
      </c>
      <c r="AK1299">
        <f t="shared" si="148"/>
        <v>1</v>
      </c>
      <c r="AL1299">
        <v>0</v>
      </c>
    </row>
    <row r="1300" spans="1:38" x14ac:dyDescent="0.3">
      <c r="A1300">
        <v>4</v>
      </c>
      <c r="B1300">
        <v>9</v>
      </c>
      <c r="C1300">
        <f>IF(OR($L1300=TRUE,$A1300=0,MOD($A1300,ChapterTable!$R$20)&lt;&gt;0),
MAX(0,INT(($B1300+ChapterTable!$P$26+VLOOKUP(SUBSTITUTE(C$1,"성장단계","")&amp;"단계오프셋",ChapterTable!$R:$S,2,0))/ChapterTable!$P$23)),
MAX(0,INT(($B1300+ChapterTable!$R$26+VLOOKUP(SUBSTITUTE(C$1,"성장단계","")&amp;"보스단계오프셋",ChapterTable!$R:$S,2,0))/ChapterTable!$R$23)))</f>
        <v>1</v>
      </c>
      <c r="D1300">
        <f>IF(OR($L1300=TRUE,$A1300=0,MOD($A1300,ChapterTable!$R$20)&lt;&gt;0),
MAX(0,INT(($B1300+ChapterTable!$P$26+VLOOKUP(SUBSTITUTE(D$1,"성장단계","")&amp;"단계오프셋",ChapterTable!$R:$S,2,0))/ChapterTable!$P$23)),
MAX(0,INT(($B1300+ChapterTable!$R$26+VLOOKUP(SUBSTITUTE(D$1,"성장단계","")&amp;"보스단계오프셋",ChapterTable!$R:$S,2,0))/ChapterTable!$R$23)))</f>
        <v>0</v>
      </c>
      <c r="E1300" s="1">
        <f ca="1">IF(AND($A1300=0,$B1300=1),
    VLOOKUP(1,ChapterTable!$1:$1048576,MATCH("최종"&amp;SUBSTITUTE(SUBSTITUTE(E$1,"standard",""),"|Float",""),ChapterTable!$1:$1,0),0)*ChapterTable!$P$17,
  IF(AND($A1300=0,$B1300=0),
    E1301,
  IF($B1300=0,
    VLOOKUP($A1300,ChapterTable!$1:$1048576,MATCH("최종"&amp;SUBSTITUTE(SUBSTITUTE(E$1,"standard",""),"|Float",""),ChapterTable!$1:$1,0),0),
  IF($B1300=1,
    IF($L1300=FALSE,
      VLOOKUP($A1300,ChapterTable!$1:$1048576,MATCH("최종"&amp;SUBSTITUTE(SUBSTITUTE(E$1,"standard",""),"|Float",""),ChapterTable!$1:$1,0),0),
      VLOOKUP($A1300-ChapterTable!$P$11,ChapterTable!$1:$1048576,MATCH("최종"&amp;SUBSTITUTE(SUBSTITUTE(E$1,"standard",""),"|Float",""),ChapterTable!$1:$1,0),0)*ChapterTable!$P$14
    ),
  OFFSET(E1300,-$B1300+IF($L1300,1,0),0)*IF($B1300&gt;OFFSET($B1300,1,0),ChapterTable!$R$17,1)*
    (VLOOKUP(SUBSTITUTE(SUBSTITUTE(E$1,"standard",""),"|Float","")&amp;IF(OR($L1300=TRUE,$A1300=0,MOD($A1300,ChapterTable!$R$20)&lt;&gt;0),"","보스")&amp;"인게임누적곱배수",ChapterTable!$R:$S,2,0)^C1300
    +VLOOKUP(SUBSTITUTE(SUBSTITUTE(E$1,"standard",""),"|Float","")&amp;IF(OR($L1300=TRUE,$A1300=0,MOD($A1300,ChapterTable!$R$20)&lt;&gt;0),"","보스")&amp;"인게임누적합배수",ChapterTable!$R:$S,2,0)*C1300)
  )
  )
  )
)</f>
        <v>372.59999999999997</v>
      </c>
      <c r="F1300" s="1">
        <f ca="1">IF(AND($A1300=0,$B1300=1),
    VLOOKUP(1,ChapterTable!$1:$1048576,MATCH("최종"&amp;SUBSTITUTE(SUBSTITUTE(F$1,"standard",""),"|Float",""),ChapterTable!$1:$1,0),0)*ChapterTable!$P$17,
  IF(AND($A1300=0,$B1300=0),
    F1301,
  IF($B1300=0,
    VLOOKUP($A1300,ChapterTable!$1:$1048576,MATCH("최종"&amp;SUBSTITUTE(SUBSTITUTE(F$1,"standard",""),"|Float",""),ChapterTable!$1:$1,0),0),
  IF($B1300=1,
    IF($L1300=FALSE,
      VLOOKUP($A1300,ChapterTable!$1:$1048576,MATCH("최종"&amp;SUBSTITUTE(SUBSTITUTE(F$1,"standard",""),"|Float",""),ChapterTable!$1:$1,0),0),
      VLOOKUP($A1300-ChapterTable!$P$11,ChapterTable!$1:$1048576,MATCH("최종"&amp;SUBSTITUTE(SUBSTITUTE(F$1,"standard",""),"|Float",""),ChapterTable!$1:$1,0),0)*ChapterTable!$P$14
    ),
  OFFSET(F1300,-$B1300+IF($L1300,1,0),0)*
    (VLOOKUP(SUBSTITUTE(SUBSTITUTE(F$1,"standard",""),"|Float","")&amp;IF(OR($L1300=TRUE,$A1300=0,MOD($A1300,ChapterTable!$R$20)&lt;&gt;0),"","보스")&amp;"인게임누적곱배수",ChapterTable!$R:$S,2,0)^D1300
    +VLOOKUP(SUBSTITUTE(SUBSTITUTE(F$1,"standard",""),"|Float","")&amp;IF(OR($L1300=TRUE,$A1300=0,MOD($A1300,ChapterTable!$R$20)&lt;&gt;0),"","보스")&amp;"인게임누적합배수",ChapterTable!$R:$S,2,0)*D1300)
  )
  )
  )
)</f>
        <v>129.375</v>
      </c>
      <c r="J1300" t="str">
        <f>IF(ISBLANK(I1300),"",
IFERROR(VLOOKUP(I1300,[1]StringTable!$1:$1048576,MATCH("kor|String",[1]StringTable!$1:$1,0),0),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IF(ISBLANK(AB1300),"",IF(ISERROR(VLOOKUP(AB1300,[3]DropTable!$A:$A,1,0)),"드랍없음",""))</f>
        <v/>
      </c>
      <c r="AE1300" t="str">
        <f>IF(ISBLANK(AD1300),"",IF(ISERROR(VLOOKUP(AD1300,[3]DropTable!$A:$A,1,0)),"드랍없음",""))</f>
        <v/>
      </c>
      <c r="AH1300">
        <v>1.5</v>
      </c>
      <c r="AI1300">
        <f t="shared" si="149"/>
        <v>1</v>
      </c>
      <c r="AJ1300">
        <f t="shared" si="147"/>
        <v>1</v>
      </c>
      <c r="AK1300">
        <f t="shared" si="148"/>
        <v>1</v>
      </c>
      <c r="AL1300">
        <v>0</v>
      </c>
    </row>
    <row r="1301" spans="1:38" x14ac:dyDescent="0.3">
      <c r="A1301">
        <v>4</v>
      </c>
      <c r="B1301">
        <v>10</v>
      </c>
      <c r="C1301">
        <f>IF(OR($L1301=TRUE,$A1301=0,MOD($A1301,ChapterTable!$R$20)&lt;&gt;0),
MAX(0,INT(($B1301+ChapterTable!$P$26+VLOOKUP(SUBSTITUTE(C$1,"성장단계","")&amp;"단계오프셋",ChapterTable!$R:$S,2,0))/ChapterTable!$P$23)),
MAX(0,INT(($B1301+ChapterTable!$R$26+VLOOKUP(SUBSTITUTE(C$1,"성장단계","")&amp;"보스단계오프셋",ChapterTable!$R:$S,2,0))/ChapterTable!$R$23)))</f>
        <v>1</v>
      </c>
      <c r="D1301">
        <f>IF(OR($L1301=TRUE,$A1301=0,MOD($A1301,ChapterTable!$R$20)&lt;&gt;0),
MAX(0,INT(($B1301+ChapterTable!$P$26+VLOOKUP(SUBSTITUTE(D$1,"성장단계","")&amp;"단계오프셋",ChapterTable!$R:$S,2,0))/ChapterTable!$P$23)),
MAX(0,INT(($B1301+ChapterTable!$R$26+VLOOKUP(SUBSTITUTE(D$1,"성장단계","")&amp;"보스단계오프셋",ChapterTable!$R:$S,2,0))/ChapterTable!$R$23)))</f>
        <v>0</v>
      </c>
      <c r="E1301" s="1">
        <f ca="1">IF(AND($A1301=0,$B1301=1),
    VLOOKUP(1,ChapterTable!$1:$1048576,MATCH("최종"&amp;SUBSTITUTE(SUBSTITUTE(E$1,"standard",""),"|Float",""),ChapterTable!$1:$1,0),0)*ChapterTable!$P$17,
  IF(AND($A1301=0,$B1301=0),
    E1302,
  IF($B1301=0,
    VLOOKUP($A1301,ChapterTable!$1:$1048576,MATCH("최종"&amp;SUBSTITUTE(SUBSTITUTE(E$1,"standard",""),"|Float",""),ChapterTable!$1:$1,0),0),
  IF($B1301=1,
    IF($L1301=FALSE,
      VLOOKUP($A1301,ChapterTable!$1:$1048576,MATCH("최종"&amp;SUBSTITUTE(SUBSTITUTE(E$1,"standard",""),"|Float",""),ChapterTable!$1:$1,0),0),
      VLOOKUP($A1301-ChapterTable!$P$11,ChapterTable!$1:$1048576,MATCH("최종"&amp;SUBSTITUTE(SUBSTITUTE(E$1,"standard",""),"|Float",""),ChapterTable!$1:$1,0),0)*ChapterTable!$P$14
    ),
  OFFSET(E1301,-$B1301+IF($L1301,1,0),0)*IF($B1301&gt;OFFSET($B1301,1,0),ChapterTable!$R$17,1)*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
  )
  )
  )
)</f>
        <v>372.59999999999997</v>
      </c>
      <c r="F1301" s="1">
        <f ca="1">IF(AND($A1301=0,$B1301=1),
    VLOOKUP(1,ChapterTable!$1:$1048576,MATCH("최종"&amp;SUBSTITUTE(SUBSTITUTE(F$1,"standard",""),"|Float",""),ChapterTable!$1:$1,0),0)*ChapterTable!$P$17,
  IF(AND($A1301=0,$B1301=0),
    F1302,
  IF($B1301=0,
    VLOOKUP($A1301,ChapterTable!$1:$1048576,MATCH("최종"&amp;SUBSTITUTE(SUBSTITUTE(F$1,"standard",""),"|Float",""),ChapterTable!$1:$1,0),0),
  IF($B1301=1,
    IF($L1301=FALSE,
      VLOOKUP($A1301,ChapterTable!$1:$1048576,MATCH("최종"&amp;SUBSTITUTE(SUBSTITUTE(F$1,"standard",""),"|Float",""),ChapterTable!$1:$1,0),0),
      VLOOKUP($A1301-ChapterTable!$P$11,ChapterTable!$1:$1048576,MATCH("최종"&amp;SUBSTITUTE(SUBSTITUTE(F$1,"standard",""),"|Float",""),ChapterTable!$1:$1,0),0)*ChapterTable!$P$14
    ),
  OFFSET(F1301,-$B1301+IF($L1301,1,0),0)*
    (VLOOKUP(SUBSTITUTE(SUBSTITUTE(F$1,"standard",""),"|Float","")&amp;IF(OR($L1301=TRUE,$A1301=0,MOD($A1301,ChapterTable!$R$20)&lt;&gt;0),"","보스")&amp;"인게임누적곱배수",ChapterTable!$R:$S,2,0)^D1301
    +VLOOKUP(SUBSTITUTE(SUBSTITUTE(F$1,"standard",""),"|Float","")&amp;IF(OR($L1301=TRUE,$A1301=0,MOD($A1301,ChapterTable!$R$20)&lt;&gt;0),"","보스")&amp;"인게임누적합배수",ChapterTable!$R:$S,2,0)*D1301)
  )
  )
  )
)</f>
        <v>129.375</v>
      </c>
      <c r="J1301" t="str">
        <f>IF(ISBLANK(I1301),"",
IFERROR(VLOOKUP(I1301,[1]StringTable!$1:$1048576,MATCH("kor|String",[1]StringTable!$1:$1,0),0),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IF(ISBLANK(AB1301),"",IF(ISERROR(VLOOKUP(AB1301,[3]DropTable!$A:$A,1,0)),"드랍없음",""))</f>
        <v/>
      </c>
      <c r="AD1301">
        <v>5003</v>
      </c>
      <c r="AE1301" t="str">
        <f>IF(ISBLANK(AD1301),"",IF(ISERROR(VLOOKUP(AD1301,[3]DropTable!$A:$A,1,0)),"드랍없음",""))</f>
        <v/>
      </c>
      <c r="AF1301">
        <f ca="1">1.25*IF($B1301&gt;OFFSET($B1301,1,0),ChapterTable!$R$17,1)*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f>
        <v>1.5</v>
      </c>
      <c r="AG1301">
        <f ca="1">35/AF1301</f>
        <v>23.333333333333332</v>
      </c>
      <c r="AH1301">
        <v>1.5</v>
      </c>
      <c r="AI1301">
        <f t="shared" si="149"/>
        <v>1</v>
      </c>
      <c r="AJ1301">
        <f t="shared" si="147"/>
        <v>1</v>
      </c>
      <c r="AK1301">
        <f t="shared" si="148"/>
        <v>1</v>
      </c>
      <c r="AL1301">
        <v>0</v>
      </c>
    </row>
    <row r="1302" spans="1:38" x14ac:dyDescent="0.3">
      <c r="A1302">
        <v>4</v>
      </c>
      <c r="B1302">
        <v>11</v>
      </c>
      <c r="C1302">
        <f>IF(OR($L1302=TRUE,$A1302=0,MOD($A1302,ChapterTable!$R$20)&lt;&gt;0),
MAX(0,INT(($B1302+ChapterTable!$P$26+VLOOKUP(SUBSTITUTE(C$1,"성장단계","")&amp;"단계오프셋",ChapterTable!$R:$S,2,0))/ChapterTable!$P$23)),
MAX(0,INT(($B1302+ChapterTable!$R$26+VLOOKUP(SUBSTITUTE(C$1,"성장단계","")&amp;"보스단계오프셋",ChapterTable!$R:$S,2,0))/ChapterTable!$R$23)))</f>
        <v>1</v>
      </c>
      <c r="D1302">
        <f>IF(OR($L1302=TRUE,$A1302=0,MOD($A1302,ChapterTable!$R$20)&lt;&gt;0),
MAX(0,INT(($B1302+ChapterTable!$P$26+VLOOKUP(SUBSTITUTE(D$1,"성장단계","")&amp;"단계오프셋",ChapterTable!$R:$S,2,0))/ChapterTable!$P$23)),
MAX(0,INT(($B1302+ChapterTable!$R$26+VLOOKUP(SUBSTITUTE(D$1,"성장단계","")&amp;"보스단계오프셋",ChapterTable!$R:$S,2,0))/ChapterTable!$R$23)))</f>
        <v>1</v>
      </c>
      <c r="E1302" s="1">
        <f ca="1">IF(AND($A1302=0,$B1302=1),
    VLOOKUP(1,ChapterTable!$1:$1048576,MATCH("최종"&amp;SUBSTITUTE(SUBSTITUTE(E$1,"standard",""),"|Float",""),ChapterTable!$1:$1,0),0)*ChapterTable!$P$17,
  IF(AND($A1302=0,$B1302=0),
    E1303,
  IF($B1302=0,
    VLOOKUP($A1302,ChapterTable!$1:$1048576,MATCH("최종"&amp;SUBSTITUTE(SUBSTITUTE(E$1,"standard",""),"|Float",""),ChapterTable!$1:$1,0),0),
  IF($B1302=1,
    IF($L1302=FALSE,
      VLOOKUP($A1302,ChapterTable!$1:$1048576,MATCH("최종"&amp;SUBSTITUTE(SUBSTITUTE(E$1,"standard",""),"|Float",""),ChapterTable!$1:$1,0),0),
      VLOOKUP($A1302-ChapterTable!$P$11,ChapterTable!$1:$1048576,MATCH("최종"&amp;SUBSTITUTE(SUBSTITUTE(E$1,"standard",""),"|Float",""),ChapterTable!$1:$1,0),0)*ChapterTable!$P$14
    ),
  OFFSET(E1302,-$B1302+IF($L1302,1,0),0)*IF($B1302&gt;OFFSET($B1302,1,0),ChapterTable!$R$17,1)*
    (VLOOKUP(SUBSTITUTE(SUBSTITUTE(E$1,"standard",""),"|Float","")&amp;IF(OR($L1302=TRUE,$A1302=0,MOD($A1302,ChapterTable!$R$20)&lt;&gt;0),"","보스")&amp;"인게임누적곱배수",ChapterTable!$R:$S,2,0)^C1302
    +VLOOKUP(SUBSTITUTE(SUBSTITUTE(E$1,"standard",""),"|Float","")&amp;IF(OR($L1302=TRUE,$A1302=0,MOD($A1302,ChapterTable!$R$20)&lt;&gt;0),"","보스")&amp;"인게임누적합배수",ChapterTable!$R:$S,2,0)*C1302)
  )
  )
  )
)</f>
        <v>372.59999999999997</v>
      </c>
      <c r="F1302" s="1">
        <f ca="1">IF(AND($A1302=0,$B1302=1),
    VLOOKUP(1,ChapterTable!$1:$1048576,MATCH("최종"&amp;SUBSTITUTE(SUBSTITUTE(F$1,"standard",""),"|Float",""),ChapterTable!$1:$1,0),0)*ChapterTable!$P$17,
  IF(AND($A1302=0,$B1302=0),
    F1303,
  IF($B1302=0,
    VLOOKUP($A1302,ChapterTable!$1:$1048576,MATCH("최종"&amp;SUBSTITUTE(SUBSTITUTE(F$1,"standard",""),"|Float",""),ChapterTable!$1:$1,0),0),
  IF($B1302=1,
    IF($L1302=FALSE,
      VLOOKUP($A1302,ChapterTable!$1:$1048576,MATCH("최종"&amp;SUBSTITUTE(SUBSTITUTE(F$1,"standard",""),"|Float",""),ChapterTable!$1:$1,0),0),
      VLOOKUP($A1302-ChapterTable!$P$11,ChapterTable!$1:$1048576,MATCH("최종"&amp;SUBSTITUTE(SUBSTITUTE(F$1,"standard",""),"|Float",""),ChapterTable!$1:$1,0),0)*ChapterTable!$P$14
    ),
  OFFSET(F1302,-$B1302+IF($L1302,1,0),0)*
    (VLOOKUP(SUBSTITUTE(SUBSTITUTE(F$1,"standard",""),"|Float","")&amp;IF(OR($L1302=TRUE,$A1302=0,MOD($A1302,ChapterTable!$R$20)&lt;&gt;0),"","보스")&amp;"인게임누적곱배수",ChapterTable!$R:$S,2,0)^D1302
    +VLOOKUP(SUBSTITUTE(SUBSTITUTE(F$1,"standard",""),"|Float","")&amp;IF(OR($L1302=TRUE,$A1302=0,MOD($A1302,ChapterTable!$R$20)&lt;&gt;0),"","보스")&amp;"인게임누적합배수",ChapterTable!$R:$S,2,0)*D1302)
  )
  )
  )
)</f>
        <v>139.078125</v>
      </c>
      <c r="J1302" t="str">
        <f>IF(ISBLANK(I1302),"",
IFERROR(VLOOKUP(I1302,[1]StringTable!$1:$1048576,MATCH("kor|String",[1]StringTable!$1:$1,0),0),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1210</v>
      </c>
      <c r="Z1302">
        <v>10</v>
      </c>
      <c r="AA1302">
        <v>0</v>
      </c>
      <c r="AB1302">
        <v>1003</v>
      </c>
      <c r="AC1302" t="str">
        <f>IF(ISBLANK(AB1302),"",IF(ISERROR(VLOOKUP(AB1302,[3]DropTable!$A:$A,1,0)),"드랍없음",""))</f>
        <v/>
      </c>
      <c r="AE1302" t="str">
        <f>IF(ISBLANK(AD1302),"",IF(ISERROR(VLOOKUP(AD1302,[3]DropTable!$A:$A,1,0)),"드랍없음",""))</f>
        <v/>
      </c>
      <c r="AH1302">
        <v>1.5</v>
      </c>
      <c r="AI1302">
        <f t="shared" si="149"/>
        <v>0.5</v>
      </c>
      <c r="AJ1302">
        <f t="shared" si="147"/>
        <v>0.54666666600000002</v>
      </c>
      <c r="AK1302">
        <f t="shared" si="148"/>
        <v>1</v>
      </c>
      <c r="AL1302">
        <v>0</v>
      </c>
    </row>
    <row r="1303" spans="1:38" x14ac:dyDescent="0.3">
      <c r="A1303">
        <v>4</v>
      </c>
      <c r="B1303">
        <v>12</v>
      </c>
      <c r="C1303">
        <f>IF(OR($L1303=TRUE,$A1303=0,MOD($A1303,ChapterTable!$R$20)&lt;&gt;0),
MAX(0,INT(($B1303+ChapterTable!$P$26+VLOOKUP(SUBSTITUTE(C$1,"성장단계","")&amp;"단계오프셋",ChapterTable!$R:$S,2,0))/ChapterTable!$P$23)),
MAX(0,INT(($B1303+ChapterTable!$R$26+VLOOKUP(SUBSTITUTE(C$1,"성장단계","")&amp;"보스단계오프셋",ChapterTable!$R:$S,2,0))/ChapterTable!$R$23)))</f>
        <v>1</v>
      </c>
      <c r="D1303">
        <f>IF(OR($L1303=TRUE,$A1303=0,MOD($A1303,ChapterTable!$R$20)&lt;&gt;0),
MAX(0,INT(($B1303+ChapterTable!$P$26+VLOOKUP(SUBSTITUTE(D$1,"성장단계","")&amp;"단계오프셋",ChapterTable!$R:$S,2,0))/ChapterTable!$P$23)),
MAX(0,INT(($B1303+ChapterTable!$R$26+VLOOKUP(SUBSTITUTE(D$1,"성장단계","")&amp;"보스단계오프셋",ChapterTable!$R:$S,2,0))/ChapterTable!$R$23)))</f>
        <v>1</v>
      </c>
      <c r="E1303" s="1">
        <f ca="1">IF(AND($A1303=0,$B1303=1),
    VLOOKUP(1,ChapterTable!$1:$1048576,MATCH("최종"&amp;SUBSTITUTE(SUBSTITUTE(E$1,"standard",""),"|Float",""),ChapterTable!$1:$1,0),0)*ChapterTable!$P$17,
  IF(AND($A1303=0,$B1303=0),
    E1304,
  IF($B1303=0,
    VLOOKUP($A1303,ChapterTable!$1:$1048576,MATCH("최종"&amp;SUBSTITUTE(SUBSTITUTE(E$1,"standard",""),"|Float",""),ChapterTable!$1:$1,0),0),
  IF($B1303=1,
    IF($L1303=FALSE,
      VLOOKUP($A1303,ChapterTable!$1:$1048576,MATCH("최종"&amp;SUBSTITUTE(SUBSTITUTE(E$1,"standard",""),"|Float",""),ChapterTable!$1:$1,0),0),
      VLOOKUP($A1303-ChapterTable!$P$11,ChapterTable!$1:$1048576,MATCH("최종"&amp;SUBSTITUTE(SUBSTITUTE(E$1,"standard",""),"|Float",""),ChapterTable!$1:$1,0),0)*ChapterTable!$P$14
    ),
  OFFSET(E1303,-$B1303+IF($L1303,1,0),0)*IF($B1303&gt;OFFSET($B1303,1,0),ChapterTable!$R$17,1)*
    (VLOOKUP(SUBSTITUTE(SUBSTITUTE(E$1,"standard",""),"|Float","")&amp;IF(OR($L1303=TRUE,$A1303=0,MOD($A1303,ChapterTable!$R$20)&lt;&gt;0),"","보스")&amp;"인게임누적곱배수",ChapterTable!$R:$S,2,0)^C1303
    +VLOOKUP(SUBSTITUTE(SUBSTITUTE(E$1,"standard",""),"|Float","")&amp;IF(OR($L1303=TRUE,$A1303=0,MOD($A1303,ChapterTable!$R$20)&lt;&gt;0),"","보스")&amp;"인게임누적합배수",ChapterTable!$R:$S,2,0)*C1303)
  )
  )
  )
)</f>
        <v>372.59999999999997</v>
      </c>
      <c r="F1303" s="1">
        <f ca="1">IF(AND($A1303=0,$B1303=1),
    VLOOKUP(1,ChapterTable!$1:$1048576,MATCH("최종"&amp;SUBSTITUTE(SUBSTITUTE(F$1,"standard",""),"|Float",""),ChapterTable!$1:$1,0),0)*ChapterTable!$P$17,
  IF(AND($A1303=0,$B1303=0),
    F1304,
  IF($B1303=0,
    VLOOKUP($A1303,ChapterTable!$1:$1048576,MATCH("최종"&amp;SUBSTITUTE(SUBSTITUTE(F$1,"standard",""),"|Float",""),ChapterTable!$1:$1,0),0),
  IF($B1303=1,
    IF($L1303=FALSE,
      VLOOKUP($A1303,ChapterTable!$1:$1048576,MATCH("최종"&amp;SUBSTITUTE(SUBSTITUTE(F$1,"standard",""),"|Float",""),ChapterTable!$1:$1,0),0),
      VLOOKUP($A1303-ChapterTable!$P$11,ChapterTable!$1:$1048576,MATCH("최종"&amp;SUBSTITUTE(SUBSTITUTE(F$1,"standard",""),"|Float",""),ChapterTable!$1:$1,0),0)*ChapterTable!$P$14
    ),
  OFFSET(F1303,-$B1303+IF($L1303,1,0),0)*
    (VLOOKUP(SUBSTITUTE(SUBSTITUTE(F$1,"standard",""),"|Float","")&amp;IF(OR($L1303=TRUE,$A1303=0,MOD($A1303,ChapterTable!$R$20)&lt;&gt;0),"","보스")&amp;"인게임누적곱배수",ChapterTable!$R:$S,2,0)^D1303
    +VLOOKUP(SUBSTITUTE(SUBSTITUTE(F$1,"standard",""),"|Float","")&amp;IF(OR($L1303=TRUE,$A1303=0,MOD($A1303,ChapterTable!$R$20)&lt;&gt;0),"","보스")&amp;"인게임누적합배수",ChapterTable!$R:$S,2,0)*D1303)
  )
  )
  )
)</f>
        <v>139.078125</v>
      </c>
      <c r="J1303" t="str">
        <f>IF(ISBLANK(I1303),"",
IFERROR(VLOOKUP(I1303,[1]StringTable!$1:$1048576,MATCH("kor|String",[1]StringTable!$1:$1,0),0),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IF(ISBLANK(AB1303),"",IF(ISERROR(VLOOKUP(AB1303,[3]DropTable!$A:$A,1,0)),"드랍없음",""))</f>
        <v/>
      </c>
      <c r="AE1303" t="str">
        <f>IF(ISBLANK(AD1303),"",IF(ISERROR(VLOOKUP(AD1303,[3]DropTable!$A:$A,1,0)),"드랍없음",""))</f>
        <v/>
      </c>
      <c r="AH1303">
        <v>1.5</v>
      </c>
      <c r="AI1303">
        <f t="shared" si="149"/>
        <v>0.5</v>
      </c>
      <c r="AJ1303">
        <f t="shared" si="147"/>
        <v>0.54666666600000002</v>
      </c>
      <c r="AK1303">
        <f t="shared" si="148"/>
        <v>1</v>
      </c>
      <c r="AL1303">
        <v>0</v>
      </c>
    </row>
    <row r="1304" spans="1:38" x14ac:dyDescent="0.3">
      <c r="A1304">
        <v>4</v>
      </c>
      <c r="B1304">
        <v>13</v>
      </c>
      <c r="C1304">
        <f>IF(OR($L1304=TRUE,$A1304=0,MOD($A1304,ChapterTable!$R$20)&lt;&gt;0),
MAX(0,INT(($B1304+ChapterTable!$P$26+VLOOKUP(SUBSTITUTE(C$1,"성장단계","")&amp;"단계오프셋",ChapterTable!$R:$S,2,0))/ChapterTable!$P$23)),
MAX(0,INT(($B1304+ChapterTable!$R$26+VLOOKUP(SUBSTITUTE(C$1,"성장단계","")&amp;"보스단계오프셋",ChapterTable!$R:$S,2,0))/ChapterTable!$R$23)))</f>
        <v>1</v>
      </c>
      <c r="D1304">
        <f>IF(OR($L1304=TRUE,$A1304=0,MOD($A1304,ChapterTable!$R$20)&lt;&gt;0),
MAX(0,INT(($B1304+ChapterTable!$P$26+VLOOKUP(SUBSTITUTE(D$1,"성장단계","")&amp;"단계오프셋",ChapterTable!$R:$S,2,0))/ChapterTable!$P$23)),
MAX(0,INT(($B1304+ChapterTable!$R$26+VLOOKUP(SUBSTITUTE(D$1,"성장단계","")&amp;"보스단계오프셋",ChapterTable!$R:$S,2,0))/ChapterTable!$R$23)))</f>
        <v>1</v>
      </c>
      <c r="E1304" s="1">
        <f ca="1">IF(AND($A1304=0,$B1304=1),
    VLOOKUP(1,ChapterTable!$1:$1048576,MATCH("최종"&amp;SUBSTITUTE(SUBSTITUTE(E$1,"standard",""),"|Float",""),ChapterTable!$1:$1,0),0)*ChapterTable!$P$17,
  IF(AND($A1304=0,$B1304=0),
    E1305,
  IF($B1304=0,
    VLOOKUP($A1304,ChapterTable!$1:$1048576,MATCH("최종"&amp;SUBSTITUTE(SUBSTITUTE(E$1,"standard",""),"|Float",""),ChapterTable!$1:$1,0),0),
  IF($B1304=1,
    IF($L1304=FALSE,
      VLOOKUP($A1304,ChapterTable!$1:$1048576,MATCH("최종"&amp;SUBSTITUTE(SUBSTITUTE(E$1,"standard",""),"|Float",""),ChapterTable!$1:$1,0),0),
      VLOOKUP($A1304-ChapterTable!$P$11,ChapterTable!$1:$1048576,MATCH("최종"&amp;SUBSTITUTE(SUBSTITUTE(E$1,"standard",""),"|Float",""),ChapterTable!$1:$1,0),0)*ChapterTable!$P$14
    ),
  OFFSET(E1304,-$B1304+IF($L1304,1,0),0)*IF($B1304&gt;OFFSET($B1304,1,0),ChapterTable!$R$17,1)*
    (VLOOKUP(SUBSTITUTE(SUBSTITUTE(E$1,"standard",""),"|Float","")&amp;IF(OR($L1304=TRUE,$A1304=0,MOD($A1304,ChapterTable!$R$20)&lt;&gt;0),"","보스")&amp;"인게임누적곱배수",ChapterTable!$R:$S,2,0)^C1304
    +VLOOKUP(SUBSTITUTE(SUBSTITUTE(E$1,"standard",""),"|Float","")&amp;IF(OR($L1304=TRUE,$A1304=0,MOD($A1304,ChapterTable!$R$20)&lt;&gt;0),"","보스")&amp;"인게임누적합배수",ChapterTable!$R:$S,2,0)*C1304)
  )
  )
  )
)</f>
        <v>372.59999999999997</v>
      </c>
      <c r="F1304" s="1">
        <f ca="1">IF(AND($A1304=0,$B1304=1),
    VLOOKUP(1,ChapterTable!$1:$1048576,MATCH("최종"&amp;SUBSTITUTE(SUBSTITUTE(F$1,"standard",""),"|Float",""),ChapterTable!$1:$1,0),0)*ChapterTable!$P$17,
  IF(AND($A1304=0,$B1304=0),
    F1305,
  IF($B1304=0,
    VLOOKUP($A1304,ChapterTable!$1:$1048576,MATCH("최종"&amp;SUBSTITUTE(SUBSTITUTE(F$1,"standard",""),"|Float",""),ChapterTable!$1:$1,0),0),
  IF($B1304=1,
    IF($L1304=FALSE,
      VLOOKUP($A1304,ChapterTable!$1:$1048576,MATCH("최종"&amp;SUBSTITUTE(SUBSTITUTE(F$1,"standard",""),"|Float",""),ChapterTable!$1:$1,0),0),
      VLOOKUP($A1304-ChapterTable!$P$11,ChapterTable!$1:$1048576,MATCH("최종"&amp;SUBSTITUTE(SUBSTITUTE(F$1,"standard",""),"|Float",""),ChapterTable!$1:$1,0),0)*ChapterTable!$P$14
    ),
  OFFSET(F1304,-$B1304+IF($L1304,1,0),0)*
    (VLOOKUP(SUBSTITUTE(SUBSTITUTE(F$1,"standard",""),"|Float","")&amp;IF(OR($L1304=TRUE,$A1304=0,MOD($A1304,ChapterTable!$R$20)&lt;&gt;0),"","보스")&amp;"인게임누적곱배수",ChapterTable!$R:$S,2,0)^D1304
    +VLOOKUP(SUBSTITUTE(SUBSTITUTE(F$1,"standard",""),"|Float","")&amp;IF(OR($L1304=TRUE,$A1304=0,MOD($A1304,ChapterTable!$R$20)&lt;&gt;0),"","보스")&amp;"인게임누적합배수",ChapterTable!$R:$S,2,0)*D1304)
  )
  )
  )
)</f>
        <v>139.078125</v>
      </c>
      <c r="J1304" t="str">
        <f>IF(ISBLANK(I1304),"",
IFERROR(VLOOKUP(I1304,[1]StringTable!$1:$1048576,MATCH("kor|String",[1]StringTable!$1:$1,0),0),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IF(ISBLANK(AB1304),"",IF(ISERROR(VLOOKUP(AB1304,[3]DropTable!$A:$A,1,0)),"드랍없음",""))</f>
        <v/>
      </c>
      <c r="AE1304" t="str">
        <f>IF(ISBLANK(AD1304),"",IF(ISERROR(VLOOKUP(AD1304,[3]DropTable!$A:$A,1,0)),"드랍없음",""))</f>
        <v/>
      </c>
      <c r="AH1304">
        <v>1.5</v>
      </c>
      <c r="AI1304">
        <f t="shared" si="149"/>
        <v>0.5</v>
      </c>
      <c r="AJ1304">
        <f t="shared" si="147"/>
        <v>0.54666666600000002</v>
      </c>
      <c r="AK1304">
        <f t="shared" si="148"/>
        <v>1</v>
      </c>
      <c r="AL1304">
        <v>0</v>
      </c>
    </row>
    <row r="1305" spans="1:38" x14ac:dyDescent="0.3">
      <c r="A1305">
        <v>4</v>
      </c>
      <c r="B1305">
        <v>14</v>
      </c>
      <c r="C1305">
        <f>IF(OR($L1305=TRUE,$A1305=0,MOD($A1305,ChapterTable!$R$20)&lt;&gt;0),
MAX(0,INT(($B1305+ChapterTable!$P$26+VLOOKUP(SUBSTITUTE(C$1,"성장단계","")&amp;"단계오프셋",ChapterTable!$R:$S,2,0))/ChapterTable!$P$23)),
MAX(0,INT(($B1305+ChapterTable!$R$26+VLOOKUP(SUBSTITUTE(C$1,"성장단계","")&amp;"보스단계오프셋",ChapterTable!$R:$S,2,0))/ChapterTable!$R$23)))</f>
        <v>1</v>
      </c>
      <c r="D1305">
        <f>IF(OR($L1305=TRUE,$A1305=0,MOD($A1305,ChapterTable!$R$20)&lt;&gt;0),
MAX(0,INT(($B1305+ChapterTable!$P$26+VLOOKUP(SUBSTITUTE(D$1,"성장단계","")&amp;"단계오프셋",ChapterTable!$R:$S,2,0))/ChapterTable!$P$23)),
MAX(0,INT(($B1305+ChapterTable!$R$26+VLOOKUP(SUBSTITUTE(D$1,"성장단계","")&amp;"보스단계오프셋",ChapterTable!$R:$S,2,0))/ChapterTable!$R$23)))</f>
        <v>1</v>
      </c>
      <c r="E1305" s="1">
        <f ca="1">IF(AND($A1305=0,$B1305=1),
    VLOOKUP(1,ChapterTable!$1:$1048576,MATCH("최종"&amp;SUBSTITUTE(SUBSTITUTE(E$1,"standard",""),"|Float",""),ChapterTable!$1:$1,0),0)*ChapterTable!$P$17,
  IF(AND($A1305=0,$B1305=0),
    E1306,
  IF($B1305=0,
    VLOOKUP($A1305,ChapterTable!$1:$1048576,MATCH("최종"&amp;SUBSTITUTE(SUBSTITUTE(E$1,"standard",""),"|Float",""),ChapterTable!$1:$1,0),0),
  IF($B1305=1,
    IF($L1305=FALSE,
      VLOOKUP($A1305,ChapterTable!$1:$1048576,MATCH("최종"&amp;SUBSTITUTE(SUBSTITUTE(E$1,"standard",""),"|Float",""),ChapterTable!$1:$1,0),0),
      VLOOKUP($A1305-ChapterTable!$P$11,ChapterTable!$1:$1048576,MATCH("최종"&amp;SUBSTITUTE(SUBSTITUTE(E$1,"standard",""),"|Float",""),ChapterTable!$1:$1,0),0)*ChapterTable!$P$14
    ),
  OFFSET(E1305,-$B1305+IF($L1305,1,0),0)*IF($B1305&gt;OFFSET($B1305,1,0),ChapterTable!$R$17,1)*
    (VLOOKUP(SUBSTITUTE(SUBSTITUTE(E$1,"standard",""),"|Float","")&amp;IF(OR($L1305=TRUE,$A1305=0,MOD($A1305,ChapterTable!$R$20)&lt;&gt;0),"","보스")&amp;"인게임누적곱배수",ChapterTable!$R:$S,2,0)^C1305
    +VLOOKUP(SUBSTITUTE(SUBSTITUTE(E$1,"standard",""),"|Float","")&amp;IF(OR($L1305=TRUE,$A1305=0,MOD($A1305,ChapterTable!$R$20)&lt;&gt;0),"","보스")&amp;"인게임누적합배수",ChapterTable!$R:$S,2,0)*C1305)
  )
  )
  )
)</f>
        <v>372.59999999999997</v>
      </c>
      <c r="F1305" s="1">
        <f ca="1">IF(AND($A1305=0,$B1305=1),
    VLOOKUP(1,ChapterTable!$1:$1048576,MATCH("최종"&amp;SUBSTITUTE(SUBSTITUTE(F$1,"standard",""),"|Float",""),ChapterTable!$1:$1,0),0)*ChapterTable!$P$17,
  IF(AND($A1305=0,$B1305=0),
    F1306,
  IF($B1305=0,
    VLOOKUP($A1305,ChapterTable!$1:$1048576,MATCH("최종"&amp;SUBSTITUTE(SUBSTITUTE(F$1,"standard",""),"|Float",""),ChapterTable!$1:$1,0),0),
  IF($B1305=1,
    IF($L1305=FALSE,
      VLOOKUP($A1305,ChapterTable!$1:$1048576,MATCH("최종"&amp;SUBSTITUTE(SUBSTITUTE(F$1,"standard",""),"|Float",""),ChapterTable!$1:$1,0),0),
      VLOOKUP($A1305-ChapterTable!$P$11,ChapterTable!$1:$1048576,MATCH("최종"&amp;SUBSTITUTE(SUBSTITUTE(F$1,"standard",""),"|Float",""),ChapterTable!$1:$1,0),0)*ChapterTable!$P$14
    ),
  OFFSET(F1305,-$B1305+IF($L1305,1,0),0)*
    (VLOOKUP(SUBSTITUTE(SUBSTITUTE(F$1,"standard",""),"|Float","")&amp;IF(OR($L1305=TRUE,$A1305=0,MOD($A1305,ChapterTable!$R$20)&lt;&gt;0),"","보스")&amp;"인게임누적곱배수",ChapterTable!$R:$S,2,0)^D1305
    +VLOOKUP(SUBSTITUTE(SUBSTITUTE(F$1,"standard",""),"|Float","")&amp;IF(OR($L1305=TRUE,$A1305=0,MOD($A1305,ChapterTable!$R$20)&lt;&gt;0),"","보스")&amp;"인게임누적합배수",ChapterTable!$R:$S,2,0)*D1305)
  )
  )
  )
)</f>
        <v>139.078125</v>
      </c>
      <c r="J1305" t="str">
        <f>IF(ISBLANK(I1305),"",
IFERROR(VLOOKUP(I1305,[1]StringTable!$1:$1048576,MATCH("kor|String",[1]StringTable!$1:$1,0),0),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IF(ISBLANK(AB1305),"",IF(ISERROR(VLOOKUP(AB1305,[3]DropTable!$A:$A,1,0)),"드랍없음",""))</f>
        <v/>
      </c>
      <c r="AE1305" t="str">
        <f>IF(ISBLANK(AD1305),"",IF(ISERROR(VLOOKUP(AD1305,[3]DropTable!$A:$A,1,0)),"드랍없음",""))</f>
        <v/>
      </c>
      <c r="AH1305">
        <v>1.5</v>
      </c>
      <c r="AI1305">
        <f t="shared" si="149"/>
        <v>0.5</v>
      </c>
      <c r="AJ1305">
        <f t="shared" si="147"/>
        <v>0.54666666600000002</v>
      </c>
      <c r="AK1305">
        <f t="shared" si="148"/>
        <v>1</v>
      </c>
      <c r="AL1305">
        <v>0</v>
      </c>
    </row>
    <row r="1306" spans="1:38" x14ac:dyDescent="0.3">
      <c r="A1306">
        <v>4</v>
      </c>
      <c r="B1306">
        <v>15</v>
      </c>
      <c r="C1306">
        <f>IF(OR($L1306=TRUE,$A1306=0,MOD($A1306,ChapterTable!$R$20)&lt;&gt;0),
MAX(0,INT(($B1306+ChapterTable!$P$26+VLOOKUP(SUBSTITUTE(C$1,"성장단계","")&amp;"단계오프셋",ChapterTable!$R:$S,2,0))/ChapterTable!$P$23)),
MAX(0,INT(($B1306+ChapterTable!$R$26+VLOOKUP(SUBSTITUTE(C$1,"성장단계","")&amp;"보스단계오프셋",ChapterTable!$R:$S,2,0))/ChapterTable!$R$23)))</f>
        <v>1</v>
      </c>
      <c r="D1306">
        <f>IF(OR($L1306=TRUE,$A1306=0,MOD($A1306,ChapterTable!$R$20)&lt;&gt;0),
MAX(0,INT(($B1306+ChapterTable!$P$26+VLOOKUP(SUBSTITUTE(D$1,"성장단계","")&amp;"단계오프셋",ChapterTable!$R:$S,2,0))/ChapterTable!$P$23)),
MAX(0,INT(($B1306+ChapterTable!$R$26+VLOOKUP(SUBSTITUTE(D$1,"성장단계","")&amp;"보스단계오프셋",ChapterTable!$R:$S,2,0))/ChapterTable!$R$23)))</f>
        <v>1</v>
      </c>
      <c r="E1306" s="1">
        <f ca="1">IF(AND($A1306=0,$B1306=1),
    VLOOKUP(1,ChapterTable!$1:$1048576,MATCH("최종"&amp;SUBSTITUTE(SUBSTITUTE(E$1,"standard",""),"|Float",""),ChapterTable!$1:$1,0),0)*ChapterTable!$P$17,
  IF(AND($A1306=0,$B1306=0),
    E1307,
  IF($B1306=0,
    VLOOKUP($A1306,ChapterTable!$1:$1048576,MATCH("최종"&amp;SUBSTITUTE(SUBSTITUTE(E$1,"standard",""),"|Float",""),ChapterTable!$1:$1,0),0),
  IF($B1306=1,
    IF($L1306=FALSE,
      VLOOKUP($A1306,ChapterTable!$1:$1048576,MATCH("최종"&amp;SUBSTITUTE(SUBSTITUTE(E$1,"standard",""),"|Float",""),ChapterTable!$1:$1,0),0),
      VLOOKUP($A1306-ChapterTable!$P$11,ChapterTable!$1:$1048576,MATCH("최종"&amp;SUBSTITUTE(SUBSTITUTE(E$1,"standard",""),"|Float",""),ChapterTable!$1:$1,0),0)*ChapterTable!$P$14
    ),
  OFFSET(E1306,-$B1306+IF($L1306,1,0),0)*IF($B1306&gt;OFFSET($B1306,1,0),ChapterTable!$R$17,1)*
    (VLOOKUP(SUBSTITUTE(SUBSTITUTE(E$1,"standard",""),"|Float","")&amp;IF(OR($L1306=TRUE,$A1306=0,MOD($A1306,ChapterTable!$R$20)&lt;&gt;0),"","보스")&amp;"인게임누적곱배수",ChapterTable!$R:$S,2,0)^C1306
    +VLOOKUP(SUBSTITUTE(SUBSTITUTE(E$1,"standard",""),"|Float","")&amp;IF(OR($L1306=TRUE,$A1306=0,MOD($A1306,ChapterTable!$R$20)&lt;&gt;0),"","보스")&amp;"인게임누적합배수",ChapterTable!$R:$S,2,0)*C1306)
  )
  )
  )
)</f>
        <v>372.59999999999997</v>
      </c>
      <c r="F1306" s="1">
        <f ca="1">IF(AND($A1306=0,$B1306=1),
    VLOOKUP(1,ChapterTable!$1:$1048576,MATCH("최종"&amp;SUBSTITUTE(SUBSTITUTE(F$1,"standard",""),"|Float",""),ChapterTable!$1:$1,0),0)*ChapterTable!$P$17,
  IF(AND($A1306=0,$B1306=0),
    F1307,
  IF($B1306=0,
    VLOOKUP($A1306,ChapterTable!$1:$1048576,MATCH("최종"&amp;SUBSTITUTE(SUBSTITUTE(F$1,"standard",""),"|Float",""),ChapterTable!$1:$1,0),0),
  IF($B1306=1,
    IF($L1306=FALSE,
      VLOOKUP($A1306,ChapterTable!$1:$1048576,MATCH("최종"&amp;SUBSTITUTE(SUBSTITUTE(F$1,"standard",""),"|Float",""),ChapterTable!$1:$1,0),0),
      VLOOKUP($A1306-ChapterTable!$P$11,ChapterTable!$1:$1048576,MATCH("최종"&amp;SUBSTITUTE(SUBSTITUTE(F$1,"standard",""),"|Float",""),ChapterTable!$1:$1,0),0)*ChapterTable!$P$14
    ),
  OFFSET(F1306,-$B1306+IF($L1306,1,0),0)*
    (VLOOKUP(SUBSTITUTE(SUBSTITUTE(F$1,"standard",""),"|Float","")&amp;IF(OR($L1306=TRUE,$A1306=0,MOD($A1306,ChapterTable!$R$20)&lt;&gt;0),"","보스")&amp;"인게임누적곱배수",ChapterTable!$R:$S,2,0)^D1306
    +VLOOKUP(SUBSTITUTE(SUBSTITUTE(F$1,"standard",""),"|Float","")&amp;IF(OR($L1306=TRUE,$A1306=0,MOD($A1306,ChapterTable!$R$20)&lt;&gt;0),"","보스")&amp;"인게임누적합배수",ChapterTable!$R:$S,2,0)*D1306)
  )
  )
  )
)</f>
        <v>139.078125</v>
      </c>
      <c r="J1306" t="str">
        <f>IF(ISBLANK(I1306),"",
IFERROR(VLOOKUP(I1306,[1]StringTable!$1:$1048576,MATCH("kor|String",[1]StringTable!$1:$1,0),0),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IF(ISBLANK(AB1306),"",IF(ISERROR(VLOOKUP(AB1306,[3]DropTable!$A:$A,1,0)),"드랍없음",""))</f>
        <v/>
      </c>
      <c r="AE1306" t="str">
        <f>IF(ISBLANK(AD1306),"",IF(ISERROR(VLOOKUP(AD1306,[3]DropTable!$A:$A,1,0)),"드랍없음",""))</f>
        <v/>
      </c>
      <c r="AH1306">
        <v>1.5</v>
      </c>
      <c r="AI1306">
        <f t="shared" si="149"/>
        <v>0.5</v>
      </c>
      <c r="AJ1306">
        <f t="shared" si="147"/>
        <v>0.54666666600000002</v>
      </c>
      <c r="AK1306">
        <f t="shared" si="148"/>
        <v>1</v>
      </c>
      <c r="AL1306">
        <v>0</v>
      </c>
    </row>
    <row r="1307" spans="1:38" x14ac:dyDescent="0.3">
      <c r="A1307">
        <v>4</v>
      </c>
      <c r="B1307">
        <v>16</v>
      </c>
      <c r="C1307">
        <f>IF(OR($L1307=TRUE,$A1307=0,MOD($A1307,ChapterTable!$R$20)&lt;&gt;0),
MAX(0,INT(($B1307+ChapterTable!$P$26+VLOOKUP(SUBSTITUTE(C$1,"성장단계","")&amp;"단계오프셋",ChapterTable!$R:$S,2,0))/ChapterTable!$P$23)),
MAX(0,INT(($B1307+ChapterTable!$R$26+VLOOKUP(SUBSTITUTE(C$1,"성장단계","")&amp;"보스단계오프셋",ChapterTable!$R:$S,2,0))/ChapterTable!$R$23)))</f>
        <v>2</v>
      </c>
      <c r="D1307">
        <f>IF(OR($L1307=TRUE,$A1307=0,MOD($A1307,ChapterTable!$R$20)&lt;&gt;0),
MAX(0,INT(($B1307+ChapterTable!$P$26+VLOOKUP(SUBSTITUTE(D$1,"성장단계","")&amp;"단계오프셋",ChapterTable!$R:$S,2,0))/ChapterTable!$P$23)),
MAX(0,INT(($B1307+ChapterTable!$R$26+VLOOKUP(SUBSTITUTE(D$1,"성장단계","")&amp;"보스단계오프셋",ChapterTable!$R:$S,2,0))/ChapterTable!$R$23)))</f>
        <v>1</v>
      </c>
      <c r="E1307" s="1">
        <f ca="1">IF(AND($A1307=0,$B1307=1),
    VLOOKUP(1,ChapterTable!$1:$1048576,MATCH("최종"&amp;SUBSTITUTE(SUBSTITUTE(E$1,"standard",""),"|Float",""),ChapterTable!$1:$1,0),0)*ChapterTable!$P$17,
  IF(AND($A1307=0,$B1307=0),
    E1308,
  IF($B1307=0,
    VLOOKUP($A1307,ChapterTable!$1:$1048576,MATCH("최종"&amp;SUBSTITUTE(SUBSTITUTE(E$1,"standard",""),"|Float",""),ChapterTable!$1:$1,0),0),
  IF($B1307=1,
    IF($L1307=FALSE,
      VLOOKUP($A1307,ChapterTable!$1:$1048576,MATCH("최종"&amp;SUBSTITUTE(SUBSTITUTE(E$1,"standard",""),"|Float",""),ChapterTable!$1:$1,0),0),
      VLOOKUP($A1307-ChapterTable!$P$11,ChapterTable!$1:$1048576,MATCH("최종"&amp;SUBSTITUTE(SUBSTITUTE(E$1,"standard",""),"|Float",""),ChapterTable!$1:$1,0),0)*ChapterTable!$P$14
    ),
  OFFSET(E1307,-$B1307+IF($L1307,1,0),0)*IF($B1307&gt;OFFSET($B1307,1,0),ChapterTable!$R$17,1)*
    (VLOOKUP(SUBSTITUTE(SUBSTITUTE(E$1,"standard",""),"|Float","")&amp;IF(OR($L1307=TRUE,$A1307=0,MOD($A1307,ChapterTable!$R$20)&lt;&gt;0),"","보스")&amp;"인게임누적곱배수",ChapterTable!$R:$S,2,0)^C1307
    +VLOOKUP(SUBSTITUTE(SUBSTITUTE(E$1,"standard",""),"|Float","")&amp;IF(OR($L1307=TRUE,$A1307=0,MOD($A1307,ChapterTable!$R$20)&lt;&gt;0),"","보스")&amp;"인게임누적합배수",ChapterTable!$R:$S,2,0)*C1307)
  )
  )
  )
)</f>
        <v>434.7</v>
      </c>
      <c r="F1307" s="1">
        <f ca="1">IF(AND($A1307=0,$B1307=1),
    VLOOKUP(1,ChapterTable!$1:$1048576,MATCH("최종"&amp;SUBSTITUTE(SUBSTITUTE(F$1,"standard",""),"|Float",""),ChapterTable!$1:$1,0),0)*ChapterTable!$P$17,
  IF(AND($A1307=0,$B1307=0),
    F1308,
  IF($B1307=0,
    VLOOKUP($A1307,ChapterTable!$1:$1048576,MATCH("최종"&amp;SUBSTITUTE(SUBSTITUTE(F$1,"standard",""),"|Float",""),ChapterTable!$1:$1,0),0),
  IF($B1307=1,
    IF($L1307=FALSE,
      VLOOKUP($A1307,ChapterTable!$1:$1048576,MATCH("최종"&amp;SUBSTITUTE(SUBSTITUTE(F$1,"standard",""),"|Float",""),ChapterTable!$1:$1,0),0),
      VLOOKUP($A1307-ChapterTable!$P$11,ChapterTable!$1:$1048576,MATCH("최종"&amp;SUBSTITUTE(SUBSTITUTE(F$1,"standard",""),"|Float",""),ChapterTable!$1:$1,0),0)*ChapterTable!$P$14
    ),
  OFFSET(F1307,-$B1307+IF($L1307,1,0),0)*
    (VLOOKUP(SUBSTITUTE(SUBSTITUTE(F$1,"standard",""),"|Float","")&amp;IF(OR($L1307=TRUE,$A1307=0,MOD($A1307,ChapterTable!$R$20)&lt;&gt;0),"","보스")&amp;"인게임누적곱배수",ChapterTable!$R:$S,2,0)^D1307
    +VLOOKUP(SUBSTITUTE(SUBSTITUTE(F$1,"standard",""),"|Float","")&amp;IF(OR($L1307=TRUE,$A1307=0,MOD($A1307,ChapterTable!$R$20)&lt;&gt;0),"","보스")&amp;"인게임누적합배수",ChapterTable!$R:$S,2,0)*D1307)
  )
  )
  )
)</f>
        <v>139.078125</v>
      </c>
      <c r="J1307" t="str">
        <f>IF(ISBLANK(I1307),"",
IFERROR(VLOOKUP(I1307,[1]StringTable!$1:$1048576,MATCH("kor|String",[1]StringTable!$1:$1,0),0),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IF(ISBLANK(AB1307),"",IF(ISERROR(VLOOKUP(AB1307,[3]DropTable!$A:$A,1,0)),"드랍없음",""))</f>
        <v/>
      </c>
      <c r="AE1307" t="str">
        <f>IF(ISBLANK(AD1307),"",IF(ISERROR(VLOOKUP(AD1307,[3]DropTable!$A:$A,1,0)),"드랍없음",""))</f>
        <v/>
      </c>
      <c r="AH1307">
        <v>1.5</v>
      </c>
      <c r="AI1307">
        <f t="shared" si="149"/>
        <v>0.5</v>
      </c>
      <c r="AJ1307">
        <f t="shared" si="147"/>
        <v>0.54666666600000002</v>
      </c>
      <c r="AK1307">
        <f t="shared" si="148"/>
        <v>1</v>
      </c>
      <c r="AL1307">
        <v>0</v>
      </c>
    </row>
    <row r="1308" spans="1:38" x14ac:dyDescent="0.3">
      <c r="A1308">
        <v>4</v>
      </c>
      <c r="B1308">
        <v>17</v>
      </c>
      <c r="C1308">
        <f>IF(OR($L1308=TRUE,$A1308=0,MOD($A1308,ChapterTable!$R$20)&lt;&gt;0),
MAX(0,INT(($B1308+ChapterTable!$P$26+VLOOKUP(SUBSTITUTE(C$1,"성장단계","")&amp;"단계오프셋",ChapterTable!$R:$S,2,0))/ChapterTable!$P$23)),
MAX(0,INT(($B1308+ChapterTable!$R$26+VLOOKUP(SUBSTITUTE(C$1,"성장단계","")&amp;"보스단계오프셋",ChapterTable!$R:$S,2,0))/ChapterTable!$R$23)))</f>
        <v>2</v>
      </c>
      <c r="D1308">
        <f>IF(OR($L1308=TRUE,$A1308=0,MOD($A1308,ChapterTable!$R$20)&lt;&gt;0),
MAX(0,INT(($B1308+ChapterTable!$P$26+VLOOKUP(SUBSTITUTE(D$1,"성장단계","")&amp;"단계오프셋",ChapterTable!$R:$S,2,0))/ChapterTable!$P$23)),
MAX(0,INT(($B1308+ChapterTable!$R$26+VLOOKUP(SUBSTITUTE(D$1,"성장단계","")&amp;"보스단계오프셋",ChapterTable!$R:$S,2,0))/ChapterTable!$R$23)))</f>
        <v>1</v>
      </c>
      <c r="E1308" s="1">
        <f ca="1">IF(AND($A1308=0,$B1308=1),
    VLOOKUP(1,ChapterTable!$1:$1048576,MATCH("최종"&amp;SUBSTITUTE(SUBSTITUTE(E$1,"standard",""),"|Float",""),ChapterTable!$1:$1,0),0)*ChapterTable!$P$17,
  IF(AND($A1308=0,$B1308=0),
    E1309,
  IF($B1308=0,
    VLOOKUP($A1308,ChapterTable!$1:$1048576,MATCH("최종"&amp;SUBSTITUTE(SUBSTITUTE(E$1,"standard",""),"|Float",""),ChapterTable!$1:$1,0),0),
  IF($B1308=1,
    IF($L1308=FALSE,
      VLOOKUP($A1308,ChapterTable!$1:$1048576,MATCH("최종"&amp;SUBSTITUTE(SUBSTITUTE(E$1,"standard",""),"|Float",""),ChapterTable!$1:$1,0),0),
      VLOOKUP($A1308-ChapterTable!$P$11,ChapterTable!$1:$1048576,MATCH("최종"&amp;SUBSTITUTE(SUBSTITUTE(E$1,"standard",""),"|Float",""),ChapterTable!$1:$1,0),0)*ChapterTable!$P$14
    ),
  OFFSET(E1308,-$B1308+IF($L1308,1,0),0)*IF($B1308&gt;OFFSET($B1308,1,0),ChapterTable!$R$17,1)*
    (VLOOKUP(SUBSTITUTE(SUBSTITUTE(E$1,"standard",""),"|Float","")&amp;IF(OR($L1308=TRUE,$A1308=0,MOD($A1308,ChapterTable!$R$20)&lt;&gt;0),"","보스")&amp;"인게임누적곱배수",ChapterTable!$R:$S,2,0)^C1308
    +VLOOKUP(SUBSTITUTE(SUBSTITUTE(E$1,"standard",""),"|Float","")&amp;IF(OR($L1308=TRUE,$A1308=0,MOD($A1308,ChapterTable!$R$20)&lt;&gt;0),"","보스")&amp;"인게임누적합배수",ChapterTable!$R:$S,2,0)*C1308)
  )
  )
  )
)</f>
        <v>434.7</v>
      </c>
      <c r="F1308" s="1">
        <f ca="1">IF(AND($A1308=0,$B1308=1),
    VLOOKUP(1,ChapterTable!$1:$1048576,MATCH("최종"&amp;SUBSTITUTE(SUBSTITUTE(F$1,"standard",""),"|Float",""),ChapterTable!$1:$1,0),0)*ChapterTable!$P$17,
  IF(AND($A1308=0,$B1308=0),
    F1309,
  IF($B1308=0,
    VLOOKUP($A1308,ChapterTable!$1:$1048576,MATCH("최종"&amp;SUBSTITUTE(SUBSTITUTE(F$1,"standard",""),"|Float",""),ChapterTable!$1:$1,0),0),
  IF($B1308=1,
    IF($L1308=FALSE,
      VLOOKUP($A1308,ChapterTable!$1:$1048576,MATCH("최종"&amp;SUBSTITUTE(SUBSTITUTE(F$1,"standard",""),"|Float",""),ChapterTable!$1:$1,0),0),
      VLOOKUP($A1308-ChapterTable!$P$11,ChapterTable!$1:$1048576,MATCH("최종"&amp;SUBSTITUTE(SUBSTITUTE(F$1,"standard",""),"|Float",""),ChapterTable!$1:$1,0),0)*ChapterTable!$P$14
    ),
  OFFSET(F1308,-$B1308+IF($L1308,1,0),0)*
    (VLOOKUP(SUBSTITUTE(SUBSTITUTE(F$1,"standard",""),"|Float","")&amp;IF(OR($L1308=TRUE,$A1308=0,MOD($A1308,ChapterTable!$R$20)&lt;&gt;0),"","보스")&amp;"인게임누적곱배수",ChapterTable!$R:$S,2,0)^D1308
    +VLOOKUP(SUBSTITUTE(SUBSTITUTE(F$1,"standard",""),"|Float","")&amp;IF(OR($L1308=TRUE,$A1308=0,MOD($A1308,ChapterTable!$R$20)&lt;&gt;0),"","보스")&amp;"인게임누적합배수",ChapterTable!$R:$S,2,0)*D1308)
  )
  )
  )
)</f>
        <v>139.078125</v>
      </c>
      <c r="J1308" t="str">
        <f>IF(ISBLANK(I1308),"",
IFERROR(VLOOKUP(I1308,[1]StringTable!$1:$1048576,MATCH("kor|String",[1]StringTable!$1:$1,0),0),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IF(ISBLANK(AB1308),"",IF(ISERROR(VLOOKUP(AB1308,[3]DropTable!$A:$A,1,0)),"드랍없음",""))</f>
        <v/>
      </c>
      <c r="AE1308" t="str">
        <f>IF(ISBLANK(AD1308),"",IF(ISERROR(VLOOKUP(AD1308,[3]DropTable!$A:$A,1,0)),"드랍없음",""))</f>
        <v/>
      </c>
      <c r="AH1308">
        <v>1.5</v>
      </c>
      <c r="AI1308">
        <f t="shared" si="149"/>
        <v>0.5</v>
      </c>
      <c r="AJ1308">
        <f t="shared" si="147"/>
        <v>0.54666666600000002</v>
      </c>
      <c r="AK1308">
        <f t="shared" si="148"/>
        <v>1</v>
      </c>
      <c r="AL1308">
        <v>0</v>
      </c>
    </row>
    <row r="1309" spans="1:38" x14ac:dyDescent="0.3">
      <c r="A1309">
        <v>4</v>
      </c>
      <c r="B1309">
        <v>18</v>
      </c>
      <c r="C1309">
        <f>IF(OR($L1309=TRUE,$A1309=0,MOD($A1309,ChapterTable!$R$20)&lt;&gt;0),
MAX(0,INT(($B1309+ChapterTable!$P$26+VLOOKUP(SUBSTITUTE(C$1,"성장단계","")&amp;"단계오프셋",ChapterTable!$R:$S,2,0))/ChapterTable!$P$23)),
MAX(0,INT(($B1309+ChapterTable!$R$26+VLOOKUP(SUBSTITUTE(C$1,"성장단계","")&amp;"보스단계오프셋",ChapterTable!$R:$S,2,0))/ChapterTable!$R$23)))</f>
        <v>2</v>
      </c>
      <c r="D1309">
        <f>IF(OR($L1309=TRUE,$A1309=0,MOD($A1309,ChapterTable!$R$20)&lt;&gt;0),
MAX(0,INT(($B1309+ChapterTable!$P$26+VLOOKUP(SUBSTITUTE(D$1,"성장단계","")&amp;"단계오프셋",ChapterTable!$R:$S,2,0))/ChapterTable!$P$23)),
MAX(0,INT(($B1309+ChapterTable!$R$26+VLOOKUP(SUBSTITUTE(D$1,"성장단계","")&amp;"보스단계오프셋",ChapterTable!$R:$S,2,0))/ChapterTable!$R$23)))</f>
        <v>1</v>
      </c>
      <c r="E1309" s="1">
        <f ca="1">IF(AND($A1309=0,$B1309=1),
    VLOOKUP(1,ChapterTable!$1:$1048576,MATCH("최종"&amp;SUBSTITUTE(SUBSTITUTE(E$1,"standard",""),"|Float",""),ChapterTable!$1:$1,0),0)*ChapterTable!$P$17,
  IF(AND($A1309=0,$B1309=0),
    E1310,
  IF($B1309=0,
    VLOOKUP($A1309,ChapterTable!$1:$1048576,MATCH("최종"&amp;SUBSTITUTE(SUBSTITUTE(E$1,"standard",""),"|Float",""),ChapterTable!$1:$1,0),0),
  IF($B1309=1,
    IF($L1309=FALSE,
      VLOOKUP($A1309,ChapterTable!$1:$1048576,MATCH("최종"&amp;SUBSTITUTE(SUBSTITUTE(E$1,"standard",""),"|Float",""),ChapterTable!$1:$1,0),0),
      VLOOKUP($A1309-ChapterTable!$P$11,ChapterTable!$1:$1048576,MATCH("최종"&amp;SUBSTITUTE(SUBSTITUTE(E$1,"standard",""),"|Float",""),ChapterTable!$1:$1,0),0)*ChapterTable!$P$14
    ),
  OFFSET(E1309,-$B1309+IF($L1309,1,0),0)*IF($B1309&gt;OFFSET($B1309,1,0),ChapterTable!$R$17,1)*
    (VLOOKUP(SUBSTITUTE(SUBSTITUTE(E$1,"standard",""),"|Float","")&amp;IF(OR($L1309=TRUE,$A1309=0,MOD($A1309,ChapterTable!$R$20)&lt;&gt;0),"","보스")&amp;"인게임누적곱배수",ChapterTable!$R:$S,2,0)^C1309
    +VLOOKUP(SUBSTITUTE(SUBSTITUTE(E$1,"standard",""),"|Float","")&amp;IF(OR($L1309=TRUE,$A1309=0,MOD($A1309,ChapterTable!$R$20)&lt;&gt;0),"","보스")&amp;"인게임누적합배수",ChapterTable!$R:$S,2,0)*C1309)
  )
  )
  )
)</f>
        <v>434.7</v>
      </c>
      <c r="F1309" s="1">
        <f ca="1">IF(AND($A1309=0,$B1309=1),
    VLOOKUP(1,ChapterTable!$1:$1048576,MATCH("최종"&amp;SUBSTITUTE(SUBSTITUTE(F$1,"standard",""),"|Float",""),ChapterTable!$1:$1,0),0)*ChapterTable!$P$17,
  IF(AND($A1309=0,$B1309=0),
    F1310,
  IF($B1309=0,
    VLOOKUP($A1309,ChapterTable!$1:$1048576,MATCH("최종"&amp;SUBSTITUTE(SUBSTITUTE(F$1,"standard",""),"|Float",""),ChapterTable!$1:$1,0),0),
  IF($B1309=1,
    IF($L1309=FALSE,
      VLOOKUP($A1309,ChapterTable!$1:$1048576,MATCH("최종"&amp;SUBSTITUTE(SUBSTITUTE(F$1,"standard",""),"|Float",""),ChapterTable!$1:$1,0),0),
      VLOOKUP($A1309-ChapterTable!$P$11,ChapterTable!$1:$1048576,MATCH("최종"&amp;SUBSTITUTE(SUBSTITUTE(F$1,"standard",""),"|Float",""),ChapterTable!$1:$1,0),0)*ChapterTable!$P$14
    ),
  OFFSET(F1309,-$B1309+IF($L1309,1,0),0)*
    (VLOOKUP(SUBSTITUTE(SUBSTITUTE(F$1,"standard",""),"|Float","")&amp;IF(OR($L1309=TRUE,$A1309=0,MOD($A1309,ChapterTable!$R$20)&lt;&gt;0),"","보스")&amp;"인게임누적곱배수",ChapterTable!$R:$S,2,0)^D1309
    +VLOOKUP(SUBSTITUTE(SUBSTITUTE(F$1,"standard",""),"|Float","")&amp;IF(OR($L1309=TRUE,$A1309=0,MOD($A1309,ChapterTable!$R$20)&lt;&gt;0),"","보스")&amp;"인게임누적합배수",ChapterTable!$R:$S,2,0)*D1309)
  )
  )
  )
)</f>
        <v>139.078125</v>
      </c>
      <c r="J1309" t="str">
        <f>IF(ISBLANK(I1309),"",
IFERROR(VLOOKUP(I1309,[1]StringTable!$1:$1048576,MATCH("kor|String",[1]StringTable!$1:$1,0),0),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IF(ISBLANK(AB1309),"",IF(ISERROR(VLOOKUP(AB1309,[3]DropTable!$A:$A,1,0)),"드랍없음",""))</f>
        <v/>
      </c>
      <c r="AE1309" t="str">
        <f>IF(ISBLANK(AD1309),"",IF(ISERROR(VLOOKUP(AD1309,[3]DropTable!$A:$A,1,0)),"드랍없음",""))</f>
        <v/>
      </c>
      <c r="AH1309">
        <v>1.5</v>
      </c>
      <c r="AI1309">
        <f t="shared" si="149"/>
        <v>0.5</v>
      </c>
      <c r="AJ1309">
        <f t="shared" si="147"/>
        <v>0.54666666600000002</v>
      </c>
      <c r="AK1309">
        <f t="shared" si="148"/>
        <v>1</v>
      </c>
      <c r="AL1309">
        <v>0</v>
      </c>
    </row>
    <row r="1310" spans="1:38" x14ac:dyDescent="0.3">
      <c r="A1310">
        <v>4</v>
      </c>
      <c r="B1310">
        <v>19</v>
      </c>
      <c r="C1310">
        <f>IF(OR($L1310=TRUE,$A1310=0,MOD($A1310,ChapterTable!$R$20)&lt;&gt;0),
MAX(0,INT(($B1310+ChapterTable!$P$26+VLOOKUP(SUBSTITUTE(C$1,"성장단계","")&amp;"단계오프셋",ChapterTable!$R:$S,2,0))/ChapterTable!$P$23)),
MAX(0,INT(($B1310+ChapterTable!$R$26+VLOOKUP(SUBSTITUTE(C$1,"성장단계","")&amp;"보스단계오프셋",ChapterTable!$R:$S,2,0))/ChapterTable!$R$23)))</f>
        <v>2</v>
      </c>
      <c r="D1310">
        <f>IF(OR($L1310=TRUE,$A1310=0,MOD($A1310,ChapterTable!$R$20)&lt;&gt;0),
MAX(0,INT(($B1310+ChapterTable!$P$26+VLOOKUP(SUBSTITUTE(D$1,"성장단계","")&amp;"단계오프셋",ChapterTable!$R:$S,2,0))/ChapterTable!$P$23)),
MAX(0,INT(($B1310+ChapterTable!$R$26+VLOOKUP(SUBSTITUTE(D$1,"성장단계","")&amp;"보스단계오프셋",ChapterTable!$R:$S,2,0))/ChapterTable!$R$23)))</f>
        <v>1</v>
      </c>
      <c r="E1310" s="1">
        <f ca="1">IF(AND($A1310=0,$B1310=1),
    VLOOKUP(1,ChapterTable!$1:$1048576,MATCH("최종"&amp;SUBSTITUTE(SUBSTITUTE(E$1,"standard",""),"|Float",""),ChapterTable!$1:$1,0),0)*ChapterTable!$P$17,
  IF(AND($A1310=0,$B1310=0),
    E1311,
  IF($B1310=0,
    VLOOKUP($A1310,ChapterTable!$1:$1048576,MATCH("최종"&amp;SUBSTITUTE(SUBSTITUTE(E$1,"standard",""),"|Float",""),ChapterTable!$1:$1,0),0),
  IF($B1310=1,
    IF($L1310=FALSE,
      VLOOKUP($A1310,ChapterTable!$1:$1048576,MATCH("최종"&amp;SUBSTITUTE(SUBSTITUTE(E$1,"standard",""),"|Float",""),ChapterTable!$1:$1,0),0),
      VLOOKUP($A1310-ChapterTable!$P$11,ChapterTable!$1:$1048576,MATCH("최종"&amp;SUBSTITUTE(SUBSTITUTE(E$1,"standard",""),"|Float",""),ChapterTable!$1:$1,0),0)*ChapterTable!$P$14
    ),
  OFFSET(E1310,-$B1310+IF($L1310,1,0),0)*IF($B1310&gt;OFFSET($B1310,1,0),ChapterTable!$R$17,1)*
    (VLOOKUP(SUBSTITUTE(SUBSTITUTE(E$1,"standard",""),"|Float","")&amp;IF(OR($L1310=TRUE,$A1310=0,MOD($A1310,ChapterTable!$R$20)&lt;&gt;0),"","보스")&amp;"인게임누적곱배수",ChapterTable!$R:$S,2,0)^C1310
    +VLOOKUP(SUBSTITUTE(SUBSTITUTE(E$1,"standard",""),"|Float","")&amp;IF(OR($L1310=TRUE,$A1310=0,MOD($A1310,ChapterTable!$R$20)&lt;&gt;0),"","보스")&amp;"인게임누적합배수",ChapterTable!$R:$S,2,0)*C1310)
  )
  )
  )
)</f>
        <v>434.7</v>
      </c>
      <c r="F1310" s="1">
        <f ca="1">IF(AND($A1310=0,$B1310=1),
    VLOOKUP(1,ChapterTable!$1:$1048576,MATCH("최종"&amp;SUBSTITUTE(SUBSTITUTE(F$1,"standard",""),"|Float",""),ChapterTable!$1:$1,0),0)*ChapterTable!$P$17,
  IF(AND($A1310=0,$B1310=0),
    F1311,
  IF($B1310=0,
    VLOOKUP($A1310,ChapterTable!$1:$1048576,MATCH("최종"&amp;SUBSTITUTE(SUBSTITUTE(F$1,"standard",""),"|Float",""),ChapterTable!$1:$1,0),0),
  IF($B1310=1,
    IF($L1310=FALSE,
      VLOOKUP($A1310,ChapterTable!$1:$1048576,MATCH("최종"&amp;SUBSTITUTE(SUBSTITUTE(F$1,"standard",""),"|Float",""),ChapterTable!$1:$1,0),0),
      VLOOKUP($A1310-ChapterTable!$P$11,ChapterTable!$1:$1048576,MATCH("최종"&amp;SUBSTITUTE(SUBSTITUTE(F$1,"standard",""),"|Float",""),ChapterTable!$1:$1,0),0)*ChapterTable!$P$14
    ),
  OFFSET(F1310,-$B1310+IF($L1310,1,0),0)*
    (VLOOKUP(SUBSTITUTE(SUBSTITUTE(F$1,"standard",""),"|Float","")&amp;IF(OR($L1310=TRUE,$A1310=0,MOD($A1310,ChapterTable!$R$20)&lt;&gt;0),"","보스")&amp;"인게임누적곱배수",ChapterTable!$R:$S,2,0)^D1310
    +VLOOKUP(SUBSTITUTE(SUBSTITUTE(F$1,"standard",""),"|Float","")&amp;IF(OR($L1310=TRUE,$A1310=0,MOD($A1310,ChapterTable!$R$20)&lt;&gt;0),"","보스")&amp;"인게임누적합배수",ChapterTable!$R:$S,2,0)*D1310)
  )
  )
  )
)</f>
        <v>139.078125</v>
      </c>
      <c r="J1310" t="str">
        <f>IF(ISBLANK(I1310),"",
IFERROR(VLOOKUP(I1310,[1]StringTable!$1:$1048576,MATCH("kor|String",[1]StringTable!$1:$1,0),0),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IF(ISBLANK(AB1310),"",IF(ISERROR(VLOOKUP(AB1310,[3]DropTable!$A:$A,1,0)),"드랍없음",""))</f>
        <v/>
      </c>
      <c r="AE1310" t="str">
        <f>IF(ISBLANK(AD1310),"",IF(ISERROR(VLOOKUP(AD1310,[3]DropTable!$A:$A,1,0)),"드랍없음",""))</f>
        <v/>
      </c>
      <c r="AH1310">
        <v>1.5</v>
      </c>
      <c r="AI1310">
        <f t="shared" si="149"/>
        <v>0.5</v>
      </c>
      <c r="AJ1310">
        <f t="shared" si="147"/>
        <v>0.54666666600000002</v>
      </c>
      <c r="AK1310">
        <f t="shared" si="148"/>
        <v>1</v>
      </c>
      <c r="AL1310">
        <v>0</v>
      </c>
    </row>
    <row r="1311" spans="1:38" x14ac:dyDescent="0.3">
      <c r="A1311">
        <v>4</v>
      </c>
      <c r="B1311">
        <v>20</v>
      </c>
      <c r="C1311">
        <f>IF(OR($L1311=TRUE,$A1311=0,MOD($A1311,ChapterTable!$R$20)&lt;&gt;0),
MAX(0,INT(($B1311+ChapterTable!$P$26+VLOOKUP(SUBSTITUTE(C$1,"성장단계","")&amp;"단계오프셋",ChapterTable!$R:$S,2,0))/ChapterTable!$P$23)),
MAX(0,INT(($B1311+ChapterTable!$R$26+VLOOKUP(SUBSTITUTE(C$1,"성장단계","")&amp;"보스단계오프셋",ChapterTable!$R:$S,2,0))/ChapterTable!$R$23)))</f>
        <v>2</v>
      </c>
      <c r="D1311">
        <f>IF(OR($L1311=TRUE,$A1311=0,MOD($A1311,ChapterTable!$R$20)&lt;&gt;0),
MAX(0,INT(($B1311+ChapterTable!$P$26+VLOOKUP(SUBSTITUTE(D$1,"성장단계","")&amp;"단계오프셋",ChapterTable!$R:$S,2,0))/ChapterTable!$P$23)),
MAX(0,INT(($B1311+ChapterTable!$R$26+VLOOKUP(SUBSTITUTE(D$1,"성장단계","")&amp;"보스단계오프셋",ChapterTable!$R:$S,2,0))/ChapterTable!$R$23)))</f>
        <v>1</v>
      </c>
      <c r="E1311" s="1">
        <f ca="1">IF(AND($A1311=0,$B1311=1),
    VLOOKUP(1,ChapterTable!$1:$1048576,MATCH("최종"&amp;SUBSTITUTE(SUBSTITUTE(E$1,"standard",""),"|Float",""),ChapterTable!$1:$1,0),0)*ChapterTable!$P$17,
  IF(AND($A1311=0,$B1311=0),
    E1312,
  IF($B1311=0,
    VLOOKUP($A1311,ChapterTable!$1:$1048576,MATCH("최종"&amp;SUBSTITUTE(SUBSTITUTE(E$1,"standard",""),"|Float",""),ChapterTable!$1:$1,0),0),
  IF($B1311=1,
    IF($L1311=FALSE,
      VLOOKUP($A1311,ChapterTable!$1:$1048576,MATCH("최종"&amp;SUBSTITUTE(SUBSTITUTE(E$1,"standard",""),"|Float",""),ChapterTable!$1:$1,0),0),
      VLOOKUP($A1311-ChapterTable!$P$11,ChapterTable!$1:$1048576,MATCH("최종"&amp;SUBSTITUTE(SUBSTITUTE(E$1,"standard",""),"|Float",""),ChapterTable!$1:$1,0),0)*ChapterTable!$P$14
    ),
  OFFSET(E1311,-$B1311+IF($L1311,1,0),0)*IF($B1311&gt;OFFSET($B1311,1,0),ChapterTable!$R$17,1)*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
  )
  )
  )
)</f>
        <v>434.7</v>
      </c>
      <c r="F1311" s="1">
        <f ca="1">IF(AND($A1311=0,$B1311=1),
    VLOOKUP(1,ChapterTable!$1:$1048576,MATCH("최종"&amp;SUBSTITUTE(SUBSTITUTE(F$1,"standard",""),"|Float",""),ChapterTable!$1:$1,0),0)*ChapterTable!$P$17,
  IF(AND($A1311=0,$B1311=0),
    F1312,
  IF($B1311=0,
    VLOOKUP($A1311,ChapterTable!$1:$1048576,MATCH("최종"&amp;SUBSTITUTE(SUBSTITUTE(F$1,"standard",""),"|Float",""),ChapterTable!$1:$1,0),0),
  IF($B1311=1,
    IF($L1311=FALSE,
      VLOOKUP($A1311,ChapterTable!$1:$1048576,MATCH("최종"&amp;SUBSTITUTE(SUBSTITUTE(F$1,"standard",""),"|Float",""),ChapterTable!$1:$1,0),0),
      VLOOKUP($A1311-ChapterTable!$P$11,ChapterTable!$1:$1048576,MATCH("최종"&amp;SUBSTITUTE(SUBSTITUTE(F$1,"standard",""),"|Float",""),ChapterTable!$1:$1,0),0)*ChapterTable!$P$14
    ),
  OFFSET(F1311,-$B1311+IF($L1311,1,0),0)*
    (VLOOKUP(SUBSTITUTE(SUBSTITUTE(F$1,"standard",""),"|Float","")&amp;IF(OR($L1311=TRUE,$A1311=0,MOD($A1311,ChapterTable!$R$20)&lt;&gt;0),"","보스")&amp;"인게임누적곱배수",ChapterTable!$R:$S,2,0)^D1311
    +VLOOKUP(SUBSTITUTE(SUBSTITUTE(F$1,"standard",""),"|Float","")&amp;IF(OR($L1311=TRUE,$A1311=0,MOD($A1311,ChapterTable!$R$20)&lt;&gt;0),"","보스")&amp;"인게임누적합배수",ChapterTable!$R:$S,2,0)*D1311)
  )
  )
  )
)</f>
        <v>139.078125</v>
      </c>
      <c r="J1311" t="str">
        <f>IF(ISBLANK(I1311),"",
IFERROR(VLOOKUP(I1311,[1]StringTable!$1:$1048576,MATCH("kor|String",[1]StringTable!$1:$1,0),0),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IF(ISBLANK(AB1311),"",IF(ISERROR(VLOOKUP(AB1311,[3]DropTable!$A:$A,1,0)),"드랍없음",""))</f>
        <v/>
      </c>
      <c r="AD1311">
        <v>5003</v>
      </c>
      <c r="AE1311" t="str">
        <f>IF(ISBLANK(AD1311),"",IF(ISERROR(VLOOKUP(AD1311,[3]DropTable!$A:$A,1,0)),"드랍없음",""))</f>
        <v/>
      </c>
      <c r="AF1311">
        <f ca="1">1.25*IF($B1311&gt;OFFSET($B1311,1,0),ChapterTable!$R$17,1)*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f>
        <v>1.75</v>
      </c>
      <c r="AG1311">
        <f ca="1">35/AF1311</f>
        <v>20</v>
      </c>
      <c r="AH1311">
        <v>1.5</v>
      </c>
      <c r="AI1311">
        <f t="shared" si="149"/>
        <v>0.5</v>
      </c>
      <c r="AJ1311">
        <f t="shared" si="147"/>
        <v>1</v>
      </c>
      <c r="AK1311">
        <f t="shared" si="148"/>
        <v>2</v>
      </c>
      <c r="AL1311">
        <v>0</v>
      </c>
    </row>
    <row r="1312" spans="1:38" x14ac:dyDescent="0.3">
      <c r="A1312">
        <v>4</v>
      </c>
      <c r="B1312">
        <v>21</v>
      </c>
      <c r="C1312">
        <f>IF(OR($L1312=TRUE,$A1312=0,MOD($A1312,ChapterTable!$R$20)&lt;&gt;0),
MAX(0,INT(($B1312+ChapterTable!$P$26+VLOOKUP(SUBSTITUTE(C$1,"성장단계","")&amp;"단계오프셋",ChapterTable!$R:$S,2,0))/ChapterTable!$P$23)),
MAX(0,INT(($B1312+ChapterTable!$R$26+VLOOKUP(SUBSTITUTE(C$1,"성장단계","")&amp;"보스단계오프셋",ChapterTable!$R:$S,2,0))/ChapterTable!$R$23)))</f>
        <v>2</v>
      </c>
      <c r="D1312">
        <f>IF(OR($L1312=TRUE,$A1312=0,MOD($A1312,ChapterTable!$R$20)&lt;&gt;0),
MAX(0,INT(($B1312+ChapterTable!$P$26+VLOOKUP(SUBSTITUTE(D$1,"성장단계","")&amp;"단계오프셋",ChapterTable!$R:$S,2,0))/ChapterTable!$P$23)),
MAX(0,INT(($B1312+ChapterTable!$R$26+VLOOKUP(SUBSTITUTE(D$1,"성장단계","")&amp;"보스단계오프셋",ChapterTable!$R:$S,2,0))/ChapterTable!$R$23)))</f>
        <v>2</v>
      </c>
      <c r="E1312" s="1">
        <f ca="1">IF(AND($A1312=0,$B1312=1),
    VLOOKUP(1,ChapterTable!$1:$1048576,MATCH("최종"&amp;SUBSTITUTE(SUBSTITUTE(E$1,"standard",""),"|Float",""),ChapterTable!$1:$1,0),0)*ChapterTable!$P$17,
  IF(AND($A1312=0,$B1312=0),
    E1313,
  IF($B1312=0,
    VLOOKUP($A1312,ChapterTable!$1:$1048576,MATCH("최종"&amp;SUBSTITUTE(SUBSTITUTE(E$1,"standard",""),"|Float",""),ChapterTable!$1:$1,0),0),
  IF($B1312=1,
    IF($L1312=FALSE,
      VLOOKUP($A1312,ChapterTable!$1:$1048576,MATCH("최종"&amp;SUBSTITUTE(SUBSTITUTE(E$1,"standard",""),"|Float",""),ChapterTable!$1:$1,0),0),
      VLOOKUP($A1312-ChapterTable!$P$11,ChapterTable!$1:$1048576,MATCH("최종"&amp;SUBSTITUTE(SUBSTITUTE(E$1,"standard",""),"|Float",""),ChapterTable!$1:$1,0),0)*ChapterTable!$P$14
    ),
  OFFSET(E1312,-$B1312+IF($L1312,1,0),0)*IF($B1312&gt;OFFSET($B1312,1,0),ChapterTable!$R$17,1)*
    (VLOOKUP(SUBSTITUTE(SUBSTITUTE(E$1,"standard",""),"|Float","")&amp;IF(OR($L1312=TRUE,$A1312=0,MOD($A1312,ChapterTable!$R$20)&lt;&gt;0),"","보스")&amp;"인게임누적곱배수",ChapterTable!$R:$S,2,0)^C1312
    +VLOOKUP(SUBSTITUTE(SUBSTITUTE(E$1,"standard",""),"|Float","")&amp;IF(OR($L1312=TRUE,$A1312=0,MOD($A1312,ChapterTable!$R$20)&lt;&gt;0),"","보스")&amp;"인게임누적합배수",ChapterTable!$R:$S,2,0)*C1312)
  )
  )
  )
)</f>
        <v>434.7</v>
      </c>
      <c r="F1312" s="1">
        <f ca="1">IF(AND($A1312=0,$B1312=1),
    VLOOKUP(1,ChapterTable!$1:$1048576,MATCH("최종"&amp;SUBSTITUTE(SUBSTITUTE(F$1,"standard",""),"|Float",""),ChapterTable!$1:$1,0),0)*ChapterTable!$P$17,
  IF(AND($A1312=0,$B1312=0),
    F1313,
  IF($B1312=0,
    VLOOKUP($A1312,ChapterTable!$1:$1048576,MATCH("최종"&amp;SUBSTITUTE(SUBSTITUTE(F$1,"standard",""),"|Float",""),ChapterTable!$1:$1,0),0),
  IF($B1312=1,
    IF($L1312=FALSE,
      VLOOKUP($A1312,ChapterTable!$1:$1048576,MATCH("최종"&amp;SUBSTITUTE(SUBSTITUTE(F$1,"standard",""),"|Float",""),ChapterTable!$1:$1,0),0),
      VLOOKUP($A1312-ChapterTable!$P$11,ChapterTable!$1:$1048576,MATCH("최종"&amp;SUBSTITUTE(SUBSTITUTE(F$1,"standard",""),"|Float",""),ChapterTable!$1:$1,0),0)*ChapterTable!$P$14
    ),
  OFFSET(F1312,-$B1312+IF($L1312,1,0),0)*
    (VLOOKUP(SUBSTITUTE(SUBSTITUTE(F$1,"standard",""),"|Float","")&amp;IF(OR($L1312=TRUE,$A1312=0,MOD($A1312,ChapterTable!$R$20)&lt;&gt;0),"","보스")&amp;"인게임누적곱배수",ChapterTable!$R:$S,2,0)^D1312
    +VLOOKUP(SUBSTITUTE(SUBSTITUTE(F$1,"standard",""),"|Float","")&amp;IF(OR($L1312=TRUE,$A1312=0,MOD($A1312,ChapterTable!$R$20)&lt;&gt;0),"","보스")&amp;"인게임누적합배수",ChapterTable!$R:$S,2,0)*D1312)
  )
  )
  )
)</f>
        <v>148.78125</v>
      </c>
      <c r="G1312" t="s">
        <v>1256</v>
      </c>
      <c r="J1312" t="str">
        <f>IF(ISBLANK(I1312),"",
IFERROR(VLOOKUP(I1312,[1]StringTable!$1:$1048576,MATCH("kor|String",[1]StringTable!$1:$1,0),0),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1211</v>
      </c>
      <c r="Z1312">
        <v>10</v>
      </c>
      <c r="AA1312">
        <v>0</v>
      </c>
      <c r="AB1312">
        <v>1003</v>
      </c>
      <c r="AC1312" t="str">
        <f>IF(ISBLANK(AB1312),"",IF(ISERROR(VLOOKUP(AB1312,[3]DropTable!$A:$A,1,0)),"드랍없음",""))</f>
        <v/>
      </c>
      <c r="AE1312" t="str">
        <f>IF(ISBLANK(AD1312),"",IF(ISERROR(VLOOKUP(AD1312,[3]DropTable!$A:$A,1,0)),"드랍없음",""))</f>
        <v/>
      </c>
      <c r="AH1312">
        <v>1.5</v>
      </c>
      <c r="AI1312">
        <f t="shared" si="149"/>
        <v>0.33333333333333331</v>
      </c>
      <c r="AJ1312">
        <f t="shared" si="147"/>
        <v>0.395555555</v>
      </c>
      <c r="AK1312">
        <f t="shared" si="148"/>
        <v>1</v>
      </c>
      <c r="AL1312">
        <v>0</v>
      </c>
    </row>
    <row r="1313" spans="1:38" x14ac:dyDescent="0.3">
      <c r="A1313">
        <v>4</v>
      </c>
      <c r="B1313">
        <v>22</v>
      </c>
      <c r="C1313">
        <f>IF(OR($L1313=TRUE,$A1313=0,MOD($A1313,ChapterTable!$R$20)&lt;&gt;0),
MAX(0,INT(($B1313+ChapterTable!$P$26+VLOOKUP(SUBSTITUTE(C$1,"성장단계","")&amp;"단계오프셋",ChapterTable!$R:$S,2,0))/ChapterTable!$P$23)),
MAX(0,INT(($B1313+ChapterTable!$R$26+VLOOKUP(SUBSTITUTE(C$1,"성장단계","")&amp;"보스단계오프셋",ChapterTable!$R:$S,2,0))/ChapterTable!$R$23)))</f>
        <v>2</v>
      </c>
      <c r="D1313">
        <f>IF(OR($L1313=TRUE,$A1313=0,MOD($A1313,ChapterTable!$R$20)&lt;&gt;0),
MAX(0,INT(($B1313+ChapterTable!$P$26+VLOOKUP(SUBSTITUTE(D$1,"성장단계","")&amp;"단계오프셋",ChapterTable!$R:$S,2,0))/ChapterTable!$P$23)),
MAX(0,INT(($B1313+ChapterTable!$R$26+VLOOKUP(SUBSTITUTE(D$1,"성장단계","")&amp;"보스단계오프셋",ChapterTable!$R:$S,2,0))/ChapterTable!$R$23)))</f>
        <v>2</v>
      </c>
      <c r="E1313" s="1">
        <f ca="1">IF(AND($A1313=0,$B1313=1),
    VLOOKUP(1,ChapterTable!$1:$1048576,MATCH("최종"&amp;SUBSTITUTE(SUBSTITUTE(E$1,"standard",""),"|Float",""),ChapterTable!$1:$1,0),0)*ChapterTable!$P$17,
  IF(AND($A1313=0,$B1313=0),
    E1314,
  IF($B1313=0,
    VLOOKUP($A1313,ChapterTable!$1:$1048576,MATCH("최종"&amp;SUBSTITUTE(SUBSTITUTE(E$1,"standard",""),"|Float",""),ChapterTable!$1:$1,0),0),
  IF($B1313=1,
    IF($L1313=FALSE,
      VLOOKUP($A1313,ChapterTable!$1:$1048576,MATCH("최종"&amp;SUBSTITUTE(SUBSTITUTE(E$1,"standard",""),"|Float",""),ChapterTable!$1:$1,0),0),
      VLOOKUP($A1313-ChapterTable!$P$11,ChapterTable!$1:$1048576,MATCH("최종"&amp;SUBSTITUTE(SUBSTITUTE(E$1,"standard",""),"|Float",""),ChapterTable!$1:$1,0),0)*ChapterTable!$P$14
    ),
  OFFSET(E1313,-$B1313+IF($L1313,1,0),0)*IF($B1313&gt;OFFSET($B1313,1,0),ChapterTable!$R$17,1)*
    (VLOOKUP(SUBSTITUTE(SUBSTITUTE(E$1,"standard",""),"|Float","")&amp;IF(OR($L1313=TRUE,$A1313=0,MOD($A1313,ChapterTable!$R$20)&lt;&gt;0),"","보스")&amp;"인게임누적곱배수",ChapterTable!$R:$S,2,0)^C1313
    +VLOOKUP(SUBSTITUTE(SUBSTITUTE(E$1,"standard",""),"|Float","")&amp;IF(OR($L1313=TRUE,$A1313=0,MOD($A1313,ChapterTable!$R$20)&lt;&gt;0),"","보스")&amp;"인게임누적합배수",ChapterTable!$R:$S,2,0)*C1313)
  )
  )
  )
)</f>
        <v>434.7</v>
      </c>
      <c r="F1313" s="1">
        <f ca="1">IF(AND($A1313=0,$B1313=1),
    VLOOKUP(1,ChapterTable!$1:$1048576,MATCH("최종"&amp;SUBSTITUTE(SUBSTITUTE(F$1,"standard",""),"|Float",""),ChapterTable!$1:$1,0),0)*ChapterTable!$P$17,
  IF(AND($A1313=0,$B1313=0),
    F1314,
  IF($B1313=0,
    VLOOKUP($A1313,ChapterTable!$1:$1048576,MATCH("최종"&amp;SUBSTITUTE(SUBSTITUTE(F$1,"standard",""),"|Float",""),ChapterTable!$1:$1,0),0),
  IF($B1313=1,
    IF($L1313=FALSE,
      VLOOKUP($A1313,ChapterTable!$1:$1048576,MATCH("최종"&amp;SUBSTITUTE(SUBSTITUTE(F$1,"standard",""),"|Float",""),ChapterTable!$1:$1,0),0),
      VLOOKUP($A1313-ChapterTable!$P$11,ChapterTable!$1:$1048576,MATCH("최종"&amp;SUBSTITUTE(SUBSTITUTE(F$1,"standard",""),"|Float",""),ChapterTable!$1:$1,0),0)*ChapterTable!$P$14
    ),
  OFFSET(F1313,-$B1313+IF($L1313,1,0),0)*
    (VLOOKUP(SUBSTITUTE(SUBSTITUTE(F$1,"standard",""),"|Float","")&amp;IF(OR($L1313=TRUE,$A1313=0,MOD($A1313,ChapterTable!$R$20)&lt;&gt;0),"","보스")&amp;"인게임누적곱배수",ChapterTable!$R:$S,2,0)^D1313
    +VLOOKUP(SUBSTITUTE(SUBSTITUTE(F$1,"standard",""),"|Float","")&amp;IF(OR($L1313=TRUE,$A1313=0,MOD($A1313,ChapterTable!$R$20)&lt;&gt;0),"","보스")&amp;"인게임누적합배수",ChapterTable!$R:$S,2,0)*D1313)
  )
  )
  )
)</f>
        <v>148.78125</v>
      </c>
      <c r="J1313" t="str">
        <f>IF(ISBLANK(I1313),"",
IFERROR(VLOOKUP(I1313,[1]StringTable!$1:$1048576,MATCH("kor|String",[1]StringTable!$1:$1,0),0),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49"/>
        <v>0.33333333333333331</v>
      </c>
      <c r="AJ1313">
        <f t="shared" si="147"/>
        <v>0.395555555</v>
      </c>
      <c r="AK1313">
        <f t="shared" si="148"/>
        <v>1</v>
      </c>
      <c r="AL1313">
        <v>0</v>
      </c>
    </row>
    <row r="1314" spans="1:38" x14ac:dyDescent="0.3">
      <c r="A1314">
        <v>4</v>
      </c>
      <c r="B1314">
        <v>23</v>
      </c>
      <c r="C1314">
        <f>IF(OR($L1314=TRUE,$A1314=0,MOD($A1314,ChapterTable!$R$20)&lt;&gt;0),
MAX(0,INT(($B1314+ChapterTable!$P$26+VLOOKUP(SUBSTITUTE(C$1,"성장단계","")&amp;"단계오프셋",ChapterTable!$R:$S,2,0))/ChapterTable!$P$23)),
MAX(0,INT(($B1314+ChapterTable!$R$26+VLOOKUP(SUBSTITUTE(C$1,"성장단계","")&amp;"보스단계오프셋",ChapterTable!$R:$S,2,0))/ChapterTable!$R$23)))</f>
        <v>2</v>
      </c>
      <c r="D1314">
        <f>IF(OR($L1314=TRUE,$A1314=0,MOD($A1314,ChapterTable!$R$20)&lt;&gt;0),
MAX(0,INT(($B1314+ChapterTable!$P$26+VLOOKUP(SUBSTITUTE(D$1,"성장단계","")&amp;"단계오프셋",ChapterTable!$R:$S,2,0))/ChapterTable!$P$23)),
MAX(0,INT(($B1314+ChapterTable!$R$26+VLOOKUP(SUBSTITUTE(D$1,"성장단계","")&amp;"보스단계오프셋",ChapterTable!$R:$S,2,0))/ChapterTable!$R$23)))</f>
        <v>2</v>
      </c>
      <c r="E1314" s="1">
        <f ca="1">IF(AND($A1314=0,$B1314=1),
    VLOOKUP(1,ChapterTable!$1:$1048576,MATCH("최종"&amp;SUBSTITUTE(SUBSTITUTE(E$1,"standard",""),"|Float",""),ChapterTable!$1:$1,0),0)*ChapterTable!$P$17,
  IF(AND($A1314=0,$B1314=0),
    E1315,
  IF($B1314=0,
    VLOOKUP($A1314,ChapterTable!$1:$1048576,MATCH("최종"&amp;SUBSTITUTE(SUBSTITUTE(E$1,"standard",""),"|Float",""),ChapterTable!$1:$1,0),0),
  IF($B1314=1,
    IF($L1314=FALSE,
      VLOOKUP($A1314,ChapterTable!$1:$1048576,MATCH("최종"&amp;SUBSTITUTE(SUBSTITUTE(E$1,"standard",""),"|Float",""),ChapterTable!$1:$1,0),0),
      VLOOKUP($A1314-ChapterTable!$P$11,ChapterTable!$1:$1048576,MATCH("최종"&amp;SUBSTITUTE(SUBSTITUTE(E$1,"standard",""),"|Float",""),ChapterTable!$1:$1,0),0)*ChapterTable!$P$14
    ),
  OFFSET(E1314,-$B1314+IF($L1314,1,0),0)*IF($B1314&gt;OFFSET($B1314,1,0),ChapterTable!$R$17,1)*
    (VLOOKUP(SUBSTITUTE(SUBSTITUTE(E$1,"standard",""),"|Float","")&amp;IF(OR($L1314=TRUE,$A1314=0,MOD($A1314,ChapterTable!$R$20)&lt;&gt;0),"","보스")&amp;"인게임누적곱배수",ChapterTable!$R:$S,2,0)^C1314
    +VLOOKUP(SUBSTITUTE(SUBSTITUTE(E$1,"standard",""),"|Float","")&amp;IF(OR($L1314=TRUE,$A1314=0,MOD($A1314,ChapterTable!$R$20)&lt;&gt;0),"","보스")&amp;"인게임누적합배수",ChapterTable!$R:$S,2,0)*C1314)
  )
  )
  )
)</f>
        <v>434.7</v>
      </c>
      <c r="F1314" s="1">
        <f ca="1">IF(AND($A1314=0,$B1314=1),
    VLOOKUP(1,ChapterTable!$1:$1048576,MATCH("최종"&amp;SUBSTITUTE(SUBSTITUTE(F$1,"standard",""),"|Float",""),ChapterTable!$1:$1,0),0)*ChapterTable!$P$17,
  IF(AND($A1314=0,$B1314=0),
    F1315,
  IF($B1314=0,
    VLOOKUP($A1314,ChapterTable!$1:$1048576,MATCH("최종"&amp;SUBSTITUTE(SUBSTITUTE(F$1,"standard",""),"|Float",""),ChapterTable!$1:$1,0),0),
  IF($B1314=1,
    IF($L1314=FALSE,
      VLOOKUP($A1314,ChapterTable!$1:$1048576,MATCH("최종"&amp;SUBSTITUTE(SUBSTITUTE(F$1,"standard",""),"|Float",""),ChapterTable!$1:$1,0),0),
      VLOOKUP($A1314-ChapterTable!$P$11,ChapterTable!$1:$1048576,MATCH("최종"&amp;SUBSTITUTE(SUBSTITUTE(F$1,"standard",""),"|Float",""),ChapterTable!$1:$1,0),0)*ChapterTable!$P$14
    ),
  OFFSET(F1314,-$B1314+IF($L1314,1,0),0)*
    (VLOOKUP(SUBSTITUTE(SUBSTITUTE(F$1,"standard",""),"|Float","")&amp;IF(OR($L1314=TRUE,$A1314=0,MOD($A1314,ChapterTable!$R$20)&lt;&gt;0),"","보스")&amp;"인게임누적곱배수",ChapterTable!$R:$S,2,0)^D1314
    +VLOOKUP(SUBSTITUTE(SUBSTITUTE(F$1,"standard",""),"|Float","")&amp;IF(OR($L1314=TRUE,$A1314=0,MOD($A1314,ChapterTable!$R$20)&lt;&gt;0),"","보스")&amp;"인게임누적합배수",ChapterTable!$R:$S,2,0)*D1314)
  )
  )
  )
)</f>
        <v>148.78125</v>
      </c>
      <c r="J1314" t="str">
        <f>IF(ISBLANK(I1314),"",
IFERROR(VLOOKUP(I1314,[1]StringTable!$1:$1048576,MATCH("kor|String",[1]StringTable!$1:$1,0),0),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49"/>
        <v>0.33333333333333331</v>
      </c>
      <c r="AJ1314">
        <f t="shared" si="147"/>
        <v>0.395555555</v>
      </c>
      <c r="AK1314">
        <f t="shared" si="148"/>
        <v>1</v>
      </c>
      <c r="AL1314">
        <v>0</v>
      </c>
    </row>
    <row r="1315" spans="1:38" x14ac:dyDescent="0.3">
      <c r="A1315">
        <v>4</v>
      </c>
      <c r="B1315">
        <v>24</v>
      </c>
      <c r="C1315">
        <f>IF(OR($L1315=TRUE,$A1315=0,MOD($A1315,ChapterTable!$R$20)&lt;&gt;0),
MAX(0,INT(($B1315+ChapterTable!$P$26+VLOOKUP(SUBSTITUTE(C$1,"성장단계","")&amp;"단계오프셋",ChapterTable!$R:$S,2,0))/ChapterTable!$P$23)),
MAX(0,INT(($B1315+ChapterTable!$R$26+VLOOKUP(SUBSTITUTE(C$1,"성장단계","")&amp;"보스단계오프셋",ChapterTable!$R:$S,2,0))/ChapterTable!$R$23)))</f>
        <v>2</v>
      </c>
      <c r="D1315">
        <f>IF(OR($L1315=TRUE,$A1315=0,MOD($A1315,ChapterTable!$R$20)&lt;&gt;0),
MAX(0,INT(($B1315+ChapterTable!$P$26+VLOOKUP(SUBSTITUTE(D$1,"성장단계","")&amp;"단계오프셋",ChapterTable!$R:$S,2,0))/ChapterTable!$P$23)),
MAX(0,INT(($B1315+ChapterTable!$R$26+VLOOKUP(SUBSTITUTE(D$1,"성장단계","")&amp;"보스단계오프셋",ChapterTable!$R:$S,2,0))/ChapterTable!$R$23)))</f>
        <v>2</v>
      </c>
      <c r="E1315" s="1">
        <f ca="1">IF(AND($A1315=0,$B1315=1),
    VLOOKUP(1,ChapterTable!$1:$1048576,MATCH("최종"&amp;SUBSTITUTE(SUBSTITUTE(E$1,"standard",""),"|Float",""),ChapterTable!$1:$1,0),0)*ChapterTable!$P$17,
  IF(AND($A1315=0,$B1315=0),
    E1316,
  IF($B1315=0,
    VLOOKUP($A1315,ChapterTable!$1:$1048576,MATCH("최종"&amp;SUBSTITUTE(SUBSTITUTE(E$1,"standard",""),"|Float",""),ChapterTable!$1:$1,0),0),
  IF($B1315=1,
    IF($L1315=FALSE,
      VLOOKUP($A1315,ChapterTable!$1:$1048576,MATCH("최종"&amp;SUBSTITUTE(SUBSTITUTE(E$1,"standard",""),"|Float",""),ChapterTable!$1:$1,0),0),
      VLOOKUP($A1315-ChapterTable!$P$11,ChapterTable!$1:$1048576,MATCH("최종"&amp;SUBSTITUTE(SUBSTITUTE(E$1,"standard",""),"|Float",""),ChapterTable!$1:$1,0),0)*ChapterTable!$P$14
    ),
  OFFSET(E1315,-$B1315+IF($L1315,1,0),0)*IF($B1315&gt;OFFSET($B1315,1,0),ChapterTable!$R$17,1)*
    (VLOOKUP(SUBSTITUTE(SUBSTITUTE(E$1,"standard",""),"|Float","")&amp;IF(OR($L1315=TRUE,$A1315=0,MOD($A1315,ChapterTable!$R$20)&lt;&gt;0),"","보스")&amp;"인게임누적곱배수",ChapterTable!$R:$S,2,0)^C1315
    +VLOOKUP(SUBSTITUTE(SUBSTITUTE(E$1,"standard",""),"|Float","")&amp;IF(OR($L1315=TRUE,$A1315=0,MOD($A1315,ChapterTable!$R$20)&lt;&gt;0),"","보스")&amp;"인게임누적합배수",ChapterTable!$R:$S,2,0)*C1315)
  )
  )
  )
)</f>
        <v>434.7</v>
      </c>
      <c r="F1315" s="1">
        <f ca="1">IF(AND($A1315=0,$B1315=1),
    VLOOKUP(1,ChapterTable!$1:$1048576,MATCH("최종"&amp;SUBSTITUTE(SUBSTITUTE(F$1,"standard",""),"|Float",""),ChapterTable!$1:$1,0),0)*ChapterTable!$P$17,
  IF(AND($A1315=0,$B1315=0),
    F1316,
  IF($B1315=0,
    VLOOKUP($A1315,ChapterTable!$1:$1048576,MATCH("최종"&amp;SUBSTITUTE(SUBSTITUTE(F$1,"standard",""),"|Float",""),ChapterTable!$1:$1,0),0),
  IF($B1315=1,
    IF($L1315=FALSE,
      VLOOKUP($A1315,ChapterTable!$1:$1048576,MATCH("최종"&amp;SUBSTITUTE(SUBSTITUTE(F$1,"standard",""),"|Float",""),ChapterTable!$1:$1,0),0),
      VLOOKUP($A1315-ChapterTable!$P$11,ChapterTable!$1:$1048576,MATCH("최종"&amp;SUBSTITUTE(SUBSTITUTE(F$1,"standard",""),"|Float",""),ChapterTable!$1:$1,0),0)*ChapterTable!$P$14
    ),
  OFFSET(F1315,-$B1315+IF($L1315,1,0),0)*
    (VLOOKUP(SUBSTITUTE(SUBSTITUTE(F$1,"standard",""),"|Float","")&amp;IF(OR($L1315=TRUE,$A1315=0,MOD($A1315,ChapterTable!$R$20)&lt;&gt;0),"","보스")&amp;"인게임누적곱배수",ChapterTable!$R:$S,2,0)^D1315
    +VLOOKUP(SUBSTITUTE(SUBSTITUTE(F$1,"standard",""),"|Float","")&amp;IF(OR($L1315=TRUE,$A1315=0,MOD($A1315,ChapterTable!$R$20)&lt;&gt;0),"","보스")&amp;"인게임누적합배수",ChapterTable!$R:$S,2,0)*D1315)
  )
  )
  )
)</f>
        <v>148.78125</v>
      </c>
      <c r="J1315" t="str">
        <f>IF(ISBLANK(I1315),"",
IFERROR(VLOOKUP(I1315,[1]StringTable!$1:$1048576,MATCH("kor|String",[1]StringTable!$1:$1,0),0),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IF(ISBLANK(AB1315),"",IF(ISERROR(VLOOKUP(AB1315,[3]DropTable!$A:$A,1,0)),"드랍없음",""))</f>
        <v/>
      </c>
      <c r="AE1315" t="str">
        <f>IF(ISBLANK(AD1315),"",IF(ISERROR(VLOOKUP(AD1315,[3]DropTable!$A:$A,1,0)),"드랍없음",""))</f>
        <v/>
      </c>
      <c r="AH1315">
        <v>1.5</v>
      </c>
      <c r="AI1315">
        <f t="shared" si="149"/>
        <v>0.33333333333333331</v>
      </c>
      <c r="AJ1315">
        <f t="shared" si="147"/>
        <v>0.395555555</v>
      </c>
      <c r="AK1315">
        <f t="shared" si="148"/>
        <v>1</v>
      </c>
      <c r="AL1315">
        <v>0</v>
      </c>
    </row>
    <row r="1316" spans="1:38" x14ac:dyDescent="0.3">
      <c r="A1316">
        <v>4</v>
      </c>
      <c r="B1316">
        <v>25</v>
      </c>
      <c r="C1316">
        <f>IF(OR($L1316=TRUE,$A1316=0,MOD($A1316,ChapterTable!$R$20)&lt;&gt;0),
MAX(0,INT(($B1316+ChapterTable!$P$26+VLOOKUP(SUBSTITUTE(C$1,"성장단계","")&amp;"단계오프셋",ChapterTable!$R:$S,2,0))/ChapterTable!$P$23)),
MAX(0,INT(($B1316+ChapterTable!$R$26+VLOOKUP(SUBSTITUTE(C$1,"성장단계","")&amp;"보스단계오프셋",ChapterTable!$R:$S,2,0))/ChapterTable!$R$23)))</f>
        <v>2</v>
      </c>
      <c r="D1316">
        <f>IF(OR($L1316=TRUE,$A1316=0,MOD($A1316,ChapterTable!$R$20)&lt;&gt;0),
MAX(0,INT(($B1316+ChapterTable!$P$26+VLOOKUP(SUBSTITUTE(D$1,"성장단계","")&amp;"단계오프셋",ChapterTable!$R:$S,2,0))/ChapterTable!$P$23)),
MAX(0,INT(($B1316+ChapterTable!$R$26+VLOOKUP(SUBSTITUTE(D$1,"성장단계","")&amp;"보스단계오프셋",ChapterTable!$R:$S,2,0))/ChapterTable!$R$23)))</f>
        <v>2</v>
      </c>
      <c r="E1316" s="1">
        <f ca="1">IF(AND($A1316=0,$B1316=1),
    VLOOKUP(1,ChapterTable!$1:$1048576,MATCH("최종"&amp;SUBSTITUTE(SUBSTITUTE(E$1,"standard",""),"|Float",""),ChapterTable!$1:$1,0),0)*ChapterTable!$P$17,
  IF(AND($A1316=0,$B1316=0),
    E1317,
  IF($B1316=0,
    VLOOKUP($A1316,ChapterTable!$1:$1048576,MATCH("최종"&amp;SUBSTITUTE(SUBSTITUTE(E$1,"standard",""),"|Float",""),ChapterTable!$1:$1,0),0),
  IF($B1316=1,
    IF($L1316=FALSE,
      VLOOKUP($A1316,ChapterTable!$1:$1048576,MATCH("최종"&amp;SUBSTITUTE(SUBSTITUTE(E$1,"standard",""),"|Float",""),ChapterTable!$1:$1,0),0),
      VLOOKUP($A1316-ChapterTable!$P$11,ChapterTable!$1:$1048576,MATCH("최종"&amp;SUBSTITUTE(SUBSTITUTE(E$1,"standard",""),"|Float",""),ChapterTable!$1:$1,0),0)*ChapterTable!$P$14
    ),
  OFFSET(E1316,-$B1316+IF($L1316,1,0),0)*IF($B1316&gt;OFFSET($B1316,1,0),ChapterTable!$R$17,1)*
    (VLOOKUP(SUBSTITUTE(SUBSTITUTE(E$1,"standard",""),"|Float","")&amp;IF(OR($L1316=TRUE,$A1316=0,MOD($A1316,ChapterTable!$R$20)&lt;&gt;0),"","보스")&amp;"인게임누적곱배수",ChapterTable!$R:$S,2,0)^C1316
    +VLOOKUP(SUBSTITUTE(SUBSTITUTE(E$1,"standard",""),"|Float","")&amp;IF(OR($L1316=TRUE,$A1316=0,MOD($A1316,ChapterTable!$R$20)&lt;&gt;0),"","보스")&amp;"인게임누적합배수",ChapterTable!$R:$S,2,0)*C1316)
  )
  )
  )
)</f>
        <v>434.7</v>
      </c>
      <c r="F1316" s="1">
        <f ca="1">IF(AND($A1316=0,$B1316=1),
    VLOOKUP(1,ChapterTable!$1:$1048576,MATCH("최종"&amp;SUBSTITUTE(SUBSTITUTE(F$1,"standard",""),"|Float",""),ChapterTable!$1:$1,0),0)*ChapterTable!$P$17,
  IF(AND($A1316=0,$B1316=0),
    F1317,
  IF($B1316=0,
    VLOOKUP($A1316,ChapterTable!$1:$1048576,MATCH("최종"&amp;SUBSTITUTE(SUBSTITUTE(F$1,"standard",""),"|Float",""),ChapterTable!$1:$1,0),0),
  IF($B1316=1,
    IF($L1316=FALSE,
      VLOOKUP($A1316,ChapterTable!$1:$1048576,MATCH("최종"&amp;SUBSTITUTE(SUBSTITUTE(F$1,"standard",""),"|Float",""),ChapterTable!$1:$1,0),0),
      VLOOKUP($A1316-ChapterTable!$P$11,ChapterTable!$1:$1048576,MATCH("최종"&amp;SUBSTITUTE(SUBSTITUTE(F$1,"standard",""),"|Float",""),ChapterTable!$1:$1,0),0)*ChapterTable!$P$14
    ),
  OFFSET(F1316,-$B1316+IF($L1316,1,0),0)*
    (VLOOKUP(SUBSTITUTE(SUBSTITUTE(F$1,"standard",""),"|Float","")&amp;IF(OR($L1316=TRUE,$A1316=0,MOD($A1316,ChapterTable!$R$20)&lt;&gt;0),"","보스")&amp;"인게임누적곱배수",ChapterTable!$R:$S,2,0)^D1316
    +VLOOKUP(SUBSTITUTE(SUBSTITUTE(F$1,"standard",""),"|Float","")&amp;IF(OR($L1316=TRUE,$A1316=0,MOD($A1316,ChapterTable!$R$20)&lt;&gt;0),"","보스")&amp;"인게임누적합배수",ChapterTable!$R:$S,2,0)*D1316)
  )
  )
  )
)</f>
        <v>148.78125</v>
      </c>
      <c r="J1316" t="str">
        <f>IF(ISBLANK(I1316),"",
IFERROR(VLOOKUP(I1316,[1]StringTable!$1:$1048576,MATCH("kor|String",[1]StringTable!$1:$1,0),0),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49"/>
        <v>0.33333333333333331</v>
      </c>
      <c r="AJ1316">
        <f t="shared" si="147"/>
        <v>0.395555555</v>
      </c>
      <c r="AK1316">
        <f t="shared" si="148"/>
        <v>1</v>
      </c>
      <c r="AL1316">
        <v>0</v>
      </c>
    </row>
    <row r="1317" spans="1:38" x14ac:dyDescent="0.3">
      <c r="A1317">
        <v>4</v>
      </c>
      <c r="B1317">
        <v>26</v>
      </c>
      <c r="C1317">
        <f>IF(OR($L1317=TRUE,$A1317=0,MOD($A1317,ChapterTable!$R$20)&lt;&gt;0),
MAX(0,INT(($B1317+ChapterTable!$P$26+VLOOKUP(SUBSTITUTE(C$1,"성장단계","")&amp;"단계오프셋",ChapterTable!$R:$S,2,0))/ChapterTable!$P$23)),
MAX(0,INT(($B1317+ChapterTable!$R$26+VLOOKUP(SUBSTITUTE(C$1,"성장단계","")&amp;"보스단계오프셋",ChapterTable!$R:$S,2,0))/ChapterTable!$R$23)))</f>
        <v>3</v>
      </c>
      <c r="D1317">
        <f>IF(OR($L1317=TRUE,$A1317=0,MOD($A1317,ChapterTable!$R$20)&lt;&gt;0),
MAX(0,INT(($B1317+ChapterTable!$P$26+VLOOKUP(SUBSTITUTE(D$1,"성장단계","")&amp;"단계오프셋",ChapterTable!$R:$S,2,0))/ChapterTable!$P$23)),
MAX(0,INT(($B1317+ChapterTable!$R$26+VLOOKUP(SUBSTITUTE(D$1,"성장단계","")&amp;"보스단계오프셋",ChapterTable!$R:$S,2,0))/ChapterTable!$R$23)))</f>
        <v>2</v>
      </c>
      <c r="E1317" s="1">
        <f ca="1">IF(AND($A1317=0,$B1317=1),
    VLOOKUP(1,ChapterTable!$1:$1048576,MATCH("최종"&amp;SUBSTITUTE(SUBSTITUTE(E$1,"standard",""),"|Float",""),ChapterTable!$1:$1,0),0)*ChapterTable!$P$17,
  IF(AND($A1317=0,$B1317=0),
    E1318,
  IF($B1317=0,
    VLOOKUP($A1317,ChapterTable!$1:$1048576,MATCH("최종"&amp;SUBSTITUTE(SUBSTITUTE(E$1,"standard",""),"|Float",""),ChapterTable!$1:$1,0),0),
  IF($B1317=1,
    IF($L1317=FALSE,
      VLOOKUP($A1317,ChapterTable!$1:$1048576,MATCH("최종"&amp;SUBSTITUTE(SUBSTITUTE(E$1,"standard",""),"|Float",""),ChapterTable!$1:$1,0),0),
      VLOOKUP($A1317-ChapterTable!$P$11,ChapterTable!$1:$1048576,MATCH("최종"&amp;SUBSTITUTE(SUBSTITUTE(E$1,"standard",""),"|Float",""),ChapterTable!$1:$1,0),0)*ChapterTable!$P$14
    ),
  OFFSET(E1317,-$B1317+IF($L1317,1,0),0)*IF($B1317&gt;OFFSET($B1317,1,0),ChapterTable!$R$17,1)*
    (VLOOKUP(SUBSTITUTE(SUBSTITUTE(E$1,"standard",""),"|Float","")&amp;IF(OR($L1317=TRUE,$A1317=0,MOD($A1317,ChapterTable!$R$20)&lt;&gt;0),"","보스")&amp;"인게임누적곱배수",ChapterTable!$R:$S,2,0)^C1317
    +VLOOKUP(SUBSTITUTE(SUBSTITUTE(E$1,"standard",""),"|Float","")&amp;IF(OR($L1317=TRUE,$A1317=0,MOD($A1317,ChapterTable!$R$20)&lt;&gt;0),"","보스")&amp;"인게임누적합배수",ChapterTable!$R:$S,2,0)*C1317)
  )
  )
  )
)</f>
        <v>496.8</v>
      </c>
      <c r="F1317" s="1">
        <f ca="1">IF(AND($A1317=0,$B1317=1),
    VLOOKUP(1,ChapterTable!$1:$1048576,MATCH("최종"&amp;SUBSTITUTE(SUBSTITUTE(F$1,"standard",""),"|Float",""),ChapterTable!$1:$1,0),0)*ChapterTable!$P$17,
  IF(AND($A1317=0,$B1317=0),
    F1318,
  IF($B1317=0,
    VLOOKUP($A1317,ChapterTable!$1:$1048576,MATCH("최종"&amp;SUBSTITUTE(SUBSTITUTE(F$1,"standard",""),"|Float",""),ChapterTable!$1:$1,0),0),
  IF($B1317=1,
    IF($L1317=FALSE,
      VLOOKUP($A1317,ChapterTable!$1:$1048576,MATCH("최종"&amp;SUBSTITUTE(SUBSTITUTE(F$1,"standard",""),"|Float",""),ChapterTable!$1:$1,0),0),
      VLOOKUP($A1317-ChapterTable!$P$11,ChapterTable!$1:$1048576,MATCH("최종"&amp;SUBSTITUTE(SUBSTITUTE(F$1,"standard",""),"|Float",""),ChapterTable!$1:$1,0),0)*ChapterTable!$P$14
    ),
  OFFSET(F1317,-$B1317+IF($L1317,1,0),0)*
    (VLOOKUP(SUBSTITUTE(SUBSTITUTE(F$1,"standard",""),"|Float","")&amp;IF(OR($L1317=TRUE,$A1317=0,MOD($A1317,ChapterTable!$R$20)&lt;&gt;0),"","보스")&amp;"인게임누적곱배수",ChapterTable!$R:$S,2,0)^D1317
    +VLOOKUP(SUBSTITUTE(SUBSTITUTE(F$1,"standard",""),"|Float","")&amp;IF(OR($L1317=TRUE,$A1317=0,MOD($A1317,ChapterTable!$R$20)&lt;&gt;0),"","보스")&amp;"인게임누적합배수",ChapterTable!$R:$S,2,0)*D1317)
  )
  )
  )
)</f>
        <v>148.78125</v>
      </c>
      <c r="J1317" t="str">
        <f>IF(ISBLANK(I1317),"",
IFERROR(VLOOKUP(I1317,[1]StringTable!$1:$1048576,MATCH("kor|String",[1]StringTable!$1:$1,0),0),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IF(ISBLANK(AB1317),"",IF(ISERROR(VLOOKUP(AB1317,[3]DropTable!$A:$A,1,0)),"드랍없음",""))</f>
        <v/>
      </c>
      <c r="AE1317" t="str">
        <f>IF(ISBLANK(AD1317),"",IF(ISERROR(VLOOKUP(AD1317,[3]DropTable!$A:$A,1,0)),"드랍없음",""))</f>
        <v/>
      </c>
      <c r="AH1317">
        <v>1.5</v>
      </c>
      <c r="AI1317">
        <f t="shared" si="149"/>
        <v>0.33333333333333331</v>
      </c>
      <c r="AJ1317">
        <f t="shared" si="147"/>
        <v>0.395555555</v>
      </c>
      <c r="AK1317">
        <f t="shared" si="148"/>
        <v>1</v>
      </c>
      <c r="AL1317">
        <v>0</v>
      </c>
    </row>
    <row r="1318" spans="1:38" x14ac:dyDescent="0.3">
      <c r="A1318">
        <v>4</v>
      </c>
      <c r="B1318">
        <v>27</v>
      </c>
      <c r="C1318">
        <f>IF(OR($L1318=TRUE,$A1318=0,MOD($A1318,ChapterTable!$R$20)&lt;&gt;0),
MAX(0,INT(($B1318+ChapterTable!$P$26+VLOOKUP(SUBSTITUTE(C$1,"성장단계","")&amp;"단계오프셋",ChapterTable!$R:$S,2,0))/ChapterTable!$P$23)),
MAX(0,INT(($B1318+ChapterTable!$R$26+VLOOKUP(SUBSTITUTE(C$1,"성장단계","")&amp;"보스단계오프셋",ChapterTable!$R:$S,2,0))/ChapterTable!$R$23)))</f>
        <v>3</v>
      </c>
      <c r="D1318">
        <f>IF(OR($L1318=TRUE,$A1318=0,MOD($A1318,ChapterTable!$R$20)&lt;&gt;0),
MAX(0,INT(($B1318+ChapterTable!$P$26+VLOOKUP(SUBSTITUTE(D$1,"성장단계","")&amp;"단계오프셋",ChapterTable!$R:$S,2,0))/ChapterTable!$P$23)),
MAX(0,INT(($B1318+ChapterTable!$R$26+VLOOKUP(SUBSTITUTE(D$1,"성장단계","")&amp;"보스단계오프셋",ChapterTable!$R:$S,2,0))/ChapterTable!$R$23)))</f>
        <v>2</v>
      </c>
      <c r="E1318" s="1">
        <f ca="1">IF(AND($A1318=0,$B1318=1),
    VLOOKUP(1,ChapterTable!$1:$1048576,MATCH("최종"&amp;SUBSTITUTE(SUBSTITUTE(E$1,"standard",""),"|Float",""),ChapterTable!$1:$1,0),0)*ChapterTable!$P$17,
  IF(AND($A1318=0,$B1318=0),
    E1319,
  IF($B1318=0,
    VLOOKUP($A1318,ChapterTable!$1:$1048576,MATCH("최종"&amp;SUBSTITUTE(SUBSTITUTE(E$1,"standard",""),"|Float",""),ChapterTable!$1:$1,0),0),
  IF($B1318=1,
    IF($L1318=FALSE,
      VLOOKUP($A1318,ChapterTable!$1:$1048576,MATCH("최종"&amp;SUBSTITUTE(SUBSTITUTE(E$1,"standard",""),"|Float",""),ChapterTable!$1:$1,0),0),
      VLOOKUP($A1318-ChapterTable!$P$11,ChapterTable!$1:$1048576,MATCH("최종"&amp;SUBSTITUTE(SUBSTITUTE(E$1,"standard",""),"|Float",""),ChapterTable!$1:$1,0),0)*ChapterTable!$P$14
    ),
  OFFSET(E1318,-$B1318+IF($L1318,1,0),0)*IF($B1318&gt;OFFSET($B1318,1,0),ChapterTable!$R$17,1)*
    (VLOOKUP(SUBSTITUTE(SUBSTITUTE(E$1,"standard",""),"|Float","")&amp;IF(OR($L1318=TRUE,$A1318=0,MOD($A1318,ChapterTable!$R$20)&lt;&gt;0),"","보스")&amp;"인게임누적곱배수",ChapterTable!$R:$S,2,0)^C1318
    +VLOOKUP(SUBSTITUTE(SUBSTITUTE(E$1,"standard",""),"|Float","")&amp;IF(OR($L1318=TRUE,$A1318=0,MOD($A1318,ChapterTable!$R$20)&lt;&gt;0),"","보스")&amp;"인게임누적합배수",ChapterTable!$R:$S,2,0)*C1318)
  )
  )
  )
)</f>
        <v>496.8</v>
      </c>
      <c r="F1318" s="1">
        <f ca="1">IF(AND($A1318=0,$B1318=1),
    VLOOKUP(1,ChapterTable!$1:$1048576,MATCH("최종"&amp;SUBSTITUTE(SUBSTITUTE(F$1,"standard",""),"|Float",""),ChapterTable!$1:$1,0),0)*ChapterTable!$P$17,
  IF(AND($A1318=0,$B1318=0),
    F1319,
  IF($B1318=0,
    VLOOKUP($A1318,ChapterTable!$1:$1048576,MATCH("최종"&amp;SUBSTITUTE(SUBSTITUTE(F$1,"standard",""),"|Float",""),ChapterTable!$1:$1,0),0),
  IF($B1318=1,
    IF($L1318=FALSE,
      VLOOKUP($A1318,ChapterTable!$1:$1048576,MATCH("최종"&amp;SUBSTITUTE(SUBSTITUTE(F$1,"standard",""),"|Float",""),ChapterTable!$1:$1,0),0),
      VLOOKUP($A1318-ChapterTable!$P$11,ChapterTable!$1:$1048576,MATCH("최종"&amp;SUBSTITUTE(SUBSTITUTE(F$1,"standard",""),"|Float",""),ChapterTable!$1:$1,0),0)*ChapterTable!$P$14
    ),
  OFFSET(F1318,-$B1318+IF($L1318,1,0),0)*
    (VLOOKUP(SUBSTITUTE(SUBSTITUTE(F$1,"standard",""),"|Float","")&amp;IF(OR($L1318=TRUE,$A1318=0,MOD($A1318,ChapterTable!$R$20)&lt;&gt;0),"","보스")&amp;"인게임누적곱배수",ChapterTable!$R:$S,2,0)^D1318
    +VLOOKUP(SUBSTITUTE(SUBSTITUTE(F$1,"standard",""),"|Float","")&amp;IF(OR($L1318=TRUE,$A1318=0,MOD($A1318,ChapterTable!$R$20)&lt;&gt;0),"","보스")&amp;"인게임누적합배수",ChapterTable!$R:$S,2,0)*D1318)
  )
  )
  )
)</f>
        <v>148.78125</v>
      </c>
      <c r="J1318" t="str">
        <f>IF(ISBLANK(I1318),"",
IFERROR(VLOOKUP(I1318,[1]StringTable!$1:$1048576,MATCH("kor|String",[1]StringTable!$1:$1,0),0),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IF(ISBLANK(AB1318),"",IF(ISERROR(VLOOKUP(AB1318,[3]DropTable!$A:$A,1,0)),"드랍없음",""))</f>
        <v/>
      </c>
      <c r="AE1318" t="str">
        <f>IF(ISBLANK(AD1318),"",IF(ISERROR(VLOOKUP(AD1318,[3]DropTable!$A:$A,1,0)),"드랍없음",""))</f>
        <v/>
      </c>
      <c r="AH1318">
        <v>1.5</v>
      </c>
      <c r="AI1318">
        <f t="shared" si="149"/>
        <v>0.33333333333333331</v>
      </c>
      <c r="AJ1318">
        <f t="shared" si="147"/>
        <v>0.395555555</v>
      </c>
      <c r="AK1318">
        <f t="shared" si="148"/>
        <v>1</v>
      </c>
      <c r="AL1318">
        <v>0</v>
      </c>
    </row>
    <row r="1319" spans="1:38" x14ac:dyDescent="0.3">
      <c r="A1319">
        <v>4</v>
      </c>
      <c r="B1319">
        <v>28</v>
      </c>
      <c r="C1319">
        <f>IF(OR($L1319=TRUE,$A1319=0,MOD($A1319,ChapterTable!$R$20)&lt;&gt;0),
MAX(0,INT(($B1319+ChapterTable!$P$26+VLOOKUP(SUBSTITUTE(C$1,"성장단계","")&amp;"단계오프셋",ChapterTable!$R:$S,2,0))/ChapterTable!$P$23)),
MAX(0,INT(($B1319+ChapterTable!$R$26+VLOOKUP(SUBSTITUTE(C$1,"성장단계","")&amp;"보스단계오프셋",ChapterTable!$R:$S,2,0))/ChapterTable!$R$23)))</f>
        <v>3</v>
      </c>
      <c r="D1319">
        <f>IF(OR($L1319=TRUE,$A1319=0,MOD($A1319,ChapterTable!$R$20)&lt;&gt;0),
MAX(0,INT(($B1319+ChapterTable!$P$26+VLOOKUP(SUBSTITUTE(D$1,"성장단계","")&amp;"단계오프셋",ChapterTable!$R:$S,2,0))/ChapterTable!$P$23)),
MAX(0,INT(($B1319+ChapterTable!$R$26+VLOOKUP(SUBSTITUTE(D$1,"성장단계","")&amp;"보스단계오프셋",ChapterTable!$R:$S,2,0))/ChapterTable!$R$23)))</f>
        <v>2</v>
      </c>
      <c r="E1319" s="1">
        <f ca="1">IF(AND($A1319=0,$B1319=1),
    VLOOKUP(1,ChapterTable!$1:$1048576,MATCH("최종"&amp;SUBSTITUTE(SUBSTITUTE(E$1,"standard",""),"|Float",""),ChapterTable!$1:$1,0),0)*ChapterTable!$P$17,
  IF(AND($A1319=0,$B1319=0),
    E1320,
  IF($B1319=0,
    VLOOKUP($A1319,ChapterTable!$1:$1048576,MATCH("최종"&amp;SUBSTITUTE(SUBSTITUTE(E$1,"standard",""),"|Float",""),ChapterTable!$1:$1,0),0),
  IF($B1319=1,
    IF($L1319=FALSE,
      VLOOKUP($A1319,ChapterTable!$1:$1048576,MATCH("최종"&amp;SUBSTITUTE(SUBSTITUTE(E$1,"standard",""),"|Float",""),ChapterTable!$1:$1,0),0),
      VLOOKUP($A1319-ChapterTable!$P$11,ChapterTable!$1:$1048576,MATCH("최종"&amp;SUBSTITUTE(SUBSTITUTE(E$1,"standard",""),"|Float",""),ChapterTable!$1:$1,0),0)*ChapterTable!$P$14
    ),
  OFFSET(E1319,-$B1319+IF($L1319,1,0),0)*IF($B1319&gt;OFFSET($B1319,1,0),ChapterTable!$R$17,1)*
    (VLOOKUP(SUBSTITUTE(SUBSTITUTE(E$1,"standard",""),"|Float","")&amp;IF(OR($L1319=TRUE,$A1319=0,MOD($A1319,ChapterTable!$R$20)&lt;&gt;0),"","보스")&amp;"인게임누적곱배수",ChapterTable!$R:$S,2,0)^C1319
    +VLOOKUP(SUBSTITUTE(SUBSTITUTE(E$1,"standard",""),"|Float","")&amp;IF(OR($L1319=TRUE,$A1319=0,MOD($A1319,ChapterTable!$R$20)&lt;&gt;0),"","보스")&amp;"인게임누적합배수",ChapterTable!$R:$S,2,0)*C1319)
  )
  )
  )
)</f>
        <v>496.8</v>
      </c>
      <c r="F1319" s="1">
        <f ca="1">IF(AND($A1319=0,$B1319=1),
    VLOOKUP(1,ChapterTable!$1:$1048576,MATCH("최종"&amp;SUBSTITUTE(SUBSTITUTE(F$1,"standard",""),"|Float",""),ChapterTable!$1:$1,0),0)*ChapterTable!$P$17,
  IF(AND($A1319=0,$B1319=0),
    F1320,
  IF($B1319=0,
    VLOOKUP($A1319,ChapterTable!$1:$1048576,MATCH("최종"&amp;SUBSTITUTE(SUBSTITUTE(F$1,"standard",""),"|Float",""),ChapterTable!$1:$1,0),0),
  IF($B1319=1,
    IF($L1319=FALSE,
      VLOOKUP($A1319,ChapterTable!$1:$1048576,MATCH("최종"&amp;SUBSTITUTE(SUBSTITUTE(F$1,"standard",""),"|Float",""),ChapterTable!$1:$1,0),0),
      VLOOKUP($A1319-ChapterTable!$P$11,ChapterTable!$1:$1048576,MATCH("최종"&amp;SUBSTITUTE(SUBSTITUTE(F$1,"standard",""),"|Float",""),ChapterTable!$1:$1,0),0)*ChapterTable!$P$14
    ),
  OFFSET(F1319,-$B1319+IF($L1319,1,0),0)*
    (VLOOKUP(SUBSTITUTE(SUBSTITUTE(F$1,"standard",""),"|Float","")&amp;IF(OR($L1319=TRUE,$A1319=0,MOD($A1319,ChapterTable!$R$20)&lt;&gt;0),"","보스")&amp;"인게임누적곱배수",ChapterTable!$R:$S,2,0)^D1319
    +VLOOKUP(SUBSTITUTE(SUBSTITUTE(F$1,"standard",""),"|Float","")&amp;IF(OR($L1319=TRUE,$A1319=0,MOD($A1319,ChapterTable!$R$20)&lt;&gt;0),"","보스")&amp;"인게임누적합배수",ChapterTable!$R:$S,2,0)*D1319)
  )
  )
  )
)</f>
        <v>148.78125</v>
      </c>
      <c r="J1319" t="str">
        <f>IF(ISBLANK(I1319),"",
IFERROR(VLOOKUP(I1319,[1]StringTable!$1:$1048576,MATCH("kor|String",[1]StringTable!$1:$1,0),0),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IF(ISBLANK(AB1319),"",IF(ISERROR(VLOOKUP(AB1319,[3]DropTable!$A:$A,1,0)),"드랍없음",""))</f>
        <v/>
      </c>
      <c r="AE1319" t="str">
        <f>IF(ISBLANK(AD1319),"",IF(ISERROR(VLOOKUP(AD1319,[3]DropTable!$A:$A,1,0)),"드랍없음",""))</f>
        <v/>
      </c>
      <c r="AH1319">
        <v>1.5</v>
      </c>
      <c r="AI1319">
        <f t="shared" si="149"/>
        <v>0.33333333333333331</v>
      </c>
      <c r="AJ1319">
        <f t="shared" si="147"/>
        <v>0.395555555</v>
      </c>
      <c r="AK1319">
        <f t="shared" si="148"/>
        <v>1</v>
      </c>
      <c r="AL1319">
        <v>0</v>
      </c>
    </row>
    <row r="1320" spans="1:38" x14ac:dyDescent="0.3">
      <c r="A1320">
        <v>4</v>
      </c>
      <c r="B1320">
        <v>29</v>
      </c>
      <c r="C1320">
        <f>IF(OR($L1320=TRUE,$A1320=0,MOD($A1320,ChapterTable!$R$20)&lt;&gt;0),
MAX(0,INT(($B1320+ChapterTable!$P$26+VLOOKUP(SUBSTITUTE(C$1,"성장단계","")&amp;"단계오프셋",ChapterTable!$R:$S,2,0))/ChapterTable!$P$23)),
MAX(0,INT(($B1320+ChapterTable!$R$26+VLOOKUP(SUBSTITUTE(C$1,"성장단계","")&amp;"보스단계오프셋",ChapterTable!$R:$S,2,0))/ChapterTable!$R$23)))</f>
        <v>3</v>
      </c>
      <c r="D1320">
        <f>IF(OR($L1320=TRUE,$A1320=0,MOD($A1320,ChapterTable!$R$20)&lt;&gt;0),
MAX(0,INT(($B1320+ChapterTable!$P$26+VLOOKUP(SUBSTITUTE(D$1,"성장단계","")&amp;"단계오프셋",ChapterTable!$R:$S,2,0))/ChapterTable!$P$23)),
MAX(0,INT(($B1320+ChapterTable!$R$26+VLOOKUP(SUBSTITUTE(D$1,"성장단계","")&amp;"보스단계오프셋",ChapterTable!$R:$S,2,0))/ChapterTable!$R$23)))</f>
        <v>2</v>
      </c>
      <c r="E1320" s="1">
        <f ca="1">IF(AND($A1320=0,$B1320=1),
    VLOOKUP(1,ChapterTable!$1:$1048576,MATCH("최종"&amp;SUBSTITUTE(SUBSTITUTE(E$1,"standard",""),"|Float",""),ChapterTable!$1:$1,0),0)*ChapterTable!$P$17,
  IF(AND($A1320=0,$B1320=0),
    E1321,
  IF($B1320=0,
    VLOOKUP($A1320,ChapterTable!$1:$1048576,MATCH("최종"&amp;SUBSTITUTE(SUBSTITUTE(E$1,"standard",""),"|Float",""),ChapterTable!$1:$1,0),0),
  IF($B1320=1,
    IF($L1320=FALSE,
      VLOOKUP($A1320,ChapterTable!$1:$1048576,MATCH("최종"&amp;SUBSTITUTE(SUBSTITUTE(E$1,"standard",""),"|Float",""),ChapterTable!$1:$1,0),0),
      VLOOKUP($A1320-ChapterTable!$P$11,ChapterTable!$1:$1048576,MATCH("최종"&amp;SUBSTITUTE(SUBSTITUTE(E$1,"standard",""),"|Float",""),ChapterTable!$1:$1,0),0)*ChapterTable!$P$14
    ),
  OFFSET(E1320,-$B1320+IF($L1320,1,0),0)*IF($B1320&gt;OFFSET($B1320,1,0),ChapterTable!$R$17,1)*
    (VLOOKUP(SUBSTITUTE(SUBSTITUTE(E$1,"standard",""),"|Float","")&amp;IF(OR($L1320=TRUE,$A1320=0,MOD($A1320,ChapterTable!$R$20)&lt;&gt;0),"","보스")&amp;"인게임누적곱배수",ChapterTable!$R:$S,2,0)^C1320
    +VLOOKUP(SUBSTITUTE(SUBSTITUTE(E$1,"standard",""),"|Float","")&amp;IF(OR($L1320=TRUE,$A1320=0,MOD($A1320,ChapterTable!$R$20)&lt;&gt;0),"","보스")&amp;"인게임누적합배수",ChapterTable!$R:$S,2,0)*C1320)
  )
  )
  )
)</f>
        <v>496.8</v>
      </c>
      <c r="F1320" s="1">
        <f ca="1">IF(AND($A1320=0,$B1320=1),
    VLOOKUP(1,ChapterTable!$1:$1048576,MATCH("최종"&amp;SUBSTITUTE(SUBSTITUTE(F$1,"standard",""),"|Float",""),ChapterTable!$1:$1,0),0)*ChapterTable!$P$17,
  IF(AND($A1320=0,$B1320=0),
    F1321,
  IF($B1320=0,
    VLOOKUP($A1320,ChapterTable!$1:$1048576,MATCH("최종"&amp;SUBSTITUTE(SUBSTITUTE(F$1,"standard",""),"|Float",""),ChapterTable!$1:$1,0),0),
  IF($B1320=1,
    IF($L1320=FALSE,
      VLOOKUP($A1320,ChapterTable!$1:$1048576,MATCH("최종"&amp;SUBSTITUTE(SUBSTITUTE(F$1,"standard",""),"|Float",""),ChapterTable!$1:$1,0),0),
      VLOOKUP($A1320-ChapterTable!$P$11,ChapterTable!$1:$1048576,MATCH("최종"&amp;SUBSTITUTE(SUBSTITUTE(F$1,"standard",""),"|Float",""),ChapterTable!$1:$1,0),0)*ChapterTable!$P$14
    ),
  OFFSET(F1320,-$B1320+IF($L1320,1,0),0)*
    (VLOOKUP(SUBSTITUTE(SUBSTITUTE(F$1,"standard",""),"|Float","")&amp;IF(OR($L1320=TRUE,$A1320=0,MOD($A1320,ChapterTable!$R$20)&lt;&gt;0),"","보스")&amp;"인게임누적곱배수",ChapterTable!$R:$S,2,0)^D1320
    +VLOOKUP(SUBSTITUTE(SUBSTITUTE(F$1,"standard",""),"|Float","")&amp;IF(OR($L1320=TRUE,$A1320=0,MOD($A1320,ChapterTable!$R$20)&lt;&gt;0),"","보스")&amp;"인게임누적합배수",ChapterTable!$R:$S,2,0)*D1320)
  )
  )
  )
)</f>
        <v>148.78125</v>
      </c>
      <c r="J1320" t="str">
        <f>IF(ISBLANK(I1320),"",
IFERROR(VLOOKUP(I1320,[1]StringTable!$1:$1048576,MATCH("kor|String",[1]StringTable!$1:$1,0),0),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IF(ISBLANK(AB1320),"",IF(ISERROR(VLOOKUP(AB1320,[3]DropTable!$A:$A,1,0)),"드랍없음",""))</f>
        <v/>
      </c>
      <c r="AE1320" t="str">
        <f>IF(ISBLANK(AD1320),"",IF(ISERROR(VLOOKUP(AD1320,[3]DropTable!$A:$A,1,0)),"드랍없음",""))</f>
        <v/>
      </c>
      <c r="AH1320">
        <v>1.5</v>
      </c>
      <c r="AI1320">
        <f t="shared" si="149"/>
        <v>0.33333333333333331</v>
      </c>
      <c r="AJ1320">
        <f t="shared" si="147"/>
        <v>0.395555555</v>
      </c>
      <c r="AK1320">
        <f t="shared" si="148"/>
        <v>1</v>
      </c>
      <c r="AL1320">
        <v>0</v>
      </c>
    </row>
    <row r="1321" spans="1:38" x14ac:dyDescent="0.3">
      <c r="A1321">
        <v>4</v>
      </c>
      <c r="B1321">
        <v>30</v>
      </c>
      <c r="C1321">
        <f>IF(OR($L1321=TRUE,$A1321=0,MOD($A1321,ChapterTable!$R$20)&lt;&gt;0),
MAX(0,INT(($B1321+ChapterTable!$P$26+VLOOKUP(SUBSTITUTE(C$1,"성장단계","")&amp;"단계오프셋",ChapterTable!$R:$S,2,0))/ChapterTable!$P$23)),
MAX(0,INT(($B1321+ChapterTable!$R$26+VLOOKUP(SUBSTITUTE(C$1,"성장단계","")&amp;"보스단계오프셋",ChapterTable!$R:$S,2,0))/ChapterTable!$R$23)))</f>
        <v>3</v>
      </c>
      <c r="D1321">
        <f>IF(OR($L1321=TRUE,$A1321=0,MOD($A1321,ChapterTable!$R$20)&lt;&gt;0),
MAX(0,INT(($B1321+ChapterTable!$P$26+VLOOKUP(SUBSTITUTE(D$1,"성장단계","")&amp;"단계오프셋",ChapterTable!$R:$S,2,0))/ChapterTable!$P$23)),
MAX(0,INT(($B1321+ChapterTable!$R$26+VLOOKUP(SUBSTITUTE(D$1,"성장단계","")&amp;"보스단계오프셋",ChapterTable!$R:$S,2,0))/ChapterTable!$R$23)))</f>
        <v>2</v>
      </c>
      <c r="E1321" s="1">
        <f ca="1">IF(AND($A1321=0,$B1321=1),
    VLOOKUP(1,ChapterTable!$1:$1048576,MATCH("최종"&amp;SUBSTITUTE(SUBSTITUTE(E$1,"standard",""),"|Float",""),ChapterTable!$1:$1,0),0)*ChapterTable!$P$17,
  IF(AND($A1321=0,$B1321=0),
    E1322,
  IF($B1321=0,
    VLOOKUP($A1321,ChapterTable!$1:$1048576,MATCH("최종"&amp;SUBSTITUTE(SUBSTITUTE(E$1,"standard",""),"|Float",""),ChapterTable!$1:$1,0),0),
  IF($B1321=1,
    IF($L1321=FALSE,
      VLOOKUP($A1321,ChapterTable!$1:$1048576,MATCH("최종"&amp;SUBSTITUTE(SUBSTITUTE(E$1,"standard",""),"|Float",""),ChapterTable!$1:$1,0),0),
      VLOOKUP($A1321-ChapterTable!$P$11,ChapterTable!$1:$1048576,MATCH("최종"&amp;SUBSTITUTE(SUBSTITUTE(E$1,"standard",""),"|Float",""),ChapterTable!$1:$1,0),0)*ChapterTable!$P$14
    ),
  OFFSET(E1321,-$B1321+IF($L1321,1,0),0)*IF($B1321&gt;OFFSET($B1321,1,0),ChapterTable!$R$17,1)*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
  )
  )
  )
)</f>
        <v>496.8</v>
      </c>
      <c r="F1321" s="1">
        <f ca="1">IF(AND($A1321=0,$B1321=1),
    VLOOKUP(1,ChapterTable!$1:$1048576,MATCH("최종"&amp;SUBSTITUTE(SUBSTITUTE(F$1,"standard",""),"|Float",""),ChapterTable!$1:$1,0),0)*ChapterTable!$P$17,
  IF(AND($A1321=0,$B1321=0),
    F1322,
  IF($B1321=0,
    VLOOKUP($A1321,ChapterTable!$1:$1048576,MATCH("최종"&amp;SUBSTITUTE(SUBSTITUTE(F$1,"standard",""),"|Float",""),ChapterTable!$1:$1,0),0),
  IF($B1321=1,
    IF($L1321=FALSE,
      VLOOKUP($A1321,ChapterTable!$1:$1048576,MATCH("최종"&amp;SUBSTITUTE(SUBSTITUTE(F$1,"standard",""),"|Float",""),ChapterTable!$1:$1,0),0),
      VLOOKUP($A1321-ChapterTable!$P$11,ChapterTable!$1:$1048576,MATCH("최종"&amp;SUBSTITUTE(SUBSTITUTE(F$1,"standard",""),"|Float",""),ChapterTable!$1:$1,0),0)*ChapterTable!$P$14
    ),
  OFFSET(F1321,-$B1321+IF($L1321,1,0),0)*
    (VLOOKUP(SUBSTITUTE(SUBSTITUTE(F$1,"standard",""),"|Float","")&amp;IF(OR($L1321=TRUE,$A1321=0,MOD($A1321,ChapterTable!$R$20)&lt;&gt;0),"","보스")&amp;"인게임누적곱배수",ChapterTable!$R:$S,2,0)^D1321
    +VLOOKUP(SUBSTITUTE(SUBSTITUTE(F$1,"standard",""),"|Float","")&amp;IF(OR($L1321=TRUE,$A1321=0,MOD($A1321,ChapterTable!$R$20)&lt;&gt;0),"","보스")&amp;"인게임누적합배수",ChapterTable!$R:$S,2,0)*D1321)
  )
  )
  )
)</f>
        <v>148.78125</v>
      </c>
      <c r="J1321" t="str">
        <f>IF(ISBLANK(I1321),"",
IFERROR(VLOOKUP(I1321,[1]StringTable!$1:$1048576,MATCH("kor|String",[1]StringTable!$1:$1,0),0),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IF(ISBLANK(AB1321),"",IF(ISERROR(VLOOKUP(AB1321,[3]DropTable!$A:$A,1,0)),"드랍없음",""))</f>
        <v/>
      </c>
      <c r="AD1321">
        <v>5003</v>
      </c>
      <c r="AE1321" t="str">
        <f>IF(ISBLANK(AD1321),"",IF(ISERROR(VLOOKUP(AD1321,[3]DropTable!$A:$A,1,0)),"드랍없음",""))</f>
        <v/>
      </c>
      <c r="AF1321">
        <f ca="1">1.25*IF($B1321&gt;OFFSET($B1321,1,0),ChapterTable!$R$17,1)*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f>
        <v>2</v>
      </c>
      <c r="AG1321">
        <f ca="1">35/AF1321</f>
        <v>17.5</v>
      </c>
      <c r="AH1321">
        <v>1.5</v>
      </c>
      <c r="AI1321">
        <f t="shared" si="149"/>
        <v>0.33333333333333331</v>
      </c>
      <c r="AJ1321">
        <f t="shared" si="147"/>
        <v>1</v>
      </c>
      <c r="AK1321">
        <f t="shared" si="148"/>
        <v>3</v>
      </c>
      <c r="AL1321">
        <v>0</v>
      </c>
    </row>
    <row r="1322" spans="1:38" x14ac:dyDescent="0.3">
      <c r="A1322">
        <v>4</v>
      </c>
      <c r="B1322">
        <v>31</v>
      </c>
      <c r="C1322">
        <f>IF(OR($L1322=TRUE,$A1322=0,MOD($A1322,ChapterTable!$R$20)&lt;&gt;0),
MAX(0,INT(($B1322+ChapterTable!$P$26+VLOOKUP(SUBSTITUTE(C$1,"성장단계","")&amp;"단계오프셋",ChapterTable!$R:$S,2,0))/ChapterTable!$P$23)),
MAX(0,INT(($B1322+ChapterTable!$R$26+VLOOKUP(SUBSTITUTE(C$1,"성장단계","")&amp;"보스단계오프셋",ChapterTable!$R:$S,2,0))/ChapterTable!$R$23)))</f>
        <v>3</v>
      </c>
      <c r="D1322">
        <f>IF(OR($L1322=TRUE,$A1322=0,MOD($A1322,ChapterTable!$R$20)&lt;&gt;0),
MAX(0,INT(($B1322+ChapterTable!$P$26+VLOOKUP(SUBSTITUTE(D$1,"성장단계","")&amp;"단계오프셋",ChapterTable!$R:$S,2,0))/ChapterTable!$P$23)),
MAX(0,INT(($B1322+ChapterTable!$R$26+VLOOKUP(SUBSTITUTE(D$1,"성장단계","")&amp;"보스단계오프셋",ChapterTable!$R:$S,2,0))/ChapterTable!$R$23)))</f>
        <v>3</v>
      </c>
      <c r="E1322" s="1">
        <f ca="1">IF(AND($A1322=0,$B1322=1),
    VLOOKUP(1,ChapterTable!$1:$1048576,MATCH("최종"&amp;SUBSTITUTE(SUBSTITUTE(E$1,"standard",""),"|Float",""),ChapterTable!$1:$1,0),0)*ChapterTable!$P$17,
  IF(AND($A1322=0,$B1322=0),
    E1323,
  IF($B1322=0,
    VLOOKUP($A1322,ChapterTable!$1:$1048576,MATCH("최종"&amp;SUBSTITUTE(SUBSTITUTE(E$1,"standard",""),"|Float",""),ChapterTable!$1:$1,0),0),
  IF($B1322=1,
    IF($L1322=FALSE,
      VLOOKUP($A1322,ChapterTable!$1:$1048576,MATCH("최종"&amp;SUBSTITUTE(SUBSTITUTE(E$1,"standard",""),"|Float",""),ChapterTable!$1:$1,0),0),
      VLOOKUP($A1322-ChapterTable!$P$11,ChapterTable!$1:$1048576,MATCH("최종"&amp;SUBSTITUTE(SUBSTITUTE(E$1,"standard",""),"|Float",""),ChapterTable!$1:$1,0),0)*ChapterTable!$P$14
    ),
  OFFSET(E1322,-$B1322+IF($L1322,1,0),0)*IF($B1322&gt;OFFSET($B1322,1,0),ChapterTable!$R$17,1)*
    (VLOOKUP(SUBSTITUTE(SUBSTITUTE(E$1,"standard",""),"|Float","")&amp;IF(OR($L1322=TRUE,$A1322=0,MOD($A1322,ChapterTable!$R$20)&lt;&gt;0),"","보스")&amp;"인게임누적곱배수",ChapterTable!$R:$S,2,0)^C1322
    +VLOOKUP(SUBSTITUTE(SUBSTITUTE(E$1,"standard",""),"|Float","")&amp;IF(OR($L1322=TRUE,$A1322=0,MOD($A1322,ChapterTable!$R$20)&lt;&gt;0),"","보스")&amp;"인게임누적합배수",ChapterTable!$R:$S,2,0)*C1322)
  )
  )
  )
)</f>
        <v>496.8</v>
      </c>
      <c r="F1322" s="1">
        <f ca="1">IF(AND($A1322=0,$B1322=1),
    VLOOKUP(1,ChapterTable!$1:$1048576,MATCH("최종"&amp;SUBSTITUTE(SUBSTITUTE(F$1,"standard",""),"|Float",""),ChapterTable!$1:$1,0),0)*ChapterTable!$P$17,
  IF(AND($A1322=0,$B1322=0),
    F1323,
  IF($B1322=0,
    VLOOKUP($A1322,ChapterTable!$1:$1048576,MATCH("최종"&amp;SUBSTITUTE(SUBSTITUTE(F$1,"standard",""),"|Float",""),ChapterTable!$1:$1,0),0),
  IF($B1322=1,
    IF($L1322=FALSE,
      VLOOKUP($A1322,ChapterTable!$1:$1048576,MATCH("최종"&amp;SUBSTITUTE(SUBSTITUTE(F$1,"standard",""),"|Float",""),ChapterTable!$1:$1,0),0),
      VLOOKUP($A1322-ChapterTable!$P$11,ChapterTable!$1:$1048576,MATCH("최종"&amp;SUBSTITUTE(SUBSTITUTE(F$1,"standard",""),"|Float",""),ChapterTable!$1:$1,0),0)*ChapterTable!$P$14
    ),
  OFFSET(F1322,-$B1322+IF($L1322,1,0),0)*
    (VLOOKUP(SUBSTITUTE(SUBSTITUTE(F$1,"standard",""),"|Float","")&amp;IF(OR($L1322=TRUE,$A1322=0,MOD($A1322,ChapterTable!$R$20)&lt;&gt;0),"","보스")&amp;"인게임누적곱배수",ChapterTable!$R:$S,2,0)^D1322
    +VLOOKUP(SUBSTITUTE(SUBSTITUTE(F$1,"standard",""),"|Float","")&amp;IF(OR($L1322=TRUE,$A1322=0,MOD($A1322,ChapterTable!$R$20)&lt;&gt;0),"","보스")&amp;"인게임누적합배수",ChapterTable!$R:$S,2,0)*D1322)
  )
  )
  )
)</f>
        <v>158.484375</v>
      </c>
      <c r="J1322" t="str">
        <f>IF(ISBLANK(I1322),"",
IFERROR(VLOOKUP(I1322,[1]StringTable!$1:$1048576,MATCH("kor|String",[1]StringTable!$1:$1,0),0),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1212</v>
      </c>
      <c r="Z1322">
        <v>10</v>
      </c>
      <c r="AA1322">
        <v>0</v>
      </c>
      <c r="AB1322">
        <v>1003</v>
      </c>
      <c r="AC1322" t="str">
        <f>IF(ISBLANK(AB1322),"",IF(ISERROR(VLOOKUP(AB1322,[3]DropTable!$A:$A,1,0)),"드랍없음",""))</f>
        <v/>
      </c>
      <c r="AE1322" t="str">
        <f>IF(ISBLANK(AD1322),"",IF(ISERROR(VLOOKUP(AD1322,[3]DropTable!$A:$A,1,0)),"드랍없음",""))</f>
        <v/>
      </c>
      <c r="AH1322">
        <v>1.5</v>
      </c>
      <c r="AI1322">
        <f t="shared" si="149"/>
        <v>0.25</v>
      </c>
      <c r="AJ1322">
        <f t="shared" si="147"/>
        <v>0.32</v>
      </c>
      <c r="AK1322">
        <f t="shared" si="148"/>
        <v>1</v>
      </c>
      <c r="AL1322">
        <v>0</v>
      </c>
    </row>
    <row r="1323" spans="1:38" x14ac:dyDescent="0.3">
      <c r="A1323">
        <v>4</v>
      </c>
      <c r="B1323">
        <v>32</v>
      </c>
      <c r="C1323">
        <f>IF(OR($L1323=TRUE,$A1323=0,MOD($A1323,ChapterTable!$R$20)&lt;&gt;0),
MAX(0,INT(($B1323+ChapterTable!$P$26+VLOOKUP(SUBSTITUTE(C$1,"성장단계","")&amp;"단계오프셋",ChapterTable!$R:$S,2,0))/ChapterTable!$P$23)),
MAX(0,INT(($B1323+ChapterTable!$R$26+VLOOKUP(SUBSTITUTE(C$1,"성장단계","")&amp;"보스단계오프셋",ChapterTable!$R:$S,2,0))/ChapterTable!$R$23)))</f>
        <v>3</v>
      </c>
      <c r="D1323">
        <f>IF(OR($L1323=TRUE,$A1323=0,MOD($A1323,ChapterTable!$R$20)&lt;&gt;0),
MAX(0,INT(($B1323+ChapterTable!$P$26+VLOOKUP(SUBSTITUTE(D$1,"성장단계","")&amp;"단계오프셋",ChapterTable!$R:$S,2,0))/ChapterTable!$P$23)),
MAX(0,INT(($B1323+ChapterTable!$R$26+VLOOKUP(SUBSTITUTE(D$1,"성장단계","")&amp;"보스단계오프셋",ChapterTable!$R:$S,2,0))/ChapterTable!$R$23)))</f>
        <v>3</v>
      </c>
      <c r="E1323" s="1">
        <f ca="1">IF(AND($A1323=0,$B1323=1),
    VLOOKUP(1,ChapterTable!$1:$1048576,MATCH("최종"&amp;SUBSTITUTE(SUBSTITUTE(E$1,"standard",""),"|Float",""),ChapterTable!$1:$1,0),0)*ChapterTable!$P$17,
  IF(AND($A1323=0,$B1323=0),
    E1324,
  IF($B1323=0,
    VLOOKUP($A1323,ChapterTable!$1:$1048576,MATCH("최종"&amp;SUBSTITUTE(SUBSTITUTE(E$1,"standard",""),"|Float",""),ChapterTable!$1:$1,0),0),
  IF($B1323=1,
    IF($L1323=FALSE,
      VLOOKUP($A1323,ChapterTable!$1:$1048576,MATCH("최종"&amp;SUBSTITUTE(SUBSTITUTE(E$1,"standard",""),"|Float",""),ChapterTable!$1:$1,0),0),
      VLOOKUP($A1323-ChapterTable!$P$11,ChapterTable!$1:$1048576,MATCH("최종"&amp;SUBSTITUTE(SUBSTITUTE(E$1,"standard",""),"|Float",""),ChapterTable!$1:$1,0),0)*ChapterTable!$P$14
    ),
  OFFSET(E1323,-$B1323+IF($L1323,1,0),0)*IF($B1323&gt;OFFSET($B1323,1,0),ChapterTable!$R$17,1)*
    (VLOOKUP(SUBSTITUTE(SUBSTITUTE(E$1,"standard",""),"|Float","")&amp;IF(OR($L1323=TRUE,$A1323=0,MOD($A1323,ChapterTable!$R$20)&lt;&gt;0),"","보스")&amp;"인게임누적곱배수",ChapterTable!$R:$S,2,0)^C1323
    +VLOOKUP(SUBSTITUTE(SUBSTITUTE(E$1,"standard",""),"|Float","")&amp;IF(OR($L1323=TRUE,$A1323=0,MOD($A1323,ChapterTable!$R$20)&lt;&gt;0),"","보스")&amp;"인게임누적합배수",ChapterTable!$R:$S,2,0)*C1323)
  )
  )
  )
)</f>
        <v>496.8</v>
      </c>
      <c r="F1323" s="1">
        <f ca="1">IF(AND($A1323=0,$B1323=1),
    VLOOKUP(1,ChapterTable!$1:$1048576,MATCH("최종"&amp;SUBSTITUTE(SUBSTITUTE(F$1,"standard",""),"|Float",""),ChapterTable!$1:$1,0),0)*ChapterTable!$P$17,
  IF(AND($A1323=0,$B1323=0),
    F1324,
  IF($B1323=0,
    VLOOKUP($A1323,ChapterTable!$1:$1048576,MATCH("최종"&amp;SUBSTITUTE(SUBSTITUTE(F$1,"standard",""),"|Float",""),ChapterTable!$1:$1,0),0),
  IF($B1323=1,
    IF($L1323=FALSE,
      VLOOKUP($A1323,ChapterTable!$1:$1048576,MATCH("최종"&amp;SUBSTITUTE(SUBSTITUTE(F$1,"standard",""),"|Float",""),ChapterTable!$1:$1,0),0),
      VLOOKUP($A1323-ChapterTable!$P$11,ChapterTable!$1:$1048576,MATCH("최종"&amp;SUBSTITUTE(SUBSTITUTE(F$1,"standard",""),"|Float",""),ChapterTable!$1:$1,0),0)*ChapterTable!$P$14
    ),
  OFFSET(F1323,-$B1323+IF($L1323,1,0),0)*
    (VLOOKUP(SUBSTITUTE(SUBSTITUTE(F$1,"standard",""),"|Float","")&amp;IF(OR($L1323=TRUE,$A1323=0,MOD($A1323,ChapterTable!$R$20)&lt;&gt;0),"","보스")&amp;"인게임누적곱배수",ChapterTable!$R:$S,2,0)^D1323
    +VLOOKUP(SUBSTITUTE(SUBSTITUTE(F$1,"standard",""),"|Float","")&amp;IF(OR($L1323=TRUE,$A1323=0,MOD($A1323,ChapterTable!$R$20)&lt;&gt;0),"","보스")&amp;"인게임누적합배수",ChapterTable!$R:$S,2,0)*D1323)
  )
  )
  )
)</f>
        <v>158.484375</v>
      </c>
      <c r="J1323" t="str">
        <f>IF(ISBLANK(I1323),"",
IFERROR(VLOOKUP(I1323,[1]StringTable!$1:$1048576,MATCH("kor|String",[1]StringTable!$1:$1,0),0),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IF(ISBLANK(AB1323),"",IF(ISERROR(VLOOKUP(AB1323,[3]DropTable!$A:$A,1,0)),"드랍없음",""))</f>
        <v/>
      </c>
      <c r="AE1323" t="str">
        <f>IF(ISBLANK(AD1323),"",IF(ISERROR(VLOOKUP(AD1323,[3]DropTable!$A:$A,1,0)),"드랍없음",""))</f>
        <v/>
      </c>
      <c r="AH1323">
        <v>1.5</v>
      </c>
      <c r="AI1323">
        <f t="shared" si="149"/>
        <v>0.25</v>
      </c>
      <c r="AJ1323">
        <f t="shared" si="147"/>
        <v>0.32</v>
      </c>
      <c r="AK1323">
        <f t="shared" si="148"/>
        <v>1</v>
      </c>
      <c r="AL1323">
        <v>0</v>
      </c>
    </row>
    <row r="1324" spans="1:38" x14ac:dyDescent="0.3">
      <c r="A1324">
        <v>4</v>
      </c>
      <c r="B1324">
        <v>33</v>
      </c>
      <c r="C1324">
        <f>IF(OR($L1324=TRUE,$A1324=0,MOD($A1324,ChapterTable!$R$20)&lt;&gt;0),
MAX(0,INT(($B1324+ChapterTable!$P$26+VLOOKUP(SUBSTITUTE(C$1,"성장단계","")&amp;"단계오프셋",ChapterTable!$R:$S,2,0))/ChapterTable!$P$23)),
MAX(0,INT(($B1324+ChapterTable!$R$26+VLOOKUP(SUBSTITUTE(C$1,"성장단계","")&amp;"보스단계오프셋",ChapterTable!$R:$S,2,0))/ChapterTable!$R$23)))</f>
        <v>3</v>
      </c>
      <c r="D1324">
        <f>IF(OR($L1324=TRUE,$A1324=0,MOD($A1324,ChapterTable!$R$20)&lt;&gt;0),
MAX(0,INT(($B1324+ChapterTable!$P$26+VLOOKUP(SUBSTITUTE(D$1,"성장단계","")&amp;"단계오프셋",ChapterTable!$R:$S,2,0))/ChapterTable!$P$23)),
MAX(0,INT(($B1324+ChapterTable!$R$26+VLOOKUP(SUBSTITUTE(D$1,"성장단계","")&amp;"보스단계오프셋",ChapterTable!$R:$S,2,0))/ChapterTable!$R$23)))</f>
        <v>3</v>
      </c>
      <c r="E1324" s="1">
        <f ca="1">IF(AND($A1324=0,$B1324=1),
    VLOOKUP(1,ChapterTable!$1:$1048576,MATCH("최종"&amp;SUBSTITUTE(SUBSTITUTE(E$1,"standard",""),"|Float",""),ChapterTable!$1:$1,0),0)*ChapterTable!$P$17,
  IF(AND($A1324=0,$B1324=0),
    E1325,
  IF($B1324=0,
    VLOOKUP($A1324,ChapterTable!$1:$1048576,MATCH("최종"&amp;SUBSTITUTE(SUBSTITUTE(E$1,"standard",""),"|Float",""),ChapterTable!$1:$1,0),0),
  IF($B1324=1,
    IF($L1324=FALSE,
      VLOOKUP($A1324,ChapterTable!$1:$1048576,MATCH("최종"&amp;SUBSTITUTE(SUBSTITUTE(E$1,"standard",""),"|Float",""),ChapterTable!$1:$1,0),0),
      VLOOKUP($A1324-ChapterTable!$P$11,ChapterTable!$1:$1048576,MATCH("최종"&amp;SUBSTITUTE(SUBSTITUTE(E$1,"standard",""),"|Float",""),ChapterTable!$1:$1,0),0)*ChapterTable!$P$14
    ),
  OFFSET(E1324,-$B1324+IF($L1324,1,0),0)*IF($B1324&gt;OFFSET($B1324,1,0),ChapterTable!$R$17,1)*
    (VLOOKUP(SUBSTITUTE(SUBSTITUTE(E$1,"standard",""),"|Float","")&amp;IF(OR($L1324=TRUE,$A1324=0,MOD($A1324,ChapterTable!$R$20)&lt;&gt;0),"","보스")&amp;"인게임누적곱배수",ChapterTable!$R:$S,2,0)^C1324
    +VLOOKUP(SUBSTITUTE(SUBSTITUTE(E$1,"standard",""),"|Float","")&amp;IF(OR($L1324=TRUE,$A1324=0,MOD($A1324,ChapterTable!$R$20)&lt;&gt;0),"","보스")&amp;"인게임누적합배수",ChapterTable!$R:$S,2,0)*C1324)
  )
  )
  )
)</f>
        <v>496.8</v>
      </c>
      <c r="F1324" s="1">
        <f ca="1">IF(AND($A1324=0,$B1324=1),
    VLOOKUP(1,ChapterTable!$1:$1048576,MATCH("최종"&amp;SUBSTITUTE(SUBSTITUTE(F$1,"standard",""),"|Float",""),ChapterTable!$1:$1,0),0)*ChapterTable!$P$17,
  IF(AND($A1324=0,$B1324=0),
    F1325,
  IF($B1324=0,
    VLOOKUP($A1324,ChapterTable!$1:$1048576,MATCH("최종"&amp;SUBSTITUTE(SUBSTITUTE(F$1,"standard",""),"|Float",""),ChapterTable!$1:$1,0),0),
  IF($B1324=1,
    IF($L1324=FALSE,
      VLOOKUP($A1324,ChapterTable!$1:$1048576,MATCH("최종"&amp;SUBSTITUTE(SUBSTITUTE(F$1,"standard",""),"|Float",""),ChapterTable!$1:$1,0),0),
      VLOOKUP($A1324-ChapterTable!$P$11,ChapterTable!$1:$1048576,MATCH("최종"&amp;SUBSTITUTE(SUBSTITUTE(F$1,"standard",""),"|Float",""),ChapterTable!$1:$1,0),0)*ChapterTable!$P$14
    ),
  OFFSET(F1324,-$B1324+IF($L1324,1,0),0)*
    (VLOOKUP(SUBSTITUTE(SUBSTITUTE(F$1,"standard",""),"|Float","")&amp;IF(OR($L1324=TRUE,$A1324=0,MOD($A1324,ChapterTable!$R$20)&lt;&gt;0),"","보스")&amp;"인게임누적곱배수",ChapterTable!$R:$S,2,0)^D1324
    +VLOOKUP(SUBSTITUTE(SUBSTITUTE(F$1,"standard",""),"|Float","")&amp;IF(OR($L1324=TRUE,$A1324=0,MOD($A1324,ChapterTable!$R$20)&lt;&gt;0),"","보스")&amp;"인게임누적합배수",ChapterTable!$R:$S,2,0)*D1324)
  )
  )
  )
)</f>
        <v>158.484375</v>
      </c>
      <c r="J1324" t="str">
        <f>IF(ISBLANK(I1324),"",
IFERROR(VLOOKUP(I1324,[1]StringTable!$1:$1048576,MATCH("kor|String",[1]StringTable!$1:$1,0),0),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IF(ISBLANK(AB1324),"",IF(ISERROR(VLOOKUP(AB1324,[3]DropTable!$A:$A,1,0)),"드랍없음",""))</f>
        <v/>
      </c>
      <c r="AE1324" t="str">
        <f>IF(ISBLANK(AD1324),"",IF(ISERROR(VLOOKUP(AD1324,[3]DropTable!$A:$A,1,0)),"드랍없음",""))</f>
        <v/>
      </c>
      <c r="AH1324">
        <v>1.5</v>
      </c>
      <c r="AI1324">
        <f t="shared" si="149"/>
        <v>0.25</v>
      </c>
      <c r="AJ1324">
        <f t="shared" si="147"/>
        <v>0.32</v>
      </c>
      <c r="AK1324">
        <f t="shared" si="148"/>
        <v>1</v>
      </c>
      <c r="AL1324">
        <v>0</v>
      </c>
    </row>
    <row r="1325" spans="1:38" x14ac:dyDescent="0.3">
      <c r="A1325">
        <v>4</v>
      </c>
      <c r="B1325">
        <v>34</v>
      </c>
      <c r="C1325">
        <f>IF(OR($L1325=TRUE,$A1325=0,MOD($A1325,ChapterTable!$R$20)&lt;&gt;0),
MAX(0,INT(($B1325+ChapterTable!$P$26+VLOOKUP(SUBSTITUTE(C$1,"성장단계","")&amp;"단계오프셋",ChapterTable!$R:$S,2,0))/ChapterTable!$P$23)),
MAX(0,INT(($B1325+ChapterTable!$R$26+VLOOKUP(SUBSTITUTE(C$1,"성장단계","")&amp;"보스단계오프셋",ChapterTable!$R:$S,2,0))/ChapterTable!$R$23)))</f>
        <v>3</v>
      </c>
      <c r="D1325">
        <f>IF(OR($L1325=TRUE,$A1325=0,MOD($A1325,ChapterTable!$R$20)&lt;&gt;0),
MAX(0,INT(($B1325+ChapterTable!$P$26+VLOOKUP(SUBSTITUTE(D$1,"성장단계","")&amp;"단계오프셋",ChapterTable!$R:$S,2,0))/ChapterTable!$P$23)),
MAX(0,INT(($B1325+ChapterTable!$R$26+VLOOKUP(SUBSTITUTE(D$1,"성장단계","")&amp;"보스단계오프셋",ChapterTable!$R:$S,2,0))/ChapterTable!$R$23)))</f>
        <v>3</v>
      </c>
      <c r="E1325" s="1">
        <f ca="1">IF(AND($A1325=0,$B1325=1),
    VLOOKUP(1,ChapterTable!$1:$1048576,MATCH("최종"&amp;SUBSTITUTE(SUBSTITUTE(E$1,"standard",""),"|Float",""),ChapterTable!$1:$1,0),0)*ChapterTable!$P$17,
  IF(AND($A1325=0,$B1325=0),
    E1326,
  IF($B1325=0,
    VLOOKUP($A1325,ChapterTable!$1:$1048576,MATCH("최종"&amp;SUBSTITUTE(SUBSTITUTE(E$1,"standard",""),"|Float",""),ChapterTable!$1:$1,0),0),
  IF($B1325=1,
    IF($L1325=FALSE,
      VLOOKUP($A1325,ChapterTable!$1:$1048576,MATCH("최종"&amp;SUBSTITUTE(SUBSTITUTE(E$1,"standard",""),"|Float",""),ChapterTable!$1:$1,0),0),
      VLOOKUP($A1325-ChapterTable!$P$11,ChapterTable!$1:$1048576,MATCH("최종"&amp;SUBSTITUTE(SUBSTITUTE(E$1,"standard",""),"|Float",""),ChapterTable!$1:$1,0),0)*ChapterTable!$P$14
    ),
  OFFSET(E1325,-$B1325+IF($L1325,1,0),0)*IF($B1325&gt;OFFSET($B1325,1,0),ChapterTable!$R$17,1)*
    (VLOOKUP(SUBSTITUTE(SUBSTITUTE(E$1,"standard",""),"|Float","")&amp;IF(OR($L1325=TRUE,$A1325=0,MOD($A1325,ChapterTable!$R$20)&lt;&gt;0),"","보스")&amp;"인게임누적곱배수",ChapterTable!$R:$S,2,0)^C1325
    +VLOOKUP(SUBSTITUTE(SUBSTITUTE(E$1,"standard",""),"|Float","")&amp;IF(OR($L1325=TRUE,$A1325=0,MOD($A1325,ChapterTable!$R$20)&lt;&gt;0),"","보스")&amp;"인게임누적합배수",ChapterTable!$R:$S,2,0)*C1325)
  )
  )
  )
)</f>
        <v>496.8</v>
      </c>
      <c r="F1325" s="1">
        <f ca="1">IF(AND($A1325=0,$B1325=1),
    VLOOKUP(1,ChapterTable!$1:$1048576,MATCH("최종"&amp;SUBSTITUTE(SUBSTITUTE(F$1,"standard",""),"|Float",""),ChapterTable!$1:$1,0),0)*ChapterTable!$P$17,
  IF(AND($A1325=0,$B1325=0),
    F1326,
  IF($B1325=0,
    VLOOKUP($A1325,ChapterTable!$1:$1048576,MATCH("최종"&amp;SUBSTITUTE(SUBSTITUTE(F$1,"standard",""),"|Float",""),ChapterTable!$1:$1,0),0),
  IF($B1325=1,
    IF($L1325=FALSE,
      VLOOKUP($A1325,ChapterTable!$1:$1048576,MATCH("최종"&amp;SUBSTITUTE(SUBSTITUTE(F$1,"standard",""),"|Float",""),ChapterTable!$1:$1,0),0),
      VLOOKUP($A1325-ChapterTable!$P$11,ChapterTable!$1:$1048576,MATCH("최종"&amp;SUBSTITUTE(SUBSTITUTE(F$1,"standard",""),"|Float",""),ChapterTable!$1:$1,0),0)*ChapterTable!$P$14
    ),
  OFFSET(F1325,-$B1325+IF($L1325,1,0),0)*
    (VLOOKUP(SUBSTITUTE(SUBSTITUTE(F$1,"standard",""),"|Float","")&amp;IF(OR($L1325=TRUE,$A1325=0,MOD($A1325,ChapterTable!$R$20)&lt;&gt;0),"","보스")&amp;"인게임누적곱배수",ChapterTable!$R:$S,2,0)^D1325
    +VLOOKUP(SUBSTITUTE(SUBSTITUTE(F$1,"standard",""),"|Float","")&amp;IF(OR($L1325=TRUE,$A1325=0,MOD($A1325,ChapterTable!$R$20)&lt;&gt;0),"","보스")&amp;"인게임누적합배수",ChapterTable!$R:$S,2,0)*D1325)
  )
  )
  )
)</f>
        <v>158.484375</v>
      </c>
      <c r="J1325" t="str">
        <f>IF(ISBLANK(I1325),"",
IFERROR(VLOOKUP(I1325,[1]StringTable!$1:$1048576,MATCH("kor|String",[1]StringTable!$1:$1,0),0),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IF(ISBLANK(AB1325),"",IF(ISERROR(VLOOKUP(AB1325,[3]DropTable!$A:$A,1,0)),"드랍없음",""))</f>
        <v/>
      </c>
      <c r="AE1325" t="str">
        <f>IF(ISBLANK(AD1325),"",IF(ISERROR(VLOOKUP(AD1325,[3]DropTable!$A:$A,1,0)),"드랍없음",""))</f>
        <v/>
      </c>
      <c r="AH1325">
        <v>1.5</v>
      </c>
      <c r="AI1325">
        <f t="shared" si="149"/>
        <v>0.25</v>
      </c>
      <c r="AJ1325">
        <f t="shared" si="147"/>
        <v>0.32</v>
      </c>
      <c r="AK1325">
        <f t="shared" si="148"/>
        <v>1</v>
      </c>
      <c r="AL1325">
        <v>0</v>
      </c>
    </row>
    <row r="1326" spans="1:38" x14ac:dyDescent="0.3">
      <c r="A1326">
        <v>4</v>
      </c>
      <c r="B1326">
        <v>35</v>
      </c>
      <c r="C1326">
        <f>IF(OR($L1326=TRUE,$A1326=0,MOD($A1326,ChapterTable!$R$20)&lt;&gt;0),
MAX(0,INT(($B1326+ChapterTable!$P$26+VLOOKUP(SUBSTITUTE(C$1,"성장단계","")&amp;"단계오프셋",ChapterTable!$R:$S,2,0))/ChapterTable!$P$23)),
MAX(0,INT(($B1326+ChapterTable!$R$26+VLOOKUP(SUBSTITUTE(C$1,"성장단계","")&amp;"보스단계오프셋",ChapterTable!$R:$S,2,0))/ChapterTable!$R$23)))</f>
        <v>3</v>
      </c>
      <c r="D1326">
        <f>IF(OR($L1326=TRUE,$A1326=0,MOD($A1326,ChapterTable!$R$20)&lt;&gt;0),
MAX(0,INT(($B1326+ChapterTable!$P$26+VLOOKUP(SUBSTITUTE(D$1,"성장단계","")&amp;"단계오프셋",ChapterTable!$R:$S,2,0))/ChapterTable!$P$23)),
MAX(0,INT(($B1326+ChapterTable!$R$26+VLOOKUP(SUBSTITUTE(D$1,"성장단계","")&amp;"보스단계오프셋",ChapterTable!$R:$S,2,0))/ChapterTable!$R$23)))</f>
        <v>3</v>
      </c>
      <c r="E1326" s="1">
        <f ca="1">IF(AND($A1326=0,$B1326=1),
    VLOOKUP(1,ChapterTable!$1:$1048576,MATCH("최종"&amp;SUBSTITUTE(SUBSTITUTE(E$1,"standard",""),"|Float",""),ChapterTable!$1:$1,0),0)*ChapterTable!$P$17,
  IF(AND($A1326=0,$B1326=0),
    E1327,
  IF($B1326=0,
    VLOOKUP($A1326,ChapterTable!$1:$1048576,MATCH("최종"&amp;SUBSTITUTE(SUBSTITUTE(E$1,"standard",""),"|Float",""),ChapterTable!$1:$1,0),0),
  IF($B1326=1,
    IF($L1326=FALSE,
      VLOOKUP($A1326,ChapterTable!$1:$1048576,MATCH("최종"&amp;SUBSTITUTE(SUBSTITUTE(E$1,"standard",""),"|Float",""),ChapterTable!$1:$1,0),0),
      VLOOKUP($A1326-ChapterTable!$P$11,ChapterTable!$1:$1048576,MATCH("최종"&amp;SUBSTITUTE(SUBSTITUTE(E$1,"standard",""),"|Float",""),ChapterTable!$1:$1,0),0)*ChapterTable!$P$14
    ),
  OFFSET(E1326,-$B1326+IF($L1326,1,0),0)*IF($B1326&gt;OFFSET($B1326,1,0),ChapterTable!$R$17,1)*
    (VLOOKUP(SUBSTITUTE(SUBSTITUTE(E$1,"standard",""),"|Float","")&amp;IF(OR($L1326=TRUE,$A1326=0,MOD($A1326,ChapterTable!$R$20)&lt;&gt;0),"","보스")&amp;"인게임누적곱배수",ChapterTable!$R:$S,2,0)^C1326
    +VLOOKUP(SUBSTITUTE(SUBSTITUTE(E$1,"standard",""),"|Float","")&amp;IF(OR($L1326=TRUE,$A1326=0,MOD($A1326,ChapterTable!$R$20)&lt;&gt;0),"","보스")&amp;"인게임누적합배수",ChapterTable!$R:$S,2,0)*C1326)
  )
  )
  )
)</f>
        <v>496.8</v>
      </c>
      <c r="F1326" s="1">
        <f ca="1">IF(AND($A1326=0,$B1326=1),
    VLOOKUP(1,ChapterTable!$1:$1048576,MATCH("최종"&amp;SUBSTITUTE(SUBSTITUTE(F$1,"standard",""),"|Float",""),ChapterTable!$1:$1,0),0)*ChapterTable!$P$17,
  IF(AND($A1326=0,$B1326=0),
    F1327,
  IF($B1326=0,
    VLOOKUP($A1326,ChapterTable!$1:$1048576,MATCH("최종"&amp;SUBSTITUTE(SUBSTITUTE(F$1,"standard",""),"|Float",""),ChapterTable!$1:$1,0),0),
  IF($B1326=1,
    IF($L1326=FALSE,
      VLOOKUP($A1326,ChapterTable!$1:$1048576,MATCH("최종"&amp;SUBSTITUTE(SUBSTITUTE(F$1,"standard",""),"|Float",""),ChapterTable!$1:$1,0),0),
      VLOOKUP($A1326-ChapterTable!$P$11,ChapterTable!$1:$1048576,MATCH("최종"&amp;SUBSTITUTE(SUBSTITUTE(F$1,"standard",""),"|Float",""),ChapterTable!$1:$1,0),0)*ChapterTable!$P$14
    ),
  OFFSET(F1326,-$B1326+IF($L1326,1,0),0)*
    (VLOOKUP(SUBSTITUTE(SUBSTITUTE(F$1,"standard",""),"|Float","")&amp;IF(OR($L1326=TRUE,$A1326=0,MOD($A1326,ChapterTable!$R$20)&lt;&gt;0),"","보스")&amp;"인게임누적곱배수",ChapterTable!$R:$S,2,0)^D1326
    +VLOOKUP(SUBSTITUTE(SUBSTITUTE(F$1,"standard",""),"|Float","")&amp;IF(OR($L1326=TRUE,$A1326=0,MOD($A1326,ChapterTable!$R$20)&lt;&gt;0),"","보스")&amp;"인게임누적합배수",ChapterTable!$R:$S,2,0)*D1326)
  )
  )
  )
)</f>
        <v>158.484375</v>
      </c>
      <c r="J1326" t="str">
        <f>IF(ISBLANK(I1326),"",
IFERROR(VLOOKUP(I1326,[1]StringTable!$1:$1048576,MATCH("kor|String",[1]StringTable!$1:$1,0),0),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IF(ISBLANK(AB1326),"",IF(ISERROR(VLOOKUP(AB1326,[3]DropTable!$A:$A,1,0)),"드랍없음",""))</f>
        <v/>
      </c>
      <c r="AE1326" t="str">
        <f>IF(ISBLANK(AD1326),"",IF(ISERROR(VLOOKUP(AD1326,[3]DropTable!$A:$A,1,0)),"드랍없음",""))</f>
        <v/>
      </c>
      <c r="AH1326">
        <v>1.5</v>
      </c>
      <c r="AI1326">
        <f t="shared" si="149"/>
        <v>0.25</v>
      </c>
      <c r="AJ1326">
        <f t="shared" si="147"/>
        <v>0.32</v>
      </c>
      <c r="AK1326">
        <f t="shared" si="148"/>
        <v>1</v>
      </c>
      <c r="AL1326">
        <v>0</v>
      </c>
    </row>
    <row r="1327" spans="1:38" x14ac:dyDescent="0.3">
      <c r="A1327">
        <v>4</v>
      </c>
      <c r="B1327">
        <v>36</v>
      </c>
      <c r="C1327">
        <f>IF(OR($L1327=TRUE,$A1327=0,MOD($A1327,ChapterTable!$R$20)&lt;&gt;0),
MAX(0,INT(($B1327+ChapterTable!$P$26+VLOOKUP(SUBSTITUTE(C$1,"성장단계","")&amp;"단계오프셋",ChapterTable!$R:$S,2,0))/ChapterTable!$P$23)),
MAX(0,INT(($B1327+ChapterTable!$R$26+VLOOKUP(SUBSTITUTE(C$1,"성장단계","")&amp;"보스단계오프셋",ChapterTable!$R:$S,2,0))/ChapterTable!$R$23)))</f>
        <v>4</v>
      </c>
      <c r="D1327">
        <f>IF(OR($L1327=TRUE,$A1327=0,MOD($A1327,ChapterTable!$R$20)&lt;&gt;0),
MAX(0,INT(($B1327+ChapterTable!$P$26+VLOOKUP(SUBSTITUTE(D$1,"성장단계","")&amp;"단계오프셋",ChapterTable!$R:$S,2,0))/ChapterTable!$P$23)),
MAX(0,INT(($B1327+ChapterTable!$R$26+VLOOKUP(SUBSTITUTE(D$1,"성장단계","")&amp;"보스단계오프셋",ChapterTable!$R:$S,2,0))/ChapterTable!$R$23)))</f>
        <v>3</v>
      </c>
      <c r="E1327" s="1">
        <f ca="1">IF(AND($A1327=0,$B1327=1),
    VLOOKUP(1,ChapterTable!$1:$1048576,MATCH("최종"&amp;SUBSTITUTE(SUBSTITUTE(E$1,"standard",""),"|Float",""),ChapterTable!$1:$1,0),0)*ChapterTable!$P$17,
  IF(AND($A1327=0,$B1327=0),
    E1328,
  IF($B1327=0,
    VLOOKUP($A1327,ChapterTable!$1:$1048576,MATCH("최종"&amp;SUBSTITUTE(SUBSTITUTE(E$1,"standard",""),"|Float",""),ChapterTable!$1:$1,0),0),
  IF($B1327=1,
    IF($L1327=FALSE,
      VLOOKUP($A1327,ChapterTable!$1:$1048576,MATCH("최종"&amp;SUBSTITUTE(SUBSTITUTE(E$1,"standard",""),"|Float",""),ChapterTable!$1:$1,0),0),
      VLOOKUP($A1327-ChapterTable!$P$11,ChapterTable!$1:$1048576,MATCH("최종"&amp;SUBSTITUTE(SUBSTITUTE(E$1,"standard",""),"|Float",""),ChapterTable!$1:$1,0),0)*ChapterTable!$P$14
    ),
  OFFSET(E1327,-$B1327+IF($L1327,1,0),0)*IF($B1327&gt;OFFSET($B1327,1,0),ChapterTable!$R$17,1)*
    (VLOOKUP(SUBSTITUTE(SUBSTITUTE(E$1,"standard",""),"|Float","")&amp;IF(OR($L1327=TRUE,$A1327=0,MOD($A1327,ChapterTable!$R$20)&lt;&gt;0),"","보스")&amp;"인게임누적곱배수",ChapterTable!$R:$S,2,0)^C1327
    +VLOOKUP(SUBSTITUTE(SUBSTITUTE(E$1,"standard",""),"|Float","")&amp;IF(OR($L1327=TRUE,$A1327=0,MOD($A1327,ChapterTable!$R$20)&lt;&gt;0),"","보스")&amp;"인게임누적합배수",ChapterTable!$R:$S,2,0)*C1327)
  )
  )
  )
)</f>
        <v>558.9</v>
      </c>
      <c r="F1327" s="1">
        <f ca="1">IF(AND($A1327=0,$B1327=1),
    VLOOKUP(1,ChapterTable!$1:$1048576,MATCH("최종"&amp;SUBSTITUTE(SUBSTITUTE(F$1,"standard",""),"|Float",""),ChapterTable!$1:$1,0),0)*ChapterTable!$P$17,
  IF(AND($A1327=0,$B1327=0),
    F1328,
  IF($B1327=0,
    VLOOKUP($A1327,ChapterTable!$1:$1048576,MATCH("최종"&amp;SUBSTITUTE(SUBSTITUTE(F$1,"standard",""),"|Float",""),ChapterTable!$1:$1,0),0),
  IF($B1327=1,
    IF($L1327=FALSE,
      VLOOKUP($A1327,ChapterTable!$1:$1048576,MATCH("최종"&amp;SUBSTITUTE(SUBSTITUTE(F$1,"standard",""),"|Float",""),ChapterTable!$1:$1,0),0),
      VLOOKUP($A1327-ChapterTable!$P$11,ChapterTable!$1:$1048576,MATCH("최종"&amp;SUBSTITUTE(SUBSTITUTE(F$1,"standard",""),"|Float",""),ChapterTable!$1:$1,0),0)*ChapterTable!$P$14
    ),
  OFFSET(F1327,-$B1327+IF($L1327,1,0),0)*
    (VLOOKUP(SUBSTITUTE(SUBSTITUTE(F$1,"standard",""),"|Float","")&amp;IF(OR($L1327=TRUE,$A1327=0,MOD($A1327,ChapterTable!$R$20)&lt;&gt;0),"","보스")&amp;"인게임누적곱배수",ChapterTable!$R:$S,2,0)^D1327
    +VLOOKUP(SUBSTITUTE(SUBSTITUTE(F$1,"standard",""),"|Float","")&amp;IF(OR($L1327=TRUE,$A1327=0,MOD($A1327,ChapterTable!$R$20)&lt;&gt;0),"","보스")&amp;"인게임누적합배수",ChapterTable!$R:$S,2,0)*D1327)
  )
  )
  )
)</f>
        <v>158.484375</v>
      </c>
      <c r="J1327" t="str">
        <f>IF(ISBLANK(I1327),"",
IFERROR(VLOOKUP(I1327,[1]StringTable!$1:$1048576,MATCH("kor|String",[1]StringTable!$1:$1,0),0),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IF(ISBLANK(AB1327),"",IF(ISERROR(VLOOKUP(AB1327,[3]DropTable!$A:$A,1,0)),"드랍없음",""))</f>
        <v/>
      </c>
      <c r="AE1327" t="str">
        <f>IF(ISBLANK(AD1327),"",IF(ISERROR(VLOOKUP(AD1327,[3]DropTable!$A:$A,1,0)),"드랍없음",""))</f>
        <v/>
      </c>
      <c r="AH1327">
        <v>1.5</v>
      </c>
      <c r="AI1327">
        <f t="shared" si="149"/>
        <v>0.25</v>
      </c>
      <c r="AJ1327">
        <f t="shared" si="147"/>
        <v>0.32</v>
      </c>
      <c r="AK1327">
        <f t="shared" si="148"/>
        <v>1</v>
      </c>
      <c r="AL1327">
        <v>0</v>
      </c>
    </row>
    <row r="1328" spans="1:38" x14ac:dyDescent="0.3">
      <c r="A1328">
        <v>4</v>
      </c>
      <c r="B1328">
        <v>37</v>
      </c>
      <c r="C1328">
        <f>IF(OR($L1328=TRUE,$A1328=0,MOD($A1328,ChapterTable!$R$20)&lt;&gt;0),
MAX(0,INT(($B1328+ChapterTable!$P$26+VLOOKUP(SUBSTITUTE(C$1,"성장단계","")&amp;"단계오프셋",ChapterTable!$R:$S,2,0))/ChapterTable!$P$23)),
MAX(0,INT(($B1328+ChapterTable!$R$26+VLOOKUP(SUBSTITUTE(C$1,"성장단계","")&amp;"보스단계오프셋",ChapterTable!$R:$S,2,0))/ChapterTable!$R$23)))</f>
        <v>4</v>
      </c>
      <c r="D1328">
        <f>IF(OR($L1328=TRUE,$A1328=0,MOD($A1328,ChapterTable!$R$20)&lt;&gt;0),
MAX(0,INT(($B1328+ChapterTable!$P$26+VLOOKUP(SUBSTITUTE(D$1,"성장단계","")&amp;"단계오프셋",ChapterTable!$R:$S,2,0))/ChapterTable!$P$23)),
MAX(0,INT(($B1328+ChapterTable!$R$26+VLOOKUP(SUBSTITUTE(D$1,"성장단계","")&amp;"보스단계오프셋",ChapterTable!$R:$S,2,0))/ChapterTable!$R$23)))</f>
        <v>3</v>
      </c>
      <c r="E1328" s="1">
        <f ca="1">IF(AND($A1328=0,$B1328=1),
    VLOOKUP(1,ChapterTable!$1:$1048576,MATCH("최종"&amp;SUBSTITUTE(SUBSTITUTE(E$1,"standard",""),"|Float",""),ChapterTable!$1:$1,0),0)*ChapterTable!$P$17,
  IF(AND($A1328=0,$B1328=0),
    E1329,
  IF($B1328=0,
    VLOOKUP($A1328,ChapterTable!$1:$1048576,MATCH("최종"&amp;SUBSTITUTE(SUBSTITUTE(E$1,"standard",""),"|Float",""),ChapterTable!$1:$1,0),0),
  IF($B1328=1,
    IF($L1328=FALSE,
      VLOOKUP($A1328,ChapterTable!$1:$1048576,MATCH("최종"&amp;SUBSTITUTE(SUBSTITUTE(E$1,"standard",""),"|Float",""),ChapterTable!$1:$1,0),0),
      VLOOKUP($A1328-ChapterTable!$P$11,ChapterTable!$1:$1048576,MATCH("최종"&amp;SUBSTITUTE(SUBSTITUTE(E$1,"standard",""),"|Float",""),ChapterTable!$1:$1,0),0)*ChapterTable!$P$14
    ),
  OFFSET(E1328,-$B1328+IF($L1328,1,0),0)*IF($B1328&gt;OFFSET($B1328,1,0),ChapterTable!$R$17,1)*
    (VLOOKUP(SUBSTITUTE(SUBSTITUTE(E$1,"standard",""),"|Float","")&amp;IF(OR($L1328=TRUE,$A1328=0,MOD($A1328,ChapterTable!$R$20)&lt;&gt;0),"","보스")&amp;"인게임누적곱배수",ChapterTable!$R:$S,2,0)^C1328
    +VLOOKUP(SUBSTITUTE(SUBSTITUTE(E$1,"standard",""),"|Float","")&amp;IF(OR($L1328=TRUE,$A1328=0,MOD($A1328,ChapterTable!$R$20)&lt;&gt;0),"","보스")&amp;"인게임누적합배수",ChapterTable!$R:$S,2,0)*C1328)
  )
  )
  )
)</f>
        <v>558.9</v>
      </c>
      <c r="F1328" s="1">
        <f ca="1">IF(AND($A1328=0,$B1328=1),
    VLOOKUP(1,ChapterTable!$1:$1048576,MATCH("최종"&amp;SUBSTITUTE(SUBSTITUTE(F$1,"standard",""),"|Float",""),ChapterTable!$1:$1,0),0)*ChapterTable!$P$17,
  IF(AND($A1328=0,$B1328=0),
    F1329,
  IF($B1328=0,
    VLOOKUP($A1328,ChapterTable!$1:$1048576,MATCH("최종"&amp;SUBSTITUTE(SUBSTITUTE(F$1,"standard",""),"|Float",""),ChapterTable!$1:$1,0),0),
  IF($B1328=1,
    IF($L1328=FALSE,
      VLOOKUP($A1328,ChapterTable!$1:$1048576,MATCH("최종"&amp;SUBSTITUTE(SUBSTITUTE(F$1,"standard",""),"|Float",""),ChapterTable!$1:$1,0),0),
      VLOOKUP($A1328-ChapterTable!$P$11,ChapterTable!$1:$1048576,MATCH("최종"&amp;SUBSTITUTE(SUBSTITUTE(F$1,"standard",""),"|Float",""),ChapterTable!$1:$1,0),0)*ChapterTable!$P$14
    ),
  OFFSET(F1328,-$B1328+IF($L1328,1,0),0)*
    (VLOOKUP(SUBSTITUTE(SUBSTITUTE(F$1,"standard",""),"|Float","")&amp;IF(OR($L1328=TRUE,$A1328=0,MOD($A1328,ChapterTable!$R$20)&lt;&gt;0),"","보스")&amp;"인게임누적곱배수",ChapterTable!$R:$S,2,0)^D1328
    +VLOOKUP(SUBSTITUTE(SUBSTITUTE(F$1,"standard",""),"|Float","")&amp;IF(OR($L1328=TRUE,$A1328=0,MOD($A1328,ChapterTable!$R$20)&lt;&gt;0),"","보스")&amp;"인게임누적합배수",ChapterTable!$R:$S,2,0)*D1328)
  )
  )
  )
)</f>
        <v>158.484375</v>
      </c>
      <c r="J1328" t="str">
        <f>IF(ISBLANK(I1328),"",
IFERROR(VLOOKUP(I1328,[1]StringTable!$1:$1048576,MATCH("kor|String",[1]StringTable!$1:$1,0),0),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IF(ISBLANK(AB1328),"",IF(ISERROR(VLOOKUP(AB1328,[3]DropTable!$A:$A,1,0)),"드랍없음",""))</f>
        <v/>
      </c>
      <c r="AE1328" t="str">
        <f>IF(ISBLANK(AD1328),"",IF(ISERROR(VLOOKUP(AD1328,[3]DropTable!$A:$A,1,0)),"드랍없음",""))</f>
        <v/>
      </c>
      <c r="AH1328">
        <v>1.5</v>
      </c>
      <c r="AI1328">
        <f t="shared" si="149"/>
        <v>0.25</v>
      </c>
      <c r="AJ1328">
        <f t="shared" si="147"/>
        <v>0.32</v>
      </c>
      <c r="AK1328">
        <f t="shared" si="148"/>
        <v>1</v>
      </c>
      <c r="AL1328">
        <v>0</v>
      </c>
    </row>
    <row r="1329" spans="1:38" x14ac:dyDescent="0.3">
      <c r="A1329">
        <v>4</v>
      </c>
      <c r="B1329">
        <v>38</v>
      </c>
      <c r="C1329">
        <f>IF(OR($L1329=TRUE,$A1329=0,MOD($A1329,ChapterTable!$R$20)&lt;&gt;0),
MAX(0,INT(($B1329+ChapterTable!$P$26+VLOOKUP(SUBSTITUTE(C$1,"성장단계","")&amp;"단계오프셋",ChapterTable!$R:$S,2,0))/ChapterTable!$P$23)),
MAX(0,INT(($B1329+ChapterTable!$R$26+VLOOKUP(SUBSTITUTE(C$1,"성장단계","")&amp;"보스단계오프셋",ChapterTable!$R:$S,2,0))/ChapterTable!$R$23)))</f>
        <v>4</v>
      </c>
      <c r="D1329">
        <f>IF(OR($L1329=TRUE,$A1329=0,MOD($A1329,ChapterTable!$R$20)&lt;&gt;0),
MAX(0,INT(($B1329+ChapterTable!$P$26+VLOOKUP(SUBSTITUTE(D$1,"성장단계","")&amp;"단계오프셋",ChapterTable!$R:$S,2,0))/ChapterTable!$P$23)),
MAX(0,INT(($B1329+ChapterTable!$R$26+VLOOKUP(SUBSTITUTE(D$1,"성장단계","")&amp;"보스단계오프셋",ChapterTable!$R:$S,2,0))/ChapterTable!$R$23)))</f>
        <v>3</v>
      </c>
      <c r="E1329" s="1">
        <f ca="1">IF(AND($A1329=0,$B1329=1),
    VLOOKUP(1,ChapterTable!$1:$1048576,MATCH("최종"&amp;SUBSTITUTE(SUBSTITUTE(E$1,"standard",""),"|Float",""),ChapterTable!$1:$1,0),0)*ChapterTable!$P$17,
  IF(AND($A1329=0,$B1329=0),
    E1330,
  IF($B1329=0,
    VLOOKUP($A1329,ChapterTable!$1:$1048576,MATCH("최종"&amp;SUBSTITUTE(SUBSTITUTE(E$1,"standard",""),"|Float",""),ChapterTable!$1:$1,0),0),
  IF($B1329=1,
    IF($L1329=FALSE,
      VLOOKUP($A1329,ChapterTable!$1:$1048576,MATCH("최종"&amp;SUBSTITUTE(SUBSTITUTE(E$1,"standard",""),"|Float",""),ChapterTable!$1:$1,0),0),
      VLOOKUP($A1329-ChapterTable!$P$11,ChapterTable!$1:$1048576,MATCH("최종"&amp;SUBSTITUTE(SUBSTITUTE(E$1,"standard",""),"|Float",""),ChapterTable!$1:$1,0),0)*ChapterTable!$P$14
    ),
  OFFSET(E1329,-$B1329+IF($L1329,1,0),0)*IF($B1329&gt;OFFSET($B1329,1,0),ChapterTable!$R$17,1)*
    (VLOOKUP(SUBSTITUTE(SUBSTITUTE(E$1,"standard",""),"|Float","")&amp;IF(OR($L1329=TRUE,$A1329=0,MOD($A1329,ChapterTable!$R$20)&lt;&gt;0),"","보스")&amp;"인게임누적곱배수",ChapterTable!$R:$S,2,0)^C1329
    +VLOOKUP(SUBSTITUTE(SUBSTITUTE(E$1,"standard",""),"|Float","")&amp;IF(OR($L1329=TRUE,$A1329=0,MOD($A1329,ChapterTable!$R$20)&lt;&gt;0),"","보스")&amp;"인게임누적합배수",ChapterTable!$R:$S,2,0)*C1329)
  )
  )
  )
)</f>
        <v>558.9</v>
      </c>
      <c r="F1329" s="1">
        <f ca="1">IF(AND($A1329=0,$B1329=1),
    VLOOKUP(1,ChapterTable!$1:$1048576,MATCH("최종"&amp;SUBSTITUTE(SUBSTITUTE(F$1,"standard",""),"|Float",""),ChapterTable!$1:$1,0),0)*ChapterTable!$P$17,
  IF(AND($A1329=0,$B1329=0),
    F1330,
  IF($B1329=0,
    VLOOKUP($A1329,ChapterTable!$1:$1048576,MATCH("최종"&amp;SUBSTITUTE(SUBSTITUTE(F$1,"standard",""),"|Float",""),ChapterTable!$1:$1,0),0),
  IF($B1329=1,
    IF($L1329=FALSE,
      VLOOKUP($A1329,ChapterTable!$1:$1048576,MATCH("최종"&amp;SUBSTITUTE(SUBSTITUTE(F$1,"standard",""),"|Float",""),ChapterTable!$1:$1,0),0),
      VLOOKUP($A1329-ChapterTable!$P$11,ChapterTable!$1:$1048576,MATCH("최종"&amp;SUBSTITUTE(SUBSTITUTE(F$1,"standard",""),"|Float",""),ChapterTable!$1:$1,0),0)*ChapterTable!$P$14
    ),
  OFFSET(F1329,-$B1329+IF($L1329,1,0),0)*
    (VLOOKUP(SUBSTITUTE(SUBSTITUTE(F$1,"standard",""),"|Float","")&amp;IF(OR($L1329=TRUE,$A1329=0,MOD($A1329,ChapterTable!$R$20)&lt;&gt;0),"","보스")&amp;"인게임누적곱배수",ChapterTable!$R:$S,2,0)^D1329
    +VLOOKUP(SUBSTITUTE(SUBSTITUTE(F$1,"standard",""),"|Float","")&amp;IF(OR($L1329=TRUE,$A1329=0,MOD($A1329,ChapterTable!$R$20)&lt;&gt;0),"","보스")&amp;"인게임누적합배수",ChapterTable!$R:$S,2,0)*D1329)
  )
  )
  )
)</f>
        <v>158.484375</v>
      </c>
      <c r="J1329" t="str">
        <f>IF(ISBLANK(I1329),"",
IFERROR(VLOOKUP(I1329,[1]StringTable!$1:$1048576,MATCH("kor|String",[1]StringTable!$1:$1,0),0),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IF(ISBLANK(AB1329),"",IF(ISERROR(VLOOKUP(AB1329,[3]DropTable!$A:$A,1,0)),"드랍없음",""))</f>
        <v/>
      </c>
      <c r="AE1329" t="str">
        <f>IF(ISBLANK(AD1329),"",IF(ISERROR(VLOOKUP(AD1329,[3]DropTable!$A:$A,1,0)),"드랍없음",""))</f>
        <v/>
      </c>
      <c r="AH1329">
        <v>1.5</v>
      </c>
      <c r="AI1329">
        <f t="shared" si="149"/>
        <v>0.25</v>
      </c>
      <c r="AJ1329">
        <f t="shared" si="147"/>
        <v>0.32</v>
      </c>
      <c r="AK1329">
        <f t="shared" si="148"/>
        <v>1</v>
      </c>
      <c r="AL1329">
        <v>0</v>
      </c>
    </row>
    <row r="1330" spans="1:38" x14ac:dyDescent="0.3">
      <c r="A1330">
        <v>4</v>
      </c>
      <c r="B1330">
        <v>39</v>
      </c>
      <c r="C1330">
        <f>IF(OR($L1330=TRUE,$A1330=0,MOD($A1330,ChapterTable!$R$20)&lt;&gt;0),
MAX(0,INT(($B1330+ChapterTable!$P$26+VLOOKUP(SUBSTITUTE(C$1,"성장단계","")&amp;"단계오프셋",ChapterTable!$R:$S,2,0))/ChapterTable!$P$23)),
MAX(0,INT(($B1330+ChapterTable!$R$26+VLOOKUP(SUBSTITUTE(C$1,"성장단계","")&amp;"보스단계오프셋",ChapterTable!$R:$S,2,0))/ChapterTable!$R$23)))</f>
        <v>4</v>
      </c>
      <c r="D1330">
        <f>IF(OR($L1330=TRUE,$A1330=0,MOD($A1330,ChapterTable!$R$20)&lt;&gt;0),
MAX(0,INT(($B1330+ChapterTable!$P$26+VLOOKUP(SUBSTITUTE(D$1,"성장단계","")&amp;"단계오프셋",ChapterTable!$R:$S,2,0))/ChapterTable!$P$23)),
MAX(0,INT(($B1330+ChapterTable!$R$26+VLOOKUP(SUBSTITUTE(D$1,"성장단계","")&amp;"보스단계오프셋",ChapterTable!$R:$S,2,0))/ChapterTable!$R$23)))</f>
        <v>3</v>
      </c>
      <c r="E1330" s="1">
        <f ca="1">IF(AND($A1330=0,$B1330=1),
    VLOOKUP(1,ChapterTable!$1:$1048576,MATCH("최종"&amp;SUBSTITUTE(SUBSTITUTE(E$1,"standard",""),"|Float",""),ChapterTable!$1:$1,0),0)*ChapterTable!$P$17,
  IF(AND($A1330=0,$B1330=0),
    E1331,
  IF($B1330=0,
    VLOOKUP($A1330,ChapterTable!$1:$1048576,MATCH("최종"&amp;SUBSTITUTE(SUBSTITUTE(E$1,"standard",""),"|Float",""),ChapterTable!$1:$1,0),0),
  IF($B1330=1,
    IF($L1330=FALSE,
      VLOOKUP($A1330,ChapterTable!$1:$1048576,MATCH("최종"&amp;SUBSTITUTE(SUBSTITUTE(E$1,"standard",""),"|Float",""),ChapterTable!$1:$1,0),0),
      VLOOKUP($A1330-ChapterTable!$P$11,ChapterTable!$1:$1048576,MATCH("최종"&amp;SUBSTITUTE(SUBSTITUTE(E$1,"standard",""),"|Float",""),ChapterTable!$1:$1,0),0)*ChapterTable!$P$14
    ),
  OFFSET(E1330,-$B1330+IF($L1330,1,0),0)*IF($B1330&gt;OFFSET($B1330,1,0),ChapterTable!$R$17,1)*
    (VLOOKUP(SUBSTITUTE(SUBSTITUTE(E$1,"standard",""),"|Float","")&amp;IF(OR($L1330=TRUE,$A1330=0,MOD($A1330,ChapterTable!$R$20)&lt;&gt;0),"","보스")&amp;"인게임누적곱배수",ChapterTable!$R:$S,2,0)^C1330
    +VLOOKUP(SUBSTITUTE(SUBSTITUTE(E$1,"standard",""),"|Float","")&amp;IF(OR($L1330=TRUE,$A1330=0,MOD($A1330,ChapterTable!$R$20)&lt;&gt;0),"","보스")&amp;"인게임누적합배수",ChapterTable!$R:$S,2,0)*C1330)
  )
  )
  )
)</f>
        <v>558.9</v>
      </c>
      <c r="F1330" s="1">
        <f ca="1">IF(AND($A1330=0,$B1330=1),
    VLOOKUP(1,ChapterTable!$1:$1048576,MATCH("최종"&amp;SUBSTITUTE(SUBSTITUTE(F$1,"standard",""),"|Float",""),ChapterTable!$1:$1,0),0)*ChapterTable!$P$17,
  IF(AND($A1330=0,$B1330=0),
    F1331,
  IF($B1330=0,
    VLOOKUP($A1330,ChapterTable!$1:$1048576,MATCH("최종"&amp;SUBSTITUTE(SUBSTITUTE(F$1,"standard",""),"|Float",""),ChapterTable!$1:$1,0),0),
  IF($B1330=1,
    IF($L1330=FALSE,
      VLOOKUP($A1330,ChapterTable!$1:$1048576,MATCH("최종"&amp;SUBSTITUTE(SUBSTITUTE(F$1,"standard",""),"|Float",""),ChapterTable!$1:$1,0),0),
      VLOOKUP($A1330-ChapterTable!$P$11,ChapterTable!$1:$1048576,MATCH("최종"&amp;SUBSTITUTE(SUBSTITUTE(F$1,"standard",""),"|Float",""),ChapterTable!$1:$1,0),0)*ChapterTable!$P$14
    ),
  OFFSET(F1330,-$B1330+IF($L1330,1,0),0)*
    (VLOOKUP(SUBSTITUTE(SUBSTITUTE(F$1,"standard",""),"|Float","")&amp;IF(OR($L1330=TRUE,$A1330=0,MOD($A1330,ChapterTable!$R$20)&lt;&gt;0),"","보스")&amp;"인게임누적곱배수",ChapterTable!$R:$S,2,0)^D1330
    +VLOOKUP(SUBSTITUTE(SUBSTITUTE(F$1,"standard",""),"|Float","")&amp;IF(OR($L1330=TRUE,$A1330=0,MOD($A1330,ChapterTable!$R$20)&lt;&gt;0),"","보스")&amp;"인게임누적합배수",ChapterTable!$R:$S,2,0)*D1330)
  )
  )
  )
)</f>
        <v>158.484375</v>
      </c>
      <c r="J1330" t="str">
        <f>IF(ISBLANK(I1330),"",
IFERROR(VLOOKUP(I1330,[1]StringTable!$1:$1048576,MATCH("kor|String",[1]StringTable!$1:$1,0),0),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IF(ISBLANK(AB1330),"",IF(ISERROR(VLOOKUP(AB1330,[3]DropTable!$A:$A,1,0)),"드랍없음",""))</f>
        <v/>
      </c>
      <c r="AE1330" t="str">
        <f>IF(ISBLANK(AD1330),"",IF(ISERROR(VLOOKUP(AD1330,[3]DropTable!$A:$A,1,0)),"드랍없음",""))</f>
        <v/>
      </c>
      <c r="AH1330">
        <v>1.5</v>
      </c>
      <c r="AI1330">
        <f t="shared" si="149"/>
        <v>0.25</v>
      </c>
      <c r="AJ1330">
        <f t="shared" si="147"/>
        <v>0.32</v>
      </c>
      <c r="AK1330">
        <f t="shared" si="148"/>
        <v>1</v>
      </c>
      <c r="AL1330">
        <v>0</v>
      </c>
    </row>
    <row r="1331" spans="1:38" x14ac:dyDescent="0.3">
      <c r="A1331">
        <v>4</v>
      </c>
      <c r="B1331">
        <v>40</v>
      </c>
      <c r="C1331">
        <f>IF(OR($L1331=TRUE,$A1331=0,MOD($A1331,ChapterTable!$R$20)&lt;&gt;0),
MAX(0,INT(($B1331+ChapterTable!$P$26+VLOOKUP(SUBSTITUTE(C$1,"성장단계","")&amp;"단계오프셋",ChapterTable!$R:$S,2,0))/ChapterTable!$P$23)),
MAX(0,INT(($B1331+ChapterTable!$R$26+VLOOKUP(SUBSTITUTE(C$1,"성장단계","")&amp;"보스단계오프셋",ChapterTable!$R:$S,2,0))/ChapterTable!$R$23)))</f>
        <v>4</v>
      </c>
      <c r="D1331">
        <f>IF(OR($L1331=TRUE,$A1331=0,MOD($A1331,ChapterTable!$R$20)&lt;&gt;0),
MAX(0,INT(($B1331+ChapterTable!$P$26+VLOOKUP(SUBSTITUTE(D$1,"성장단계","")&amp;"단계오프셋",ChapterTable!$R:$S,2,0))/ChapterTable!$P$23)),
MAX(0,INT(($B1331+ChapterTable!$R$26+VLOOKUP(SUBSTITUTE(D$1,"성장단계","")&amp;"보스단계오프셋",ChapterTable!$R:$S,2,0))/ChapterTable!$R$23)))</f>
        <v>3</v>
      </c>
      <c r="E1331" s="1">
        <f ca="1">IF(AND($A1331=0,$B1331=1),
    VLOOKUP(1,ChapterTable!$1:$1048576,MATCH("최종"&amp;SUBSTITUTE(SUBSTITUTE(E$1,"standard",""),"|Float",""),ChapterTable!$1:$1,0),0)*ChapterTable!$P$17,
  IF(AND($A1331=0,$B1331=0),
    E1332,
  IF($B1331=0,
    VLOOKUP($A1331,ChapterTable!$1:$1048576,MATCH("최종"&amp;SUBSTITUTE(SUBSTITUTE(E$1,"standard",""),"|Float",""),ChapterTable!$1:$1,0),0),
  IF($B1331=1,
    IF($L1331=FALSE,
      VLOOKUP($A1331,ChapterTable!$1:$1048576,MATCH("최종"&amp;SUBSTITUTE(SUBSTITUTE(E$1,"standard",""),"|Float",""),ChapterTable!$1:$1,0),0),
      VLOOKUP($A1331-ChapterTable!$P$11,ChapterTable!$1:$1048576,MATCH("최종"&amp;SUBSTITUTE(SUBSTITUTE(E$1,"standard",""),"|Float",""),ChapterTable!$1:$1,0),0)*ChapterTable!$P$14
    ),
  OFFSET(E1331,-$B1331+IF($L1331,1,0),0)*IF($B1331&gt;OFFSET($B1331,1,0),ChapterTable!$R$17,1)*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
  )
  )
  )
)</f>
        <v>558.9</v>
      </c>
      <c r="F1331" s="1">
        <f ca="1">IF(AND($A1331=0,$B1331=1),
    VLOOKUP(1,ChapterTable!$1:$1048576,MATCH("최종"&amp;SUBSTITUTE(SUBSTITUTE(F$1,"standard",""),"|Float",""),ChapterTable!$1:$1,0),0)*ChapterTable!$P$17,
  IF(AND($A1331=0,$B1331=0),
    F1332,
  IF($B1331=0,
    VLOOKUP($A1331,ChapterTable!$1:$1048576,MATCH("최종"&amp;SUBSTITUTE(SUBSTITUTE(F$1,"standard",""),"|Float",""),ChapterTable!$1:$1,0),0),
  IF($B1331=1,
    IF($L1331=FALSE,
      VLOOKUP($A1331,ChapterTable!$1:$1048576,MATCH("최종"&amp;SUBSTITUTE(SUBSTITUTE(F$1,"standard",""),"|Float",""),ChapterTable!$1:$1,0),0),
      VLOOKUP($A1331-ChapterTable!$P$11,ChapterTable!$1:$1048576,MATCH("최종"&amp;SUBSTITUTE(SUBSTITUTE(F$1,"standard",""),"|Float",""),ChapterTable!$1:$1,0),0)*ChapterTable!$P$14
    ),
  OFFSET(F1331,-$B1331+IF($L1331,1,0),0)*
    (VLOOKUP(SUBSTITUTE(SUBSTITUTE(F$1,"standard",""),"|Float","")&amp;IF(OR($L1331=TRUE,$A1331=0,MOD($A1331,ChapterTable!$R$20)&lt;&gt;0),"","보스")&amp;"인게임누적곱배수",ChapterTable!$R:$S,2,0)^D1331
    +VLOOKUP(SUBSTITUTE(SUBSTITUTE(F$1,"standard",""),"|Float","")&amp;IF(OR($L1331=TRUE,$A1331=0,MOD($A1331,ChapterTable!$R$20)&lt;&gt;0),"","보스")&amp;"인게임누적합배수",ChapterTable!$R:$S,2,0)*D1331)
  )
  )
  )
)</f>
        <v>158.484375</v>
      </c>
      <c r="J1331" t="str">
        <f>IF(ISBLANK(I1331),"",
IFERROR(VLOOKUP(I1331,[1]StringTable!$1:$1048576,MATCH("kor|String",[1]StringTable!$1:$1,0),0),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IF(ISBLANK(AB1331),"",IF(ISERROR(VLOOKUP(AB1331,[3]DropTable!$A:$A,1,0)),"드랍없음",""))</f>
        <v/>
      </c>
      <c r="AD1331">
        <v>5003</v>
      </c>
      <c r="AE1331" t="str">
        <f>IF(ISBLANK(AD1331),"",IF(ISERROR(VLOOKUP(AD1331,[3]DropTable!$A:$A,1,0)),"드랍없음",""))</f>
        <v/>
      </c>
      <c r="AF1331">
        <f ca="1">1.25*IF($B1331&gt;OFFSET($B1331,1,0),ChapterTable!$R$17,1)*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f>
        <v>2.25</v>
      </c>
      <c r="AG1331">
        <f ca="1">35/AF1331</f>
        <v>15.555555555555555</v>
      </c>
      <c r="AH1331">
        <v>1.5</v>
      </c>
      <c r="AI1331">
        <f t="shared" si="149"/>
        <v>0.25</v>
      </c>
      <c r="AJ1331">
        <f t="shared" si="147"/>
        <v>1</v>
      </c>
      <c r="AK1331">
        <f t="shared" si="148"/>
        <v>4</v>
      </c>
      <c r="AL1331">
        <v>0</v>
      </c>
    </row>
    <row r="1332" spans="1:38" x14ac:dyDescent="0.3">
      <c r="A1332">
        <v>4</v>
      </c>
      <c r="B1332">
        <v>41</v>
      </c>
      <c r="C1332">
        <f>IF(OR($L1332=TRUE,$A1332=0,MOD($A1332,ChapterTable!$R$20)&lt;&gt;0),
MAX(0,INT(($B1332+ChapterTable!$P$26+VLOOKUP(SUBSTITUTE(C$1,"성장단계","")&amp;"단계오프셋",ChapterTable!$R:$S,2,0))/ChapterTable!$P$23)),
MAX(0,INT(($B1332+ChapterTable!$R$26+VLOOKUP(SUBSTITUTE(C$1,"성장단계","")&amp;"보스단계오프셋",ChapterTable!$R:$S,2,0))/ChapterTable!$R$23)))</f>
        <v>4</v>
      </c>
      <c r="D1332">
        <f>IF(OR($L1332=TRUE,$A1332=0,MOD($A1332,ChapterTable!$R$20)&lt;&gt;0),
MAX(0,INT(($B1332+ChapterTable!$P$26+VLOOKUP(SUBSTITUTE(D$1,"성장단계","")&amp;"단계오프셋",ChapterTable!$R:$S,2,0))/ChapterTable!$P$23)),
MAX(0,INT(($B1332+ChapterTable!$R$26+VLOOKUP(SUBSTITUTE(D$1,"성장단계","")&amp;"보스단계오프셋",ChapterTable!$R:$S,2,0))/ChapterTable!$R$23)))</f>
        <v>4</v>
      </c>
      <c r="E1332" s="1">
        <f ca="1">IF(AND($A1332=0,$B1332=1),
    VLOOKUP(1,ChapterTable!$1:$1048576,MATCH("최종"&amp;SUBSTITUTE(SUBSTITUTE(E$1,"standard",""),"|Float",""),ChapterTable!$1:$1,0),0)*ChapterTable!$P$17,
  IF(AND($A1332=0,$B1332=0),
    E1333,
  IF($B1332=0,
    VLOOKUP($A1332,ChapterTable!$1:$1048576,MATCH("최종"&amp;SUBSTITUTE(SUBSTITUTE(E$1,"standard",""),"|Float",""),ChapterTable!$1:$1,0),0),
  IF($B1332=1,
    IF($L1332=FALSE,
      VLOOKUP($A1332,ChapterTable!$1:$1048576,MATCH("최종"&amp;SUBSTITUTE(SUBSTITUTE(E$1,"standard",""),"|Float",""),ChapterTable!$1:$1,0),0),
      VLOOKUP($A1332-ChapterTable!$P$11,ChapterTable!$1:$1048576,MATCH("최종"&amp;SUBSTITUTE(SUBSTITUTE(E$1,"standard",""),"|Float",""),ChapterTable!$1:$1,0),0)*ChapterTable!$P$14
    ),
  OFFSET(E1332,-$B1332+IF($L1332,1,0),0)*IF($B1332&gt;OFFSET($B1332,1,0),ChapterTable!$R$17,1)*
    (VLOOKUP(SUBSTITUTE(SUBSTITUTE(E$1,"standard",""),"|Float","")&amp;IF(OR($L1332=TRUE,$A1332=0,MOD($A1332,ChapterTable!$R$20)&lt;&gt;0),"","보스")&amp;"인게임누적곱배수",ChapterTable!$R:$S,2,0)^C1332
    +VLOOKUP(SUBSTITUTE(SUBSTITUTE(E$1,"standard",""),"|Float","")&amp;IF(OR($L1332=TRUE,$A1332=0,MOD($A1332,ChapterTable!$R$20)&lt;&gt;0),"","보스")&amp;"인게임누적합배수",ChapterTable!$R:$S,2,0)*C1332)
  )
  )
  )
)</f>
        <v>558.9</v>
      </c>
      <c r="F1332" s="1">
        <f ca="1">IF(AND($A1332=0,$B1332=1),
    VLOOKUP(1,ChapterTable!$1:$1048576,MATCH("최종"&amp;SUBSTITUTE(SUBSTITUTE(F$1,"standard",""),"|Float",""),ChapterTable!$1:$1,0),0)*ChapterTable!$P$17,
  IF(AND($A1332=0,$B1332=0),
    F1333,
  IF($B1332=0,
    VLOOKUP($A1332,ChapterTable!$1:$1048576,MATCH("최종"&amp;SUBSTITUTE(SUBSTITUTE(F$1,"standard",""),"|Float",""),ChapterTable!$1:$1,0),0),
  IF($B1332=1,
    IF($L1332=FALSE,
      VLOOKUP($A1332,ChapterTable!$1:$1048576,MATCH("최종"&amp;SUBSTITUTE(SUBSTITUTE(F$1,"standard",""),"|Float",""),ChapterTable!$1:$1,0),0),
      VLOOKUP($A1332-ChapterTable!$P$11,ChapterTable!$1:$1048576,MATCH("최종"&amp;SUBSTITUTE(SUBSTITUTE(F$1,"standard",""),"|Float",""),ChapterTable!$1:$1,0),0)*ChapterTable!$P$14
    ),
  OFFSET(F1332,-$B1332+IF($L1332,1,0),0)*
    (VLOOKUP(SUBSTITUTE(SUBSTITUTE(F$1,"standard",""),"|Float","")&amp;IF(OR($L1332=TRUE,$A1332=0,MOD($A1332,ChapterTable!$R$20)&lt;&gt;0),"","보스")&amp;"인게임누적곱배수",ChapterTable!$R:$S,2,0)^D1332
    +VLOOKUP(SUBSTITUTE(SUBSTITUTE(F$1,"standard",""),"|Float","")&amp;IF(OR($L1332=TRUE,$A1332=0,MOD($A1332,ChapterTable!$R$20)&lt;&gt;0),"","보스")&amp;"인게임누적합배수",ChapterTable!$R:$S,2,0)*D1332)
  )
  )
  )
)</f>
        <v>168.1875</v>
      </c>
      <c r="G1332" t="s">
        <v>1257</v>
      </c>
      <c r="J1332" t="str">
        <f>IF(ISBLANK(I1332),"",
IFERROR(VLOOKUP(I1332,[1]StringTable!$1:$1048576,MATCH("kor|String",[1]StringTable!$1:$1,0),0),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1213</v>
      </c>
      <c r="Z1332">
        <v>10</v>
      </c>
      <c r="AA1332">
        <v>0</v>
      </c>
      <c r="AB1332">
        <v>1003</v>
      </c>
      <c r="AC1332" t="str">
        <f>IF(ISBLANK(AB1332),"",IF(ISERROR(VLOOKUP(AB1332,[3]DropTable!$A:$A,1,0)),"드랍없음",""))</f>
        <v/>
      </c>
      <c r="AE1332" t="str">
        <f>IF(ISBLANK(AD1332),"",IF(ISERROR(VLOOKUP(AD1332,[3]DropTable!$A:$A,1,0)),"드랍없음",""))</f>
        <v/>
      </c>
      <c r="AH1332">
        <v>1.5</v>
      </c>
      <c r="AI1332">
        <f t="shared" si="149"/>
        <v>0.2</v>
      </c>
      <c r="AJ1332">
        <f t="shared" si="147"/>
        <v>0.27466666000000001</v>
      </c>
      <c r="AK1332">
        <f t="shared" si="148"/>
        <v>1</v>
      </c>
      <c r="AL1332">
        <v>0</v>
      </c>
    </row>
    <row r="1333" spans="1:38" x14ac:dyDescent="0.3">
      <c r="A1333">
        <v>4</v>
      </c>
      <c r="B1333">
        <v>42</v>
      </c>
      <c r="C1333">
        <f>IF(OR($L1333=TRUE,$A1333=0,MOD($A1333,ChapterTable!$R$20)&lt;&gt;0),
MAX(0,INT(($B1333+ChapterTable!$P$26+VLOOKUP(SUBSTITUTE(C$1,"성장단계","")&amp;"단계오프셋",ChapterTable!$R:$S,2,0))/ChapterTable!$P$23)),
MAX(0,INT(($B1333+ChapterTable!$R$26+VLOOKUP(SUBSTITUTE(C$1,"성장단계","")&amp;"보스단계오프셋",ChapterTable!$R:$S,2,0))/ChapterTable!$R$23)))</f>
        <v>4</v>
      </c>
      <c r="D1333">
        <f>IF(OR($L1333=TRUE,$A1333=0,MOD($A1333,ChapterTable!$R$20)&lt;&gt;0),
MAX(0,INT(($B1333+ChapterTable!$P$26+VLOOKUP(SUBSTITUTE(D$1,"성장단계","")&amp;"단계오프셋",ChapterTable!$R:$S,2,0))/ChapterTable!$P$23)),
MAX(0,INT(($B1333+ChapterTable!$R$26+VLOOKUP(SUBSTITUTE(D$1,"성장단계","")&amp;"보스단계오프셋",ChapterTable!$R:$S,2,0))/ChapterTable!$R$23)))</f>
        <v>4</v>
      </c>
      <c r="E1333" s="1">
        <f ca="1">IF(AND($A1333=0,$B1333=1),
    VLOOKUP(1,ChapterTable!$1:$1048576,MATCH("최종"&amp;SUBSTITUTE(SUBSTITUTE(E$1,"standard",""),"|Float",""),ChapterTable!$1:$1,0),0)*ChapterTable!$P$17,
  IF(AND($A1333=0,$B1333=0),
    E1334,
  IF($B1333=0,
    VLOOKUP($A1333,ChapterTable!$1:$1048576,MATCH("최종"&amp;SUBSTITUTE(SUBSTITUTE(E$1,"standard",""),"|Float",""),ChapterTable!$1:$1,0),0),
  IF($B1333=1,
    IF($L1333=FALSE,
      VLOOKUP($A1333,ChapterTable!$1:$1048576,MATCH("최종"&amp;SUBSTITUTE(SUBSTITUTE(E$1,"standard",""),"|Float",""),ChapterTable!$1:$1,0),0),
      VLOOKUP($A1333-ChapterTable!$P$11,ChapterTable!$1:$1048576,MATCH("최종"&amp;SUBSTITUTE(SUBSTITUTE(E$1,"standard",""),"|Float",""),ChapterTable!$1:$1,0),0)*ChapterTable!$P$14
    ),
  OFFSET(E1333,-$B1333+IF($L1333,1,0),0)*IF($B1333&gt;OFFSET($B1333,1,0),ChapterTable!$R$17,1)*
    (VLOOKUP(SUBSTITUTE(SUBSTITUTE(E$1,"standard",""),"|Float","")&amp;IF(OR($L1333=TRUE,$A1333=0,MOD($A1333,ChapterTable!$R$20)&lt;&gt;0),"","보스")&amp;"인게임누적곱배수",ChapterTable!$R:$S,2,0)^C1333
    +VLOOKUP(SUBSTITUTE(SUBSTITUTE(E$1,"standard",""),"|Float","")&amp;IF(OR($L1333=TRUE,$A1333=0,MOD($A1333,ChapterTable!$R$20)&lt;&gt;0),"","보스")&amp;"인게임누적합배수",ChapterTable!$R:$S,2,0)*C1333)
  )
  )
  )
)</f>
        <v>558.9</v>
      </c>
      <c r="F1333" s="1">
        <f ca="1">IF(AND($A1333=0,$B1333=1),
    VLOOKUP(1,ChapterTable!$1:$1048576,MATCH("최종"&amp;SUBSTITUTE(SUBSTITUTE(F$1,"standard",""),"|Float",""),ChapterTable!$1:$1,0),0)*ChapterTable!$P$17,
  IF(AND($A1333=0,$B1333=0),
    F1334,
  IF($B1333=0,
    VLOOKUP($A1333,ChapterTable!$1:$1048576,MATCH("최종"&amp;SUBSTITUTE(SUBSTITUTE(F$1,"standard",""),"|Float",""),ChapterTable!$1:$1,0),0),
  IF($B1333=1,
    IF($L1333=FALSE,
      VLOOKUP($A1333,ChapterTable!$1:$1048576,MATCH("최종"&amp;SUBSTITUTE(SUBSTITUTE(F$1,"standard",""),"|Float",""),ChapterTable!$1:$1,0),0),
      VLOOKUP($A1333-ChapterTable!$P$11,ChapterTable!$1:$1048576,MATCH("최종"&amp;SUBSTITUTE(SUBSTITUTE(F$1,"standard",""),"|Float",""),ChapterTable!$1:$1,0),0)*ChapterTable!$P$14
    ),
  OFFSET(F1333,-$B1333+IF($L1333,1,0),0)*
    (VLOOKUP(SUBSTITUTE(SUBSTITUTE(F$1,"standard",""),"|Float","")&amp;IF(OR($L1333=TRUE,$A1333=0,MOD($A1333,ChapterTable!$R$20)&lt;&gt;0),"","보스")&amp;"인게임누적곱배수",ChapterTable!$R:$S,2,0)^D1333
    +VLOOKUP(SUBSTITUTE(SUBSTITUTE(F$1,"standard",""),"|Float","")&amp;IF(OR($L1333=TRUE,$A1333=0,MOD($A1333,ChapterTable!$R$20)&lt;&gt;0),"","보스")&amp;"인게임누적합배수",ChapterTable!$R:$S,2,0)*D1333)
  )
  )
  )
)</f>
        <v>168.1875</v>
      </c>
      <c r="J1333" t="str">
        <f>IF(ISBLANK(I1333),"",
IFERROR(VLOOKUP(I1333,[1]StringTable!$1:$1048576,MATCH("kor|String",[1]StringTable!$1:$1,0),0),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IF(ISBLANK(AB1333),"",IF(ISERROR(VLOOKUP(AB1333,[3]DropTable!$A:$A,1,0)),"드랍없음",""))</f>
        <v/>
      </c>
      <c r="AE1333" t="str">
        <f>IF(ISBLANK(AD1333),"",IF(ISERROR(VLOOKUP(AD1333,[3]DropTable!$A:$A,1,0)),"드랍없음",""))</f>
        <v/>
      </c>
      <c r="AH1333">
        <v>1.5</v>
      </c>
      <c r="AI1333">
        <f t="shared" si="149"/>
        <v>0.2</v>
      </c>
      <c r="AJ1333">
        <f t="shared" si="147"/>
        <v>0.27466666000000001</v>
      </c>
      <c r="AK1333">
        <f t="shared" si="148"/>
        <v>1</v>
      </c>
      <c r="AL1333">
        <v>0</v>
      </c>
    </row>
    <row r="1334" spans="1:38" x14ac:dyDescent="0.3">
      <c r="A1334">
        <v>4</v>
      </c>
      <c r="B1334">
        <v>43</v>
      </c>
      <c r="C1334">
        <f>IF(OR($L1334=TRUE,$A1334=0,MOD($A1334,ChapterTable!$R$20)&lt;&gt;0),
MAX(0,INT(($B1334+ChapterTable!$P$26+VLOOKUP(SUBSTITUTE(C$1,"성장단계","")&amp;"단계오프셋",ChapterTable!$R:$S,2,0))/ChapterTable!$P$23)),
MAX(0,INT(($B1334+ChapterTable!$R$26+VLOOKUP(SUBSTITUTE(C$1,"성장단계","")&amp;"보스단계오프셋",ChapterTable!$R:$S,2,0))/ChapterTable!$R$23)))</f>
        <v>4</v>
      </c>
      <c r="D1334">
        <f>IF(OR($L1334=TRUE,$A1334=0,MOD($A1334,ChapterTable!$R$20)&lt;&gt;0),
MAX(0,INT(($B1334+ChapterTable!$P$26+VLOOKUP(SUBSTITUTE(D$1,"성장단계","")&amp;"단계오프셋",ChapterTable!$R:$S,2,0))/ChapterTable!$P$23)),
MAX(0,INT(($B1334+ChapterTable!$R$26+VLOOKUP(SUBSTITUTE(D$1,"성장단계","")&amp;"보스단계오프셋",ChapterTable!$R:$S,2,0))/ChapterTable!$R$23)))</f>
        <v>4</v>
      </c>
      <c r="E1334" s="1">
        <f ca="1">IF(AND($A1334=0,$B1334=1),
    VLOOKUP(1,ChapterTable!$1:$1048576,MATCH("최종"&amp;SUBSTITUTE(SUBSTITUTE(E$1,"standard",""),"|Float",""),ChapterTable!$1:$1,0),0)*ChapterTable!$P$17,
  IF(AND($A1334=0,$B1334=0),
    E1335,
  IF($B1334=0,
    VLOOKUP($A1334,ChapterTable!$1:$1048576,MATCH("최종"&amp;SUBSTITUTE(SUBSTITUTE(E$1,"standard",""),"|Float",""),ChapterTable!$1:$1,0),0),
  IF($B1334=1,
    IF($L1334=FALSE,
      VLOOKUP($A1334,ChapterTable!$1:$1048576,MATCH("최종"&amp;SUBSTITUTE(SUBSTITUTE(E$1,"standard",""),"|Float",""),ChapterTable!$1:$1,0),0),
      VLOOKUP($A1334-ChapterTable!$P$11,ChapterTable!$1:$1048576,MATCH("최종"&amp;SUBSTITUTE(SUBSTITUTE(E$1,"standard",""),"|Float",""),ChapterTable!$1:$1,0),0)*ChapterTable!$P$14
    ),
  OFFSET(E1334,-$B1334+IF($L1334,1,0),0)*IF($B1334&gt;OFFSET($B1334,1,0),ChapterTable!$R$17,1)*
    (VLOOKUP(SUBSTITUTE(SUBSTITUTE(E$1,"standard",""),"|Float","")&amp;IF(OR($L1334=TRUE,$A1334=0,MOD($A1334,ChapterTable!$R$20)&lt;&gt;0),"","보스")&amp;"인게임누적곱배수",ChapterTable!$R:$S,2,0)^C1334
    +VLOOKUP(SUBSTITUTE(SUBSTITUTE(E$1,"standard",""),"|Float","")&amp;IF(OR($L1334=TRUE,$A1334=0,MOD($A1334,ChapterTable!$R$20)&lt;&gt;0),"","보스")&amp;"인게임누적합배수",ChapterTable!$R:$S,2,0)*C1334)
  )
  )
  )
)</f>
        <v>558.9</v>
      </c>
      <c r="F1334" s="1">
        <f ca="1">IF(AND($A1334=0,$B1334=1),
    VLOOKUP(1,ChapterTable!$1:$1048576,MATCH("최종"&amp;SUBSTITUTE(SUBSTITUTE(F$1,"standard",""),"|Float",""),ChapterTable!$1:$1,0),0)*ChapterTable!$P$17,
  IF(AND($A1334=0,$B1334=0),
    F1335,
  IF($B1334=0,
    VLOOKUP($A1334,ChapterTable!$1:$1048576,MATCH("최종"&amp;SUBSTITUTE(SUBSTITUTE(F$1,"standard",""),"|Float",""),ChapterTable!$1:$1,0),0),
  IF($B1334=1,
    IF($L1334=FALSE,
      VLOOKUP($A1334,ChapterTable!$1:$1048576,MATCH("최종"&amp;SUBSTITUTE(SUBSTITUTE(F$1,"standard",""),"|Float",""),ChapterTable!$1:$1,0),0),
      VLOOKUP($A1334-ChapterTable!$P$11,ChapterTable!$1:$1048576,MATCH("최종"&amp;SUBSTITUTE(SUBSTITUTE(F$1,"standard",""),"|Float",""),ChapterTable!$1:$1,0),0)*ChapterTable!$P$14
    ),
  OFFSET(F1334,-$B1334+IF($L1334,1,0),0)*
    (VLOOKUP(SUBSTITUTE(SUBSTITUTE(F$1,"standard",""),"|Float","")&amp;IF(OR($L1334=TRUE,$A1334=0,MOD($A1334,ChapterTable!$R$20)&lt;&gt;0),"","보스")&amp;"인게임누적곱배수",ChapterTable!$R:$S,2,0)^D1334
    +VLOOKUP(SUBSTITUTE(SUBSTITUTE(F$1,"standard",""),"|Float","")&amp;IF(OR($L1334=TRUE,$A1334=0,MOD($A1334,ChapterTable!$R$20)&lt;&gt;0),"","보스")&amp;"인게임누적합배수",ChapterTable!$R:$S,2,0)*D1334)
  )
  )
  )
)</f>
        <v>168.1875</v>
      </c>
      <c r="J1334" t="str">
        <f>IF(ISBLANK(I1334),"",
IFERROR(VLOOKUP(I1334,[1]StringTable!$1:$1048576,MATCH("kor|String",[1]StringTable!$1:$1,0),0),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IF(ISBLANK(AB1334),"",IF(ISERROR(VLOOKUP(AB1334,[3]DropTable!$A:$A,1,0)),"드랍없음",""))</f>
        <v/>
      </c>
      <c r="AE1334" t="str">
        <f>IF(ISBLANK(AD1334),"",IF(ISERROR(VLOOKUP(AD1334,[3]DropTable!$A:$A,1,0)),"드랍없음",""))</f>
        <v/>
      </c>
      <c r="AH1334">
        <v>1.5</v>
      </c>
      <c r="AI1334">
        <f t="shared" si="149"/>
        <v>0.2</v>
      </c>
      <c r="AJ1334">
        <f t="shared" si="147"/>
        <v>0.27466666000000001</v>
      </c>
      <c r="AK1334">
        <f t="shared" si="148"/>
        <v>1</v>
      </c>
      <c r="AL1334">
        <v>0</v>
      </c>
    </row>
    <row r="1335" spans="1:38" x14ac:dyDescent="0.3">
      <c r="A1335">
        <v>4</v>
      </c>
      <c r="B1335">
        <v>44</v>
      </c>
      <c r="C1335">
        <f>IF(OR($L1335=TRUE,$A1335=0,MOD($A1335,ChapterTable!$R$20)&lt;&gt;0),
MAX(0,INT(($B1335+ChapterTable!$P$26+VLOOKUP(SUBSTITUTE(C$1,"성장단계","")&amp;"단계오프셋",ChapterTable!$R:$S,2,0))/ChapterTable!$P$23)),
MAX(0,INT(($B1335+ChapterTable!$R$26+VLOOKUP(SUBSTITUTE(C$1,"성장단계","")&amp;"보스단계오프셋",ChapterTable!$R:$S,2,0))/ChapterTable!$R$23)))</f>
        <v>4</v>
      </c>
      <c r="D1335">
        <f>IF(OR($L1335=TRUE,$A1335=0,MOD($A1335,ChapterTable!$R$20)&lt;&gt;0),
MAX(0,INT(($B1335+ChapterTable!$P$26+VLOOKUP(SUBSTITUTE(D$1,"성장단계","")&amp;"단계오프셋",ChapterTable!$R:$S,2,0))/ChapterTable!$P$23)),
MAX(0,INT(($B1335+ChapterTable!$R$26+VLOOKUP(SUBSTITUTE(D$1,"성장단계","")&amp;"보스단계오프셋",ChapterTable!$R:$S,2,0))/ChapterTable!$R$23)))</f>
        <v>4</v>
      </c>
      <c r="E1335" s="1">
        <f ca="1">IF(AND($A1335=0,$B1335=1),
    VLOOKUP(1,ChapterTable!$1:$1048576,MATCH("최종"&amp;SUBSTITUTE(SUBSTITUTE(E$1,"standard",""),"|Float",""),ChapterTable!$1:$1,0),0)*ChapterTable!$P$17,
  IF(AND($A1335=0,$B1335=0),
    E1336,
  IF($B1335=0,
    VLOOKUP($A1335,ChapterTable!$1:$1048576,MATCH("최종"&amp;SUBSTITUTE(SUBSTITUTE(E$1,"standard",""),"|Float",""),ChapterTable!$1:$1,0),0),
  IF($B1335=1,
    IF($L1335=FALSE,
      VLOOKUP($A1335,ChapterTable!$1:$1048576,MATCH("최종"&amp;SUBSTITUTE(SUBSTITUTE(E$1,"standard",""),"|Float",""),ChapterTable!$1:$1,0),0),
      VLOOKUP($A1335-ChapterTable!$P$11,ChapterTable!$1:$1048576,MATCH("최종"&amp;SUBSTITUTE(SUBSTITUTE(E$1,"standard",""),"|Float",""),ChapterTable!$1:$1,0),0)*ChapterTable!$P$14
    ),
  OFFSET(E1335,-$B1335+IF($L1335,1,0),0)*IF($B1335&gt;OFFSET($B1335,1,0),ChapterTable!$R$17,1)*
    (VLOOKUP(SUBSTITUTE(SUBSTITUTE(E$1,"standard",""),"|Float","")&amp;IF(OR($L1335=TRUE,$A1335=0,MOD($A1335,ChapterTable!$R$20)&lt;&gt;0),"","보스")&amp;"인게임누적곱배수",ChapterTable!$R:$S,2,0)^C1335
    +VLOOKUP(SUBSTITUTE(SUBSTITUTE(E$1,"standard",""),"|Float","")&amp;IF(OR($L1335=TRUE,$A1335=0,MOD($A1335,ChapterTable!$R$20)&lt;&gt;0),"","보스")&amp;"인게임누적합배수",ChapterTable!$R:$S,2,0)*C1335)
  )
  )
  )
)</f>
        <v>558.9</v>
      </c>
      <c r="F1335" s="1">
        <f ca="1">IF(AND($A1335=0,$B1335=1),
    VLOOKUP(1,ChapterTable!$1:$1048576,MATCH("최종"&amp;SUBSTITUTE(SUBSTITUTE(F$1,"standard",""),"|Float",""),ChapterTable!$1:$1,0),0)*ChapterTable!$P$17,
  IF(AND($A1335=0,$B1335=0),
    F1336,
  IF($B1335=0,
    VLOOKUP($A1335,ChapterTable!$1:$1048576,MATCH("최종"&amp;SUBSTITUTE(SUBSTITUTE(F$1,"standard",""),"|Float",""),ChapterTable!$1:$1,0),0),
  IF($B1335=1,
    IF($L1335=FALSE,
      VLOOKUP($A1335,ChapterTable!$1:$1048576,MATCH("최종"&amp;SUBSTITUTE(SUBSTITUTE(F$1,"standard",""),"|Float",""),ChapterTable!$1:$1,0),0),
      VLOOKUP($A1335-ChapterTable!$P$11,ChapterTable!$1:$1048576,MATCH("최종"&amp;SUBSTITUTE(SUBSTITUTE(F$1,"standard",""),"|Float",""),ChapterTable!$1:$1,0),0)*ChapterTable!$P$14
    ),
  OFFSET(F1335,-$B1335+IF($L1335,1,0),0)*
    (VLOOKUP(SUBSTITUTE(SUBSTITUTE(F$1,"standard",""),"|Float","")&amp;IF(OR($L1335=TRUE,$A1335=0,MOD($A1335,ChapterTable!$R$20)&lt;&gt;0),"","보스")&amp;"인게임누적곱배수",ChapterTable!$R:$S,2,0)^D1335
    +VLOOKUP(SUBSTITUTE(SUBSTITUTE(F$1,"standard",""),"|Float","")&amp;IF(OR($L1335=TRUE,$A1335=0,MOD($A1335,ChapterTable!$R$20)&lt;&gt;0),"","보스")&amp;"인게임누적합배수",ChapterTable!$R:$S,2,0)*D1335)
  )
  )
  )
)</f>
        <v>168.1875</v>
      </c>
      <c r="J1335" t="str">
        <f>IF(ISBLANK(I1335),"",
IFERROR(VLOOKUP(I1335,[1]StringTable!$1:$1048576,MATCH("kor|String",[1]StringTable!$1:$1,0),0),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IF(ISBLANK(AB1335),"",IF(ISERROR(VLOOKUP(AB1335,[3]DropTable!$A:$A,1,0)),"드랍없음",""))</f>
        <v/>
      </c>
      <c r="AE1335" t="str">
        <f>IF(ISBLANK(AD1335),"",IF(ISERROR(VLOOKUP(AD1335,[3]DropTable!$A:$A,1,0)),"드랍없음",""))</f>
        <v/>
      </c>
      <c r="AH1335">
        <v>1.5</v>
      </c>
      <c r="AI1335">
        <f t="shared" si="149"/>
        <v>0.2</v>
      </c>
      <c r="AJ1335">
        <f t="shared" si="147"/>
        <v>0.27466666000000001</v>
      </c>
      <c r="AK1335">
        <f t="shared" si="148"/>
        <v>1</v>
      </c>
      <c r="AL1335">
        <v>0</v>
      </c>
    </row>
    <row r="1336" spans="1:38" x14ac:dyDescent="0.3">
      <c r="A1336">
        <v>4</v>
      </c>
      <c r="B1336">
        <v>45</v>
      </c>
      <c r="C1336">
        <f>IF(OR($L1336=TRUE,$A1336=0,MOD($A1336,ChapterTable!$R$20)&lt;&gt;0),
MAX(0,INT(($B1336+ChapterTable!$P$26+VLOOKUP(SUBSTITUTE(C$1,"성장단계","")&amp;"단계오프셋",ChapterTable!$R:$S,2,0))/ChapterTable!$P$23)),
MAX(0,INT(($B1336+ChapterTable!$R$26+VLOOKUP(SUBSTITUTE(C$1,"성장단계","")&amp;"보스단계오프셋",ChapterTable!$R:$S,2,0))/ChapterTable!$R$23)))</f>
        <v>4</v>
      </c>
      <c r="D1336">
        <f>IF(OR($L1336=TRUE,$A1336=0,MOD($A1336,ChapterTable!$R$20)&lt;&gt;0),
MAX(0,INT(($B1336+ChapterTable!$P$26+VLOOKUP(SUBSTITUTE(D$1,"성장단계","")&amp;"단계오프셋",ChapterTable!$R:$S,2,0))/ChapterTable!$P$23)),
MAX(0,INT(($B1336+ChapterTable!$R$26+VLOOKUP(SUBSTITUTE(D$1,"성장단계","")&amp;"보스단계오프셋",ChapterTable!$R:$S,2,0))/ChapterTable!$R$23)))</f>
        <v>4</v>
      </c>
      <c r="E1336" s="1">
        <f ca="1">IF(AND($A1336=0,$B1336=1),
    VLOOKUP(1,ChapterTable!$1:$1048576,MATCH("최종"&amp;SUBSTITUTE(SUBSTITUTE(E$1,"standard",""),"|Float",""),ChapterTable!$1:$1,0),0)*ChapterTable!$P$17,
  IF(AND($A1336=0,$B1336=0),
    E1337,
  IF($B1336=0,
    VLOOKUP($A1336,ChapterTable!$1:$1048576,MATCH("최종"&amp;SUBSTITUTE(SUBSTITUTE(E$1,"standard",""),"|Float",""),ChapterTable!$1:$1,0),0),
  IF($B1336=1,
    IF($L1336=FALSE,
      VLOOKUP($A1336,ChapterTable!$1:$1048576,MATCH("최종"&amp;SUBSTITUTE(SUBSTITUTE(E$1,"standard",""),"|Float",""),ChapterTable!$1:$1,0),0),
      VLOOKUP($A1336-ChapterTable!$P$11,ChapterTable!$1:$1048576,MATCH("최종"&amp;SUBSTITUTE(SUBSTITUTE(E$1,"standard",""),"|Float",""),ChapterTable!$1:$1,0),0)*ChapterTable!$P$14
    ),
  OFFSET(E1336,-$B1336+IF($L1336,1,0),0)*IF($B1336&gt;OFFSET($B1336,1,0),ChapterTable!$R$17,1)*
    (VLOOKUP(SUBSTITUTE(SUBSTITUTE(E$1,"standard",""),"|Float","")&amp;IF(OR($L1336=TRUE,$A1336=0,MOD($A1336,ChapterTable!$R$20)&lt;&gt;0),"","보스")&amp;"인게임누적곱배수",ChapterTable!$R:$S,2,0)^C1336
    +VLOOKUP(SUBSTITUTE(SUBSTITUTE(E$1,"standard",""),"|Float","")&amp;IF(OR($L1336=TRUE,$A1336=0,MOD($A1336,ChapterTable!$R$20)&lt;&gt;0),"","보스")&amp;"인게임누적합배수",ChapterTable!$R:$S,2,0)*C1336)
  )
  )
  )
)</f>
        <v>558.9</v>
      </c>
      <c r="F1336" s="1">
        <f ca="1">IF(AND($A1336=0,$B1336=1),
    VLOOKUP(1,ChapterTable!$1:$1048576,MATCH("최종"&amp;SUBSTITUTE(SUBSTITUTE(F$1,"standard",""),"|Float",""),ChapterTable!$1:$1,0),0)*ChapterTable!$P$17,
  IF(AND($A1336=0,$B1336=0),
    F1337,
  IF($B1336=0,
    VLOOKUP($A1336,ChapterTable!$1:$1048576,MATCH("최종"&amp;SUBSTITUTE(SUBSTITUTE(F$1,"standard",""),"|Float",""),ChapterTable!$1:$1,0),0),
  IF($B1336=1,
    IF($L1336=FALSE,
      VLOOKUP($A1336,ChapterTable!$1:$1048576,MATCH("최종"&amp;SUBSTITUTE(SUBSTITUTE(F$1,"standard",""),"|Float",""),ChapterTable!$1:$1,0),0),
      VLOOKUP($A1336-ChapterTable!$P$11,ChapterTable!$1:$1048576,MATCH("최종"&amp;SUBSTITUTE(SUBSTITUTE(F$1,"standard",""),"|Float",""),ChapterTable!$1:$1,0),0)*ChapterTable!$P$14
    ),
  OFFSET(F1336,-$B1336+IF($L1336,1,0),0)*
    (VLOOKUP(SUBSTITUTE(SUBSTITUTE(F$1,"standard",""),"|Float","")&amp;IF(OR($L1336=TRUE,$A1336=0,MOD($A1336,ChapterTable!$R$20)&lt;&gt;0),"","보스")&amp;"인게임누적곱배수",ChapterTable!$R:$S,2,0)^D1336
    +VLOOKUP(SUBSTITUTE(SUBSTITUTE(F$1,"standard",""),"|Float","")&amp;IF(OR($L1336=TRUE,$A1336=0,MOD($A1336,ChapterTable!$R$20)&lt;&gt;0),"","보스")&amp;"인게임누적합배수",ChapterTable!$R:$S,2,0)*D1336)
  )
  )
  )
)</f>
        <v>168.1875</v>
      </c>
      <c r="J1336" t="str">
        <f>IF(ISBLANK(I1336),"",
IFERROR(VLOOKUP(I1336,[1]StringTable!$1:$1048576,MATCH("kor|String",[1]StringTable!$1:$1,0),0),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IF(ISBLANK(AB1336),"",IF(ISERROR(VLOOKUP(AB1336,[3]DropTable!$A:$A,1,0)),"드랍없음",""))</f>
        <v/>
      </c>
      <c r="AE1336" t="str">
        <f>IF(ISBLANK(AD1336),"",IF(ISERROR(VLOOKUP(AD1336,[3]DropTable!$A:$A,1,0)),"드랍없음",""))</f>
        <v/>
      </c>
      <c r="AH1336">
        <v>1.5</v>
      </c>
      <c r="AI1336">
        <f t="shared" si="149"/>
        <v>0.2</v>
      </c>
      <c r="AJ1336">
        <f t="shared" si="147"/>
        <v>0.27466666000000001</v>
      </c>
      <c r="AK1336">
        <f t="shared" si="148"/>
        <v>1</v>
      </c>
      <c r="AL1336">
        <v>0</v>
      </c>
    </row>
    <row r="1337" spans="1:38" x14ac:dyDescent="0.3">
      <c r="A1337">
        <v>4</v>
      </c>
      <c r="B1337">
        <v>46</v>
      </c>
      <c r="C1337">
        <f>IF(OR($L1337=TRUE,$A1337=0,MOD($A1337,ChapterTable!$R$20)&lt;&gt;0),
MAX(0,INT(($B1337+ChapterTable!$P$26+VLOOKUP(SUBSTITUTE(C$1,"성장단계","")&amp;"단계오프셋",ChapterTable!$R:$S,2,0))/ChapterTable!$P$23)),
MAX(0,INT(($B1337+ChapterTable!$R$26+VLOOKUP(SUBSTITUTE(C$1,"성장단계","")&amp;"보스단계오프셋",ChapterTable!$R:$S,2,0))/ChapterTable!$R$23)))</f>
        <v>5</v>
      </c>
      <c r="D1337">
        <f>IF(OR($L1337=TRUE,$A1337=0,MOD($A1337,ChapterTable!$R$20)&lt;&gt;0),
MAX(0,INT(($B1337+ChapterTable!$P$26+VLOOKUP(SUBSTITUTE(D$1,"성장단계","")&amp;"단계오프셋",ChapterTable!$R:$S,2,0))/ChapterTable!$P$23)),
MAX(0,INT(($B1337+ChapterTable!$R$26+VLOOKUP(SUBSTITUTE(D$1,"성장단계","")&amp;"보스단계오프셋",ChapterTable!$R:$S,2,0))/ChapterTable!$R$23)))</f>
        <v>4</v>
      </c>
      <c r="E1337" s="1">
        <f ca="1">IF(AND($A1337=0,$B1337=1),
    VLOOKUP(1,ChapterTable!$1:$1048576,MATCH("최종"&amp;SUBSTITUTE(SUBSTITUTE(E$1,"standard",""),"|Float",""),ChapterTable!$1:$1,0),0)*ChapterTable!$P$17,
  IF(AND($A1337=0,$B1337=0),
    E1338,
  IF($B1337=0,
    VLOOKUP($A1337,ChapterTable!$1:$1048576,MATCH("최종"&amp;SUBSTITUTE(SUBSTITUTE(E$1,"standard",""),"|Float",""),ChapterTable!$1:$1,0),0),
  IF($B1337=1,
    IF($L1337=FALSE,
      VLOOKUP($A1337,ChapterTable!$1:$1048576,MATCH("최종"&amp;SUBSTITUTE(SUBSTITUTE(E$1,"standard",""),"|Float",""),ChapterTable!$1:$1,0),0),
      VLOOKUP($A1337-ChapterTable!$P$11,ChapterTable!$1:$1048576,MATCH("최종"&amp;SUBSTITUTE(SUBSTITUTE(E$1,"standard",""),"|Float",""),ChapterTable!$1:$1,0),0)*ChapterTable!$P$14
    ),
  OFFSET(E1337,-$B1337+IF($L1337,1,0),0)*IF($B1337&gt;OFFSET($B1337,1,0),ChapterTable!$R$17,1)*
    (VLOOKUP(SUBSTITUTE(SUBSTITUTE(E$1,"standard",""),"|Float","")&amp;IF(OR($L1337=TRUE,$A1337=0,MOD($A1337,ChapterTable!$R$20)&lt;&gt;0),"","보스")&amp;"인게임누적곱배수",ChapterTable!$R:$S,2,0)^C1337
    +VLOOKUP(SUBSTITUTE(SUBSTITUTE(E$1,"standard",""),"|Float","")&amp;IF(OR($L1337=TRUE,$A1337=0,MOD($A1337,ChapterTable!$R$20)&lt;&gt;0),"","보스")&amp;"인게임누적합배수",ChapterTable!$R:$S,2,0)*C1337)
  )
  )
  )
)</f>
        <v>621</v>
      </c>
      <c r="F1337" s="1">
        <f ca="1">IF(AND($A1337=0,$B1337=1),
    VLOOKUP(1,ChapterTable!$1:$1048576,MATCH("최종"&amp;SUBSTITUTE(SUBSTITUTE(F$1,"standard",""),"|Float",""),ChapterTable!$1:$1,0),0)*ChapterTable!$P$17,
  IF(AND($A1337=0,$B1337=0),
    F1338,
  IF($B1337=0,
    VLOOKUP($A1337,ChapterTable!$1:$1048576,MATCH("최종"&amp;SUBSTITUTE(SUBSTITUTE(F$1,"standard",""),"|Float",""),ChapterTable!$1:$1,0),0),
  IF($B1337=1,
    IF($L1337=FALSE,
      VLOOKUP($A1337,ChapterTable!$1:$1048576,MATCH("최종"&amp;SUBSTITUTE(SUBSTITUTE(F$1,"standard",""),"|Float",""),ChapterTable!$1:$1,0),0),
      VLOOKUP($A1337-ChapterTable!$P$11,ChapterTable!$1:$1048576,MATCH("최종"&amp;SUBSTITUTE(SUBSTITUTE(F$1,"standard",""),"|Float",""),ChapterTable!$1:$1,0),0)*ChapterTable!$P$14
    ),
  OFFSET(F1337,-$B1337+IF($L1337,1,0),0)*
    (VLOOKUP(SUBSTITUTE(SUBSTITUTE(F$1,"standard",""),"|Float","")&amp;IF(OR($L1337=TRUE,$A1337=0,MOD($A1337,ChapterTable!$R$20)&lt;&gt;0),"","보스")&amp;"인게임누적곱배수",ChapterTable!$R:$S,2,0)^D1337
    +VLOOKUP(SUBSTITUTE(SUBSTITUTE(F$1,"standard",""),"|Float","")&amp;IF(OR($L1337=TRUE,$A1337=0,MOD($A1337,ChapterTable!$R$20)&lt;&gt;0),"","보스")&amp;"인게임누적합배수",ChapterTable!$R:$S,2,0)*D1337)
  )
  )
  )
)</f>
        <v>168.1875</v>
      </c>
      <c r="J1337" t="str">
        <f>IF(ISBLANK(I1337),"",
IFERROR(VLOOKUP(I1337,[1]StringTable!$1:$1048576,MATCH("kor|String",[1]StringTable!$1:$1,0),0),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IF(ISBLANK(AB1337),"",IF(ISERROR(VLOOKUP(AB1337,[3]DropTable!$A:$A,1,0)),"드랍없음",""))</f>
        <v/>
      </c>
      <c r="AE1337" t="str">
        <f>IF(ISBLANK(AD1337),"",IF(ISERROR(VLOOKUP(AD1337,[3]DropTable!$A:$A,1,0)),"드랍없음",""))</f>
        <v/>
      </c>
      <c r="AH1337">
        <v>1.5</v>
      </c>
      <c r="AI1337">
        <f t="shared" si="149"/>
        <v>0.2</v>
      </c>
      <c r="AJ1337">
        <f t="shared" si="147"/>
        <v>0.27466666000000001</v>
      </c>
      <c r="AK1337">
        <f t="shared" si="148"/>
        <v>1</v>
      </c>
      <c r="AL1337">
        <v>0</v>
      </c>
    </row>
    <row r="1338" spans="1:38" x14ac:dyDescent="0.3">
      <c r="A1338">
        <v>4</v>
      </c>
      <c r="B1338">
        <v>47</v>
      </c>
      <c r="C1338">
        <f>IF(OR($L1338=TRUE,$A1338=0,MOD($A1338,ChapterTable!$R$20)&lt;&gt;0),
MAX(0,INT(($B1338+ChapterTable!$P$26+VLOOKUP(SUBSTITUTE(C$1,"성장단계","")&amp;"단계오프셋",ChapterTable!$R:$S,2,0))/ChapterTable!$P$23)),
MAX(0,INT(($B1338+ChapterTable!$R$26+VLOOKUP(SUBSTITUTE(C$1,"성장단계","")&amp;"보스단계오프셋",ChapterTable!$R:$S,2,0))/ChapterTable!$R$23)))</f>
        <v>5</v>
      </c>
      <c r="D1338">
        <f>IF(OR($L1338=TRUE,$A1338=0,MOD($A1338,ChapterTable!$R$20)&lt;&gt;0),
MAX(0,INT(($B1338+ChapterTable!$P$26+VLOOKUP(SUBSTITUTE(D$1,"성장단계","")&amp;"단계오프셋",ChapterTable!$R:$S,2,0))/ChapterTable!$P$23)),
MAX(0,INT(($B1338+ChapterTable!$R$26+VLOOKUP(SUBSTITUTE(D$1,"성장단계","")&amp;"보스단계오프셋",ChapterTable!$R:$S,2,0))/ChapterTable!$R$23)))</f>
        <v>4</v>
      </c>
      <c r="E1338" s="1">
        <f ca="1">IF(AND($A1338=0,$B1338=1),
    VLOOKUP(1,ChapterTable!$1:$1048576,MATCH("최종"&amp;SUBSTITUTE(SUBSTITUTE(E$1,"standard",""),"|Float",""),ChapterTable!$1:$1,0),0)*ChapterTable!$P$17,
  IF(AND($A1338=0,$B1338=0),
    E1339,
  IF($B1338=0,
    VLOOKUP($A1338,ChapterTable!$1:$1048576,MATCH("최종"&amp;SUBSTITUTE(SUBSTITUTE(E$1,"standard",""),"|Float",""),ChapterTable!$1:$1,0),0),
  IF($B1338=1,
    IF($L1338=FALSE,
      VLOOKUP($A1338,ChapterTable!$1:$1048576,MATCH("최종"&amp;SUBSTITUTE(SUBSTITUTE(E$1,"standard",""),"|Float",""),ChapterTable!$1:$1,0),0),
      VLOOKUP($A1338-ChapterTable!$P$11,ChapterTable!$1:$1048576,MATCH("최종"&amp;SUBSTITUTE(SUBSTITUTE(E$1,"standard",""),"|Float",""),ChapterTable!$1:$1,0),0)*ChapterTable!$P$14
    ),
  OFFSET(E1338,-$B1338+IF($L1338,1,0),0)*IF($B1338&gt;OFFSET($B1338,1,0),ChapterTable!$R$17,1)*
    (VLOOKUP(SUBSTITUTE(SUBSTITUTE(E$1,"standard",""),"|Float","")&amp;IF(OR($L1338=TRUE,$A1338=0,MOD($A1338,ChapterTable!$R$20)&lt;&gt;0),"","보스")&amp;"인게임누적곱배수",ChapterTable!$R:$S,2,0)^C1338
    +VLOOKUP(SUBSTITUTE(SUBSTITUTE(E$1,"standard",""),"|Float","")&amp;IF(OR($L1338=TRUE,$A1338=0,MOD($A1338,ChapterTable!$R$20)&lt;&gt;0),"","보스")&amp;"인게임누적합배수",ChapterTable!$R:$S,2,0)*C1338)
  )
  )
  )
)</f>
        <v>621</v>
      </c>
      <c r="F1338" s="1">
        <f ca="1">IF(AND($A1338=0,$B1338=1),
    VLOOKUP(1,ChapterTable!$1:$1048576,MATCH("최종"&amp;SUBSTITUTE(SUBSTITUTE(F$1,"standard",""),"|Float",""),ChapterTable!$1:$1,0),0)*ChapterTable!$P$17,
  IF(AND($A1338=0,$B1338=0),
    F1339,
  IF($B1338=0,
    VLOOKUP($A1338,ChapterTable!$1:$1048576,MATCH("최종"&amp;SUBSTITUTE(SUBSTITUTE(F$1,"standard",""),"|Float",""),ChapterTable!$1:$1,0),0),
  IF($B1338=1,
    IF($L1338=FALSE,
      VLOOKUP($A1338,ChapterTable!$1:$1048576,MATCH("최종"&amp;SUBSTITUTE(SUBSTITUTE(F$1,"standard",""),"|Float",""),ChapterTable!$1:$1,0),0),
      VLOOKUP($A1338-ChapterTable!$P$11,ChapterTable!$1:$1048576,MATCH("최종"&amp;SUBSTITUTE(SUBSTITUTE(F$1,"standard",""),"|Float",""),ChapterTable!$1:$1,0),0)*ChapterTable!$P$14
    ),
  OFFSET(F1338,-$B1338+IF($L1338,1,0),0)*
    (VLOOKUP(SUBSTITUTE(SUBSTITUTE(F$1,"standard",""),"|Float","")&amp;IF(OR($L1338=TRUE,$A1338=0,MOD($A1338,ChapterTable!$R$20)&lt;&gt;0),"","보스")&amp;"인게임누적곱배수",ChapterTable!$R:$S,2,0)^D1338
    +VLOOKUP(SUBSTITUTE(SUBSTITUTE(F$1,"standard",""),"|Float","")&amp;IF(OR($L1338=TRUE,$A1338=0,MOD($A1338,ChapterTable!$R$20)&lt;&gt;0),"","보스")&amp;"인게임누적합배수",ChapterTable!$R:$S,2,0)*D1338)
  )
  )
  )
)</f>
        <v>168.1875</v>
      </c>
      <c r="J1338" t="str">
        <f>IF(ISBLANK(I1338),"",
IFERROR(VLOOKUP(I1338,[1]StringTable!$1:$1048576,MATCH("kor|String",[1]StringTable!$1:$1,0),0),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IF(ISBLANK(AB1338),"",IF(ISERROR(VLOOKUP(AB1338,[3]DropTable!$A:$A,1,0)),"드랍없음",""))</f>
        <v/>
      </c>
      <c r="AE1338" t="str">
        <f>IF(ISBLANK(AD1338),"",IF(ISERROR(VLOOKUP(AD1338,[3]DropTable!$A:$A,1,0)),"드랍없음",""))</f>
        <v/>
      </c>
      <c r="AH1338">
        <v>1.5</v>
      </c>
      <c r="AI1338">
        <f t="shared" si="149"/>
        <v>0.2</v>
      </c>
      <c r="AJ1338">
        <f t="shared" si="147"/>
        <v>0.27466666000000001</v>
      </c>
      <c r="AK1338">
        <f t="shared" si="148"/>
        <v>1</v>
      </c>
      <c r="AL1338">
        <v>0</v>
      </c>
    </row>
    <row r="1339" spans="1:38" x14ac:dyDescent="0.3">
      <c r="A1339">
        <v>4</v>
      </c>
      <c r="B1339">
        <v>48</v>
      </c>
      <c r="C1339">
        <f>IF(OR($L1339=TRUE,$A1339=0,MOD($A1339,ChapterTable!$R$20)&lt;&gt;0),
MAX(0,INT(($B1339+ChapterTable!$P$26+VLOOKUP(SUBSTITUTE(C$1,"성장단계","")&amp;"단계오프셋",ChapterTable!$R:$S,2,0))/ChapterTable!$P$23)),
MAX(0,INT(($B1339+ChapterTable!$R$26+VLOOKUP(SUBSTITUTE(C$1,"성장단계","")&amp;"보스단계오프셋",ChapterTable!$R:$S,2,0))/ChapterTable!$R$23)))</f>
        <v>5</v>
      </c>
      <c r="D1339">
        <f>IF(OR($L1339=TRUE,$A1339=0,MOD($A1339,ChapterTable!$R$20)&lt;&gt;0),
MAX(0,INT(($B1339+ChapterTable!$P$26+VLOOKUP(SUBSTITUTE(D$1,"성장단계","")&amp;"단계오프셋",ChapterTable!$R:$S,2,0))/ChapterTable!$P$23)),
MAX(0,INT(($B1339+ChapterTable!$R$26+VLOOKUP(SUBSTITUTE(D$1,"성장단계","")&amp;"보스단계오프셋",ChapterTable!$R:$S,2,0))/ChapterTable!$R$23)))</f>
        <v>4</v>
      </c>
      <c r="E1339" s="1">
        <f ca="1">IF(AND($A1339=0,$B1339=1),
    VLOOKUP(1,ChapterTable!$1:$1048576,MATCH("최종"&amp;SUBSTITUTE(SUBSTITUTE(E$1,"standard",""),"|Float",""),ChapterTable!$1:$1,0),0)*ChapterTable!$P$17,
  IF(AND($A1339=0,$B1339=0),
    E1340,
  IF($B1339=0,
    VLOOKUP($A1339,ChapterTable!$1:$1048576,MATCH("최종"&amp;SUBSTITUTE(SUBSTITUTE(E$1,"standard",""),"|Float",""),ChapterTable!$1:$1,0),0),
  IF($B1339=1,
    IF($L1339=FALSE,
      VLOOKUP($A1339,ChapterTable!$1:$1048576,MATCH("최종"&amp;SUBSTITUTE(SUBSTITUTE(E$1,"standard",""),"|Float",""),ChapterTable!$1:$1,0),0),
      VLOOKUP($A1339-ChapterTable!$P$11,ChapterTable!$1:$1048576,MATCH("최종"&amp;SUBSTITUTE(SUBSTITUTE(E$1,"standard",""),"|Float",""),ChapterTable!$1:$1,0),0)*ChapterTable!$P$14
    ),
  OFFSET(E1339,-$B1339+IF($L1339,1,0),0)*IF($B1339&gt;OFFSET($B1339,1,0),ChapterTable!$R$17,1)*
    (VLOOKUP(SUBSTITUTE(SUBSTITUTE(E$1,"standard",""),"|Float","")&amp;IF(OR($L1339=TRUE,$A1339=0,MOD($A1339,ChapterTable!$R$20)&lt;&gt;0),"","보스")&amp;"인게임누적곱배수",ChapterTable!$R:$S,2,0)^C1339
    +VLOOKUP(SUBSTITUTE(SUBSTITUTE(E$1,"standard",""),"|Float","")&amp;IF(OR($L1339=TRUE,$A1339=0,MOD($A1339,ChapterTable!$R$20)&lt;&gt;0),"","보스")&amp;"인게임누적합배수",ChapterTable!$R:$S,2,0)*C1339)
  )
  )
  )
)</f>
        <v>621</v>
      </c>
      <c r="F1339" s="1">
        <f ca="1">IF(AND($A1339=0,$B1339=1),
    VLOOKUP(1,ChapterTable!$1:$1048576,MATCH("최종"&amp;SUBSTITUTE(SUBSTITUTE(F$1,"standard",""),"|Float",""),ChapterTable!$1:$1,0),0)*ChapterTable!$P$17,
  IF(AND($A1339=0,$B1339=0),
    F1340,
  IF($B1339=0,
    VLOOKUP($A1339,ChapterTable!$1:$1048576,MATCH("최종"&amp;SUBSTITUTE(SUBSTITUTE(F$1,"standard",""),"|Float",""),ChapterTable!$1:$1,0),0),
  IF($B1339=1,
    IF($L1339=FALSE,
      VLOOKUP($A1339,ChapterTable!$1:$1048576,MATCH("최종"&amp;SUBSTITUTE(SUBSTITUTE(F$1,"standard",""),"|Float",""),ChapterTable!$1:$1,0),0),
      VLOOKUP($A1339-ChapterTable!$P$11,ChapterTable!$1:$1048576,MATCH("최종"&amp;SUBSTITUTE(SUBSTITUTE(F$1,"standard",""),"|Float",""),ChapterTable!$1:$1,0),0)*ChapterTable!$P$14
    ),
  OFFSET(F1339,-$B1339+IF($L1339,1,0),0)*
    (VLOOKUP(SUBSTITUTE(SUBSTITUTE(F$1,"standard",""),"|Float","")&amp;IF(OR($L1339=TRUE,$A1339=0,MOD($A1339,ChapterTable!$R$20)&lt;&gt;0),"","보스")&amp;"인게임누적곱배수",ChapterTable!$R:$S,2,0)^D1339
    +VLOOKUP(SUBSTITUTE(SUBSTITUTE(F$1,"standard",""),"|Float","")&amp;IF(OR($L1339=TRUE,$A1339=0,MOD($A1339,ChapterTable!$R$20)&lt;&gt;0),"","보스")&amp;"인게임누적합배수",ChapterTable!$R:$S,2,0)*D1339)
  )
  )
  )
)</f>
        <v>168.1875</v>
      </c>
      <c r="J1339" t="str">
        <f>IF(ISBLANK(I1339),"",
IFERROR(VLOOKUP(I1339,[1]StringTable!$1:$1048576,MATCH("kor|String",[1]StringTable!$1:$1,0),0),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IF(ISBLANK(AB1339),"",IF(ISERROR(VLOOKUP(AB1339,[3]DropTable!$A:$A,1,0)),"드랍없음",""))</f>
        <v/>
      </c>
      <c r="AE1339" t="str">
        <f>IF(ISBLANK(AD1339),"",IF(ISERROR(VLOOKUP(AD1339,[3]DropTable!$A:$A,1,0)),"드랍없음",""))</f>
        <v/>
      </c>
      <c r="AH1339">
        <v>1.5</v>
      </c>
      <c r="AI1339">
        <f t="shared" si="149"/>
        <v>0.2</v>
      </c>
      <c r="AJ1339">
        <f t="shared" si="147"/>
        <v>0.27466666000000001</v>
      </c>
      <c r="AK1339">
        <f t="shared" si="148"/>
        <v>1</v>
      </c>
      <c r="AL1339">
        <v>0</v>
      </c>
    </row>
    <row r="1340" spans="1:38" x14ac:dyDescent="0.3">
      <c r="A1340">
        <v>4</v>
      </c>
      <c r="B1340">
        <v>49</v>
      </c>
      <c r="C1340">
        <f>IF(OR($L1340=TRUE,$A1340=0,MOD($A1340,ChapterTable!$R$20)&lt;&gt;0),
MAX(0,INT(($B1340+ChapterTable!$P$26+VLOOKUP(SUBSTITUTE(C$1,"성장단계","")&amp;"단계오프셋",ChapterTable!$R:$S,2,0))/ChapterTable!$P$23)),
MAX(0,INT(($B1340+ChapterTable!$R$26+VLOOKUP(SUBSTITUTE(C$1,"성장단계","")&amp;"보스단계오프셋",ChapterTable!$R:$S,2,0))/ChapterTable!$R$23)))</f>
        <v>5</v>
      </c>
      <c r="D1340">
        <f>IF(OR($L1340=TRUE,$A1340=0,MOD($A1340,ChapterTable!$R$20)&lt;&gt;0),
MAX(0,INT(($B1340+ChapterTable!$P$26+VLOOKUP(SUBSTITUTE(D$1,"성장단계","")&amp;"단계오프셋",ChapterTable!$R:$S,2,0))/ChapterTable!$P$23)),
MAX(0,INT(($B1340+ChapterTable!$R$26+VLOOKUP(SUBSTITUTE(D$1,"성장단계","")&amp;"보스단계오프셋",ChapterTable!$R:$S,2,0))/ChapterTable!$R$23)))</f>
        <v>4</v>
      </c>
      <c r="E1340" s="1">
        <f ca="1">IF(AND($A1340=0,$B1340=1),
    VLOOKUP(1,ChapterTable!$1:$1048576,MATCH("최종"&amp;SUBSTITUTE(SUBSTITUTE(E$1,"standard",""),"|Float",""),ChapterTable!$1:$1,0),0)*ChapterTable!$P$17,
  IF(AND($A1340=0,$B1340=0),
    E1341,
  IF($B1340=0,
    VLOOKUP($A1340,ChapterTable!$1:$1048576,MATCH("최종"&amp;SUBSTITUTE(SUBSTITUTE(E$1,"standard",""),"|Float",""),ChapterTable!$1:$1,0),0),
  IF($B1340=1,
    IF($L1340=FALSE,
      VLOOKUP($A1340,ChapterTable!$1:$1048576,MATCH("최종"&amp;SUBSTITUTE(SUBSTITUTE(E$1,"standard",""),"|Float",""),ChapterTable!$1:$1,0),0),
      VLOOKUP($A1340-ChapterTable!$P$11,ChapterTable!$1:$1048576,MATCH("최종"&amp;SUBSTITUTE(SUBSTITUTE(E$1,"standard",""),"|Float",""),ChapterTable!$1:$1,0),0)*ChapterTable!$P$14
    ),
  OFFSET(E1340,-$B1340+IF($L1340,1,0),0)*IF($B1340&gt;OFFSET($B1340,1,0),ChapterTable!$R$17,1)*
    (VLOOKUP(SUBSTITUTE(SUBSTITUTE(E$1,"standard",""),"|Float","")&amp;IF(OR($L1340=TRUE,$A1340=0,MOD($A1340,ChapterTable!$R$20)&lt;&gt;0),"","보스")&amp;"인게임누적곱배수",ChapterTable!$R:$S,2,0)^C1340
    +VLOOKUP(SUBSTITUTE(SUBSTITUTE(E$1,"standard",""),"|Float","")&amp;IF(OR($L1340=TRUE,$A1340=0,MOD($A1340,ChapterTable!$R$20)&lt;&gt;0),"","보스")&amp;"인게임누적합배수",ChapterTable!$R:$S,2,0)*C1340)
  )
  )
  )
)</f>
        <v>621</v>
      </c>
      <c r="F1340" s="1">
        <f ca="1">IF(AND($A1340=0,$B1340=1),
    VLOOKUP(1,ChapterTable!$1:$1048576,MATCH("최종"&amp;SUBSTITUTE(SUBSTITUTE(F$1,"standard",""),"|Float",""),ChapterTable!$1:$1,0),0)*ChapterTable!$P$17,
  IF(AND($A1340=0,$B1340=0),
    F1341,
  IF($B1340=0,
    VLOOKUP($A1340,ChapterTable!$1:$1048576,MATCH("최종"&amp;SUBSTITUTE(SUBSTITUTE(F$1,"standard",""),"|Float",""),ChapterTable!$1:$1,0),0),
  IF($B1340=1,
    IF($L1340=FALSE,
      VLOOKUP($A1340,ChapterTable!$1:$1048576,MATCH("최종"&amp;SUBSTITUTE(SUBSTITUTE(F$1,"standard",""),"|Float",""),ChapterTable!$1:$1,0),0),
      VLOOKUP($A1340-ChapterTable!$P$11,ChapterTable!$1:$1048576,MATCH("최종"&amp;SUBSTITUTE(SUBSTITUTE(F$1,"standard",""),"|Float",""),ChapterTable!$1:$1,0),0)*ChapterTable!$P$14
    ),
  OFFSET(F1340,-$B1340+IF($L1340,1,0),0)*
    (VLOOKUP(SUBSTITUTE(SUBSTITUTE(F$1,"standard",""),"|Float","")&amp;IF(OR($L1340=TRUE,$A1340=0,MOD($A1340,ChapterTable!$R$20)&lt;&gt;0),"","보스")&amp;"인게임누적곱배수",ChapterTable!$R:$S,2,0)^D1340
    +VLOOKUP(SUBSTITUTE(SUBSTITUTE(F$1,"standard",""),"|Float","")&amp;IF(OR($L1340=TRUE,$A1340=0,MOD($A1340,ChapterTable!$R$20)&lt;&gt;0),"","보스")&amp;"인게임누적합배수",ChapterTable!$R:$S,2,0)*D1340)
  )
  )
  )
)</f>
        <v>168.1875</v>
      </c>
      <c r="J1340" t="str">
        <f>IF(ISBLANK(I1340),"",
IFERROR(VLOOKUP(I1340,[1]StringTable!$1:$1048576,MATCH("kor|String",[1]StringTable!$1:$1,0),0),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IF(ISBLANK(AB1340),"",IF(ISERROR(VLOOKUP(AB1340,[3]DropTable!$A:$A,1,0)),"드랍없음",""))</f>
        <v/>
      </c>
      <c r="AE1340" t="str">
        <f>IF(ISBLANK(AD1340),"",IF(ISERROR(VLOOKUP(AD1340,[3]DropTable!$A:$A,1,0)),"드랍없음",""))</f>
        <v/>
      </c>
      <c r="AH1340">
        <v>1.5</v>
      </c>
      <c r="AI1340">
        <f t="shared" si="149"/>
        <v>0.2</v>
      </c>
      <c r="AJ1340">
        <f t="shared" si="147"/>
        <v>0.27466666000000001</v>
      </c>
      <c r="AK1340">
        <f t="shared" si="148"/>
        <v>1</v>
      </c>
      <c r="AL1340">
        <v>0</v>
      </c>
    </row>
    <row r="1341" spans="1:38" x14ac:dyDescent="0.3">
      <c r="A1341">
        <v>4</v>
      </c>
      <c r="B1341">
        <v>50</v>
      </c>
      <c r="C1341">
        <f>IF(OR($L1341=TRUE,$A1341=0,MOD($A1341,ChapterTable!$R$20)&lt;&gt;0),
MAX(0,INT(($B1341+ChapterTable!$P$26+VLOOKUP(SUBSTITUTE(C$1,"성장단계","")&amp;"단계오프셋",ChapterTable!$R:$S,2,0))/ChapterTable!$P$23)),
MAX(0,INT(($B1341+ChapterTable!$R$26+VLOOKUP(SUBSTITUTE(C$1,"성장단계","")&amp;"보스단계오프셋",ChapterTable!$R:$S,2,0))/ChapterTable!$R$23)))</f>
        <v>5</v>
      </c>
      <c r="D1341">
        <f>IF(OR($L1341=TRUE,$A1341=0,MOD($A1341,ChapterTable!$R$20)&lt;&gt;0),
MAX(0,INT(($B1341+ChapterTable!$P$26+VLOOKUP(SUBSTITUTE(D$1,"성장단계","")&amp;"단계오프셋",ChapterTable!$R:$S,2,0))/ChapterTable!$P$23)),
MAX(0,INT(($B1341+ChapterTable!$R$26+VLOOKUP(SUBSTITUTE(D$1,"성장단계","")&amp;"보스단계오프셋",ChapterTable!$R:$S,2,0))/ChapterTable!$R$23)))</f>
        <v>4</v>
      </c>
      <c r="E1341" s="1">
        <f ca="1">IF(AND($A1341=0,$B1341=1),
    VLOOKUP(1,ChapterTable!$1:$1048576,MATCH("최종"&amp;SUBSTITUTE(SUBSTITUTE(E$1,"standard",""),"|Float",""),ChapterTable!$1:$1,0),0)*ChapterTable!$P$17,
  IF(AND($A1341=0,$B1341=0),
    E1342,
  IF($B1341=0,
    VLOOKUP($A1341,ChapterTable!$1:$1048576,MATCH("최종"&amp;SUBSTITUTE(SUBSTITUTE(E$1,"standard",""),"|Float",""),ChapterTable!$1:$1,0),0),
  IF($B1341=1,
    IF($L1341=FALSE,
      VLOOKUP($A1341,ChapterTable!$1:$1048576,MATCH("최종"&amp;SUBSTITUTE(SUBSTITUTE(E$1,"standard",""),"|Float",""),ChapterTable!$1:$1,0),0),
      VLOOKUP($A1341-ChapterTable!$P$11,ChapterTable!$1:$1048576,MATCH("최종"&amp;SUBSTITUTE(SUBSTITUTE(E$1,"standard",""),"|Float",""),ChapterTable!$1:$1,0),0)*ChapterTable!$P$14
    ),
  OFFSET(E1341,-$B1341+IF($L1341,1,0),0)*IF($B1341&gt;OFFSET($B1341,1,0),ChapterTable!$R$17,1)*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
  )
  )
  )
)</f>
        <v>807.30000000000007</v>
      </c>
      <c r="F1341" s="1">
        <f ca="1">IF(AND($A1341=0,$B1341=1),
    VLOOKUP(1,ChapterTable!$1:$1048576,MATCH("최종"&amp;SUBSTITUTE(SUBSTITUTE(F$1,"standard",""),"|Float",""),ChapterTable!$1:$1,0),0)*ChapterTable!$P$17,
  IF(AND($A1341=0,$B1341=0),
    F1342,
  IF($B1341=0,
    VLOOKUP($A1341,ChapterTable!$1:$1048576,MATCH("최종"&amp;SUBSTITUTE(SUBSTITUTE(F$1,"standard",""),"|Float",""),ChapterTable!$1:$1,0),0),
  IF($B1341=1,
    IF($L1341=FALSE,
      VLOOKUP($A1341,ChapterTable!$1:$1048576,MATCH("최종"&amp;SUBSTITUTE(SUBSTITUTE(F$1,"standard",""),"|Float",""),ChapterTable!$1:$1,0),0),
      VLOOKUP($A1341-ChapterTable!$P$11,ChapterTable!$1:$1048576,MATCH("최종"&amp;SUBSTITUTE(SUBSTITUTE(F$1,"standard",""),"|Float",""),ChapterTable!$1:$1,0),0)*ChapterTable!$P$14
    ),
  OFFSET(F1341,-$B1341+IF($L1341,1,0),0)*
    (VLOOKUP(SUBSTITUTE(SUBSTITUTE(F$1,"standard",""),"|Float","")&amp;IF(OR($L1341=TRUE,$A1341=0,MOD($A1341,ChapterTable!$R$20)&lt;&gt;0),"","보스")&amp;"인게임누적곱배수",ChapterTable!$R:$S,2,0)^D1341
    +VLOOKUP(SUBSTITUTE(SUBSTITUTE(F$1,"standard",""),"|Float","")&amp;IF(OR($L1341=TRUE,$A1341=0,MOD($A1341,ChapterTable!$R$20)&lt;&gt;0),"","보스")&amp;"인게임누적합배수",ChapterTable!$R:$S,2,0)*D1341)
  )
  )
  )
)</f>
        <v>168.1875</v>
      </c>
      <c r="J1341" t="str">
        <f>IF(ISBLANK(I1341),"",
IFERROR(VLOOKUP(I1341,[1]StringTable!$1:$1048576,MATCH("kor|String",[1]StringTable!$1:$1,0),0),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IF(ISBLANK(AB1341),"",IF(ISERROR(VLOOKUP(AB1341,[3]DropTable!$A:$A,1,0)),"드랍없음",""))</f>
        <v/>
      </c>
      <c r="AD1341">
        <v>6003</v>
      </c>
      <c r="AE1341" t="str">
        <f>IF(ISBLANK(AD1341),"",IF(ISERROR(VLOOKUP(AD1341,[3]DropTable!$A:$A,1,0)),"드랍없음",""))</f>
        <v/>
      </c>
      <c r="AF1341">
        <f ca="1">1.25*IF($B1341&gt;OFFSET($B1341,1,0),ChapterTable!$R$17,1)*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f>
        <v>3.25</v>
      </c>
      <c r="AG1341">
        <f ca="1">35/AF1341</f>
        <v>10.76923076923077</v>
      </c>
      <c r="AH1341">
        <v>1.5</v>
      </c>
      <c r="AI1341">
        <f t="shared" si="149"/>
        <v>0.2</v>
      </c>
      <c r="AJ1341">
        <f t="shared" si="147"/>
        <v>1</v>
      </c>
      <c r="AK1341">
        <f t="shared" si="148"/>
        <v>1</v>
      </c>
      <c r="AL1341">
        <v>0</v>
      </c>
    </row>
    <row r="1342" spans="1:38" x14ac:dyDescent="0.3">
      <c r="A1342">
        <v>5</v>
      </c>
      <c r="B1342">
        <v>1</v>
      </c>
      <c r="C1342">
        <f>IF(OR($L1342=TRUE,$A1342=0,MOD($A1342,ChapterTable!$R$20)&lt;&gt;0),
MAX(0,INT(($B1342+ChapterTable!$P$26+VLOOKUP(SUBSTITUTE(C$1,"성장단계","")&amp;"단계오프셋",ChapterTable!$R:$S,2,0))/ChapterTable!$P$23)),
MAX(0,INT(($B1342+ChapterTable!$R$26+VLOOKUP(SUBSTITUTE(C$1,"성장단계","")&amp;"보스단계오프셋",ChapterTable!$R:$S,2,0))/ChapterTable!$R$23)))</f>
        <v>0</v>
      </c>
      <c r="D1342">
        <f>IF(OR($L1342=TRUE,$A1342=0,MOD($A1342,ChapterTable!$R$20)&lt;&gt;0),
MAX(0,INT(($B1342+ChapterTable!$P$26+VLOOKUP(SUBSTITUTE(D$1,"성장단계","")&amp;"단계오프셋",ChapterTable!$R:$S,2,0))/ChapterTable!$P$23)),
MAX(0,INT(($B1342+ChapterTable!$R$26+VLOOKUP(SUBSTITUTE(D$1,"성장단계","")&amp;"보스단계오프셋",ChapterTable!$R:$S,2,0))/ChapterTable!$R$23)))</f>
        <v>0</v>
      </c>
      <c r="E1342" s="1">
        <f ca="1">IF(AND($A1342=0,$B1342=1),
    VLOOKUP(1,ChapterTable!$1:$1048576,MATCH("최종"&amp;SUBSTITUTE(SUBSTITUTE(E$1,"standard",""),"|Float",""),ChapterTable!$1:$1,0),0)*ChapterTable!$P$17,
  IF(AND($A1342=0,$B1342=0),
    E1343,
  IF($B1342=0,
    VLOOKUP($A1342,ChapterTable!$1:$1048576,MATCH("최종"&amp;SUBSTITUTE(SUBSTITUTE(E$1,"standard",""),"|Float",""),ChapterTable!$1:$1,0),0),
  IF($B1342=1,
    IF($L1342=FALSE,
      VLOOKUP($A1342,ChapterTable!$1:$1048576,MATCH("최종"&amp;SUBSTITUTE(SUBSTITUTE(E$1,"standard",""),"|Float",""),ChapterTable!$1:$1,0),0),
      VLOOKUP($A1342-ChapterTable!$P$11,ChapterTable!$1:$1048576,MATCH("최종"&amp;SUBSTITUTE(SUBSTITUTE(E$1,"standard",""),"|Float",""),ChapterTable!$1:$1,0),0)*ChapterTable!$P$14
    ),
  OFFSET(E1342,-$B1342+IF($L1342,1,0),0)*IF($B1342&gt;OFFSET($B1342,1,0),ChapterTable!$R$17,1)*
    (VLOOKUP(SUBSTITUTE(SUBSTITUTE(E$1,"standard",""),"|Float","")&amp;IF(OR($L1342=TRUE,$A1342=0,MOD($A1342,ChapterTable!$R$20)&lt;&gt;0),"","보스")&amp;"인게임누적곱배수",ChapterTable!$R:$S,2,0)^C1342
    +VLOOKUP(SUBSTITUTE(SUBSTITUTE(E$1,"standard",""),"|Float","")&amp;IF(OR($L1342=TRUE,$A1342=0,MOD($A1342,ChapterTable!$R$20)&lt;&gt;0),"","보스")&amp;"인게임누적합배수",ChapterTable!$R:$S,2,0)*C1342)
  )
  )
  )
)</f>
        <v>465.74999999999994</v>
      </c>
      <c r="F1342" s="1">
        <f ca="1">IF(AND($A1342=0,$B1342=1),
    VLOOKUP(1,ChapterTable!$1:$1048576,MATCH("최종"&amp;SUBSTITUTE(SUBSTITUTE(F$1,"standard",""),"|Float",""),ChapterTable!$1:$1,0),0)*ChapterTable!$P$17,
  IF(AND($A1342=0,$B1342=0),
    F1343,
  IF($B1342=0,
    VLOOKUP($A1342,ChapterTable!$1:$1048576,MATCH("최종"&amp;SUBSTITUTE(SUBSTITUTE(F$1,"standard",""),"|Float",""),ChapterTable!$1:$1,0),0),
  IF($B1342=1,
    IF($L1342=FALSE,
      VLOOKUP($A1342,ChapterTable!$1:$1048576,MATCH("최종"&amp;SUBSTITUTE(SUBSTITUTE(F$1,"standard",""),"|Float",""),ChapterTable!$1:$1,0),0),
      VLOOKUP($A1342-ChapterTable!$P$11,ChapterTable!$1:$1048576,MATCH("최종"&amp;SUBSTITUTE(SUBSTITUTE(F$1,"standard",""),"|Float",""),ChapterTable!$1:$1,0),0)*ChapterTable!$P$14
    ),
  OFFSET(F1342,-$B1342+IF($L1342,1,0),0)*
    (VLOOKUP(SUBSTITUTE(SUBSTITUTE(F$1,"standard",""),"|Float","")&amp;IF(OR($L1342=TRUE,$A1342=0,MOD($A1342,ChapterTable!$R$20)&lt;&gt;0),"","보스")&amp;"인게임누적곱배수",ChapterTable!$R:$S,2,0)^D1342
    +VLOOKUP(SUBSTITUTE(SUBSTITUTE(F$1,"standard",""),"|Float","")&amp;IF(OR($L1342=TRUE,$A1342=0,MOD($A1342,ChapterTable!$R$20)&lt;&gt;0),"","보스")&amp;"인게임누적합배수",ChapterTable!$R:$S,2,0)*D1342)
  )
  )
  )
)</f>
        <v>194.06249999999997</v>
      </c>
      <c r="G1342" t="s">
        <v>715</v>
      </c>
      <c r="J1342" t="str">
        <f>IF(ISBLANK(I1342),"",
IFERROR(VLOOKUP(I1342,[1]StringTable!$1:$1048576,MATCH("kor|String",[1]StringTable!$1:$1,0),0),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49"/>
        <v>1</v>
      </c>
      <c r="AJ1342">
        <f t="shared" si="147"/>
        <v>1</v>
      </c>
      <c r="AK1342">
        <f t="shared" si="148"/>
        <v>1</v>
      </c>
      <c r="AL1342">
        <v>0</v>
      </c>
    </row>
    <row r="1343" spans="1:38" x14ac:dyDescent="0.3">
      <c r="A1343">
        <v>5</v>
      </c>
      <c r="B1343">
        <v>2</v>
      </c>
      <c r="C1343">
        <f>IF(OR($L1343=TRUE,$A1343=0,MOD($A1343,ChapterTable!$R$20)&lt;&gt;0),
MAX(0,INT(($B1343+ChapterTable!$P$26+VLOOKUP(SUBSTITUTE(C$1,"성장단계","")&amp;"단계오프셋",ChapterTable!$R:$S,2,0))/ChapterTable!$P$23)),
MAX(0,INT(($B1343+ChapterTable!$R$26+VLOOKUP(SUBSTITUTE(C$1,"성장단계","")&amp;"보스단계오프셋",ChapterTable!$R:$S,2,0))/ChapterTable!$R$23)))</f>
        <v>0</v>
      </c>
      <c r="D1343">
        <f>IF(OR($L1343=TRUE,$A1343=0,MOD($A1343,ChapterTable!$R$20)&lt;&gt;0),
MAX(0,INT(($B1343+ChapterTable!$P$26+VLOOKUP(SUBSTITUTE(D$1,"성장단계","")&amp;"단계오프셋",ChapterTable!$R:$S,2,0))/ChapterTable!$P$23)),
MAX(0,INT(($B1343+ChapterTable!$R$26+VLOOKUP(SUBSTITUTE(D$1,"성장단계","")&amp;"보스단계오프셋",ChapterTable!$R:$S,2,0))/ChapterTable!$R$23)))</f>
        <v>0</v>
      </c>
      <c r="E1343" s="1">
        <f ca="1">IF(AND($A1343=0,$B1343=1),
    VLOOKUP(1,ChapterTable!$1:$1048576,MATCH("최종"&amp;SUBSTITUTE(SUBSTITUTE(E$1,"standard",""),"|Float",""),ChapterTable!$1:$1,0),0)*ChapterTable!$P$17,
  IF(AND($A1343=0,$B1343=0),
    E1344,
  IF($B1343=0,
    VLOOKUP($A1343,ChapterTable!$1:$1048576,MATCH("최종"&amp;SUBSTITUTE(SUBSTITUTE(E$1,"standard",""),"|Float",""),ChapterTable!$1:$1,0),0),
  IF($B1343=1,
    IF($L1343=FALSE,
      VLOOKUP($A1343,ChapterTable!$1:$1048576,MATCH("최종"&amp;SUBSTITUTE(SUBSTITUTE(E$1,"standard",""),"|Float",""),ChapterTable!$1:$1,0),0),
      VLOOKUP($A1343-ChapterTable!$P$11,ChapterTable!$1:$1048576,MATCH("최종"&amp;SUBSTITUTE(SUBSTITUTE(E$1,"standard",""),"|Float",""),ChapterTable!$1:$1,0),0)*ChapterTable!$P$14
    ),
  OFFSET(E1343,-$B1343+IF($L1343,1,0),0)*IF($B1343&gt;OFFSET($B1343,1,0),ChapterTable!$R$17,1)*
    (VLOOKUP(SUBSTITUTE(SUBSTITUTE(E$1,"standard",""),"|Float","")&amp;IF(OR($L1343=TRUE,$A1343=0,MOD($A1343,ChapterTable!$R$20)&lt;&gt;0),"","보스")&amp;"인게임누적곱배수",ChapterTable!$R:$S,2,0)^C1343
    +VLOOKUP(SUBSTITUTE(SUBSTITUTE(E$1,"standard",""),"|Float","")&amp;IF(OR($L1343=TRUE,$A1343=0,MOD($A1343,ChapterTable!$R$20)&lt;&gt;0),"","보스")&amp;"인게임누적합배수",ChapterTable!$R:$S,2,0)*C1343)
  )
  )
  )
)</f>
        <v>465.74999999999994</v>
      </c>
      <c r="F1343" s="1">
        <f ca="1">IF(AND($A1343=0,$B1343=1),
    VLOOKUP(1,ChapterTable!$1:$1048576,MATCH("최종"&amp;SUBSTITUTE(SUBSTITUTE(F$1,"standard",""),"|Float",""),ChapterTable!$1:$1,0),0)*ChapterTable!$P$17,
  IF(AND($A1343=0,$B1343=0),
    F1344,
  IF($B1343=0,
    VLOOKUP($A1343,ChapterTable!$1:$1048576,MATCH("최종"&amp;SUBSTITUTE(SUBSTITUTE(F$1,"standard",""),"|Float",""),ChapterTable!$1:$1,0),0),
  IF($B1343=1,
    IF($L1343=FALSE,
      VLOOKUP($A1343,ChapterTable!$1:$1048576,MATCH("최종"&amp;SUBSTITUTE(SUBSTITUTE(F$1,"standard",""),"|Float",""),ChapterTable!$1:$1,0),0),
      VLOOKUP($A1343-ChapterTable!$P$11,ChapterTable!$1:$1048576,MATCH("최종"&amp;SUBSTITUTE(SUBSTITUTE(F$1,"standard",""),"|Float",""),ChapterTable!$1:$1,0),0)*ChapterTable!$P$14
    ),
  OFFSET(F1343,-$B1343+IF($L1343,1,0),0)*
    (VLOOKUP(SUBSTITUTE(SUBSTITUTE(F$1,"standard",""),"|Float","")&amp;IF(OR($L1343=TRUE,$A1343=0,MOD($A1343,ChapterTable!$R$20)&lt;&gt;0),"","보스")&amp;"인게임누적곱배수",ChapterTable!$R:$S,2,0)^D1343
    +VLOOKUP(SUBSTITUTE(SUBSTITUTE(F$1,"standard",""),"|Float","")&amp;IF(OR($L1343=TRUE,$A1343=0,MOD($A1343,ChapterTable!$R$20)&lt;&gt;0),"","보스")&amp;"인게임누적합배수",ChapterTable!$R:$S,2,0)*D1343)
  )
  )
  )
)</f>
        <v>194.06249999999997</v>
      </c>
      <c r="G1343" t="s">
        <v>715</v>
      </c>
      <c r="J1343" t="str">
        <f>IF(ISBLANK(I1343),"",
IFERROR(VLOOKUP(I1343,[1]StringTable!$1:$1048576,MATCH("kor|String",[1]StringTable!$1:$1,0),0),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49"/>
        <v>1</v>
      </c>
      <c r="AJ1343">
        <f t="shared" si="147"/>
        <v>1</v>
      </c>
      <c r="AK1343">
        <f t="shared" si="148"/>
        <v>1</v>
      </c>
      <c r="AL1343">
        <v>0</v>
      </c>
    </row>
    <row r="1344" spans="1:38" x14ac:dyDescent="0.3">
      <c r="A1344">
        <v>5</v>
      </c>
      <c r="B1344">
        <v>3</v>
      </c>
      <c r="C1344">
        <f>IF(OR($L1344=TRUE,$A1344=0,MOD($A1344,ChapterTable!$R$20)&lt;&gt;0),
MAX(0,INT(($B1344+ChapterTable!$P$26+VLOOKUP(SUBSTITUTE(C$1,"성장단계","")&amp;"단계오프셋",ChapterTable!$R:$S,2,0))/ChapterTable!$P$23)),
MAX(0,INT(($B1344+ChapterTable!$R$26+VLOOKUP(SUBSTITUTE(C$1,"성장단계","")&amp;"보스단계오프셋",ChapterTable!$R:$S,2,0))/ChapterTable!$R$23)))</f>
        <v>0</v>
      </c>
      <c r="D1344">
        <f>IF(OR($L1344=TRUE,$A1344=0,MOD($A1344,ChapterTable!$R$20)&lt;&gt;0),
MAX(0,INT(($B1344+ChapterTable!$P$26+VLOOKUP(SUBSTITUTE(D$1,"성장단계","")&amp;"단계오프셋",ChapterTable!$R:$S,2,0))/ChapterTable!$P$23)),
MAX(0,INT(($B1344+ChapterTable!$R$26+VLOOKUP(SUBSTITUTE(D$1,"성장단계","")&amp;"보스단계오프셋",ChapterTable!$R:$S,2,0))/ChapterTable!$R$23)))</f>
        <v>0</v>
      </c>
      <c r="E1344" s="1">
        <f ca="1">IF(AND($A1344=0,$B1344=1),
    VLOOKUP(1,ChapterTable!$1:$1048576,MATCH("최종"&amp;SUBSTITUTE(SUBSTITUTE(E$1,"standard",""),"|Float",""),ChapterTable!$1:$1,0),0)*ChapterTable!$P$17,
  IF(AND($A1344=0,$B1344=0),
    E1345,
  IF($B1344=0,
    VLOOKUP($A1344,ChapterTable!$1:$1048576,MATCH("최종"&amp;SUBSTITUTE(SUBSTITUTE(E$1,"standard",""),"|Float",""),ChapterTable!$1:$1,0),0),
  IF($B1344=1,
    IF($L1344=FALSE,
      VLOOKUP($A1344,ChapterTable!$1:$1048576,MATCH("최종"&amp;SUBSTITUTE(SUBSTITUTE(E$1,"standard",""),"|Float",""),ChapterTable!$1:$1,0),0),
      VLOOKUP($A1344-ChapterTable!$P$11,ChapterTable!$1:$1048576,MATCH("최종"&amp;SUBSTITUTE(SUBSTITUTE(E$1,"standard",""),"|Float",""),ChapterTable!$1:$1,0),0)*ChapterTable!$P$14
    ),
  OFFSET(E1344,-$B1344+IF($L1344,1,0),0)*IF($B1344&gt;OFFSET($B1344,1,0),ChapterTable!$R$17,1)*
    (VLOOKUP(SUBSTITUTE(SUBSTITUTE(E$1,"standard",""),"|Float","")&amp;IF(OR($L1344=TRUE,$A1344=0,MOD($A1344,ChapterTable!$R$20)&lt;&gt;0),"","보스")&amp;"인게임누적곱배수",ChapterTable!$R:$S,2,0)^C1344
    +VLOOKUP(SUBSTITUTE(SUBSTITUTE(E$1,"standard",""),"|Float","")&amp;IF(OR($L1344=TRUE,$A1344=0,MOD($A1344,ChapterTable!$R$20)&lt;&gt;0),"","보스")&amp;"인게임누적합배수",ChapterTable!$R:$S,2,0)*C1344)
  )
  )
  )
)</f>
        <v>465.74999999999994</v>
      </c>
      <c r="F1344" s="1">
        <f ca="1">IF(AND($A1344=0,$B1344=1),
    VLOOKUP(1,ChapterTable!$1:$1048576,MATCH("최종"&amp;SUBSTITUTE(SUBSTITUTE(F$1,"standard",""),"|Float",""),ChapterTable!$1:$1,0),0)*ChapterTable!$P$17,
  IF(AND($A1344=0,$B1344=0),
    F1345,
  IF($B1344=0,
    VLOOKUP($A1344,ChapterTable!$1:$1048576,MATCH("최종"&amp;SUBSTITUTE(SUBSTITUTE(F$1,"standard",""),"|Float",""),ChapterTable!$1:$1,0),0),
  IF($B1344=1,
    IF($L1344=FALSE,
      VLOOKUP($A1344,ChapterTable!$1:$1048576,MATCH("최종"&amp;SUBSTITUTE(SUBSTITUTE(F$1,"standard",""),"|Float",""),ChapterTable!$1:$1,0),0),
      VLOOKUP($A1344-ChapterTable!$P$11,ChapterTable!$1:$1048576,MATCH("최종"&amp;SUBSTITUTE(SUBSTITUTE(F$1,"standard",""),"|Float",""),ChapterTable!$1:$1,0),0)*ChapterTable!$P$14
    ),
  OFFSET(F1344,-$B1344+IF($L1344,1,0),0)*
    (VLOOKUP(SUBSTITUTE(SUBSTITUTE(F$1,"standard",""),"|Float","")&amp;IF(OR($L1344=TRUE,$A1344=0,MOD($A1344,ChapterTable!$R$20)&lt;&gt;0),"","보스")&amp;"인게임누적곱배수",ChapterTable!$R:$S,2,0)^D1344
    +VLOOKUP(SUBSTITUTE(SUBSTITUTE(F$1,"standard",""),"|Float","")&amp;IF(OR($L1344=TRUE,$A1344=0,MOD($A1344,ChapterTable!$R$20)&lt;&gt;0),"","보스")&amp;"인게임누적합배수",ChapterTable!$R:$S,2,0)*D1344)
  )
  )
  )
)</f>
        <v>194.06249999999997</v>
      </c>
      <c r="G1344" t="s">
        <v>715</v>
      </c>
      <c r="J1344" t="str">
        <f>IF(ISBLANK(I1344),"",
IFERROR(VLOOKUP(I1344,[1]StringTable!$1:$1048576,MATCH("kor|String",[1]StringTable!$1:$1,0),0),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49"/>
        <v>1</v>
      </c>
      <c r="AJ1344">
        <f t="shared" si="147"/>
        <v>1</v>
      </c>
      <c r="AK1344">
        <f t="shared" si="148"/>
        <v>1</v>
      </c>
      <c r="AL1344">
        <v>0</v>
      </c>
    </row>
    <row r="1345" spans="1:38" x14ac:dyDescent="0.3">
      <c r="A1345">
        <v>5</v>
      </c>
      <c r="B1345">
        <v>4</v>
      </c>
      <c r="C1345">
        <f>IF(OR($L1345=TRUE,$A1345=0,MOD($A1345,ChapterTable!$R$20)&lt;&gt;0),
MAX(0,INT(($B1345+ChapterTable!$P$26+VLOOKUP(SUBSTITUTE(C$1,"성장단계","")&amp;"단계오프셋",ChapterTable!$R:$S,2,0))/ChapterTable!$P$23)),
MAX(0,INT(($B1345+ChapterTable!$R$26+VLOOKUP(SUBSTITUTE(C$1,"성장단계","")&amp;"보스단계오프셋",ChapterTable!$R:$S,2,0))/ChapterTable!$R$23)))</f>
        <v>0</v>
      </c>
      <c r="D1345">
        <f>IF(OR($L1345=TRUE,$A1345=0,MOD($A1345,ChapterTable!$R$20)&lt;&gt;0),
MAX(0,INT(($B1345+ChapterTable!$P$26+VLOOKUP(SUBSTITUTE(D$1,"성장단계","")&amp;"단계오프셋",ChapterTable!$R:$S,2,0))/ChapterTable!$P$23)),
MAX(0,INT(($B1345+ChapterTable!$R$26+VLOOKUP(SUBSTITUTE(D$1,"성장단계","")&amp;"보스단계오프셋",ChapterTable!$R:$S,2,0))/ChapterTable!$R$23)))</f>
        <v>0</v>
      </c>
      <c r="E1345" s="1">
        <f ca="1">IF(AND($A1345=0,$B1345=1),
    VLOOKUP(1,ChapterTable!$1:$1048576,MATCH("최종"&amp;SUBSTITUTE(SUBSTITUTE(E$1,"standard",""),"|Float",""),ChapterTable!$1:$1,0),0)*ChapterTable!$P$17,
  IF(AND($A1345=0,$B1345=0),
    E1346,
  IF($B1345=0,
    VLOOKUP($A1345,ChapterTable!$1:$1048576,MATCH("최종"&amp;SUBSTITUTE(SUBSTITUTE(E$1,"standard",""),"|Float",""),ChapterTable!$1:$1,0),0),
  IF($B1345=1,
    IF($L1345=FALSE,
      VLOOKUP($A1345,ChapterTable!$1:$1048576,MATCH("최종"&amp;SUBSTITUTE(SUBSTITUTE(E$1,"standard",""),"|Float",""),ChapterTable!$1:$1,0),0),
      VLOOKUP($A1345-ChapterTable!$P$11,ChapterTable!$1:$1048576,MATCH("최종"&amp;SUBSTITUTE(SUBSTITUTE(E$1,"standard",""),"|Float",""),ChapterTable!$1:$1,0),0)*ChapterTable!$P$14
    ),
  OFFSET(E1345,-$B1345+IF($L1345,1,0),0)*IF($B1345&gt;OFFSET($B1345,1,0),ChapterTable!$R$17,1)*
    (VLOOKUP(SUBSTITUTE(SUBSTITUTE(E$1,"standard",""),"|Float","")&amp;IF(OR($L1345=TRUE,$A1345=0,MOD($A1345,ChapterTable!$R$20)&lt;&gt;0),"","보스")&amp;"인게임누적곱배수",ChapterTable!$R:$S,2,0)^C1345
    +VLOOKUP(SUBSTITUTE(SUBSTITUTE(E$1,"standard",""),"|Float","")&amp;IF(OR($L1345=TRUE,$A1345=0,MOD($A1345,ChapterTable!$R$20)&lt;&gt;0),"","보스")&amp;"인게임누적합배수",ChapterTable!$R:$S,2,0)*C1345)
  )
  )
  )
)</f>
        <v>465.74999999999994</v>
      </c>
      <c r="F1345" s="1">
        <f ca="1">IF(AND($A1345=0,$B1345=1),
    VLOOKUP(1,ChapterTable!$1:$1048576,MATCH("최종"&amp;SUBSTITUTE(SUBSTITUTE(F$1,"standard",""),"|Float",""),ChapterTable!$1:$1,0),0)*ChapterTable!$P$17,
  IF(AND($A1345=0,$B1345=0),
    F1346,
  IF($B1345=0,
    VLOOKUP($A1345,ChapterTable!$1:$1048576,MATCH("최종"&amp;SUBSTITUTE(SUBSTITUTE(F$1,"standard",""),"|Float",""),ChapterTable!$1:$1,0),0),
  IF($B1345=1,
    IF($L1345=FALSE,
      VLOOKUP($A1345,ChapterTable!$1:$1048576,MATCH("최종"&amp;SUBSTITUTE(SUBSTITUTE(F$1,"standard",""),"|Float",""),ChapterTable!$1:$1,0),0),
      VLOOKUP($A1345-ChapterTable!$P$11,ChapterTable!$1:$1048576,MATCH("최종"&amp;SUBSTITUTE(SUBSTITUTE(F$1,"standard",""),"|Float",""),ChapterTable!$1:$1,0),0)*ChapterTable!$P$14
    ),
  OFFSET(F1345,-$B1345+IF($L1345,1,0),0)*
    (VLOOKUP(SUBSTITUTE(SUBSTITUTE(F$1,"standard",""),"|Float","")&amp;IF(OR($L1345=TRUE,$A1345=0,MOD($A1345,ChapterTable!$R$20)&lt;&gt;0),"","보스")&amp;"인게임누적곱배수",ChapterTable!$R:$S,2,0)^D1345
    +VLOOKUP(SUBSTITUTE(SUBSTITUTE(F$1,"standard",""),"|Float","")&amp;IF(OR($L1345=TRUE,$A1345=0,MOD($A1345,ChapterTable!$R$20)&lt;&gt;0),"","보스")&amp;"인게임누적합배수",ChapterTable!$R:$S,2,0)*D1345)
  )
  )
  )
)</f>
        <v>194.06249999999997</v>
      </c>
      <c r="G1345" t="s">
        <v>715</v>
      </c>
      <c r="J1345" t="str">
        <f>IF(ISBLANK(I1345),"",
IFERROR(VLOOKUP(I1345,[1]StringTable!$1:$1048576,MATCH("kor|String",[1]StringTable!$1:$1,0),0),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49"/>
        <v>1</v>
      </c>
      <c r="AJ1345">
        <f t="shared" si="147"/>
        <v>1</v>
      </c>
      <c r="AK1345">
        <f t="shared" si="148"/>
        <v>1</v>
      </c>
      <c r="AL1345">
        <v>0</v>
      </c>
    </row>
    <row r="1346" spans="1:38" x14ac:dyDescent="0.3">
      <c r="A1346">
        <v>5</v>
      </c>
      <c r="B1346">
        <v>5</v>
      </c>
      <c r="C1346">
        <f>IF(OR($L1346=TRUE,$A1346=0,MOD($A1346,ChapterTable!$R$20)&lt;&gt;0),
MAX(0,INT(($B1346+ChapterTable!$P$26+VLOOKUP(SUBSTITUTE(C$1,"성장단계","")&amp;"단계오프셋",ChapterTable!$R:$S,2,0))/ChapterTable!$P$23)),
MAX(0,INT(($B1346+ChapterTable!$R$26+VLOOKUP(SUBSTITUTE(C$1,"성장단계","")&amp;"보스단계오프셋",ChapterTable!$R:$S,2,0))/ChapterTable!$R$23)))</f>
        <v>0</v>
      </c>
      <c r="D1346">
        <f>IF(OR($L1346=TRUE,$A1346=0,MOD($A1346,ChapterTable!$R$20)&lt;&gt;0),
MAX(0,INT(($B1346+ChapterTable!$P$26+VLOOKUP(SUBSTITUTE(D$1,"성장단계","")&amp;"단계오프셋",ChapterTable!$R:$S,2,0))/ChapterTable!$P$23)),
MAX(0,INT(($B1346+ChapterTable!$R$26+VLOOKUP(SUBSTITUTE(D$1,"성장단계","")&amp;"보스단계오프셋",ChapterTable!$R:$S,2,0))/ChapterTable!$R$23)))</f>
        <v>0</v>
      </c>
      <c r="E1346" s="1">
        <f ca="1">IF(AND($A1346=0,$B1346=1),
    VLOOKUP(1,ChapterTable!$1:$1048576,MATCH("최종"&amp;SUBSTITUTE(SUBSTITUTE(E$1,"standard",""),"|Float",""),ChapterTable!$1:$1,0),0)*ChapterTable!$P$17,
  IF(AND($A1346=0,$B1346=0),
    E1347,
  IF($B1346=0,
    VLOOKUP($A1346,ChapterTable!$1:$1048576,MATCH("최종"&amp;SUBSTITUTE(SUBSTITUTE(E$1,"standard",""),"|Float",""),ChapterTable!$1:$1,0),0),
  IF($B1346=1,
    IF($L1346=FALSE,
      VLOOKUP($A1346,ChapterTable!$1:$1048576,MATCH("최종"&amp;SUBSTITUTE(SUBSTITUTE(E$1,"standard",""),"|Float",""),ChapterTable!$1:$1,0),0),
      VLOOKUP($A1346-ChapterTable!$P$11,ChapterTable!$1:$1048576,MATCH("최종"&amp;SUBSTITUTE(SUBSTITUTE(E$1,"standard",""),"|Float",""),ChapterTable!$1:$1,0),0)*ChapterTable!$P$14
    ),
  OFFSET(E1346,-$B1346+IF($L1346,1,0),0)*IF($B1346&gt;OFFSET($B1346,1,0),ChapterTable!$R$17,1)*
    (VLOOKUP(SUBSTITUTE(SUBSTITUTE(E$1,"standard",""),"|Float","")&amp;IF(OR($L1346=TRUE,$A1346=0,MOD($A1346,ChapterTable!$R$20)&lt;&gt;0),"","보스")&amp;"인게임누적곱배수",ChapterTable!$R:$S,2,0)^C1346
    +VLOOKUP(SUBSTITUTE(SUBSTITUTE(E$1,"standard",""),"|Float","")&amp;IF(OR($L1346=TRUE,$A1346=0,MOD($A1346,ChapterTable!$R$20)&lt;&gt;0),"","보스")&amp;"인게임누적합배수",ChapterTable!$R:$S,2,0)*C1346)
  )
  )
  )
)</f>
        <v>465.74999999999994</v>
      </c>
      <c r="F1346" s="1">
        <f ca="1">IF(AND($A1346=0,$B1346=1),
    VLOOKUP(1,ChapterTable!$1:$1048576,MATCH("최종"&amp;SUBSTITUTE(SUBSTITUTE(F$1,"standard",""),"|Float",""),ChapterTable!$1:$1,0),0)*ChapterTable!$P$17,
  IF(AND($A1346=0,$B1346=0),
    F1347,
  IF($B1346=0,
    VLOOKUP($A1346,ChapterTable!$1:$1048576,MATCH("최종"&amp;SUBSTITUTE(SUBSTITUTE(F$1,"standard",""),"|Float",""),ChapterTable!$1:$1,0),0),
  IF($B1346=1,
    IF($L1346=FALSE,
      VLOOKUP($A1346,ChapterTable!$1:$1048576,MATCH("최종"&amp;SUBSTITUTE(SUBSTITUTE(F$1,"standard",""),"|Float",""),ChapterTable!$1:$1,0),0),
      VLOOKUP($A1346-ChapterTable!$P$11,ChapterTable!$1:$1048576,MATCH("최종"&amp;SUBSTITUTE(SUBSTITUTE(F$1,"standard",""),"|Float",""),ChapterTable!$1:$1,0),0)*ChapterTable!$P$14
    ),
  OFFSET(F1346,-$B1346+IF($L1346,1,0),0)*
    (VLOOKUP(SUBSTITUTE(SUBSTITUTE(F$1,"standard",""),"|Float","")&amp;IF(OR($L1346=TRUE,$A1346=0,MOD($A1346,ChapterTable!$R$20)&lt;&gt;0),"","보스")&amp;"인게임누적곱배수",ChapterTable!$R:$S,2,0)^D1346
    +VLOOKUP(SUBSTITUTE(SUBSTITUTE(F$1,"standard",""),"|Float","")&amp;IF(OR($L1346=TRUE,$A1346=0,MOD($A1346,ChapterTable!$R$20)&lt;&gt;0),"","보스")&amp;"인게임누적합배수",ChapterTable!$R:$S,2,0)*D1346)
  )
  )
  )
)</f>
        <v>194.06249999999997</v>
      </c>
      <c r="G1346" t="s">
        <v>715</v>
      </c>
      <c r="J1346" t="str">
        <f>IF(ISBLANK(I1346),"",
IFERROR(VLOOKUP(I1346,[1]StringTable!$1:$1048576,MATCH("kor|String",[1]StringTable!$1:$1,0),0),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49"/>
        <v>1</v>
      </c>
      <c r="AJ1346">
        <f t="shared" si="147"/>
        <v>1</v>
      </c>
      <c r="AK1346">
        <f t="shared" si="148"/>
        <v>1</v>
      </c>
      <c r="AL1346">
        <v>0</v>
      </c>
    </row>
    <row r="1347" spans="1:38" x14ac:dyDescent="0.3">
      <c r="A1347">
        <v>5</v>
      </c>
      <c r="B1347">
        <v>6</v>
      </c>
      <c r="C1347">
        <f>IF(OR($L1347=TRUE,$A1347=0,MOD($A1347,ChapterTable!$R$20)&lt;&gt;0),
MAX(0,INT(($B1347+ChapterTable!$P$26+VLOOKUP(SUBSTITUTE(C$1,"성장단계","")&amp;"단계오프셋",ChapterTable!$R:$S,2,0))/ChapterTable!$P$23)),
MAX(0,INT(($B1347+ChapterTable!$R$26+VLOOKUP(SUBSTITUTE(C$1,"성장단계","")&amp;"보스단계오프셋",ChapterTable!$R:$S,2,0))/ChapterTable!$R$23)))</f>
        <v>1</v>
      </c>
      <c r="D1347">
        <f>IF(OR($L1347=TRUE,$A1347=0,MOD($A1347,ChapterTable!$R$20)&lt;&gt;0),
MAX(0,INT(($B1347+ChapterTable!$P$26+VLOOKUP(SUBSTITUTE(D$1,"성장단계","")&amp;"단계오프셋",ChapterTable!$R:$S,2,0))/ChapterTable!$P$23)),
MAX(0,INT(($B1347+ChapterTable!$R$26+VLOOKUP(SUBSTITUTE(D$1,"성장단계","")&amp;"보스단계오프셋",ChapterTable!$R:$S,2,0))/ChapterTable!$R$23)))</f>
        <v>0</v>
      </c>
      <c r="E1347" s="1">
        <f ca="1">IF(AND($A1347=0,$B1347=1),
    VLOOKUP(1,ChapterTable!$1:$1048576,MATCH("최종"&amp;SUBSTITUTE(SUBSTITUTE(E$1,"standard",""),"|Float",""),ChapterTable!$1:$1,0),0)*ChapterTable!$P$17,
  IF(AND($A1347=0,$B1347=0),
    E1348,
  IF($B1347=0,
    VLOOKUP($A1347,ChapterTable!$1:$1048576,MATCH("최종"&amp;SUBSTITUTE(SUBSTITUTE(E$1,"standard",""),"|Float",""),ChapterTable!$1:$1,0),0),
  IF($B1347=1,
    IF($L1347=FALSE,
      VLOOKUP($A1347,ChapterTable!$1:$1048576,MATCH("최종"&amp;SUBSTITUTE(SUBSTITUTE(E$1,"standard",""),"|Float",""),ChapterTable!$1:$1,0),0),
      VLOOKUP($A1347-ChapterTable!$P$11,ChapterTable!$1:$1048576,MATCH("최종"&amp;SUBSTITUTE(SUBSTITUTE(E$1,"standard",""),"|Float",""),ChapterTable!$1:$1,0),0)*ChapterTable!$P$14
    ),
  OFFSET(E1347,-$B1347+IF($L1347,1,0),0)*IF($B1347&gt;OFFSET($B1347,1,0),ChapterTable!$R$17,1)*
    (VLOOKUP(SUBSTITUTE(SUBSTITUTE(E$1,"standard",""),"|Float","")&amp;IF(OR($L1347=TRUE,$A1347=0,MOD($A1347,ChapterTable!$R$20)&lt;&gt;0),"","보스")&amp;"인게임누적곱배수",ChapterTable!$R:$S,2,0)^C1347
    +VLOOKUP(SUBSTITUTE(SUBSTITUTE(E$1,"standard",""),"|Float","")&amp;IF(OR($L1347=TRUE,$A1347=0,MOD($A1347,ChapterTable!$R$20)&lt;&gt;0),"","보스")&amp;"인게임누적합배수",ChapterTable!$R:$S,2,0)*C1347)
  )
  )
  )
)</f>
        <v>558.89999999999986</v>
      </c>
      <c r="F1347" s="1">
        <f ca="1">IF(AND($A1347=0,$B1347=1),
    VLOOKUP(1,ChapterTable!$1:$1048576,MATCH("최종"&amp;SUBSTITUTE(SUBSTITUTE(F$1,"standard",""),"|Float",""),ChapterTable!$1:$1,0),0)*ChapterTable!$P$17,
  IF(AND($A1347=0,$B1347=0),
    F1348,
  IF($B1347=0,
    VLOOKUP($A1347,ChapterTable!$1:$1048576,MATCH("최종"&amp;SUBSTITUTE(SUBSTITUTE(F$1,"standard",""),"|Float",""),ChapterTable!$1:$1,0),0),
  IF($B1347=1,
    IF($L1347=FALSE,
      VLOOKUP($A1347,ChapterTable!$1:$1048576,MATCH("최종"&amp;SUBSTITUTE(SUBSTITUTE(F$1,"standard",""),"|Float",""),ChapterTable!$1:$1,0),0),
      VLOOKUP($A1347-ChapterTable!$P$11,ChapterTable!$1:$1048576,MATCH("최종"&amp;SUBSTITUTE(SUBSTITUTE(F$1,"standard",""),"|Float",""),ChapterTable!$1:$1,0),0)*ChapterTable!$P$14
    ),
  OFFSET(F1347,-$B1347+IF($L1347,1,0),0)*
    (VLOOKUP(SUBSTITUTE(SUBSTITUTE(F$1,"standard",""),"|Float","")&amp;IF(OR($L1347=TRUE,$A1347=0,MOD($A1347,ChapterTable!$R$20)&lt;&gt;0),"","보스")&amp;"인게임누적곱배수",ChapterTable!$R:$S,2,0)^D1347
    +VLOOKUP(SUBSTITUTE(SUBSTITUTE(F$1,"standard",""),"|Float","")&amp;IF(OR($L1347=TRUE,$A1347=0,MOD($A1347,ChapterTable!$R$20)&lt;&gt;0),"","보스")&amp;"인게임누적합배수",ChapterTable!$R:$S,2,0)*D1347)
  )
  )
  )
)</f>
        <v>194.06249999999997</v>
      </c>
      <c r="G1347" t="s">
        <v>715</v>
      </c>
      <c r="J1347" t="str">
        <f>IF(ISBLANK(I1347),"",
IFERROR(VLOOKUP(I1347,[1]StringTable!$1:$1048576,MATCH("kor|String",[1]StringTable!$1:$1,0),0),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c r="AL1347">
        <v>0</v>
      </c>
    </row>
    <row r="1348" spans="1:38" x14ac:dyDescent="0.3">
      <c r="A1348">
        <v>5</v>
      </c>
      <c r="B1348">
        <v>7</v>
      </c>
      <c r="C1348">
        <f>IF(OR($L1348=TRUE,$A1348=0,MOD($A1348,ChapterTable!$R$20)&lt;&gt;0),
MAX(0,INT(($B1348+ChapterTable!$P$26+VLOOKUP(SUBSTITUTE(C$1,"성장단계","")&amp;"단계오프셋",ChapterTable!$R:$S,2,0))/ChapterTable!$P$23)),
MAX(0,INT(($B1348+ChapterTable!$R$26+VLOOKUP(SUBSTITUTE(C$1,"성장단계","")&amp;"보스단계오프셋",ChapterTable!$R:$S,2,0))/ChapterTable!$R$23)))</f>
        <v>1</v>
      </c>
      <c r="D1348">
        <f>IF(OR($L1348=TRUE,$A1348=0,MOD($A1348,ChapterTable!$R$20)&lt;&gt;0),
MAX(0,INT(($B1348+ChapterTable!$P$26+VLOOKUP(SUBSTITUTE(D$1,"성장단계","")&amp;"단계오프셋",ChapterTable!$R:$S,2,0))/ChapterTable!$P$23)),
MAX(0,INT(($B1348+ChapterTable!$R$26+VLOOKUP(SUBSTITUTE(D$1,"성장단계","")&amp;"보스단계오프셋",ChapterTable!$R:$S,2,0))/ChapterTable!$R$23)))</f>
        <v>0</v>
      </c>
      <c r="E1348" s="1">
        <f ca="1">IF(AND($A1348=0,$B1348=1),
    VLOOKUP(1,ChapterTable!$1:$1048576,MATCH("최종"&amp;SUBSTITUTE(SUBSTITUTE(E$1,"standard",""),"|Float",""),ChapterTable!$1:$1,0),0)*ChapterTable!$P$17,
  IF(AND($A1348=0,$B1348=0),
    E1349,
  IF($B1348=0,
    VLOOKUP($A1348,ChapterTable!$1:$1048576,MATCH("최종"&amp;SUBSTITUTE(SUBSTITUTE(E$1,"standard",""),"|Float",""),ChapterTable!$1:$1,0),0),
  IF($B1348=1,
    IF($L1348=FALSE,
      VLOOKUP($A1348,ChapterTable!$1:$1048576,MATCH("최종"&amp;SUBSTITUTE(SUBSTITUTE(E$1,"standard",""),"|Float",""),ChapterTable!$1:$1,0),0),
      VLOOKUP($A1348-ChapterTable!$P$11,ChapterTable!$1:$1048576,MATCH("최종"&amp;SUBSTITUTE(SUBSTITUTE(E$1,"standard",""),"|Float",""),ChapterTable!$1:$1,0),0)*ChapterTable!$P$14
    ),
  OFFSET(E1348,-$B1348+IF($L1348,1,0),0)*IF($B1348&gt;OFFSET($B1348,1,0),ChapterTable!$R$17,1)*
    (VLOOKUP(SUBSTITUTE(SUBSTITUTE(E$1,"standard",""),"|Float","")&amp;IF(OR($L1348=TRUE,$A1348=0,MOD($A1348,ChapterTable!$R$20)&lt;&gt;0),"","보스")&amp;"인게임누적곱배수",ChapterTable!$R:$S,2,0)^C1348
    +VLOOKUP(SUBSTITUTE(SUBSTITUTE(E$1,"standard",""),"|Float","")&amp;IF(OR($L1348=TRUE,$A1348=0,MOD($A1348,ChapterTable!$R$20)&lt;&gt;0),"","보스")&amp;"인게임누적합배수",ChapterTable!$R:$S,2,0)*C1348)
  )
  )
  )
)</f>
        <v>558.89999999999986</v>
      </c>
      <c r="F1348" s="1">
        <f ca="1">IF(AND($A1348=0,$B1348=1),
    VLOOKUP(1,ChapterTable!$1:$1048576,MATCH("최종"&amp;SUBSTITUTE(SUBSTITUTE(F$1,"standard",""),"|Float",""),ChapterTable!$1:$1,0),0)*ChapterTable!$P$17,
  IF(AND($A1348=0,$B1348=0),
    F1349,
  IF($B1348=0,
    VLOOKUP($A1348,ChapterTable!$1:$1048576,MATCH("최종"&amp;SUBSTITUTE(SUBSTITUTE(F$1,"standard",""),"|Float",""),ChapterTable!$1:$1,0),0),
  IF($B1348=1,
    IF($L1348=FALSE,
      VLOOKUP($A1348,ChapterTable!$1:$1048576,MATCH("최종"&amp;SUBSTITUTE(SUBSTITUTE(F$1,"standard",""),"|Float",""),ChapterTable!$1:$1,0),0),
      VLOOKUP($A1348-ChapterTable!$P$11,ChapterTable!$1:$1048576,MATCH("최종"&amp;SUBSTITUTE(SUBSTITUTE(F$1,"standard",""),"|Float",""),ChapterTable!$1:$1,0),0)*ChapterTable!$P$14
    ),
  OFFSET(F1348,-$B1348+IF($L1348,1,0),0)*
    (VLOOKUP(SUBSTITUTE(SUBSTITUTE(F$1,"standard",""),"|Float","")&amp;IF(OR($L1348=TRUE,$A1348=0,MOD($A1348,ChapterTable!$R$20)&lt;&gt;0),"","보스")&amp;"인게임누적곱배수",ChapterTable!$R:$S,2,0)^D1348
    +VLOOKUP(SUBSTITUTE(SUBSTITUTE(F$1,"standard",""),"|Float","")&amp;IF(OR($L1348=TRUE,$A1348=0,MOD($A1348,ChapterTable!$R$20)&lt;&gt;0),"","보스")&amp;"인게임누적합배수",ChapterTable!$R:$S,2,0)*D1348)
  )
  )
  )
)</f>
        <v>194.06249999999997</v>
      </c>
      <c r="G1348" t="s">
        <v>715</v>
      </c>
      <c r="J1348" t="str">
        <f>IF(ISBLANK(I1348),"",
IFERROR(VLOOKUP(I1348,[1]StringTable!$1:$1048576,MATCH("kor|String",[1]StringTable!$1:$1,0),0),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56">IF(B1348=0,0,1/(INT((B1348-1)/10)+1))</f>
        <v>1</v>
      </c>
      <c r="AJ1348">
        <f t="shared" si="154"/>
        <v>1</v>
      </c>
      <c r="AK1348">
        <f t="shared" si="155"/>
        <v>1</v>
      </c>
      <c r="AL1348">
        <v>0</v>
      </c>
    </row>
    <row r="1349" spans="1:38" x14ac:dyDescent="0.3">
      <c r="A1349">
        <v>5</v>
      </c>
      <c r="B1349">
        <v>8</v>
      </c>
      <c r="C1349">
        <f>IF(OR($L1349=TRUE,$A1349=0,MOD($A1349,ChapterTable!$R$20)&lt;&gt;0),
MAX(0,INT(($B1349+ChapterTable!$P$26+VLOOKUP(SUBSTITUTE(C$1,"성장단계","")&amp;"단계오프셋",ChapterTable!$R:$S,2,0))/ChapterTable!$P$23)),
MAX(0,INT(($B1349+ChapterTable!$R$26+VLOOKUP(SUBSTITUTE(C$1,"성장단계","")&amp;"보스단계오프셋",ChapterTable!$R:$S,2,0))/ChapterTable!$R$23)))</f>
        <v>1</v>
      </c>
      <c r="D1349">
        <f>IF(OR($L1349=TRUE,$A1349=0,MOD($A1349,ChapterTable!$R$20)&lt;&gt;0),
MAX(0,INT(($B1349+ChapterTable!$P$26+VLOOKUP(SUBSTITUTE(D$1,"성장단계","")&amp;"단계오프셋",ChapterTable!$R:$S,2,0))/ChapterTable!$P$23)),
MAX(0,INT(($B1349+ChapterTable!$R$26+VLOOKUP(SUBSTITUTE(D$1,"성장단계","")&amp;"보스단계오프셋",ChapterTable!$R:$S,2,0))/ChapterTable!$R$23)))</f>
        <v>0</v>
      </c>
      <c r="E1349" s="1">
        <f ca="1">IF(AND($A1349=0,$B1349=1),
    VLOOKUP(1,ChapterTable!$1:$1048576,MATCH("최종"&amp;SUBSTITUTE(SUBSTITUTE(E$1,"standard",""),"|Float",""),ChapterTable!$1:$1,0),0)*ChapterTable!$P$17,
  IF(AND($A1349=0,$B1349=0),
    E1350,
  IF($B1349=0,
    VLOOKUP($A1349,ChapterTable!$1:$1048576,MATCH("최종"&amp;SUBSTITUTE(SUBSTITUTE(E$1,"standard",""),"|Float",""),ChapterTable!$1:$1,0),0),
  IF($B1349=1,
    IF($L1349=FALSE,
      VLOOKUP($A1349,ChapterTable!$1:$1048576,MATCH("최종"&amp;SUBSTITUTE(SUBSTITUTE(E$1,"standard",""),"|Float",""),ChapterTable!$1:$1,0),0),
      VLOOKUP($A1349-ChapterTable!$P$11,ChapterTable!$1:$1048576,MATCH("최종"&amp;SUBSTITUTE(SUBSTITUTE(E$1,"standard",""),"|Float",""),ChapterTable!$1:$1,0),0)*ChapterTable!$P$14
    ),
  OFFSET(E1349,-$B1349+IF($L1349,1,0),0)*IF($B1349&gt;OFFSET($B1349,1,0),ChapterTable!$R$17,1)*
    (VLOOKUP(SUBSTITUTE(SUBSTITUTE(E$1,"standard",""),"|Float","")&amp;IF(OR($L1349=TRUE,$A1349=0,MOD($A1349,ChapterTable!$R$20)&lt;&gt;0),"","보스")&amp;"인게임누적곱배수",ChapterTable!$R:$S,2,0)^C1349
    +VLOOKUP(SUBSTITUTE(SUBSTITUTE(E$1,"standard",""),"|Float","")&amp;IF(OR($L1349=TRUE,$A1349=0,MOD($A1349,ChapterTable!$R$20)&lt;&gt;0),"","보스")&amp;"인게임누적합배수",ChapterTable!$R:$S,2,0)*C1349)
  )
  )
  )
)</f>
        <v>558.89999999999986</v>
      </c>
      <c r="F1349" s="1">
        <f ca="1">IF(AND($A1349=0,$B1349=1),
    VLOOKUP(1,ChapterTable!$1:$1048576,MATCH("최종"&amp;SUBSTITUTE(SUBSTITUTE(F$1,"standard",""),"|Float",""),ChapterTable!$1:$1,0),0)*ChapterTable!$P$17,
  IF(AND($A1349=0,$B1349=0),
    F1350,
  IF($B1349=0,
    VLOOKUP($A1349,ChapterTable!$1:$1048576,MATCH("최종"&amp;SUBSTITUTE(SUBSTITUTE(F$1,"standard",""),"|Float",""),ChapterTable!$1:$1,0),0),
  IF($B1349=1,
    IF($L1349=FALSE,
      VLOOKUP($A1349,ChapterTable!$1:$1048576,MATCH("최종"&amp;SUBSTITUTE(SUBSTITUTE(F$1,"standard",""),"|Float",""),ChapterTable!$1:$1,0),0),
      VLOOKUP($A1349-ChapterTable!$P$11,ChapterTable!$1:$1048576,MATCH("최종"&amp;SUBSTITUTE(SUBSTITUTE(F$1,"standard",""),"|Float",""),ChapterTable!$1:$1,0),0)*ChapterTable!$P$14
    ),
  OFFSET(F1349,-$B1349+IF($L1349,1,0),0)*
    (VLOOKUP(SUBSTITUTE(SUBSTITUTE(F$1,"standard",""),"|Float","")&amp;IF(OR($L1349=TRUE,$A1349=0,MOD($A1349,ChapterTable!$R$20)&lt;&gt;0),"","보스")&amp;"인게임누적곱배수",ChapterTable!$R:$S,2,0)^D1349
    +VLOOKUP(SUBSTITUTE(SUBSTITUTE(F$1,"standard",""),"|Float","")&amp;IF(OR($L1349=TRUE,$A1349=0,MOD($A1349,ChapterTable!$R$20)&lt;&gt;0),"","보스")&amp;"인게임누적합배수",ChapterTable!$R:$S,2,0)*D1349)
  )
  )
  )
)</f>
        <v>194.06249999999997</v>
      </c>
      <c r="G1349" t="s">
        <v>715</v>
      </c>
      <c r="J1349" t="str">
        <f>IF(ISBLANK(I1349),"",
IFERROR(VLOOKUP(I1349,[1]StringTable!$1:$1048576,MATCH("kor|String",[1]StringTable!$1:$1,0),0),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56"/>
        <v>1</v>
      </c>
      <c r="AJ1349">
        <f t="shared" si="154"/>
        <v>1</v>
      </c>
      <c r="AK1349">
        <f t="shared" si="155"/>
        <v>1</v>
      </c>
      <c r="AL1349">
        <v>0</v>
      </c>
    </row>
    <row r="1350" spans="1:38" x14ac:dyDescent="0.3">
      <c r="A1350">
        <v>5</v>
      </c>
      <c r="B1350">
        <v>9</v>
      </c>
      <c r="C1350">
        <f>IF(OR($L1350=TRUE,$A1350=0,MOD($A1350,ChapterTable!$R$20)&lt;&gt;0),
MAX(0,INT(($B1350+ChapterTable!$P$26+VLOOKUP(SUBSTITUTE(C$1,"성장단계","")&amp;"단계오프셋",ChapterTable!$R:$S,2,0))/ChapterTable!$P$23)),
MAX(0,INT(($B1350+ChapterTable!$R$26+VLOOKUP(SUBSTITUTE(C$1,"성장단계","")&amp;"보스단계오프셋",ChapterTable!$R:$S,2,0))/ChapterTable!$R$23)))</f>
        <v>1</v>
      </c>
      <c r="D1350">
        <f>IF(OR($L1350=TRUE,$A1350=0,MOD($A1350,ChapterTable!$R$20)&lt;&gt;0),
MAX(0,INT(($B1350+ChapterTable!$P$26+VLOOKUP(SUBSTITUTE(D$1,"성장단계","")&amp;"단계오프셋",ChapterTable!$R:$S,2,0))/ChapterTable!$P$23)),
MAX(0,INT(($B1350+ChapterTable!$R$26+VLOOKUP(SUBSTITUTE(D$1,"성장단계","")&amp;"보스단계오프셋",ChapterTable!$R:$S,2,0))/ChapterTable!$R$23)))</f>
        <v>0</v>
      </c>
      <c r="E1350" s="1">
        <f ca="1">IF(AND($A1350=0,$B1350=1),
    VLOOKUP(1,ChapterTable!$1:$1048576,MATCH("최종"&amp;SUBSTITUTE(SUBSTITUTE(E$1,"standard",""),"|Float",""),ChapterTable!$1:$1,0),0)*ChapterTable!$P$17,
  IF(AND($A1350=0,$B1350=0),
    E1351,
  IF($B1350=0,
    VLOOKUP($A1350,ChapterTable!$1:$1048576,MATCH("최종"&amp;SUBSTITUTE(SUBSTITUTE(E$1,"standard",""),"|Float",""),ChapterTable!$1:$1,0),0),
  IF($B1350=1,
    IF($L1350=FALSE,
      VLOOKUP($A1350,ChapterTable!$1:$1048576,MATCH("최종"&amp;SUBSTITUTE(SUBSTITUTE(E$1,"standard",""),"|Float",""),ChapterTable!$1:$1,0),0),
      VLOOKUP($A1350-ChapterTable!$P$11,ChapterTable!$1:$1048576,MATCH("최종"&amp;SUBSTITUTE(SUBSTITUTE(E$1,"standard",""),"|Float",""),ChapterTable!$1:$1,0),0)*ChapterTable!$P$14
    ),
  OFFSET(E1350,-$B1350+IF($L1350,1,0),0)*IF($B1350&gt;OFFSET($B1350,1,0),ChapterTable!$R$17,1)*
    (VLOOKUP(SUBSTITUTE(SUBSTITUTE(E$1,"standard",""),"|Float","")&amp;IF(OR($L1350=TRUE,$A1350=0,MOD($A1350,ChapterTable!$R$20)&lt;&gt;0),"","보스")&amp;"인게임누적곱배수",ChapterTable!$R:$S,2,0)^C1350
    +VLOOKUP(SUBSTITUTE(SUBSTITUTE(E$1,"standard",""),"|Float","")&amp;IF(OR($L1350=TRUE,$A1350=0,MOD($A1350,ChapterTable!$R$20)&lt;&gt;0),"","보스")&amp;"인게임누적합배수",ChapterTable!$R:$S,2,0)*C1350)
  )
  )
  )
)</f>
        <v>558.89999999999986</v>
      </c>
      <c r="F1350" s="1">
        <f ca="1">IF(AND($A1350=0,$B1350=1),
    VLOOKUP(1,ChapterTable!$1:$1048576,MATCH("최종"&amp;SUBSTITUTE(SUBSTITUTE(F$1,"standard",""),"|Float",""),ChapterTable!$1:$1,0),0)*ChapterTable!$P$17,
  IF(AND($A1350=0,$B1350=0),
    F1351,
  IF($B1350=0,
    VLOOKUP($A1350,ChapterTable!$1:$1048576,MATCH("최종"&amp;SUBSTITUTE(SUBSTITUTE(F$1,"standard",""),"|Float",""),ChapterTable!$1:$1,0),0),
  IF($B1350=1,
    IF($L1350=FALSE,
      VLOOKUP($A1350,ChapterTable!$1:$1048576,MATCH("최종"&amp;SUBSTITUTE(SUBSTITUTE(F$1,"standard",""),"|Float",""),ChapterTable!$1:$1,0),0),
      VLOOKUP($A1350-ChapterTable!$P$11,ChapterTable!$1:$1048576,MATCH("최종"&amp;SUBSTITUTE(SUBSTITUTE(F$1,"standard",""),"|Float",""),ChapterTable!$1:$1,0),0)*ChapterTable!$P$14
    ),
  OFFSET(F1350,-$B1350+IF($L1350,1,0),0)*
    (VLOOKUP(SUBSTITUTE(SUBSTITUTE(F$1,"standard",""),"|Float","")&amp;IF(OR($L1350=TRUE,$A1350=0,MOD($A1350,ChapterTable!$R$20)&lt;&gt;0),"","보스")&amp;"인게임누적곱배수",ChapterTable!$R:$S,2,0)^D1350
    +VLOOKUP(SUBSTITUTE(SUBSTITUTE(F$1,"standard",""),"|Float","")&amp;IF(OR($L1350=TRUE,$A1350=0,MOD($A1350,ChapterTable!$R$20)&lt;&gt;0),"","보스")&amp;"인게임누적합배수",ChapterTable!$R:$S,2,0)*D1350)
  )
  )
  )
)</f>
        <v>194.06249999999997</v>
      </c>
      <c r="G1350" t="s">
        <v>715</v>
      </c>
      <c r="J1350" t="str">
        <f>IF(ISBLANK(I1350),"",
IFERROR(VLOOKUP(I1350,[1]StringTable!$1:$1048576,MATCH("kor|String",[1]StringTable!$1:$1,0),0),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56"/>
        <v>1</v>
      </c>
      <c r="AJ1350">
        <f t="shared" si="154"/>
        <v>1</v>
      </c>
      <c r="AK1350">
        <f t="shared" si="155"/>
        <v>1</v>
      </c>
      <c r="AL1350">
        <v>0</v>
      </c>
    </row>
    <row r="1351" spans="1:38" x14ac:dyDescent="0.3">
      <c r="A1351">
        <v>5</v>
      </c>
      <c r="B1351">
        <v>10</v>
      </c>
      <c r="C1351">
        <f>IF(OR($L1351=TRUE,$A1351=0,MOD($A1351,ChapterTable!$R$20)&lt;&gt;0),
MAX(0,INT(($B1351+ChapterTable!$P$26+VLOOKUP(SUBSTITUTE(C$1,"성장단계","")&amp;"단계오프셋",ChapterTable!$R:$S,2,0))/ChapterTable!$P$23)),
MAX(0,INT(($B1351+ChapterTable!$R$26+VLOOKUP(SUBSTITUTE(C$1,"성장단계","")&amp;"보스단계오프셋",ChapterTable!$R:$S,2,0))/ChapterTable!$R$23)))</f>
        <v>1</v>
      </c>
      <c r="D1351">
        <f>IF(OR($L1351=TRUE,$A1351=0,MOD($A1351,ChapterTable!$R$20)&lt;&gt;0),
MAX(0,INT(($B1351+ChapterTable!$P$26+VLOOKUP(SUBSTITUTE(D$1,"성장단계","")&amp;"단계오프셋",ChapterTable!$R:$S,2,0))/ChapterTable!$P$23)),
MAX(0,INT(($B1351+ChapterTable!$R$26+VLOOKUP(SUBSTITUTE(D$1,"성장단계","")&amp;"보스단계오프셋",ChapterTable!$R:$S,2,0))/ChapterTable!$R$23)))</f>
        <v>0</v>
      </c>
      <c r="E1351" s="1">
        <f ca="1">IF(AND($A1351=0,$B1351=1),
    VLOOKUP(1,ChapterTable!$1:$1048576,MATCH("최종"&amp;SUBSTITUTE(SUBSTITUTE(E$1,"standard",""),"|Float",""),ChapterTable!$1:$1,0),0)*ChapterTable!$P$17,
  IF(AND($A1351=0,$B1351=0),
    E1352,
  IF($B1351=0,
    VLOOKUP($A1351,ChapterTable!$1:$1048576,MATCH("최종"&amp;SUBSTITUTE(SUBSTITUTE(E$1,"standard",""),"|Float",""),ChapterTable!$1:$1,0),0),
  IF($B1351=1,
    IF($L1351=FALSE,
      VLOOKUP($A1351,ChapterTable!$1:$1048576,MATCH("최종"&amp;SUBSTITUTE(SUBSTITUTE(E$1,"standard",""),"|Float",""),ChapterTable!$1:$1,0),0),
      VLOOKUP($A1351-ChapterTable!$P$11,ChapterTable!$1:$1048576,MATCH("최종"&amp;SUBSTITUTE(SUBSTITUTE(E$1,"standard",""),"|Float",""),ChapterTable!$1:$1,0),0)*ChapterTable!$P$14
    ),
  OFFSET(E1351,-$B1351+IF($L1351,1,0),0)*IF($B1351&gt;OFFSET($B1351,1,0),ChapterTable!$R$17,1)*
    (VLOOKUP(SUBSTITUTE(SUBSTITUTE(E$1,"standard",""),"|Float","")&amp;IF(OR($L1351=TRUE,$A1351=0,MOD($A1351,ChapterTable!$R$20)&lt;&gt;0),"","보스")&amp;"인게임누적곱배수",ChapterTable!$R:$S,2,0)^C1351
    +VLOOKUP(SUBSTITUTE(SUBSTITUTE(E$1,"standard",""),"|Float","")&amp;IF(OR($L1351=TRUE,$A1351=0,MOD($A1351,ChapterTable!$R$20)&lt;&gt;0),"","보스")&amp;"인게임누적합배수",ChapterTable!$R:$S,2,0)*C1351)
  )
  )
  )
)</f>
        <v>558.89999999999986</v>
      </c>
      <c r="F1351" s="1">
        <f ca="1">IF(AND($A1351=0,$B1351=1),
    VLOOKUP(1,ChapterTable!$1:$1048576,MATCH("최종"&amp;SUBSTITUTE(SUBSTITUTE(F$1,"standard",""),"|Float",""),ChapterTable!$1:$1,0),0)*ChapterTable!$P$17,
  IF(AND($A1351=0,$B1351=0),
    F1352,
  IF($B1351=0,
    VLOOKUP($A1351,ChapterTable!$1:$1048576,MATCH("최종"&amp;SUBSTITUTE(SUBSTITUTE(F$1,"standard",""),"|Float",""),ChapterTable!$1:$1,0),0),
  IF($B1351=1,
    IF($L1351=FALSE,
      VLOOKUP($A1351,ChapterTable!$1:$1048576,MATCH("최종"&amp;SUBSTITUTE(SUBSTITUTE(F$1,"standard",""),"|Float",""),ChapterTable!$1:$1,0),0),
      VLOOKUP($A1351-ChapterTable!$P$11,ChapterTable!$1:$1048576,MATCH("최종"&amp;SUBSTITUTE(SUBSTITUTE(F$1,"standard",""),"|Float",""),ChapterTable!$1:$1,0),0)*ChapterTable!$P$14
    ),
  OFFSET(F1351,-$B1351+IF($L1351,1,0),0)*
    (VLOOKUP(SUBSTITUTE(SUBSTITUTE(F$1,"standard",""),"|Float","")&amp;IF(OR($L1351=TRUE,$A1351=0,MOD($A1351,ChapterTable!$R$20)&lt;&gt;0),"","보스")&amp;"인게임누적곱배수",ChapterTable!$R:$S,2,0)^D1351
    +VLOOKUP(SUBSTITUTE(SUBSTITUTE(F$1,"standard",""),"|Float","")&amp;IF(OR($L1351=TRUE,$A1351=0,MOD($A1351,ChapterTable!$R$20)&lt;&gt;0),"","보스")&amp;"인게임누적합배수",ChapterTable!$R:$S,2,0)*D1351)
  )
  )
  )
)</f>
        <v>194.06249999999997</v>
      </c>
      <c r="G1351" t="s">
        <v>715</v>
      </c>
      <c r="J1351" t="str">
        <f>IF(ISBLANK(I1351),"",
IFERROR(VLOOKUP(I1351,[1]StringTable!$1:$1048576,MATCH("kor|String",[1]StringTable!$1:$1,0),0),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56"/>
        <v>1</v>
      </c>
      <c r="AJ1351">
        <f t="shared" si="154"/>
        <v>1</v>
      </c>
      <c r="AK1351">
        <f t="shared" si="155"/>
        <v>1</v>
      </c>
      <c r="AL1351">
        <v>0</v>
      </c>
    </row>
    <row r="1352" spans="1:38" x14ac:dyDescent="0.3">
      <c r="A1352">
        <v>5</v>
      </c>
      <c r="B1352">
        <v>11</v>
      </c>
      <c r="C1352">
        <f>IF(OR($L1352=TRUE,$A1352=0,MOD($A1352,ChapterTable!$R$20)&lt;&gt;0),
MAX(0,INT(($B1352+ChapterTable!$P$26+VLOOKUP(SUBSTITUTE(C$1,"성장단계","")&amp;"단계오프셋",ChapterTable!$R:$S,2,0))/ChapterTable!$P$23)),
MAX(0,INT(($B1352+ChapterTable!$R$26+VLOOKUP(SUBSTITUTE(C$1,"성장단계","")&amp;"보스단계오프셋",ChapterTable!$R:$S,2,0))/ChapterTable!$R$23)))</f>
        <v>1</v>
      </c>
      <c r="D1352">
        <f>IF(OR($L1352=TRUE,$A1352=0,MOD($A1352,ChapterTable!$R$20)&lt;&gt;0),
MAX(0,INT(($B1352+ChapterTable!$P$26+VLOOKUP(SUBSTITUTE(D$1,"성장단계","")&amp;"단계오프셋",ChapterTable!$R:$S,2,0))/ChapterTable!$P$23)),
MAX(0,INT(($B1352+ChapterTable!$R$26+VLOOKUP(SUBSTITUTE(D$1,"성장단계","")&amp;"보스단계오프셋",ChapterTable!$R:$S,2,0))/ChapterTable!$R$23)))</f>
        <v>1</v>
      </c>
      <c r="E1352" s="1">
        <f ca="1">IF(AND($A1352=0,$B1352=1),
    VLOOKUP(1,ChapterTable!$1:$1048576,MATCH("최종"&amp;SUBSTITUTE(SUBSTITUTE(E$1,"standard",""),"|Float",""),ChapterTable!$1:$1,0),0)*ChapterTable!$P$17,
  IF(AND($A1352=0,$B1352=0),
    E1353,
  IF($B1352=0,
    VLOOKUP($A1352,ChapterTable!$1:$1048576,MATCH("최종"&amp;SUBSTITUTE(SUBSTITUTE(E$1,"standard",""),"|Float",""),ChapterTable!$1:$1,0),0),
  IF($B1352=1,
    IF($L1352=FALSE,
      VLOOKUP($A1352,ChapterTable!$1:$1048576,MATCH("최종"&amp;SUBSTITUTE(SUBSTITUTE(E$1,"standard",""),"|Float",""),ChapterTable!$1:$1,0),0),
      VLOOKUP($A1352-ChapterTable!$P$11,ChapterTable!$1:$1048576,MATCH("최종"&amp;SUBSTITUTE(SUBSTITUTE(E$1,"standard",""),"|Float",""),ChapterTable!$1:$1,0),0)*ChapterTable!$P$14
    ),
  OFFSET(E1352,-$B1352+IF($L1352,1,0),0)*IF($B1352&gt;OFFSET($B1352,1,0),ChapterTable!$R$17,1)*
    (VLOOKUP(SUBSTITUTE(SUBSTITUTE(E$1,"standard",""),"|Float","")&amp;IF(OR($L1352=TRUE,$A1352=0,MOD($A1352,ChapterTable!$R$20)&lt;&gt;0),"","보스")&amp;"인게임누적곱배수",ChapterTable!$R:$S,2,0)^C1352
    +VLOOKUP(SUBSTITUTE(SUBSTITUTE(E$1,"standard",""),"|Float","")&amp;IF(OR($L1352=TRUE,$A1352=0,MOD($A1352,ChapterTable!$R$20)&lt;&gt;0),"","보스")&amp;"인게임누적합배수",ChapterTable!$R:$S,2,0)*C1352)
  )
  )
  )
)</f>
        <v>558.89999999999986</v>
      </c>
      <c r="F1352" s="1">
        <f ca="1">IF(AND($A1352=0,$B1352=1),
    VLOOKUP(1,ChapterTable!$1:$1048576,MATCH("최종"&amp;SUBSTITUTE(SUBSTITUTE(F$1,"standard",""),"|Float",""),ChapterTable!$1:$1,0),0)*ChapterTable!$P$17,
  IF(AND($A1352=0,$B1352=0),
    F1353,
  IF($B1352=0,
    VLOOKUP($A1352,ChapterTable!$1:$1048576,MATCH("최종"&amp;SUBSTITUTE(SUBSTITUTE(F$1,"standard",""),"|Float",""),ChapterTable!$1:$1,0),0),
  IF($B1352=1,
    IF($L1352=FALSE,
      VLOOKUP($A1352,ChapterTable!$1:$1048576,MATCH("최종"&amp;SUBSTITUTE(SUBSTITUTE(F$1,"standard",""),"|Float",""),ChapterTable!$1:$1,0),0),
      VLOOKUP($A1352-ChapterTable!$P$11,ChapterTable!$1:$1048576,MATCH("최종"&amp;SUBSTITUTE(SUBSTITUTE(F$1,"standard",""),"|Float",""),ChapterTable!$1:$1,0),0)*ChapterTable!$P$14
    ),
  OFFSET(F1352,-$B1352+IF($L1352,1,0),0)*
    (VLOOKUP(SUBSTITUTE(SUBSTITUTE(F$1,"standard",""),"|Float","")&amp;IF(OR($L1352=TRUE,$A1352=0,MOD($A1352,ChapterTable!$R$20)&lt;&gt;0),"","보스")&amp;"인게임누적곱배수",ChapterTable!$R:$S,2,0)^D1352
    +VLOOKUP(SUBSTITUTE(SUBSTITUTE(F$1,"standard",""),"|Float","")&amp;IF(OR($L1352=TRUE,$A1352=0,MOD($A1352,ChapterTable!$R$20)&lt;&gt;0),"","보스")&amp;"인게임누적합배수",ChapterTable!$R:$S,2,0)*D1352)
  )
  )
  )
)</f>
        <v>208.61718749999997</v>
      </c>
      <c r="G1352" t="s">
        <v>715</v>
      </c>
      <c r="J1352" t="str">
        <f>IF(ISBLANK(I1352),"",
IFERROR(VLOOKUP(I1352,[1]StringTable!$1:$1048576,MATCH("kor|String",[1]StringTable!$1:$1,0),0),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56"/>
        <v>0.5</v>
      </c>
      <c r="AJ1352">
        <f t="shared" si="154"/>
        <v>0.54666666600000002</v>
      </c>
      <c r="AK1352">
        <f t="shared" si="155"/>
        <v>1</v>
      </c>
      <c r="AL1352">
        <v>0</v>
      </c>
    </row>
    <row r="1353" spans="1:38" x14ac:dyDescent="0.3">
      <c r="A1353">
        <v>5</v>
      </c>
      <c r="B1353">
        <v>12</v>
      </c>
      <c r="C1353">
        <f>IF(OR($L1353=TRUE,$A1353=0,MOD($A1353,ChapterTable!$R$20)&lt;&gt;0),
MAX(0,INT(($B1353+ChapterTable!$P$26+VLOOKUP(SUBSTITUTE(C$1,"성장단계","")&amp;"단계오프셋",ChapterTable!$R:$S,2,0))/ChapterTable!$P$23)),
MAX(0,INT(($B1353+ChapterTable!$R$26+VLOOKUP(SUBSTITUTE(C$1,"성장단계","")&amp;"보스단계오프셋",ChapterTable!$R:$S,2,0))/ChapterTable!$R$23)))</f>
        <v>1</v>
      </c>
      <c r="D1353">
        <f>IF(OR($L1353=TRUE,$A1353=0,MOD($A1353,ChapterTable!$R$20)&lt;&gt;0),
MAX(0,INT(($B1353+ChapterTable!$P$26+VLOOKUP(SUBSTITUTE(D$1,"성장단계","")&amp;"단계오프셋",ChapterTable!$R:$S,2,0))/ChapterTable!$P$23)),
MAX(0,INT(($B1353+ChapterTable!$R$26+VLOOKUP(SUBSTITUTE(D$1,"성장단계","")&amp;"보스단계오프셋",ChapterTable!$R:$S,2,0))/ChapterTable!$R$23)))</f>
        <v>1</v>
      </c>
      <c r="E1353" s="1">
        <f ca="1">IF(AND($A1353=0,$B1353=1),
    VLOOKUP(1,ChapterTable!$1:$1048576,MATCH("최종"&amp;SUBSTITUTE(SUBSTITUTE(E$1,"standard",""),"|Float",""),ChapterTable!$1:$1,0),0)*ChapterTable!$P$17,
  IF(AND($A1353=0,$B1353=0),
    E1354,
  IF($B1353=0,
    VLOOKUP($A1353,ChapterTable!$1:$1048576,MATCH("최종"&amp;SUBSTITUTE(SUBSTITUTE(E$1,"standard",""),"|Float",""),ChapterTable!$1:$1,0),0),
  IF($B1353=1,
    IF($L1353=FALSE,
      VLOOKUP($A1353,ChapterTable!$1:$1048576,MATCH("최종"&amp;SUBSTITUTE(SUBSTITUTE(E$1,"standard",""),"|Float",""),ChapterTable!$1:$1,0),0),
      VLOOKUP($A1353-ChapterTable!$P$11,ChapterTable!$1:$1048576,MATCH("최종"&amp;SUBSTITUTE(SUBSTITUTE(E$1,"standard",""),"|Float",""),ChapterTable!$1:$1,0),0)*ChapterTable!$P$14
    ),
  OFFSET(E1353,-$B1353+IF($L1353,1,0),0)*IF($B1353&gt;OFFSET($B1353,1,0),ChapterTable!$R$17,1)*
    (VLOOKUP(SUBSTITUTE(SUBSTITUTE(E$1,"standard",""),"|Float","")&amp;IF(OR($L1353=TRUE,$A1353=0,MOD($A1353,ChapterTable!$R$20)&lt;&gt;0),"","보스")&amp;"인게임누적곱배수",ChapterTable!$R:$S,2,0)^C1353
    +VLOOKUP(SUBSTITUTE(SUBSTITUTE(E$1,"standard",""),"|Float","")&amp;IF(OR($L1353=TRUE,$A1353=0,MOD($A1353,ChapterTable!$R$20)&lt;&gt;0),"","보스")&amp;"인게임누적합배수",ChapterTable!$R:$S,2,0)*C1353)
  )
  )
  )
)</f>
        <v>558.89999999999986</v>
      </c>
      <c r="F1353" s="1">
        <f ca="1">IF(AND($A1353=0,$B1353=1),
    VLOOKUP(1,ChapterTable!$1:$1048576,MATCH("최종"&amp;SUBSTITUTE(SUBSTITUTE(F$1,"standard",""),"|Float",""),ChapterTable!$1:$1,0),0)*ChapterTable!$P$17,
  IF(AND($A1353=0,$B1353=0),
    F1354,
  IF($B1353=0,
    VLOOKUP($A1353,ChapterTable!$1:$1048576,MATCH("최종"&amp;SUBSTITUTE(SUBSTITUTE(F$1,"standard",""),"|Float",""),ChapterTable!$1:$1,0),0),
  IF($B1353=1,
    IF($L1353=FALSE,
      VLOOKUP($A1353,ChapterTable!$1:$1048576,MATCH("최종"&amp;SUBSTITUTE(SUBSTITUTE(F$1,"standard",""),"|Float",""),ChapterTable!$1:$1,0),0),
      VLOOKUP($A1353-ChapterTable!$P$11,ChapterTable!$1:$1048576,MATCH("최종"&amp;SUBSTITUTE(SUBSTITUTE(F$1,"standard",""),"|Float",""),ChapterTable!$1:$1,0),0)*ChapterTable!$P$14
    ),
  OFFSET(F1353,-$B1353+IF($L1353,1,0),0)*
    (VLOOKUP(SUBSTITUTE(SUBSTITUTE(F$1,"standard",""),"|Float","")&amp;IF(OR($L1353=TRUE,$A1353=0,MOD($A1353,ChapterTable!$R$20)&lt;&gt;0),"","보스")&amp;"인게임누적곱배수",ChapterTable!$R:$S,2,0)^D1353
    +VLOOKUP(SUBSTITUTE(SUBSTITUTE(F$1,"standard",""),"|Float","")&amp;IF(OR($L1353=TRUE,$A1353=0,MOD($A1353,ChapterTable!$R$20)&lt;&gt;0),"","보스")&amp;"인게임누적합배수",ChapterTable!$R:$S,2,0)*D1353)
  )
  )
  )
)</f>
        <v>208.61718749999997</v>
      </c>
      <c r="G1353" t="s">
        <v>715</v>
      </c>
      <c r="J1353" t="str">
        <f>IF(ISBLANK(I1353),"",
IFERROR(VLOOKUP(I1353,[1]StringTable!$1:$1048576,MATCH("kor|String",[1]StringTable!$1:$1,0),0),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56"/>
        <v>0.5</v>
      </c>
      <c r="AJ1353">
        <f t="shared" si="154"/>
        <v>0.54666666600000002</v>
      </c>
      <c r="AK1353">
        <f t="shared" si="155"/>
        <v>1</v>
      </c>
      <c r="AL1353">
        <v>0</v>
      </c>
    </row>
    <row r="1354" spans="1:38" x14ac:dyDescent="0.3">
      <c r="A1354">
        <v>5</v>
      </c>
      <c r="B1354">
        <v>13</v>
      </c>
      <c r="C1354">
        <f>IF(OR($L1354=TRUE,$A1354=0,MOD($A1354,ChapterTable!$R$20)&lt;&gt;0),
MAX(0,INT(($B1354+ChapterTable!$P$26+VLOOKUP(SUBSTITUTE(C$1,"성장단계","")&amp;"단계오프셋",ChapterTable!$R:$S,2,0))/ChapterTable!$P$23)),
MAX(0,INT(($B1354+ChapterTable!$R$26+VLOOKUP(SUBSTITUTE(C$1,"성장단계","")&amp;"보스단계오프셋",ChapterTable!$R:$S,2,0))/ChapterTable!$R$23)))</f>
        <v>1</v>
      </c>
      <c r="D1354">
        <f>IF(OR($L1354=TRUE,$A1354=0,MOD($A1354,ChapterTable!$R$20)&lt;&gt;0),
MAX(0,INT(($B1354+ChapterTable!$P$26+VLOOKUP(SUBSTITUTE(D$1,"성장단계","")&amp;"단계오프셋",ChapterTable!$R:$S,2,0))/ChapterTable!$P$23)),
MAX(0,INT(($B1354+ChapterTable!$R$26+VLOOKUP(SUBSTITUTE(D$1,"성장단계","")&amp;"보스단계오프셋",ChapterTable!$R:$S,2,0))/ChapterTable!$R$23)))</f>
        <v>1</v>
      </c>
      <c r="E1354" s="1">
        <f ca="1">IF(AND($A1354=0,$B1354=1),
    VLOOKUP(1,ChapterTable!$1:$1048576,MATCH("최종"&amp;SUBSTITUTE(SUBSTITUTE(E$1,"standard",""),"|Float",""),ChapterTable!$1:$1,0),0)*ChapterTable!$P$17,
  IF(AND($A1354=0,$B1354=0),
    E1355,
  IF($B1354=0,
    VLOOKUP($A1354,ChapterTable!$1:$1048576,MATCH("최종"&amp;SUBSTITUTE(SUBSTITUTE(E$1,"standard",""),"|Float",""),ChapterTable!$1:$1,0),0),
  IF($B1354=1,
    IF($L1354=FALSE,
      VLOOKUP($A1354,ChapterTable!$1:$1048576,MATCH("최종"&amp;SUBSTITUTE(SUBSTITUTE(E$1,"standard",""),"|Float",""),ChapterTable!$1:$1,0),0),
      VLOOKUP($A1354-ChapterTable!$P$11,ChapterTable!$1:$1048576,MATCH("최종"&amp;SUBSTITUTE(SUBSTITUTE(E$1,"standard",""),"|Float",""),ChapterTable!$1:$1,0),0)*ChapterTable!$P$14
    ),
  OFFSET(E1354,-$B1354+IF($L1354,1,0),0)*IF($B1354&gt;OFFSET($B1354,1,0),ChapterTable!$R$17,1)*
    (VLOOKUP(SUBSTITUTE(SUBSTITUTE(E$1,"standard",""),"|Float","")&amp;IF(OR($L1354=TRUE,$A1354=0,MOD($A1354,ChapterTable!$R$20)&lt;&gt;0),"","보스")&amp;"인게임누적곱배수",ChapterTable!$R:$S,2,0)^C1354
    +VLOOKUP(SUBSTITUTE(SUBSTITUTE(E$1,"standard",""),"|Float","")&amp;IF(OR($L1354=TRUE,$A1354=0,MOD($A1354,ChapterTable!$R$20)&lt;&gt;0),"","보스")&amp;"인게임누적합배수",ChapterTable!$R:$S,2,0)*C1354)
  )
  )
  )
)</f>
        <v>558.89999999999986</v>
      </c>
      <c r="F1354" s="1">
        <f ca="1">IF(AND($A1354=0,$B1354=1),
    VLOOKUP(1,ChapterTable!$1:$1048576,MATCH("최종"&amp;SUBSTITUTE(SUBSTITUTE(F$1,"standard",""),"|Float",""),ChapterTable!$1:$1,0),0)*ChapterTable!$P$17,
  IF(AND($A1354=0,$B1354=0),
    F1355,
  IF($B1354=0,
    VLOOKUP($A1354,ChapterTable!$1:$1048576,MATCH("최종"&amp;SUBSTITUTE(SUBSTITUTE(F$1,"standard",""),"|Float",""),ChapterTable!$1:$1,0),0),
  IF($B1354=1,
    IF($L1354=FALSE,
      VLOOKUP($A1354,ChapterTable!$1:$1048576,MATCH("최종"&amp;SUBSTITUTE(SUBSTITUTE(F$1,"standard",""),"|Float",""),ChapterTable!$1:$1,0),0),
      VLOOKUP($A1354-ChapterTable!$P$11,ChapterTable!$1:$1048576,MATCH("최종"&amp;SUBSTITUTE(SUBSTITUTE(F$1,"standard",""),"|Float",""),ChapterTable!$1:$1,0),0)*ChapterTable!$P$14
    ),
  OFFSET(F1354,-$B1354+IF($L1354,1,0),0)*
    (VLOOKUP(SUBSTITUTE(SUBSTITUTE(F$1,"standard",""),"|Float","")&amp;IF(OR($L1354=TRUE,$A1354=0,MOD($A1354,ChapterTable!$R$20)&lt;&gt;0),"","보스")&amp;"인게임누적곱배수",ChapterTable!$R:$S,2,0)^D1354
    +VLOOKUP(SUBSTITUTE(SUBSTITUTE(F$1,"standard",""),"|Float","")&amp;IF(OR($L1354=TRUE,$A1354=0,MOD($A1354,ChapterTable!$R$20)&lt;&gt;0),"","보스")&amp;"인게임누적합배수",ChapterTable!$R:$S,2,0)*D1354)
  )
  )
  )
)</f>
        <v>208.61718749999997</v>
      </c>
      <c r="G1354" t="s">
        <v>715</v>
      </c>
      <c r="J1354" t="str">
        <f>IF(ISBLANK(I1354),"",
IFERROR(VLOOKUP(I1354,[1]StringTable!$1:$1048576,MATCH("kor|String",[1]StringTable!$1:$1,0),0),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56"/>
        <v>0.5</v>
      </c>
      <c r="AJ1354">
        <f t="shared" si="154"/>
        <v>0.54666666600000002</v>
      </c>
      <c r="AK1354">
        <f t="shared" si="155"/>
        <v>1</v>
      </c>
      <c r="AL1354">
        <v>0</v>
      </c>
    </row>
    <row r="1355" spans="1:38" x14ac:dyDescent="0.3">
      <c r="A1355">
        <v>5</v>
      </c>
      <c r="B1355">
        <v>14</v>
      </c>
      <c r="C1355">
        <f>IF(OR($L1355=TRUE,$A1355=0,MOD($A1355,ChapterTable!$R$20)&lt;&gt;0),
MAX(0,INT(($B1355+ChapterTable!$P$26+VLOOKUP(SUBSTITUTE(C$1,"성장단계","")&amp;"단계오프셋",ChapterTable!$R:$S,2,0))/ChapterTable!$P$23)),
MAX(0,INT(($B1355+ChapterTable!$R$26+VLOOKUP(SUBSTITUTE(C$1,"성장단계","")&amp;"보스단계오프셋",ChapterTable!$R:$S,2,0))/ChapterTable!$R$23)))</f>
        <v>1</v>
      </c>
      <c r="D1355">
        <f>IF(OR($L1355=TRUE,$A1355=0,MOD($A1355,ChapterTable!$R$20)&lt;&gt;0),
MAX(0,INT(($B1355+ChapterTable!$P$26+VLOOKUP(SUBSTITUTE(D$1,"성장단계","")&amp;"단계오프셋",ChapterTable!$R:$S,2,0))/ChapterTable!$P$23)),
MAX(0,INT(($B1355+ChapterTable!$R$26+VLOOKUP(SUBSTITUTE(D$1,"성장단계","")&amp;"보스단계오프셋",ChapterTable!$R:$S,2,0))/ChapterTable!$R$23)))</f>
        <v>1</v>
      </c>
      <c r="E1355" s="1">
        <f ca="1">IF(AND($A1355=0,$B1355=1),
    VLOOKUP(1,ChapterTable!$1:$1048576,MATCH("최종"&amp;SUBSTITUTE(SUBSTITUTE(E$1,"standard",""),"|Float",""),ChapterTable!$1:$1,0),0)*ChapterTable!$P$17,
  IF(AND($A1355=0,$B1355=0),
    E1356,
  IF($B1355=0,
    VLOOKUP($A1355,ChapterTable!$1:$1048576,MATCH("최종"&amp;SUBSTITUTE(SUBSTITUTE(E$1,"standard",""),"|Float",""),ChapterTable!$1:$1,0),0),
  IF($B1355=1,
    IF($L1355=FALSE,
      VLOOKUP($A1355,ChapterTable!$1:$1048576,MATCH("최종"&amp;SUBSTITUTE(SUBSTITUTE(E$1,"standard",""),"|Float",""),ChapterTable!$1:$1,0),0),
      VLOOKUP($A1355-ChapterTable!$P$11,ChapterTable!$1:$1048576,MATCH("최종"&amp;SUBSTITUTE(SUBSTITUTE(E$1,"standard",""),"|Float",""),ChapterTable!$1:$1,0),0)*ChapterTable!$P$14
    ),
  OFFSET(E1355,-$B1355+IF($L1355,1,0),0)*IF($B1355&gt;OFFSET($B1355,1,0),ChapterTable!$R$17,1)*
    (VLOOKUP(SUBSTITUTE(SUBSTITUTE(E$1,"standard",""),"|Float","")&amp;IF(OR($L1355=TRUE,$A1355=0,MOD($A1355,ChapterTable!$R$20)&lt;&gt;0),"","보스")&amp;"인게임누적곱배수",ChapterTable!$R:$S,2,0)^C1355
    +VLOOKUP(SUBSTITUTE(SUBSTITUTE(E$1,"standard",""),"|Float","")&amp;IF(OR($L1355=TRUE,$A1355=0,MOD($A1355,ChapterTable!$R$20)&lt;&gt;0),"","보스")&amp;"인게임누적합배수",ChapterTable!$R:$S,2,0)*C1355)
  )
  )
  )
)</f>
        <v>558.89999999999986</v>
      </c>
      <c r="F1355" s="1">
        <f ca="1">IF(AND($A1355=0,$B1355=1),
    VLOOKUP(1,ChapterTable!$1:$1048576,MATCH("최종"&amp;SUBSTITUTE(SUBSTITUTE(F$1,"standard",""),"|Float",""),ChapterTable!$1:$1,0),0)*ChapterTable!$P$17,
  IF(AND($A1355=0,$B1355=0),
    F1356,
  IF($B1355=0,
    VLOOKUP($A1355,ChapterTable!$1:$1048576,MATCH("최종"&amp;SUBSTITUTE(SUBSTITUTE(F$1,"standard",""),"|Float",""),ChapterTable!$1:$1,0),0),
  IF($B1355=1,
    IF($L1355=FALSE,
      VLOOKUP($A1355,ChapterTable!$1:$1048576,MATCH("최종"&amp;SUBSTITUTE(SUBSTITUTE(F$1,"standard",""),"|Float",""),ChapterTable!$1:$1,0),0),
      VLOOKUP($A1355-ChapterTable!$P$11,ChapterTable!$1:$1048576,MATCH("최종"&amp;SUBSTITUTE(SUBSTITUTE(F$1,"standard",""),"|Float",""),ChapterTable!$1:$1,0),0)*ChapterTable!$P$14
    ),
  OFFSET(F1355,-$B1355+IF($L1355,1,0),0)*
    (VLOOKUP(SUBSTITUTE(SUBSTITUTE(F$1,"standard",""),"|Float","")&amp;IF(OR($L1355=TRUE,$A1355=0,MOD($A1355,ChapterTable!$R$20)&lt;&gt;0),"","보스")&amp;"인게임누적곱배수",ChapterTable!$R:$S,2,0)^D1355
    +VLOOKUP(SUBSTITUTE(SUBSTITUTE(F$1,"standard",""),"|Float","")&amp;IF(OR($L1355=TRUE,$A1355=0,MOD($A1355,ChapterTable!$R$20)&lt;&gt;0),"","보스")&amp;"인게임누적합배수",ChapterTable!$R:$S,2,0)*D1355)
  )
  )
  )
)</f>
        <v>208.61718749999997</v>
      </c>
      <c r="G1355" t="s">
        <v>715</v>
      </c>
      <c r="J1355" t="str">
        <f>IF(ISBLANK(I1355),"",
IFERROR(VLOOKUP(I1355,[1]StringTable!$1:$1048576,MATCH("kor|String",[1]StringTable!$1:$1,0),0),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56"/>
        <v>0.5</v>
      </c>
      <c r="AJ1355">
        <f t="shared" si="154"/>
        <v>0.54666666600000002</v>
      </c>
      <c r="AK1355">
        <f t="shared" si="155"/>
        <v>1</v>
      </c>
      <c r="AL1355">
        <v>0</v>
      </c>
    </row>
    <row r="1356" spans="1:38" x14ac:dyDescent="0.3">
      <c r="A1356">
        <v>5</v>
      </c>
      <c r="B1356">
        <v>15</v>
      </c>
      <c r="C1356">
        <f>IF(OR($L1356=TRUE,$A1356=0,MOD($A1356,ChapterTable!$R$20)&lt;&gt;0),
MAX(0,INT(($B1356+ChapterTable!$P$26+VLOOKUP(SUBSTITUTE(C$1,"성장단계","")&amp;"단계오프셋",ChapterTable!$R:$S,2,0))/ChapterTable!$P$23)),
MAX(0,INT(($B1356+ChapterTable!$R$26+VLOOKUP(SUBSTITUTE(C$1,"성장단계","")&amp;"보스단계오프셋",ChapterTable!$R:$S,2,0))/ChapterTable!$R$23)))</f>
        <v>1</v>
      </c>
      <c r="D1356">
        <f>IF(OR($L1356=TRUE,$A1356=0,MOD($A1356,ChapterTable!$R$20)&lt;&gt;0),
MAX(0,INT(($B1356+ChapterTable!$P$26+VLOOKUP(SUBSTITUTE(D$1,"성장단계","")&amp;"단계오프셋",ChapterTable!$R:$S,2,0))/ChapterTable!$P$23)),
MAX(0,INT(($B1356+ChapterTable!$R$26+VLOOKUP(SUBSTITUTE(D$1,"성장단계","")&amp;"보스단계오프셋",ChapterTable!$R:$S,2,0))/ChapterTable!$R$23)))</f>
        <v>1</v>
      </c>
      <c r="E1356" s="1">
        <f ca="1">IF(AND($A1356=0,$B1356=1),
    VLOOKUP(1,ChapterTable!$1:$1048576,MATCH("최종"&amp;SUBSTITUTE(SUBSTITUTE(E$1,"standard",""),"|Float",""),ChapterTable!$1:$1,0),0)*ChapterTable!$P$17,
  IF(AND($A1356=0,$B1356=0),
    E1357,
  IF($B1356=0,
    VLOOKUP($A1356,ChapterTable!$1:$1048576,MATCH("최종"&amp;SUBSTITUTE(SUBSTITUTE(E$1,"standard",""),"|Float",""),ChapterTable!$1:$1,0),0),
  IF($B1356=1,
    IF($L1356=FALSE,
      VLOOKUP($A1356,ChapterTable!$1:$1048576,MATCH("최종"&amp;SUBSTITUTE(SUBSTITUTE(E$1,"standard",""),"|Float",""),ChapterTable!$1:$1,0),0),
      VLOOKUP($A1356-ChapterTable!$P$11,ChapterTable!$1:$1048576,MATCH("최종"&amp;SUBSTITUTE(SUBSTITUTE(E$1,"standard",""),"|Float",""),ChapterTable!$1:$1,0),0)*ChapterTable!$P$14
    ),
  OFFSET(E1356,-$B1356+IF($L1356,1,0),0)*IF($B1356&gt;OFFSET($B1356,1,0),ChapterTable!$R$17,1)*
    (VLOOKUP(SUBSTITUTE(SUBSTITUTE(E$1,"standard",""),"|Float","")&amp;IF(OR($L1356=TRUE,$A1356=0,MOD($A1356,ChapterTable!$R$20)&lt;&gt;0),"","보스")&amp;"인게임누적곱배수",ChapterTable!$R:$S,2,0)^C1356
    +VLOOKUP(SUBSTITUTE(SUBSTITUTE(E$1,"standard",""),"|Float","")&amp;IF(OR($L1356=TRUE,$A1356=0,MOD($A1356,ChapterTable!$R$20)&lt;&gt;0),"","보스")&amp;"인게임누적합배수",ChapterTable!$R:$S,2,0)*C1356)
  )
  )
  )
)</f>
        <v>558.89999999999986</v>
      </c>
      <c r="F1356" s="1">
        <f ca="1">IF(AND($A1356=0,$B1356=1),
    VLOOKUP(1,ChapterTable!$1:$1048576,MATCH("최종"&amp;SUBSTITUTE(SUBSTITUTE(F$1,"standard",""),"|Float",""),ChapterTable!$1:$1,0),0)*ChapterTable!$P$17,
  IF(AND($A1356=0,$B1356=0),
    F1357,
  IF($B1356=0,
    VLOOKUP($A1356,ChapterTable!$1:$1048576,MATCH("최종"&amp;SUBSTITUTE(SUBSTITUTE(F$1,"standard",""),"|Float",""),ChapterTable!$1:$1,0),0),
  IF($B1356=1,
    IF($L1356=FALSE,
      VLOOKUP($A1356,ChapterTable!$1:$1048576,MATCH("최종"&amp;SUBSTITUTE(SUBSTITUTE(F$1,"standard",""),"|Float",""),ChapterTable!$1:$1,0),0),
      VLOOKUP($A1356-ChapterTable!$P$11,ChapterTable!$1:$1048576,MATCH("최종"&amp;SUBSTITUTE(SUBSTITUTE(F$1,"standard",""),"|Float",""),ChapterTable!$1:$1,0),0)*ChapterTable!$P$14
    ),
  OFFSET(F1356,-$B1356+IF($L1356,1,0),0)*
    (VLOOKUP(SUBSTITUTE(SUBSTITUTE(F$1,"standard",""),"|Float","")&amp;IF(OR($L1356=TRUE,$A1356=0,MOD($A1356,ChapterTable!$R$20)&lt;&gt;0),"","보스")&amp;"인게임누적곱배수",ChapterTable!$R:$S,2,0)^D1356
    +VLOOKUP(SUBSTITUTE(SUBSTITUTE(F$1,"standard",""),"|Float","")&amp;IF(OR($L1356=TRUE,$A1356=0,MOD($A1356,ChapterTable!$R$20)&lt;&gt;0),"","보스")&amp;"인게임누적합배수",ChapterTable!$R:$S,2,0)*D1356)
  )
  )
  )
)</f>
        <v>208.61718749999997</v>
      </c>
      <c r="G1356" t="s">
        <v>715</v>
      </c>
      <c r="J1356" t="str">
        <f>IF(ISBLANK(I1356),"",
IFERROR(VLOOKUP(I1356,[1]StringTable!$1:$1048576,MATCH("kor|String",[1]StringTable!$1:$1,0),0),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56"/>
        <v>0.5</v>
      </c>
      <c r="AJ1356">
        <f t="shared" si="154"/>
        <v>0.54666666600000002</v>
      </c>
      <c r="AK1356">
        <f t="shared" si="155"/>
        <v>1</v>
      </c>
      <c r="AL1356">
        <v>0</v>
      </c>
    </row>
    <row r="1357" spans="1:38" x14ac:dyDescent="0.3">
      <c r="A1357">
        <v>5</v>
      </c>
      <c r="B1357">
        <v>16</v>
      </c>
      <c r="C1357">
        <f>IF(OR($L1357=TRUE,$A1357=0,MOD($A1357,ChapterTable!$R$20)&lt;&gt;0),
MAX(0,INT(($B1357+ChapterTable!$P$26+VLOOKUP(SUBSTITUTE(C$1,"성장단계","")&amp;"단계오프셋",ChapterTable!$R:$S,2,0))/ChapterTable!$P$23)),
MAX(0,INT(($B1357+ChapterTable!$R$26+VLOOKUP(SUBSTITUTE(C$1,"성장단계","")&amp;"보스단계오프셋",ChapterTable!$R:$S,2,0))/ChapterTable!$R$23)))</f>
        <v>2</v>
      </c>
      <c r="D1357">
        <f>IF(OR($L1357=TRUE,$A1357=0,MOD($A1357,ChapterTable!$R$20)&lt;&gt;0),
MAX(0,INT(($B1357+ChapterTable!$P$26+VLOOKUP(SUBSTITUTE(D$1,"성장단계","")&amp;"단계오프셋",ChapterTable!$R:$S,2,0))/ChapterTable!$P$23)),
MAX(0,INT(($B1357+ChapterTable!$R$26+VLOOKUP(SUBSTITUTE(D$1,"성장단계","")&amp;"보스단계오프셋",ChapterTable!$R:$S,2,0))/ChapterTable!$R$23)))</f>
        <v>1</v>
      </c>
      <c r="E1357" s="1">
        <f ca="1">IF(AND($A1357=0,$B1357=1),
    VLOOKUP(1,ChapterTable!$1:$1048576,MATCH("최종"&amp;SUBSTITUTE(SUBSTITUTE(E$1,"standard",""),"|Float",""),ChapterTable!$1:$1,0),0)*ChapterTable!$P$17,
  IF(AND($A1357=0,$B1357=0),
    E1358,
  IF($B1357=0,
    VLOOKUP($A1357,ChapterTable!$1:$1048576,MATCH("최종"&amp;SUBSTITUTE(SUBSTITUTE(E$1,"standard",""),"|Float",""),ChapterTable!$1:$1,0),0),
  IF($B1357=1,
    IF($L1357=FALSE,
      VLOOKUP($A1357,ChapterTable!$1:$1048576,MATCH("최종"&amp;SUBSTITUTE(SUBSTITUTE(E$1,"standard",""),"|Float",""),ChapterTable!$1:$1,0),0),
      VLOOKUP($A1357-ChapterTable!$P$11,ChapterTable!$1:$1048576,MATCH("최종"&amp;SUBSTITUTE(SUBSTITUTE(E$1,"standard",""),"|Float",""),ChapterTable!$1:$1,0),0)*ChapterTable!$P$14
    ),
  OFFSET(E1357,-$B1357+IF($L1357,1,0),0)*IF($B1357&gt;OFFSET($B1357,1,0),ChapterTable!$R$17,1)*
    (VLOOKUP(SUBSTITUTE(SUBSTITUTE(E$1,"standard",""),"|Float","")&amp;IF(OR($L1357=TRUE,$A1357=0,MOD($A1357,ChapterTable!$R$20)&lt;&gt;0),"","보스")&amp;"인게임누적곱배수",ChapterTable!$R:$S,2,0)^C1357
    +VLOOKUP(SUBSTITUTE(SUBSTITUTE(E$1,"standard",""),"|Float","")&amp;IF(OR($L1357=TRUE,$A1357=0,MOD($A1357,ChapterTable!$R$20)&lt;&gt;0),"","보스")&amp;"인게임누적합배수",ChapterTable!$R:$S,2,0)*C1357)
  )
  )
  )
)</f>
        <v>652.04999999999984</v>
      </c>
      <c r="F1357" s="1">
        <f ca="1">IF(AND($A1357=0,$B1357=1),
    VLOOKUP(1,ChapterTable!$1:$1048576,MATCH("최종"&amp;SUBSTITUTE(SUBSTITUTE(F$1,"standard",""),"|Float",""),ChapterTable!$1:$1,0),0)*ChapterTable!$P$17,
  IF(AND($A1357=0,$B1357=0),
    F1358,
  IF($B1357=0,
    VLOOKUP($A1357,ChapterTable!$1:$1048576,MATCH("최종"&amp;SUBSTITUTE(SUBSTITUTE(F$1,"standard",""),"|Float",""),ChapterTable!$1:$1,0),0),
  IF($B1357=1,
    IF($L1357=FALSE,
      VLOOKUP($A1357,ChapterTable!$1:$1048576,MATCH("최종"&amp;SUBSTITUTE(SUBSTITUTE(F$1,"standard",""),"|Float",""),ChapterTable!$1:$1,0),0),
      VLOOKUP($A1357-ChapterTable!$P$11,ChapterTable!$1:$1048576,MATCH("최종"&amp;SUBSTITUTE(SUBSTITUTE(F$1,"standard",""),"|Float",""),ChapterTable!$1:$1,0),0)*ChapterTable!$P$14
    ),
  OFFSET(F1357,-$B1357+IF($L1357,1,0),0)*
    (VLOOKUP(SUBSTITUTE(SUBSTITUTE(F$1,"standard",""),"|Float","")&amp;IF(OR($L1357=TRUE,$A1357=0,MOD($A1357,ChapterTable!$R$20)&lt;&gt;0),"","보스")&amp;"인게임누적곱배수",ChapterTable!$R:$S,2,0)^D1357
    +VLOOKUP(SUBSTITUTE(SUBSTITUTE(F$1,"standard",""),"|Float","")&amp;IF(OR($L1357=TRUE,$A1357=0,MOD($A1357,ChapterTable!$R$20)&lt;&gt;0),"","보스")&amp;"인게임누적합배수",ChapterTable!$R:$S,2,0)*D1357)
  )
  )
  )
)</f>
        <v>208.61718749999997</v>
      </c>
      <c r="G1357" t="s">
        <v>715</v>
      </c>
      <c r="J1357" t="str">
        <f>IF(ISBLANK(I1357),"",
IFERROR(VLOOKUP(I1357,[1]StringTable!$1:$1048576,MATCH("kor|String",[1]StringTable!$1:$1,0),0),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56"/>
        <v>0.5</v>
      </c>
      <c r="AJ1357">
        <f t="shared" si="154"/>
        <v>0.54666666600000002</v>
      </c>
      <c r="AK1357">
        <f t="shared" si="155"/>
        <v>1</v>
      </c>
      <c r="AL1357">
        <v>0</v>
      </c>
    </row>
    <row r="1358" spans="1:38" x14ac:dyDescent="0.3">
      <c r="A1358">
        <v>5</v>
      </c>
      <c r="B1358">
        <v>17</v>
      </c>
      <c r="C1358">
        <f>IF(OR($L1358=TRUE,$A1358=0,MOD($A1358,ChapterTable!$R$20)&lt;&gt;0),
MAX(0,INT(($B1358+ChapterTable!$P$26+VLOOKUP(SUBSTITUTE(C$1,"성장단계","")&amp;"단계오프셋",ChapterTable!$R:$S,2,0))/ChapterTable!$P$23)),
MAX(0,INT(($B1358+ChapterTable!$R$26+VLOOKUP(SUBSTITUTE(C$1,"성장단계","")&amp;"보스단계오프셋",ChapterTable!$R:$S,2,0))/ChapterTable!$R$23)))</f>
        <v>2</v>
      </c>
      <c r="D1358">
        <f>IF(OR($L1358=TRUE,$A1358=0,MOD($A1358,ChapterTable!$R$20)&lt;&gt;0),
MAX(0,INT(($B1358+ChapterTable!$P$26+VLOOKUP(SUBSTITUTE(D$1,"성장단계","")&amp;"단계오프셋",ChapterTable!$R:$S,2,0))/ChapterTable!$P$23)),
MAX(0,INT(($B1358+ChapterTable!$R$26+VLOOKUP(SUBSTITUTE(D$1,"성장단계","")&amp;"보스단계오프셋",ChapterTable!$R:$S,2,0))/ChapterTable!$R$23)))</f>
        <v>1</v>
      </c>
      <c r="E1358" s="1">
        <f ca="1">IF(AND($A1358=0,$B1358=1),
    VLOOKUP(1,ChapterTable!$1:$1048576,MATCH("최종"&amp;SUBSTITUTE(SUBSTITUTE(E$1,"standard",""),"|Float",""),ChapterTable!$1:$1,0),0)*ChapterTable!$P$17,
  IF(AND($A1358=0,$B1358=0),
    E1359,
  IF($B1358=0,
    VLOOKUP($A1358,ChapterTable!$1:$1048576,MATCH("최종"&amp;SUBSTITUTE(SUBSTITUTE(E$1,"standard",""),"|Float",""),ChapterTable!$1:$1,0),0),
  IF($B1358=1,
    IF($L1358=FALSE,
      VLOOKUP($A1358,ChapterTable!$1:$1048576,MATCH("최종"&amp;SUBSTITUTE(SUBSTITUTE(E$1,"standard",""),"|Float",""),ChapterTable!$1:$1,0),0),
      VLOOKUP($A1358-ChapterTable!$P$11,ChapterTable!$1:$1048576,MATCH("최종"&amp;SUBSTITUTE(SUBSTITUTE(E$1,"standard",""),"|Float",""),ChapterTable!$1:$1,0),0)*ChapterTable!$P$14
    ),
  OFFSET(E1358,-$B1358+IF($L1358,1,0),0)*IF($B1358&gt;OFFSET($B1358,1,0),ChapterTable!$R$17,1)*
    (VLOOKUP(SUBSTITUTE(SUBSTITUTE(E$1,"standard",""),"|Float","")&amp;IF(OR($L1358=TRUE,$A1358=0,MOD($A1358,ChapterTable!$R$20)&lt;&gt;0),"","보스")&amp;"인게임누적곱배수",ChapterTable!$R:$S,2,0)^C1358
    +VLOOKUP(SUBSTITUTE(SUBSTITUTE(E$1,"standard",""),"|Float","")&amp;IF(OR($L1358=TRUE,$A1358=0,MOD($A1358,ChapterTable!$R$20)&lt;&gt;0),"","보스")&amp;"인게임누적합배수",ChapterTable!$R:$S,2,0)*C1358)
  )
  )
  )
)</f>
        <v>652.04999999999984</v>
      </c>
      <c r="F1358" s="1">
        <f ca="1">IF(AND($A1358=0,$B1358=1),
    VLOOKUP(1,ChapterTable!$1:$1048576,MATCH("최종"&amp;SUBSTITUTE(SUBSTITUTE(F$1,"standard",""),"|Float",""),ChapterTable!$1:$1,0),0)*ChapterTable!$P$17,
  IF(AND($A1358=0,$B1358=0),
    F1359,
  IF($B1358=0,
    VLOOKUP($A1358,ChapterTable!$1:$1048576,MATCH("최종"&amp;SUBSTITUTE(SUBSTITUTE(F$1,"standard",""),"|Float",""),ChapterTable!$1:$1,0),0),
  IF($B1358=1,
    IF($L1358=FALSE,
      VLOOKUP($A1358,ChapterTable!$1:$1048576,MATCH("최종"&amp;SUBSTITUTE(SUBSTITUTE(F$1,"standard",""),"|Float",""),ChapterTable!$1:$1,0),0),
      VLOOKUP($A1358-ChapterTable!$P$11,ChapterTable!$1:$1048576,MATCH("최종"&amp;SUBSTITUTE(SUBSTITUTE(F$1,"standard",""),"|Float",""),ChapterTable!$1:$1,0),0)*ChapterTable!$P$14
    ),
  OFFSET(F1358,-$B1358+IF($L1358,1,0),0)*
    (VLOOKUP(SUBSTITUTE(SUBSTITUTE(F$1,"standard",""),"|Float","")&amp;IF(OR($L1358=TRUE,$A1358=0,MOD($A1358,ChapterTable!$R$20)&lt;&gt;0),"","보스")&amp;"인게임누적곱배수",ChapterTable!$R:$S,2,0)^D1358
    +VLOOKUP(SUBSTITUTE(SUBSTITUTE(F$1,"standard",""),"|Float","")&amp;IF(OR($L1358=TRUE,$A1358=0,MOD($A1358,ChapterTable!$R$20)&lt;&gt;0),"","보스")&amp;"인게임누적합배수",ChapterTable!$R:$S,2,0)*D1358)
  )
  )
  )
)</f>
        <v>208.61718749999997</v>
      </c>
      <c r="G1358" t="s">
        <v>715</v>
      </c>
      <c r="J1358" t="str">
        <f>IF(ISBLANK(I1358),"",
IFERROR(VLOOKUP(I1358,[1]StringTable!$1:$1048576,MATCH("kor|String",[1]StringTable!$1:$1,0),0),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56"/>
        <v>0.5</v>
      </c>
      <c r="AJ1358">
        <f t="shared" si="154"/>
        <v>0.54666666600000002</v>
      </c>
      <c r="AK1358">
        <f t="shared" si="155"/>
        <v>1</v>
      </c>
      <c r="AL1358">
        <v>0</v>
      </c>
    </row>
    <row r="1359" spans="1:38" x14ac:dyDescent="0.3">
      <c r="A1359">
        <v>5</v>
      </c>
      <c r="B1359">
        <v>18</v>
      </c>
      <c r="C1359">
        <f>IF(OR($L1359=TRUE,$A1359=0,MOD($A1359,ChapterTable!$R$20)&lt;&gt;0),
MAX(0,INT(($B1359+ChapterTable!$P$26+VLOOKUP(SUBSTITUTE(C$1,"성장단계","")&amp;"단계오프셋",ChapterTable!$R:$S,2,0))/ChapterTable!$P$23)),
MAX(0,INT(($B1359+ChapterTable!$R$26+VLOOKUP(SUBSTITUTE(C$1,"성장단계","")&amp;"보스단계오프셋",ChapterTable!$R:$S,2,0))/ChapterTable!$R$23)))</f>
        <v>2</v>
      </c>
      <c r="D1359">
        <f>IF(OR($L1359=TRUE,$A1359=0,MOD($A1359,ChapterTable!$R$20)&lt;&gt;0),
MAX(0,INT(($B1359+ChapterTable!$P$26+VLOOKUP(SUBSTITUTE(D$1,"성장단계","")&amp;"단계오프셋",ChapterTable!$R:$S,2,0))/ChapterTable!$P$23)),
MAX(0,INT(($B1359+ChapterTable!$R$26+VLOOKUP(SUBSTITUTE(D$1,"성장단계","")&amp;"보스단계오프셋",ChapterTable!$R:$S,2,0))/ChapterTable!$R$23)))</f>
        <v>1</v>
      </c>
      <c r="E1359" s="1">
        <f ca="1">IF(AND($A1359=0,$B1359=1),
    VLOOKUP(1,ChapterTable!$1:$1048576,MATCH("최종"&amp;SUBSTITUTE(SUBSTITUTE(E$1,"standard",""),"|Float",""),ChapterTable!$1:$1,0),0)*ChapterTable!$P$17,
  IF(AND($A1359=0,$B1359=0),
    E1360,
  IF($B1359=0,
    VLOOKUP($A1359,ChapterTable!$1:$1048576,MATCH("최종"&amp;SUBSTITUTE(SUBSTITUTE(E$1,"standard",""),"|Float",""),ChapterTable!$1:$1,0),0),
  IF($B1359=1,
    IF($L1359=FALSE,
      VLOOKUP($A1359,ChapterTable!$1:$1048576,MATCH("최종"&amp;SUBSTITUTE(SUBSTITUTE(E$1,"standard",""),"|Float",""),ChapterTable!$1:$1,0),0),
      VLOOKUP($A1359-ChapterTable!$P$11,ChapterTable!$1:$1048576,MATCH("최종"&amp;SUBSTITUTE(SUBSTITUTE(E$1,"standard",""),"|Float",""),ChapterTable!$1:$1,0),0)*ChapterTable!$P$14
    ),
  OFFSET(E1359,-$B1359+IF($L1359,1,0),0)*IF($B1359&gt;OFFSET($B1359,1,0),ChapterTable!$R$17,1)*
    (VLOOKUP(SUBSTITUTE(SUBSTITUTE(E$1,"standard",""),"|Float","")&amp;IF(OR($L1359=TRUE,$A1359=0,MOD($A1359,ChapterTable!$R$20)&lt;&gt;0),"","보스")&amp;"인게임누적곱배수",ChapterTable!$R:$S,2,0)^C1359
    +VLOOKUP(SUBSTITUTE(SUBSTITUTE(E$1,"standard",""),"|Float","")&amp;IF(OR($L1359=TRUE,$A1359=0,MOD($A1359,ChapterTable!$R$20)&lt;&gt;0),"","보스")&amp;"인게임누적합배수",ChapterTable!$R:$S,2,0)*C1359)
  )
  )
  )
)</f>
        <v>652.04999999999984</v>
      </c>
      <c r="F1359" s="1">
        <f ca="1">IF(AND($A1359=0,$B1359=1),
    VLOOKUP(1,ChapterTable!$1:$1048576,MATCH("최종"&amp;SUBSTITUTE(SUBSTITUTE(F$1,"standard",""),"|Float",""),ChapterTable!$1:$1,0),0)*ChapterTable!$P$17,
  IF(AND($A1359=0,$B1359=0),
    F1360,
  IF($B1359=0,
    VLOOKUP($A1359,ChapterTable!$1:$1048576,MATCH("최종"&amp;SUBSTITUTE(SUBSTITUTE(F$1,"standard",""),"|Float",""),ChapterTable!$1:$1,0),0),
  IF($B1359=1,
    IF($L1359=FALSE,
      VLOOKUP($A1359,ChapterTable!$1:$1048576,MATCH("최종"&amp;SUBSTITUTE(SUBSTITUTE(F$1,"standard",""),"|Float",""),ChapterTable!$1:$1,0),0),
      VLOOKUP($A1359-ChapterTable!$P$11,ChapterTable!$1:$1048576,MATCH("최종"&amp;SUBSTITUTE(SUBSTITUTE(F$1,"standard",""),"|Float",""),ChapterTable!$1:$1,0),0)*ChapterTable!$P$14
    ),
  OFFSET(F1359,-$B1359+IF($L1359,1,0),0)*
    (VLOOKUP(SUBSTITUTE(SUBSTITUTE(F$1,"standard",""),"|Float","")&amp;IF(OR($L1359=TRUE,$A1359=0,MOD($A1359,ChapterTable!$R$20)&lt;&gt;0),"","보스")&amp;"인게임누적곱배수",ChapterTable!$R:$S,2,0)^D1359
    +VLOOKUP(SUBSTITUTE(SUBSTITUTE(F$1,"standard",""),"|Float","")&amp;IF(OR($L1359=TRUE,$A1359=0,MOD($A1359,ChapterTable!$R$20)&lt;&gt;0),"","보스")&amp;"인게임누적합배수",ChapterTable!$R:$S,2,0)*D1359)
  )
  )
  )
)</f>
        <v>208.61718749999997</v>
      </c>
      <c r="G1359" t="s">
        <v>715</v>
      </c>
      <c r="J1359" t="str">
        <f>IF(ISBLANK(I1359),"",
IFERROR(VLOOKUP(I1359,[1]StringTable!$1:$1048576,MATCH("kor|String",[1]StringTable!$1:$1,0),0),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56"/>
        <v>0.5</v>
      </c>
      <c r="AJ1359">
        <f t="shared" si="154"/>
        <v>0.54666666600000002</v>
      </c>
      <c r="AK1359">
        <f t="shared" si="155"/>
        <v>1</v>
      </c>
      <c r="AL1359">
        <v>0</v>
      </c>
    </row>
    <row r="1360" spans="1:38" x14ac:dyDescent="0.3">
      <c r="A1360">
        <v>5</v>
      </c>
      <c r="B1360">
        <v>19</v>
      </c>
      <c r="C1360">
        <f>IF(OR($L1360=TRUE,$A1360=0,MOD($A1360,ChapterTable!$R$20)&lt;&gt;0),
MAX(0,INT(($B1360+ChapterTable!$P$26+VLOOKUP(SUBSTITUTE(C$1,"성장단계","")&amp;"단계오프셋",ChapterTable!$R:$S,2,0))/ChapterTable!$P$23)),
MAX(0,INT(($B1360+ChapterTable!$R$26+VLOOKUP(SUBSTITUTE(C$1,"성장단계","")&amp;"보스단계오프셋",ChapterTable!$R:$S,2,0))/ChapterTable!$R$23)))</f>
        <v>2</v>
      </c>
      <c r="D1360">
        <f>IF(OR($L1360=TRUE,$A1360=0,MOD($A1360,ChapterTable!$R$20)&lt;&gt;0),
MAX(0,INT(($B1360+ChapterTable!$P$26+VLOOKUP(SUBSTITUTE(D$1,"성장단계","")&amp;"단계오프셋",ChapterTable!$R:$S,2,0))/ChapterTable!$P$23)),
MAX(0,INT(($B1360+ChapterTable!$R$26+VLOOKUP(SUBSTITUTE(D$1,"성장단계","")&amp;"보스단계오프셋",ChapterTable!$R:$S,2,0))/ChapterTable!$R$23)))</f>
        <v>1</v>
      </c>
      <c r="E1360" s="1">
        <f ca="1">IF(AND($A1360=0,$B1360=1),
    VLOOKUP(1,ChapterTable!$1:$1048576,MATCH("최종"&amp;SUBSTITUTE(SUBSTITUTE(E$1,"standard",""),"|Float",""),ChapterTable!$1:$1,0),0)*ChapterTable!$P$17,
  IF(AND($A1360=0,$B1360=0),
    E1361,
  IF($B1360=0,
    VLOOKUP($A1360,ChapterTable!$1:$1048576,MATCH("최종"&amp;SUBSTITUTE(SUBSTITUTE(E$1,"standard",""),"|Float",""),ChapterTable!$1:$1,0),0),
  IF($B1360=1,
    IF($L1360=FALSE,
      VLOOKUP($A1360,ChapterTable!$1:$1048576,MATCH("최종"&amp;SUBSTITUTE(SUBSTITUTE(E$1,"standard",""),"|Float",""),ChapterTable!$1:$1,0),0),
      VLOOKUP($A1360-ChapterTable!$P$11,ChapterTable!$1:$1048576,MATCH("최종"&amp;SUBSTITUTE(SUBSTITUTE(E$1,"standard",""),"|Float",""),ChapterTable!$1:$1,0),0)*ChapterTable!$P$14
    ),
  OFFSET(E1360,-$B1360+IF($L1360,1,0),0)*IF($B1360&gt;OFFSET($B1360,1,0),ChapterTable!$R$17,1)*
    (VLOOKUP(SUBSTITUTE(SUBSTITUTE(E$1,"standard",""),"|Float","")&amp;IF(OR($L1360=TRUE,$A1360=0,MOD($A1360,ChapterTable!$R$20)&lt;&gt;0),"","보스")&amp;"인게임누적곱배수",ChapterTable!$R:$S,2,0)^C1360
    +VLOOKUP(SUBSTITUTE(SUBSTITUTE(E$1,"standard",""),"|Float","")&amp;IF(OR($L1360=TRUE,$A1360=0,MOD($A1360,ChapterTable!$R$20)&lt;&gt;0),"","보스")&amp;"인게임누적합배수",ChapterTable!$R:$S,2,0)*C1360)
  )
  )
  )
)</f>
        <v>652.04999999999984</v>
      </c>
      <c r="F1360" s="1">
        <f ca="1">IF(AND($A1360=0,$B1360=1),
    VLOOKUP(1,ChapterTable!$1:$1048576,MATCH("최종"&amp;SUBSTITUTE(SUBSTITUTE(F$1,"standard",""),"|Float",""),ChapterTable!$1:$1,0),0)*ChapterTable!$P$17,
  IF(AND($A1360=0,$B1360=0),
    F1361,
  IF($B1360=0,
    VLOOKUP($A1360,ChapterTable!$1:$1048576,MATCH("최종"&amp;SUBSTITUTE(SUBSTITUTE(F$1,"standard",""),"|Float",""),ChapterTable!$1:$1,0),0),
  IF($B1360=1,
    IF($L1360=FALSE,
      VLOOKUP($A1360,ChapterTable!$1:$1048576,MATCH("최종"&amp;SUBSTITUTE(SUBSTITUTE(F$1,"standard",""),"|Float",""),ChapterTable!$1:$1,0),0),
      VLOOKUP($A1360-ChapterTable!$P$11,ChapterTable!$1:$1048576,MATCH("최종"&amp;SUBSTITUTE(SUBSTITUTE(F$1,"standard",""),"|Float",""),ChapterTable!$1:$1,0),0)*ChapterTable!$P$14
    ),
  OFFSET(F1360,-$B1360+IF($L1360,1,0),0)*
    (VLOOKUP(SUBSTITUTE(SUBSTITUTE(F$1,"standard",""),"|Float","")&amp;IF(OR($L1360=TRUE,$A1360=0,MOD($A1360,ChapterTable!$R$20)&lt;&gt;0),"","보스")&amp;"인게임누적곱배수",ChapterTable!$R:$S,2,0)^D1360
    +VLOOKUP(SUBSTITUTE(SUBSTITUTE(F$1,"standard",""),"|Float","")&amp;IF(OR($L1360=TRUE,$A1360=0,MOD($A1360,ChapterTable!$R$20)&lt;&gt;0),"","보스")&amp;"인게임누적합배수",ChapterTable!$R:$S,2,0)*D1360)
  )
  )
  )
)</f>
        <v>208.61718749999997</v>
      </c>
      <c r="G1360" t="s">
        <v>715</v>
      </c>
      <c r="J1360" t="str">
        <f>IF(ISBLANK(I1360),"",
IFERROR(VLOOKUP(I1360,[1]StringTable!$1:$1048576,MATCH("kor|String",[1]StringTable!$1:$1,0),0),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56"/>
        <v>0.5</v>
      </c>
      <c r="AJ1360">
        <f t="shared" si="154"/>
        <v>0.54666666600000002</v>
      </c>
      <c r="AK1360">
        <f t="shared" si="155"/>
        <v>1</v>
      </c>
      <c r="AL1360">
        <v>0</v>
      </c>
    </row>
    <row r="1361" spans="1:38" x14ac:dyDescent="0.3">
      <c r="A1361">
        <v>5</v>
      </c>
      <c r="B1361">
        <v>20</v>
      </c>
      <c r="C1361">
        <f>IF(OR($L1361=TRUE,$A1361=0,MOD($A1361,ChapterTable!$R$20)&lt;&gt;0),
MAX(0,INT(($B1361+ChapterTable!$P$26+VLOOKUP(SUBSTITUTE(C$1,"성장단계","")&amp;"단계오프셋",ChapterTable!$R:$S,2,0))/ChapterTable!$P$23)),
MAX(0,INT(($B1361+ChapterTable!$R$26+VLOOKUP(SUBSTITUTE(C$1,"성장단계","")&amp;"보스단계오프셋",ChapterTable!$R:$S,2,0))/ChapterTable!$R$23)))</f>
        <v>2</v>
      </c>
      <c r="D1361">
        <f>IF(OR($L1361=TRUE,$A1361=0,MOD($A1361,ChapterTable!$R$20)&lt;&gt;0),
MAX(0,INT(($B1361+ChapterTable!$P$26+VLOOKUP(SUBSTITUTE(D$1,"성장단계","")&amp;"단계오프셋",ChapterTable!$R:$S,2,0))/ChapterTable!$P$23)),
MAX(0,INT(($B1361+ChapterTable!$R$26+VLOOKUP(SUBSTITUTE(D$1,"성장단계","")&amp;"보스단계오프셋",ChapterTable!$R:$S,2,0))/ChapterTable!$R$23)))</f>
        <v>1</v>
      </c>
      <c r="E1361" s="1">
        <f ca="1">IF(AND($A1361=0,$B1361=1),
    VLOOKUP(1,ChapterTable!$1:$1048576,MATCH("최종"&amp;SUBSTITUTE(SUBSTITUTE(E$1,"standard",""),"|Float",""),ChapterTable!$1:$1,0),0)*ChapterTable!$P$17,
  IF(AND($A1361=0,$B1361=0),
    E1362,
  IF($B1361=0,
    VLOOKUP($A1361,ChapterTable!$1:$1048576,MATCH("최종"&amp;SUBSTITUTE(SUBSTITUTE(E$1,"standard",""),"|Float",""),ChapterTable!$1:$1,0),0),
  IF($B1361=1,
    IF($L1361=FALSE,
      VLOOKUP($A1361,ChapterTable!$1:$1048576,MATCH("최종"&amp;SUBSTITUTE(SUBSTITUTE(E$1,"standard",""),"|Float",""),ChapterTable!$1:$1,0),0),
      VLOOKUP($A1361-ChapterTable!$P$11,ChapterTable!$1:$1048576,MATCH("최종"&amp;SUBSTITUTE(SUBSTITUTE(E$1,"standard",""),"|Float",""),ChapterTable!$1:$1,0),0)*ChapterTable!$P$14
    ),
  OFFSET(E1361,-$B1361+IF($L1361,1,0),0)*IF($B1361&gt;OFFSET($B1361,1,0),ChapterTable!$R$17,1)*
    (VLOOKUP(SUBSTITUTE(SUBSTITUTE(E$1,"standard",""),"|Float","")&amp;IF(OR($L1361=TRUE,$A1361=0,MOD($A1361,ChapterTable!$R$20)&lt;&gt;0),"","보스")&amp;"인게임누적곱배수",ChapterTable!$R:$S,2,0)^C1361
    +VLOOKUP(SUBSTITUTE(SUBSTITUTE(E$1,"standard",""),"|Float","")&amp;IF(OR($L1361=TRUE,$A1361=0,MOD($A1361,ChapterTable!$R$20)&lt;&gt;0),"","보스")&amp;"인게임누적합배수",ChapterTable!$R:$S,2,0)*C1361)
  )
  )
  )
)</f>
        <v>652.04999999999984</v>
      </c>
      <c r="F1361" s="1">
        <f ca="1">IF(AND($A1361=0,$B1361=1),
    VLOOKUP(1,ChapterTable!$1:$1048576,MATCH("최종"&amp;SUBSTITUTE(SUBSTITUTE(F$1,"standard",""),"|Float",""),ChapterTable!$1:$1,0),0)*ChapterTable!$P$17,
  IF(AND($A1361=0,$B1361=0),
    F1362,
  IF($B1361=0,
    VLOOKUP($A1361,ChapterTable!$1:$1048576,MATCH("최종"&amp;SUBSTITUTE(SUBSTITUTE(F$1,"standard",""),"|Float",""),ChapterTable!$1:$1,0),0),
  IF($B1361=1,
    IF($L1361=FALSE,
      VLOOKUP($A1361,ChapterTable!$1:$1048576,MATCH("최종"&amp;SUBSTITUTE(SUBSTITUTE(F$1,"standard",""),"|Float",""),ChapterTable!$1:$1,0),0),
      VLOOKUP($A1361-ChapterTable!$P$11,ChapterTable!$1:$1048576,MATCH("최종"&amp;SUBSTITUTE(SUBSTITUTE(F$1,"standard",""),"|Float",""),ChapterTable!$1:$1,0),0)*ChapterTable!$P$14
    ),
  OFFSET(F1361,-$B1361+IF($L1361,1,0),0)*
    (VLOOKUP(SUBSTITUTE(SUBSTITUTE(F$1,"standard",""),"|Float","")&amp;IF(OR($L1361=TRUE,$A1361=0,MOD($A1361,ChapterTable!$R$20)&lt;&gt;0),"","보스")&amp;"인게임누적곱배수",ChapterTable!$R:$S,2,0)^D1361
    +VLOOKUP(SUBSTITUTE(SUBSTITUTE(F$1,"standard",""),"|Float","")&amp;IF(OR($L1361=TRUE,$A1361=0,MOD($A1361,ChapterTable!$R$20)&lt;&gt;0),"","보스")&amp;"인게임누적합배수",ChapterTable!$R:$S,2,0)*D1361)
  )
  )
  )
)</f>
        <v>208.61718749999997</v>
      </c>
      <c r="G1361" t="s">
        <v>715</v>
      </c>
      <c r="J1361" t="str">
        <f>IF(ISBLANK(I1361),"",
IFERROR(VLOOKUP(I1361,[1]StringTable!$1:$1048576,MATCH("kor|String",[1]StringTable!$1:$1,0),0),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56"/>
        <v>0.5</v>
      </c>
      <c r="AJ1361">
        <f t="shared" si="154"/>
        <v>1</v>
      </c>
      <c r="AK1361">
        <f t="shared" si="155"/>
        <v>2</v>
      </c>
      <c r="AL1361">
        <v>0</v>
      </c>
    </row>
    <row r="1362" spans="1:38" x14ac:dyDescent="0.3">
      <c r="A1362">
        <v>5</v>
      </c>
      <c r="B1362">
        <v>21</v>
      </c>
      <c r="C1362">
        <f>IF(OR($L1362=TRUE,$A1362=0,MOD($A1362,ChapterTable!$R$20)&lt;&gt;0),
MAX(0,INT(($B1362+ChapterTable!$P$26+VLOOKUP(SUBSTITUTE(C$1,"성장단계","")&amp;"단계오프셋",ChapterTable!$R:$S,2,0))/ChapterTable!$P$23)),
MAX(0,INT(($B1362+ChapterTable!$R$26+VLOOKUP(SUBSTITUTE(C$1,"성장단계","")&amp;"보스단계오프셋",ChapterTable!$R:$S,2,0))/ChapterTable!$R$23)))</f>
        <v>2</v>
      </c>
      <c r="D1362">
        <f>IF(OR($L1362=TRUE,$A1362=0,MOD($A1362,ChapterTable!$R$20)&lt;&gt;0),
MAX(0,INT(($B1362+ChapterTable!$P$26+VLOOKUP(SUBSTITUTE(D$1,"성장단계","")&amp;"단계오프셋",ChapterTable!$R:$S,2,0))/ChapterTable!$P$23)),
MAX(0,INT(($B1362+ChapterTable!$R$26+VLOOKUP(SUBSTITUTE(D$1,"성장단계","")&amp;"보스단계오프셋",ChapterTable!$R:$S,2,0))/ChapterTable!$R$23)))</f>
        <v>2</v>
      </c>
      <c r="E1362" s="1">
        <f ca="1">IF(AND($A1362=0,$B1362=1),
    VLOOKUP(1,ChapterTable!$1:$1048576,MATCH("최종"&amp;SUBSTITUTE(SUBSTITUTE(E$1,"standard",""),"|Float",""),ChapterTable!$1:$1,0),0)*ChapterTable!$P$17,
  IF(AND($A1362=0,$B1362=0),
    E1363,
  IF($B1362=0,
    VLOOKUP($A1362,ChapterTable!$1:$1048576,MATCH("최종"&amp;SUBSTITUTE(SUBSTITUTE(E$1,"standard",""),"|Float",""),ChapterTable!$1:$1,0),0),
  IF($B1362=1,
    IF($L1362=FALSE,
      VLOOKUP($A1362,ChapterTable!$1:$1048576,MATCH("최종"&amp;SUBSTITUTE(SUBSTITUTE(E$1,"standard",""),"|Float",""),ChapterTable!$1:$1,0),0),
      VLOOKUP($A1362-ChapterTable!$P$11,ChapterTable!$1:$1048576,MATCH("최종"&amp;SUBSTITUTE(SUBSTITUTE(E$1,"standard",""),"|Float",""),ChapterTable!$1:$1,0),0)*ChapterTable!$P$14
    ),
  OFFSET(E1362,-$B1362+IF($L1362,1,0),0)*IF($B1362&gt;OFFSET($B1362,1,0),ChapterTable!$R$17,1)*
    (VLOOKUP(SUBSTITUTE(SUBSTITUTE(E$1,"standard",""),"|Float","")&amp;IF(OR($L1362=TRUE,$A1362=0,MOD($A1362,ChapterTable!$R$20)&lt;&gt;0),"","보스")&amp;"인게임누적곱배수",ChapterTable!$R:$S,2,0)^C1362
    +VLOOKUP(SUBSTITUTE(SUBSTITUTE(E$1,"standard",""),"|Float","")&amp;IF(OR($L1362=TRUE,$A1362=0,MOD($A1362,ChapterTable!$R$20)&lt;&gt;0),"","보스")&amp;"인게임누적합배수",ChapterTable!$R:$S,2,0)*C1362)
  )
  )
  )
)</f>
        <v>652.04999999999984</v>
      </c>
      <c r="F1362" s="1">
        <f ca="1">IF(AND($A1362=0,$B1362=1),
    VLOOKUP(1,ChapterTable!$1:$1048576,MATCH("최종"&amp;SUBSTITUTE(SUBSTITUTE(F$1,"standard",""),"|Float",""),ChapterTable!$1:$1,0),0)*ChapterTable!$P$17,
  IF(AND($A1362=0,$B1362=0),
    F1363,
  IF($B1362=0,
    VLOOKUP($A1362,ChapterTable!$1:$1048576,MATCH("최종"&amp;SUBSTITUTE(SUBSTITUTE(F$1,"standard",""),"|Float",""),ChapterTable!$1:$1,0),0),
  IF($B1362=1,
    IF($L1362=FALSE,
      VLOOKUP($A1362,ChapterTable!$1:$1048576,MATCH("최종"&amp;SUBSTITUTE(SUBSTITUTE(F$1,"standard",""),"|Float",""),ChapterTable!$1:$1,0),0),
      VLOOKUP($A1362-ChapterTable!$P$11,ChapterTable!$1:$1048576,MATCH("최종"&amp;SUBSTITUTE(SUBSTITUTE(F$1,"standard",""),"|Float",""),ChapterTable!$1:$1,0),0)*ChapterTable!$P$14
    ),
  OFFSET(F1362,-$B1362+IF($L1362,1,0),0)*
    (VLOOKUP(SUBSTITUTE(SUBSTITUTE(F$1,"standard",""),"|Float","")&amp;IF(OR($L1362=TRUE,$A1362=0,MOD($A1362,ChapterTable!$R$20)&lt;&gt;0),"","보스")&amp;"인게임누적곱배수",ChapterTable!$R:$S,2,0)^D1362
    +VLOOKUP(SUBSTITUTE(SUBSTITUTE(F$1,"standard",""),"|Float","")&amp;IF(OR($L1362=TRUE,$A1362=0,MOD($A1362,ChapterTable!$R$20)&lt;&gt;0),"","보스")&amp;"인게임누적합배수",ChapterTable!$R:$S,2,0)*D1362)
  )
  )
  )
)</f>
        <v>223.17187499999994</v>
      </c>
      <c r="G1362" t="s">
        <v>715</v>
      </c>
      <c r="J1362" t="str">
        <f>IF(ISBLANK(I1362),"",
IFERROR(VLOOKUP(I1362,[1]StringTable!$1:$1048576,MATCH("kor|String",[1]StringTable!$1:$1,0),0),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56"/>
        <v>0.33333333333333331</v>
      </c>
      <c r="AJ1362">
        <f t="shared" si="154"/>
        <v>0.395555555</v>
      </c>
      <c r="AK1362">
        <f t="shared" si="155"/>
        <v>1</v>
      </c>
      <c r="AL1362">
        <v>0</v>
      </c>
    </row>
    <row r="1363" spans="1:38" x14ac:dyDescent="0.3">
      <c r="A1363">
        <v>5</v>
      </c>
      <c r="B1363">
        <v>22</v>
      </c>
      <c r="C1363">
        <f>IF(OR($L1363=TRUE,$A1363=0,MOD($A1363,ChapterTable!$R$20)&lt;&gt;0),
MAX(0,INT(($B1363+ChapterTable!$P$26+VLOOKUP(SUBSTITUTE(C$1,"성장단계","")&amp;"단계오프셋",ChapterTable!$R:$S,2,0))/ChapterTable!$P$23)),
MAX(0,INT(($B1363+ChapterTable!$R$26+VLOOKUP(SUBSTITUTE(C$1,"성장단계","")&amp;"보스단계오프셋",ChapterTable!$R:$S,2,0))/ChapterTable!$R$23)))</f>
        <v>2</v>
      </c>
      <c r="D1363">
        <f>IF(OR($L1363=TRUE,$A1363=0,MOD($A1363,ChapterTable!$R$20)&lt;&gt;0),
MAX(0,INT(($B1363+ChapterTable!$P$26+VLOOKUP(SUBSTITUTE(D$1,"성장단계","")&amp;"단계오프셋",ChapterTable!$R:$S,2,0))/ChapterTable!$P$23)),
MAX(0,INT(($B1363+ChapterTable!$R$26+VLOOKUP(SUBSTITUTE(D$1,"성장단계","")&amp;"보스단계오프셋",ChapterTable!$R:$S,2,0))/ChapterTable!$R$23)))</f>
        <v>2</v>
      </c>
      <c r="E1363" s="1">
        <f ca="1">IF(AND($A1363=0,$B1363=1),
    VLOOKUP(1,ChapterTable!$1:$1048576,MATCH("최종"&amp;SUBSTITUTE(SUBSTITUTE(E$1,"standard",""),"|Float",""),ChapterTable!$1:$1,0),0)*ChapterTable!$P$17,
  IF(AND($A1363=0,$B1363=0),
    E1364,
  IF($B1363=0,
    VLOOKUP($A1363,ChapterTable!$1:$1048576,MATCH("최종"&amp;SUBSTITUTE(SUBSTITUTE(E$1,"standard",""),"|Float",""),ChapterTable!$1:$1,0),0),
  IF($B1363=1,
    IF($L1363=FALSE,
      VLOOKUP($A1363,ChapterTable!$1:$1048576,MATCH("최종"&amp;SUBSTITUTE(SUBSTITUTE(E$1,"standard",""),"|Float",""),ChapterTable!$1:$1,0),0),
      VLOOKUP($A1363-ChapterTable!$P$11,ChapterTable!$1:$1048576,MATCH("최종"&amp;SUBSTITUTE(SUBSTITUTE(E$1,"standard",""),"|Float",""),ChapterTable!$1:$1,0),0)*ChapterTable!$P$14
    ),
  OFFSET(E1363,-$B1363+IF($L1363,1,0),0)*IF($B1363&gt;OFFSET($B1363,1,0),ChapterTable!$R$17,1)*
    (VLOOKUP(SUBSTITUTE(SUBSTITUTE(E$1,"standard",""),"|Float","")&amp;IF(OR($L1363=TRUE,$A1363=0,MOD($A1363,ChapterTable!$R$20)&lt;&gt;0),"","보스")&amp;"인게임누적곱배수",ChapterTable!$R:$S,2,0)^C1363
    +VLOOKUP(SUBSTITUTE(SUBSTITUTE(E$1,"standard",""),"|Float","")&amp;IF(OR($L1363=TRUE,$A1363=0,MOD($A1363,ChapterTable!$R$20)&lt;&gt;0),"","보스")&amp;"인게임누적합배수",ChapterTable!$R:$S,2,0)*C1363)
  )
  )
  )
)</f>
        <v>652.04999999999984</v>
      </c>
      <c r="F1363" s="1">
        <f ca="1">IF(AND($A1363=0,$B1363=1),
    VLOOKUP(1,ChapterTable!$1:$1048576,MATCH("최종"&amp;SUBSTITUTE(SUBSTITUTE(F$1,"standard",""),"|Float",""),ChapterTable!$1:$1,0),0)*ChapterTable!$P$17,
  IF(AND($A1363=0,$B1363=0),
    F1364,
  IF($B1363=0,
    VLOOKUP($A1363,ChapterTable!$1:$1048576,MATCH("최종"&amp;SUBSTITUTE(SUBSTITUTE(F$1,"standard",""),"|Float",""),ChapterTable!$1:$1,0),0),
  IF($B1363=1,
    IF($L1363=FALSE,
      VLOOKUP($A1363,ChapterTable!$1:$1048576,MATCH("최종"&amp;SUBSTITUTE(SUBSTITUTE(F$1,"standard",""),"|Float",""),ChapterTable!$1:$1,0),0),
      VLOOKUP($A1363-ChapterTable!$P$11,ChapterTable!$1:$1048576,MATCH("최종"&amp;SUBSTITUTE(SUBSTITUTE(F$1,"standard",""),"|Float",""),ChapterTable!$1:$1,0),0)*ChapterTable!$P$14
    ),
  OFFSET(F1363,-$B1363+IF($L1363,1,0),0)*
    (VLOOKUP(SUBSTITUTE(SUBSTITUTE(F$1,"standard",""),"|Float","")&amp;IF(OR($L1363=TRUE,$A1363=0,MOD($A1363,ChapterTable!$R$20)&lt;&gt;0),"","보스")&amp;"인게임누적곱배수",ChapterTable!$R:$S,2,0)^D1363
    +VLOOKUP(SUBSTITUTE(SUBSTITUTE(F$1,"standard",""),"|Float","")&amp;IF(OR($L1363=TRUE,$A1363=0,MOD($A1363,ChapterTable!$R$20)&lt;&gt;0),"","보스")&amp;"인게임누적합배수",ChapterTable!$R:$S,2,0)*D1363)
  )
  )
  )
)</f>
        <v>223.17187499999994</v>
      </c>
      <c r="G1363" t="s">
        <v>715</v>
      </c>
      <c r="J1363" t="str">
        <f>IF(ISBLANK(I1363),"",
IFERROR(VLOOKUP(I1363,[1]StringTable!$1:$1048576,MATCH("kor|String",[1]StringTable!$1:$1,0),0),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56"/>
        <v>0.33333333333333331</v>
      </c>
      <c r="AJ1363">
        <f t="shared" si="154"/>
        <v>0.395555555</v>
      </c>
      <c r="AK1363">
        <f t="shared" si="155"/>
        <v>1</v>
      </c>
      <c r="AL1363">
        <v>0</v>
      </c>
    </row>
    <row r="1364" spans="1:38" x14ac:dyDescent="0.3">
      <c r="A1364">
        <v>5</v>
      </c>
      <c r="B1364">
        <v>23</v>
      </c>
      <c r="C1364">
        <f>IF(OR($L1364=TRUE,$A1364=0,MOD($A1364,ChapterTable!$R$20)&lt;&gt;0),
MAX(0,INT(($B1364+ChapterTable!$P$26+VLOOKUP(SUBSTITUTE(C$1,"성장단계","")&amp;"단계오프셋",ChapterTable!$R:$S,2,0))/ChapterTable!$P$23)),
MAX(0,INT(($B1364+ChapterTable!$R$26+VLOOKUP(SUBSTITUTE(C$1,"성장단계","")&amp;"보스단계오프셋",ChapterTable!$R:$S,2,0))/ChapterTable!$R$23)))</f>
        <v>2</v>
      </c>
      <c r="D1364">
        <f>IF(OR($L1364=TRUE,$A1364=0,MOD($A1364,ChapterTable!$R$20)&lt;&gt;0),
MAX(0,INT(($B1364+ChapterTable!$P$26+VLOOKUP(SUBSTITUTE(D$1,"성장단계","")&amp;"단계오프셋",ChapterTable!$R:$S,2,0))/ChapterTable!$P$23)),
MAX(0,INT(($B1364+ChapterTable!$R$26+VLOOKUP(SUBSTITUTE(D$1,"성장단계","")&amp;"보스단계오프셋",ChapterTable!$R:$S,2,0))/ChapterTable!$R$23)))</f>
        <v>2</v>
      </c>
      <c r="E1364" s="1">
        <f ca="1">IF(AND($A1364=0,$B1364=1),
    VLOOKUP(1,ChapterTable!$1:$1048576,MATCH("최종"&amp;SUBSTITUTE(SUBSTITUTE(E$1,"standard",""),"|Float",""),ChapterTable!$1:$1,0),0)*ChapterTable!$P$17,
  IF(AND($A1364=0,$B1364=0),
    E1365,
  IF($B1364=0,
    VLOOKUP($A1364,ChapterTable!$1:$1048576,MATCH("최종"&amp;SUBSTITUTE(SUBSTITUTE(E$1,"standard",""),"|Float",""),ChapterTable!$1:$1,0),0),
  IF($B1364=1,
    IF($L1364=FALSE,
      VLOOKUP($A1364,ChapterTable!$1:$1048576,MATCH("최종"&amp;SUBSTITUTE(SUBSTITUTE(E$1,"standard",""),"|Float",""),ChapterTable!$1:$1,0),0),
      VLOOKUP($A1364-ChapterTable!$P$11,ChapterTable!$1:$1048576,MATCH("최종"&amp;SUBSTITUTE(SUBSTITUTE(E$1,"standard",""),"|Float",""),ChapterTable!$1:$1,0),0)*ChapterTable!$P$14
    ),
  OFFSET(E1364,-$B1364+IF($L1364,1,0),0)*IF($B1364&gt;OFFSET($B1364,1,0),ChapterTable!$R$17,1)*
    (VLOOKUP(SUBSTITUTE(SUBSTITUTE(E$1,"standard",""),"|Float","")&amp;IF(OR($L1364=TRUE,$A1364=0,MOD($A1364,ChapterTable!$R$20)&lt;&gt;0),"","보스")&amp;"인게임누적곱배수",ChapterTable!$R:$S,2,0)^C1364
    +VLOOKUP(SUBSTITUTE(SUBSTITUTE(E$1,"standard",""),"|Float","")&amp;IF(OR($L1364=TRUE,$A1364=0,MOD($A1364,ChapterTable!$R$20)&lt;&gt;0),"","보스")&amp;"인게임누적합배수",ChapterTable!$R:$S,2,0)*C1364)
  )
  )
  )
)</f>
        <v>652.04999999999984</v>
      </c>
      <c r="F1364" s="1">
        <f ca="1">IF(AND($A1364=0,$B1364=1),
    VLOOKUP(1,ChapterTable!$1:$1048576,MATCH("최종"&amp;SUBSTITUTE(SUBSTITUTE(F$1,"standard",""),"|Float",""),ChapterTable!$1:$1,0),0)*ChapterTable!$P$17,
  IF(AND($A1364=0,$B1364=0),
    F1365,
  IF($B1364=0,
    VLOOKUP($A1364,ChapterTable!$1:$1048576,MATCH("최종"&amp;SUBSTITUTE(SUBSTITUTE(F$1,"standard",""),"|Float",""),ChapterTable!$1:$1,0),0),
  IF($B1364=1,
    IF($L1364=FALSE,
      VLOOKUP($A1364,ChapterTable!$1:$1048576,MATCH("최종"&amp;SUBSTITUTE(SUBSTITUTE(F$1,"standard",""),"|Float",""),ChapterTable!$1:$1,0),0),
      VLOOKUP($A1364-ChapterTable!$P$11,ChapterTable!$1:$1048576,MATCH("최종"&amp;SUBSTITUTE(SUBSTITUTE(F$1,"standard",""),"|Float",""),ChapterTable!$1:$1,0),0)*ChapterTable!$P$14
    ),
  OFFSET(F1364,-$B1364+IF($L1364,1,0),0)*
    (VLOOKUP(SUBSTITUTE(SUBSTITUTE(F$1,"standard",""),"|Float","")&amp;IF(OR($L1364=TRUE,$A1364=0,MOD($A1364,ChapterTable!$R$20)&lt;&gt;0),"","보스")&amp;"인게임누적곱배수",ChapterTable!$R:$S,2,0)^D1364
    +VLOOKUP(SUBSTITUTE(SUBSTITUTE(F$1,"standard",""),"|Float","")&amp;IF(OR($L1364=TRUE,$A1364=0,MOD($A1364,ChapterTable!$R$20)&lt;&gt;0),"","보스")&amp;"인게임누적합배수",ChapterTable!$R:$S,2,0)*D1364)
  )
  )
  )
)</f>
        <v>223.17187499999994</v>
      </c>
      <c r="G1364" t="s">
        <v>715</v>
      </c>
      <c r="J1364" t="str">
        <f>IF(ISBLANK(I1364),"",
IFERROR(VLOOKUP(I1364,[1]StringTable!$1:$1048576,MATCH("kor|String",[1]StringTable!$1:$1,0),0),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56"/>
        <v>0.33333333333333331</v>
      </c>
      <c r="AJ1364">
        <f t="shared" si="154"/>
        <v>0.395555555</v>
      </c>
      <c r="AK1364">
        <f t="shared" si="155"/>
        <v>1</v>
      </c>
      <c r="AL1364">
        <v>0</v>
      </c>
    </row>
    <row r="1365" spans="1:38" x14ac:dyDescent="0.3">
      <c r="A1365">
        <v>5</v>
      </c>
      <c r="B1365">
        <v>24</v>
      </c>
      <c r="C1365">
        <f>IF(OR($L1365=TRUE,$A1365=0,MOD($A1365,ChapterTable!$R$20)&lt;&gt;0),
MAX(0,INT(($B1365+ChapterTable!$P$26+VLOOKUP(SUBSTITUTE(C$1,"성장단계","")&amp;"단계오프셋",ChapterTable!$R:$S,2,0))/ChapterTable!$P$23)),
MAX(0,INT(($B1365+ChapterTable!$R$26+VLOOKUP(SUBSTITUTE(C$1,"성장단계","")&amp;"보스단계오프셋",ChapterTable!$R:$S,2,0))/ChapterTable!$R$23)))</f>
        <v>2</v>
      </c>
      <c r="D1365">
        <f>IF(OR($L1365=TRUE,$A1365=0,MOD($A1365,ChapterTable!$R$20)&lt;&gt;0),
MAX(0,INT(($B1365+ChapterTable!$P$26+VLOOKUP(SUBSTITUTE(D$1,"성장단계","")&amp;"단계오프셋",ChapterTable!$R:$S,2,0))/ChapterTable!$P$23)),
MAX(0,INT(($B1365+ChapterTable!$R$26+VLOOKUP(SUBSTITUTE(D$1,"성장단계","")&amp;"보스단계오프셋",ChapterTable!$R:$S,2,0))/ChapterTable!$R$23)))</f>
        <v>2</v>
      </c>
      <c r="E1365" s="1">
        <f ca="1">IF(AND($A1365=0,$B1365=1),
    VLOOKUP(1,ChapterTable!$1:$1048576,MATCH("최종"&amp;SUBSTITUTE(SUBSTITUTE(E$1,"standard",""),"|Float",""),ChapterTable!$1:$1,0),0)*ChapterTable!$P$17,
  IF(AND($A1365=0,$B1365=0),
    E1366,
  IF($B1365=0,
    VLOOKUP($A1365,ChapterTable!$1:$1048576,MATCH("최종"&amp;SUBSTITUTE(SUBSTITUTE(E$1,"standard",""),"|Float",""),ChapterTable!$1:$1,0),0),
  IF($B1365=1,
    IF($L1365=FALSE,
      VLOOKUP($A1365,ChapterTable!$1:$1048576,MATCH("최종"&amp;SUBSTITUTE(SUBSTITUTE(E$1,"standard",""),"|Float",""),ChapterTable!$1:$1,0),0),
      VLOOKUP($A1365-ChapterTable!$P$11,ChapterTable!$1:$1048576,MATCH("최종"&amp;SUBSTITUTE(SUBSTITUTE(E$1,"standard",""),"|Float",""),ChapterTable!$1:$1,0),0)*ChapterTable!$P$14
    ),
  OFFSET(E1365,-$B1365+IF($L1365,1,0),0)*IF($B1365&gt;OFFSET($B1365,1,0),ChapterTable!$R$17,1)*
    (VLOOKUP(SUBSTITUTE(SUBSTITUTE(E$1,"standard",""),"|Float","")&amp;IF(OR($L1365=TRUE,$A1365=0,MOD($A1365,ChapterTable!$R$20)&lt;&gt;0),"","보스")&amp;"인게임누적곱배수",ChapterTable!$R:$S,2,0)^C1365
    +VLOOKUP(SUBSTITUTE(SUBSTITUTE(E$1,"standard",""),"|Float","")&amp;IF(OR($L1365=TRUE,$A1365=0,MOD($A1365,ChapterTable!$R$20)&lt;&gt;0),"","보스")&amp;"인게임누적합배수",ChapterTable!$R:$S,2,0)*C1365)
  )
  )
  )
)</f>
        <v>652.04999999999984</v>
      </c>
      <c r="F1365" s="1">
        <f ca="1">IF(AND($A1365=0,$B1365=1),
    VLOOKUP(1,ChapterTable!$1:$1048576,MATCH("최종"&amp;SUBSTITUTE(SUBSTITUTE(F$1,"standard",""),"|Float",""),ChapterTable!$1:$1,0),0)*ChapterTable!$P$17,
  IF(AND($A1365=0,$B1365=0),
    F1366,
  IF($B1365=0,
    VLOOKUP($A1365,ChapterTable!$1:$1048576,MATCH("최종"&amp;SUBSTITUTE(SUBSTITUTE(F$1,"standard",""),"|Float",""),ChapterTable!$1:$1,0),0),
  IF($B1365=1,
    IF($L1365=FALSE,
      VLOOKUP($A1365,ChapterTable!$1:$1048576,MATCH("최종"&amp;SUBSTITUTE(SUBSTITUTE(F$1,"standard",""),"|Float",""),ChapterTable!$1:$1,0),0),
      VLOOKUP($A1365-ChapterTable!$P$11,ChapterTable!$1:$1048576,MATCH("최종"&amp;SUBSTITUTE(SUBSTITUTE(F$1,"standard",""),"|Float",""),ChapterTable!$1:$1,0),0)*ChapterTable!$P$14
    ),
  OFFSET(F1365,-$B1365+IF($L1365,1,0),0)*
    (VLOOKUP(SUBSTITUTE(SUBSTITUTE(F$1,"standard",""),"|Float","")&amp;IF(OR($L1365=TRUE,$A1365=0,MOD($A1365,ChapterTable!$R$20)&lt;&gt;0),"","보스")&amp;"인게임누적곱배수",ChapterTable!$R:$S,2,0)^D1365
    +VLOOKUP(SUBSTITUTE(SUBSTITUTE(F$1,"standard",""),"|Float","")&amp;IF(OR($L1365=TRUE,$A1365=0,MOD($A1365,ChapterTable!$R$20)&lt;&gt;0),"","보스")&amp;"인게임누적합배수",ChapterTable!$R:$S,2,0)*D1365)
  )
  )
  )
)</f>
        <v>223.17187499999994</v>
      </c>
      <c r="G1365" t="s">
        <v>715</v>
      </c>
      <c r="J1365" t="str">
        <f>IF(ISBLANK(I1365),"",
IFERROR(VLOOKUP(I1365,[1]StringTable!$1:$1048576,MATCH("kor|String",[1]StringTable!$1:$1,0),0),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56"/>
        <v>0.33333333333333331</v>
      </c>
      <c r="AJ1365">
        <f t="shared" si="154"/>
        <v>0.395555555</v>
      </c>
      <c r="AK1365">
        <f t="shared" si="155"/>
        <v>1</v>
      </c>
      <c r="AL1365">
        <v>0</v>
      </c>
    </row>
    <row r="1366" spans="1:38" x14ac:dyDescent="0.3">
      <c r="A1366">
        <v>5</v>
      </c>
      <c r="B1366">
        <v>25</v>
      </c>
      <c r="C1366">
        <f>IF(OR($L1366=TRUE,$A1366=0,MOD($A1366,ChapterTable!$R$20)&lt;&gt;0),
MAX(0,INT(($B1366+ChapterTable!$P$26+VLOOKUP(SUBSTITUTE(C$1,"성장단계","")&amp;"단계오프셋",ChapterTable!$R:$S,2,0))/ChapterTable!$P$23)),
MAX(0,INT(($B1366+ChapterTable!$R$26+VLOOKUP(SUBSTITUTE(C$1,"성장단계","")&amp;"보스단계오프셋",ChapterTable!$R:$S,2,0))/ChapterTable!$R$23)))</f>
        <v>2</v>
      </c>
      <c r="D1366">
        <f>IF(OR($L1366=TRUE,$A1366=0,MOD($A1366,ChapterTable!$R$20)&lt;&gt;0),
MAX(0,INT(($B1366+ChapterTable!$P$26+VLOOKUP(SUBSTITUTE(D$1,"성장단계","")&amp;"단계오프셋",ChapterTable!$R:$S,2,0))/ChapterTable!$P$23)),
MAX(0,INT(($B1366+ChapterTable!$R$26+VLOOKUP(SUBSTITUTE(D$1,"성장단계","")&amp;"보스단계오프셋",ChapterTable!$R:$S,2,0))/ChapterTable!$R$23)))</f>
        <v>2</v>
      </c>
      <c r="E1366" s="1">
        <f ca="1">IF(AND($A1366=0,$B1366=1),
    VLOOKUP(1,ChapterTable!$1:$1048576,MATCH("최종"&amp;SUBSTITUTE(SUBSTITUTE(E$1,"standard",""),"|Float",""),ChapterTable!$1:$1,0),0)*ChapterTable!$P$17,
  IF(AND($A1366=0,$B1366=0),
    E1367,
  IF($B1366=0,
    VLOOKUP($A1366,ChapterTable!$1:$1048576,MATCH("최종"&amp;SUBSTITUTE(SUBSTITUTE(E$1,"standard",""),"|Float",""),ChapterTable!$1:$1,0),0),
  IF($B1366=1,
    IF($L1366=FALSE,
      VLOOKUP($A1366,ChapterTable!$1:$1048576,MATCH("최종"&amp;SUBSTITUTE(SUBSTITUTE(E$1,"standard",""),"|Float",""),ChapterTable!$1:$1,0),0),
      VLOOKUP($A1366-ChapterTable!$P$11,ChapterTable!$1:$1048576,MATCH("최종"&amp;SUBSTITUTE(SUBSTITUTE(E$1,"standard",""),"|Float",""),ChapterTable!$1:$1,0),0)*ChapterTable!$P$14
    ),
  OFFSET(E1366,-$B1366+IF($L1366,1,0),0)*IF($B1366&gt;OFFSET($B1366,1,0),ChapterTable!$R$17,1)*
    (VLOOKUP(SUBSTITUTE(SUBSTITUTE(E$1,"standard",""),"|Float","")&amp;IF(OR($L1366=TRUE,$A1366=0,MOD($A1366,ChapterTable!$R$20)&lt;&gt;0),"","보스")&amp;"인게임누적곱배수",ChapterTable!$R:$S,2,0)^C1366
    +VLOOKUP(SUBSTITUTE(SUBSTITUTE(E$1,"standard",""),"|Float","")&amp;IF(OR($L1366=TRUE,$A1366=0,MOD($A1366,ChapterTable!$R$20)&lt;&gt;0),"","보스")&amp;"인게임누적합배수",ChapterTable!$R:$S,2,0)*C1366)
  )
  )
  )
)</f>
        <v>652.04999999999984</v>
      </c>
      <c r="F1366" s="1">
        <f ca="1">IF(AND($A1366=0,$B1366=1),
    VLOOKUP(1,ChapterTable!$1:$1048576,MATCH("최종"&amp;SUBSTITUTE(SUBSTITUTE(F$1,"standard",""),"|Float",""),ChapterTable!$1:$1,0),0)*ChapterTable!$P$17,
  IF(AND($A1366=0,$B1366=0),
    F1367,
  IF($B1366=0,
    VLOOKUP($A1366,ChapterTable!$1:$1048576,MATCH("최종"&amp;SUBSTITUTE(SUBSTITUTE(F$1,"standard",""),"|Float",""),ChapterTable!$1:$1,0),0),
  IF($B1366=1,
    IF($L1366=FALSE,
      VLOOKUP($A1366,ChapterTable!$1:$1048576,MATCH("최종"&amp;SUBSTITUTE(SUBSTITUTE(F$1,"standard",""),"|Float",""),ChapterTable!$1:$1,0),0),
      VLOOKUP($A1366-ChapterTable!$P$11,ChapterTable!$1:$1048576,MATCH("최종"&amp;SUBSTITUTE(SUBSTITUTE(F$1,"standard",""),"|Float",""),ChapterTable!$1:$1,0),0)*ChapterTable!$P$14
    ),
  OFFSET(F1366,-$B1366+IF($L1366,1,0),0)*
    (VLOOKUP(SUBSTITUTE(SUBSTITUTE(F$1,"standard",""),"|Float","")&amp;IF(OR($L1366=TRUE,$A1366=0,MOD($A1366,ChapterTable!$R$20)&lt;&gt;0),"","보스")&amp;"인게임누적곱배수",ChapterTable!$R:$S,2,0)^D1366
    +VLOOKUP(SUBSTITUTE(SUBSTITUTE(F$1,"standard",""),"|Float","")&amp;IF(OR($L1366=TRUE,$A1366=0,MOD($A1366,ChapterTable!$R$20)&lt;&gt;0),"","보스")&amp;"인게임누적합배수",ChapterTable!$R:$S,2,0)*D1366)
  )
  )
  )
)</f>
        <v>223.17187499999994</v>
      </c>
      <c r="G1366" t="s">
        <v>715</v>
      </c>
      <c r="J1366" t="str">
        <f>IF(ISBLANK(I1366),"",
IFERROR(VLOOKUP(I1366,[1]StringTable!$1:$1048576,MATCH("kor|String",[1]StringTable!$1:$1,0),0),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56"/>
        <v>0.33333333333333331</v>
      </c>
      <c r="AJ1366">
        <f t="shared" si="154"/>
        <v>0.395555555</v>
      </c>
      <c r="AK1366">
        <f t="shared" si="155"/>
        <v>1</v>
      </c>
      <c r="AL1366">
        <v>0</v>
      </c>
    </row>
    <row r="1367" spans="1:38" x14ac:dyDescent="0.3">
      <c r="A1367">
        <v>5</v>
      </c>
      <c r="B1367">
        <v>26</v>
      </c>
      <c r="C1367">
        <f>IF(OR($L1367=TRUE,$A1367=0,MOD($A1367,ChapterTable!$R$20)&lt;&gt;0),
MAX(0,INT(($B1367+ChapterTable!$P$26+VLOOKUP(SUBSTITUTE(C$1,"성장단계","")&amp;"단계오프셋",ChapterTable!$R:$S,2,0))/ChapterTable!$P$23)),
MAX(0,INT(($B1367+ChapterTable!$R$26+VLOOKUP(SUBSTITUTE(C$1,"성장단계","")&amp;"보스단계오프셋",ChapterTable!$R:$S,2,0))/ChapterTable!$R$23)))</f>
        <v>3</v>
      </c>
      <c r="D1367">
        <f>IF(OR($L1367=TRUE,$A1367=0,MOD($A1367,ChapterTable!$R$20)&lt;&gt;0),
MAX(0,INT(($B1367+ChapterTable!$P$26+VLOOKUP(SUBSTITUTE(D$1,"성장단계","")&amp;"단계오프셋",ChapterTable!$R:$S,2,0))/ChapterTable!$P$23)),
MAX(0,INT(($B1367+ChapterTable!$R$26+VLOOKUP(SUBSTITUTE(D$1,"성장단계","")&amp;"보스단계오프셋",ChapterTable!$R:$S,2,0))/ChapterTable!$R$23)))</f>
        <v>2</v>
      </c>
      <c r="E1367" s="1">
        <f ca="1">IF(AND($A1367=0,$B1367=1),
    VLOOKUP(1,ChapterTable!$1:$1048576,MATCH("최종"&amp;SUBSTITUTE(SUBSTITUTE(E$1,"standard",""),"|Float",""),ChapterTable!$1:$1,0),0)*ChapterTable!$P$17,
  IF(AND($A1367=0,$B1367=0),
    E1368,
  IF($B1367=0,
    VLOOKUP($A1367,ChapterTable!$1:$1048576,MATCH("최종"&amp;SUBSTITUTE(SUBSTITUTE(E$1,"standard",""),"|Float",""),ChapterTable!$1:$1,0),0),
  IF($B1367=1,
    IF($L1367=FALSE,
      VLOOKUP($A1367,ChapterTable!$1:$1048576,MATCH("최종"&amp;SUBSTITUTE(SUBSTITUTE(E$1,"standard",""),"|Float",""),ChapterTable!$1:$1,0),0),
      VLOOKUP($A1367-ChapterTable!$P$11,ChapterTable!$1:$1048576,MATCH("최종"&amp;SUBSTITUTE(SUBSTITUTE(E$1,"standard",""),"|Float",""),ChapterTable!$1:$1,0),0)*ChapterTable!$P$14
    ),
  OFFSET(E1367,-$B1367+IF($L1367,1,0),0)*IF($B1367&gt;OFFSET($B1367,1,0),ChapterTable!$R$17,1)*
    (VLOOKUP(SUBSTITUTE(SUBSTITUTE(E$1,"standard",""),"|Float","")&amp;IF(OR($L1367=TRUE,$A1367=0,MOD($A1367,ChapterTable!$R$20)&lt;&gt;0),"","보스")&amp;"인게임누적곱배수",ChapterTable!$R:$S,2,0)^C1367
    +VLOOKUP(SUBSTITUTE(SUBSTITUTE(E$1,"standard",""),"|Float","")&amp;IF(OR($L1367=TRUE,$A1367=0,MOD($A1367,ChapterTable!$R$20)&lt;&gt;0),"","보스")&amp;"인게임누적합배수",ChapterTable!$R:$S,2,0)*C1367)
  )
  )
  )
)</f>
        <v>745.19999999999993</v>
      </c>
      <c r="F1367" s="1">
        <f ca="1">IF(AND($A1367=0,$B1367=1),
    VLOOKUP(1,ChapterTable!$1:$1048576,MATCH("최종"&amp;SUBSTITUTE(SUBSTITUTE(F$1,"standard",""),"|Float",""),ChapterTable!$1:$1,0),0)*ChapterTable!$P$17,
  IF(AND($A1367=0,$B1367=0),
    F1368,
  IF($B1367=0,
    VLOOKUP($A1367,ChapterTable!$1:$1048576,MATCH("최종"&amp;SUBSTITUTE(SUBSTITUTE(F$1,"standard",""),"|Float",""),ChapterTable!$1:$1,0),0),
  IF($B1367=1,
    IF($L1367=FALSE,
      VLOOKUP($A1367,ChapterTable!$1:$1048576,MATCH("최종"&amp;SUBSTITUTE(SUBSTITUTE(F$1,"standard",""),"|Float",""),ChapterTable!$1:$1,0),0),
      VLOOKUP($A1367-ChapterTable!$P$11,ChapterTable!$1:$1048576,MATCH("최종"&amp;SUBSTITUTE(SUBSTITUTE(F$1,"standard",""),"|Float",""),ChapterTable!$1:$1,0),0)*ChapterTable!$P$14
    ),
  OFFSET(F1367,-$B1367+IF($L1367,1,0),0)*
    (VLOOKUP(SUBSTITUTE(SUBSTITUTE(F$1,"standard",""),"|Float","")&amp;IF(OR($L1367=TRUE,$A1367=0,MOD($A1367,ChapterTable!$R$20)&lt;&gt;0),"","보스")&amp;"인게임누적곱배수",ChapterTable!$R:$S,2,0)^D1367
    +VLOOKUP(SUBSTITUTE(SUBSTITUTE(F$1,"standard",""),"|Float","")&amp;IF(OR($L1367=TRUE,$A1367=0,MOD($A1367,ChapterTable!$R$20)&lt;&gt;0),"","보스")&amp;"인게임누적합배수",ChapterTable!$R:$S,2,0)*D1367)
  )
  )
  )
)</f>
        <v>223.17187499999994</v>
      </c>
      <c r="G1367" t="s">
        <v>715</v>
      </c>
      <c r="J1367" t="str">
        <f>IF(ISBLANK(I1367),"",
IFERROR(VLOOKUP(I1367,[1]StringTable!$1:$1048576,MATCH("kor|String",[1]StringTable!$1:$1,0),0),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56"/>
        <v>0.33333333333333331</v>
      </c>
      <c r="AJ1367">
        <f t="shared" si="154"/>
        <v>0.395555555</v>
      </c>
      <c r="AK1367">
        <f t="shared" si="155"/>
        <v>1</v>
      </c>
      <c r="AL1367">
        <v>0</v>
      </c>
    </row>
    <row r="1368" spans="1:38" x14ac:dyDescent="0.3">
      <c r="A1368">
        <v>5</v>
      </c>
      <c r="B1368">
        <v>27</v>
      </c>
      <c r="C1368">
        <f>IF(OR($L1368=TRUE,$A1368=0,MOD($A1368,ChapterTable!$R$20)&lt;&gt;0),
MAX(0,INT(($B1368+ChapterTable!$P$26+VLOOKUP(SUBSTITUTE(C$1,"성장단계","")&amp;"단계오프셋",ChapterTable!$R:$S,2,0))/ChapterTable!$P$23)),
MAX(0,INT(($B1368+ChapterTable!$R$26+VLOOKUP(SUBSTITUTE(C$1,"성장단계","")&amp;"보스단계오프셋",ChapterTable!$R:$S,2,0))/ChapterTable!$R$23)))</f>
        <v>3</v>
      </c>
      <c r="D1368">
        <f>IF(OR($L1368=TRUE,$A1368=0,MOD($A1368,ChapterTable!$R$20)&lt;&gt;0),
MAX(0,INT(($B1368+ChapterTable!$P$26+VLOOKUP(SUBSTITUTE(D$1,"성장단계","")&amp;"단계오프셋",ChapterTable!$R:$S,2,0))/ChapterTable!$P$23)),
MAX(0,INT(($B1368+ChapterTable!$R$26+VLOOKUP(SUBSTITUTE(D$1,"성장단계","")&amp;"보스단계오프셋",ChapterTable!$R:$S,2,0))/ChapterTable!$R$23)))</f>
        <v>2</v>
      </c>
      <c r="E1368" s="1">
        <f ca="1">IF(AND($A1368=0,$B1368=1),
    VLOOKUP(1,ChapterTable!$1:$1048576,MATCH("최종"&amp;SUBSTITUTE(SUBSTITUTE(E$1,"standard",""),"|Float",""),ChapterTable!$1:$1,0),0)*ChapterTable!$P$17,
  IF(AND($A1368=0,$B1368=0),
    E1369,
  IF($B1368=0,
    VLOOKUP($A1368,ChapterTable!$1:$1048576,MATCH("최종"&amp;SUBSTITUTE(SUBSTITUTE(E$1,"standard",""),"|Float",""),ChapterTable!$1:$1,0),0),
  IF($B1368=1,
    IF($L1368=FALSE,
      VLOOKUP($A1368,ChapterTable!$1:$1048576,MATCH("최종"&amp;SUBSTITUTE(SUBSTITUTE(E$1,"standard",""),"|Float",""),ChapterTable!$1:$1,0),0),
      VLOOKUP($A1368-ChapterTable!$P$11,ChapterTable!$1:$1048576,MATCH("최종"&amp;SUBSTITUTE(SUBSTITUTE(E$1,"standard",""),"|Float",""),ChapterTable!$1:$1,0),0)*ChapterTable!$P$14
    ),
  OFFSET(E1368,-$B1368+IF($L1368,1,0),0)*IF($B1368&gt;OFFSET($B1368,1,0),ChapterTable!$R$17,1)*
    (VLOOKUP(SUBSTITUTE(SUBSTITUTE(E$1,"standard",""),"|Float","")&amp;IF(OR($L1368=TRUE,$A1368=0,MOD($A1368,ChapterTable!$R$20)&lt;&gt;0),"","보스")&amp;"인게임누적곱배수",ChapterTable!$R:$S,2,0)^C1368
    +VLOOKUP(SUBSTITUTE(SUBSTITUTE(E$1,"standard",""),"|Float","")&amp;IF(OR($L1368=TRUE,$A1368=0,MOD($A1368,ChapterTable!$R$20)&lt;&gt;0),"","보스")&amp;"인게임누적합배수",ChapterTable!$R:$S,2,0)*C1368)
  )
  )
  )
)</f>
        <v>745.19999999999993</v>
      </c>
      <c r="F1368" s="1">
        <f ca="1">IF(AND($A1368=0,$B1368=1),
    VLOOKUP(1,ChapterTable!$1:$1048576,MATCH("최종"&amp;SUBSTITUTE(SUBSTITUTE(F$1,"standard",""),"|Float",""),ChapterTable!$1:$1,0),0)*ChapterTable!$P$17,
  IF(AND($A1368=0,$B1368=0),
    F1369,
  IF($B1368=0,
    VLOOKUP($A1368,ChapterTable!$1:$1048576,MATCH("최종"&amp;SUBSTITUTE(SUBSTITUTE(F$1,"standard",""),"|Float",""),ChapterTable!$1:$1,0),0),
  IF($B1368=1,
    IF($L1368=FALSE,
      VLOOKUP($A1368,ChapterTable!$1:$1048576,MATCH("최종"&amp;SUBSTITUTE(SUBSTITUTE(F$1,"standard",""),"|Float",""),ChapterTable!$1:$1,0),0),
      VLOOKUP($A1368-ChapterTable!$P$11,ChapterTable!$1:$1048576,MATCH("최종"&amp;SUBSTITUTE(SUBSTITUTE(F$1,"standard",""),"|Float",""),ChapterTable!$1:$1,0),0)*ChapterTable!$P$14
    ),
  OFFSET(F1368,-$B1368+IF($L1368,1,0),0)*
    (VLOOKUP(SUBSTITUTE(SUBSTITUTE(F$1,"standard",""),"|Float","")&amp;IF(OR($L1368=TRUE,$A1368=0,MOD($A1368,ChapterTable!$R$20)&lt;&gt;0),"","보스")&amp;"인게임누적곱배수",ChapterTable!$R:$S,2,0)^D1368
    +VLOOKUP(SUBSTITUTE(SUBSTITUTE(F$1,"standard",""),"|Float","")&amp;IF(OR($L1368=TRUE,$A1368=0,MOD($A1368,ChapterTable!$R$20)&lt;&gt;0),"","보스")&amp;"인게임누적합배수",ChapterTable!$R:$S,2,0)*D1368)
  )
  )
  )
)</f>
        <v>223.17187499999994</v>
      </c>
      <c r="G1368" t="s">
        <v>715</v>
      </c>
      <c r="J1368" t="str">
        <f>IF(ISBLANK(I1368),"",
IFERROR(VLOOKUP(I1368,[1]StringTable!$1:$1048576,MATCH("kor|String",[1]StringTable!$1:$1,0),0),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56"/>
        <v>0.33333333333333331</v>
      </c>
      <c r="AJ1368">
        <f t="shared" si="154"/>
        <v>0.395555555</v>
      </c>
      <c r="AK1368">
        <f t="shared" si="155"/>
        <v>1</v>
      </c>
      <c r="AL1368">
        <v>0</v>
      </c>
    </row>
    <row r="1369" spans="1:38" x14ac:dyDescent="0.3">
      <c r="A1369">
        <v>5</v>
      </c>
      <c r="B1369">
        <v>28</v>
      </c>
      <c r="C1369">
        <f>IF(OR($L1369=TRUE,$A1369=0,MOD($A1369,ChapterTable!$R$20)&lt;&gt;0),
MAX(0,INT(($B1369+ChapterTable!$P$26+VLOOKUP(SUBSTITUTE(C$1,"성장단계","")&amp;"단계오프셋",ChapterTable!$R:$S,2,0))/ChapterTable!$P$23)),
MAX(0,INT(($B1369+ChapterTable!$R$26+VLOOKUP(SUBSTITUTE(C$1,"성장단계","")&amp;"보스단계오프셋",ChapterTable!$R:$S,2,0))/ChapterTable!$R$23)))</f>
        <v>3</v>
      </c>
      <c r="D1369">
        <f>IF(OR($L1369=TRUE,$A1369=0,MOD($A1369,ChapterTable!$R$20)&lt;&gt;0),
MAX(0,INT(($B1369+ChapterTable!$P$26+VLOOKUP(SUBSTITUTE(D$1,"성장단계","")&amp;"단계오프셋",ChapterTable!$R:$S,2,0))/ChapterTable!$P$23)),
MAX(0,INT(($B1369+ChapterTable!$R$26+VLOOKUP(SUBSTITUTE(D$1,"성장단계","")&amp;"보스단계오프셋",ChapterTable!$R:$S,2,0))/ChapterTable!$R$23)))</f>
        <v>2</v>
      </c>
      <c r="E1369" s="1">
        <f ca="1">IF(AND($A1369=0,$B1369=1),
    VLOOKUP(1,ChapterTable!$1:$1048576,MATCH("최종"&amp;SUBSTITUTE(SUBSTITUTE(E$1,"standard",""),"|Float",""),ChapterTable!$1:$1,0),0)*ChapterTable!$P$17,
  IF(AND($A1369=0,$B1369=0),
    E1370,
  IF($B1369=0,
    VLOOKUP($A1369,ChapterTable!$1:$1048576,MATCH("최종"&amp;SUBSTITUTE(SUBSTITUTE(E$1,"standard",""),"|Float",""),ChapterTable!$1:$1,0),0),
  IF($B1369=1,
    IF($L1369=FALSE,
      VLOOKUP($A1369,ChapterTable!$1:$1048576,MATCH("최종"&amp;SUBSTITUTE(SUBSTITUTE(E$1,"standard",""),"|Float",""),ChapterTable!$1:$1,0),0),
      VLOOKUP($A1369-ChapterTable!$P$11,ChapterTable!$1:$1048576,MATCH("최종"&amp;SUBSTITUTE(SUBSTITUTE(E$1,"standard",""),"|Float",""),ChapterTable!$1:$1,0),0)*ChapterTable!$P$14
    ),
  OFFSET(E1369,-$B1369+IF($L1369,1,0),0)*IF($B1369&gt;OFFSET($B1369,1,0),ChapterTable!$R$17,1)*
    (VLOOKUP(SUBSTITUTE(SUBSTITUTE(E$1,"standard",""),"|Float","")&amp;IF(OR($L1369=TRUE,$A1369=0,MOD($A1369,ChapterTable!$R$20)&lt;&gt;0),"","보스")&amp;"인게임누적곱배수",ChapterTable!$R:$S,2,0)^C1369
    +VLOOKUP(SUBSTITUTE(SUBSTITUTE(E$1,"standard",""),"|Float","")&amp;IF(OR($L1369=TRUE,$A1369=0,MOD($A1369,ChapterTable!$R$20)&lt;&gt;0),"","보스")&amp;"인게임누적합배수",ChapterTable!$R:$S,2,0)*C1369)
  )
  )
  )
)</f>
        <v>745.19999999999993</v>
      </c>
      <c r="F1369" s="1">
        <f ca="1">IF(AND($A1369=0,$B1369=1),
    VLOOKUP(1,ChapterTable!$1:$1048576,MATCH("최종"&amp;SUBSTITUTE(SUBSTITUTE(F$1,"standard",""),"|Float",""),ChapterTable!$1:$1,0),0)*ChapterTable!$P$17,
  IF(AND($A1369=0,$B1369=0),
    F1370,
  IF($B1369=0,
    VLOOKUP($A1369,ChapterTable!$1:$1048576,MATCH("최종"&amp;SUBSTITUTE(SUBSTITUTE(F$1,"standard",""),"|Float",""),ChapterTable!$1:$1,0),0),
  IF($B1369=1,
    IF($L1369=FALSE,
      VLOOKUP($A1369,ChapterTable!$1:$1048576,MATCH("최종"&amp;SUBSTITUTE(SUBSTITUTE(F$1,"standard",""),"|Float",""),ChapterTable!$1:$1,0),0),
      VLOOKUP($A1369-ChapterTable!$P$11,ChapterTable!$1:$1048576,MATCH("최종"&amp;SUBSTITUTE(SUBSTITUTE(F$1,"standard",""),"|Float",""),ChapterTable!$1:$1,0),0)*ChapterTable!$P$14
    ),
  OFFSET(F1369,-$B1369+IF($L1369,1,0),0)*
    (VLOOKUP(SUBSTITUTE(SUBSTITUTE(F$1,"standard",""),"|Float","")&amp;IF(OR($L1369=TRUE,$A1369=0,MOD($A1369,ChapterTable!$R$20)&lt;&gt;0),"","보스")&amp;"인게임누적곱배수",ChapterTable!$R:$S,2,0)^D1369
    +VLOOKUP(SUBSTITUTE(SUBSTITUTE(F$1,"standard",""),"|Float","")&amp;IF(OR($L1369=TRUE,$A1369=0,MOD($A1369,ChapterTable!$R$20)&lt;&gt;0),"","보스")&amp;"인게임누적합배수",ChapterTable!$R:$S,2,0)*D1369)
  )
  )
  )
)</f>
        <v>223.17187499999994</v>
      </c>
      <c r="G1369" t="s">
        <v>715</v>
      </c>
      <c r="J1369" t="str">
        <f>IF(ISBLANK(I1369),"",
IFERROR(VLOOKUP(I1369,[1]StringTable!$1:$1048576,MATCH("kor|String",[1]StringTable!$1:$1,0),0),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56"/>
        <v>0.33333333333333331</v>
      </c>
      <c r="AJ1369">
        <f t="shared" si="154"/>
        <v>0.395555555</v>
      </c>
      <c r="AK1369">
        <f t="shared" si="155"/>
        <v>1</v>
      </c>
      <c r="AL1369">
        <v>0</v>
      </c>
    </row>
    <row r="1370" spans="1:38" x14ac:dyDescent="0.3">
      <c r="A1370">
        <v>5</v>
      </c>
      <c r="B1370">
        <v>29</v>
      </c>
      <c r="C1370">
        <f>IF(OR($L1370=TRUE,$A1370=0,MOD($A1370,ChapterTable!$R$20)&lt;&gt;0),
MAX(0,INT(($B1370+ChapterTable!$P$26+VLOOKUP(SUBSTITUTE(C$1,"성장단계","")&amp;"단계오프셋",ChapterTable!$R:$S,2,0))/ChapterTable!$P$23)),
MAX(0,INT(($B1370+ChapterTable!$R$26+VLOOKUP(SUBSTITUTE(C$1,"성장단계","")&amp;"보스단계오프셋",ChapterTable!$R:$S,2,0))/ChapterTable!$R$23)))</f>
        <v>3</v>
      </c>
      <c r="D1370">
        <f>IF(OR($L1370=TRUE,$A1370=0,MOD($A1370,ChapterTable!$R$20)&lt;&gt;0),
MAX(0,INT(($B1370+ChapterTable!$P$26+VLOOKUP(SUBSTITUTE(D$1,"성장단계","")&amp;"단계오프셋",ChapterTable!$R:$S,2,0))/ChapterTable!$P$23)),
MAX(0,INT(($B1370+ChapterTable!$R$26+VLOOKUP(SUBSTITUTE(D$1,"성장단계","")&amp;"보스단계오프셋",ChapterTable!$R:$S,2,0))/ChapterTable!$R$23)))</f>
        <v>2</v>
      </c>
      <c r="E1370" s="1">
        <f ca="1">IF(AND($A1370=0,$B1370=1),
    VLOOKUP(1,ChapterTable!$1:$1048576,MATCH("최종"&amp;SUBSTITUTE(SUBSTITUTE(E$1,"standard",""),"|Float",""),ChapterTable!$1:$1,0),0)*ChapterTable!$P$17,
  IF(AND($A1370=0,$B1370=0),
    E1371,
  IF($B1370=0,
    VLOOKUP($A1370,ChapterTable!$1:$1048576,MATCH("최종"&amp;SUBSTITUTE(SUBSTITUTE(E$1,"standard",""),"|Float",""),ChapterTable!$1:$1,0),0),
  IF($B1370=1,
    IF($L1370=FALSE,
      VLOOKUP($A1370,ChapterTable!$1:$1048576,MATCH("최종"&amp;SUBSTITUTE(SUBSTITUTE(E$1,"standard",""),"|Float",""),ChapterTable!$1:$1,0),0),
      VLOOKUP($A1370-ChapterTable!$P$11,ChapterTable!$1:$1048576,MATCH("최종"&amp;SUBSTITUTE(SUBSTITUTE(E$1,"standard",""),"|Float",""),ChapterTable!$1:$1,0),0)*ChapterTable!$P$14
    ),
  OFFSET(E1370,-$B1370+IF($L1370,1,0),0)*IF($B1370&gt;OFFSET($B1370,1,0),ChapterTable!$R$17,1)*
    (VLOOKUP(SUBSTITUTE(SUBSTITUTE(E$1,"standard",""),"|Float","")&amp;IF(OR($L1370=TRUE,$A1370=0,MOD($A1370,ChapterTable!$R$20)&lt;&gt;0),"","보스")&amp;"인게임누적곱배수",ChapterTable!$R:$S,2,0)^C1370
    +VLOOKUP(SUBSTITUTE(SUBSTITUTE(E$1,"standard",""),"|Float","")&amp;IF(OR($L1370=TRUE,$A1370=0,MOD($A1370,ChapterTable!$R$20)&lt;&gt;0),"","보스")&amp;"인게임누적합배수",ChapterTable!$R:$S,2,0)*C1370)
  )
  )
  )
)</f>
        <v>745.19999999999993</v>
      </c>
      <c r="F1370" s="1">
        <f ca="1">IF(AND($A1370=0,$B1370=1),
    VLOOKUP(1,ChapterTable!$1:$1048576,MATCH("최종"&amp;SUBSTITUTE(SUBSTITUTE(F$1,"standard",""),"|Float",""),ChapterTable!$1:$1,0),0)*ChapterTable!$P$17,
  IF(AND($A1370=0,$B1370=0),
    F1371,
  IF($B1370=0,
    VLOOKUP($A1370,ChapterTable!$1:$1048576,MATCH("최종"&amp;SUBSTITUTE(SUBSTITUTE(F$1,"standard",""),"|Float",""),ChapterTable!$1:$1,0),0),
  IF($B1370=1,
    IF($L1370=FALSE,
      VLOOKUP($A1370,ChapterTable!$1:$1048576,MATCH("최종"&amp;SUBSTITUTE(SUBSTITUTE(F$1,"standard",""),"|Float",""),ChapterTable!$1:$1,0),0),
      VLOOKUP($A1370-ChapterTable!$P$11,ChapterTable!$1:$1048576,MATCH("최종"&amp;SUBSTITUTE(SUBSTITUTE(F$1,"standard",""),"|Float",""),ChapterTable!$1:$1,0),0)*ChapterTable!$P$14
    ),
  OFFSET(F1370,-$B1370+IF($L1370,1,0),0)*
    (VLOOKUP(SUBSTITUTE(SUBSTITUTE(F$1,"standard",""),"|Float","")&amp;IF(OR($L1370=TRUE,$A1370=0,MOD($A1370,ChapterTable!$R$20)&lt;&gt;0),"","보스")&amp;"인게임누적곱배수",ChapterTable!$R:$S,2,0)^D1370
    +VLOOKUP(SUBSTITUTE(SUBSTITUTE(F$1,"standard",""),"|Float","")&amp;IF(OR($L1370=TRUE,$A1370=0,MOD($A1370,ChapterTable!$R$20)&lt;&gt;0),"","보스")&amp;"인게임누적합배수",ChapterTable!$R:$S,2,0)*D1370)
  )
  )
  )
)</f>
        <v>223.17187499999994</v>
      </c>
      <c r="G1370" t="s">
        <v>715</v>
      </c>
      <c r="J1370" t="str">
        <f>IF(ISBLANK(I1370),"",
IFERROR(VLOOKUP(I1370,[1]StringTable!$1:$1048576,MATCH("kor|String",[1]StringTable!$1:$1,0),0),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56"/>
        <v>0.33333333333333331</v>
      </c>
      <c r="AJ1370">
        <f t="shared" si="154"/>
        <v>0.395555555</v>
      </c>
      <c r="AK1370">
        <f t="shared" si="155"/>
        <v>1</v>
      </c>
      <c r="AL1370">
        <v>0</v>
      </c>
    </row>
    <row r="1371" spans="1:38" x14ac:dyDescent="0.3">
      <c r="A1371">
        <v>5</v>
      </c>
      <c r="B1371">
        <v>30</v>
      </c>
      <c r="C1371">
        <f>IF(OR($L1371=TRUE,$A1371=0,MOD($A1371,ChapterTable!$R$20)&lt;&gt;0),
MAX(0,INT(($B1371+ChapterTable!$P$26+VLOOKUP(SUBSTITUTE(C$1,"성장단계","")&amp;"단계오프셋",ChapterTable!$R:$S,2,0))/ChapterTable!$P$23)),
MAX(0,INT(($B1371+ChapterTable!$R$26+VLOOKUP(SUBSTITUTE(C$1,"성장단계","")&amp;"보스단계오프셋",ChapterTable!$R:$S,2,0))/ChapterTable!$R$23)))</f>
        <v>3</v>
      </c>
      <c r="D1371">
        <f>IF(OR($L1371=TRUE,$A1371=0,MOD($A1371,ChapterTable!$R$20)&lt;&gt;0),
MAX(0,INT(($B1371+ChapterTable!$P$26+VLOOKUP(SUBSTITUTE(D$1,"성장단계","")&amp;"단계오프셋",ChapterTable!$R:$S,2,0))/ChapterTable!$P$23)),
MAX(0,INT(($B1371+ChapterTable!$R$26+VLOOKUP(SUBSTITUTE(D$1,"성장단계","")&amp;"보스단계오프셋",ChapterTable!$R:$S,2,0))/ChapterTable!$R$23)))</f>
        <v>2</v>
      </c>
      <c r="E1371" s="1">
        <f ca="1">IF(AND($A1371=0,$B1371=1),
    VLOOKUP(1,ChapterTable!$1:$1048576,MATCH("최종"&amp;SUBSTITUTE(SUBSTITUTE(E$1,"standard",""),"|Float",""),ChapterTable!$1:$1,0),0)*ChapterTable!$P$17,
  IF(AND($A1371=0,$B1371=0),
    E1372,
  IF($B1371=0,
    VLOOKUP($A1371,ChapterTable!$1:$1048576,MATCH("최종"&amp;SUBSTITUTE(SUBSTITUTE(E$1,"standard",""),"|Float",""),ChapterTable!$1:$1,0),0),
  IF($B1371=1,
    IF($L1371=FALSE,
      VLOOKUP($A1371,ChapterTable!$1:$1048576,MATCH("최종"&amp;SUBSTITUTE(SUBSTITUTE(E$1,"standard",""),"|Float",""),ChapterTable!$1:$1,0),0),
      VLOOKUP($A1371-ChapterTable!$P$11,ChapterTable!$1:$1048576,MATCH("최종"&amp;SUBSTITUTE(SUBSTITUTE(E$1,"standard",""),"|Float",""),ChapterTable!$1:$1,0),0)*ChapterTable!$P$14
    ),
  OFFSET(E1371,-$B1371+IF($L1371,1,0),0)*IF($B1371&gt;OFFSET($B1371,1,0),ChapterTable!$R$17,1)*
    (VLOOKUP(SUBSTITUTE(SUBSTITUTE(E$1,"standard",""),"|Float","")&amp;IF(OR($L1371=TRUE,$A1371=0,MOD($A1371,ChapterTable!$R$20)&lt;&gt;0),"","보스")&amp;"인게임누적곱배수",ChapterTable!$R:$S,2,0)^C1371
    +VLOOKUP(SUBSTITUTE(SUBSTITUTE(E$1,"standard",""),"|Float","")&amp;IF(OR($L1371=TRUE,$A1371=0,MOD($A1371,ChapterTable!$R$20)&lt;&gt;0),"","보스")&amp;"인게임누적합배수",ChapterTable!$R:$S,2,0)*C1371)
  )
  )
  )
)</f>
        <v>745.19999999999993</v>
      </c>
      <c r="F1371" s="1">
        <f ca="1">IF(AND($A1371=0,$B1371=1),
    VLOOKUP(1,ChapterTable!$1:$1048576,MATCH("최종"&amp;SUBSTITUTE(SUBSTITUTE(F$1,"standard",""),"|Float",""),ChapterTable!$1:$1,0),0)*ChapterTable!$P$17,
  IF(AND($A1371=0,$B1371=0),
    F1372,
  IF($B1371=0,
    VLOOKUP($A1371,ChapterTable!$1:$1048576,MATCH("최종"&amp;SUBSTITUTE(SUBSTITUTE(F$1,"standard",""),"|Float",""),ChapterTable!$1:$1,0),0),
  IF($B1371=1,
    IF($L1371=FALSE,
      VLOOKUP($A1371,ChapterTable!$1:$1048576,MATCH("최종"&amp;SUBSTITUTE(SUBSTITUTE(F$1,"standard",""),"|Float",""),ChapterTable!$1:$1,0),0),
      VLOOKUP($A1371-ChapterTable!$P$11,ChapterTable!$1:$1048576,MATCH("최종"&amp;SUBSTITUTE(SUBSTITUTE(F$1,"standard",""),"|Float",""),ChapterTable!$1:$1,0),0)*ChapterTable!$P$14
    ),
  OFFSET(F1371,-$B1371+IF($L1371,1,0),0)*
    (VLOOKUP(SUBSTITUTE(SUBSTITUTE(F$1,"standard",""),"|Float","")&amp;IF(OR($L1371=TRUE,$A1371=0,MOD($A1371,ChapterTable!$R$20)&lt;&gt;0),"","보스")&amp;"인게임누적곱배수",ChapterTable!$R:$S,2,0)^D1371
    +VLOOKUP(SUBSTITUTE(SUBSTITUTE(F$1,"standard",""),"|Float","")&amp;IF(OR($L1371=TRUE,$A1371=0,MOD($A1371,ChapterTable!$R$20)&lt;&gt;0),"","보스")&amp;"인게임누적합배수",ChapterTable!$R:$S,2,0)*D1371)
  )
  )
  )
)</f>
        <v>223.17187499999994</v>
      </c>
      <c r="G1371" t="s">
        <v>715</v>
      </c>
      <c r="J1371" t="str">
        <f>IF(ISBLANK(I1371),"",
IFERROR(VLOOKUP(I1371,[1]StringTable!$1:$1048576,MATCH("kor|String",[1]StringTable!$1:$1,0),0),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56"/>
        <v>0.33333333333333331</v>
      </c>
      <c r="AJ1371">
        <f t="shared" si="154"/>
        <v>1</v>
      </c>
      <c r="AK1371">
        <f t="shared" si="155"/>
        <v>3</v>
      </c>
      <c r="AL1371">
        <v>0</v>
      </c>
    </row>
    <row r="1372" spans="1:38" x14ac:dyDescent="0.3">
      <c r="A1372">
        <v>5</v>
      </c>
      <c r="B1372">
        <v>31</v>
      </c>
      <c r="C1372">
        <f>IF(OR($L1372=TRUE,$A1372=0,MOD($A1372,ChapterTable!$R$20)&lt;&gt;0),
MAX(0,INT(($B1372+ChapterTable!$P$26+VLOOKUP(SUBSTITUTE(C$1,"성장단계","")&amp;"단계오프셋",ChapterTable!$R:$S,2,0))/ChapterTable!$P$23)),
MAX(0,INT(($B1372+ChapterTable!$R$26+VLOOKUP(SUBSTITUTE(C$1,"성장단계","")&amp;"보스단계오프셋",ChapterTable!$R:$S,2,0))/ChapterTable!$R$23)))</f>
        <v>3</v>
      </c>
      <c r="D1372">
        <f>IF(OR($L1372=TRUE,$A1372=0,MOD($A1372,ChapterTable!$R$20)&lt;&gt;0),
MAX(0,INT(($B1372+ChapterTable!$P$26+VLOOKUP(SUBSTITUTE(D$1,"성장단계","")&amp;"단계오프셋",ChapterTable!$R:$S,2,0))/ChapterTable!$P$23)),
MAX(0,INT(($B1372+ChapterTable!$R$26+VLOOKUP(SUBSTITUTE(D$1,"성장단계","")&amp;"보스단계오프셋",ChapterTable!$R:$S,2,0))/ChapterTable!$R$23)))</f>
        <v>3</v>
      </c>
      <c r="E1372" s="1">
        <f ca="1">IF(AND($A1372=0,$B1372=1),
    VLOOKUP(1,ChapterTable!$1:$1048576,MATCH("최종"&amp;SUBSTITUTE(SUBSTITUTE(E$1,"standard",""),"|Float",""),ChapterTable!$1:$1,0),0)*ChapterTable!$P$17,
  IF(AND($A1372=0,$B1372=0),
    E1373,
  IF($B1372=0,
    VLOOKUP($A1372,ChapterTable!$1:$1048576,MATCH("최종"&amp;SUBSTITUTE(SUBSTITUTE(E$1,"standard",""),"|Float",""),ChapterTable!$1:$1,0),0),
  IF($B1372=1,
    IF($L1372=FALSE,
      VLOOKUP($A1372,ChapterTable!$1:$1048576,MATCH("최종"&amp;SUBSTITUTE(SUBSTITUTE(E$1,"standard",""),"|Float",""),ChapterTable!$1:$1,0),0),
      VLOOKUP($A1372-ChapterTable!$P$11,ChapterTable!$1:$1048576,MATCH("최종"&amp;SUBSTITUTE(SUBSTITUTE(E$1,"standard",""),"|Float",""),ChapterTable!$1:$1,0),0)*ChapterTable!$P$14
    ),
  OFFSET(E1372,-$B1372+IF($L1372,1,0),0)*IF($B1372&gt;OFFSET($B1372,1,0),ChapterTable!$R$17,1)*
    (VLOOKUP(SUBSTITUTE(SUBSTITUTE(E$1,"standard",""),"|Float","")&amp;IF(OR($L1372=TRUE,$A1372=0,MOD($A1372,ChapterTable!$R$20)&lt;&gt;0),"","보스")&amp;"인게임누적곱배수",ChapterTable!$R:$S,2,0)^C1372
    +VLOOKUP(SUBSTITUTE(SUBSTITUTE(E$1,"standard",""),"|Float","")&amp;IF(OR($L1372=TRUE,$A1372=0,MOD($A1372,ChapterTable!$R$20)&lt;&gt;0),"","보스")&amp;"인게임누적합배수",ChapterTable!$R:$S,2,0)*C1372)
  )
  )
  )
)</f>
        <v>745.19999999999993</v>
      </c>
      <c r="F1372" s="1">
        <f ca="1">IF(AND($A1372=0,$B1372=1),
    VLOOKUP(1,ChapterTable!$1:$1048576,MATCH("최종"&amp;SUBSTITUTE(SUBSTITUTE(F$1,"standard",""),"|Float",""),ChapterTable!$1:$1,0),0)*ChapterTable!$P$17,
  IF(AND($A1372=0,$B1372=0),
    F1373,
  IF($B1372=0,
    VLOOKUP($A1372,ChapterTable!$1:$1048576,MATCH("최종"&amp;SUBSTITUTE(SUBSTITUTE(F$1,"standard",""),"|Float",""),ChapterTable!$1:$1,0),0),
  IF($B1372=1,
    IF($L1372=FALSE,
      VLOOKUP($A1372,ChapterTable!$1:$1048576,MATCH("최종"&amp;SUBSTITUTE(SUBSTITUTE(F$1,"standard",""),"|Float",""),ChapterTable!$1:$1,0),0),
      VLOOKUP($A1372-ChapterTable!$P$11,ChapterTable!$1:$1048576,MATCH("최종"&amp;SUBSTITUTE(SUBSTITUTE(F$1,"standard",""),"|Float",""),ChapterTable!$1:$1,0),0)*ChapterTable!$P$14
    ),
  OFFSET(F1372,-$B1372+IF($L1372,1,0),0)*
    (VLOOKUP(SUBSTITUTE(SUBSTITUTE(F$1,"standard",""),"|Float","")&amp;IF(OR($L1372=TRUE,$A1372=0,MOD($A1372,ChapterTable!$R$20)&lt;&gt;0),"","보스")&amp;"인게임누적곱배수",ChapterTable!$R:$S,2,0)^D1372
    +VLOOKUP(SUBSTITUTE(SUBSTITUTE(F$1,"standard",""),"|Float","")&amp;IF(OR($L1372=TRUE,$A1372=0,MOD($A1372,ChapterTable!$R$20)&lt;&gt;0),"","보스")&amp;"인게임누적합배수",ChapterTable!$R:$S,2,0)*D1372)
  )
  )
  )
)</f>
        <v>237.72656249999997</v>
      </c>
      <c r="G1372" t="s">
        <v>715</v>
      </c>
      <c r="J1372" t="str">
        <f>IF(ISBLANK(I1372),"",
IFERROR(VLOOKUP(I1372,[1]StringTable!$1:$1048576,MATCH("kor|String",[1]StringTable!$1:$1,0),0),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56"/>
        <v>0.25</v>
      </c>
      <c r="AJ1372">
        <f t="shared" si="154"/>
        <v>0.32</v>
      </c>
      <c r="AK1372">
        <f t="shared" si="155"/>
        <v>1</v>
      </c>
      <c r="AL1372">
        <v>0</v>
      </c>
    </row>
    <row r="1373" spans="1:38" x14ac:dyDescent="0.3">
      <c r="A1373">
        <v>5</v>
      </c>
      <c r="B1373">
        <v>32</v>
      </c>
      <c r="C1373">
        <f>IF(OR($L1373=TRUE,$A1373=0,MOD($A1373,ChapterTable!$R$20)&lt;&gt;0),
MAX(0,INT(($B1373+ChapterTable!$P$26+VLOOKUP(SUBSTITUTE(C$1,"성장단계","")&amp;"단계오프셋",ChapterTable!$R:$S,2,0))/ChapterTable!$P$23)),
MAX(0,INT(($B1373+ChapterTable!$R$26+VLOOKUP(SUBSTITUTE(C$1,"성장단계","")&amp;"보스단계오프셋",ChapterTable!$R:$S,2,0))/ChapterTable!$R$23)))</f>
        <v>3</v>
      </c>
      <c r="D1373">
        <f>IF(OR($L1373=TRUE,$A1373=0,MOD($A1373,ChapterTable!$R$20)&lt;&gt;0),
MAX(0,INT(($B1373+ChapterTable!$P$26+VLOOKUP(SUBSTITUTE(D$1,"성장단계","")&amp;"단계오프셋",ChapterTable!$R:$S,2,0))/ChapterTable!$P$23)),
MAX(0,INT(($B1373+ChapterTable!$R$26+VLOOKUP(SUBSTITUTE(D$1,"성장단계","")&amp;"보스단계오프셋",ChapterTable!$R:$S,2,0))/ChapterTable!$R$23)))</f>
        <v>3</v>
      </c>
      <c r="E1373" s="1">
        <f ca="1">IF(AND($A1373=0,$B1373=1),
    VLOOKUP(1,ChapterTable!$1:$1048576,MATCH("최종"&amp;SUBSTITUTE(SUBSTITUTE(E$1,"standard",""),"|Float",""),ChapterTable!$1:$1,0),0)*ChapterTable!$P$17,
  IF(AND($A1373=0,$B1373=0),
    E1374,
  IF($B1373=0,
    VLOOKUP($A1373,ChapterTable!$1:$1048576,MATCH("최종"&amp;SUBSTITUTE(SUBSTITUTE(E$1,"standard",""),"|Float",""),ChapterTable!$1:$1,0),0),
  IF($B1373=1,
    IF($L1373=FALSE,
      VLOOKUP($A1373,ChapterTable!$1:$1048576,MATCH("최종"&amp;SUBSTITUTE(SUBSTITUTE(E$1,"standard",""),"|Float",""),ChapterTable!$1:$1,0),0),
      VLOOKUP($A1373-ChapterTable!$P$11,ChapterTable!$1:$1048576,MATCH("최종"&amp;SUBSTITUTE(SUBSTITUTE(E$1,"standard",""),"|Float",""),ChapterTable!$1:$1,0),0)*ChapterTable!$P$14
    ),
  OFFSET(E1373,-$B1373+IF($L1373,1,0),0)*IF($B1373&gt;OFFSET($B1373,1,0),ChapterTable!$R$17,1)*
    (VLOOKUP(SUBSTITUTE(SUBSTITUTE(E$1,"standard",""),"|Float","")&amp;IF(OR($L1373=TRUE,$A1373=0,MOD($A1373,ChapterTable!$R$20)&lt;&gt;0),"","보스")&amp;"인게임누적곱배수",ChapterTable!$R:$S,2,0)^C1373
    +VLOOKUP(SUBSTITUTE(SUBSTITUTE(E$1,"standard",""),"|Float","")&amp;IF(OR($L1373=TRUE,$A1373=0,MOD($A1373,ChapterTable!$R$20)&lt;&gt;0),"","보스")&amp;"인게임누적합배수",ChapterTable!$R:$S,2,0)*C1373)
  )
  )
  )
)</f>
        <v>745.19999999999993</v>
      </c>
      <c r="F1373" s="1">
        <f ca="1">IF(AND($A1373=0,$B1373=1),
    VLOOKUP(1,ChapterTable!$1:$1048576,MATCH("최종"&amp;SUBSTITUTE(SUBSTITUTE(F$1,"standard",""),"|Float",""),ChapterTable!$1:$1,0),0)*ChapterTable!$P$17,
  IF(AND($A1373=0,$B1373=0),
    F1374,
  IF($B1373=0,
    VLOOKUP($A1373,ChapterTable!$1:$1048576,MATCH("최종"&amp;SUBSTITUTE(SUBSTITUTE(F$1,"standard",""),"|Float",""),ChapterTable!$1:$1,0),0),
  IF($B1373=1,
    IF($L1373=FALSE,
      VLOOKUP($A1373,ChapterTable!$1:$1048576,MATCH("최종"&amp;SUBSTITUTE(SUBSTITUTE(F$1,"standard",""),"|Float",""),ChapterTable!$1:$1,0),0),
      VLOOKUP($A1373-ChapterTable!$P$11,ChapterTable!$1:$1048576,MATCH("최종"&amp;SUBSTITUTE(SUBSTITUTE(F$1,"standard",""),"|Float",""),ChapterTable!$1:$1,0),0)*ChapterTable!$P$14
    ),
  OFFSET(F1373,-$B1373+IF($L1373,1,0),0)*
    (VLOOKUP(SUBSTITUTE(SUBSTITUTE(F$1,"standard",""),"|Float","")&amp;IF(OR($L1373=TRUE,$A1373=0,MOD($A1373,ChapterTable!$R$20)&lt;&gt;0),"","보스")&amp;"인게임누적곱배수",ChapterTable!$R:$S,2,0)^D1373
    +VLOOKUP(SUBSTITUTE(SUBSTITUTE(F$1,"standard",""),"|Float","")&amp;IF(OR($L1373=TRUE,$A1373=0,MOD($A1373,ChapterTable!$R$20)&lt;&gt;0),"","보스")&amp;"인게임누적합배수",ChapterTable!$R:$S,2,0)*D1373)
  )
  )
  )
)</f>
        <v>237.72656249999997</v>
      </c>
      <c r="G1373" t="s">
        <v>715</v>
      </c>
      <c r="J1373" t="str">
        <f>IF(ISBLANK(I1373),"",
IFERROR(VLOOKUP(I1373,[1]StringTable!$1:$1048576,MATCH("kor|String",[1]StringTable!$1:$1,0),0),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56"/>
        <v>0.25</v>
      </c>
      <c r="AJ1373">
        <f t="shared" si="154"/>
        <v>0.32</v>
      </c>
      <c r="AK1373">
        <f t="shared" si="155"/>
        <v>1</v>
      </c>
      <c r="AL1373">
        <v>0</v>
      </c>
    </row>
    <row r="1374" spans="1:38" x14ac:dyDescent="0.3">
      <c r="A1374">
        <v>5</v>
      </c>
      <c r="B1374">
        <v>33</v>
      </c>
      <c r="C1374">
        <f>IF(OR($L1374=TRUE,$A1374=0,MOD($A1374,ChapterTable!$R$20)&lt;&gt;0),
MAX(0,INT(($B1374+ChapterTable!$P$26+VLOOKUP(SUBSTITUTE(C$1,"성장단계","")&amp;"단계오프셋",ChapterTable!$R:$S,2,0))/ChapterTable!$P$23)),
MAX(0,INT(($B1374+ChapterTable!$R$26+VLOOKUP(SUBSTITUTE(C$1,"성장단계","")&amp;"보스단계오프셋",ChapterTable!$R:$S,2,0))/ChapterTable!$R$23)))</f>
        <v>3</v>
      </c>
      <c r="D1374">
        <f>IF(OR($L1374=TRUE,$A1374=0,MOD($A1374,ChapterTable!$R$20)&lt;&gt;0),
MAX(0,INT(($B1374+ChapterTable!$P$26+VLOOKUP(SUBSTITUTE(D$1,"성장단계","")&amp;"단계오프셋",ChapterTable!$R:$S,2,0))/ChapterTable!$P$23)),
MAX(0,INT(($B1374+ChapterTable!$R$26+VLOOKUP(SUBSTITUTE(D$1,"성장단계","")&amp;"보스단계오프셋",ChapterTable!$R:$S,2,0))/ChapterTable!$R$23)))</f>
        <v>3</v>
      </c>
      <c r="E1374" s="1">
        <f ca="1">IF(AND($A1374=0,$B1374=1),
    VLOOKUP(1,ChapterTable!$1:$1048576,MATCH("최종"&amp;SUBSTITUTE(SUBSTITUTE(E$1,"standard",""),"|Float",""),ChapterTable!$1:$1,0),0)*ChapterTable!$P$17,
  IF(AND($A1374=0,$B1374=0),
    E1375,
  IF($B1374=0,
    VLOOKUP($A1374,ChapterTable!$1:$1048576,MATCH("최종"&amp;SUBSTITUTE(SUBSTITUTE(E$1,"standard",""),"|Float",""),ChapterTable!$1:$1,0),0),
  IF($B1374=1,
    IF($L1374=FALSE,
      VLOOKUP($A1374,ChapterTable!$1:$1048576,MATCH("최종"&amp;SUBSTITUTE(SUBSTITUTE(E$1,"standard",""),"|Float",""),ChapterTable!$1:$1,0),0),
      VLOOKUP($A1374-ChapterTable!$P$11,ChapterTable!$1:$1048576,MATCH("최종"&amp;SUBSTITUTE(SUBSTITUTE(E$1,"standard",""),"|Float",""),ChapterTable!$1:$1,0),0)*ChapterTable!$P$14
    ),
  OFFSET(E1374,-$B1374+IF($L1374,1,0),0)*IF($B1374&gt;OFFSET($B1374,1,0),ChapterTable!$R$17,1)*
    (VLOOKUP(SUBSTITUTE(SUBSTITUTE(E$1,"standard",""),"|Float","")&amp;IF(OR($L1374=TRUE,$A1374=0,MOD($A1374,ChapterTable!$R$20)&lt;&gt;0),"","보스")&amp;"인게임누적곱배수",ChapterTable!$R:$S,2,0)^C1374
    +VLOOKUP(SUBSTITUTE(SUBSTITUTE(E$1,"standard",""),"|Float","")&amp;IF(OR($L1374=TRUE,$A1374=0,MOD($A1374,ChapterTable!$R$20)&lt;&gt;0),"","보스")&amp;"인게임누적합배수",ChapterTable!$R:$S,2,0)*C1374)
  )
  )
  )
)</f>
        <v>745.19999999999993</v>
      </c>
      <c r="F1374" s="1">
        <f ca="1">IF(AND($A1374=0,$B1374=1),
    VLOOKUP(1,ChapterTable!$1:$1048576,MATCH("최종"&amp;SUBSTITUTE(SUBSTITUTE(F$1,"standard",""),"|Float",""),ChapterTable!$1:$1,0),0)*ChapterTable!$P$17,
  IF(AND($A1374=0,$B1374=0),
    F1375,
  IF($B1374=0,
    VLOOKUP($A1374,ChapterTable!$1:$1048576,MATCH("최종"&amp;SUBSTITUTE(SUBSTITUTE(F$1,"standard",""),"|Float",""),ChapterTable!$1:$1,0),0),
  IF($B1374=1,
    IF($L1374=FALSE,
      VLOOKUP($A1374,ChapterTable!$1:$1048576,MATCH("최종"&amp;SUBSTITUTE(SUBSTITUTE(F$1,"standard",""),"|Float",""),ChapterTable!$1:$1,0),0),
      VLOOKUP($A1374-ChapterTable!$P$11,ChapterTable!$1:$1048576,MATCH("최종"&amp;SUBSTITUTE(SUBSTITUTE(F$1,"standard",""),"|Float",""),ChapterTable!$1:$1,0),0)*ChapterTable!$P$14
    ),
  OFFSET(F1374,-$B1374+IF($L1374,1,0),0)*
    (VLOOKUP(SUBSTITUTE(SUBSTITUTE(F$1,"standard",""),"|Float","")&amp;IF(OR($L1374=TRUE,$A1374=0,MOD($A1374,ChapterTable!$R$20)&lt;&gt;0),"","보스")&amp;"인게임누적곱배수",ChapterTable!$R:$S,2,0)^D1374
    +VLOOKUP(SUBSTITUTE(SUBSTITUTE(F$1,"standard",""),"|Float","")&amp;IF(OR($L1374=TRUE,$A1374=0,MOD($A1374,ChapterTable!$R$20)&lt;&gt;0),"","보스")&amp;"인게임누적합배수",ChapterTable!$R:$S,2,0)*D1374)
  )
  )
  )
)</f>
        <v>237.72656249999997</v>
      </c>
      <c r="G1374" t="s">
        <v>715</v>
      </c>
      <c r="J1374" t="str">
        <f>IF(ISBLANK(I1374),"",
IFERROR(VLOOKUP(I1374,[1]StringTable!$1:$1048576,MATCH("kor|String",[1]StringTable!$1:$1,0),0),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56"/>
        <v>0.25</v>
      </c>
      <c r="AJ1374">
        <f t="shared" si="154"/>
        <v>0.32</v>
      </c>
      <c r="AK1374">
        <f t="shared" si="155"/>
        <v>1</v>
      </c>
      <c r="AL1374">
        <v>0</v>
      </c>
    </row>
    <row r="1375" spans="1:38" x14ac:dyDescent="0.3">
      <c r="A1375">
        <v>5</v>
      </c>
      <c r="B1375">
        <v>34</v>
      </c>
      <c r="C1375">
        <f>IF(OR($L1375=TRUE,$A1375=0,MOD($A1375,ChapterTable!$R$20)&lt;&gt;0),
MAX(0,INT(($B1375+ChapterTable!$P$26+VLOOKUP(SUBSTITUTE(C$1,"성장단계","")&amp;"단계오프셋",ChapterTable!$R:$S,2,0))/ChapterTable!$P$23)),
MAX(0,INT(($B1375+ChapterTable!$R$26+VLOOKUP(SUBSTITUTE(C$1,"성장단계","")&amp;"보스단계오프셋",ChapterTable!$R:$S,2,0))/ChapterTable!$R$23)))</f>
        <v>3</v>
      </c>
      <c r="D1375">
        <f>IF(OR($L1375=TRUE,$A1375=0,MOD($A1375,ChapterTable!$R$20)&lt;&gt;0),
MAX(0,INT(($B1375+ChapterTable!$P$26+VLOOKUP(SUBSTITUTE(D$1,"성장단계","")&amp;"단계오프셋",ChapterTable!$R:$S,2,0))/ChapterTable!$P$23)),
MAX(0,INT(($B1375+ChapterTable!$R$26+VLOOKUP(SUBSTITUTE(D$1,"성장단계","")&amp;"보스단계오프셋",ChapterTable!$R:$S,2,0))/ChapterTable!$R$23)))</f>
        <v>3</v>
      </c>
      <c r="E1375" s="1">
        <f ca="1">IF(AND($A1375=0,$B1375=1),
    VLOOKUP(1,ChapterTable!$1:$1048576,MATCH("최종"&amp;SUBSTITUTE(SUBSTITUTE(E$1,"standard",""),"|Float",""),ChapterTable!$1:$1,0),0)*ChapterTable!$P$17,
  IF(AND($A1375=0,$B1375=0),
    E1376,
  IF($B1375=0,
    VLOOKUP($A1375,ChapterTable!$1:$1048576,MATCH("최종"&amp;SUBSTITUTE(SUBSTITUTE(E$1,"standard",""),"|Float",""),ChapterTable!$1:$1,0),0),
  IF($B1375=1,
    IF($L1375=FALSE,
      VLOOKUP($A1375,ChapterTable!$1:$1048576,MATCH("최종"&amp;SUBSTITUTE(SUBSTITUTE(E$1,"standard",""),"|Float",""),ChapterTable!$1:$1,0),0),
      VLOOKUP($A1375-ChapterTable!$P$11,ChapterTable!$1:$1048576,MATCH("최종"&amp;SUBSTITUTE(SUBSTITUTE(E$1,"standard",""),"|Float",""),ChapterTable!$1:$1,0),0)*ChapterTable!$P$14
    ),
  OFFSET(E1375,-$B1375+IF($L1375,1,0),0)*IF($B1375&gt;OFFSET($B1375,1,0),ChapterTable!$R$17,1)*
    (VLOOKUP(SUBSTITUTE(SUBSTITUTE(E$1,"standard",""),"|Float","")&amp;IF(OR($L1375=TRUE,$A1375=0,MOD($A1375,ChapterTable!$R$20)&lt;&gt;0),"","보스")&amp;"인게임누적곱배수",ChapterTable!$R:$S,2,0)^C1375
    +VLOOKUP(SUBSTITUTE(SUBSTITUTE(E$1,"standard",""),"|Float","")&amp;IF(OR($L1375=TRUE,$A1375=0,MOD($A1375,ChapterTable!$R$20)&lt;&gt;0),"","보스")&amp;"인게임누적합배수",ChapterTable!$R:$S,2,0)*C1375)
  )
  )
  )
)</f>
        <v>745.19999999999993</v>
      </c>
      <c r="F1375" s="1">
        <f ca="1">IF(AND($A1375=0,$B1375=1),
    VLOOKUP(1,ChapterTable!$1:$1048576,MATCH("최종"&amp;SUBSTITUTE(SUBSTITUTE(F$1,"standard",""),"|Float",""),ChapterTable!$1:$1,0),0)*ChapterTable!$P$17,
  IF(AND($A1375=0,$B1375=0),
    F1376,
  IF($B1375=0,
    VLOOKUP($A1375,ChapterTable!$1:$1048576,MATCH("최종"&amp;SUBSTITUTE(SUBSTITUTE(F$1,"standard",""),"|Float",""),ChapterTable!$1:$1,0),0),
  IF($B1375=1,
    IF($L1375=FALSE,
      VLOOKUP($A1375,ChapterTable!$1:$1048576,MATCH("최종"&amp;SUBSTITUTE(SUBSTITUTE(F$1,"standard",""),"|Float",""),ChapterTable!$1:$1,0),0),
      VLOOKUP($A1375-ChapterTable!$P$11,ChapterTable!$1:$1048576,MATCH("최종"&amp;SUBSTITUTE(SUBSTITUTE(F$1,"standard",""),"|Float",""),ChapterTable!$1:$1,0),0)*ChapterTable!$P$14
    ),
  OFFSET(F1375,-$B1375+IF($L1375,1,0),0)*
    (VLOOKUP(SUBSTITUTE(SUBSTITUTE(F$1,"standard",""),"|Float","")&amp;IF(OR($L1375=TRUE,$A1375=0,MOD($A1375,ChapterTable!$R$20)&lt;&gt;0),"","보스")&amp;"인게임누적곱배수",ChapterTable!$R:$S,2,0)^D1375
    +VLOOKUP(SUBSTITUTE(SUBSTITUTE(F$1,"standard",""),"|Float","")&amp;IF(OR($L1375=TRUE,$A1375=0,MOD($A1375,ChapterTable!$R$20)&lt;&gt;0),"","보스")&amp;"인게임누적합배수",ChapterTable!$R:$S,2,0)*D1375)
  )
  )
  )
)</f>
        <v>237.72656249999997</v>
      </c>
      <c r="G1375" t="s">
        <v>715</v>
      </c>
      <c r="J1375" t="str">
        <f>IF(ISBLANK(I1375),"",
IFERROR(VLOOKUP(I1375,[1]StringTable!$1:$1048576,MATCH("kor|String",[1]StringTable!$1:$1,0),0),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56"/>
        <v>0.25</v>
      </c>
      <c r="AJ1375">
        <f t="shared" si="154"/>
        <v>0.32</v>
      </c>
      <c r="AK1375">
        <f t="shared" si="155"/>
        <v>1</v>
      </c>
      <c r="AL1375">
        <v>0</v>
      </c>
    </row>
    <row r="1376" spans="1:38" x14ac:dyDescent="0.3">
      <c r="A1376">
        <v>5</v>
      </c>
      <c r="B1376">
        <v>35</v>
      </c>
      <c r="C1376">
        <f>IF(OR($L1376=TRUE,$A1376=0,MOD($A1376,ChapterTable!$R$20)&lt;&gt;0),
MAX(0,INT(($B1376+ChapterTable!$P$26+VLOOKUP(SUBSTITUTE(C$1,"성장단계","")&amp;"단계오프셋",ChapterTable!$R:$S,2,0))/ChapterTable!$P$23)),
MAX(0,INT(($B1376+ChapterTable!$R$26+VLOOKUP(SUBSTITUTE(C$1,"성장단계","")&amp;"보스단계오프셋",ChapterTable!$R:$S,2,0))/ChapterTable!$R$23)))</f>
        <v>3</v>
      </c>
      <c r="D1376">
        <f>IF(OR($L1376=TRUE,$A1376=0,MOD($A1376,ChapterTable!$R$20)&lt;&gt;0),
MAX(0,INT(($B1376+ChapterTable!$P$26+VLOOKUP(SUBSTITUTE(D$1,"성장단계","")&amp;"단계오프셋",ChapterTable!$R:$S,2,0))/ChapterTable!$P$23)),
MAX(0,INT(($B1376+ChapterTable!$R$26+VLOOKUP(SUBSTITUTE(D$1,"성장단계","")&amp;"보스단계오프셋",ChapterTable!$R:$S,2,0))/ChapterTable!$R$23)))</f>
        <v>3</v>
      </c>
      <c r="E1376" s="1">
        <f ca="1">IF(AND($A1376=0,$B1376=1),
    VLOOKUP(1,ChapterTable!$1:$1048576,MATCH("최종"&amp;SUBSTITUTE(SUBSTITUTE(E$1,"standard",""),"|Float",""),ChapterTable!$1:$1,0),0)*ChapterTable!$P$17,
  IF(AND($A1376=0,$B1376=0),
    E1377,
  IF($B1376=0,
    VLOOKUP($A1376,ChapterTable!$1:$1048576,MATCH("최종"&amp;SUBSTITUTE(SUBSTITUTE(E$1,"standard",""),"|Float",""),ChapterTable!$1:$1,0),0),
  IF($B1376=1,
    IF($L1376=FALSE,
      VLOOKUP($A1376,ChapterTable!$1:$1048576,MATCH("최종"&amp;SUBSTITUTE(SUBSTITUTE(E$1,"standard",""),"|Float",""),ChapterTable!$1:$1,0),0),
      VLOOKUP($A1376-ChapterTable!$P$11,ChapterTable!$1:$1048576,MATCH("최종"&amp;SUBSTITUTE(SUBSTITUTE(E$1,"standard",""),"|Float",""),ChapterTable!$1:$1,0),0)*ChapterTable!$P$14
    ),
  OFFSET(E1376,-$B1376+IF($L1376,1,0),0)*IF($B1376&gt;OFFSET($B1376,1,0),ChapterTable!$R$17,1)*
    (VLOOKUP(SUBSTITUTE(SUBSTITUTE(E$1,"standard",""),"|Float","")&amp;IF(OR($L1376=TRUE,$A1376=0,MOD($A1376,ChapterTable!$R$20)&lt;&gt;0),"","보스")&amp;"인게임누적곱배수",ChapterTable!$R:$S,2,0)^C1376
    +VLOOKUP(SUBSTITUTE(SUBSTITUTE(E$1,"standard",""),"|Float","")&amp;IF(OR($L1376=TRUE,$A1376=0,MOD($A1376,ChapterTable!$R$20)&lt;&gt;0),"","보스")&amp;"인게임누적합배수",ChapterTable!$R:$S,2,0)*C1376)
  )
  )
  )
)</f>
        <v>745.19999999999993</v>
      </c>
      <c r="F1376" s="1">
        <f ca="1">IF(AND($A1376=0,$B1376=1),
    VLOOKUP(1,ChapterTable!$1:$1048576,MATCH("최종"&amp;SUBSTITUTE(SUBSTITUTE(F$1,"standard",""),"|Float",""),ChapterTable!$1:$1,0),0)*ChapterTable!$P$17,
  IF(AND($A1376=0,$B1376=0),
    F1377,
  IF($B1376=0,
    VLOOKUP($A1376,ChapterTable!$1:$1048576,MATCH("최종"&amp;SUBSTITUTE(SUBSTITUTE(F$1,"standard",""),"|Float",""),ChapterTable!$1:$1,0),0),
  IF($B1376=1,
    IF($L1376=FALSE,
      VLOOKUP($A1376,ChapterTable!$1:$1048576,MATCH("최종"&amp;SUBSTITUTE(SUBSTITUTE(F$1,"standard",""),"|Float",""),ChapterTable!$1:$1,0),0),
      VLOOKUP($A1376-ChapterTable!$P$11,ChapterTable!$1:$1048576,MATCH("최종"&amp;SUBSTITUTE(SUBSTITUTE(F$1,"standard",""),"|Float",""),ChapterTable!$1:$1,0),0)*ChapterTable!$P$14
    ),
  OFFSET(F1376,-$B1376+IF($L1376,1,0),0)*
    (VLOOKUP(SUBSTITUTE(SUBSTITUTE(F$1,"standard",""),"|Float","")&amp;IF(OR($L1376=TRUE,$A1376=0,MOD($A1376,ChapterTable!$R$20)&lt;&gt;0),"","보스")&amp;"인게임누적곱배수",ChapterTable!$R:$S,2,0)^D1376
    +VLOOKUP(SUBSTITUTE(SUBSTITUTE(F$1,"standard",""),"|Float","")&amp;IF(OR($L1376=TRUE,$A1376=0,MOD($A1376,ChapterTable!$R$20)&lt;&gt;0),"","보스")&amp;"인게임누적합배수",ChapterTable!$R:$S,2,0)*D1376)
  )
  )
  )
)</f>
        <v>237.72656249999997</v>
      </c>
      <c r="G1376" t="s">
        <v>715</v>
      </c>
      <c r="J1376" t="str">
        <f>IF(ISBLANK(I1376),"",
IFERROR(VLOOKUP(I1376,[1]StringTable!$1:$1048576,MATCH("kor|String",[1]StringTable!$1:$1,0),0),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56"/>
        <v>0.25</v>
      </c>
      <c r="AJ1376">
        <f t="shared" si="154"/>
        <v>0.32</v>
      </c>
      <c r="AK1376">
        <f t="shared" si="155"/>
        <v>1</v>
      </c>
      <c r="AL1376">
        <v>0</v>
      </c>
    </row>
    <row r="1377" spans="1:38" x14ac:dyDescent="0.3">
      <c r="A1377">
        <v>5</v>
      </c>
      <c r="B1377">
        <v>36</v>
      </c>
      <c r="C1377">
        <f>IF(OR($L1377=TRUE,$A1377=0,MOD($A1377,ChapterTable!$R$20)&lt;&gt;0),
MAX(0,INT(($B1377+ChapterTable!$P$26+VLOOKUP(SUBSTITUTE(C$1,"성장단계","")&amp;"단계오프셋",ChapterTable!$R:$S,2,0))/ChapterTable!$P$23)),
MAX(0,INT(($B1377+ChapterTable!$R$26+VLOOKUP(SUBSTITUTE(C$1,"성장단계","")&amp;"보스단계오프셋",ChapterTable!$R:$S,2,0))/ChapterTable!$R$23)))</f>
        <v>4</v>
      </c>
      <c r="D1377">
        <f>IF(OR($L1377=TRUE,$A1377=0,MOD($A1377,ChapterTable!$R$20)&lt;&gt;0),
MAX(0,INT(($B1377+ChapterTable!$P$26+VLOOKUP(SUBSTITUTE(D$1,"성장단계","")&amp;"단계오프셋",ChapterTable!$R:$S,2,0))/ChapterTable!$P$23)),
MAX(0,INT(($B1377+ChapterTable!$R$26+VLOOKUP(SUBSTITUTE(D$1,"성장단계","")&amp;"보스단계오프셋",ChapterTable!$R:$S,2,0))/ChapterTable!$R$23)))</f>
        <v>3</v>
      </c>
      <c r="E1377" s="1">
        <f ca="1">IF(AND($A1377=0,$B1377=1),
    VLOOKUP(1,ChapterTable!$1:$1048576,MATCH("최종"&amp;SUBSTITUTE(SUBSTITUTE(E$1,"standard",""),"|Float",""),ChapterTable!$1:$1,0),0)*ChapterTable!$P$17,
  IF(AND($A1377=0,$B1377=0),
    E1378,
  IF($B1377=0,
    VLOOKUP($A1377,ChapterTable!$1:$1048576,MATCH("최종"&amp;SUBSTITUTE(SUBSTITUTE(E$1,"standard",""),"|Float",""),ChapterTable!$1:$1,0),0),
  IF($B1377=1,
    IF($L1377=FALSE,
      VLOOKUP($A1377,ChapterTable!$1:$1048576,MATCH("최종"&amp;SUBSTITUTE(SUBSTITUTE(E$1,"standard",""),"|Float",""),ChapterTable!$1:$1,0),0),
      VLOOKUP($A1377-ChapterTable!$P$11,ChapterTable!$1:$1048576,MATCH("최종"&amp;SUBSTITUTE(SUBSTITUTE(E$1,"standard",""),"|Float",""),ChapterTable!$1:$1,0),0)*ChapterTable!$P$14
    ),
  OFFSET(E1377,-$B1377+IF($L1377,1,0),0)*IF($B1377&gt;OFFSET($B1377,1,0),ChapterTable!$R$17,1)*
    (VLOOKUP(SUBSTITUTE(SUBSTITUTE(E$1,"standard",""),"|Float","")&amp;IF(OR($L1377=TRUE,$A1377=0,MOD($A1377,ChapterTable!$R$20)&lt;&gt;0),"","보스")&amp;"인게임누적곱배수",ChapterTable!$R:$S,2,0)^C1377
    +VLOOKUP(SUBSTITUTE(SUBSTITUTE(E$1,"standard",""),"|Float","")&amp;IF(OR($L1377=TRUE,$A1377=0,MOD($A1377,ChapterTable!$R$20)&lt;&gt;0),"","보스")&amp;"인게임누적합배수",ChapterTable!$R:$S,2,0)*C1377)
  )
  )
  )
)</f>
        <v>838.34999999999991</v>
      </c>
      <c r="F1377" s="1">
        <f ca="1">IF(AND($A1377=0,$B1377=1),
    VLOOKUP(1,ChapterTable!$1:$1048576,MATCH("최종"&amp;SUBSTITUTE(SUBSTITUTE(F$1,"standard",""),"|Float",""),ChapterTable!$1:$1,0),0)*ChapterTable!$P$17,
  IF(AND($A1377=0,$B1377=0),
    F1378,
  IF($B1377=0,
    VLOOKUP($A1377,ChapterTable!$1:$1048576,MATCH("최종"&amp;SUBSTITUTE(SUBSTITUTE(F$1,"standard",""),"|Float",""),ChapterTable!$1:$1,0),0),
  IF($B1377=1,
    IF($L1377=FALSE,
      VLOOKUP($A1377,ChapterTable!$1:$1048576,MATCH("최종"&amp;SUBSTITUTE(SUBSTITUTE(F$1,"standard",""),"|Float",""),ChapterTable!$1:$1,0),0),
      VLOOKUP($A1377-ChapterTable!$P$11,ChapterTable!$1:$1048576,MATCH("최종"&amp;SUBSTITUTE(SUBSTITUTE(F$1,"standard",""),"|Float",""),ChapterTable!$1:$1,0),0)*ChapterTable!$P$14
    ),
  OFFSET(F1377,-$B1377+IF($L1377,1,0),0)*
    (VLOOKUP(SUBSTITUTE(SUBSTITUTE(F$1,"standard",""),"|Float","")&amp;IF(OR($L1377=TRUE,$A1377=0,MOD($A1377,ChapterTable!$R$20)&lt;&gt;0),"","보스")&amp;"인게임누적곱배수",ChapterTable!$R:$S,2,0)^D1377
    +VLOOKUP(SUBSTITUTE(SUBSTITUTE(F$1,"standard",""),"|Float","")&amp;IF(OR($L1377=TRUE,$A1377=0,MOD($A1377,ChapterTable!$R$20)&lt;&gt;0),"","보스")&amp;"인게임누적합배수",ChapterTable!$R:$S,2,0)*D1377)
  )
  )
  )
)</f>
        <v>237.72656249999997</v>
      </c>
      <c r="G1377" t="s">
        <v>715</v>
      </c>
      <c r="J1377" t="str">
        <f>IF(ISBLANK(I1377),"",
IFERROR(VLOOKUP(I1377,[1]StringTable!$1:$1048576,MATCH("kor|String",[1]StringTable!$1:$1,0),0),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56"/>
        <v>0.25</v>
      </c>
      <c r="AJ1377">
        <f t="shared" si="154"/>
        <v>0.32</v>
      </c>
      <c r="AK1377">
        <f t="shared" si="155"/>
        <v>1</v>
      </c>
      <c r="AL1377">
        <v>0</v>
      </c>
    </row>
    <row r="1378" spans="1:38" x14ac:dyDescent="0.3">
      <c r="A1378">
        <v>5</v>
      </c>
      <c r="B1378">
        <v>37</v>
      </c>
      <c r="C1378">
        <f>IF(OR($L1378=TRUE,$A1378=0,MOD($A1378,ChapterTable!$R$20)&lt;&gt;0),
MAX(0,INT(($B1378+ChapterTable!$P$26+VLOOKUP(SUBSTITUTE(C$1,"성장단계","")&amp;"단계오프셋",ChapterTable!$R:$S,2,0))/ChapterTable!$P$23)),
MAX(0,INT(($B1378+ChapterTable!$R$26+VLOOKUP(SUBSTITUTE(C$1,"성장단계","")&amp;"보스단계오프셋",ChapterTable!$R:$S,2,0))/ChapterTable!$R$23)))</f>
        <v>4</v>
      </c>
      <c r="D1378">
        <f>IF(OR($L1378=TRUE,$A1378=0,MOD($A1378,ChapterTable!$R$20)&lt;&gt;0),
MAX(0,INT(($B1378+ChapterTable!$P$26+VLOOKUP(SUBSTITUTE(D$1,"성장단계","")&amp;"단계오프셋",ChapterTable!$R:$S,2,0))/ChapterTable!$P$23)),
MAX(0,INT(($B1378+ChapterTable!$R$26+VLOOKUP(SUBSTITUTE(D$1,"성장단계","")&amp;"보스단계오프셋",ChapterTable!$R:$S,2,0))/ChapterTable!$R$23)))</f>
        <v>3</v>
      </c>
      <c r="E1378" s="1">
        <f ca="1">IF(AND($A1378=0,$B1378=1),
    VLOOKUP(1,ChapterTable!$1:$1048576,MATCH("최종"&amp;SUBSTITUTE(SUBSTITUTE(E$1,"standard",""),"|Float",""),ChapterTable!$1:$1,0),0)*ChapterTable!$P$17,
  IF(AND($A1378=0,$B1378=0),
    E1379,
  IF($B1378=0,
    VLOOKUP($A1378,ChapterTable!$1:$1048576,MATCH("최종"&amp;SUBSTITUTE(SUBSTITUTE(E$1,"standard",""),"|Float",""),ChapterTable!$1:$1,0),0),
  IF($B1378=1,
    IF($L1378=FALSE,
      VLOOKUP($A1378,ChapterTable!$1:$1048576,MATCH("최종"&amp;SUBSTITUTE(SUBSTITUTE(E$1,"standard",""),"|Float",""),ChapterTable!$1:$1,0),0),
      VLOOKUP($A1378-ChapterTable!$P$11,ChapterTable!$1:$1048576,MATCH("최종"&amp;SUBSTITUTE(SUBSTITUTE(E$1,"standard",""),"|Float",""),ChapterTable!$1:$1,0),0)*ChapterTable!$P$14
    ),
  OFFSET(E1378,-$B1378+IF($L1378,1,0),0)*IF($B1378&gt;OFFSET($B1378,1,0),ChapterTable!$R$17,1)*
    (VLOOKUP(SUBSTITUTE(SUBSTITUTE(E$1,"standard",""),"|Float","")&amp;IF(OR($L1378=TRUE,$A1378=0,MOD($A1378,ChapterTable!$R$20)&lt;&gt;0),"","보스")&amp;"인게임누적곱배수",ChapterTable!$R:$S,2,0)^C1378
    +VLOOKUP(SUBSTITUTE(SUBSTITUTE(E$1,"standard",""),"|Float","")&amp;IF(OR($L1378=TRUE,$A1378=0,MOD($A1378,ChapterTable!$R$20)&lt;&gt;0),"","보스")&amp;"인게임누적합배수",ChapterTable!$R:$S,2,0)*C1378)
  )
  )
  )
)</f>
        <v>838.34999999999991</v>
      </c>
      <c r="F1378" s="1">
        <f ca="1">IF(AND($A1378=0,$B1378=1),
    VLOOKUP(1,ChapterTable!$1:$1048576,MATCH("최종"&amp;SUBSTITUTE(SUBSTITUTE(F$1,"standard",""),"|Float",""),ChapterTable!$1:$1,0),0)*ChapterTable!$P$17,
  IF(AND($A1378=0,$B1378=0),
    F1379,
  IF($B1378=0,
    VLOOKUP($A1378,ChapterTable!$1:$1048576,MATCH("최종"&amp;SUBSTITUTE(SUBSTITUTE(F$1,"standard",""),"|Float",""),ChapterTable!$1:$1,0),0),
  IF($B1378=1,
    IF($L1378=FALSE,
      VLOOKUP($A1378,ChapterTable!$1:$1048576,MATCH("최종"&amp;SUBSTITUTE(SUBSTITUTE(F$1,"standard",""),"|Float",""),ChapterTable!$1:$1,0),0),
      VLOOKUP($A1378-ChapterTable!$P$11,ChapterTable!$1:$1048576,MATCH("최종"&amp;SUBSTITUTE(SUBSTITUTE(F$1,"standard",""),"|Float",""),ChapterTable!$1:$1,0),0)*ChapterTable!$P$14
    ),
  OFFSET(F1378,-$B1378+IF($L1378,1,0),0)*
    (VLOOKUP(SUBSTITUTE(SUBSTITUTE(F$1,"standard",""),"|Float","")&amp;IF(OR($L1378=TRUE,$A1378=0,MOD($A1378,ChapterTable!$R$20)&lt;&gt;0),"","보스")&amp;"인게임누적곱배수",ChapterTable!$R:$S,2,0)^D1378
    +VLOOKUP(SUBSTITUTE(SUBSTITUTE(F$1,"standard",""),"|Float","")&amp;IF(OR($L1378=TRUE,$A1378=0,MOD($A1378,ChapterTable!$R$20)&lt;&gt;0),"","보스")&amp;"인게임누적합배수",ChapterTable!$R:$S,2,0)*D1378)
  )
  )
  )
)</f>
        <v>237.72656249999997</v>
      </c>
      <c r="G1378" t="s">
        <v>715</v>
      </c>
      <c r="J1378" t="str">
        <f>IF(ISBLANK(I1378),"",
IFERROR(VLOOKUP(I1378,[1]StringTable!$1:$1048576,MATCH("kor|String",[1]StringTable!$1:$1,0),0),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56"/>
        <v>0.25</v>
      </c>
      <c r="AJ1378">
        <f t="shared" si="154"/>
        <v>0.32</v>
      </c>
      <c r="AK1378">
        <f t="shared" si="155"/>
        <v>1</v>
      </c>
      <c r="AL1378">
        <v>0</v>
      </c>
    </row>
    <row r="1379" spans="1:38" x14ac:dyDescent="0.3">
      <c r="A1379">
        <v>5</v>
      </c>
      <c r="B1379">
        <v>38</v>
      </c>
      <c r="C1379">
        <f>IF(OR($L1379=TRUE,$A1379=0,MOD($A1379,ChapterTable!$R$20)&lt;&gt;0),
MAX(0,INT(($B1379+ChapterTable!$P$26+VLOOKUP(SUBSTITUTE(C$1,"성장단계","")&amp;"단계오프셋",ChapterTable!$R:$S,2,0))/ChapterTable!$P$23)),
MAX(0,INT(($B1379+ChapterTable!$R$26+VLOOKUP(SUBSTITUTE(C$1,"성장단계","")&amp;"보스단계오프셋",ChapterTable!$R:$S,2,0))/ChapterTable!$R$23)))</f>
        <v>4</v>
      </c>
      <c r="D1379">
        <f>IF(OR($L1379=TRUE,$A1379=0,MOD($A1379,ChapterTable!$R$20)&lt;&gt;0),
MAX(0,INT(($B1379+ChapterTable!$P$26+VLOOKUP(SUBSTITUTE(D$1,"성장단계","")&amp;"단계오프셋",ChapterTable!$R:$S,2,0))/ChapterTable!$P$23)),
MAX(0,INT(($B1379+ChapterTable!$R$26+VLOOKUP(SUBSTITUTE(D$1,"성장단계","")&amp;"보스단계오프셋",ChapterTable!$R:$S,2,0))/ChapterTable!$R$23)))</f>
        <v>3</v>
      </c>
      <c r="E1379" s="1">
        <f ca="1">IF(AND($A1379=0,$B1379=1),
    VLOOKUP(1,ChapterTable!$1:$1048576,MATCH("최종"&amp;SUBSTITUTE(SUBSTITUTE(E$1,"standard",""),"|Float",""),ChapterTable!$1:$1,0),0)*ChapterTable!$P$17,
  IF(AND($A1379=0,$B1379=0),
    E1380,
  IF($B1379=0,
    VLOOKUP($A1379,ChapterTable!$1:$1048576,MATCH("최종"&amp;SUBSTITUTE(SUBSTITUTE(E$1,"standard",""),"|Float",""),ChapterTable!$1:$1,0),0),
  IF($B1379=1,
    IF($L1379=FALSE,
      VLOOKUP($A1379,ChapterTable!$1:$1048576,MATCH("최종"&amp;SUBSTITUTE(SUBSTITUTE(E$1,"standard",""),"|Float",""),ChapterTable!$1:$1,0),0),
      VLOOKUP($A1379-ChapterTable!$P$11,ChapterTable!$1:$1048576,MATCH("최종"&amp;SUBSTITUTE(SUBSTITUTE(E$1,"standard",""),"|Float",""),ChapterTable!$1:$1,0),0)*ChapterTable!$P$14
    ),
  OFFSET(E1379,-$B1379+IF($L1379,1,0),0)*IF($B1379&gt;OFFSET($B1379,1,0),ChapterTable!$R$17,1)*
    (VLOOKUP(SUBSTITUTE(SUBSTITUTE(E$1,"standard",""),"|Float","")&amp;IF(OR($L1379=TRUE,$A1379=0,MOD($A1379,ChapterTable!$R$20)&lt;&gt;0),"","보스")&amp;"인게임누적곱배수",ChapterTable!$R:$S,2,0)^C1379
    +VLOOKUP(SUBSTITUTE(SUBSTITUTE(E$1,"standard",""),"|Float","")&amp;IF(OR($L1379=TRUE,$A1379=0,MOD($A1379,ChapterTable!$R$20)&lt;&gt;0),"","보스")&amp;"인게임누적합배수",ChapterTable!$R:$S,2,0)*C1379)
  )
  )
  )
)</f>
        <v>838.34999999999991</v>
      </c>
      <c r="F1379" s="1">
        <f ca="1">IF(AND($A1379=0,$B1379=1),
    VLOOKUP(1,ChapterTable!$1:$1048576,MATCH("최종"&amp;SUBSTITUTE(SUBSTITUTE(F$1,"standard",""),"|Float",""),ChapterTable!$1:$1,0),0)*ChapterTable!$P$17,
  IF(AND($A1379=0,$B1379=0),
    F1380,
  IF($B1379=0,
    VLOOKUP($A1379,ChapterTable!$1:$1048576,MATCH("최종"&amp;SUBSTITUTE(SUBSTITUTE(F$1,"standard",""),"|Float",""),ChapterTable!$1:$1,0),0),
  IF($B1379=1,
    IF($L1379=FALSE,
      VLOOKUP($A1379,ChapterTable!$1:$1048576,MATCH("최종"&amp;SUBSTITUTE(SUBSTITUTE(F$1,"standard",""),"|Float",""),ChapterTable!$1:$1,0),0),
      VLOOKUP($A1379-ChapterTable!$P$11,ChapterTable!$1:$1048576,MATCH("최종"&amp;SUBSTITUTE(SUBSTITUTE(F$1,"standard",""),"|Float",""),ChapterTable!$1:$1,0),0)*ChapterTable!$P$14
    ),
  OFFSET(F1379,-$B1379+IF($L1379,1,0),0)*
    (VLOOKUP(SUBSTITUTE(SUBSTITUTE(F$1,"standard",""),"|Float","")&amp;IF(OR($L1379=TRUE,$A1379=0,MOD($A1379,ChapterTable!$R$20)&lt;&gt;0),"","보스")&amp;"인게임누적곱배수",ChapterTable!$R:$S,2,0)^D1379
    +VLOOKUP(SUBSTITUTE(SUBSTITUTE(F$1,"standard",""),"|Float","")&amp;IF(OR($L1379=TRUE,$A1379=0,MOD($A1379,ChapterTable!$R$20)&lt;&gt;0),"","보스")&amp;"인게임누적합배수",ChapterTable!$R:$S,2,0)*D1379)
  )
  )
  )
)</f>
        <v>237.72656249999997</v>
      </c>
      <c r="G1379" t="s">
        <v>715</v>
      </c>
      <c r="J1379" t="str">
        <f>IF(ISBLANK(I1379),"",
IFERROR(VLOOKUP(I1379,[1]StringTable!$1:$1048576,MATCH("kor|String",[1]StringTable!$1:$1,0),0),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56"/>
        <v>0.25</v>
      </c>
      <c r="AJ1379">
        <f t="shared" si="154"/>
        <v>0.32</v>
      </c>
      <c r="AK1379">
        <f t="shared" si="155"/>
        <v>1</v>
      </c>
      <c r="AL1379">
        <v>0</v>
      </c>
    </row>
    <row r="1380" spans="1:38" x14ac:dyDescent="0.3">
      <c r="A1380">
        <v>5</v>
      </c>
      <c r="B1380">
        <v>39</v>
      </c>
      <c r="C1380">
        <f>IF(OR($L1380=TRUE,$A1380=0,MOD($A1380,ChapterTable!$R$20)&lt;&gt;0),
MAX(0,INT(($B1380+ChapterTable!$P$26+VLOOKUP(SUBSTITUTE(C$1,"성장단계","")&amp;"단계오프셋",ChapterTable!$R:$S,2,0))/ChapterTable!$P$23)),
MAX(0,INT(($B1380+ChapterTable!$R$26+VLOOKUP(SUBSTITUTE(C$1,"성장단계","")&amp;"보스단계오프셋",ChapterTable!$R:$S,2,0))/ChapterTable!$R$23)))</f>
        <v>4</v>
      </c>
      <c r="D1380">
        <f>IF(OR($L1380=TRUE,$A1380=0,MOD($A1380,ChapterTable!$R$20)&lt;&gt;0),
MAX(0,INT(($B1380+ChapterTable!$P$26+VLOOKUP(SUBSTITUTE(D$1,"성장단계","")&amp;"단계오프셋",ChapterTable!$R:$S,2,0))/ChapterTable!$P$23)),
MAX(0,INT(($B1380+ChapterTable!$R$26+VLOOKUP(SUBSTITUTE(D$1,"성장단계","")&amp;"보스단계오프셋",ChapterTable!$R:$S,2,0))/ChapterTable!$R$23)))</f>
        <v>3</v>
      </c>
      <c r="E1380" s="1">
        <f ca="1">IF(AND($A1380=0,$B1380=1),
    VLOOKUP(1,ChapterTable!$1:$1048576,MATCH("최종"&amp;SUBSTITUTE(SUBSTITUTE(E$1,"standard",""),"|Float",""),ChapterTable!$1:$1,0),0)*ChapterTable!$P$17,
  IF(AND($A1380=0,$B1380=0),
    E1381,
  IF($B1380=0,
    VLOOKUP($A1380,ChapterTable!$1:$1048576,MATCH("최종"&amp;SUBSTITUTE(SUBSTITUTE(E$1,"standard",""),"|Float",""),ChapterTable!$1:$1,0),0),
  IF($B1380=1,
    IF($L1380=FALSE,
      VLOOKUP($A1380,ChapterTable!$1:$1048576,MATCH("최종"&amp;SUBSTITUTE(SUBSTITUTE(E$1,"standard",""),"|Float",""),ChapterTable!$1:$1,0),0),
      VLOOKUP($A1380-ChapterTable!$P$11,ChapterTable!$1:$1048576,MATCH("최종"&amp;SUBSTITUTE(SUBSTITUTE(E$1,"standard",""),"|Float",""),ChapterTable!$1:$1,0),0)*ChapterTable!$P$14
    ),
  OFFSET(E1380,-$B1380+IF($L1380,1,0),0)*IF($B1380&gt;OFFSET($B1380,1,0),ChapterTable!$R$17,1)*
    (VLOOKUP(SUBSTITUTE(SUBSTITUTE(E$1,"standard",""),"|Float","")&amp;IF(OR($L1380=TRUE,$A1380=0,MOD($A1380,ChapterTable!$R$20)&lt;&gt;0),"","보스")&amp;"인게임누적곱배수",ChapterTable!$R:$S,2,0)^C1380
    +VLOOKUP(SUBSTITUTE(SUBSTITUTE(E$1,"standard",""),"|Float","")&amp;IF(OR($L1380=TRUE,$A1380=0,MOD($A1380,ChapterTable!$R$20)&lt;&gt;0),"","보스")&amp;"인게임누적합배수",ChapterTable!$R:$S,2,0)*C1380)
  )
  )
  )
)</f>
        <v>838.34999999999991</v>
      </c>
      <c r="F1380" s="1">
        <f ca="1">IF(AND($A1380=0,$B1380=1),
    VLOOKUP(1,ChapterTable!$1:$1048576,MATCH("최종"&amp;SUBSTITUTE(SUBSTITUTE(F$1,"standard",""),"|Float",""),ChapterTable!$1:$1,0),0)*ChapterTable!$P$17,
  IF(AND($A1380=0,$B1380=0),
    F1381,
  IF($B1380=0,
    VLOOKUP($A1380,ChapterTable!$1:$1048576,MATCH("최종"&amp;SUBSTITUTE(SUBSTITUTE(F$1,"standard",""),"|Float",""),ChapterTable!$1:$1,0),0),
  IF($B1380=1,
    IF($L1380=FALSE,
      VLOOKUP($A1380,ChapterTable!$1:$1048576,MATCH("최종"&amp;SUBSTITUTE(SUBSTITUTE(F$1,"standard",""),"|Float",""),ChapterTable!$1:$1,0),0),
      VLOOKUP($A1380-ChapterTable!$P$11,ChapterTable!$1:$1048576,MATCH("최종"&amp;SUBSTITUTE(SUBSTITUTE(F$1,"standard",""),"|Float",""),ChapterTable!$1:$1,0),0)*ChapterTable!$P$14
    ),
  OFFSET(F1380,-$B1380+IF($L1380,1,0),0)*
    (VLOOKUP(SUBSTITUTE(SUBSTITUTE(F$1,"standard",""),"|Float","")&amp;IF(OR($L1380=TRUE,$A1380=0,MOD($A1380,ChapterTable!$R$20)&lt;&gt;0),"","보스")&amp;"인게임누적곱배수",ChapterTable!$R:$S,2,0)^D1380
    +VLOOKUP(SUBSTITUTE(SUBSTITUTE(F$1,"standard",""),"|Float","")&amp;IF(OR($L1380=TRUE,$A1380=0,MOD($A1380,ChapterTable!$R$20)&lt;&gt;0),"","보스")&amp;"인게임누적합배수",ChapterTable!$R:$S,2,0)*D1380)
  )
  )
  )
)</f>
        <v>237.72656249999997</v>
      </c>
      <c r="G1380" t="s">
        <v>715</v>
      </c>
      <c r="J1380" t="str">
        <f>IF(ISBLANK(I1380),"",
IFERROR(VLOOKUP(I1380,[1]StringTable!$1:$1048576,MATCH("kor|String",[1]StringTable!$1:$1,0),0),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56"/>
        <v>0.25</v>
      </c>
      <c r="AJ1380">
        <f t="shared" si="154"/>
        <v>0.32</v>
      </c>
      <c r="AK1380">
        <f t="shared" si="155"/>
        <v>1</v>
      </c>
      <c r="AL1380">
        <v>0</v>
      </c>
    </row>
    <row r="1381" spans="1:38" x14ac:dyDescent="0.3">
      <c r="A1381">
        <v>5</v>
      </c>
      <c r="B1381">
        <v>40</v>
      </c>
      <c r="C1381">
        <f>IF(OR($L1381=TRUE,$A1381=0,MOD($A1381,ChapterTable!$R$20)&lt;&gt;0),
MAX(0,INT(($B1381+ChapterTable!$P$26+VLOOKUP(SUBSTITUTE(C$1,"성장단계","")&amp;"단계오프셋",ChapterTable!$R:$S,2,0))/ChapterTable!$P$23)),
MAX(0,INT(($B1381+ChapterTable!$R$26+VLOOKUP(SUBSTITUTE(C$1,"성장단계","")&amp;"보스단계오프셋",ChapterTable!$R:$S,2,0))/ChapterTable!$R$23)))</f>
        <v>4</v>
      </c>
      <c r="D1381">
        <f>IF(OR($L1381=TRUE,$A1381=0,MOD($A1381,ChapterTable!$R$20)&lt;&gt;0),
MAX(0,INT(($B1381+ChapterTable!$P$26+VLOOKUP(SUBSTITUTE(D$1,"성장단계","")&amp;"단계오프셋",ChapterTable!$R:$S,2,0))/ChapterTable!$P$23)),
MAX(0,INT(($B1381+ChapterTable!$R$26+VLOOKUP(SUBSTITUTE(D$1,"성장단계","")&amp;"보스단계오프셋",ChapterTable!$R:$S,2,0))/ChapterTable!$R$23)))</f>
        <v>3</v>
      </c>
      <c r="E1381" s="1">
        <f ca="1">IF(AND($A1381=0,$B1381=1),
    VLOOKUP(1,ChapterTable!$1:$1048576,MATCH("최종"&amp;SUBSTITUTE(SUBSTITUTE(E$1,"standard",""),"|Float",""),ChapterTable!$1:$1,0),0)*ChapterTable!$P$17,
  IF(AND($A1381=0,$B1381=0),
    E1382,
  IF($B1381=0,
    VLOOKUP($A1381,ChapterTable!$1:$1048576,MATCH("최종"&amp;SUBSTITUTE(SUBSTITUTE(E$1,"standard",""),"|Float",""),ChapterTable!$1:$1,0),0),
  IF($B1381=1,
    IF($L1381=FALSE,
      VLOOKUP($A1381,ChapterTable!$1:$1048576,MATCH("최종"&amp;SUBSTITUTE(SUBSTITUTE(E$1,"standard",""),"|Float",""),ChapterTable!$1:$1,0),0),
      VLOOKUP($A1381-ChapterTable!$P$11,ChapterTable!$1:$1048576,MATCH("최종"&amp;SUBSTITUTE(SUBSTITUTE(E$1,"standard",""),"|Float",""),ChapterTable!$1:$1,0),0)*ChapterTable!$P$14
    ),
  OFFSET(E1381,-$B1381+IF($L1381,1,0),0)*IF($B1381&gt;OFFSET($B1381,1,0),ChapterTable!$R$17,1)*
    (VLOOKUP(SUBSTITUTE(SUBSTITUTE(E$1,"standard",""),"|Float","")&amp;IF(OR($L1381=TRUE,$A1381=0,MOD($A1381,ChapterTable!$R$20)&lt;&gt;0),"","보스")&amp;"인게임누적곱배수",ChapterTable!$R:$S,2,0)^C1381
    +VLOOKUP(SUBSTITUTE(SUBSTITUTE(E$1,"standard",""),"|Float","")&amp;IF(OR($L1381=TRUE,$A1381=0,MOD($A1381,ChapterTable!$R$20)&lt;&gt;0),"","보스")&amp;"인게임누적합배수",ChapterTable!$R:$S,2,0)*C1381)
  )
  )
  )
)</f>
        <v>838.34999999999991</v>
      </c>
      <c r="F1381" s="1">
        <f ca="1">IF(AND($A1381=0,$B1381=1),
    VLOOKUP(1,ChapterTable!$1:$1048576,MATCH("최종"&amp;SUBSTITUTE(SUBSTITUTE(F$1,"standard",""),"|Float",""),ChapterTable!$1:$1,0),0)*ChapterTable!$P$17,
  IF(AND($A1381=0,$B1381=0),
    F1382,
  IF($B1381=0,
    VLOOKUP($A1381,ChapterTable!$1:$1048576,MATCH("최종"&amp;SUBSTITUTE(SUBSTITUTE(F$1,"standard",""),"|Float",""),ChapterTable!$1:$1,0),0),
  IF($B1381=1,
    IF($L1381=FALSE,
      VLOOKUP($A1381,ChapterTable!$1:$1048576,MATCH("최종"&amp;SUBSTITUTE(SUBSTITUTE(F$1,"standard",""),"|Float",""),ChapterTable!$1:$1,0),0),
      VLOOKUP($A1381-ChapterTable!$P$11,ChapterTable!$1:$1048576,MATCH("최종"&amp;SUBSTITUTE(SUBSTITUTE(F$1,"standard",""),"|Float",""),ChapterTable!$1:$1,0),0)*ChapterTable!$P$14
    ),
  OFFSET(F1381,-$B1381+IF($L1381,1,0),0)*
    (VLOOKUP(SUBSTITUTE(SUBSTITUTE(F$1,"standard",""),"|Float","")&amp;IF(OR($L1381=TRUE,$A1381=0,MOD($A1381,ChapterTable!$R$20)&lt;&gt;0),"","보스")&amp;"인게임누적곱배수",ChapterTable!$R:$S,2,0)^D1381
    +VLOOKUP(SUBSTITUTE(SUBSTITUTE(F$1,"standard",""),"|Float","")&amp;IF(OR($L1381=TRUE,$A1381=0,MOD($A1381,ChapterTable!$R$20)&lt;&gt;0),"","보스")&amp;"인게임누적합배수",ChapterTable!$R:$S,2,0)*D1381)
  )
  )
  )
)</f>
        <v>237.72656249999997</v>
      </c>
      <c r="G1381" t="s">
        <v>715</v>
      </c>
      <c r="J1381" t="str">
        <f>IF(ISBLANK(I1381),"",
IFERROR(VLOOKUP(I1381,[1]StringTable!$1:$1048576,MATCH("kor|String",[1]StringTable!$1:$1,0),0),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56"/>
        <v>0.25</v>
      </c>
      <c r="AJ1381">
        <f t="shared" si="154"/>
        <v>1</v>
      </c>
      <c r="AK1381">
        <f t="shared" si="155"/>
        <v>4</v>
      </c>
      <c r="AL1381">
        <v>0</v>
      </c>
    </row>
    <row r="1382" spans="1:38" x14ac:dyDescent="0.3">
      <c r="A1382">
        <v>5</v>
      </c>
      <c r="B1382">
        <v>41</v>
      </c>
      <c r="C1382">
        <f>IF(OR($L1382=TRUE,$A1382=0,MOD($A1382,ChapterTable!$R$20)&lt;&gt;0),
MAX(0,INT(($B1382+ChapterTable!$P$26+VLOOKUP(SUBSTITUTE(C$1,"성장단계","")&amp;"단계오프셋",ChapterTable!$R:$S,2,0))/ChapterTable!$P$23)),
MAX(0,INT(($B1382+ChapterTable!$R$26+VLOOKUP(SUBSTITUTE(C$1,"성장단계","")&amp;"보스단계오프셋",ChapterTable!$R:$S,2,0))/ChapterTable!$R$23)))</f>
        <v>4</v>
      </c>
      <c r="D1382">
        <f>IF(OR($L1382=TRUE,$A1382=0,MOD($A1382,ChapterTable!$R$20)&lt;&gt;0),
MAX(0,INT(($B1382+ChapterTable!$P$26+VLOOKUP(SUBSTITUTE(D$1,"성장단계","")&amp;"단계오프셋",ChapterTable!$R:$S,2,0))/ChapterTable!$P$23)),
MAX(0,INT(($B1382+ChapterTable!$R$26+VLOOKUP(SUBSTITUTE(D$1,"성장단계","")&amp;"보스단계오프셋",ChapterTable!$R:$S,2,0))/ChapterTable!$R$23)))</f>
        <v>4</v>
      </c>
      <c r="E1382" s="1">
        <f ca="1">IF(AND($A1382=0,$B1382=1),
    VLOOKUP(1,ChapterTable!$1:$1048576,MATCH("최종"&amp;SUBSTITUTE(SUBSTITUTE(E$1,"standard",""),"|Float",""),ChapterTable!$1:$1,0),0)*ChapterTable!$P$17,
  IF(AND($A1382=0,$B1382=0),
    E1383,
  IF($B1382=0,
    VLOOKUP($A1382,ChapterTable!$1:$1048576,MATCH("최종"&amp;SUBSTITUTE(SUBSTITUTE(E$1,"standard",""),"|Float",""),ChapterTable!$1:$1,0),0),
  IF($B1382=1,
    IF($L1382=FALSE,
      VLOOKUP($A1382,ChapterTable!$1:$1048576,MATCH("최종"&amp;SUBSTITUTE(SUBSTITUTE(E$1,"standard",""),"|Float",""),ChapterTable!$1:$1,0),0),
      VLOOKUP($A1382-ChapterTable!$P$11,ChapterTable!$1:$1048576,MATCH("최종"&amp;SUBSTITUTE(SUBSTITUTE(E$1,"standard",""),"|Float",""),ChapterTable!$1:$1,0),0)*ChapterTable!$P$14
    ),
  OFFSET(E1382,-$B1382+IF($L1382,1,0),0)*IF($B1382&gt;OFFSET($B1382,1,0),ChapterTable!$R$17,1)*
    (VLOOKUP(SUBSTITUTE(SUBSTITUTE(E$1,"standard",""),"|Float","")&amp;IF(OR($L1382=TRUE,$A1382=0,MOD($A1382,ChapterTable!$R$20)&lt;&gt;0),"","보스")&amp;"인게임누적곱배수",ChapterTable!$R:$S,2,0)^C1382
    +VLOOKUP(SUBSTITUTE(SUBSTITUTE(E$1,"standard",""),"|Float","")&amp;IF(OR($L1382=TRUE,$A1382=0,MOD($A1382,ChapterTable!$R$20)&lt;&gt;0),"","보스")&amp;"인게임누적합배수",ChapterTable!$R:$S,2,0)*C1382)
  )
  )
  )
)</f>
        <v>838.34999999999991</v>
      </c>
      <c r="F1382" s="1">
        <f ca="1">IF(AND($A1382=0,$B1382=1),
    VLOOKUP(1,ChapterTable!$1:$1048576,MATCH("최종"&amp;SUBSTITUTE(SUBSTITUTE(F$1,"standard",""),"|Float",""),ChapterTable!$1:$1,0),0)*ChapterTable!$P$17,
  IF(AND($A1382=0,$B1382=0),
    F1383,
  IF($B1382=0,
    VLOOKUP($A1382,ChapterTable!$1:$1048576,MATCH("최종"&amp;SUBSTITUTE(SUBSTITUTE(F$1,"standard",""),"|Float",""),ChapterTable!$1:$1,0),0),
  IF($B1382=1,
    IF($L1382=FALSE,
      VLOOKUP($A1382,ChapterTable!$1:$1048576,MATCH("최종"&amp;SUBSTITUTE(SUBSTITUTE(F$1,"standard",""),"|Float",""),ChapterTable!$1:$1,0),0),
      VLOOKUP($A1382-ChapterTable!$P$11,ChapterTable!$1:$1048576,MATCH("최종"&amp;SUBSTITUTE(SUBSTITUTE(F$1,"standard",""),"|Float",""),ChapterTable!$1:$1,0),0)*ChapterTable!$P$14
    ),
  OFFSET(F1382,-$B1382+IF($L1382,1,0),0)*
    (VLOOKUP(SUBSTITUTE(SUBSTITUTE(F$1,"standard",""),"|Float","")&amp;IF(OR($L1382=TRUE,$A1382=0,MOD($A1382,ChapterTable!$R$20)&lt;&gt;0),"","보스")&amp;"인게임누적곱배수",ChapterTable!$R:$S,2,0)^D1382
    +VLOOKUP(SUBSTITUTE(SUBSTITUTE(F$1,"standard",""),"|Float","")&amp;IF(OR($L1382=TRUE,$A1382=0,MOD($A1382,ChapterTable!$R$20)&lt;&gt;0),"","보스")&amp;"인게임누적합배수",ChapterTable!$R:$S,2,0)*D1382)
  )
  )
  )
)</f>
        <v>252.28124999999997</v>
      </c>
      <c r="G1382" t="s">
        <v>715</v>
      </c>
      <c r="J1382" t="str">
        <f>IF(ISBLANK(I1382),"",
IFERROR(VLOOKUP(I1382,[1]StringTable!$1:$1048576,MATCH("kor|String",[1]StringTable!$1:$1,0),0),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56"/>
        <v>0.2</v>
      </c>
      <c r="AJ1382">
        <f t="shared" si="154"/>
        <v>0.27466666000000001</v>
      </c>
      <c r="AK1382">
        <f t="shared" si="155"/>
        <v>1</v>
      </c>
      <c r="AL1382">
        <v>0</v>
      </c>
    </row>
    <row r="1383" spans="1:38" x14ac:dyDescent="0.3">
      <c r="A1383">
        <v>5</v>
      </c>
      <c r="B1383">
        <v>42</v>
      </c>
      <c r="C1383">
        <f>IF(OR($L1383=TRUE,$A1383=0,MOD($A1383,ChapterTable!$R$20)&lt;&gt;0),
MAX(0,INT(($B1383+ChapterTable!$P$26+VLOOKUP(SUBSTITUTE(C$1,"성장단계","")&amp;"단계오프셋",ChapterTable!$R:$S,2,0))/ChapterTable!$P$23)),
MAX(0,INT(($B1383+ChapterTable!$R$26+VLOOKUP(SUBSTITUTE(C$1,"성장단계","")&amp;"보스단계오프셋",ChapterTable!$R:$S,2,0))/ChapterTable!$R$23)))</f>
        <v>4</v>
      </c>
      <c r="D1383">
        <f>IF(OR($L1383=TRUE,$A1383=0,MOD($A1383,ChapterTable!$R$20)&lt;&gt;0),
MAX(0,INT(($B1383+ChapterTable!$P$26+VLOOKUP(SUBSTITUTE(D$1,"성장단계","")&amp;"단계오프셋",ChapterTable!$R:$S,2,0))/ChapterTable!$P$23)),
MAX(0,INT(($B1383+ChapterTable!$R$26+VLOOKUP(SUBSTITUTE(D$1,"성장단계","")&amp;"보스단계오프셋",ChapterTable!$R:$S,2,0))/ChapterTable!$R$23)))</f>
        <v>4</v>
      </c>
      <c r="E1383" s="1">
        <f ca="1">IF(AND($A1383=0,$B1383=1),
    VLOOKUP(1,ChapterTable!$1:$1048576,MATCH("최종"&amp;SUBSTITUTE(SUBSTITUTE(E$1,"standard",""),"|Float",""),ChapterTable!$1:$1,0),0)*ChapterTable!$P$17,
  IF(AND($A1383=0,$B1383=0),
    E1384,
  IF($B1383=0,
    VLOOKUP($A1383,ChapterTable!$1:$1048576,MATCH("최종"&amp;SUBSTITUTE(SUBSTITUTE(E$1,"standard",""),"|Float",""),ChapterTable!$1:$1,0),0),
  IF($B1383=1,
    IF($L1383=FALSE,
      VLOOKUP($A1383,ChapterTable!$1:$1048576,MATCH("최종"&amp;SUBSTITUTE(SUBSTITUTE(E$1,"standard",""),"|Float",""),ChapterTable!$1:$1,0),0),
      VLOOKUP($A1383-ChapterTable!$P$11,ChapterTable!$1:$1048576,MATCH("최종"&amp;SUBSTITUTE(SUBSTITUTE(E$1,"standard",""),"|Float",""),ChapterTable!$1:$1,0),0)*ChapterTable!$P$14
    ),
  OFFSET(E1383,-$B1383+IF($L1383,1,0),0)*IF($B1383&gt;OFFSET($B1383,1,0),ChapterTable!$R$17,1)*
    (VLOOKUP(SUBSTITUTE(SUBSTITUTE(E$1,"standard",""),"|Float","")&amp;IF(OR($L1383=TRUE,$A1383=0,MOD($A1383,ChapterTable!$R$20)&lt;&gt;0),"","보스")&amp;"인게임누적곱배수",ChapterTable!$R:$S,2,0)^C1383
    +VLOOKUP(SUBSTITUTE(SUBSTITUTE(E$1,"standard",""),"|Float","")&amp;IF(OR($L1383=TRUE,$A1383=0,MOD($A1383,ChapterTable!$R$20)&lt;&gt;0),"","보스")&amp;"인게임누적합배수",ChapterTable!$R:$S,2,0)*C1383)
  )
  )
  )
)</f>
        <v>838.34999999999991</v>
      </c>
      <c r="F1383" s="1">
        <f ca="1">IF(AND($A1383=0,$B1383=1),
    VLOOKUP(1,ChapterTable!$1:$1048576,MATCH("최종"&amp;SUBSTITUTE(SUBSTITUTE(F$1,"standard",""),"|Float",""),ChapterTable!$1:$1,0),0)*ChapterTable!$P$17,
  IF(AND($A1383=0,$B1383=0),
    F1384,
  IF($B1383=0,
    VLOOKUP($A1383,ChapterTable!$1:$1048576,MATCH("최종"&amp;SUBSTITUTE(SUBSTITUTE(F$1,"standard",""),"|Float",""),ChapterTable!$1:$1,0),0),
  IF($B1383=1,
    IF($L1383=FALSE,
      VLOOKUP($A1383,ChapterTable!$1:$1048576,MATCH("최종"&amp;SUBSTITUTE(SUBSTITUTE(F$1,"standard",""),"|Float",""),ChapterTable!$1:$1,0),0),
      VLOOKUP($A1383-ChapterTable!$P$11,ChapterTable!$1:$1048576,MATCH("최종"&amp;SUBSTITUTE(SUBSTITUTE(F$1,"standard",""),"|Float",""),ChapterTable!$1:$1,0),0)*ChapterTable!$P$14
    ),
  OFFSET(F1383,-$B1383+IF($L1383,1,0),0)*
    (VLOOKUP(SUBSTITUTE(SUBSTITUTE(F$1,"standard",""),"|Float","")&amp;IF(OR($L1383=TRUE,$A1383=0,MOD($A1383,ChapterTable!$R$20)&lt;&gt;0),"","보스")&amp;"인게임누적곱배수",ChapterTable!$R:$S,2,0)^D1383
    +VLOOKUP(SUBSTITUTE(SUBSTITUTE(F$1,"standard",""),"|Float","")&amp;IF(OR($L1383=TRUE,$A1383=0,MOD($A1383,ChapterTable!$R$20)&lt;&gt;0),"","보스")&amp;"인게임누적합배수",ChapterTable!$R:$S,2,0)*D1383)
  )
  )
  )
)</f>
        <v>252.28124999999997</v>
      </c>
      <c r="G1383" t="s">
        <v>715</v>
      </c>
      <c r="J1383" t="str">
        <f>IF(ISBLANK(I1383),"",
IFERROR(VLOOKUP(I1383,[1]StringTable!$1:$1048576,MATCH("kor|String",[1]StringTable!$1:$1,0),0),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56"/>
        <v>0.2</v>
      </c>
      <c r="AJ1383">
        <f t="shared" si="154"/>
        <v>0.27466666000000001</v>
      </c>
      <c r="AK1383">
        <f t="shared" si="155"/>
        <v>1</v>
      </c>
      <c r="AL1383">
        <v>0</v>
      </c>
    </row>
    <row r="1384" spans="1:38" x14ac:dyDescent="0.3">
      <c r="A1384">
        <v>5</v>
      </c>
      <c r="B1384">
        <v>43</v>
      </c>
      <c r="C1384">
        <f>IF(OR($L1384=TRUE,$A1384=0,MOD($A1384,ChapterTable!$R$20)&lt;&gt;0),
MAX(0,INT(($B1384+ChapterTable!$P$26+VLOOKUP(SUBSTITUTE(C$1,"성장단계","")&amp;"단계오프셋",ChapterTable!$R:$S,2,0))/ChapterTable!$P$23)),
MAX(0,INT(($B1384+ChapterTable!$R$26+VLOOKUP(SUBSTITUTE(C$1,"성장단계","")&amp;"보스단계오프셋",ChapterTable!$R:$S,2,0))/ChapterTable!$R$23)))</f>
        <v>4</v>
      </c>
      <c r="D1384">
        <f>IF(OR($L1384=TRUE,$A1384=0,MOD($A1384,ChapterTable!$R$20)&lt;&gt;0),
MAX(0,INT(($B1384+ChapterTable!$P$26+VLOOKUP(SUBSTITUTE(D$1,"성장단계","")&amp;"단계오프셋",ChapterTable!$R:$S,2,0))/ChapterTable!$P$23)),
MAX(0,INT(($B1384+ChapterTable!$R$26+VLOOKUP(SUBSTITUTE(D$1,"성장단계","")&amp;"보스단계오프셋",ChapterTable!$R:$S,2,0))/ChapterTable!$R$23)))</f>
        <v>4</v>
      </c>
      <c r="E1384" s="1">
        <f ca="1">IF(AND($A1384=0,$B1384=1),
    VLOOKUP(1,ChapterTable!$1:$1048576,MATCH("최종"&amp;SUBSTITUTE(SUBSTITUTE(E$1,"standard",""),"|Float",""),ChapterTable!$1:$1,0),0)*ChapterTable!$P$17,
  IF(AND($A1384=0,$B1384=0),
    E1385,
  IF($B1384=0,
    VLOOKUP($A1384,ChapterTable!$1:$1048576,MATCH("최종"&amp;SUBSTITUTE(SUBSTITUTE(E$1,"standard",""),"|Float",""),ChapterTable!$1:$1,0),0),
  IF($B1384=1,
    IF($L1384=FALSE,
      VLOOKUP($A1384,ChapterTable!$1:$1048576,MATCH("최종"&amp;SUBSTITUTE(SUBSTITUTE(E$1,"standard",""),"|Float",""),ChapterTable!$1:$1,0),0),
      VLOOKUP($A1384-ChapterTable!$P$11,ChapterTable!$1:$1048576,MATCH("최종"&amp;SUBSTITUTE(SUBSTITUTE(E$1,"standard",""),"|Float",""),ChapterTable!$1:$1,0),0)*ChapterTable!$P$14
    ),
  OFFSET(E1384,-$B1384+IF($L1384,1,0),0)*IF($B1384&gt;OFFSET($B1384,1,0),ChapterTable!$R$17,1)*
    (VLOOKUP(SUBSTITUTE(SUBSTITUTE(E$1,"standard",""),"|Float","")&amp;IF(OR($L1384=TRUE,$A1384=0,MOD($A1384,ChapterTable!$R$20)&lt;&gt;0),"","보스")&amp;"인게임누적곱배수",ChapterTable!$R:$S,2,0)^C1384
    +VLOOKUP(SUBSTITUTE(SUBSTITUTE(E$1,"standard",""),"|Float","")&amp;IF(OR($L1384=TRUE,$A1384=0,MOD($A1384,ChapterTable!$R$20)&lt;&gt;0),"","보스")&amp;"인게임누적합배수",ChapterTable!$R:$S,2,0)*C1384)
  )
  )
  )
)</f>
        <v>838.34999999999991</v>
      </c>
      <c r="F1384" s="1">
        <f ca="1">IF(AND($A1384=0,$B1384=1),
    VLOOKUP(1,ChapterTable!$1:$1048576,MATCH("최종"&amp;SUBSTITUTE(SUBSTITUTE(F$1,"standard",""),"|Float",""),ChapterTable!$1:$1,0),0)*ChapterTable!$P$17,
  IF(AND($A1384=0,$B1384=0),
    F1385,
  IF($B1384=0,
    VLOOKUP($A1384,ChapterTable!$1:$1048576,MATCH("최종"&amp;SUBSTITUTE(SUBSTITUTE(F$1,"standard",""),"|Float",""),ChapterTable!$1:$1,0),0),
  IF($B1384=1,
    IF($L1384=FALSE,
      VLOOKUP($A1384,ChapterTable!$1:$1048576,MATCH("최종"&amp;SUBSTITUTE(SUBSTITUTE(F$1,"standard",""),"|Float",""),ChapterTable!$1:$1,0),0),
      VLOOKUP($A1384-ChapterTable!$P$11,ChapterTable!$1:$1048576,MATCH("최종"&amp;SUBSTITUTE(SUBSTITUTE(F$1,"standard",""),"|Float",""),ChapterTable!$1:$1,0),0)*ChapterTable!$P$14
    ),
  OFFSET(F1384,-$B1384+IF($L1384,1,0),0)*
    (VLOOKUP(SUBSTITUTE(SUBSTITUTE(F$1,"standard",""),"|Float","")&amp;IF(OR($L1384=TRUE,$A1384=0,MOD($A1384,ChapterTable!$R$20)&lt;&gt;0),"","보스")&amp;"인게임누적곱배수",ChapterTable!$R:$S,2,0)^D1384
    +VLOOKUP(SUBSTITUTE(SUBSTITUTE(F$1,"standard",""),"|Float","")&amp;IF(OR($L1384=TRUE,$A1384=0,MOD($A1384,ChapterTable!$R$20)&lt;&gt;0),"","보스")&amp;"인게임누적합배수",ChapterTable!$R:$S,2,0)*D1384)
  )
  )
  )
)</f>
        <v>252.28124999999997</v>
      </c>
      <c r="G1384" t="s">
        <v>715</v>
      </c>
      <c r="J1384" t="str">
        <f>IF(ISBLANK(I1384),"",
IFERROR(VLOOKUP(I1384,[1]StringTable!$1:$1048576,MATCH("kor|String",[1]StringTable!$1:$1,0),0),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56"/>
        <v>0.2</v>
      </c>
      <c r="AJ1384">
        <f t="shared" si="154"/>
        <v>0.27466666000000001</v>
      </c>
      <c r="AK1384">
        <f t="shared" si="155"/>
        <v>1</v>
      </c>
      <c r="AL1384">
        <v>0</v>
      </c>
    </row>
    <row r="1385" spans="1:38" x14ac:dyDescent="0.3">
      <c r="A1385">
        <v>5</v>
      </c>
      <c r="B1385">
        <v>44</v>
      </c>
      <c r="C1385">
        <f>IF(OR($L1385=TRUE,$A1385=0,MOD($A1385,ChapterTable!$R$20)&lt;&gt;0),
MAX(0,INT(($B1385+ChapterTable!$P$26+VLOOKUP(SUBSTITUTE(C$1,"성장단계","")&amp;"단계오프셋",ChapterTable!$R:$S,2,0))/ChapterTable!$P$23)),
MAX(0,INT(($B1385+ChapterTable!$R$26+VLOOKUP(SUBSTITUTE(C$1,"성장단계","")&amp;"보스단계오프셋",ChapterTable!$R:$S,2,0))/ChapterTable!$R$23)))</f>
        <v>4</v>
      </c>
      <c r="D1385">
        <f>IF(OR($L1385=TRUE,$A1385=0,MOD($A1385,ChapterTable!$R$20)&lt;&gt;0),
MAX(0,INT(($B1385+ChapterTable!$P$26+VLOOKUP(SUBSTITUTE(D$1,"성장단계","")&amp;"단계오프셋",ChapterTable!$R:$S,2,0))/ChapterTable!$P$23)),
MAX(0,INT(($B1385+ChapterTable!$R$26+VLOOKUP(SUBSTITUTE(D$1,"성장단계","")&amp;"보스단계오프셋",ChapterTable!$R:$S,2,0))/ChapterTable!$R$23)))</f>
        <v>4</v>
      </c>
      <c r="E1385" s="1">
        <f ca="1">IF(AND($A1385=0,$B1385=1),
    VLOOKUP(1,ChapterTable!$1:$1048576,MATCH("최종"&amp;SUBSTITUTE(SUBSTITUTE(E$1,"standard",""),"|Float",""),ChapterTable!$1:$1,0),0)*ChapterTable!$P$17,
  IF(AND($A1385=0,$B1385=0),
    E1386,
  IF($B1385=0,
    VLOOKUP($A1385,ChapterTable!$1:$1048576,MATCH("최종"&amp;SUBSTITUTE(SUBSTITUTE(E$1,"standard",""),"|Float",""),ChapterTable!$1:$1,0),0),
  IF($B1385=1,
    IF($L1385=FALSE,
      VLOOKUP($A1385,ChapterTable!$1:$1048576,MATCH("최종"&amp;SUBSTITUTE(SUBSTITUTE(E$1,"standard",""),"|Float",""),ChapterTable!$1:$1,0),0),
      VLOOKUP($A1385-ChapterTable!$P$11,ChapterTable!$1:$1048576,MATCH("최종"&amp;SUBSTITUTE(SUBSTITUTE(E$1,"standard",""),"|Float",""),ChapterTable!$1:$1,0),0)*ChapterTable!$P$14
    ),
  OFFSET(E1385,-$B1385+IF($L1385,1,0),0)*IF($B1385&gt;OFFSET($B1385,1,0),ChapterTable!$R$17,1)*
    (VLOOKUP(SUBSTITUTE(SUBSTITUTE(E$1,"standard",""),"|Float","")&amp;IF(OR($L1385=TRUE,$A1385=0,MOD($A1385,ChapterTable!$R$20)&lt;&gt;0),"","보스")&amp;"인게임누적곱배수",ChapterTable!$R:$S,2,0)^C1385
    +VLOOKUP(SUBSTITUTE(SUBSTITUTE(E$1,"standard",""),"|Float","")&amp;IF(OR($L1385=TRUE,$A1385=0,MOD($A1385,ChapterTable!$R$20)&lt;&gt;0),"","보스")&amp;"인게임누적합배수",ChapterTable!$R:$S,2,0)*C1385)
  )
  )
  )
)</f>
        <v>838.34999999999991</v>
      </c>
      <c r="F1385" s="1">
        <f ca="1">IF(AND($A1385=0,$B1385=1),
    VLOOKUP(1,ChapterTable!$1:$1048576,MATCH("최종"&amp;SUBSTITUTE(SUBSTITUTE(F$1,"standard",""),"|Float",""),ChapterTable!$1:$1,0),0)*ChapterTable!$P$17,
  IF(AND($A1385=0,$B1385=0),
    F1386,
  IF($B1385=0,
    VLOOKUP($A1385,ChapterTable!$1:$1048576,MATCH("최종"&amp;SUBSTITUTE(SUBSTITUTE(F$1,"standard",""),"|Float",""),ChapterTable!$1:$1,0),0),
  IF($B1385=1,
    IF($L1385=FALSE,
      VLOOKUP($A1385,ChapterTable!$1:$1048576,MATCH("최종"&amp;SUBSTITUTE(SUBSTITUTE(F$1,"standard",""),"|Float",""),ChapterTable!$1:$1,0),0),
      VLOOKUP($A1385-ChapterTable!$P$11,ChapterTable!$1:$1048576,MATCH("최종"&amp;SUBSTITUTE(SUBSTITUTE(F$1,"standard",""),"|Float",""),ChapterTable!$1:$1,0),0)*ChapterTable!$P$14
    ),
  OFFSET(F1385,-$B1385+IF($L1385,1,0),0)*
    (VLOOKUP(SUBSTITUTE(SUBSTITUTE(F$1,"standard",""),"|Float","")&amp;IF(OR($L1385=TRUE,$A1385=0,MOD($A1385,ChapterTable!$R$20)&lt;&gt;0),"","보스")&amp;"인게임누적곱배수",ChapterTable!$R:$S,2,0)^D1385
    +VLOOKUP(SUBSTITUTE(SUBSTITUTE(F$1,"standard",""),"|Float","")&amp;IF(OR($L1385=TRUE,$A1385=0,MOD($A1385,ChapterTable!$R$20)&lt;&gt;0),"","보스")&amp;"인게임누적합배수",ChapterTable!$R:$S,2,0)*D1385)
  )
  )
  )
)</f>
        <v>252.28124999999997</v>
      </c>
      <c r="G1385" t="s">
        <v>715</v>
      </c>
      <c r="J1385" t="str">
        <f>IF(ISBLANK(I1385),"",
IFERROR(VLOOKUP(I1385,[1]StringTable!$1:$1048576,MATCH("kor|String",[1]StringTable!$1:$1,0),0),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56"/>
        <v>0.2</v>
      </c>
      <c r="AJ1385">
        <f t="shared" si="154"/>
        <v>0.27466666000000001</v>
      </c>
      <c r="AK1385">
        <f t="shared" si="155"/>
        <v>1</v>
      </c>
      <c r="AL1385">
        <v>0</v>
      </c>
    </row>
    <row r="1386" spans="1:38" x14ac:dyDescent="0.3">
      <c r="A1386">
        <v>5</v>
      </c>
      <c r="B1386">
        <v>45</v>
      </c>
      <c r="C1386">
        <f>IF(OR($L1386=TRUE,$A1386=0,MOD($A1386,ChapterTable!$R$20)&lt;&gt;0),
MAX(0,INT(($B1386+ChapterTable!$P$26+VLOOKUP(SUBSTITUTE(C$1,"성장단계","")&amp;"단계오프셋",ChapterTable!$R:$S,2,0))/ChapterTable!$P$23)),
MAX(0,INT(($B1386+ChapterTable!$R$26+VLOOKUP(SUBSTITUTE(C$1,"성장단계","")&amp;"보스단계오프셋",ChapterTable!$R:$S,2,0))/ChapterTable!$R$23)))</f>
        <v>4</v>
      </c>
      <c r="D1386">
        <f>IF(OR($L1386=TRUE,$A1386=0,MOD($A1386,ChapterTable!$R$20)&lt;&gt;0),
MAX(0,INT(($B1386+ChapterTable!$P$26+VLOOKUP(SUBSTITUTE(D$1,"성장단계","")&amp;"단계오프셋",ChapterTable!$R:$S,2,0))/ChapterTable!$P$23)),
MAX(0,INT(($B1386+ChapterTable!$R$26+VLOOKUP(SUBSTITUTE(D$1,"성장단계","")&amp;"보스단계오프셋",ChapterTable!$R:$S,2,0))/ChapterTable!$R$23)))</f>
        <v>4</v>
      </c>
      <c r="E1386" s="1">
        <f ca="1">IF(AND($A1386=0,$B1386=1),
    VLOOKUP(1,ChapterTable!$1:$1048576,MATCH("최종"&amp;SUBSTITUTE(SUBSTITUTE(E$1,"standard",""),"|Float",""),ChapterTable!$1:$1,0),0)*ChapterTable!$P$17,
  IF(AND($A1386=0,$B1386=0),
    E1387,
  IF($B1386=0,
    VLOOKUP($A1386,ChapterTable!$1:$1048576,MATCH("최종"&amp;SUBSTITUTE(SUBSTITUTE(E$1,"standard",""),"|Float",""),ChapterTable!$1:$1,0),0),
  IF($B1386=1,
    IF($L1386=FALSE,
      VLOOKUP($A1386,ChapterTable!$1:$1048576,MATCH("최종"&amp;SUBSTITUTE(SUBSTITUTE(E$1,"standard",""),"|Float",""),ChapterTable!$1:$1,0),0),
      VLOOKUP($A1386-ChapterTable!$P$11,ChapterTable!$1:$1048576,MATCH("최종"&amp;SUBSTITUTE(SUBSTITUTE(E$1,"standard",""),"|Float",""),ChapterTable!$1:$1,0),0)*ChapterTable!$P$14
    ),
  OFFSET(E1386,-$B1386+IF($L1386,1,0),0)*IF($B1386&gt;OFFSET($B1386,1,0),ChapterTable!$R$17,1)*
    (VLOOKUP(SUBSTITUTE(SUBSTITUTE(E$1,"standard",""),"|Float","")&amp;IF(OR($L1386=TRUE,$A1386=0,MOD($A1386,ChapterTable!$R$20)&lt;&gt;0),"","보스")&amp;"인게임누적곱배수",ChapterTable!$R:$S,2,0)^C1386
    +VLOOKUP(SUBSTITUTE(SUBSTITUTE(E$1,"standard",""),"|Float","")&amp;IF(OR($L1386=TRUE,$A1386=0,MOD($A1386,ChapterTable!$R$20)&lt;&gt;0),"","보스")&amp;"인게임누적합배수",ChapterTable!$R:$S,2,0)*C1386)
  )
  )
  )
)</f>
        <v>838.34999999999991</v>
      </c>
      <c r="F1386" s="1">
        <f ca="1">IF(AND($A1386=0,$B1386=1),
    VLOOKUP(1,ChapterTable!$1:$1048576,MATCH("최종"&amp;SUBSTITUTE(SUBSTITUTE(F$1,"standard",""),"|Float",""),ChapterTable!$1:$1,0),0)*ChapterTable!$P$17,
  IF(AND($A1386=0,$B1386=0),
    F1387,
  IF($B1386=0,
    VLOOKUP($A1386,ChapterTable!$1:$1048576,MATCH("최종"&amp;SUBSTITUTE(SUBSTITUTE(F$1,"standard",""),"|Float",""),ChapterTable!$1:$1,0),0),
  IF($B1386=1,
    IF($L1386=FALSE,
      VLOOKUP($A1386,ChapterTable!$1:$1048576,MATCH("최종"&amp;SUBSTITUTE(SUBSTITUTE(F$1,"standard",""),"|Float",""),ChapterTable!$1:$1,0),0),
      VLOOKUP($A1386-ChapterTable!$P$11,ChapterTable!$1:$1048576,MATCH("최종"&amp;SUBSTITUTE(SUBSTITUTE(F$1,"standard",""),"|Float",""),ChapterTable!$1:$1,0),0)*ChapterTable!$P$14
    ),
  OFFSET(F1386,-$B1386+IF($L1386,1,0),0)*
    (VLOOKUP(SUBSTITUTE(SUBSTITUTE(F$1,"standard",""),"|Float","")&amp;IF(OR($L1386=TRUE,$A1386=0,MOD($A1386,ChapterTable!$R$20)&lt;&gt;0),"","보스")&amp;"인게임누적곱배수",ChapterTable!$R:$S,2,0)^D1386
    +VLOOKUP(SUBSTITUTE(SUBSTITUTE(F$1,"standard",""),"|Float","")&amp;IF(OR($L1386=TRUE,$A1386=0,MOD($A1386,ChapterTable!$R$20)&lt;&gt;0),"","보스")&amp;"인게임누적합배수",ChapterTable!$R:$S,2,0)*D1386)
  )
  )
  )
)</f>
        <v>252.28124999999997</v>
      </c>
      <c r="G1386" t="s">
        <v>715</v>
      </c>
      <c r="J1386" t="str">
        <f>IF(ISBLANK(I1386),"",
IFERROR(VLOOKUP(I1386,[1]StringTable!$1:$1048576,MATCH("kor|String",[1]StringTable!$1:$1,0),0),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56"/>
        <v>0.2</v>
      </c>
      <c r="AJ1386">
        <f t="shared" si="154"/>
        <v>0.27466666000000001</v>
      </c>
      <c r="AK1386">
        <f t="shared" si="155"/>
        <v>1</v>
      </c>
      <c r="AL1386">
        <v>0</v>
      </c>
    </row>
    <row r="1387" spans="1:38" x14ac:dyDescent="0.3">
      <c r="A1387">
        <v>5</v>
      </c>
      <c r="B1387">
        <v>46</v>
      </c>
      <c r="C1387">
        <f>IF(OR($L1387=TRUE,$A1387=0,MOD($A1387,ChapterTable!$R$20)&lt;&gt;0),
MAX(0,INT(($B1387+ChapterTable!$P$26+VLOOKUP(SUBSTITUTE(C$1,"성장단계","")&amp;"단계오프셋",ChapterTable!$R:$S,2,0))/ChapterTable!$P$23)),
MAX(0,INT(($B1387+ChapterTable!$R$26+VLOOKUP(SUBSTITUTE(C$1,"성장단계","")&amp;"보스단계오프셋",ChapterTable!$R:$S,2,0))/ChapterTable!$R$23)))</f>
        <v>5</v>
      </c>
      <c r="D1387">
        <f>IF(OR($L1387=TRUE,$A1387=0,MOD($A1387,ChapterTable!$R$20)&lt;&gt;0),
MAX(0,INT(($B1387+ChapterTable!$P$26+VLOOKUP(SUBSTITUTE(D$1,"성장단계","")&amp;"단계오프셋",ChapterTable!$R:$S,2,0))/ChapterTable!$P$23)),
MAX(0,INT(($B1387+ChapterTable!$R$26+VLOOKUP(SUBSTITUTE(D$1,"성장단계","")&amp;"보스단계오프셋",ChapterTable!$R:$S,2,0))/ChapterTable!$R$23)))</f>
        <v>4</v>
      </c>
      <c r="E1387" s="1">
        <f ca="1">IF(AND($A1387=0,$B1387=1),
    VLOOKUP(1,ChapterTable!$1:$1048576,MATCH("최종"&amp;SUBSTITUTE(SUBSTITUTE(E$1,"standard",""),"|Float",""),ChapterTable!$1:$1,0),0)*ChapterTable!$P$17,
  IF(AND($A1387=0,$B1387=0),
    E1388,
  IF($B1387=0,
    VLOOKUP($A1387,ChapterTable!$1:$1048576,MATCH("최종"&amp;SUBSTITUTE(SUBSTITUTE(E$1,"standard",""),"|Float",""),ChapterTable!$1:$1,0),0),
  IF($B1387=1,
    IF($L1387=FALSE,
      VLOOKUP($A1387,ChapterTable!$1:$1048576,MATCH("최종"&amp;SUBSTITUTE(SUBSTITUTE(E$1,"standard",""),"|Float",""),ChapterTable!$1:$1,0),0),
      VLOOKUP($A1387-ChapterTable!$P$11,ChapterTable!$1:$1048576,MATCH("최종"&amp;SUBSTITUTE(SUBSTITUTE(E$1,"standard",""),"|Float",""),ChapterTable!$1:$1,0),0)*ChapterTable!$P$14
    ),
  OFFSET(E1387,-$B1387+IF($L1387,1,0),0)*IF($B1387&gt;OFFSET($B1387,1,0),ChapterTable!$R$17,1)*
    (VLOOKUP(SUBSTITUTE(SUBSTITUTE(E$1,"standard",""),"|Float","")&amp;IF(OR($L1387=TRUE,$A1387=0,MOD($A1387,ChapterTable!$R$20)&lt;&gt;0),"","보스")&amp;"인게임누적곱배수",ChapterTable!$R:$S,2,0)^C1387
    +VLOOKUP(SUBSTITUTE(SUBSTITUTE(E$1,"standard",""),"|Float","")&amp;IF(OR($L1387=TRUE,$A1387=0,MOD($A1387,ChapterTable!$R$20)&lt;&gt;0),"","보스")&amp;"인게임누적합배수",ChapterTable!$R:$S,2,0)*C1387)
  )
  )
  )
)</f>
        <v>931.49999999999989</v>
      </c>
      <c r="F1387" s="1">
        <f ca="1">IF(AND($A1387=0,$B1387=1),
    VLOOKUP(1,ChapterTable!$1:$1048576,MATCH("최종"&amp;SUBSTITUTE(SUBSTITUTE(F$1,"standard",""),"|Float",""),ChapterTable!$1:$1,0),0)*ChapterTable!$P$17,
  IF(AND($A1387=0,$B1387=0),
    F1388,
  IF($B1387=0,
    VLOOKUP($A1387,ChapterTable!$1:$1048576,MATCH("최종"&amp;SUBSTITUTE(SUBSTITUTE(F$1,"standard",""),"|Float",""),ChapterTable!$1:$1,0),0),
  IF($B1387=1,
    IF($L1387=FALSE,
      VLOOKUP($A1387,ChapterTable!$1:$1048576,MATCH("최종"&amp;SUBSTITUTE(SUBSTITUTE(F$1,"standard",""),"|Float",""),ChapterTable!$1:$1,0),0),
      VLOOKUP($A1387-ChapterTable!$P$11,ChapterTable!$1:$1048576,MATCH("최종"&amp;SUBSTITUTE(SUBSTITUTE(F$1,"standard",""),"|Float",""),ChapterTable!$1:$1,0),0)*ChapterTable!$P$14
    ),
  OFFSET(F1387,-$B1387+IF($L1387,1,0),0)*
    (VLOOKUP(SUBSTITUTE(SUBSTITUTE(F$1,"standard",""),"|Float","")&amp;IF(OR($L1387=TRUE,$A1387=0,MOD($A1387,ChapterTable!$R$20)&lt;&gt;0),"","보스")&amp;"인게임누적곱배수",ChapterTable!$R:$S,2,0)^D1387
    +VLOOKUP(SUBSTITUTE(SUBSTITUTE(F$1,"standard",""),"|Float","")&amp;IF(OR($L1387=TRUE,$A1387=0,MOD($A1387,ChapterTable!$R$20)&lt;&gt;0),"","보스")&amp;"인게임누적합배수",ChapterTable!$R:$S,2,0)*D1387)
  )
  )
  )
)</f>
        <v>252.28124999999997</v>
      </c>
      <c r="G1387" t="s">
        <v>715</v>
      </c>
      <c r="J1387" t="str">
        <f>IF(ISBLANK(I1387),"",
IFERROR(VLOOKUP(I1387,[1]StringTable!$1:$1048576,MATCH("kor|String",[1]StringTable!$1:$1,0),0),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56"/>
        <v>0.2</v>
      </c>
      <c r="AJ1387">
        <f t="shared" si="154"/>
        <v>0.27466666000000001</v>
      </c>
      <c r="AK1387">
        <f t="shared" si="155"/>
        <v>1</v>
      </c>
      <c r="AL1387">
        <v>0</v>
      </c>
    </row>
    <row r="1388" spans="1:38" x14ac:dyDescent="0.3">
      <c r="A1388">
        <v>5</v>
      </c>
      <c r="B1388">
        <v>47</v>
      </c>
      <c r="C1388">
        <f>IF(OR($L1388=TRUE,$A1388=0,MOD($A1388,ChapterTable!$R$20)&lt;&gt;0),
MAX(0,INT(($B1388+ChapterTable!$P$26+VLOOKUP(SUBSTITUTE(C$1,"성장단계","")&amp;"단계오프셋",ChapterTable!$R:$S,2,0))/ChapterTable!$P$23)),
MAX(0,INT(($B1388+ChapterTable!$R$26+VLOOKUP(SUBSTITUTE(C$1,"성장단계","")&amp;"보스단계오프셋",ChapterTable!$R:$S,2,0))/ChapterTable!$R$23)))</f>
        <v>5</v>
      </c>
      <c r="D1388">
        <f>IF(OR($L1388=TRUE,$A1388=0,MOD($A1388,ChapterTable!$R$20)&lt;&gt;0),
MAX(0,INT(($B1388+ChapterTable!$P$26+VLOOKUP(SUBSTITUTE(D$1,"성장단계","")&amp;"단계오프셋",ChapterTable!$R:$S,2,0))/ChapterTable!$P$23)),
MAX(0,INT(($B1388+ChapterTable!$R$26+VLOOKUP(SUBSTITUTE(D$1,"성장단계","")&amp;"보스단계오프셋",ChapterTable!$R:$S,2,0))/ChapterTable!$R$23)))</f>
        <v>4</v>
      </c>
      <c r="E1388" s="1">
        <f ca="1">IF(AND($A1388=0,$B1388=1),
    VLOOKUP(1,ChapterTable!$1:$1048576,MATCH("최종"&amp;SUBSTITUTE(SUBSTITUTE(E$1,"standard",""),"|Float",""),ChapterTable!$1:$1,0),0)*ChapterTable!$P$17,
  IF(AND($A1388=0,$B1388=0),
    E1389,
  IF($B1388=0,
    VLOOKUP($A1388,ChapterTable!$1:$1048576,MATCH("최종"&amp;SUBSTITUTE(SUBSTITUTE(E$1,"standard",""),"|Float",""),ChapterTable!$1:$1,0),0),
  IF($B1388=1,
    IF($L1388=FALSE,
      VLOOKUP($A1388,ChapterTable!$1:$1048576,MATCH("최종"&amp;SUBSTITUTE(SUBSTITUTE(E$1,"standard",""),"|Float",""),ChapterTable!$1:$1,0),0),
      VLOOKUP($A1388-ChapterTable!$P$11,ChapterTable!$1:$1048576,MATCH("최종"&amp;SUBSTITUTE(SUBSTITUTE(E$1,"standard",""),"|Float",""),ChapterTable!$1:$1,0),0)*ChapterTable!$P$14
    ),
  OFFSET(E1388,-$B1388+IF($L1388,1,0),0)*IF($B1388&gt;OFFSET($B1388,1,0),ChapterTable!$R$17,1)*
    (VLOOKUP(SUBSTITUTE(SUBSTITUTE(E$1,"standard",""),"|Float","")&amp;IF(OR($L1388=TRUE,$A1388=0,MOD($A1388,ChapterTable!$R$20)&lt;&gt;0),"","보스")&amp;"인게임누적곱배수",ChapterTable!$R:$S,2,0)^C1388
    +VLOOKUP(SUBSTITUTE(SUBSTITUTE(E$1,"standard",""),"|Float","")&amp;IF(OR($L1388=TRUE,$A1388=0,MOD($A1388,ChapterTable!$R$20)&lt;&gt;0),"","보스")&amp;"인게임누적합배수",ChapterTable!$R:$S,2,0)*C1388)
  )
  )
  )
)</f>
        <v>931.49999999999989</v>
      </c>
      <c r="F1388" s="1">
        <f ca="1">IF(AND($A1388=0,$B1388=1),
    VLOOKUP(1,ChapterTable!$1:$1048576,MATCH("최종"&amp;SUBSTITUTE(SUBSTITUTE(F$1,"standard",""),"|Float",""),ChapterTable!$1:$1,0),0)*ChapterTable!$P$17,
  IF(AND($A1388=0,$B1388=0),
    F1389,
  IF($B1388=0,
    VLOOKUP($A1388,ChapterTable!$1:$1048576,MATCH("최종"&amp;SUBSTITUTE(SUBSTITUTE(F$1,"standard",""),"|Float",""),ChapterTable!$1:$1,0),0),
  IF($B1388=1,
    IF($L1388=FALSE,
      VLOOKUP($A1388,ChapterTable!$1:$1048576,MATCH("최종"&amp;SUBSTITUTE(SUBSTITUTE(F$1,"standard",""),"|Float",""),ChapterTable!$1:$1,0),0),
      VLOOKUP($A1388-ChapterTable!$P$11,ChapterTable!$1:$1048576,MATCH("최종"&amp;SUBSTITUTE(SUBSTITUTE(F$1,"standard",""),"|Float",""),ChapterTable!$1:$1,0),0)*ChapterTable!$P$14
    ),
  OFFSET(F1388,-$B1388+IF($L1388,1,0),0)*
    (VLOOKUP(SUBSTITUTE(SUBSTITUTE(F$1,"standard",""),"|Float","")&amp;IF(OR($L1388=TRUE,$A1388=0,MOD($A1388,ChapterTable!$R$20)&lt;&gt;0),"","보스")&amp;"인게임누적곱배수",ChapterTable!$R:$S,2,0)^D1388
    +VLOOKUP(SUBSTITUTE(SUBSTITUTE(F$1,"standard",""),"|Float","")&amp;IF(OR($L1388=TRUE,$A1388=0,MOD($A1388,ChapterTable!$R$20)&lt;&gt;0),"","보스")&amp;"인게임누적합배수",ChapterTable!$R:$S,2,0)*D1388)
  )
  )
  )
)</f>
        <v>252.28124999999997</v>
      </c>
      <c r="G1388" t="s">
        <v>715</v>
      </c>
      <c r="J1388" t="str">
        <f>IF(ISBLANK(I1388),"",
IFERROR(VLOOKUP(I1388,[1]StringTable!$1:$1048576,MATCH("kor|String",[1]StringTable!$1:$1,0),0),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56"/>
        <v>0.2</v>
      </c>
      <c r="AJ1388">
        <f t="shared" si="154"/>
        <v>0.27466666000000001</v>
      </c>
      <c r="AK1388">
        <f t="shared" si="155"/>
        <v>1</v>
      </c>
      <c r="AL1388">
        <v>0</v>
      </c>
    </row>
    <row r="1389" spans="1:38" x14ac:dyDescent="0.3">
      <c r="A1389">
        <v>5</v>
      </c>
      <c r="B1389">
        <v>48</v>
      </c>
      <c r="C1389">
        <f>IF(OR($L1389=TRUE,$A1389=0,MOD($A1389,ChapterTable!$R$20)&lt;&gt;0),
MAX(0,INT(($B1389+ChapterTable!$P$26+VLOOKUP(SUBSTITUTE(C$1,"성장단계","")&amp;"단계오프셋",ChapterTable!$R:$S,2,0))/ChapterTable!$P$23)),
MAX(0,INT(($B1389+ChapterTable!$R$26+VLOOKUP(SUBSTITUTE(C$1,"성장단계","")&amp;"보스단계오프셋",ChapterTable!$R:$S,2,0))/ChapterTable!$R$23)))</f>
        <v>5</v>
      </c>
      <c r="D1389">
        <f>IF(OR($L1389=TRUE,$A1389=0,MOD($A1389,ChapterTable!$R$20)&lt;&gt;0),
MAX(0,INT(($B1389+ChapterTable!$P$26+VLOOKUP(SUBSTITUTE(D$1,"성장단계","")&amp;"단계오프셋",ChapterTable!$R:$S,2,0))/ChapterTable!$P$23)),
MAX(0,INT(($B1389+ChapterTable!$R$26+VLOOKUP(SUBSTITUTE(D$1,"성장단계","")&amp;"보스단계오프셋",ChapterTable!$R:$S,2,0))/ChapterTable!$R$23)))</f>
        <v>4</v>
      </c>
      <c r="E1389" s="1">
        <f ca="1">IF(AND($A1389=0,$B1389=1),
    VLOOKUP(1,ChapterTable!$1:$1048576,MATCH("최종"&amp;SUBSTITUTE(SUBSTITUTE(E$1,"standard",""),"|Float",""),ChapterTable!$1:$1,0),0)*ChapterTable!$P$17,
  IF(AND($A1389=0,$B1389=0),
    E1390,
  IF($B1389=0,
    VLOOKUP($A1389,ChapterTable!$1:$1048576,MATCH("최종"&amp;SUBSTITUTE(SUBSTITUTE(E$1,"standard",""),"|Float",""),ChapterTable!$1:$1,0),0),
  IF($B1389=1,
    IF($L1389=FALSE,
      VLOOKUP($A1389,ChapterTable!$1:$1048576,MATCH("최종"&amp;SUBSTITUTE(SUBSTITUTE(E$1,"standard",""),"|Float",""),ChapterTable!$1:$1,0),0),
      VLOOKUP($A1389-ChapterTable!$P$11,ChapterTable!$1:$1048576,MATCH("최종"&amp;SUBSTITUTE(SUBSTITUTE(E$1,"standard",""),"|Float",""),ChapterTable!$1:$1,0),0)*ChapterTable!$P$14
    ),
  OFFSET(E1389,-$B1389+IF($L1389,1,0),0)*IF($B1389&gt;OFFSET($B1389,1,0),ChapterTable!$R$17,1)*
    (VLOOKUP(SUBSTITUTE(SUBSTITUTE(E$1,"standard",""),"|Float","")&amp;IF(OR($L1389=TRUE,$A1389=0,MOD($A1389,ChapterTable!$R$20)&lt;&gt;0),"","보스")&amp;"인게임누적곱배수",ChapterTable!$R:$S,2,0)^C1389
    +VLOOKUP(SUBSTITUTE(SUBSTITUTE(E$1,"standard",""),"|Float","")&amp;IF(OR($L1389=TRUE,$A1389=0,MOD($A1389,ChapterTable!$R$20)&lt;&gt;0),"","보스")&amp;"인게임누적합배수",ChapterTable!$R:$S,2,0)*C1389)
  )
  )
  )
)</f>
        <v>931.49999999999989</v>
      </c>
      <c r="F1389" s="1">
        <f ca="1">IF(AND($A1389=0,$B1389=1),
    VLOOKUP(1,ChapterTable!$1:$1048576,MATCH("최종"&amp;SUBSTITUTE(SUBSTITUTE(F$1,"standard",""),"|Float",""),ChapterTable!$1:$1,0),0)*ChapterTable!$P$17,
  IF(AND($A1389=0,$B1389=0),
    F1390,
  IF($B1389=0,
    VLOOKUP($A1389,ChapterTable!$1:$1048576,MATCH("최종"&amp;SUBSTITUTE(SUBSTITUTE(F$1,"standard",""),"|Float",""),ChapterTable!$1:$1,0),0),
  IF($B1389=1,
    IF($L1389=FALSE,
      VLOOKUP($A1389,ChapterTable!$1:$1048576,MATCH("최종"&amp;SUBSTITUTE(SUBSTITUTE(F$1,"standard",""),"|Float",""),ChapterTable!$1:$1,0),0),
      VLOOKUP($A1389-ChapterTable!$P$11,ChapterTable!$1:$1048576,MATCH("최종"&amp;SUBSTITUTE(SUBSTITUTE(F$1,"standard",""),"|Float",""),ChapterTable!$1:$1,0),0)*ChapterTable!$P$14
    ),
  OFFSET(F1389,-$B1389+IF($L1389,1,0),0)*
    (VLOOKUP(SUBSTITUTE(SUBSTITUTE(F$1,"standard",""),"|Float","")&amp;IF(OR($L1389=TRUE,$A1389=0,MOD($A1389,ChapterTable!$R$20)&lt;&gt;0),"","보스")&amp;"인게임누적곱배수",ChapterTable!$R:$S,2,0)^D1389
    +VLOOKUP(SUBSTITUTE(SUBSTITUTE(F$1,"standard",""),"|Float","")&amp;IF(OR($L1389=TRUE,$A1389=0,MOD($A1389,ChapterTable!$R$20)&lt;&gt;0),"","보스")&amp;"인게임누적합배수",ChapterTable!$R:$S,2,0)*D1389)
  )
  )
  )
)</f>
        <v>252.28124999999997</v>
      </c>
      <c r="G1389" t="s">
        <v>715</v>
      </c>
      <c r="J1389" t="str">
        <f>IF(ISBLANK(I1389),"",
IFERROR(VLOOKUP(I1389,[1]StringTable!$1:$1048576,MATCH("kor|String",[1]StringTable!$1:$1,0),0),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56"/>
        <v>0.2</v>
      </c>
      <c r="AJ1389">
        <f t="shared" si="154"/>
        <v>0.27466666000000001</v>
      </c>
      <c r="AK1389">
        <f t="shared" si="155"/>
        <v>1</v>
      </c>
      <c r="AL1389">
        <v>0</v>
      </c>
    </row>
    <row r="1390" spans="1:38" x14ac:dyDescent="0.3">
      <c r="A1390">
        <v>5</v>
      </c>
      <c r="B1390">
        <v>49</v>
      </c>
      <c r="C1390">
        <f>IF(OR($L1390=TRUE,$A1390=0,MOD($A1390,ChapterTable!$R$20)&lt;&gt;0),
MAX(0,INT(($B1390+ChapterTable!$P$26+VLOOKUP(SUBSTITUTE(C$1,"성장단계","")&amp;"단계오프셋",ChapterTable!$R:$S,2,0))/ChapterTable!$P$23)),
MAX(0,INT(($B1390+ChapterTable!$R$26+VLOOKUP(SUBSTITUTE(C$1,"성장단계","")&amp;"보스단계오프셋",ChapterTable!$R:$S,2,0))/ChapterTable!$R$23)))</f>
        <v>5</v>
      </c>
      <c r="D1390">
        <f>IF(OR($L1390=TRUE,$A1390=0,MOD($A1390,ChapterTable!$R$20)&lt;&gt;0),
MAX(0,INT(($B1390+ChapterTable!$P$26+VLOOKUP(SUBSTITUTE(D$1,"성장단계","")&amp;"단계오프셋",ChapterTable!$R:$S,2,0))/ChapterTable!$P$23)),
MAX(0,INT(($B1390+ChapterTable!$R$26+VLOOKUP(SUBSTITUTE(D$1,"성장단계","")&amp;"보스단계오프셋",ChapterTable!$R:$S,2,0))/ChapterTable!$R$23)))</f>
        <v>4</v>
      </c>
      <c r="E1390" s="1">
        <f ca="1">IF(AND($A1390=0,$B1390=1),
    VLOOKUP(1,ChapterTable!$1:$1048576,MATCH("최종"&amp;SUBSTITUTE(SUBSTITUTE(E$1,"standard",""),"|Float",""),ChapterTable!$1:$1,0),0)*ChapterTable!$P$17,
  IF(AND($A1390=0,$B1390=0),
    E1391,
  IF($B1390=0,
    VLOOKUP($A1390,ChapterTable!$1:$1048576,MATCH("최종"&amp;SUBSTITUTE(SUBSTITUTE(E$1,"standard",""),"|Float",""),ChapterTable!$1:$1,0),0),
  IF($B1390=1,
    IF($L1390=FALSE,
      VLOOKUP($A1390,ChapterTable!$1:$1048576,MATCH("최종"&amp;SUBSTITUTE(SUBSTITUTE(E$1,"standard",""),"|Float",""),ChapterTable!$1:$1,0),0),
      VLOOKUP($A1390-ChapterTable!$P$11,ChapterTable!$1:$1048576,MATCH("최종"&amp;SUBSTITUTE(SUBSTITUTE(E$1,"standard",""),"|Float",""),ChapterTable!$1:$1,0),0)*ChapterTable!$P$14
    ),
  OFFSET(E1390,-$B1390+IF($L1390,1,0),0)*IF($B1390&gt;OFFSET($B1390,1,0),ChapterTable!$R$17,1)*
    (VLOOKUP(SUBSTITUTE(SUBSTITUTE(E$1,"standard",""),"|Float","")&amp;IF(OR($L1390=TRUE,$A1390=0,MOD($A1390,ChapterTable!$R$20)&lt;&gt;0),"","보스")&amp;"인게임누적곱배수",ChapterTable!$R:$S,2,0)^C1390
    +VLOOKUP(SUBSTITUTE(SUBSTITUTE(E$1,"standard",""),"|Float","")&amp;IF(OR($L1390=TRUE,$A1390=0,MOD($A1390,ChapterTable!$R$20)&lt;&gt;0),"","보스")&amp;"인게임누적합배수",ChapterTable!$R:$S,2,0)*C1390)
  )
  )
  )
)</f>
        <v>931.49999999999989</v>
      </c>
      <c r="F1390" s="1">
        <f ca="1">IF(AND($A1390=0,$B1390=1),
    VLOOKUP(1,ChapterTable!$1:$1048576,MATCH("최종"&amp;SUBSTITUTE(SUBSTITUTE(F$1,"standard",""),"|Float",""),ChapterTable!$1:$1,0),0)*ChapterTable!$P$17,
  IF(AND($A1390=0,$B1390=0),
    F1391,
  IF($B1390=0,
    VLOOKUP($A1390,ChapterTable!$1:$1048576,MATCH("최종"&amp;SUBSTITUTE(SUBSTITUTE(F$1,"standard",""),"|Float",""),ChapterTable!$1:$1,0),0),
  IF($B1390=1,
    IF($L1390=FALSE,
      VLOOKUP($A1390,ChapterTable!$1:$1048576,MATCH("최종"&amp;SUBSTITUTE(SUBSTITUTE(F$1,"standard",""),"|Float",""),ChapterTable!$1:$1,0),0),
      VLOOKUP($A1390-ChapterTable!$P$11,ChapterTable!$1:$1048576,MATCH("최종"&amp;SUBSTITUTE(SUBSTITUTE(F$1,"standard",""),"|Float",""),ChapterTable!$1:$1,0),0)*ChapterTable!$P$14
    ),
  OFFSET(F1390,-$B1390+IF($L1390,1,0),0)*
    (VLOOKUP(SUBSTITUTE(SUBSTITUTE(F$1,"standard",""),"|Float","")&amp;IF(OR($L1390=TRUE,$A1390=0,MOD($A1390,ChapterTable!$R$20)&lt;&gt;0),"","보스")&amp;"인게임누적곱배수",ChapterTable!$R:$S,2,0)^D1390
    +VLOOKUP(SUBSTITUTE(SUBSTITUTE(F$1,"standard",""),"|Float","")&amp;IF(OR($L1390=TRUE,$A1390=0,MOD($A1390,ChapterTable!$R$20)&lt;&gt;0),"","보스")&amp;"인게임누적합배수",ChapterTable!$R:$S,2,0)*D1390)
  )
  )
  )
)</f>
        <v>252.28124999999997</v>
      </c>
      <c r="G1390" t="s">
        <v>715</v>
      </c>
      <c r="J1390" t="str">
        <f>IF(ISBLANK(I1390),"",
IFERROR(VLOOKUP(I1390,[1]StringTable!$1:$1048576,MATCH("kor|String",[1]StringTable!$1:$1,0),0),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56"/>
        <v>0.2</v>
      </c>
      <c r="AJ1390">
        <f t="shared" si="154"/>
        <v>0.27466666000000001</v>
      </c>
      <c r="AK1390">
        <f t="shared" si="155"/>
        <v>1</v>
      </c>
      <c r="AL1390">
        <v>0</v>
      </c>
    </row>
    <row r="1391" spans="1:38" x14ac:dyDescent="0.3">
      <c r="A1391">
        <v>5</v>
      </c>
      <c r="B1391">
        <v>50</v>
      </c>
      <c r="C1391">
        <f>IF(OR($L1391=TRUE,$A1391=0,MOD($A1391,ChapterTable!$R$20)&lt;&gt;0),
MAX(0,INT(($B1391+ChapterTable!$P$26+VLOOKUP(SUBSTITUTE(C$1,"성장단계","")&amp;"단계오프셋",ChapterTable!$R:$S,2,0))/ChapterTable!$P$23)),
MAX(0,INT(($B1391+ChapterTable!$R$26+VLOOKUP(SUBSTITUTE(C$1,"성장단계","")&amp;"보스단계오프셋",ChapterTable!$R:$S,2,0))/ChapterTable!$R$23)))</f>
        <v>5</v>
      </c>
      <c r="D1391">
        <f>IF(OR($L1391=TRUE,$A1391=0,MOD($A1391,ChapterTable!$R$20)&lt;&gt;0),
MAX(0,INT(($B1391+ChapterTable!$P$26+VLOOKUP(SUBSTITUTE(D$1,"성장단계","")&amp;"단계오프셋",ChapterTable!$R:$S,2,0))/ChapterTable!$P$23)),
MAX(0,INT(($B1391+ChapterTable!$R$26+VLOOKUP(SUBSTITUTE(D$1,"성장단계","")&amp;"보스단계오프셋",ChapterTable!$R:$S,2,0))/ChapterTable!$R$23)))</f>
        <v>4</v>
      </c>
      <c r="E1391" s="1">
        <f ca="1">IF(AND($A1391=0,$B1391=1),
    VLOOKUP(1,ChapterTable!$1:$1048576,MATCH("최종"&amp;SUBSTITUTE(SUBSTITUTE(E$1,"standard",""),"|Float",""),ChapterTable!$1:$1,0),0)*ChapterTable!$P$17,
  IF(AND($A1391=0,$B1391=0),
    E1392,
  IF($B1391=0,
    VLOOKUP($A1391,ChapterTable!$1:$1048576,MATCH("최종"&amp;SUBSTITUTE(SUBSTITUTE(E$1,"standard",""),"|Float",""),ChapterTable!$1:$1,0),0),
  IF($B1391=1,
    IF($L1391=FALSE,
      VLOOKUP($A1391,ChapterTable!$1:$1048576,MATCH("최종"&amp;SUBSTITUTE(SUBSTITUTE(E$1,"standard",""),"|Float",""),ChapterTable!$1:$1,0),0),
      VLOOKUP($A1391-ChapterTable!$P$11,ChapterTable!$1:$1048576,MATCH("최종"&amp;SUBSTITUTE(SUBSTITUTE(E$1,"standard",""),"|Float",""),ChapterTable!$1:$1,0),0)*ChapterTable!$P$14
    ),
  OFFSET(E1391,-$B1391+IF($L1391,1,0),0)*IF($B1391&gt;OFFSET($B1391,1,0),ChapterTable!$R$17,1)*
    (VLOOKUP(SUBSTITUTE(SUBSTITUTE(E$1,"standard",""),"|Float","")&amp;IF(OR($L1391=TRUE,$A1391=0,MOD($A1391,ChapterTable!$R$20)&lt;&gt;0),"","보스")&amp;"인게임누적곱배수",ChapterTable!$R:$S,2,0)^C1391
    +VLOOKUP(SUBSTITUTE(SUBSTITUTE(E$1,"standard",""),"|Float","")&amp;IF(OR($L1391=TRUE,$A1391=0,MOD($A1391,ChapterTable!$R$20)&lt;&gt;0),"","보스")&amp;"인게임누적합배수",ChapterTable!$R:$S,2,0)*C1391)
  )
  )
  )
)</f>
        <v>1210.9499999999998</v>
      </c>
      <c r="F1391" s="1">
        <f ca="1">IF(AND($A1391=0,$B1391=1),
    VLOOKUP(1,ChapterTable!$1:$1048576,MATCH("최종"&amp;SUBSTITUTE(SUBSTITUTE(F$1,"standard",""),"|Float",""),ChapterTable!$1:$1,0),0)*ChapterTable!$P$17,
  IF(AND($A1391=0,$B1391=0),
    F1392,
  IF($B1391=0,
    VLOOKUP($A1391,ChapterTable!$1:$1048576,MATCH("최종"&amp;SUBSTITUTE(SUBSTITUTE(F$1,"standard",""),"|Float",""),ChapterTable!$1:$1,0),0),
  IF($B1391=1,
    IF($L1391=FALSE,
      VLOOKUP($A1391,ChapterTable!$1:$1048576,MATCH("최종"&amp;SUBSTITUTE(SUBSTITUTE(F$1,"standard",""),"|Float",""),ChapterTable!$1:$1,0),0),
      VLOOKUP($A1391-ChapterTable!$P$11,ChapterTable!$1:$1048576,MATCH("최종"&amp;SUBSTITUTE(SUBSTITUTE(F$1,"standard",""),"|Float",""),ChapterTable!$1:$1,0),0)*ChapterTable!$P$14
    ),
  OFFSET(F1391,-$B1391+IF($L1391,1,0),0)*
    (VLOOKUP(SUBSTITUTE(SUBSTITUTE(F$1,"standard",""),"|Float","")&amp;IF(OR($L1391=TRUE,$A1391=0,MOD($A1391,ChapterTable!$R$20)&lt;&gt;0),"","보스")&amp;"인게임누적곱배수",ChapterTable!$R:$S,2,0)^D1391
    +VLOOKUP(SUBSTITUTE(SUBSTITUTE(F$1,"standard",""),"|Float","")&amp;IF(OR($L1391=TRUE,$A1391=0,MOD($A1391,ChapterTable!$R$20)&lt;&gt;0),"","보스")&amp;"인게임누적합배수",ChapterTable!$R:$S,2,0)*D1391)
  )
  )
  )
)</f>
        <v>252.28124999999997</v>
      </c>
      <c r="G1391" t="s">
        <v>715</v>
      </c>
      <c r="J1391" t="str">
        <f>IF(ISBLANK(I1391),"",
IFERROR(VLOOKUP(I1391,[1]StringTable!$1:$1048576,MATCH("kor|String",[1]StringTable!$1:$1,0),0),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56"/>
        <v>0.2</v>
      </c>
      <c r="AJ1391">
        <f t="shared" si="154"/>
        <v>1</v>
      </c>
      <c r="AK1391">
        <f t="shared" si="155"/>
        <v>1</v>
      </c>
      <c r="AL1391">
        <v>0</v>
      </c>
    </row>
    <row r="1392" spans="1:38" x14ac:dyDescent="0.3">
      <c r="A1392">
        <v>6</v>
      </c>
      <c r="B1392">
        <v>1</v>
      </c>
      <c r="C1392">
        <f>IF(OR($L1392=TRUE,$A1392=0,MOD($A1392,ChapterTable!$R$20)&lt;&gt;0),
MAX(0,INT(($B1392+ChapterTable!$P$26+VLOOKUP(SUBSTITUTE(C$1,"성장단계","")&amp;"단계오프셋",ChapterTable!$R:$S,2,0))/ChapterTable!$P$23)),
MAX(0,INT(($B1392+ChapterTable!$R$26+VLOOKUP(SUBSTITUTE(C$1,"성장단계","")&amp;"보스단계오프셋",ChapterTable!$R:$S,2,0))/ChapterTable!$R$23)))</f>
        <v>0</v>
      </c>
      <c r="D1392">
        <f>IF(OR($L1392=TRUE,$A1392=0,MOD($A1392,ChapterTable!$R$20)&lt;&gt;0),
MAX(0,INT(($B1392+ChapterTable!$P$26+VLOOKUP(SUBSTITUTE(D$1,"성장단계","")&amp;"단계오프셋",ChapterTable!$R:$S,2,0))/ChapterTable!$P$23)),
MAX(0,INT(($B1392+ChapterTable!$R$26+VLOOKUP(SUBSTITUTE(D$1,"성장단계","")&amp;"보스단계오프셋",ChapterTable!$R:$S,2,0))/ChapterTable!$R$23)))</f>
        <v>0</v>
      </c>
      <c r="E1392" s="1">
        <f ca="1">IF(AND($A1392=0,$B1392=1),
    VLOOKUP(1,ChapterTable!$1:$1048576,MATCH("최종"&amp;SUBSTITUTE(SUBSTITUTE(E$1,"standard",""),"|Float",""),ChapterTable!$1:$1,0),0)*ChapterTable!$P$17,
  IF(AND($A1392=0,$B1392=0),
    E1393,
  IF($B1392=0,
    VLOOKUP($A1392,ChapterTable!$1:$1048576,MATCH("최종"&amp;SUBSTITUTE(SUBSTITUTE(E$1,"standard",""),"|Float",""),ChapterTable!$1:$1,0),0),
  IF($B1392=1,
    IF($L1392=FALSE,
      VLOOKUP($A1392,ChapterTable!$1:$1048576,MATCH("최종"&amp;SUBSTITUTE(SUBSTITUTE(E$1,"standard",""),"|Float",""),ChapterTable!$1:$1,0),0),
      VLOOKUP($A1392-ChapterTable!$P$11,ChapterTable!$1:$1048576,MATCH("최종"&amp;SUBSTITUTE(SUBSTITUTE(E$1,"standard",""),"|Float",""),ChapterTable!$1:$1,0),0)*ChapterTable!$P$14
    ),
  OFFSET(E1392,-$B1392+IF($L1392,1,0),0)*IF($B1392&gt;OFFSET($B1392,1,0),ChapterTable!$R$17,1)*
    (VLOOKUP(SUBSTITUTE(SUBSTITUTE(E$1,"standard",""),"|Float","")&amp;IF(OR($L1392=TRUE,$A1392=0,MOD($A1392,ChapterTable!$R$20)&lt;&gt;0),"","보스")&amp;"인게임누적곱배수",ChapterTable!$R:$S,2,0)^C1392
    +VLOOKUP(SUBSTITUTE(SUBSTITUTE(E$1,"standard",""),"|Float","")&amp;IF(OR($L1392=TRUE,$A1392=0,MOD($A1392,ChapterTable!$R$20)&lt;&gt;0),"","보스")&amp;"인게임누적합배수",ChapterTable!$R:$S,2,0)*C1392)
  )
  )
  )
)</f>
        <v>698.625</v>
      </c>
      <c r="F1392" s="1">
        <f ca="1">IF(AND($A1392=0,$B1392=1),
    VLOOKUP(1,ChapterTable!$1:$1048576,MATCH("최종"&amp;SUBSTITUTE(SUBSTITUTE(F$1,"standard",""),"|Float",""),ChapterTable!$1:$1,0),0)*ChapterTable!$P$17,
  IF(AND($A1392=0,$B1392=0),
    F1393,
  IF($B1392=0,
    VLOOKUP($A1392,ChapterTable!$1:$1048576,MATCH("최종"&amp;SUBSTITUTE(SUBSTITUTE(F$1,"standard",""),"|Float",""),ChapterTable!$1:$1,0),0),
  IF($B1392=1,
    IF($L1392=FALSE,
      VLOOKUP($A1392,ChapterTable!$1:$1048576,MATCH("최종"&amp;SUBSTITUTE(SUBSTITUTE(F$1,"standard",""),"|Float",""),ChapterTable!$1:$1,0),0),
      VLOOKUP($A1392-ChapterTable!$P$11,ChapterTable!$1:$1048576,MATCH("최종"&amp;SUBSTITUTE(SUBSTITUTE(F$1,"standard",""),"|Float",""),ChapterTable!$1:$1,0),0)*ChapterTable!$P$14
    ),
  OFFSET(F1392,-$B1392+IF($L1392,1,0),0)*
    (VLOOKUP(SUBSTITUTE(SUBSTITUTE(F$1,"standard",""),"|Float","")&amp;IF(OR($L1392=TRUE,$A1392=0,MOD($A1392,ChapterTable!$R$20)&lt;&gt;0),"","보스")&amp;"인게임누적곱배수",ChapterTable!$R:$S,2,0)^D1392
    +VLOOKUP(SUBSTITUTE(SUBSTITUTE(F$1,"standard",""),"|Float","")&amp;IF(OR($L1392=TRUE,$A1392=0,MOD($A1392,ChapterTable!$R$20)&lt;&gt;0),"","보스")&amp;"인게임누적합배수",ChapterTable!$R:$S,2,0)*D1392)
  )
  )
  )
)</f>
        <v>291.09375</v>
      </c>
      <c r="G1392" t="s">
        <v>715</v>
      </c>
      <c r="J1392" t="str">
        <f>IF(ISBLANK(I1392),"",
IFERROR(VLOOKUP(I1392,[1]StringTable!$1:$1048576,MATCH("kor|String",[1]StringTable!$1:$1,0),0),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56"/>
        <v>1</v>
      </c>
      <c r="AJ1392">
        <f t="shared" si="154"/>
        <v>1</v>
      </c>
      <c r="AK1392">
        <f t="shared" si="155"/>
        <v>1</v>
      </c>
      <c r="AL1392">
        <v>0</v>
      </c>
    </row>
    <row r="1393" spans="1:38" x14ac:dyDescent="0.3">
      <c r="A1393">
        <v>6</v>
      </c>
      <c r="B1393">
        <v>2</v>
      </c>
      <c r="C1393">
        <f>IF(OR($L1393=TRUE,$A1393=0,MOD($A1393,ChapterTable!$R$20)&lt;&gt;0),
MAX(0,INT(($B1393+ChapterTable!$P$26+VLOOKUP(SUBSTITUTE(C$1,"성장단계","")&amp;"단계오프셋",ChapterTable!$R:$S,2,0))/ChapterTable!$P$23)),
MAX(0,INT(($B1393+ChapterTable!$R$26+VLOOKUP(SUBSTITUTE(C$1,"성장단계","")&amp;"보스단계오프셋",ChapterTable!$R:$S,2,0))/ChapterTable!$R$23)))</f>
        <v>0</v>
      </c>
      <c r="D1393">
        <f>IF(OR($L1393=TRUE,$A1393=0,MOD($A1393,ChapterTable!$R$20)&lt;&gt;0),
MAX(0,INT(($B1393+ChapterTable!$P$26+VLOOKUP(SUBSTITUTE(D$1,"성장단계","")&amp;"단계오프셋",ChapterTable!$R:$S,2,0))/ChapterTable!$P$23)),
MAX(0,INT(($B1393+ChapterTable!$R$26+VLOOKUP(SUBSTITUTE(D$1,"성장단계","")&amp;"보스단계오프셋",ChapterTable!$R:$S,2,0))/ChapterTable!$R$23)))</f>
        <v>0</v>
      </c>
      <c r="E1393" s="1">
        <f ca="1">IF(AND($A1393=0,$B1393=1),
    VLOOKUP(1,ChapterTable!$1:$1048576,MATCH("최종"&amp;SUBSTITUTE(SUBSTITUTE(E$1,"standard",""),"|Float",""),ChapterTable!$1:$1,0),0)*ChapterTable!$P$17,
  IF(AND($A1393=0,$B1393=0),
    E1394,
  IF($B1393=0,
    VLOOKUP($A1393,ChapterTable!$1:$1048576,MATCH("최종"&amp;SUBSTITUTE(SUBSTITUTE(E$1,"standard",""),"|Float",""),ChapterTable!$1:$1,0),0),
  IF($B1393=1,
    IF($L1393=FALSE,
      VLOOKUP($A1393,ChapterTable!$1:$1048576,MATCH("최종"&amp;SUBSTITUTE(SUBSTITUTE(E$1,"standard",""),"|Float",""),ChapterTable!$1:$1,0),0),
      VLOOKUP($A1393-ChapterTable!$P$11,ChapterTable!$1:$1048576,MATCH("최종"&amp;SUBSTITUTE(SUBSTITUTE(E$1,"standard",""),"|Float",""),ChapterTable!$1:$1,0),0)*ChapterTable!$P$14
    ),
  OFFSET(E1393,-$B1393+IF($L1393,1,0),0)*IF($B1393&gt;OFFSET($B1393,1,0),ChapterTable!$R$17,1)*
    (VLOOKUP(SUBSTITUTE(SUBSTITUTE(E$1,"standard",""),"|Float","")&amp;IF(OR($L1393=TRUE,$A1393=0,MOD($A1393,ChapterTable!$R$20)&lt;&gt;0),"","보스")&amp;"인게임누적곱배수",ChapterTable!$R:$S,2,0)^C1393
    +VLOOKUP(SUBSTITUTE(SUBSTITUTE(E$1,"standard",""),"|Float","")&amp;IF(OR($L1393=TRUE,$A1393=0,MOD($A1393,ChapterTable!$R$20)&lt;&gt;0),"","보스")&amp;"인게임누적합배수",ChapterTable!$R:$S,2,0)*C1393)
  )
  )
  )
)</f>
        <v>698.625</v>
      </c>
      <c r="F1393" s="1">
        <f ca="1">IF(AND($A1393=0,$B1393=1),
    VLOOKUP(1,ChapterTable!$1:$1048576,MATCH("최종"&amp;SUBSTITUTE(SUBSTITUTE(F$1,"standard",""),"|Float",""),ChapterTable!$1:$1,0),0)*ChapterTable!$P$17,
  IF(AND($A1393=0,$B1393=0),
    F1394,
  IF($B1393=0,
    VLOOKUP($A1393,ChapterTable!$1:$1048576,MATCH("최종"&amp;SUBSTITUTE(SUBSTITUTE(F$1,"standard",""),"|Float",""),ChapterTable!$1:$1,0),0),
  IF($B1393=1,
    IF($L1393=FALSE,
      VLOOKUP($A1393,ChapterTable!$1:$1048576,MATCH("최종"&amp;SUBSTITUTE(SUBSTITUTE(F$1,"standard",""),"|Float",""),ChapterTable!$1:$1,0),0),
      VLOOKUP($A1393-ChapterTable!$P$11,ChapterTable!$1:$1048576,MATCH("최종"&amp;SUBSTITUTE(SUBSTITUTE(F$1,"standard",""),"|Float",""),ChapterTable!$1:$1,0),0)*ChapterTable!$P$14
    ),
  OFFSET(F1393,-$B1393+IF($L1393,1,0),0)*
    (VLOOKUP(SUBSTITUTE(SUBSTITUTE(F$1,"standard",""),"|Float","")&amp;IF(OR($L1393=TRUE,$A1393=0,MOD($A1393,ChapterTable!$R$20)&lt;&gt;0),"","보스")&amp;"인게임누적곱배수",ChapterTable!$R:$S,2,0)^D1393
    +VLOOKUP(SUBSTITUTE(SUBSTITUTE(F$1,"standard",""),"|Float","")&amp;IF(OR($L1393=TRUE,$A1393=0,MOD($A1393,ChapterTable!$R$20)&lt;&gt;0),"","보스")&amp;"인게임누적합배수",ChapterTable!$R:$S,2,0)*D1393)
  )
  )
  )
)</f>
        <v>291.09375</v>
      </c>
      <c r="G1393" t="s">
        <v>715</v>
      </c>
      <c r="J1393" t="str">
        <f>IF(ISBLANK(I1393),"",
IFERROR(VLOOKUP(I1393,[1]StringTable!$1:$1048576,MATCH("kor|String",[1]StringTable!$1:$1,0),0),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56"/>
        <v>1</v>
      </c>
      <c r="AJ1393">
        <f t="shared" si="154"/>
        <v>1</v>
      </c>
      <c r="AK1393">
        <f t="shared" si="155"/>
        <v>1</v>
      </c>
      <c r="AL1393">
        <v>0</v>
      </c>
    </row>
    <row r="1394" spans="1:38" x14ac:dyDescent="0.3">
      <c r="A1394">
        <v>6</v>
      </c>
      <c r="B1394">
        <v>3</v>
      </c>
      <c r="C1394">
        <f>IF(OR($L1394=TRUE,$A1394=0,MOD($A1394,ChapterTable!$R$20)&lt;&gt;0),
MAX(0,INT(($B1394+ChapterTable!$P$26+VLOOKUP(SUBSTITUTE(C$1,"성장단계","")&amp;"단계오프셋",ChapterTable!$R:$S,2,0))/ChapterTable!$P$23)),
MAX(0,INT(($B1394+ChapterTable!$R$26+VLOOKUP(SUBSTITUTE(C$1,"성장단계","")&amp;"보스단계오프셋",ChapterTable!$R:$S,2,0))/ChapterTable!$R$23)))</f>
        <v>0</v>
      </c>
      <c r="D1394">
        <f>IF(OR($L1394=TRUE,$A1394=0,MOD($A1394,ChapterTable!$R$20)&lt;&gt;0),
MAX(0,INT(($B1394+ChapterTable!$P$26+VLOOKUP(SUBSTITUTE(D$1,"성장단계","")&amp;"단계오프셋",ChapterTable!$R:$S,2,0))/ChapterTable!$P$23)),
MAX(0,INT(($B1394+ChapterTable!$R$26+VLOOKUP(SUBSTITUTE(D$1,"성장단계","")&amp;"보스단계오프셋",ChapterTable!$R:$S,2,0))/ChapterTable!$R$23)))</f>
        <v>0</v>
      </c>
      <c r="E1394" s="1">
        <f ca="1">IF(AND($A1394=0,$B1394=1),
    VLOOKUP(1,ChapterTable!$1:$1048576,MATCH("최종"&amp;SUBSTITUTE(SUBSTITUTE(E$1,"standard",""),"|Float",""),ChapterTable!$1:$1,0),0)*ChapterTable!$P$17,
  IF(AND($A1394=0,$B1394=0),
    E1395,
  IF($B1394=0,
    VLOOKUP($A1394,ChapterTable!$1:$1048576,MATCH("최종"&amp;SUBSTITUTE(SUBSTITUTE(E$1,"standard",""),"|Float",""),ChapterTable!$1:$1,0),0),
  IF($B1394=1,
    IF($L1394=FALSE,
      VLOOKUP($A1394,ChapterTable!$1:$1048576,MATCH("최종"&amp;SUBSTITUTE(SUBSTITUTE(E$1,"standard",""),"|Float",""),ChapterTable!$1:$1,0),0),
      VLOOKUP($A1394-ChapterTable!$P$11,ChapterTable!$1:$1048576,MATCH("최종"&amp;SUBSTITUTE(SUBSTITUTE(E$1,"standard",""),"|Float",""),ChapterTable!$1:$1,0),0)*ChapterTable!$P$14
    ),
  OFFSET(E1394,-$B1394+IF($L1394,1,0),0)*IF($B1394&gt;OFFSET($B1394,1,0),ChapterTable!$R$17,1)*
    (VLOOKUP(SUBSTITUTE(SUBSTITUTE(E$1,"standard",""),"|Float","")&amp;IF(OR($L1394=TRUE,$A1394=0,MOD($A1394,ChapterTable!$R$20)&lt;&gt;0),"","보스")&amp;"인게임누적곱배수",ChapterTable!$R:$S,2,0)^C1394
    +VLOOKUP(SUBSTITUTE(SUBSTITUTE(E$1,"standard",""),"|Float","")&amp;IF(OR($L1394=TRUE,$A1394=0,MOD($A1394,ChapterTable!$R$20)&lt;&gt;0),"","보스")&amp;"인게임누적합배수",ChapterTable!$R:$S,2,0)*C1394)
  )
  )
  )
)</f>
        <v>698.625</v>
      </c>
      <c r="F1394" s="1">
        <f ca="1">IF(AND($A1394=0,$B1394=1),
    VLOOKUP(1,ChapterTable!$1:$1048576,MATCH("최종"&amp;SUBSTITUTE(SUBSTITUTE(F$1,"standard",""),"|Float",""),ChapterTable!$1:$1,0),0)*ChapterTable!$P$17,
  IF(AND($A1394=0,$B1394=0),
    F1395,
  IF($B1394=0,
    VLOOKUP($A1394,ChapterTable!$1:$1048576,MATCH("최종"&amp;SUBSTITUTE(SUBSTITUTE(F$1,"standard",""),"|Float",""),ChapterTable!$1:$1,0),0),
  IF($B1394=1,
    IF($L1394=FALSE,
      VLOOKUP($A1394,ChapterTable!$1:$1048576,MATCH("최종"&amp;SUBSTITUTE(SUBSTITUTE(F$1,"standard",""),"|Float",""),ChapterTable!$1:$1,0),0),
      VLOOKUP($A1394-ChapterTable!$P$11,ChapterTable!$1:$1048576,MATCH("최종"&amp;SUBSTITUTE(SUBSTITUTE(F$1,"standard",""),"|Float",""),ChapterTable!$1:$1,0),0)*ChapterTable!$P$14
    ),
  OFFSET(F1394,-$B1394+IF($L1394,1,0),0)*
    (VLOOKUP(SUBSTITUTE(SUBSTITUTE(F$1,"standard",""),"|Float","")&amp;IF(OR($L1394=TRUE,$A1394=0,MOD($A1394,ChapterTable!$R$20)&lt;&gt;0),"","보스")&amp;"인게임누적곱배수",ChapterTable!$R:$S,2,0)^D1394
    +VLOOKUP(SUBSTITUTE(SUBSTITUTE(F$1,"standard",""),"|Float","")&amp;IF(OR($L1394=TRUE,$A1394=0,MOD($A1394,ChapterTable!$R$20)&lt;&gt;0),"","보스")&amp;"인게임누적합배수",ChapterTable!$R:$S,2,0)*D1394)
  )
  )
  )
)</f>
        <v>291.09375</v>
      </c>
      <c r="G1394" t="s">
        <v>715</v>
      </c>
      <c r="J1394" t="str">
        <f>IF(ISBLANK(I1394),"",
IFERROR(VLOOKUP(I1394,[1]StringTable!$1:$1048576,MATCH("kor|String",[1]StringTable!$1:$1,0),0),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56"/>
        <v>1</v>
      </c>
      <c r="AJ1394">
        <f t="shared" si="154"/>
        <v>1</v>
      </c>
      <c r="AK1394">
        <f t="shared" si="155"/>
        <v>1</v>
      </c>
      <c r="AL1394">
        <v>0</v>
      </c>
    </row>
    <row r="1395" spans="1:38" x14ac:dyDescent="0.3">
      <c r="A1395">
        <v>6</v>
      </c>
      <c r="B1395">
        <v>4</v>
      </c>
      <c r="C1395">
        <f>IF(OR($L1395=TRUE,$A1395=0,MOD($A1395,ChapterTable!$R$20)&lt;&gt;0),
MAX(0,INT(($B1395+ChapterTable!$P$26+VLOOKUP(SUBSTITUTE(C$1,"성장단계","")&amp;"단계오프셋",ChapterTable!$R:$S,2,0))/ChapterTable!$P$23)),
MAX(0,INT(($B1395+ChapterTable!$R$26+VLOOKUP(SUBSTITUTE(C$1,"성장단계","")&amp;"보스단계오프셋",ChapterTable!$R:$S,2,0))/ChapterTable!$R$23)))</f>
        <v>0</v>
      </c>
      <c r="D1395">
        <f>IF(OR($L1395=TRUE,$A1395=0,MOD($A1395,ChapterTable!$R$20)&lt;&gt;0),
MAX(0,INT(($B1395+ChapterTable!$P$26+VLOOKUP(SUBSTITUTE(D$1,"성장단계","")&amp;"단계오프셋",ChapterTable!$R:$S,2,0))/ChapterTable!$P$23)),
MAX(0,INT(($B1395+ChapterTable!$R$26+VLOOKUP(SUBSTITUTE(D$1,"성장단계","")&amp;"보스단계오프셋",ChapterTable!$R:$S,2,0))/ChapterTable!$R$23)))</f>
        <v>0</v>
      </c>
      <c r="E1395" s="1">
        <f ca="1">IF(AND($A1395=0,$B1395=1),
    VLOOKUP(1,ChapterTable!$1:$1048576,MATCH("최종"&amp;SUBSTITUTE(SUBSTITUTE(E$1,"standard",""),"|Float",""),ChapterTable!$1:$1,0),0)*ChapterTable!$P$17,
  IF(AND($A1395=0,$B1395=0),
    E1396,
  IF($B1395=0,
    VLOOKUP($A1395,ChapterTable!$1:$1048576,MATCH("최종"&amp;SUBSTITUTE(SUBSTITUTE(E$1,"standard",""),"|Float",""),ChapterTable!$1:$1,0),0),
  IF($B1395=1,
    IF($L1395=FALSE,
      VLOOKUP($A1395,ChapterTable!$1:$1048576,MATCH("최종"&amp;SUBSTITUTE(SUBSTITUTE(E$1,"standard",""),"|Float",""),ChapterTable!$1:$1,0),0),
      VLOOKUP($A1395-ChapterTable!$P$11,ChapterTable!$1:$1048576,MATCH("최종"&amp;SUBSTITUTE(SUBSTITUTE(E$1,"standard",""),"|Float",""),ChapterTable!$1:$1,0),0)*ChapterTable!$P$14
    ),
  OFFSET(E1395,-$B1395+IF($L1395,1,0),0)*IF($B1395&gt;OFFSET($B1395,1,0),ChapterTable!$R$17,1)*
    (VLOOKUP(SUBSTITUTE(SUBSTITUTE(E$1,"standard",""),"|Float","")&amp;IF(OR($L1395=TRUE,$A1395=0,MOD($A1395,ChapterTable!$R$20)&lt;&gt;0),"","보스")&amp;"인게임누적곱배수",ChapterTable!$R:$S,2,0)^C1395
    +VLOOKUP(SUBSTITUTE(SUBSTITUTE(E$1,"standard",""),"|Float","")&amp;IF(OR($L1395=TRUE,$A1395=0,MOD($A1395,ChapterTable!$R$20)&lt;&gt;0),"","보스")&amp;"인게임누적합배수",ChapterTable!$R:$S,2,0)*C1395)
  )
  )
  )
)</f>
        <v>698.625</v>
      </c>
      <c r="F1395" s="1">
        <f ca="1">IF(AND($A1395=0,$B1395=1),
    VLOOKUP(1,ChapterTable!$1:$1048576,MATCH("최종"&amp;SUBSTITUTE(SUBSTITUTE(F$1,"standard",""),"|Float",""),ChapterTable!$1:$1,0),0)*ChapterTable!$P$17,
  IF(AND($A1395=0,$B1395=0),
    F1396,
  IF($B1395=0,
    VLOOKUP($A1395,ChapterTable!$1:$1048576,MATCH("최종"&amp;SUBSTITUTE(SUBSTITUTE(F$1,"standard",""),"|Float",""),ChapterTable!$1:$1,0),0),
  IF($B1395=1,
    IF($L1395=FALSE,
      VLOOKUP($A1395,ChapterTable!$1:$1048576,MATCH("최종"&amp;SUBSTITUTE(SUBSTITUTE(F$1,"standard",""),"|Float",""),ChapterTable!$1:$1,0),0),
      VLOOKUP($A1395-ChapterTable!$P$11,ChapterTable!$1:$1048576,MATCH("최종"&amp;SUBSTITUTE(SUBSTITUTE(F$1,"standard",""),"|Float",""),ChapterTable!$1:$1,0),0)*ChapterTable!$P$14
    ),
  OFFSET(F1395,-$B1395+IF($L1395,1,0),0)*
    (VLOOKUP(SUBSTITUTE(SUBSTITUTE(F$1,"standard",""),"|Float","")&amp;IF(OR($L1395=TRUE,$A1395=0,MOD($A1395,ChapterTable!$R$20)&lt;&gt;0),"","보스")&amp;"인게임누적곱배수",ChapterTable!$R:$S,2,0)^D1395
    +VLOOKUP(SUBSTITUTE(SUBSTITUTE(F$1,"standard",""),"|Float","")&amp;IF(OR($L1395=TRUE,$A1395=0,MOD($A1395,ChapterTable!$R$20)&lt;&gt;0),"","보스")&amp;"인게임누적합배수",ChapterTable!$R:$S,2,0)*D1395)
  )
  )
  )
)</f>
        <v>291.09375</v>
      </c>
      <c r="G1395" t="s">
        <v>715</v>
      </c>
      <c r="J1395" t="str">
        <f>IF(ISBLANK(I1395),"",
IFERROR(VLOOKUP(I1395,[1]StringTable!$1:$1048576,MATCH("kor|String",[1]StringTable!$1:$1,0),0),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56"/>
        <v>1</v>
      </c>
      <c r="AJ1395">
        <f t="shared" si="154"/>
        <v>1</v>
      </c>
      <c r="AK1395">
        <f t="shared" si="155"/>
        <v>1</v>
      </c>
      <c r="AL1395">
        <v>0</v>
      </c>
    </row>
    <row r="1396" spans="1:38" x14ac:dyDescent="0.3">
      <c r="A1396">
        <v>6</v>
      </c>
      <c r="B1396">
        <v>5</v>
      </c>
      <c r="C1396">
        <f>IF(OR($L1396=TRUE,$A1396=0,MOD($A1396,ChapterTable!$R$20)&lt;&gt;0),
MAX(0,INT(($B1396+ChapterTable!$P$26+VLOOKUP(SUBSTITUTE(C$1,"성장단계","")&amp;"단계오프셋",ChapterTable!$R:$S,2,0))/ChapterTable!$P$23)),
MAX(0,INT(($B1396+ChapterTable!$R$26+VLOOKUP(SUBSTITUTE(C$1,"성장단계","")&amp;"보스단계오프셋",ChapterTable!$R:$S,2,0))/ChapterTable!$R$23)))</f>
        <v>0</v>
      </c>
      <c r="D1396">
        <f>IF(OR($L1396=TRUE,$A1396=0,MOD($A1396,ChapterTable!$R$20)&lt;&gt;0),
MAX(0,INT(($B1396+ChapterTable!$P$26+VLOOKUP(SUBSTITUTE(D$1,"성장단계","")&amp;"단계오프셋",ChapterTable!$R:$S,2,0))/ChapterTable!$P$23)),
MAX(0,INT(($B1396+ChapterTable!$R$26+VLOOKUP(SUBSTITUTE(D$1,"성장단계","")&amp;"보스단계오프셋",ChapterTable!$R:$S,2,0))/ChapterTable!$R$23)))</f>
        <v>0</v>
      </c>
      <c r="E1396" s="1">
        <f ca="1">IF(AND($A1396=0,$B1396=1),
    VLOOKUP(1,ChapterTable!$1:$1048576,MATCH("최종"&amp;SUBSTITUTE(SUBSTITUTE(E$1,"standard",""),"|Float",""),ChapterTable!$1:$1,0),0)*ChapterTable!$P$17,
  IF(AND($A1396=0,$B1396=0),
    E1397,
  IF($B1396=0,
    VLOOKUP($A1396,ChapterTable!$1:$1048576,MATCH("최종"&amp;SUBSTITUTE(SUBSTITUTE(E$1,"standard",""),"|Float",""),ChapterTable!$1:$1,0),0),
  IF($B1396=1,
    IF($L1396=FALSE,
      VLOOKUP($A1396,ChapterTable!$1:$1048576,MATCH("최종"&amp;SUBSTITUTE(SUBSTITUTE(E$1,"standard",""),"|Float",""),ChapterTable!$1:$1,0),0),
      VLOOKUP($A1396-ChapterTable!$P$11,ChapterTable!$1:$1048576,MATCH("최종"&amp;SUBSTITUTE(SUBSTITUTE(E$1,"standard",""),"|Float",""),ChapterTable!$1:$1,0),0)*ChapterTable!$P$14
    ),
  OFFSET(E1396,-$B1396+IF($L1396,1,0),0)*IF($B1396&gt;OFFSET($B1396,1,0),ChapterTable!$R$17,1)*
    (VLOOKUP(SUBSTITUTE(SUBSTITUTE(E$1,"standard",""),"|Float","")&amp;IF(OR($L1396=TRUE,$A1396=0,MOD($A1396,ChapterTable!$R$20)&lt;&gt;0),"","보스")&amp;"인게임누적곱배수",ChapterTable!$R:$S,2,0)^C1396
    +VLOOKUP(SUBSTITUTE(SUBSTITUTE(E$1,"standard",""),"|Float","")&amp;IF(OR($L1396=TRUE,$A1396=0,MOD($A1396,ChapterTable!$R$20)&lt;&gt;0),"","보스")&amp;"인게임누적합배수",ChapterTable!$R:$S,2,0)*C1396)
  )
  )
  )
)</f>
        <v>698.625</v>
      </c>
      <c r="F1396" s="1">
        <f ca="1">IF(AND($A1396=0,$B1396=1),
    VLOOKUP(1,ChapterTable!$1:$1048576,MATCH("최종"&amp;SUBSTITUTE(SUBSTITUTE(F$1,"standard",""),"|Float",""),ChapterTable!$1:$1,0),0)*ChapterTable!$P$17,
  IF(AND($A1396=0,$B1396=0),
    F1397,
  IF($B1396=0,
    VLOOKUP($A1396,ChapterTable!$1:$1048576,MATCH("최종"&amp;SUBSTITUTE(SUBSTITUTE(F$1,"standard",""),"|Float",""),ChapterTable!$1:$1,0),0),
  IF($B1396=1,
    IF($L1396=FALSE,
      VLOOKUP($A1396,ChapterTable!$1:$1048576,MATCH("최종"&amp;SUBSTITUTE(SUBSTITUTE(F$1,"standard",""),"|Float",""),ChapterTable!$1:$1,0),0),
      VLOOKUP($A1396-ChapterTable!$P$11,ChapterTable!$1:$1048576,MATCH("최종"&amp;SUBSTITUTE(SUBSTITUTE(F$1,"standard",""),"|Float",""),ChapterTable!$1:$1,0),0)*ChapterTable!$P$14
    ),
  OFFSET(F1396,-$B1396+IF($L1396,1,0),0)*
    (VLOOKUP(SUBSTITUTE(SUBSTITUTE(F$1,"standard",""),"|Float","")&amp;IF(OR($L1396=TRUE,$A1396=0,MOD($A1396,ChapterTable!$R$20)&lt;&gt;0),"","보스")&amp;"인게임누적곱배수",ChapterTable!$R:$S,2,0)^D1396
    +VLOOKUP(SUBSTITUTE(SUBSTITUTE(F$1,"standard",""),"|Float","")&amp;IF(OR($L1396=TRUE,$A1396=0,MOD($A1396,ChapterTable!$R$20)&lt;&gt;0),"","보스")&amp;"인게임누적합배수",ChapterTable!$R:$S,2,0)*D1396)
  )
  )
  )
)</f>
        <v>291.09375</v>
      </c>
      <c r="G1396" t="s">
        <v>715</v>
      </c>
      <c r="J1396" t="str">
        <f>IF(ISBLANK(I1396),"",
IFERROR(VLOOKUP(I1396,[1]StringTable!$1:$1048576,MATCH("kor|String",[1]StringTable!$1:$1,0),0),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56"/>
        <v>1</v>
      </c>
      <c r="AJ1396">
        <f t="shared" si="154"/>
        <v>1</v>
      </c>
      <c r="AK1396">
        <f t="shared" si="155"/>
        <v>1</v>
      </c>
      <c r="AL1396">
        <v>0</v>
      </c>
    </row>
    <row r="1397" spans="1:38" x14ac:dyDescent="0.3">
      <c r="A1397">
        <v>6</v>
      </c>
      <c r="B1397">
        <v>6</v>
      </c>
      <c r="C1397">
        <f>IF(OR($L1397=TRUE,$A1397=0,MOD($A1397,ChapterTable!$R$20)&lt;&gt;0),
MAX(0,INT(($B1397+ChapterTable!$P$26+VLOOKUP(SUBSTITUTE(C$1,"성장단계","")&amp;"단계오프셋",ChapterTable!$R:$S,2,0))/ChapterTable!$P$23)),
MAX(0,INT(($B1397+ChapterTable!$R$26+VLOOKUP(SUBSTITUTE(C$1,"성장단계","")&amp;"보스단계오프셋",ChapterTable!$R:$S,2,0))/ChapterTable!$R$23)))</f>
        <v>1</v>
      </c>
      <c r="D1397">
        <f>IF(OR($L1397=TRUE,$A1397=0,MOD($A1397,ChapterTable!$R$20)&lt;&gt;0),
MAX(0,INT(($B1397+ChapterTable!$P$26+VLOOKUP(SUBSTITUTE(D$1,"성장단계","")&amp;"단계오프셋",ChapterTable!$R:$S,2,0))/ChapterTable!$P$23)),
MAX(0,INT(($B1397+ChapterTable!$R$26+VLOOKUP(SUBSTITUTE(D$1,"성장단계","")&amp;"보스단계오프셋",ChapterTable!$R:$S,2,0))/ChapterTable!$R$23)))</f>
        <v>0</v>
      </c>
      <c r="E1397" s="1">
        <f ca="1">IF(AND($A1397=0,$B1397=1),
    VLOOKUP(1,ChapterTable!$1:$1048576,MATCH("최종"&amp;SUBSTITUTE(SUBSTITUTE(E$1,"standard",""),"|Float",""),ChapterTable!$1:$1,0),0)*ChapterTable!$P$17,
  IF(AND($A1397=0,$B1397=0),
    E1398,
  IF($B1397=0,
    VLOOKUP($A1397,ChapterTable!$1:$1048576,MATCH("최종"&amp;SUBSTITUTE(SUBSTITUTE(E$1,"standard",""),"|Float",""),ChapterTable!$1:$1,0),0),
  IF($B1397=1,
    IF($L1397=FALSE,
      VLOOKUP($A1397,ChapterTable!$1:$1048576,MATCH("최종"&amp;SUBSTITUTE(SUBSTITUTE(E$1,"standard",""),"|Float",""),ChapterTable!$1:$1,0),0),
      VLOOKUP($A1397-ChapterTable!$P$11,ChapterTable!$1:$1048576,MATCH("최종"&amp;SUBSTITUTE(SUBSTITUTE(E$1,"standard",""),"|Float",""),ChapterTable!$1:$1,0),0)*ChapterTable!$P$14
    ),
  OFFSET(E1397,-$B1397+IF($L1397,1,0),0)*IF($B1397&gt;OFFSET($B1397,1,0),ChapterTable!$R$17,1)*
    (VLOOKUP(SUBSTITUTE(SUBSTITUTE(E$1,"standard",""),"|Float","")&amp;IF(OR($L1397=TRUE,$A1397=0,MOD($A1397,ChapterTable!$R$20)&lt;&gt;0),"","보스")&amp;"인게임누적곱배수",ChapterTable!$R:$S,2,0)^C1397
    +VLOOKUP(SUBSTITUTE(SUBSTITUTE(E$1,"standard",""),"|Float","")&amp;IF(OR($L1397=TRUE,$A1397=0,MOD($A1397,ChapterTable!$R$20)&lt;&gt;0),"","보스")&amp;"인게임누적합배수",ChapterTable!$R:$S,2,0)*C1397)
  )
  )
  )
)</f>
        <v>838.35</v>
      </c>
      <c r="F1397" s="1">
        <f ca="1">IF(AND($A1397=0,$B1397=1),
    VLOOKUP(1,ChapterTable!$1:$1048576,MATCH("최종"&amp;SUBSTITUTE(SUBSTITUTE(F$1,"standard",""),"|Float",""),ChapterTable!$1:$1,0),0)*ChapterTable!$P$17,
  IF(AND($A1397=0,$B1397=0),
    F1398,
  IF($B1397=0,
    VLOOKUP($A1397,ChapterTable!$1:$1048576,MATCH("최종"&amp;SUBSTITUTE(SUBSTITUTE(F$1,"standard",""),"|Float",""),ChapterTable!$1:$1,0),0),
  IF($B1397=1,
    IF($L1397=FALSE,
      VLOOKUP($A1397,ChapterTable!$1:$1048576,MATCH("최종"&amp;SUBSTITUTE(SUBSTITUTE(F$1,"standard",""),"|Float",""),ChapterTable!$1:$1,0),0),
      VLOOKUP($A1397-ChapterTable!$P$11,ChapterTable!$1:$1048576,MATCH("최종"&amp;SUBSTITUTE(SUBSTITUTE(F$1,"standard",""),"|Float",""),ChapterTable!$1:$1,0),0)*ChapterTable!$P$14
    ),
  OFFSET(F1397,-$B1397+IF($L1397,1,0),0)*
    (VLOOKUP(SUBSTITUTE(SUBSTITUTE(F$1,"standard",""),"|Float","")&amp;IF(OR($L1397=TRUE,$A1397=0,MOD($A1397,ChapterTable!$R$20)&lt;&gt;0),"","보스")&amp;"인게임누적곱배수",ChapterTable!$R:$S,2,0)^D1397
    +VLOOKUP(SUBSTITUTE(SUBSTITUTE(F$1,"standard",""),"|Float","")&amp;IF(OR($L1397=TRUE,$A1397=0,MOD($A1397,ChapterTable!$R$20)&lt;&gt;0),"","보스")&amp;"인게임누적합배수",ChapterTable!$R:$S,2,0)*D1397)
  )
  )
  )
)</f>
        <v>291.09375</v>
      </c>
      <c r="G1397" t="s">
        <v>715</v>
      </c>
      <c r="J1397" t="str">
        <f>IF(ISBLANK(I1397),"",
IFERROR(VLOOKUP(I1397,[1]StringTable!$1:$1048576,MATCH("kor|String",[1]StringTable!$1:$1,0),0),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56"/>
        <v>1</v>
      </c>
      <c r="AJ1397">
        <f t="shared" si="154"/>
        <v>1</v>
      </c>
      <c r="AK1397">
        <f t="shared" si="155"/>
        <v>1</v>
      </c>
      <c r="AL1397">
        <v>0</v>
      </c>
    </row>
    <row r="1398" spans="1:38" x14ac:dyDescent="0.3">
      <c r="A1398">
        <v>6</v>
      </c>
      <c r="B1398">
        <v>7</v>
      </c>
      <c r="C1398">
        <f>IF(OR($L1398=TRUE,$A1398=0,MOD($A1398,ChapterTable!$R$20)&lt;&gt;0),
MAX(0,INT(($B1398+ChapterTable!$P$26+VLOOKUP(SUBSTITUTE(C$1,"성장단계","")&amp;"단계오프셋",ChapterTable!$R:$S,2,0))/ChapterTable!$P$23)),
MAX(0,INT(($B1398+ChapterTable!$R$26+VLOOKUP(SUBSTITUTE(C$1,"성장단계","")&amp;"보스단계오프셋",ChapterTable!$R:$S,2,0))/ChapterTable!$R$23)))</f>
        <v>1</v>
      </c>
      <c r="D1398">
        <f>IF(OR($L1398=TRUE,$A1398=0,MOD($A1398,ChapterTable!$R$20)&lt;&gt;0),
MAX(0,INT(($B1398+ChapterTable!$P$26+VLOOKUP(SUBSTITUTE(D$1,"성장단계","")&amp;"단계오프셋",ChapterTable!$R:$S,2,0))/ChapterTable!$P$23)),
MAX(0,INT(($B1398+ChapterTable!$R$26+VLOOKUP(SUBSTITUTE(D$1,"성장단계","")&amp;"보스단계오프셋",ChapterTable!$R:$S,2,0))/ChapterTable!$R$23)))</f>
        <v>0</v>
      </c>
      <c r="E1398" s="1">
        <f ca="1">IF(AND($A1398=0,$B1398=1),
    VLOOKUP(1,ChapterTable!$1:$1048576,MATCH("최종"&amp;SUBSTITUTE(SUBSTITUTE(E$1,"standard",""),"|Float",""),ChapterTable!$1:$1,0),0)*ChapterTable!$P$17,
  IF(AND($A1398=0,$B1398=0),
    E1399,
  IF($B1398=0,
    VLOOKUP($A1398,ChapterTable!$1:$1048576,MATCH("최종"&amp;SUBSTITUTE(SUBSTITUTE(E$1,"standard",""),"|Float",""),ChapterTable!$1:$1,0),0),
  IF($B1398=1,
    IF($L1398=FALSE,
      VLOOKUP($A1398,ChapterTable!$1:$1048576,MATCH("최종"&amp;SUBSTITUTE(SUBSTITUTE(E$1,"standard",""),"|Float",""),ChapterTable!$1:$1,0),0),
      VLOOKUP($A1398-ChapterTable!$P$11,ChapterTable!$1:$1048576,MATCH("최종"&amp;SUBSTITUTE(SUBSTITUTE(E$1,"standard",""),"|Float",""),ChapterTable!$1:$1,0),0)*ChapterTable!$P$14
    ),
  OFFSET(E1398,-$B1398+IF($L1398,1,0),0)*IF($B1398&gt;OFFSET($B1398,1,0),ChapterTable!$R$17,1)*
    (VLOOKUP(SUBSTITUTE(SUBSTITUTE(E$1,"standard",""),"|Float","")&amp;IF(OR($L1398=TRUE,$A1398=0,MOD($A1398,ChapterTable!$R$20)&lt;&gt;0),"","보스")&amp;"인게임누적곱배수",ChapterTable!$R:$S,2,0)^C1398
    +VLOOKUP(SUBSTITUTE(SUBSTITUTE(E$1,"standard",""),"|Float","")&amp;IF(OR($L1398=TRUE,$A1398=0,MOD($A1398,ChapterTable!$R$20)&lt;&gt;0),"","보스")&amp;"인게임누적합배수",ChapterTable!$R:$S,2,0)*C1398)
  )
  )
  )
)</f>
        <v>838.35</v>
      </c>
      <c r="F1398" s="1">
        <f ca="1">IF(AND($A1398=0,$B1398=1),
    VLOOKUP(1,ChapterTable!$1:$1048576,MATCH("최종"&amp;SUBSTITUTE(SUBSTITUTE(F$1,"standard",""),"|Float",""),ChapterTable!$1:$1,0),0)*ChapterTable!$P$17,
  IF(AND($A1398=0,$B1398=0),
    F1399,
  IF($B1398=0,
    VLOOKUP($A1398,ChapterTable!$1:$1048576,MATCH("최종"&amp;SUBSTITUTE(SUBSTITUTE(F$1,"standard",""),"|Float",""),ChapterTable!$1:$1,0),0),
  IF($B1398=1,
    IF($L1398=FALSE,
      VLOOKUP($A1398,ChapterTable!$1:$1048576,MATCH("최종"&amp;SUBSTITUTE(SUBSTITUTE(F$1,"standard",""),"|Float",""),ChapterTable!$1:$1,0),0),
      VLOOKUP($A1398-ChapterTable!$P$11,ChapterTable!$1:$1048576,MATCH("최종"&amp;SUBSTITUTE(SUBSTITUTE(F$1,"standard",""),"|Float",""),ChapterTable!$1:$1,0),0)*ChapterTable!$P$14
    ),
  OFFSET(F1398,-$B1398+IF($L1398,1,0),0)*
    (VLOOKUP(SUBSTITUTE(SUBSTITUTE(F$1,"standard",""),"|Float","")&amp;IF(OR($L1398=TRUE,$A1398=0,MOD($A1398,ChapterTable!$R$20)&lt;&gt;0),"","보스")&amp;"인게임누적곱배수",ChapterTable!$R:$S,2,0)^D1398
    +VLOOKUP(SUBSTITUTE(SUBSTITUTE(F$1,"standard",""),"|Float","")&amp;IF(OR($L1398=TRUE,$A1398=0,MOD($A1398,ChapterTable!$R$20)&lt;&gt;0),"","보스")&amp;"인게임누적합배수",ChapterTable!$R:$S,2,0)*D1398)
  )
  )
  )
)</f>
        <v>291.09375</v>
      </c>
      <c r="G1398" t="s">
        <v>715</v>
      </c>
      <c r="J1398" t="str">
        <f>IF(ISBLANK(I1398),"",
IFERROR(VLOOKUP(I1398,[1]StringTable!$1:$1048576,MATCH("kor|String",[1]StringTable!$1:$1,0),0),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56"/>
        <v>1</v>
      </c>
      <c r="AJ1398">
        <f t="shared" si="154"/>
        <v>1</v>
      </c>
      <c r="AK1398">
        <f t="shared" si="155"/>
        <v>1</v>
      </c>
      <c r="AL1398">
        <v>0</v>
      </c>
    </row>
    <row r="1399" spans="1:38" x14ac:dyDescent="0.3">
      <c r="A1399">
        <v>6</v>
      </c>
      <c r="B1399">
        <v>8</v>
      </c>
      <c r="C1399">
        <f>IF(OR($L1399=TRUE,$A1399=0,MOD($A1399,ChapterTable!$R$20)&lt;&gt;0),
MAX(0,INT(($B1399+ChapterTable!$P$26+VLOOKUP(SUBSTITUTE(C$1,"성장단계","")&amp;"단계오프셋",ChapterTable!$R:$S,2,0))/ChapterTable!$P$23)),
MAX(0,INT(($B1399+ChapterTable!$R$26+VLOOKUP(SUBSTITUTE(C$1,"성장단계","")&amp;"보스단계오프셋",ChapterTable!$R:$S,2,0))/ChapterTable!$R$23)))</f>
        <v>1</v>
      </c>
      <c r="D1399">
        <f>IF(OR($L1399=TRUE,$A1399=0,MOD($A1399,ChapterTable!$R$20)&lt;&gt;0),
MAX(0,INT(($B1399+ChapterTable!$P$26+VLOOKUP(SUBSTITUTE(D$1,"성장단계","")&amp;"단계오프셋",ChapterTable!$R:$S,2,0))/ChapterTable!$P$23)),
MAX(0,INT(($B1399+ChapterTable!$R$26+VLOOKUP(SUBSTITUTE(D$1,"성장단계","")&amp;"보스단계오프셋",ChapterTable!$R:$S,2,0))/ChapterTable!$R$23)))</f>
        <v>0</v>
      </c>
      <c r="E1399" s="1">
        <f ca="1">IF(AND($A1399=0,$B1399=1),
    VLOOKUP(1,ChapterTable!$1:$1048576,MATCH("최종"&amp;SUBSTITUTE(SUBSTITUTE(E$1,"standard",""),"|Float",""),ChapterTable!$1:$1,0),0)*ChapterTable!$P$17,
  IF(AND($A1399=0,$B1399=0),
    E1400,
  IF($B1399=0,
    VLOOKUP($A1399,ChapterTable!$1:$1048576,MATCH("최종"&amp;SUBSTITUTE(SUBSTITUTE(E$1,"standard",""),"|Float",""),ChapterTable!$1:$1,0),0),
  IF($B1399=1,
    IF($L1399=FALSE,
      VLOOKUP($A1399,ChapterTable!$1:$1048576,MATCH("최종"&amp;SUBSTITUTE(SUBSTITUTE(E$1,"standard",""),"|Float",""),ChapterTable!$1:$1,0),0),
      VLOOKUP($A1399-ChapterTable!$P$11,ChapterTable!$1:$1048576,MATCH("최종"&amp;SUBSTITUTE(SUBSTITUTE(E$1,"standard",""),"|Float",""),ChapterTable!$1:$1,0),0)*ChapterTable!$P$14
    ),
  OFFSET(E1399,-$B1399+IF($L1399,1,0),0)*IF($B1399&gt;OFFSET($B1399,1,0),ChapterTable!$R$17,1)*
    (VLOOKUP(SUBSTITUTE(SUBSTITUTE(E$1,"standard",""),"|Float","")&amp;IF(OR($L1399=TRUE,$A1399=0,MOD($A1399,ChapterTable!$R$20)&lt;&gt;0),"","보스")&amp;"인게임누적곱배수",ChapterTable!$R:$S,2,0)^C1399
    +VLOOKUP(SUBSTITUTE(SUBSTITUTE(E$1,"standard",""),"|Float","")&amp;IF(OR($L1399=TRUE,$A1399=0,MOD($A1399,ChapterTable!$R$20)&lt;&gt;0),"","보스")&amp;"인게임누적합배수",ChapterTable!$R:$S,2,0)*C1399)
  )
  )
  )
)</f>
        <v>838.35</v>
      </c>
      <c r="F1399" s="1">
        <f ca="1">IF(AND($A1399=0,$B1399=1),
    VLOOKUP(1,ChapterTable!$1:$1048576,MATCH("최종"&amp;SUBSTITUTE(SUBSTITUTE(F$1,"standard",""),"|Float",""),ChapterTable!$1:$1,0),0)*ChapterTable!$P$17,
  IF(AND($A1399=0,$B1399=0),
    F1400,
  IF($B1399=0,
    VLOOKUP($A1399,ChapterTable!$1:$1048576,MATCH("최종"&amp;SUBSTITUTE(SUBSTITUTE(F$1,"standard",""),"|Float",""),ChapterTable!$1:$1,0),0),
  IF($B1399=1,
    IF($L1399=FALSE,
      VLOOKUP($A1399,ChapterTable!$1:$1048576,MATCH("최종"&amp;SUBSTITUTE(SUBSTITUTE(F$1,"standard",""),"|Float",""),ChapterTable!$1:$1,0),0),
      VLOOKUP($A1399-ChapterTable!$P$11,ChapterTable!$1:$1048576,MATCH("최종"&amp;SUBSTITUTE(SUBSTITUTE(F$1,"standard",""),"|Float",""),ChapterTable!$1:$1,0),0)*ChapterTable!$P$14
    ),
  OFFSET(F1399,-$B1399+IF($L1399,1,0),0)*
    (VLOOKUP(SUBSTITUTE(SUBSTITUTE(F$1,"standard",""),"|Float","")&amp;IF(OR($L1399=TRUE,$A1399=0,MOD($A1399,ChapterTable!$R$20)&lt;&gt;0),"","보스")&amp;"인게임누적곱배수",ChapterTable!$R:$S,2,0)^D1399
    +VLOOKUP(SUBSTITUTE(SUBSTITUTE(F$1,"standard",""),"|Float","")&amp;IF(OR($L1399=TRUE,$A1399=0,MOD($A1399,ChapterTable!$R$20)&lt;&gt;0),"","보스")&amp;"인게임누적합배수",ChapterTable!$R:$S,2,0)*D1399)
  )
  )
  )
)</f>
        <v>291.09375</v>
      </c>
      <c r="G1399" t="s">
        <v>715</v>
      </c>
      <c r="J1399" t="str">
        <f>IF(ISBLANK(I1399),"",
IFERROR(VLOOKUP(I1399,[1]StringTable!$1:$1048576,MATCH("kor|String",[1]StringTable!$1:$1,0),0),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56"/>
        <v>1</v>
      </c>
      <c r="AJ1399">
        <f t="shared" si="154"/>
        <v>1</v>
      </c>
      <c r="AK1399">
        <f t="shared" si="155"/>
        <v>1</v>
      </c>
      <c r="AL1399">
        <v>0</v>
      </c>
    </row>
    <row r="1400" spans="1:38" x14ac:dyDescent="0.3">
      <c r="A1400">
        <v>6</v>
      </c>
      <c r="B1400">
        <v>9</v>
      </c>
      <c r="C1400">
        <f>IF(OR($L1400=TRUE,$A1400=0,MOD($A1400,ChapterTable!$R$20)&lt;&gt;0),
MAX(0,INT(($B1400+ChapterTable!$P$26+VLOOKUP(SUBSTITUTE(C$1,"성장단계","")&amp;"단계오프셋",ChapterTable!$R:$S,2,0))/ChapterTable!$P$23)),
MAX(0,INT(($B1400+ChapterTable!$R$26+VLOOKUP(SUBSTITUTE(C$1,"성장단계","")&amp;"보스단계오프셋",ChapterTable!$R:$S,2,0))/ChapterTable!$R$23)))</f>
        <v>1</v>
      </c>
      <c r="D1400">
        <f>IF(OR($L1400=TRUE,$A1400=0,MOD($A1400,ChapterTable!$R$20)&lt;&gt;0),
MAX(0,INT(($B1400+ChapterTable!$P$26+VLOOKUP(SUBSTITUTE(D$1,"성장단계","")&amp;"단계오프셋",ChapterTable!$R:$S,2,0))/ChapterTable!$P$23)),
MAX(0,INT(($B1400+ChapterTable!$R$26+VLOOKUP(SUBSTITUTE(D$1,"성장단계","")&amp;"보스단계오프셋",ChapterTable!$R:$S,2,0))/ChapterTable!$R$23)))</f>
        <v>0</v>
      </c>
      <c r="E1400" s="1">
        <f ca="1">IF(AND($A1400=0,$B1400=1),
    VLOOKUP(1,ChapterTable!$1:$1048576,MATCH("최종"&amp;SUBSTITUTE(SUBSTITUTE(E$1,"standard",""),"|Float",""),ChapterTable!$1:$1,0),0)*ChapterTable!$P$17,
  IF(AND($A1400=0,$B1400=0),
    E1401,
  IF($B1400=0,
    VLOOKUP($A1400,ChapterTable!$1:$1048576,MATCH("최종"&amp;SUBSTITUTE(SUBSTITUTE(E$1,"standard",""),"|Float",""),ChapterTable!$1:$1,0),0),
  IF($B1400=1,
    IF($L1400=FALSE,
      VLOOKUP($A1400,ChapterTable!$1:$1048576,MATCH("최종"&amp;SUBSTITUTE(SUBSTITUTE(E$1,"standard",""),"|Float",""),ChapterTable!$1:$1,0),0),
      VLOOKUP($A1400-ChapterTable!$P$11,ChapterTable!$1:$1048576,MATCH("최종"&amp;SUBSTITUTE(SUBSTITUTE(E$1,"standard",""),"|Float",""),ChapterTable!$1:$1,0),0)*ChapterTable!$P$14
    ),
  OFFSET(E1400,-$B1400+IF($L1400,1,0),0)*IF($B1400&gt;OFFSET($B1400,1,0),ChapterTable!$R$17,1)*
    (VLOOKUP(SUBSTITUTE(SUBSTITUTE(E$1,"standard",""),"|Float","")&amp;IF(OR($L1400=TRUE,$A1400=0,MOD($A1400,ChapterTable!$R$20)&lt;&gt;0),"","보스")&amp;"인게임누적곱배수",ChapterTable!$R:$S,2,0)^C1400
    +VLOOKUP(SUBSTITUTE(SUBSTITUTE(E$1,"standard",""),"|Float","")&amp;IF(OR($L1400=TRUE,$A1400=0,MOD($A1400,ChapterTable!$R$20)&lt;&gt;0),"","보스")&amp;"인게임누적합배수",ChapterTable!$R:$S,2,0)*C1400)
  )
  )
  )
)</f>
        <v>838.35</v>
      </c>
      <c r="F1400" s="1">
        <f ca="1">IF(AND($A1400=0,$B1400=1),
    VLOOKUP(1,ChapterTable!$1:$1048576,MATCH("최종"&amp;SUBSTITUTE(SUBSTITUTE(F$1,"standard",""),"|Float",""),ChapterTable!$1:$1,0),0)*ChapterTable!$P$17,
  IF(AND($A1400=0,$B1400=0),
    F1401,
  IF($B1400=0,
    VLOOKUP($A1400,ChapterTable!$1:$1048576,MATCH("최종"&amp;SUBSTITUTE(SUBSTITUTE(F$1,"standard",""),"|Float",""),ChapterTable!$1:$1,0),0),
  IF($B1400=1,
    IF($L1400=FALSE,
      VLOOKUP($A1400,ChapterTable!$1:$1048576,MATCH("최종"&amp;SUBSTITUTE(SUBSTITUTE(F$1,"standard",""),"|Float",""),ChapterTable!$1:$1,0),0),
      VLOOKUP($A1400-ChapterTable!$P$11,ChapterTable!$1:$1048576,MATCH("최종"&amp;SUBSTITUTE(SUBSTITUTE(F$1,"standard",""),"|Float",""),ChapterTable!$1:$1,0),0)*ChapterTable!$P$14
    ),
  OFFSET(F1400,-$B1400+IF($L1400,1,0),0)*
    (VLOOKUP(SUBSTITUTE(SUBSTITUTE(F$1,"standard",""),"|Float","")&amp;IF(OR($L1400=TRUE,$A1400=0,MOD($A1400,ChapterTable!$R$20)&lt;&gt;0),"","보스")&amp;"인게임누적곱배수",ChapterTable!$R:$S,2,0)^D1400
    +VLOOKUP(SUBSTITUTE(SUBSTITUTE(F$1,"standard",""),"|Float","")&amp;IF(OR($L1400=TRUE,$A1400=0,MOD($A1400,ChapterTable!$R$20)&lt;&gt;0),"","보스")&amp;"인게임누적합배수",ChapterTable!$R:$S,2,0)*D1400)
  )
  )
  )
)</f>
        <v>291.09375</v>
      </c>
      <c r="G1400" t="s">
        <v>715</v>
      </c>
      <c r="J1400" t="str">
        <f>IF(ISBLANK(I1400),"",
IFERROR(VLOOKUP(I1400,[1]StringTable!$1:$1048576,MATCH("kor|String",[1]StringTable!$1:$1,0),0),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56"/>
        <v>1</v>
      </c>
      <c r="AJ1400">
        <f t="shared" si="154"/>
        <v>1</v>
      </c>
      <c r="AK1400">
        <f t="shared" si="155"/>
        <v>1</v>
      </c>
      <c r="AL1400">
        <v>0</v>
      </c>
    </row>
    <row r="1401" spans="1:38" x14ac:dyDescent="0.3">
      <c r="A1401">
        <v>6</v>
      </c>
      <c r="B1401">
        <v>10</v>
      </c>
      <c r="C1401">
        <f>IF(OR($L1401=TRUE,$A1401=0,MOD($A1401,ChapterTable!$R$20)&lt;&gt;0),
MAX(0,INT(($B1401+ChapterTable!$P$26+VLOOKUP(SUBSTITUTE(C$1,"성장단계","")&amp;"단계오프셋",ChapterTable!$R:$S,2,0))/ChapterTable!$P$23)),
MAX(0,INT(($B1401+ChapterTable!$R$26+VLOOKUP(SUBSTITUTE(C$1,"성장단계","")&amp;"보스단계오프셋",ChapterTable!$R:$S,2,0))/ChapterTable!$R$23)))</f>
        <v>1</v>
      </c>
      <c r="D1401">
        <f>IF(OR($L1401=TRUE,$A1401=0,MOD($A1401,ChapterTable!$R$20)&lt;&gt;0),
MAX(0,INT(($B1401+ChapterTable!$P$26+VLOOKUP(SUBSTITUTE(D$1,"성장단계","")&amp;"단계오프셋",ChapterTable!$R:$S,2,0))/ChapterTable!$P$23)),
MAX(0,INT(($B1401+ChapterTable!$R$26+VLOOKUP(SUBSTITUTE(D$1,"성장단계","")&amp;"보스단계오프셋",ChapterTable!$R:$S,2,0))/ChapterTable!$R$23)))</f>
        <v>0</v>
      </c>
      <c r="E1401" s="1">
        <f ca="1">IF(AND($A1401=0,$B1401=1),
    VLOOKUP(1,ChapterTable!$1:$1048576,MATCH("최종"&amp;SUBSTITUTE(SUBSTITUTE(E$1,"standard",""),"|Float",""),ChapterTable!$1:$1,0),0)*ChapterTable!$P$17,
  IF(AND($A1401=0,$B1401=0),
    E1402,
  IF($B1401=0,
    VLOOKUP($A1401,ChapterTable!$1:$1048576,MATCH("최종"&amp;SUBSTITUTE(SUBSTITUTE(E$1,"standard",""),"|Float",""),ChapterTable!$1:$1,0),0),
  IF($B1401=1,
    IF($L1401=FALSE,
      VLOOKUP($A1401,ChapterTable!$1:$1048576,MATCH("최종"&amp;SUBSTITUTE(SUBSTITUTE(E$1,"standard",""),"|Float",""),ChapterTable!$1:$1,0),0),
      VLOOKUP($A1401-ChapterTable!$P$11,ChapterTable!$1:$1048576,MATCH("최종"&amp;SUBSTITUTE(SUBSTITUTE(E$1,"standard",""),"|Float",""),ChapterTable!$1:$1,0),0)*ChapterTable!$P$14
    ),
  OFFSET(E1401,-$B1401+IF($L1401,1,0),0)*IF($B1401&gt;OFFSET($B1401,1,0),ChapterTable!$R$17,1)*
    (VLOOKUP(SUBSTITUTE(SUBSTITUTE(E$1,"standard",""),"|Float","")&amp;IF(OR($L1401=TRUE,$A1401=0,MOD($A1401,ChapterTable!$R$20)&lt;&gt;0),"","보스")&amp;"인게임누적곱배수",ChapterTable!$R:$S,2,0)^C1401
    +VLOOKUP(SUBSTITUTE(SUBSTITUTE(E$1,"standard",""),"|Float","")&amp;IF(OR($L1401=TRUE,$A1401=0,MOD($A1401,ChapterTable!$R$20)&lt;&gt;0),"","보스")&amp;"인게임누적합배수",ChapterTable!$R:$S,2,0)*C1401)
  )
  )
  )
)</f>
        <v>838.35</v>
      </c>
      <c r="F1401" s="1">
        <f ca="1">IF(AND($A1401=0,$B1401=1),
    VLOOKUP(1,ChapterTable!$1:$1048576,MATCH("최종"&amp;SUBSTITUTE(SUBSTITUTE(F$1,"standard",""),"|Float",""),ChapterTable!$1:$1,0),0)*ChapterTable!$P$17,
  IF(AND($A1401=0,$B1401=0),
    F1402,
  IF($B1401=0,
    VLOOKUP($A1401,ChapterTable!$1:$1048576,MATCH("최종"&amp;SUBSTITUTE(SUBSTITUTE(F$1,"standard",""),"|Float",""),ChapterTable!$1:$1,0),0),
  IF($B1401=1,
    IF($L1401=FALSE,
      VLOOKUP($A1401,ChapterTable!$1:$1048576,MATCH("최종"&amp;SUBSTITUTE(SUBSTITUTE(F$1,"standard",""),"|Float",""),ChapterTable!$1:$1,0),0),
      VLOOKUP($A1401-ChapterTable!$P$11,ChapterTable!$1:$1048576,MATCH("최종"&amp;SUBSTITUTE(SUBSTITUTE(F$1,"standard",""),"|Float",""),ChapterTable!$1:$1,0),0)*ChapterTable!$P$14
    ),
  OFFSET(F1401,-$B1401+IF($L1401,1,0),0)*
    (VLOOKUP(SUBSTITUTE(SUBSTITUTE(F$1,"standard",""),"|Float","")&amp;IF(OR($L1401=TRUE,$A1401=0,MOD($A1401,ChapterTable!$R$20)&lt;&gt;0),"","보스")&amp;"인게임누적곱배수",ChapterTable!$R:$S,2,0)^D1401
    +VLOOKUP(SUBSTITUTE(SUBSTITUTE(F$1,"standard",""),"|Float","")&amp;IF(OR($L1401=TRUE,$A1401=0,MOD($A1401,ChapterTable!$R$20)&lt;&gt;0),"","보스")&amp;"인게임누적합배수",ChapterTable!$R:$S,2,0)*D1401)
  )
  )
  )
)</f>
        <v>291.09375</v>
      </c>
      <c r="G1401" t="s">
        <v>715</v>
      </c>
      <c r="J1401" t="str">
        <f>IF(ISBLANK(I1401),"",
IFERROR(VLOOKUP(I1401,[1]StringTable!$1:$1048576,MATCH("kor|String",[1]StringTable!$1:$1,0),0),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56"/>
        <v>1</v>
      </c>
      <c r="AJ1401">
        <f t="shared" si="154"/>
        <v>1</v>
      </c>
      <c r="AK1401">
        <f t="shared" si="155"/>
        <v>1</v>
      </c>
      <c r="AL1401">
        <v>0</v>
      </c>
    </row>
    <row r="1402" spans="1:38" x14ac:dyDescent="0.3">
      <c r="A1402">
        <v>6</v>
      </c>
      <c r="B1402">
        <v>11</v>
      </c>
      <c r="C1402">
        <f>IF(OR($L1402=TRUE,$A1402=0,MOD($A1402,ChapterTable!$R$20)&lt;&gt;0),
MAX(0,INT(($B1402+ChapterTable!$P$26+VLOOKUP(SUBSTITUTE(C$1,"성장단계","")&amp;"단계오프셋",ChapterTable!$R:$S,2,0))/ChapterTable!$P$23)),
MAX(0,INT(($B1402+ChapterTable!$R$26+VLOOKUP(SUBSTITUTE(C$1,"성장단계","")&amp;"보스단계오프셋",ChapterTable!$R:$S,2,0))/ChapterTable!$R$23)))</f>
        <v>1</v>
      </c>
      <c r="D1402">
        <f>IF(OR($L1402=TRUE,$A1402=0,MOD($A1402,ChapterTable!$R$20)&lt;&gt;0),
MAX(0,INT(($B1402+ChapterTable!$P$26+VLOOKUP(SUBSTITUTE(D$1,"성장단계","")&amp;"단계오프셋",ChapterTable!$R:$S,2,0))/ChapterTable!$P$23)),
MAX(0,INT(($B1402+ChapterTable!$R$26+VLOOKUP(SUBSTITUTE(D$1,"성장단계","")&amp;"보스단계오프셋",ChapterTable!$R:$S,2,0))/ChapterTable!$R$23)))</f>
        <v>1</v>
      </c>
      <c r="E1402" s="1">
        <f ca="1">IF(AND($A1402=0,$B1402=1),
    VLOOKUP(1,ChapterTable!$1:$1048576,MATCH("최종"&amp;SUBSTITUTE(SUBSTITUTE(E$1,"standard",""),"|Float",""),ChapterTable!$1:$1,0),0)*ChapterTable!$P$17,
  IF(AND($A1402=0,$B1402=0),
    E1403,
  IF($B1402=0,
    VLOOKUP($A1402,ChapterTable!$1:$1048576,MATCH("최종"&amp;SUBSTITUTE(SUBSTITUTE(E$1,"standard",""),"|Float",""),ChapterTable!$1:$1,0),0),
  IF($B1402=1,
    IF($L1402=FALSE,
      VLOOKUP($A1402,ChapterTable!$1:$1048576,MATCH("최종"&amp;SUBSTITUTE(SUBSTITUTE(E$1,"standard",""),"|Float",""),ChapterTable!$1:$1,0),0),
      VLOOKUP($A1402-ChapterTable!$P$11,ChapterTable!$1:$1048576,MATCH("최종"&amp;SUBSTITUTE(SUBSTITUTE(E$1,"standard",""),"|Float",""),ChapterTable!$1:$1,0),0)*ChapterTable!$P$14
    ),
  OFFSET(E1402,-$B1402+IF($L1402,1,0),0)*IF($B1402&gt;OFFSET($B1402,1,0),ChapterTable!$R$17,1)*
    (VLOOKUP(SUBSTITUTE(SUBSTITUTE(E$1,"standard",""),"|Float","")&amp;IF(OR($L1402=TRUE,$A1402=0,MOD($A1402,ChapterTable!$R$20)&lt;&gt;0),"","보스")&amp;"인게임누적곱배수",ChapterTable!$R:$S,2,0)^C1402
    +VLOOKUP(SUBSTITUTE(SUBSTITUTE(E$1,"standard",""),"|Float","")&amp;IF(OR($L1402=TRUE,$A1402=0,MOD($A1402,ChapterTable!$R$20)&lt;&gt;0),"","보스")&amp;"인게임누적합배수",ChapterTable!$R:$S,2,0)*C1402)
  )
  )
  )
)</f>
        <v>838.35</v>
      </c>
      <c r="F1402" s="1">
        <f ca="1">IF(AND($A1402=0,$B1402=1),
    VLOOKUP(1,ChapterTable!$1:$1048576,MATCH("최종"&amp;SUBSTITUTE(SUBSTITUTE(F$1,"standard",""),"|Float",""),ChapterTable!$1:$1,0),0)*ChapterTable!$P$17,
  IF(AND($A1402=0,$B1402=0),
    F1403,
  IF($B1402=0,
    VLOOKUP($A1402,ChapterTable!$1:$1048576,MATCH("최종"&amp;SUBSTITUTE(SUBSTITUTE(F$1,"standard",""),"|Float",""),ChapterTable!$1:$1,0),0),
  IF($B1402=1,
    IF($L1402=FALSE,
      VLOOKUP($A1402,ChapterTable!$1:$1048576,MATCH("최종"&amp;SUBSTITUTE(SUBSTITUTE(F$1,"standard",""),"|Float",""),ChapterTable!$1:$1,0),0),
      VLOOKUP($A1402-ChapterTable!$P$11,ChapterTable!$1:$1048576,MATCH("최종"&amp;SUBSTITUTE(SUBSTITUTE(F$1,"standard",""),"|Float",""),ChapterTable!$1:$1,0),0)*ChapterTable!$P$14
    ),
  OFFSET(F1402,-$B1402+IF($L1402,1,0),0)*
    (VLOOKUP(SUBSTITUTE(SUBSTITUTE(F$1,"standard",""),"|Float","")&amp;IF(OR($L1402=TRUE,$A1402=0,MOD($A1402,ChapterTable!$R$20)&lt;&gt;0),"","보스")&amp;"인게임누적곱배수",ChapterTable!$R:$S,2,0)^D1402
    +VLOOKUP(SUBSTITUTE(SUBSTITUTE(F$1,"standard",""),"|Float","")&amp;IF(OR($L1402=TRUE,$A1402=0,MOD($A1402,ChapterTable!$R$20)&lt;&gt;0),"","보스")&amp;"인게임누적합배수",ChapterTable!$R:$S,2,0)*D1402)
  )
  )
  )
)</f>
        <v>312.92578125</v>
      </c>
      <c r="G1402" t="s">
        <v>715</v>
      </c>
      <c r="J1402" t="str">
        <f>IF(ISBLANK(I1402),"",
IFERROR(VLOOKUP(I1402,[1]StringTable!$1:$1048576,MATCH("kor|String",[1]StringTable!$1:$1,0),0),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56"/>
        <v>0.5</v>
      </c>
      <c r="AJ1402">
        <f t="shared" si="154"/>
        <v>0.54666666600000002</v>
      </c>
      <c r="AK1402">
        <f t="shared" si="155"/>
        <v>1</v>
      </c>
      <c r="AL1402">
        <v>0</v>
      </c>
    </row>
    <row r="1403" spans="1:38" x14ac:dyDescent="0.3">
      <c r="A1403">
        <v>6</v>
      </c>
      <c r="B1403">
        <v>12</v>
      </c>
      <c r="C1403">
        <f>IF(OR($L1403=TRUE,$A1403=0,MOD($A1403,ChapterTable!$R$20)&lt;&gt;0),
MAX(0,INT(($B1403+ChapterTable!$P$26+VLOOKUP(SUBSTITUTE(C$1,"성장단계","")&amp;"단계오프셋",ChapterTable!$R:$S,2,0))/ChapterTable!$P$23)),
MAX(0,INT(($B1403+ChapterTable!$R$26+VLOOKUP(SUBSTITUTE(C$1,"성장단계","")&amp;"보스단계오프셋",ChapterTable!$R:$S,2,0))/ChapterTable!$R$23)))</f>
        <v>1</v>
      </c>
      <c r="D1403">
        <f>IF(OR($L1403=TRUE,$A1403=0,MOD($A1403,ChapterTable!$R$20)&lt;&gt;0),
MAX(0,INT(($B1403+ChapterTable!$P$26+VLOOKUP(SUBSTITUTE(D$1,"성장단계","")&amp;"단계오프셋",ChapterTable!$R:$S,2,0))/ChapterTable!$P$23)),
MAX(0,INT(($B1403+ChapterTable!$R$26+VLOOKUP(SUBSTITUTE(D$1,"성장단계","")&amp;"보스단계오프셋",ChapterTable!$R:$S,2,0))/ChapterTable!$R$23)))</f>
        <v>1</v>
      </c>
      <c r="E1403" s="1">
        <f ca="1">IF(AND($A1403=0,$B1403=1),
    VLOOKUP(1,ChapterTable!$1:$1048576,MATCH("최종"&amp;SUBSTITUTE(SUBSTITUTE(E$1,"standard",""),"|Float",""),ChapterTable!$1:$1,0),0)*ChapterTable!$P$17,
  IF(AND($A1403=0,$B1403=0),
    E1404,
  IF($B1403=0,
    VLOOKUP($A1403,ChapterTable!$1:$1048576,MATCH("최종"&amp;SUBSTITUTE(SUBSTITUTE(E$1,"standard",""),"|Float",""),ChapterTable!$1:$1,0),0),
  IF($B1403=1,
    IF($L1403=FALSE,
      VLOOKUP($A1403,ChapterTable!$1:$1048576,MATCH("최종"&amp;SUBSTITUTE(SUBSTITUTE(E$1,"standard",""),"|Float",""),ChapterTable!$1:$1,0),0),
      VLOOKUP($A1403-ChapterTable!$P$11,ChapterTable!$1:$1048576,MATCH("최종"&amp;SUBSTITUTE(SUBSTITUTE(E$1,"standard",""),"|Float",""),ChapterTable!$1:$1,0),0)*ChapterTable!$P$14
    ),
  OFFSET(E1403,-$B1403+IF($L1403,1,0),0)*IF($B1403&gt;OFFSET($B1403,1,0),ChapterTable!$R$17,1)*
    (VLOOKUP(SUBSTITUTE(SUBSTITUTE(E$1,"standard",""),"|Float","")&amp;IF(OR($L1403=TRUE,$A1403=0,MOD($A1403,ChapterTable!$R$20)&lt;&gt;0),"","보스")&amp;"인게임누적곱배수",ChapterTable!$R:$S,2,0)^C1403
    +VLOOKUP(SUBSTITUTE(SUBSTITUTE(E$1,"standard",""),"|Float","")&amp;IF(OR($L1403=TRUE,$A1403=0,MOD($A1403,ChapterTable!$R$20)&lt;&gt;0),"","보스")&amp;"인게임누적합배수",ChapterTable!$R:$S,2,0)*C1403)
  )
  )
  )
)</f>
        <v>838.35</v>
      </c>
      <c r="F1403" s="1">
        <f ca="1">IF(AND($A1403=0,$B1403=1),
    VLOOKUP(1,ChapterTable!$1:$1048576,MATCH("최종"&amp;SUBSTITUTE(SUBSTITUTE(F$1,"standard",""),"|Float",""),ChapterTable!$1:$1,0),0)*ChapterTable!$P$17,
  IF(AND($A1403=0,$B1403=0),
    F1404,
  IF($B1403=0,
    VLOOKUP($A1403,ChapterTable!$1:$1048576,MATCH("최종"&amp;SUBSTITUTE(SUBSTITUTE(F$1,"standard",""),"|Float",""),ChapterTable!$1:$1,0),0),
  IF($B1403=1,
    IF($L1403=FALSE,
      VLOOKUP($A1403,ChapterTable!$1:$1048576,MATCH("최종"&amp;SUBSTITUTE(SUBSTITUTE(F$1,"standard",""),"|Float",""),ChapterTable!$1:$1,0),0),
      VLOOKUP($A1403-ChapterTable!$P$11,ChapterTable!$1:$1048576,MATCH("최종"&amp;SUBSTITUTE(SUBSTITUTE(F$1,"standard",""),"|Float",""),ChapterTable!$1:$1,0),0)*ChapterTable!$P$14
    ),
  OFFSET(F1403,-$B1403+IF($L1403,1,0),0)*
    (VLOOKUP(SUBSTITUTE(SUBSTITUTE(F$1,"standard",""),"|Float","")&amp;IF(OR($L1403=TRUE,$A1403=0,MOD($A1403,ChapterTable!$R$20)&lt;&gt;0),"","보스")&amp;"인게임누적곱배수",ChapterTable!$R:$S,2,0)^D1403
    +VLOOKUP(SUBSTITUTE(SUBSTITUTE(F$1,"standard",""),"|Float","")&amp;IF(OR($L1403=TRUE,$A1403=0,MOD($A1403,ChapterTable!$R$20)&lt;&gt;0),"","보스")&amp;"인게임누적합배수",ChapterTable!$R:$S,2,0)*D1403)
  )
  )
  )
)</f>
        <v>312.92578125</v>
      </c>
      <c r="G1403" t="s">
        <v>715</v>
      </c>
      <c r="J1403" t="str">
        <f>IF(ISBLANK(I1403),"",
IFERROR(VLOOKUP(I1403,[1]StringTable!$1:$1048576,MATCH("kor|String",[1]StringTable!$1:$1,0),0),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56"/>
        <v>0.5</v>
      </c>
      <c r="AJ1403">
        <f t="shared" si="154"/>
        <v>0.54666666600000002</v>
      </c>
      <c r="AK1403">
        <f t="shared" si="155"/>
        <v>1</v>
      </c>
      <c r="AL1403">
        <v>0</v>
      </c>
    </row>
    <row r="1404" spans="1:38" x14ac:dyDescent="0.3">
      <c r="A1404">
        <v>6</v>
      </c>
      <c r="B1404">
        <v>13</v>
      </c>
      <c r="C1404">
        <f>IF(OR($L1404=TRUE,$A1404=0,MOD($A1404,ChapterTable!$R$20)&lt;&gt;0),
MAX(0,INT(($B1404+ChapterTable!$P$26+VLOOKUP(SUBSTITUTE(C$1,"성장단계","")&amp;"단계오프셋",ChapterTable!$R:$S,2,0))/ChapterTable!$P$23)),
MAX(0,INT(($B1404+ChapterTable!$R$26+VLOOKUP(SUBSTITUTE(C$1,"성장단계","")&amp;"보스단계오프셋",ChapterTable!$R:$S,2,0))/ChapterTable!$R$23)))</f>
        <v>1</v>
      </c>
      <c r="D1404">
        <f>IF(OR($L1404=TRUE,$A1404=0,MOD($A1404,ChapterTable!$R$20)&lt;&gt;0),
MAX(0,INT(($B1404+ChapterTable!$P$26+VLOOKUP(SUBSTITUTE(D$1,"성장단계","")&amp;"단계오프셋",ChapterTable!$R:$S,2,0))/ChapterTable!$P$23)),
MAX(0,INT(($B1404+ChapterTable!$R$26+VLOOKUP(SUBSTITUTE(D$1,"성장단계","")&amp;"보스단계오프셋",ChapterTable!$R:$S,2,0))/ChapterTable!$R$23)))</f>
        <v>1</v>
      </c>
      <c r="E1404" s="1">
        <f ca="1">IF(AND($A1404=0,$B1404=1),
    VLOOKUP(1,ChapterTable!$1:$1048576,MATCH("최종"&amp;SUBSTITUTE(SUBSTITUTE(E$1,"standard",""),"|Float",""),ChapterTable!$1:$1,0),0)*ChapterTable!$P$17,
  IF(AND($A1404=0,$B1404=0),
    E1405,
  IF($B1404=0,
    VLOOKUP($A1404,ChapterTable!$1:$1048576,MATCH("최종"&amp;SUBSTITUTE(SUBSTITUTE(E$1,"standard",""),"|Float",""),ChapterTable!$1:$1,0),0),
  IF($B1404=1,
    IF($L1404=FALSE,
      VLOOKUP($A1404,ChapterTable!$1:$1048576,MATCH("최종"&amp;SUBSTITUTE(SUBSTITUTE(E$1,"standard",""),"|Float",""),ChapterTable!$1:$1,0),0),
      VLOOKUP($A1404-ChapterTable!$P$11,ChapterTable!$1:$1048576,MATCH("최종"&amp;SUBSTITUTE(SUBSTITUTE(E$1,"standard",""),"|Float",""),ChapterTable!$1:$1,0),0)*ChapterTable!$P$14
    ),
  OFFSET(E1404,-$B1404+IF($L1404,1,0),0)*IF($B1404&gt;OFFSET($B1404,1,0),ChapterTable!$R$17,1)*
    (VLOOKUP(SUBSTITUTE(SUBSTITUTE(E$1,"standard",""),"|Float","")&amp;IF(OR($L1404=TRUE,$A1404=0,MOD($A1404,ChapterTable!$R$20)&lt;&gt;0),"","보스")&amp;"인게임누적곱배수",ChapterTable!$R:$S,2,0)^C1404
    +VLOOKUP(SUBSTITUTE(SUBSTITUTE(E$1,"standard",""),"|Float","")&amp;IF(OR($L1404=TRUE,$A1404=0,MOD($A1404,ChapterTable!$R$20)&lt;&gt;0),"","보스")&amp;"인게임누적합배수",ChapterTable!$R:$S,2,0)*C1404)
  )
  )
  )
)</f>
        <v>838.35</v>
      </c>
      <c r="F1404" s="1">
        <f ca="1">IF(AND($A1404=0,$B1404=1),
    VLOOKUP(1,ChapterTable!$1:$1048576,MATCH("최종"&amp;SUBSTITUTE(SUBSTITUTE(F$1,"standard",""),"|Float",""),ChapterTable!$1:$1,0),0)*ChapterTable!$P$17,
  IF(AND($A1404=0,$B1404=0),
    F1405,
  IF($B1404=0,
    VLOOKUP($A1404,ChapterTable!$1:$1048576,MATCH("최종"&amp;SUBSTITUTE(SUBSTITUTE(F$1,"standard",""),"|Float",""),ChapterTable!$1:$1,0),0),
  IF($B1404=1,
    IF($L1404=FALSE,
      VLOOKUP($A1404,ChapterTable!$1:$1048576,MATCH("최종"&amp;SUBSTITUTE(SUBSTITUTE(F$1,"standard",""),"|Float",""),ChapterTable!$1:$1,0),0),
      VLOOKUP($A1404-ChapterTable!$P$11,ChapterTable!$1:$1048576,MATCH("최종"&amp;SUBSTITUTE(SUBSTITUTE(F$1,"standard",""),"|Float",""),ChapterTable!$1:$1,0),0)*ChapterTable!$P$14
    ),
  OFFSET(F1404,-$B1404+IF($L1404,1,0),0)*
    (VLOOKUP(SUBSTITUTE(SUBSTITUTE(F$1,"standard",""),"|Float","")&amp;IF(OR($L1404=TRUE,$A1404=0,MOD($A1404,ChapterTable!$R$20)&lt;&gt;0),"","보스")&amp;"인게임누적곱배수",ChapterTable!$R:$S,2,0)^D1404
    +VLOOKUP(SUBSTITUTE(SUBSTITUTE(F$1,"standard",""),"|Float","")&amp;IF(OR($L1404=TRUE,$A1404=0,MOD($A1404,ChapterTable!$R$20)&lt;&gt;0),"","보스")&amp;"인게임누적합배수",ChapterTable!$R:$S,2,0)*D1404)
  )
  )
  )
)</f>
        <v>312.92578125</v>
      </c>
      <c r="G1404" t="s">
        <v>715</v>
      </c>
      <c r="J1404" t="str">
        <f>IF(ISBLANK(I1404),"",
IFERROR(VLOOKUP(I1404,[1]StringTable!$1:$1048576,MATCH("kor|String",[1]StringTable!$1:$1,0),0),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56"/>
        <v>0.5</v>
      </c>
      <c r="AJ1404">
        <f t="shared" si="154"/>
        <v>0.54666666600000002</v>
      </c>
      <c r="AK1404">
        <f t="shared" si="155"/>
        <v>1</v>
      </c>
      <c r="AL1404">
        <v>0</v>
      </c>
    </row>
    <row r="1405" spans="1:38" x14ac:dyDescent="0.3">
      <c r="A1405">
        <v>6</v>
      </c>
      <c r="B1405">
        <v>14</v>
      </c>
      <c r="C1405">
        <f>IF(OR($L1405=TRUE,$A1405=0,MOD($A1405,ChapterTable!$R$20)&lt;&gt;0),
MAX(0,INT(($B1405+ChapterTable!$P$26+VLOOKUP(SUBSTITUTE(C$1,"성장단계","")&amp;"단계오프셋",ChapterTable!$R:$S,2,0))/ChapterTable!$P$23)),
MAX(0,INT(($B1405+ChapterTable!$R$26+VLOOKUP(SUBSTITUTE(C$1,"성장단계","")&amp;"보스단계오프셋",ChapterTable!$R:$S,2,0))/ChapterTable!$R$23)))</f>
        <v>1</v>
      </c>
      <c r="D1405">
        <f>IF(OR($L1405=TRUE,$A1405=0,MOD($A1405,ChapterTable!$R$20)&lt;&gt;0),
MAX(0,INT(($B1405+ChapterTable!$P$26+VLOOKUP(SUBSTITUTE(D$1,"성장단계","")&amp;"단계오프셋",ChapterTable!$R:$S,2,0))/ChapterTable!$P$23)),
MAX(0,INT(($B1405+ChapterTable!$R$26+VLOOKUP(SUBSTITUTE(D$1,"성장단계","")&amp;"보스단계오프셋",ChapterTable!$R:$S,2,0))/ChapterTable!$R$23)))</f>
        <v>1</v>
      </c>
      <c r="E1405" s="1">
        <f ca="1">IF(AND($A1405=0,$B1405=1),
    VLOOKUP(1,ChapterTable!$1:$1048576,MATCH("최종"&amp;SUBSTITUTE(SUBSTITUTE(E$1,"standard",""),"|Float",""),ChapterTable!$1:$1,0),0)*ChapterTable!$P$17,
  IF(AND($A1405=0,$B1405=0),
    E1406,
  IF($B1405=0,
    VLOOKUP($A1405,ChapterTable!$1:$1048576,MATCH("최종"&amp;SUBSTITUTE(SUBSTITUTE(E$1,"standard",""),"|Float",""),ChapterTable!$1:$1,0),0),
  IF($B1405=1,
    IF($L1405=FALSE,
      VLOOKUP($A1405,ChapterTable!$1:$1048576,MATCH("최종"&amp;SUBSTITUTE(SUBSTITUTE(E$1,"standard",""),"|Float",""),ChapterTable!$1:$1,0),0),
      VLOOKUP($A1405-ChapterTable!$P$11,ChapterTable!$1:$1048576,MATCH("최종"&amp;SUBSTITUTE(SUBSTITUTE(E$1,"standard",""),"|Float",""),ChapterTable!$1:$1,0),0)*ChapterTable!$P$14
    ),
  OFFSET(E1405,-$B1405+IF($L1405,1,0),0)*IF($B1405&gt;OFFSET($B1405,1,0),ChapterTable!$R$17,1)*
    (VLOOKUP(SUBSTITUTE(SUBSTITUTE(E$1,"standard",""),"|Float","")&amp;IF(OR($L1405=TRUE,$A1405=0,MOD($A1405,ChapterTable!$R$20)&lt;&gt;0),"","보스")&amp;"인게임누적곱배수",ChapterTable!$R:$S,2,0)^C1405
    +VLOOKUP(SUBSTITUTE(SUBSTITUTE(E$1,"standard",""),"|Float","")&amp;IF(OR($L1405=TRUE,$A1405=0,MOD($A1405,ChapterTable!$R$20)&lt;&gt;0),"","보스")&amp;"인게임누적합배수",ChapterTable!$R:$S,2,0)*C1405)
  )
  )
  )
)</f>
        <v>838.35</v>
      </c>
      <c r="F1405" s="1">
        <f ca="1">IF(AND($A1405=0,$B1405=1),
    VLOOKUP(1,ChapterTable!$1:$1048576,MATCH("최종"&amp;SUBSTITUTE(SUBSTITUTE(F$1,"standard",""),"|Float",""),ChapterTable!$1:$1,0),0)*ChapterTable!$P$17,
  IF(AND($A1405=0,$B1405=0),
    F1406,
  IF($B1405=0,
    VLOOKUP($A1405,ChapterTable!$1:$1048576,MATCH("최종"&amp;SUBSTITUTE(SUBSTITUTE(F$1,"standard",""),"|Float",""),ChapterTable!$1:$1,0),0),
  IF($B1405=1,
    IF($L1405=FALSE,
      VLOOKUP($A1405,ChapterTable!$1:$1048576,MATCH("최종"&amp;SUBSTITUTE(SUBSTITUTE(F$1,"standard",""),"|Float",""),ChapterTable!$1:$1,0),0),
      VLOOKUP($A1405-ChapterTable!$P$11,ChapterTable!$1:$1048576,MATCH("최종"&amp;SUBSTITUTE(SUBSTITUTE(F$1,"standard",""),"|Float",""),ChapterTable!$1:$1,0),0)*ChapterTable!$P$14
    ),
  OFFSET(F1405,-$B1405+IF($L1405,1,0),0)*
    (VLOOKUP(SUBSTITUTE(SUBSTITUTE(F$1,"standard",""),"|Float","")&amp;IF(OR($L1405=TRUE,$A1405=0,MOD($A1405,ChapterTable!$R$20)&lt;&gt;0),"","보스")&amp;"인게임누적곱배수",ChapterTable!$R:$S,2,0)^D1405
    +VLOOKUP(SUBSTITUTE(SUBSTITUTE(F$1,"standard",""),"|Float","")&amp;IF(OR($L1405=TRUE,$A1405=0,MOD($A1405,ChapterTable!$R$20)&lt;&gt;0),"","보스")&amp;"인게임누적합배수",ChapterTable!$R:$S,2,0)*D1405)
  )
  )
  )
)</f>
        <v>312.92578125</v>
      </c>
      <c r="G1405" t="s">
        <v>715</v>
      </c>
      <c r="J1405" t="str">
        <f>IF(ISBLANK(I1405),"",
IFERROR(VLOOKUP(I1405,[1]StringTable!$1:$1048576,MATCH("kor|String",[1]StringTable!$1:$1,0),0),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56"/>
        <v>0.5</v>
      </c>
      <c r="AJ1405">
        <f t="shared" si="154"/>
        <v>0.54666666600000002</v>
      </c>
      <c r="AK1405">
        <f t="shared" si="155"/>
        <v>1</v>
      </c>
      <c r="AL1405">
        <v>0</v>
      </c>
    </row>
    <row r="1406" spans="1:38" x14ac:dyDescent="0.3">
      <c r="A1406">
        <v>6</v>
      </c>
      <c r="B1406">
        <v>15</v>
      </c>
      <c r="C1406">
        <f>IF(OR($L1406=TRUE,$A1406=0,MOD($A1406,ChapterTable!$R$20)&lt;&gt;0),
MAX(0,INT(($B1406+ChapterTable!$P$26+VLOOKUP(SUBSTITUTE(C$1,"성장단계","")&amp;"단계오프셋",ChapterTable!$R:$S,2,0))/ChapterTable!$P$23)),
MAX(0,INT(($B1406+ChapterTable!$R$26+VLOOKUP(SUBSTITUTE(C$1,"성장단계","")&amp;"보스단계오프셋",ChapterTable!$R:$S,2,0))/ChapterTable!$R$23)))</f>
        <v>1</v>
      </c>
      <c r="D1406">
        <f>IF(OR($L1406=TRUE,$A1406=0,MOD($A1406,ChapterTable!$R$20)&lt;&gt;0),
MAX(0,INT(($B1406+ChapterTable!$P$26+VLOOKUP(SUBSTITUTE(D$1,"성장단계","")&amp;"단계오프셋",ChapterTable!$R:$S,2,0))/ChapterTable!$P$23)),
MAX(0,INT(($B1406+ChapterTable!$R$26+VLOOKUP(SUBSTITUTE(D$1,"성장단계","")&amp;"보스단계오프셋",ChapterTable!$R:$S,2,0))/ChapterTable!$R$23)))</f>
        <v>1</v>
      </c>
      <c r="E1406" s="1">
        <f ca="1">IF(AND($A1406=0,$B1406=1),
    VLOOKUP(1,ChapterTable!$1:$1048576,MATCH("최종"&amp;SUBSTITUTE(SUBSTITUTE(E$1,"standard",""),"|Float",""),ChapterTable!$1:$1,0),0)*ChapterTable!$P$17,
  IF(AND($A1406=0,$B1406=0),
    E1407,
  IF($B1406=0,
    VLOOKUP($A1406,ChapterTable!$1:$1048576,MATCH("최종"&amp;SUBSTITUTE(SUBSTITUTE(E$1,"standard",""),"|Float",""),ChapterTable!$1:$1,0),0),
  IF($B1406=1,
    IF($L1406=FALSE,
      VLOOKUP($A1406,ChapterTable!$1:$1048576,MATCH("최종"&amp;SUBSTITUTE(SUBSTITUTE(E$1,"standard",""),"|Float",""),ChapterTable!$1:$1,0),0),
      VLOOKUP($A1406-ChapterTable!$P$11,ChapterTable!$1:$1048576,MATCH("최종"&amp;SUBSTITUTE(SUBSTITUTE(E$1,"standard",""),"|Float",""),ChapterTable!$1:$1,0),0)*ChapterTable!$P$14
    ),
  OFFSET(E1406,-$B1406+IF($L1406,1,0),0)*IF($B1406&gt;OFFSET($B1406,1,0),ChapterTable!$R$17,1)*
    (VLOOKUP(SUBSTITUTE(SUBSTITUTE(E$1,"standard",""),"|Float","")&amp;IF(OR($L1406=TRUE,$A1406=0,MOD($A1406,ChapterTable!$R$20)&lt;&gt;0),"","보스")&amp;"인게임누적곱배수",ChapterTable!$R:$S,2,0)^C1406
    +VLOOKUP(SUBSTITUTE(SUBSTITUTE(E$1,"standard",""),"|Float","")&amp;IF(OR($L1406=TRUE,$A1406=0,MOD($A1406,ChapterTable!$R$20)&lt;&gt;0),"","보스")&amp;"인게임누적합배수",ChapterTable!$R:$S,2,0)*C1406)
  )
  )
  )
)</f>
        <v>838.35</v>
      </c>
      <c r="F1406" s="1">
        <f ca="1">IF(AND($A1406=0,$B1406=1),
    VLOOKUP(1,ChapterTable!$1:$1048576,MATCH("최종"&amp;SUBSTITUTE(SUBSTITUTE(F$1,"standard",""),"|Float",""),ChapterTable!$1:$1,0),0)*ChapterTable!$P$17,
  IF(AND($A1406=0,$B1406=0),
    F1407,
  IF($B1406=0,
    VLOOKUP($A1406,ChapterTable!$1:$1048576,MATCH("최종"&amp;SUBSTITUTE(SUBSTITUTE(F$1,"standard",""),"|Float",""),ChapterTable!$1:$1,0),0),
  IF($B1406=1,
    IF($L1406=FALSE,
      VLOOKUP($A1406,ChapterTable!$1:$1048576,MATCH("최종"&amp;SUBSTITUTE(SUBSTITUTE(F$1,"standard",""),"|Float",""),ChapterTable!$1:$1,0),0),
      VLOOKUP($A1406-ChapterTable!$P$11,ChapterTable!$1:$1048576,MATCH("최종"&amp;SUBSTITUTE(SUBSTITUTE(F$1,"standard",""),"|Float",""),ChapterTable!$1:$1,0),0)*ChapterTable!$P$14
    ),
  OFFSET(F1406,-$B1406+IF($L1406,1,0),0)*
    (VLOOKUP(SUBSTITUTE(SUBSTITUTE(F$1,"standard",""),"|Float","")&amp;IF(OR($L1406=TRUE,$A1406=0,MOD($A1406,ChapterTable!$R$20)&lt;&gt;0),"","보스")&amp;"인게임누적곱배수",ChapterTable!$R:$S,2,0)^D1406
    +VLOOKUP(SUBSTITUTE(SUBSTITUTE(F$1,"standard",""),"|Float","")&amp;IF(OR($L1406=TRUE,$A1406=0,MOD($A1406,ChapterTable!$R$20)&lt;&gt;0),"","보스")&amp;"인게임누적합배수",ChapterTable!$R:$S,2,0)*D1406)
  )
  )
  )
)</f>
        <v>312.92578125</v>
      </c>
      <c r="G1406" t="s">
        <v>715</v>
      </c>
      <c r="J1406" t="str">
        <f>IF(ISBLANK(I1406),"",
IFERROR(VLOOKUP(I1406,[1]StringTable!$1:$1048576,MATCH("kor|String",[1]StringTable!$1:$1,0),0),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56"/>
        <v>0.5</v>
      </c>
      <c r="AJ1406">
        <f t="shared" si="154"/>
        <v>0.54666666600000002</v>
      </c>
      <c r="AK1406">
        <f t="shared" si="155"/>
        <v>1</v>
      </c>
      <c r="AL1406">
        <v>0</v>
      </c>
    </row>
    <row r="1407" spans="1:38" x14ac:dyDescent="0.3">
      <c r="A1407">
        <v>6</v>
      </c>
      <c r="B1407">
        <v>16</v>
      </c>
      <c r="C1407">
        <f>IF(OR($L1407=TRUE,$A1407=0,MOD($A1407,ChapterTable!$R$20)&lt;&gt;0),
MAX(0,INT(($B1407+ChapterTable!$P$26+VLOOKUP(SUBSTITUTE(C$1,"성장단계","")&amp;"단계오프셋",ChapterTable!$R:$S,2,0))/ChapterTable!$P$23)),
MAX(0,INT(($B1407+ChapterTable!$R$26+VLOOKUP(SUBSTITUTE(C$1,"성장단계","")&amp;"보스단계오프셋",ChapterTable!$R:$S,2,0))/ChapterTable!$R$23)))</f>
        <v>2</v>
      </c>
      <c r="D1407">
        <f>IF(OR($L1407=TRUE,$A1407=0,MOD($A1407,ChapterTable!$R$20)&lt;&gt;0),
MAX(0,INT(($B1407+ChapterTable!$P$26+VLOOKUP(SUBSTITUTE(D$1,"성장단계","")&amp;"단계오프셋",ChapterTable!$R:$S,2,0))/ChapterTable!$P$23)),
MAX(0,INT(($B1407+ChapterTable!$R$26+VLOOKUP(SUBSTITUTE(D$1,"성장단계","")&amp;"보스단계오프셋",ChapterTable!$R:$S,2,0))/ChapterTable!$R$23)))</f>
        <v>1</v>
      </c>
      <c r="E1407" s="1">
        <f ca="1">IF(AND($A1407=0,$B1407=1),
    VLOOKUP(1,ChapterTable!$1:$1048576,MATCH("최종"&amp;SUBSTITUTE(SUBSTITUTE(E$1,"standard",""),"|Float",""),ChapterTable!$1:$1,0),0)*ChapterTable!$P$17,
  IF(AND($A1407=0,$B1407=0),
    E1408,
  IF($B1407=0,
    VLOOKUP($A1407,ChapterTable!$1:$1048576,MATCH("최종"&amp;SUBSTITUTE(SUBSTITUTE(E$1,"standard",""),"|Float",""),ChapterTable!$1:$1,0),0),
  IF($B1407=1,
    IF($L1407=FALSE,
      VLOOKUP($A1407,ChapterTable!$1:$1048576,MATCH("최종"&amp;SUBSTITUTE(SUBSTITUTE(E$1,"standard",""),"|Float",""),ChapterTable!$1:$1,0),0),
      VLOOKUP($A1407-ChapterTable!$P$11,ChapterTable!$1:$1048576,MATCH("최종"&amp;SUBSTITUTE(SUBSTITUTE(E$1,"standard",""),"|Float",""),ChapterTable!$1:$1,0),0)*ChapterTable!$P$14
    ),
  OFFSET(E1407,-$B1407+IF($L1407,1,0),0)*IF($B1407&gt;OFFSET($B1407,1,0),ChapterTable!$R$17,1)*
    (VLOOKUP(SUBSTITUTE(SUBSTITUTE(E$1,"standard",""),"|Float","")&amp;IF(OR($L1407=TRUE,$A1407=0,MOD($A1407,ChapterTable!$R$20)&lt;&gt;0),"","보스")&amp;"인게임누적곱배수",ChapterTable!$R:$S,2,0)^C1407
    +VLOOKUP(SUBSTITUTE(SUBSTITUTE(E$1,"standard",""),"|Float","")&amp;IF(OR($L1407=TRUE,$A1407=0,MOD($A1407,ChapterTable!$R$20)&lt;&gt;0),"","보스")&amp;"인게임누적합배수",ChapterTable!$R:$S,2,0)*C1407)
  )
  )
  )
)</f>
        <v>978.07499999999993</v>
      </c>
      <c r="F1407" s="1">
        <f ca="1">IF(AND($A1407=0,$B1407=1),
    VLOOKUP(1,ChapterTable!$1:$1048576,MATCH("최종"&amp;SUBSTITUTE(SUBSTITUTE(F$1,"standard",""),"|Float",""),ChapterTable!$1:$1,0),0)*ChapterTable!$P$17,
  IF(AND($A1407=0,$B1407=0),
    F1408,
  IF($B1407=0,
    VLOOKUP($A1407,ChapterTable!$1:$1048576,MATCH("최종"&amp;SUBSTITUTE(SUBSTITUTE(F$1,"standard",""),"|Float",""),ChapterTable!$1:$1,0),0),
  IF($B1407=1,
    IF($L1407=FALSE,
      VLOOKUP($A1407,ChapterTable!$1:$1048576,MATCH("최종"&amp;SUBSTITUTE(SUBSTITUTE(F$1,"standard",""),"|Float",""),ChapterTable!$1:$1,0),0),
      VLOOKUP($A1407-ChapterTable!$P$11,ChapterTable!$1:$1048576,MATCH("최종"&amp;SUBSTITUTE(SUBSTITUTE(F$1,"standard",""),"|Float",""),ChapterTable!$1:$1,0),0)*ChapterTable!$P$14
    ),
  OFFSET(F1407,-$B1407+IF($L1407,1,0),0)*
    (VLOOKUP(SUBSTITUTE(SUBSTITUTE(F$1,"standard",""),"|Float","")&amp;IF(OR($L1407=TRUE,$A1407=0,MOD($A1407,ChapterTable!$R$20)&lt;&gt;0),"","보스")&amp;"인게임누적곱배수",ChapterTable!$R:$S,2,0)^D1407
    +VLOOKUP(SUBSTITUTE(SUBSTITUTE(F$1,"standard",""),"|Float","")&amp;IF(OR($L1407=TRUE,$A1407=0,MOD($A1407,ChapterTable!$R$20)&lt;&gt;0),"","보스")&amp;"인게임누적합배수",ChapterTable!$R:$S,2,0)*D1407)
  )
  )
  )
)</f>
        <v>312.92578125</v>
      </c>
      <c r="G1407" t="s">
        <v>715</v>
      </c>
      <c r="J1407" t="str">
        <f>IF(ISBLANK(I1407),"",
IFERROR(VLOOKUP(I1407,[1]StringTable!$1:$1048576,MATCH("kor|String",[1]StringTable!$1:$1,0),0),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56"/>
        <v>0.5</v>
      </c>
      <c r="AJ1407">
        <f t="shared" si="154"/>
        <v>0.54666666600000002</v>
      </c>
      <c r="AK1407">
        <f t="shared" si="155"/>
        <v>1</v>
      </c>
      <c r="AL1407">
        <v>0</v>
      </c>
    </row>
    <row r="1408" spans="1:38" x14ac:dyDescent="0.3">
      <c r="A1408">
        <v>6</v>
      </c>
      <c r="B1408">
        <v>17</v>
      </c>
      <c r="C1408">
        <f>IF(OR($L1408=TRUE,$A1408=0,MOD($A1408,ChapterTable!$R$20)&lt;&gt;0),
MAX(0,INT(($B1408+ChapterTable!$P$26+VLOOKUP(SUBSTITUTE(C$1,"성장단계","")&amp;"단계오프셋",ChapterTable!$R:$S,2,0))/ChapterTable!$P$23)),
MAX(0,INT(($B1408+ChapterTable!$R$26+VLOOKUP(SUBSTITUTE(C$1,"성장단계","")&amp;"보스단계오프셋",ChapterTable!$R:$S,2,0))/ChapterTable!$R$23)))</f>
        <v>2</v>
      </c>
      <c r="D1408">
        <f>IF(OR($L1408=TRUE,$A1408=0,MOD($A1408,ChapterTable!$R$20)&lt;&gt;0),
MAX(0,INT(($B1408+ChapterTable!$P$26+VLOOKUP(SUBSTITUTE(D$1,"성장단계","")&amp;"단계오프셋",ChapterTable!$R:$S,2,0))/ChapterTable!$P$23)),
MAX(0,INT(($B1408+ChapterTable!$R$26+VLOOKUP(SUBSTITUTE(D$1,"성장단계","")&amp;"보스단계오프셋",ChapterTable!$R:$S,2,0))/ChapterTable!$R$23)))</f>
        <v>1</v>
      </c>
      <c r="E1408" s="1">
        <f ca="1">IF(AND($A1408=0,$B1408=1),
    VLOOKUP(1,ChapterTable!$1:$1048576,MATCH("최종"&amp;SUBSTITUTE(SUBSTITUTE(E$1,"standard",""),"|Float",""),ChapterTable!$1:$1,0),0)*ChapterTable!$P$17,
  IF(AND($A1408=0,$B1408=0),
    E1409,
  IF($B1408=0,
    VLOOKUP($A1408,ChapterTable!$1:$1048576,MATCH("최종"&amp;SUBSTITUTE(SUBSTITUTE(E$1,"standard",""),"|Float",""),ChapterTable!$1:$1,0),0),
  IF($B1408=1,
    IF($L1408=FALSE,
      VLOOKUP($A1408,ChapterTable!$1:$1048576,MATCH("최종"&amp;SUBSTITUTE(SUBSTITUTE(E$1,"standard",""),"|Float",""),ChapterTable!$1:$1,0),0),
      VLOOKUP($A1408-ChapterTable!$P$11,ChapterTable!$1:$1048576,MATCH("최종"&amp;SUBSTITUTE(SUBSTITUTE(E$1,"standard",""),"|Float",""),ChapterTable!$1:$1,0),0)*ChapterTable!$P$14
    ),
  OFFSET(E1408,-$B1408+IF($L1408,1,0),0)*IF($B1408&gt;OFFSET($B1408,1,0),ChapterTable!$R$17,1)*
    (VLOOKUP(SUBSTITUTE(SUBSTITUTE(E$1,"standard",""),"|Float","")&amp;IF(OR($L1408=TRUE,$A1408=0,MOD($A1408,ChapterTable!$R$20)&lt;&gt;0),"","보스")&amp;"인게임누적곱배수",ChapterTable!$R:$S,2,0)^C1408
    +VLOOKUP(SUBSTITUTE(SUBSTITUTE(E$1,"standard",""),"|Float","")&amp;IF(OR($L1408=TRUE,$A1408=0,MOD($A1408,ChapterTable!$R$20)&lt;&gt;0),"","보스")&amp;"인게임누적합배수",ChapterTable!$R:$S,2,0)*C1408)
  )
  )
  )
)</f>
        <v>978.07499999999993</v>
      </c>
      <c r="F1408" s="1">
        <f ca="1">IF(AND($A1408=0,$B1408=1),
    VLOOKUP(1,ChapterTable!$1:$1048576,MATCH("최종"&amp;SUBSTITUTE(SUBSTITUTE(F$1,"standard",""),"|Float",""),ChapterTable!$1:$1,0),0)*ChapterTable!$P$17,
  IF(AND($A1408=0,$B1408=0),
    F1409,
  IF($B1408=0,
    VLOOKUP($A1408,ChapterTable!$1:$1048576,MATCH("최종"&amp;SUBSTITUTE(SUBSTITUTE(F$1,"standard",""),"|Float",""),ChapterTable!$1:$1,0),0),
  IF($B1408=1,
    IF($L1408=FALSE,
      VLOOKUP($A1408,ChapterTable!$1:$1048576,MATCH("최종"&amp;SUBSTITUTE(SUBSTITUTE(F$1,"standard",""),"|Float",""),ChapterTable!$1:$1,0),0),
      VLOOKUP($A1408-ChapterTable!$P$11,ChapterTable!$1:$1048576,MATCH("최종"&amp;SUBSTITUTE(SUBSTITUTE(F$1,"standard",""),"|Float",""),ChapterTable!$1:$1,0),0)*ChapterTable!$P$14
    ),
  OFFSET(F1408,-$B1408+IF($L1408,1,0),0)*
    (VLOOKUP(SUBSTITUTE(SUBSTITUTE(F$1,"standard",""),"|Float","")&amp;IF(OR($L1408=TRUE,$A1408=0,MOD($A1408,ChapterTable!$R$20)&lt;&gt;0),"","보스")&amp;"인게임누적곱배수",ChapterTable!$R:$S,2,0)^D1408
    +VLOOKUP(SUBSTITUTE(SUBSTITUTE(F$1,"standard",""),"|Float","")&amp;IF(OR($L1408=TRUE,$A1408=0,MOD($A1408,ChapterTable!$R$20)&lt;&gt;0),"","보스")&amp;"인게임누적합배수",ChapterTable!$R:$S,2,0)*D1408)
  )
  )
  )
)</f>
        <v>312.92578125</v>
      </c>
      <c r="G1408" t="s">
        <v>715</v>
      </c>
      <c r="J1408" t="str">
        <f>IF(ISBLANK(I1408),"",
IFERROR(VLOOKUP(I1408,[1]StringTable!$1:$1048576,MATCH("kor|String",[1]StringTable!$1:$1,0),0),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56"/>
        <v>0.5</v>
      </c>
      <c r="AJ1408">
        <f t="shared" si="154"/>
        <v>0.54666666600000002</v>
      </c>
      <c r="AK1408">
        <f t="shared" si="155"/>
        <v>1</v>
      </c>
      <c r="AL1408">
        <v>0</v>
      </c>
    </row>
    <row r="1409" spans="1:38" x14ac:dyDescent="0.3">
      <c r="A1409">
        <v>6</v>
      </c>
      <c r="B1409">
        <v>18</v>
      </c>
      <c r="C1409">
        <f>IF(OR($L1409=TRUE,$A1409=0,MOD($A1409,ChapterTable!$R$20)&lt;&gt;0),
MAX(0,INT(($B1409+ChapterTable!$P$26+VLOOKUP(SUBSTITUTE(C$1,"성장단계","")&amp;"단계오프셋",ChapterTable!$R:$S,2,0))/ChapterTable!$P$23)),
MAX(0,INT(($B1409+ChapterTable!$R$26+VLOOKUP(SUBSTITUTE(C$1,"성장단계","")&amp;"보스단계오프셋",ChapterTable!$R:$S,2,0))/ChapterTable!$R$23)))</f>
        <v>2</v>
      </c>
      <c r="D1409">
        <f>IF(OR($L1409=TRUE,$A1409=0,MOD($A1409,ChapterTable!$R$20)&lt;&gt;0),
MAX(0,INT(($B1409+ChapterTable!$P$26+VLOOKUP(SUBSTITUTE(D$1,"성장단계","")&amp;"단계오프셋",ChapterTable!$R:$S,2,0))/ChapterTable!$P$23)),
MAX(0,INT(($B1409+ChapterTable!$R$26+VLOOKUP(SUBSTITUTE(D$1,"성장단계","")&amp;"보스단계오프셋",ChapterTable!$R:$S,2,0))/ChapterTable!$R$23)))</f>
        <v>1</v>
      </c>
      <c r="E1409" s="1">
        <f ca="1">IF(AND($A1409=0,$B1409=1),
    VLOOKUP(1,ChapterTable!$1:$1048576,MATCH("최종"&amp;SUBSTITUTE(SUBSTITUTE(E$1,"standard",""),"|Float",""),ChapterTable!$1:$1,0),0)*ChapterTable!$P$17,
  IF(AND($A1409=0,$B1409=0),
    E1410,
  IF($B1409=0,
    VLOOKUP($A1409,ChapterTable!$1:$1048576,MATCH("최종"&amp;SUBSTITUTE(SUBSTITUTE(E$1,"standard",""),"|Float",""),ChapterTable!$1:$1,0),0),
  IF($B1409=1,
    IF($L1409=FALSE,
      VLOOKUP($A1409,ChapterTable!$1:$1048576,MATCH("최종"&amp;SUBSTITUTE(SUBSTITUTE(E$1,"standard",""),"|Float",""),ChapterTable!$1:$1,0),0),
      VLOOKUP($A1409-ChapterTable!$P$11,ChapterTable!$1:$1048576,MATCH("최종"&amp;SUBSTITUTE(SUBSTITUTE(E$1,"standard",""),"|Float",""),ChapterTable!$1:$1,0),0)*ChapterTable!$P$14
    ),
  OFFSET(E1409,-$B1409+IF($L1409,1,0),0)*IF($B1409&gt;OFFSET($B1409,1,0),ChapterTable!$R$17,1)*
    (VLOOKUP(SUBSTITUTE(SUBSTITUTE(E$1,"standard",""),"|Float","")&amp;IF(OR($L1409=TRUE,$A1409=0,MOD($A1409,ChapterTable!$R$20)&lt;&gt;0),"","보스")&amp;"인게임누적곱배수",ChapterTable!$R:$S,2,0)^C1409
    +VLOOKUP(SUBSTITUTE(SUBSTITUTE(E$1,"standard",""),"|Float","")&amp;IF(OR($L1409=TRUE,$A1409=0,MOD($A1409,ChapterTable!$R$20)&lt;&gt;0),"","보스")&amp;"인게임누적합배수",ChapterTable!$R:$S,2,0)*C1409)
  )
  )
  )
)</f>
        <v>978.07499999999993</v>
      </c>
      <c r="F1409" s="1">
        <f ca="1">IF(AND($A1409=0,$B1409=1),
    VLOOKUP(1,ChapterTable!$1:$1048576,MATCH("최종"&amp;SUBSTITUTE(SUBSTITUTE(F$1,"standard",""),"|Float",""),ChapterTable!$1:$1,0),0)*ChapterTable!$P$17,
  IF(AND($A1409=0,$B1409=0),
    F1410,
  IF($B1409=0,
    VLOOKUP($A1409,ChapterTable!$1:$1048576,MATCH("최종"&amp;SUBSTITUTE(SUBSTITUTE(F$1,"standard",""),"|Float",""),ChapterTable!$1:$1,0),0),
  IF($B1409=1,
    IF($L1409=FALSE,
      VLOOKUP($A1409,ChapterTable!$1:$1048576,MATCH("최종"&amp;SUBSTITUTE(SUBSTITUTE(F$1,"standard",""),"|Float",""),ChapterTable!$1:$1,0),0),
      VLOOKUP($A1409-ChapterTable!$P$11,ChapterTable!$1:$1048576,MATCH("최종"&amp;SUBSTITUTE(SUBSTITUTE(F$1,"standard",""),"|Float",""),ChapterTable!$1:$1,0),0)*ChapterTable!$P$14
    ),
  OFFSET(F1409,-$B1409+IF($L1409,1,0),0)*
    (VLOOKUP(SUBSTITUTE(SUBSTITUTE(F$1,"standard",""),"|Float","")&amp;IF(OR($L1409=TRUE,$A1409=0,MOD($A1409,ChapterTable!$R$20)&lt;&gt;0),"","보스")&amp;"인게임누적곱배수",ChapterTable!$R:$S,2,0)^D1409
    +VLOOKUP(SUBSTITUTE(SUBSTITUTE(F$1,"standard",""),"|Float","")&amp;IF(OR($L1409=TRUE,$A1409=0,MOD($A1409,ChapterTable!$R$20)&lt;&gt;0),"","보스")&amp;"인게임누적합배수",ChapterTable!$R:$S,2,0)*D1409)
  )
  )
  )
)</f>
        <v>312.92578125</v>
      </c>
      <c r="G1409" t="s">
        <v>715</v>
      </c>
      <c r="J1409" t="str">
        <f>IF(ISBLANK(I1409),"",
IFERROR(VLOOKUP(I1409,[1]StringTable!$1:$1048576,MATCH("kor|String",[1]StringTable!$1:$1,0),0),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56"/>
        <v>0.5</v>
      </c>
      <c r="AJ1409">
        <f t="shared" si="154"/>
        <v>0.54666666600000002</v>
      </c>
      <c r="AK1409">
        <f t="shared" si="155"/>
        <v>1</v>
      </c>
      <c r="AL1409">
        <v>0</v>
      </c>
    </row>
    <row r="1410" spans="1:38" x14ac:dyDescent="0.3">
      <c r="A1410">
        <v>6</v>
      </c>
      <c r="B1410">
        <v>19</v>
      </c>
      <c r="C1410">
        <f>IF(OR($L1410=TRUE,$A1410=0,MOD($A1410,ChapterTable!$R$20)&lt;&gt;0),
MAX(0,INT(($B1410+ChapterTable!$P$26+VLOOKUP(SUBSTITUTE(C$1,"성장단계","")&amp;"단계오프셋",ChapterTable!$R:$S,2,0))/ChapterTable!$P$23)),
MAX(0,INT(($B1410+ChapterTable!$R$26+VLOOKUP(SUBSTITUTE(C$1,"성장단계","")&amp;"보스단계오프셋",ChapterTable!$R:$S,2,0))/ChapterTable!$R$23)))</f>
        <v>2</v>
      </c>
      <c r="D1410">
        <f>IF(OR($L1410=TRUE,$A1410=0,MOD($A1410,ChapterTable!$R$20)&lt;&gt;0),
MAX(0,INT(($B1410+ChapterTable!$P$26+VLOOKUP(SUBSTITUTE(D$1,"성장단계","")&amp;"단계오프셋",ChapterTable!$R:$S,2,0))/ChapterTable!$P$23)),
MAX(0,INT(($B1410+ChapterTable!$R$26+VLOOKUP(SUBSTITUTE(D$1,"성장단계","")&amp;"보스단계오프셋",ChapterTable!$R:$S,2,0))/ChapterTable!$R$23)))</f>
        <v>1</v>
      </c>
      <c r="E1410" s="1">
        <f ca="1">IF(AND($A1410=0,$B1410=1),
    VLOOKUP(1,ChapterTable!$1:$1048576,MATCH("최종"&amp;SUBSTITUTE(SUBSTITUTE(E$1,"standard",""),"|Float",""),ChapterTable!$1:$1,0),0)*ChapterTable!$P$17,
  IF(AND($A1410=0,$B1410=0),
    E1411,
  IF($B1410=0,
    VLOOKUP($A1410,ChapterTable!$1:$1048576,MATCH("최종"&amp;SUBSTITUTE(SUBSTITUTE(E$1,"standard",""),"|Float",""),ChapterTable!$1:$1,0),0),
  IF($B1410=1,
    IF($L1410=FALSE,
      VLOOKUP($A1410,ChapterTable!$1:$1048576,MATCH("최종"&amp;SUBSTITUTE(SUBSTITUTE(E$1,"standard",""),"|Float",""),ChapterTable!$1:$1,0),0),
      VLOOKUP($A1410-ChapterTable!$P$11,ChapterTable!$1:$1048576,MATCH("최종"&amp;SUBSTITUTE(SUBSTITUTE(E$1,"standard",""),"|Float",""),ChapterTable!$1:$1,0),0)*ChapterTable!$P$14
    ),
  OFFSET(E1410,-$B1410+IF($L1410,1,0),0)*IF($B1410&gt;OFFSET($B1410,1,0),ChapterTable!$R$17,1)*
    (VLOOKUP(SUBSTITUTE(SUBSTITUTE(E$1,"standard",""),"|Float","")&amp;IF(OR($L1410=TRUE,$A1410=0,MOD($A1410,ChapterTable!$R$20)&lt;&gt;0),"","보스")&amp;"인게임누적곱배수",ChapterTable!$R:$S,2,0)^C1410
    +VLOOKUP(SUBSTITUTE(SUBSTITUTE(E$1,"standard",""),"|Float","")&amp;IF(OR($L1410=TRUE,$A1410=0,MOD($A1410,ChapterTable!$R$20)&lt;&gt;0),"","보스")&amp;"인게임누적합배수",ChapterTable!$R:$S,2,0)*C1410)
  )
  )
  )
)</f>
        <v>978.07499999999993</v>
      </c>
      <c r="F1410" s="1">
        <f ca="1">IF(AND($A1410=0,$B1410=1),
    VLOOKUP(1,ChapterTable!$1:$1048576,MATCH("최종"&amp;SUBSTITUTE(SUBSTITUTE(F$1,"standard",""),"|Float",""),ChapterTable!$1:$1,0),0)*ChapterTable!$P$17,
  IF(AND($A1410=0,$B1410=0),
    F1411,
  IF($B1410=0,
    VLOOKUP($A1410,ChapterTable!$1:$1048576,MATCH("최종"&amp;SUBSTITUTE(SUBSTITUTE(F$1,"standard",""),"|Float",""),ChapterTable!$1:$1,0),0),
  IF($B1410=1,
    IF($L1410=FALSE,
      VLOOKUP($A1410,ChapterTable!$1:$1048576,MATCH("최종"&amp;SUBSTITUTE(SUBSTITUTE(F$1,"standard",""),"|Float",""),ChapterTable!$1:$1,0),0),
      VLOOKUP($A1410-ChapterTable!$P$11,ChapterTable!$1:$1048576,MATCH("최종"&amp;SUBSTITUTE(SUBSTITUTE(F$1,"standard",""),"|Float",""),ChapterTable!$1:$1,0),0)*ChapterTable!$P$14
    ),
  OFFSET(F1410,-$B1410+IF($L1410,1,0),0)*
    (VLOOKUP(SUBSTITUTE(SUBSTITUTE(F$1,"standard",""),"|Float","")&amp;IF(OR($L1410=TRUE,$A1410=0,MOD($A1410,ChapterTable!$R$20)&lt;&gt;0),"","보스")&amp;"인게임누적곱배수",ChapterTable!$R:$S,2,0)^D1410
    +VLOOKUP(SUBSTITUTE(SUBSTITUTE(F$1,"standard",""),"|Float","")&amp;IF(OR($L1410=TRUE,$A1410=0,MOD($A1410,ChapterTable!$R$20)&lt;&gt;0),"","보스")&amp;"인게임누적합배수",ChapterTable!$R:$S,2,0)*D1410)
  )
  )
  )
)</f>
        <v>312.92578125</v>
      </c>
      <c r="G1410" t="s">
        <v>715</v>
      </c>
      <c r="J1410" t="str">
        <f>IF(ISBLANK(I1410),"",
IFERROR(VLOOKUP(I1410,[1]StringTable!$1:$1048576,MATCH("kor|String",[1]StringTable!$1:$1,0),0),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56"/>
        <v>0.5</v>
      </c>
      <c r="AJ1410">
        <f t="shared" si="154"/>
        <v>0.54666666600000002</v>
      </c>
      <c r="AK1410">
        <f t="shared" si="155"/>
        <v>1</v>
      </c>
      <c r="AL1410">
        <v>0</v>
      </c>
    </row>
    <row r="1411" spans="1:38" x14ac:dyDescent="0.3">
      <c r="A1411">
        <v>6</v>
      </c>
      <c r="B1411">
        <v>20</v>
      </c>
      <c r="C1411">
        <f>IF(OR($L1411=TRUE,$A1411=0,MOD($A1411,ChapterTable!$R$20)&lt;&gt;0),
MAX(0,INT(($B1411+ChapterTable!$P$26+VLOOKUP(SUBSTITUTE(C$1,"성장단계","")&amp;"단계오프셋",ChapterTable!$R:$S,2,0))/ChapterTable!$P$23)),
MAX(0,INT(($B1411+ChapterTable!$R$26+VLOOKUP(SUBSTITUTE(C$1,"성장단계","")&amp;"보스단계오프셋",ChapterTable!$R:$S,2,0))/ChapterTable!$R$23)))</f>
        <v>2</v>
      </c>
      <c r="D1411">
        <f>IF(OR($L1411=TRUE,$A1411=0,MOD($A1411,ChapterTable!$R$20)&lt;&gt;0),
MAX(0,INT(($B1411+ChapterTable!$P$26+VLOOKUP(SUBSTITUTE(D$1,"성장단계","")&amp;"단계오프셋",ChapterTable!$R:$S,2,0))/ChapterTable!$P$23)),
MAX(0,INT(($B1411+ChapterTable!$R$26+VLOOKUP(SUBSTITUTE(D$1,"성장단계","")&amp;"보스단계오프셋",ChapterTable!$R:$S,2,0))/ChapterTable!$R$23)))</f>
        <v>1</v>
      </c>
      <c r="E1411" s="1">
        <f ca="1">IF(AND($A1411=0,$B1411=1),
    VLOOKUP(1,ChapterTable!$1:$1048576,MATCH("최종"&amp;SUBSTITUTE(SUBSTITUTE(E$1,"standard",""),"|Float",""),ChapterTable!$1:$1,0),0)*ChapterTable!$P$17,
  IF(AND($A1411=0,$B1411=0),
    E1412,
  IF($B1411=0,
    VLOOKUP($A1411,ChapterTable!$1:$1048576,MATCH("최종"&amp;SUBSTITUTE(SUBSTITUTE(E$1,"standard",""),"|Float",""),ChapterTable!$1:$1,0),0),
  IF($B1411=1,
    IF($L1411=FALSE,
      VLOOKUP($A1411,ChapterTable!$1:$1048576,MATCH("최종"&amp;SUBSTITUTE(SUBSTITUTE(E$1,"standard",""),"|Float",""),ChapterTable!$1:$1,0),0),
      VLOOKUP($A1411-ChapterTable!$P$11,ChapterTable!$1:$1048576,MATCH("최종"&amp;SUBSTITUTE(SUBSTITUTE(E$1,"standard",""),"|Float",""),ChapterTable!$1:$1,0),0)*ChapterTable!$P$14
    ),
  OFFSET(E1411,-$B1411+IF($L1411,1,0),0)*IF($B1411&gt;OFFSET($B1411,1,0),ChapterTable!$R$17,1)*
    (VLOOKUP(SUBSTITUTE(SUBSTITUTE(E$1,"standard",""),"|Float","")&amp;IF(OR($L1411=TRUE,$A1411=0,MOD($A1411,ChapterTable!$R$20)&lt;&gt;0),"","보스")&amp;"인게임누적곱배수",ChapterTable!$R:$S,2,0)^C1411
    +VLOOKUP(SUBSTITUTE(SUBSTITUTE(E$1,"standard",""),"|Float","")&amp;IF(OR($L1411=TRUE,$A1411=0,MOD($A1411,ChapterTable!$R$20)&lt;&gt;0),"","보스")&amp;"인게임누적합배수",ChapterTable!$R:$S,2,0)*C1411)
  )
  )
  )
)</f>
        <v>978.07499999999993</v>
      </c>
      <c r="F1411" s="1">
        <f ca="1">IF(AND($A1411=0,$B1411=1),
    VLOOKUP(1,ChapterTable!$1:$1048576,MATCH("최종"&amp;SUBSTITUTE(SUBSTITUTE(F$1,"standard",""),"|Float",""),ChapterTable!$1:$1,0),0)*ChapterTable!$P$17,
  IF(AND($A1411=0,$B1411=0),
    F1412,
  IF($B1411=0,
    VLOOKUP($A1411,ChapterTable!$1:$1048576,MATCH("최종"&amp;SUBSTITUTE(SUBSTITUTE(F$1,"standard",""),"|Float",""),ChapterTable!$1:$1,0),0),
  IF($B1411=1,
    IF($L1411=FALSE,
      VLOOKUP($A1411,ChapterTable!$1:$1048576,MATCH("최종"&amp;SUBSTITUTE(SUBSTITUTE(F$1,"standard",""),"|Float",""),ChapterTable!$1:$1,0),0),
      VLOOKUP($A1411-ChapterTable!$P$11,ChapterTable!$1:$1048576,MATCH("최종"&amp;SUBSTITUTE(SUBSTITUTE(F$1,"standard",""),"|Float",""),ChapterTable!$1:$1,0),0)*ChapterTable!$P$14
    ),
  OFFSET(F1411,-$B1411+IF($L1411,1,0),0)*
    (VLOOKUP(SUBSTITUTE(SUBSTITUTE(F$1,"standard",""),"|Float","")&amp;IF(OR($L1411=TRUE,$A1411=0,MOD($A1411,ChapterTable!$R$20)&lt;&gt;0),"","보스")&amp;"인게임누적곱배수",ChapterTable!$R:$S,2,0)^D1411
    +VLOOKUP(SUBSTITUTE(SUBSTITUTE(F$1,"standard",""),"|Float","")&amp;IF(OR($L1411=TRUE,$A1411=0,MOD($A1411,ChapterTable!$R$20)&lt;&gt;0),"","보스")&amp;"인게임누적합배수",ChapterTable!$R:$S,2,0)*D1411)
  )
  )
  )
)</f>
        <v>312.92578125</v>
      </c>
      <c r="G1411" t="s">
        <v>715</v>
      </c>
      <c r="J1411" t="str">
        <f>IF(ISBLANK(I1411),"",
IFERROR(VLOOKUP(I1411,[1]StringTable!$1:$1048576,MATCH("kor|String",[1]StringTable!$1:$1,0),0),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c r="AL1411">
        <v>0</v>
      </c>
    </row>
    <row r="1412" spans="1:38" x14ac:dyDescent="0.3">
      <c r="A1412">
        <v>6</v>
      </c>
      <c r="B1412">
        <v>21</v>
      </c>
      <c r="C1412">
        <f>IF(OR($L1412=TRUE,$A1412=0,MOD($A1412,ChapterTable!$R$20)&lt;&gt;0),
MAX(0,INT(($B1412+ChapterTable!$P$26+VLOOKUP(SUBSTITUTE(C$1,"성장단계","")&amp;"단계오프셋",ChapterTable!$R:$S,2,0))/ChapterTable!$P$23)),
MAX(0,INT(($B1412+ChapterTable!$R$26+VLOOKUP(SUBSTITUTE(C$1,"성장단계","")&amp;"보스단계오프셋",ChapterTable!$R:$S,2,0))/ChapterTable!$R$23)))</f>
        <v>2</v>
      </c>
      <c r="D1412">
        <f>IF(OR($L1412=TRUE,$A1412=0,MOD($A1412,ChapterTable!$R$20)&lt;&gt;0),
MAX(0,INT(($B1412+ChapterTable!$P$26+VLOOKUP(SUBSTITUTE(D$1,"성장단계","")&amp;"단계오프셋",ChapterTable!$R:$S,2,0))/ChapterTable!$P$23)),
MAX(0,INT(($B1412+ChapterTable!$R$26+VLOOKUP(SUBSTITUTE(D$1,"성장단계","")&amp;"보스단계오프셋",ChapterTable!$R:$S,2,0))/ChapterTable!$R$23)))</f>
        <v>2</v>
      </c>
      <c r="E1412" s="1">
        <f ca="1">IF(AND($A1412=0,$B1412=1),
    VLOOKUP(1,ChapterTable!$1:$1048576,MATCH("최종"&amp;SUBSTITUTE(SUBSTITUTE(E$1,"standard",""),"|Float",""),ChapterTable!$1:$1,0),0)*ChapterTable!$P$17,
  IF(AND($A1412=0,$B1412=0),
    E1413,
  IF($B1412=0,
    VLOOKUP($A1412,ChapterTable!$1:$1048576,MATCH("최종"&amp;SUBSTITUTE(SUBSTITUTE(E$1,"standard",""),"|Float",""),ChapterTable!$1:$1,0),0),
  IF($B1412=1,
    IF($L1412=FALSE,
      VLOOKUP($A1412,ChapterTable!$1:$1048576,MATCH("최종"&amp;SUBSTITUTE(SUBSTITUTE(E$1,"standard",""),"|Float",""),ChapterTable!$1:$1,0),0),
      VLOOKUP($A1412-ChapterTable!$P$11,ChapterTable!$1:$1048576,MATCH("최종"&amp;SUBSTITUTE(SUBSTITUTE(E$1,"standard",""),"|Float",""),ChapterTable!$1:$1,0),0)*ChapterTable!$P$14
    ),
  OFFSET(E1412,-$B1412+IF($L1412,1,0),0)*IF($B1412&gt;OFFSET($B1412,1,0),ChapterTable!$R$17,1)*
    (VLOOKUP(SUBSTITUTE(SUBSTITUTE(E$1,"standard",""),"|Float","")&amp;IF(OR($L1412=TRUE,$A1412=0,MOD($A1412,ChapterTable!$R$20)&lt;&gt;0),"","보스")&amp;"인게임누적곱배수",ChapterTable!$R:$S,2,0)^C1412
    +VLOOKUP(SUBSTITUTE(SUBSTITUTE(E$1,"standard",""),"|Float","")&amp;IF(OR($L1412=TRUE,$A1412=0,MOD($A1412,ChapterTable!$R$20)&lt;&gt;0),"","보스")&amp;"인게임누적합배수",ChapterTable!$R:$S,2,0)*C1412)
  )
  )
  )
)</f>
        <v>978.07499999999993</v>
      </c>
      <c r="F1412" s="1">
        <f ca="1">IF(AND($A1412=0,$B1412=1),
    VLOOKUP(1,ChapterTable!$1:$1048576,MATCH("최종"&amp;SUBSTITUTE(SUBSTITUTE(F$1,"standard",""),"|Float",""),ChapterTable!$1:$1,0),0)*ChapterTable!$P$17,
  IF(AND($A1412=0,$B1412=0),
    F1413,
  IF($B1412=0,
    VLOOKUP($A1412,ChapterTable!$1:$1048576,MATCH("최종"&amp;SUBSTITUTE(SUBSTITUTE(F$1,"standard",""),"|Float",""),ChapterTable!$1:$1,0),0),
  IF($B1412=1,
    IF($L1412=FALSE,
      VLOOKUP($A1412,ChapterTable!$1:$1048576,MATCH("최종"&amp;SUBSTITUTE(SUBSTITUTE(F$1,"standard",""),"|Float",""),ChapterTable!$1:$1,0),0),
      VLOOKUP($A1412-ChapterTable!$P$11,ChapterTable!$1:$1048576,MATCH("최종"&amp;SUBSTITUTE(SUBSTITUTE(F$1,"standard",""),"|Float",""),ChapterTable!$1:$1,0),0)*ChapterTable!$P$14
    ),
  OFFSET(F1412,-$B1412+IF($L1412,1,0),0)*
    (VLOOKUP(SUBSTITUTE(SUBSTITUTE(F$1,"standard",""),"|Float","")&amp;IF(OR($L1412=TRUE,$A1412=0,MOD($A1412,ChapterTable!$R$20)&lt;&gt;0),"","보스")&amp;"인게임누적곱배수",ChapterTable!$R:$S,2,0)^D1412
    +VLOOKUP(SUBSTITUTE(SUBSTITUTE(F$1,"standard",""),"|Float","")&amp;IF(OR($L1412=TRUE,$A1412=0,MOD($A1412,ChapterTable!$R$20)&lt;&gt;0),"","보스")&amp;"인게임누적합배수",ChapterTable!$R:$S,2,0)*D1412)
  )
  )
  )
)</f>
        <v>334.7578125</v>
      </c>
      <c r="G1412" t="s">
        <v>715</v>
      </c>
      <c r="J1412" t="str">
        <f>IF(ISBLANK(I1412),"",
IFERROR(VLOOKUP(I1412,[1]StringTable!$1:$1048576,MATCH("kor|String",[1]StringTable!$1:$1,0),0),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63">IF(B1412=0,0,1/(INT((B1412-1)/10)+1))</f>
        <v>0.33333333333333331</v>
      </c>
      <c r="AJ1412">
        <f t="shared" si="161"/>
        <v>0.395555555</v>
      </c>
      <c r="AK1412">
        <f t="shared" si="162"/>
        <v>1</v>
      </c>
      <c r="AL1412">
        <v>0</v>
      </c>
    </row>
    <row r="1413" spans="1:38" x14ac:dyDescent="0.3">
      <c r="A1413">
        <v>6</v>
      </c>
      <c r="B1413">
        <v>22</v>
      </c>
      <c r="C1413">
        <f>IF(OR($L1413=TRUE,$A1413=0,MOD($A1413,ChapterTable!$R$20)&lt;&gt;0),
MAX(0,INT(($B1413+ChapterTable!$P$26+VLOOKUP(SUBSTITUTE(C$1,"성장단계","")&amp;"단계오프셋",ChapterTable!$R:$S,2,0))/ChapterTable!$P$23)),
MAX(0,INT(($B1413+ChapterTable!$R$26+VLOOKUP(SUBSTITUTE(C$1,"성장단계","")&amp;"보스단계오프셋",ChapterTable!$R:$S,2,0))/ChapterTable!$R$23)))</f>
        <v>2</v>
      </c>
      <c r="D1413">
        <f>IF(OR($L1413=TRUE,$A1413=0,MOD($A1413,ChapterTable!$R$20)&lt;&gt;0),
MAX(0,INT(($B1413+ChapterTable!$P$26+VLOOKUP(SUBSTITUTE(D$1,"성장단계","")&amp;"단계오프셋",ChapterTable!$R:$S,2,0))/ChapterTable!$P$23)),
MAX(0,INT(($B1413+ChapterTable!$R$26+VLOOKUP(SUBSTITUTE(D$1,"성장단계","")&amp;"보스단계오프셋",ChapterTable!$R:$S,2,0))/ChapterTable!$R$23)))</f>
        <v>2</v>
      </c>
      <c r="E1413" s="1">
        <f ca="1">IF(AND($A1413=0,$B1413=1),
    VLOOKUP(1,ChapterTable!$1:$1048576,MATCH("최종"&amp;SUBSTITUTE(SUBSTITUTE(E$1,"standard",""),"|Float",""),ChapterTable!$1:$1,0),0)*ChapterTable!$P$17,
  IF(AND($A1413=0,$B1413=0),
    E1414,
  IF($B1413=0,
    VLOOKUP($A1413,ChapterTable!$1:$1048576,MATCH("최종"&amp;SUBSTITUTE(SUBSTITUTE(E$1,"standard",""),"|Float",""),ChapterTable!$1:$1,0),0),
  IF($B1413=1,
    IF($L1413=FALSE,
      VLOOKUP($A1413,ChapterTable!$1:$1048576,MATCH("최종"&amp;SUBSTITUTE(SUBSTITUTE(E$1,"standard",""),"|Float",""),ChapterTable!$1:$1,0),0),
      VLOOKUP($A1413-ChapterTable!$P$11,ChapterTable!$1:$1048576,MATCH("최종"&amp;SUBSTITUTE(SUBSTITUTE(E$1,"standard",""),"|Float",""),ChapterTable!$1:$1,0),0)*ChapterTable!$P$14
    ),
  OFFSET(E1413,-$B1413+IF($L1413,1,0),0)*IF($B1413&gt;OFFSET($B1413,1,0),ChapterTable!$R$17,1)*
    (VLOOKUP(SUBSTITUTE(SUBSTITUTE(E$1,"standard",""),"|Float","")&amp;IF(OR($L1413=TRUE,$A1413=0,MOD($A1413,ChapterTable!$R$20)&lt;&gt;0),"","보스")&amp;"인게임누적곱배수",ChapterTable!$R:$S,2,0)^C1413
    +VLOOKUP(SUBSTITUTE(SUBSTITUTE(E$1,"standard",""),"|Float","")&amp;IF(OR($L1413=TRUE,$A1413=0,MOD($A1413,ChapterTable!$R$20)&lt;&gt;0),"","보스")&amp;"인게임누적합배수",ChapterTable!$R:$S,2,0)*C1413)
  )
  )
  )
)</f>
        <v>978.07499999999993</v>
      </c>
      <c r="F1413" s="1">
        <f ca="1">IF(AND($A1413=0,$B1413=1),
    VLOOKUP(1,ChapterTable!$1:$1048576,MATCH("최종"&amp;SUBSTITUTE(SUBSTITUTE(F$1,"standard",""),"|Float",""),ChapterTable!$1:$1,0),0)*ChapterTable!$P$17,
  IF(AND($A1413=0,$B1413=0),
    F1414,
  IF($B1413=0,
    VLOOKUP($A1413,ChapterTable!$1:$1048576,MATCH("최종"&amp;SUBSTITUTE(SUBSTITUTE(F$1,"standard",""),"|Float",""),ChapterTable!$1:$1,0),0),
  IF($B1413=1,
    IF($L1413=FALSE,
      VLOOKUP($A1413,ChapterTable!$1:$1048576,MATCH("최종"&amp;SUBSTITUTE(SUBSTITUTE(F$1,"standard",""),"|Float",""),ChapterTable!$1:$1,0),0),
      VLOOKUP($A1413-ChapterTable!$P$11,ChapterTable!$1:$1048576,MATCH("최종"&amp;SUBSTITUTE(SUBSTITUTE(F$1,"standard",""),"|Float",""),ChapterTable!$1:$1,0),0)*ChapterTable!$P$14
    ),
  OFFSET(F1413,-$B1413+IF($L1413,1,0),0)*
    (VLOOKUP(SUBSTITUTE(SUBSTITUTE(F$1,"standard",""),"|Float","")&amp;IF(OR($L1413=TRUE,$A1413=0,MOD($A1413,ChapterTable!$R$20)&lt;&gt;0),"","보스")&amp;"인게임누적곱배수",ChapterTable!$R:$S,2,0)^D1413
    +VLOOKUP(SUBSTITUTE(SUBSTITUTE(F$1,"standard",""),"|Float","")&amp;IF(OR($L1413=TRUE,$A1413=0,MOD($A1413,ChapterTable!$R$20)&lt;&gt;0),"","보스")&amp;"인게임누적합배수",ChapterTable!$R:$S,2,0)*D1413)
  )
  )
  )
)</f>
        <v>334.7578125</v>
      </c>
      <c r="G1413" t="s">
        <v>715</v>
      </c>
      <c r="J1413" t="str">
        <f>IF(ISBLANK(I1413),"",
IFERROR(VLOOKUP(I1413,[1]StringTable!$1:$1048576,MATCH("kor|String",[1]StringTable!$1:$1,0),0),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63"/>
        <v>0.33333333333333331</v>
      </c>
      <c r="AJ1413">
        <f t="shared" si="161"/>
        <v>0.395555555</v>
      </c>
      <c r="AK1413">
        <f t="shared" si="162"/>
        <v>1</v>
      </c>
      <c r="AL1413">
        <v>0</v>
      </c>
    </row>
    <row r="1414" spans="1:38" x14ac:dyDescent="0.3">
      <c r="A1414">
        <v>6</v>
      </c>
      <c r="B1414">
        <v>23</v>
      </c>
      <c r="C1414">
        <f>IF(OR($L1414=TRUE,$A1414=0,MOD($A1414,ChapterTable!$R$20)&lt;&gt;0),
MAX(0,INT(($B1414+ChapterTable!$P$26+VLOOKUP(SUBSTITUTE(C$1,"성장단계","")&amp;"단계오프셋",ChapterTable!$R:$S,2,0))/ChapterTable!$P$23)),
MAX(0,INT(($B1414+ChapterTable!$R$26+VLOOKUP(SUBSTITUTE(C$1,"성장단계","")&amp;"보스단계오프셋",ChapterTable!$R:$S,2,0))/ChapterTable!$R$23)))</f>
        <v>2</v>
      </c>
      <c r="D1414">
        <f>IF(OR($L1414=TRUE,$A1414=0,MOD($A1414,ChapterTable!$R$20)&lt;&gt;0),
MAX(0,INT(($B1414+ChapterTable!$P$26+VLOOKUP(SUBSTITUTE(D$1,"성장단계","")&amp;"단계오프셋",ChapterTable!$R:$S,2,0))/ChapterTable!$P$23)),
MAX(0,INT(($B1414+ChapterTable!$R$26+VLOOKUP(SUBSTITUTE(D$1,"성장단계","")&amp;"보스단계오프셋",ChapterTable!$R:$S,2,0))/ChapterTable!$R$23)))</f>
        <v>2</v>
      </c>
      <c r="E1414" s="1">
        <f ca="1">IF(AND($A1414=0,$B1414=1),
    VLOOKUP(1,ChapterTable!$1:$1048576,MATCH("최종"&amp;SUBSTITUTE(SUBSTITUTE(E$1,"standard",""),"|Float",""),ChapterTable!$1:$1,0),0)*ChapterTable!$P$17,
  IF(AND($A1414=0,$B1414=0),
    E1415,
  IF($B1414=0,
    VLOOKUP($A1414,ChapterTable!$1:$1048576,MATCH("최종"&amp;SUBSTITUTE(SUBSTITUTE(E$1,"standard",""),"|Float",""),ChapterTable!$1:$1,0),0),
  IF($B1414=1,
    IF($L1414=FALSE,
      VLOOKUP($A1414,ChapterTable!$1:$1048576,MATCH("최종"&amp;SUBSTITUTE(SUBSTITUTE(E$1,"standard",""),"|Float",""),ChapterTable!$1:$1,0),0),
      VLOOKUP($A1414-ChapterTable!$P$11,ChapterTable!$1:$1048576,MATCH("최종"&amp;SUBSTITUTE(SUBSTITUTE(E$1,"standard",""),"|Float",""),ChapterTable!$1:$1,0),0)*ChapterTable!$P$14
    ),
  OFFSET(E1414,-$B1414+IF($L1414,1,0),0)*IF($B1414&gt;OFFSET($B1414,1,0),ChapterTable!$R$17,1)*
    (VLOOKUP(SUBSTITUTE(SUBSTITUTE(E$1,"standard",""),"|Float","")&amp;IF(OR($L1414=TRUE,$A1414=0,MOD($A1414,ChapterTable!$R$20)&lt;&gt;0),"","보스")&amp;"인게임누적곱배수",ChapterTable!$R:$S,2,0)^C1414
    +VLOOKUP(SUBSTITUTE(SUBSTITUTE(E$1,"standard",""),"|Float","")&amp;IF(OR($L1414=TRUE,$A1414=0,MOD($A1414,ChapterTable!$R$20)&lt;&gt;0),"","보스")&amp;"인게임누적합배수",ChapterTable!$R:$S,2,0)*C1414)
  )
  )
  )
)</f>
        <v>978.07499999999993</v>
      </c>
      <c r="F1414" s="1">
        <f ca="1">IF(AND($A1414=0,$B1414=1),
    VLOOKUP(1,ChapterTable!$1:$1048576,MATCH("최종"&amp;SUBSTITUTE(SUBSTITUTE(F$1,"standard",""),"|Float",""),ChapterTable!$1:$1,0),0)*ChapterTable!$P$17,
  IF(AND($A1414=0,$B1414=0),
    F1415,
  IF($B1414=0,
    VLOOKUP($A1414,ChapterTable!$1:$1048576,MATCH("최종"&amp;SUBSTITUTE(SUBSTITUTE(F$1,"standard",""),"|Float",""),ChapterTable!$1:$1,0),0),
  IF($B1414=1,
    IF($L1414=FALSE,
      VLOOKUP($A1414,ChapterTable!$1:$1048576,MATCH("최종"&amp;SUBSTITUTE(SUBSTITUTE(F$1,"standard",""),"|Float",""),ChapterTable!$1:$1,0),0),
      VLOOKUP($A1414-ChapterTable!$P$11,ChapterTable!$1:$1048576,MATCH("최종"&amp;SUBSTITUTE(SUBSTITUTE(F$1,"standard",""),"|Float",""),ChapterTable!$1:$1,0),0)*ChapterTable!$P$14
    ),
  OFFSET(F1414,-$B1414+IF($L1414,1,0),0)*
    (VLOOKUP(SUBSTITUTE(SUBSTITUTE(F$1,"standard",""),"|Float","")&amp;IF(OR($L1414=TRUE,$A1414=0,MOD($A1414,ChapterTable!$R$20)&lt;&gt;0),"","보스")&amp;"인게임누적곱배수",ChapterTable!$R:$S,2,0)^D1414
    +VLOOKUP(SUBSTITUTE(SUBSTITUTE(F$1,"standard",""),"|Float","")&amp;IF(OR($L1414=TRUE,$A1414=0,MOD($A1414,ChapterTable!$R$20)&lt;&gt;0),"","보스")&amp;"인게임누적합배수",ChapterTable!$R:$S,2,0)*D1414)
  )
  )
  )
)</f>
        <v>334.7578125</v>
      </c>
      <c r="G1414" t="s">
        <v>715</v>
      </c>
      <c r="J1414" t="str">
        <f>IF(ISBLANK(I1414),"",
IFERROR(VLOOKUP(I1414,[1]StringTable!$1:$1048576,MATCH("kor|String",[1]StringTable!$1:$1,0),0),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63"/>
        <v>0.33333333333333331</v>
      </c>
      <c r="AJ1414">
        <f t="shared" si="161"/>
        <v>0.395555555</v>
      </c>
      <c r="AK1414">
        <f t="shared" si="162"/>
        <v>1</v>
      </c>
      <c r="AL1414">
        <v>0</v>
      </c>
    </row>
    <row r="1415" spans="1:38" x14ac:dyDescent="0.3">
      <c r="A1415">
        <v>6</v>
      </c>
      <c r="B1415">
        <v>24</v>
      </c>
      <c r="C1415">
        <f>IF(OR($L1415=TRUE,$A1415=0,MOD($A1415,ChapterTable!$R$20)&lt;&gt;0),
MAX(0,INT(($B1415+ChapterTable!$P$26+VLOOKUP(SUBSTITUTE(C$1,"성장단계","")&amp;"단계오프셋",ChapterTable!$R:$S,2,0))/ChapterTable!$P$23)),
MAX(0,INT(($B1415+ChapterTable!$R$26+VLOOKUP(SUBSTITUTE(C$1,"성장단계","")&amp;"보스단계오프셋",ChapterTable!$R:$S,2,0))/ChapterTable!$R$23)))</f>
        <v>2</v>
      </c>
      <c r="D1415">
        <f>IF(OR($L1415=TRUE,$A1415=0,MOD($A1415,ChapterTable!$R$20)&lt;&gt;0),
MAX(0,INT(($B1415+ChapterTable!$P$26+VLOOKUP(SUBSTITUTE(D$1,"성장단계","")&amp;"단계오프셋",ChapterTable!$R:$S,2,0))/ChapterTable!$P$23)),
MAX(0,INT(($B1415+ChapterTable!$R$26+VLOOKUP(SUBSTITUTE(D$1,"성장단계","")&amp;"보스단계오프셋",ChapterTable!$R:$S,2,0))/ChapterTable!$R$23)))</f>
        <v>2</v>
      </c>
      <c r="E1415" s="1">
        <f ca="1">IF(AND($A1415=0,$B1415=1),
    VLOOKUP(1,ChapterTable!$1:$1048576,MATCH("최종"&amp;SUBSTITUTE(SUBSTITUTE(E$1,"standard",""),"|Float",""),ChapterTable!$1:$1,0),0)*ChapterTable!$P$17,
  IF(AND($A1415=0,$B1415=0),
    E1416,
  IF($B1415=0,
    VLOOKUP($A1415,ChapterTable!$1:$1048576,MATCH("최종"&amp;SUBSTITUTE(SUBSTITUTE(E$1,"standard",""),"|Float",""),ChapterTable!$1:$1,0),0),
  IF($B1415=1,
    IF($L1415=FALSE,
      VLOOKUP($A1415,ChapterTable!$1:$1048576,MATCH("최종"&amp;SUBSTITUTE(SUBSTITUTE(E$1,"standard",""),"|Float",""),ChapterTable!$1:$1,0),0),
      VLOOKUP($A1415-ChapterTable!$P$11,ChapterTable!$1:$1048576,MATCH("최종"&amp;SUBSTITUTE(SUBSTITUTE(E$1,"standard",""),"|Float",""),ChapterTable!$1:$1,0),0)*ChapterTable!$P$14
    ),
  OFFSET(E1415,-$B1415+IF($L1415,1,0),0)*IF($B1415&gt;OFFSET($B1415,1,0),ChapterTable!$R$17,1)*
    (VLOOKUP(SUBSTITUTE(SUBSTITUTE(E$1,"standard",""),"|Float","")&amp;IF(OR($L1415=TRUE,$A1415=0,MOD($A1415,ChapterTable!$R$20)&lt;&gt;0),"","보스")&amp;"인게임누적곱배수",ChapterTable!$R:$S,2,0)^C1415
    +VLOOKUP(SUBSTITUTE(SUBSTITUTE(E$1,"standard",""),"|Float","")&amp;IF(OR($L1415=TRUE,$A1415=0,MOD($A1415,ChapterTable!$R$20)&lt;&gt;0),"","보스")&amp;"인게임누적합배수",ChapterTable!$R:$S,2,0)*C1415)
  )
  )
  )
)</f>
        <v>978.07499999999993</v>
      </c>
      <c r="F1415" s="1">
        <f ca="1">IF(AND($A1415=0,$B1415=1),
    VLOOKUP(1,ChapterTable!$1:$1048576,MATCH("최종"&amp;SUBSTITUTE(SUBSTITUTE(F$1,"standard",""),"|Float",""),ChapterTable!$1:$1,0),0)*ChapterTable!$P$17,
  IF(AND($A1415=0,$B1415=0),
    F1416,
  IF($B1415=0,
    VLOOKUP($A1415,ChapterTable!$1:$1048576,MATCH("최종"&amp;SUBSTITUTE(SUBSTITUTE(F$1,"standard",""),"|Float",""),ChapterTable!$1:$1,0),0),
  IF($B1415=1,
    IF($L1415=FALSE,
      VLOOKUP($A1415,ChapterTable!$1:$1048576,MATCH("최종"&amp;SUBSTITUTE(SUBSTITUTE(F$1,"standard",""),"|Float",""),ChapterTable!$1:$1,0),0),
      VLOOKUP($A1415-ChapterTable!$P$11,ChapterTable!$1:$1048576,MATCH("최종"&amp;SUBSTITUTE(SUBSTITUTE(F$1,"standard",""),"|Float",""),ChapterTable!$1:$1,0),0)*ChapterTable!$P$14
    ),
  OFFSET(F1415,-$B1415+IF($L1415,1,0),0)*
    (VLOOKUP(SUBSTITUTE(SUBSTITUTE(F$1,"standard",""),"|Float","")&amp;IF(OR($L1415=TRUE,$A1415=0,MOD($A1415,ChapterTable!$R$20)&lt;&gt;0),"","보스")&amp;"인게임누적곱배수",ChapterTable!$R:$S,2,0)^D1415
    +VLOOKUP(SUBSTITUTE(SUBSTITUTE(F$1,"standard",""),"|Float","")&amp;IF(OR($L1415=TRUE,$A1415=0,MOD($A1415,ChapterTable!$R$20)&lt;&gt;0),"","보스")&amp;"인게임누적합배수",ChapterTable!$R:$S,2,0)*D1415)
  )
  )
  )
)</f>
        <v>334.7578125</v>
      </c>
      <c r="G1415" t="s">
        <v>715</v>
      </c>
      <c r="J1415" t="str">
        <f>IF(ISBLANK(I1415),"",
IFERROR(VLOOKUP(I1415,[1]StringTable!$1:$1048576,MATCH("kor|String",[1]StringTable!$1:$1,0),0),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63"/>
        <v>0.33333333333333331</v>
      </c>
      <c r="AJ1415">
        <f t="shared" si="161"/>
        <v>0.395555555</v>
      </c>
      <c r="AK1415">
        <f t="shared" si="162"/>
        <v>1</v>
      </c>
      <c r="AL1415">
        <v>0</v>
      </c>
    </row>
    <row r="1416" spans="1:38" x14ac:dyDescent="0.3">
      <c r="A1416">
        <v>6</v>
      </c>
      <c r="B1416">
        <v>25</v>
      </c>
      <c r="C1416">
        <f>IF(OR($L1416=TRUE,$A1416=0,MOD($A1416,ChapterTable!$R$20)&lt;&gt;0),
MAX(0,INT(($B1416+ChapterTable!$P$26+VLOOKUP(SUBSTITUTE(C$1,"성장단계","")&amp;"단계오프셋",ChapterTable!$R:$S,2,0))/ChapterTable!$P$23)),
MAX(0,INT(($B1416+ChapterTable!$R$26+VLOOKUP(SUBSTITUTE(C$1,"성장단계","")&amp;"보스단계오프셋",ChapterTable!$R:$S,2,0))/ChapterTable!$R$23)))</f>
        <v>2</v>
      </c>
      <c r="D1416">
        <f>IF(OR($L1416=TRUE,$A1416=0,MOD($A1416,ChapterTable!$R$20)&lt;&gt;0),
MAX(0,INT(($B1416+ChapterTable!$P$26+VLOOKUP(SUBSTITUTE(D$1,"성장단계","")&amp;"단계오프셋",ChapterTable!$R:$S,2,0))/ChapterTable!$P$23)),
MAX(0,INT(($B1416+ChapterTable!$R$26+VLOOKUP(SUBSTITUTE(D$1,"성장단계","")&amp;"보스단계오프셋",ChapterTable!$R:$S,2,0))/ChapterTable!$R$23)))</f>
        <v>2</v>
      </c>
      <c r="E1416" s="1">
        <f ca="1">IF(AND($A1416=0,$B1416=1),
    VLOOKUP(1,ChapterTable!$1:$1048576,MATCH("최종"&amp;SUBSTITUTE(SUBSTITUTE(E$1,"standard",""),"|Float",""),ChapterTable!$1:$1,0),0)*ChapterTable!$P$17,
  IF(AND($A1416=0,$B1416=0),
    E1417,
  IF($B1416=0,
    VLOOKUP($A1416,ChapterTable!$1:$1048576,MATCH("최종"&amp;SUBSTITUTE(SUBSTITUTE(E$1,"standard",""),"|Float",""),ChapterTable!$1:$1,0),0),
  IF($B1416=1,
    IF($L1416=FALSE,
      VLOOKUP($A1416,ChapterTable!$1:$1048576,MATCH("최종"&amp;SUBSTITUTE(SUBSTITUTE(E$1,"standard",""),"|Float",""),ChapterTable!$1:$1,0),0),
      VLOOKUP($A1416-ChapterTable!$P$11,ChapterTable!$1:$1048576,MATCH("최종"&amp;SUBSTITUTE(SUBSTITUTE(E$1,"standard",""),"|Float",""),ChapterTable!$1:$1,0),0)*ChapterTable!$P$14
    ),
  OFFSET(E1416,-$B1416+IF($L1416,1,0),0)*IF($B1416&gt;OFFSET($B1416,1,0),ChapterTable!$R$17,1)*
    (VLOOKUP(SUBSTITUTE(SUBSTITUTE(E$1,"standard",""),"|Float","")&amp;IF(OR($L1416=TRUE,$A1416=0,MOD($A1416,ChapterTable!$R$20)&lt;&gt;0),"","보스")&amp;"인게임누적곱배수",ChapterTable!$R:$S,2,0)^C1416
    +VLOOKUP(SUBSTITUTE(SUBSTITUTE(E$1,"standard",""),"|Float","")&amp;IF(OR($L1416=TRUE,$A1416=0,MOD($A1416,ChapterTable!$R$20)&lt;&gt;0),"","보스")&amp;"인게임누적합배수",ChapterTable!$R:$S,2,0)*C1416)
  )
  )
  )
)</f>
        <v>978.07499999999993</v>
      </c>
      <c r="F1416" s="1">
        <f ca="1">IF(AND($A1416=0,$B1416=1),
    VLOOKUP(1,ChapterTable!$1:$1048576,MATCH("최종"&amp;SUBSTITUTE(SUBSTITUTE(F$1,"standard",""),"|Float",""),ChapterTable!$1:$1,0),0)*ChapterTable!$P$17,
  IF(AND($A1416=0,$B1416=0),
    F1417,
  IF($B1416=0,
    VLOOKUP($A1416,ChapterTable!$1:$1048576,MATCH("최종"&amp;SUBSTITUTE(SUBSTITUTE(F$1,"standard",""),"|Float",""),ChapterTable!$1:$1,0),0),
  IF($B1416=1,
    IF($L1416=FALSE,
      VLOOKUP($A1416,ChapterTable!$1:$1048576,MATCH("최종"&amp;SUBSTITUTE(SUBSTITUTE(F$1,"standard",""),"|Float",""),ChapterTable!$1:$1,0),0),
      VLOOKUP($A1416-ChapterTable!$P$11,ChapterTable!$1:$1048576,MATCH("최종"&amp;SUBSTITUTE(SUBSTITUTE(F$1,"standard",""),"|Float",""),ChapterTable!$1:$1,0),0)*ChapterTable!$P$14
    ),
  OFFSET(F1416,-$B1416+IF($L1416,1,0),0)*
    (VLOOKUP(SUBSTITUTE(SUBSTITUTE(F$1,"standard",""),"|Float","")&amp;IF(OR($L1416=TRUE,$A1416=0,MOD($A1416,ChapterTable!$R$20)&lt;&gt;0),"","보스")&amp;"인게임누적곱배수",ChapterTable!$R:$S,2,0)^D1416
    +VLOOKUP(SUBSTITUTE(SUBSTITUTE(F$1,"standard",""),"|Float","")&amp;IF(OR($L1416=TRUE,$A1416=0,MOD($A1416,ChapterTable!$R$20)&lt;&gt;0),"","보스")&amp;"인게임누적합배수",ChapterTable!$R:$S,2,0)*D1416)
  )
  )
  )
)</f>
        <v>334.7578125</v>
      </c>
      <c r="G1416" t="s">
        <v>715</v>
      </c>
      <c r="J1416" t="str">
        <f>IF(ISBLANK(I1416),"",
IFERROR(VLOOKUP(I1416,[1]StringTable!$1:$1048576,MATCH("kor|String",[1]StringTable!$1:$1,0),0),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63"/>
        <v>0.33333333333333331</v>
      </c>
      <c r="AJ1416">
        <f t="shared" si="161"/>
        <v>0.395555555</v>
      </c>
      <c r="AK1416">
        <f t="shared" si="162"/>
        <v>1</v>
      </c>
      <c r="AL1416">
        <v>0</v>
      </c>
    </row>
    <row r="1417" spans="1:38" x14ac:dyDescent="0.3">
      <c r="A1417">
        <v>6</v>
      </c>
      <c r="B1417">
        <v>26</v>
      </c>
      <c r="C1417">
        <f>IF(OR($L1417=TRUE,$A1417=0,MOD($A1417,ChapterTable!$R$20)&lt;&gt;0),
MAX(0,INT(($B1417+ChapterTable!$P$26+VLOOKUP(SUBSTITUTE(C$1,"성장단계","")&amp;"단계오프셋",ChapterTable!$R:$S,2,0))/ChapterTable!$P$23)),
MAX(0,INT(($B1417+ChapterTable!$R$26+VLOOKUP(SUBSTITUTE(C$1,"성장단계","")&amp;"보스단계오프셋",ChapterTable!$R:$S,2,0))/ChapterTable!$R$23)))</f>
        <v>3</v>
      </c>
      <c r="D1417">
        <f>IF(OR($L1417=TRUE,$A1417=0,MOD($A1417,ChapterTable!$R$20)&lt;&gt;0),
MAX(0,INT(($B1417+ChapterTable!$P$26+VLOOKUP(SUBSTITUTE(D$1,"성장단계","")&amp;"단계오프셋",ChapterTable!$R:$S,2,0))/ChapterTable!$P$23)),
MAX(0,INT(($B1417+ChapterTable!$R$26+VLOOKUP(SUBSTITUTE(D$1,"성장단계","")&amp;"보스단계오프셋",ChapterTable!$R:$S,2,0))/ChapterTable!$R$23)))</f>
        <v>2</v>
      </c>
      <c r="E1417" s="1">
        <f ca="1">IF(AND($A1417=0,$B1417=1),
    VLOOKUP(1,ChapterTable!$1:$1048576,MATCH("최종"&amp;SUBSTITUTE(SUBSTITUTE(E$1,"standard",""),"|Float",""),ChapterTable!$1:$1,0),0)*ChapterTable!$P$17,
  IF(AND($A1417=0,$B1417=0),
    E1418,
  IF($B1417=0,
    VLOOKUP($A1417,ChapterTable!$1:$1048576,MATCH("최종"&amp;SUBSTITUTE(SUBSTITUTE(E$1,"standard",""),"|Float",""),ChapterTable!$1:$1,0),0),
  IF($B1417=1,
    IF($L1417=FALSE,
      VLOOKUP($A1417,ChapterTable!$1:$1048576,MATCH("최종"&amp;SUBSTITUTE(SUBSTITUTE(E$1,"standard",""),"|Float",""),ChapterTable!$1:$1,0),0),
      VLOOKUP($A1417-ChapterTable!$P$11,ChapterTable!$1:$1048576,MATCH("최종"&amp;SUBSTITUTE(SUBSTITUTE(E$1,"standard",""),"|Float",""),ChapterTable!$1:$1,0),0)*ChapterTable!$P$14
    ),
  OFFSET(E1417,-$B1417+IF($L1417,1,0),0)*IF($B1417&gt;OFFSET($B1417,1,0),ChapterTable!$R$17,1)*
    (VLOOKUP(SUBSTITUTE(SUBSTITUTE(E$1,"standard",""),"|Float","")&amp;IF(OR($L1417=TRUE,$A1417=0,MOD($A1417,ChapterTable!$R$20)&lt;&gt;0),"","보스")&amp;"인게임누적곱배수",ChapterTable!$R:$S,2,0)^C1417
    +VLOOKUP(SUBSTITUTE(SUBSTITUTE(E$1,"standard",""),"|Float","")&amp;IF(OR($L1417=TRUE,$A1417=0,MOD($A1417,ChapterTable!$R$20)&lt;&gt;0),"","보스")&amp;"인게임누적합배수",ChapterTable!$R:$S,2,0)*C1417)
  )
  )
  )
)</f>
        <v>1117.8</v>
      </c>
      <c r="F1417" s="1">
        <f ca="1">IF(AND($A1417=0,$B1417=1),
    VLOOKUP(1,ChapterTable!$1:$1048576,MATCH("최종"&amp;SUBSTITUTE(SUBSTITUTE(F$1,"standard",""),"|Float",""),ChapterTable!$1:$1,0),0)*ChapterTable!$P$17,
  IF(AND($A1417=0,$B1417=0),
    F1418,
  IF($B1417=0,
    VLOOKUP($A1417,ChapterTable!$1:$1048576,MATCH("최종"&amp;SUBSTITUTE(SUBSTITUTE(F$1,"standard",""),"|Float",""),ChapterTable!$1:$1,0),0),
  IF($B1417=1,
    IF($L1417=FALSE,
      VLOOKUP($A1417,ChapterTable!$1:$1048576,MATCH("최종"&amp;SUBSTITUTE(SUBSTITUTE(F$1,"standard",""),"|Float",""),ChapterTable!$1:$1,0),0),
      VLOOKUP($A1417-ChapterTable!$P$11,ChapterTable!$1:$1048576,MATCH("최종"&amp;SUBSTITUTE(SUBSTITUTE(F$1,"standard",""),"|Float",""),ChapterTable!$1:$1,0),0)*ChapterTable!$P$14
    ),
  OFFSET(F1417,-$B1417+IF($L1417,1,0),0)*
    (VLOOKUP(SUBSTITUTE(SUBSTITUTE(F$1,"standard",""),"|Float","")&amp;IF(OR($L1417=TRUE,$A1417=0,MOD($A1417,ChapterTable!$R$20)&lt;&gt;0),"","보스")&amp;"인게임누적곱배수",ChapterTable!$R:$S,2,0)^D1417
    +VLOOKUP(SUBSTITUTE(SUBSTITUTE(F$1,"standard",""),"|Float","")&amp;IF(OR($L1417=TRUE,$A1417=0,MOD($A1417,ChapterTable!$R$20)&lt;&gt;0),"","보스")&amp;"인게임누적합배수",ChapterTable!$R:$S,2,0)*D1417)
  )
  )
  )
)</f>
        <v>334.7578125</v>
      </c>
      <c r="G1417" t="s">
        <v>715</v>
      </c>
      <c r="J1417" t="str">
        <f>IF(ISBLANK(I1417),"",
IFERROR(VLOOKUP(I1417,[1]StringTable!$1:$1048576,MATCH("kor|String",[1]StringTable!$1:$1,0),0),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63"/>
        <v>0.33333333333333331</v>
      </c>
      <c r="AJ1417">
        <f t="shared" si="161"/>
        <v>0.395555555</v>
      </c>
      <c r="AK1417">
        <f t="shared" si="162"/>
        <v>1</v>
      </c>
      <c r="AL1417">
        <v>0</v>
      </c>
    </row>
    <row r="1418" spans="1:38" x14ac:dyDescent="0.3">
      <c r="A1418">
        <v>6</v>
      </c>
      <c r="B1418">
        <v>27</v>
      </c>
      <c r="C1418">
        <f>IF(OR($L1418=TRUE,$A1418=0,MOD($A1418,ChapterTable!$R$20)&lt;&gt;0),
MAX(0,INT(($B1418+ChapterTable!$P$26+VLOOKUP(SUBSTITUTE(C$1,"성장단계","")&amp;"단계오프셋",ChapterTable!$R:$S,2,0))/ChapterTable!$P$23)),
MAX(0,INT(($B1418+ChapterTable!$R$26+VLOOKUP(SUBSTITUTE(C$1,"성장단계","")&amp;"보스단계오프셋",ChapterTable!$R:$S,2,0))/ChapterTable!$R$23)))</f>
        <v>3</v>
      </c>
      <c r="D1418">
        <f>IF(OR($L1418=TRUE,$A1418=0,MOD($A1418,ChapterTable!$R$20)&lt;&gt;0),
MAX(0,INT(($B1418+ChapterTable!$P$26+VLOOKUP(SUBSTITUTE(D$1,"성장단계","")&amp;"단계오프셋",ChapterTable!$R:$S,2,0))/ChapterTable!$P$23)),
MAX(0,INT(($B1418+ChapterTable!$R$26+VLOOKUP(SUBSTITUTE(D$1,"성장단계","")&amp;"보스단계오프셋",ChapterTable!$R:$S,2,0))/ChapterTable!$R$23)))</f>
        <v>2</v>
      </c>
      <c r="E1418" s="1">
        <f ca="1">IF(AND($A1418=0,$B1418=1),
    VLOOKUP(1,ChapterTable!$1:$1048576,MATCH("최종"&amp;SUBSTITUTE(SUBSTITUTE(E$1,"standard",""),"|Float",""),ChapterTable!$1:$1,0),0)*ChapterTable!$P$17,
  IF(AND($A1418=0,$B1418=0),
    E1419,
  IF($B1418=0,
    VLOOKUP($A1418,ChapterTable!$1:$1048576,MATCH("최종"&amp;SUBSTITUTE(SUBSTITUTE(E$1,"standard",""),"|Float",""),ChapterTable!$1:$1,0),0),
  IF($B1418=1,
    IF($L1418=FALSE,
      VLOOKUP($A1418,ChapterTable!$1:$1048576,MATCH("최종"&amp;SUBSTITUTE(SUBSTITUTE(E$1,"standard",""),"|Float",""),ChapterTable!$1:$1,0),0),
      VLOOKUP($A1418-ChapterTable!$P$11,ChapterTable!$1:$1048576,MATCH("최종"&amp;SUBSTITUTE(SUBSTITUTE(E$1,"standard",""),"|Float",""),ChapterTable!$1:$1,0),0)*ChapterTable!$P$14
    ),
  OFFSET(E1418,-$B1418+IF($L1418,1,0),0)*IF($B1418&gt;OFFSET($B1418,1,0),ChapterTable!$R$17,1)*
    (VLOOKUP(SUBSTITUTE(SUBSTITUTE(E$1,"standard",""),"|Float","")&amp;IF(OR($L1418=TRUE,$A1418=0,MOD($A1418,ChapterTable!$R$20)&lt;&gt;0),"","보스")&amp;"인게임누적곱배수",ChapterTable!$R:$S,2,0)^C1418
    +VLOOKUP(SUBSTITUTE(SUBSTITUTE(E$1,"standard",""),"|Float","")&amp;IF(OR($L1418=TRUE,$A1418=0,MOD($A1418,ChapterTable!$R$20)&lt;&gt;0),"","보스")&amp;"인게임누적합배수",ChapterTable!$R:$S,2,0)*C1418)
  )
  )
  )
)</f>
        <v>1117.8</v>
      </c>
      <c r="F1418" s="1">
        <f ca="1">IF(AND($A1418=0,$B1418=1),
    VLOOKUP(1,ChapterTable!$1:$1048576,MATCH("최종"&amp;SUBSTITUTE(SUBSTITUTE(F$1,"standard",""),"|Float",""),ChapterTable!$1:$1,0),0)*ChapterTable!$P$17,
  IF(AND($A1418=0,$B1418=0),
    F1419,
  IF($B1418=0,
    VLOOKUP($A1418,ChapterTable!$1:$1048576,MATCH("최종"&amp;SUBSTITUTE(SUBSTITUTE(F$1,"standard",""),"|Float",""),ChapterTable!$1:$1,0),0),
  IF($B1418=1,
    IF($L1418=FALSE,
      VLOOKUP($A1418,ChapterTable!$1:$1048576,MATCH("최종"&amp;SUBSTITUTE(SUBSTITUTE(F$1,"standard",""),"|Float",""),ChapterTable!$1:$1,0),0),
      VLOOKUP($A1418-ChapterTable!$P$11,ChapterTable!$1:$1048576,MATCH("최종"&amp;SUBSTITUTE(SUBSTITUTE(F$1,"standard",""),"|Float",""),ChapterTable!$1:$1,0),0)*ChapterTable!$P$14
    ),
  OFFSET(F1418,-$B1418+IF($L1418,1,0),0)*
    (VLOOKUP(SUBSTITUTE(SUBSTITUTE(F$1,"standard",""),"|Float","")&amp;IF(OR($L1418=TRUE,$A1418=0,MOD($A1418,ChapterTable!$R$20)&lt;&gt;0),"","보스")&amp;"인게임누적곱배수",ChapterTable!$R:$S,2,0)^D1418
    +VLOOKUP(SUBSTITUTE(SUBSTITUTE(F$1,"standard",""),"|Float","")&amp;IF(OR($L1418=TRUE,$A1418=0,MOD($A1418,ChapterTable!$R$20)&lt;&gt;0),"","보스")&amp;"인게임누적합배수",ChapterTable!$R:$S,2,0)*D1418)
  )
  )
  )
)</f>
        <v>334.7578125</v>
      </c>
      <c r="G1418" t="s">
        <v>715</v>
      </c>
      <c r="J1418" t="str">
        <f>IF(ISBLANK(I1418),"",
IFERROR(VLOOKUP(I1418,[1]StringTable!$1:$1048576,MATCH("kor|String",[1]StringTable!$1:$1,0),0),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63"/>
        <v>0.33333333333333331</v>
      </c>
      <c r="AJ1418">
        <f t="shared" si="161"/>
        <v>0.395555555</v>
      </c>
      <c r="AK1418">
        <f t="shared" si="162"/>
        <v>1</v>
      </c>
      <c r="AL1418">
        <v>0</v>
      </c>
    </row>
    <row r="1419" spans="1:38" x14ac:dyDescent="0.3">
      <c r="A1419">
        <v>6</v>
      </c>
      <c r="B1419">
        <v>28</v>
      </c>
      <c r="C1419">
        <f>IF(OR($L1419=TRUE,$A1419=0,MOD($A1419,ChapterTable!$R$20)&lt;&gt;0),
MAX(0,INT(($B1419+ChapterTable!$P$26+VLOOKUP(SUBSTITUTE(C$1,"성장단계","")&amp;"단계오프셋",ChapterTable!$R:$S,2,0))/ChapterTable!$P$23)),
MAX(0,INT(($B1419+ChapterTable!$R$26+VLOOKUP(SUBSTITUTE(C$1,"성장단계","")&amp;"보스단계오프셋",ChapterTable!$R:$S,2,0))/ChapterTable!$R$23)))</f>
        <v>3</v>
      </c>
      <c r="D1419">
        <f>IF(OR($L1419=TRUE,$A1419=0,MOD($A1419,ChapterTable!$R$20)&lt;&gt;0),
MAX(0,INT(($B1419+ChapterTable!$P$26+VLOOKUP(SUBSTITUTE(D$1,"성장단계","")&amp;"단계오프셋",ChapterTable!$R:$S,2,0))/ChapterTable!$P$23)),
MAX(0,INT(($B1419+ChapterTable!$R$26+VLOOKUP(SUBSTITUTE(D$1,"성장단계","")&amp;"보스단계오프셋",ChapterTable!$R:$S,2,0))/ChapterTable!$R$23)))</f>
        <v>2</v>
      </c>
      <c r="E1419" s="1">
        <f ca="1">IF(AND($A1419=0,$B1419=1),
    VLOOKUP(1,ChapterTable!$1:$1048576,MATCH("최종"&amp;SUBSTITUTE(SUBSTITUTE(E$1,"standard",""),"|Float",""),ChapterTable!$1:$1,0),0)*ChapterTable!$P$17,
  IF(AND($A1419=0,$B1419=0),
    E1420,
  IF($B1419=0,
    VLOOKUP($A1419,ChapterTable!$1:$1048576,MATCH("최종"&amp;SUBSTITUTE(SUBSTITUTE(E$1,"standard",""),"|Float",""),ChapterTable!$1:$1,0),0),
  IF($B1419=1,
    IF($L1419=FALSE,
      VLOOKUP($A1419,ChapterTable!$1:$1048576,MATCH("최종"&amp;SUBSTITUTE(SUBSTITUTE(E$1,"standard",""),"|Float",""),ChapterTable!$1:$1,0),0),
      VLOOKUP($A1419-ChapterTable!$P$11,ChapterTable!$1:$1048576,MATCH("최종"&amp;SUBSTITUTE(SUBSTITUTE(E$1,"standard",""),"|Float",""),ChapterTable!$1:$1,0),0)*ChapterTable!$P$14
    ),
  OFFSET(E1419,-$B1419+IF($L1419,1,0),0)*IF($B1419&gt;OFFSET($B1419,1,0),ChapterTable!$R$17,1)*
    (VLOOKUP(SUBSTITUTE(SUBSTITUTE(E$1,"standard",""),"|Float","")&amp;IF(OR($L1419=TRUE,$A1419=0,MOD($A1419,ChapterTable!$R$20)&lt;&gt;0),"","보스")&amp;"인게임누적곱배수",ChapterTable!$R:$S,2,0)^C1419
    +VLOOKUP(SUBSTITUTE(SUBSTITUTE(E$1,"standard",""),"|Float","")&amp;IF(OR($L1419=TRUE,$A1419=0,MOD($A1419,ChapterTable!$R$20)&lt;&gt;0),"","보스")&amp;"인게임누적합배수",ChapterTable!$R:$S,2,0)*C1419)
  )
  )
  )
)</f>
        <v>1117.8</v>
      </c>
      <c r="F1419" s="1">
        <f ca="1">IF(AND($A1419=0,$B1419=1),
    VLOOKUP(1,ChapterTable!$1:$1048576,MATCH("최종"&amp;SUBSTITUTE(SUBSTITUTE(F$1,"standard",""),"|Float",""),ChapterTable!$1:$1,0),0)*ChapterTable!$P$17,
  IF(AND($A1419=0,$B1419=0),
    F1420,
  IF($B1419=0,
    VLOOKUP($A1419,ChapterTable!$1:$1048576,MATCH("최종"&amp;SUBSTITUTE(SUBSTITUTE(F$1,"standard",""),"|Float",""),ChapterTable!$1:$1,0),0),
  IF($B1419=1,
    IF($L1419=FALSE,
      VLOOKUP($A1419,ChapterTable!$1:$1048576,MATCH("최종"&amp;SUBSTITUTE(SUBSTITUTE(F$1,"standard",""),"|Float",""),ChapterTable!$1:$1,0),0),
      VLOOKUP($A1419-ChapterTable!$P$11,ChapterTable!$1:$1048576,MATCH("최종"&amp;SUBSTITUTE(SUBSTITUTE(F$1,"standard",""),"|Float",""),ChapterTable!$1:$1,0),0)*ChapterTable!$P$14
    ),
  OFFSET(F1419,-$B1419+IF($L1419,1,0),0)*
    (VLOOKUP(SUBSTITUTE(SUBSTITUTE(F$1,"standard",""),"|Float","")&amp;IF(OR($L1419=TRUE,$A1419=0,MOD($A1419,ChapterTable!$R$20)&lt;&gt;0),"","보스")&amp;"인게임누적곱배수",ChapterTable!$R:$S,2,0)^D1419
    +VLOOKUP(SUBSTITUTE(SUBSTITUTE(F$1,"standard",""),"|Float","")&amp;IF(OR($L1419=TRUE,$A1419=0,MOD($A1419,ChapterTable!$R$20)&lt;&gt;0),"","보스")&amp;"인게임누적합배수",ChapterTable!$R:$S,2,0)*D1419)
  )
  )
  )
)</f>
        <v>334.7578125</v>
      </c>
      <c r="G1419" t="s">
        <v>715</v>
      </c>
      <c r="J1419" t="str">
        <f>IF(ISBLANK(I1419),"",
IFERROR(VLOOKUP(I1419,[1]StringTable!$1:$1048576,MATCH("kor|String",[1]StringTable!$1:$1,0),0),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63"/>
        <v>0.33333333333333331</v>
      </c>
      <c r="AJ1419">
        <f t="shared" si="161"/>
        <v>0.395555555</v>
      </c>
      <c r="AK1419">
        <f t="shared" si="162"/>
        <v>1</v>
      </c>
      <c r="AL1419">
        <v>0</v>
      </c>
    </row>
    <row r="1420" spans="1:38" x14ac:dyDescent="0.3">
      <c r="A1420">
        <v>6</v>
      </c>
      <c r="B1420">
        <v>29</v>
      </c>
      <c r="C1420">
        <f>IF(OR($L1420=TRUE,$A1420=0,MOD($A1420,ChapterTable!$R$20)&lt;&gt;0),
MAX(0,INT(($B1420+ChapterTable!$P$26+VLOOKUP(SUBSTITUTE(C$1,"성장단계","")&amp;"단계오프셋",ChapterTable!$R:$S,2,0))/ChapterTable!$P$23)),
MAX(0,INT(($B1420+ChapterTable!$R$26+VLOOKUP(SUBSTITUTE(C$1,"성장단계","")&amp;"보스단계오프셋",ChapterTable!$R:$S,2,0))/ChapterTable!$R$23)))</f>
        <v>3</v>
      </c>
      <c r="D1420">
        <f>IF(OR($L1420=TRUE,$A1420=0,MOD($A1420,ChapterTable!$R$20)&lt;&gt;0),
MAX(0,INT(($B1420+ChapterTable!$P$26+VLOOKUP(SUBSTITUTE(D$1,"성장단계","")&amp;"단계오프셋",ChapterTable!$R:$S,2,0))/ChapterTable!$P$23)),
MAX(0,INT(($B1420+ChapterTable!$R$26+VLOOKUP(SUBSTITUTE(D$1,"성장단계","")&amp;"보스단계오프셋",ChapterTable!$R:$S,2,0))/ChapterTable!$R$23)))</f>
        <v>2</v>
      </c>
      <c r="E1420" s="1">
        <f ca="1">IF(AND($A1420=0,$B1420=1),
    VLOOKUP(1,ChapterTable!$1:$1048576,MATCH("최종"&amp;SUBSTITUTE(SUBSTITUTE(E$1,"standard",""),"|Float",""),ChapterTable!$1:$1,0),0)*ChapterTable!$P$17,
  IF(AND($A1420=0,$B1420=0),
    E1421,
  IF($B1420=0,
    VLOOKUP($A1420,ChapterTable!$1:$1048576,MATCH("최종"&amp;SUBSTITUTE(SUBSTITUTE(E$1,"standard",""),"|Float",""),ChapterTable!$1:$1,0),0),
  IF($B1420=1,
    IF($L1420=FALSE,
      VLOOKUP($A1420,ChapterTable!$1:$1048576,MATCH("최종"&amp;SUBSTITUTE(SUBSTITUTE(E$1,"standard",""),"|Float",""),ChapterTable!$1:$1,0),0),
      VLOOKUP($A1420-ChapterTable!$P$11,ChapterTable!$1:$1048576,MATCH("최종"&amp;SUBSTITUTE(SUBSTITUTE(E$1,"standard",""),"|Float",""),ChapterTable!$1:$1,0),0)*ChapterTable!$P$14
    ),
  OFFSET(E1420,-$B1420+IF($L1420,1,0),0)*IF($B1420&gt;OFFSET($B1420,1,0),ChapterTable!$R$17,1)*
    (VLOOKUP(SUBSTITUTE(SUBSTITUTE(E$1,"standard",""),"|Float","")&amp;IF(OR($L1420=TRUE,$A1420=0,MOD($A1420,ChapterTable!$R$20)&lt;&gt;0),"","보스")&amp;"인게임누적곱배수",ChapterTable!$R:$S,2,0)^C1420
    +VLOOKUP(SUBSTITUTE(SUBSTITUTE(E$1,"standard",""),"|Float","")&amp;IF(OR($L1420=TRUE,$A1420=0,MOD($A1420,ChapterTable!$R$20)&lt;&gt;0),"","보스")&amp;"인게임누적합배수",ChapterTable!$R:$S,2,0)*C1420)
  )
  )
  )
)</f>
        <v>1117.8</v>
      </c>
      <c r="F1420" s="1">
        <f ca="1">IF(AND($A1420=0,$B1420=1),
    VLOOKUP(1,ChapterTable!$1:$1048576,MATCH("최종"&amp;SUBSTITUTE(SUBSTITUTE(F$1,"standard",""),"|Float",""),ChapterTable!$1:$1,0),0)*ChapterTable!$P$17,
  IF(AND($A1420=0,$B1420=0),
    F1421,
  IF($B1420=0,
    VLOOKUP($A1420,ChapterTable!$1:$1048576,MATCH("최종"&amp;SUBSTITUTE(SUBSTITUTE(F$1,"standard",""),"|Float",""),ChapterTable!$1:$1,0),0),
  IF($B1420=1,
    IF($L1420=FALSE,
      VLOOKUP($A1420,ChapterTable!$1:$1048576,MATCH("최종"&amp;SUBSTITUTE(SUBSTITUTE(F$1,"standard",""),"|Float",""),ChapterTable!$1:$1,0),0),
      VLOOKUP($A1420-ChapterTable!$P$11,ChapterTable!$1:$1048576,MATCH("최종"&amp;SUBSTITUTE(SUBSTITUTE(F$1,"standard",""),"|Float",""),ChapterTable!$1:$1,0),0)*ChapterTable!$P$14
    ),
  OFFSET(F1420,-$B1420+IF($L1420,1,0),0)*
    (VLOOKUP(SUBSTITUTE(SUBSTITUTE(F$1,"standard",""),"|Float","")&amp;IF(OR($L1420=TRUE,$A1420=0,MOD($A1420,ChapterTable!$R$20)&lt;&gt;0),"","보스")&amp;"인게임누적곱배수",ChapterTable!$R:$S,2,0)^D1420
    +VLOOKUP(SUBSTITUTE(SUBSTITUTE(F$1,"standard",""),"|Float","")&amp;IF(OR($L1420=TRUE,$A1420=0,MOD($A1420,ChapterTable!$R$20)&lt;&gt;0),"","보스")&amp;"인게임누적합배수",ChapterTable!$R:$S,2,0)*D1420)
  )
  )
  )
)</f>
        <v>334.7578125</v>
      </c>
      <c r="G1420" t="s">
        <v>715</v>
      </c>
      <c r="J1420" t="str">
        <f>IF(ISBLANK(I1420),"",
IFERROR(VLOOKUP(I1420,[1]StringTable!$1:$1048576,MATCH("kor|String",[1]StringTable!$1:$1,0),0),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63"/>
        <v>0.33333333333333331</v>
      </c>
      <c r="AJ1420">
        <f t="shared" si="161"/>
        <v>0.395555555</v>
      </c>
      <c r="AK1420">
        <f t="shared" si="162"/>
        <v>1</v>
      </c>
      <c r="AL1420">
        <v>0</v>
      </c>
    </row>
    <row r="1421" spans="1:38" x14ac:dyDescent="0.3">
      <c r="A1421">
        <v>6</v>
      </c>
      <c r="B1421">
        <v>30</v>
      </c>
      <c r="C1421">
        <f>IF(OR($L1421=TRUE,$A1421=0,MOD($A1421,ChapterTable!$R$20)&lt;&gt;0),
MAX(0,INT(($B1421+ChapterTable!$P$26+VLOOKUP(SUBSTITUTE(C$1,"성장단계","")&amp;"단계오프셋",ChapterTable!$R:$S,2,0))/ChapterTable!$P$23)),
MAX(0,INT(($B1421+ChapterTable!$R$26+VLOOKUP(SUBSTITUTE(C$1,"성장단계","")&amp;"보스단계오프셋",ChapterTable!$R:$S,2,0))/ChapterTable!$R$23)))</f>
        <v>3</v>
      </c>
      <c r="D1421">
        <f>IF(OR($L1421=TRUE,$A1421=0,MOD($A1421,ChapterTable!$R$20)&lt;&gt;0),
MAX(0,INT(($B1421+ChapterTable!$P$26+VLOOKUP(SUBSTITUTE(D$1,"성장단계","")&amp;"단계오프셋",ChapterTable!$R:$S,2,0))/ChapterTable!$P$23)),
MAX(0,INT(($B1421+ChapterTable!$R$26+VLOOKUP(SUBSTITUTE(D$1,"성장단계","")&amp;"보스단계오프셋",ChapterTable!$R:$S,2,0))/ChapterTable!$R$23)))</f>
        <v>2</v>
      </c>
      <c r="E1421" s="1">
        <f ca="1">IF(AND($A1421=0,$B1421=1),
    VLOOKUP(1,ChapterTable!$1:$1048576,MATCH("최종"&amp;SUBSTITUTE(SUBSTITUTE(E$1,"standard",""),"|Float",""),ChapterTable!$1:$1,0),0)*ChapterTable!$P$17,
  IF(AND($A1421=0,$B1421=0),
    E1422,
  IF($B1421=0,
    VLOOKUP($A1421,ChapterTable!$1:$1048576,MATCH("최종"&amp;SUBSTITUTE(SUBSTITUTE(E$1,"standard",""),"|Float",""),ChapterTable!$1:$1,0),0),
  IF($B1421=1,
    IF($L1421=FALSE,
      VLOOKUP($A1421,ChapterTable!$1:$1048576,MATCH("최종"&amp;SUBSTITUTE(SUBSTITUTE(E$1,"standard",""),"|Float",""),ChapterTable!$1:$1,0),0),
      VLOOKUP($A1421-ChapterTable!$P$11,ChapterTable!$1:$1048576,MATCH("최종"&amp;SUBSTITUTE(SUBSTITUTE(E$1,"standard",""),"|Float",""),ChapterTable!$1:$1,0),0)*ChapterTable!$P$14
    ),
  OFFSET(E1421,-$B1421+IF($L1421,1,0),0)*IF($B1421&gt;OFFSET($B1421,1,0),ChapterTable!$R$17,1)*
    (VLOOKUP(SUBSTITUTE(SUBSTITUTE(E$1,"standard",""),"|Float","")&amp;IF(OR($L1421=TRUE,$A1421=0,MOD($A1421,ChapterTable!$R$20)&lt;&gt;0),"","보스")&amp;"인게임누적곱배수",ChapterTable!$R:$S,2,0)^C1421
    +VLOOKUP(SUBSTITUTE(SUBSTITUTE(E$1,"standard",""),"|Float","")&amp;IF(OR($L1421=TRUE,$A1421=0,MOD($A1421,ChapterTable!$R$20)&lt;&gt;0),"","보스")&amp;"인게임누적합배수",ChapterTable!$R:$S,2,0)*C1421)
  )
  )
  )
)</f>
        <v>1117.8</v>
      </c>
      <c r="F1421" s="1">
        <f ca="1">IF(AND($A1421=0,$B1421=1),
    VLOOKUP(1,ChapterTable!$1:$1048576,MATCH("최종"&amp;SUBSTITUTE(SUBSTITUTE(F$1,"standard",""),"|Float",""),ChapterTable!$1:$1,0),0)*ChapterTable!$P$17,
  IF(AND($A1421=0,$B1421=0),
    F1422,
  IF($B1421=0,
    VLOOKUP($A1421,ChapterTable!$1:$1048576,MATCH("최종"&amp;SUBSTITUTE(SUBSTITUTE(F$1,"standard",""),"|Float",""),ChapterTable!$1:$1,0),0),
  IF($B1421=1,
    IF($L1421=FALSE,
      VLOOKUP($A1421,ChapterTable!$1:$1048576,MATCH("최종"&amp;SUBSTITUTE(SUBSTITUTE(F$1,"standard",""),"|Float",""),ChapterTable!$1:$1,0),0),
      VLOOKUP($A1421-ChapterTable!$P$11,ChapterTable!$1:$1048576,MATCH("최종"&amp;SUBSTITUTE(SUBSTITUTE(F$1,"standard",""),"|Float",""),ChapterTable!$1:$1,0),0)*ChapterTable!$P$14
    ),
  OFFSET(F1421,-$B1421+IF($L1421,1,0),0)*
    (VLOOKUP(SUBSTITUTE(SUBSTITUTE(F$1,"standard",""),"|Float","")&amp;IF(OR($L1421=TRUE,$A1421=0,MOD($A1421,ChapterTable!$R$20)&lt;&gt;0),"","보스")&amp;"인게임누적곱배수",ChapterTable!$R:$S,2,0)^D1421
    +VLOOKUP(SUBSTITUTE(SUBSTITUTE(F$1,"standard",""),"|Float","")&amp;IF(OR($L1421=TRUE,$A1421=0,MOD($A1421,ChapterTable!$R$20)&lt;&gt;0),"","보스")&amp;"인게임누적합배수",ChapterTable!$R:$S,2,0)*D1421)
  )
  )
  )
)</f>
        <v>334.7578125</v>
      </c>
      <c r="G1421" t="s">
        <v>715</v>
      </c>
      <c r="J1421" t="str">
        <f>IF(ISBLANK(I1421),"",
IFERROR(VLOOKUP(I1421,[1]StringTable!$1:$1048576,MATCH("kor|String",[1]StringTable!$1:$1,0),0),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63"/>
        <v>0.33333333333333331</v>
      </c>
      <c r="AJ1421">
        <f t="shared" si="161"/>
        <v>1</v>
      </c>
      <c r="AK1421">
        <f t="shared" si="162"/>
        <v>3</v>
      </c>
      <c r="AL1421">
        <v>0</v>
      </c>
    </row>
    <row r="1422" spans="1:38" x14ac:dyDescent="0.3">
      <c r="A1422">
        <v>6</v>
      </c>
      <c r="B1422">
        <v>31</v>
      </c>
      <c r="C1422">
        <f>IF(OR($L1422=TRUE,$A1422=0,MOD($A1422,ChapterTable!$R$20)&lt;&gt;0),
MAX(0,INT(($B1422+ChapterTable!$P$26+VLOOKUP(SUBSTITUTE(C$1,"성장단계","")&amp;"단계오프셋",ChapterTable!$R:$S,2,0))/ChapterTable!$P$23)),
MAX(0,INT(($B1422+ChapterTable!$R$26+VLOOKUP(SUBSTITUTE(C$1,"성장단계","")&amp;"보스단계오프셋",ChapterTable!$R:$S,2,0))/ChapterTable!$R$23)))</f>
        <v>3</v>
      </c>
      <c r="D1422">
        <f>IF(OR($L1422=TRUE,$A1422=0,MOD($A1422,ChapterTable!$R$20)&lt;&gt;0),
MAX(0,INT(($B1422+ChapterTable!$P$26+VLOOKUP(SUBSTITUTE(D$1,"성장단계","")&amp;"단계오프셋",ChapterTable!$R:$S,2,0))/ChapterTable!$P$23)),
MAX(0,INT(($B1422+ChapterTable!$R$26+VLOOKUP(SUBSTITUTE(D$1,"성장단계","")&amp;"보스단계오프셋",ChapterTable!$R:$S,2,0))/ChapterTable!$R$23)))</f>
        <v>3</v>
      </c>
      <c r="E1422" s="1">
        <f ca="1">IF(AND($A1422=0,$B1422=1),
    VLOOKUP(1,ChapterTable!$1:$1048576,MATCH("최종"&amp;SUBSTITUTE(SUBSTITUTE(E$1,"standard",""),"|Float",""),ChapterTable!$1:$1,0),0)*ChapterTable!$P$17,
  IF(AND($A1422=0,$B1422=0),
    E1423,
  IF($B1422=0,
    VLOOKUP($A1422,ChapterTable!$1:$1048576,MATCH("최종"&amp;SUBSTITUTE(SUBSTITUTE(E$1,"standard",""),"|Float",""),ChapterTable!$1:$1,0),0),
  IF($B1422=1,
    IF($L1422=FALSE,
      VLOOKUP($A1422,ChapterTable!$1:$1048576,MATCH("최종"&amp;SUBSTITUTE(SUBSTITUTE(E$1,"standard",""),"|Float",""),ChapterTable!$1:$1,0),0),
      VLOOKUP($A1422-ChapterTable!$P$11,ChapterTable!$1:$1048576,MATCH("최종"&amp;SUBSTITUTE(SUBSTITUTE(E$1,"standard",""),"|Float",""),ChapterTable!$1:$1,0),0)*ChapterTable!$P$14
    ),
  OFFSET(E1422,-$B1422+IF($L1422,1,0),0)*IF($B1422&gt;OFFSET($B1422,1,0),ChapterTable!$R$17,1)*
    (VLOOKUP(SUBSTITUTE(SUBSTITUTE(E$1,"standard",""),"|Float","")&amp;IF(OR($L1422=TRUE,$A1422=0,MOD($A1422,ChapterTable!$R$20)&lt;&gt;0),"","보스")&amp;"인게임누적곱배수",ChapterTable!$R:$S,2,0)^C1422
    +VLOOKUP(SUBSTITUTE(SUBSTITUTE(E$1,"standard",""),"|Float","")&amp;IF(OR($L1422=TRUE,$A1422=0,MOD($A1422,ChapterTable!$R$20)&lt;&gt;0),"","보스")&amp;"인게임누적합배수",ChapterTable!$R:$S,2,0)*C1422)
  )
  )
  )
)</f>
        <v>1117.8</v>
      </c>
      <c r="F1422" s="1">
        <f ca="1">IF(AND($A1422=0,$B1422=1),
    VLOOKUP(1,ChapterTable!$1:$1048576,MATCH("최종"&amp;SUBSTITUTE(SUBSTITUTE(F$1,"standard",""),"|Float",""),ChapterTable!$1:$1,0),0)*ChapterTable!$P$17,
  IF(AND($A1422=0,$B1422=0),
    F1423,
  IF($B1422=0,
    VLOOKUP($A1422,ChapterTable!$1:$1048576,MATCH("최종"&amp;SUBSTITUTE(SUBSTITUTE(F$1,"standard",""),"|Float",""),ChapterTable!$1:$1,0),0),
  IF($B1422=1,
    IF($L1422=FALSE,
      VLOOKUP($A1422,ChapterTable!$1:$1048576,MATCH("최종"&amp;SUBSTITUTE(SUBSTITUTE(F$1,"standard",""),"|Float",""),ChapterTable!$1:$1,0),0),
      VLOOKUP($A1422-ChapterTable!$P$11,ChapterTable!$1:$1048576,MATCH("최종"&amp;SUBSTITUTE(SUBSTITUTE(F$1,"standard",""),"|Float",""),ChapterTable!$1:$1,0),0)*ChapterTable!$P$14
    ),
  OFFSET(F1422,-$B1422+IF($L1422,1,0),0)*
    (VLOOKUP(SUBSTITUTE(SUBSTITUTE(F$1,"standard",""),"|Float","")&amp;IF(OR($L1422=TRUE,$A1422=0,MOD($A1422,ChapterTable!$R$20)&lt;&gt;0),"","보스")&amp;"인게임누적곱배수",ChapterTable!$R:$S,2,0)^D1422
    +VLOOKUP(SUBSTITUTE(SUBSTITUTE(F$1,"standard",""),"|Float","")&amp;IF(OR($L1422=TRUE,$A1422=0,MOD($A1422,ChapterTable!$R$20)&lt;&gt;0),"","보스")&amp;"인게임누적합배수",ChapterTable!$R:$S,2,0)*D1422)
  )
  )
  )
)</f>
        <v>356.58984375</v>
      </c>
      <c r="G1422" t="s">
        <v>715</v>
      </c>
      <c r="J1422" t="str">
        <f>IF(ISBLANK(I1422),"",
IFERROR(VLOOKUP(I1422,[1]StringTable!$1:$1048576,MATCH("kor|String",[1]StringTable!$1:$1,0),0),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63"/>
        <v>0.25</v>
      </c>
      <c r="AJ1422">
        <f t="shared" si="161"/>
        <v>0.32</v>
      </c>
      <c r="AK1422">
        <f t="shared" si="162"/>
        <v>1</v>
      </c>
      <c r="AL1422">
        <v>0</v>
      </c>
    </row>
    <row r="1423" spans="1:38" x14ac:dyDescent="0.3">
      <c r="A1423">
        <v>6</v>
      </c>
      <c r="B1423">
        <v>32</v>
      </c>
      <c r="C1423">
        <f>IF(OR($L1423=TRUE,$A1423=0,MOD($A1423,ChapterTable!$R$20)&lt;&gt;0),
MAX(0,INT(($B1423+ChapterTable!$P$26+VLOOKUP(SUBSTITUTE(C$1,"성장단계","")&amp;"단계오프셋",ChapterTable!$R:$S,2,0))/ChapterTable!$P$23)),
MAX(0,INT(($B1423+ChapterTable!$R$26+VLOOKUP(SUBSTITUTE(C$1,"성장단계","")&amp;"보스단계오프셋",ChapterTable!$R:$S,2,0))/ChapterTable!$R$23)))</f>
        <v>3</v>
      </c>
      <c r="D1423">
        <f>IF(OR($L1423=TRUE,$A1423=0,MOD($A1423,ChapterTable!$R$20)&lt;&gt;0),
MAX(0,INT(($B1423+ChapterTable!$P$26+VLOOKUP(SUBSTITUTE(D$1,"성장단계","")&amp;"단계오프셋",ChapterTable!$R:$S,2,0))/ChapterTable!$P$23)),
MAX(0,INT(($B1423+ChapterTable!$R$26+VLOOKUP(SUBSTITUTE(D$1,"성장단계","")&amp;"보스단계오프셋",ChapterTable!$R:$S,2,0))/ChapterTable!$R$23)))</f>
        <v>3</v>
      </c>
      <c r="E1423" s="1">
        <f ca="1">IF(AND($A1423=0,$B1423=1),
    VLOOKUP(1,ChapterTable!$1:$1048576,MATCH("최종"&amp;SUBSTITUTE(SUBSTITUTE(E$1,"standard",""),"|Float",""),ChapterTable!$1:$1,0),0)*ChapterTable!$P$17,
  IF(AND($A1423=0,$B1423=0),
    E1424,
  IF($B1423=0,
    VLOOKUP($A1423,ChapterTable!$1:$1048576,MATCH("최종"&amp;SUBSTITUTE(SUBSTITUTE(E$1,"standard",""),"|Float",""),ChapterTable!$1:$1,0),0),
  IF($B1423=1,
    IF($L1423=FALSE,
      VLOOKUP($A1423,ChapterTable!$1:$1048576,MATCH("최종"&amp;SUBSTITUTE(SUBSTITUTE(E$1,"standard",""),"|Float",""),ChapterTable!$1:$1,0),0),
      VLOOKUP($A1423-ChapterTable!$P$11,ChapterTable!$1:$1048576,MATCH("최종"&amp;SUBSTITUTE(SUBSTITUTE(E$1,"standard",""),"|Float",""),ChapterTable!$1:$1,0),0)*ChapterTable!$P$14
    ),
  OFFSET(E1423,-$B1423+IF($L1423,1,0),0)*IF($B1423&gt;OFFSET($B1423,1,0),ChapterTable!$R$17,1)*
    (VLOOKUP(SUBSTITUTE(SUBSTITUTE(E$1,"standard",""),"|Float","")&amp;IF(OR($L1423=TRUE,$A1423=0,MOD($A1423,ChapterTable!$R$20)&lt;&gt;0),"","보스")&amp;"인게임누적곱배수",ChapterTable!$R:$S,2,0)^C1423
    +VLOOKUP(SUBSTITUTE(SUBSTITUTE(E$1,"standard",""),"|Float","")&amp;IF(OR($L1423=TRUE,$A1423=0,MOD($A1423,ChapterTable!$R$20)&lt;&gt;0),"","보스")&amp;"인게임누적합배수",ChapterTable!$R:$S,2,0)*C1423)
  )
  )
  )
)</f>
        <v>1117.8</v>
      </c>
      <c r="F1423" s="1">
        <f ca="1">IF(AND($A1423=0,$B1423=1),
    VLOOKUP(1,ChapterTable!$1:$1048576,MATCH("최종"&amp;SUBSTITUTE(SUBSTITUTE(F$1,"standard",""),"|Float",""),ChapterTable!$1:$1,0),0)*ChapterTable!$P$17,
  IF(AND($A1423=0,$B1423=0),
    F1424,
  IF($B1423=0,
    VLOOKUP($A1423,ChapterTable!$1:$1048576,MATCH("최종"&amp;SUBSTITUTE(SUBSTITUTE(F$1,"standard",""),"|Float",""),ChapterTable!$1:$1,0),0),
  IF($B1423=1,
    IF($L1423=FALSE,
      VLOOKUP($A1423,ChapterTable!$1:$1048576,MATCH("최종"&amp;SUBSTITUTE(SUBSTITUTE(F$1,"standard",""),"|Float",""),ChapterTable!$1:$1,0),0),
      VLOOKUP($A1423-ChapterTable!$P$11,ChapterTable!$1:$1048576,MATCH("최종"&amp;SUBSTITUTE(SUBSTITUTE(F$1,"standard",""),"|Float",""),ChapterTable!$1:$1,0),0)*ChapterTable!$P$14
    ),
  OFFSET(F1423,-$B1423+IF($L1423,1,0),0)*
    (VLOOKUP(SUBSTITUTE(SUBSTITUTE(F$1,"standard",""),"|Float","")&amp;IF(OR($L1423=TRUE,$A1423=0,MOD($A1423,ChapterTable!$R$20)&lt;&gt;0),"","보스")&amp;"인게임누적곱배수",ChapterTable!$R:$S,2,0)^D1423
    +VLOOKUP(SUBSTITUTE(SUBSTITUTE(F$1,"standard",""),"|Float","")&amp;IF(OR($L1423=TRUE,$A1423=0,MOD($A1423,ChapterTable!$R$20)&lt;&gt;0),"","보스")&amp;"인게임누적합배수",ChapterTable!$R:$S,2,0)*D1423)
  )
  )
  )
)</f>
        <v>356.58984375</v>
      </c>
      <c r="G1423" t="s">
        <v>715</v>
      </c>
      <c r="J1423" t="str">
        <f>IF(ISBLANK(I1423),"",
IFERROR(VLOOKUP(I1423,[1]StringTable!$1:$1048576,MATCH("kor|String",[1]StringTable!$1:$1,0),0),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63"/>
        <v>0.25</v>
      </c>
      <c r="AJ1423">
        <f t="shared" si="161"/>
        <v>0.32</v>
      </c>
      <c r="AK1423">
        <f t="shared" si="162"/>
        <v>1</v>
      </c>
      <c r="AL1423">
        <v>0</v>
      </c>
    </row>
    <row r="1424" spans="1:38" x14ac:dyDescent="0.3">
      <c r="A1424">
        <v>6</v>
      </c>
      <c r="B1424">
        <v>33</v>
      </c>
      <c r="C1424">
        <f>IF(OR($L1424=TRUE,$A1424=0,MOD($A1424,ChapterTable!$R$20)&lt;&gt;0),
MAX(0,INT(($B1424+ChapterTable!$P$26+VLOOKUP(SUBSTITUTE(C$1,"성장단계","")&amp;"단계오프셋",ChapterTable!$R:$S,2,0))/ChapterTable!$P$23)),
MAX(0,INT(($B1424+ChapterTable!$R$26+VLOOKUP(SUBSTITUTE(C$1,"성장단계","")&amp;"보스단계오프셋",ChapterTable!$R:$S,2,0))/ChapterTable!$R$23)))</f>
        <v>3</v>
      </c>
      <c r="D1424">
        <f>IF(OR($L1424=TRUE,$A1424=0,MOD($A1424,ChapterTable!$R$20)&lt;&gt;0),
MAX(0,INT(($B1424+ChapterTable!$P$26+VLOOKUP(SUBSTITUTE(D$1,"성장단계","")&amp;"단계오프셋",ChapterTable!$R:$S,2,0))/ChapterTable!$P$23)),
MAX(0,INT(($B1424+ChapterTable!$R$26+VLOOKUP(SUBSTITUTE(D$1,"성장단계","")&amp;"보스단계오프셋",ChapterTable!$R:$S,2,0))/ChapterTable!$R$23)))</f>
        <v>3</v>
      </c>
      <c r="E1424" s="1">
        <f ca="1">IF(AND($A1424=0,$B1424=1),
    VLOOKUP(1,ChapterTable!$1:$1048576,MATCH("최종"&amp;SUBSTITUTE(SUBSTITUTE(E$1,"standard",""),"|Float",""),ChapterTable!$1:$1,0),0)*ChapterTable!$P$17,
  IF(AND($A1424=0,$B1424=0),
    E1425,
  IF($B1424=0,
    VLOOKUP($A1424,ChapterTable!$1:$1048576,MATCH("최종"&amp;SUBSTITUTE(SUBSTITUTE(E$1,"standard",""),"|Float",""),ChapterTable!$1:$1,0),0),
  IF($B1424=1,
    IF($L1424=FALSE,
      VLOOKUP($A1424,ChapterTable!$1:$1048576,MATCH("최종"&amp;SUBSTITUTE(SUBSTITUTE(E$1,"standard",""),"|Float",""),ChapterTable!$1:$1,0),0),
      VLOOKUP($A1424-ChapterTable!$P$11,ChapterTable!$1:$1048576,MATCH("최종"&amp;SUBSTITUTE(SUBSTITUTE(E$1,"standard",""),"|Float",""),ChapterTable!$1:$1,0),0)*ChapterTable!$P$14
    ),
  OFFSET(E1424,-$B1424+IF($L1424,1,0),0)*IF($B1424&gt;OFFSET($B1424,1,0),ChapterTable!$R$17,1)*
    (VLOOKUP(SUBSTITUTE(SUBSTITUTE(E$1,"standard",""),"|Float","")&amp;IF(OR($L1424=TRUE,$A1424=0,MOD($A1424,ChapterTable!$R$20)&lt;&gt;0),"","보스")&amp;"인게임누적곱배수",ChapterTable!$R:$S,2,0)^C1424
    +VLOOKUP(SUBSTITUTE(SUBSTITUTE(E$1,"standard",""),"|Float","")&amp;IF(OR($L1424=TRUE,$A1424=0,MOD($A1424,ChapterTable!$R$20)&lt;&gt;0),"","보스")&amp;"인게임누적합배수",ChapterTable!$R:$S,2,0)*C1424)
  )
  )
  )
)</f>
        <v>1117.8</v>
      </c>
      <c r="F1424" s="1">
        <f ca="1">IF(AND($A1424=0,$B1424=1),
    VLOOKUP(1,ChapterTable!$1:$1048576,MATCH("최종"&amp;SUBSTITUTE(SUBSTITUTE(F$1,"standard",""),"|Float",""),ChapterTable!$1:$1,0),0)*ChapterTable!$P$17,
  IF(AND($A1424=0,$B1424=0),
    F1425,
  IF($B1424=0,
    VLOOKUP($A1424,ChapterTable!$1:$1048576,MATCH("최종"&amp;SUBSTITUTE(SUBSTITUTE(F$1,"standard",""),"|Float",""),ChapterTable!$1:$1,0),0),
  IF($B1424=1,
    IF($L1424=FALSE,
      VLOOKUP($A1424,ChapterTable!$1:$1048576,MATCH("최종"&amp;SUBSTITUTE(SUBSTITUTE(F$1,"standard",""),"|Float",""),ChapterTable!$1:$1,0),0),
      VLOOKUP($A1424-ChapterTable!$P$11,ChapterTable!$1:$1048576,MATCH("최종"&amp;SUBSTITUTE(SUBSTITUTE(F$1,"standard",""),"|Float",""),ChapterTable!$1:$1,0),0)*ChapterTable!$P$14
    ),
  OFFSET(F1424,-$B1424+IF($L1424,1,0),0)*
    (VLOOKUP(SUBSTITUTE(SUBSTITUTE(F$1,"standard",""),"|Float","")&amp;IF(OR($L1424=TRUE,$A1424=0,MOD($A1424,ChapterTable!$R$20)&lt;&gt;0),"","보스")&amp;"인게임누적곱배수",ChapterTable!$R:$S,2,0)^D1424
    +VLOOKUP(SUBSTITUTE(SUBSTITUTE(F$1,"standard",""),"|Float","")&amp;IF(OR($L1424=TRUE,$A1424=0,MOD($A1424,ChapterTable!$R$20)&lt;&gt;0),"","보스")&amp;"인게임누적합배수",ChapterTable!$R:$S,2,0)*D1424)
  )
  )
  )
)</f>
        <v>356.58984375</v>
      </c>
      <c r="G1424" t="s">
        <v>715</v>
      </c>
      <c r="J1424" t="str">
        <f>IF(ISBLANK(I1424),"",
IFERROR(VLOOKUP(I1424,[1]StringTable!$1:$1048576,MATCH("kor|String",[1]StringTable!$1:$1,0),0),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63"/>
        <v>0.25</v>
      </c>
      <c r="AJ1424">
        <f t="shared" si="161"/>
        <v>0.32</v>
      </c>
      <c r="AK1424">
        <f t="shared" si="162"/>
        <v>1</v>
      </c>
      <c r="AL1424">
        <v>0</v>
      </c>
    </row>
    <row r="1425" spans="1:38" x14ac:dyDescent="0.3">
      <c r="A1425">
        <v>6</v>
      </c>
      <c r="B1425">
        <v>34</v>
      </c>
      <c r="C1425">
        <f>IF(OR($L1425=TRUE,$A1425=0,MOD($A1425,ChapterTable!$R$20)&lt;&gt;0),
MAX(0,INT(($B1425+ChapterTable!$P$26+VLOOKUP(SUBSTITUTE(C$1,"성장단계","")&amp;"단계오프셋",ChapterTable!$R:$S,2,0))/ChapterTable!$P$23)),
MAX(0,INT(($B1425+ChapterTable!$R$26+VLOOKUP(SUBSTITUTE(C$1,"성장단계","")&amp;"보스단계오프셋",ChapterTable!$R:$S,2,0))/ChapterTable!$R$23)))</f>
        <v>3</v>
      </c>
      <c r="D1425">
        <f>IF(OR($L1425=TRUE,$A1425=0,MOD($A1425,ChapterTable!$R$20)&lt;&gt;0),
MAX(0,INT(($B1425+ChapterTable!$P$26+VLOOKUP(SUBSTITUTE(D$1,"성장단계","")&amp;"단계오프셋",ChapterTable!$R:$S,2,0))/ChapterTable!$P$23)),
MAX(0,INT(($B1425+ChapterTable!$R$26+VLOOKUP(SUBSTITUTE(D$1,"성장단계","")&amp;"보스단계오프셋",ChapterTable!$R:$S,2,0))/ChapterTable!$R$23)))</f>
        <v>3</v>
      </c>
      <c r="E1425" s="1">
        <f ca="1">IF(AND($A1425=0,$B1425=1),
    VLOOKUP(1,ChapterTable!$1:$1048576,MATCH("최종"&amp;SUBSTITUTE(SUBSTITUTE(E$1,"standard",""),"|Float",""),ChapterTable!$1:$1,0),0)*ChapterTable!$P$17,
  IF(AND($A1425=0,$B1425=0),
    E1426,
  IF($B1425=0,
    VLOOKUP($A1425,ChapterTable!$1:$1048576,MATCH("최종"&amp;SUBSTITUTE(SUBSTITUTE(E$1,"standard",""),"|Float",""),ChapterTable!$1:$1,0),0),
  IF($B1425=1,
    IF($L1425=FALSE,
      VLOOKUP($A1425,ChapterTable!$1:$1048576,MATCH("최종"&amp;SUBSTITUTE(SUBSTITUTE(E$1,"standard",""),"|Float",""),ChapterTable!$1:$1,0),0),
      VLOOKUP($A1425-ChapterTable!$P$11,ChapterTable!$1:$1048576,MATCH("최종"&amp;SUBSTITUTE(SUBSTITUTE(E$1,"standard",""),"|Float",""),ChapterTable!$1:$1,0),0)*ChapterTable!$P$14
    ),
  OFFSET(E1425,-$B1425+IF($L1425,1,0),0)*IF($B1425&gt;OFFSET($B1425,1,0),ChapterTable!$R$17,1)*
    (VLOOKUP(SUBSTITUTE(SUBSTITUTE(E$1,"standard",""),"|Float","")&amp;IF(OR($L1425=TRUE,$A1425=0,MOD($A1425,ChapterTable!$R$20)&lt;&gt;0),"","보스")&amp;"인게임누적곱배수",ChapterTable!$R:$S,2,0)^C1425
    +VLOOKUP(SUBSTITUTE(SUBSTITUTE(E$1,"standard",""),"|Float","")&amp;IF(OR($L1425=TRUE,$A1425=0,MOD($A1425,ChapterTable!$R$20)&lt;&gt;0),"","보스")&amp;"인게임누적합배수",ChapterTable!$R:$S,2,0)*C1425)
  )
  )
  )
)</f>
        <v>1117.8</v>
      </c>
      <c r="F1425" s="1">
        <f ca="1">IF(AND($A1425=0,$B1425=1),
    VLOOKUP(1,ChapterTable!$1:$1048576,MATCH("최종"&amp;SUBSTITUTE(SUBSTITUTE(F$1,"standard",""),"|Float",""),ChapterTable!$1:$1,0),0)*ChapterTable!$P$17,
  IF(AND($A1425=0,$B1425=0),
    F1426,
  IF($B1425=0,
    VLOOKUP($A1425,ChapterTable!$1:$1048576,MATCH("최종"&amp;SUBSTITUTE(SUBSTITUTE(F$1,"standard",""),"|Float",""),ChapterTable!$1:$1,0),0),
  IF($B1425=1,
    IF($L1425=FALSE,
      VLOOKUP($A1425,ChapterTable!$1:$1048576,MATCH("최종"&amp;SUBSTITUTE(SUBSTITUTE(F$1,"standard",""),"|Float",""),ChapterTable!$1:$1,0),0),
      VLOOKUP($A1425-ChapterTable!$P$11,ChapterTable!$1:$1048576,MATCH("최종"&amp;SUBSTITUTE(SUBSTITUTE(F$1,"standard",""),"|Float",""),ChapterTable!$1:$1,0),0)*ChapterTable!$P$14
    ),
  OFFSET(F1425,-$B1425+IF($L1425,1,0),0)*
    (VLOOKUP(SUBSTITUTE(SUBSTITUTE(F$1,"standard",""),"|Float","")&amp;IF(OR($L1425=TRUE,$A1425=0,MOD($A1425,ChapterTable!$R$20)&lt;&gt;0),"","보스")&amp;"인게임누적곱배수",ChapterTable!$R:$S,2,0)^D1425
    +VLOOKUP(SUBSTITUTE(SUBSTITUTE(F$1,"standard",""),"|Float","")&amp;IF(OR($L1425=TRUE,$A1425=0,MOD($A1425,ChapterTable!$R$20)&lt;&gt;0),"","보스")&amp;"인게임누적합배수",ChapterTable!$R:$S,2,0)*D1425)
  )
  )
  )
)</f>
        <v>356.58984375</v>
      </c>
      <c r="G1425" t="s">
        <v>715</v>
      </c>
      <c r="J1425" t="str">
        <f>IF(ISBLANK(I1425),"",
IFERROR(VLOOKUP(I1425,[1]StringTable!$1:$1048576,MATCH("kor|String",[1]StringTable!$1:$1,0),0),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63"/>
        <v>0.25</v>
      </c>
      <c r="AJ1425">
        <f t="shared" si="161"/>
        <v>0.32</v>
      </c>
      <c r="AK1425">
        <f t="shared" si="162"/>
        <v>1</v>
      </c>
      <c r="AL1425">
        <v>0</v>
      </c>
    </row>
    <row r="1426" spans="1:38" x14ac:dyDescent="0.3">
      <c r="A1426">
        <v>6</v>
      </c>
      <c r="B1426">
        <v>35</v>
      </c>
      <c r="C1426">
        <f>IF(OR($L1426=TRUE,$A1426=0,MOD($A1426,ChapterTable!$R$20)&lt;&gt;0),
MAX(0,INT(($B1426+ChapterTable!$P$26+VLOOKUP(SUBSTITUTE(C$1,"성장단계","")&amp;"단계오프셋",ChapterTable!$R:$S,2,0))/ChapterTable!$P$23)),
MAX(0,INT(($B1426+ChapterTable!$R$26+VLOOKUP(SUBSTITUTE(C$1,"성장단계","")&amp;"보스단계오프셋",ChapterTable!$R:$S,2,0))/ChapterTable!$R$23)))</f>
        <v>3</v>
      </c>
      <c r="D1426">
        <f>IF(OR($L1426=TRUE,$A1426=0,MOD($A1426,ChapterTable!$R$20)&lt;&gt;0),
MAX(0,INT(($B1426+ChapterTable!$P$26+VLOOKUP(SUBSTITUTE(D$1,"성장단계","")&amp;"단계오프셋",ChapterTable!$R:$S,2,0))/ChapterTable!$P$23)),
MAX(0,INT(($B1426+ChapterTable!$R$26+VLOOKUP(SUBSTITUTE(D$1,"성장단계","")&amp;"보스단계오프셋",ChapterTable!$R:$S,2,0))/ChapterTable!$R$23)))</f>
        <v>3</v>
      </c>
      <c r="E1426" s="1">
        <f ca="1">IF(AND($A1426=0,$B1426=1),
    VLOOKUP(1,ChapterTable!$1:$1048576,MATCH("최종"&amp;SUBSTITUTE(SUBSTITUTE(E$1,"standard",""),"|Float",""),ChapterTable!$1:$1,0),0)*ChapterTable!$P$17,
  IF(AND($A1426=0,$B1426=0),
    E1427,
  IF($B1426=0,
    VLOOKUP($A1426,ChapterTable!$1:$1048576,MATCH("최종"&amp;SUBSTITUTE(SUBSTITUTE(E$1,"standard",""),"|Float",""),ChapterTable!$1:$1,0),0),
  IF($B1426=1,
    IF($L1426=FALSE,
      VLOOKUP($A1426,ChapterTable!$1:$1048576,MATCH("최종"&amp;SUBSTITUTE(SUBSTITUTE(E$1,"standard",""),"|Float",""),ChapterTable!$1:$1,0),0),
      VLOOKUP($A1426-ChapterTable!$P$11,ChapterTable!$1:$1048576,MATCH("최종"&amp;SUBSTITUTE(SUBSTITUTE(E$1,"standard",""),"|Float",""),ChapterTable!$1:$1,0),0)*ChapterTable!$P$14
    ),
  OFFSET(E1426,-$B1426+IF($L1426,1,0),0)*IF($B1426&gt;OFFSET($B1426,1,0),ChapterTable!$R$17,1)*
    (VLOOKUP(SUBSTITUTE(SUBSTITUTE(E$1,"standard",""),"|Float","")&amp;IF(OR($L1426=TRUE,$A1426=0,MOD($A1426,ChapterTable!$R$20)&lt;&gt;0),"","보스")&amp;"인게임누적곱배수",ChapterTable!$R:$S,2,0)^C1426
    +VLOOKUP(SUBSTITUTE(SUBSTITUTE(E$1,"standard",""),"|Float","")&amp;IF(OR($L1426=TRUE,$A1426=0,MOD($A1426,ChapterTable!$R$20)&lt;&gt;0),"","보스")&amp;"인게임누적합배수",ChapterTable!$R:$S,2,0)*C1426)
  )
  )
  )
)</f>
        <v>1117.8</v>
      </c>
      <c r="F1426" s="1">
        <f ca="1">IF(AND($A1426=0,$B1426=1),
    VLOOKUP(1,ChapterTable!$1:$1048576,MATCH("최종"&amp;SUBSTITUTE(SUBSTITUTE(F$1,"standard",""),"|Float",""),ChapterTable!$1:$1,0),0)*ChapterTable!$P$17,
  IF(AND($A1426=0,$B1426=0),
    F1427,
  IF($B1426=0,
    VLOOKUP($A1426,ChapterTable!$1:$1048576,MATCH("최종"&amp;SUBSTITUTE(SUBSTITUTE(F$1,"standard",""),"|Float",""),ChapterTable!$1:$1,0),0),
  IF($B1426=1,
    IF($L1426=FALSE,
      VLOOKUP($A1426,ChapterTable!$1:$1048576,MATCH("최종"&amp;SUBSTITUTE(SUBSTITUTE(F$1,"standard",""),"|Float",""),ChapterTable!$1:$1,0),0),
      VLOOKUP($A1426-ChapterTable!$P$11,ChapterTable!$1:$1048576,MATCH("최종"&amp;SUBSTITUTE(SUBSTITUTE(F$1,"standard",""),"|Float",""),ChapterTable!$1:$1,0),0)*ChapterTable!$P$14
    ),
  OFFSET(F1426,-$B1426+IF($L1426,1,0),0)*
    (VLOOKUP(SUBSTITUTE(SUBSTITUTE(F$1,"standard",""),"|Float","")&amp;IF(OR($L1426=TRUE,$A1426=0,MOD($A1426,ChapterTable!$R$20)&lt;&gt;0),"","보스")&amp;"인게임누적곱배수",ChapterTable!$R:$S,2,0)^D1426
    +VLOOKUP(SUBSTITUTE(SUBSTITUTE(F$1,"standard",""),"|Float","")&amp;IF(OR($L1426=TRUE,$A1426=0,MOD($A1426,ChapterTable!$R$20)&lt;&gt;0),"","보스")&amp;"인게임누적합배수",ChapterTable!$R:$S,2,0)*D1426)
  )
  )
  )
)</f>
        <v>356.58984375</v>
      </c>
      <c r="G1426" t="s">
        <v>715</v>
      </c>
      <c r="J1426" t="str">
        <f>IF(ISBLANK(I1426),"",
IFERROR(VLOOKUP(I1426,[1]StringTable!$1:$1048576,MATCH("kor|String",[1]StringTable!$1:$1,0),0),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63"/>
        <v>0.25</v>
      </c>
      <c r="AJ1426">
        <f t="shared" si="161"/>
        <v>0.32</v>
      </c>
      <c r="AK1426">
        <f t="shared" si="162"/>
        <v>1</v>
      </c>
      <c r="AL1426">
        <v>0</v>
      </c>
    </row>
    <row r="1427" spans="1:38" x14ac:dyDescent="0.3">
      <c r="A1427">
        <v>6</v>
      </c>
      <c r="B1427">
        <v>36</v>
      </c>
      <c r="C1427">
        <f>IF(OR($L1427=TRUE,$A1427=0,MOD($A1427,ChapterTable!$R$20)&lt;&gt;0),
MAX(0,INT(($B1427+ChapterTable!$P$26+VLOOKUP(SUBSTITUTE(C$1,"성장단계","")&amp;"단계오프셋",ChapterTable!$R:$S,2,0))/ChapterTable!$P$23)),
MAX(0,INT(($B1427+ChapterTable!$R$26+VLOOKUP(SUBSTITUTE(C$1,"성장단계","")&amp;"보스단계오프셋",ChapterTable!$R:$S,2,0))/ChapterTable!$R$23)))</f>
        <v>4</v>
      </c>
      <c r="D1427">
        <f>IF(OR($L1427=TRUE,$A1427=0,MOD($A1427,ChapterTable!$R$20)&lt;&gt;0),
MAX(0,INT(($B1427+ChapterTable!$P$26+VLOOKUP(SUBSTITUTE(D$1,"성장단계","")&amp;"단계오프셋",ChapterTable!$R:$S,2,0))/ChapterTable!$P$23)),
MAX(0,INT(($B1427+ChapterTable!$R$26+VLOOKUP(SUBSTITUTE(D$1,"성장단계","")&amp;"보스단계오프셋",ChapterTable!$R:$S,2,0))/ChapterTable!$R$23)))</f>
        <v>3</v>
      </c>
      <c r="E1427" s="1">
        <f ca="1">IF(AND($A1427=0,$B1427=1),
    VLOOKUP(1,ChapterTable!$1:$1048576,MATCH("최종"&amp;SUBSTITUTE(SUBSTITUTE(E$1,"standard",""),"|Float",""),ChapterTable!$1:$1,0),0)*ChapterTable!$P$17,
  IF(AND($A1427=0,$B1427=0),
    E1428,
  IF($B1427=0,
    VLOOKUP($A1427,ChapterTable!$1:$1048576,MATCH("최종"&amp;SUBSTITUTE(SUBSTITUTE(E$1,"standard",""),"|Float",""),ChapterTable!$1:$1,0),0),
  IF($B1427=1,
    IF($L1427=FALSE,
      VLOOKUP($A1427,ChapterTable!$1:$1048576,MATCH("최종"&amp;SUBSTITUTE(SUBSTITUTE(E$1,"standard",""),"|Float",""),ChapterTable!$1:$1,0),0),
      VLOOKUP($A1427-ChapterTable!$P$11,ChapterTable!$1:$1048576,MATCH("최종"&amp;SUBSTITUTE(SUBSTITUTE(E$1,"standard",""),"|Float",""),ChapterTable!$1:$1,0),0)*ChapterTable!$P$14
    ),
  OFFSET(E1427,-$B1427+IF($L1427,1,0),0)*IF($B1427&gt;OFFSET($B1427,1,0),ChapterTable!$R$17,1)*
    (VLOOKUP(SUBSTITUTE(SUBSTITUTE(E$1,"standard",""),"|Float","")&amp;IF(OR($L1427=TRUE,$A1427=0,MOD($A1427,ChapterTable!$R$20)&lt;&gt;0),"","보스")&amp;"인게임누적곱배수",ChapterTable!$R:$S,2,0)^C1427
    +VLOOKUP(SUBSTITUTE(SUBSTITUTE(E$1,"standard",""),"|Float","")&amp;IF(OR($L1427=TRUE,$A1427=0,MOD($A1427,ChapterTable!$R$20)&lt;&gt;0),"","보스")&amp;"인게임누적합배수",ChapterTable!$R:$S,2,0)*C1427)
  )
  )
  )
)</f>
        <v>1257.5250000000001</v>
      </c>
      <c r="F1427" s="1">
        <f ca="1">IF(AND($A1427=0,$B1427=1),
    VLOOKUP(1,ChapterTable!$1:$1048576,MATCH("최종"&amp;SUBSTITUTE(SUBSTITUTE(F$1,"standard",""),"|Float",""),ChapterTable!$1:$1,0),0)*ChapterTable!$P$17,
  IF(AND($A1427=0,$B1427=0),
    F1428,
  IF($B1427=0,
    VLOOKUP($A1427,ChapterTable!$1:$1048576,MATCH("최종"&amp;SUBSTITUTE(SUBSTITUTE(F$1,"standard",""),"|Float",""),ChapterTable!$1:$1,0),0),
  IF($B1427=1,
    IF($L1427=FALSE,
      VLOOKUP($A1427,ChapterTable!$1:$1048576,MATCH("최종"&amp;SUBSTITUTE(SUBSTITUTE(F$1,"standard",""),"|Float",""),ChapterTable!$1:$1,0),0),
      VLOOKUP($A1427-ChapterTable!$P$11,ChapterTable!$1:$1048576,MATCH("최종"&amp;SUBSTITUTE(SUBSTITUTE(F$1,"standard",""),"|Float",""),ChapterTable!$1:$1,0),0)*ChapterTable!$P$14
    ),
  OFFSET(F1427,-$B1427+IF($L1427,1,0),0)*
    (VLOOKUP(SUBSTITUTE(SUBSTITUTE(F$1,"standard",""),"|Float","")&amp;IF(OR($L1427=TRUE,$A1427=0,MOD($A1427,ChapterTable!$R$20)&lt;&gt;0),"","보스")&amp;"인게임누적곱배수",ChapterTable!$R:$S,2,0)^D1427
    +VLOOKUP(SUBSTITUTE(SUBSTITUTE(F$1,"standard",""),"|Float","")&amp;IF(OR($L1427=TRUE,$A1427=0,MOD($A1427,ChapterTable!$R$20)&lt;&gt;0),"","보스")&amp;"인게임누적합배수",ChapterTable!$R:$S,2,0)*D1427)
  )
  )
  )
)</f>
        <v>356.58984375</v>
      </c>
      <c r="G1427" t="s">
        <v>715</v>
      </c>
      <c r="J1427" t="str">
        <f>IF(ISBLANK(I1427),"",
IFERROR(VLOOKUP(I1427,[1]StringTable!$1:$1048576,MATCH("kor|String",[1]StringTable!$1:$1,0),0),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63"/>
        <v>0.25</v>
      </c>
      <c r="AJ1427">
        <f t="shared" si="161"/>
        <v>0.32</v>
      </c>
      <c r="AK1427">
        <f t="shared" si="162"/>
        <v>1</v>
      </c>
      <c r="AL1427">
        <v>0</v>
      </c>
    </row>
    <row r="1428" spans="1:38" x14ac:dyDescent="0.3">
      <c r="A1428">
        <v>6</v>
      </c>
      <c r="B1428">
        <v>37</v>
      </c>
      <c r="C1428">
        <f>IF(OR($L1428=TRUE,$A1428=0,MOD($A1428,ChapterTable!$R$20)&lt;&gt;0),
MAX(0,INT(($B1428+ChapterTable!$P$26+VLOOKUP(SUBSTITUTE(C$1,"성장단계","")&amp;"단계오프셋",ChapterTable!$R:$S,2,0))/ChapterTable!$P$23)),
MAX(0,INT(($B1428+ChapterTable!$R$26+VLOOKUP(SUBSTITUTE(C$1,"성장단계","")&amp;"보스단계오프셋",ChapterTable!$R:$S,2,0))/ChapterTable!$R$23)))</f>
        <v>4</v>
      </c>
      <c r="D1428">
        <f>IF(OR($L1428=TRUE,$A1428=0,MOD($A1428,ChapterTable!$R$20)&lt;&gt;0),
MAX(0,INT(($B1428+ChapterTable!$P$26+VLOOKUP(SUBSTITUTE(D$1,"성장단계","")&amp;"단계오프셋",ChapterTable!$R:$S,2,0))/ChapterTable!$P$23)),
MAX(0,INT(($B1428+ChapterTable!$R$26+VLOOKUP(SUBSTITUTE(D$1,"성장단계","")&amp;"보스단계오프셋",ChapterTable!$R:$S,2,0))/ChapterTable!$R$23)))</f>
        <v>3</v>
      </c>
      <c r="E1428" s="1">
        <f ca="1">IF(AND($A1428=0,$B1428=1),
    VLOOKUP(1,ChapterTable!$1:$1048576,MATCH("최종"&amp;SUBSTITUTE(SUBSTITUTE(E$1,"standard",""),"|Float",""),ChapterTable!$1:$1,0),0)*ChapterTable!$P$17,
  IF(AND($A1428=0,$B1428=0),
    E1429,
  IF($B1428=0,
    VLOOKUP($A1428,ChapterTable!$1:$1048576,MATCH("최종"&amp;SUBSTITUTE(SUBSTITUTE(E$1,"standard",""),"|Float",""),ChapterTable!$1:$1,0),0),
  IF($B1428=1,
    IF($L1428=FALSE,
      VLOOKUP($A1428,ChapterTable!$1:$1048576,MATCH("최종"&amp;SUBSTITUTE(SUBSTITUTE(E$1,"standard",""),"|Float",""),ChapterTable!$1:$1,0),0),
      VLOOKUP($A1428-ChapterTable!$P$11,ChapterTable!$1:$1048576,MATCH("최종"&amp;SUBSTITUTE(SUBSTITUTE(E$1,"standard",""),"|Float",""),ChapterTable!$1:$1,0),0)*ChapterTable!$P$14
    ),
  OFFSET(E1428,-$B1428+IF($L1428,1,0),0)*IF($B1428&gt;OFFSET($B1428,1,0),ChapterTable!$R$17,1)*
    (VLOOKUP(SUBSTITUTE(SUBSTITUTE(E$1,"standard",""),"|Float","")&amp;IF(OR($L1428=TRUE,$A1428=0,MOD($A1428,ChapterTable!$R$20)&lt;&gt;0),"","보스")&amp;"인게임누적곱배수",ChapterTable!$R:$S,2,0)^C1428
    +VLOOKUP(SUBSTITUTE(SUBSTITUTE(E$1,"standard",""),"|Float","")&amp;IF(OR($L1428=TRUE,$A1428=0,MOD($A1428,ChapterTable!$R$20)&lt;&gt;0),"","보스")&amp;"인게임누적합배수",ChapterTable!$R:$S,2,0)*C1428)
  )
  )
  )
)</f>
        <v>1257.5250000000001</v>
      </c>
      <c r="F1428" s="1">
        <f ca="1">IF(AND($A1428=0,$B1428=1),
    VLOOKUP(1,ChapterTable!$1:$1048576,MATCH("최종"&amp;SUBSTITUTE(SUBSTITUTE(F$1,"standard",""),"|Float",""),ChapterTable!$1:$1,0),0)*ChapterTable!$P$17,
  IF(AND($A1428=0,$B1428=0),
    F1429,
  IF($B1428=0,
    VLOOKUP($A1428,ChapterTable!$1:$1048576,MATCH("최종"&amp;SUBSTITUTE(SUBSTITUTE(F$1,"standard",""),"|Float",""),ChapterTable!$1:$1,0),0),
  IF($B1428=1,
    IF($L1428=FALSE,
      VLOOKUP($A1428,ChapterTable!$1:$1048576,MATCH("최종"&amp;SUBSTITUTE(SUBSTITUTE(F$1,"standard",""),"|Float",""),ChapterTable!$1:$1,0),0),
      VLOOKUP($A1428-ChapterTable!$P$11,ChapterTable!$1:$1048576,MATCH("최종"&amp;SUBSTITUTE(SUBSTITUTE(F$1,"standard",""),"|Float",""),ChapterTable!$1:$1,0),0)*ChapterTable!$P$14
    ),
  OFFSET(F1428,-$B1428+IF($L1428,1,0),0)*
    (VLOOKUP(SUBSTITUTE(SUBSTITUTE(F$1,"standard",""),"|Float","")&amp;IF(OR($L1428=TRUE,$A1428=0,MOD($A1428,ChapterTable!$R$20)&lt;&gt;0),"","보스")&amp;"인게임누적곱배수",ChapterTable!$R:$S,2,0)^D1428
    +VLOOKUP(SUBSTITUTE(SUBSTITUTE(F$1,"standard",""),"|Float","")&amp;IF(OR($L1428=TRUE,$A1428=0,MOD($A1428,ChapterTable!$R$20)&lt;&gt;0),"","보스")&amp;"인게임누적합배수",ChapterTable!$R:$S,2,0)*D1428)
  )
  )
  )
)</f>
        <v>356.58984375</v>
      </c>
      <c r="G1428" t="s">
        <v>715</v>
      </c>
      <c r="J1428" t="str">
        <f>IF(ISBLANK(I1428),"",
IFERROR(VLOOKUP(I1428,[1]StringTable!$1:$1048576,MATCH("kor|String",[1]StringTable!$1:$1,0),0),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63"/>
        <v>0.25</v>
      </c>
      <c r="AJ1428">
        <f t="shared" si="161"/>
        <v>0.32</v>
      </c>
      <c r="AK1428">
        <f t="shared" si="162"/>
        <v>1</v>
      </c>
      <c r="AL1428">
        <v>0</v>
      </c>
    </row>
    <row r="1429" spans="1:38" x14ac:dyDescent="0.3">
      <c r="A1429">
        <v>6</v>
      </c>
      <c r="B1429">
        <v>38</v>
      </c>
      <c r="C1429">
        <f>IF(OR($L1429=TRUE,$A1429=0,MOD($A1429,ChapterTable!$R$20)&lt;&gt;0),
MAX(0,INT(($B1429+ChapterTable!$P$26+VLOOKUP(SUBSTITUTE(C$1,"성장단계","")&amp;"단계오프셋",ChapterTable!$R:$S,2,0))/ChapterTable!$P$23)),
MAX(0,INT(($B1429+ChapterTable!$R$26+VLOOKUP(SUBSTITUTE(C$1,"성장단계","")&amp;"보스단계오프셋",ChapterTable!$R:$S,2,0))/ChapterTable!$R$23)))</f>
        <v>4</v>
      </c>
      <c r="D1429">
        <f>IF(OR($L1429=TRUE,$A1429=0,MOD($A1429,ChapterTable!$R$20)&lt;&gt;0),
MAX(0,INT(($B1429+ChapterTable!$P$26+VLOOKUP(SUBSTITUTE(D$1,"성장단계","")&amp;"단계오프셋",ChapterTable!$R:$S,2,0))/ChapterTable!$P$23)),
MAX(0,INT(($B1429+ChapterTable!$R$26+VLOOKUP(SUBSTITUTE(D$1,"성장단계","")&amp;"보스단계오프셋",ChapterTable!$R:$S,2,0))/ChapterTable!$R$23)))</f>
        <v>3</v>
      </c>
      <c r="E1429" s="1">
        <f ca="1">IF(AND($A1429=0,$B1429=1),
    VLOOKUP(1,ChapterTable!$1:$1048576,MATCH("최종"&amp;SUBSTITUTE(SUBSTITUTE(E$1,"standard",""),"|Float",""),ChapterTable!$1:$1,0),0)*ChapterTable!$P$17,
  IF(AND($A1429=0,$B1429=0),
    E1430,
  IF($B1429=0,
    VLOOKUP($A1429,ChapterTable!$1:$1048576,MATCH("최종"&amp;SUBSTITUTE(SUBSTITUTE(E$1,"standard",""),"|Float",""),ChapterTable!$1:$1,0),0),
  IF($B1429=1,
    IF($L1429=FALSE,
      VLOOKUP($A1429,ChapterTable!$1:$1048576,MATCH("최종"&amp;SUBSTITUTE(SUBSTITUTE(E$1,"standard",""),"|Float",""),ChapterTable!$1:$1,0),0),
      VLOOKUP($A1429-ChapterTable!$P$11,ChapterTable!$1:$1048576,MATCH("최종"&amp;SUBSTITUTE(SUBSTITUTE(E$1,"standard",""),"|Float",""),ChapterTable!$1:$1,0),0)*ChapterTable!$P$14
    ),
  OFFSET(E1429,-$B1429+IF($L1429,1,0),0)*IF($B1429&gt;OFFSET($B1429,1,0),ChapterTable!$R$17,1)*
    (VLOOKUP(SUBSTITUTE(SUBSTITUTE(E$1,"standard",""),"|Float","")&amp;IF(OR($L1429=TRUE,$A1429=0,MOD($A1429,ChapterTable!$R$20)&lt;&gt;0),"","보스")&amp;"인게임누적곱배수",ChapterTable!$R:$S,2,0)^C1429
    +VLOOKUP(SUBSTITUTE(SUBSTITUTE(E$1,"standard",""),"|Float","")&amp;IF(OR($L1429=TRUE,$A1429=0,MOD($A1429,ChapterTable!$R$20)&lt;&gt;0),"","보스")&amp;"인게임누적합배수",ChapterTable!$R:$S,2,0)*C1429)
  )
  )
  )
)</f>
        <v>1257.5250000000001</v>
      </c>
      <c r="F1429" s="1">
        <f ca="1">IF(AND($A1429=0,$B1429=1),
    VLOOKUP(1,ChapterTable!$1:$1048576,MATCH("최종"&amp;SUBSTITUTE(SUBSTITUTE(F$1,"standard",""),"|Float",""),ChapterTable!$1:$1,0),0)*ChapterTable!$P$17,
  IF(AND($A1429=0,$B1429=0),
    F1430,
  IF($B1429=0,
    VLOOKUP($A1429,ChapterTable!$1:$1048576,MATCH("최종"&amp;SUBSTITUTE(SUBSTITUTE(F$1,"standard",""),"|Float",""),ChapterTable!$1:$1,0),0),
  IF($B1429=1,
    IF($L1429=FALSE,
      VLOOKUP($A1429,ChapterTable!$1:$1048576,MATCH("최종"&amp;SUBSTITUTE(SUBSTITUTE(F$1,"standard",""),"|Float",""),ChapterTable!$1:$1,0),0),
      VLOOKUP($A1429-ChapterTable!$P$11,ChapterTable!$1:$1048576,MATCH("최종"&amp;SUBSTITUTE(SUBSTITUTE(F$1,"standard",""),"|Float",""),ChapterTable!$1:$1,0),0)*ChapterTable!$P$14
    ),
  OFFSET(F1429,-$B1429+IF($L1429,1,0),0)*
    (VLOOKUP(SUBSTITUTE(SUBSTITUTE(F$1,"standard",""),"|Float","")&amp;IF(OR($L1429=TRUE,$A1429=0,MOD($A1429,ChapterTable!$R$20)&lt;&gt;0),"","보스")&amp;"인게임누적곱배수",ChapterTable!$R:$S,2,0)^D1429
    +VLOOKUP(SUBSTITUTE(SUBSTITUTE(F$1,"standard",""),"|Float","")&amp;IF(OR($L1429=TRUE,$A1429=0,MOD($A1429,ChapterTable!$R$20)&lt;&gt;0),"","보스")&amp;"인게임누적합배수",ChapterTable!$R:$S,2,0)*D1429)
  )
  )
  )
)</f>
        <v>356.58984375</v>
      </c>
      <c r="G1429" t="s">
        <v>715</v>
      </c>
      <c r="J1429" t="str">
        <f>IF(ISBLANK(I1429),"",
IFERROR(VLOOKUP(I1429,[1]StringTable!$1:$1048576,MATCH("kor|String",[1]StringTable!$1:$1,0),0),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63"/>
        <v>0.25</v>
      </c>
      <c r="AJ1429">
        <f t="shared" si="161"/>
        <v>0.32</v>
      </c>
      <c r="AK1429">
        <f t="shared" si="162"/>
        <v>1</v>
      </c>
      <c r="AL1429">
        <v>0</v>
      </c>
    </row>
    <row r="1430" spans="1:38" x14ac:dyDescent="0.3">
      <c r="A1430">
        <v>6</v>
      </c>
      <c r="B1430">
        <v>39</v>
      </c>
      <c r="C1430">
        <f>IF(OR($L1430=TRUE,$A1430=0,MOD($A1430,ChapterTable!$R$20)&lt;&gt;0),
MAX(0,INT(($B1430+ChapterTable!$P$26+VLOOKUP(SUBSTITUTE(C$1,"성장단계","")&amp;"단계오프셋",ChapterTable!$R:$S,2,0))/ChapterTable!$P$23)),
MAX(0,INT(($B1430+ChapterTable!$R$26+VLOOKUP(SUBSTITUTE(C$1,"성장단계","")&amp;"보스단계오프셋",ChapterTable!$R:$S,2,0))/ChapterTable!$R$23)))</f>
        <v>4</v>
      </c>
      <c r="D1430">
        <f>IF(OR($L1430=TRUE,$A1430=0,MOD($A1430,ChapterTable!$R$20)&lt;&gt;0),
MAX(0,INT(($B1430+ChapterTable!$P$26+VLOOKUP(SUBSTITUTE(D$1,"성장단계","")&amp;"단계오프셋",ChapterTable!$R:$S,2,0))/ChapterTable!$P$23)),
MAX(0,INT(($B1430+ChapterTable!$R$26+VLOOKUP(SUBSTITUTE(D$1,"성장단계","")&amp;"보스단계오프셋",ChapterTable!$R:$S,2,0))/ChapterTable!$R$23)))</f>
        <v>3</v>
      </c>
      <c r="E1430" s="1">
        <f ca="1">IF(AND($A1430=0,$B1430=1),
    VLOOKUP(1,ChapterTable!$1:$1048576,MATCH("최종"&amp;SUBSTITUTE(SUBSTITUTE(E$1,"standard",""),"|Float",""),ChapterTable!$1:$1,0),0)*ChapterTable!$P$17,
  IF(AND($A1430=0,$B1430=0),
    E1431,
  IF($B1430=0,
    VLOOKUP($A1430,ChapterTable!$1:$1048576,MATCH("최종"&amp;SUBSTITUTE(SUBSTITUTE(E$1,"standard",""),"|Float",""),ChapterTable!$1:$1,0),0),
  IF($B1430=1,
    IF($L1430=FALSE,
      VLOOKUP($A1430,ChapterTable!$1:$1048576,MATCH("최종"&amp;SUBSTITUTE(SUBSTITUTE(E$1,"standard",""),"|Float",""),ChapterTable!$1:$1,0),0),
      VLOOKUP($A1430-ChapterTable!$P$11,ChapterTable!$1:$1048576,MATCH("최종"&amp;SUBSTITUTE(SUBSTITUTE(E$1,"standard",""),"|Float",""),ChapterTable!$1:$1,0),0)*ChapterTable!$P$14
    ),
  OFFSET(E1430,-$B1430+IF($L1430,1,0),0)*IF($B1430&gt;OFFSET($B1430,1,0),ChapterTable!$R$17,1)*
    (VLOOKUP(SUBSTITUTE(SUBSTITUTE(E$1,"standard",""),"|Float","")&amp;IF(OR($L1430=TRUE,$A1430=0,MOD($A1430,ChapterTable!$R$20)&lt;&gt;0),"","보스")&amp;"인게임누적곱배수",ChapterTable!$R:$S,2,0)^C1430
    +VLOOKUP(SUBSTITUTE(SUBSTITUTE(E$1,"standard",""),"|Float","")&amp;IF(OR($L1430=TRUE,$A1430=0,MOD($A1430,ChapterTable!$R$20)&lt;&gt;0),"","보스")&amp;"인게임누적합배수",ChapterTable!$R:$S,2,0)*C1430)
  )
  )
  )
)</f>
        <v>1257.5250000000001</v>
      </c>
      <c r="F1430" s="1">
        <f ca="1">IF(AND($A1430=0,$B1430=1),
    VLOOKUP(1,ChapterTable!$1:$1048576,MATCH("최종"&amp;SUBSTITUTE(SUBSTITUTE(F$1,"standard",""),"|Float",""),ChapterTable!$1:$1,0),0)*ChapterTable!$P$17,
  IF(AND($A1430=0,$B1430=0),
    F1431,
  IF($B1430=0,
    VLOOKUP($A1430,ChapterTable!$1:$1048576,MATCH("최종"&amp;SUBSTITUTE(SUBSTITUTE(F$1,"standard",""),"|Float",""),ChapterTable!$1:$1,0),0),
  IF($B1430=1,
    IF($L1430=FALSE,
      VLOOKUP($A1430,ChapterTable!$1:$1048576,MATCH("최종"&amp;SUBSTITUTE(SUBSTITUTE(F$1,"standard",""),"|Float",""),ChapterTable!$1:$1,0),0),
      VLOOKUP($A1430-ChapterTable!$P$11,ChapterTable!$1:$1048576,MATCH("최종"&amp;SUBSTITUTE(SUBSTITUTE(F$1,"standard",""),"|Float",""),ChapterTable!$1:$1,0),0)*ChapterTable!$P$14
    ),
  OFFSET(F1430,-$B1430+IF($L1430,1,0),0)*
    (VLOOKUP(SUBSTITUTE(SUBSTITUTE(F$1,"standard",""),"|Float","")&amp;IF(OR($L1430=TRUE,$A1430=0,MOD($A1430,ChapterTable!$R$20)&lt;&gt;0),"","보스")&amp;"인게임누적곱배수",ChapterTable!$R:$S,2,0)^D1430
    +VLOOKUP(SUBSTITUTE(SUBSTITUTE(F$1,"standard",""),"|Float","")&amp;IF(OR($L1430=TRUE,$A1430=0,MOD($A1430,ChapterTable!$R$20)&lt;&gt;0),"","보스")&amp;"인게임누적합배수",ChapterTable!$R:$S,2,0)*D1430)
  )
  )
  )
)</f>
        <v>356.58984375</v>
      </c>
      <c r="G1430" t="s">
        <v>715</v>
      </c>
      <c r="J1430" t="str">
        <f>IF(ISBLANK(I1430),"",
IFERROR(VLOOKUP(I1430,[1]StringTable!$1:$1048576,MATCH("kor|String",[1]StringTable!$1:$1,0),0),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63"/>
        <v>0.25</v>
      </c>
      <c r="AJ1430">
        <f t="shared" si="161"/>
        <v>0.32</v>
      </c>
      <c r="AK1430">
        <f t="shared" si="162"/>
        <v>1</v>
      </c>
      <c r="AL1430">
        <v>0</v>
      </c>
    </row>
    <row r="1431" spans="1:38" x14ac:dyDescent="0.3">
      <c r="A1431">
        <v>6</v>
      </c>
      <c r="B1431">
        <v>40</v>
      </c>
      <c r="C1431">
        <f>IF(OR($L1431=TRUE,$A1431=0,MOD($A1431,ChapterTable!$R$20)&lt;&gt;0),
MAX(0,INT(($B1431+ChapterTable!$P$26+VLOOKUP(SUBSTITUTE(C$1,"성장단계","")&amp;"단계오프셋",ChapterTable!$R:$S,2,0))/ChapterTable!$P$23)),
MAX(0,INT(($B1431+ChapterTable!$R$26+VLOOKUP(SUBSTITUTE(C$1,"성장단계","")&amp;"보스단계오프셋",ChapterTable!$R:$S,2,0))/ChapterTable!$R$23)))</f>
        <v>4</v>
      </c>
      <c r="D1431">
        <f>IF(OR($L1431=TRUE,$A1431=0,MOD($A1431,ChapterTable!$R$20)&lt;&gt;0),
MAX(0,INT(($B1431+ChapterTable!$P$26+VLOOKUP(SUBSTITUTE(D$1,"성장단계","")&amp;"단계오프셋",ChapterTable!$R:$S,2,0))/ChapterTable!$P$23)),
MAX(0,INT(($B1431+ChapterTable!$R$26+VLOOKUP(SUBSTITUTE(D$1,"성장단계","")&amp;"보스단계오프셋",ChapterTable!$R:$S,2,0))/ChapterTable!$R$23)))</f>
        <v>3</v>
      </c>
      <c r="E1431" s="1">
        <f ca="1">IF(AND($A1431=0,$B1431=1),
    VLOOKUP(1,ChapterTable!$1:$1048576,MATCH("최종"&amp;SUBSTITUTE(SUBSTITUTE(E$1,"standard",""),"|Float",""),ChapterTable!$1:$1,0),0)*ChapterTable!$P$17,
  IF(AND($A1431=0,$B1431=0),
    E1432,
  IF($B1431=0,
    VLOOKUP($A1431,ChapterTable!$1:$1048576,MATCH("최종"&amp;SUBSTITUTE(SUBSTITUTE(E$1,"standard",""),"|Float",""),ChapterTable!$1:$1,0),0),
  IF($B1431=1,
    IF($L1431=FALSE,
      VLOOKUP($A1431,ChapterTable!$1:$1048576,MATCH("최종"&amp;SUBSTITUTE(SUBSTITUTE(E$1,"standard",""),"|Float",""),ChapterTable!$1:$1,0),0),
      VLOOKUP($A1431-ChapterTable!$P$11,ChapterTable!$1:$1048576,MATCH("최종"&amp;SUBSTITUTE(SUBSTITUTE(E$1,"standard",""),"|Float",""),ChapterTable!$1:$1,0),0)*ChapterTable!$P$14
    ),
  OFFSET(E1431,-$B1431+IF($L1431,1,0),0)*IF($B1431&gt;OFFSET($B1431,1,0),ChapterTable!$R$17,1)*
    (VLOOKUP(SUBSTITUTE(SUBSTITUTE(E$1,"standard",""),"|Float","")&amp;IF(OR($L1431=TRUE,$A1431=0,MOD($A1431,ChapterTable!$R$20)&lt;&gt;0),"","보스")&amp;"인게임누적곱배수",ChapterTable!$R:$S,2,0)^C1431
    +VLOOKUP(SUBSTITUTE(SUBSTITUTE(E$1,"standard",""),"|Float","")&amp;IF(OR($L1431=TRUE,$A1431=0,MOD($A1431,ChapterTable!$R$20)&lt;&gt;0),"","보스")&amp;"인게임누적합배수",ChapterTable!$R:$S,2,0)*C1431)
  )
  )
  )
)</f>
        <v>1257.5250000000001</v>
      </c>
      <c r="F1431" s="1">
        <f ca="1">IF(AND($A1431=0,$B1431=1),
    VLOOKUP(1,ChapterTable!$1:$1048576,MATCH("최종"&amp;SUBSTITUTE(SUBSTITUTE(F$1,"standard",""),"|Float",""),ChapterTable!$1:$1,0),0)*ChapterTable!$P$17,
  IF(AND($A1431=0,$B1431=0),
    F1432,
  IF($B1431=0,
    VLOOKUP($A1431,ChapterTable!$1:$1048576,MATCH("최종"&amp;SUBSTITUTE(SUBSTITUTE(F$1,"standard",""),"|Float",""),ChapterTable!$1:$1,0),0),
  IF($B1431=1,
    IF($L1431=FALSE,
      VLOOKUP($A1431,ChapterTable!$1:$1048576,MATCH("최종"&amp;SUBSTITUTE(SUBSTITUTE(F$1,"standard",""),"|Float",""),ChapterTable!$1:$1,0),0),
      VLOOKUP($A1431-ChapterTable!$P$11,ChapterTable!$1:$1048576,MATCH("최종"&amp;SUBSTITUTE(SUBSTITUTE(F$1,"standard",""),"|Float",""),ChapterTable!$1:$1,0),0)*ChapterTable!$P$14
    ),
  OFFSET(F1431,-$B1431+IF($L1431,1,0),0)*
    (VLOOKUP(SUBSTITUTE(SUBSTITUTE(F$1,"standard",""),"|Float","")&amp;IF(OR($L1431=TRUE,$A1431=0,MOD($A1431,ChapterTable!$R$20)&lt;&gt;0),"","보스")&amp;"인게임누적곱배수",ChapterTable!$R:$S,2,0)^D1431
    +VLOOKUP(SUBSTITUTE(SUBSTITUTE(F$1,"standard",""),"|Float","")&amp;IF(OR($L1431=TRUE,$A1431=0,MOD($A1431,ChapterTable!$R$20)&lt;&gt;0),"","보스")&amp;"인게임누적합배수",ChapterTable!$R:$S,2,0)*D1431)
  )
  )
  )
)</f>
        <v>356.58984375</v>
      </c>
      <c r="G1431" t="s">
        <v>715</v>
      </c>
      <c r="J1431" t="str">
        <f>IF(ISBLANK(I1431),"",
IFERROR(VLOOKUP(I1431,[1]StringTable!$1:$1048576,MATCH("kor|String",[1]StringTable!$1:$1,0),0),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63"/>
        <v>0.25</v>
      </c>
      <c r="AJ1431">
        <f t="shared" si="161"/>
        <v>1</v>
      </c>
      <c r="AK1431">
        <f t="shared" si="162"/>
        <v>4</v>
      </c>
      <c r="AL1431">
        <v>0</v>
      </c>
    </row>
    <row r="1432" spans="1:38" x14ac:dyDescent="0.3">
      <c r="A1432">
        <v>6</v>
      </c>
      <c r="B1432">
        <v>41</v>
      </c>
      <c r="C1432">
        <f>IF(OR($L1432=TRUE,$A1432=0,MOD($A1432,ChapterTable!$R$20)&lt;&gt;0),
MAX(0,INT(($B1432+ChapterTable!$P$26+VLOOKUP(SUBSTITUTE(C$1,"성장단계","")&amp;"단계오프셋",ChapterTable!$R:$S,2,0))/ChapterTable!$P$23)),
MAX(0,INT(($B1432+ChapterTable!$R$26+VLOOKUP(SUBSTITUTE(C$1,"성장단계","")&amp;"보스단계오프셋",ChapterTable!$R:$S,2,0))/ChapterTable!$R$23)))</f>
        <v>4</v>
      </c>
      <c r="D1432">
        <f>IF(OR($L1432=TRUE,$A1432=0,MOD($A1432,ChapterTable!$R$20)&lt;&gt;0),
MAX(0,INT(($B1432+ChapterTable!$P$26+VLOOKUP(SUBSTITUTE(D$1,"성장단계","")&amp;"단계오프셋",ChapterTable!$R:$S,2,0))/ChapterTable!$P$23)),
MAX(0,INT(($B1432+ChapterTable!$R$26+VLOOKUP(SUBSTITUTE(D$1,"성장단계","")&amp;"보스단계오프셋",ChapterTable!$R:$S,2,0))/ChapterTable!$R$23)))</f>
        <v>4</v>
      </c>
      <c r="E1432" s="1">
        <f ca="1">IF(AND($A1432=0,$B1432=1),
    VLOOKUP(1,ChapterTable!$1:$1048576,MATCH("최종"&amp;SUBSTITUTE(SUBSTITUTE(E$1,"standard",""),"|Float",""),ChapterTable!$1:$1,0),0)*ChapterTable!$P$17,
  IF(AND($A1432=0,$B1432=0),
    E1433,
  IF($B1432=0,
    VLOOKUP($A1432,ChapterTable!$1:$1048576,MATCH("최종"&amp;SUBSTITUTE(SUBSTITUTE(E$1,"standard",""),"|Float",""),ChapterTable!$1:$1,0),0),
  IF($B1432=1,
    IF($L1432=FALSE,
      VLOOKUP($A1432,ChapterTable!$1:$1048576,MATCH("최종"&amp;SUBSTITUTE(SUBSTITUTE(E$1,"standard",""),"|Float",""),ChapterTable!$1:$1,0),0),
      VLOOKUP($A1432-ChapterTable!$P$11,ChapterTable!$1:$1048576,MATCH("최종"&amp;SUBSTITUTE(SUBSTITUTE(E$1,"standard",""),"|Float",""),ChapterTable!$1:$1,0),0)*ChapterTable!$P$14
    ),
  OFFSET(E1432,-$B1432+IF($L1432,1,0),0)*IF($B1432&gt;OFFSET($B1432,1,0),ChapterTable!$R$17,1)*
    (VLOOKUP(SUBSTITUTE(SUBSTITUTE(E$1,"standard",""),"|Float","")&amp;IF(OR($L1432=TRUE,$A1432=0,MOD($A1432,ChapterTable!$R$20)&lt;&gt;0),"","보스")&amp;"인게임누적곱배수",ChapterTable!$R:$S,2,0)^C1432
    +VLOOKUP(SUBSTITUTE(SUBSTITUTE(E$1,"standard",""),"|Float","")&amp;IF(OR($L1432=TRUE,$A1432=0,MOD($A1432,ChapterTable!$R$20)&lt;&gt;0),"","보스")&amp;"인게임누적합배수",ChapterTable!$R:$S,2,0)*C1432)
  )
  )
  )
)</f>
        <v>1257.5250000000001</v>
      </c>
      <c r="F1432" s="1">
        <f ca="1">IF(AND($A1432=0,$B1432=1),
    VLOOKUP(1,ChapterTable!$1:$1048576,MATCH("최종"&amp;SUBSTITUTE(SUBSTITUTE(F$1,"standard",""),"|Float",""),ChapterTable!$1:$1,0),0)*ChapterTable!$P$17,
  IF(AND($A1432=0,$B1432=0),
    F1433,
  IF($B1432=0,
    VLOOKUP($A1432,ChapterTable!$1:$1048576,MATCH("최종"&amp;SUBSTITUTE(SUBSTITUTE(F$1,"standard",""),"|Float",""),ChapterTable!$1:$1,0),0),
  IF($B1432=1,
    IF($L1432=FALSE,
      VLOOKUP($A1432,ChapterTable!$1:$1048576,MATCH("최종"&amp;SUBSTITUTE(SUBSTITUTE(F$1,"standard",""),"|Float",""),ChapterTable!$1:$1,0),0),
      VLOOKUP($A1432-ChapterTable!$P$11,ChapterTable!$1:$1048576,MATCH("최종"&amp;SUBSTITUTE(SUBSTITUTE(F$1,"standard",""),"|Float",""),ChapterTable!$1:$1,0),0)*ChapterTable!$P$14
    ),
  OFFSET(F1432,-$B1432+IF($L1432,1,0),0)*
    (VLOOKUP(SUBSTITUTE(SUBSTITUTE(F$1,"standard",""),"|Float","")&amp;IF(OR($L1432=TRUE,$A1432=0,MOD($A1432,ChapterTable!$R$20)&lt;&gt;0),"","보스")&amp;"인게임누적곱배수",ChapterTable!$R:$S,2,0)^D1432
    +VLOOKUP(SUBSTITUTE(SUBSTITUTE(F$1,"standard",""),"|Float","")&amp;IF(OR($L1432=TRUE,$A1432=0,MOD($A1432,ChapterTable!$R$20)&lt;&gt;0),"","보스")&amp;"인게임누적합배수",ChapterTable!$R:$S,2,0)*D1432)
  )
  )
  )
)</f>
        <v>378.421875</v>
      </c>
      <c r="G1432" t="s">
        <v>715</v>
      </c>
      <c r="J1432" t="str">
        <f>IF(ISBLANK(I1432),"",
IFERROR(VLOOKUP(I1432,[1]StringTable!$1:$1048576,MATCH("kor|String",[1]StringTable!$1:$1,0),0),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63"/>
        <v>0.2</v>
      </c>
      <c r="AJ1432">
        <f t="shared" si="161"/>
        <v>0.27466666000000001</v>
      </c>
      <c r="AK1432">
        <f t="shared" si="162"/>
        <v>1</v>
      </c>
      <c r="AL1432">
        <v>0</v>
      </c>
    </row>
    <row r="1433" spans="1:38" x14ac:dyDescent="0.3">
      <c r="A1433">
        <v>6</v>
      </c>
      <c r="B1433">
        <v>42</v>
      </c>
      <c r="C1433">
        <f>IF(OR($L1433=TRUE,$A1433=0,MOD($A1433,ChapterTable!$R$20)&lt;&gt;0),
MAX(0,INT(($B1433+ChapterTable!$P$26+VLOOKUP(SUBSTITUTE(C$1,"성장단계","")&amp;"단계오프셋",ChapterTable!$R:$S,2,0))/ChapterTable!$P$23)),
MAX(0,INT(($B1433+ChapterTable!$R$26+VLOOKUP(SUBSTITUTE(C$1,"성장단계","")&amp;"보스단계오프셋",ChapterTable!$R:$S,2,0))/ChapterTable!$R$23)))</f>
        <v>4</v>
      </c>
      <c r="D1433">
        <f>IF(OR($L1433=TRUE,$A1433=0,MOD($A1433,ChapterTable!$R$20)&lt;&gt;0),
MAX(0,INT(($B1433+ChapterTable!$P$26+VLOOKUP(SUBSTITUTE(D$1,"성장단계","")&amp;"단계오프셋",ChapterTable!$R:$S,2,0))/ChapterTable!$P$23)),
MAX(0,INT(($B1433+ChapterTable!$R$26+VLOOKUP(SUBSTITUTE(D$1,"성장단계","")&amp;"보스단계오프셋",ChapterTable!$R:$S,2,0))/ChapterTable!$R$23)))</f>
        <v>4</v>
      </c>
      <c r="E1433" s="1">
        <f ca="1">IF(AND($A1433=0,$B1433=1),
    VLOOKUP(1,ChapterTable!$1:$1048576,MATCH("최종"&amp;SUBSTITUTE(SUBSTITUTE(E$1,"standard",""),"|Float",""),ChapterTable!$1:$1,0),0)*ChapterTable!$P$17,
  IF(AND($A1433=0,$B1433=0),
    E1434,
  IF($B1433=0,
    VLOOKUP($A1433,ChapterTable!$1:$1048576,MATCH("최종"&amp;SUBSTITUTE(SUBSTITUTE(E$1,"standard",""),"|Float",""),ChapterTable!$1:$1,0),0),
  IF($B1433=1,
    IF($L1433=FALSE,
      VLOOKUP($A1433,ChapterTable!$1:$1048576,MATCH("최종"&amp;SUBSTITUTE(SUBSTITUTE(E$1,"standard",""),"|Float",""),ChapterTable!$1:$1,0),0),
      VLOOKUP($A1433-ChapterTable!$P$11,ChapterTable!$1:$1048576,MATCH("최종"&amp;SUBSTITUTE(SUBSTITUTE(E$1,"standard",""),"|Float",""),ChapterTable!$1:$1,0),0)*ChapterTable!$P$14
    ),
  OFFSET(E1433,-$B1433+IF($L1433,1,0),0)*IF($B1433&gt;OFFSET($B1433,1,0),ChapterTable!$R$17,1)*
    (VLOOKUP(SUBSTITUTE(SUBSTITUTE(E$1,"standard",""),"|Float","")&amp;IF(OR($L1433=TRUE,$A1433=0,MOD($A1433,ChapterTable!$R$20)&lt;&gt;0),"","보스")&amp;"인게임누적곱배수",ChapterTable!$R:$S,2,0)^C1433
    +VLOOKUP(SUBSTITUTE(SUBSTITUTE(E$1,"standard",""),"|Float","")&amp;IF(OR($L1433=TRUE,$A1433=0,MOD($A1433,ChapterTable!$R$20)&lt;&gt;0),"","보스")&amp;"인게임누적합배수",ChapterTable!$R:$S,2,0)*C1433)
  )
  )
  )
)</f>
        <v>1257.5250000000001</v>
      </c>
      <c r="F1433" s="1">
        <f ca="1">IF(AND($A1433=0,$B1433=1),
    VLOOKUP(1,ChapterTable!$1:$1048576,MATCH("최종"&amp;SUBSTITUTE(SUBSTITUTE(F$1,"standard",""),"|Float",""),ChapterTable!$1:$1,0),0)*ChapterTable!$P$17,
  IF(AND($A1433=0,$B1433=0),
    F1434,
  IF($B1433=0,
    VLOOKUP($A1433,ChapterTable!$1:$1048576,MATCH("최종"&amp;SUBSTITUTE(SUBSTITUTE(F$1,"standard",""),"|Float",""),ChapterTable!$1:$1,0),0),
  IF($B1433=1,
    IF($L1433=FALSE,
      VLOOKUP($A1433,ChapterTable!$1:$1048576,MATCH("최종"&amp;SUBSTITUTE(SUBSTITUTE(F$1,"standard",""),"|Float",""),ChapterTable!$1:$1,0),0),
      VLOOKUP($A1433-ChapterTable!$P$11,ChapterTable!$1:$1048576,MATCH("최종"&amp;SUBSTITUTE(SUBSTITUTE(F$1,"standard",""),"|Float",""),ChapterTable!$1:$1,0),0)*ChapterTable!$P$14
    ),
  OFFSET(F1433,-$B1433+IF($L1433,1,0),0)*
    (VLOOKUP(SUBSTITUTE(SUBSTITUTE(F$1,"standard",""),"|Float","")&amp;IF(OR($L1433=TRUE,$A1433=0,MOD($A1433,ChapterTable!$R$20)&lt;&gt;0),"","보스")&amp;"인게임누적곱배수",ChapterTable!$R:$S,2,0)^D1433
    +VLOOKUP(SUBSTITUTE(SUBSTITUTE(F$1,"standard",""),"|Float","")&amp;IF(OR($L1433=TRUE,$A1433=0,MOD($A1433,ChapterTable!$R$20)&lt;&gt;0),"","보스")&amp;"인게임누적합배수",ChapterTable!$R:$S,2,0)*D1433)
  )
  )
  )
)</f>
        <v>378.421875</v>
      </c>
      <c r="G1433" t="s">
        <v>715</v>
      </c>
      <c r="J1433" t="str">
        <f>IF(ISBLANK(I1433),"",
IFERROR(VLOOKUP(I1433,[1]StringTable!$1:$1048576,MATCH("kor|String",[1]StringTable!$1:$1,0),0),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63"/>
        <v>0.2</v>
      </c>
      <c r="AJ1433">
        <f t="shared" si="161"/>
        <v>0.27466666000000001</v>
      </c>
      <c r="AK1433">
        <f t="shared" si="162"/>
        <v>1</v>
      </c>
      <c r="AL1433">
        <v>0</v>
      </c>
    </row>
    <row r="1434" spans="1:38" x14ac:dyDescent="0.3">
      <c r="A1434">
        <v>6</v>
      </c>
      <c r="B1434">
        <v>43</v>
      </c>
      <c r="C1434">
        <f>IF(OR($L1434=TRUE,$A1434=0,MOD($A1434,ChapterTable!$R$20)&lt;&gt;0),
MAX(0,INT(($B1434+ChapterTable!$P$26+VLOOKUP(SUBSTITUTE(C$1,"성장단계","")&amp;"단계오프셋",ChapterTable!$R:$S,2,0))/ChapterTable!$P$23)),
MAX(0,INT(($B1434+ChapterTable!$R$26+VLOOKUP(SUBSTITUTE(C$1,"성장단계","")&amp;"보스단계오프셋",ChapterTable!$R:$S,2,0))/ChapterTable!$R$23)))</f>
        <v>4</v>
      </c>
      <c r="D1434">
        <f>IF(OR($L1434=TRUE,$A1434=0,MOD($A1434,ChapterTable!$R$20)&lt;&gt;0),
MAX(0,INT(($B1434+ChapterTable!$P$26+VLOOKUP(SUBSTITUTE(D$1,"성장단계","")&amp;"단계오프셋",ChapterTable!$R:$S,2,0))/ChapterTable!$P$23)),
MAX(0,INT(($B1434+ChapterTable!$R$26+VLOOKUP(SUBSTITUTE(D$1,"성장단계","")&amp;"보스단계오프셋",ChapterTable!$R:$S,2,0))/ChapterTable!$R$23)))</f>
        <v>4</v>
      </c>
      <c r="E1434" s="1">
        <f ca="1">IF(AND($A1434=0,$B1434=1),
    VLOOKUP(1,ChapterTable!$1:$1048576,MATCH("최종"&amp;SUBSTITUTE(SUBSTITUTE(E$1,"standard",""),"|Float",""),ChapterTable!$1:$1,0),0)*ChapterTable!$P$17,
  IF(AND($A1434=0,$B1434=0),
    E1435,
  IF($B1434=0,
    VLOOKUP($A1434,ChapterTable!$1:$1048576,MATCH("최종"&amp;SUBSTITUTE(SUBSTITUTE(E$1,"standard",""),"|Float",""),ChapterTable!$1:$1,0),0),
  IF($B1434=1,
    IF($L1434=FALSE,
      VLOOKUP($A1434,ChapterTable!$1:$1048576,MATCH("최종"&amp;SUBSTITUTE(SUBSTITUTE(E$1,"standard",""),"|Float",""),ChapterTable!$1:$1,0),0),
      VLOOKUP($A1434-ChapterTable!$P$11,ChapterTable!$1:$1048576,MATCH("최종"&amp;SUBSTITUTE(SUBSTITUTE(E$1,"standard",""),"|Float",""),ChapterTable!$1:$1,0),0)*ChapterTable!$P$14
    ),
  OFFSET(E1434,-$B1434+IF($L1434,1,0),0)*IF($B1434&gt;OFFSET($B1434,1,0),ChapterTable!$R$17,1)*
    (VLOOKUP(SUBSTITUTE(SUBSTITUTE(E$1,"standard",""),"|Float","")&amp;IF(OR($L1434=TRUE,$A1434=0,MOD($A1434,ChapterTable!$R$20)&lt;&gt;0),"","보스")&amp;"인게임누적곱배수",ChapterTable!$R:$S,2,0)^C1434
    +VLOOKUP(SUBSTITUTE(SUBSTITUTE(E$1,"standard",""),"|Float","")&amp;IF(OR($L1434=TRUE,$A1434=0,MOD($A1434,ChapterTable!$R$20)&lt;&gt;0),"","보스")&amp;"인게임누적합배수",ChapterTable!$R:$S,2,0)*C1434)
  )
  )
  )
)</f>
        <v>1257.5250000000001</v>
      </c>
      <c r="F1434" s="1">
        <f ca="1">IF(AND($A1434=0,$B1434=1),
    VLOOKUP(1,ChapterTable!$1:$1048576,MATCH("최종"&amp;SUBSTITUTE(SUBSTITUTE(F$1,"standard",""),"|Float",""),ChapterTable!$1:$1,0),0)*ChapterTable!$P$17,
  IF(AND($A1434=0,$B1434=0),
    F1435,
  IF($B1434=0,
    VLOOKUP($A1434,ChapterTable!$1:$1048576,MATCH("최종"&amp;SUBSTITUTE(SUBSTITUTE(F$1,"standard",""),"|Float",""),ChapterTable!$1:$1,0),0),
  IF($B1434=1,
    IF($L1434=FALSE,
      VLOOKUP($A1434,ChapterTable!$1:$1048576,MATCH("최종"&amp;SUBSTITUTE(SUBSTITUTE(F$1,"standard",""),"|Float",""),ChapterTable!$1:$1,0),0),
      VLOOKUP($A1434-ChapterTable!$P$11,ChapterTable!$1:$1048576,MATCH("최종"&amp;SUBSTITUTE(SUBSTITUTE(F$1,"standard",""),"|Float",""),ChapterTable!$1:$1,0),0)*ChapterTable!$P$14
    ),
  OFFSET(F1434,-$B1434+IF($L1434,1,0),0)*
    (VLOOKUP(SUBSTITUTE(SUBSTITUTE(F$1,"standard",""),"|Float","")&amp;IF(OR($L1434=TRUE,$A1434=0,MOD($A1434,ChapterTable!$R$20)&lt;&gt;0),"","보스")&amp;"인게임누적곱배수",ChapterTable!$R:$S,2,0)^D1434
    +VLOOKUP(SUBSTITUTE(SUBSTITUTE(F$1,"standard",""),"|Float","")&amp;IF(OR($L1434=TRUE,$A1434=0,MOD($A1434,ChapterTable!$R$20)&lt;&gt;0),"","보스")&amp;"인게임누적합배수",ChapterTable!$R:$S,2,0)*D1434)
  )
  )
  )
)</f>
        <v>378.421875</v>
      </c>
      <c r="G1434" t="s">
        <v>715</v>
      </c>
      <c r="J1434" t="str">
        <f>IF(ISBLANK(I1434),"",
IFERROR(VLOOKUP(I1434,[1]StringTable!$1:$1048576,MATCH("kor|String",[1]StringTable!$1:$1,0),0),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63"/>
        <v>0.2</v>
      </c>
      <c r="AJ1434">
        <f t="shared" si="161"/>
        <v>0.27466666000000001</v>
      </c>
      <c r="AK1434">
        <f t="shared" si="162"/>
        <v>1</v>
      </c>
      <c r="AL1434">
        <v>0</v>
      </c>
    </row>
    <row r="1435" spans="1:38" x14ac:dyDescent="0.3">
      <c r="A1435">
        <v>6</v>
      </c>
      <c r="B1435">
        <v>44</v>
      </c>
      <c r="C1435">
        <f>IF(OR($L1435=TRUE,$A1435=0,MOD($A1435,ChapterTable!$R$20)&lt;&gt;0),
MAX(0,INT(($B1435+ChapterTable!$P$26+VLOOKUP(SUBSTITUTE(C$1,"성장단계","")&amp;"단계오프셋",ChapterTable!$R:$S,2,0))/ChapterTable!$P$23)),
MAX(0,INT(($B1435+ChapterTable!$R$26+VLOOKUP(SUBSTITUTE(C$1,"성장단계","")&amp;"보스단계오프셋",ChapterTable!$R:$S,2,0))/ChapterTable!$R$23)))</f>
        <v>4</v>
      </c>
      <c r="D1435">
        <f>IF(OR($L1435=TRUE,$A1435=0,MOD($A1435,ChapterTable!$R$20)&lt;&gt;0),
MAX(0,INT(($B1435+ChapterTable!$P$26+VLOOKUP(SUBSTITUTE(D$1,"성장단계","")&amp;"단계오프셋",ChapterTable!$R:$S,2,0))/ChapterTable!$P$23)),
MAX(0,INT(($B1435+ChapterTable!$R$26+VLOOKUP(SUBSTITUTE(D$1,"성장단계","")&amp;"보스단계오프셋",ChapterTable!$R:$S,2,0))/ChapterTable!$R$23)))</f>
        <v>4</v>
      </c>
      <c r="E1435" s="1">
        <f ca="1">IF(AND($A1435=0,$B1435=1),
    VLOOKUP(1,ChapterTable!$1:$1048576,MATCH("최종"&amp;SUBSTITUTE(SUBSTITUTE(E$1,"standard",""),"|Float",""),ChapterTable!$1:$1,0),0)*ChapterTable!$P$17,
  IF(AND($A1435=0,$B1435=0),
    E1436,
  IF($B1435=0,
    VLOOKUP($A1435,ChapterTable!$1:$1048576,MATCH("최종"&amp;SUBSTITUTE(SUBSTITUTE(E$1,"standard",""),"|Float",""),ChapterTable!$1:$1,0),0),
  IF($B1435=1,
    IF($L1435=FALSE,
      VLOOKUP($A1435,ChapterTable!$1:$1048576,MATCH("최종"&amp;SUBSTITUTE(SUBSTITUTE(E$1,"standard",""),"|Float",""),ChapterTable!$1:$1,0),0),
      VLOOKUP($A1435-ChapterTable!$P$11,ChapterTable!$1:$1048576,MATCH("최종"&amp;SUBSTITUTE(SUBSTITUTE(E$1,"standard",""),"|Float",""),ChapterTable!$1:$1,0),0)*ChapterTable!$P$14
    ),
  OFFSET(E1435,-$B1435+IF($L1435,1,0),0)*IF($B1435&gt;OFFSET($B1435,1,0),ChapterTable!$R$17,1)*
    (VLOOKUP(SUBSTITUTE(SUBSTITUTE(E$1,"standard",""),"|Float","")&amp;IF(OR($L1435=TRUE,$A1435=0,MOD($A1435,ChapterTable!$R$20)&lt;&gt;0),"","보스")&amp;"인게임누적곱배수",ChapterTable!$R:$S,2,0)^C1435
    +VLOOKUP(SUBSTITUTE(SUBSTITUTE(E$1,"standard",""),"|Float","")&amp;IF(OR($L1435=TRUE,$A1435=0,MOD($A1435,ChapterTable!$R$20)&lt;&gt;0),"","보스")&amp;"인게임누적합배수",ChapterTable!$R:$S,2,0)*C1435)
  )
  )
  )
)</f>
        <v>1257.5250000000001</v>
      </c>
      <c r="F1435" s="1">
        <f ca="1">IF(AND($A1435=0,$B1435=1),
    VLOOKUP(1,ChapterTable!$1:$1048576,MATCH("최종"&amp;SUBSTITUTE(SUBSTITUTE(F$1,"standard",""),"|Float",""),ChapterTable!$1:$1,0),0)*ChapterTable!$P$17,
  IF(AND($A1435=0,$B1435=0),
    F1436,
  IF($B1435=0,
    VLOOKUP($A1435,ChapterTable!$1:$1048576,MATCH("최종"&amp;SUBSTITUTE(SUBSTITUTE(F$1,"standard",""),"|Float",""),ChapterTable!$1:$1,0),0),
  IF($B1435=1,
    IF($L1435=FALSE,
      VLOOKUP($A1435,ChapterTable!$1:$1048576,MATCH("최종"&amp;SUBSTITUTE(SUBSTITUTE(F$1,"standard",""),"|Float",""),ChapterTable!$1:$1,0),0),
      VLOOKUP($A1435-ChapterTable!$P$11,ChapterTable!$1:$1048576,MATCH("최종"&amp;SUBSTITUTE(SUBSTITUTE(F$1,"standard",""),"|Float",""),ChapterTable!$1:$1,0),0)*ChapterTable!$P$14
    ),
  OFFSET(F1435,-$B1435+IF($L1435,1,0),0)*
    (VLOOKUP(SUBSTITUTE(SUBSTITUTE(F$1,"standard",""),"|Float","")&amp;IF(OR($L1435=TRUE,$A1435=0,MOD($A1435,ChapterTable!$R$20)&lt;&gt;0),"","보스")&amp;"인게임누적곱배수",ChapterTable!$R:$S,2,0)^D1435
    +VLOOKUP(SUBSTITUTE(SUBSTITUTE(F$1,"standard",""),"|Float","")&amp;IF(OR($L1435=TRUE,$A1435=0,MOD($A1435,ChapterTable!$R$20)&lt;&gt;0),"","보스")&amp;"인게임누적합배수",ChapterTable!$R:$S,2,0)*D1435)
  )
  )
  )
)</f>
        <v>378.421875</v>
      </c>
      <c r="G1435" t="s">
        <v>715</v>
      </c>
      <c r="J1435" t="str">
        <f>IF(ISBLANK(I1435),"",
IFERROR(VLOOKUP(I1435,[1]StringTable!$1:$1048576,MATCH("kor|String",[1]StringTable!$1:$1,0),0),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63"/>
        <v>0.2</v>
      </c>
      <c r="AJ1435">
        <f t="shared" si="161"/>
        <v>0.27466666000000001</v>
      </c>
      <c r="AK1435">
        <f t="shared" si="162"/>
        <v>1</v>
      </c>
      <c r="AL1435">
        <v>0</v>
      </c>
    </row>
    <row r="1436" spans="1:38" x14ac:dyDescent="0.3">
      <c r="A1436">
        <v>6</v>
      </c>
      <c r="B1436">
        <v>45</v>
      </c>
      <c r="C1436">
        <f>IF(OR($L1436=TRUE,$A1436=0,MOD($A1436,ChapterTable!$R$20)&lt;&gt;0),
MAX(0,INT(($B1436+ChapterTable!$P$26+VLOOKUP(SUBSTITUTE(C$1,"성장단계","")&amp;"단계오프셋",ChapterTable!$R:$S,2,0))/ChapterTable!$P$23)),
MAX(0,INT(($B1436+ChapterTable!$R$26+VLOOKUP(SUBSTITUTE(C$1,"성장단계","")&amp;"보스단계오프셋",ChapterTable!$R:$S,2,0))/ChapterTable!$R$23)))</f>
        <v>4</v>
      </c>
      <c r="D1436">
        <f>IF(OR($L1436=TRUE,$A1436=0,MOD($A1436,ChapterTable!$R$20)&lt;&gt;0),
MAX(0,INT(($B1436+ChapterTable!$P$26+VLOOKUP(SUBSTITUTE(D$1,"성장단계","")&amp;"단계오프셋",ChapterTable!$R:$S,2,0))/ChapterTable!$P$23)),
MAX(0,INT(($B1436+ChapterTable!$R$26+VLOOKUP(SUBSTITUTE(D$1,"성장단계","")&amp;"보스단계오프셋",ChapterTable!$R:$S,2,0))/ChapterTable!$R$23)))</f>
        <v>4</v>
      </c>
      <c r="E1436" s="1">
        <f ca="1">IF(AND($A1436=0,$B1436=1),
    VLOOKUP(1,ChapterTable!$1:$1048576,MATCH("최종"&amp;SUBSTITUTE(SUBSTITUTE(E$1,"standard",""),"|Float",""),ChapterTable!$1:$1,0),0)*ChapterTable!$P$17,
  IF(AND($A1436=0,$B1436=0),
    E1437,
  IF($B1436=0,
    VLOOKUP($A1436,ChapterTable!$1:$1048576,MATCH("최종"&amp;SUBSTITUTE(SUBSTITUTE(E$1,"standard",""),"|Float",""),ChapterTable!$1:$1,0),0),
  IF($B1436=1,
    IF($L1436=FALSE,
      VLOOKUP($A1436,ChapterTable!$1:$1048576,MATCH("최종"&amp;SUBSTITUTE(SUBSTITUTE(E$1,"standard",""),"|Float",""),ChapterTable!$1:$1,0),0),
      VLOOKUP($A1436-ChapterTable!$P$11,ChapterTable!$1:$1048576,MATCH("최종"&amp;SUBSTITUTE(SUBSTITUTE(E$1,"standard",""),"|Float",""),ChapterTable!$1:$1,0),0)*ChapterTable!$P$14
    ),
  OFFSET(E1436,-$B1436+IF($L1436,1,0),0)*IF($B1436&gt;OFFSET($B1436,1,0),ChapterTable!$R$17,1)*
    (VLOOKUP(SUBSTITUTE(SUBSTITUTE(E$1,"standard",""),"|Float","")&amp;IF(OR($L1436=TRUE,$A1436=0,MOD($A1436,ChapterTable!$R$20)&lt;&gt;0),"","보스")&amp;"인게임누적곱배수",ChapterTable!$R:$S,2,0)^C1436
    +VLOOKUP(SUBSTITUTE(SUBSTITUTE(E$1,"standard",""),"|Float","")&amp;IF(OR($L1436=TRUE,$A1436=0,MOD($A1436,ChapterTable!$R$20)&lt;&gt;0),"","보스")&amp;"인게임누적합배수",ChapterTable!$R:$S,2,0)*C1436)
  )
  )
  )
)</f>
        <v>1257.5250000000001</v>
      </c>
      <c r="F1436" s="1">
        <f ca="1">IF(AND($A1436=0,$B1436=1),
    VLOOKUP(1,ChapterTable!$1:$1048576,MATCH("최종"&amp;SUBSTITUTE(SUBSTITUTE(F$1,"standard",""),"|Float",""),ChapterTable!$1:$1,0),0)*ChapterTable!$P$17,
  IF(AND($A1436=0,$B1436=0),
    F1437,
  IF($B1436=0,
    VLOOKUP($A1436,ChapterTable!$1:$1048576,MATCH("최종"&amp;SUBSTITUTE(SUBSTITUTE(F$1,"standard",""),"|Float",""),ChapterTable!$1:$1,0),0),
  IF($B1436=1,
    IF($L1436=FALSE,
      VLOOKUP($A1436,ChapterTable!$1:$1048576,MATCH("최종"&amp;SUBSTITUTE(SUBSTITUTE(F$1,"standard",""),"|Float",""),ChapterTable!$1:$1,0),0),
      VLOOKUP($A1436-ChapterTable!$P$11,ChapterTable!$1:$1048576,MATCH("최종"&amp;SUBSTITUTE(SUBSTITUTE(F$1,"standard",""),"|Float",""),ChapterTable!$1:$1,0),0)*ChapterTable!$P$14
    ),
  OFFSET(F1436,-$B1436+IF($L1436,1,0),0)*
    (VLOOKUP(SUBSTITUTE(SUBSTITUTE(F$1,"standard",""),"|Float","")&amp;IF(OR($L1436=TRUE,$A1436=0,MOD($A1436,ChapterTable!$R$20)&lt;&gt;0),"","보스")&amp;"인게임누적곱배수",ChapterTable!$R:$S,2,0)^D1436
    +VLOOKUP(SUBSTITUTE(SUBSTITUTE(F$1,"standard",""),"|Float","")&amp;IF(OR($L1436=TRUE,$A1436=0,MOD($A1436,ChapterTable!$R$20)&lt;&gt;0),"","보스")&amp;"인게임누적합배수",ChapterTable!$R:$S,2,0)*D1436)
  )
  )
  )
)</f>
        <v>378.421875</v>
      </c>
      <c r="G1436" t="s">
        <v>715</v>
      </c>
      <c r="J1436" t="str">
        <f>IF(ISBLANK(I1436),"",
IFERROR(VLOOKUP(I1436,[1]StringTable!$1:$1048576,MATCH("kor|String",[1]StringTable!$1:$1,0),0),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63"/>
        <v>0.2</v>
      </c>
      <c r="AJ1436">
        <f t="shared" si="161"/>
        <v>0.27466666000000001</v>
      </c>
      <c r="AK1436">
        <f t="shared" si="162"/>
        <v>1</v>
      </c>
      <c r="AL1436">
        <v>0</v>
      </c>
    </row>
    <row r="1437" spans="1:38" x14ac:dyDescent="0.3">
      <c r="A1437">
        <v>6</v>
      </c>
      <c r="B1437">
        <v>46</v>
      </c>
      <c r="C1437">
        <f>IF(OR($L1437=TRUE,$A1437=0,MOD($A1437,ChapterTable!$R$20)&lt;&gt;0),
MAX(0,INT(($B1437+ChapterTable!$P$26+VLOOKUP(SUBSTITUTE(C$1,"성장단계","")&amp;"단계오프셋",ChapterTable!$R:$S,2,0))/ChapterTable!$P$23)),
MAX(0,INT(($B1437+ChapterTable!$R$26+VLOOKUP(SUBSTITUTE(C$1,"성장단계","")&amp;"보스단계오프셋",ChapterTable!$R:$S,2,0))/ChapterTable!$R$23)))</f>
        <v>5</v>
      </c>
      <c r="D1437">
        <f>IF(OR($L1437=TRUE,$A1437=0,MOD($A1437,ChapterTable!$R$20)&lt;&gt;0),
MAX(0,INT(($B1437+ChapterTable!$P$26+VLOOKUP(SUBSTITUTE(D$1,"성장단계","")&amp;"단계오프셋",ChapterTable!$R:$S,2,0))/ChapterTable!$P$23)),
MAX(0,INT(($B1437+ChapterTable!$R$26+VLOOKUP(SUBSTITUTE(D$1,"성장단계","")&amp;"보스단계오프셋",ChapterTable!$R:$S,2,0))/ChapterTable!$R$23)))</f>
        <v>4</v>
      </c>
      <c r="E1437" s="1">
        <f ca="1">IF(AND($A1437=0,$B1437=1),
    VLOOKUP(1,ChapterTable!$1:$1048576,MATCH("최종"&amp;SUBSTITUTE(SUBSTITUTE(E$1,"standard",""),"|Float",""),ChapterTable!$1:$1,0),0)*ChapterTable!$P$17,
  IF(AND($A1437=0,$B1437=0),
    E1438,
  IF($B1437=0,
    VLOOKUP($A1437,ChapterTable!$1:$1048576,MATCH("최종"&amp;SUBSTITUTE(SUBSTITUTE(E$1,"standard",""),"|Float",""),ChapterTable!$1:$1,0),0),
  IF($B1437=1,
    IF($L1437=FALSE,
      VLOOKUP($A1437,ChapterTable!$1:$1048576,MATCH("최종"&amp;SUBSTITUTE(SUBSTITUTE(E$1,"standard",""),"|Float",""),ChapterTable!$1:$1,0),0),
      VLOOKUP($A1437-ChapterTable!$P$11,ChapterTable!$1:$1048576,MATCH("최종"&amp;SUBSTITUTE(SUBSTITUTE(E$1,"standard",""),"|Float",""),ChapterTable!$1:$1,0),0)*ChapterTable!$P$14
    ),
  OFFSET(E1437,-$B1437+IF($L1437,1,0),0)*IF($B1437&gt;OFFSET($B1437,1,0),ChapterTable!$R$17,1)*
    (VLOOKUP(SUBSTITUTE(SUBSTITUTE(E$1,"standard",""),"|Float","")&amp;IF(OR($L1437=TRUE,$A1437=0,MOD($A1437,ChapterTable!$R$20)&lt;&gt;0),"","보스")&amp;"인게임누적곱배수",ChapterTable!$R:$S,2,0)^C1437
    +VLOOKUP(SUBSTITUTE(SUBSTITUTE(E$1,"standard",""),"|Float","")&amp;IF(OR($L1437=TRUE,$A1437=0,MOD($A1437,ChapterTable!$R$20)&lt;&gt;0),"","보스")&amp;"인게임누적합배수",ChapterTable!$R:$S,2,0)*C1437)
  )
  )
  )
)</f>
        <v>1397.25</v>
      </c>
      <c r="F1437" s="1">
        <f ca="1">IF(AND($A1437=0,$B1437=1),
    VLOOKUP(1,ChapterTable!$1:$1048576,MATCH("최종"&amp;SUBSTITUTE(SUBSTITUTE(F$1,"standard",""),"|Float",""),ChapterTable!$1:$1,0),0)*ChapterTable!$P$17,
  IF(AND($A1437=0,$B1437=0),
    F1438,
  IF($B1437=0,
    VLOOKUP($A1437,ChapterTable!$1:$1048576,MATCH("최종"&amp;SUBSTITUTE(SUBSTITUTE(F$1,"standard",""),"|Float",""),ChapterTable!$1:$1,0),0),
  IF($B1437=1,
    IF($L1437=FALSE,
      VLOOKUP($A1437,ChapterTable!$1:$1048576,MATCH("최종"&amp;SUBSTITUTE(SUBSTITUTE(F$1,"standard",""),"|Float",""),ChapterTable!$1:$1,0),0),
      VLOOKUP($A1437-ChapterTable!$P$11,ChapterTable!$1:$1048576,MATCH("최종"&amp;SUBSTITUTE(SUBSTITUTE(F$1,"standard",""),"|Float",""),ChapterTable!$1:$1,0),0)*ChapterTable!$P$14
    ),
  OFFSET(F1437,-$B1437+IF($L1437,1,0),0)*
    (VLOOKUP(SUBSTITUTE(SUBSTITUTE(F$1,"standard",""),"|Float","")&amp;IF(OR($L1437=TRUE,$A1437=0,MOD($A1437,ChapterTable!$R$20)&lt;&gt;0),"","보스")&amp;"인게임누적곱배수",ChapterTable!$R:$S,2,0)^D1437
    +VLOOKUP(SUBSTITUTE(SUBSTITUTE(F$1,"standard",""),"|Float","")&amp;IF(OR($L1437=TRUE,$A1437=0,MOD($A1437,ChapterTable!$R$20)&lt;&gt;0),"","보스")&amp;"인게임누적합배수",ChapterTable!$R:$S,2,0)*D1437)
  )
  )
  )
)</f>
        <v>378.421875</v>
      </c>
      <c r="G1437" t="s">
        <v>715</v>
      </c>
      <c r="J1437" t="str">
        <f>IF(ISBLANK(I1437),"",
IFERROR(VLOOKUP(I1437,[1]StringTable!$1:$1048576,MATCH("kor|String",[1]StringTable!$1:$1,0),0),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63"/>
        <v>0.2</v>
      </c>
      <c r="AJ1437">
        <f t="shared" si="161"/>
        <v>0.27466666000000001</v>
      </c>
      <c r="AK1437">
        <f t="shared" si="162"/>
        <v>1</v>
      </c>
      <c r="AL1437">
        <v>0</v>
      </c>
    </row>
    <row r="1438" spans="1:38" x14ac:dyDescent="0.3">
      <c r="A1438">
        <v>6</v>
      </c>
      <c r="B1438">
        <v>47</v>
      </c>
      <c r="C1438">
        <f>IF(OR($L1438=TRUE,$A1438=0,MOD($A1438,ChapterTable!$R$20)&lt;&gt;0),
MAX(0,INT(($B1438+ChapterTable!$P$26+VLOOKUP(SUBSTITUTE(C$1,"성장단계","")&amp;"단계오프셋",ChapterTable!$R:$S,2,0))/ChapterTable!$P$23)),
MAX(0,INT(($B1438+ChapterTable!$R$26+VLOOKUP(SUBSTITUTE(C$1,"성장단계","")&amp;"보스단계오프셋",ChapterTable!$R:$S,2,0))/ChapterTable!$R$23)))</f>
        <v>5</v>
      </c>
      <c r="D1438">
        <f>IF(OR($L1438=TRUE,$A1438=0,MOD($A1438,ChapterTable!$R$20)&lt;&gt;0),
MAX(0,INT(($B1438+ChapterTable!$P$26+VLOOKUP(SUBSTITUTE(D$1,"성장단계","")&amp;"단계오프셋",ChapterTable!$R:$S,2,0))/ChapterTable!$P$23)),
MAX(0,INT(($B1438+ChapterTable!$R$26+VLOOKUP(SUBSTITUTE(D$1,"성장단계","")&amp;"보스단계오프셋",ChapterTable!$R:$S,2,0))/ChapterTable!$R$23)))</f>
        <v>4</v>
      </c>
      <c r="E1438" s="1">
        <f ca="1">IF(AND($A1438=0,$B1438=1),
    VLOOKUP(1,ChapterTable!$1:$1048576,MATCH("최종"&amp;SUBSTITUTE(SUBSTITUTE(E$1,"standard",""),"|Float",""),ChapterTable!$1:$1,0),0)*ChapterTable!$P$17,
  IF(AND($A1438=0,$B1438=0),
    E1439,
  IF($B1438=0,
    VLOOKUP($A1438,ChapterTable!$1:$1048576,MATCH("최종"&amp;SUBSTITUTE(SUBSTITUTE(E$1,"standard",""),"|Float",""),ChapterTable!$1:$1,0),0),
  IF($B1438=1,
    IF($L1438=FALSE,
      VLOOKUP($A1438,ChapterTable!$1:$1048576,MATCH("최종"&amp;SUBSTITUTE(SUBSTITUTE(E$1,"standard",""),"|Float",""),ChapterTable!$1:$1,0),0),
      VLOOKUP($A1438-ChapterTable!$P$11,ChapterTable!$1:$1048576,MATCH("최종"&amp;SUBSTITUTE(SUBSTITUTE(E$1,"standard",""),"|Float",""),ChapterTable!$1:$1,0),0)*ChapterTable!$P$14
    ),
  OFFSET(E1438,-$B1438+IF($L1438,1,0),0)*IF($B1438&gt;OFFSET($B1438,1,0),ChapterTable!$R$17,1)*
    (VLOOKUP(SUBSTITUTE(SUBSTITUTE(E$1,"standard",""),"|Float","")&amp;IF(OR($L1438=TRUE,$A1438=0,MOD($A1438,ChapterTable!$R$20)&lt;&gt;0),"","보스")&amp;"인게임누적곱배수",ChapterTable!$R:$S,2,0)^C1438
    +VLOOKUP(SUBSTITUTE(SUBSTITUTE(E$1,"standard",""),"|Float","")&amp;IF(OR($L1438=TRUE,$A1438=0,MOD($A1438,ChapterTable!$R$20)&lt;&gt;0),"","보스")&amp;"인게임누적합배수",ChapterTable!$R:$S,2,0)*C1438)
  )
  )
  )
)</f>
        <v>1397.25</v>
      </c>
      <c r="F1438" s="1">
        <f ca="1">IF(AND($A1438=0,$B1438=1),
    VLOOKUP(1,ChapterTable!$1:$1048576,MATCH("최종"&amp;SUBSTITUTE(SUBSTITUTE(F$1,"standard",""),"|Float",""),ChapterTable!$1:$1,0),0)*ChapterTable!$P$17,
  IF(AND($A1438=0,$B1438=0),
    F1439,
  IF($B1438=0,
    VLOOKUP($A1438,ChapterTable!$1:$1048576,MATCH("최종"&amp;SUBSTITUTE(SUBSTITUTE(F$1,"standard",""),"|Float",""),ChapterTable!$1:$1,0),0),
  IF($B1438=1,
    IF($L1438=FALSE,
      VLOOKUP($A1438,ChapterTable!$1:$1048576,MATCH("최종"&amp;SUBSTITUTE(SUBSTITUTE(F$1,"standard",""),"|Float",""),ChapterTable!$1:$1,0),0),
      VLOOKUP($A1438-ChapterTable!$P$11,ChapterTable!$1:$1048576,MATCH("최종"&amp;SUBSTITUTE(SUBSTITUTE(F$1,"standard",""),"|Float",""),ChapterTable!$1:$1,0),0)*ChapterTable!$P$14
    ),
  OFFSET(F1438,-$B1438+IF($L1438,1,0),0)*
    (VLOOKUP(SUBSTITUTE(SUBSTITUTE(F$1,"standard",""),"|Float","")&amp;IF(OR($L1438=TRUE,$A1438=0,MOD($A1438,ChapterTable!$R$20)&lt;&gt;0),"","보스")&amp;"인게임누적곱배수",ChapterTable!$R:$S,2,0)^D1438
    +VLOOKUP(SUBSTITUTE(SUBSTITUTE(F$1,"standard",""),"|Float","")&amp;IF(OR($L1438=TRUE,$A1438=0,MOD($A1438,ChapterTable!$R$20)&lt;&gt;0),"","보스")&amp;"인게임누적합배수",ChapterTable!$R:$S,2,0)*D1438)
  )
  )
  )
)</f>
        <v>378.421875</v>
      </c>
      <c r="G1438" t="s">
        <v>715</v>
      </c>
      <c r="J1438" t="str">
        <f>IF(ISBLANK(I1438),"",
IFERROR(VLOOKUP(I1438,[1]StringTable!$1:$1048576,MATCH("kor|String",[1]StringTable!$1:$1,0),0),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63"/>
        <v>0.2</v>
      </c>
      <c r="AJ1438">
        <f t="shared" si="161"/>
        <v>0.27466666000000001</v>
      </c>
      <c r="AK1438">
        <f t="shared" si="162"/>
        <v>1</v>
      </c>
      <c r="AL1438">
        <v>0</v>
      </c>
    </row>
    <row r="1439" spans="1:38" x14ac:dyDescent="0.3">
      <c r="A1439">
        <v>6</v>
      </c>
      <c r="B1439">
        <v>48</v>
      </c>
      <c r="C1439">
        <f>IF(OR($L1439=TRUE,$A1439=0,MOD($A1439,ChapterTable!$R$20)&lt;&gt;0),
MAX(0,INT(($B1439+ChapterTable!$P$26+VLOOKUP(SUBSTITUTE(C$1,"성장단계","")&amp;"단계오프셋",ChapterTable!$R:$S,2,0))/ChapterTable!$P$23)),
MAX(0,INT(($B1439+ChapterTable!$R$26+VLOOKUP(SUBSTITUTE(C$1,"성장단계","")&amp;"보스단계오프셋",ChapterTable!$R:$S,2,0))/ChapterTable!$R$23)))</f>
        <v>5</v>
      </c>
      <c r="D1439">
        <f>IF(OR($L1439=TRUE,$A1439=0,MOD($A1439,ChapterTable!$R$20)&lt;&gt;0),
MAX(0,INT(($B1439+ChapterTable!$P$26+VLOOKUP(SUBSTITUTE(D$1,"성장단계","")&amp;"단계오프셋",ChapterTable!$R:$S,2,0))/ChapterTable!$P$23)),
MAX(0,INT(($B1439+ChapterTable!$R$26+VLOOKUP(SUBSTITUTE(D$1,"성장단계","")&amp;"보스단계오프셋",ChapterTable!$R:$S,2,0))/ChapterTable!$R$23)))</f>
        <v>4</v>
      </c>
      <c r="E1439" s="1">
        <f ca="1">IF(AND($A1439=0,$B1439=1),
    VLOOKUP(1,ChapterTable!$1:$1048576,MATCH("최종"&amp;SUBSTITUTE(SUBSTITUTE(E$1,"standard",""),"|Float",""),ChapterTable!$1:$1,0),0)*ChapterTable!$P$17,
  IF(AND($A1439=0,$B1439=0),
    E1440,
  IF($B1439=0,
    VLOOKUP($A1439,ChapterTable!$1:$1048576,MATCH("최종"&amp;SUBSTITUTE(SUBSTITUTE(E$1,"standard",""),"|Float",""),ChapterTable!$1:$1,0),0),
  IF($B1439=1,
    IF($L1439=FALSE,
      VLOOKUP($A1439,ChapterTable!$1:$1048576,MATCH("최종"&amp;SUBSTITUTE(SUBSTITUTE(E$1,"standard",""),"|Float",""),ChapterTable!$1:$1,0),0),
      VLOOKUP($A1439-ChapterTable!$P$11,ChapterTable!$1:$1048576,MATCH("최종"&amp;SUBSTITUTE(SUBSTITUTE(E$1,"standard",""),"|Float",""),ChapterTable!$1:$1,0),0)*ChapterTable!$P$14
    ),
  OFFSET(E1439,-$B1439+IF($L1439,1,0),0)*IF($B1439&gt;OFFSET($B1439,1,0),ChapterTable!$R$17,1)*
    (VLOOKUP(SUBSTITUTE(SUBSTITUTE(E$1,"standard",""),"|Float","")&amp;IF(OR($L1439=TRUE,$A1439=0,MOD($A1439,ChapterTable!$R$20)&lt;&gt;0),"","보스")&amp;"인게임누적곱배수",ChapterTable!$R:$S,2,0)^C1439
    +VLOOKUP(SUBSTITUTE(SUBSTITUTE(E$1,"standard",""),"|Float","")&amp;IF(OR($L1439=TRUE,$A1439=0,MOD($A1439,ChapterTable!$R$20)&lt;&gt;0),"","보스")&amp;"인게임누적합배수",ChapterTable!$R:$S,2,0)*C1439)
  )
  )
  )
)</f>
        <v>1397.25</v>
      </c>
      <c r="F1439" s="1">
        <f ca="1">IF(AND($A1439=0,$B1439=1),
    VLOOKUP(1,ChapterTable!$1:$1048576,MATCH("최종"&amp;SUBSTITUTE(SUBSTITUTE(F$1,"standard",""),"|Float",""),ChapterTable!$1:$1,0),0)*ChapterTable!$P$17,
  IF(AND($A1439=0,$B1439=0),
    F1440,
  IF($B1439=0,
    VLOOKUP($A1439,ChapterTable!$1:$1048576,MATCH("최종"&amp;SUBSTITUTE(SUBSTITUTE(F$1,"standard",""),"|Float",""),ChapterTable!$1:$1,0),0),
  IF($B1439=1,
    IF($L1439=FALSE,
      VLOOKUP($A1439,ChapterTable!$1:$1048576,MATCH("최종"&amp;SUBSTITUTE(SUBSTITUTE(F$1,"standard",""),"|Float",""),ChapterTable!$1:$1,0),0),
      VLOOKUP($A1439-ChapterTable!$P$11,ChapterTable!$1:$1048576,MATCH("최종"&amp;SUBSTITUTE(SUBSTITUTE(F$1,"standard",""),"|Float",""),ChapterTable!$1:$1,0),0)*ChapterTable!$P$14
    ),
  OFFSET(F1439,-$B1439+IF($L1439,1,0),0)*
    (VLOOKUP(SUBSTITUTE(SUBSTITUTE(F$1,"standard",""),"|Float","")&amp;IF(OR($L1439=TRUE,$A1439=0,MOD($A1439,ChapterTable!$R$20)&lt;&gt;0),"","보스")&amp;"인게임누적곱배수",ChapterTable!$R:$S,2,0)^D1439
    +VLOOKUP(SUBSTITUTE(SUBSTITUTE(F$1,"standard",""),"|Float","")&amp;IF(OR($L1439=TRUE,$A1439=0,MOD($A1439,ChapterTable!$R$20)&lt;&gt;0),"","보스")&amp;"인게임누적합배수",ChapterTable!$R:$S,2,0)*D1439)
  )
  )
  )
)</f>
        <v>378.421875</v>
      </c>
      <c r="G1439" t="s">
        <v>715</v>
      </c>
      <c r="J1439" t="str">
        <f>IF(ISBLANK(I1439),"",
IFERROR(VLOOKUP(I1439,[1]StringTable!$1:$1048576,MATCH("kor|String",[1]StringTable!$1:$1,0),0),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63"/>
        <v>0.2</v>
      </c>
      <c r="AJ1439">
        <f t="shared" si="161"/>
        <v>0.27466666000000001</v>
      </c>
      <c r="AK1439">
        <f t="shared" si="162"/>
        <v>1</v>
      </c>
      <c r="AL1439">
        <v>0</v>
      </c>
    </row>
    <row r="1440" spans="1:38" x14ac:dyDescent="0.3">
      <c r="A1440">
        <v>6</v>
      </c>
      <c r="B1440">
        <v>49</v>
      </c>
      <c r="C1440">
        <f>IF(OR($L1440=TRUE,$A1440=0,MOD($A1440,ChapterTable!$R$20)&lt;&gt;0),
MAX(0,INT(($B1440+ChapterTable!$P$26+VLOOKUP(SUBSTITUTE(C$1,"성장단계","")&amp;"단계오프셋",ChapterTable!$R:$S,2,0))/ChapterTable!$P$23)),
MAX(0,INT(($B1440+ChapterTable!$R$26+VLOOKUP(SUBSTITUTE(C$1,"성장단계","")&amp;"보스단계오프셋",ChapterTable!$R:$S,2,0))/ChapterTable!$R$23)))</f>
        <v>5</v>
      </c>
      <c r="D1440">
        <f>IF(OR($L1440=TRUE,$A1440=0,MOD($A1440,ChapterTable!$R$20)&lt;&gt;0),
MAX(0,INT(($B1440+ChapterTable!$P$26+VLOOKUP(SUBSTITUTE(D$1,"성장단계","")&amp;"단계오프셋",ChapterTable!$R:$S,2,0))/ChapterTable!$P$23)),
MAX(0,INT(($B1440+ChapterTable!$R$26+VLOOKUP(SUBSTITUTE(D$1,"성장단계","")&amp;"보스단계오프셋",ChapterTable!$R:$S,2,0))/ChapterTable!$R$23)))</f>
        <v>4</v>
      </c>
      <c r="E1440" s="1">
        <f ca="1">IF(AND($A1440=0,$B1440=1),
    VLOOKUP(1,ChapterTable!$1:$1048576,MATCH("최종"&amp;SUBSTITUTE(SUBSTITUTE(E$1,"standard",""),"|Float",""),ChapterTable!$1:$1,0),0)*ChapterTable!$P$17,
  IF(AND($A1440=0,$B1440=0),
    E1441,
  IF($B1440=0,
    VLOOKUP($A1440,ChapterTable!$1:$1048576,MATCH("최종"&amp;SUBSTITUTE(SUBSTITUTE(E$1,"standard",""),"|Float",""),ChapterTable!$1:$1,0),0),
  IF($B1440=1,
    IF($L1440=FALSE,
      VLOOKUP($A1440,ChapterTable!$1:$1048576,MATCH("최종"&amp;SUBSTITUTE(SUBSTITUTE(E$1,"standard",""),"|Float",""),ChapterTable!$1:$1,0),0),
      VLOOKUP($A1440-ChapterTable!$P$11,ChapterTable!$1:$1048576,MATCH("최종"&amp;SUBSTITUTE(SUBSTITUTE(E$1,"standard",""),"|Float",""),ChapterTable!$1:$1,0),0)*ChapterTable!$P$14
    ),
  OFFSET(E1440,-$B1440+IF($L1440,1,0),0)*IF($B1440&gt;OFFSET($B1440,1,0),ChapterTable!$R$17,1)*
    (VLOOKUP(SUBSTITUTE(SUBSTITUTE(E$1,"standard",""),"|Float","")&amp;IF(OR($L1440=TRUE,$A1440=0,MOD($A1440,ChapterTable!$R$20)&lt;&gt;0),"","보스")&amp;"인게임누적곱배수",ChapterTable!$R:$S,2,0)^C1440
    +VLOOKUP(SUBSTITUTE(SUBSTITUTE(E$1,"standard",""),"|Float","")&amp;IF(OR($L1440=TRUE,$A1440=0,MOD($A1440,ChapterTable!$R$20)&lt;&gt;0),"","보스")&amp;"인게임누적합배수",ChapterTable!$R:$S,2,0)*C1440)
  )
  )
  )
)</f>
        <v>1397.25</v>
      </c>
      <c r="F1440" s="1">
        <f ca="1">IF(AND($A1440=0,$B1440=1),
    VLOOKUP(1,ChapterTable!$1:$1048576,MATCH("최종"&amp;SUBSTITUTE(SUBSTITUTE(F$1,"standard",""),"|Float",""),ChapterTable!$1:$1,0),0)*ChapterTable!$P$17,
  IF(AND($A1440=0,$B1440=0),
    F1441,
  IF($B1440=0,
    VLOOKUP($A1440,ChapterTable!$1:$1048576,MATCH("최종"&amp;SUBSTITUTE(SUBSTITUTE(F$1,"standard",""),"|Float",""),ChapterTable!$1:$1,0),0),
  IF($B1440=1,
    IF($L1440=FALSE,
      VLOOKUP($A1440,ChapterTable!$1:$1048576,MATCH("최종"&amp;SUBSTITUTE(SUBSTITUTE(F$1,"standard",""),"|Float",""),ChapterTable!$1:$1,0),0),
      VLOOKUP($A1440-ChapterTable!$P$11,ChapterTable!$1:$1048576,MATCH("최종"&amp;SUBSTITUTE(SUBSTITUTE(F$1,"standard",""),"|Float",""),ChapterTable!$1:$1,0),0)*ChapterTable!$P$14
    ),
  OFFSET(F1440,-$B1440+IF($L1440,1,0),0)*
    (VLOOKUP(SUBSTITUTE(SUBSTITUTE(F$1,"standard",""),"|Float","")&amp;IF(OR($L1440=TRUE,$A1440=0,MOD($A1440,ChapterTable!$R$20)&lt;&gt;0),"","보스")&amp;"인게임누적곱배수",ChapterTable!$R:$S,2,0)^D1440
    +VLOOKUP(SUBSTITUTE(SUBSTITUTE(F$1,"standard",""),"|Float","")&amp;IF(OR($L1440=TRUE,$A1440=0,MOD($A1440,ChapterTable!$R$20)&lt;&gt;0),"","보스")&amp;"인게임누적합배수",ChapterTable!$R:$S,2,0)*D1440)
  )
  )
  )
)</f>
        <v>378.421875</v>
      </c>
      <c r="G1440" t="s">
        <v>715</v>
      </c>
      <c r="J1440" t="str">
        <f>IF(ISBLANK(I1440),"",
IFERROR(VLOOKUP(I1440,[1]StringTable!$1:$1048576,MATCH("kor|String",[1]StringTable!$1:$1,0),0),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63"/>
        <v>0.2</v>
      </c>
      <c r="AJ1440">
        <f t="shared" si="161"/>
        <v>0.27466666000000001</v>
      </c>
      <c r="AK1440">
        <f t="shared" si="162"/>
        <v>1</v>
      </c>
      <c r="AL1440">
        <v>0</v>
      </c>
    </row>
    <row r="1441" spans="1:38" x14ac:dyDescent="0.3">
      <c r="A1441">
        <v>6</v>
      </c>
      <c r="B1441">
        <v>50</v>
      </c>
      <c r="C1441">
        <f>IF(OR($L1441=TRUE,$A1441=0,MOD($A1441,ChapterTable!$R$20)&lt;&gt;0),
MAX(0,INT(($B1441+ChapterTable!$P$26+VLOOKUP(SUBSTITUTE(C$1,"성장단계","")&amp;"단계오프셋",ChapterTable!$R:$S,2,0))/ChapterTable!$P$23)),
MAX(0,INT(($B1441+ChapterTable!$R$26+VLOOKUP(SUBSTITUTE(C$1,"성장단계","")&amp;"보스단계오프셋",ChapterTable!$R:$S,2,0))/ChapterTable!$R$23)))</f>
        <v>5</v>
      </c>
      <c r="D1441">
        <f>IF(OR($L1441=TRUE,$A1441=0,MOD($A1441,ChapterTable!$R$20)&lt;&gt;0),
MAX(0,INT(($B1441+ChapterTable!$P$26+VLOOKUP(SUBSTITUTE(D$1,"성장단계","")&amp;"단계오프셋",ChapterTable!$R:$S,2,0))/ChapterTable!$P$23)),
MAX(0,INT(($B1441+ChapterTable!$R$26+VLOOKUP(SUBSTITUTE(D$1,"성장단계","")&amp;"보스단계오프셋",ChapterTable!$R:$S,2,0))/ChapterTable!$R$23)))</f>
        <v>4</v>
      </c>
      <c r="E1441" s="1">
        <f ca="1">IF(AND($A1441=0,$B1441=1),
    VLOOKUP(1,ChapterTable!$1:$1048576,MATCH("최종"&amp;SUBSTITUTE(SUBSTITUTE(E$1,"standard",""),"|Float",""),ChapterTable!$1:$1,0),0)*ChapterTable!$P$17,
  IF(AND($A1441=0,$B1441=0),
    E1442,
  IF($B1441=0,
    VLOOKUP($A1441,ChapterTable!$1:$1048576,MATCH("최종"&amp;SUBSTITUTE(SUBSTITUTE(E$1,"standard",""),"|Float",""),ChapterTable!$1:$1,0),0),
  IF($B1441=1,
    IF($L1441=FALSE,
      VLOOKUP($A1441,ChapterTable!$1:$1048576,MATCH("최종"&amp;SUBSTITUTE(SUBSTITUTE(E$1,"standard",""),"|Float",""),ChapterTable!$1:$1,0),0),
      VLOOKUP($A1441-ChapterTable!$P$11,ChapterTable!$1:$1048576,MATCH("최종"&amp;SUBSTITUTE(SUBSTITUTE(E$1,"standard",""),"|Float",""),ChapterTable!$1:$1,0),0)*ChapterTable!$P$14
    ),
  OFFSET(E1441,-$B1441+IF($L1441,1,0),0)*IF($B1441&gt;OFFSET($B1441,1,0),ChapterTable!$R$17,1)*
    (VLOOKUP(SUBSTITUTE(SUBSTITUTE(E$1,"standard",""),"|Float","")&amp;IF(OR($L1441=TRUE,$A1441=0,MOD($A1441,ChapterTable!$R$20)&lt;&gt;0),"","보스")&amp;"인게임누적곱배수",ChapterTable!$R:$S,2,0)^C1441
    +VLOOKUP(SUBSTITUTE(SUBSTITUTE(E$1,"standard",""),"|Float","")&amp;IF(OR($L1441=TRUE,$A1441=0,MOD($A1441,ChapterTable!$R$20)&lt;&gt;0),"","보스")&amp;"인게임누적합배수",ChapterTable!$R:$S,2,0)*C1441)
  )
  )
  )
)</f>
        <v>1816.425</v>
      </c>
      <c r="F1441" s="1">
        <f ca="1">IF(AND($A1441=0,$B1441=1),
    VLOOKUP(1,ChapterTable!$1:$1048576,MATCH("최종"&amp;SUBSTITUTE(SUBSTITUTE(F$1,"standard",""),"|Float",""),ChapterTable!$1:$1,0),0)*ChapterTable!$P$17,
  IF(AND($A1441=0,$B1441=0),
    F1442,
  IF($B1441=0,
    VLOOKUP($A1441,ChapterTable!$1:$1048576,MATCH("최종"&amp;SUBSTITUTE(SUBSTITUTE(F$1,"standard",""),"|Float",""),ChapterTable!$1:$1,0),0),
  IF($B1441=1,
    IF($L1441=FALSE,
      VLOOKUP($A1441,ChapterTable!$1:$1048576,MATCH("최종"&amp;SUBSTITUTE(SUBSTITUTE(F$1,"standard",""),"|Float",""),ChapterTable!$1:$1,0),0),
      VLOOKUP($A1441-ChapterTable!$P$11,ChapterTable!$1:$1048576,MATCH("최종"&amp;SUBSTITUTE(SUBSTITUTE(F$1,"standard",""),"|Float",""),ChapterTable!$1:$1,0),0)*ChapterTable!$P$14
    ),
  OFFSET(F1441,-$B1441+IF($L1441,1,0),0)*
    (VLOOKUP(SUBSTITUTE(SUBSTITUTE(F$1,"standard",""),"|Float","")&amp;IF(OR($L1441=TRUE,$A1441=0,MOD($A1441,ChapterTable!$R$20)&lt;&gt;0),"","보스")&amp;"인게임누적곱배수",ChapterTable!$R:$S,2,0)^D1441
    +VLOOKUP(SUBSTITUTE(SUBSTITUTE(F$1,"standard",""),"|Float","")&amp;IF(OR($L1441=TRUE,$A1441=0,MOD($A1441,ChapterTable!$R$20)&lt;&gt;0),"","보스")&amp;"인게임누적합배수",ChapterTable!$R:$S,2,0)*D1441)
  )
  )
  )
)</f>
        <v>378.421875</v>
      </c>
      <c r="G1441" t="s">
        <v>715</v>
      </c>
      <c r="J1441" t="str">
        <f>IF(ISBLANK(I1441),"",
IFERROR(VLOOKUP(I1441,[1]StringTable!$1:$1048576,MATCH("kor|String",[1]StringTable!$1:$1,0),0),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63"/>
        <v>0.2</v>
      </c>
      <c r="AJ1441">
        <f t="shared" si="161"/>
        <v>1</v>
      </c>
      <c r="AK1441">
        <f t="shared" si="162"/>
        <v>1</v>
      </c>
      <c r="AL1441">
        <v>0</v>
      </c>
    </row>
    <row r="1442" spans="1:38" x14ac:dyDescent="0.3">
      <c r="A1442">
        <v>7</v>
      </c>
      <c r="B1442">
        <v>1</v>
      </c>
      <c r="C1442">
        <f>IF(OR($L1442=TRUE,$A1442=0,MOD($A1442,ChapterTable!$R$20)&lt;&gt;0),
MAX(0,INT(($B1442+ChapterTable!$P$26+VLOOKUP(SUBSTITUTE(C$1,"성장단계","")&amp;"단계오프셋",ChapterTable!$R:$S,2,0))/ChapterTable!$P$23)),
MAX(0,INT(($B1442+ChapterTable!$R$26+VLOOKUP(SUBSTITUTE(C$1,"성장단계","")&amp;"보스단계오프셋",ChapterTable!$R:$S,2,0))/ChapterTable!$R$23)))</f>
        <v>0</v>
      </c>
      <c r="D1442">
        <f>IF(OR($L1442=TRUE,$A1442=0,MOD($A1442,ChapterTable!$R$20)&lt;&gt;0),
MAX(0,INT(($B1442+ChapterTable!$P$26+VLOOKUP(SUBSTITUTE(D$1,"성장단계","")&amp;"단계오프셋",ChapterTable!$R:$S,2,0))/ChapterTable!$P$23)),
MAX(0,INT(($B1442+ChapterTable!$R$26+VLOOKUP(SUBSTITUTE(D$1,"성장단계","")&amp;"보스단계오프셋",ChapterTable!$R:$S,2,0))/ChapterTable!$R$23)))</f>
        <v>0</v>
      </c>
      <c r="E1442" s="1">
        <f ca="1">IF(AND($A1442=0,$B1442=1),
    VLOOKUP(1,ChapterTable!$1:$1048576,MATCH("최종"&amp;SUBSTITUTE(SUBSTITUTE(E$1,"standard",""),"|Float",""),ChapterTable!$1:$1,0),0)*ChapterTable!$P$17,
  IF(AND($A1442=0,$B1442=0),
    E1443,
  IF($B1442=0,
    VLOOKUP($A1442,ChapterTable!$1:$1048576,MATCH("최종"&amp;SUBSTITUTE(SUBSTITUTE(E$1,"standard",""),"|Float",""),ChapterTable!$1:$1,0),0),
  IF($B1442=1,
    IF($L1442=FALSE,
      VLOOKUP($A1442,ChapterTable!$1:$1048576,MATCH("최종"&amp;SUBSTITUTE(SUBSTITUTE(E$1,"standard",""),"|Float",""),ChapterTable!$1:$1,0),0),
      VLOOKUP($A1442-ChapterTable!$P$11,ChapterTable!$1:$1048576,MATCH("최종"&amp;SUBSTITUTE(SUBSTITUTE(E$1,"standard",""),"|Float",""),ChapterTable!$1:$1,0),0)*ChapterTable!$P$14
    ),
  OFFSET(E1442,-$B1442+IF($L1442,1,0),0)*IF($B1442&gt;OFFSET($B1442,1,0),ChapterTable!$R$17,1)*
    (VLOOKUP(SUBSTITUTE(SUBSTITUTE(E$1,"standard",""),"|Float","")&amp;IF(OR($L1442=TRUE,$A1442=0,MOD($A1442,ChapterTable!$R$20)&lt;&gt;0),"","보스")&amp;"인게임누적곱배수",ChapterTable!$R:$S,2,0)^C1442
    +VLOOKUP(SUBSTITUTE(SUBSTITUTE(E$1,"standard",""),"|Float","")&amp;IF(OR($L1442=TRUE,$A1442=0,MOD($A1442,ChapterTable!$R$20)&lt;&gt;0),"","보스")&amp;"인게임누적합배수",ChapterTable!$R:$S,2,0)*C1442)
  )
  )
  )
)</f>
        <v>1047.9375</v>
      </c>
      <c r="F1442" s="1">
        <f ca="1">IF(AND($A1442=0,$B1442=1),
    VLOOKUP(1,ChapterTable!$1:$1048576,MATCH("최종"&amp;SUBSTITUTE(SUBSTITUTE(F$1,"standard",""),"|Float",""),ChapterTable!$1:$1,0),0)*ChapterTable!$P$17,
  IF(AND($A1442=0,$B1442=0),
    F1443,
  IF($B1442=0,
    VLOOKUP($A1442,ChapterTable!$1:$1048576,MATCH("최종"&amp;SUBSTITUTE(SUBSTITUTE(F$1,"standard",""),"|Float",""),ChapterTable!$1:$1,0),0),
  IF($B1442=1,
    IF($L1442=FALSE,
      VLOOKUP($A1442,ChapterTable!$1:$1048576,MATCH("최종"&amp;SUBSTITUTE(SUBSTITUTE(F$1,"standard",""),"|Float",""),ChapterTable!$1:$1,0),0),
      VLOOKUP($A1442-ChapterTable!$P$11,ChapterTable!$1:$1048576,MATCH("최종"&amp;SUBSTITUTE(SUBSTITUTE(F$1,"standard",""),"|Float",""),ChapterTable!$1:$1,0),0)*ChapterTable!$P$14
    ),
  OFFSET(F1442,-$B1442+IF($L1442,1,0),0)*
    (VLOOKUP(SUBSTITUTE(SUBSTITUTE(F$1,"standard",""),"|Float","")&amp;IF(OR($L1442=TRUE,$A1442=0,MOD($A1442,ChapterTable!$R$20)&lt;&gt;0),"","보스")&amp;"인게임누적곱배수",ChapterTable!$R:$S,2,0)^D1442
    +VLOOKUP(SUBSTITUTE(SUBSTITUTE(F$1,"standard",""),"|Float","")&amp;IF(OR($L1442=TRUE,$A1442=0,MOD($A1442,ChapterTable!$R$20)&lt;&gt;0),"","보스")&amp;"인게임누적합배수",ChapterTable!$R:$S,2,0)*D1442)
  )
  )
  )
)</f>
        <v>436.64062499999994</v>
      </c>
      <c r="G1442" t="s">
        <v>715</v>
      </c>
      <c r="J1442" t="str">
        <f>IF(ISBLANK(I1442),"",
IFERROR(VLOOKUP(I1442,[1]StringTable!$1:$1048576,MATCH("kor|String",[1]StringTable!$1:$1,0),0),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63"/>
        <v>1</v>
      </c>
      <c r="AJ1442">
        <f t="shared" si="161"/>
        <v>1</v>
      </c>
      <c r="AK1442">
        <f t="shared" si="162"/>
        <v>1</v>
      </c>
      <c r="AL1442">
        <v>0</v>
      </c>
    </row>
    <row r="1443" spans="1:38" x14ac:dyDescent="0.3">
      <c r="A1443">
        <v>7</v>
      </c>
      <c r="B1443">
        <v>2</v>
      </c>
      <c r="C1443">
        <f>IF(OR($L1443=TRUE,$A1443=0,MOD($A1443,ChapterTable!$R$20)&lt;&gt;0),
MAX(0,INT(($B1443+ChapterTable!$P$26+VLOOKUP(SUBSTITUTE(C$1,"성장단계","")&amp;"단계오프셋",ChapterTable!$R:$S,2,0))/ChapterTable!$P$23)),
MAX(0,INT(($B1443+ChapterTable!$R$26+VLOOKUP(SUBSTITUTE(C$1,"성장단계","")&amp;"보스단계오프셋",ChapterTable!$R:$S,2,0))/ChapterTable!$R$23)))</f>
        <v>0</v>
      </c>
      <c r="D1443">
        <f>IF(OR($L1443=TRUE,$A1443=0,MOD($A1443,ChapterTable!$R$20)&lt;&gt;0),
MAX(0,INT(($B1443+ChapterTable!$P$26+VLOOKUP(SUBSTITUTE(D$1,"성장단계","")&amp;"단계오프셋",ChapterTable!$R:$S,2,0))/ChapterTable!$P$23)),
MAX(0,INT(($B1443+ChapterTable!$R$26+VLOOKUP(SUBSTITUTE(D$1,"성장단계","")&amp;"보스단계오프셋",ChapterTable!$R:$S,2,0))/ChapterTable!$R$23)))</f>
        <v>0</v>
      </c>
      <c r="E1443" s="1">
        <f ca="1">IF(AND($A1443=0,$B1443=1),
    VLOOKUP(1,ChapterTable!$1:$1048576,MATCH("최종"&amp;SUBSTITUTE(SUBSTITUTE(E$1,"standard",""),"|Float",""),ChapterTable!$1:$1,0),0)*ChapterTable!$P$17,
  IF(AND($A1443=0,$B1443=0),
    E1444,
  IF($B1443=0,
    VLOOKUP($A1443,ChapterTable!$1:$1048576,MATCH("최종"&amp;SUBSTITUTE(SUBSTITUTE(E$1,"standard",""),"|Float",""),ChapterTable!$1:$1,0),0),
  IF($B1443=1,
    IF($L1443=FALSE,
      VLOOKUP($A1443,ChapterTable!$1:$1048576,MATCH("최종"&amp;SUBSTITUTE(SUBSTITUTE(E$1,"standard",""),"|Float",""),ChapterTable!$1:$1,0),0),
      VLOOKUP($A1443-ChapterTable!$P$11,ChapterTable!$1:$1048576,MATCH("최종"&amp;SUBSTITUTE(SUBSTITUTE(E$1,"standard",""),"|Float",""),ChapterTable!$1:$1,0),0)*ChapterTable!$P$14
    ),
  OFFSET(E1443,-$B1443+IF($L1443,1,0),0)*IF($B1443&gt;OFFSET($B1443,1,0),ChapterTable!$R$17,1)*
    (VLOOKUP(SUBSTITUTE(SUBSTITUTE(E$1,"standard",""),"|Float","")&amp;IF(OR($L1443=TRUE,$A1443=0,MOD($A1443,ChapterTable!$R$20)&lt;&gt;0),"","보스")&amp;"인게임누적곱배수",ChapterTable!$R:$S,2,0)^C1443
    +VLOOKUP(SUBSTITUTE(SUBSTITUTE(E$1,"standard",""),"|Float","")&amp;IF(OR($L1443=TRUE,$A1443=0,MOD($A1443,ChapterTable!$R$20)&lt;&gt;0),"","보스")&amp;"인게임누적합배수",ChapterTable!$R:$S,2,0)*C1443)
  )
  )
  )
)</f>
        <v>1047.9375</v>
      </c>
      <c r="F1443" s="1">
        <f ca="1">IF(AND($A1443=0,$B1443=1),
    VLOOKUP(1,ChapterTable!$1:$1048576,MATCH("최종"&amp;SUBSTITUTE(SUBSTITUTE(F$1,"standard",""),"|Float",""),ChapterTable!$1:$1,0),0)*ChapterTable!$P$17,
  IF(AND($A1443=0,$B1443=0),
    F1444,
  IF($B1443=0,
    VLOOKUP($A1443,ChapterTable!$1:$1048576,MATCH("최종"&amp;SUBSTITUTE(SUBSTITUTE(F$1,"standard",""),"|Float",""),ChapterTable!$1:$1,0),0),
  IF($B1443=1,
    IF($L1443=FALSE,
      VLOOKUP($A1443,ChapterTable!$1:$1048576,MATCH("최종"&amp;SUBSTITUTE(SUBSTITUTE(F$1,"standard",""),"|Float",""),ChapterTable!$1:$1,0),0),
      VLOOKUP($A1443-ChapterTable!$P$11,ChapterTable!$1:$1048576,MATCH("최종"&amp;SUBSTITUTE(SUBSTITUTE(F$1,"standard",""),"|Float",""),ChapterTable!$1:$1,0),0)*ChapterTable!$P$14
    ),
  OFFSET(F1443,-$B1443+IF($L1443,1,0),0)*
    (VLOOKUP(SUBSTITUTE(SUBSTITUTE(F$1,"standard",""),"|Float","")&amp;IF(OR($L1443=TRUE,$A1443=0,MOD($A1443,ChapterTable!$R$20)&lt;&gt;0),"","보스")&amp;"인게임누적곱배수",ChapterTable!$R:$S,2,0)^D1443
    +VLOOKUP(SUBSTITUTE(SUBSTITUTE(F$1,"standard",""),"|Float","")&amp;IF(OR($L1443=TRUE,$A1443=0,MOD($A1443,ChapterTable!$R$20)&lt;&gt;0),"","보스")&amp;"인게임누적합배수",ChapterTable!$R:$S,2,0)*D1443)
  )
  )
  )
)</f>
        <v>436.64062499999994</v>
      </c>
      <c r="G1443" t="s">
        <v>715</v>
      </c>
      <c r="J1443" t="str">
        <f>IF(ISBLANK(I1443),"",
IFERROR(VLOOKUP(I1443,[1]StringTable!$1:$1048576,MATCH("kor|String",[1]StringTable!$1:$1,0),0),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63"/>
        <v>1</v>
      </c>
      <c r="AJ1443">
        <f t="shared" si="161"/>
        <v>1</v>
      </c>
      <c r="AK1443">
        <f t="shared" si="162"/>
        <v>1</v>
      </c>
      <c r="AL1443">
        <v>0</v>
      </c>
    </row>
    <row r="1444" spans="1:38" x14ac:dyDescent="0.3">
      <c r="A1444">
        <v>7</v>
      </c>
      <c r="B1444">
        <v>3</v>
      </c>
      <c r="C1444">
        <f>IF(OR($L1444=TRUE,$A1444=0,MOD($A1444,ChapterTable!$R$20)&lt;&gt;0),
MAX(0,INT(($B1444+ChapterTable!$P$26+VLOOKUP(SUBSTITUTE(C$1,"성장단계","")&amp;"단계오프셋",ChapterTable!$R:$S,2,0))/ChapterTable!$P$23)),
MAX(0,INT(($B1444+ChapterTable!$R$26+VLOOKUP(SUBSTITUTE(C$1,"성장단계","")&amp;"보스단계오프셋",ChapterTable!$R:$S,2,0))/ChapterTable!$R$23)))</f>
        <v>0</v>
      </c>
      <c r="D1444">
        <f>IF(OR($L1444=TRUE,$A1444=0,MOD($A1444,ChapterTable!$R$20)&lt;&gt;0),
MAX(0,INT(($B1444+ChapterTable!$P$26+VLOOKUP(SUBSTITUTE(D$1,"성장단계","")&amp;"단계오프셋",ChapterTable!$R:$S,2,0))/ChapterTable!$P$23)),
MAX(0,INT(($B1444+ChapterTable!$R$26+VLOOKUP(SUBSTITUTE(D$1,"성장단계","")&amp;"보스단계오프셋",ChapterTable!$R:$S,2,0))/ChapterTable!$R$23)))</f>
        <v>0</v>
      </c>
      <c r="E1444" s="1">
        <f ca="1">IF(AND($A1444=0,$B1444=1),
    VLOOKUP(1,ChapterTable!$1:$1048576,MATCH("최종"&amp;SUBSTITUTE(SUBSTITUTE(E$1,"standard",""),"|Float",""),ChapterTable!$1:$1,0),0)*ChapterTable!$P$17,
  IF(AND($A1444=0,$B1444=0),
    E1445,
  IF($B1444=0,
    VLOOKUP($A1444,ChapterTable!$1:$1048576,MATCH("최종"&amp;SUBSTITUTE(SUBSTITUTE(E$1,"standard",""),"|Float",""),ChapterTable!$1:$1,0),0),
  IF($B1444=1,
    IF($L1444=FALSE,
      VLOOKUP($A1444,ChapterTable!$1:$1048576,MATCH("최종"&amp;SUBSTITUTE(SUBSTITUTE(E$1,"standard",""),"|Float",""),ChapterTable!$1:$1,0),0),
      VLOOKUP($A1444-ChapterTable!$P$11,ChapterTable!$1:$1048576,MATCH("최종"&amp;SUBSTITUTE(SUBSTITUTE(E$1,"standard",""),"|Float",""),ChapterTable!$1:$1,0),0)*ChapterTable!$P$14
    ),
  OFFSET(E1444,-$B1444+IF($L1444,1,0),0)*IF($B1444&gt;OFFSET($B1444,1,0),ChapterTable!$R$17,1)*
    (VLOOKUP(SUBSTITUTE(SUBSTITUTE(E$1,"standard",""),"|Float","")&amp;IF(OR($L1444=TRUE,$A1444=0,MOD($A1444,ChapterTable!$R$20)&lt;&gt;0),"","보스")&amp;"인게임누적곱배수",ChapterTable!$R:$S,2,0)^C1444
    +VLOOKUP(SUBSTITUTE(SUBSTITUTE(E$1,"standard",""),"|Float","")&amp;IF(OR($L1444=TRUE,$A1444=0,MOD($A1444,ChapterTable!$R$20)&lt;&gt;0),"","보스")&amp;"인게임누적합배수",ChapterTable!$R:$S,2,0)*C1444)
  )
  )
  )
)</f>
        <v>1047.9375</v>
      </c>
      <c r="F1444" s="1">
        <f ca="1">IF(AND($A1444=0,$B1444=1),
    VLOOKUP(1,ChapterTable!$1:$1048576,MATCH("최종"&amp;SUBSTITUTE(SUBSTITUTE(F$1,"standard",""),"|Float",""),ChapterTable!$1:$1,0),0)*ChapterTable!$P$17,
  IF(AND($A1444=0,$B1444=0),
    F1445,
  IF($B1444=0,
    VLOOKUP($A1444,ChapterTable!$1:$1048576,MATCH("최종"&amp;SUBSTITUTE(SUBSTITUTE(F$1,"standard",""),"|Float",""),ChapterTable!$1:$1,0),0),
  IF($B1444=1,
    IF($L1444=FALSE,
      VLOOKUP($A1444,ChapterTable!$1:$1048576,MATCH("최종"&amp;SUBSTITUTE(SUBSTITUTE(F$1,"standard",""),"|Float",""),ChapterTable!$1:$1,0),0),
      VLOOKUP($A1444-ChapterTable!$P$11,ChapterTable!$1:$1048576,MATCH("최종"&amp;SUBSTITUTE(SUBSTITUTE(F$1,"standard",""),"|Float",""),ChapterTable!$1:$1,0),0)*ChapterTable!$P$14
    ),
  OFFSET(F1444,-$B1444+IF($L1444,1,0),0)*
    (VLOOKUP(SUBSTITUTE(SUBSTITUTE(F$1,"standard",""),"|Float","")&amp;IF(OR($L1444=TRUE,$A1444=0,MOD($A1444,ChapterTable!$R$20)&lt;&gt;0),"","보스")&amp;"인게임누적곱배수",ChapterTable!$R:$S,2,0)^D1444
    +VLOOKUP(SUBSTITUTE(SUBSTITUTE(F$1,"standard",""),"|Float","")&amp;IF(OR($L1444=TRUE,$A1444=0,MOD($A1444,ChapterTable!$R$20)&lt;&gt;0),"","보스")&amp;"인게임누적합배수",ChapterTable!$R:$S,2,0)*D1444)
  )
  )
  )
)</f>
        <v>436.64062499999994</v>
      </c>
      <c r="G1444" t="s">
        <v>715</v>
      </c>
      <c r="J1444" t="str">
        <f>IF(ISBLANK(I1444),"",
IFERROR(VLOOKUP(I1444,[1]StringTable!$1:$1048576,MATCH("kor|String",[1]StringTable!$1:$1,0),0),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63"/>
        <v>1</v>
      </c>
      <c r="AJ1444">
        <f t="shared" si="161"/>
        <v>1</v>
      </c>
      <c r="AK1444">
        <f t="shared" si="162"/>
        <v>1</v>
      </c>
      <c r="AL1444">
        <v>0</v>
      </c>
    </row>
    <row r="1445" spans="1:38" x14ac:dyDescent="0.3">
      <c r="A1445">
        <v>7</v>
      </c>
      <c r="B1445">
        <v>4</v>
      </c>
      <c r="C1445">
        <f>IF(OR($L1445=TRUE,$A1445=0,MOD($A1445,ChapterTable!$R$20)&lt;&gt;0),
MAX(0,INT(($B1445+ChapterTable!$P$26+VLOOKUP(SUBSTITUTE(C$1,"성장단계","")&amp;"단계오프셋",ChapterTable!$R:$S,2,0))/ChapterTable!$P$23)),
MAX(0,INT(($B1445+ChapterTable!$R$26+VLOOKUP(SUBSTITUTE(C$1,"성장단계","")&amp;"보스단계오프셋",ChapterTable!$R:$S,2,0))/ChapterTable!$R$23)))</f>
        <v>0</v>
      </c>
      <c r="D1445">
        <f>IF(OR($L1445=TRUE,$A1445=0,MOD($A1445,ChapterTable!$R$20)&lt;&gt;0),
MAX(0,INT(($B1445+ChapterTable!$P$26+VLOOKUP(SUBSTITUTE(D$1,"성장단계","")&amp;"단계오프셋",ChapterTable!$R:$S,2,0))/ChapterTable!$P$23)),
MAX(0,INT(($B1445+ChapterTable!$R$26+VLOOKUP(SUBSTITUTE(D$1,"성장단계","")&amp;"보스단계오프셋",ChapterTable!$R:$S,2,0))/ChapterTable!$R$23)))</f>
        <v>0</v>
      </c>
      <c r="E1445" s="1">
        <f ca="1">IF(AND($A1445=0,$B1445=1),
    VLOOKUP(1,ChapterTable!$1:$1048576,MATCH("최종"&amp;SUBSTITUTE(SUBSTITUTE(E$1,"standard",""),"|Float",""),ChapterTable!$1:$1,0),0)*ChapterTable!$P$17,
  IF(AND($A1445=0,$B1445=0),
    E1446,
  IF($B1445=0,
    VLOOKUP($A1445,ChapterTable!$1:$1048576,MATCH("최종"&amp;SUBSTITUTE(SUBSTITUTE(E$1,"standard",""),"|Float",""),ChapterTable!$1:$1,0),0),
  IF($B1445=1,
    IF($L1445=FALSE,
      VLOOKUP($A1445,ChapterTable!$1:$1048576,MATCH("최종"&amp;SUBSTITUTE(SUBSTITUTE(E$1,"standard",""),"|Float",""),ChapterTable!$1:$1,0),0),
      VLOOKUP($A1445-ChapterTable!$P$11,ChapterTable!$1:$1048576,MATCH("최종"&amp;SUBSTITUTE(SUBSTITUTE(E$1,"standard",""),"|Float",""),ChapterTable!$1:$1,0),0)*ChapterTable!$P$14
    ),
  OFFSET(E1445,-$B1445+IF($L1445,1,0),0)*IF($B1445&gt;OFFSET($B1445,1,0),ChapterTable!$R$17,1)*
    (VLOOKUP(SUBSTITUTE(SUBSTITUTE(E$1,"standard",""),"|Float","")&amp;IF(OR($L1445=TRUE,$A1445=0,MOD($A1445,ChapterTable!$R$20)&lt;&gt;0),"","보스")&amp;"인게임누적곱배수",ChapterTable!$R:$S,2,0)^C1445
    +VLOOKUP(SUBSTITUTE(SUBSTITUTE(E$1,"standard",""),"|Float","")&amp;IF(OR($L1445=TRUE,$A1445=0,MOD($A1445,ChapterTable!$R$20)&lt;&gt;0),"","보스")&amp;"인게임누적합배수",ChapterTable!$R:$S,2,0)*C1445)
  )
  )
  )
)</f>
        <v>1047.9375</v>
      </c>
      <c r="F1445" s="1">
        <f ca="1">IF(AND($A1445=0,$B1445=1),
    VLOOKUP(1,ChapterTable!$1:$1048576,MATCH("최종"&amp;SUBSTITUTE(SUBSTITUTE(F$1,"standard",""),"|Float",""),ChapterTable!$1:$1,0),0)*ChapterTable!$P$17,
  IF(AND($A1445=0,$B1445=0),
    F1446,
  IF($B1445=0,
    VLOOKUP($A1445,ChapterTable!$1:$1048576,MATCH("최종"&amp;SUBSTITUTE(SUBSTITUTE(F$1,"standard",""),"|Float",""),ChapterTable!$1:$1,0),0),
  IF($B1445=1,
    IF($L1445=FALSE,
      VLOOKUP($A1445,ChapterTable!$1:$1048576,MATCH("최종"&amp;SUBSTITUTE(SUBSTITUTE(F$1,"standard",""),"|Float",""),ChapterTable!$1:$1,0),0),
      VLOOKUP($A1445-ChapterTable!$P$11,ChapterTable!$1:$1048576,MATCH("최종"&amp;SUBSTITUTE(SUBSTITUTE(F$1,"standard",""),"|Float",""),ChapterTable!$1:$1,0),0)*ChapterTable!$P$14
    ),
  OFFSET(F1445,-$B1445+IF($L1445,1,0),0)*
    (VLOOKUP(SUBSTITUTE(SUBSTITUTE(F$1,"standard",""),"|Float","")&amp;IF(OR($L1445=TRUE,$A1445=0,MOD($A1445,ChapterTable!$R$20)&lt;&gt;0),"","보스")&amp;"인게임누적곱배수",ChapterTable!$R:$S,2,0)^D1445
    +VLOOKUP(SUBSTITUTE(SUBSTITUTE(F$1,"standard",""),"|Float","")&amp;IF(OR($L1445=TRUE,$A1445=0,MOD($A1445,ChapterTable!$R$20)&lt;&gt;0),"","보스")&amp;"인게임누적합배수",ChapterTable!$R:$S,2,0)*D1445)
  )
  )
  )
)</f>
        <v>436.64062499999994</v>
      </c>
      <c r="G1445" t="s">
        <v>715</v>
      </c>
      <c r="J1445" t="str">
        <f>IF(ISBLANK(I1445),"",
IFERROR(VLOOKUP(I1445,[1]StringTable!$1:$1048576,MATCH("kor|String",[1]StringTable!$1:$1,0),0),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63"/>
        <v>1</v>
      </c>
      <c r="AJ1445">
        <f t="shared" si="161"/>
        <v>1</v>
      </c>
      <c r="AK1445">
        <f t="shared" si="162"/>
        <v>1</v>
      </c>
      <c r="AL1445">
        <v>0</v>
      </c>
    </row>
    <row r="1446" spans="1:38" x14ac:dyDescent="0.3">
      <c r="A1446">
        <v>7</v>
      </c>
      <c r="B1446">
        <v>5</v>
      </c>
      <c r="C1446">
        <f>IF(OR($L1446=TRUE,$A1446=0,MOD($A1446,ChapterTable!$R$20)&lt;&gt;0),
MAX(0,INT(($B1446+ChapterTable!$P$26+VLOOKUP(SUBSTITUTE(C$1,"성장단계","")&amp;"단계오프셋",ChapterTable!$R:$S,2,0))/ChapterTable!$P$23)),
MAX(0,INT(($B1446+ChapterTable!$R$26+VLOOKUP(SUBSTITUTE(C$1,"성장단계","")&amp;"보스단계오프셋",ChapterTable!$R:$S,2,0))/ChapterTable!$R$23)))</f>
        <v>0</v>
      </c>
      <c r="D1446">
        <f>IF(OR($L1446=TRUE,$A1446=0,MOD($A1446,ChapterTable!$R$20)&lt;&gt;0),
MAX(0,INT(($B1446+ChapterTable!$P$26+VLOOKUP(SUBSTITUTE(D$1,"성장단계","")&amp;"단계오프셋",ChapterTable!$R:$S,2,0))/ChapterTable!$P$23)),
MAX(0,INT(($B1446+ChapterTable!$R$26+VLOOKUP(SUBSTITUTE(D$1,"성장단계","")&amp;"보스단계오프셋",ChapterTable!$R:$S,2,0))/ChapterTable!$R$23)))</f>
        <v>0</v>
      </c>
      <c r="E1446" s="1">
        <f ca="1">IF(AND($A1446=0,$B1446=1),
    VLOOKUP(1,ChapterTable!$1:$1048576,MATCH("최종"&amp;SUBSTITUTE(SUBSTITUTE(E$1,"standard",""),"|Float",""),ChapterTable!$1:$1,0),0)*ChapterTable!$P$17,
  IF(AND($A1446=0,$B1446=0),
    E1447,
  IF($B1446=0,
    VLOOKUP($A1446,ChapterTable!$1:$1048576,MATCH("최종"&amp;SUBSTITUTE(SUBSTITUTE(E$1,"standard",""),"|Float",""),ChapterTable!$1:$1,0),0),
  IF($B1446=1,
    IF($L1446=FALSE,
      VLOOKUP($A1446,ChapterTable!$1:$1048576,MATCH("최종"&amp;SUBSTITUTE(SUBSTITUTE(E$1,"standard",""),"|Float",""),ChapterTable!$1:$1,0),0),
      VLOOKUP($A1446-ChapterTable!$P$11,ChapterTable!$1:$1048576,MATCH("최종"&amp;SUBSTITUTE(SUBSTITUTE(E$1,"standard",""),"|Float",""),ChapterTable!$1:$1,0),0)*ChapterTable!$P$14
    ),
  OFFSET(E1446,-$B1446+IF($L1446,1,0),0)*IF($B1446&gt;OFFSET($B1446,1,0),ChapterTable!$R$17,1)*
    (VLOOKUP(SUBSTITUTE(SUBSTITUTE(E$1,"standard",""),"|Float","")&amp;IF(OR($L1446=TRUE,$A1446=0,MOD($A1446,ChapterTable!$R$20)&lt;&gt;0),"","보스")&amp;"인게임누적곱배수",ChapterTable!$R:$S,2,0)^C1446
    +VLOOKUP(SUBSTITUTE(SUBSTITUTE(E$1,"standard",""),"|Float","")&amp;IF(OR($L1446=TRUE,$A1446=0,MOD($A1446,ChapterTable!$R$20)&lt;&gt;0),"","보스")&amp;"인게임누적합배수",ChapterTable!$R:$S,2,0)*C1446)
  )
  )
  )
)</f>
        <v>1047.9375</v>
      </c>
      <c r="F1446" s="1">
        <f ca="1">IF(AND($A1446=0,$B1446=1),
    VLOOKUP(1,ChapterTable!$1:$1048576,MATCH("최종"&amp;SUBSTITUTE(SUBSTITUTE(F$1,"standard",""),"|Float",""),ChapterTable!$1:$1,0),0)*ChapterTable!$P$17,
  IF(AND($A1446=0,$B1446=0),
    F1447,
  IF($B1446=0,
    VLOOKUP($A1446,ChapterTable!$1:$1048576,MATCH("최종"&amp;SUBSTITUTE(SUBSTITUTE(F$1,"standard",""),"|Float",""),ChapterTable!$1:$1,0),0),
  IF($B1446=1,
    IF($L1446=FALSE,
      VLOOKUP($A1446,ChapterTable!$1:$1048576,MATCH("최종"&amp;SUBSTITUTE(SUBSTITUTE(F$1,"standard",""),"|Float",""),ChapterTable!$1:$1,0),0),
      VLOOKUP($A1446-ChapterTable!$P$11,ChapterTable!$1:$1048576,MATCH("최종"&amp;SUBSTITUTE(SUBSTITUTE(F$1,"standard",""),"|Float",""),ChapterTable!$1:$1,0),0)*ChapterTable!$P$14
    ),
  OFFSET(F1446,-$B1446+IF($L1446,1,0),0)*
    (VLOOKUP(SUBSTITUTE(SUBSTITUTE(F$1,"standard",""),"|Float","")&amp;IF(OR($L1446=TRUE,$A1446=0,MOD($A1446,ChapterTable!$R$20)&lt;&gt;0),"","보스")&amp;"인게임누적곱배수",ChapterTable!$R:$S,2,0)^D1446
    +VLOOKUP(SUBSTITUTE(SUBSTITUTE(F$1,"standard",""),"|Float","")&amp;IF(OR($L1446=TRUE,$A1446=0,MOD($A1446,ChapterTable!$R$20)&lt;&gt;0),"","보스")&amp;"인게임누적합배수",ChapterTable!$R:$S,2,0)*D1446)
  )
  )
  )
)</f>
        <v>436.64062499999994</v>
      </c>
      <c r="G1446" t="s">
        <v>715</v>
      </c>
      <c r="J1446" t="str">
        <f>IF(ISBLANK(I1446),"",
IFERROR(VLOOKUP(I1446,[1]StringTable!$1:$1048576,MATCH("kor|String",[1]StringTable!$1:$1,0),0),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63"/>
        <v>1</v>
      </c>
      <c r="AJ1446">
        <f t="shared" si="161"/>
        <v>1</v>
      </c>
      <c r="AK1446">
        <f t="shared" si="162"/>
        <v>1</v>
      </c>
      <c r="AL1446">
        <v>0</v>
      </c>
    </row>
    <row r="1447" spans="1:38" x14ac:dyDescent="0.3">
      <c r="A1447">
        <v>7</v>
      </c>
      <c r="B1447">
        <v>6</v>
      </c>
      <c r="C1447">
        <f>IF(OR($L1447=TRUE,$A1447=0,MOD($A1447,ChapterTable!$R$20)&lt;&gt;0),
MAX(0,INT(($B1447+ChapterTable!$P$26+VLOOKUP(SUBSTITUTE(C$1,"성장단계","")&amp;"단계오프셋",ChapterTable!$R:$S,2,0))/ChapterTable!$P$23)),
MAX(0,INT(($B1447+ChapterTable!$R$26+VLOOKUP(SUBSTITUTE(C$1,"성장단계","")&amp;"보스단계오프셋",ChapterTable!$R:$S,2,0))/ChapterTable!$R$23)))</f>
        <v>1</v>
      </c>
      <c r="D1447">
        <f>IF(OR($L1447=TRUE,$A1447=0,MOD($A1447,ChapterTable!$R$20)&lt;&gt;0),
MAX(0,INT(($B1447+ChapterTable!$P$26+VLOOKUP(SUBSTITUTE(D$1,"성장단계","")&amp;"단계오프셋",ChapterTable!$R:$S,2,0))/ChapterTable!$P$23)),
MAX(0,INT(($B1447+ChapterTable!$R$26+VLOOKUP(SUBSTITUTE(D$1,"성장단계","")&amp;"보스단계오프셋",ChapterTable!$R:$S,2,0))/ChapterTable!$R$23)))</f>
        <v>0</v>
      </c>
      <c r="E1447" s="1">
        <f ca="1">IF(AND($A1447=0,$B1447=1),
    VLOOKUP(1,ChapterTable!$1:$1048576,MATCH("최종"&amp;SUBSTITUTE(SUBSTITUTE(E$1,"standard",""),"|Float",""),ChapterTable!$1:$1,0),0)*ChapterTable!$P$17,
  IF(AND($A1447=0,$B1447=0),
    E1448,
  IF($B1447=0,
    VLOOKUP($A1447,ChapterTable!$1:$1048576,MATCH("최종"&amp;SUBSTITUTE(SUBSTITUTE(E$1,"standard",""),"|Float",""),ChapterTable!$1:$1,0),0),
  IF($B1447=1,
    IF($L1447=FALSE,
      VLOOKUP($A1447,ChapterTable!$1:$1048576,MATCH("최종"&amp;SUBSTITUTE(SUBSTITUTE(E$1,"standard",""),"|Float",""),ChapterTable!$1:$1,0),0),
      VLOOKUP($A1447-ChapterTable!$P$11,ChapterTable!$1:$1048576,MATCH("최종"&amp;SUBSTITUTE(SUBSTITUTE(E$1,"standard",""),"|Float",""),ChapterTable!$1:$1,0),0)*ChapterTable!$P$14
    ),
  OFFSET(E1447,-$B1447+IF($L1447,1,0),0)*IF($B1447&gt;OFFSET($B1447,1,0),ChapterTable!$R$17,1)*
    (VLOOKUP(SUBSTITUTE(SUBSTITUTE(E$1,"standard",""),"|Float","")&amp;IF(OR($L1447=TRUE,$A1447=0,MOD($A1447,ChapterTable!$R$20)&lt;&gt;0),"","보스")&amp;"인게임누적곱배수",ChapterTable!$R:$S,2,0)^C1447
    +VLOOKUP(SUBSTITUTE(SUBSTITUTE(E$1,"standard",""),"|Float","")&amp;IF(OR($L1447=TRUE,$A1447=0,MOD($A1447,ChapterTable!$R$20)&lt;&gt;0),"","보스")&amp;"인게임누적합배수",ChapterTable!$R:$S,2,0)*C1447)
  )
  )
  )
)</f>
        <v>1257.5249999999999</v>
      </c>
      <c r="F1447" s="1">
        <f ca="1">IF(AND($A1447=0,$B1447=1),
    VLOOKUP(1,ChapterTable!$1:$1048576,MATCH("최종"&amp;SUBSTITUTE(SUBSTITUTE(F$1,"standard",""),"|Float",""),ChapterTable!$1:$1,0),0)*ChapterTable!$P$17,
  IF(AND($A1447=0,$B1447=0),
    F1448,
  IF($B1447=0,
    VLOOKUP($A1447,ChapterTable!$1:$1048576,MATCH("최종"&amp;SUBSTITUTE(SUBSTITUTE(F$1,"standard",""),"|Float",""),ChapterTable!$1:$1,0),0),
  IF($B1447=1,
    IF($L1447=FALSE,
      VLOOKUP($A1447,ChapterTable!$1:$1048576,MATCH("최종"&amp;SUBSTITUTE(SUBSTITUTE(F$1,"standard",""),"|Float",""),ChapterTable!$1:$1,0),0),
      VLOOKUP($A1447-ChapterTable!$P$11,ChapterTable!$1:$1048576,MATCH("최종"&amp;SUBSTITUTE(SUBSTITUTE(F$1,"standard",""),"|Float",""),ChapterTable!$1:$1,0),0)*ChapterTable!$P$14
    ),
  OFFSET(F1447,-$B1447+IF($L1447,1,0),0)*
    (VLOOKUP(SUBSTITUTE(SUBSTITUTE(F$1,"standard",""),"|Float","")&amp;IF(OR($L1447=TRUE,$A1447=0,MOD($A1447,ChapterTable!$R$20)&lt;&gt;0),"","보스")&amp;"인게임누적곱배수",ChapterTable!$R:$S,2,0)^D1447
    +VLOOKUP(SUBSTITUTE(SUBSTITUTE(F$1,"standard",""),"|Float","")&amp;IF(OR($L1447=TRUE,$A1447=0,MOD($A1447,ChapterTable!$R$20)&lt;&gt;0),"","보스")&amp;"인게임누적합배수",ChapterTable!$R:$S,2,0)*D1447)
  )
  )
  )
)</f>
        <v>436.64062499999994</v>
      </c>
      <c r="G1447" t="s">
        <v>715</v>
      </c>
      <c r="J1447" t="str">
        <f>IF(ISBLANK(I1447),"",
IFERROR(VLOOKUP(I1447,[1]StringTable!$1:$1048576,MATCH("kor|String",[1]StringTable!$1:$1,0),0),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63"/>
        <v>1</v>
      </c>
      <c r="AJ1447">
        <f t="shared" si="161"/>
        <v>1</v>
      </c>
      <c r="AK1447">
        <f t="shared" si="162"/>
        <v>1</v>
      </c>
      <c r="AL1447">
        <v>0</v>
      </c>
    </row>
    <row r="1448" spans="1:38" x14ac:dyDescent="0.3">
      <c r="A1448">
        <v>7</v>
      </c>
      <c r="B1448">
        <v>7</v>
      </c>
      <c r="C1448">
        <f>IF(OR($L1448=TRUE,$A1448=0,MOD($A1448,ChapterTable!$R$20)&lt;&gt;0),
MAX(0,INT(($B1448+ChapterTable!$P$26+VLOOKUP(SUBSTITUTE(C$1,"성장단계","")&amp;"단계오프셋",ChapterTable!$R:$S,2,0))/ChapterTable!$P$23)),
MAX(0,INT(($B1448+ChapterTable!$R$26+VLOOKUP(SUBSTITUTE(C$1,"성장단계","")&amp;"보스단계오프셋",ChapterTable!$R:$S,2,0))/ChapterTable!$R$23)))</f>
        <v>1</v>
      </c>
      <c r="D1448">
        <f>IF(OR($L1448=TRUE,$A1448=0,MOD($A1448,ChapterTable!$R$20)&lt;&gt;0),
MAX(0,INT(($B1448+ChapterTable!$P$26+VLOOKUP(SUBSTITUTE(D$1,"성장단계","")&amp;"단계오프셋",ChapterTable!$R:$S,2,0))/ChapterTable!$P$23)),
MAX(0,INT(($B1448+ChapterTable!$R$26+VLOOKUP(SUBSTITUTE(D$1,"성장단계","")&amp;"보스단계오프셋",ChapterTable!$R:$S,2,0))/ChapterTable!$R$23)))</f>
        <v>0</v>
      </c>
      <c r="E1448" s="1">
        <f ca="1">IF(AND($A1448=0,$B1448=1),
    VLOOKUP(1,ChapterTable!$1:$1048576,MATCH("최종"&amp;SUBSTITUTE(SUBSTITUTE(E$1,"standard",""),"|Float",""),ChapterTable!$1:$1,0),0)*ChapterTable!$P$17,
  IF(AND($A1448=0,$B1448=0),
    E1449,
  IF($B1448=0,
    VLOOKUP($A1448,ChapterTable!$1:$1048576,MATCH("최종"&amp;SUBSTITUTE(SUBSTITUTE(E$1,"standard",""),"|Float",""),ChapterTable!$1:$1,0),0),
  IF($B1448=1,
    IF($L1448=FALSE,
      VLOOKUP($A1448,ChapterTable!$1:$1048576,MATCH("최종"&amp;SUBSTITUTE(SUBSTITUTE(E$1,"standard",""),"|Float",""),ChapterTable!$1:$1,0),0),
      VLOOKUP($A1448-ChapterTable!$P$11,ChapterTable!$1:$1048576,MATCH("최종"&amp;SUBSTITUTE(SUBSTITUTE(E$1,"standard",""),"|Float",""),ChapterTable!$1:$1,0),0)*ChapterTable!$P$14
    ),
  OFFSET(E1448,-$B1448+IF($L1448,1,0),0)*IF($B1448&gt;OFFSET($B1448,1,0),ChapterTable!$R$17,1)*
    (VLOOKUP(SUBSTITUTE(SUBSTITUTE(E$1,"standard",""),"|Float","")&amp;IF(OR($L1448=TRUE,$A1448=0,MOD($A1448,ChapterTable!$R$20)&lt;&gt;0),"","보스")&amp;"인게임누적곱배수",ChapterTable!$R:$S,2,0)^C1448
    +VLOOKUP(SUBSTITUTE(SUBSTITUTE(E$1,"standard",""),"|Float","")&amp;IF(OR($L1448=TRUE,$A1448=0,MOD($A1448,ChapterTable!$R$20)&lt;&gt;0),"","보스")&amp;"인게임누적합배수",ChapterTable!$R:$S,2,0)*C1448)
  )
  )
  )
)</f>
        <v>1257.5249999999999</v>
      </c>
      <c r="F1448" s="1">
        <f ca="1">IF(AND($A1448=0,$B1448=1),
    VLOOKUP(1,ChapterTable!$1:$1048576,MATCH("최종"&amp;SUBSTITUTE(SUBSTITUTE(F$1,"standard",""),"|Float",""),ChapterTable!$1:$1,0),0)*ChapterTable!$P$17,
  IF(AND($A1448=0,$B1448=0),
    F1449,
  IF($B1448=0,
    VLOOKUP($A1448,ChapterTable!$1:$1048576,MATCH("최종"&amp;SUBSTITUTE(SUBSTITUTE(F$1,"standard",""),"|Float",""),ChapterTable!$1:$1,0),0),
  IF($B1448=1,
    IF($L1448=FALSE,
      VLOOKUP($A1448,ChapterTable!$1:$1048576,MATCH("최종"&amp;SUBSTITUTE(SUBSTITUTE(F$1,"standard",""),"|Float",""),ChapterTable!$1:$1,0),0),
      VLOOKUP($A1448-ChapterTable!$P$11,ChapterTable!$1:$1048576,MATCH("최종"&amp;SUBSTITUTE(SUBSTITUTE(F$1,"standard",""),"|Float",""),ChapterTable!$1:$1,0),0)*ChapterTable!$P$14
    ),
  OFFSET(F1448,-$B1448+IF($L1448,1,0),0)*
    (VLOOKUP(SUBSTITUTE(SUBSTITUTE(F$1,"standard",""),"|Float","")&amp;IF(OR($L1448=TRUE,$A1448=0,MOD($A1448,ChapterTable!$R$20)&lt;&gt;0),"","보스")&amp;"인게임누적곱배수",ChapterTable!$R:$S,2,0)^D1448
    +VLOOKUP(SUBSTITUTE(SUBSTITUTE(F$1,"standard",""),"|Float","")&amp;IF(OR($L1448=TRUE,$A1448=0,MOD($A1448,ChapterTable!$R$20)&lt;&gt;0),"","보스")&amp;"인게임누적합배수",ChapterTable!$R:$S,2,0)*D1448)
  )
  )
  )
)</f>
        <v>436.64062499999994</v>
      </c>
      <c r="G1448" t="s">
        <v>715</v>
      </c>
      <c r="J1448" t="str">
        <f>IF(ISBLANK(I1448),"",
IFERROR(VLOOKUP(I1448,[1]StringTable!$1:$1048576,MATCH("kor|String",[1]StringTable!$1:$1,0),0),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63"/>
        <v>1</v>
      </c>
      <c r="AJ1448">
        <f t="shared" si="161"/>
        <v>1</v>
      </c>
      <c r="AK1448">
        <f t="shared" si="162"/>
        <v>1</v>
      </c>
      <c r="AL1448">
        <v>0</v>
      </c>
    </row>
    <row r="1449" spans="1:38" x14ac:dyDescent="0.3">
      <c r="A1449">
        <v>7</v>
      </c>
      <c r="B1449">
        <v>8</v>
      </c>
      <c r="C1449">
        <f>IF(OR($L1449=TRUE,$A1449=0,MOD($A1449,ChapterTable!$R$20)&lt;&gt;0),
MAX(0,INT(($B1449+ChapterTable!$P$26+VLOOKUP(SUBSTITUTE(C$1,"성장단계","")&amp;"단계오프셋",ChapterTable!$R:$S,2,0))/ChapterTable!$P$23)),
MAX(0,INT(($B1449+ChapterTable!$R$26+VLOOKUP(SUBSTITUTE(C$1,"성장단계","")&amp;"보스단계오프셋",ChapterTable!$R:$S,2,0))/ChapterTable!$R$23)))</f>
        <v>1</v>
      </c>
      <c r="D1449">
        <f>IF(OR($L1449=TRUE,$A1449=0,MOD($A1449,ChapterTable!$R$20)&lt;&gt;0),
MAX(0,INT(($B1449+ChapterTable!$P$26+VLOOKUP(SUBSTITUTE(D$1,"성장단계","")&amp;"단계오프셋",ChapterTable!$R:$S,2,0))/ChapterTable!$P$23)),
MAX(0,INT(($B1449+ChapterTable!$R$26+VLOOKUP(SUBSTITUTE(D$1,"성장단계","")&amp;"보스단계오프셋",ChapterTable!$R:$S,2,0))/ChapterTable!$R$23)))</f>
        <v>0</v>
      </c>
      <c r="E1449" s="1">
        <f ca="1">IF(AND($A1449=0,$B1449=1),
    VLOOKUP(1,ChapterTable!$1:$1048576,MATCH("최종"&amp;SUBSTITUTE(SUBSTITUTE(E$1,"standard",""),"|Float",""),ChapterTable!$1:$1,0),0)*ChapterTable!$P$17,
  IF(AND($A1449=0,$B1449=0),
    E1450,
  IF($B1449=0,
    VLOOKUP($A1449,ChapterTable!$1:$1048576,MATCH("최종"&amp;SUBSTITUTE(SUBSTITUTE(E$1,"standard",""),"|Float",""),ChapterTable!$1:$1,0),0),
  IF($B1449=1,
    IF($L1449=FALSE,
      VLOOKUP($A1449,ChapterTable!$1:$1048576,MATCH("최종"&amp;SUBSTITUTE(SUBSTITUTE(E$1,"standard",""),"|Float",""),ChapterTable!$1:$1,0),0),
      VLOOKUP($A1449-ChapterTable!$P$11,ChapterTable!$1:$1048576,MATCH("최종"&amp;SUBSTITUTE(SUBSTITUTE(E$1,"standard",""),"|Float",""),ChapterTable!$1:$1,0),0)*ChapterTable!$P$14
    ),
  OFFSET(E1449,-$B1449+IF($L1449,1,0),0)*IF($B1449&gt;OFFSET($B1449,1,0),ChapterTable!$R$17,1)*
    (VLOOKUP(SUBSTITUTE(SUBSTITUTE(E$1,"standard",""),"|Float","")&amp;IF(OR($L1449=TRUE,$A1449=0,MOD($A1449,ChapterTable!$R$20)&lt;&gt;0),"","보스")&amp;"인게임누적곱배수",ChapterTable!$R:$S,2,0)^C1449
    +VLOOKUP(SUBSTITUTE(SUBSTITUTE(E$1,"standard",""),"|Float","")&amp;IF(OR($L1449=TRUE,$A1449=0,MOD($A1449,ChapterTable!$R$20)&lt;&gt;0),"","보스")&amp;"인게임누적합배수",ChapterTable!$R:$S,2,0)*C1449)
  )
  )
  )
)</f>
        <v>1257.5249999999999</v>
      </c>
      <c r="F1449" s="1">
        <f ca="1">IF(AND($A1449=0,$B1449=1),
    VLOOKUP(1,ChapterTable!$1:$1048576,MATCH("최종"&amp;SUBSTITUTE(SUBSTITUTE(F$1,"standard",""),"|Float",""),ChapterTable!$1:$1,0),0)*ChapterTable!$P$17,
  IF(AND($A1449=0,$B1449=0),
    F1450,
  IF($B1449=0,
    VLOOKUP($A1449,ChapterTable!$1:$1048576,MATCH("최종"&amp;SUBSTITUTE(SUBSTITUTE(F$1,"standard",""),"|Float",""),ChapterTable!$1:$1,0),0),
  IF($B1449=1,
    IF($L1449=FALSE,
      VLOOKUP($A1449,ChapterTable!$1:$1048576,MATCH("최종"&amp;SUBSTITUTE(SUBSTITUTE(F$1,"standard",""),"|Float",""),ChapterTable!$1:$1,0),0),
      VLOOKUP($A1449-ChapterTable!$P$11,ChapterTable!$1:$1048576,MATCH("최종"&amp;SUBSTITUTE(SUBSTITUTE(F$1,"standard",""),"|Float",""),ChapterTable!$1:$1,0),0)*ChapterTable!$P$14
    ),
  OFFSET(F1449,-$B1449+IF($L1449,1,0),0)*
    (VLOOKUP(SUBSTITUTE(SUBSTITUTE(F$1,"standard",""),"|Float","")&amp;IF(OR($L1449=TRUE,$A1449=0,MOD($A1449,ChapterTable!$R$20)&lt;&gt;0),"","보스")&amp;"인게임누적곱배수",ChapterTable!$R:$S,2,0)^D1449
    +VLOOKUP(SUBSTITUTE(SUBSTITUTE(F$1,"standard",""),"|Float","")&amp;IF(OR($L1449=TRUE,$A1449=0,MOD($A1449,ChapterTable!$R$20)&lt;&gt;0),"","보스")&amp;"인게임누적합배수",ChapterTable!$R:$S,2,0)*D1449)
  )
  )
  )
)</f>
        <v>436.64062499999994</v>
      </c>
      <c r="G1449" t="s">
        <v>715</v>
      </c>
      <c r="J1449" t="str">
        <f>IF(ISBLANK(I1449),"",
IFERROR(VLOOKUP(I1449,[1]StringTable!$1:$1048576,MATCH("kor|String",[1]StringTable!$1:$1,0),0),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63"/>
        <v>1</v>
      </c>
      <c r="AJ1449">
        <f t="shared" si="161"/>
        <v>1</v>
      </c>
      <c r="AK1449">
        <f t="shared" si="162"/>
        <v>1</v>
      </c>
      <c r="AL1449">
        <v>0</v>
      </c>
    </row>
    <row r="1450" spans="1:38" x14ac:dyDescent="0.3">
      <c r="A1450">
        <v>7</v>
      </c>
      <c r="B1450">
        <v>9</v>
      </c>
      <c r="C1450">
        <f>IF(OR($L1450=TRUE,$A1450=0,MOD($A1450,ChapterTable!$R$20)&lt;&gt;0),
MAX(0,INT(($B1450+ChapterTable!$P$26+VLOOKUP(SUBSTITUTE(C$1,"성장단계","")&amp;"단계오프셋",ChapterTable!$R:$S,2,0))/ChapterTable!$P$23)),
MAX(0,INT(($B1450+ChapterTable!$R$26+VLOOKUP(SUBSTITUTE(C$1,"성장단계","")&amp;"보스단계오프셋",ChapterTable!$R:$S,2,0))/ChapterTable!$R$23)))</f>
        <v>1</v>
      </c>
      <c r="D1450">
        <f>IF(OR($L1450=TRUE,$A1450=0,MOD($A1450,ChapterTable!$R$20)&lt;&gt;0),
MAX(0,INT(($B1450+ChapterTable!$P$26+VLOOKUP(SUBSTITUTE(D$1,"성장단계","")&amp;"단계오프셋",ChapterTable!$R:$S,2,0))/ChapterTable!$P$23)),
MAX(0,INT(($B1450+ChapterTable!$R$26+VLOOKUP(SUBSTITUTE(D$1,"성장단계","")&amp;"보스단계오프셋",ChapterTable!$R:$S,2,0))/ChapterTable!$R$23)))</f>
        <v>0</v>
      </c>
      <c r="E1450" s="1">
        <f ca="1">IF(AND($A1450=0,$B1450=1),
    VLOOKUP(1,ChapterTable!$1:$1048576,MATCH("최종"&amp;SUBSTITUTE(SUBSTITUTE(E$1,"standard",""),"|Float",""),ChapterTable!$1:$1,0),0)*ChapterTable!$P$17,
  IF(AND($A1450=0,$B1450=0),
    E1451,
  IF($B1450=0,
    VLOOKUP($A1450,ChapterTable!$1:$1048576,MATCH("최종"&amp;SUBSTITUTE(SUBSTITUTE(E$1,"standard",""),"|Float",""),ChapterTable!$1:$1,0),0),
  IF($B1450=1,
    IF($L1450=FALSE,
      VLOOKUP($A1450,ChapterTable!$1:$1048576,MATCH("최종"&amp;SUBSTITUTE(SUBSTITUTE(E$1,"standard",""),"|Float",""),ChapterTable!$1:$1,0),0),
      VLOOKUP($A1450-ChapterTable!$P$11,ChapterTable!$1:$1048576,MATCH("최종"&amp;SUBSTITUTE(SUBSTITUTE(E$1,"standard",""),"|Float",""),ChapterTable!$1:$1,0),0)*ChapterTable!$P$14
    ),
  OFFSET(E1450,-$B1450+IF($L1450,1,0),0)*IF($B1450&gt;OFFSET($B1450,1,0),ChapterTable!$R$17,1)*
    (VLOOKUP(SUBSTITUTE(SUBSTITUTE(E$1,"standard",""),"|Float","")&amp;IF(OR($L1450=TRUE,$A1450=0,MOD($A1450,ChapterTable!$R$20)&lt;&gt;0),"","보스")&amp;"인게임누적곱배수",ChapterTable!$R:$S,2,0)^C1450
    +VLOOKUP(SUBSTITUTE(SUBSTITUTE(E$1,"standard",""),"|Float","")&amp;IF(OR($L1450=TRUE,$A1450=0,MOD($A1450,ChapterTable!$R$20)&lt;&gt;0),"","보스")&amp;"인게임누적합배수",ChapterTable!$R:$S,2,0)*C1450)
  )
  )
  )
)</f>
        <v>1257.5249999999999</v>
      </c>
      <c r="F1450" s="1">
        <f ca="1">IF(AND($A1450=0,$B1450=1),
    VLOOKUP(1,ChapterTable!$1:$1048576,MATCH("최종"&amp;SUBSTITUTE(SUBSTITUTE(F$1,"standard",""),"|Float",""),ChapterTable!$1:$1,0),0)*ChapterTable!$P$17,
  IF(AND($A1450=0,$B1450=0),
    F1451,
  IF($B1450=0,
    VLOOKUP($A1450,ChapterTable!$1:$1048576,MATCH("최종"&amp;SUBSTITUTE(SUBSTITUTE(F$1,"standard",""),"|Float",""),ChapterTable!$1:$1,0),0),
  IF($B1450=1,
    IF($L1450=FALSE,
      VLOOKUP($A1450,ChapterTable!$1:$1048576,MATCH("최종"&amp;SUBSTITUTE(SUBSTITUTE(F$1,"standard",""),"|Float",""),ChapterTable!$1:$1,0),0),
      VLOOKUP($A1450-ChapterTable!$P$11,ChapterTable!$1:$1048576,MATCH("최종"&amp;SUBSTITUTE(SUBSTITUTE(F$1,"standard",""),"|Float",""),ChapterTable!$1:$1,0),0)*ChapterTable!$P$14
    ),
  OFFSET(F1450,-$B1450+IF($L1450,1,0),0)*
    (VLOOKUP(SUBSTITUTE(SUBSTITUTE(F$1,"standard",""),"|Float","")&amp;IF(OR($L1450=TRUE,$A1450=0,MOD($A1450,ChapterTable!$R$20)&lt;&gt;0),"","보스")&amp;"인게임누적곱배수",ChapterTable!$R:$S,2,0)^D1450
    +VLOOKUP(SUBSTITUTE(SUBSTITUTE(F$1,"standard",""),"|Float","")&amp;IF(OR($L1450=TRUE,$A1450=0,MOD($A1450,ChapterTable!$R$20)&lt;&gt;0),"","보스")&amp;"인게임누적합배수",ChapterTable!$R:$S,2,0)*D1450)
  )
  )
  )
)</f>
        <v>436.64062499999994</v>
      </c>
      <c r="G1450" t="s">
        <v>715</v>
      </c>
      <c r="J1450" t="str">
        <f>IF(ISBLANK(I1450),"",
IFERROR(VLOOKUP(I1450,[1]StringTable!$1:$1048576,MATCH("kor|String",[1]StringTable!$1:$1,0),0),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63"/>
        <v>1</v>
      </c>
      <c r="AJ1450">
        <f t="shared" si="161"/>
        <v>1</v>
      </c>
      <c r="AK1450">
        <f t="shared" si="162"/>
        <v>1</v>
      </c>
      <c r="AL1450">
        <v>0</v>
      </c>
    </row>
    <row r="1451" spans="1:38" x14ac:dyDescent="0.3">
      <c r="A1451">
        <v>7</v>
      </c>
      <c r="B1451">
        <v>10</v>
      </c>
      <c r="C1451">
        <f>IF(OR($L1451=TRUE,$A1451=0,MOD($A1451,ChapterTable!$R$20)&lt;&gt;0),
MAX(0,INT(($B1451+ChapterTable!$P$26+VLOOKUP(SUBSTITUTE(C$1,"성장단계","")&amp;"단계오프셋",ChapterTable!$R:$S,2,0))/ChapterTable!$P$23)),
MAX(0,INT(($B1451+ChapterTable!$R$26+VLOOKUP(SUBSTITUTE(C$1,"성장단계","")&amp;"보스단계오프셋",ChapterTable!$R:$S,2,0))/ChapterTable!$R$23)))</f>
        <v>1</v>
      </c>
      <c r="D1451">
        <f>IF(OR($L1451=TRUE,$A1451=0,MOD($A1451,ChapterTable!$R$20)&lt;&gt;0),
MAX(0,INT(($B1451+ChapterTable!$P$26+VLOOKUP(SUBSTITUTE(D$1,"성장단계","")&amp;"단계오프셋",ChapterTable!$R:$S,2,0))/ChapterTable!$P$23)),
MAX(0,INT(($B1451+ChapterTable!$R$26+VLOOKUP(SUBSTITUTE(D$1,"성장단계","")&amp;"보스단계오프셋",ChapterTable!$R:$S,2,0))/ChapterTable!$R$23)))</f>
        <v>0</v>
      </c>
      <c r="E1451" s="1">
        <f ca="1">IF(AND($A1451=0,$B1451=1),
    VLOOKUP(1,ChapterTable!$1:$1048576,MATCH("최종"&amp;SUBSTITUTE(SUBSTITUTE(E$1,"standard",""),"|Float",""),ChapterTable!$1:$1,0),0)*ChapterTable!$P$17,
  IF(AND($A1451=0,$B1451=0),
    E1452,
  IF($B1451=0,
    VLOOKUP($A1451,ChapterTable!$1:$1048576,MATCH("최종"&amp;SUBSTITUTE(SUBSTITUTE(E$1,"standard",""),"|Float",""),ChapterTable!$1:$1,0),0),
  IF($B1451=1,
    IF($L1451=FALSE,
      VLOOKUP($A1451,ChapterTable!$1:$1048576,MATCH("최종"&amp;SUBSTITUTE(SUBSTITUTE(E$1,"standard",""),"|Float",""),ChapterTable!$1:$1,0),0),
      VLOOKUP($A1451-ChapterTable!$P$11,ChapterTable!$1:$1048576,MATCH("최종"&amp;SUBSTITUTE(SUBSTITUTE(E$1,"standard",""),"|Float",""),ChapterTable!$1:$1,0),0)*ChapterTable!$P$14
    ),
  OFFSET(E1451,-$B1451+IF($L1451,1,0),0)*IF($B1451&gt;OFFSET($B1451,1,0),ChapterTable!$R$17,1)*
    (VLOOKUP(SUBSTITUTE(SUBSTITUTE(E$1,"standard",""),"|Float","")&amp;IF(OR($L1451=TRUE,$A1451=0,MOD($A1451,ChapterTable!$R$20)&lt;&gt;0),"","보스")&amp;"인게임누적곱배수",ChapterTable!$R:$S,2,0)^C1451
    +VLOOKUP(SUBSTITUTE(SUBSTITUTE(E$1,"standard",""),"|Float","")&amp;IF(OR($L1451=TRUE,$A1451=0,MOD($A1451,ChapterTable!$R$20)&lt;&gt;0),"","보스")&amp;"인게임누적합배수",ChapterTable!$R:$S,2,0)*C1451)
  )
  )
  )
)</f>
        <v>1257.5249999999999</v>
      </c>
      <c r="F1451" s="1">
        <f ca="1">IF(AND($A1451=0,$B1451=1),
    VLOOKUP(1,ChapterTable!$1:$1048576,MATCH("최종"&amp;SUBSTITUTE(SUBSTITUTE(F$1,"standard",""),"|Float",""),ChapterTable!$1:$1,0),0)*ChapterTable!$P$17,
  IF(AND($A1451=0,$B1451=0),
    F1452,
  IF($B1451=0,
    VLOOKUP($A1451,ChapterTable!$1:$1048576,MATCH("최종"&amp;SUBSTITUTE(SUBSTITUTE(F$1,"standard",""),"|Float",""),ChapterTable!$1:$1,0),0),
  IF($B1451=1,
    IF($L1451=FALSE,
      VLOOKUP($A1451,ChapterTable!$1:$1048576,MATCH("최종"&amp;SUBSTITUTE(SUBSTITUTE(F$1,"standard",""),"|Float",""),ChapterTable!$1:$1,0),0),
      VLOOKUP($A1451-ChapterTable!$P$11,ChapterTable!$1:$1048576,MATCH("최종"&amp;SUBSTITUTE(SUBSTITUTE(F$1,"standard",""),"|Float",""),ChapterTable!$1:$1,0),0)*ChapterTable!$P$14
    ),
  OFFSET(F1451,-$B1451+IF($L1451,1,0),0)*
    (VLOOKUP(SUBSTITUTE(SUBSTITUTE(F$1,"standard",""),"|Float","")&amp;IF(OR($L1451=TRUE,$A1451=0,MOD($A1451,ChapterTable!$R$20)&lt;&gt;0),"","보스")&amp;"인게임누적곱배수",ChapterTable!$R:$S,2,0)^D1451
    +VLOOKUP(SUBSTITUTE(SUBSTITUTE(F$1,"standard",""),"|Float","")&amp;IF(OR($L1451=TRUE,$A1451=0,MOD($A1451,ChapterTable!$R$20)&lt;&gt;0),"","보스")&amp;"인게임누적합배수",ChapterTable!$R:$S,2,0)*D1451)
  )
  )
  )
)</f>
        <v>436.64062499999994</v>
      </c>
      <c r="G1451" t="s">
        <v>715</v>
      </c>
      <c r="J1451" t="str">
        <f>IF(ISBLANK(I1451),"",
IFERROR(VLOOKUP(I1451,[1]StringTable!$1:$1048576,MATCH("kor|String",[1]StringTable!$1:$1,0),0),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63"/>
        <v>1</v>
      </c>
      <c r="AJ1451">
        <f t="shared" si="161"/>
        <v>1</v>
      </c>
      <c r="AK1451">
        <f t="shared" si="162"/>
        <v>1</v>
      </c>
      <c r="AL1451">
        <v>0</v>
      </c>
    </row>
    <row r="1452" spans="1:38" x14ac:dyDescent="0.3">
      <c r="A1452">
        <v>7</v>
      </c>
      <c r="B1452">
        <v>11</v>
      </c>
      <c r="C1452">
        <f>IF(OR($L1452=TRUE,$A1452=0,MOD($A1452,ChapterTable!$R$20)&lt;&gt;0),
MAX(0,INT(($B1452+ChapterTable!$P$26+VLOOKUP(SUBSTITUTE(C$1,"성장단계","")&amp;"단계오프셋",ChapterTable!$R:$S,2,0))/ChapterTable!$P$23)),
MAX(0,INT(($B1452+ChapterTable!$R$26+VLOOKUP(SUBSTITUTE(C$1,"성장단계","")&amp;"보스단계오프셋",ChapterTable!$R:$S,2,0))/ChapterTable!$R$23)))</f>
        <v>1</v>
      </c>
      <c r="D1452">
        <f>IF(OR($L1452=TRUE,$A1452=0,MOD($A1452,ChapterTable!$R$20)&lt;&gt;0),
MAX(0,INT(($B1452+ChapterTable!$P$26+VLOOKUP(SUBSTITUTE(D$1,"성장단계","")&amp;"단계오프셋",ChapterTable!$R:$S,2,0))/ChapterTable!$P$23)),
MAX(0,INT(($B1452+ChapterTable!$R$26+VLOOKUP(SUBSTITUTE(D$1,"성장단계","")&amp;"보스단계오프셋",ChapterTable!$R:$S,2,0))/ChapterTable!$R$23)))</f>
        <v>1</v>
      </c>
      <c r="E1452" s="1">
        <f ca="1">IF(AND($A1452=0,$B1452=1),
    VLOOKUP(1,ChapterTable!$1:$1048576,MATCH("최종"&amp;SUBSTITUTE(SUBSTITUTE(E$1,"standard",""),"|Float",""),ChapterTable!$1:$1,0),0)*ChapterTable!$P$17,
  IF(AND($A1452=0,$B1452=0),
    E1453,
  IF($B1452=0,
    VLOOKUP($A1452,ChapterTable!$1:$1048576,MATCH("최종"&amp;SUBSTITUTE(SUBSTITUTE(E$1,"standard",""),"|Float",""),ChapterTable!$1:$1,0),0),
  IF($B1452=1,
    IF($L1452=FALSE,
      VLOOKUP($A1452,ChapterTable!$1:$1048576,MATCH("최종"&amp;SUBSTITUTE(SUBSTITUTE(E$1,"standard",""),"|Float",""),ChapterTable!$1:$1,0),0),
      VLOOKUP($A1452-ChapterTable!$P$11,ChapterTable!$1:$1048576,MATCH("최종"&amp;SUBSTITUTE(SUBSTITUTE(E$1,"standard",""),"|Float",""),ChapterTable!$1:$1,0),0)*ChapterTable!$P$14
    ),
  OFFSET(E1452,-$B1452+IF($L1452,1,0),0)*IF($B1452&gt;OFFSET($B1452,1,0),ChapterTable!$R$17,1)*
    (VLOOKUP(SUBSTITUTE(SUBSTITUTE(E$1,"standard",""),"|Float","")&amp;IF(OR($L1452=TRUE,$A1452=0,MOD($A1452,ChapterTable!$R$20)&lt;&gt;0),"","보스")&amp;"인게임누적곱배수",ChapterTable!$R:$S,2,0)^C1452
    +VLOOKUP(SUBSTITUTE(SUBSTITUTE(E$1,"standard",""),"|Float","")&amp;IF(OR($L1452=TRUE,$A1452=0,MOD($A1452,ChapterTable!$R$20)&lt;&gt;0),"","보스")&amp;"인게임누적합배수",ChapterTable!$R:$S,2,0)*C1452)
  )
  )
  )
)</f>
        <v>1257.5249999999999</v>
      </c>
      <c r="F1452" s="1">
        <f ca="1">IF(AND($A1452=0,$B1452=1),
    VLOOKUP(1,ChapterTable!$1:$1048576,MATCH("최종"&amp;SUBSTITUTE(SUBSTITUTE(F$1,"standard",""),"|Float",""),ChapterTable!$1:$1,0),0)*ChapterTable!$P$17,
  IF(AND($A1452=0,$B1452=0),
    F1453,
  IF($B1452=0,
    VLOOKUP($A1452,ChapterTable!$1:$1048576,MATCH("최종"&amp;SUBSTITUTE(SUBSTITUTE(F$1,"standard",""),"|Float",""),ChapterTable!$1:$1,0),0),
  IF($B1452=1,
    IF($L1452=FALSE,
      VLOOKUP($A1452,ChapterTable!$1:$1048576,MATCH("최종"&amp;SUBSTITUTE(SUBSTITUTE(F$1,"standard",""),"|Float",""),ChapterTable!$1:$1,0),0),
      VLOOKUP($A1452-ChapterTable!$P$11,ChapterTable!$1:$1048576,MATCH("최종"&amp;SUBSTITUTE(SUBSTITUTE(F$1,"standard",""),"|Float",""),ChapterTable!$1:$1,0),0)*ChapterTable!$P$14
    ),
  OFFSET(F1452,-$B1452+IF($L1452,1,0),0)*
    (VLOOKUP(SUBSTITUTE(SUBSTITUTE(F$1,"standard",""),"|Float","")&amp;IF(OR($L1452=TRUE,$A1452=0,MOD($A1452,ChapterTable!$R$20)&lt;&gt;0),"","보스")&amp;"인게임누적곱배수",ChapterTable!$R:$S,2,0)^D1452
    +VLOOKUP(SUBSTITUTE(SUBSTITUTE(F$1,"standard",""),"|Float","")&amp;IF(OR($L1452=TRUE,$A1452=0,MOD($A1452,ChapterTable!$R$20)&lt;&gt;0),"","보스")&amp;"인게임누적합배수",ChapterTable!$R:$S,2,0)*D1452)
  )
  )
  )
)</f>
        <v>469.38867187499994</v>
      </c>
      <c r="G1452" t="s">
        <v>715</v>
      </c>
      <c r="J1452" t="str">
        <f>IF(ISBLANK(I1452),"",
IFERROR(VLOOKUP(I1452,[1]StringTable!$1:$1048576,MATCH("kor|String",[1]StringTable!$1:$1,0),0),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63"/>
        <v>0.5</v>
      </c>
      <c r="AJ1452">
        <f t="shared" si="161"/>
        <v>0.54666666600000002</v>
      </c>
      <c r="AK1452">
        <f t="shared" si="162"/>
        <v>1</v>
      </c>
      <c r="AL1452">
        <v>0</v>
      </c>
    </row>
    <row r="1453" spans="1:38" x14ac:dyDescent="0.3">
      <c r="A1453">
        <v>7</v>
      </c>
      <c r="B1453">
        <v>12</v>
      </c>
      <c r="C1453">
        <f>IF(OR($L1453=TRUE,$A1453=0,MOD($A1453,ChapterTable!$R$20)&lt;&gt;0),
MAX(0,INT(($B1453+ChapterTable!$P$26+VLOOKUP(SUBSTITUTE(C$1,"성장단계","")&amp;"단계오프셋",ChapterTable!$R:$S,2,0))/ChapterTable!$P$23)),
MAX(0,INT(($B1453+ChapterTable!$R$26+VLOOKUP(SUBSTITUTE(C$1,"성장단계","")&amp;"보스단계오프셋",ChapterTable!$R:$S,2,0))/ChapterTable!$R$23)))</f>
        <v>1</v>
      </c>
      <c r="D1453">
        <f>IF(OR($L1453=TRUE,$A1453=0,MOD($A1453,ChapterTable!$R$20)&lt;&gt;0),
MAX(0,INT(($B1453+ChapterTable!$P$26+VLOOKUP(SUBSTITUTE(D$1,"성장단계","")&amp;"단계오프셋",ChapterTable!$R:$S,2,0))/ChapterTable!$P$23)),
MAX(0,INT(($B1453+ChapterTable!$R$26+VLOOKUP(SUBSTITUTE(D$1,"성장단계","")&amp;"보스단계오프셋",ChapterTable!$R:$S,2,0))/ChapterTable!$R$23)))</f>
        <v>1</v>
      </c>
      <c r="E1453" s="1">
        <f ca="1">IF(AND($A1453=0,$B1453=1),
    VLOOKUP(1,ChapterTable!$1:$1048576,MATCH("최종"&amp;SUBSTITUTE(SUBSTITUTE(E$1,"standard",""),"|Float",""),ChapterTable!$1:$1,0),0)*ChapterTable!$P$17,
  IF(AND($A1453=0,$B1453=0),
    E1454,
  IF($B1453=0,
    VLOOKUP($A1453,ChapterTable!$1:$1048576,MATCH("최종"&amp;SUBSTITUTE(SUBSTITUTE(E$1,"standard",""),"|Float",""),ChapterTable!$1:$1,0),0),
  IF($B1453=1,
    IF($L1453=FALSE,
      VLOOKUP($A1453,ChapterTable!$1:$1048576,MATCH("최종"&amp;SUBSTITUTE(SUBSTITUTE(E$1,"standard",""),"|Float",""),ChapterTable!$1:$1,0),0),
      VLOOKUP($A1453-ChapterTable!$P$11,ChapterTable!$1:$1048576,MATCH("최종"&amp;SUBSTITUTE(SUBSTITUTE(E$1,"standard",""),"|Float",""),ChapterTable!$1:$1,0),0)*ChapterTable!$P$14
    ),
  OFFSET(E1453,-$B1453+IF($L1453,1,0),0)*IF($B1453&gt;OFFSET($B1453,1,0),ChapterTable!$R$17,1)*
    (VLOOKUP(SUBSTITUTE(SUBSTITUTE(E$1,"standard",""),"|Float","")&amp;IF(OR($L1453=TRUE,$A1453=0,MOD($A1453,ChapterTable!$R$20)&lt;&gt;0),"","보스")&amp;"인게임누적곱배수",ChapterTable!$R:$S,2,0)^C1453
    +VLOOKUP(SUBSTITUTE(SUBSTITUTE(E$1,"standard",""),"|Float","")&amp;IF(OR($L1453=TRUE,$A1453=0,MOD($A1453,ChapterTable!$R$20)&lt;&gt;0),"","보스")&amp;"인게임누적합배수",ChapterTable!$R:$S,2,0)*C1453)
  )
  )
  )
)</f>
        <v>1257.5249999999999</v>
      </c>
      <c r="F1453" s="1">
        <f ca="1">IF(AND($A1453=0,$B1453=1),
    VLOOKUP(1,ChapterTable!$1:$1048576,MATCH("최종"&amp;SUBSTITUTE(SUBSTITUTE(F$1,"standard",""),"|Float",""),ChapterTable!$1:$1,0),0)*ChapterTable!$P$17,
  IF(AND($A1453=0,$B1453=0),
    F1454,
  IF($B1453=0,
    VLOOKUP($A1453,ChapterTable!$1:$1048576,MATCH("최종"&amp;SUBSTITUTE(SUBSTITUTE(F$1,"standard",""),"|Float",""),ChapterTable!$1:$1,0),0),
  IF($B1453=1,
    IF($L1453=FALSE,
      VLOOKUP($A1453,ChapterTable!$1:$1048576,MATCH("최종"&amp;SUBSTITUTE(SUBSTITUTE(F$1,"standard",""),"|Float",""),ChapterTable!$1:$1,0),0),
      VLOOKUP($A1453-ChapterTable!$P$11,ChapterTable!$1:$1048576,MATCH("최종"&amp;SUBSTITUTE(SUBSTITUTE(F$1,"standard",""),"|Float",""),ChapterTable!$1:$1,0),0)*ChapterTable!$P$14
    ),
  OFFSET(F1453,-$B1453+IF($L1453,1,0),0)*
    (VLOOKUP(SUBSTITUTE(SUBSTITUTE(F$1,"standard",""),"|Float","")&amp;IF(OR($L1453=TRUE,$A1453=0,MOD($A1453,ChapterTable!$R$20)&lt;&gt;0),"","보스")&amp;"인게임누적곱배수",ChapterTable!$R:$S,2,0)^D1453
    +VLOOKUP(SUBSTITUTE(SUBSTITUTE(F$1,"standard",""),"|Float","")&amp;IF(OR($L1453=TRUE,$A1453=0,MOD($A1453,ChapterTable!$R$20)&lt;&gt;0),"","보스")&amp;"인게임누적합배수",ChapterTable!$R:$S,2,0)*D1453)
  )
  )
  )
)</f>
        <v>469.38867187499994</v>
      </c>
      <c r="G1453" t="s">
        <v>715</v>
      </c>
      <c r="J1453" t="str">
        <f>IF(ISBLANK(I1453),"",
IFERROR(VLOOKUP(I1453,[1]StringTable!$1:$1048576,MATCH("kor|String",[1]StringTable!$1:$1,0),0),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63"/>
        <v>0.5</v>
      </c>
      <c r="AJ1453">
        <f t="shared" si="161"/>
        <v>0.54666666600000002</v>
      </c>
      <c r="AK1453">
        <f t="shared" si="162"/>
        <v>1</v>
      </c>
      <c r="AL1453">
        <v>0</v>
      </c>
    </row>
    <row r="1454" spans="1:38" x14ac:dyDescent="0.3">
      <c r="A1454">
        <v>7</v>
      </c>
      <c r="B1454">
        <v>13</v>
      </c>
      <c r="C1454">
        <f>IF(OR($L1454=TRUE,$A1454=0,MOD($A1454,ChapterTable!$R$20)&lt;&gt;0),
MAX(0,INT(($B1454+ChapterTable!$P$26+VLOOKUP(SUBSTITUTE(C$1,"성장단계","")&amp;"단계오프셋",ChapterTable!$R:$S,2,0))/ChapterTable!$P$23)),
MAX(0,INT(($B1454+ChapterTable!$R$26+VLOOKUP(SUBSTITUTE(C$1,"성장단계","")&amp;"보스단계오프셋",ChapterTable!$R:$S,2,0))/ChapterTable!$R$23)))</f>
        <v>1</v>
      </c>
      <c r="D1454">
        <f>IF(OR($L1454=TRUE,$A1454=0,MOD($A1454,ChapterTable!$R$20)&lt;&gt;0),
MAX(0,INT(($B1454+ChapterTable!$P$26+VLOOKUP(SUBSTITUTE(D$1,"성장단계","")&amp;"단계오프셋",ChapterTable!$R:$S,2,0))/ChapterTable!$P$23)),
MAX(0,INT(($B1454+ChapterTable!$R$26+VLOOKUP(SUBSTITUTE(D$1,"성장단계","")&amp;"보스단계오프셋",ChapterTable!$R:$S,2,0))/ChapterTable!$R$23)))</f>
        <v>1</v>
      </c>
      <c r="E1454" s="1">
        <f ca="1">IF(AND($A1454=0,$B1454=1),
    VLOOKUP(1,ChapterTable!$1:$1048576,MATCH("최종"&amp;SUBSTITUTE(SUBSTITUTE(E$1,"standard",""),"|Float",""),ChapterTable!$1:$1,0),0)*ChapterTable!$P$17,
  IF(AND($A1454=0,$B1454=0),
    E1455,
  IF($B1454=0,
    VLOOKUP($A1454,ChapterTable!$1:$1048576,MATCH("최종"&amp;SUBSTITUTE(SUBSTITUTE(E$1,"standard",""),"|Float",""),ChapterTable!$1:$1,0),0),
  IF($B1454=1,
    IF($L1454=FALSE,
      VLOOKUP($A1454,ChapterTable!$1:$1048576,MATCH("최종"&amp;SUBSTITUTE(SUBSTITUTE(E$1,"standard",""),"|Float",""),ChapterTable!$1:$1,0),0),
      VLOOKUP($A1454-ChapterTable!$P$11,ChapterTable!$1:$1048576,MATCH("최종"&amp;SUBSTITUTE(SUBSTITUTE(E$1,"standard",""),"|Float",""),ChapterTable!$1:$1,0),0)*ChapterTable!$P$14
    ),
  OFFSET(E1454,-$B1454+IF($L1454,1,0),0)*IF($B1454&gt;OFFSET($B1454,1,0),ChapterTable!$R$17,1)*
    (VLOOKUP(SUBSTITUTE(SUBSTITUTE(E$1,"standard",""),"|Float","")&amp;IF(OR($L1454=TRUE,$A1454=0,MOD($A1454,ChapterTable!$R$20)&lt;&gt;0),"","보스")&amp;"인게임누적곱배수",ChapterTable!$R:$S,2,0)^C1454
    +VLOOKUP(SUBSTITUTE(SUBSTITUTE(E$1,"standard",""),"|Float","")&amp;IF(OR($L1454=TRUE,$A1454=0,MOD($A1454,ChapterTable!$R$20)&lt;&gt;0),"","보스")&amp;"인게임누적합배수",ChapterTable!$R:$S,2,0)*C1454)
  )
  )
  )
)</f>
        <v>1257.5249999999999</v>
      </c>
      <c r="F1454" s="1">
        <f ca="1">IF(AND($A1454=0,$B1454=1),
    VLOOKUP(1,ChapterTable!$1:$1048576,MATCH("최종"&amp;SUBSTITUTE(SUBSTITUTE(F$1,"standard",""),"|Float",""),ChapterTable!$1:$1,0),0)*ChapterTable!$P$17,
  IF(AND($A1454=0,$B1454=0),
    F1455,
  IF($B1454=0,
    VLOOKUP($A1454,ChapterTable!$1:$1048576,MATCH("최종"&amp;SUBSTITUTE(SUBSTITUTE(F$1,"standard",""),"|Float",""),ChapterTable!$1:$1,0),0),
  IF($B1454=1,
    IF($L1454=FALSE,
      VLOOKUP($A1454,ChapterTable!$1:$1048576,MATCH("최종"&amp;SUBSTITUTE(SUBSTITUTE(F$1,"standard",""),"|Float",""),ChapterTable!$1:$1,0),0),
      VLOOKUP($A1454-ChapterTable!$P$11,ChapterTable!$1:$1048576,MATCH("최종"&amp;SUBSTITUTE(SUBSTITUTE(F$1,"standard",""),"|Float",""),ChapterTable!$1:$1,0),0)*ChapterTable!$P$14
    ),
  OFFSET(F1454,-$B1454+IF($L1454,1,0),0)*
    (VLOOKUP(SUBSTITUTE(SUBSTITUTE(F$1,"standard",""),"|Float","")&amp;IF(OR($L1454=TRUE,$A1454=0,MOD($A1454,ChapterTable!$R$20)&lt;&gt;0),"","보스")&amp;"인게임누적곱배수",ChapterTable!$R:$S,2,0)^D1454
    +VLOOKUP(SUBSTITUTE(SUBSTITUTE(F$1,"standard",""),"|Float","")&amp;IF(OR($L1454=TRUE,$A1454=0,MOD($A1454,ChapterTable!$R$20)&lt;&gt;0),"","보스")&amp;"인게임누적합배수",ChapterTable!$R:$S,2,0)*D1454)
  )
  )
  )
)</f>
        <v>469.38867187499994</v>
      </c>
      <c r="G1454" t="s">
        <v>715</v>
      </c>
      <c r="J1454" t="str">
        <f>IF(ISBLANK(I1454),"",
IFERROR(VLOOKUP(I1454,[1]StringTable!$1:$1048576,MATCH("kor|String",[1]StringTable!$1:$1,0),0),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63"/>
        <v>0.5</v>
      </c>
      <c r="AJ1454">
        <f t="shared" si="161"/>
        <v>0.54666666600000002</v>
      </c>
      <c r="AK1454">
        <f t="shared" si="162"/>
        <v>1</v>
      </c>
      <c r="AL1454">
        <v>0</v>
      </c>
    </row>
    <row r="1455" spans="1:38" x14ac:dyDescent="0.3">
      <c r="A1455">
        <v>7</v>
      </c>
      <c r="B1455">
        <v>14</v>
      </c>
      <c r="C1455">
        <f>IF(OR($L1455=TRUE,$A1455=0,MOD($A1455,ChapterTable!$R$20)&lt;&gt;0),
MAX(0,INT(($B1455+ChapterTable!$P$26+VLOOKUP(SUBSTITUTE(C$1,"성장단계","")&amp;"단계오프셋",ChapterTable!$R:$S,2,0))/ChapterTable!$P$23)),
MAX(0,INT(($B1455+ChapterTable!$R$26+VLOOKUP(SUBSTITUTE(C$1,"성장단계","")&amp;"보스단계오프셋",ChapterTable!$R:$S,2,0))/ChapterTable!$R$23)))</f>
        <v>1</v>
      </c>
      <c r="D1455">
        <f>IF(OR($L1455=TRUE,$A1455=0,MOD($A1455,ChapterTable!$R$20)&lt;&gt;0),
MAX(0,INT(($B1455+ChapterTable!$P$26+VLOOKUP(SUBSTITUTE(D$1,"성장단계","")&amp;"단계오프셋",ChapterTable!$R:$S,2,0))/ChapterTable!$P$23)),
MAX(0,INT(($B1455+ChapterTable!$R$26+VLOOKUP(SUBSTITUTE(D$1,"성장단계","")&amp;"보스단계오프셋",ChapterTable!$R:$S,2,0))/ChapterTable!$R$23)))</f>
        <v>1</v>
      </c>
      <c r="E1455" s="1">
        <f ca="1">IF(AND($A1455=0,$B1455=1),
    VLOOKUP(1,ChapterTable!$1:$1048576,MATCH("최종"&amp;SUBSTITUTE(SUBSTITUTE(E$1,"standard",""),"|Float",""),ChapterTable!$1:$1,0),0)*ChapterTable!$P$17,
  IF(AND($A1455=0,$B1455=0),
    E1456,
  IF($B1455=0,
    VLOOKUP($A1455,ChapterTable!$1:$1048576,MATCH("최종"&amp;SUBSTITUTE(SUBSTITUTE(E$1,"standard",""),"|Float",""),ChapterTable!$1:$1,0),0),
  IF($B1455=1,
    IF($L1455=FALSE,
      VLOOKUP($A1455,ChapterTable!$1:$1048576,MATCH("최종"&amp;SUBSTITUTE(SUBSTITUTE(E$1,"standard",""),"|Float",""),ChapterTable!$1:$1,0),0),
      VLOOKUP($A1455-ChapterTable!$P$11,ChapterTable!$1:$1048576,MATCH("최종"&amp;SUBSTITUTE(SUBSTITUTE(E$1,"standard",""),"|Float",""),ChapterTable!$1:$1,0),0)*ChapterTable!$P$14
    ),
  OFFSET(E1455,-$B1455+IF($L1455,1,0),0)*IF($B1455&gt;OFFSET($B1455,1,0),ChapterTable!$R$17,1)*
    (VLOOKUP(SUBSTITUTE(SUBSTITUTE(E$1,"standard",""),"|Float","")&amp;IF(OR($L1455=TRUE,$A1455=0,MOD($A1455,ChapterTable!$R$20)&lt;&gt;0),"","보스")&amp;"인게임누적곱배수",ChapterTable!$R:$S,2,0)^C1455
    +VLOOKUP(SUBSTITUTE(SUBSTITUTE(E$1,"standard",""),"|Float","")&amp;IF(OR($L1455=TRUE,$A1455=0,MOD($A1455,ChapterTable!$R$20)&lt;&gt;0),"","보스")&amp;"인게임누적합배수",ChapterTable!$R:$S,2,0)*C1455)
  )
  )
  )
)</f>
        <v>1257.5249999999999</v>
      </c>
      <c r="F1455" s="1">
        <f ca="1">IF(AND($A1455=0,$B1455=1),
    VLOOKUP(1,ChapterTable!$1:$1048576,MATCH("최종"&amp;SUBSTITUTE(SUBSTITUTE(F$1,"standard",""),"|Float",""),ChapterTable!$1:$1,0),0)*ChapterTable!$P$17,
  IF(AND($A1455=0,$B1455=0),
    F1456,
  IF($B1455=0,
    VLOOKUP($A1455,ChapterTable!$1:$1048576,MATCH("최종"&amp;SUBSTITUTE(SUBSTITUTE(F$1,"standard",""),"|Float",""),ChapterTable!$1:$1,0),0),
  IF($B1455=1,
    IF($L1455=FALSE,
      VLOOKUP($A1455,ChapterTable!$1:$1048576,MATCH("최종"&amp;SUBSTITUTE(SUBSTITUTE(F$1,"standard",""),"|Float",""),ChapterTable!$1:$1,0),0),
      VLOOKUP($A1455-ChapterTable!$P$11,ChapterTable!$1:$1048576,MATCH("최종"&amp;SUBSTITUTE(SUBSTITUTE(F$1,"standard",""),"|Float",""),ChapterTable!$1:$1,0),0)*ChapterTable!$P$14
    ),
  OFFSET(F1455,-$B1455+IF($L1455,1,0),0)*
    (VLOOKUP(SUBSTITUTE(SUBSTITUTE(F$1,"standard",""),"|Float","")&amp;IF(OR($L1455=TRUE,$A1455=0,MOD($A1455,ChapterTable!$R$20)&lt;&gt;0),"","보스")&amp;"인게임누적곱배수",ChapterTable!$R:$S,2,0)^D1455
    +VLOOKUP(SUBSTITUTE(SUBSTITUTE(F$1,"standard",""),"|Float","")&amp;IF(OR($L1455=TRUE,$A1455=0,MOD($A1455,ChapterTable!$R$20)&lt;&gt;0),"","보스")&amp;"인게임누적합배수",ChapterTable!$R:$S,2,0)*D1455)
  )
  )
  )
)</f>
        <v>469.38867187499994</v>
      </c>
      <c r="G1455" t="s">
        <v>715</v>
      </c>
      <c r="J1455" t="str">
        <f>IF(ISBLANK(I1455),"",
IFERROR(VLOOKUP(I1455,[1]StringTable!$1:$1048576,MATCH("kor|String",[1]StringTable!$1:$1,0),0),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63"/>
        <v>0.5</v>
      </c>
      <c r="AJ1455">
        <f t="shared" si="161"/>
        <v>0.54666666600000002</v>
      </c>
      <c r="AK1455">
        <f t="shared" si="162"/>
        <v>1</v>
      </c>
      <c r="AL1455">
        <v>0</v>
      </c>
    </row>
    <row r="1456" spans="1:38" x14ac:dyDescent="0.3">
      <c r="A1456">
        <v>7</v>
      </c>
      <c r="B1456">
        <v>15</v>
      </c>
      <c r="C1456">
        <f>IF(OR($L1456=TRUE,$A1456=0,MOD($A1456,ChapterTable!$R$20)&lt;&gt;0),
MAX(0,INT(($B1456+ChapterTable!$P$26+VLOOKUP(SUBSTITUTE(C$1,"성장단계","")&amp;"단계오프셋",ChapterTable!$R:$S,2,0))/ChapterTable!$P$23)),
MAX(0,INT(($B1456+ChapterTable!$R$26+VLOOKUP(SUBSTITUTE(C$1,"성장단계","")&amp;"보스단계오프셋",ChapterTable!$R:$S,2,0))/ChapterTable!$R$23)))</f>
        <v>1</v>
      </c>
      <c r="D1456">
        <f>IF(OR($L1456=TRUE,$A1456=0,MOD($A1456,ChapterTable!$R$20)&lt;&gt;0),
MAX(0,INT(($B1456+ChapterTable!$P$26+VLOOKUP(SUBSTITUTE(D$1,"성장단계","")&amp;"단계오프셋",ChapterTable!$R:$S,2,0))/ChapterTable!$P$23)),
MAX(0,INT(($B1456+ChapterTable!$R$26+VLOOKUP(SUBSTITUTE(D$1,"성장단계","")&amp;"보스단계오프셋",ChapterTable!$R:$S,2,0))/ChapterTable!$R$23)))</f>
        <v>1</v>
      </c>
      <c r="E1456" s="1">
        <f ca="1">IF(AND($A1456=0,$B1456=1),
    VLOOKUP(1,ChapterTable!$1:$1048576,MATCH("최종"&amp;SUBSTITUTE(SUBSTITUTE(E$1,"standard",""),"|Float",""),ChapterTable!$1:$1,0),0)*ChapterTable!$P$17,
  IF(AND($A1456=0,$B1456=0),
    E1457,
  IF($B1456=0,
    VLOOKUP($A1456,ChapterTable!$1:$1048576,MATCH("최종"&amp;SUBSTITUTE(SUBSTITUTE(E$1,"standard",""),"|Float",""),ChapterTable!$1:$1,0),0),
  IF($B1456=1,
    IF($L1456=FALSE,
      VLOOKUP($A1456,ChapterTable!$1:$1048576,MATCH("최종"&amp;SUBSTITUTE(SUBSTITUTE(E$1,"standard",""),"|Float",""),ChapterTable!$1:$1,0),0),
      VLOOKUP($A1456-ChapterTable!$P$11,ChapterTable!$1:$1048576,MATCH("최종"&amp;SUBSTITUTE(SUBSTITUTE(E$1,"standard",""),"|Float",""),ChapterTable!$1:$1,0),0)*ChapterTable!$P$14
    ),
  OFFSET(E1456,-$B1456+IF($L1456,1,0),0)*IF($B1456&gt;OFFSET($B1456,1,0),ChapterTable!$R$17,1)*
    (VLOOKUP(SUBSTITUTE(SUBSTITUTE(E$1,"standard",""),"|Float","")&amp;IF(OR($L1456=TRUE,$A1456=0,MOD($A1456,ChapterTable!$R$20)&lt;&gt;0),"","보스")&amp;"인게임누적곱배수",ChapterTable!$R:$S,2,0)^C1456
    +VLOOKUP(SUBSTITUTE(SUBSTITUTE(E$1,"standard",""),"|Float","")&amp;IF(OR($L1456=TRUE,$A1456=0,MOD($A1456,ChapterTable!$R$20)&lt;&gt;0),"","보스")&amp;"인게임누적합배수",ChapterTable!$R:$S,2,0)*C1456)
  )
  )
  )
)</f>
        <v>1257.5249999999999</v>
      </c>
      <c r="F1456" s="1">
        <f ca="1">IF(AND($A1456=0,$B1456=1),
    VLOOKUP(1,ChapterTable!$1:$1048576,MATCH("최종"&amp;SUBSTITUTE(SUBSTITUTE(F$1,"standard",""),"|Float",""),ChapterTable!$1:$1,0),0)*ChapterTable!$P$17,
  IF(AND($A1456=0,$B1456=0),
    F1457,
  IF($B1456=0,
    VLOOKUP($A1456,ChapterTable!$1:$1048576,MATCH("최종"&amp;SUBSTITUTE(SUBSTITUTE(F$1,"standard",""),"|Float",""),ChapterTable!$1:$1,0),0),
  IF($B1456=1,
    IF($L1456=FALSE,
      VLOOKUP($A1456,ChapterTable!$1:$1048576,MATCH("최종"&amp;SUBSTITUTE(SUBSTITUTE(F$1,"standard",""),"|Float",""),ChapterTable!$1:$1,0),0),
      VLOOKUP($A1456-ChapterTable!$P$11,ChapterTable!$1:$1048576,MATCH("최종"&amp;SUBSTITUTE(SUBSTITUTE(F$1,"standard",""),"|Float",""),ChapterTable!$1:$1,0),0)*ChapterTable!$P$14
    ),
  OFFSET(F1456,-$B1456+IF($L1456,1,0),0)*
    (VLOOKUP(SUBSTITUTE(SUBSTITUTE(F$1,"standard",""),"|Float","")&amp;IF(OR($L1456=TRUE,$A1456=0,MOD($A1456,ChapterTable!$R$20)&lt;&gt;0),"","보스")&amp;"인게임누적곱배수",ChapterTable!$R:$S,2,0)^D1456
    +VLOOKUP(SUBSTITUTE(SUBSTITUTE(F$1,"standard",""),"|Float","")&amp;IF(OR($L1456=TRUE,$A1456=0,MOD($A1456,ChapterTable!$R$20)&lt;&gt;0),"","보스")&amp;"인게임누적합배수",ChapterTable!$R:$S,2,0)*D1456)
  )
  )
  )
)</f>
        <v>469.38867187499994</v>
      </c>
      <c r="G1456" t="s">
        <v>715</v>
      </c>
      <c r="J1456" t="str">
        <f>IF(ISBLANK(I1456),"",
IFERROR(VLOOKUP(I1456,[1]StringTable!$1:$1048576,MATCH("kor|String",[1]StringTable!$1:$1,0),0),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63"/>
        <v>0.5</v>
      </c>
      <c r="AJ1456">
        <f t="shared" si="161"/>
        <v>0.54666666600000002</v>
      </c>
      <c r="AK1456">
        <f t="shared" si="162"/>
        <v>1</v>
      </c>
      <c r="AL1456">
        <v>0</v>
      </c>
    </row>
    <row r="1457" spans="1:38" x14ac:dyDescent="0.3">
      <c r="A1457">
        <v>7</v>
      </c>
      <c r="B1457">
        <v>16</v>
      </c>
      <c r="C1457">
        <f>IF(OR($L1457=TRUE,$A1457=0,MOD($A1457,ChapterTable!$R$20)&lt;&gt;0),
MAX(0,INT(($B1457+ChapterTable!$P$26+VLOOKUP(SUBSTITUTE(C$1,"성장단계","")&amp;"단계오프셋",ChapterTable!$R:$S,2,0))/ChapterTable!$P$23)),
MAX(0,INT(($B1457+ChapterTable!$R$26+VLOOKUP(SUBSTITUTE(C$1,"성장단계","")&amp;"보스단계오프셋",ChapterTable!$R:$S,2,0))/ChapterTable!$R$23)))</f>
        <v>2</v>
      </c>
      <c r="D1457">
        <f>IF(OR($L1457=TRUE,$A1457=0,MOD($A1457,ChapterTable!$R$20)&lt;&gt;0),
MAX(0,INT(($B1457+ChapterTable!$P$26+VLOOKUP(SUBSTITUTE(D$1,"성장단계","")&amp;"단계오프셋",ChapterTable!$R:$S,2,0))/ChapterTable!$P$23)),
MAX(0,INT(($B1457+ChapterTable!$R$26+VLOOKUP(SUBSTITUTE(D$1,"성장단계","")&amp;"보스단계오프셋",ChapterTable!$R:$S,2,0))/ChapterTable!$R$23)))</f>
        <v>1</v>
      </c>
      <c r="E1457" s="1">
        <f ca="1">IF(AND($A1457=0,$B1457=1),
    VLOOKUP(1,ChapterTable!$1:$1048576,MATCH("최종"&amp;SUBSTITUTE(SUBSTITUTE(E$1,"standard",""),"|Float",""),ChapterTable!$1:$1,0),0)*ChapterTable!$P$17,
  IF(AND($A1457=0,$B1457=0),
    E1458,
  IF($B1457=0,
    VLOOKUP($A1457,ChapterTable!$1:$1048576,MATCH("최종"&amp;SUBSTITUTE(SUBSTITUTE(E$1,"standard",""),"|Float",""),ChapterTable!$1:$1,0),0),
  IF($B1457=1,
    IF($L1457=FALSE,
      VLOOKUP($A1457,ChapterTable!$1:$1048576,MATCH("최종"&amp;SUBSTITUTE(SUBSTITUTE(E$1,"standard",""),"|Float",""),ChapterTable!$1:$1,0),0),
      VLOOKUP($A1457-ChapterTable!$P$11,ChapterTable!$1:$1048576,MATCH("최종"&amp;SUBSTITUTE(SUBSTITUTE(E$1,"standard",""),"|Float",""),ChapterTable!$1:$1,0),0)*ChapterTable!$P$14
    ),
  OFFSET(E1457,-$B1457+IF($L1457,1,0),0)*IF($B1457&gt;OFFSET($B1457,1,0),ChapterTable!$R$17,1)*
    (VLOOKUP(SUBSTITUTE(SUBSTITUTE(E$1,"standard",""),"|Float","")&amp;IF(OR($L1457=TRUE,$A1457=0,MOD($A1457,ChapterTable!$R$20)&lt;&gt;0),"","보스")&amp;"인게임누적곱배수",ChapterTable!$R:$S,2,0)^C1457
    +VLOOKUP(SUBSTITUTE(SUBSTITUTE(E$1,"standard",""),"|Float","")&amp;IF(OR($L1457=TRUE,$A1457=0,MOD($A1457,ChapterTable!$R$20)&lt;&gt;0),"","보스")&amp;"인게임누적합배수",ChapterTable!$R:$S,2,0)*C1457)
  )
  )
  )
)</f>
        <v>1467.1125</v>
      </c>
      <c r="F1457" s="1">
        <f ca="1">IF(AND($A1457=0,$B1457=1),
    VLOOKUP(1,ChapterTable!$1:$1048576,MATCH("최종"&amp;SUBSTITUTE(SUBSTITUTE(F$1,"standard",""),"|Float",""),ChapterTable!$1:$1,0),0)*ChapterTable!$P$17,
  IF(AND($A1457=0,$B1457=0),
    F1458,
  IF($B1457=0,
    VLOOKUP($A1457,ChapterTable!$1:$1048576,MATCH("최종"&amp;SUBSTITUTE(SUBSTITUTE(F$1,"standard",""),"|Float",""),ChapterTable!$1:$1,0),0),
  IF($B1457=1,
    IF($L1457=FALSE,
      VLOOKUP($A1457,ChapterTable!$1:$1048576,MATCH("최종"&amp;SUBSTITUTE(SUBSTITUTE(F$1,"standard",""),"|Float",""),ChapterTable!$1:$1,0),0),
      VLOOKUP($A1457-ChapterTable!$P$11,ChapterTable!$1:$1048576,MATCH("최종"&amp;SUBSTITUTE(SUBSTITUTE(F$1,"standard",""),"|Float",""),ChapterTable!$1:$1,0),0)*ChapterTable!$P$14
    ),
  OFFSET(F1457,-$B1457+IF($L1457,1,0),0)*
    (VLOOKUP(SUBSTITUTE(SUBSTITUTE(F$1,"standard",""),"|Float","")&amp;IF(OR($L1457=TRUE,$A1457=0,MOD($A1457,ChapterTable!$R$20)&lt;&gt;0),"","보스")&amp;"인게임누적곱배수",ChapterTable!$R:$S,2,0)^D1457
    +VLOOKUP(SUBSTITUTE(SUBSTITUTE(F$1,"standard",""),"|Float","")&amp;IF(OR($L1457=TRUE,$A1457=0,MOD($A1457,ChapterTable!$R$20)&lt;&gt;0),"","보스")&amp;"인게임누적합배수",ChapterTable!$R:$S,2,0)*D1457)
  )
  )
  )
)</f>
        <v>469.38867187499994</v>
      </c>
      <c r="G1457" t="s">
        <v>715</v>
      </c>
      <c r="J1457" t="str">
        <f>IF(ISBLANK(I1457),"",
IFERROR(VLOOKUP(I1457,[1]StringTable!$1:$1048576,MATCH("kor|String",[1]StringTable!$1:$1,0),0),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63"/>
        <v>0.5</v>
      </c>
      <c r="AJ1457">
        <f t="shared" si="161"/>
        <v>0.54666666600000002</v>
      </c>
      <c r="AK1457">
        <f t="shared" si="162"/>
        <v>1</v>
      </c>
      <c r="AL1457">
        <v>0</v>
      </c>
    </row>
    <row r="1458" spans="1:38" x14ac:dyDescent="0.3">
      <c r="A1458">
        <v>7</v>
      </c>
      <c r="B1458">
        <v>17</v>
      </c>
      <c r="C1458">
        <f>IF(OR($L1458=TRUE,$A1458=0,MOD($A1458,ChapterTable!$R$20)&lt;&gt;0),
MAX(0,INT(($B1458+ChapterTable!$P$26+VLOOKUP(SUBSTITUTE(C$1,"성장단계","")&amp;"단계오프셋",ChapterTable!$R:$S,2,0))/ChapterTable!$P$23)),
MAX(0,INT(($B1458+ChapterTable!$R$26+VLOOKUP(SUBSTITUTE(C$1,"성장단계","")&amp;"보스단계오프셋",ChapterTable!$R:$S,2,0))/ChapterTable!$R$23)))</f>
        <v>2</v>
      </c>
      <c r="D1458">
        <f>IF(OR($L1458=TRUE,$A1458=0,MOD($A1458,ChapterTable!$R$20)&lt;&gt;0),
MAX(0,INT(($B1458+ChapterTable!$P$26+VLOOKUP(SUBSTITUTE(D$1,"성장단계","")&amp;"단계오프셋",ChapterTable!$R:$S,2,0))/ChapterTable!$P$23)),
MAX(0,INT(($B1458+ChapterTable!$R$26+VLOOKUP(SUBSTITUTE(D$1,"성장단계","")&amp;"보스단계오프셋",ChapterTable!$R:$S,2,0))/ChapterTable!$R$23)))</f>
        <v>1</v>
      </c>
      <c r="E1458" s="1">
        <f ca="1">IF(AND($A1458=0,$B1458=1),
    VLOOKUP(1,ChapterTable!$1:$1048576,MATCH("최종"&amp;SUBSTITUTE(SUBSTITUTE(E$1,"standard",""),"|Float",""),ChapterTable!$1:$1,0),0)*ChapterTable!$P$17,
  IF(AND($A1458=0,$B1458=0),
    E1459,
  IF($B1458=0,
    VLOOKUP($A1458,ChapterTable!$1:$1048576,MATCH("최종"&amp;SUBSTITUTE(SUBSTITUTE(E$1,"standard",""),"|Float",""),ChapterTable!$1:$1,0),0),
  IF($B1458=1,
    IF($L1458=FALSE,
      VLOOKUP($A1458,ChapterTable!$1:$1048576,MATCH("최종"&amp;SUBSTITUTE(SUBSTITUTE(E$1,"standard",""),"|Float",""),ChapterTable!$1:$1,0),0),
      VLOOKUP($A1458-ChapterTable!$P$11,ChapterTable!$1:$1048576,MATCH("최종"&amp;SUBSTITUTE(SUBSTITUTE(E$1,"standard",""),"|Float",""),ChapterTable!$1:$1,0),0)*ChapterTable!$P$14
    ),
  OFFSET(E1458,-$B1458+IF($L1458,1,0),0)*IF($B1458&gt;OFFSET($B1458,1,0),ChapterTable!$R$17,1)*
    (VLOOKUP(SUBSTITUTE(SUBSTITUTE(E$1,"standard",""),"|Float","")&amp;IF(OR($L1458=TRUE,$A1458=0,MOD($A1458,ChapterTable!$R$20)&lt;&gt;0),"","보스")&amp;"인게임누적곱배수",ChapterTable!$R:$S,2,0)^C1458
    +VLOOKUP(SUBSTITUTE(SUBSTITUTE(E$1,"standard",""),"|Float","")&amp;IF(OR($L1458=TRUE,$A1458=0,MOD($A1458,ChapterTable!$R$20)&lt;&gt;0),"","보스")&amp;"인게임누적합배수",ChapterTable!$R:$S,2,0)*C1458)
  )
  )
  )
)</f>
        <v>1467.1125</v>
      </c>
      <c r="F1458" s="1">
        <f ca="1">IF(AND($A1458=0,$B1458=1),
    VLOOKUP(1,ChapterTable!$1:$1048576,MATCH("최종"&amp;SUBSTITUTE(SUBSTITUTE(F$1,"standard",""),"|Float",""),ChapterTable!$1:$1,0),0)*ChapterTable!$P$17,
  IF(AND($A1458=0,$B1458=0),
    F1459,
  IF($B1458=0,
    VLOOKUP($A1458,ChapterTable!$1:$1048576,MATCH("최종"&amp;SUBSTITUTE(SUBSTITUTE(F$1,"standard",""),"|Float",""),ChapterTable!$1:$1,0),0),
  IF($B1458=1,
    IF($L1458=FALSE,
      VLOOKUP($A1458,ChapterTable!$1:$1048576,MATCH("최종"&amp;SUBSTITUTE(SUBSTITUTE(F$1,"standard",""),"|Float",""),ChapterTable!$1:$1,0),0),
      VLOOKUP($A1458-ChapterTable!$P$11,ChapterTable!$1:$1048576,MATCH("최종"&amp;SUBSTITUTE(SUBSTITUTE(F$1,"standard",""),"|Float",""),ChapterTable!$1:$1,0),0)*ChapterTable!$P$14
    ),
  OFFSET(F1458,-$B1458+IF($L1458,1,0),0)*
    (VLOOKUP(SUBSTITUTE(SUBSTITUTE(F$1,"standard",""),"|Float","")&amp;IF(OR($L1458=TRUE,$A1458=0,MOD($A1458,ChapterTable!$R$20)&lt;&gt;0),"","보스")&amp;"인게임누적곱배수",ChapterTable!$R:$S,2,0)^D1458
    +VLOOKUP(SUBSTITUTE(SUBSTITUTE(F$1,"standard",""),"|Float","")&amp;IF(OR($L1458=TRUE,$A1458=0,MOD($A1458,ChapterTable!$R$20)&lt;&gt;0),"","보스")&amp;"인게임누적합배수",ChapterTable!$R:$S,2,0)*D1458)
  )
  )
  )
)</f>
        <v>469.38867187499994</v>
      </c>
      <c r="G1458" t="s">
        <v>715</v>
      </c>
      <c r="J1458" t="str">
        <f>IF(ISBLANK(I1458),"",
IFERROR(VLOOKUP(I1458,[1]StringTable!$1:$1048576,MATCH("kor|String",[1]StringTable!$1:$1,0),0),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63"/>
        <v>0.5</v>
      </c>
      <c r="AJ1458">
        <f t="shared" si="161"/>
        <v>0.54666666600000002</v>
      </c>
      <c r="AK1458">
        <f t="shared" si="162"/>
        <v>1</v>
      </c>
      <c r="AL1458">
        <v>0</v>
      </c>
    </row>
    <row r="1459" spans="1:38" x14ac:dyDescent="0.3">
      <c r="A1459">
        <v>7</v>
      </c>
      <c r="B1459">
        <v>18</v>
      </c>
      <c r="C1459">
        <f>IF(OR($L1459=TRUE,$A1459=0,MOD($A1459,ChapterTable!$R$20)&lt;&gt;0),
MAX(0,INT(($B1459+ChapterTable!$P$26+VLOOKUP(SUBSTITUTE(C$1,"성장단계","")&amp;"단계오프셋",ChapterTable!$R:$S,2,0))/ChapterTable!$P$23)),
MAX(0,INT(($B1459+ChapterTable!$R$26+VLOOKUP(SUBSTITUTE(C$1,"성장단계","")&amp;"보스단계오프셋",ChapterTable!$R:$S,2,0))/ChapterTable!$R$23)))</f>
        <v>2</v>
      </c>
      <c r="D1459">
        <f>IF(OR($L1459=TRUE,$A1459=0,MOD($A1459,ChapterTable!$R$20)&lt;&gt;0),
MAX(0,INT(($B1459+ChapterTable!$P$26+VLOOKUP(SUBSTITUTE(D$1,"성장단계","")&amp;"단계오프셋",ChapterTable!$R:$S,2,0))/ChapterTable!$P$23)),
MAX(0,INT(($B1459+ChapterTable!$R$26+VLOOKUP(SUBSTITUTE(D$1,"성장단계","")&amp;"보스단계오프셋",ChapterTable!$R:$S,2,0))/ChapterTable!$R$23)))</f>
        <v>1</v>
      </c>
      <c r="E1459" s="1">
        <f ca="1">IF(AND($A1459=0,$B1459=1),
    VLOOKUP(1,ChapterTable!$1:$1048576,MATCH("최종"&amp;SUBSTITUTE(SUBSTITUTE(E$1,"standard",""),"|Float",""),ChapterTable!$1:$1,0),0)*ChapterTable!$P$17,
  IF(AND($A1459=0,$B1459=0),
    E1460,
  IF($B1459=0,
    VLOOKUP($A1459,ChapterTable!$1:$1048576,MATCH("최종"&amp;SUBSTITUTE(SUBSTITUTE(E$1,"standard",""),"|Float",""),ChapterTable!$1:$1,0),0),
  IF($B1459=1,
    IF($L1459=FALSE,
      VLOOKUP($A1459,ChapterTable!$1:$1048576,MATCH("최종"&amp;SUBSTITUTE(SUBSTITUTE(E$1,"standard",""),"|Float",""),ChapterTable!$1:$1,0),0),
      VLOOKUP($A1459-ChapterTable!$P$11,ChapterTable!$1:$1048576,MATCH("최종"&amp;SUBSTITUTE(SUBSTITUTE(E$1,"standard",""),"|Float",""),ChapterTable!$1:$1,0),0)*ChapterTable!$P$14
    ),
  OFFSET(E1459,-$B1459+IF($L1459,1,0),0)*IF($B1459&gt;OFFSET($B1459,1,0),ChapterTable!$R$17,1)*
    (VLOOKUP(SUBSTITUTE(SUBSTITUTE(E$1,"standard",""),"|Float","")&amp;IF(OR($L1459=TRUE,$A1459=0,MOD($A1459,ChapterTable!$R$20)&lt;&gt;0),"","보스")&amp;"인게임누적곱배수",ChapterTable!$R:$S,2,0)^C1459
    +VLOOKUP(SUBSTITUTE(SUBSTITUTE(E$1,"standard",""),"|Float","")&amp;IF(OR($L1459=TRUE,$A1459=0,MOD($A1459,ChapterTable!$R$20)&lt;&gt;0),"","보스")&amp;"인게임누적합배수",ChapterTable!$R:$S,2,0)*C1459)
  )
  )
  )
)</f>
        <v>1467.1125</v>
      </c>
      <c r="F1459" s="1">
        <f ca="1">IF(AND($A1459=0,$B1459=1),
    VLOOKUP(1,ChapterTable!$1:$1048576,MATCH("최종"&amp;SUBSTITUTE(SUBSTITUTE(F$1,"standard",""),"|Float",""),ChapterTable!$1:$1,0),0)*ChapterTable!$P$17,
  IF(AND($A1459=0,$B1459=0),
    F1460,
  IF($B1459=0,
    VLOOKUP($A1459,ChapterTable!$1:$1048576,MATCH("최종"&amp;SUBSTITUTE(SUBSTITUTE(F$1,"standard",""),"|Float",""),ChapterTable!$1:$1,0),0),
  IF($B1459=1,
    IF($L1459=FALSE,
      VLOOKUP($A1459,ChapterTable!$1:$1048576,MATCH("최종"&amp;SUBSTITUTE(SUBSTITUTE(F$1,"standard",""),"|Float",""),ChapterTable!$1:$1,0),0),
      VLOOKUP($A1459-ChapterTable!$P$11,ChapterTable!$1:$1048576,MATCH("최종"&amp;SUBSTITUTE(SUBSTITUTE(F$1,"standard",""),"|Float",""),ChapterTable!$1:$1,0),0)*ChapterTable!$P$14
    ),
  OFFSET(F1459,-$B1459+IF($L1459,1,0),0)*
    (VLOOKUP(SUBSTITUTE(SUBSTITUTE(F$1,"standard",""),"|Float","")&amp;IF(OR($L1459=TRUE,$A1459=0,MOD($A1459,ChapterTable!$R$20)&lt;&gt;0),"","보스")&amp;"인게임누적곱배수",ChapterTable!$R:$S,2,0)^D1459
    +VLOOKUP(SUBSTITUTE(SUBSTITUTE(F$1,"standard",""),"|Float","")&amp;IF(OR($L1459=TRUE,$A1459=0,MOD($A1459,ChapterTable!$R$20)&lt;&gt;0),"","보스")&amp;"인게임누적합배수",ChapterTable!$R:$S,2,0)*D1459)
  )
  )
  )
)</f>
        <v>469.38867187499994</v>
      </c>
      <c r="G1459" t="s">
        <v>715</v>
      </c>
      <c r="J1459" t="str">
        <f>IF(ISBLANK(I1459),"",
IFERROR(VLOOKUP(I1459,[1]StringTable!$1:$1048576,MATCH("kor|String",[1]StringTable!$1:$1,0),0),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63"/>
        <v>0.5</v>
      </c>
      <c r="AJ1459">
        <f t="shared" si="161"/>
        <v>0.54666666600000002</v>
      </c>
      <c r="AK1459">
        <f t="shared" si="162"/>
        <v>1</v>
      </c>
      <c r="AL1459">
        <v>0</v>
      </c>
    </row>
    <row r="1460" spans="1:38" x14ac:dyDescent="0.3">
      <c r="A1460">
        <v>7</v>
      </c>
      <c r="B1460">
        <v>19</v>
      </c>
      <c r="C1460">
        <f>IF(OR($L1460=TRUE,$A1460=0,MOD($A1460,ChapterTable!$R$20)&lt;&gt;0),
MAX(0,INT(($B1460+ChapterTable!$P$26+VLOOKUP(SUBSTITUTE(C$1,"성장단계","")&amp;"단계오프셋",ChapterTable!$R:$S,2,0))/ChapterTable!$P$23)),
MAX(0,INT(($B1460+ChapterTable!$R$26+VLOOKUP(SUBSTITUTE(C$1,"성장단계","")&amp;"보스단계오프셋",ChapterTable!$R:$S,2,0))/ChapterTable!$R$23)))</f>
        <v>2</v>
      </c>
      <c r="D1460">
        <f>IF(OR($L1460=TRUE,$A1460=0,MOD($A1460,ChapterTable!$R$20)&lt;&gt;0),
MAX(0,INT(($B1460+ChapterTable!$P$26+VLOOKUP(SUBSTITUTE(D$1,"성장단계","")&amp;"단계오프셋",ChapterTable!$R:$S,2,0))/ChapterTable!$P$23)),
MAX(0,INT(($B1460+ChapterTable!$R$26+VLOOKUP(SUBSTITUTE(D$1,"성장단계","")&amp;"보스단계오프셋",ChapterTable!$R:$S,2,0))/ChapterTable!$R$23)))</f>
        <v>1</v>
      </c>
      <c r="E1460" s="1">
        <f ca="1">IF(AND($A1460=0,$B1460=1),
    VLOOKUP(1,ChapterTable!$1:$1048576,MATCH("최종"&amp;SUBSTITUTE(SUBSTITUTE(E$1,"standard",""),"|Float",""),ChapterTable!$1:$1,0),0)*ChapterTable!$P$17,
  IF(AND($A1460=0,$B1460=0),
    E1461,
  IF($B1460=0,
    VLOOKUP($A1460,ChapterTable!$1:$1048576,MATCH("최종"&amp;SUBSTITUTE(SUBSTITUTE(E$1,"standard",""),"|Float",""),ChapterTable!$1:$1,0),0),
  IF($B1460=1,
    IF($L1460=FALSE,
      VLOOKUP($A1460,ChapterTable!$1:$1048576,MATCH("최종"&amp;SUBSTITUTE(SUBSTITUTE(E$1,"standard",""),"|Float",""),ChapterTable!$1:$1,0),0),
      VLOOKUP($A1460-ChapterTable!$P$11,ChapterTable!$1:$1048576,MATCH("최종"&amp;SUBSTITUTE(SUBSTITUTE(E$1,"standard",""),"|Float",""),ChapterTable!$1:$1,0),0)*ChapterTable!$P$14
    ),
  OFFSET(E1460,-$B1460+IF($L1460,1,0),0)*IF($B1460&gt;OFFSET($B1460,1,0),ChapterTable!$R$17,1)*
    (VLOOKUP(SUBSTITUTE(SUBSTITUTE(E$1,"standard",""),"|Float","")&amp;IF(OR($L1460=TRUE,$A1460=0,MOD($A1460,ChapterTable!$R$20)&lt;&gt;0),"","보스")&amp;"인게임누적곱배수",ChapterTable!$R:$S,2,0)^C1460
    +VLOOKUP(SUBSTITUTE(SUBSTITUTE(E$1,"standard",""),"|Float","")&amp;IF(OR($L1460=TRUE,$A1460=0,MOD($A1460,ChapterTable!$R$20)&lt;&gt;0),"","보스")&amp;"인게임누적합배수",ChapterTable!$R:$S,2,0)*C1460)
  )
  )
  )
)</f>
        <v>1467.1125</v>
      </c>
      <c r="F1460" s="1">
        <f ca="1">IF(AND($A1460=0,$B1460=1),
    VLOOKUP(1,ChapterTable!$1:$1048576,MATCH("최종"&amp;SUBSTITUTE(SUBSTITUTE(F$1,"standard",""),"|Float",""),ChapterTable!$1:$1,0),0)*ChapterTable!$P$17,
  IF(AND($A1460=0,$B1460=0),
    F1461,
  IF($B1460=0,
    VLOOKUP($A1460,ChapterTable!$1:$1048576,MATCH("최종"&amp;SUBSTITUTE(SUBSTITUTE(F$1,"standard",""),"|Float",""),ChapterTable!$1:$1,0),0),
  IF($B1460=1,
    IF($L1460=FALSE,
      VLOOKUP($A1460,ChapterTable!$1:$1048576,MATCH("최종"&amp;SUBSTITUTE(SUBSTITUTE(F$1,"standard",""),"|Float",""),ChapterTable!$1:$1,0),0),
      VLOOKUP($A1460-ChapterTable!$P$11,ChapterTable!$1:$1048576,MATCH("최종"&amp;SUBSTITUTE(SUBSTITUTE(F$1,"standard",""),"|Float",""),ChapterTable!$1:$1,0),0)*ChapterTable!$P$14
    ),
  OFFSET(F1460,-$B1460+IF($L1460,1,0),0)*
    (VLOOKUP(SUBSTITUTE(SUBSTITUTE(F$1,"standard",""),"|Float","")&amp;IF(OR($L1460=TRUE,$A1460=0,MOD($A1460,ChapterTable!$R$20)&lt;&gt;0),"","보스")&amp;"인게임누적곱배수",ChapterTable!$R:$S,2,0)^D1460
    +VLOOKUP(SUBSTITUTE(SUBSTITUTE(F$1,"standard",""),"|Float","")&amp;IF(OR($L1460=TRUE,$A1460=0,MOD($A1460,ChapterTable!$R$20)&lt;&gt;0),"","보스")&amp;"인게임누적합배수",ChapterTable!$R:$S,2,0)*D1460)
  )
  )
  )
)</f>
        <v>469.38867187499994</v>
      </c>
      <c r="G1460" t="s">
        <v>715</v>
      </c>
      <c r="J1460" t="str">
        <f>IF(ISBLANK(I1460),"",
IFERROR(VLOOKUP(I1460,[1]StringTable!$1:$1048576,MATCH("kor|String",[1]StringTable!$1:$1,0),0),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63"/>
        <v>0.5</v>
      </c>
      <c r="AJ1460">
        <f t="shared" si="161"/>
        <v>0.54666666600000002</v>
      </c>
      <c r="AK1460">
        <f t="shared" si="162"/>
        <v>1</v>
      </c>
      <c r="AL1460">
        <v>0</v>
      </c>
    </row>
    <row r="1461" spans="1:38" x14ac:dyDescent="0.3">
      <c r="A1461">
        <v>7</v>
      </c>
      <c r="B1461">
        <v>20</v>
      </c>
      <c r="C1461">
        <f>IF(OR($L1461=TRUE,$A1461=0,MOD($A1461,ChapterTable!$R$20)&lt;&gt;0),
MAX(0,INT(($B1461+ChapterTable!$P$26+VLOOKUP(SUBSTITUTE(C$1,"성장단계","")&amp;"단계오프셋",ChapterTable!$R:$S,2,0))/ChapterTable!$P$23)),
MAX(0,INT(($B1461+ChapterTable!$R$26+VLOOKUP(SUBSTITUTE(C$1,"성장단계","")&amp;"보스단계오프셋",ChapterTable!$R:$S,2,0))/ChapterTable!$R$23)))</f>
        <v>2</v>
      </c>
      <c r="D1461">
        <f>IF(OR($L1461=TRUE,$A1461=0,MOD($A1461,ChapterTable!$R$20)&lt;&gt;0),
MAX(0,INT(($B1461+ChapterTable!$P$26+VLOOKUP(SUBSTITUTE(D$1,"성장단계","")&amp;"단계오프셋",ChapterTable!$R:$S,2,0))/ChapterTable!$P$23)),
MAX(0,INT(($B1461+ChapterTable!$R$26+VLOOKUP(SUBSTITUTE(D$1,"성장단계","")&amp;"보스단계오프셋",ChapterTable!$R:$S,2,0))/ChapterTable!$R$23)))</f>
        <v>1</v>
      </c>
      <c r="E1461" s="1">
        <f ca="1">IF(AND($A1461=0,$B1461=1),
    VLOOKUP(1,ChapterTable!$1:$1048576,MATCH("최종"&amp;SUBSTITUTE(SUBSTITUTE(E$1,"standard",""),"|Float",""),ChapterTable!$1:$1,0),0)*ChapterTable!$P$17,
  IF(AND($A1461=0,$B1461=0),
    E1462,
  IF($B1461=0,
    VLOOKUP($A1461,ChapterTable!$1:$1048576,MATCH("최종"&amp;SUBSTITUTE(SUBSTITUTE(E$1,"standard",""),"|Float",""),ChapterTable!$1:$1,0),0),
  IF($B1461=1,
    IF($L1461=FALSE,
      VLOOKUP($A1461,ChapterTable!$1:$1048576,MATCH("최종"&amp;SUBSTITUTE(SUBSTITUTE(E$1,"standard",""),"|Float",""),ChapterTable!$1:$1,0),0),
      VLOOKUP($A1461-ChapterTable!$P$11,ChapterTable!$1:$1048576,MATCH("최종"&amp;SUBSTITUTE(SUBSTITUTE(E$1,"standard",""),"|Float",""),ChapterTable!$1:$1,0),0)*ChapterTable!$P$14
    ),
  OFFSET(E1461,-$B1461+IF($L1461,1,0),0)*IF($B1461&gt;OFFSET($B1461,1,0),ChapterTable!$R$17,1)*
    (VLOOKUP(SUBSTITUTE(SUBSTITUTE(E$1,"standard",""),"|Float","")&amp;IF(OR($L1461=TRUE,$A1461=0,MOD($A1461,ChapterTable!$R$20)&lt;&gt;0),"","보스")&amp;"인게임누적곱배수",ChapterTable!$R:$S,2,0)^C1461
    +VLOOKUP(SUBSTITUTE(SUBSTITUTE(E$1,"standard",""),"|Float","")&amp;IF(OR($L1461=TRUE,$A1461=0,MOD($A1461,ChapterTable!$R$20)&lt;&gt;0),"","보스")&amp;"인게임누적합배수",ChapterTable!$R:$S,2,0)*C1461)
  )
  )
  )
)</f>
        <v>1467.1125</v>
      </c>
      <c r="F1461" s="1">
        <f ca="1">IF(AND($A1461=0,$B1461=1),
    VLOOKUP(1,ChapterTable!$1:$1048576,MATCH("최종"&amp;SUBSTITUTE(SUBSTITUTE(F$1,"standard",""),"|Float",""),ChapterTable!$1:$1,0),0)*ChapterTable!$P$17,
  IF(AND($A1461=0,$B1461=0),
    F1462,
  IF($B1461=0,
    VLOOKUP($A1461,ChapterTable!$1:$1048576,MATCH("최종"&amp;SUBSTITUTE(SUBSTITUTE(F$1,"standard",""),"|Float",""),ChapterTable!$1:$1,0),0),
  IF($B1461=1,
    IF($L1461=FALSE,
      VLOOKUP($A1461,ChapterTable!$1:$1048576,MATCH("최종"&amp;SUBSTITUTE(SUBSTITUTE(F$1,"standard",""),"|Float",""),ChapterTable!$1:$1,0),0),
      VLOOKUP($A1461-ChapterTable!$P$11,ChapterTable!$1:$1048576,MATCH("최종"&amp;SUBSTITUTE(SUBSTITUTE(F$1,"standard",""),"|Float",""),ChapterTable!$1:$1,0),0)*ChapterTable!$P$14
    ),
  OFFSET(F1461,-$B1461+IF($L1461,1,0),0)*
    (VLOOKUP(SUBSTITUTE(SUBSTITUTE(F$1,"standard",""),"|Float","")&amp;IF(OR($L1461=TRUE,$A1461=0,MOD($A1461,ChapterTable!$R$20)&lt;&gt;0),"","보스")&amp;"인게임누적곱배수",ChapterTable!$R:$S,2,0)^D1461
    +VLOOKUP(SUBSTITUTE(SUBSTITUTE(F$1,"standard",""),"|Float","")&amp;IF(OR($L1461=TRUE,$A1461=0,MOD($A1461,ChapterTable!$R$20)&lt;&gt;0),"","보스")&amp;"인게임누적합배수",ChapterTable!$R:$S,2,0)*D1461)
  )
  )
  )
)</f>
        <v>469.38867187499994</v>
      </c>
      <c r="G1461" t="s">
        <v>715</v>
      </c>
      <c r="J1461" t="str">
        <f>IF(ISBLANK(I1461),"",
IFERROR(VLOOKUP(I1461,[1]StringTable!$1:$1048576,MATCH("kor|String",[1]StringTable!$1:$1,0),0),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63"/>
        <v>0.5</v>
      </c>
      <c r="AJ1461">
        <f t="shared" si="161"/>
        <v>1</v>
      </c>
      <c r="AK1461">
        <f t="shared" si="162"/>
        <v>2</v>
      </c>
      <c r="AL1461">
        <v>0</v>
      </c>
    </row>
    <row r="1462" spans="1:38" x14ac:dyDescent="0.3">
      <c r="A1462">
        <v>7</v>
      </c>
      <c r="B1462">
        <v>21</v>
      </c>
      <c r="C1462">
        <f>IF(OR($L1462=TRUE,$A1462=0,MOD($A1462,ChapterTable!$R$20)&lt;&gt;0),
MAX(0,INT(($B1462+ChapterTable!$P$26+VLOOKUP(SUBSTITUTE(C$1,"성장단계","")&amp;"단계오프셋",ChapterTable!$R:$S,2,0))/ChapterTable!$P$23)),
MAX(0,INT(($B1462+ChapterTable!$R$26+VLOOKUP(SUBSTITUTE(C$1,"성장단계","")&amp;"보스단계오프셋",ChapterTable!$R:$S,2,0))/ChapterTable!$R$23)))</f>
        <v>2</v>
      </c>
      <c r="D1462">
        <f>IF(OR($L1462=TRUE,$A1462=0,MOD($A1462,ChapterTable!$R$20)&lt;&gt;0),
MAX(0,INT(($B1462+ChapterTable!$P$26+VLOOKUP(SUBSTITUTE(D$1,"성장단계","")&amp;"단계오프셋",ChapterTable!$R:$S,2,0))/ChapterTable!$P$23)),
MAX(0,INT(($B1462+ChapterTable!$R$26+VLOOKUP(SUBSTITUTE(D$1,"성장단계","")&amp;"보스단계오프셋",ChapterTable!$R:$S,2,0))/ChapterTable!$R$23)))</f>
        <v>2</v>
      </c>
      <c r="E1462" s="1">
        <f ca="1">IF(AND($A1462=0,$B1462=1),
    VLOOKUP(1,ChapterTable!$1:$1048576,MATCH("최종"&amp;SUBSTITUTE(SUBSTITUTE(E$1,"standard",""),"|Float",""),ChapterTable!$1:$1,0),0)*ChapterTable!$P$17,
  IF(AND($A1462=0,$B1462=0),
    E1463,
  IF($B1462=0,
    VLOOKUP($A1462,ChapterTable!$1:$1048576,MATCH("최종"&amp;SUBSTITUTE(SUBSTITUTE(E$1,"standard",""),"|Float",""),ChapterTable!$1:$1,0),0),
  IF($B1462=1,
    IF($L1462=FALSE,
      VLOOKUP($A1462,ChapterTable!$1:$1048576,MATCH("최종"&amp;SUBSTITUTE(SUBSTITUTE(E$1,"standard",""),"|Float",""),ChapterTable!$1:$1,0),0),
      VLOOKUP($A1462-ChapterTable!$P$11,ChapterTable!$1:$1048576,MATCH("최종"&amp;SUBSTITUTE(SUBSTITUTE(E$1,"standard",""),"|Float",""),ChapterTable!$1:$1,0),0)*ChapterTable!$P$14
    ),
  OFFSET(E1462,-$B1462+IF($L1462,1,0),0)*IF($B1462&gt;OFFSET($B1462,1,0),ChapterTable!$R$17,1)*
    (VLOOKUP(SUBSTITUTE(SUBSTITUTE(E$1,"standard",""),"|Float","")&amp;IF(OR($L1462=TRUE,$A1462=0,MOD($A1462,ChapterTable!$R$20)&lt;&gt;0),"","보스")&amp;"인게임누적곱배수",ChapterTable!$R:$S,2,0)^C1462
    +VLOOKUP(SUBSTITUTE(SUBSTITUTE(E$1,"standard",""),"|Float","")&amp;IF(OR($L1462=TRUE,$A1462=0,MOD($A1462,ChapterTable!$R$20)&lt;&gt;0),"","보스")&amp;"인게임누적합배수",ChapterTable!$R:$S,2,0)*C1462)
  )
  )
  )
)</f>
        <v>1467.1125</v>
      </c>
      <c r="F1462" s="1">
        <f ca="1">IF(AND($A1462=0,$B1462=1),
    VLOOKUP(1,ChapterTable!$1:$1048576,MATCH("최종"&amp;SUBSTITUTE(SUBSTITUTE(F$1,"standard",""),"|Float",""),ChapterTable!$1:$1,0),0)*ChapterTable!$P$17,
  IF(AND($A1462=0,$B1462=0),
    F1463,
  IF($B1462=0,
    VLOOKUP($A1462,ChapterTable!$1:$1048576,MATCH("최종"&amp;SUBSTITUTE(SUBSTITUTE(F$1,"standard",""),"|Float",""),ChapterTable!$1:$1,0),0),
  IF($B1462=1,
    IF($L1462=FALSE,
      VLOOKUP($A1462,ChapterTable!$1:$1048576,MATCH("최종"&amp;SUBSTITUTE(SUBSTITUTE(F$1,"standard",""),"|Float",""),ChapterTable!$1:$1,0),0),
      VLOOKUP($A1462-ChapterTable!$P$11,ChapterTable!$1:$1048576,MATCH("최종"&amp;SUBSTITUTE(SUBSTITUTE(F$1,"standard",""),"|Float",""),ChapterTable!$1:$1,0),0)*ChapterTable!$P$14
    ),
  OFFSET(F1462,-$B1462+IF($L1462,1,0),0)*
    (VLOOKUP(SUBSTITUTE(SUBSTITUTE(F$1,"standard",""),"|Float","")&amp;IF(OR($L1462=TRUE,$A1462=0,MOD($A1462,ChapterTable!$R$20)&lt;&gt;0),"","보스")&amp;"인게임누적곱배수",ChapterTable!$R:$S,2,0)^D1462
    +VLOOKUP(SUBSTITUTE(SUBSTITUTE(F$1,"standard",""),"|Float","")&amp;IF(OR($L1462=TRUE,$A1462=0,MOD($A1462,ChapterTable!$R$20)&lt;&gt;0),"","보스")&amp;"인게임누적합배수",ChapterTable!$R:$S,2,0)*D1462)
  )
  )
  )
)</f>
        <v>502.13671874999989</v>
      </c>
      <c r="G1462" t="s">
        <v>715</v>
      </c>
      <c r="J1462" t="str">
        <f>IF(ISBLANK(I1462),"",
IFERROR(VLOOKUP(I1462,[1]StringTable!$1:$1048576,MATCH("kor|String",[1]StringTable!$1:$1,0),0),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63"/>
        <v>0.33333333333333331</v>
      </c>
      <c r="AJ1462">
        <f t="shared" si="161"/>
        <v>0.395555555</v>
      </c>
      <c r="AK1462">
        <f t="shared" si="162"/>
        <v>1</v>
      </c>
      <c r="AL1462">
        <v>0</v>
      </c>
    </row>
    <row r="1463" spans="1:38" x14ac:dyDescent="0.3">
      <c r="A1463">
        <v>7</v>
      </c>
      <c r="B1463">
        <v>22</v>
      </c>
      <c r="C1463">
        <f>IF(OR($L1463=TRUE,$A1463=0,MOD($A1463,ChapterTable!$R$20)&lt;&gt;0),
MAX(0,INT(($B1463+ChapterTable!$P$26+VLOOKUP(SUBSTITUTE(C$1,"성장단계","")&amp;"단계오프셋",ChapterTable!$R:$S,2,0))/ChapterTable!$P$23)),
MAX(0,INT(($B1463+ChapterTable!$R$26+VLOOKUP(SUBSTITUTE(C$1,"성장단계","")&amp;"보스단계오프셋",ChapterTable!$R:$S,2,0))/ChapterTable!$R$23)))</f>
        <v>2</v>
      </c>
      <c r="D1463">
        <f>IF(OR($L1463=TRUE,$A1463=0,MOD($A1463,ChapterTable!$R$20)&lt;&gt;0),
MAX(0,INT(($B1463+ChapterTable!$P$26+VLOOKUP(SUBSTITUTE(D$1,"성장단계","")&amp;"단계오프셋",ChapterTable!$R:$S,2,0))/ChapterTable!$P$23)),
MAX(0,INT(($B1463+ChapterTable!$R$26+VLOOKUP(SUBSTITUTE(D$1,"성장단계","")&amp;"보스단계오프셋",ChapterTable!$R:$S,2,0))/ChapterTable!$R$23)))</f>
        <v>2</v>
      </c>
      <c r="E1463" s="1">
        <f ca="1">IF(AND($A1463=0,$B1463=1),
    VLOOKUP(1,ChapterTable!$1:$1048576,MATCH("최종"&amp;SUBSTITUTE(SUBSTITUTE(E$1,"standard",""),"|Float",""),ChapterTable!$1:$1,0),0)*ChapterTable!$P$17,
  IF(AND($A1463=0,$B1463=0),
    E1464,
  IF($B1463=0,
    VLOOKUP($A1463,ChapterTable!$1:$1048576,MATCH("최종"&amp;SUBSTITUTE(SUBSTITUTE(E$1,"standard",""),"|Float",""),ChapterTable!$1:$1,0),0),
  IF($B1463=1,
    IF($L1463=FALSE,
      VLOOKUP($A1463,ChapterTable!$1:$1048576,MATCH("최종"&amp;SUBSTITUTE(SUBSTITUTE(E$1,"standard",""),"|Float",""),ChapterTable!$1:$1,0),0),
      VLOOKUP($A1463-ChapterTable!$P$11,ChapterTable!$1:$1048576,MATCH("최종"&amp;SUBSTITUTE(SUBSTITUTE(E$1,"standard",""),"|Float",""),ChapterTable!$1:$1,0),0)*ChapterTable!$P$14
    ),
  OFFSET(E1463,-$B1463+IF($L1463,1,0),0)*IF($B1463&gt;OFFSET($B1463,1,0),ChapterTable!$R$17,1)*
    (VLOOKUP(SUBSTITUTE(SUBSTITUTE(E$1,"standard",""),"|Float","")&amp;IF(OR($L1463=TRUE,$A1463=0,MOD($A1463,ChapterTable!$R$20)&lt;&gt;0),"","보스")&amp;"인게임누적곱배수",ChapterTable!$R:$S,2,0)^C1463
    +VLOOKUP(SUBSTITUTE(SUBSTITUTE(E$1,"standard",""),"|Float","")&amp;IF(OR($L1463=TRUE,$A1463=0,MOD($A1463,ChapterTable!$R$20)&lt;&gt;0),"","보스")&amp;"인게임누적합배수",ChapterTable!$R:$S,2,0)*C1463)
  )
  )
  )
)</f>
        <v>1467.1125</v>
      </c>
      <c r="F1463" s="1">
        <f ca="1">IF(AND($A1463=0,$B1463=1),
    VLOOKUP(1,ChapterTable!$1:$1048576,MATCH("최종"&amp;SUBSTITUTE(SUBSTITUTE(F$1,"standard",""),"|Float",""),ChapterTable!$1:$1,0),0)*ChapterTable!$P$17,
  IF(AND($A1463=0,$B1463=0),
    F1464,
  IF($B1463=0,
    VLOOKUP($A1463,ChapterTable!$1:$1048576,MATCH("최종"&amp;SUBSTITUTE(SUBSTITUTE(F$1,"standard",""),"|Float",""),ChapterTable!$1:$1,0),0),
  IF($B1463=1,
    IF($L1463=FALSE,
      VLOOKUP($A1463,ChapterTable!$1:$1048576,MATCH("최종"&amp;SUBSTITUTE(SUBSTITUTE(F$1,"standard",""),"|Float",""),ChapterTable!$1:$1,0),0),
      VLOOKUP($A1463-ChapterTable!$P$11,ChapterTable!$1:$1048576,MATCH("최종"&amp;SUBSTITUTE(SUBSTITUTE(F$1,"standard",""),"|Float",""),ChapterTable!$1:$1,0),0)*ChapterTable!$P$14
    ),
  OFFSET(F1463,-$B1463+IF($L1463,1,0),0)*
    (VLOOKUP(SUBSTITUTE(SUBSTITUTE(F$1,"standard",""),"|Float","")&amp;IF(OR($L1463=TRUE,$A1463=0,MOD($A1463,ChapterTable!$R$20)&lt;&gt;0),"","보스")&amp;"인게임누적곱배수",ChapterTable!$R:$S,2,0)^D1463
    +VLOOKUP(SUBSTITUTE(SUBSTITUTE(F$1,"standard",""),"|Float","")&amp;IF(OR($L1463=TRUE,$A1463=0,MOD($A1463,ChapterTable!$R$20)&lt;&gt;0),"","보스")&amp;"인게임누적합배수",ChapterTable!$R:$S,2,0)*D1463)
  )
  )
  )
)</f>
        <v>502.13671874999989</v>
      </c>
      <c r="G1463" t="s">
        <v>715</v>
      </c>
      <c r="J1463" t="str">
        <f>IF(ISBLANK(I1463),"",
IFERROR(VLOOKUP(I1463,[1]StringTable!$1:$1048576,MATCH("kor|String",[1]StringTable!$1:$1,0),0),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63"/>
        <v>0.33333333333333331</v>
      </c>
      <c r="AJ1463">
        <f t="shared" si="161"/>
        <v>0.395555555</v>
      </c>
      <c r="AK1463">
        <f t="shared" si="162"/>
        <v>1</v>
      </c>
      <c r="AL1463">
        <v>0</v>
      </c>
    </row>
    <row r="1464" spans="1:38" x14ac:dyDescent="0.3">
      <c r="A1464">
        <v>7</v>
      </c>
      <c r="B1464">
        <v>23</v>
      </c>
      <c r="C1464">
        <f>IF(OR($L1464=TRUE,$A1464=0,MOD($A1464,ChapterTable!$R$20)&lt;&gt;0),
MAX(0,INT(($B1464+ChapterTable!$P$26+VLOOKUP(SUBSTITUTE(C$1,"성장단계","")&amp;"단계오프셋",ChapterTable!$R:$S,2,0))/ChapterTable!$P$23)),
MAX(0,INT(($B1464+ChapterTable!$R$26+VLOOKUP(SUBSTITUTE(C$1,"성장단계","")&amp;"보스단계오프셋",ChapterTable!$R:$S,2,0))/ChapterTable!$R$23)))</f>
        <v>2</v>
      </c>
      <c r="D1464">
        <f>IF(OR($L1464=TRUE,$A1464=0,MOD($A1464,ChapterTable!$R$20)&lt;&gt;0),
MAX(0,INT(($B1464+ChapterTable!$P$26+VLOOKUP(SUBSTITUTE(D$1,"성장단계","")&amp;"단계오프셋",ChapterTable!$R:$S,2,0))/ChapterTable!$P$23)),
MAX(0,INT(($B1464+ChapterTable!$R$26+VLOOKUP(SUBSTITUTE(D$1,"성장단계","")&amp;"보스단계오프셋",ChapterTable!$R:$S,2,0))/ChapterTable!$R$23)))</f>
        <v>2</v>
      </c>
      <c r="E1464" s="1">
        <f ca="1">IF(AND($A1464=0,$B1464=1),
    VLOOKUP(1,ChapterTable!$1:$1048576,MATCH("최종"&amp;SUBSTITUTE(SUBSTITUTE(E$1,"standard",""),"|Float",""),ChapterTable!$1:$1,0),0)*ChapterTable!$P$17,
  IF(AND($A1464=0,$B1464=0),
    E1465,
  IF($B1464=0,
    VLOOKUP($A1464,ChapterTable!$1:$1048576,MATCH("최종"&amp;SUBSTITUTE(SUBSTITUTE(E$1,"standard",""),"|Float",""),ChapterTable!$1:$1,0),0),
  IF($B1464=1,
    IF($L1464=FALSE,
      VLOOKUP($A1464,ChapterTable!$1:$1048576,MATCH("최종"&amp;SUBSTITUTE(SUBSTITUTE(E$1,"standard",""),"|Float",""),ChapterTable!$1:$1,0),0),
      VLOOKUP($A1464-ChapterTable!$P$11,ChapterTable!$1:$1048576,MATCH("최종"&amp;SUBSTITUTE(SUBSTITUTE(E$1,"standard",""),"|Float",""),ChapterTable!$1:$1,0),0)*ChapterTable!$P$14
    ),
  OFFSET(E1464,-$B1464+IF($L1464,1,0),0)*IF($B1464&gt;OFFSET($B1464,1,0),ChapterTable!$R$17,1)*
    (VLOOKUP(SUBSTITUTE(SUBSTITUTE(E$1,"standard",""),"|Float","")&amp;IF(OR($L1464=TRUE,$A1464=0,MOD($A1464,ChapterTable!$R$20)&lt;&gt;0),"","보스")&amp;"인게임누적곱배수",ChapterTable!$R:$S,2,0)^C1464
    +VLOOKUP(SUBSTITUTE(SUBSTITUTE(E$1,"standard",""),"|Float","")&amp;IF(OR($L1464=TRUE,$A1464=0,MOD($A1464,ChapterTable!$R$20)&lt;&gt;0),"","보스")&amp;"인게임누적합배수",ChapterTable!$R:$S,2,0)*C1464)
  )
  )
  )
)</f>
        <v>1467.1125</v>
      </c>
      <c r="F1464" s="1">
        <f ca="1">IF(AND($A1464=0,$B1464=1),
    VLOOKUP(1,ChapterTable!$1:$1048576,MATCH("최종"&amp;SUBSTITUTE(SUBSTITUTE(F$1,"standard",""),"|Float",""),ChapterTable!$1:$1,0),0)*ChapterTable!$P$17,
  IF(AND($A1464=0,$B1464=0),
    F1465,
  IF($B1464=0,
    VLOOKUP($A1464,ChapterTable!$1:$1048576,MATCH("최종"&amp;SUBSTITUTE(SUBSTITUTE(F$1,"standard",""),"|Float",""),ChapterTable!$1:$1,0),0),
  IF($B1464=1,
    IF($L1464=FALSE,
      VLOOKUP($A1464,ChapterTable!$1:$1048576,MATCH("최종"&amp;SUBSTITUTE(SUBSTITUTE(F$1,"standard",""),"|Float",""),ChapterTable!$1:$1,0),0),
      VLOOKUP($A1464-ChapterTable!$P$11,ChapterTable!$1:$1048576,MATCH("최종"&amp;SUBSTITUTE(SUBSTITUTE(F$1,"standard",""),"|Float",""),ChapterTable!$1:$1,0),0)*ChapterTable!$P$14
    ),
  OFFSET(F1464,-$B1464+IF($L1464,1,0),0)*
    (VLOOKUP(SUBSTITUTE(SUBSTITUTE(F$1,"standard",""),"|Float","")&amp;IF(OR($L1464=TRUE,$A1464=0,MOD($A1464,ChapterTable!$R$20)&lt;&gt;0),"","보스")&amp;"인게임누적곱배수",ChapterTable!$R:$S,2,0)^D1464
    +VLOOKUP(SUBSTITUTE(SUBSTITUTE(F$1,"standard",""),"|Float","")&amp;IF(OR($L1464=TRUE,$A1464=0,MOD($A1464,ChapterTable!$R$20)&lt;&gt;0),"","보스")&amp;"인게임누적합배수",ChapterTable!$R:$S,2,0)*D1464)
  )
  )
  )
)</f>
        <v>502.13671874999989</v>
      </c>
      <c r="G1464" t="s">
        <v>715</v>
      </c>
      <c r="J1464" t="str">
        <f>IF(ISBLANK(I1464),"",
IFERROR(VLOOKUP(I1464,[1]StringTable!$1:$1048576,MATCH("kor|String",[1]StringTable!$1:$1,0),0),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63"/>
        <v>0.33333333333333331</v>
      </c>
      <c r="AJ1464">
        <f t="shared" si="161"/>
        <v>0.395555555</v>
      </c>
      <c r="AK1464">
        <f t="shared" si="162"/>
        <v>1</v>
      </c>
      <c r="AL1464">
        <v>0</v>
      </c>
    </row>
    <row r="1465" spans="1:38" x14ac:dyDescent="0.3">
      <c r="A1465">
        <v>7</v>
      </c>
      <c r="B1465">
        <v>24</v>
      </c>
      <c r="C1465">
        <f>IF(OR($L1465=TRUE,$A1465=0,MOD($A1465,ChapterTable!$R$20)&lt;&gt;0),
MAX(0,INT(($B1465+ChapterTable!$P$26+VLOOKUP(SUBSTITUTE(C$1,"성장단계","")&amp;"단계오프셋",ChapterTable!$R:$S,2,0))/ChapterTable!$P$23)),
MAX(0,INT(($B1465+ChapterTable!$R$26+VLOOKUP(SUBSTITUTE(C$1,"성장단계","")&amp;"보스단계오프셋",ChapterTable!$R:$S,2,0))/ChapterTable!$R$23)))</f>
        <v>2</v>
      </c>
      <c r="D1465">
        <f>IF(OR($L1465=TRUE,$A1465=0,MOD($A1465,ChapterTable!$R$20)&lt;&gt;0),
MAX(0,INT(($B1465+ChapterTable!$P$26+VLOOKUP(SUBSTITUTE(D$1,"성장단계","")&amp;"단계오프셋",ChapterTable!$R:$S,2,0))/ChapterTable!$P$23)),
MAX(0,INT(($B1465+ChapterTable!$R$26+VLOOKUP(SUBSTITUTE(D$1,"성장단계","")&amp;"보스단계오프셋",ChapterTable!$R:$S,2,0))/ChapterTable!$R$23)))</f>
        <v>2</v>
      </c>
      <c r="E1465" s="1">
        <f ca="1">IF(AND($A1465=0,$B1465=1),
    VLOOKUP(1,ChapterTable!$1:$1048576,MATCH("최종"&amp;SUBSTITUTE(SUBSTITUTE(E$1,"standard",""),"|Float",""),ChapterTable!$1:$1,0),0)*ChapterTable!$P$17,
  IF(AND($A1465=0,$B1465=0),
    E1466,
  IF($B1465=0,
    VLOOKUP($A1465,ChapterTable!$1:$1048576,MATCH("최종"&amp;SUBSTITUTE(SUBSTITUTE(E$1,"standard",""),"|Float",""),ChapterTable!$1:$1,0),0),
  IF($B1465=1,
    IF($L1465=FALSE,
      VLOOKUP($A1465,ChapterTable!$1:$1048576,MATCH("최종"&amp;SUBSTITUTE(SUBSTITUTE(E$1,"standard",""),"|Float",""),ChapterTable!$1:$1,0),0),
      VLOOKUP($A1465-ChapterTable!$P$11,ChapterTable!$1:$1048576,MATCH("최종"&amp;SUBSTITUTE(SUBSTITUTE(E$1,"standard",""),"|Float",""),ChapterTable!$1:$1,0),0)*ChapterTable!$P$14
    ),
  OFFSET(E1465,-$B1465+IF($L1465,1,0),0)*IF($B1465&gt;OFFSET($B1465,1,0),ChapterTable!$R$17,1)*
    (VLOOKUP(SUBSTITUTE(SUBSTITUTE(E$1,"standard",""),"|Float","")&amp;IF(OR($L1465=TRUE,$A1465=0,MOD($A1465,ChapterTable!$R$20)&lt;&gt;0),"","보스")&amp;"인게임누적곱배수",ChapterTable!$R:$S,2,0)^C1465
    +VLOOKUP(SUBSTITUTE(SUBSTITUTE(E$1,"standard",""),"|Float","")&amp;IF(OR($L1465=TRUE,$A1465=0,MOD($A1465,ChapterTable!$R$20)&lt;&gt;0),"","보스")&amp;"인게임누적합배수",ChapterTable!$R:$S,2,0)*C1465)
  )
  )
  )
)</f>
        <v>1467.1125</v>
      </c>
      <c r="F1465" s="1">
        <f ca="1">IF(AND($A1465=0,$B1465=1),
    VLOOKUP(1,ChapterTable!$1:$1048576,MATCH("최종"&amp;SUBSTITUTE(SUBSTITUTE(F$1,"standard",""),"|Float",""),ChapterTable!$1:$1,0),0)*ChapterTable!$P$17,
  IF(AND($A1465=0,$B1465=0),
    F1466,
  IF($B1465=0,
    VLOOKUP($A1465,ChapterTable!$1:$1048576,MATCH("최종"&amp;SUBSTITUTE(SUBSTITUTE(F$1,"standard",""),"|Float",""),ChapterTable!$1:$1,0),0),
  IF($B1465=1,
    IF($L1465=FALSE,
      VLOOKUP($A1465,ChapterTable!$1:$1048576,MATCH("최종"&amp;SUBSTITUTE(SUBSTITUTE(F$1,"standard",""),"|Float",""),ChapterTable!$1:$1,0),0),
      VLOOKUP($A1465-ChapterTable!$P$11,ChapterTable!$1:$1048576,MATCH("최종"&amp;SUBSTITUTE(SUBSTITUTE(F$1,"standard",""),"|Float",""),ChapterTable!$1:$1,0),0)*ChapterTable!$P$14
    ),
  OFFSET(F1465,-$B1465+IF($L1465,1,0),0)*
    (VLOOKUP(SUBSTITUTE(SUBSTITUTE(F$1,"standard",""),"|Float","")&amp;IF(OR($L1465=TRUE,$A1465=0,MOD($A1465,ChapterTable!$R$20)&lt;&gt;0),"","보스")&amp;"인게임누적곱배수",ChapterTable!$R:$S,2,0)^D1465
    +VLOOKUP(SUBSTITUTE(SUBSTITUTE(F$1,"standard",""),"|Float","")&amp;IF(OR($L1465=TRUE,$A1465=0,MOD($A1465,ChapterTable!$R$20)&lt;&gt;0),"","보스")&amp;"인게임누적합배수",ChapterTable!$R:$S,2,0)*D1465)
  )
  )
  )
)</f>
        <v>502.13671874999989</v>
      </c>
      <c r="G1465" t="s">
        <v>715</v>
      </c>
      <c r="J1465" t="str">
        <f>IF(ISBLANK(I1465),"",
IFERROR(VLOOKUP(I1465,[1]StringTable!$1:$1048576,MATCH("kor|String",[1]StringTable!$1:$1,0),0),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63"/>
        <v>0.33333333333333331</v>
      </c>
      <c r="AJ1465">
        <f t="shared" si="161"/>
        <v>0.395555555</v>
      </c>
      <c r="AK1465">
        <f t="shared" si="162"/>
        <v>1</v>
      </c>
      <c r="AL1465">
        <v>0</v>
      </c>
    </row>
    <row r="1466" spans="1:38" x14ac:dyDescent="0.3">
      <c r="A1466">
        <v>7</v>
      </c>
      <c r="B1466">
        <v>25</v>
      </c>
      <c r="C1466">
        <f>IF(OR($L1466=TRUE,$A1466=0,MOD($A1466,ChapterTable!$R$20)&lt;&gt;0),
MAX(0,INT(($B1466+ChapterTable!$P$26+VLOOKUP(SUBSTITUTE(C$1,"성장단계","")&amp;"단계오프셋",ChapterTable!$R:$S,2,0))/ChapterTable!$P$23)),
MAX(0,INT(($B1466+ChapterTable!$R$26+VLOOKUP(SUBSTITUTE(C$1,"성장단계","")&amp;"보스단계오프셋",ChapterTable!$R:$S,2,0))/ChapterTable!$R$23)))</f>
        <v>2</v>
      </c>
      <c r="D1466">
        <f>IF(OR($L1466=TRUE,$A1466=0,MOD($A1466,ChapterTable!$R$20)&lt;&gt;0),
MAX(0,INT(($B1466+ChapterTable!$P$26+VLOOKUP(SUBSTITUTE(D$1,"성장단계","")&amp;"단계오프셋",ChapterTable!$R:$S,2,0))/ChapterTable!$P$23)),
MAX(0,INT(($B1466+ChapterTable!$R$26+VLOOKUP(SUBSTITUTE(D$1,"성장단계","")&amp;"보스단계오프셋",ChapterTable!$R:$S,2,0))/ChapterTable!$R$23)))</f>
        <v>2</v>
      </c>
      <c r="E1466" s="1">
        <f ca="1">IF(AND($A1466=0,$B1466=1),
    VLOOKUP(1,ChapterTable!$1:$1048576,MATCH("최종"&amp;SUBSTITUTE(SUBSTITUTE(E$1,"standard",""),"|Float",""),ChapterTable!$1:$1,0),0)*ChapterTable!$P$17,
  IF(AND($A1466=0,$B1466=0),
    E1467,
  IF($B1466=0,
    VLOOKUP($A1466,ChapterTable!$1:$1048576,MATCH("최종"&amp;SUBSTITUTE(SUBSTITUTE(E$1,"standard",""),"|Float",""),ChapterTable!$1:$1,0),0),
  IF($B1466=1,
    IF($L1466=FALSE,
      VLOOKUP($A1466,ChapterTable!$1:$1048576,MATCH("최종"&amp;SUBSTITUTE(SUBSTITUTE(E$1,"standard",""),"|Float",""),ChapterTable!$1:$1,0),0),
      VLOOKUP($A1466-ChapterTable!$P$11,ChapterTable!$1:$1048576,MATCH("최종"&amp;SUBSTITUTE(SUBSTITUTE(E$1,"standard",""),"|Float",""),ChapterTable!$1:$1,0),0)*ChapterTable!$P$14
    ),
  OFFSET(E1466,-$B1466+IF($L1466,1,0),0)*IF($B1466&gt;OFFSET($B1466,1,0),ChapterTable!$R$17,1)*
    (VLOOKUP(SUBSTITUTE(SUBSTITUTE(E$1,"standard",""),"|Float","")&amp;IF(OR($L1466=TRUE,$A1466=0,MOD($A1466,ChapterTable!$R$20)&lt;&gt;0),"","보스")&amp;"인게임누적곱배수",ChapterTable!$R:$S,2,0)^C1466
    +VLOOKUP(SUBSTITUTE(SUBSTITUTE(E$1,"standard",""),"|Float","")&amp;IF(OR($L1466=TRUE,$A1466=0,MOD($A1466,ChapterTable!$R$20)&lt;&gt;0),"","보스")&amp;"인게임누적합배수",ChapterTable!$R:$S,2,0)*C1466)
  )
  )
  )
)</f>
        <v>1467.1125</v>
      </c>
      <c r="F1466" s="1">
        <f ca="1">IF(AND($A1466=0,$B1466=1),
    VLOOKUP(1,ChapterTable!$1:$1048576,MATCH("최종"&amp;SUBSTITUTE(SUBSTITUTE(F$1,"standard",""),"|Float",""),ChapterTable!$1:$1,0),0)*ChapterTable!$P$17,
  IF(AND($A1466=0,$B1466=0),
    F1467,
  IF($B1466=0,
    VLOOKUP($A1466,ChapterTable!$1:$1048576,MATCH("최종"&amp;SUBSTITUTE(SUBSTITUTE(F$1,"standard",""),"|Float",""),ChapterTable!$1:$1,0),0),
  IF($B1466=1,
    IF($L1466=FALSE,
      VLOOKUP($A1466,ChapterTable!$1:$1048576,MATCH("최종"&amp;SUBSTITUTE(SUBSTITUTE(F$1,"standard",""),"|Float",""),ChapterTable!$1:$1,0),0),
      VLOOKUP($A1466-ChapterTable!$P$11,ChapterTable!$1:$1048576,MATCH("최종"&amp;SUBSTITUTE(SUBSTITUTE(F$1,"standard",""),"|Float",""),ChapterTable!$1:$1,0),0)*ChapterTable!$P$14
    ),
  OFFSET(F1466,-$B1466+IF($L1466,1,0),0)*
    (VLOOKUP(SUBSTITUTE(SUBSTITUTE(F$1,"standard",""),"|Float","")&amp;IF(OR($L1466=TRUE,$A1466=0,MOD($A1466,ChapterTable!$R$20)&lt;&gt;0),"","보스")&amp;"인게임누적곱배수",ChapterTable!$R:$S,2,0)^D1466
    +VLOOKUP(SUBSTITUTE(SUBSTITUTE(F$1,"standard",""),"|Float","")&amp;IF(OR($L1466=TRUE,$A1466=0,MOD($A1466,ChapterTable!$R$20)&lt;&gt;0),"","보스")&amp;"인게임누적합배수",ChapterTable!$R:$S,2,0)*D1466)
  )
  )
  )
)</f>
        <v>502.13671874999989</v>
      </c>
      <c r="G1466" t="s">
        <v>715</v>
      </c>
      <c r="J1466" t="str">
        <f>IF(ISBLANK(I1466),"",
IFERROR(VLOOKUP(I1466,[1]StringTable!$1:$1048576,MATCH("kor|String",[1]StringTable!$1:$1,0),0),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63"/>
        <v>0.33333333333333331</v>
      </c>
      <c r="AJ1466">
        <f t="shared" si="161"/>
        <v>0.395555555</v>
      </c>
      <c r="AK1466">
        <f t="shared" si="162"/>
        <v>1</v>
      </c>
      <c r="AL1466">
        <v>0</v>
      </c>
    </row>
    <row r="1467" spans="1:38" x14ac:dyDescent="0.3">
      <c r="A1467">
        <v>7</v>
      </c>
      <c r="B1467">
        <v>26</v>
      </c>
      <c r="C1467">
        <f>IF(OR($L1467=TRUE,$A1467=0,MOD($A1467,ChapterTable!$R$20)&lt;&gt;0),
MAX(0,INT(($B1467+ChapterTable!$P$26+VLOOKUP(SUBSTITUTE(C$1,"성장단계","")&amp;"단계오프셋",ChapterTable!$R:$S,2,0))/ChapterTable!$P$23)),
MAX(0,INT(($B1467+ChapterTable!$R$26+VLOOKUP(SUBSTITUTE(C$1,"성장단계","")&amp;"보스단계오프셋",ChapterTable!$R:$S,2,0))/ChapterTable!$R$23)))</f>
        <v>3</v>
      </c>
      <c r="D1467">
        <f>IF(OR($L1467=TRUE,$A1467=0,MOD($A1467,ChapterTable!$R$20)&lt;&gt;0),
MAX(0,INT(($B1467+ChapterTable!$P$26+VLOOKUP(SUBSTITUTE(D$1,"성장단계","")&amp;"단계오프셋",ChapterTable!$R:$S,2,0))/ChapterTable!$P$23)),
MAX(0,INT(($B1467+ChapterTable!$R$26+VLOOKUP(SUBSTITUTE(D$1,"성장단계","")&amp;"보스단계오프셋",ChapterTable!$R:$S,2,0))/ChapterTable!$R$23)))</f>
        <v>2</v>
      </c>
      <c r="E1467" s="1">
        <f ca="1">IF(AND($A1467=0,$B1467=1),
    VLOOKUP(1,ChapterTable!$1:$1048576,MATCH("최종"&amp;SUBSTITUTE(SUBSTITUTE(E$1,"standard",""),"|Float",""),ChapterTable!$1:$1,0),0)*ChapterTable!$P$17,
  IF(AND($A1467=0,$B1467=0),
    E1468,
  IF($B1467=0,
    VLOOKUP($A1467,ChapterTable!$1:$1048576,MATCH("최종"&amp;SUBSTITUTE(SUBSTITUTE(E$1,"standard",""),"|Float",""),ChapterTable!$1:$1,0),0),
  IF($B1467=1,
    IF($L1467=FALSE,
      VLOOKUP($A1467,ChapterTable!$1:$1048576,MATCH("최종"&amp;SUBSTITUTE(SUBSTITUTE(E$1,"standard",""),"|Float",""),ChapterTable!$1:$1,0),0),
      VLOOKUP($A1467-ChapterTable!$P$11,ChapterTable!$1:$1048576,MATCH("최종"&amp;SUBSTITUTE(SUBSTITUTE(E$1,"standard",""),"|Float",""),ChapterTable!$1:$1,0),0)*ChapterTable!$P$14
    ),
  OFFSET(E1467,-$B1467+IF($L1467,1,0),0)*IF($B1467&gt;OFFSET($B1467,1,0),ChapterTable!$R$17,1)*
    (VLOOKUP(SUBSTITUTE(SUBSTITUTE(E$1,"standard",""),"|Float","")&amp;IF(OR($L1467=TRUE,$A1467=0,MOD($A1467,ChapterTable!$R$20)&lt;&gt;0),"","보스")&amp;"인게임누적곱배수",ChapterTable!$R:$S,2,0)^C1467
    +VLOOKUP(SUBSTITUTE(SUBSTITUTE(E$1,"standard",""),"|Float","")&amp;IF(OR($L1467=TRUE,$A1467=0,MOD($A1467,ChapterTable!$R$20)&lt;&gt;0),"","보스")&amp;"인게임누적합배수",ChapterTable!$R:$S,2,0)*C1467)
  )
  )
  )
)</f>
        <v>1676.7</v>
      </c>
      <c r="F1467" s="1">
        <f ca="1">IF(AND($A1467=0,$B1467=1),
    VLOOKUP(1,ChapterTable!$1:$1048576,MATCH("최종"&amp;SUBSTITUTE(SUBSTITUTE(F$1,"standard",""),"|Float",""),ChapterTable!$1:$1,0),0)*ChapterTable!$P$17,
  IF(AND($A1467=0,$B1467=0),
    F1468,
  IF($B1467=0,
    VLOOKUP($A1467,ChapterTable!$1:$1048576,MATCH("최종"&amp;SUBSTITUTE(SUBSTITUTE(F$1,"standard",""),"|Float",""),ChapterTable!$1:$1,0),0),
  IF($B1467=1,
    IF($L1467=FALSE,
      VLOOKUP($A1467,ChapterTable!$1:$1048576,MATCH("최종"&amp;SUBSTITUTE(SUBSTITUTE(F$1,"standard",""),"|Float",""),ChapterTable!$1:$1,0),0),
      VLOOKUP($A1467-ChapterTable!$P$11,ChapterTable!$1:$1048576,MATCH("최종"&amp;SUBSTITUTE(SUBSTITUTE(F$1,"standard",""),"|Float",""),ChapterTable!$1:$1,0),0)*ChapterTable!$P$14
    ),
  OFFSET(F1467,-$B1467+IF($L1467,1,0),0)*
    (VLOOKUP(SUBSTITUTE(SUBSTITUTE(F$1,"standard",""),"|Float","")&amp;IF(OR($L1467=TRUE,$A1467=0,MOD($A1467,ChapterTable!$R$20)&lt;&gt;0),"","보스")&amp;"인게임누적곱배수",ChapterTable!$R:$S,2,0)^D1467
    +VLOOKUP(SUBSTITUTE(SUBSTITUTE(F$1,"standard",""),"|Float","")&amp;IF(OR($L1467=TRUE,$A1467=0,MOD($A1467,ChapterTable!$R$20)&lt;&gt;0),"","보스")&amp;"인게임누적합배수",ChapterTable!$R:$S,2,0)*D1467)
  )
  )
  )
)</f>
        <v>502.13671874999989</v>
      </c>
      <c r="G1467" t="s">
        <v>715</v>
      </c>
      <c r="J1467" t="str">
        <f>IF(ISBLANK(I1467),"",
IFERROR(VLOOKUP(I1467,[1]StringTable!$1:$1048576,MATCH("kor|String",[1]StringTable!$1:$1,0),0),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63"/>
        <v>0.33333333333333331</v>
      </c>
      <c r="AJ1467">
        <f t="shared" si="161"/>
        <v>0.395555555</v>
      </c>
      <c r="AK1467">
        <f t="shared" si="162"/>
        <v>1</v>
      </c>
      <c r="AL1467">
        <v>0</v>
      </c>
    </row>
    <row r="1468" spans="1:38" x14ac:dyDescent="0.3">
      <c r="A1468">
        <v>7</v>
      </c>
      <c r="B1468">
        <v>27</v>
      </c>
      <c r="C1468">
        <f>IF(OR($L1468=TRUE,$A1468=0,MOD($A1468,ChapterTable!$R$20)&lt;&gt;0),
MAX(0,INT(($B1468+ChapterTable!$P$26+VLOOKUP(SUBSTITUTE(C$1,"성장단계","")&amp;"단계오프셋",ChapterTable!$R:$S,2,0))/ChapterTable!$P$23)),
MAX(0,INT(($B1468+ChapterTable!$R$26+VLOOKUP(SUBSTITUTE(C$1,"성장단계","")&amp;"보스단계오프셋",ChapterTable!$R:$S,2,0))/ChapterTable!$R$23)))</f>
        <v>3</v>
      </c>
      <c r="D1468">
        <f>IF(OR($L1468=TRUE,$A1468=0,MOD($A1468,ChapterTable!$R$20)&lt;&gt;0),
MAX(0,INT(($B1468+ChapterTable!$P$26+VLOOKUP(SUBSTITUTE(D$1,"성장단계","")&amp;"단계오프셋",ChapterTable!$R:$S,2,0))/ChapterTable!$P$23)),
MAX(0,INT(($B1468+ChapterTable!$R$26+VLOOKUP(SUBSTITUTE(D$1,"성장단계","")&amp;"보스단계오프셋",ChapterTable!$R:$S,2,0))/ChapterTable!$R$23)))</f>
        <v>2</v>
      </c>
      <c r="E1468" s="1">
        <f ca="1">IF(AND($A1468=0,$B1468=1),
    VLOOKUP(1,ChapterTable!$1:$1048576,MATCH("최종"&amp;SUBSTITUTE(SUBSTITUTE(E$1,"standard",""),"|Float",""),ChapterTable!$1:$1,0),0)*ChapterTable!$P$17,
  IF(AND($A1468=0,$B1468=0),
    E1469,
  IF($B1468=0,
    VLOOKUP($A1468,ChapterTable!$1:$1048576,MATCH("최종"&amp;SUBSTITUTE(SUBSTITUTE(E$1,"standard",""),"|Float",""),ChapterTable!$1:$1,0),0),
  IF($B1468=1,
    IF($L1468=FALSE,
      VLOOKUP($A1468,ChapterTable!$1:$1048576,MATCH("최종"&amp;SUBSTITUTE(SUBSTITUTE(E$1,"standard",""),"|Float",""),ChapterTable!$1:$1,0),0),
      VLOOKUP($A1468-ChapterTable!$P$11,ChapterTable!$1:$1048576,MATCH("최종"&amp;SUBSTITUTE(SUBSTITUTE(E$1,"standard",""),"|Float",""),ChapterTable!$1:$1,0),0)*ChapterTable!$P$14
    ),
  OFFSET(E1468,-$B1468+IF($L1468,1,0),0)*IF($B1468&gt;OFFSET($B1468,1,0),ChapterTable!$R$17,1)*
    (VLOOKUP(SUBSTITUTE(SUBSTITUTE(E$1,"standard",""),"|Float","")&amp;IF(OR($L1468=TRUE,$A1468=0,MOD($A1468,ChapterTable!$R$20)&lt;&gt;0),"","보스")&amp;"인게임누적곱배수",ChapterTable!$R:$S,2,0)^C1468
    +VLOOKUP(SUBSTITUTE(SUBSTITUTE(E$1,"standard",""),"|Float","")&amp;IF(OR($L1468=TRUE,$A1468=0,MOD($A1468,ChapterTable!$R$20)&lt;&gt;0),"","보스")&amp;"인게임누적합배수",ChapterTable!$R:$S,2,0)*C1468)
  )
  )
  )
)</f>
        <v>1676.7</v>
      </c>
      <c r="F1468" s="1">
        <f ca="1">IF(AND($A1468=0,$B1468=1),
    VLOOKUP(1,ChapterTable!$1:$1048576,MATCH("최종"&amp;SUBSTITUTE(SUBSTITUTE(F$1,"standard",""),"|Float",""),ChapterTable!$1:$1,0),0)*ChapterTable!$P$17,
  IF(AND($A1468=0,$B1468=0),
    F1469,
  IF($B1468=0,
    VLOOKUP($A1468,ChapterTable!$1:$1048576,MATCH("최종"&amp;SUBSTITUTE(SUBSTITUTE(F$1,"standard",""),"|Float",""),ChapterTable!$1:$1,0),0),
  IF($B1468=1,
    IF($L1468=FALSE,
      VLOOKUP($A1468,ChapterTable!$1:$1048576,MATCH("최종"&amp;SUBSTITUTE(SUBSTITUTE(F$1,"standard",""),"|Float",""),ChapterTable!$1:$1,0),0),
      VLOOKUP($A1468-ChapterTable!$P$11,ChapterTable!$1:$1048576,MATCH("최종"&amp;SUBSTITUTE(SUBSTITUTE(F$1,"standard",""),"|Float",""),ChapterTable!$1:$1,0),0)*ChapterTable!$P$14
    ),
  OFFSET(F1468,-$B1468+IF($L1468,1,0),0)*
    (VLOOKUP(SUBSTITUTE(SUBSTITUTE(F$1,"standard",""),"|Float","")&amp;IF(OR($L1468=TRUE,$A1468=0,MOD($A1468,ChapterTable!$R$20)&lt;&gt;0),"","보스")&amp;"인게임누적곱배수",ChapterTable!$R:$S,2,0)^D1468
    +VLOOKUP(SUBSTITUTE(SUBSTITUTE(F$1,"standard",""),"|Float","")&amp;IF(OR($L1468=TRUE,$A1468=0,MOD($A1468,ChapterTable!$R$20)&lt;&gt;0),"","보스")&amp;"인게임누적합배수",ChapterTable!$R:$S,2,0)*D1468)
  )
  )
  )
)</f>
        <v>502.13671874999989</v>
      </c>
      <c r="G1468" t="s">
        <v>715</v>
      </c>
      <c r="J1468" t="str">
        <f>IF(ISBLANK(I1468),"",
IFERROR(VLOOKUP(I1468,[1]StringTable!$1:$1048576,MATCH("kor|String",[1]StringTable!$1:$1,0),0),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63"/>
        <v>0.33333333333333331</v>
      </c>
      <c r="AJ1468">
        <f t="shared" si="161"/>
        <v>0.395555555</v>
      </c>
      <c r="AK1468">
        <f t="shared" si="162"/>
        <v>1</v>
      </c>
      <c r="AL1468">
        <v>0</v>
      </c>
    </row>
    <row r="1469" spans="1:38" x14ac:dyDescent="0.3">
      <c r="A1469">
        <v>7</v>
      </c>
      <c r="B1469">
        <v>28</v>
      </c>
      <c r="C1469">
        <f>IF(OR($L1469=TRUE,$A1469=0,MOD($A1469,ChapterTable!$R$20)&lt;&gt;0),
MAX(0,INT(($B1469+ChapterTable!$P$26+VLOOKUP(SUBSTITUTE(C$1,"성장단계","")&amp;"단계오프셋",ChapterTable!$R:$S,2,0))/ChapterTable!$P$23)),
MAX(0,INT(($B1469+ChapterTable!$R$26+VLOOKUP(SUBSTITUTE(C$1,"성장단계","")&amp;"보스단계오프셋",ChapterTable!$R:$S,2,0))/ChapterTable!$R$23)))</f>
        <v>3</v>
      </c>
      <c r="D1469">
        <f>IF(OR($L1469=TRUE,$A1469=0,MOD($A1469,ChapterTable!$R$20)&lt;&gt;0),
MAX(0,INT(($B1469+ChapterTable!$P$26+VLOOKUP(SUBSTITUTE(D$1,"성장단계","")&amp;"단계오프셋",ChapterTable!$R:$S,2,0))/ChapterTable!$P$23)),
MAX(0,INT(($B1469+ChapterTable!$R$26+VLOOKUP(SUBSTITUTE(D$1,"성장단계","")&amp;"보스단계오프셋",ChapterTable!$R:$S,2,0))/ChapterTable!$R$23)))</f>
        <v>2</v>
      </c>
      <c r="E1469" s="1">
        <f ca="1">IF(AND($A1469=0,$B1469=1),
    VLOOKUP(1,ChapterTable!$1:$1048576,MATCH("최종"&amp;SUBSTITUTE(SUBSTITUTE(E$1,"standard",""),"|Float",""),ChapterTable!$1:$1,0),0)*ChapterTable!$P$17,
  IF(AND($A1469=0,$B1469=0),
    E1470,
  IF($B1469=0,
    VLOOKUP($A1469,ChapterTable!$1:$1048576,MATCH("최종"&amp;SUBSTITUTE(SUBSTITUTE(E$1,"standard",""),"|Float",""),ChapterTable!$1:$1,0),0),
  IF($B1469=1,
    IF($L1469=FALSE,
      VLOOKUP($A1469,ChapterTable!$1:$1048576,MATCH("최종"&amp;SUBSTITUTE(SUBSTITUTE(E$1,"standard",""),"|Float",""),ChapterTable!$1:$1,0),0),
      VLOOKUP($A1469-ChapterTable!$P$11,ChapterTable!$1:$1048576,MATCH("최종"&amp;SUBSTITUTE(SUBSTITUTE(E$1,"standard",""),"|Float",""),ChapterTable!$1:$1,0),0)*ChapterTable!$P$14
    ),
  OFFSET(E1469,-$B1469+IF($L1469,1,0),0)*IF($B1469&gt;OFFSET($B1469,1,0),ChapterTable!$R$17,1)*
    (VLOOKUP(SUBSTITUTE(SUBSTITUTE(E$1,"standard",""),"|Float","")&amp;IF(OR($L1469=TRUE,$A1469=0,MOD($A1469,ChapterTable!$R$20)&lt;&gt;0),"","보스")&amp;"인게임누적곱배수",ChapterTable!$R:$S,2,0)^C1469
    +VLOOKUP(SUBSTITUTE(SUBSTITUTE(E$1,"standard",""),"|Float","")&amp;IF(OR($L1469=TRUE,$A1469=0,MOD($A1469,ChapterTable!$R$20)&lt;&gt;0),"","보스")&amp;"인게임누적합배수",ChapterTable!$R:$S,2,0)*C1469)
  )
  )
  )
)</f>
        <v>1676.7</v>
      </c>
      <c r="F1469" s="1">
        <f ca="1">IF(AND($A1469=0,$B1469=1),
    VLOOKUP(1,ChapterTable!$1:$1048576,MATCH("최종"&amp;SUBSTITUTE(SUBSTITUTE(F$1,"standard",""),"|Float",""),ChapterTable!$1:$1,0),0)*ChapterTable!$P$17,
  IF(AND($A1469=0,$B1469=0),
    F1470,
  IF($B1469=0,
    VLOOKUP($A1469,ChapterTable!$1:$1048576,MATCH("최종"&amp;SUBSTITUTE(SUBSTITUTE(F$1,"standard",""),"|Float",""),ChapterTable!$1:$1,0),0),
  IF($B1469=1,
    IF($L1469=FALSE,
      VLOOKUP($A1469,ChapterTable!$1:$1048576,MATCH("최종"&amp;SUBSTITUTE(SUBSTITUTE(F$1,"standard",""),"|Float",""),ChapterTable!$1:$1,0),0),
      VLOOKUP($A1469-ChapterTable!$P$11,ChapterTable!$1:$1048576,MATCH("최종"&amp;SUBSTITUTE(SUBSTITUTE(F$1,"standard",""),"|Float",""),ChapterTable!$1:$1,0),0)*ChapterTable!$P$14
    ),
  OFFSET(F1469,-$B1469+IF($L1469,1,0),0)*
    (VLOOKUP(SUBSTITUTE(SUBSTITUTE(F$1,"standard",""),"|Float","")&amp;IF(OR($L1469=TRUE,$A1469=0,MOD($A1469,ChapterTable!$R$20)&lt;&gt;0),"","보스")&amp;"인게임누적곱배수",ChapterTable!$R:$S,2,0)^D1469
    +VLOOKUP(SUBSTITUTE(SUBSTITUTE(F$1,"standard",""),"|Float","")&amp;IF(OR($L1469=TRUE,$A1469=0,MOD($A1469,ChapterTable!$R$20)&lt;&gt;0),"","보스")&amp;"인게임누적합배수",ChapterTable!$R:$S,2,0)*D1469)
  )
  )
  )
)</f>
        <v>502.13671874999989</v>
      </c>
      <c r="G1469" t="s">
        <v>715</v>
      </c>
      <c r="J1469" t="str">
        <f>IF(ISBLANK(I1469),"",
IFERROR(VLOOKUP(I1469,[1]StringTable!$1:$1048576,MATCH("kor|String",[1]StringTable!$1:$1,0),0),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63"/>
        <v>0.33333333333333331</v>
      </c>
      <c r="AJ1469">
        <f t="shared" si="161"/>
        <v>0.395555555</v>
      </c>
      <c r="AK1469">
        <f t="shared" si="162"/>
        <v>1</v>
      </c>
      <c r="AL1469">
        <v>0</v>
      </c>
    </row>
    <row r="1470" spans="1:38" x14ac:dyDescent="0.3">
      <c r="A1470">
        <v>7</v>
      </c>
      <c r="B1470">
        <v>29</v>
      </c>
      <c r="C1470">
        <f>IF(OR($L1470=TRUE,$A1470=0,MOD($A1470,ChapterTable!$R$20)&lt;&gt;0),
MAX(0,INT(($B1470+ChapterTable!$P$26+VLOOKUP(SUBSTITUTE(C$1,"성장단계","")&amp;"단계오프셋",ChapterTable!$R:$S,2,0))/ChapterTable!$P$23)),
MAX(0,INT(($B1470+ChapterTable!$R$26+VLOOKUP(SUBSTITUTE(C$1,"성장단계","")&amp;"보스단계오프셋",ChapterTable!$R:$S,2,0))/ChapterTable!$R$23)))</f>
        <v>3</v>
      </c>
      <c r="D1470">
        <f>IF(OR($L1470=TRUE,$A1470=0,MOD($A1470,ChapterTable!$R$20)&lt;&gt;0),
MAX(0,INT(($B1470+ChapterTable!$P$26+VLOOKUP(SUBSTITUTE(D$1,"성장단계","")&amp;"단계오프셋",ChapterTable!$R:$S,2,0))/ChapterTable!$P$23)),
MAX(0,INT(($B1470+ChapterTable!$R$26+VLOOKUP(SUBSTITUTE(D$1,"성장단계","")&amp;"보스단계오프셋",ChapterTable!$R:$S,2,0))/ChapterTable!$R$23)))</f>
        <v>2</v>
      </c>
      <c r="E1470" s="1">
        <f ca="1">IF(AND($A1470=0,$B1470=1),
    VLOOKUP(1,ChapterTable!$1:$1048576,MATCH("최종"&amp;SUBSTITUTE(SUBSTITUTE(E$1,"standard",""),"|Float",""),ChapterTable!$1:$1,0),0)*ChapterTable!$P$17,
  IF(AND($A1470=0,$B1470=0),
    E1471,
  IF($B1470=0,
    VLOOKUP($A1470,ChapterTable!$1:$1048576,MATCH("최종"&amp;SUBSTITUTE(SUBSTITUTE(E$1,"standard",""),"|Float",""),ChapterTable!$1:$1,0),0),
  IF($B1470=1,
    IF($L1470=FALSE,
      VLOOKUP($A1470,ChapterTable!$1:$1048576,MATCH("최종"&amp;SUBSTITUTE(SUBSTITUTE(E$1,"standard",""),"|Float",""),ChapterTable!$1:$1,0),0),
      VLOOKUP($A1470-ChapterTable!$P$11,ChapterTable!$1:$1048576,MATCH("최종"&amp;SUBSTITUTE(SUBSTITUTE(E$1,"standard",""),"|Float",""),ChapterTable!$1:$1,0),0)*ChapterTable!$P$14
    ),
  OFFSET(E1470,-$B1470+IF($L1470,1,0),0)*IF($B1470&gt;OFFSET($B1470,1,0),ChapterTable!$R$17,1)*
    (VLOOKUP(SUBSTITUTE(SUBSTITUTE(E$1,"standard",""),"|Float","")&amp;IF(OR($L1470=TRUE,$A1470=0,MOD($A1470,ChapterTable!$R$20)&lt;&gt;0),"","보스")&amp;"인게임누적곱배수",ChapterTable!$R:$S,2,0)^C1470
    +VLOOKUP(SUBSTITUTE(SUBSTITUTE(E$1,"standard",""),"|Float","")&amp;IF(OR($L1470=TRUE,$A1470=0,MOD($A1470,ChapterTable!$R$20)&lt;&gt;0),"","보스")&amp;"인게임누적합배수",ChapterTable!$R:$S,2,0)*C1470)
  )
  )
  )
)</f>
        <v>1676.7</v>
      </c>
      <c r="F1470" s="1">
        <f ca="1">IF(AND($A1470=0,$B1470=1),
    VLOOKUP(1,ChapterTable!$1:$1048576,MATCH("최종"&amp;SUBSTITUTE(SUBSTITUTE(F$1,"standard",""),"|Float",""),ChapterTable!$1:$1,0),0)*ChapterTable!$P$17,
  IF(AND($A1470=0,$B1470=0),
    F1471,
  IF($B1470=0,
    VLOOKUP($A1470,ChapterTable!$1:$1048576,MATCH("최종"&amp;SUBSTITUTE(SUBSTITUTE(F$1,"standard",""),"|Float",""),ChapterTable!$1:$1,0),0),
  IF($B1470=1,
    IF($L1470=FALSE,
      VLOOKUP($A1470,ChapterTable!$1:$1048576,MATCH("최종"&amp;SUBSTITUTE(SUBSTITUTE(F$1,"standard",""),"|Float",""),ChapterTable!$1:$1,0),0),
      VLOOKUP($A1470-ChapterTable!$P$11,ChapterTable!$1:$1048576,MATCH("최종"&amp;SUBSTITUTE(SUBSTITUTE(F$1,"standard",""),"|Float",""),ChapterTable!$1:$1,0),0)*ChapterTable!$P$14
    ),
  OFFSET(F1470,-$B1470+IF($L1470,1,0),0)*
    (VLOOKUP(SUBSTITUTE(SUBSTITUTE(F$1,"standard",""),"|Float","")&amp;IF(OR($L1470=TRUE,$A1470=0,MOD($A1470,ChapterTable!$R$20)&lt;&gt;0),"","보스")&amp;"인게임누적곱배수",ChapterTable!$R:$S,2,0)^D1470
    +VLOOKUP(SUBSTITUTE(SUBSTITUTE(F$1,"standard",""),"|Float","")&amp;IF(OR($L1470=TRUE,$A1470=0,MOD($A1470,ChapterTable!$R$20)&lt;&gt;0),"","보스")&amp;"인게임누적합배수",ChapterTable!$R:$S,2,0)*D1470)
  )
  )
  )
)</f>
        <v>502.13671874999989</v>
      </c>
      <c r="G1470" t="s">
        <v>715</v>
      </c>
      <c r="J1470" t="str">
        <f>IF(ISBLANK(I1470),"",
IFERROR(VLOOKUP(I1470,[1]StringTable!$1:$1048576,MATCH("kor|String",[1]StringTable!$1:$1,0),0),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63"/>
        <v>0.33333333333333331</v>
      </c>
      <c r="AJ1470">
        <f t="shared" si="161"/>
        <v>0.395555555</v>
      </c>
      <c r="AK1470">
        <f t="shared" si="162"/>
        <v>1</v>
      </c>
      <c r="AL1470">
        <v>0</v>
      </c>
    </row>
    <row r="1471" spans="1:38" x14ac:dyDescent="0.3">
      <c r="A1471">
        <v>7</v>
      </c>
      <c r="B1471">
        <v>30</v>
      </c>
      <c r="C1471">
        <f>IF(OR($L1471=TRUE,$A1471=0,MOD($A1471,ChapterTable!$R$20)&lt;&gt;0),
MAX(0,INT(($B1471+ChapterTable!$P$26+VLOOKUP(SUBSTITUTE(C$1,"성장단계","")&amp;"단계오프셋",ChapterTable!$R:$S,2,0))/ChapterTable!$P$23)),
MAX(0,INT(($B1471+ChapterTable!$R$26+VLOOKUP(SUBSTITUTE(C$1,"성장단계","")&amp;"보스단계오프셋",ChapterTable!$R:$S,2,0))/ChapterTable!$R$23)))</f>
        <v>3</v>
      </c>
      <c r="D1471">
        <f>IF(OR($L1471=TRUE,$A1471=0,MOD($A1471,ChapterTable!$R$20)&lt;&gt;0),
MAX(0,INT(($B1471+ChapterTable!$P$26+VLOOKUP(SUBSTITUTE(D$1,"성장단계","")&amp;"단계오프셋",ChapterTable!$R:$S,2,0))/ChapterTable!$P$23)),
MAX(0,INT(($B1471+ChapterTable!$R$26+VLOOKUP(SUBSTITUTE(D$1,"성장단계","")&amp;"보스단계오프셋",ChapterTable!$R:$S,2,0))/ChapterTable!$R$23)))</f>
        <v>2</v>
      </c>
      <c r="E1471" s="1">
        <f ca="1">IF(AND($A1471=0,$B1471=1),
    VLOOKUP(1,ChapterTable!$1:$1048576,MATCH("최종"&amp;SUBSTITUTE(SUBSTITUTE(E$1,"standard",""),"|Float",""),ChapterTable!$1:$1,0),0)*ChapterTable!$P$17,
  IF(AND($A1471=0,$B1471=0),
    E1472,
  IF($B1471=0,
    VLOOKUP($A1471,ChapterTable!$1:$1048576,MATCH("최종"&amp;SUBSTITUTE(SUBSTITUTE(E$1,"standard",""),"|Float",""),ChapterTable!$1:$1,0),0),
  IF($B1471=1,
    IF($L1471=FALSE,
      VLOOKUP($A1471,ChapterTable!$1:$1048576,MATCH("최종"&amp;SUBSTITUTE(SUBSTITUTE(E$1,"standard",""),"|Float",""),ChapterTable!$1:$1,0),0),
      VLOOKUP($A1471-ChapterTable!$P$11,ChapterTable!$1:$1048576,MATCH("최종"&amp;SUBSTITUTE(SUBSTITUTE(E$1,"standard",""),"|Float",""),ChapterTable!$1:$1,0),0)*ChapterTable!$P$14
    ),
  OFFSET(E1471,-$B1471+IF($L1471,1,0),0)*IF($B1471&gt;OFFSET($B1471,1,0),ChapterTable!$R$17,1)*
    (VLOOKUP(SUBSTITUTE(SUBSTITUTE(E$1,"standard",""),"|Float","")&amp;IF(OR($L1471=TRUE,$A1471=0,MOD($A1471,ChapterTable!$R$20)&lt;&gt;0),"","보스")&amp;"인게임누적곱배수",ChapterTable!$R:$S,2,0)^C1471
    +VLOOKUP(SUBSTITUTE(SUBSTITUTE(E$1,"standard",""),"|Float","")&amp;IF(OR($L1471=TRUE,$A1471=0,MOD($A1471,ChapterTable!$R$20)&lt;&gt;0),"","보스")&amp;"인게임누적합배수",ChapterTable!$R:$S,2,0)*C1471)
  )
  )
  )
)</f>
        <v>1676.7</v>
      </c>
      <c r="F1471" s="1">
        <f ca="1">IF(AND($A1471=0,$B1471=1),
    VLOOKUP(1,ChapterTable!$1:$1048576,MATCH("최종"&amp;SUBSTITUTE(SUBSTITUTE(F$1,"standard",""),"|Float",""),ChapterTable!$1:$1,0),0)*ChapterTable!$P$17,
  IF(AND($A1471=0,$B1471=0),
    F1472,
  IF($B1471=0,
    VLOOKUP($A1471,ChapterTable!$1:$1048576,MATCH("최종"&amp;SUBSTITUTE(SUBSTITUTE(F$1,"standard",""),"|Float",""),ChapterTable!$1:$1,0),0),
  IF($B1471=1,
    IF($L1471=FALSE,
      VLOOKUP($A1471,ChapterTable!$1:$1048576,MATCH("최종"&amp;SUBSTITUTE(SUBSTITUTE(F$1,"standard",""),"|Float",""),ChapterTable!$1:$1,0),0),
      VLOOKUP($A1471-ChapterTable!$P$11,ChapterTable!$1:$1048576,MATCH("최종"&amp;SUBSTITUTE(SUBSTITUTE(F$1,"standard",""),"|Float",""),ChapterTable!$1:$1,0),0)*ChapterTable!$P$14
    ),
  OFFSET(F1471,-$B1471+IF($L1471,1,0),0)*
    (VLOOKUP(SUBSTITUTE(SUBSTITUTE(F$1,"standard",""),"|Float","")&amp;IF(OR($L1471=TRUE,$A1471=0,MOD($A1471,ChapterTable!$R$20)&lt;&gt;0),"","보스")&amp;"인게임누적곱배수",ChapterTable!$R:$S,2,0)^D1471
    +VLOOKUP(SUBSTITUTE(SUBSTITUTE(F$1,"standard",""),"|Float","")&amp;IF(OR($L1471=TRUE,$A1471=0,MOD($A1471,ChapterTable!$R$20)&lt;&gt;0),"","보스")&amp;"인게임누적합배수",ChapterTable!$R:$S,2,0)*D1471)
  )
  )
  )
)</f>
        <v>502.13671874999989</v>
      </c>
      <c r="G1471" t="s">
        <v>715</v>
      </c>
      <c r="J1471" t="str">
        <f>IF(ISBLANK(I1471),"",
IFERROR(VLOOKUP(I1471,[1]StringTable!$1:$1048576,MATCH("kor|String",[1]StringTable!$1:$1,0),0),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63"/>
        <v>0.33333333333333331</v>
      </c>
      <c r="AJ1471">
        <f t="shared" si="161"/>
        <v>1</v>
      </c>
      <c r="AK1471">
        <f t="shared" si="162"/>
        <v>3</v>
      </c>
      <c r="AL1471">
        <v>0</v>
      </c>
    </row>
    <row r="1472" spans="1:38" x14ac:dyDescent="0.3">
      <c r="A1472">
        <v>7</v>
      </c>
      <c r="B1472">
        <v>31</v>
      </c>
      <c r="C1472">
        <f>IF(OR($L1472=TRUE,$A1472=0,MOD($A1472,ChapterTable!$R$20)&lt;&gt;0),
MAX(0,INT(($B1472+ChapterTable!$P$26+VLOOKUP(SUBSTITUTE(C$1,"성장단계","")&amp;"단계오프셋",ChapterTable!$R:$S,2,0))/ChapterTable!$P$23)),
MAX(0,INT(($B1472+ChapterTable!$R$26+VLOOKUP(SUBSTITUTE(C$1,"성장단계","")&amp;"보스단계오프셋",ChapterTable!$R:$S,2,0))/ChapterTable!$R$23)))</f>
        <v>3</v>
      </c>
      <c r="D1472">
        <f>IF(OR($L1472=TRUE,$A1472=0,MOD($A1472,ChapterTable!$R$20)&lt;&gt;0),
MAX(0,INT(($B1472+ChapterTable!$P$26+VLOOKUP(SUBSTITUTE(D$1,"성장단계","")&amp;"단계오프셋",ChapterTable!$R:$S,2,0))/ChapterTable!$P$23)),
MAX(0,INT(($B1472+ChapterTable!$R$26+VLOOKUP(SUBSTITUTE(D$1,"성장단계","")&amp;"보스단계오프셋",ChapterTable!$R:$S,2,0))/ChapterTable!$R$23)))</f>
        <v>3</v>
      </c>
      <c r="E1472" s="1">
        <f ca="1">IF(AND($A1472=0,$B1472=1),
    VLOOKUP(1,ChapterTable!$1:$1048576,MATCH("최종"&amp;SUBSTITUTE(SUBSTITUTE(E$1,"standard",""),"|Float",""),ChapterTable!$1:$1,0),0)*ChapterTable!$P$17,
  IF(AND($A1472=0,$B1472=0),
    E1473,
  IF($B1472=0,
    VLOOKUP($A1472,ChapterTable!$1:$1048576,MATCH("최종"&amp;SUBSTITUTE(SUBSTITUTE(E$1,"standard",""),"|Float",""),ChapterTable!$1:$1,0),0),
  IF($B1472=1,
    IF($L1472=FALSE,
      VLOOKUP($A1472,ChapterTable!$1:$1048576,MATCH("최종"&amp;SUBSTITUTE(SUBSTITUTE(E$1,"standard",""),"|Float",""),ChapterTable!$1:$1,0),0),
      VLOOKUP($A1472-ChapterTable!$P$11,ChapterTable!$1:$1048576,MATCH("최종"&amp;SUBSTITUTE(SUBSTITUTE(E$1,"standard",""),"|Float",""),ChapterTable!$1:$1,0),0)*ChapterTable!$P$14
    ),
  OFFSET(E1472,-$B1472+IF($L1472,1,0),0)*IF($B1472&gt;OFFSET($B1472,1,0),ChapterTable!$R$17,1)*
    (VLOOKUP(SUBSTITUTE(SUBSTITUTE(E$1,"standard",""),"|Float","")&amp;IF(OR($L1472=TRUE,$A1472=0,MOD($A1472,ChapterTable!$R$20)&lt;&gt;0),"","보스")&amp;"인게임누적곱배수",ChapterTable!$R:$S,2,0)^C1472
    +VLOOKUP(SUBSTITUTE(SUBSTITUTE(E$1,"standard",""),"|Float","")&amp;IF(OR($L1472=TRUE,$A1472=0,MOD($A1472,ChapterTable!$R$20)&lt;&gt;0),"","보스")&amp;"인게임누적합배수",ChapterTable!$R:$S,2,0)*C1472)
  )
  )
  )
)</f>
        <v>1676.7</v>
      </c>
      <c r="F1472" s="1">
        <f ca="1">IF(AND($A1472=0,$B1472=1),
    VLOOKUP(1,ChapterTable!$1:$1048576,MATCH("최종"&amp;SUBSTITUTE(SUBSTITUTE(F$1,"standard",""),"|Float",""),ChapterTable!$1:$1,0),0)*ChapterTable!$P$17,
  IF(AND($A1472=0,$B1472=0),
    F1473,
  IF($B1472=0,
    VLOOKUP($A1472,ChapterTable!$1:$1048576,MATCH("최종"&amp;SUBSTITUTE(SUBSTITUTE(F$1,"standard",""),"|Float",""),ChapterTable!$1:$1,0),0),
  IF($B1472=1,
    IF($L1472=FALSE,
      VLOOKUP($A1472,ChapterTable!$1:$1048576,MATCH("최종"&amp;SUBSTITUTE(SUBSTITUTE(F$1,"standard",""),"|Float",""),ChapterTable!$1:$1,0),0),
      VLOOKUP($A1472-ChapterTable!$P$11,ChapterTable!$1:$1048576,MATCH("최종"&amp;SUBSTITUTE(SUBSTITUTE(F$1,"standard",""),"|Float",""),ChapterTable!$1:$1,0),0)*ChapterTable!$P$14
    ),
  OFFSET(F1472,-$B1472+IF($L1472,1,0),0)*
    (VLOOKUP(SUBSTITUTE(SUBSTITUTE(F$1,"standard",""),"|Float","")&amp;IF(OR($L1472=TRUE,$A1472=0,MOD($A1472,ChapterTable!$R$20)&lt;&gt;0),"","보스")&amp;"인게임누적곱배수",ChapterTable!$R:$S,2,0)^D1472
    +VLOOKUP(SUBSTITUTE(SUBSTITUTE(F$1,"standard",""),"|Float","")&amp;IF(OR($L1472=TRUE,$A1472=0,MOD($A1472,ChapterTable!$R$20)&lt;&gt;0),"","보스")&amp;"인게임누적합배수",ChapterTable!$R:$S,2,0)*D1472)
  )
  )
  )
)</f>
        <v>534.884765625</v>
      </c>
      <c r="G1472" t="s">
        <v>715</v>
      </c>
      <c r="J1472" t="str">
        <f>IF(ISBLANK(I1472),"",
IFERROR(VLOOKUP(I1472,[1]StringTable!$1:$1048576,MATCH("kor|String",[1]StringTable!$1:$1,0),0),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63"/>
        <v>0.25</v>
      </c>
      <c r="AJ1472">
        <f t="shared" si="161"/>
        <v>0.32</v>
      </c>
      <c r="AK1472">
        <f t="shared" si="162"/>
        <v>1</v>
      </c>
      <c r="AL1472">
        <v>0</v>
      </c>
    </row>
    <row r="1473" spans="1:38" x14ac:dyDescent="0.3">
      <c r="A1473">
        <v>7</v>
      </c>
      <c r="B1473">
        <v>32</v>
      </c>
      <c r="C1473">
        <f>IF(OR($L1473=TRUE,$A1473=0,MOD($A1473,ChapterTable!$R$20)&lt;&gt;0),
MAX(0,INT(($B1473+ChapterTable!$P$26+VLOOKUP(SUBSTITUTE(C$1,"성장단계","")&amp;"단계오프셋",ChapterTable!$R:$S,2,0))/ChapterTable!$P$23)),
MAX(0,INT(($B1473+ChapterTable!$R$26+VLOOKUP(SUBSTITUTE(C$1,"성장단계","")&amp;"보스단계오프셋",ChapterTable!$R:$S,2,0))/ChapterTable!$R$23)))</f>
        <v>3</v>
      </c>
      <c r="D1473">
        <f>IF(OR($L1473=TRUE,$A1473=0,MOD($A1473,ChapterTable!$R$20)&lt;&gt;0),
MAX(0,INT(($B1473+ChapterTable!$P$26+VLOOKUP(SUBSTITUTE(D$1,"성장단계","")&amp;"단계오프셋",ChapterTable!$R:$S,2,0))/ChapterTable!$P$23)),
MAX(0,INT(($B1473+ChapterTable!$R$26+VLOOKUP(SUBSTITUTE(D$1,"성장단계","")&amp;"보스단계오프셋",ChapterTable!$R:$S,2,0))/ChapterTable!$R$23)))</f>
        <v>3</v>
      </c>
      <c r="E1473" s="1">
        <f ca="1">IF(AND($A1473=0,$B1473=1),
    VLOOKUP(1,ChapterTable!$1:$1048576,MATCH("최종"&amp;SUBSTITUTE(SUBSTITUTE(E$1,"standard",""),"|Float",""),ChapterTable!$1:$1,0),0)*ChapterTable!$P$17,
  IF(AND($A1473=0,$B1473=0),
    E1474,
  IF($B1473=0,
    VLOOKUP($A1473,ChapterTable!$1:$1048576,MATCH("최종"&amp;SUBSTITUTE(SUBSTITUTE(E$1,"standard",""),"|Float",""),ChapterTable!$1:$1,0),0),
  IF($B1473=1,
    IF($L1473=FALSE,
      VLOOKUP($A1473,ChapterTable!$1:$1048576,MATCH("최종"&amp;SUBSTITUTE(SUBSTITUTE(E$1,"standard",""),"|Float",""),ChapterTable!$1:$1,0),0),
      VLOOKUP($A1473-ChapterTable!$P$11,ChapterTable!$1:$1048576,MATCH("최종"&amp;SUBSTITUTE(SUBSTITUTE(E$1,"standard",""),"|Float",""),ChapterTable!$1:$1,0),0)*ChapterTable!$P$14
    ),
  OFFSET(E1473,-$B1473+IF($L1473,1,0),0)*IF($B1473&gt;OFFSET($B1473,1,0),ChapterTable!$R$17,1)*
    (VLOOKUP(SUBSTITUTE(SUBSTITUTE(E$1,"standard",""),"|Float","")&amp;IF(OR($L1473=TRUE,$A1473=0,MOD($A1473,ChapterTable!$R$20)&lt;&gt;0),"","보스")&amp;"인게임누적곱배수",ChapterTable!$R:$S,2,0)^C1473
    +VLOOKUP(SUBSTITUTE(SUBSTITUTE(E$1,"standard",""),"|Float","")&amp;IF(OR($L1473=TRUE,$A1473=0,MOD($A1473,ChapterTable!$R$20)&lt;&gt;0),"","보스")&amp;"인게임누적합배수",ChapterTable!$R:$S,2,0)*C1473)
  )
  )
  )
)</f>
        <v>1676.7</v>
      </c>
      <c r="F1473" s="1">
        <f ca="1">IF(AND($A1473=0,$B1473=1),
    VLOOKUP(1,ChapterTable!$1:$1048576,MATCH("최종"&amp;SUBSTITUTE(SUBSTITUTE(F$1,"standard",""),"|Float",""),ChapterTable!$1:$1,0),0)*ChapterTable!$P$17,
  IF(AND($A1473=0,$B1473=0),
    F1474,
  IF($B1473=0,
    VLOOKUP($A1473,ChapterTable!$1:$1048576,MATCH("최종"&amp;SUBSTITUTE(SUBSTITUTE(F$1,"standard",""),"|Float",""),ChapterTable!$1:$1,0),0),
  IF($B1473=1,
    IF($L1473=FALSE,
      VLOOKUP($A1473,ChapterTable!$1:$1048576,MATCH("최종"&amp;SUBSTITUTE(SUBSTITUTE(F$1,"standard",""),"|Float",""),ChapterTable!$1:$1,0),0),
      VLOOKUP($A1473-ChapterTable!$P$11,ChapterTable!$1:$1048576,MATCH("최종"&amp;SUBSTITUTE(SUBSTITUTE(F$1,"standard",""),"|Float",""),ChapterTable!$1:$1,0),0)*ChapterTable!$P$14
    ),
  OFFSET(F1473,-$B1473+IF($L1473,1,0),0)*
    (VLOOKUP(SUBSTITUTE(SUBSTITUTE(F$1,"standard",""),"|Float","")&amp;IF(OR($L1473=TRUE,$A1473=0,MOD($A1473,ChapterTable!$R$20)&lt;&gt;0),"","보스")&amp;"인게임누적곱배수",ChapterTable!$R:$S,2,0)^D1473
    +VLOOKUP(SUBSTITUTE(SUBSTITUTE(F$1,"standard",""),"|Float","")&amp;IF(OR($L1473=TRUE,$A1473=0,MOD($A1473,ChapterTable!$R$20)&lt;&gt;0),"","보스")&amp;"인게임누적합배수",ChapterTable!$R:$S,2,0)*D1473)
  )
  )
  )
)</f>
        <v>534.884765625</v>
      </c>
      <c r="G1473" t="s">
        <v>715</v>
      </c>
      <c r="J1473" t="str">
        <f>IF(ISBLANK(I1473),"",
IFERROR(VLOOKUP(I1473,[1]StringTable!$1:$1048576,MATCH("kor|String",[1]StringTable!$1:$1,0),0),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63"/>
        <v>0.25</v>
      </c>
      <c r="AJ1473">
        <f t="shared" si="161"/>
        <v>0.32</v>
      </c>
      <c r="AK1473">
        <f t="shared" si="162"/>
        <v>1</v>
      </c>
      <c r="AL1473">
        <v>0</v>
      </c>
    </row>
    <row r="1474" spans="1:38" x14ac:dyDescent="0.3">
      <c r="A1474">
        <v>7</v>
      </c>
      <c r="B1474">
        <v>33</v>
      </c>
      <c r="C1474">
        <f>IF(OR($L1474=TRUE,$A1474=0,MOD($A1474,ChapterTable!$R$20)&lt;&gt;0),
MAX(0,INT(($B1474+ChapterTable!$P$26+VLOOKUP(SUBSTITUTE(C$1,"성장단계","")&amp;"단계오프셋",ChapterTable!$R:$S,2,0))/ChapterTable!$P$23)),
MAX(0,INT(($B1474+ChapterTable!$R$26+VLOOKUP(SUBSTITUTE(C$1,"성장단계","")&amp;"보스단계오프셋",ChapterTable!$R:$S,2,0))/ChapterTable!$R$23)))</f>
        <v>3</v>
      </c>
      <c r="D1474">
        <f>IF(OR($L1474=TRUE,$A1474=0,MOD($A1474,ChapterTable!$R$20)&lt;&gt;0),
MAX(0,INT(($B1474+ChapterTable!$P$26+VLOOKUP(SUBSTITUTE(D$1,"성장단계","")&amp;"단계오프셋",ChapterTable!$R:$S,2,0))/ChapterTable!$P$23)),
MAX(0,INT(($B1474+ChapterTable!$R$26+VLOOKUP(SUBSTITUTE(D$1,"성장단계","")&amp;"보스단계오프셋",ChapterTable!$R:$S,2,0))/ChapterTable!$R$23)))</f>
        <v>3</v>
      </c>
      <c r="E1474" s="1">
        <f ca="1">IF(AND($A1474=0,$B1474=1),
    VLOOKUP(1,ChapterTable!$1:$1048576,MATCH("최종"&amp;SUBSTITUTE(SUBSTITUTE(E$1,"standard",""),"|Float",""),ChapterTable!$1:$1,0),0)*ChapterTable!$P$17,
  IF(AND($A1474=0,$B1474=0),
    E1475,
  IF($B1474=0,
    VLOOKUP($A1474,ChapterTable!$1:$1048576,MATCH("최종"&amp;SUBSTITUTE(SUBSTITUTE(E$1,"standard",""),"|Float",""),ChapterTable!$1:$1,0),0),
  IF($B1474=1,
    IF($L1474=FALSE,
      VLOOKUP($A1474,ChapterTable!$1:$1048576,MATCH("최종"&amp;SUBSTITUTE(SUBSTITUTE(E$1,"standard",""),"|Float",""),ChapterTable!$1:$1,0),0),
      VLOOKUP($A1474-ChapterTable!$P$11,ChapterTable!$1:$1048576,MATCH("최종"&amp;SUBSTITUTE(SUBSTITUTE(E$1,"standard",""),"|Float",""),ChapterTable!$1:$1,0),0)*ChapterTable!$P$14
    ),
  OFFSET(E1474,-$B1474+IF($L1474,1,0),0)*IF($B1474&gt;OFFSET($B1474,1,0),ChapterTable!$R$17,1)*
    (VLOOKUP(SUBSTITUTE(SUBSTITUTE(E$1,"standard",""),"|Float","")&amp;IF(OR($L1474=TRUE,$A1474=0,MOD($A1474,ChapterTable!$R$20)&lt;&gt;0),"","보스")&amp;"인게임누적곱배수",ChapterTable!$R:$S,2,0)^C1474
    +VLOOKUP(SUBSTITUTE(SUBSTITUTE(E$1,"standard",""),"|Float","")&amp;IF(OR($L1474=TRUE,$A1474=0,MOD($A1474,ChapterTable!$R$20)&lt;&gt;0),"","보스")&amp;"인게임누적합배수",ChapterTable!$R:$S,2,0)*C1474)
  )
  )
  )
)</f>
        <v>1676.7</v>
      </c>
      <c r="F1474" s="1">
        <f ca="1">IF(AND($A1474=0,$B1474=1),
    VLOOKUP(1,ChapterTable!$1:$1048576,MATCH("최종"&amp;SUBSTITUTE(SUBSTITUTE(F$1,"standard",""),"|Float",""),ChapterTable!$1:$1,0),0)*ChapterTable!$P$17,
  IF(AND($A1474=0,$B1474=0),
    F1475,
  IF($B1474=0,
    VLOOKUP($A1474,ChapterTable!$1:$1048576,MATCH("최종"&amp;SUBSTITUTE(SUBSTITUTE(F$1,"standard",""),"|Float",""),ChapterTable!$1:$1,0),0),
  IF($B1474=1,
    IF($L1474=FALSE,
      VLOOKUP($A1474,ChapterTable!$1:$1048576,MATCH("최종"&amp;SUBSTITUTE(SUBSTITUTE(F$1,"standard",""),"|Float",""),ChapterTable!$1:$1,0),0),
      VLOOKUP($A1474-ChapterTable!$P$11,ChapterTable!$1:$1048576,MATCH("최종"&amp;SUBSTITUTE(SUBSTITUTE(F$1,"standard",""),"|Float",""),ChapterTable!$1:$1,0),0)*ChapterTable!$P$14
    ),
  OFFSET(F1474,-$B1474+IF($L1474,1,0),0)*
    (VLOOKUP(SUBSTITUTE(SUBSTITUTE(F$1,"standard",""),"|Float","")&amp;IF(OR($L1474=TRUE,$A1474=0,MOD($A1474,ChapterTable!$R$20)&lt;&gt;0),"","보스")&amp;"인게임누적곱배수",ChapterTable!$R:$S,2,0)^D1474
    +VLOOKUP(SUBSTITUTE(SUBSTITUTE(F$1,"standard",""),"|Float","")&amp;IF(OR($L1474=TRUE,$A1474=0,MOD($A1474,ChapterTable!$R$20)&lt;&gt;0),"","보스")&amp;"인게임누적합배수",ChapterTable!$R:$S,2,0)*D1474)
  )
  )
  )
)</f>
        <v>534.884765625</v>
      </c>
      <c r="G1474" t="s">
        <v>715</v>
      </c>
      <c r="J1474" t="str">
        <f>IF(ISBLANK(I1474),"",
IFERROR(VLOOKUP(I1474,[1]StringTable!$1:$1048576,MATCH("kor|String",[1]StringTable!$1:$1,0),0),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63"/>
        <v>0.25</v>
      </c>
      <c r="AJ1474">
        <f t="shared" si="161"/>
        <v>0.32</v>
      </c>
      <c r="AK1474">
        <f t="shared" si="162"/>
        <v>1</v>
      </c>
      <c r="AL1474">
        <v>0</v>
      </c>
    </row>
    <row r="1475" spans="1:38" x14ac:dyDescent="0.3">
      <c r="A1475">
        <v>7</v>
      </c>
      <c r="B1475">
        <v>34</v>
      </c>
      <c r="C1475">
        <f>IF(OR($L1475=TRUE,$A1475=0,MOD($A1475,ChapterTable!$R$20)&lt;&gt;0),
MAX(0,INT(($B1475+ChapterTable!$P$26+VLOOKUP(SUBSTITUTE(C$1,"성장단계","")&amp;"단계오프셋",ChapterTable!$R:$S,2,0))/ChapterTable!$P$23)),
MAX(0,INT(($B1475+ChapterTable!$R$26+VLOOKUP(SUBSTITUTE(C$1,"성장단계","")&amp;"보스단계오프셋",ChapterTable!$R:$S,2,0))/ChapterTable!$R$23)))</f>
        <v>3</v>
      </c>
      <c r="D1475">
        <f>IF(OR($L1475=TRUE,$A1475=0,MOD($A1475,ChapterTable!$R$20)&lt;&gt;0),
MAX(0,INT(($B1475+ChapterTable!$P$26+VLOOKUP(SUBSTITUTE(D$1,"성장단계","")&amp;"단계오프셋",ChapterTable!$R:$S,2,0))/ChapterTable!$P$23)),
MAX(0,INT(($B1475+ChapterTable!$R$26+VLOOKUP(SUBSTITUTE(D$1,"성장단계","")&amp;"보스단계오프셋",ChapterTable!$R:$S,2,0))/ChapterTable!$R$23)))</f>
        <v>3</v>
      </c>
      <c r="E1475" s="1">
        <f ca="1">IF(AND($A1475=0,$B1475=1),
    VLOOKUP(1,ChapterTable!$1:$1048576,MATCH("최종"&amp;SUBSTITUTE(SUBSTITUTE(E$1,"standard",""),"|Float",""),ChapterTable!$1:$1,0),0)*ChapterTable!$P$17,
  IF(AND($A1475=0,$B1475=0),
    E1476,
  IF($B1475=0,
    VLOOKUP($A1475,ChapterTable!$1:$1048576,MATCH("최종"&amp;SUBSTITUTE(SUBSTITUTE(E$1,"standard",""),"|Float",""),ChapterTable!$1:$1,0),0),
  IF($B1475=1,
    IF($L1475=FALSE,
      VLOOKUP($A1475,ChapterTable!$1:$1048576,MATCH("최종"&amp;SUBSTITUTE(SUBSTITUTE(E$1,"standard",""),"|Float",""),ChapterTable!$1:$1,0),0),
      VLOOKUP($A1475-ChapterTable!$P$11,ChapterTable!$1:$1048576,MATCH("최종"&amp;SUBSTITUTE(SUBSTITUTE(E$1,"standard",""),"|Float",""),ChapterTable!$1:$1,0),0)*ChapterTable!$P$14
    ),
  OFFSET(E1475,-$B1475+IF($L1475,1,0),0)*IF($B1475&gt;OFFSET($B1475,1,0),ChapterTable!$R$17,1)*
    (VLOOKUP(SUBSTITUTE(SUBSTITUTE(E$1,"standard",""),"|Float","")&amp;IF(OR($L1475=TRUE,$A1475=0,MOD($A1475,ChapterTable!$R$20)&lt;&gt;0),"","보스")&amp;"인게임누적곱배수",ChapterTable!$R:$S,2,0)^C1475
    +VLOOKUP(SUBSTITUTE(SUBSTITUTE(E$1,"standard",""),"|Float","")&amp;IF(OR($L1475=TRUE,$A1475=0,MOD($A1475,ChapterTable!$R$20)&lt;&gt;0),"","보스")&amp;"인게임누적합배수",ChapterTable!$R:$S,2,0)*C1475)
  )
  )
  )
)</f>
        <v>1676.7</v>
      </c>
      <c r="F1475" s="1">
        <f ca="1">IF(AND($A1475=0,$B1475=1),
    VLOOKUP(1,ChapterTable!$1:$1048576,MATCH("최종"&amp;SUBSTITUTE(SUBSTITUTE(F$1,"standard",""),"|Float",""),ChapterTable!$1:$1,0),0)*ChapterTable!$P$17,
  IF(AND($A1475=0,$B1475=0),
    F1476,
  IF($B1475=0,
    VLOOKUP($A1475,ChapterTable!$1:$1048576,MATCH("최종"&amp;SUBSTITUTE(SUBSTITUTE(F$1,"standard",""),"|Float",""),ChapterTable!$1:$1,0),0),
  IF($B1475=1,
    IF($L1475=FALSE,
      VLOOKUP($A1475,ChapterTable!$1:$1048576,MATCH("최종"&amp;SUBSTITUTE(SUBSTITUTE(F$1,"standard",""),"|Float",""),ChapterTable!$1:$1,0),0),
      VLOOKUP($A1475-ChapterTable!$P$11,ChapterTable!$1:$1048576,MATCH("최종"&amp;SUBSTITUTE(SUBSTITUTE(F$1,"standard",""),"|Float",""),ChapterTable!$1:$1,0),0)*ChapterTable!$P$14
    ),
  OFFSET(F1475,-$B1475+IF($L1475,1,0),0)*
    (VLOOKUP(SUBSTITUTE(SUBSTITUTE(F$1,"standard",""),"|Float","")&amp;IF(OR($L1475=TRUE,$A1475=0,MOD($A1475,ChapterTable!$R$20)&lt;&gt;0),"","보스")&amp;"인게임누적곱배수",ChapterTable!$R:$S,2,0)^D1475
    +VLOOKUP(SUBSTITUTE(SUBSTITUTE(F$1,"standard",""),"|Float","")&amp;IF(OR($L1475=TRUE,$A1475=0,MOD($A1475,ChapterTable!$R$20)&lt;&gt;0),"","보스")&amp;"인게임누적합배수",ChapterTable!$R:$S,2,0)*D1475)
  )
  )
  )
)</f>
        <v>534.884765625</v>
      </c>
      <c r="G1475" t="s">
        <v>715</v>
      </c>
      <c r="J1475" t="str">
        <f>IF(ISBLANK(I1475),"",
IFERROR(VLOOKUP(I1475,[1]StringTable!$1:$1048576,MATCH("kor|String",[1]StringTable!$1:$1,0),0),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c r="AL1475">
        <v>0</v>
      </c>
    </row>
    <row r="1476" spans="1:38" x14ac:dyDescent="0.3">
      <c r="A1476">
        <v>7</v>
      </c>
      <c r="B1476">
        <v>35</v>
      </c>
      <c r="C1476">
        <f>IF(OR($L1476=TRUE,$A1476=0,MOD($A1476,ChapterTable!$R$20)&lt;&gt;0),
MAX(0,INT(($B1476+ChapterTable!$P$26+VLOOKUP(SUBSTITUTE(C$1,"성장단계","")&amp;"단계오프셋",ChapterTable!$R:$S,2,0))/ChapterTable!$P$23)),
MAX(0,INT(($B1476+ChapterTable!$R$26+VLOOKUP(SUBSTITUTE(C$1,"성장단계","")&amp;"보스단계오프셋",ChapterTable!$R:$S,2,0))/ChapterTable!$R$23)))</f>
        <v>3</v>
      </c>
      <c r="D1476">
        <f>IF(OR($L1476=TRUE,$A1476=0,MOD($A1476,ChapterTable!$R$20)&lt;&gt;0),
MAX(0,INT(($B1476+ChapterTable!$P$26+VLOOKUP(SUBSTITUTE(D$1,"성장단계","")&amp;"단계오프셋",ChapterTable!$R:$S,2,0))/ChapterTable!$P$23)),
MAX(0,INT(($B1476+ChapterTable!$R$26+VLOOKUP(SUBSTITUTE(D$1,"성장단계","")&amp;"보스단계오프셋",ChapterTable!$R:$S,2,0))/ChapterTable!$R$23)))</f>
        <v>3</v>
      </c>
      <c r="E1476" s="1">
        <f ca="1">IF(AND($A1476=0,$B1476=1),
    VLOOKUP(1,ChapterTable!$1:$1048576,MATCH("최종"&amp;SUBSTITUTE(SUBSTITUTE(E$1,"standard",""),"|Float",""),ChapterTable!$1:$1,0),0)*ChapterTable!$P$17,
  IF(AND($A1476=0,$B1476=0),
    E1477,
  IF($B1476=0,
    VLOOKUP($A1476,ChapterTable!$1:$1048576,MATCH("최종"&amp;SUBSTITUTE(SUBSTITUTE(E$1,"standard",""),"|Float",""),ChapterTable!$1:$1,0),0),
  IF($B1476=1,
    IF($L1476=FALSE,
      VLOOKUP($A1476,ChapterTable!$1:$1048576,MATCH("최종"&amp;SUBSTITUTE(SUBSTITUTE(E$1,"standard",""),"|Float",""),ChapterTable!$1:$1,0),0),
      VLOOKUP($A1476-ChapterTable!$P$11,ChapterTable!$1:$1048576,MATCH("최종"&amp;SUBSTITUTE(SUBSTITUTE(E$1,"standard",""),"|Float",""),ChapterTable!$1:$1,0),0)*ChapterTable!$P$14
    ),
  OFFSET(E1476,-$B1476+IF($L1476,1,0),0)*IF($B1476&gt;OFFSET($B1476,1,0),ChapterTable!$R$17,1)*
    (VLOOKUP(SUBSTITUTE(SUBSTITUTE(E$1,"standard",""),"|Float","")&amp;IF(OR($L1476=TRUE,$A1476=0,MOD($A1476,ChapterTable!$R$20)&lt;&gt;0),"","보스")&amp;"인게임누적곱배수",ChapterTable!$R:$S,2,0)^C1476
    +VLOOKUP(SUBSTITUTE(SUBSTITUTE(E$1,"standard",""),"|Float","")&amp;IF(OR($L1476=TRUE,$A1476=0,MOD($A1476,ChapterTable!$R$20)&lt;&gt;0),"","보스")&amp;"인게임누적합배수",ChapterTable!$R:$S,2,0)*C1476)
  )
  )
  )
)</f>
        <v>1676.7</v>
      </c>
      <c r="F1476" s="1">
        <f ca="1">IF(AND($A1476=0,$B1476=1),
    VLOOKUP(1,ChapterTable!$1:$1048576,MATCH("최종"&amp;SUBSTITUTE(SUBSTITUTE(F$1,"standard",""),"|Float",""),ChapterTable!$1:$1,0),0)*ChapterTable!$P$17,
  IF(AND($A1476=0,$B1476=0),
    F1477,
  IF($B1476=0,
    VLOOKUP($A1476,ChapterTable!$1:$1048576,MATCH("최종"&amp;SUBSTITUTE(SUBSTITUTE(F$1,"standard",""),"|Float",""),ChapterTable!$1:$1,0),0),
  IF($B1476=1,
    IF($L1476=FALSE,
      VLOOKUP($A1476,ChapterTable!$1:$1048576,MATCH("최종"&amp;SUBSTITUTE(SUBSTITUTE(F$1,"standard",""),"|Float",""),ChapterTable!$1:$1,0),0),
      VLOOKUP($A1476-ChapterTable!$P$11,ChapterTable!$1:$1048576,MATCH("최종"&amp;SUBSTITUTE(SUBSTITUTE(F$1,"standard",""),"|Float",""),ChapterTable!$1:$1,0),0)*ChapterTable!$P$14
    ),
  OFFSET(F1476,-$B1476+IF($L1476,1,0),0)*
    (VLOOKUP(SUBSTITUTE(SUBSTITUTE(F$1,"standard",""),"|Float","")&amp;IF(OR($L1476=TRUE,$A1476=0,MOD($A1476,ChapterTable!$R$20)&lt;&gt;0),"","보스")&amp;"인게임누적곱배수",ChapterTable!$R:$S,2,0)^D1476
    +VLOOKUP(SUBSTITUTE(SUBSTITUTE(F$1,"standard",""),"|Float","")&amp;IF(OR($L1476=TRUE,$A1476=0,MOD($A1476,ChapterTable!$R$20)&lt;&gt;0),"","보스")&amp;"인게임누적합배수",ChapterTable!$R:$S,2,0)*D1476)
  )
  )
  )
)</f>
        <v>534.884765625</v>
      </c>
      <c r="G1476" t="s">
        <v>715</v>
      </c>
      <c r="J1476" t="str">
        <f>IF(ISBLANK(I1476),"",
IFERROR(VLOOKUP(I1476,[1]StringTable!$1:$1048576,MATCH("kor|String",[1]StringTable!$1:$1,0),0),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70">IF(B1476=0,0,1/(INT((B1476-1)/10)+1))</f>
        <v>0.25</v>
      </c>
      <c r="AJ1476">
        <f t="shared" si="168"/>
        <v>0.32</v>
      </c>
      <c r="AK1476">
        <f t="shared" si="169"/>
        <v>1</v>
      </c>
      <c r="AL1476">
        <v>0</v>
      </c>
    </row>
    <row r="1477" spans="1:38" x14ac:dyDescent="0.3">
      <c r="A1477">
        <v>7</v>
      </c>
      <c r="B1477">
        <v>36</v>
      </c>
      <c r="C1477">
        <f>IF(OR($L1477=TRUE,$A1477=0,MOD($A1477,ChapterTable!$R$20)&lt;&gt;0),
MAX(0,INT(($B1477+ChapterTable!$P$26+VLOOKUP(SUBSTITUTE(C$1,"성장단계","")&amp;"단계오프셋",ChapterTable!$R:$S,2,0))/ChapterTable!$P$23)),
MAX(0,INT(($B1477+ChapterTable!$R$26+VLOOKUP(SUBSTITUTE(C$1,"성장단계","")&amp;"보스단계오프셋",ChapterTable!$R:$S,2,0))/ChapterTable!$R$23)))</f>
        <v>4</v>
      </c>
      <c r="D1477">
        <f>IF(OR($L1477=TRUE,$A1477=0,MOD($A1477,ChapterTable!$R$20)&lt;&gt;0),
MAX(0,INT(($B1477+ChapterTable!$P$26+VLOOKUP(SUBSTITUTE(D$1,"성장단계","")&amp;"단계오프셋",ChapterTable!$R:$S,2,0))/ChapterTable!$P$23)),
MAX(0,INT(($B1477+ChapterTable!$R$26+VLOOKUP(SUBSTITUTE(D$1,"성장단계","")&amp;"보스단계오프셋",ChapterTable!$R:$S,2,0))/ChapterTable!$R$23)))</f>
        <v>3</v>
      </c>
      <c r="E1477" s="1">
        <f ca="1">IF(AND($A1477=0,$B1477=1),
    VLOOKUP(1,ChapterTable!$1:$1048576,MATCH("최종"&amp;SUBSTITUTE(SUBSTITUTE(E$1,"standard",""),"|Float",""),ChapterTable!$1:$1,0),0)*ChapterTable!$P$17,
  IF(AND($A1477=0,$B1477=0),
    E1478,
  IF($B1477=0,
    VLOOKUP($A1477,ChapterTable!$1:$1048576,MATCH("최종"&amp;SUBSTITUTE(SUBSTITUTE(E$1,"standard",""),"|Float",""),ChapterTable!$1:$1,0),0),
  IF($B1477=1,
    IF($L1477=FALSE,
      VLOOKUP($A1477,ChapterTable!$1:$1048576,MATCH("최종"&amp;SUBSTITUTE(SUBSTITUTE(E$1,"standard",""),"|Float",""),ChapterTable!$1:$1,0),0),
      VLOOKUP($A1477-ChapterTable!$P$11,ChapterTable!$1:$1048576,MATCH("최종"&amp;SUBSTITUTE(SUBSTITUTE(E$1,"standard",""),"|Float",""),ChapterTable!$1:$1,0),0)*ChapterTable!$P$14
    ),
  OFFSET(E1477,-$B1477+IF($L1477,1,0),0)*IF($B1477&gt;OFFSET($B1477,1,0),ChapterTable!$R$17,1)*
    (VLOOKUP(SUBSTITUTE(SUBSTITUTE(E$1,"standard",""),"|Float","")&amp;IF(OR($L1477=TRUE,$A1477=0,MOD($A1477,ChapterTable!$R$20)&lt;&gt;0),"","보스")&amp;"인게임누적곱배수",ChapterTable!$R:$S,2,0)^C1477
    +VLOOKUP(SUBSTITUTE(SUBSTITUTE(E$1,"standard",""),"|Float","")&amp;IF(OR($L1477=TRUE,$A1477=0,MOD($A1477,ChapterTable!$R$20)&lt;&gt;0),"","보스")&amp;"인게임누적합배수",ChapterTable!$R:$S,2,0)*C1477)
  )
  )
  )
)</f>
        <v>1886.2875000000001</v>
      </c>
      <c r="F1477" s="1">
        <f ca="1">IF(AND($A1477=0,$B1477=1),
    VLOOKUP(1,ChapterTable!$1:$1048576,MATCH("최종"&amp;SUBSTITUTE(SUBSTITUTE(F$1,"standard",""),"|Float",""),ChapterTable!$1:$1,0),0)*ChapterTable!$P$17,
  IF(AND($A1477=0,$B1477=0),
    F1478,
  IF($B1477=0,
    VLOOKUP($A1477,ChapterTable!$1:$1048576,MATCH("최종"&amp;SUBSTITUTE(SUBSTITUTE(F$1,"standard",""),"|Float",""),ChapterTable!$1:$1,0),0),
  IF($B1477=1,
    IF($L1477=FALSE,
      VLOOKUP($A1477,ChapterTable!$1:$1048576,MATCH("최종"&amp;SUBSTITUTE(SUBSTITUTE(F$1,"standard",""),"|Float",""),ChapterTable!$1:$1,0),0),
      VLOOKUP($A1477-ChapterTable!$P$11,ChapterTable!$1:$1048576,MATCH("최종"&amp;SUBSTITUTE(SUBSTITUTE(F$1,"standard",""),"|Float",""),ChapterTable!$1:$1,0),0)*ChapterTable!$P$14
    ),
  OFFSET(F1477,-$B1477+IF($L1477,1,0),0)*
    (VLOOKUP(SUBSTITUTE(SUBSTITUTE(F$1,"standard",""),"|Float","")&amp;IF(OR($L1477=TRUE,$A1477=0,MOD($A1477,ChapterTable!$R$20)&lt;&gt;0),"","보스")&amp;"인게임누적곱배수",ChapterTable!$R:$S,2,0)^D1477
    +VLOOKUP(SUBSTITUTE(SUBSTITUTE(F$1,"standard",""),"|Float","")&amp;IF(OR($L1477=TRUE,$A1477=0,MOD($A1477,ChapterTable!$R$20)&lt;&gt;0),"","보스")&amp;"인게임누적합배수",ChapterTable!$R:$S,2,0)*D1477)
  )
  )
  )
)</f>
        <v>534.884765625</v>
      </c>
      <c r="G1477" t="s">
        <v>715</v>
      </c>
      <c r="J1477" t="str">
        <f>IF(ISBLANK(I1477),"",
IFERROR(VLOOKUP(I1477,[1]StringTable!$1:$1048576,MATCH("kor|String",[1]StringTable!$1:$1,0),0),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70"/>
        <v>0.25</v>
      </c>
      <c r="AJ1477">
        <f t="shared" si="168"/>
        <v>0.32</v>
      </c>
      <c r="AK1477">
        <f t="shared" si="169"/>
        <v>1</v>
      </c>
      <c r="AL1477">
        <v>0</v>
      </c>
    </row>
    <row r="1478" spans="1:38" x14ac:dyDescent="0.3">
      <c r="A1478">
        <v>7</v>
      </c>
      <c r="B1478">
        <v>37</v>
      </c>
      <c r="C1478">
        <f>IF(OR($L1478=TRUE,$A1478=0,MOD($A1478,ChapterTable!$R$20)&lt;&gt;0),
MAX(0,INT(($B1478+ChapterTable!$P$26+VLOOKUP(SUBSTITUTE(C$1,"성장단계","")&amp;"단계오프셋",ChapterTable!$R:$S,2,0))/ChapterTable!$P$23)),
MAX(0,INT(($B1478+ChapterTable!$R$26+VLOOKUP(SUBSTITUTE(C$1,"성장단계","")&amp;"보스단계오프셋",ChapterTable!$R:$S,2,0))/ChapterTable!$R$23)))</f>
        <v>4</v>
      </c>
      <c r="D1478">
        <f>IF(OR($L1478=TRUE,$A1478=0,MOD($A1478,ChapterTable!$R$20)&lt;&gt;0),
MAX(0,INT(($B1478+ChapterTable!$P$26+VLOOKUP(SUBSTITUTE(D$1,"성장단계","")&amp;"단계오프셋",ChapterTable!$R:$S,2,0))/ChapterTable!$P$23)),
MAX(0,INT(($B1478+ChapterTable!$R$26+VLOOKUP(SUBSTITUTE(D$1,"성장단계","")&amp;"보스단계오프셋",ChapterTable!$R:$S,2,0))/ChapterTable!$R$23)))</f>
        <v>3</v>
      </c>
      <c r="E1478" s="1">
        <f ca="1">IF(AND($A1478=0,$B1478=1),
    VLOOKUP(1,ChapterTable!$1:$1048576,MATCH("최종"&amp;SUBSTITUTE(SUBSTITUTE(E$1,"standard",""),"|Float",""),ChapterTable!$1:$1,0),0)*ChapterTable!$P$17,
  IF(AND($A1478=0,$B1478=0),
    E1479,
  IF($B1478=0,
    VLOOKUP($A1478,ChapterTable!$1:$1048576,MATCH("최종"&amp;SUBSTITUTE(SUBSTITUTE(E$1,"standard",""),"|Float",""),ChapterTable!$1:$1,0),0),
  IF($B1478=1,
    IF($L1478=FALSE,
      VLOOKUP($A1478,ChapterTable!$1:$1048576,MATCH("최종"&amp;SUBSTITUTE(SUBSTITUTE(E$1,"standard",""),"|Float",""),ChapterTable!$1:$1,0),0),
      VLOOKUP($A1478-ChapterTable!$P$11,ChapterTable!$1:$1048576,MATCH("최종"&amp;SUBSTITUTE(SUBSTITUTE(E$1,"standard",""),"|Float",""),ChapterTable!$1:$1,0),0)*ChapterTable!$P$14
    ),
  OFFSET(E1478,-$B1478+IF($L1478,1,0),0)*IF($B1478&gt;OFFSET($B1478,1,0),ChapterTable!$R$17,1)*
    (VLOOKUP(SUBSTITUTE(SUBSTITUTE(E$1,"standard",""),"|Float","")&amp;IF(OR($L1478=TRUE,$A1478=0,MOD($A1478,ChapterTable!$R$20)&lt;&gt;0),"","보스")&amp;"인게임누적곱배수",ChapterTable!$R:$S,2,0)^C1478
    +VLOOKUP(SUBSTITUTE(SUBSTITUTE(E$1,"standard",""),"|Float","")&amp;IF(OR($L1478=TRUE,$A1478=0,MOD($A1478,ChapterTable!$R$20)&lt;&gt;0),"","보스")&amp;"인게임누적합배수",ChapterTable!$R:$S,2,0)*C1478)
  )
  )
  )
)</f>
        <v>1886.2875000000001</v>
      </c>
      <c r="F1478" s="1">
        <f ca="1">IF(AND($A1478=0,$B1478=1),
    VLOOKUP(1,ChapterTable!$1:$1048576,MATCH("최종"&amp;SUBSTITUTE(SUBSTITUTE(F$1,"standard",""),"|Float",""),ChapterTable!$1:$1,0),0)*ChapterTable!$P$17,
  IF(AND($A1478=0,$B1478=0),
    F1479,
  IF($B1478=0,
    VLOOKUP($A1478,ChapterTable!$1:$1048576,MATCH("최종"&amp;SUBSTITUTE(SUBSTITUTE(F$1,"standard",""),"|Float",""),ChapterTable!$1:$1,0),0),
  IF($B1478=1,
    IF($L1478=FALSE,
      VLOOKUP($A1478,ChapterTable!$1:$1048576,MATCH("최종"&amp;SUBSTITUTE(SUBSTITUTE(F$1,"standard",""),"|Float",""),ChapterTable!$1:$1,0),0),
      VLOOKUP($A1478-ChapterTable!$P$11,ChapterTable!$1:$1048576,MATCH("최종"&amp;SUBSTITUTE(SUBSTITUTE(F$1,"standard",""),"|Float",""),ChapterTable!$1:$1,0),0)*ChapterTable!$P$14
    ),
  OFFSET(F1478,-$B1478+IF($L1478,1,0),0)*
    (VLOOKUP(SUBSTITUTE(SUBSTITUTE(F$1,"standard",""),"|Float","")&amp;IF(OR($L1478=TRUE,$A1478=0,MOD($A1478,ChapterTable!$R$20)&lt;&gt;0),"","보스")&amp;"인게임누적곱배수",ChapterTable!$R:$S,2,0)^D1478
    +VLOOKUP(SUBSTITUTE(SUBSTITUTE(F$1,"standard",""),"|Float","")&amp;IF(OR($L1478=TRUE,$A1478=0,MOD($A1478,ChapterTable!$R$20)&lt;&gt;0),"","보스")&amp;"인게임누적합배수",ChapterTable!$R:$S,2,0)*D1478)
  )
  )
  )
)</f>
        <v>534.884765625</v>
      </c>
      <c r="G1478" t="s">
        <v>715</v>
      </c>
      <c r="J1478" t="str">
        <f>IF(ISBLANK(I1478),"",
IFERROR(VLOOKUP(I1478,[1]StringTable!$1:$1048576,MATCH("kor|String",[1]StringTable!$1:$1,0),0),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70"/>
        <v>0.25</v>
      </c>
      <c r="AJ1478">
        <f t="shared" si="168"/>
        <v>0.32</v>
      </c>
      <c r="AK1478">
        <f t="shared" si="169"/>
        <v>1</v>
      </c>
      <c r="AL1478">
        <v>0</v>
      </c>
    </row>
    <row r="1479" spans="1:38" x14ac:dyDescent="0.3">
      <c r="A1479">
        <v>7</v>
      </c>
      <c r="B1479">
        <v>38</v>
      </c>
      <c r="C1479">
        <f>IF(OR($L1479=TRUE,$A1479=0,MOD($A1479,ChapterTable!$R$20)&lt;&gt;0),
MAX(0,INT(($B1479+ChapterTable!$P$26+VLOOKUP(SUBSTITUTE(C$1,"성장단계","")&amp;"단계오프셋",ChapterTable!$R:$S,2,0))/ChapterTable!$P$23)),
MAX(0,INT(($B1479+ChapterTable!$R$26+VLOOKUP(SUBSTITUTE(C$1,"성장단계","")&amp;"보스단계오프셋",ChapterTable!$R:$S,2,0))/ChapterTable!$R$23)))</f>
        <v>4</v>
      </c>
      <c r="D1479">
        <f>IF(OR($L1479=TRUE,$A1479=0,MOD($A1479,ChapterTable!$R$20)&lt;&gt;0),
MAX(0,INT(($B1479+ChapterTable!$P$26+VLOOKUP(SUBSTITUTE(D$1,"성장단계","")&amp;"단계오프셋",ChapterTable!$R:$S,2,0))/ChapterTable!$P$23)),
MAX(0,INT(($B1479+ChapterTable!$R$26+VLOOKUP(SUBSTITUTE(D$1,"성장단계","")&amp;"보스단계오프셋",ChapterTable!$R:$S,2,0))/ChapterTable!$R$23)))</f>
        <v>3</v>
      </c>
      <c r="E1479" s="1">
        <f ca="1">IF(AND($A1479=0,$B1479=1),
    VLOOKUP(1,ChapterTable!$1:$1048576,MATCH("최종"&amp;SUBSTITUTE(SUBSTITUTE(E$1,"standard",""),"|Float",""),ChapterTable!$1:$1,0),0)*ChapterTable!$P$17,
  IF(AND($A1479=0,$B1479=0),
    E1480,
  IF($B1479=0,
    VLOOKUP($A1479,ChapterTable!$1:$1048576,MATCH("최종"&amp;SUBSTITUTE(SUBSTITUTE(E$1,"standard",""),"|Float",""),ChapterTable!$1:$1,0),0),
  IF($B1479=1,
    IF($L1479=FALSE,
      VLOOKUP($A1479,ChapterTable!$1:$1048576,MATCH("최종"&amp;SUBSTITUTE(SUBSTITUTE(E$1,"standard",""),"|Float",""),ChapterTable!$1:$1,0),0),
      VLOOKUP($A1479-ChapterTable!$P$11,ChapterTable!$1:$1048576,MATCH("최종"&amp;SUBSTITUTE(SUBSTITUTE(E$1,"standard",""),"|Float",""),ChapterTable!$1:$1,0),0)*ChapterTable!$P$14
    ),
  OFFSET(E1479,-$B1479+IF($L1479,1,0),0)*IF($B1479&gt;OFFSET($B1479,1,0),ChapterTable!$R$17,1)*
    (VLOOKUP(SUBSTITUTE(SUBSTITUTE(E$1,"standard",""),"|Float","")&amp;IF(OR($L1479=TRUE,$A1479=0,MOD($A1479,ChapterTable!$R$20)&lt;&gt;0),"","보스")&amp;"인게임누적곱배수",ChapterTable!$R:$S,2,0)^C1479
    +VLOOKUP(SUBSTITUTE(SUBSTITUTE(E$1,"standard",""),"|Float","")&amp;IF(OR($L1479=TRUE,$A1479=0,MOD($A1479,ChapterTable!$R$20)&lt;&gt;0),"","보스")&amp;"인게임누적합배수",ChapterTable!$R:$S,2,0)*C1479)
  )
  )
  )
)</f>
        <v>1886.2875000000001</v>
      </c>
      <c r="F1479" s="1">
        <f ca="1">IF(AND($A1479=0,$B1479=1),
    VLOOKUP(1,ChapterTable!$1:$1048576,MATCH("최종"&amp;SUBSTITUTE(SUBSTITUTE(F$1,"standard",""),"|Float",""),ChapterTable!$1:$1,0),0)*ChapterTable!$P$17,
  IF(AND($A1479=0,$B1479=0),
    F1480,
  IF($B1479=0,
    VLOOKUP($A1479,ChapterTable!$1:$1048576,MATCH("최종"&amp;SUBSTITUTE(SUBSTITUTE(F$1,"standard",""),"|Float",""),ChapterTable!$1:$1,0),0),
  IF($B1479=1,
    IF($L1479=FALSE,
      VLOOKUP($A1479,ChapterTable!$1:$1048576,MATCH("최종"&amp;SUBSTITUTE(SUBSTITUTE(F$1,"standard",""),"|Float",""),ChapterTable!$1:$1,0),0),
      VLOOKUP($A1479-ChapterTable!$P$11,ChapterTable!$1:$1048576,MATCH("최종"&amp;SUBSTITUTE(SUBSTITUTE(F$1,"standard",""),"|Float",""),ChapterTable!$1:$1,0),0)*ChapterTable!$P$14
    ),
  OFFSET(F1479,-$B1479+IF($L1479,1,0),0)*
    (VLOOKUP(SUBSTITUTE(SUBSTITUTE(F$1,"standard",""),"|Float","")&amp;IF(OR($L1479=TRUE,$A1479=0,MOD($A1479,ChapterTable!$R$20)&lt;&gt;0),"","보스")&amp;"인게임누적곱배수",ChapterTable!$R:$S,2,0)^D1479
    +VLOOKUP(SUBSTITUTE(SUBSTITUTE(F$1,"standard",""),"|Float","")&amp;IF(OR($L1479=TRUE,$A1479=0,MOD($A1479,ChapterTable!$R$20)&lt;&gt;0),"","보스")&amp;"인게임누적합배수",ChapterTable!$R:$S,2,0)*D1479)
  )
  )
  )
)</f>
        <v>534.884765625</v>
      </c>
      <c r="G1479" t="s">
        <v>715</v>
      </c>
      <c r="J1479" t="str">
        <f>IF(ISBLANK(I1479),"",
IFERROR(VLOOKUP(I1479,[1]StringTable!$1:$1048576,MATCH("kor|String",[1]StringTable!$1:$1,0),0),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70"/>
        <v>0.25</v>
      </c>
      <c r="AJ1479">
        <f t="shared" si="168"/>
        <v>0.32</v>
      </c>
      <c r="AK1479">
        <f t="shared" si="169"/>
        <v>1</v>
      </c>
      <c r="AL1479">
        <v>0</v>
      </c>
    </row>
    <row r="1480" spans="1:38" x14ac:dyDescent="0.3">
      <c r="A1480">
        <v>7</v>
      </c>
      <c r="B1480">
        <v>39</v>
      </c>
      <c r="C1480">
        <f>IF(OR($L1480=TRUE,$A1480=0,MOD($A1480,ChapterTable!$R$20)&lt;&gt;0),
MAX(0,INT(($B1480+ChapterTable!$P$26+VLOOKUP(SUBSTITUTE(C$1,"성장단계","")&amp;"단계오프셋",ChapterTable!$R:$S,2,0))/ChapterTable!$P$23)),
MAX(0,INT(($B1480+ChapterTable!$R$26+VLOOKUP(SUBSTITUTE(C$1,"성장단계","")&amp;"보스단계오프셋",ChapterTable!$R:$S,2,0))/ChapterTable!$R$23)))</f>
        <v>4</v>
      </c>
      <c r="D1480">
        <f>IF(OR($L1480=TRUE,$A1480=0,MOD($A1480,ChapterTable!$R$20)&lt;&gt;0),
MAX(0,INT(($B1480+ChapterTable!$P$26+VLOOKUP(SUBSTITUTE(D$1,"성장단계","")&amp;"단계오프셋",ChapterTable!$R:$S,2,0))/ChapterTable!$P$23)),
MAX(0,INT(($B1480+ChapterTable!$R$26+VLOOKUP(SUBSTITUTE(D$1,"성장단계","")&amp;"보스단계오프셋",ChapterTable!$R:$S,2,0))/ChapterTable!$R$23)))</f>
        <v>3</v>
      </c>
      <c r="E1480" s="1">
        <f ca="1">IF(AND($A1480=0,$B1480=1),
    VLOOKUP(1,ChapterTable!$1:$1048576,MATCH("최종"&amp;SUBSTITUTE(SUBSTITUTE(E$1,"standard",""),"|Float",""),ChapterTable!$1:$1,0),0)*ChapterTable!$P$17,
  IF(AND($A1480=0,$B1480=0),
    E1481,
  IF($B1480=0,
    VLOOKUP($A1480,ChapterTable!$1:$1048576,MATCH("최종"&amp;SUBSTITUTE(SUBSTITUTE(E$1,"standard",""),"|Float",""),ChapterTable!$1:$1,0),0),
  IF($B1480=1,
    IF($L1480=FALSE,
      VLOOKUP($A1480,ChapterTable!$1:$1048576,MATCH("최종"&amp;SUBSTITUTE(SUBSTITUTE(E$1,"standard",""),"|Float",""),ChapterTable!$1:$1,0),0),
      VLOOKUP($A1480-ChapterTable!$P$11,ChapterTable!$1:$1048576,MATCH("최종"&amp;SUBSTITUTE(SUBSTITUTE(E$1,"standard",""),"|Float",""),ChapterTable!$1:$1,0),0)*ChapterTable!$P$14
    ),
  OFFSET(E1480,-$B1480+IF($L1480,1,0),0)*IF($B1480&gt;OFFSET($B1480,1,0),ChapterTable!$R$17,1)*
    (VLOOKUP(SUBSTITUTE(SUBSTITUTE(E$1,"standard",""),"|Float","")&amp;IF(OR($L1480=TRUE,$A1480=0,MOD($A1480,ChapterTable!$R$20)&lt;&gt;0),"","보스")&amp;"인게임누적곱배수",ChapterTable!$R:$S,2,0)^C1480
    +VLOOKUP(SUBSTITUTE(SUBSTITUTE(E$1,"standard",""),"|Float","")&amp;IF(OR($L1480=TRUE,$A1480=0,MOD($A1480,ChapterTable!$R$20)&lt;&gt;0),"","보스")&amp;"인게임누적합배수",ChapterTable!$R:$S,2,0)*C1480)
  )
  )
  )
)</f>
        <v>1886.2875000000001</v>
      </c>
      <c r="F1480" s="1">
        <f ca="1">IF(AND($A1480=0,$B1480=1),
    VLOOKUP(1,ChapterTable!$1:$1048576,MATCH("최종"&amp;SUBSTITUTE(SUBSTITUTE(F$1,"standard",""),"|Float",""),ChapterTable!$1:$1,0),0)*ChapterTable!$P$17,
  IF(AND($A1480=0,$B1480=0),
    F1481,
  IF($B1480=0,
    VLOOKUP($A1480,ChapterTable!$1:$1048576,MATCH("최종"&amp;SUBSTITUTE(SUBSTITUTE(F$1,"standard",""),"|Float",""),ChapterTable!$1:$1,0),0),
  IF($B1480=1,
    IF($L1480=FALSE,
      VLOOKUP($A1480,ChapterTable!$1:$1048576,MATCH("최종"&amp;SUBSTITUTE(SUBSTITUTE(F$1,"standard",""),"|Float",""),ChapterTable!$1:$1,0),0),
      VLOOKUP($A1480-ChapterTable!$P$11,ChapterTable!$1:$1048576,MATCH("최종"&amp;SUBSTITUTE(SUBSTITUTE(F$1,"standard",""),"|Float",""),ChapterTable!$1:$1,0),0)*ChapterTable!$P$14
    ),
  OFFSET(F1480,-$B1480+IF($L1480,1,0),0)*
    (VLOOKUP(SUBSTITUTE(SUBSTITUTE(F$1,"standard",""),"|Float","")&amp;IF(OR($L1480=TRUE,$A1480=0,MOD($A1480,ChapterTable!$R$20)&lt;&gt;0),"","보스")&amp;"인게임누적곱배수",ChapterTable!$R:$S,2,0)^D1480
    +VLOOKUP(SUBSTITUTE(SUBSTITUTE(F$1,"standard",""),"|Float","")&amp;IF(OR($L1480=TRUE,$A1480=0,MOD($A1480,ChapterTable!$R$20)&lt;&gt;0),"","보스")&amp;"인게임누적합배수",ChapterTable!$R:$S,2,0)*D1480)
  )
  )
  )
)</f>
        <v>534.884765625</v>
      </c>
      <c r="G1480" t="s">
        <v>715</v>
      </c>
      <c r="J1480" t="str">
        <f>IF(ISBLANK(I1480),"",
IFERROR(VLOOKUP(I1480,[1]StringTable!$1:$1048576,MATCH("kor|String",[1]StringTable!$1:$1,0),0),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70"/>
        <v>0.25</v>
      </c>
      <c r="AJ1480">
        <f t="shared" si="168"/>
        <v>0.32</v>
      </c>
      <c r="AK1480">
        <f t="shared" si="169"/>
        <v>1</v>
      </c>
      <c r="AL1480">
        <v>0</v>
      </c>
    </row>
    <row r="1481" spans="1:38" x14ac:dyDescent="0.3">
      <c r="A1481">
        <v>7</v>
      </c>
      <c r="B1481">
        <v>40</v>
      </c>
      <c r="C1481">
        <f>IF(OR($L1481=TRUE,$A1481=0,MOD($A1481,ChapterTable!$R$20)&lt;&gt;0),
MAX(0,INT(($B1481+ChapterTable!$P$26+VLOOKUP(SUBSTITUTE(C$1,"성장단계","")&amp;"단계오프셋",ChapterTable!$R:$S,2,0))/ChapterTable!$P$23)),
MAX(0,INT(($B1481+ChapterTable!$R$26+VLOOKUP(SUBSTITUTE(C$1,"성장단계","")&amp;"보스단계오프셋",ChapterTable!$R:$S,2,0))/ChapterTable!$R$23)))</f>
        <v>4</v>
      </c>
      <c r="D1481">
        <f>IF(OR($L1481=TRUE,$A1481=0,MOD($A1481,ChapterTable!$R$20)&lt;&gt;0),
MAX(0,INT(($B1481+ChapterTable!$P$26+VLOOKUP(SUBSTITUTE(D$1,"성장단계","")&amp;"단계오프셋",ChapterTable!$R:$S,2,0))/ChapterTable!$P$23)),
MAX(0,INT(($B1481+ChapterTable!$R$26+VLOOKUP(SUBSTITUTE(D$1,"성장단계","")&amp;"보스단계오프셋",ChapterTable!$R:$S,2,0))/ChapterTable!$R$23)))</f>
        <v>3</v>
      </c>
      <c r="E1481" s="1">
        <f ca="1">IF(AND($A1481=0,$B1481=1),
    VLOOKUP(1,ChapterTable!$1:$1048576,MATCH("최종"&amp;SUBSTITUTE(SUBSTITUTE(E$1,"standard",""),"|Float",""),ChapterTable!$1:$1,0),0)*ChapterTable!$P$17,
  IF(AND($A1481=0,$B1481=0),
    E1482,
  IF($B1481=0,
    VLOOKUP($A1481,ChapterTable!$1:$1048576,MATCH("최종"&amp;SUBSTITUTE(SUBSTITUTE(E$1,"standard",""),"|Float",""),ChapterTable!$1:$1,0),0),
  IF($B1481=1,
    IF($L1481=FALSE,
      VLOOKUP($A1481,ChapterTable!$1:$1048576,MATCH("최종"&amp;SUBSTITUTE(SUBSTITUTE(E$1,"standard",""),"|Float",""),ChapterTable!$1:$1,0),0),
      VLOOKUP($A1481-ChapterTable!$P$11,ChapterTable!$1:$1048576,MATCH("최종"&amp;SUBSTITUTE(SUBSTITUTE(E$1,"standard",""),"|Float",""),ChapterTable!$1:$1,0),0)*ChapterTable!$P$14
    ),
  OFFSET(E1481,-$B1481+IF($L1481,1,0),0)*IF($B1481&gt;OFFSET($B1481,1,0),ChapterTable!$R$17,1)*
    (VLOOKUP(SUBSTITUTE(SUBSTITUTE(E$1,"standard",""),"|Float","")&amp;IF(OR($L1481=TRUE,$A1481=0,MOD($A1481,ChapterTable!$R$20)&lt;&gt;0),"","보스")&amp;"인게임누적곱배수",ChapterTable!$R:$S,2,0)^C1481
    +VLOOKUP(SUBSTITUTE(SUBSTITUTE(E$1,"standard",""),"|Float","")&amp;IF(OR($L1481=TRUE,$A1481=0,MOD($A1481,ChapterTable!$R$20)&lt;&gt;0),"","보스")&amp;"인게임누적합배수",ChapterTable!$R:$S,2,0)*C1481)
  )
  )
  )
)</f>
        <v>1886.2875000000001</v>
      </c>
      <c r="F1481" s="1">
        <f ca="1">IF(AND($A1481=0,$B1481=1),
    VLOOKUP(1,ChapterTable!$1:$1048576,MATCH("최종"&amp;SUBSTITUTE(SUBSTITUTE(F$1,"standard",""),"|Float",""),ChapterTable!$1:$1,0),0)*ChapterTable!$P$17,
  IF(AND($A1481=0,$B1481=0),
    F1482,
  IF($B1481=0,
    VLOOKUP($A1481,ChapterTable!$1:$1048576,MATCH("최종"&amp;SUBSTITUTE(SUBSTITUTE(F$1,"standard",""),"|Float",""),ChapterTable!$1:$1,0),0),
  IF($B1481=1,
    IF($L1481=FALSE,
      VLOOKUP($A1481,ChapterTable!$1:$1048576,MATCH("최종"&amp;SUBSTITUTE(SUBSTITUTE(F$1,"standard",""),"|Float",""),ChapterTable!$1:$1,0),0),
      VLOOKUP($A1481-ChapterTable!$P$11,ChapterTable!$1:$1048576,MATCH("최종"&amp;SUBSTITUTE(SUBSTITUTE(F$1,"standard",""),"|Float",""),ChapterTable!$1:$1,0),0)*ChapterTable!$P$14
    ),
  OFFSET(F1481,-$B1481+IF($L1481,1,0),0)*
    (VLOOKUP(SUBSTITUTE(SUBSTITUTE(F$1,"standard",""),"|Float","")&amp;IF(OR($L1481=TRUE,$A1481=0,MOD($A1481,ChapterTable!$R$20)&lt;&gt;0),"","보스")&amp;"인게임누적곱배수",ChapterTable!$R:$S,2,0)^D1481
    +VLOOKUP(SUBSTITUTE(SUBSTITUTE(F$1,"standard",""),"|Float","")&amp;IF(OR($L1481=TRUE,$A1481=0,MOD($A1481,ChapterTable!$R$20)&lt;&gt;0),"","보스")&amp;"인게임누적합배수",ChapterTable!$R:$S,2,0)*D1481)
  )
  )
  )
)</f>
        <v>534.884765625</v>
      </c>
      <c r="G1481" t="s">
        <v>715</v>
      </c>
      <c r="J1481" t="str">
        <f>IF(ISBLANK(I1481),"",
IFERROR(VLOOKUP(I1481,[1]StringTable!$1:$1048576,MATCH("kor|String",[1]StringTable!$1:$1,0),0),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70"/>
        <v>0.25</v>
      </c>
      <c r="AJ1481">
        <f t="shared" si="168"/>
        <v>1</v>
      </c>
      <c r="AK1481">
        <f t="shared" si="169"/>
        <v>4</v>
      </c>
      <c r="AL1481">
        <v>0</v>
      </c>
    </row>
    <row r="1482" spans="1:38" x14ac:dyDescent="0.3">
      <c r="A1482">
        <v>7</v>
      </c>
      <c r="B1482">
        <v>41</v>
      </c>
      <c r="C1482">
        <f>IF(OR($L1482=TRUE,$A1482=0,MOD($A1482,ChapterTable!$R$20)&lt;&gt;0),
MAX(0,INT(($B1482+ChapterTable!$P$26+VLOOKUP(SUBSTITUTE(C$1,"성장단계","")&amp;"단계오프셋",ChapterTable!$R:$S,2,0))/ChapterTable!$P$23)),
MAX(0,INT(($B1482+ChapterTable!$R$26+VLOOKUP(SUBSTITUTE(C$1,"성장단계","")&amp;"보스단계오프셋",ChapterTable!$R:$S,2,0))/ChapterTable!$R$23)))</f>
        <v>4</v>
      </c>
      <c r="D1482">
        <f>IF(OR($L1482=TRUE,$A1482=0,MOD($A1482,ChapterTable!$R$20)&lt;&gt;0),
MAX(0,INT(($B1482+ChapterTable!$P$26+VLOOKUP(SUBSTITUTE(D$1,"성장단계","")&amp;"단계오프셋",ChapterTable!$R:$S,2,0))/ChapterTable!$P$23)),
MAX(0,INT(($B1482+ChapterTable!$R$26+VLOOKUP(SUBSTITUTE(D$1,"성장단계","")&amp;"보스단계오프셋",ChapterTable!$R:$S,2,0))/ChapterTable!$R$23)))</f>
        <v>4</v>
      </c>
      <c r="E1482" s="1">
        <f ca="1">IF(AND($A1482=0,$B1482=1),
    VLOOKUP(1,ChapterTable!$1:$1048576,MATCH("최종"&amp;SUBSTITUTE(SUBSTITUTE(E$1,"standard",""),"|Float",""),ChapterTable!$1:$1,0),0)*ChapterTable!$P$17,
  IF(AND($A1482=0,$B1482=0),
    E1483,
  IF($B1482=0,
    VLOOKUP($A1482,ChapterTable!$1:$1048576,MATCH("최종"&amp;SUBSTITUTE(SUBSTITUTE(E$1,"standard",""),"|Float",""),ChapterTable!$1:$1,0),0),
  IF($B1482=1,
    IF($L1482=FALSE,
      VLOOKUP($A1482,ChapterTable!$1:$1048576,MATCH("최종"&amp;SUBSTITUTE(SUBSTITUTE(E$1,"standard",""),"|Float",""),ChapterTable!$1:$1,0),0),
      VLOOKUP($A1482-ChapterTable!$P$11,ChapterTable!$1:$1048576,MATCH("최종"&amp;SUBSTITUTE(SUBSTITUTE(E$1,"standard",""),"|Float",""),ChapterTable!$1:$1,0),0)*ChapterTable!$P$14
    ),
  OFFSET(E1482,-$B1482+IF($L1482,1,0),0)*IF($B1482&gt;OFFSET($B1482,1,0),ChapterTable!$R$17,1)*
    (VLOOKUP(SUBSTITUTE(SUBSTITUTE(E$1,"standard",""),"|Float","")&amp;IF(OR($L1482=TRUE,$A1482=0,MOD($A1482,ChapterTable!$R$20)&lt;&gt;0),"","보스")&amp;"인게임누적곱배수",ChapterTable!$R:$S,2,0)^C1482
    +VLOOKUP(SUBSTITUTE(SUBSTITUTE(E$1,"standard",""),"|Float","")&amp;IF(OR($L1482=TRUE,$A1482=0,MOD($A1482,ChapterTable!$R$20)&lt;&gt;0),"","보스")&amp;"인게임누적합배수",ChapterTable!$R:$S,2,0)*C1482)
  )
  )
  )
)</f>
        <v>1886.2875000000001</v>
      </c>
      <c r="F1482" s="1">
        <f ca="1">IF(AND($A1482=0,$B1482=1),
    VLOOKUP(1,ChapterTable!$1:$1048576,MATCH("최종"&amp;SUBSTITUTE(SUBSTITUTE(F$1,"standard",""),"|Float",""),ChapterTable!$1:$1,0),0)*ChapterTable!$P$17,
  IF(AND($A1482=0,$B1482=0),
    F1483,
  IF($B1482=0,
    VLOOKUP($A1482,ChapterTable!$1:$1048576,MATCH("최종"&amp;SUBSTITUTE(SUBSTITUTE(F$1,"standard",""),"|Float",""),ChapterTable!$1:$1,0),0),
  IF($B1482=1,
    IF($L1482=FALSE,
      VLOOKUP($A1482,ChapterTable!$1:$1048576,MATCH("최종"&amp;SUBSTITUTE(SUBSTITUTE(F$1,"standard",""),"|Float",""),ChapterTable!$1:$1,0),0),
      VLOOKUP($A1482-ChapterTable!$P$11,ChapterTable!$1:$1048576,MATCH("최종"&amp;SUBSTITUTE(SUBSTITUTE(F$1,"standard",""),"|Float",""),ChapterTable!$1:$1,0),0)*ChapterTable!$P$14
    ),
  OFFSET(F1482,-$B1482+IF($L1482,1,0),0)*
    (VLOOKUP(SUBSTITUTE(SUBSTITUTE(F$1,"standard",""),"|Float","")&amp;IF(OR($L1482=TRUE,$A1482=0,MOD($A1482,ChapterTable!$R$20)&lt;&gt;0),"","보스")&amp;"인게임누적곱배수",ChapterTable!$R:$S,2,0)^D1482
    +VLOOKUP(SUBSTITUTE(SUBSTITUTE(F$1,"standard",""),"|Float","")&amp;IF(OR($L1482=TRUE,$A1482=0,MOD($A1482,ChapterTable!$R$20)&lt;&gt;0),"","보스")&amp;"인게임누적합배수",ChapterTable!$R:$S,2,0)*D1482)
  )
  )
  )
)</f>
        <v>567.6328125</v>
      </c>
      <c r="G1482" t="s">
        <v>715</v>
      </c>
      <c r="J1482" t="str">
        <f>IF(ISBLANK(I1482),"",
IFERROR(VLOOKUP(I1482,[1]StringTable!$1:$1048576,MATCH("kor|String",[1]StringTable!$1:$1,0),0),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70"/>
        <v>0.2</v>
      </c>
      <c r="AJ1482">
        <f t="shared" si="168"/>
        <v>0.27466666000000001</v>
      </c>
      <c r="AK1482">
        <f t="shared" si="169"/>
        <v>1</v>
      </c>
      <c r="AL1482">
        <v>0</v>
      </c>
    </row>
    <row r="1483" spans="1:38" x14ac:dyDescent="0.3">
      <c r="A1483">
        <v>7</v>
      </c>
      <c r="B1483">
        <v>42</v>
      </c>
      <c r="C1483">
        <f>IF(OR($L1483=TRUE,$A1483=0,MOD($A1483,ChapterTable!$R$20)&lt;&gt;0),
MAX(0,INT(($B1483+ChapterTable!$P$26+VLOOKUP(SUBSTITUTE(C$1,"성장단계","")&amp;"단계오프셋",ChapterTable!$R:$S,2,0))/ChapterTable!$P$23)),
MAX(0,INT(($B1483+ChapterTable!$R$26+VLOOKUP(SUBSTITUTE(C$1,"성장단계","")&amp;"보스단계오프셋",ChapterTable!$R:$S,2,0))/ChapterTable!$R$23)))</f>
        <v>4</v>
      </c>
      <c r="D1483">
        <f>IF(OR($L1483=TRUE,$A1483=0,MOD($A1483,ChapterTable!$R$20)&lt;&gt;0),
MAX(0,INT(($B1483+ChapterTable!$P$26+VLOOKUP(SUBSTITUTE(D$1,"성장단계","")&amp;"단계오프셋",ChapterTable!$R:$S,2,0))/ChapterTable!$P$23)),
MAX(0,INT(($B1483+ChapterTable!$R$26+VLOOKUP(SUBSTITUTE(D$1,"성장단계","")&amp;"보스단계오프셋",ChapterTable!$R:$S,2,0))/ChapterTable!$R$23)))</f>
        <v>4</v>
      </c>
      <c r="E1483" s="1">
        <f ca="1">IF(AND($A1483=0,$B1483=1),
    VLOOKUP(1,ChapterTable!$1:$1048576,MATCH("최종"&amp;SUBSTITUTE(SUBSTITUTE(E$1,"standard",""),"|Float",""),ChapterTable!$1:$1,0),0)*ChapterTable!$P$17,
  IF(AND($A1483=0,$B1483=0),
    E1484,
  IF($B1483=0,
    VLOOKUP($A1483,ChapterTable!$1:$1048576,MATCH("최종"&amp;SUBSTITUTE(SUBSTITUTE(E$1,"standard",""),"|Float",""),ChapterTable!$1:$1,0),0),
  IF($B1483=1,
    IF($L1483=FALSE,
      VLOOKUP($A1483,ChapterTable!$1:$1048576,MATCH("최종"&amp;SUBSTITUTE(SUBSTITUTE(E$1,"standard",""),"|Float",""),ChapterTable!$1:$1,0),0),
      VLOOKUP($A1483-ChapterTable!$P$11,ChapterTable!$1:$1048576,MATCH("최종"&amp;SUBSTITUTE(SUBSTITUTE(E$1,"standard",""),"|Float",""),ChapterTable!$1:$1,0),0)*ChapterTable!$P$14
    ),
  OFFSET(E1483,-$B1483+IF($L1483,1,0),0)*IF($B1483&gt;OFFSET($B1483,1,0),ChapterTable!$R$17,1)*
    (VLOOKUP(SUBSTITUTE(SUBSTITUTE(E$1,"standard",""),"|Float","")&amp;IF(OR($L1483=TRUE,$A1483=0,MOD($A1483,ChapterTable!$R$20)&lt;&gt;0),"","보스")&amp;"인게임누적곱배수",ChapterTable!$R:$S,2,0)^C1483
    +VLOOKUP(SUBSTITUTE(SUBSTITUTE(E$1,"standard",""),"|Float","")&amp;IF(OR($L1483=TRUE,$A1483=0,MOD($A1483,ChapterTable!$R$20)&lt;&gt;0),"","보스")&amp;"인게임누적합배수",ChapterTable!$R:$S,2,0)*C1483)
  )
  )
  )
)</f>
        <v>1886.2875000000001</v>
      </c>
      <c r="F1483" s="1">
        <f ca="1">IF(AND($A1483=0,$B1483=1),
    VLOOKUP(1,ChapterTable!$1:$1048576,MATCH("최종"&amp;SUBSTITUTE(SUBSTITUTE(F$1,"standard",""),"|Float",""),ChapterTable!$1:$1,0),0)*ChapterTable!$P$17,
  IF(AND($A1483=0,$B1483=0),
    F1484,
  IF($B1483=0,
    VLOOKUP($A1483,ChapterTable!$1:$1048576,MATCH("최종"&amp;SUBSTITUTE(SUBSTITUTE(F$1,"standard",""),"|Float",""),ChapterTable!$1:$1,0),0),
  IF($B1483=1,
    IF($L1483=FALSE,
      VLOOKUP($A1483,ChapterTable!$1:$1048576,MATCH("최종"&amp;SUBSTITUTE(SUBSTITUTE(F$1,"standard",""),"|Float",""),ChapterTable!$1:$1,0),0),
      VLOOKUP($A1483-ChapterTable!$P$11,ChapterTable!$1:$1048576,MATCH("최종"&amp;SUBSTITUTE(SUBSTITUTE(F$1,"standard",""),"|Float",""),ChapterTable!$1:$1,0),0)*ChapterTable!$P$14
    ),
  OFFSET(F1483,-$B1483+IF($L1483,1,0),0)*
    (VLOOKUP(SUBSTITUTE(SUBSTITUTE(F$1,"standard",""),"|Float","")&amp;IF(OR($L1483=TRUE,$A1483=0,MOD($A1483,ChapterTable!$R$20)&lt;&gt;0),"","보스")&amp;"인게임누적곱배수",ChapterTable!$R:$S,2,0)^D1483
    +VLOOKUP(SUBSTITUTE(SUBSTITUTE(F$1,"standard",""),"|Float","")&amp;IF(OR($L1483=TRUE,$A1483=0,MOD($A1483,ChapterTable!$R$20)&lt;&gt;0),"","보스")&amp;"인게임누적합배수",ChapterTable!$R:$S,2,0)*D1483)
  )
  )
  )
)</f>
        <v>567.6328125</v>
      </c>
      <c r="G1483" t="s">
        <v>715</v>
      </c>
      <c r="J1483" t="str">
        <f>IF(ISBLANK(I1483),"",
IFERROR(VLOOKUP(I1483,[1]StringTable!$1:$1048576,MATCH("kor|String",[1]StringTable!$1:$1,0),0),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70"/>
        <v>0.2</v>
      </c>
      <c r="AJ1483">
        <f t="shared" si="168"/>
        <v>0.27466666000000001</v>
      </c>
      <c r="AK1483">
        <f t="shared" si="169"/>
        <v>1</v>
      </c>
      <c r="AL1483">
        <v>0</v>
      </c>
    </row>
    <row r="1484" spans="1:38" x14ac:dyDescent="0.3">
      <c r="A1484">
        <v>7</v>
      </c>
      <c r="B1484">
        <v>43</v>
      </c>
      <c r="C1484">
        <f>IF(OR($L1484=TRUE,$A1484=0,MOD($A1484,ChapterTable!$R$20)&lt;&gt;0),
MAX(0,INT(($B1484+ChapterTable!$P$26+VLOOKUP(SUBSTITUTE(C$1,"성장단계","")&amp;"단계오프셋",ChapterTable!$R:$S,2,0))/ChapterTable!$P$23)),
MAX(0,INT(($B1484+ChapterTable!$R$26+VLOOKUP(SUBSTITUTE(C$1,"성장단계","")&amp;"보스단계오프셋",ChapterTable!$R:$S,2,0))/ChapterTable!$R$23)))</f>
        <v>4</v>
      </c>
      <c r="D1484">
        <f>IF(OR($L1484=TRUE,$A1484=0,MOD($A1484,ChapterTable!$R$20)&lt;&gt;0),
MAX(0,INT(($B1484+ChapterTable!$P$26+VLOOKUP(SUBSTITUTE(D$1,"성장단계","")&amp;"단계오프셋",ChapterTable!$R:$S,2,0))/ChapterTable!$P$23)),
MAX(0,INT(($B1484+ChapterTable!$R$26+VLOOKUP(SUBSTITUTE(D$1,"성장단계","")&amp;"보스단계오프셋",ChapterTable!$R:$S,2,0))/ChapterTable!$R$23)))</f>
        <v>4</v>
      </c>
      <c r="E1484" s="1">
        <f ca="1">IF(AND($A1484=0,$B1484=1),
    VLOOKUP(1,ChapterTable!$1:$1048576,MATCH("최종"&amp;SUBSTITUTE(SUBSTITUTE(E$1,"standard",""),"|Float",""),ChapterTable!$1:$1,0),0)*ChapterTable!$P$17,
  IF(AND($A1484=0,$B1484=0),
    E1485,
  IF($B1484=0,
    VLOOKUP($A1484,ChapterTable!$1:$1048576,MATCH("최종"&amp;SUBSTITUTE(SUBSTITUTE(E$1,"standard",""),"|Float",""),ChapterTable!$1:$1,0),0),
  IF($B1484=1,
    IF($L1484=FALSE,
      VLOOKUP($A1484,ChapterTable!$1:$1048576,MATCH("최종"&amp;SUBSTITUTE(SUBSTITUTE(E$1,"standard",""),"|Float",""),ChapterTable!$1:$1,0),0),
      VLOOKUP($A1484-ChapterTable!$P$11,ChapterTable!$1:$1048576,MATCH("최종"&amp;SUBSTITUTE(SUBSTITUTE(E$1,"standard",""),"|Float",""),ChapterTable!$1:$1,0),0)*ChapterTable!$P$14
    ),
  OFFSET(E1484,-$B1484+IF($L1484,1,0),0)*IF($B1484&gt;OFFSET($B1484,1,0),ChapterTable!$R$17,1)*
    (VLOOKUP(SUBSTITUTE(SUBSTITUTE(E$1,"standard",""),"|Float","")&amp;IF(OR($L1484=TRUE,$A1484=0,MOD($A1484,ChapterTable!$R$20)&lt;&gt;0),"","보스")&amp;"인게임누적곱배수",ChapterTable!$R:$S,2,0)^C1484
    +VLOOKUP(SUBSTITUTE(SUBSTITUTE(E$1,"standard",""),"|Float","")&amp;IF(OR($L1484=TRUE,$A1484=0,MOD($A1484,ChapterTable!$R$20)&lt;&gt;0),"","보스")&amp;"인게임누적합배수",ChapterTable!$R:$S,2,0)*C1484)
  )
  )
  )
)</f>
        <v>1886.2875000000001</v>
      </c>
      <c r="F1484" s="1">
        <f ca="1">IF(AND($A1484=0,$B1484=1),
    VLOOKUP(1,ChapterTable!$1:$1048576,MATCH("최종"&amp;SUBSTITUTE(SUBSTITUTE(F$1,"standard",""),"|Float",""),ChapterTable!$1:$1,0),0)*ChapterTable!$P$17,
  IF(AND($A1484=0,$B1484=0),
    F1485,
  IF($B1484=0,
    VLOOKUP($A1484,ChapterTable!$1:$1048576,MATCH("최종"&amp;SUBSTITUTE(SUBSTITUTE(F$1,"standard",""),"|Float",""),ChapterTable!$1:$1,0),0),
  IF($B1484=1,
    IF($L1484=FALSE,
      VLOOKUP($A1484,ChapterTable!$1:$1048576,MATCH("최종"&amp;SUBSTITUTE(SUBSTITUTE(F$1,"standard",""),"|Float",""),ChapterTable!$1:$1,0),0),
      VLOOKUP($A1484-ChapterTable!$P$11,ChapterTable!$1:$1048576,MATCH("최종"&amp;SUBSTITUTE(SUBSTITUTE(F$1,"standard",""),"|Float",""),ChapterTable!$1:$1,0),0)*ChapterTable!$P$14
    ),
  OFFSET(F1484,-$B1484+IF($L1484,1,0),0)*
    (VLOOKUP(SUBSTITUTE(SUBSTITUTE(F$1,"standard",""),"|Float","")&amp;IF(OR($L1484=TRUE,$A1484=0,MOD($A1484,ChapterTable!$R$20)&lt;&gt;0),"","보스")&amp;"인게임누적곱배수",ChapterTable!$R:$S,2,0)^D1484
    +VLOOKUP(SUBSTITUTE(SUBSTITUTE(F$1,"standard",""),"|Float","")&amp;IF(OR($L1484=TRUE,$A1484=0,MOD($A1484,ChapterTable!$R$20)&lt;&gt;0),"","보스")&amp;"인게임누적합배수",ChapterTable!$R:$S,2,0)*D1484)
  )
  )
  )
)</f>
        <v>567.6328125</v>
      </c>
      <c r="G1484" t="s">
        <v>715</v>
      </c>
      <c r="J1484" t="str">
        <f>IF(ISBLANK(I1484),"",
IFERROR(VLOOKUP(I1484,[1]StringTable!$1:$1048576,MATCH("kor|String",[1]StringTable!$1:$1,0),0),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70"/>
        <v>0.2</v>
      </c>
      <c r="AJ1484">
        <f t="shared" si="168"/>
        <v>0.27466666000000001</v>
      </c>
      <c r="AK1484">
        <f t="shared" si="169"/>
        <v>1</v>
      </c>
      <c r="AL1484">
        <v>0</v>
      </c>
    </row>
    <row r="1485" spans="1:38" x14ac:dyDescent="0.3">
      <c r="A1485">
        <v>7</v>
      </c>
      <c r="B1485">
        <v>44</v>
      </c>
      <c r="C1485">
        <f>IF(OR($L1485=TRUE,$A1485=0,MOD($A1485,ChapterTable!$R$20)&lt;&gt;0),
MAX(0,INT(($B1485+ChapterTable!$P$26+VLOOKUP(SUBSTITUTE(C$1,"성장단계","")&amp;"단계오프셋",ChapterTable!$R:$S,2,0))/ChapterTable!$P$23)),
MAX(0,INT(($B1485+ChapterTable!$R$26+VLOOKUP(SUBSTITUTE(C$1,"성장단계","")&amp;"보스단계오프셋",ChapterTable!$R:$S,2,0))/ChapterTable!$R$23)))</f>
        <v>4</v>
      </c>
      <c r="D1485">
        <f>IF(OR($L1485=TRUE,$A1485=0,MOD($A1485,ChapterTable!$R$20)&lt;&gt;0),
MAX(0,INT(($B1485+ChapterTable!$P$26+VLOOKUP(SUBSTITUTE(D$1,"성장단계","")&amp;"단계오프셋",ChapterTable!$R:$S,2,0))/ChapterTable!$P$23)),
MAX(0,INT(($B1485+ChapterTable!$R$26+VLOOKUP(SUBSTITUTE(D$1,"성장단계","")&amp;"보스단계오프셋",ChapterTable!$R:$S,2,0))/ChapterTable!$R$23)))</f>
        <v>4</v>
      </c>
      <c r="E1485" s="1">
        <f ca="1">IF(AND($A1485=0,$B1485=1),
    VLOOKUP(1,ChapterTable!$1:$1048576,MATCH("최종"&amp;SUBSTITUTE(SUBSTITUTE(E$1,"standard",""),"|Float",""),ChapterTable!$1:$1,0),0)*ChapterTable!$P$17,
  IF(AND($A1485=0,$B1485=0),
    E1486,
  IF($B1485=0,
    VLOOKUP($A1485,ChapterTable!$1:$1048576,MATCH("최종"&amp;SUBSTITUTE(SUBSTITUTE(E$1,"standard",""),"|Float",""),ChapterTable!$1:$1,0),0),
  IF($B1485=1,
    IF($L1485=FALSE,
      VLOOKUP($A1485,ChapterTable!$1:$1048576,MATCH("최종"&amp;SUBSTITUTE(SUBSTITUTE(E$1,"standard",""),"|Float",""),ChapterTable!$1:$1,0),0),
      VLOOKUP($A1485-ChapterTable!$P$11,ChapterTable!$1:$1048576,MATCH("최종"&amp;SUBSTITUTE(SUBSTITUTE(E$1,"standard",""),"|Float",""),ChapterTable!$1:$1,0),0)*ChapterTable!$P$14
    ),
  OFFSET(E1485,-$B1485+IF($L1485,1,0),0)*IF($B1485&gt;OFFSET($B1485,1,0),ChapterTable!$R$17,1)*
    (VLOOKUP(SUBSTITUTE(SUBSTITUTE(E$1,"standard",""),"|Float","")&amp;IF(OR($L1485=TRUE,$A1485=0,MOD($A1485,ChapterTable!$R$20)&lt;&gt;0),"","보스")&amp;"인게임누적곱배수",ChapterTable!$R:$S,2,0)^C1485
    +VLOOKUP(SUBSTITUTE(SUBSTITUTE(E$1,"standard",""),"|Float","")&amp;IF(OR($L1485=TRUE,$A1485=0,MOD($A1485,ChapterTable!$R$20)&lt;&gt;0),"","보스")&amp;"인게임누적합배수",ChapterTable!$R:$S,2,0)*C1485)
  )
  )
  )
)</f>
        <v>1886.2875000000001</v>
      </c>
      <c r="F1485" s="1">
        <f ca="1">IF(AND($A1485=0,$B1485=1),
    VLOOKUP(1,ChapterTable!$1:$1048576,MATCH("최종"&amp;SUBSTITUTE(SUBSTITUTE(F$1,"standard",""),"|Float",""),ChapterTable!$1:$1,0),0)*ChapterTable!$P$17,
  IF(AND($A1485=0,$B1485=0),
    F1486,
  IF($B1485=0,
    VLOOKUP($A1485,ChapterTable!$1:$1048576,MATCH("최종"&amp;SUBSTITUTE(SUBSTITUTE(F$1,"standard",""),"|Float",""),ChapterTable!$1:$1,0),0),
  IF($B1485=1,
    IF($L1485=FALSE,
      VLOOKUP($A1485,ChapterTable!$1:$1048576,MATCH("최종"&amp;SUBSTITUTE(SUBSTITUTE(F$1,"standard",""),"|Float",""),ChapterTable!$1:$1,0),0),
      VLOOKUP($A1485-ChapterTable!$P$11,ChapterTable!$1:$1048576,MATCH("최종"&amp;SUBSTITUTE(SUBSTITUTE(F$1,"standard",""),"|Float",""),ChapterTable!$1:$1,0),0)*ChapterTable!$P$14
    ),
  OFFSET(F1485,-$B1485+IF($L1485,1,0),0)*
    (VLOOKUP(SUBSTITUTE(SUBSTITUTE(F$1,"standard",""),"|Float","")&amp;IF(OR($L1485=TRUE,$A1485=0,MOD($A1485,ChapterTable!$R$20)&lt;&gt;0),"","보스")&amp;"인게임누적곱배수",ChapterTable!$R:$S,2,0)^D1485
    +VLOOKUP(SUBSTITUTE(SUBSTITUTE(F$1,"standard",""),"|Float","")&amp;IF(OR($L1485=TRUE,$A1485=0,MOD($A1485,ChapterTable!$R$20)&lt;&gt;0),"","보스")&amp;"인게임누적합배수",ChapterTable!$R:$S,2,0)*D1485)
  )
  )
  )
)</f>
        <v>567.6328125</v>
      </c>
      <c r="G1485" t="s">
        <v>715</v>
      </c>
      <c r="J1485" t="str">
        <f>IF(ISBLANK(I1485),"",
IFERROR(VLOOKUP(I1485,[1]StringTable!$1:$1048576,MATCH("kor|String",[1]StringTable!$1:$1,0),0),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70"/>
        <v>0.2</v>
      </c>
      <c r="AJ1485">
        <f t="shared" si="168"/>
        <v>0.27466666000000001</v>
      </c>
      <c r="AK1485">
        <f t="shared" si="169"/>
        <v>1</v>
      </c>
      <c r="AL1485">
        <v>0</v>
      </c>
    </row>
    <row r="1486" spans="1:38" x14ac:dyDescent="0.3">
      <c r="A1486">
        <v>7</v>
      </c>
      <c r="B1486">
        <v>45</v>
      </c>
      <c r="C1486">
        <f>IF(OR($L1486=TRUE,$A1486=0,MOD($A1486,ChapterTable!$R$20)&lt;&gt;0),
MAX(0,INT(($B1486+ChapterTable!$P$26+VLOOKUP(SUBSTITUTE(C$1,"성장단계","")&amp;"단계오프셋",ChapterTable!$R:$S,2,0))/ChapterTable!$P$23)),
MAX(0,INT(($B1486+ChapterTable!$R$26+VLOOKUP(SUBSTITUTE(C$1,"성장단계","")&amp;"보스단계오프셋",ChapterTable!$R:$S,2,0))/ChapterTable!$R$23)))</f>
        <v>4</v>
      </c>
      <c r="D1486">
        <f>IF(OR($L1486=TRUE,$A1486=0,MOD($A1486,ChapterTable!$R$20)&lt;&gt;0),
MAX(0,INT(($B1486+ChapterTable!$P$26+VLOOKUP(SUBSTITUTE(D$1,"성장단계","")&amp;"단계오프셋",ChapterTable!$R:$S,2,0))/ChapterTable!$P$23)),
MAX(0,INT(($B1486+ChapterTable!$R$26+VLOOKUP(SUBSTITUTE(D$1,"성장단계","")&amp;"보스단계오프셋",ChapterTable!$R:$S,2,0))/ChapterTable!$R$23)))</f>
        <v>4</v>
      </c>
      <c r="E1486" s="1">
        <f ca="1">IF(AND($A1486=0,$B1486=1),
    VLOOKUP(1,ChapterTable!$1:$1048576,MATCH("최종"&amp;SUBSTITUTE(SUBSTITUTE(E$1,"standard",""),"|Float",""),ChapterTable!$1:$1,0),0)*ChapterTable!$P$17,
  IF(AND($A1486=0,$B1486=0),
    E1487,
  IF($B1486=0,
    VLOOKUP($A1486,ChapterTable!$1:$1048576,MATCH("최종"&amp;SUBSTITUTE(SUBSTITUTE(E$1,"standard",""),"|Float",""),ChapterTable!$1:$1,0),0),
  IF($B1486=1,
    IF($L1486=FALSE,
      VLOOKUP($A1486,ChapterTable!$1:$1048576,MATCH("최종"&amp;SUBSTITUTE(SUBSTITUTE(E$1,"standard",""),"|Float",""),ChapterTable!$1:$1,0),0),
      VLOOKUP($A1486-ChapterTable!$P$11,ChapterTable!$1:$1048576,MATCH("최종"&amp;SUBSTITUTE(SUBSTITUTE(E$1,"standard",""),"|Float",""),ChapterTable!$1:$1,0),0)*ChapterTable!$P$14
    ),
  OFFSET(E1486,-$B1486+IF($L1486,1,0),0)*IF($B1486&gt;OFFSET($B1486,1,0),ChapterTable!$R$17,1)*
    (VLOOKUP(SUBSTITUTE(SUBSTITUTE(E$1,"standard",""),"|Float","")&amp;IF(OR($L1486=TRUE,$A1486=0,MOD($A1486,ChapterTable!$R$20)&lt;&gt;0),"","보스")&amp;"인게임누적곱배수",ChapterTable!$R:$S,2,0)^C1486
    +VLOOKUP(SUBSTITUTE(SUBSTITUTE(E$1,"standard",""),"|Float","")&amp;IF(OR($L1486=TRUE,$A1486=0,MOD($A1486,ChapterTable!$R$20)&lt;&gt;0),"","보스")&amp;"인게임누적합배수",ChapterTable!$R:$S,2,0)*C1486)
  )
  )
  )
)</f>
        <v>1886.2875000000001</v>
      </c>
      <c r="F1486" s="1">
        <f ca="1">IF(AND($A1486=0,$B1486=1),
    VLOOKUP(1,ChapterTable!$1:$1048576,MATCH("최종"&amp;SUBSTITUTE(SUBSTITUTE(F$1,"standard",""),"|Float",""),ChapterTable!$1:$1,0),0)*ChapterTable!$P$17,
  IF(AND($A1486=0,$B1486=0),
    F1487,
  IF($B1486=0,
    VLOOKUP($A1486,ChapterTable!$1:$1048576,MATCH("최종"&amp;SUBSTITUTE(SUBSTITUTE(F$1,"standard",""),"|Float",""),ChapterTable!$1:$1,0),0),
  IF($B1486=1,
    IF($L1486=FALSE,
      VLOOKUP($A1486,ChapterTable!$1:$1048576,MATCH("최종"&amp;SUBSTITUTE(SUBSTITUTE(F$1,"standard",""),"|Float",""),ChapterTable!$1:$1,0),0),
      VLOOKUP($A1486-ChapterTable!$P$11,ChapterTable!$1:$1048576,MATCH("최종"&amp;SUBSTITUTE(SUBSTITUTE(F$1,"standard",""),"|Float",""),ChapterTable!$1:$1,0),0)*ChapterTable!$P$14
    ),
  OFFSET(F1486,-$B1486+IF($L1486,1,0),0)*
    (VLOOKUP(SUBSTITUTE(SUBSTITUTE(F$1,"standard",""),"|Float","")&amp;IF(OR($L1486=TRUE,$A1486=0,MOD($A1486,ChapterTable!$R$20)&lt;&gt;0),"","보스")&amp;"인게임누적곱배수",ChapterTable!$R:$S,2,0)^D1486
    +VLOOKUP(SUBSTITUTE(SUBSTITUTE(F$1,"standard",""),"|Float","")&amp;IF(OR($L1486=TRUE,$A1486=0,MOD($A1486,ChapterTable!$R$20)&lt;&gt;0),"","보스")&amp;"인게임누적합배수",ChapterTable!$R:$S,2,0)*D1486)
  )
  )
  )
)</f>
        <v>567.6328125</v>
      </c>
      <c r="G1486" t="s">
        <v>715</v>
      </c>
      <c r="J1486" t="str">
        <f>IF(ISBLANK(I1486),"",
IFERROR(VLOOKUP(I1486,[1]StringTable!$1:$1048576,MATCH("kor|String",[1]StringTable!$1:$1,0),0),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70"/>
        <v>0.2</v>
      </c>
      <c r="AJ1486">
        <f t="shared" si="168"/>
        <v>0.27466666000000001</v>
      </c>
      <c r="AK1486">
        <f t="shared" si="169"/>
        <v>1</v>
      </c>
      <c r="AL1486">
        <v>0</v>
      </c>
    </row>
    <row r="1487" spans="1:38" x14ac:dyDescent="0.3">
      <c r="A1487">
        <v>7</v>
      </c>
      <c r="B1487">
        <v>46</v>
      </c>
      <c r="C1487">
        <f>IF(OR($L1487=TRUE,$A1487=0,MOD($A1487,ChapterTable!$R$20)&lt;&gt;0),
MAX(0,INT(($B1487+ChapterTable!$P$26+VLOOKUP(SUBSTITUTE(C$1,"성장단계","")&amp;"단계오프셋",ChapterTable!$R:$S,2,0))/ChapterTable!$P$23)),
MAX(0,INT(($B1487+ChapterTable!$R$26+VLOOKUP(SUBSTITUTE(C$1,"성장단계","")&amp;"보스단계오프셋",ChapterTable!$R:$S,2,0))/ChapterTable!$R$23)))</f>
        <v>5</v>
      </c>
      <c r="D1487">
        <f>IF(OR($L1487=TRUE,$A1487=0,MOD($A1487,ChapterTable!$R$20)&lt;&gt;0),
MAX(0,INT(($B1487+ChapterTable!$P$26+VLOOKUP(SUBSTITUTE(D$1,"성장단계","")&amp;"단계오프셋",ChapterTable!$R:$S,2,0))/ChapterTable!$P$23)),
MAX(0,INT(($B1487+ChapterTable!$R$26+VLOOKUP(SUBSTITUTE(D$1,"성장단계","")&amp;"보스단계오프셋",ChapterTable!$R:$S,2,0))/ChapterTable!$R$23)))</f>
        <v>4</v>
      </c>
      <c r="E1487" s="1">
        <f ca="1">IF(AND($A1487=0,$B1487=1),
    VLOOKUP(1,ChapterTable!$1:$1048576,MATCH("최종"&amp;SUBSTITUTE(SUBSTITUTE(E$1,"standard",""),"|Float",""),ChapterTable!$1:$1,0),0)*ChapterTable!$P$17,
  IF(AND($A1487=0,$B1487=0),
    E1488,
  IF($B1487=0,
    VLOOKUP($A1487,ChapterTable!$1:$1048576,MATCH("최종"&amp;SUBSTITUTE(SUBSTITUTE(E$1,"standard",""),"|Float",""),ChapterTable!$1:$1,0),0),
  IF($B1487=1,
    IF($L1487=FALSE,
      VLOOKUP($A1487,ChapterTable!$1:$1048576,MATCH("최종"&amp;SUBSTITUTE(SUBSTITUTE(E$1,"standard",""),"|Float",""),ChapterTable!$1:$1,0),0),
      VLOOKUP($A1487-ChapterTable!$P$11,ChapterTable!$1:$1048576,MATCH("최종"&amp;SUBSTITUTE(SUBSTITUTE(E$1,"standard",""),"|Float",""),ChapterTable!$1:$1,0),0)*ChapterTable!$P$14
    ),
  OFFSET(E1487,-$B1487+IF($L1487,1,0),0)*IF($B1487&gt;OFFSET($B1487,1,0),ChapterTable!$R$17,1)*
    (VLOOKUP(SUBSTITUTE(SUBSTITUTE(E$1,"standard",""),"|Float","")&amp;IF(OR($L1487=TRUE,$A1487=0,MOD($A1487,ChapterTable!$R$20)&lt;&gt;0),"","보스")&amp;"인게임누적곱배수",ChapterTable!$R:$S,2,0)^C1487
    +VLOOKUP(SUBSTITUTE(SUBSTITUTE(E$1,"standard",""),"|Float","")&amp;IF(OR($L1487=TRUE,$A1487=0,MOD($A1487,ChapterTable!$R$20)&lt;&gt;0),"","보스")&amp;"인게임누적합배수",ChapterTable!$R:$S,2,0)*C1487)
  )
  )
  )
)</f>
        <v>2095.875</v>
      </c>
      <c r="F1487" s="1">
        <f ca="1">IF(AND($A1487=0,$B1487=1),
    VLOOKUP(1,ChapterTable!$1:$1048576,MATCH("최종"&amp;SUBSTITUTE(SUBSTITUTE(F$1,"standard",""),"|Float",""),ChapterTable!$1:$1,0),0)*ChapterTable!$P$17,
  IF(AND($A1487=0,$B1487=0),
    F1488,
  IF($B1487=0,
    VLOOKUP($A1487,ChapterTable!$1:$1048576,MATCH("최종"&amp;SUBSTITUTE(SUBSTITUTE(F$1,"standard",""),"|Float",""),ChapterTable!$1:$1,0),0),
  IF($B1487=1,
    IF($L1487=FALSE,
      VLOOKUP($A1487,ChapterTable!$1:$1048576,MATCH("최종"&amp;SUBSTITUTE(SUBSTITUTE(F$1,"standard",""),"|Float",""),ChapterTable!$1:$1,0),0),
      VLOOKUP($A1487-ChapterTable!$P$11,ChapterTable!$1:$1048576,MATCH("최종"&amp;SUBSTITUTE(SUBSTITUTE(F$1,"standard",""),"|Float",""),ChapterTable!$1:$1,0),0)*ChapterTable!$P$14
    ),
  OFFSET(F1487,-$B1487+IF($L1487,1,0),0)*
    (VLOOKUP(SUBSTITUTE(SUBSTITUTE(F$1,"standard",""),"|Float","")&amp;IF(OR($L1487=TRUE,$A1487=0,MOD($A1487,ChapterTable!$R$20)&lt;&gt;0),"","보스")&amp;"인게임누적곱배수",ChapterTable!$R:$S,2,0)^D1487
    +VLOOKUP(SUBSTITUTE(SUBSTITUTE(F$1,"standard",""),"|Float","")&amp;IF(OR($L1487=TRUE,$A1487=0,MOD($A1487,ChapterTable!$R$20)&lt;&gt;0),"","보스")&amp;"인게임누적합배수",ChapterTable!$R:$S,2,0)*D1487)
  )
  )
  )
)</f>
        <v>567.6328125</v>
      </c>
      <c r="G1487" t="s">
        <v>715</v>
      </c>
      <c r="J1487" t="str">
        <f>IF(ISBLANK(I1487),"",
IFERROR(VLOOKUP(I1487,[1]StringTable!$1:$1048576,MATCH("kor|String",[1]StringTable!$1:$1,0),0),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70"/>
        <v>0.2</v>
      </c>
      <c r="AJ1487">
        <f t="shared" si="168"/>
        <v>0.27466666000000001</v>
      </c>
      <c r="AK1487">
        <f t="shared" si="169"/>
        <v>1</v>
      </c>
      <c r="AL1487">
        <v>0</v>
      </c>
    </row>
    <row r="1488" spans="1:38" x14ac:dyDescent="0.3">
      <c r="A1488">
        <v>7</v>
      </c>
      <c r="B1488">
        <v>47</v>
      </c>
      <c r="C1488">
        <f>IF(OR($L1488=TRUE,$A1488=0,MOD($A1488,ChapterTable!$R$20)&lt;&gt;0),
MAX(0,INT(($B1488+ChapterTable!$P$26+VLOOKUP(SUBSTITUTE(C$1,"성장단계","")&amp;"단계오프셋",ChapterTable!$R:$S,2,0))/ChapterTable!$P$23)),
MAX(0,INT(($B1488+ChapterTable!$R$26+VLOOKUP(SUBSTITUTE(C$1,"성장단계","")&amp;"보스단계오프셋",ChapterTable!$R:$S,2,0))/ChapterTable!$R$23)))</f>
        <v>5</v>
      </c>
      <c r="D1488">
        <f>IF(OR($L1488=TRUE,$A1488=0,MOD($A1488,ChapterTable!$R$20)&lt;&gt;0),
MAX(0,INT(($B1488+ChapterTable!$P$26+VLOOKUP(SUBSTITUTE(D$1,"성장단계","")&amp;"단계오프셋",ChapterTable!$R:$S,2,0))/ChapterTable!$P$23)),
MAX(0,INT(($B1488+ChapterTable!$R$26+VLOOKUP(SUBSTITUTE(D$1,"성장단계","")&amp;"보스단계오프셋",ChapterTable!$R:$S,2,0))/ChapterTable!$R$23)))</f>
        <v>4</v>
      </c>
      <c r="E1488" s="1">
        <f ca="1">IF(AND($A1488=0,$B1488=1),
    VLOOKUP(1,ChapterTable!$1:$1048576,MATCH("최종"&amp;SUBSTITUTE(SUBSTITUTE(E$1,"standard",""),"|Float",""),ChapterTable!$1:$1,0),0)*ChapterTable!$P$17,
  IF(AND($A1488=0,$B1488=0),
    E1489,
  IF($B1488=0,
    VLOOKUP($A1488,ChapterTable!$1:$1048576,MATCH("최종"&amp;SUBSTITUTE(SUBSTITUTE(E$1,"standard",""),"|Float",""),ChapterTable!$1:$1,0),0),
  IF($B1488=1,
    IF($L1488=FALSE,
      VLOOKUP($A1488,ChapterTable!$1:$1048576,MATCH("최종"&amp;SUBSTITUTE(SUBSTITUTE(E$1,"standard",""),"|Float",""),ChapterTable!$1:$1,0),0),
      VLOOKUP($A1488-ChapterTable!$P$11,ChapterTable!$1:$1048576,MATCH("최종"&amp;SUBSTITUTE(SUBSTITUTE(E$1,"standard",""),"|Float",""),ChapterTable!$1:$1,0),0)*ChapterTable!$P$14
    ),
  OFFSET(E1488,-$B1488+IF($L1488,1,0),0)*IF($B1488&gt;OFFSET($B1488,1,0),ChapterTable!$R$17,1)*
    (VLOOKUP(SUBSTITUTE(SUBSTITUTE(E$1,"standard",""),"|Float","")&amp;IF(OR($L1488=TRUE,$A1488=0,MOD($A1488,ChapterTable!$R$20)&lt;&gt;0),"","보스")&amp;"인게임누적곱배수",ChapterTable!$R:$S,2,0)^C1488
    +VLOOKUP(SUBSTITUTE(SUBSTITUTE(E$1,"standard",""),"|Float","")&amp;IF(OR($L1488=TRUE,$A1488=0,MOD($A1488,ChapterTable!$R$20)&lt;&gt;0),"","보스")&amp;"인게임누적합배수",ChapterTable!$R:$S,2,0)*C1488)
  )
  )
  )
)</f>
        <v>2095.875</v>
      </c>
      <c r="F1488" s="1">
        <f ca="1">IF(AND($A1488=0,$B1488=1),
    VLOOKUP(1,ChapterTable!$1:$1048576,MATCH("최종"&amp;SUBSTITUTE(SUBSTITUTE(F$1,"standard",""),"|Float",""),ChapterTable!$1:$1,0),0)*ChapterTable!$P$17,
  IF(AND($A1488=0,$B1488=0),
    F1489,
  IF($B1488=0,
    VLOOKUP($A1488,ChapterTable!$1:$1048576,MATCH("최종"&amp;SUBSTITUTE(SUBSTITUTE(F$1,"standard",""),"|Float",""),ChapterTable!$1:$1,0),0),
  IF($B1488=1,
    IF($L1488=FALSE,
      VLOOKUP($A1488,ChapterTable!$1:$1048576,MATCH("최종"&amp;SUBSTITUTE(SUBSTITUTE(F$1,"standard",""),"|Float",""),ChapterTable!$1:$1,0),0),
      VLOOKUP($A1488-ChapterTable!$P$11,ChapterTable!$1:$1048576,MATCH("최종"&amp;SUBSTITUTE(SUBSTITUTE(F$1,"standard",""),"|Float",""),ChapterTable!$1:$1,0),0)*ChapterTable!$P$14
    ),
  OFFSET(F1488,-$B1488+IF($L1488,1,0),0)*
    (VLOOKUP(SUBSTITUTE(SUBSTITUTE(F$1,"standard",""),"|Float","")&amp;IF(OR($L1488=TRUE,$A1488=0,MOD($A1488,ChapterTable!$R$20)&lt;&gt;0),"","보스")&amp;"인게임누적곱배수",ChapterTable!$R:$S,2,0)^D1488
    +VLOOKUP(SUBSTITUTE(SUBSTITUTE(F$1,"standard",""),"|Float","")&amp;IF(OR($L1488=TRUE,$A1488=0,MOD($A1488,ChapterTable!$R$20)&lt;&gt;0),"","보스")&amp;"인게임누적합배수",ChapterTable!$R:$S,2,0)*D1488)
  )
  )
  )
)</f>
        <v>567.6328125</v>
      </c>
      <c r="G1488" t="s">
        <v>715</v>
      </c>
      <c r="J1488" t="str">
        <f>IF(ISBLANK(I1488),"",
IFERROR(VLOOKUP(I1488,[1]StringTable!$1:$1048576,MATCH("kor|String",[1]StringTable!$1:$1,0),0),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70"/>
        <v>0.2</v>
      </c>
      <c r="AJ1488">
        <f t="shared" si="168"/>
        <v>0.27466666000000001</v>
      </c>
      <c r="AK1488">
        <f t="shared" si="169"/>
        <v>1</v>
      </c>
      <c r="AL1488">
        <v>0</v>
      </c>
    </row>
    <row r="1489" spans="1:38" x14ac:dyDescent="0.3">
      <c r="A1489">
        <v>7</v>
      </c>
      <c r="B1489">
        <v>48</v>
      </c>
      <c r="C1489">
        <f>IF(OR($L1489=TRUE,$A1489=0,MOD($A1489,ChapterTable!$R$20)&lt;&gt;0),
MAX(0,INT(($B1489+ChapterTable!$P$26+VLOOKUP(SUBSTITUTE(C$1,"성장단계","")&amp;"단계오프셋",ChapterTable!$R:$S,2,0))/ChapterTable!$P$23)),
MAX(0,INT(($B1489+ChapterTable!$R$26+VLOOKUP(SUBSTITUTE(C$1,"성장단계","")&amp;"보스단계오프셋",ChapterTable!$R:$S,2,0))/ChapterTable!$R$23)))</f>
        <v>5</v>
      </c>
      <c r="D1489">
        <f>IF(OR($L1489=TRUE,$A1489=0,MOD($A1489,ChapterTable!$R$20)&lt;&gt;0),
MAX(0,INT(($B1489+ChapterTable!$P$26+VLOOKUP(SUBSTITUTE(D$1,"성장단계","")&amp;"단계오프셋",ChapterTable!$R:$S,2,0))/ChapterTable!$P$23)),
MAX(0,INT(($B1489+ChapterTable!$R$26+VLOOKUP(SUBSTITUTE(D$1,"성장단계","")&amp;"보스단계오프셋",ChapterTable!$R:$S,2,0))/ChapterTable!$R$23)))</f>
        <v>4</v>
      </c>
      <c r="E1489" s="1">
        <f ca="1">IF(AND($A1489=0,$B1489=1),
    VLOOKUP(1,ChapterTable!$1:$1048576,MATCH("최종"&amp;SUBSTITUTE(SUBSTITUTE(E$1,"standard",""),"|Float",""),ChapterTable!$1:$1,0),0)*ChapterTable!$P$17,
  IF(AND($A1489=0,$B1489=0),
    E1490,
  IF($B1489=0,
    VLOOKUP($A1489,ChapterTable!$1:$1048576,MATCH("최종"&amp;SUBSTITUTE(SUBSTITUTE(E$1,"standard",""),"|Float",""),ChapterTable!$1:$1,0),0),
  IF($B1489=1,
    IF($L1489=FALSE,
      VLOOKUP($A1489,ChapterTable!$1:$1048576,MATCH("최종"&amp;SUBSTITUTE(SUBSTITUTE(E$1,"standard",""),"|Float",""),ChapterTable!$1:$1,0),0),
      VLOOKUP($A1489-ChapterTable!$P$11,ChapterTable!$1:$1048576,MATCH("최종"&amp;SUBSTITUTE(SUBSTITUTE(E$1,"standard",""),"|Float",""),ChapterTable!$1:$1,0),0)*ChapterTable!$P$14
    ),
  OFFSET(E1489,-$B1489+IF($L1489,1,0),0)*IF($B1489&gt;OFFSET($B1489,1,0),ChapterTable!$R$17,1)*
    (VLOOKUP(SUBSTITUTE(SUBSTITUTE(E$1,"standard",""),"|Float","")&amp;IF(OR($L1489=TRUE,$A1489=0,MOD($A1489,ChapterTable!$R$20)&lt;&gt;0),"","보스")&amp;"인게임누적곱배수",ChapterTable!$R:$S,2,0)^C1489
    +VLOOKUP(SUBSTITUTE(SUBSTITUTE(E$1,"standard",""),"|Float","")&amp;IF(OR($L1489=TRUE,$A1489=0,MOD($A1489,ChapterTable!$R$20)&lt;&gt;0),"","보스")&amp;"인게임누적합배수",ChapterTable!$R:$S,2,0)*C1489)
  )
  )
  )
)</f>
        <v>2095.875</v>
      </c>
      <c r="F1489" s="1">
        <f ca="1">IF(AND($A1489=0,$B1489=1),
    VLOOKUP(1,ChapterTable!$1:$1048576,MATCH("최종"&amp;SUBSTITUTE(SUBSTITUTE(F$1,"standard",""),"|Float",""),ChapterTable!$1:$1,0),0)*ChapterTable!$P$17,
  IF(AND($A1489=0,$B1489=0),
    F1490,
  IF($B1489=0,
    VLOOKUP($A1489,ChapterTable!$1:$1048576,MATCH("최종"&amp;SUBSTITUTE(SUBSTITUTE(F$1,"standard",""),"|Float",""),ChapterTable!$1:$1,0),0),
  IF($B1489=1,
    IF($L1489=FALSE,
      VLOOKUP($A1489,ChapterTable!$1:$1048576,MATCH("최종"&amp;SUBSTITUTE(SUBSTITUTE(F$1,"standard",""),"|Float",""),ChapterTable!$1:$1,0),0),
      VLOOKUP($A1489-ChapterTable!$P$11,ChapterTable!$1:$1048576,MATCH("최종"&amp;SUBSTITUTE(SUBSTITUTE(F$1,"standard",""),"|Float",""),ChapterTable!$1:$1,0),0)*ChapterTable!$P$14
    ),
  OFFSET(F1489,-$B1489+IF($L1489,1,0),0)*
    (VLOOKUP(SUBSTITUTE(SUBSTITUTE(F$1,"standard",""),"|Float","")&amp;IF(OR($L1489=TRUE,$A1489=0,MOD($A1489,ChapterTable!$R$20)&lt;&gt;0),"","보스")&amp;"인게임누적곱배수",ChapterTable!$R:$S,2,0)^D1489
    +VLOOKUP(SUBSTITUTE(SUBSTITUTE(F$1,"standard",""),"|Float","")&amp;IF(OR($L1489=TRUE,$A1489=0,MOD($A1489,ChapterTable!$R$20)&lt;&gt;0),"","보스")&amp;"인게임누적합배수",ChapterTable!$R:$S,2,0)*D1489)
  )
  )
  )
)</f>
        <v>567.6328125</v>
      </c>
      <c r="G1489" t="s">
        <v>715</v>
      </c>
      <c r="J1489" t="str">
        <f>IF(ISBLANK(I1489),"",
IFERROR(VLOOKUP(I1489,[1]StringTable!$1:$1048576,MATCH("kor|String",[1]StringTable!$1:$1,0),0),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70"/>
        <v>0.2</v>
      </c>
      <c r="AJ1489">
        <f t="shared" si="168"/>
        <v>0.27466666000000001</v>
      </c>
      <c r="AK1489">
        <f t="shared" si="169"/>
        <v>1</v>
      </c>
      <c r="AL1489">
        <v>0</v>
      </c>
    </row>
    <row r="1490" spans="1:38" x14ac:dyDescent="0.3">
      <c r="A1490">
        <v>7</v>
      </c>
      <c r="B1490">
        <v>49</v>
      </c>
      <c r="C1490">
        <f>IF(OR($L1490=TRUE,$A1490=0,MOD($A1490,ChapterTable!$R$20)&lt;&gt;0),
MAX(0,INT(($B1490+ChapterTable!$P$26+VLOOKUP(SUBSTITUTE(C$1,"성장단계","")&amp;"단계오프셋",ChapterTable!$R:$S,2,0))/ChapterTable!$P$23)),
MAX(0,INT(($B1490+ChapterTable!$R$26+VLOOKUP(SUBSTITUTE(C$1,"성장단계","")&amp;"보스단계오프셋",ChapterTable!$R:$S,2,0))/ChapterTable!$R$23)))</f>
        <v>5</v>
      </c>
      <c r="D1490">
        <f>IF(OR($L1490=TRUE,$A1490=0,MOD($A1490,ChapterTable!$R$20)&lt;&gt;0),
MAX(0,INT(($B1490+ChapterTable!$P$26+VLOOKUP(SUBSTITUTE(D$1,"성장단계","")&amp;"단계오프셋",ChapterTable!$R:$S,2,0))/ChapterTable!$P$23)),
MAX(0,INT(($B1490+ChapterTable!$R$26+VLOOKUP(SUBSTITUTE(D$1,"성장단계","")&amp;"보스단계오프셋",ChapterTable!$R:$S,2,0))/ChapterTable!$R$23)))</f>
        <v>4</v>
      </c>
      <c r="E1490" s="1">
        <f ca="1">IF(AND($A1490=0,$B1490=1),
    VLOOKUP(1,ChapterTable!$1:$1048576,MATCH("최종"&amp;SUBSTITUTE(SUBSTITUTE(E$1,"standard",""),"|Float",""),ChapterTable!$1:$1,0),0)*ChapterTable!$P$17,
  IF(AND($A1490=0,$B1490=0),
    E1491,
  IF($B1490=0,
    VLOOKUP($A1490,ChapterTable!$1:$1048576,MATCH("최종"&amp;SUBSTITUTE(SUBSTITUTE(E$1,"standard",""),"|Float",""),ChapterTable!$1:$1,0),0),
  IF($B1490=1,
    IF($L1490=FALSE,
      VLOOKUP($A1490,ChapterTable!$1:$1048576,MATCH("최종"&amp;SUBSTITUTE(SUBSTITUTE(E$1,"standard",""),"|Float",""),ChapterTable!$1:$1,0),0),
      VLOOKUP($A1490-ChapterTable!$P$11,ChapterTable!$1:$1048576,MATCH("최종"&amp;SUBSTITUTE(SUBSTITUTE(E$1,"standard",""),"|Float",""),ChapterTable!$1:$1,0),0)*ChapterTable!$P$14
    ),
  OFFSET(E1490,-$B1490+IF($L1490,1,0),0)*IF($B1490&gt;OFFSET($B1490,1,0),ChapterTable!$R$17,1)*
    (VLOOKUP(SUBSTITUTE(SUBSTITUTE(E$1,"standard",""),"|Float","")&amp;IF(OR($L1490=TRUE,$A1490=0,MOD($A1490,ChapterTable!$R$20)&lt;&gt;0),"","보스")&amp;"인게임누적곱배수",ChapterTable!$R:$S,2,0)^C1490
    +VLOOKUP(SUBSTITUTE(SUBSTITUTE(E$1,"standard",""),"|Float","")&amp;IF(OR($L1490=TRUE,$A1490=0,MOD($A1490,ChapterTable!$R$20)&lt;&gt;0),"","보스")&amp;"인게임누적합배수",ChapterTable!$R:$S,2,0)*C1490)
  )
  )
  )
)</f>
        <v>2095.875</v>
      </c>
      <c r="F1490" s="1">
        <f ca="1">IF(AND($A1490=0,$B1490=1),
    VLOOKUP(1,ChapterTable!$1:$1048576,MATCH("최종"&amp;SUBSTITUTE(SUBSTITUTE(F$1,"standard",""),"|Float",""),ChapterTable!$1:$1,0),0)*ChapterTable!$P$17,
  IF(AND($A1490=0,$B1490=0),
    F1491,
  IF($B1490=0,
    VLOOKUP($A1490,ChapterTable!$1:$1048576,MATCH("최종"&amp;SUBSTITUTE(SUBSTITUTE(F$1,"standard",""),"|Float",""),ChapterTable!$1:$1,0),0),
  IF($B1490=1,
    IF($L1490=FALSE,
      VLOOKUP($A1490,ChapterTable!$1:$1048576,MATCH("최종"&amp;SUBSTITUTE(SUBSTITUTE(F$1,"standard",""),"|Float",""),ChapterTable!$1:$1,0),0),
      VLOOKUP($A1490-ChapterTable!$P$11,ChapterTable!$1:$1048576,MATCH("최종"&amp;SUBSTITUTE(SUBSTITUTE(F$1,"standard",""),"|Float",""),ChapterTable!$1:$1,0),0)*ChapterTable!$P$14
    ),
  OFFSET(F1490,-$B1490+IF($L1490,1,0),0)*
    (VLOOKUP(SUBSTITUTE(SUBSTITUTE(F$1,"standard",""),"|Float","")&amp;IF(OR($L1490=TRUE,$A1490=0,MOD($A1490,ChapterTable!$R$20)&lt;&gt;0),"","보스")&amp;"인게임누적곱배수",ChapterTable!$R:$S,2,0)^D1490
    +VLOOKUP(SUBSTITUTE(SUBSTITUTE(F$1,"standard",""),"|Float","")&amp;IF(OR($L1490=TRUE,$A1490=0,MOD($A1490,ChapterTable!$R$20)&lt;&gt;0),"","보스")&amp;"인게임누적합배수",ChapterTable!$R:$S,2,0)*D1490)
  )
  )
  )
)</f>
        <v>567.6328125</v>
      </c>
      <c r="G1490" t="s">
        <v>715</v>
      </c>
      <c r="J1490" t="str">
        <f>IF(ISBLANK(I1490),"",
IFERROR(VLOOKUP(I1490,[1]StringTable!$1:$1048576,MATCH("kor|String",[1]StringTable!$1:$1,0),0),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70"/>
        <v>0.2</v>
      </c>
      <c r="AJ1490">
        <f t="shared" si="168"/>
        <v>0.27466666000000001</v>
      </c>
      <c r="AK1490">
        <f t="shared" si="169"/>
        <v>1</v>
      </c>
      <c r="AL1490">
        <v>0</v>
      </c>
    </row>
    <row r="1491" spans="1:38" x14ac:dyDescent="0.3">
      <c r="A1491">
        <v>7</v>
      </c>
      <c r="B1491">
        <v>50</v>
      </c>
      <c r="C1491">
        <f>IF(OR($L1491=TRUE,$A1491=0,MOD($A1491,ChapterTable!$R$20)&lt;&gt;0),
MAX(0,INT(($B1491+ChapterTable!$P$26+VLOOKUP(SUBSTITUTE(C$1,"성장단계","")&amp;"단계오프셋",ChapterTable!$R:$S,2,0))/ChapterTable!$P$23)),
MAX(0,INT(($B1491+ChapterTable!$R$26+VLOOKUP(SUBSTITUTE(C$1,"성장단계","")&amp;"보스단계오프셋",ChapterTable!$R:$S,2,0))/ChapterTable!$R$23)))</f>
        <v>5</v>
      </c>
      <c r="D1491">
        <f>IF(OR($L1491=TRUE,$A1491=0,MOD($A1491,ChapterTable!$R$20)&lt;&gt;0),
MAX(0,INT(($B1491+ChapterTable!$P$26+VLOOKUP(SUBSTITUTE(D$1,"성장단계","")&amp;"단계오프셋",ChapterTable!$R:$S,2,0))/ChapterTable!$P$23)),
MAX(0,INT(($B1491+ChapterTable!$R$26+VLOOKUP(SUBSTITUTE(D$1,"성장단계","")&amp;"보스단계오프셋",ChapterTable!$R:$S,2,0))/ChapterTable!$R$23)))</f>
        <v>4</v>
      </c>
      <c r="E1491" s="1">
        <f ca="1">IF(AND($A1491=0,$B1491=1),
    VLOOKUP(1,ChapterTable!$1:$1048576,MATCH("최종"&amp;SUBSTITUTE(SUBSTITUTE(E$1,"standard",""),"|Float",""),ChapterTable!$1:$1,0),0)*ChapterTable!$P$17,
  IF(AND($A1491=0,$B1491=0),
    E1492,
  IF($B1491=0,
    VLOOKUP($A1491,ChapterTable!$1:$1048576,MATCH("최종"&amp;SUBSTITUTE(SUBSTITUTE(E$1,"standard",""),"|Float",""),ChapterTable!$1:$1,0),0),
  IF($B1491=1,
    IF($L1491=FALSE,
      VLOOKUP($A1491,ChapterTable!$1:$1048576,MATCH("최종"&amp;SUBSTITUTE(SUBSTITUTE(E$1,"standard",""),"|Float",""),ChapterTable!$1:$1,0),0),
      VLOOKUP($A1491-ChapterTable!$P$11,ChapterTable!$1:$1048576,MATCH("최종"&amp;SUBSTITUTE(SUBSTITUTE(E$1,"standard",""),"|Float",""),ChapterTable!$1:$1,0),0)*ChapterTable!$P$14
    ),
  OFFSET(E1491,-$B1491+IF($L1491,1,0),0)*IF($B1491&gt;OFFSET($B1491,1,0),ChapterTable!$R$17,1)*
    (VLOOKUP(SUBSTITUTE(SUBSTITUTE(E$1,"standard",""),"|Float","")&amp;IF(OR($L1491=TRUE,$A1491=0,MOD($A1491,ChapterTable!$R$20)&lt;&gt;0),"","보스")&amp;"인게임누적곱배수",ChapterTable!$R:$S,2,0)^C1491
    +VLOOKUP(SUBSTITUTE(SUBSTITUTE(E$1,"standard",""),"|Float","")&amp;IF(OR($L1491=TRUE,$A1491=0,MOD($A1491,ChapterTable!$R$20)&lt;&gt;0),"","보스")&amp;"인게임누적합배수",ChapterTable!$R:$S,2,0)*C1491)
  )
  )
  )
)</f>
        <v>2724.6375000000003</v>
      </c>
      <c r="F1491" s="1">
        <f ca="1">IF(AND($A1491=0,$B1491=1),
    VLOOKUP(1,ChapterTable!$1:$1048576,MATCH("최종"&amp;SUBSTITUTE(SUBSTITUTE(F$1,"standard",""),"|Float",""),ChapterTable!$1:$1,0),0)*ChapterTable!$P$17,
  IF(AND($A1491=0,$B1491=0),
    F1492,
  IF($B1491=0,
    VLOOKUP($A1491,ChapterTable!$1:$1048576,MATCH("최종"&amp;SUBSTITUTE(SUBSTITUTE(F$1,"standard",""),"|Float",""),ChapterTable!$1:$1,0),0),
  IF($B1491=1,
    IF($L1491=FALSE,
      VLOOKUP($A1491,ChapterTable!$1:$1048576,MATCH("최종"&amp;SUBSTITUTE(SUBSTITUTE(F$1,"standard",""),"|Float",""),ChapterTable!$1:$1,0),0),
      VLOOKUP($A1491-ChapterTable!$P$11,ChapterTable!$1:$1048576,MATCH("최종"&amp;SUBSTITUTE(SUBSTITUTE(F$1,"standard",""),"|Float",""),ChapterTable!$1:$1,0),0)*ChapterTable!$P$14
    ),
  OFFSET(F1491,-$B1491+IF($L1491,1,0),0)*
    (VLOOKUP(SUBSTITUTE(SUBSTITUTE(F$1,"standard",""),"|Float","")&amp;IF(OR($L1491=TRUE,$A1491=0,MOD($A1491,ChapterTable!$R$20)&lt;&gt;0),"","보스")&amp;"인게임누적곱배수",ChapterTable!$R:$S,2,0)^D1491
    +VLOOKUP(SUBSTITUTE(SUBSTITUTE(F$1,"standard",""),"|Float","")&amp;IF(OR($L1491=TRUE,$A1491=0,MOD($A1491,ChapterTable!$R$20)&lt;&gt;0),"","보스")&amp;"인게임누적합배수",ChapterTable!$R:$S,2,0)*D1491)
  )
  )
  )
)</f>
        <v>567.6328125</v>
      </c>
      <c r="G1491" t="s">
        <v>715</v>
      </c>
      <c r="J1491" t="str">
        <f>IF(ISBLANK(I1491),"",
IFERROR(VLOOKUP(I1491,[1]StringTable!$1:$1048576,MATCH("kor|String",[1]StringTable!$1:$1,0),0),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70"/>
        <v>0.2</v>
      </c>
      <c r="AJ1491">
        <f t="shared" si="168"/>
        <v>1</v>
      </c>
      <c r="AK1491">
        <f t="shared" si="169"/>
        <v>1</v>
      </c>
      <c r="AL1491">
        <v>0</v>
      </c>
    </row>
    <row r="1492" spans="1:38" x14ac:dyDescent="0.3">
      <c r="A1492">
        <v>8</v>
      </c>
      <c r="B1492">
        <v>1</v>
      </c>
      <c r="C1492">
        <f>IF(OR($L1492=TRUE,$A1492=0,MOD($A1492,ChapterTable!$R$20)&lt;&gt;0),
MAX(0,INT(($B1492+ChapterTable!$P$26+VLOOKUP(SUBSTITUTE(C$1,"성장단계","")&amp;"단계오프셋",ChapterTable!$R:$S,2,0))/ChapterTable!$P$23)),
MAX(0,INT(($B1492+ChapterTable!$R$26+VLOOKUP(SUBSTITUTE(C$1,"성장단계","")&amp;"보스단계오프셋",ChapterTable!$R:$S,2,0))/ChapterTable!$R$23)))</f>
        <v>0</v>
      </c>
      <c r="D1492">
        <f>IF(OR($L1492=TRUE,$A1492=0,MOD($A1492,ChapterTable!$R$20)&lt;&gt;0),
MAX(0,INT(($B1492+ChapterTable!$P$26+VLOOKUP(SUBSTITUTE(D$1,"성장단계","")&amp;"단계오프셋",ChapterTable!$R:$S,2,0))/ChapterTable!$P$23)),
MAX(0,INT(($B1492+ChapterTable!$R$26+VLOOKUP(SUBSTITUTE(D$1,"성장단계","")&amp;"보스단계오프셋",ChapterTable!$R:$S,2,0))/ChapterTable!$R$23)))</f>
        <v>0</v>
      </c>
      <c r="E1492" s="1">
        <f ca="1">IF(AND($A1492=0,$B1492=1),
    VLOOKUP(1,ChapterTable!$1:$1048576,MATCH("최종"&amp;SUBSTITUTE(SUBSTITUTE(E$1,"standard",""),"|Float",""),ChapterTable!$1:$1,0),0)*ChapterTable!$P$17,
  IF(AND($A1492=0,$B1492=0),
    E1493,
  IF($B1492=0,
    VLOOKUP($A1492,ChapterTable!$1:$1048576,MATCH("최종"&amp;SUBSTITUTE(SUBSTITUTE(E$1,"standard",""),"|Float",""),ChapterTable!$1:$1,0),0),
  IF($B1492=1,
    IF($L1492=FALSE,
      VLOOKUP($A1492,ChapterTable!$1:$1048576,MATCH("최종"&amp;SUBSTITUTE(SUBSTITUTE(E$1,"standard",""),"|Float",""),ChapterTable!$1:$1,0),0),
      VLOOKUP($A1492-ChapterTable!$P$11,ChapterTable!$1:$1048576,MATCH("최종"&amp;SUBSTITUTE(SUBSTITUTE(E$1,"standard",""),"|Float",""),ChapterTable!$1:$1,0),0)*ChapterTable!$P$14
    ),
  OFFSET(E1492,-$B1492+IF($L1492,1,0),0)*IF($B1492&gt;OFFSET($B1492,1,0),ChapterTable!$R$17,1)*
    (VLOOKUP(SUBSTITUTE(SUBSTITUTE(E$1,"standard",""),"|Float","")&amp;IF(OR($L1492=TRUE,$A1492=0,MOD($A1492,ChapterTable!$R$20)&lt;&gt;0),"","보스")&amp;"인게임누적곱배수",ChapterTable!$R:$S,2,0)^C1492
    +VLOOKUP(SUBSTITUTE(SUBSTITUTE(E$1,"standard",""),"|Float","")&amp;IF(OR($L1492=TRUE,$A1492=0,MOD($A1492,ChapterTable!$R$20)&lt;&gt;0),"","보스")&amp;"인게임누적합배수",ChapterTable!$R:$S,2,0)*C1492)
  )
  )
  )
)</f>
        <v>1571.9062499999998</v>
      </c>
      <c r="F1492" s="1">
        <f ca="1">IF(AND($A1492=0,$B1492=1),
    VLOOKUP(1,ChapterTable!$1:$1048576,MATCH("최종"&amp;SUBSTITUTE(SUBSTITUTE(F$1,"standard",""),"|Float",""),ChapterTable!$1:$1,0),0)*ChapterTable!$P$17,
  IF(AND($A1492=0,$B1492=0),
    F1493,
  IF($B1492=0,
    VLOOKUP($A1492,ChapterTable!$1:$1048576,MATCH("최종"&amp;SUBSTITUTE(SUBSTITUTE(F$1,"standard",""),"|Float",""),ChapterTable!$1:$1,0),0),
  IF($B1492=1,
    IF($L1492=FALSE,
      VLOOKUP($A1492,ChapterTable!$1:$1048576,MATCH("최종"&amp;SUBSTITUTE(SUBSTITUTE(F$1,"standard",""),"|Float",""),ChapterTable!$1:$1,0),0),
      VLOOKUP($A1492-ChapterTable!$P$11,ChapterTable!$1:$1048576,MATCH("최종"&amp;SUBSTITUTE(SUBSTITUTE(F$1,"standard",""),"|Float",""),ChapterTable!$1:$1,0),0)*ChapterTable!$P$14
    ),
  OFFSET(F1492,-$B1492+IF($L1492,1,0),0)*
    (VLOOKUP(SUBSTITUTE(SUBSTITUTE(F$1,"standard",""),"|Float","")&amp;IF(OR($L1492=TRUE,$A1492=0,MOD($A1492,ChapterTable!$R$20)&lt;&gt;0),"","보스")&amp;"인게임누적곱배수",ChapterTable!$R:$S,2,0)^D1492
    +VLOOKUP(SUBSTITUTE(SUBSTITUTE(F$1,"standard",""),"|Float","")&amp;IF(OR($L1492=TRUE,$A1492=0,MOD($A1492,ChapterTable!$R$20)&lt;&gt;0),"","보스")&amp;"인게임누적합배수",ChapterTable!$R:$S,2,0)*D1492)
  )
  )
  )
)</f>
        <v>654.9609375</v>
      </c>
      <c r="G1492" t="s">
        <v>715</v>
      </c>
      <c r="J1492" t="str">
        <f>IF(ISBLANK(I1492),"",
IFERROR(VLOOKUP(I1492,[1]StringTable!$1:$1048576,MATCH("kor|String",[1]StringTable!$1:$1,0),0),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70"/>
        <v>1</v>
      </c>
      <c r="AJ1492">
        <f t="shared" si="168"/>
        <v>1</v>
      </c>
      <c r="AK1492">
        <f t="shared" si="169"/>
        <v>1</v>
      </c>
      <c r="AL1492">
        <v>0</v>
      </c>
    </row>
    <row r="1493" spans="1:38" x14ac:dyDescent="0.3">
      <c r="A1493">
        <v>8</v>
      </c>
      <c r="B1493">
        <v>2</v>
      </c>
      <c r="C1493">
        <f>IF(OR($L1493=TRUE,$A1493=0,MOD($A1493,ChapterTable!$R$20)&lt;&gt;0),
MAX(0,INT(($B1493+ChapterTable!$P$26+VLOOKUP(SUBSTITUTE(C$1,"성장단계","")&amp;"단계오프셋",ChapterTable!$R:$S,2,0))/ChapterTable!$P$23)),
MAX(0,INT(($B1493+ChapterTable!$R$26+VLOOKUP(SUBSTITUTE(C$1,"성장단계","")&amp;"보스단계오프셋",ChapterTable!$R:$S,2,0))/ChapterTable!$R$23)))</f>
        <v>0</v>
      </c>
      <c r="D1493">
        <f>IF(OR($L1493=TRUE,$A1493=0,MOD($A1493,ChapterTable!$R$20)&lt;&gt;0),
MAX(0,INT(($B1493+ChapterTable!$P$26+VLOOKUP(SUBSTITUTE(D$1,"성장단계","")&amp;"단계오프셋",ChapterTable!$R:$S,2,0))/ChapterTable!$P$23)),
MAX(0,INT(($B1493+ChapterTable!$R$26+VLOOKUP(SUBSTITUTE(D$1,"성장단계","")&amp;"보스단계오프셋",ChapterTable!$R:$S,2,0))/ChapterTable!$R$23)))</f>
        <v>0</v>
      </c>
      <c r="E1493" s="1">
        <f ca="1">IF(AND($A1493=0,$B1493=1),
    VLOOKUP(1,ChapterTable!$1:$1048576,MATCH("최종"&amp;SUBSTITUTE(SUBSTITUTE(E$1,"standard",""),"|Float",""),ChapterTable!$1:$1,0),0)*ChapterTable!$P$17,
  IF(AND($A1493=0,$B1493=0),
    E1494,
  IF($B1493=0,
    VLOOKUP($A1493,ChapterTable!$1:$1048576,MATCH("최종"&amp;SUBSTITUTE(SUBSTITUTE(E$1,"standard",""),"|Float",""),ChapterTable!$1:$1,0),0),
  IF($B1493=1,
    IF($L1493=FALSE,
      VLOOKUP($A1493,ChapterTable!$1:$1048576,MATCH("최종"&amp;SUBSTITUTE(SUBSTITUTE(E$1,"standard",""),"|Float",""),ChapterTable!$1:$1,0),0),
      VLOOKUP($A1493-ChapterTable!$P$11,ChapterTable!$1:$1048576,MATCH("최종"&amp;SUBSTITUTE(SUBSTITUTE(E$1,"standard",""),"|Float",""),ChapterTable!$1:$1,0),0)*ChapterTable!$P$14
    ),
  OFFSET(E1493,-$B1493+IF($L1493,1,0),0)*IF($B1493&gt;OFFSET($B1493,1,0),ChapterTable!$R$17,1)*
    (VLOOKUP(SUBSTITUTE(SUBSTITUTE(E$1,"standard",""),"|Float","")&amp;IF(OR($L1493=TRUE,$A1493=0,MOD($A1493,ChapterTable!$R$20)&lt;&gt;0),"","보스")&amp;"인게임누적곱배수",ChapterTable!$R:$S,2,0)^C1493
    +VLOOKUP(SUBSTITUTE(SUBSTITUTE(E$1,"standard",""),"|Float","")&amp;IF(OR($L1493=TRUE,$A1493=0,MOD($A1493,ChapterTable!$R$20)&lt;&gt;0),"","보스")&amp;"인게임누적합배수",ChapterTable!$R:$S,2,0)*C1493)
  )
  )
  )
)</f>
        <v>1571.9062499999998</v>
      </c>
      <c r="F1493" s="1">
        <f ca="1">IF(AND($A1493=0,$B1493=1),
    VLOOKUP(1,ChapterTable!$1:$1048576,MATCH("최종"&amp;SUBSTITUTE(SUBSTITUTE(F$1,"standard",""),"|Float",""),ChapterTable!$1:$1,0),0)*ChapterTable!$P$17,
  IF(AND($A1493=0,$B1493=0),
    F1494,
  IF($B1493=0,
    VLOOKUP($A1493,ChapterTable!$1:$1048576,MATCH("최종"&amp;SUBSTITUTE(SUBSTITUTE(F$1,"standard",""),"|Float",""),ChapterTable!$1:$1,0),0),
  IF($B1493=1,
    IF($L1493=FALSE,
      VLOOKUP($A1493,ChapterTable!$1:$1048576,MATCH("최종"&amp;SUBSTITUTE(SUBSTITUTE(F$1,"standard",""),"|Float",""),ChapterTable!$1:$1,0),0),
      VLOOKUP($A1493-ChapterTable!$P$11,ChapterTable!$1:$1048576,MATCH("최종"&amp;SUBSTITUTE(SUBSTITUTE(F$1,"standard",""),"|Float",""),ChapterTable!$1:$1,0),0)*ChapterTable!$P$14
    ),
  OFFSET(F1493,-$B1493+IF($L1493,1,0),0)*
    (VLOOKUP(SUBSTITUTE(SUBSTITUTE(F$1,"standard",""),"|Float","")&amp;IF(OR($L1493=TRUE,$A1493=0,MOD($A1493,ChapterTable!$R$20)&lt;&gt;0),"","보스")&amp;"인게임누적곱배수",ChapterTable!$R:$S,2,0)^D1493
    +VLOOKUP(SUBSTITUTE(SUBSTITUTE(F$1,"standard",""),"|Float","")&amp;IF(OR($L1493=TRUE,$A1493=0,MOD($A1493,ChapterTable!$R$20)&lt;&gt;0),"","보스")&amp;"인게임누적합배수",ChapterTable!$R:$S,2,0)*D1493)
  )
  )
  )
)</f>
        <v>654.9609375</v>
      </c>
      <c r="G1493" t="s">
        <v>715</v>
      </c>
      <c r="J1493" t="str">
        <f>IF(ISBLANK(I1493),"",
IFERROR(VLOOKUP(I1493,[1]StringTable!$1:$1048576,MATCH("kor|String",[1]StringTable!$1:$1,0),0),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70"/>
        <v>1</v>
      </c>
      <c r="AJ1493">
        <f t="shared" si="168"/>
        <v>1</v>
      </c>
      <c r="AK1493">
        <f t="shared" si="169"/>
        <v>1</v>
      </c>
      <c r="AL1493">
        <v>0</v>
      </c>
    </row>
    <row r="1494" spans="1:38" x14ac:dyDescent="0.3">
      <c r="A1494">
        <v>8</v>
      </c>
      <c r="B1494">
        <v>3</v>
      </c>
      <c r="C1494">
        <f>IF(OR($L1494=TRUE,$A1494=0,MOD($A1494,ChapterTable!$R$20)&lt;&gt;0),
MAX(0,INT(($B1494+ChapterTable!$P$26+VLOOKUP(SUBSTITUTE(C$1,"성장단계","")&amp;"단계오프셋",ChapterTable!$R:$S,2,0))/ChapterTable!$P$23)),
MAX(0,INT(($B1494+ChapterTable!$R$26+VLOOKUP(SUBSTITUTE(C$1,"성장단계","")&amp;"보스단계오프셋",ChapterTable!$R:$S,2,0))/ChapterTable!$R$23)))</f>
        <v>0</v>
      </c>
      <c r="D1494">
        <f>IF(OR($L1494=TRUE,$A1494=0,MOD($A1494,ChapterTable!$R$20)&lt;&gt;0),
MAX(0,INT(($B1494+ChapterTable!$P$26+VLOOKUP(SUBSTITUTE(D$1,"성장단계","")&amp;"단계오프셋",ChapterTable!$R:$S,2,0))/ChapterTable!$P$23)),
MAX(0,INT(($B1494+ChapterTable!$R$26+VLOOKUP(SUBSTITUTE(D$1,"성장단계","")&amp;"보스단계오프셋",ChapterTable!$R:$S,2,0))/ChapterTable!$R$23)))</f>
        <v>0</v>
      </c>
      <c r="E1494" s="1">
        <f ca="1">IF(AND($A1494=0,$B1494=1),
    VLOOKUP(1,ChapterTable!$1:$1048576,MATCH("최종"&amp;SUBSTITUTE(SUBSTITUTE(E$1,"standard",""),"|Float",""),ChapterTable!$1:$1,0),0)*ChapterTable!$P$17,
  IF(AND($A1494=0,$B1494=0),
    E1495,
  IF($B1494=0,
    VLOOKUP($A1494,ChapterTable!$1:$1048576,MATCH("최종"&amp;SUBSTITUTE(SUBSTITUTE(E$1,"standard",""),"|Float",""),ChapterTable!$1:$1,0),0),
  IF($B1494=1,
    IF($L1494=FALSE,
      VLOOKUP($A1494,ChapterTable!$1:$1048576,MATCH("최종"&amp;SUBSTITUTE(SUBSTITUTE(E$1,"standard",""),"|Float",""),ChapterTable!$1:$1,0),0),
      VLOOKUP($A1494-ChapterTable!$P$11,ChapterTable!$1:$1048576,MATCH("최종"&amp;SUBSTITUTE(SUBSTITUTE(E$1,"standard",""),"|Float",""),ChapterTable!$1:$1,0),0)*ChapterTable!$P$14
    ),
  OFFSET(E1494,-$B1494+IF($L1494,1,0),0)*IF($B1494&gt;OFFSET($B1494,1,0),ChapterTable!$R$17,1)*
    (VLOOKUP(SUBSTITUTE(SUBSTITUTE(E$1,"standard",""),"|Float","")&amp;IF(OR($L1494=TRUE,$A1494=0,MOD($A1494,ChapterTable!$R$20)&lt;&gt;0),"","보스")&amp;"인게임누적곱배수",ChapterTable!$R:$S,2,0)^C1494
    +VLOOKUP(SUBSTITUTE(SUBSTITUTE(E$1,"standard",""),"|Float","")&amp;IF(OR($L1494=TRUE,$A1494=0,MOD($A1494,ChapterTable!$R$20)&lt;&gt;0),"","보스")&amp;"인게임누적합배수",ChapterTable!$R:$S,2,0)*C1494)
  )
  )
  )
)</f>
        <v>1571.9062499999998</v>
      </c>
      <c r="F1494" s="1">
        <f ca="1">IF(AND($A1494=0,$B1494=1),
    VLOOKUP(1,ChapterTable!$1:$1048576,MATCH("최종"&amp;SUBSTITUTE(SUBSTITUTE(F$1,"standard",""),"|Float",""),ChapterTable!$1:$1,0),0)*ChapterTable!$P$17,
  IF(AND($A1494=0,$B1494=0),
    F1495,
  IF($B1494=0,
    VLOOKUP($A1494,ChapterTable!$1:$1048576,MATCH("최종"&amp;SUBSTITUTE(SUBSTITUTE(F$1,"standard",""),"|Float",""),ChapterTable!$1:$1,0),0),
  IF($B1494=1,
    IF($L1494=FALSE,
      VLOOKUP($A1494,ChapterTable!$1:$1048576,MATCH("최종"&amp;SUBSTITUTE(SUBSTITUTE(F$1,"standard",""),"|Float",""),ChapterTable!$1:$1,0),0),
      VLOOKUP($A1494-ChapterTable!$P$11,ChapterTable!$1:$1048576,MATCH("최종"&amp;SUBSTITUTE(SUBSTITUTE(F$1,"standard",""),"|Float",""),ChapterTable!$1:$1,0),0)*ChapterTable!$P$14
    ),
  OFFSET(F1494,-$B1494+IF($L1494,1,0),0)*
    (VLOOKUP(SUBSTITUTE(SUBSTITUTE(F$1,"standard",""),"|Float","")&amp;IF(OR($L1494=TRUE,$A1494=0,MOD($A1494,ChapterTable!$R$20)&lt;&gt;0),"","보스")&amp;"인게임누적곱배수",ChapterTable!$R:$S,2,0)^D1494
    +VLOOKUP(SUBSTITUTE(SUBSTITUTE(F$1,"standard",""),"|Float","")&amp;IF(OR($L1494=TRUE,$A1494=0,MOD($A1494,ChapterTable!$R$20)&lt;&gt;0),"","보스")&amp;"인게임누적합배수",ChapterTable!$R:$S,2,0)*D1494)
  )
  )
  )
)</f>
        <v>654.9609375</v>
      </c>
      <c r="G1494" t="s">
        <v>715</v>
      </c>
      <c r="J1494" t="str">
        <f>IF(ISBLANK(I1494),"",
IFERROR(VLOOKUP(I1494,[1]StringTable!$1:$1048576,MATCH("kor|String",[1]StringTable!$1:$1,0),0),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70"/>
        <v>1</v>
      </c>
      <c r="AJ1494">
        <f t="shared" si="168"/>
        <v>1</v>
      </c>
      <c r="AK1494">
        <f t="shared" si="169"/>
        <v>1</v>
      </c>
      <c r="AL1494">
        <v>0</v>
      </c>
    </row>
    <row r="1495" spans="1:38" x14ac:dyDescent="0.3">
      <c r="A1495">
        <v>8</v>
      </c>
      <c r="B1495">
        <v>4</v>
      </c>
      <c r="C1495">
        <f>IF(OR($L1495=TRUE,$A1495=0,MOD($A1495,ChapterTable!$R$20)&lt;&gt;0),
MAX(0,INT(($B1495+ChapterTable!$P$26+VLOOKUP(SUBSTITUTE(C$1,"성장단계","")&amp;"단계오프셋",ChapterTable!$R:$S,2,0))/ChapterTable!$P$23)),
MAX(0,INT(($B1495+ChapterTable!$R$26+VLOOKUP(SUBSTITUTE(C$1,"성장단계","")&amp;"보스단계오프셋",ChapterTable!$R:$S,2,0))/ChapterTable!$R$23)))</f>
        <v>0</v>
      </c>
      <c r="D1495">
        <f>IF(OR($L1495=TRUE,$A1495=0,MOD($A1495,ChapterTable!$R$20)&lt;&gt;0),
MAX(0,INT(($B1495+ChapterTable!$P$26+VLOOKUP(SUBSTITUTE(D$1,"성장단계","")&amp;"단계오프셋",ChapterTable!$R:$S,2,0))/ChapterTable!$P$23)),
MAX(0,INT(($B1495+ChapterTable!$R$26+VLOOKUP(SUBSTITUTE(D$1,"성장단계","")&amp;"보스단계오프셋",ChapterTable!$R:$S,2,0))/ChapterTable!$R$23)))</f>
        <v>0</v>
      </c>
      <c r="E1495" s="1">
        <f ca="1">IF(AND($A1495=0,$B1495=1),
    VLOOKUP(1,ChapterTable!$1:$1048576,MATCH("최종"&amp;SUBSTITUTE(SUBSTITUTE(E$1,"standard",""),"|Float",""),ChapterTable!$1:$1,0),0)*ChapterTable!$P$17,
  IF(AND($A1495=0,$B1495=0),
    E1496,
  IF($B1495=0,
    VLOOKUP($A1495,ChapterTable!$1:$1048576,MATCH("최종"&amp;SUBSTITUTE(SUBSTITUTE(E$1,"standard",""),"|Float",""),ChapterTable!$1:$1,0),0),
  IF($B1495=1,
    IF($L1495=FALSE,
      VLOOKUP($A1495,ChapterTable!$1:$1048576,MATCH("최종"&amp;SUBSTITUTE(SUBSTITUTE(E$1,"standard",""),"|Float",""),ChapterTable!$1:$1,0),0),
      VLOOKUP($A1495-ChapterTable!$P$11,ChapterTable!$1:$1048576,MATCH("최종"&amp;SUBSTITUTE(SUBSTITUTE(E$1,"standard",""),"|Float",""),ChapterTable!$1:$1,0),0)*ChapterTable!$P$14
    ),
  OFFSET(E1495,-$B1495+IF($L1495,1,0),0)*IF($B1495&gt;OFFSET($B1495,1,0),ChapterTable!$R$17,1)*
    (VLOOKUP(SUBSTITUTE(SUBSTITUTE(E$1,"standard",""),"|Float","")&amp;IF(OR($L1495=TRUE,$A1495=0,MOD($A1495,ChapterTable!$R$20)&lt;&gt;0),"","보스")&amp;"인게임누적곱배수",ChapterTable!$R:$S,2,0)^C1495
    +VLOOKUP(SUBSTITUTE(SUBSTITUTE(E$1,"standard",""),"|Float","")&amp;IF(OR($L1495=TRUE,$A1495=0,MOD($A1495,ChapterTable!$R$20)&lt;&gt;0),"","보스")&amp;"인게임누적합배수",ChapterTable!$R:$S,2,0)*C1495)
  )
  )
  )
)</f>
        <v>1571.9062499999998</v>
      </c>
      <c r="F1495" s="1">
        <f ca="1">IF(AND($A1495=0,$B1495=1),
    VLOOKUP(1,ChapterTable!$1:$1048576,MATCH("최종"&amp;SUBSTITUTE(SUBSTITUTE(F$1,"standard",""),"|Float",""),ChapterTable!$1:$1,0),0)*ChapterTable!$P$17,
  IF(AND($A1495=0,$B1495=0),
    F1496,
  IF($B1495=0,
    VLOOKUP($A1495,ChapterTable!$1:$1048576,MATCH("최종"&amp;SUBSTITUTE(SUBSTITUTE(F$1,"standard",""),"|Float",""),ChapterTable!$1:$1,0),0),
  IF($B1495=1,
    IF($L1495=FALSE,
      VLOOKUP($A1495,ChapterTable!$1:$1048576,MATCH("최종"&amp;SUBSTITUTE(SUBSTITUTE(F$1,"standard",""),"|Float",""),ChapterTable!$1:$1,0),0),
      VLOOKUP($A1495-ChapterTable!$P$11,ChapterTable!$1:$1048576,MATCH("최종"&amp;SUBSTITUTE(SUBSTITUTE(F$1,"standard",""),"|Float",""),ChapterTable!$1:$1,0),0)*ChapterTable!$P$14
    ),
  OFFSET(F1495,-$B1495+IF($L1495,1,0),0)*
    (VLOOKUP(SUBSTITUTE(SUBSTITUTE(F$1,"standard",""),"|Float","")&amp;IF(OR($L1495=TRUE,$A1495=0,MOD($A1495,ChapterTable!$R$20)&lt;&gt;0),"","보스")&amp;"인게임누적곱배수",ChapterTable!$R:$S,2,0)^D1495
    +VLOOKUP(SUBSTITUTE(SUBSTITUTE(F$1,"standard",""),"|Float","")&amp;IF(OR($L1495=TRUE,$A1495=0,MOD($A1495,ChapterTable!$R$20)&lt;&gt;0),"","보스")&amp;"인게임누적합배수",ChapterTable!$R:$S,2,0)*D1495)
  )
  )
  )
)</f>
        <v>654.9609375</v>
      </c>
      <c r="G1495" t="s">
        <v>715</v>
      </c>
      <c r="J1495" t="str">
        <f>IF(ISBLANK(I1495),"",
IFERROR(VLOOKUP(I1495,[1]StringTable!$1:$1048576,MATCH("kor|String",[1]StringTable!$1:$1,0),0),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70"/>
        <v>1</v>
      </c>
      <c r="AJ1495">
        <f t="shared" si="168"/>
        <v>1</v>
      </c>
      <c r="AK1495">
        <f t="shared" si="169"/>
        <v>1</v>
      </c>
      <c r="AL1495">
        <v>0</v>
      </c>
    </row>
    <row r="1496" spans="1:38" x14ac:dyDescent="0.3">
      <c r="A1496">
        <v>8</v>
      </c>
      <c r="B1496">
        <v>5</v>
      </c>
      <c r="C1496">
        <f>IF(OR($L1496=TRUE,$A1496=0,MOD($A1496,ChapterTable!$R$20)&lt;&gt;0),
MAX(0,INT(($B1496+ChapterTable!$P$26+VLOOKUP(SUBSTITUTE(C$1,"성장단계","")&amp;"단계오프셋",ChapterTable!$R:$S,2,0))/ChapterTable!$P$23)),
MAX(0,INT(($B1496+ChapterTable!$R$26+VLOOKUP(SUBSTITUTE(C$1,"성장단계","")&amp;"보스단계오프셋",ChapterTable!$R:$S,2,0))/ChapterTable!$R$23)))</f>
        <v>0</v>
      </c>
      <c r="D1496">
        <f>IF(OR($L1496=TRUE,$A1496=0,MOD($A1496,ChapterTable!$R$20)&lt;&gt;0),
MAX(0,INT(($B1496+ChapterTable!$P$26+VLOOKUP(SUBSTITUTE(D$1,"성장단계","")&amp;"단계오프셋",ChapterTable!$R:$S,2,0))/ChapterTable!$P$23)),
MAX(0,INT(($B1496+ChapterTable!$R$26+VLOOKUP(SUBSTITUTE(D$1,"성장단계","")&amp;"보스단계오프셋",ChapterTable!$R:$S,2,0))/ChapterTable!$R$23)))</f>
        <v>0</v>
      </c>
      <c r="E1496" s="1">
        <f ca="1">IF(AND($A1496=0,$B1496=1),
    VLOOKUP(1,ChapterTable!$1:$1048576,MATCH("최종"&amp;SUBSTITUTE(SUBSTITUTE(E$1,"standard",""),"|Float",""),ChapterTable!$1:$1,0),0)*ChapterTable!$P$17,
  IF(AND($A1496=0,$B1496=0),
    E1497,
  IF($B1496=0,
    VLOOKUP($A1496,ChapterTable!$1:$1048576,MATCH("최종"&amp;SUBSTITUTE(SUBSTITUTE(E$1,"standard",""),"|Float",""),ChapterTable!$1:$1,0),0),
  IF($B1496=1,
    IF($L1496=FALSE,
      VLOOKUP($A1496,ChapterTable!$1:$1048576,MATCH("최종"&amp;SUBSTITUTE(SUBSTITUTE(E$1,"standard",""),"|Float",""),ChapterTable!$1:$1,0),0),
      VLOOKUP($A1496-ChapterTable!$P$11,ChapterTable!$1:$1048576,MATCH("최종"&amp;SUBSTITUTE(SUBSTITUTE(E$1,"standard",""),"|Float",""),ChapterTable!$1:$1,0),0)*ChapterTable!$P$14
    ),
  OFFSET(E1496,-$B1496+IF($L1496,1,0),0)*IF($B1496&gt;OFFSET($B1496,1,0),ChapterTable!$R$17,1)*
    (VLOOKUP(SUBSTITUTE(SUBSTITUTE(E$1,"standard",""),"|Float","")&amp;IF(OR($L1496=TRUE,$A1496=0,MOD($A1496,ChapterTable!$R$20)&lt;&gt;0),"","보스")&amp;"인게임누적곱배수",ChapterTable!$R:$S,2,0)^C1496
    +VLOOKUP(SUBSTITUTE(SUBSTITUTE(E$1,"standard",""),"|Float","")&amp;IF(OR($L1496=TRUE,$A1496=0,MOD($A1496,ChapterTable!$R$20)&lt;&gt;0),"","보스")&amp;"인게임누적합배수",ChapterTable!$R:$S,2,0)*C1496)
  )
  )
  )
)</f>
        <v>1571.9062499999998</v>
      </c>
      <c r="F1496" s="1">
        <f ca="1">IF(AND($A1496=0,$B1496=1),
    VLOOKUP(1,ChapterTable!$1:$1048576,MATCH("최종"&amp;SUBSTITUTE(SUBSTITUTE(F$1,"standard",""),"|Float",""),ChapterTable!$1:$1,0),0)*ChapterTable!$P$17,
  IF(AND($A1496=0,$B1496=0),
    F1497,
  IF($B1496=0,
    VLOOKUP($A1496,ChapterTable!$1:$1048576,MATCH("최종"&amp;SUBSTITUTE(SUBSTITUTE(F$1,"standard",""),"|Float",""),ChapterTable!$1:$1,0),0),
  IF($B1496=1,
    IF($L1496=FALSE,
      VLOOKUP($A1496,ChapterTable!$1:$1048576,MATCH("최종"&amp;SUBSTITUTE(SUBSTITUTE(F$1,"standard",""),"|Float",""),ChapterTable!$1:$1,0),0),
      VLOOKUP($A1496-ChapterTable!$P$11,ChapterTable!$1:$1048576,MATCH("최종"&amp;SUBSTITUTE(SUBSTITUTE(F$1,"standard",""),"|Float",""),ChapterTable!$1:$1,0),0)*ChapterTable!$P$14
    ),
  OFFSET(F1496,-$B1496+IF($L1496,1,0),0)*
    (VLOOKUP(SUBSTITUTE(SUBSTITUTE(F$1,"standard",""),"|Float","")&amp;IF(OR($L1496=TRUE,$A1496=0,MOD($A1496,ChapterTable!$R$20)&lt;&gt;0),"","보스")&amp;"인게임누적곱배수",ChapterTable!$R:$S,2,0)^D1496
    +VLOOKUP(SUBSTITUTE(SUBSTITUTE(F$1,"standard",""),"|Float","")&amp;IF(OR($L1496=TRUE,$A1496=0,MOD($A1496,ChapterTable!$R$20)&lt;&gt;0),"","보스")&amp;"인게임누적합배수",ChapterTable!$R:$S,2,0)*D1496)
  )
  )
  )
)</f>
        <v>654.9609375</v>
      </c>
      <c r="G1496" t="s">
        <v>715</v>
      </c>
      <c r="J1496" t="str">
        <f>IF(ISBLANK(I1496),"",
IFERROR(VLOOKUP(I1496,[1]StringTable!$1:$1048576,MATCH("kor|String",[1]StringTable!$1:$1,0),0),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70"/>
        <v>1</v>
      </c>
      <c r="AJ1496">
        <f t="shared" si="168"/>
        <v>1</v>
      </c>
      <c r="AK1496">
        <f t="shared" si="169"/>
        <v>1</v>
      </c>
      <c r="AL1496">
        <v>0</v>
      </c>
    </row>
    <row r="1497" spans="1:38" x14ac:dyDescent="0.3">
      <c r="A1497">
        <v>8</v>
      </c>
      <c r="B1497">
        <v>6</v>
      </c>
      <c r="C1497">
        <f>IF(OR($L1497=TRUE,$A1497=0,MOD($A1497,ChapterTable!$R$20)&lt;&gt;0),
MAX(0,INT(($B1497+ChapterTable!$P$26+VLOOKUP(SUBSTITUTE(C$1,"성장단계","")&amp;"단계오프셋",ChapterTable!$R:$S,2,0))/ChapterTable!$P$23)),
MAX(0,INT(($B1497+ChapterTable!$R$26+VLOOKUP(SUBSTITUTE(C$1,"성장단계","")&amp;"보스단계오프셋",ChapterTable!$R:$S,2,0))/ChapterTable!$R$23)))</f>
        <v>1</v>
      </c>
      <c r="D1497">
        <f>IF(OR($L1497=TRUE,$A1497=0,MOD($A1497,ChapterTable!$R$20)&lt;&gt;0),
MAX(0,INT(($B1497+ChapterTable!$P$26+VLOOKUP(SUBSTITUTE(D$1,"성장단계","")&amp;"단계오프셋",ChapterTable!$R:$S,2,0))/ChapterTable!$P$23)),
MAX(0,INT(($B1497+ChapterTable!$R$26+VLOOKUP(SUBSTITUTE(D$1,"성장단계","")&amp;"보스단계오프셋",ChapterTable!$R:$S,2,0))/ChapterTable!$R$23)))</f>
        <v>0</v>
      </c>
      <c r="E1497" s="1">
        <f ca="1">IF(AND($A1497=0,$B1497=1),
    VLOOKUP(1,ChapterTable!$1:$1048576,MATCH("최종"&amp;SUBSTITUTE(SUBSTITUTE(E$1,"standard",""),"|Float",""),ChapterTable!$1:$1,0),0)*ChapterTable!$P$17,
  IF(AND($A1497=0,$B1497=0),
    E1498,
  IF($B1497=0,
    VLOOKUP($A1497,ChapterTable!$1:$1048576,MATCH("최종"&amp;SUBSTITUTE(SUBSTITUTE(E$1,"standard",""),"|Float",""),ChapterTable!$1:$1,0),0),
  IF($B1497=1,
    IF($L1497=FALSE,
      VLOOKUP($A1497,ChapterTable!$1:$1048576,MATCH("최종"&amp;SUBSTITUTE(SUBSTITUTE(E$1,"standard",""),"|Float",""),ChapterTable!$1:$1,0),0),
      VLOOKUP($A1497-ChapterTable!$P$11,ChapterTable!$1:$1048576,MATCH("최종"&amp;SUBSTITUTE(SUBSTITUTE(E$1,"standard",""),"|Float",""),ChapterTable!$1:$1,0),0)*ChapterTable!$P$14
    ),
  OFFSET(E1497,-$B1497+IF($L1497,1,0),0)*IF($B1497&gt;OFFSET($B1497,1,0),ChapterTable!$R$17,1)*
    (VLOOKUP(SUBSTITUTE(SUBSTITUTE(E$1,"standard",""),"|Float","")&amp;IF(OR($L1497=TRUE,$A1497=0,MOD($A1497,ChapterTable!$R$20)&lt;&gt;0),"","보스")&amp;"인게임누적곱배수",ChapterTable!$R:$S,2,0)^C1497
    +VLOOKUP(SUBSTITUTE(SUBSTITUTE(E$1,"standard",""),"|Float","")&amp;IF(OR($L1497=TRUE,$A1497=0,MOD($A1497,ChapterTable!$R$20)&lt;&gt;0),"","보스")&amp;"인게임누적합배수",ChapterTable!$R:$S,2,0)*C1497)
  )
  )
  )
)</f>
        <v>1886.2874999999997</v>
      </c>
      <c r="F1497" s="1">
        <f ca="1">IF(AND($A1497=0,$B1497=1),
    VLOOKUP(1,ChapterTable!$1:$1048576,MATCH("최종"&amp;SUBSTITUTE(SUBSTITUTE(F$1,"standard",""),"|Float",""),ChapterTable!$1:$1,0),0)*ChapterTable!$P$17,
  IF(AND($A1497=0,$B1497=0),
    F1498,
  IF($B1497=0,
    VLOOKUP($A1497,ChapterTable!$1:$1048576,MATCH("최종"&amp;SUBSTITUTE(SUBSTITUTE(F$1,"standard",""),"|Float",""),ChapterTable!$1:$1,0),0),
  IF($B1497=1,
    IF($L1497=FALSE,
      VLOOKUP($A1497,ChapterTable!$1:$1048576,MATCH("최종"&amp;SUBSTITUTE(SUBSTITUTE(F$1,"standard",""),"|Float",""),ChapterTable!$1:$1,0),0),
      VLOOKUP($A1497-ChapterTable!$P$11,ChapterTable!$1:$1048576,MATCH("최종"&amp;SUBSTITUTE(SUBSTITUTE(F$1,"standard",""),"|Float",""),ChapterTable!$1:$1,0),0)*ChapterTable!$P$14
    ),
  OFFSET(F1497,-$B1497+IF($L1497,1,0),0)*
    (VLOOKUP(SUBSTITUTE(SUBSTITUTE(F$1,"standard",""),"|Float","")&amp;IF(OR($L1497=TRUE,$A1497=0,MOD($A1497,ChapterTable!$R$20)&lt;&gt;0),"","보스")&amp;"인게임누적곱배수",ChapterTable!$R:$S,2,0)^D1497
    +VLOOKUP(SUBSTITUTE(SUBSTITUTE(F$1,"standard",""),"|Float","")&amp;IF(OR($L1497=TRUE,$A1497=0,MOD($A1497,ChapterTable!$R$20)&lt;&gt;0),"","보스")&amp;"인게임누적합배수",ChapterTable!$R:$S,2,0)*D1497)
  )
  )
  )
)</f>
        <v>654.9609375</v>
      </c>
      <c r="G1497" t="s">
        <v>715</v>
      </c>
      <c r="J1497" t="str">
        <f>IF(ISBLANK(I1497),"",
IFERROR(VLOOKUP(I1497,[1]StringTable!$1:$1048576,MATCH("kor|String",[1]StringTable!$1:$1,0),0),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70"/>
        <v>1</v>
      </c>
      <c r="AJ1497">
        <f t="shared" si="168"/>
        <v>1</v>
      </c>
      <c r="AK1497">
        <f t="shared" si="169"/>
        <v>1</v>
      </c>
      <c r="AL1497">
        <v>0</v>
      </c>
    </row>
    <row r="1498" spans="1:38" x14ac:dyDescent="0.3">
      <c r="A1498">
        <v>8</v>
      </c>
      <c r="B1498">
        <v>7</v>
      </c>
      <c r="C1498">
        <f>IF(OR($L1498=TRUE,$A1498=0,MOD($A1498,ChapterTable!$R$20)&lt;&gt;0),
MAX(0,INT(($B1498+ChapterTable!$P$26+VLOOKUP(SUBSTITUTE(C$1,"성장단계","")&amp;"단계오프셋",ChapterTable!$R:$S,2,0))/ChapterTable!$P$23)),
MAX(0,INT(($B1498+ChapterTable!$R$26+VLOOKUP(SUBSTITUTE(C$1,"성장단계","")&amp;"보스단계오프셋",ChapterTable!$R:$S,2,0))/ChapterTable!$R$23)))</f>
        <v>1</v>
      </c>
      <c r="D1498">
        <f>IF(OR($L1498=TRUE,$A1498=0,MOD($A1498,ChapterTable!$R$20)&lt;&gt;0),
MAX(0,INT(($B1498+ChapterTable!$P$26+VLOOKUP(SUBSTITUTE(D$1,"성장단계","")&amp;"단계오프셋",ChapterTable!$R:$S,2,0))/ChapterTable!$P$23)),
MAX(0,INT(($B1498+ChapterTable!$R$26+VLOOKUP(SUBSTITUTE(D$1,"성장단계","")&amp;"보스단계오프셋",ChapterTable!$R:$S,2,0))/ChapterTable!$R$23)))</f>
        <v>0</v>
      </c>
      <c r="E1498" s="1">
        <f ca="1">IF(AND($A1498=0,$B1498=1),
    VLOOKUP(1,ChapterTable!$1:$1048576,MATCH("최종"&amp;SUBSTITUTE(SUBSTITUTE(E$1,"standard",""),"|Float",""),ChapterTable!$1:$1,0),0)*ChapterTable!$P$17,
  IF(AND($A1498=0,$B1498=0),
    E1499,
  IF($B1498=0,
    VLOOKUP($A1498,ChapterTable!$1:$1048576,MATCH("최종"&amp;SUBSTITUTE(SUBSTITUTE(E$1,"standard",""),"|Float",""),ChapterTable!$1:$1,0),0),
  IF($B1498=1,
    IF($L1498=FALSE,
      VLOOKUP($A1498,ChapterTable!$1:$1048576,MATCH("최종"&amp;SUBSTITUTE(SUBSTITUTE(E$1,"standard",""),"|Float",""),ChapterTable!$1:$1,0),0),
      VLOOKUP($A1498-ChapterTable!$P$11,ChapterTable!$1:$1048576,MATCH("최종"&amp;SUBSTITUTE(SUBSTITUTE(E$1,"standard",""),"|Float",""),ChapterTable!$1:$1,0),0)*ChapterTable!$P$14
    ),
  OFFSET(E1498,-$B1498+IF($L1498,1,0),0)*IF($B1498&gt;OFFSET($B1498,1,0),ChapterTable!$R$17,1)*
    (VLOOKUP(SUBSTITUTE(SUBSTITUTE(E$1,"standard",""),"|Float","")&amp;IF(OR($L1498=TRUE,$A1498=0,MOD($A1498,ChapterTable!$R$20)&lt;&gt;0),"","보스")&amp;"인게임누적곱배수",ChapterTable!$R:$S,2,0)^C1498
    +VLOOKUP(SUBSTITUTE(SUBSTITUTE(E$1,"standard",""),"|Float","")&amp;IF(OR($L1498=TRUE,$A1498=0,MOD($A1498,ChapterTable!$R$20)&lt;&gt;0),"","보스")&amp;"인게임누적합배수",ChapterTable!$R:$S,2,0)*C1498)
  )
  )
  )
)</f>
        <v>1886.2874999999997</v>
      </c>
      <c r="F1498" s="1">
        <f ca="1">IF(AND($A1498=0,$B1498=1),
    VLOOKUP(1,ChapterTable!$1:$1048576,MATCH("최종"&amp;SUBSTITUTE(SUBSTITUTE(F$1,"standard",""),"|Float",""),ChapterTable!$1:$1,0),0)*ChapterTable!$P$17,
  IF(AND($A1498=0,$B1498=0),
    F1499,
  IF($B1498=0,
    VLOOKUP($A1498,ChapterTable!$1:$1048576,MATCH("최종"&amp;SUBSTITUTE(SUBSTITUTE(F$1,"standard",""),"|Float",""),ChapterTable!$1:$1,0),0),
  IF($B1498=1,
    IF($L1498=FALSE,
      VLOOKUP($A1498,ChapterTable!$1:$1048576,MATCH("최종"&amp;SUBSTITUTE(SUBSTITUTE(F$1,"standard",""),"|Float",""),ChapterTable!$1:$1,0),0),
      VLOOKUP($A1498-ChapterTable!$P$11,ChapterTable!$1:$1048576,MATCH("최종"&amp;SUBSTITUTE(SUBSTITUTE(F$1,"standard",""),"|Float",""),ChapterTable!$1:$1,0),0)*ChapterTable!$P$14
    ),
  OFFSET(F1498,-$B1498+IF($L1498,1,0),0)*
    (VLOOKUP(SUBSTITUTE(SUBSTITUTE(F$1,"standard",""),"|Float","")&amp;IF(OR($L1498=TRUE,$A1498=0,MOD($A1498,ChapterTable!$R$20)&lt;&gt;0),"","보스")&amp;"인게임누적곱배수",ChapterTable!$R:$S,2,0)^D1498
    +VLOOKUP(SUBSTITUTE(SUBSTITUTE(F$1,"standard",""),"|Float","")&amp;IF(OR($L1498=TRUE,$A1498=0,MOD($A1498,ChapterTable!$R$20)&lt;&gt;0),"","보스")&amp;"인게임누적합배수",ChapterTable!$R:$S,2,0)*D1498)
  )
  )
  )
)</f>
        <v>654.9609375</v>
      </c>
      <c r="G1498" t="s">
        <v>715</v>
      </c>
      <c r="J1498" t="str">
        <f>IF(ISBLANK(I1498),"",
IFERROR(VLOOKUP(I1498,[1]StringTable!$1:$1048576,MATCH("kor|String",[1]StringTable!$1:$1,0),0),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70"/>
        <v>1</v>
      </c>
      <c r="AJ1498">
        <f t="shared" si="168"/>
        <v>1</v>
      </c>
      <c r="AK1498">
        <f t="shared" si="169"/>
        <v>1</v>
      </c>
      <c r="AL1498">
        <v>0</v>
      </c>
    </row>
    <row r="1499" spans="1:38" x14ac:dyDescent="0.3">
      <c r="A1499">
        <v>8</v>
      </c>
      <c r="B1499">
        <v>8</v>
      </c>
      <c r="C1499">
        <f>IF(OR($L1499=TRUE,$A1499=0,MOD($A1499,ChapterTable!$R$20)&lt;&gt;0),
MAX(0,INT(($B1499+ChapterTable!$P$26+VLOOKUP(SUBSTITUTE(C$1,"성장단계","")&amp;"단계오프셋",ChapterTable!$R:$S,2,0))/ChapterTable!$P$23)),
MAX(0,INT(($B1499+ChapterTable!$R$26+VLOOKUP(SUBSTITUTE(C$1,"성장단계","")&amp;"보스단계오프셋",ChapterTable!$R:$S,2,0))/ChapterTable!$R$23)))</f>
        <v>1</v>
      </c>
      <c r="D1499">
        <f>IF(OR($L1499=TRUE,$A1499=0,MOD($A1499,ChapterTable!$R$20)&lt;&gt;0),
MAX(0,INT(($B1499+ChapterTable!$P$26+VLOOKUP(SUBSTITUTE(D$1,"성장단계","")&amp;"단계오프셋",ChapterTable!$R:$S,2,0))/ChapterTable!$P$23)),
MAX(0,INT(($B1499+ChapterTable!$R$26+VLOOKUP(SUBSTITUTE(D$1,"성장단계","")&amp;"보스단계오프셋",ChapterTable!$R:$S,2,0))/ChapterTable!$R$23)))</f>
        <v>0</v>
      </c>
      <c r="E1499" s="1">
        <f ca="1">IF(AND($A1499=0,$B1499=1),
    VLOOKUP(1,ChapterTable!$1:$1048576,MATCH("최종"&amp;SUBSTITUTE(SUBSTITUTE(E$1,"standard",""),"|Float",""),ChapterTable!$1:$1,0),0)*ChapterTable!$P$17,
  IF(AND($A1499=0,$B1499=0),
    E1500,
  IF($B1499=0,
    VLOOKUP($A1499,ChapterTable!$1:$1048576,MATCH("최종"&amp;SUBSTITUTE(SUBSTITUTE(E$1,"standard",""),"|Float",""),ChapterTable!$1:$1,0),0),
  IF($B1499=1,
    IF($L1499=FALSE,
      VLOOKUP($A1499,ChapterTable!$1:$1048576,MATCH("최종"&amp;SUBSTITUTE(SUBSTITUTE(E$1,"standard",""),"|Float",""),ChapterTable!$1:$1,0),0),
      VLOOKUP($A1499-ChapterTable!$P$11,ChapterTable!$1:$1048576,MATCH("최종"&amp;SUBSTITUTE(SUBSTITUTE(E$1,"standard",""),"|Float",""),ChapterTable!$1:$1,0),0)*ChapterTable!$P$14
    ),
  OFFSET(E1499,-$B1499+IF($L1499,1,0),0)*IF($B1499&gt;OFFSET($B1499,1,0),ChapterTable!$R$17,1)*
    (VLOOKUP(SUBSTITUTE(SUBSTITUTE(E$1,"standard",""),"|Float","")&amp;IF(OR($L1499=TRUE,$A1499=0,MOD($A1499,ChapterTable!$R$20)&lt;&gt;0),"","보스")&amp;"인게임누적곱배수",ChapterTable!$R:$S,2,0)^C1499
    +VLOOKUP(SUBSTITUTE(SUBSTITUTE(E$1,"standard",""),"|Float","")&amp;IF(OR($L1499=TRUE,$A1499=0,MOD($A1499,ChapterTable!$R$20)&lt;&gt;0),"","보스")&amp;"인게임누적합배수",ChapterTable!$R:$S,2,0)*C1499)
  )
  )
  )
)</f>
        <v>1886.2874999999997</v>
      </c>
      <c r="F1499" s="1">
        <f ca="1">IF(AND($A1499=0,$B1499=1),
    VLOOKUP(1,ChapterTable!$1:$1048576,MATCH("최종"&amp;SUBSTITUTE(SUBSTITUTE(F$1,"standard",""),"|Float",""),ChapterTable!$1:$1,0),0)*ChapterTable!$P$17,
  IF(AND($A1499=0,$B1499=0),
    F1500,
  IF($B1499=0,
    VLOOKUP($A1499,ChapterTable!$1:$1048576,MATCH("최종"&amp;SUBSTITUTE(SUBSTITUTE(F$1,"standard",""),"|Float",""),ChapterTable!$1:$1,0),0),
  IF($B1499=1,
    IF($L1499=FALSE,
      VLOOKUP($A1499,ChapterTable!$1:$1048576,MATCH("최종"&amp;SUBSTITUTE(SUBSTITUTE(F$1,"standard",""),"|Float",""),ChapterTable!$1:$1,0),0),
      VLOOKUP($A1499-ChapterTable!$P$11,ChapterTable!$1:$1048576,MATCH("최종"&amp;SUBSTITUTE(SUBSTITUTE(F$1,"standard",""),"|Float",""),ChapterTable!$1:$1,0),0)*ChapterTable!$P$14
    ),
  OFFSET(F1499,-$B1499+IF($L1499,1,0),0)*
    (VLOOKUP(SUBSTITUTE(SUBSTITUTE(F$1,"standard",""),"|Float","")&amp;IF(OR($L1499=TRUE,$A1499=0,MOD($A1499,ChapterTable!$R$20)&lt;&gt;0),"","보스")&amp;"인게임누적곱배수",ChapterTable!$R:$S,2,0)^D1499
    +VLOOKUP(SUBSTITUTE(SUBSTITUTE(F$1,"standard",""),"|Float","")&amp;IF(OR($L1499=TRUE,$A1499=0,MOD($A1499,ChapterTable!$R$20)&lt;&gt;0),"","보스")&amp;"인게임누적합배수",ChapterTable!$R:$S,2,0)*D1499)
  )
  )
  )
)</f>
        <v>654.9609375</v>
      </c>
      <c r="G1499" t="s">
        <v>715</v>
      </c>
      <c r="J1499" t="str">
        <f>IF(ISBLANK(I1499),"",
IFERROR(VLOOKUP(I1499,[1]StringTable!$1:$1048576,MATCH("kor|String",[1]StringTable!$1:$1,0),0),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70"/>
        <v>1</v>
      </c>
      <c r="AJ1499">
        <f t="shared" si="168"/>
        <v>1</v>
      </c>
      <c r="AK1499">
        <f t="shared" si="169"/>
        <v>1</v>
      </c>
      <c r="AL1499">
        <v>0</v>
      </c>
    </row>
    <row r="1500" spans="1:38" x14ac:dyDescent="0.3">
      <c r="A1500">
        <v>8</v>
      </c>
      <c r="B1500">
        <v>9</v>
      </c>
      <c r="C1500">
        <f>IF(OR($L1500=TRUE,$A1500=0,MOD($A1500,ChapterTable!$R$20)&lt;&gt;0),
MAX(0,INT(($B1500+ChapterTable!$P$26+VLOOKUP(SUBSTITUTE(C$1,"성장단계","")&amp;"단계오프셋",ChapterTable!$R:$S,2,0))/ChapterTable!$P$23)),
MAX(0,INT(($B1500+ChapterTable!$R$26+VLOOKUP(SUBSTITUTE(C$1,"성장단계","")&amp;"보스단계오프셋",ChapterTable!$R:$S,2,0))/ChapterTable!$R$23)))</f>
        <v>1</v>
      </c>
      <c r="D1500">
        <f>IF(OR($L1500=TRUE,$A1500=0,MOD($A1500,ChapterTable!$R$20)&lt;&gt;0),
MAX(0,INT(($B1500+ChapterTable!$P$26+VLOOKUP(SUBSTITUTE(D$1,"성장단계","")&amp;"단계오프셋",ChapterTable!$R:$S,2,0))/ChapterTable!$P$23)),
MAX(0,INT(($B1500+ChapterTable!$R$26+VLOOKUP(SUBSTITUTE(D$1,"성장단계","")&amp;"보스단계오프셋",ChapterTable!$R:$S,2,0))/ChapterTable!$R$23)))</f>
        <v>0</v>
      </c>
      <c r="E1500" s="1">
        <f ca="1">IF(AND($A1500=0,$B1500=1),
    VLOOKUP(1,ChapterTable!$1:$1048576,MATCH("최종"&amp;SUBSTITUTE(SUBSTITUTE(E$1,"standard",""),"|Float",""),ChapterTable!$1:$1,0),0)*ChapterTable!$P$17,
  IF(AND($A1500=0,$B1500=0),
    E1501,
  IF($B1500=0,
    VLOOKUP($A1500,ChapterTable!$1:$1048576,MATCH("최종"&amp;SUBSTITUTE(SUBSTITUTE(E$1,"standard",""),"|Float",""),ChapterTable!$1:$1,0),0),
  IF($B1500=1,
    IF($L1500=FALSE,
      VLOOKUP($A1500,ChapterTable!$1:$1048576,MATCH("최종"&amp;SUBSTITUTE(SUBSTITUTE(E$1,"standard",""),"|Float",""),ChapterTable!$1:$1,0),0),
      VLOOKUP($A1500-ChapterTable!$P$11,ChapterTable!$1:$1048576,MATCH("최종"&amp;SUBSTITUTE(SUBSTITUTE(E$1,"standard",""),"|Float",""),ChapterTable!$1:$1,0),0)*ChapterTable!$P$14
    ),
  OFFSET(E1500,-$B1500+IF($L1500,1,0),0)*IF($B1500&gt;OFFSET($B1500,1,0),ChapterTable!$R$17,1)*
    (VLOOKUP(SUBSTITUTE(SUBSTITUTE(E$1,"standard",""),"|Float","")&amp;IF(OR($L1500=TRUE,$A1500=0,MOD($A1500,ChapterTable!$R$20)&lt;&gt;0),"","보스")&amp;"인게임누적곱배수",ChapterTable!$R:$S,2,0)^C1500
    +VLOOKUP(SUBSTITUTE(SUBSTITUTE(E$1,"standard",""),"|Float","")&amp;IF(OR($L1500=TRUE,$A1500=0,MOD($A1500,ChapterTable!$R$20)&lt;&gt;0),"","보스")&amp;"인게임누적합배수",ChapterTable!$R:$S,2,0)*C1500)
  )
  )
  )
)</f>
        <v>1886.2874999999997</v>
      </c>
      <c r="F1500" s="1">
        <f ca="1">IF(AND($A1500=0,$B1500=1),
    VLOOKUP(1,ChapterTable!$1:$1048576,MATCH("최종"&amp;SUBSTITUTE(SUBSTITUTE(F$1,"standard",""),"|Float",""),ChapterTable!$1:$1,0),0)*ChapterTable!$P$17,
  IF(AND($A1500=0,$B1500=0),
    F1501,
  IF($B1500=0,
    VLOOKUP($A1500,ChapterTable!$1:$1048576,MATCH("최종"&amp;SUBSTITUTE(SUBSTITUTE(F$1,"standard",""),"|Float",""),ChapterTable!$1:$1,0),0),
  IF($B1500=1,
    IF($L1500=FALSE,
      VLOOKUP($A1500,ChapterTable!$1:$1048576,MATCH("최종"&amp;SUBSTITUTE(SUBSTITUTE(F$1,"standard",""),"|Float",""),ChapterTable!$1:$1,0),0),
      VLOOKUP($A1500-ChapterTable!$P$11,ChapterTable!$1:$1048576,MATCH("최종"&amp;SUBSTITUTE(SUBSTITUTE(F$1,"standard",""),"|Float",""),ChapterTable!$1:$1,0),0)*ChapterTable!$P$14
    ),
  OFFSET(F1500,-$B1500+IF($L1500,1,0),0)*
    (VLOOKUP(SUBSTITUTE(SUBSTITUTE(F$1,"standard",""),"|Float","")&amp;IF(OR($L1500=TRUE,$A1500=0,MOD($A1500,ChapterTable!$R$20)&lt;&gt;0),"","보스")&amp;"인게임누적곱배수",ChapterTable!$R:$S,2,0)^D1500
    +VLOOKUP(SUBSTITUTE(SUBSTITUTE(F$1,"standard",""),"|Float","")&amp;IF(OR($L1500=TRUE,$A1500=0,MOD($A1500,ChapterTable!$R$20)&lt;&gt;0),"","보스")&amp;"인게임누적합배수",ChapterTable!$R:$S,2,0)*D1500)
  )
  )
  )
)</f>
        <v>654.9609375</v>
      </c>
      <c r="G1500" t="s">
        <v>715</v>
      </c>
      <c r="J1500" t="str">
        <f>IF(ISBLANK(I1500),"",
IFERROR(VLOOKUP(I1500,[1]StringTable!$1:$1048576,MATCH("kor|String",[1]StringTable!$1:$1,0),0),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70"/>
        <v>1</v>
      </c>
      <c r="AJ1500">
        <f t="shared" si="168"/>
        <v>1</v>
      </c>
      <c r="AK1500">
        <f t="shared" si="169"/>
        <v>1</v>
      </c>
      <c r="AL1500">
        <v>0</v>
      </c>
    </row>
    <row r="1501" spans="1:38" x14ac:dyDescent="0.3">
      <c r="A1501">
        <v>8</v>
      </c>
      <c r="B1501">
        <v>10</v>
      </c>
      <c r="C1501">
        <f>IF(OR($L1501=TRUE,$A1501=0,MOD($A1501,ChapterTable!$R$20)&lt;&gt;0),
MAX(0,INT(($B1501+ChapterTable!$P$26+VLOOKUP(SUBSTITUTE(C$1,"성장단계","")&amp;"단계오프셋",ChapterTable!$R:$S,2,0))/ChapterTable!$P$23)),
MAX(0,INT(($B1501+ChapterTable!$R$26+VLOOKUP(SUBSTITUTE(C$1,"성장단계","")&amp;"보스단계오프셋",ChapterTable!$R:$S,2,0))/ChapterTable!$R$23)))</f>
        <v>1</v>
      </c>
      <c r="D1501">
        <f>IF(OR($L1501=TRUE,$A1501=0,MOD($A1501,ChapterTable!$R$20)&lt;&gt;0),
MAX(0,INT(($B1501+ChapterTable!$P$26+VLOOKUP(SUBSTITUTE(D$1,"성장단계","")&amp;"단계오프셋",ChapterTable!$R:$S,2,0))/ChapterTable!$P$23)),
MAX(0,INT(($B1501+ChapterTable!$R$26+VLOOKUP(SUBSTITUTE(D$1,"성장단계","")&amp;"보스단계오프셋",ChapterTable!$R:$S,2,0))/ChapterTable!$R$23)))</f>
        <v>0</v>
      </c>
      <c r="E1501" s="1">
        <f ca="1">IF(AND($A1501=0,$B1501=1),
    VLOOKUP(1,ChapterTable!$1:$1048576,MATCH("최종"&amp;SUBSTITUTE(SUBSTITUTE(E$1,"standard",""),"|Float",""),ChapterTable!$1:$1,0),0)*ChapterTable!$P$17,
  IF(AND($A1501=0,$B1501=0),
    E1502,
  IF($B1501=0,
    VLOOKUP($A1501,ChapterTable!$1:$1048576,MATCH("최종"&amp;SUBSTITUTE(SUBSTITUTE(E$1,"standard",""),"|Float",""),ChapterTable!$1:$1,0),0),
  IF($B1501=1,
    IF($L1501=FALSE,
      VLOOKUP($A1501,ChapterTable!$1:$1048576,MATCH("최종"&amp;SUBSTITUTE(SUBSTITUTE(E$1,"standard",""),"|Float",""),ChapterTable!$1:$1,0),0),
      VLOOKUP($A1501-ChapterTable!$P$11,ChapterTable!$1:$1048576,MATCH("최종"&amp;SUBSTITUTE(SUBSTITUTE(E$1,"standard",""),"|Float",""),ChapterTable!$1:$1,0),0)*ChapterTable!$P$14
    ),
  OFFSET(E1501,-$B1501+IF($L1501,1,0),0)*IF($B1501&gt;OFFSET($B1501,1,0),ChapterTable!$R$17,1)*
    (VLOOKUP(SUBSTITUTE(SUBSTITUTE(E$1,"standard",""),"|Float","")&amp;IF(OR($L1501=TRUE,$A1501=0,MOD($A1501,ChapterTable!$R$20)&lt;&gt;0),"","보스")&amp;"인게임누적곱배수",ChapterTable!$R:$S,2,0)^C1501
    +VLOOKUP(SUBSTITUTE(SUBSTITUTE(E$1,"standard",""),"|Float","")&amp;IF(OR($L1501=TRUE,$A1501=0,MOD($A1501,ChapterTable!$R$20)&lt;&gt;0),"","보스")&amp;"인게임누적합배수",ChapterTable!$R:$S,2,0)*C1501)
  )
  )
  )
)</f>
        <v>1886.2874999999997</v>
      </c>
      <c r="F1501" s="1">
        <f ca="1">IF(AND($A1501=0,$B1501=1),
    VLOOKUP(1,ChapterTable!$1:$1048576,MATCH("최종"&amp;SUBSTITUTE(SUBSTITUTE(F$1,"standard",""),"|Float",""),ChapterTable!$1:$1,0),0)*ChapterTable!$P$17,
  IF(AND($A1501=0,$B1501=0),
    F1502,
  IF($B1501=0,
    VLOOKUP($A1501,ChapterTable!$1:$1048576,MATCH("최종"&amp;SUBSTITUTE(SUBSTITUTE(F$1,"standard",""),"|Float",""),ChapterTable!$1:$1,0),0),
  IF($B1501=1,
    IF($L1501=FALSE,
      VLOOKUP($A1501,ChapterTable!$1:$1048576,MATCH("최종"&amp;SUBSTITUTE(SUBSTITUTE(F$1,"standard",""),"|Float",""),ChapterTable!$1:$1,0),0),
      VLOOKUP($A1501-ChapterTable!$P$11,ChapterTable!$1:$1048576,MATCH("최종"&amp;SUBSTITUTE(SUBSTITUTE(F$1,"standard",""),"|Float",""),ChapterTable!$1:$1,0),0)*ChapterTable!$P$14
    ),
  OFFSET(F1501,-$B1501+IF($L1501,1,0),0)*
    (VLOOKUP(SUBSTITUTE(SUBSTITUTE(F$1,"standard",""),"|Float","")&amp;IF(OR($L1501=TRUE,$A1501=0,MOD($A1501,ChapterTable!$R$20)&lt;&gt;0),"","보스")&amp;"인게임누적곱배수",ChapterTable!$R:$S,2,0)^D1501
    +VLOOKUP(SUBSTITUTE(SUBSTITUTE(F$1,"standard",""),"|Float","")&amp;IF(OR($L1501=TRUE,$A1501=0,MOD($A1501,ChapterTable!$R$20)&lt;&gt;0),"","보스")&amp;"인게임누적합배수",ChapterTable!$R:$S,2,0)*D1501)
  )
  )
  )
)</f>
        <v>654.9609375</v>
      </c>
      <c r="G1501" t="s">
        <v>715</v>
      </c>
      <c r="J1501" t="str">
        <f>IF(ISBLANK(I1501),"",
IFERROR(VLOOKUP(I1501,[1]StringTable!$1:$1048576,MATCH("kor|String",[1]StringTable!$1:$1,0),0),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70"/>
        <v>1</v>
      </c>
      <c r="AJ1501">
        <f t="shared" si="168"/>
        <v>1</v>
      </c>
      <c r="AK1501">
        <f t="shared" si="169"/>
        <v>1</v>
      </c>
      <c r="AL1501">
        <v>0</v>
      </c>
    </row>
    <row r="1502" spans="1:38" x14ac:dyDescent="0.3">
      <c r="A1502">
        <v>8</v>
      </c>
      <c r="B1502">
        <v>11</v>
      </c>
      <c r="C1502">
        <f>IF(OR($L1502=TRUE,$A1502=0,MOD($A1502,ChapterTable!$R$20)&lt;&gt;0),
MAX(0,INT(($B1502+ChapterTable!$P$26+VLOOKUP(SUBSTITUTE(C$1,"성장단계","")&amp;"단계오프셋",ChapterTable!$R:$S,2,0))/ChapterTable!$P$23)),
MAX(0,INT(($B1502+ChapterTable!$R$26+VLOOKUP(SUBSTITUTE(C$1,"성장단계","")&amp;"보스단계오프셋",ChapterTable!$R:$S,2,0))/ChapterTable!$R$23)))</f>
        <v>1</v>
      </c>
      <c r="D1502">
        <f>IF(OR($L1502=TRUE,$A1502=0,MOD($A1502,ChapterTable!$R$20)&lt;&gt;0),
MAX(0,INT(($B1502+ChapterTable!$P$26+VLOOKUP(SUBSTITUTE(D$1,"성장단계","")&amp;"단계오프셋",ChapterTable!$R:$S,2,0))/ChapterTable!$P$23)),
MAX(0,INT(($B1502+ChapterTable!$R$26+VLOOKUP(SUBSTITUTE(D$1,"성장단계","")&amp;"보스단계오프셋",ChapterTable!$R:$S,2,0))/ChapterTable!$R$23)))</f>
        <v>1</v>
      </c>
      <c r="E1502" s="1">
        <f ca="1">IF(AND($A1502=0,$B1502=1),
    VLOOKUP(1,ChapterTable!$1:$1048576,MATCH("최종"&amp;SUBSTITUTE(SUBSTITUTE(E$1,"standard",""),"|Float",""),ChapterTable!$1:$1,0),0)*ChapterTable!$P$17,
  IF(AND($A1502=0,$B1502=0),
    E1503,
  IF($B1502=0,
    VLOOKUP($A1502,ChapterTable!$1:$1048576,MATCH("최종"&amp;SUBSTITUTE(SUBSTITUTE(E$1,"standard",""),"|Float",""),ChapterTable!$1:$1,0),0),
  IF($B1502=1,
    IF($L1502=FALSE,
      VLOOKUP($A1502,ChapterTable!$1:$1048576,MATCH("최종"&amp;SUBSTITUTE(SUBSTITUTE(E$1,"standard",""),"|Float",""),ChapterTable!$1:$1,0),0),
      VLOOKUP($A1502-ChapterTable!$P$11,ChapterTable!$1:$1048576,MATCH("최종"&amp;SUBSTITUTE(SUBSTITUTE(E$1,"standard",""),"|Float",""),ChapterTable!$1:$1,0),0)*ChapterTable!$P$14
    ),
  OFFSET(E1502,-$B1502+IF($L1502,1,0),0)*IF($B1502&gt;OFFSET($B1502,1,0),ChapterTable!$R$17,1)*
    (VLOOKUP(SUBSTITUTE(SUBSTITUTE(E$1,"standard",""),"|Float","")&amp;IF(OR($L1502=TRUE,$A1502=0,MOD($A1502,ChapterTable!$R$20)&lt;&gt;0),"","보스")&amp;"인게임누적곱배수",ChapterTable!$R:$S,2,0)^C1502
    +VLOOKUP(SUBSTITUTE(SUBSTITUTE(E$1,"standard",""),"|Float","")&amp;IF(OR($L1502=TRUE,$A1502=0,MOD($A1502,ChapterTable!$R$20)&lt;&gt;0),"","보스")&amp;"인게임누적합배수",ChapterTable!$R:$S,2,0)*C1502)
  )
  )
  )
)</f>
        <v>1886.2874999999997</v>
      </c>
      <c r="F1502" s="1">
        <f ca="1">IF(AND($A1502=0,$B1502=1),
    VLOOKUP(1,ChapterTable!$1:$1048576,MATCH("최종"&amp;SUBSTITUTE(SUBSTITUTE(F$1,"standard",""),"|Float",""),ChapterTable!$1:$1,0),0)*ChapterTable!$P$17,
  IF(AND($A1502=0,$B1502=0),
    F1503,
  IF($B1502=0,
    VLOOKUP($A1502,ChapterTable!$1:$1048576,MATCH("최종"&amp;SUBSTITUTE(SUBSTITUTE(F$1,"standard",""),"|Float",""),ChapterTable!$1:$1,0),0),
  IF($B1502=1,
    IF($L1502=FALSE,
      VLOOKUP($A1502,ChapterTable!$1:$1048576,MATCH("최종"&amp;SUBSTITUTE(SUBSTITUTE(F$1,"standard",""),"|Float",""),ChapterTable!$1:$1,0),0),
      VLOOKUP($A1502-ChapterTable!$P$11,ChapterTable!$1:$1048576,MATCH("최종"&amp;SUBSTITUTE(SUBSTITUTE(F$1,"standard",""),"|Float",""),ChapterTable!$1:$1,0),0)*ChapterTable!$P$14
    ),
  OFFSET(F1502,-$B1502+IF($L1502,1,0),0)*
    (VLOOKUP(SUBSTITUTE(SUBSTITUTE(F$1,"standard",""),"|Float","")&amp;IF(OR($L1502=TRUE,$A1502=0,MOD($A1502,ChapterTable!$R$20)&lt;&gt;0),"","보스")&amp;"인게임누적곱배수",ChapterTable!$R:$S,2,0)^D1502
    +VLOOKUP(SUBSTITUTE(SUBSTITUTE(F$1,"standard",""),"|Float","")&amp;IF(OR($L1502=TRUE,$A1502=0,MOD($A1502,ChapterTable!$R$20)&lt;&gt;0),"","보스")&amp;"인게임누적합배수",ChapterTable!$R:$S,2,0)*D1502)
  )
  )
  )
)</f>
        <v>704.0830078125</v>
      </c>
      <c r="G1502" t="s">
        <v>715</v>
      </c>
      <c r="J1502" t="str">
        <f>IF(ISBLANK(I1502),"",
IFERROR(VLOOKUP(I1502,[1]StringTable!$1:$1048576,MATCH("kor|String",[1]StringTable!$1:$1,0),0),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70"/>
        <v>0.5</v>
      </c>
      <c r="AJ1502">
        <f t="shared" si="168"/>
        <v>0.54666666600000002</v>
      </c>
      <c r="AK1502">
        <f t="shared" si="169"/>
        <v>1</v>
      </c>
      <c r="AL1502">
        <v>0</v>
      </c>
    </row>
    <row r="1503" spans="1:38" x14ac:dyDescent="0.3">
      <c r="A1503">
        <v>8</v>
      </c>
      <c r="B1503">
        <v>12</v>
      </c>
      <c r="C1503">
        <f>IF(OR($L1503=TRUE,$A1503=0,MOD($A1503,ChapterTable!$R$20)&lt;&gt;0),
MAX(0,INT(($B1503+ChapterTable!$P$26+VLOOKUP(SUBSTITUTE(C$1,"성장단계","")&amp;"단계오프셋",ChapterTable!$R:$S,2,0))/ChapterTable!$P$23)),
MAX(0,INT(($B1503+ChapterTable!$R$26+VLOOKUP(SUBSTITUTE(C$1,"성장단계","")&amp;"보스단계오프셋",ChapterTable!$R:$S,2,0))/ChapterTable!$R$23)))</f>
        <v>1</v>
      </c>
      <c r="D1503">
        <f>IF(OR($L1503=TRUE,$A1503=0,MOD($A1503,ChapterTable!$R$20)&lt;&gt;0),
MAX(0,INT(($B1503+ChapterTable!$P$26+VLOOKUP(SUBSTITUTE(D$1,"성장단계","")&amp;"단계오프셋",ChapterTable!$R:$S,2,0))/ChapterTable!$P$23)),
MAX(0,INT(($B1503+ChapterTable!$R$26+VLOOKUP(SUBSTITUTE(D$1,"성장단계","")&amp;"보스단계오프셋",ChapterTable!$R:$S,2,0))/ChapterTable!$R$23)))</f>
        <v>1</v>
      </c>
      <c r="E1503" s="1">
        <f ca="1">IF(AND($A1503=0,$B1503=1),
    VLOOKUP(1,ChapterTable!$1:$1048576,MATCH("최종"&amp;SUBSTITUTE(SUBSTITUTE(E$1,"standard",""),"|Float",""),ChapterTable!$1:$1,0),0)*ChapterTable!$P$17,
  IF(AND($A1503=0,$B1503=0),
    E1504,
  IF($B1503=0,
    VLOOKUP($A1503,ChapterTable!$1:$1048576,MATCH("최종"&amp;SUBSTITUTE(SUBSTITUTE(E$1,"standard",""),"|Float",""),ChapterTable!$1:$1,0),0),
  IF($B1503=1,
    IF($L1503=FALSE,
      VLOOKUP($A1503,ChapterTable!$1:$1048576,MATCH("최종"&amp;SUBSTITUTE(SUBSTITUTE(E$1,"standard",""),"|Float",""),ChapterTable!$1:$1,0),0),
      VLOOKUP($A1503-ChapterTable!$P$11,ChapterTable!$1:$1048576,MATCH("최종"&amp;SUBSTITUTE(SUBSTITUTE(E$1,"standard",""),"|Float",""),ChapterTable!$1:$1,0),0)*ChapterTable!$P$14
    ),
  OFFSET(E1503,-$B1503+IF($L1503,1,0),0)*IF($B1503&gt;OFFSET($B1503,1,0),ChapterTable!$R$17,1)*
    (VLOOKUP(SUBSTITUTE(SUBSTITUTE(E$1,"standard",""),"|Float","")&amp;IF(OR($L1503=TRUE,$A1503=0,MOD($A1503,ChapterTable!$R$20)&lt;&gt;0),"","보스")&amp;"인게임누적곱배수",ChapterTable!$R:$S,2,0)^C1503
    +VLOOKUP(SUBSTITUTE(SUBSTITUTE(E$1,"standard",""),"|Float","")&amp;IF(OR($L1503=TRUE,$A1503=0,MOD($A1503,ChapterTable!$R$20)&lt;&gt;0),"","보스")&amp;"인게임누적합배수",ChapterTable!$R:$S,2,0)*C1503)
  )
  )
  )
)</f>
        <v>1886.2874999999997</v>
      </c>
      <c r="F1503" s="1">
        <f ca="1">IF(AND($A1503=0,$B1503=1),
    VLOOKUP(1,ChapterTable!$1:$1048576,MATCH("최종"&amp;SUBSTITUTE(SUBSTITUTE(F$1,"standard",""),"|Float",""),ChapterTable!$1:$1,0),0)*ChapterTable!$P$17,
  IF(AND($A1503=0,$B1503=0),
    F1504,
  IF($B1503=0,
    VLOOKUP($A1503,ChapterTable!$1:$1048576,MATCH("최종"&amp;SUBSTITUTE(SUBSTITUTE(F$1,"standard",""),"|Float",""),ChapterTable!$1:$1,0),0),
  IF($B1503=1,
    IF($L1503=FALSE,
      VLOOKUP($A1503,ChapterTable!$1:$1048576,MATCH("최종"&amp;SUBSTITUTE(SUBSTITUTE(F$1,"standard",""),"|Float",""),ChapterTable!$1:$1,0),0),
      VLOOKUP($A1503-ChapterTable!$P$11,ChapterTable!$1:$1048576,MATCH("최종"&amp;SUBSTITUTE(SUBSTITUTE(F$1,"standard",""),"|Float",""),ChapterTable!$1:$1,0),0)*ChapterTable!$P$14
    ),
  OFFSET(F1503,-$B1503+IF($L1503,1,0),0)*
    (VLOOKUP(SUBSTITUTE(SUBSTITUTE(F$1,"standard",""),"|Float","")&amp;IF(OR($L1503=TRUE,$A1503=0,MOD($A1503,ChapterTable!$R$20)&lt;&gt;0),"","보스")&amp;"인게임누적곱배수",ChapterTable!$R:$S,2,0)^D1503
    +VLOOKUP(SUBSTITUTE(SUBSTITUTE(F$1,"standard",""),"|Float","")&amp;IF(OR($L1503=TRUE,$A1503=0,MOD($A1503,ChapterTable!$R$20)&lt;&gt;0),"","보스")&amp;"인게임누적합배수",ChapterTable!$R:$S,2,0)*D1503)
  )
  )
  )
)</f>
        <v>704.0830078125</v>
      </c>
      <c r="G1503" t="s">
        <v>715</v>
      </c>
      <c r="J1503" t="str">
        <f>IF(ISBLANK(I1503),"",
IFERROR(VLOOKUP(I1503,[1]StringTable!$1:$1048576,MATCH("kor|String",[1]StringTable!$1:$1,0),0),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70"/>
        <v>0.5</v>
      </c>
      <c r="AJ1503">
        <f t="shared" si="168"/>
        <v>0.54666666600000002</v>
      </c>
      <c r="AK1503">
        <f t="shared" si="169"/>
        <v>1</v>
      </c>
      <c r="AL1503">
        <v>0</v>
      </c>
    </row>
    <row r="1504" spans="1:38" x14ac:dyDescent="0.3">
      <c r="A1504">
        <v>8</v>
      </c>
      <c r="B1504">
        <v>13</v>
      </c>
      <c r="C1504">
        <f>IF(OR($L1504=TRUE,$A1504=0,MOD($A1504,ChapterTable!$R$20)&lt;&gt;0),
MAX(0,INT(($B1504+ChapterTable!$P$26+VLOOKUP(SUBSTITUTE(C$1,"성장단계","")&amp;"단계오프셋",ChapterTable!$R:$S,2,0))/ChapterTable!$P$23)),
MAX(0,INT(($B1504+ChapterTable!$R$26+VLOOKUP(SUBSTITUTE(C$1,"성장단계","")&amp;"보스단계오프셋",ChapterTable!$R:$S,2,0))/ChapterTable!$R$23)))</f>
        <v>1</v>
      </c>
      <c r="D1504">
        <f>IF(OR($L1504=TRUE,$A1504=0,MOD($A1504,ChapterTable!$R$20)&lt;&gt;0),
MAX(0,INT(($B1504+ChapterTable!$P$26+VLOOKUP(SUBSTITUTE(D$1,"성장단계","")&amp;"단계오프셋",ChapterTable!$R:$S,2,0))/ChapterTable!$P$23)),
MAX(0,INT(($B1504+ChapterTable!$R$26+VLOOKUP(SUBSTITUTE(D$1,"성장단계","")&amp;"보스단계오프셋",ChapterTable!$R:$S,2,0))/ChapterTable!$R$23)))</f>
        <v>1</v>
      </c>
      <c r="E1504" s="1">
        <f ca="1">IF(AND($A1504=0,$B1504=1),
    VLOOKUP(1,ChapterTable!$1:$1048576,MATCH("최종"&amp;SUBSTITUTE(SUBSTITUTE(E$1,"standard",""),"|Float",""),ChapterTable!$1:$1,0),0)*ChapterTable!$P$17,
  IF(AND($A1504=0,$B1504=0),
    E1505,
  IF($B1504=0,
    VLOOKUP($A1504,ChapterTable!$1:$1048576,MATCH("최종"&amp;SUBSTITUTE(SUBSTITUTE(E$1,"standard",""),"|Float",""),ChapterTable!$1:$1,0),0),
  IF($B1504=1,
    IF($L1504=FALSE,
      VLOOKUP($A1504,ChapterTable!$1:$1048576,MATCH("최종"&amp;SUBSTITUTE(SUBSTITUTE(E$1,"standard",""),"|Float",""),ChapterTable!$1:$1,0),0),
      VLOOKUP($A1504-ChapterTable!$P$11,ChapterTable!$1:$1048576,MATCH("최종"&amp;SUBSTITUTE(SUBSTITUTE(E$1,"standard",""),"|Float",""),ChapterTable!$1:$1,0),0)*ChapterTable!$P$14
    ),
  OFFSET(E1504,-$B1504+IF($L1504,1,0),0)*IF($B1504&gt;OFFSET($B1504,1,0),ChapterTable!$R$17,1)*
    (VLOOKUP(SUBSTITUTE(SUBSTITUTE(E$1,"standard",""),"|Float","")&amp;IF(OR($L1504=TRUE,$A1504=0,MOD($A1504,ChapterTable!$R$20)&lt;&gt;0),"","보스")&amp;"인게임누적곱배수",ChapterTable!$R:$S,2,0)^C1504
    +VLOOKUP(SUBSTITUTE(SUBSTITUTE(E$1,"standard",""),"|Float","")&amp;IF(OR($L1504=TRUE,$A1504=0,MOD($A1504,ChapterTable!$R$20)&lt;&gt;0),"","보스")&amp;"인게임누적합배수",ChapterTable!$R:$S,2,0)*C1504)
  )
  )
  )
)</f>
        <v>1886.2874999999997</v>
      </c>
      <c r="F1504" s="1">
        <f ca="1">IF(AND($A1504=0,$B1504=1),
    VLOOKUP(1,ChapterTable!$1:$1048576,MATCH("최종"&amp;SUBSTITUTE(SUBSTITUTE(F$1,"standard",""),"|Float",""),ChapterTable!$1:$1,0),0)*ChapterTable!$P$17,
  IF(AND($A1504=0,$B1504=0),
    F1505,
  IF($B1504=0,
    VLOOKUP($A1504,ChapterTable!$1:$1048576,MATCH("최종"&amp;SUBSTITUTE(SUBSTITUTE(F$1,"standard",""),"|Float",""),ChapterTable!$1:$1,0),0),
  IF($B1504=1,
    IF($L1504=FALSE,
      VLOOKUP($A1504,ChapterTable!$1:$1048576,MATCH("최종"&amp;SUBSTITUTE(SUBSTITUTE(F$1,"standard",""),"|Float",""),ChapterTable!$1:$1,0),0),
      VLOOKUP($A1504-ChapterTable!$P$11,ChapterTable!$1:$1048576,MATCH("최종"&amp;SUBSTITUTE(SUBSTITUTE(F$1,"standard",""),"|Float",""),ChapterTable!$1:$1,0),0)*ChapterTable!$P$14
    ),
  OFFSET(F1504,-$B1504+IF($L1504,1,0),0)*
    (VLOOKUP(SUBSTITUTE(SUBSTITUTE(F$1,"standard",""),"|Float","")&amp;IF(OR($L1504=TRUE,$A1504=0,MOD($A1504,ChapterTable!$R$20)&lt;&gt;0),"","보스")&amp;"인게임누적곱배수",ChapterTable!$R:$S,2,0)^D1504
    +VLOOKUP(SUBSTITUTE(SUBSTITUTE(F$1,"standard",""),"|Float","")&amp;IF(OR($L1504=TRUE,$A1504=0,MOD($A1504,ChapterTable!$R$20)&lt;&gt;0),"","보스")&amp;"인게임누적합배수",ChapterTable!$R:$S,2,0)*D1504)
  )
  )
  )
)</f>
        <v>704.0830078125</v>
      </c>
      <c r="G1504" t="s">
        <v>715</v>
      </c>
      <c r="J1504" t="str">
        <f>IF(ISBLANK(I1504),"",
IFERROR(VLOOKUP(I1504,[1]StringTable!$1:$1048576,MATCH("kor|String",[1]StringTable!$1:$1,0),0),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70"/>
        <v>0.5</v>
      </c>
      <c r="AJ1504">
        <f t="shared" si="168"/>
        <v>0.54666666600000002</v>
      </c>
      <c r="AK1504">
        <f t="shared" si="169"/>
        <v>1</v>
      </c>
      <c r="AL1504">
        <v>0</v>
      </c>
    </row>
    <row r="1505" spans="1:38" x14ac:dyDescent="0.3">
      <c r="A1505">
        <v>8</v>
      </c>
      <c r="B1505">
        <v>14</v>
      </c>
      <c r="C1505">
        <f>IF(OR($L1505=TRUE,$A1505=0,MOD($A1505,ChapterTable!$R$20)&lt;&gt;0),
MAX(0,INT(($B1505+ChapterTable!$P$26+VLOOKUP(SUBSTITUTE(C$1,"성장단계","")&amp;"단계오프셋",ChapterTable!$R:$S,2,0))/ChapterTable!$P$23)),
MAX(0,INT(($B1505+ChapterTable!$R$26+VLOOKUP(SUBSTITUTE(C$1,"성장단계","")&amp;"보스단계오프셋",ChapterTable!$R:$S,2,0))/ChapterTable!$R$23)))</f>
        <v>1</v>
      </c>
      <c r="D1505">
        <f>IF(OR($L1505=TRUE,$A1505=0,MOD($A1505,ChapterTable!$R$20)&lt;&gt;0),
MAX(0,INT(($B1505+ChapterTable!$P$26+VLOOKUP(SUBSTITUTE(D$1,"성장단계","")&amp;"단계오프셋",ChapterTable!$R:$S,2,0))/ChapterTable!$P$23)),
MAX(0,INT(($B1505+ChapterTable!$R$26+VLOOKUP(SUBSTITUTE(D$1,"성장단계","")&amp;"보스단계오프셋",ChapterTable!$R:$S,2,0))/ChapterTable!$R$23)))</f>
        <v>1</v>
      </c>
      <c r="E1505" s="1">
        <f ca="1">IF(AND($A1505=0,$B1505=1),
    VLOOKUP(1,ChapterTable!$1:$1048576,MATCH("최종"&amp;SUBSTITUTE(SUBSTITUTE(E$1,"standard",""),"|Float",""),ChapterTable!$1:$1,0),0)*ChapterTable!$P$17,
  IF(AND($A1505=0,$B1505=0),
    E1506,
  IF($B1505=0,
    VLOOKUP($A1505,ChapterTable!$1:$1048576,MATCH("최종"&amp;SUBSTITUTE(SUBSTITUTE(E$1,"standard",""),"|Float",""),ChapterTable!$1:$1,0),0),
  IF($B1505=1,
    IF($L1505=FALSE,
      VLOOKUP($A1505,ChapterTable!$1:$1048576,MATCH("최종"&amp;SUBSTITUTE(SUBSTITUTE(E$1,"standard",""),"|Float",""),ChapterTable!$1:$1,0),0),
      VLOOKUP($A1505-ChapterTable!$P$11,ChapterTable!$1:$1048576,MATCH("최종"&amp;SUBSTITUTE(SUBSTITUTE(E$1,"standard",""),"|Float",""),ChapterTable!$1:$1,0),0)*ChapterTable!$P$14
    ),
  OFFSET(E1505,-$B1505+IF($L1505,1,0),0)*IF($B1505&gt;OFFSET($B1505,1,0),ChapterTable!$R$17,1)*
    (VLOOKUP(SUBSTITUTE(SUBSTITUTE(E$1,"standard",""),"|Float","")&amp;IF(OR($L1505=TRUE,$A1505=0,MOD($A1505,ChapterTable!$R$20)&lt;&gt;0),"","보스")&amp;"인게임누적곱배수",ChapterTable!$R:$S,2,0)^C1505
    +VLOOKUP(SUBSTITUTE(SUBSTITUTE(E$1,"standard",""),"|Float","")&amp;IF(OR($L1505=TRUE,$A1505=0,MOD($A1505,ChapterTable!$R$20)&lt;&gt;0),"","보스")&amp;"인게임누적합배수",ChapterTable!$R:$S,2,0)*C1505)
  )
  )
  )
)</f>
        <v>1886.2874999999997</v>
      </c>
      <c r="F1505" s="1">
        <f ca="1">IF(AND($A1505=0,$B1505=1),
    VLOOKUP(1,ChapterTable!$1:$1048576,MATCH("최종"&amp;SUBSTITUTE(SUBSTITUTE(F$1,"standard",""),"|Float",""),ChapterTable!$1:$1,0),0)*ChapterTable!$P$17,
  IF(AND($A1505=0,$B1505=0),
    F1506,
  IF($B1505=0,
    VLOOKUP($A1505,ChapterTable!$1:$1048576,MATCH("최종"&amp;SUBSTITUTE(SUBSTITUTE(F$1,"standard",""),"|Float",""),ChapterTable!$1:$1,0),0),
  IF($B1505=1,
    IF($L1505=FALSE,
      VLOOKUP($A1505,ChapterTable!$1:$1048576,MATCH("최종"&amp;SUBSTITUTE(SUBSTITUTE(F$1,"standard",""),"|Float",""),ChapterTable!$1:$1,0),0),
      VLOOKUP($A1505-ChapterTable!$P$11,ChapterTable!$1:$1048576,MATCH("최종"&amp;SUBSTITUTE(SUBSTITUTE(F$1,"standard",""),"|Float",""),ChapterTable!$1:$1,0),0)*ChapterTable!$P$14
    ),
  OFFSET(F1505,-$B1505+IF($L1505,1,0),0)*
    (VLOOKUP(SUBSTITUTE(SUBSTITUTE(F$1,"standard",""),"|Float","")&amp;IF(OR($L1505=TRUE,$A1505=0,MOD($A1505,ChapterTable!$R$20)&lt;&gt;0),"","보스")&amp;"인게임누적곱배수",ChapterTable!$R:$S,2,0)^D1505
    +VLOOKUP(SUBSTITUTE(SUBSTITUTE(F$1,"standard",""),"|Float","")&amp;IF(OR($L1505=TRUE,$A1505=0,MOD($A1505,ChapterTable!$R$20)&lt;&gt;0),"","보스")&amp;"인게임누적합배수",ChapterTable!$R:$S,2,0)*D1505)
  )
  )
  )
)</f>
        <v>704.0830078125</v>
      </c>
      <c r="G1505" t="s">
        <v>715</v>
      </c>
      <c r="J1505" t="str">
        <f>IF(ISBLANK(I1505),"",
IFERROR(VLOOKUP(I1505,[1]StringTable!$1:$1048576,MATCH("kor|String",[1]StringTable!$1:$1,0),0),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70"/>
        <v>0.5</v>
      </c>
      <c r="AJ1505">
        <f t="shared" si="168"/>
        <v>0.54666666600000002</v>
      </c>
      <c r="AK1505">
        <f t="shared" si="169"/>
        <v>1</v>
      </c>
      <c r="AL1505">
        <v>0</v>
      </c>
    </row>
    <row r="1506" spans="1:38" x14ac:dyDescent="0.3">
      <c r="A1506">
        <v>8</v>
      </c>
      <c r="B1506">
        <v>15</v>
      </c>
      <c r="C1506">
        <f>IF(OR($L1506=TRUE,$A1506=0,MOD($A1506,ChapterTable!$R$20)&lt;&gt;0),
MAX(0,INT(($B1506+ChapterTable!$P$26+VLOOKUP(SUBSTITUTE(C$1,"성장단계","")&amp;"단계오프셋",ChapterTable!$R:$S,2,0))/ChapterTable!$P$23)),
MAX(0,INT(($B1506+ChapterTable!$R$26+VLOOKUP(SUBSTITUTE(C$1,"성장단계","")&amp;"보스단계오프셋",ChapterTable!$R:$S,2,0))/ChapterTable!$R$23)))</f>
        <v>1</v>
      </c>
      <c r="D1506">
        <f>IF(OR($L1506=TRUE,$A1506=0,MOD($A1506,ChapterTable!$R$20)&lt;&gt;0),
MAX(0,INT(($B1506+ChapterTable!$P$26+VLOOKUP(SUBSTITUTE(D$1,"성장단계","")&amp;"단계오프셋",ChapterTable!$R:$S,2,0))/ChapterTable!$P$23)),
MAX(0,INT(($B1506+ChapterTable!$R$26+VLOOKUP(SUBSTITUTE(D$1,"성장단계","")&amp;"보스단계오프셋",ChapterTable!$R:$S,2,0))/ChapterTable!$R$23)))</f>
        <v>1</v>
      </c>
      <c r="E1506" s="1">
        <f ca="1">IF(AND($A1506=0,$B1506=1),
    VLOOKUP(1,ChapterTable!$1:$1048576,MATCH("최종"&amp;SUBSTITUTE(SUBSTITUTE(E$1,"standard",""),"|Float",""),ChapterTable!$1:$1,0),0)*ChapterTable!$P$17,
  IF(AND($A1506=0,$B1506=0),
    E1507,
  IF($B1506=0,
    VLOOKUP($A1506,ChapterTable!$1:$1048576,MATCH("최종"&amp;SUBSTITUTE(SUBSTITUTE(E$1,"standard",""),"|Float",""),ChapterTable!$1:$1,0),0),
  IF($B1506=1,
    IF($L1506=FALSE,
      VLOOKUP($A1506,ChapterTable!$1:$1048576,MATCH("최종"&amp;SUBSTITUTE(SUBSTITUTE(E$1,"standard",""),"|Float",""),ChapterTable!$1:$1,0),0),
      VLOOKUP($A1506-ChapterTable!$P$11,ChapterTable!$1:$1048576,MATCH("최종"&amp;SUBSTITUTE(SUBSTITUTE(E$1,"standard",""),"|Float",""),ChapterTable!$1:$1,0),0)*ChapterTable!$P$14
    ),
  OFFSET(E1506,-$B1506+IF($L1506,1,0),0)*IF($B1506&gt;OFFSET($B1506,1,0),ChapterTable!$R$17,1)*
    (VLOOKUP(SUBSTITUTE(SUBSTITUTE(E$1,"standard",""),"|Float","")&amp;IF(OR($L1506=TRUE,$A1506=0,MOD($A1506,ChapterTable!$R$20)&lt;&gt;0),"","보스")&amp;"인게임누적곱배수",ChapterTable!$R:$S,2,0)^C1506
    +VLOOKUP(SUBSTITUTE(SUBSTITUTE(E$1,"standard",""),"|Float","")&amp;IF(OR($L1506=TRUE,$A1506=0,MOD($A1506,ChapterTable!$R$20)&lt;&gt;0),"","보스")&amp;"인게임누적합배수",ChapterTable!$R:$S,2,0)*C1506)
  )
  )
  )
)</f>
        <v>1886.2874999999997</v>
      </c>
      <c r="F1506" s="1">
        <f ca="1">IF(AND($A1506=0,$B1506=1),
    VLOOKUP(1,ChapterTable!$1:$1048576,MATCH("최종"&amp;SUBSTITUTE(SUBSTITUTE(F$1,"standard",""),"|Float",""),ChapterTable!$1:$1,0),0)*ChapterTable!$P$17,
  IF(AND($A1506=0,$B1506=0),
    F1507,
  IF($B1506=0,
    VLOOKUP($A1506,ChapterTable!$1:$1048576,MATCH("최종"&amp;SUBSTITUTE(SUBSTITUTE(F$1,"standard",""),"|Float",""),ChapterTable!$1:$1,0),0),
  IF($B1506=1,
    IF($L1506=FALSE,
      VLOOKUP($A1506,ChapterTable!$1:$1048576,MATCH("최종"&amp;SUBSTITUTE(SUBSTITUTE(F$1,"standard",""),"|Float",""),ChapterTable!$1:$1,0),0),
      VLOOKUP($A1506-ChapterTable!$P$11,ChapterTable!$1:$1048576,MATCH("최종"&amp;SUBSTITUTE(SUBSTITUTE(F$1,"standard",""),"|Float",""),ChapterTable!$1:$1,0),0)*ChapterTable!$P$14
    ),
  OFFSET(F1506,-$B1506+IF($L1506,1,0),0)*
    (VLOOKUP(SUBSTITUTE(SUBSTITUTE(F$1,"standard",""),"|Float","")&amp;IF(OR($L1506=TRUE,$A1506=0,MOD($A1506,ChapterTable!$R$20)&lt;&gt;0),"","보스")&amp;"인게임누적곱배수",ChapterTable!$R:$S,2,0)^D1506
    +VLOOKUP(SUBSTITUTE(SUBSTITUTE(F$1,"standard",""),"|Float","")&amp;IF(OR($L1506=TRUE,$A1506=0,MOD($A1506,ChapterTable!$R$20)&lt;&gt;0),"","보스")&amp;"인게임누적합배수",ChapterTable!$R:$S,2,0)*D1506)
  )
  )
  )
)</f>
        <v>704.0830078125</v>
      </c>
      <c r="G1506" t="s">
        <v>715</v>
      </c>
      <c r="J1506" t="str">
        <f>IF(ISBLANK(I1506),"",
IFERROR(VLOOKUP(I1506,[1]StringTable!$1:$1048576,MATCH("kor|String",[1]StringTable!$1:$1,0),0),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70"/>
        <v>0.5</v>
      </c>
      <c r="AJ1506">
        <f t="shared" si="168"/>
        <v>0.54666666600000002</v>
      </c>
      <c r="AK1506">
        <f t="shared" si="169"/>
        <v>1</v>
      </c>
      <c r="AL1506">
        <v>0</v>
      </c>
    </row>
    <row r="1507" spans="1:38" x14ac:dyDescent="0.3">
      <c r="A1507">
        <v>8</v>
      </c>
      <c r="B1507">
        <v>16</v>
      </c>
      <c r="C1507">
        <f>IF(OR($L1507=TRUE,$A1507=0,MOD($A1507,ChapterTable!$R$20)&lt;&gt;0),
MAX(0,INT(($B1507+ChapterTable!$P$26+VLOOKUP(SUBSTITUTE(C$1,"성장단계","")&amp;"단계오프셋",ChapterTable!$R:$S,2,0))/ChapterTable!$P$23)),
MAX(0,INT(($B1507+ChapterTable!$R$26+VLOOKUP(SUBSTITUTE(C$1,"성장단계","")&amp;"보스단계오프셋",ChapterTable!$R:$S,2,0))/ChapterTable!$R$23)))</f>
        <v>2</v>
      </c>
      <c r="D1507">
        <f>IF(OR($L1507=TRUE,$A1507=0,MOD($A1507,ChapterTable!$R$20)&lt;&gt;0),
MAX(0,INT(($B1507+ChapterTable!$P$26+VLOOKUP(SUBSTITUTE(D$1,"성장단계","")&amp;"단계오프셋",ChapterTable!$R:$S,2,0))/ChapterTable!$P$23)),
MAX(0,INT(($B1507+ChapterTable!$R$26+VLOOKUP(SUBSTITUTE(D$1,"성장단계","")&amp;"보스단계오프셋",ChapterTable!$R:$S,2,0))/ChapterTable!$R$23)))</f>
        <v>1</v>
      </c>
      <c r="E1507" s="1">
        <f ca="1">IF(AND($A1507=0,$B1507=1),
    VLOOKUP(1,ChapterTable!$1:$1048576,MATCH("최종"&amp;SUBSTITUTE(SUBSTITUTE(E$1,"standard",""),"|Float",""),ChapterTable!$1:$1,0),0)*ChapterTable!$P$17,
  IF(AND($A1507=0,$B1507=0),
    E1508,
  IF($B1507=0,
    VLOOKUP($A1507,ChapterTable!$1:$1048576,MATCH("최종"&amp;SUBSTITUTE(SUBSTITUTE(E$1,"standard",""),"|Float",""),ChapterTable!$1:$1,0),0),
  IF($B1507=1,
    IF($L1507=FALSE,
      VLOOKUP($A1507,ChapterTable!$1:$1048576,MATCH("최종"&amp;SUBSTITUTE(SUBSTITUTE(E$1,"standard",""),"|Float",""),ChapterTable!$1:$1,0),0),
      VLOOKUP($A1507-ChapterTable!$P$11,ChapterTable!$1:$1048576,MATCH("최종"&amp;SUBSTITUTE(SUBSTITUTE(E$1,"standard",""),"|Float",""),ChapterTable!$1:$1,0),0)*ChapterTable!$P$14
    ),
  OFFSET(E1507,-$B1507+IF($L1507,1,0),0)*IF($B1507&gt;OFFSET($B1507,1,0),ChapterTable!$R$17,1)*
    (VLOOKUP(SUBSTITUTE(SUBSTITUTE(E$1,"standard",""),"|Float","")&amp;IF(OR($L1507=TRUE,$A1507=0,MOD($A1507,ChapterTable!$R$20)&lt;&gt;0),"","보스")&amp;"인게임누적곱배수",ChapterTable!$R:$S,2,0)^C1507
    +VLOOKUP(SUBSTITUTE(SUBSTITUTE(E$1,"standard",""),"|Float","")&amp;IF(OR($L1507=TRUE,$A1507=0,MOD($A1507,ChapterTable!$R$20)&lt;&gt;0),"","보스")&amp;"인게임누적합배수",ChapterTable!$R:$S,2,0)*C1507)
  )
  )
  )
)</f>
        <v>2200.6687499999994</v>
      </c>
      <c r="F1507" s="1">
        <f ca="1">IF(AND($A1507=0,$B1507=1),
    VLOOKUP(1,ChapterTable!$1:$1048576,MATCH("최종"&amp;SUBSTITUTE(SUBSTITUTE(F$1,"standard",""),"|Float",""),ChapterTable!$1:$1,0),0)*ChapterTable!$P$17,
  IF(AND($A1507=0,$B1507=0),
    F1508,
  IF($B1507=0,
    VLOOKUP($A1507,ChapterTable!$1:$1048576,MATCH("최종"&amp;SUBSTITUTE(SUBSTITUTE(F$1,"standard",""),"|Float",""),ChapterTable!$1:$1,0),0),
  IF($B1507=1,
    IF($L1507=FALSE,
      VLOOKUP($A1507,ChapterTable!$1:$1048576,MATCH("최종"&amp;SUBSTITUTE(SUBSTITUTE(F$1,"standard",""),"|Float",""),ChapterTable!$1:$1,0),0),
      VLOOKUP($A1507-ChapterTable!$P$11,ChapterTable!$1:$1048576,MATCH("최종"&amp;SUBSTITUTE(SUBSTITUTE(F$1,"standard",""),"|Float",""),ChapterTable!$1:$1,0),0)*ChapterTable!$P$14
    ),
  OFFSET(F1507,-$B1507+IF($L1507,1,0),0)*
    (VLOOKUP(SUBSTITUTE(SUBSTITUTE(F$1,"standard",""),"|Float","")&amp;IF(OR($L1507=TRUE,$A1507=0,MOD($A1507,ChapterTable!$R$20)&lt;&gt;0),"","보스")&amp;"인게임누적곱배수",ChapterTable!$R:$S,2,0)^D1507
    +VLOOKUP(SUBSTITUTE(SUBSTITUTE(F$1,"standard",""),"|Float","")&amp;IF(OR($L1507=TRUE,$A1507=0,MOD($A1507,ChapterTable!$R$20)&lt;&gt;0),"","보스")&amp;"인게임누적합배수",ChapterTable!$R:$S,2,0)*D1507)
  )
  )
  )
)</f>
        <v>704.0830078125</v>
      </c>
      <c r="G1507" t="s">
        <v>715</v>
      </c>
      <c r="J1507" t="str">
        <f>IF(ISBLANK(I1507),"",
IFERROR(VLOOKUP(I1507,[1]StringTable!$1:$1048576,MATCH("kor|String",[1]StringTable!$1:$1,0),0),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70"/>
        <v>0.5</v>
      </c>
      <c r="AJ1507">
        <f t="shared" si="168"/>
        <v>0.54666666600000002</v>
      </c>
      <c r="AK1507">
        <f t="shared" si="169"/>
        <v>1</v>
      </c>
      <c r="AL1507">
        <v>0</v>
      </c>
    </row>
    <row r="1508" spans="1:38" x14ac:dyDescent="0.3">
      <c r="A1508">
        <v>8</v>
      </c>
      <c r="B1508">
        <v>17</v>
      </c>
      <c r="C1508">
        <f>IF(OR($L1508=TRUE,$A1508=0,MOD($A1508,ChapterTable!$R$20)&lt;&gt;0),
MAX(0,INT(($B1508+ChapterTable!$P$26+VLOOKUP(SUBSTITUTE(C$1,"성장단계","")&amp;"단계오프셋",ChapterTable!$R:$S,2,0))/ChapterTable!$P$23)),
MAX(0,INT(($B1508+ChapterTable!$R$26+VLOOKUP(SUBSTITUTE(C$1,"성장단계","")&amp;"보스단계오프셋",ChapterTable!$R:$S,2,0))/ChapterTable!$R$23)))</f>
        <v>2</v>
      </c>
      <c r="D1508">
        <f>IF(OR($L1508=TRUE,$A1508=0,MOD($A1508,ChapterTable!$R$20)&lt;&gt;0),
MAX(0,INT(($B1508+ChapterTable!$P$26+VLOOKUP(SUBSTITUTE(D$1,"성장단계","")&amp;"단계오프셋",ChapterTable!$R:$S,2,0))/ChapterTable!$P$23)),
MAX(0,INT(($B1508+ChapterTable!$R$26+VLOOKUP(SUBSTITUTE(D$1,"성장단계","")&amp;"보스단계오프셋",ChapterTable!$R:$S,2,0))/ChapterTable!$R$23)))</f>
        <v>1</v>
      </c>
      <c r="E1508" s="1">
        <f ca="1">IF(AND($A1508=0,$B1508=1),
    VLOOKUP(1,ChapterTable!$1:$1048576,MATCH("최종"&amp;SUBSTITUTE(SUBSTITUTE(E$1,"standard",""),"|Float",""),ChapterTable!$1:$1,0),0)*ChapterTable!$P$17,
  IF(AND($A1508=0,$B1508=0),
    E1509,
  IF($B1508=0,
    VLOOKUP($A1508,ChapterTable!$1:$1048576,MATCH("최종"&amp;SUBSTITUTE(SUBSTITUTE(E$1,"standard",""),"|Float",""),ChapterTable!$1:$1,0),0),
  IF($B1508=1,
    IF($L1508=FALSE,
      VLOOKUP($A1508,ChapterTable!$1:$1048576,MATCH("최종"&amp;SUBSTITUTE(SUBSTITUTE(E$1,"standard",""),"|Float",""),ChapterTable!$1:$1,0),0),
      VLOOKUP($A1508-ChapterTable!$P$11,ChapterTable!$1:$1048576,MATCH("최종"&amp;SUBSTITUTE(SUBSTITUTE(E$1,"standard",""),"|Float",""),ChapterTable!$1:$1,0),0)*ChapterTable!$P$14
    ),
  OFFSET(E1508,-$B1508+IF($L1508,1,0),0)*IF($B1508&gt;OFFSET($B1508,1,0),ChapterTable!$R$17,1)*
    (VLOOKUP(SUBSTITUTE(SUBSTITUTE(E$1,"standard",""),"|Float","")&amp;IF(OR($L1508=TRUE,$A1508=0,MOD($A1508,ChapterTable!$R$20)&lt;&gt;0),"","보스")&amp;"인게임누적곱배수",ChapterTable!$R:$S,2,0)^C1508
    +VLOOKUP(SUBSTITUTE(SUBSTITUTE(E$1,"standard",""),"|Float","")&amp;IF(OR($L1508=TRUE,$A1508=0,MOD($A1508,ChapterTable!$R$20)&lt;&gt;0),"","보스")&amp;"인게임누적합배수",ChapterTable!$R:$S,2,0)*C1508)
  )
  )
  )
)</f>
        <v>2200.6687499999994</v>
      </c>
      <c r="F1508" s="1">
        <f ca="1">IF(AND($A1508=0,$B1508=1),
    VLOOKUP(1,ChapterTable!$1:$1048576,MATCH("최종"&amp;SUBSTITUTE(SUBSTITUTE(F$1,"standard",""),"|Float",""),ChapterTable!$1:$1,0),0)*ChapterTable!$P$17,
  IF(AND($A1508=0,$B1508=0),
    F1509,
  IF($B1508=0,
    VLOOKUP($A1508,ChapterTable!$1:$1048576,MATCH("최종"&amp;SUBSTITUTE(SUBSTITUTE(F$1,"standard",""),"|Float",""),ChapterTable!$1:$1,0),0),
  IF($B1508=1,
    IF($L1508=FALSE,
      VLOOKUP($A1508,ChapterTable!$1:$1048576,MATCH("최종"&amp;SUBSTITUTE(SUBSTITUTE(F$1,"standard",""),"|Float",""),ChapterTable!$1:$1,0),0),
      VLOOKUP($A1508-ChapterTable!$P$11,ChapterTable!$1:$1048576,MATCH("최종"&amp;SUBSTITUTE(SUBSTITUTE(F$1,"standard",""),"|Float",""),ChapterTable!$1:$1,0),0)*ChapterTable!$P$14
    ),
  OFFSET(F1508,-$B1508+IF($L1508,1,0),0)*
    (VLOOKUP(SUBSTITUTE(SUBSTITUTE(F$1,"standard",""),"|Float","")&amp;IF(OR($L1508=TRUE,$A1508=0,MOD($A1508,ChapterTable!$R$20)&lt;&gt;0),"","보스")&amp;"인게임누적곱배수",ChapterTable!$R:$S,2,0)^D1508
    +VLOOKUP(SUBSTITUTE(SUBSTITUTE(F$1,"standard",""),"|Float","")&amp;IF(OR($L1508=TRUE,$A1508=0,MOD($A1508,ChapterTable!$R$20)&lt;&gt;0),"","보스")&amp;"인게임누적합배수",ChapterTable!$R:$S,2,0)*D1508)
  )
  )
  )
)</f>
        <v>704.0830078125</v>
      </c>
      <c r="G1508" t="s">
        <v>715</v>
      </c>
      <c r="J1508" t="str">
        <f>IF(ISBLANK(I1508),"",
IFERROR(VLOOKUP(I1508,[1]StringTable!$1:$1048576,MATCH("kor|String",[1]StringTable!$1:$1,0),0),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70"/>
        <v>0.5</v>
      </c>
      <c r="AJ1508">
        <f t="shared" si="168"/>
        <v>0.54666666600000002</v>
      </c>
      <c r="AK1508">
        <f t="shared" si="169"/>
        <v>1</v>
      </c>
      <c r="AL1508">
        <v>0</v>
      </c>
    </row>
    <row r="1509" spans="1:38" x14ac:dyDescent="0.3">
      <c r="A1509">
        <v>8</v>
      </c>
      <c r="B1509">
        <v>18</v>
      </c>
      <c r="C1509">
        <f>IF(OR($L1509=TRUE,$A1509=0,MOD($A1509,ChapterTable!$R$20)&lt;&gt;0),
MAX(0,INT(($B1509+ChapterTable!$P$26+VLOOKUP(SUBSTITUTE(C$1,"성장단계","")&amp;"단계오프셋",ChapterTable!$R:$S,2,0))/ChapterTable!$P$23)),
MAX(0,INT(($B1509+ChapterTable!$R$26+VLOOKUP(SUBSTITUTE(C$1,"성장단계","")&amp;"보스단계오프셋",ChapterTable!$R:$S,2,0))/ChapterTable!$R$23)))</f>
        <v>2</v>
      </c>
      <c r="D1509">
        <f>IF(OR($L1509=TRUE,$A1509=0,MOD($A1509,ChapterTable!$R$20)&lt;&gt;0),
MAX(0,INT(($B1509+ChapterTable!$P$26+VLOOKUP(SUBSTITUTE(D$1,"성장단계","")&amp;"단계오프셋",ChapterTable!$R:$S,2,0))/ChapterTable!$P$23)),
MAX(0,INT(($B1509+ChapterTable!$R$26+VLOOKUP(SUBSTITUTE(D$1,"성장단계","")&amp;"보스단계오프셋",ChapterTable!$R:$S,2,0))/ChapterTable!$R$23)))</f>
        <v>1</v>
      </c>
      <c r="E1509" s="1">
        <f ca="1">IF(AND($A1509=0,$B1509=1),
    VLOOKUP(1,ChapterTable!$1:$1048576,MATCH("최종"&amp;SUBSTITUTE(SUBSTITUTE(E$1,"standard",""),"|Float",""),ChapterTable!$1:$1,0),0)*ChapterTable!$P$17,
  IF(AND($A1509=0,$B1509=0),
    E1510,
  IF($B1509=0,
    VLOOKUP($A1509,ChapterTable!$1:$1048576,MATCH("최종"&amp;SUBSTITUTE(SUBSTITUTE(E$1,"standard",""),"|Float",""),ChapterTable!$1:$1,0),0),
  IF($B1509=1,
    IF($L1509=FALSE,
      VLOOKUP($A1509,ChapterTable!$1:$1048576,MATCH("최종"&amp;SUBSTITUTE(SUBSTITUTE(E$1,"standard",""),"|Float",""),ChapterTable!$1:$1,0),0),
      VLOOKUP($A1509-ChapterTable!$P$11,ChapterTable!$1:$1048576,MATCH("최종"&amp;SUBSTITUTE(SUBSTITUTE(E$1,"standard",""),"|Float",""),ChapterTable!$1:$1,0),0)*ChapterTable!$P$14
    ),
  OFFSET(E1509,-$B1509+IF($L1509,1,0),0)*IF($B1509&gt;OFFSET($B1509,1,0),ChapterTable!$R$17,1)*
    (VLOOKUP(SUBSTITUTE(SUBSTITUTE(E$1,"standard",""),"|Float","")&amp;IF(OR($L1509=TRUE,$A1509=0,MOD($A1509,ChapterTable!$R$20)&lt;&gt;0),"","보스")&amp;"인게임누적곱배수",ChapterTable!$R:$S,2,0)^C1509
    +VLOOKUP(SUBSTITUTE(SUBSTITUTE(E$1,"standard",""),"|Float","")&amp;IF(OR($L1509=TRUE,$A1509=0,MOD($A1509,ChapterTable!$R$20)&lt;&gt;0),"","보스")&amp;"인게임누적합배수",ChapterTable!$R:$S,2,0)*C1509)
  )
  )
  )
)</f>
        <v>2200.6687499999994</v>
      </c>
      <c r="F1509" s="1">
        <f ca="1">IF(AND($A1509=0,$B1509=1),
    VLOOKUP(1,ChapterTable!$1:$1048576,MATCH("최종"&amp;SUBSTITUTE(SUBSTITUTE(F$1,"standard",""),"|Float",""),ChapterTable!$1:$1,0),0)*ChapterTable!$P$17,
  IF(AND($A1509=0,$B1509=0),
    F1510,
  IF($B1509=0,
    VLOOKUP($A1509,ChapterTable!$1:$1048576,MATCH("최종"&amp;SUBSTITUTE(SUBSTITUTE(F$1,"standard",""),"|Float",""),ChapterTable!$1:$1,0),0),
  IF($B1509=1,
    IF($L1509=FALSE,
      VLOOKUP($A1509,ChapterTable!$1:$1048576,MATCH("최종"&amp;SUBSTITUTE(SUBSTITUTE(F$1,"standard",""),"|Float",""),ChapterTable!$1:$1,0),0),
      VLOOKUP($A1509-ChapterTable!$P$11,ChapterTable!$1:$1048576,MATCH("최종"&amp;SUBSTITUTE(SUBSTITUTE(F$1,"standard",""),"|Float",""),ChapterTable!$1:$1,0),0)*ChapterTable!$P$14
    ),
  OFFSET(F1509,-$B1509+IF($L1509,1,0),0)*
    (VLOOKUP(SUBSTITUTE(SUBSTITUTE(F$1,"standard",""),"|Float","")&amp;IF(OR($L1509=TRUE,$A1509=0,MOD($A1509,ChapterTable!$R$20)&lt;&gt;0),"","보스")&amp;"인게임누적곱배수",ChapterTable!$R:$S,2,0)^D1509
    +VLOOKUP(SUBSTITUTE(SUBSTITUTE(F$1,"standard",""),"|Float","")&amp;IF(OR($L1509=TRUE,$A1509=0,MOD($A1509,ChapterTable!$R$20)&lt;&gt;0),"","보스")&amp;"인게임누적합배수",ChapterTable!$R:$S,2,0)*D1509)
  )
  )
  )
)</f>
        <v>704.0830078125</v>
      </c>
      <c r="G1509" t="s">
        <v>715</v>
      </c>
      <c r="J1509" t="str">
        <f>IF(ISBLANK(I1509),"",
IFERROR(VLOOKUP(I1509,[1]StringTable!$1:$1048576,MATCH("kor|String",[1]StringTable!$1:$1,0),0),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70"/>
        <v>0.5</v>
      </c>
      <c r="AJ1509">
        <f t="shared" si="168"/>
        <v>0.54666666600000002</v>
      </c>
      <c r="AK1509">
        <f t="shared" si="169"/>
        <v>1</v>
      </c>
      <c r="AL1509">
        <v>0</v>
      </c>
    </row>
    <row r="1510" spans="1:38" x14ac:dyDescent="0.3">
      <c r="A1510">
        <v>8</v>
      </c>
      <c r="B1510">
        <v>19</v>
      </c>
      <c r="C1510">
        <f>IF(OR($L1510=TRUE,$A1510=0,MOD($A1510,ChapterTable!$R$20)&lt;&gt;0),
MAX(0,INT(($B1510+ChapterTable!$P$26+VLOOKUP(SUBSTITUTE(C$1,"성장단계","")&amp;"단계오프셋",ChapterTable!$R:$S,2,0))/ChapterTable!$P$23)),
MAX(0,INT(($B1510+ChapterTable!$R$26+VLOOKUP(SUBSTITUTE(C$1,"성장단계","")&amp;"보스단계오프셋",ChapterTable!$R:$S,2,0))/ChapterTable!$R$23)))</f>
        <v>2</v>
      </c>
      <c r="D1510">
        <f>IF(OR($L1510=TRUE,$A1510=0,MOD($A1510,ChapterTable!$R$20)&lt;&gt;0),
MAX(0,INT(($B1510+ChapterTable!$P$26+VLOOKUP(SUBSTITUTE(D$1,"성장단계","")&amp;"단계오프셋",ChapterTable!$R:$S,2,0))/ChapterTable!$P$23)),
MAX(0,INT(($B1510+ChapterTable!$R$26+VLOOKUP(SUBSTITUTE(D$1,"성장단계","")&amp;"보스단계오프셋",ChapterTable!$R:$S,2,0))/ChapterTable!$R$23)))</f>
        <v>1</v>
      </c>
      <c r="E1510" s="1">
        <f ca="1">IF(AND($A1510=0,$B1510=1),
    VLOOKUP(1,ChapterTable!$1:$1048576,MATCH("최종"&amp;SUBSTITUTE(SUBSTITUTE(E$1,"standard",""),"|Float",""),ChapterTable!$1:$1,0),0)*ChapterTable!$P$17,
  IF(AND($A1510=0,$B1510=0),
    E1511,
  IF($B1510=0,
    VLOOKUP($A1510,ChapterTable!$1:$1048576,MATCH("최종"&amp;SUBSTITUTE(SUBSTITUTE(E$1,"standard",""),"|Float",""),ChapterTable!$1:$1,0),0),
  IF($B1510=1,
    IF($L1510=FALSE,
      VLOOKUP($A1510,ChapterTable!$1:$1048576,MATCH("최종"&amp;SUBSTITUTE(SUBSTITUTE(E$1,"standard",""),"|Float",""),ChapterTable!$1:$1,0),0),
      VLOOKUP($A1510-ChapterTable!$P$11,ChapterTable!$1:$1048576,MATCH("최종"&amp;SUBSTITUTE(SUBSTITUTE(E$1,"standard",""),"|Float",""),ChapterTable!$1:$1,0),0)*ChapterTable!$P$14
    ),
  OFFSET(E1510,-$B1510+IF($L1510,1,0),0)*IF($B1510&gt;OFFSET($B1510,1,0),ChapterTable!$R$17,1)*
    (VLOOKUP(SUBSTITUTE(SUBSTITUTE(E$1,"standard",""),"|Float","")&amp;IF(OR($L1510=TRUE,$A1510=0,MOD($A1510,ChapterTable!$R$20)&lt;&gt;0),"","보스")&amp;"인게임누적곱배수",ChapterTable!$R:$S,2,0)^C1510
    +VLOOKUP(SUBSTITUTE(SUBSTITUTE(E$1,"standard",""),"|Float","")&amp;IF(OR($L1510=TRUE,$A1510=0,MOD($A1510,ChapterTable!$R$20)&lt;&gt;0),"","보스")&amp;"인게임누적합배수",ChapterTable!$R:$S,2,0)*C1510)
  )
  )
  )
)</f>
        <v>2200.6687499999994</v>
      </c>
      <c r="F1510" s="1">
        <f ca="1">IF(AND($A1510=0,$B1510=1),
    VLOOKUP(1,ChapterTable!$1:$1048576,MATCH("최종"&amp;SUBSTITUTE(SUBSTITUTE(F$1,"standard",""),"|Float",""),ChapterTable!$1:$1,0),0)*ChapterTable!$P$17,
  IF(AND($A1510=0,$B1510=0),
    F1511,
  IF($B1510=0,
    VLOOKUP($A1510,ChapterTable!$1:$1048576,MATCH("최종"&amp;SUBSTITUTE(SUBSTITUTE(F$1,"standard",""),"|Float",""),ChapterTable!$1:$1,0),0),
  IF($B1510=1,
    IF($L1510=FALSE,
      VLOOKUP($A1510,ChapterTable!$1:$1048576,MATCH("최종"&amp;SUBSTITUTE(SUBSTITUTE(F$1,"standard",""),"|Float",""),ChapterTable!$1:$1,0),0),
      VLOOKUP($A1510-ChapterTable!$P$11,ChapterTable!$1:$1048576,MATCH("최종"&amp;SUBSTITUTE(SUBSTITUTE(F$1,"standard",""),"|Float",""),ChapterTable!$1:$1,0),0)*ChapterTable!$P$14
    ),
  OFFSET(F1510,-$B1510+IF($L1510,1,0),0)*
    (VLOOKUP(SUBSTITUTE(SUBSTITUTE(F$1,"standard",""),"|Float","")&amp;IF(OR($L1510=TRUE,$A1510=0,MOD($A1510,ChapterTable!$R$20)&lt;&gt;0),"","보스")&amp;"인게임누적곱배수",ChapterTable!$R:$S,2,0)^D1510
    +VLOOKUP(SUBSTITUTE(SUBSTITUTE(F$1,"standard",""),"|Float","")&amp;IF(OR($L1510=TRUE,$A1510=0,MOD($A1510,ChapterTable!$R$20)&lt;&gt;0),"","보스")&amp;"인게임누적합배수",ChapterTable!$R:$S,2,0)*D1510)
  )
  )
  )
)</f>
        <v>704.0830078125</v>
      </c>
      <c r="G1510" t="s">
        <v>715</v>
      </c>
      <c r="J1510" t="str">
        <f>IF(ISBLANK(I1510),"",
IFERROR(VLOOKUP(I1510,[1]StringTable!$1:$1048576,MATCH("kor|String",[1]StringTable!$1:$1,0),0),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70"/>
        <v>0.5</v>
      </c>
      <c r="AJ1510">
        <f t="shared" si="168"/>
        <v>0.54666666600000002</v>
      </c>
      <c r="AK1510">
        <f t="shared" si="169"/>
        <v>1</v>
      </c>
      <c r="AL1510">
        <v>0</v>
      </c>
    </row>
    <row r="1511" spans="1:38" x14ac:dyDescent="0.3">
      <c r="A1511">
        <v>8</v>
      </c>
      <c r="B1511">
        <v>20</v>
      </c>
      <c r="C1511">
        <f>IF(OR($L1511=TRUE,$A1511=0,MOD($A1511,ChapterTable!$R$20)&lt;&gt;0),
MAX(0,INT(($B1511+ChapterTable!$P$26+VLOOKUP(SUBSTITUTE(C$1,"성장단계","")&amp;"단계오프셋",ChapterTable!$R:$S,2,0))/ChapterTable!$P$23)),
MAX(0,INT(($B1511+ChapterTable!$R$26+VLOOKUP(SUBSTITUTE(C$1,"성장단계","")&amp;"보스단계오프셋",ChapterTable!$R:$S,2,0))/ChapterTable!$R$23)))</f>
        <v>2</v>
      </c>
      <c r="D1511">
        <f>IF(OR($L1511=TRUE,$A1511=0,MOD($A1511,ChapterTable!$R$20)&lt;&gt;0),
MAX(0,INT(($B1511+ChapterTable!$P$26+VLOOKUP(SUBSTITUTE(D$1,"성장단계","")&amp;"단계오프셋",ChapterTable!$R:$S,2,0))/ChapterTable!$P$23)),
MAX(0,INT(($B1511+ChapterTable!$R$26+VLOOKUP(SUBSTITUTE(D$1,"성장단계","")&amp;"보스단계오프셋",ChapterTable!$R:$S,2,0))/ChapterTable!$R$23)))</f>
        <v>1</v>
      </c>
      <c r="E1511" s="1">
        <f ca="1">IF(AND($A1511=0,$B1511=1),
    VLOOKUP(1,ChapterTable!$1:$1048576,MATCH("최종"&amp;SUBSTITUTE(SUBSTITUTE(E$1,"standard",""),"|Float",""),ChapterTable!$1:$1,0),0)*ChapterTable!$P$17,
  IF(AND($A1511=0,$B1511=0),
    E1512,
  IF($B1511=0,
    VLOOKUP($A1511,ChapterTable!$1:$1048576,MATCH("최종"&amp;SUBSTITUTE(SUBSTITUTE(E$1,"standard",""),"|Float",""),ChapterTable!$1:$1,0),0),
  IF($B1511=1,
    IF($L1511=FALSE,
      VLOOKUP($A1511,ChapterTable!$1:$1048576,MATCH("최종"&amp;SUBSTITUTE(SUBSTITUTE(E$1,"standard",""),"|Float",""),ChapterTable!$1:$1,0),0),
      VLOOKUP($A1511-ChapterTable!$P$11,ChapterTable!$1:$1048576,MATCH("최종"&amp;SUBSTITUTE(SUBSTITUTE(E$1,"standard",""),"|Float",""),ChapterTable!$1:$1,0),0)*ChapterTable!$P$14
    ),
  OFFSET(E1511,-$B1511+IF($L1511,1,0),0)*IF($B1511&gt;OFFSET($B1511,1,0),ChapterTable!$R$17,1)*
    (VLOOKUP(SUBSTITUTE(SUBSTITUTE(E$1,"standard",""),"|Float","")&amp;IF(OR($L1511=TRUE,$A1511=0,MOD($A1511,ChapterTable!$R$20)&lt;&gt;0),"","보스")&amp;"인게임누적곱배수",ChapterTable!$R:$S,2,0)^C1511
    +VLOOKUP(SUBSTITUTE(SUBSTITUTE(E$1,"standard",""),"|Float","")&amp;IF(OR($L1511=TRUE,$A1511=0,MOD($A1511,ChapterTable!$R$20)&lt;&gt;0),"","보스")&amp;"인게임누적합배수",ChapterTable!$R:$S,2,0)*C1511)
  )
  )
  )
)</f>
        <v>2200.6687499999994</v>
      </c>
      <c r="F1511" s="1">
        <f ca="1">IF(AND($A1511=0,$B1511=1),
    VLOOKUP(1,ChapterTable!$1:$1048576,MATCH("최종"&amp;SUBSTITUTE(SUBSTITUTE(F$1,"standard",""),"|Float",""),ChapterTable!$1:$1,0),0)*ChapterTable!$P$17,
  IF(AND($A1511=0,$B1511=0),
    F1512,
  IF($B1511=0,
    VLOOKUP($A1511,ChapterTable!$1:$1048576,MATCH("최종"&amp;SUBSTITUTE(SUBSTITUTE(F$1,"standard",""),"|Float",""),ChapterTable!$1:$1,0),0),
  IF($B1511=1,
    IF($L1511=FALSE,
      VLOOKUP($A1511,ChapterTable!$1:$1048576,MATCH("최종"&amp;SUBSTITUTE(SUBSTITUTE(F$1,"standard",""),"|Float",""),ChapterTable!$1:$1,0),0),
      VLOOKUP($A1511-ChapterTable!$P$11,ChapterTable!$1:$1048576,MATCH("최종"&amp;SUBSTITUTE(SUBSTITUTE(F$1,"standard",""),"|Float",""),ChapterTable!$1:$1,0),0)*ChapterTable!$P$14
    ),
  OFFSET(F1511,-$B1511+IF($L1511,1,0),0)*
    (VLOOKUP(SUBSTITUTE(SUBSTITUTE(F$1,"standard",""),"|Float","")&amp;IF(OR($L1511=TRUE,$A1511=0,MOD($A1511,ChapterTable!$R$20)&lt;&gt;0),"","보스")&amp;"인게임누적곱배수",ChapterTable!$R:$S,2,0)^D1511
    +VLOOKUP(SUBSTITUTE(SUBSTITUTE(F$1,"standard",""),"|Float","")&amp;IF(OR($L1511=TRUE,$A1511=0,MOD($A1511,ChapterTable!$R$20)&lt;&gt;0),"","보스")&amp;"인게임누적합배수",ChapterTable!$R:$S,2,0)*D1511)
  )
  )
  )
)</f>
        <v>704.0830078125</v>
      </c>
      <c r="G1511" t="s">
        <v>715</v>
      </c>
      <c r="J1511" t="str">
        <f>IF(ISBLANK(I1511),"",
IFERROR(VLOOKUP(I1511,[1]StringTable!$1:$1048576,MATCH("kor|String",[1]StringTable!$1:$1,0),0),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70"/>
        <v>0.5</v>
      </c>
      <c r="AJ1511">
        <f t="shared" si="168"/>
        <v>1</v>
      </c>
      <c r="AK1511">
        <f t="shared" si="169"/>
        <v>2</v>
      </c>
      <c r="AL1511">
        <v>0</v>
      </c>
    </row>
    <row r="1512" spans="1:38" x14ac:dyDescent="0.3">
      <c r="A1512">
        <v>8</v>
      </c>
      <c r="B1512">
        <v>21</v>
      </c>
      <c r="C1512">
        <f>IF(OR($L1512=TRUE,$A1512=0,MOD($A1512,ChapterTable!$R$20)&lt;&gt;0),
MAX(0,INT(($B1512+ChapterTable!$P$26+VLOOKUP(SUBSTITUTE(C$1,"성장단계","")&amp;"단계오프셋",ChapterTable!$R:$S,2,0))/ChapterTable!$P$23)),
MAX(0,INT(($B1512+ChapterTable!$R$26+VLOOKUP(SUBSTITUTE(C$1,"성장단계","")&amp;"보스단계오프셋",ChapterTable!$R:$S,2,0))/ChapterTable!$R$23)))</f>
        <v>2</v>
      </c>
      <c r="D1512">
        <f>IF(OR($L1512=TRUE,$A1512=0,MOD($A1512,ChapterTable!$R$20)&lt;&gt;0),
MAX(0,INT(($B1512+ChapterTable!$P$26+VLOOKUP(SUBSTITUTE(D$1,"성장단계","")&amp;"단계오프셋",ChapterTable!$R:$S,2,0))/ChapterTable!$P$23)),
MAX(0,INT(($B1512+ChapterTable!$R$26+VLOOKUP(SUBSTITUTE(D$1,"성장단계","")&amp;"보스단계오프셋",ChapterTable!$R:$S,2,0))/ChapterTable!$R$23)))</f>
        <v>2</v>
      </c>
      <c r="E1512" s="1">
        <f ca="1">IF(AND($A1512=0,$B1512=1),
    VLOOKUP(1,ChapterTable!$1:$1048576,MATCH("최종"&amp;SUBSTITUTE(SUBSTITUTE(E$1,"standard",""),"|Float",""),ChapterTable!$1:$1,0),0)*ChapterTable!$P$17,
  IF(AND($A1512=0,$B1512=0),
    E1513,
  IF($B1512=0,
    VLOOKUP($A1512,ChapterTable!$1:$1048576,MATCH("최종"&amp;SUBSTITUTE(SUBSTITUTE(E$1,"standard",""),"|Float",""),ChapterTable!$1:$1,0),0),
  IF($B1512=1,
    IF($L1512=FALSE,
      VLOOKUP($A1512,ChapterTable!$1:$1048576,MATCH("최종"&amp;SUBSTITUTE(SUBSTITUTE(E$1,"standard",""),"|Float",""),ChapterTable!$1:$1,0),0),
      VLOOKUP($A1512-ChapterTable!$P$11,ChapterTable!$1:$1048576,MATCH("최종"&amp;SUBSTITUTE(SUBSTITUTE(E$1,"standard",""),"|Float",""),ChapterTable!$1:$1,0),0)*ChapterTable!$P$14
    ),
  OFFSET(E1512,-$B1512+IF($L1512,1,0),0)*IF($B1512&gt;OFFSET($B1512,1,0),ChapterTable!$R$17,1)*
    (VLOOKUP(SUBSTITUTE(SUBSTITUTE(E$1,"standard",""),"|Float","")&amp;IF(OR($L1512=TRUE,$A1512=0,MOD($A1512,ChapterTable!$R$20)&lt;&gt;0),"","보스")&amp;"인게임누적곱배수",ChapterTable!$R:$S,2,0)^C1512
    +VLOOKUP(SUBSTITUTE(SUBSTITUTE(E$1,"standard",""),"|Float","")&amp;IF(OR($L1512=TRUE,$A1512=0,MOD($A1512,ChapterTable!$R$20)&lt;&gt;0),"","보스")&amp;"인게임누적합배수",ChapterTable!$R:$S,2,0)*C1512)
  )
  )
  )
)</f>
        <v>2200.6687499999994</v>
      </c>
      <c r="F1512" s="1">
        <f ca="1">IF(AND($A1512=0,$B1512=1),
    VLOOKUP(1,ChapterTable!$1:$1048576,MATCH("최종"&amp;SUBSTITUTE(SUBSTITUTE(F$1,"standard",""),"|Float",""),ChapterTable!$1:$1,0),0)*ChapterTable!$P$17,
  IF(AND($A1512=0,$B1512=0),
    F1513,
  IF($B1512=0,
    VLOOKUP($A1512,ChapterTable!$1:$1048576,MATCH("최종"&amp;SUBSTITUTE(SUBSTITUTE(F$1,"standard",""),"|Float",""),ChapterTable!$1:$1,0),0),
  IF($B1512=1,
    IF($L1512=FALSE,
      VLOOKUP($A1512,ChapterTable!$1:$1048576,MATCH("최종"&amp;SUBSTITUTE(SUBSTITUTE(F$1,"standard",""),"|Float",""),ChapterTable!$1:$1,0),0),
      VLOOKUP($A1512-ChapterTable!$P$11,ChapterTable!$1:$1048576,MATCH("최종"&amp;SUBSTITUTE(SUBSTITUTE(F$1,"standard",""),"|Float",""),ChapterTable!$1:$1,0),0)*ChapterTable!$P$14
    ),
  OFFSET(F1512,-$B1512+IF($L1512,1,0),0)*
    (VLOOKUP(SUBSTITUTE(SUBSTITUTE(F$1,"standard",""),"|Float","")&amp;IF(OR($L1512=TRUE,$A1512=0,MOD($A1512,ChapterTable!$R$20)&lt;&gt;0),"","보스")&amp;"인게임누적곱배수",ChapterTable!$R:$S,2,0)^D1512
    +VLOOKUP(SUBSTITUTE(SUBSTITUTE(F$1,"standard",""),"|Float","")&amp;IF(OR($L1512=TRUE,$A1512=0,MOD($A1512,ChapterTable!$R$20)&lt;&gt;0),"","보스")&amp;"인게임누적합배수",ChapterTable!$R:$S,2,0)*D1512)
  )
  )
  )
)</f>
        <v>753.20507812499989</v>
      </c>
      <c r="G1512" t="s">
        <v>715</v>
      </c>
      <c r="J1512" t="str">
        <f>IF(ISBLANK(I1512),"",
IFERROR(VLOOKUP(I1512,[1]StringTable!$1:$1048576,MATCH("kor|String",[1]StringTable!$1:$1,0),0),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70"/>
        <v>0.33333333333333331</v>
      </c>
      <c r="AJ1512">
        <f t="shared" si="168"/>
        <v>0.395555555</v>
      </c>
      <c r="AK1512">
        <f t="shared" si="169"/>
        <v>1</v>
      </c>
      <c r="AL1512">
        <v>0</v>
      </c>
    </row>
    <row r="1513" spans="1:38" x14ac:dyDescent="0.3">
      <c r="A1513">
        <v>8</v>
      </c>
      <c r="B1513">
        <v>22</v>
      </c>
      <c r="C1513">
        <f>IF(OR($L1513=TRUE,$A1513=0,MOD($A1513,ChapterTable!$R$20)&lt;&gt;0),
MAX(0,INT(($B1513+ChapterTable!$P$26+VLOOKUP(SUBSTITUTE(C$1,"성장단계","")&amp;"단계오프셋",ChapterTable!$R:$S,2,0))/ChapterTable!$P$23)),
MAX(0,INT(($B1513+ChapterTable!$R$26+VLOOKUP(SUBSTITUTE(C$1,"성장단계","")&amp;"보스단계오프셋",ChapterTable!$R:$S,2,0))/ChapterTable!$R$23)))</f>
        <v>2</v>
      </c>
      <c r="D1513">
        <f>IF(OR($L1513=TRUE,$A1513=0,MOD($A1513,ChapterTable!$R$20)&lt;&gt;0),
MAX(0,INT(($B1513+ChapterTable!$P$26+VLOOKUP(SUBSTITUTE(D$1,"성장단계","")&amp;"단계오프셋",ChapterTable!$R:$S,2,0))/ChapterTable!$P$23)),
MAX(0,INT(($B1513+ChapterTable!$R$26+VLOOKUP(SUBSTITUTE(D$1,"성장단계","")&amp;"보스단계오프셋",ChapterTable!$R:$S,2,0))/ChapterTable!$R$23)))</f>
        <v>2</v>
      </c>
      <c r="E1513" s="1">
        <f ca="1">IF(AND($A1513=0,$B1513=1),
    VLOOKUP(1,ChapterTable!$1:$1048576,MATCH("최종"&amp;SUBSTITUTE(SUBSTITUTE(E$1,"standard",""),"|Float",""),ChapterTable!$1:$1,0),0)*ChapterTable!$P$17,
  IF(AND($A1513=0,$B1513=0),
    E1514,
  IF($B1513=0,
    VLOOKUP($A1513,ChapterTable!$1:$1048576,MATCH("최종"&amp;SUBSTITUTE(SUBSTITUTE(E$1,"standard",""),"|Float",""),ChapterTable!$1:$1,0),0),
  IF($B1513=1,
    IF($L1513=FALSE,
      VLOOKUP($A1513,ChapterTable!$1:$1048576,MATCH("최종"&amp;SUBSTITUTE(SUBSTITUTE(E$1,"standard",""),"|Float",""),ChapterTable!$1:$1,0),0),
      VLOOKUP($A1513-ChapterTable!$P$11,ChapterTable!$1:$1048576,MATCH("최종"&amp;SUBSTITUTE(SUBSTITUTE(E$1,"standard",""),"|Float",""),ChapterTable!$1:$1,0),0)*ChapterTable!$P$14
    ),
  OFFSET(E1513,-$B1513+IF($L1513,1,0),0)*IF($B1513&gt;OFFSET($B1513,1,0),ChapterTable!$R$17,1)*
    (VLOOKUP(SUBSTITUTE(SUBSTITUTE(E$1,"standard",""),"|Float","")&amp;IF(OR($L1513=TRUE,$A1513=0,MOD($A1513,ChapterTable!$R$20)&lt;&gt;0),"","보스")&amp;"인게임누적곱배수",ChapterTable!$R:$S,2,0)^C1513
    +VLOOKUP(SUBSTITUTE(SUBSTITUTE(E$1,"standard",""),"|Float","")&amp;IF(OR($L1513=TRUE,$A1513=0,MOD($A1513,ChapterTable!$R$20)&lt;&gt;0),"","보스")&amp;"인게임누적합배수",ChapterTable!$R:$S,2,0)*C1513)
  )
  )
  )
)</f>
        <v>2200.6687499999994</v>
      </c>
      <c r="F1513" s="1">
        <f ca="1">IF(AND($A1513=0,$B1513=1),
    VLOOKUP(1,ChapterTable!$1:$1048576,MATCH("최종"&amp;SUBSTITUTE(SUBSTITUTE(F$1,"standard",""),"|Float",""),ChapterTable!$1:$1,0),0)*ChapterTable!$P$17,
  IF(AND($A1513=0,$B1513=0),
    F1514,
  IF($B1513=0,
    VLOOKUP($A1513,ChapterTable!$1:$1048576,MATCH("최종"&amp;SUBSTITUTE(SUBSTITUTE(F$1,"standard",""),"|Float",""),ChapterTable!$1:$1,0),0),
  IF($B1513=1,
    IF($L1513=FALSE,
      VLOOKUP($A1513,ChapterTable!$1:$1048576,MATCH("최종"&amp;SUBSTITUTE(SUBSTITUTE(F$1,"standard",""),"|Float",""),ChapterTable!$1:$1,0),0),
      VLOOKUP($A1513-ChapterTable!$P$11,ChapterTable!$1:$1048576,MATCH("최종"&amp;SUBSTITUTE(SUBSTITUTE(F$1,"standard",""),"|Float",""),ChapterTable!$1:$1,0),0)*ChapterTable!$P$14
    ),
  OFFSET(F1513,-$B1513+IF($L1513,1,0),0)*
    (VLOOKUP(SUBSTITUTE(SUBSTITUTE(F$1,"standard",""),"|Float","")&amp;IF(OR($L1513=TRUE,$A1513=0,MOD($A1513,ChapterTable!$R$20)&lt;&gt;0),"","보스")&amp;"인게임누적곱배수",ChapterTable!$R:$S,2,0)^D1513
    +VLOOKUP(SUBSTITUTE(SUBSTITUTE(F$1,"standard",""),"|Float","")&amp;IF(OR($L1513=TRUE,$A1513=0,MOD($A1513,ChapterTable!$R$20)&lt;&gt;0),"","보스")&amp;"인게임누적합배수",ChapterTable!$R:$S,2,0)*D1513)
  )
  )
  )
)</f>
        <v>753.20507812499989</v>
      </c>
      <c r="G1513" t="s">
        <v>715</v>
      </c>
      <c r="J1513" t="str">
        <f>IF(ISBLANK(I1513),"",
IFERROR(VLOOKUP(I1513,[1]StringTable!$1:$1048576,MATCH("kor|String",[1]StringTable!$1:$1,0),0),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70"/>
        <v>0.33333333333333331</v>
      </c>
      <c r="AJ1513">
        <f t="shared" si="168"/>
        <v>0.395555555</v>
      </c>
      <c r="AK1513">
        <f t="shared" si="169"/>
        <v>1</v>
      </c>
      <c r="AL1513">
        <v>0</v>
      </c>
    </row>
    <row r="1514" spans="1:38" x14ac:dyDescent="0.3">
      <c r="A1514">
        <v>8</v>
      </c>
      <c r="B1514">
        <v>23</v>
      </c>
      <c r="C1514">
        <f>IF(OR($L1514=TRUE,$A1514=0,MOD($A1514,ChapterTable!$R$20)&lt;&gt;0),
MAX(0,INT(($B1514+ChapterTable!$P$26+VLOOKUP(SUBSTITUTE(C$1,"성장단계","")&amp;"단계오프셋",ChapterTable!$R:$S,2,0))/ChapterTable!$P$23)),
MAX(0,INT(($B1514+ChapterTable!$R$26+VLOOKUP(SUBSTITUTE(C$1,"성장단계","")&amp;"보스단계오프셋",ChapterTable!$R:$S,2,0))/ChapterTable!$R$23)))</f>
        <v>2</v>
      </c>
      <c r="D1514">
        <f>IF(OR($L1514=TRUE,$A1514=0,MOD($A1514,ChapterTable!$R$20)&lt;&gt;0),
MAX(0,INT(($B1514+ChapterTable!$P$26+VLOOKUP(SUBSTITUTE(D$1,"성장단계","")&amp;"단계오프셋",ChapterTable!$R:$S,2,0))/ChapterTable!$P$23)),
MAX(0,INT(($B1514+ChapterTable!$R$26+VLOOKUP(SUBSTITUTE(D$1,"성장단계","")&amp;"보스단계오프셋",ChapterTable!$R:$S,2,0))/ChapterTable!$R$23)))</f>
        <v>2</v>
      </c>
      <c r="E1514" s="1">
        <f ca="1">IF(AND($A1514=0,$B1514=1),
    VLOOKUP(1,ChapterTable!$1:$1048576,MATCH("최종"&amp;SUBSTITUTE(SUBSTITUTE(E$1,"standard",""),"|Float",""),ChapterTable!$1:$1,0),0)*ChapterTable!$P$17,
  IF(AND($A1514=0,$B1514=0),
    E1515,
  IF($B1514=0,
    VLOOKUP($A1514,ChapterTable!$1:$1048576,MATCH("최종"&amp;SUBSTITUTE(SUBSTITUTE(E$1,"standard",""),"|Float",""),ChapterTable!$1:$1,0),0),
  IF($B1514=1,
    IF($L1514=FALSE,
      VLOOKUP($A1514,ChapterTable!$1:$1048576,MATCH("최종"&amp;SUBSTITUTE(SUBSTITUTE(E$1,"standard",""),"|Float",""),ChapterTable!$1:$1,0),0),
      VLOOKUP($A1514-ChapterTable!$P$11,ChapterTable!$1:$1048576,MATCH("최종"&amp;SUBSTITUTE(SUBSTITUTE(E$1,"standard",""),"|Float",""),ChapterTable!$1:$1,0),0)*ChapterTable!$P$14
    ),
  OFFSET(E1514,-$B1514+IF($L1514,1,0),0)*IF($B1514&gt;OFFSET($B1514,1,0),ChapterTable!$R$17,1)*
    (VLOOKUP(SUBSTITUTE(SUBSTITUTE(E$1,"standard",""),"|Float","")&amp;IF(OR($L1514=TRUE,$A1514=0,MOD($A1514,ChapterTable!$R$20)&lt;&gt;0),"","보스")&amp;"인게임누적곱배수",ChapterTable!$R:$S,2,0)^C1514
    +VLOOKUP(SUBSTITUTE(SUBSTITUTE(E$1,"standard",""),"|Float","")&amp;IF(OR($L1514=TRUE,$A1514=0,MOD($A1514,ChapterTable!$R$20)&lt;&gt;0),"","보스")&amp;"인게임누적합배수",ChapterTable!$R:$S,2,0)*C1514)
  )
  )
  )
)</f>
        <v>2200.6687499999994</v>
      </c>
      <c r="F1514" s="1">
        <f ca="1">IF(AND($A1514=0,$B1514=1),
    VLOOKUP(1,ChapterTable!$1:$1048576,MATCH("최종"&amp;SUBSTITUTE(SUBSTITUTE(F$1,"standard",""),"|Float",""),ChapterTable!$1:$1,0),0)*ChapterTable!$P$17,
  IF(AND($A1514=0,$B1514=0),
    F1515,
  IF($B1514=0,
    VLOOKUP($A1514,ChapterTable!$1:$1048576,MATCH("최종"&amp;SUBSTITUTE(SUBSTITUTE(F$1,"standard",""),"|Float",""),ChapterTable!$1:$1,0),0),
  IF($B1514=1,
    IF($L1514=FALSE,
      VLOOKUP($A1514,ChapterTable!$1:$1048576,MATCH("최종"&amp;SUBSTITUTE(SUBSTITUTE(F$1,"standard",""),"|Float",""),ChapterTable!$1:$1,0),0),
      VLOOKUP($A1514-ChapterTable!$P$11,ChapterTable!$1:$1048576,MATCH("최종"&amp;SUBSTITUTE(SUBSTITUTE(F$1,"standard",""),"|Float",""),ChapterTable!$1:$1,0),0)*ChapterTable!$P$14
    ),
  OFFSET(F1514,-$B1514+IF($L1514,1,0),0)*
    (VLOOKUP(SUBSTITUTE(SUBSTITUTE(F$1,"standard",""),"|Float","")&amp;IF(OR($L1514=TRUE,$A1514=0,MOD($A1514,ChapterTable!$R$20)&lt;&gt;0),"","보스")&amp;"인게임누적곱배수",ChapterTable!$R:$S,2,0)^D1514
    +VLOOKUP(SUBSTITUTE(SUBSTITUTE(F$1,"standard",""),"|Float","")&amp;IF(OR($L1514=TRUE,$A1514=0,MOD($A1514,ChapterTable!$R$20)&lt;&gt;0),"","보스")&amp;"인게임누적합배수",ChapterTable!$R:$S,2,0)*D1514)
  )
  )
  )
)</f>
        <v>753.20507812499989</v>
      </c>
      <c r="G1514" t="s">
        <v>715</v>
      </c>
      <c r="J1514" t="str">
        <f>IF(ISBLANK(I1514),"",
IFERROR(VLOOKUP(I1514,[1]StringTable!$1:$1048576,MATCH("kor|String",[1]StringTable!$1:$1,0),0),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70"/>
        <v>0.33333333333333331</v>
      </c>
      <c r="AJ1514">
        <f t="shared" si="168"/>
        <v>0.395555555</v>
      </c>
      <c r="AK1514">
        <f t="shared" si="169"/>
        <v>1</v>
      </c>
      <c r="AL1514">
        <v>0</v>
      </c>
    </row>
    <row r="1515" spans="1:38" x14ac:dyDescent="0.3">
      <c r="A1515">
        <v>8</v>
      </c>
      <c r="B1515">
        <v>24</v>
      </c>
      <c r="C1515">
        <f>IF(OR($L1515=TRUE,$A1515=0,MOD($A1515,ChapterTable!$R$20)&lt;&gt;0),
MAX(0,INT(($B1515+ChapterTable!$P$26+VLOOKUP(SUBSTITUTE(C$1,"성장단계","")&amp;"단계오프셋",ChapterTable!$R:$S,2,0))/ChapterTable!$P$23)),
MAX(0,INT(($B1515+ChapterTable!$R$26+VLOOKUP(SUBSTITUTE(C$1,"성장단계","")&amp;"보스단계오프셋",ChapterTable!$R:$S,2,0))/ChapterTable!$R$23)))</f>
        <v>2</v>
      </c>
      <c r="D1515">
        <f>IF(OR($L1515=TRUE,$A1515=0,MOD($A1515,ChapterTable!$R$20)&lt;&gt;0),
MAX(0,INT(($B1515+ChapterTable!$P$26+VLOOKUP(SUBSTITUTE(D$1,"성장단계","")&amp;"단계오프셋",ChapterTable!$R:$S,2,0))/ChapterTable!$P$23)),
MAX(0,INT(($B1515+ChapterTable!$R$26+VLOOKUP(SUBSTITUTE(D$1,"성장단계","")&amp;"보스단계오프셋",ChapterTable!$R:$S,2,0))/ChapterTable!$R$23)))</f>
        <v>2</v>
      </c>
      <c r="E1515" s="1">
        <f ca="1">IF(AND($A1515=0,$B1515=1),
    VLOOKUP(1,ChapterTable!$1:$1048576,MATCH("최종"&amp;SUBSTITUTE(SUBSTITUTE(E$1,"standard",""),"|Float",""),ChapterTable!$1:$1,0),0)*ChapterTable!$P$17,
  IF(AND($A1515=0,$B1515=0),
    E1516,
  IF($B1515=0,
    VLOOKUP($A1515,ChapterTable!$1:$1048576,MATCH("최종"&amp;SUBSTITUTE(SUBSTITUTE(E$1,"standard",""),"|Float",""),ChapterTable!$1:$1,0),0),
  IF($B1515=1,
    IF($L1515=FALSE,
      VLOOKUP($A1515,ChapterTable!$1:$1048576,MATCH("최종"&amp;SUBSTITUTE(SUBSTITUTE(E$1,"standard",""),"|Float",""),ChapterTable!$1:$1,0),0),
      VLOOKUP($A1515-ChapterTable!$P$11,ChapterTable!$1:$1048576,MATCH("최종"&amp;SUBSTITUTE(SUBSTITUTE(E$1,"standard",""),"|Float",""),ChapterTable!$1:$1,0),0)*ChapterTable!$P$14
    ),
  OFFSET(E1515,-$B1515+IF($L1515,1,0),0)*IF($B1515&gt;OFFSET($B1515,1,0),ChapterTable!$R$17,1)*
    (VLOOKUP(SUBSTITUTE(SUBSTITUTE(E$1,"standard",""),"|Float","")&amp;IF(OR($L1515=TRUE,$A1515=0,MOD($A1515,ChapterTable!$R$20)&lt;&gt;0),"","보스")&amp;"인게임누적곱배수",ChapterTable!$R:$S,2,0)^C1515
    +VLOOKUP(SUBSTITUTE(SUBSTITUTE(E$1,"standard",""),"|Float","")&amp;IF(OR($L1515=TRUE,$A1515=0,MOD($A1515,ChapterTable!$R$20)&lt;&gt;0),"","보스")&amp;"인게임누적합배수",ChapterTable!$R:$S,2,0)*C1515)
  )
  )
  )
)</f>
        <v>2200.6687499999994</v>
      </c>
      <c r="F1515" s="1">
        <f ca="1">IF(AND($A1515=0,$B1515=1),
    VLOOKUP(1,ChapterTable!$1:$1048576,MATCH("최종"&amp;SUBSTITUTE(SUBSTITUTE(F$1,"standard",""),"|Float",""),ChapterTable!$1:$1,0),0)*ChapterTable!$P$17,
  IF(AND($A1515=0,$B1515=0),
    F1516,
  IF($B1515=0,
    VLOOKUP($A1515,ChapterTable!$1:$1048576,MATCH("최종"&amp;SUBSTITUTE(SUBSTITUTE(F$1,"standard",""),"|Float",""),ChapterTable!$1:$1,0),0),
  IF($B1515=1,
    IF($L1515=FALSE,
      VLOOKUP($A1515,ChapterTable!$1:$1048576,MATCH("최종"&amp;SUBSTITUTE(SUBSTITUTE(F$1,"standard",""),"|Float",""),ChapterTable!$1:$1,0),0),
      VLOOKUP($A1515-ChapterTable!$P$11,ChapterTable!$1:$1048576,MATCH("최종"&amp;SUBSTITUTE(SUBSTITUTE(F$1,"standard",""),"|Float",""),ChapterTable!$1:$1,0),0)*ChapterTable!$P$14
    ),
  OFFSET(F1515,-$B1515+IF($L1515,1,0),0)*
    (VLOOKUP(SUBSTITUTE(SUBSTITUTE(F$1,"standard",""),"|Float","")&amp;IF(OR($L1515=TRUE,$A1515=0,MOD($A1515,ChapterTable!$R$20)&lt;&gt;0),"","보스")&amp;"인게임누적곱배수",ChapterTable!$R:$S,2,0)^D1515
    +VLOOKUP(SUBSTITUTE(SUBSTITUTE(F$1,"standard",""),"|Float","")&amp;IF(OR($L1515=TRUE,$A1515=0,MOD($A1515,ChapterTable!$R$20)&lt;&gt;0),"","보스")&amp;"인게임누적합배수",ChapterTable!$R:$S,2,0)*D1515)
  )
  )
  )
)</f>
        <v>753.20507812499989</v>
      </c>
      <c r="G1515" t="s">
        <v>715</v>
      </c>
      <c r="J1515" t="str">
        <f>IF(ISBLANK(I1515),"",
IFERROR(VLOOKUP(I1515,[1]StringTable!$1:$1048576,MATCH("kor|String",[1]StringTable!$1:$1,0),0),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70"/>
        <v>0.33333333333333331</v>
      </c>
      <c r="AJ1515">
        <f t="shared" si="168"/>
        <v>0.395555555</v>
      </c>
      <c r="AK1515">
        <f t="shared" si="169"/>
        <v>1</v>
      </c>
      <c r="AL1515">
        <v>0</v>
      </c>
    </row>
    <row r="1516" spans="1:38" x14ac:dyDescent="0.3">
      <c r="A1516">
        <v>8</v>
      </c>
      <c r="B1516">
        <v>25</v>
      </c>
      <c r="C1516">
        <f>IF(OR($L1516=TRUE,$A1516=0,MOD($A1516,ChapterTable!$R$20)&lt;&gt;0),
MAX(0,INT(($B1516+ChapterTable!$P$26+VLOOKUP(SUBSTITUTE(C$1,"성장단계","")&amp;"단계오프셋",ChapterTable!$R:$S,2,0))/ChapterTable!$P$23)),
MAX(0,INT(($B1516+ChapterTable!$R$26+VLOOKUP(SUBSTITUTE(C$1,"성장단계","")&amp;"보스단계오프셋",ChapterTable!$R:$S,2,0))/ChapterTable!$R$23)))</f>
        <v>2</v>
      </c>
      <c r="D1516">
        <f>IF(OR($L1516=TRUE,$A1516=0,MOD($A1516,ChapterTable!$R$20)&lt;&gt;0),
MAX(0,INT(($B1516+ChapterTable!$P$26+VLOOKUP(SUBSTITUTE(D$1,"성장단계","")&amp;"단계오프셋",ChapterTable!$R:$S,2,0))/ChapterTable!$P$23)),
MAX(0,INT(($B1516+ChapterTable!$R$26+VLOOKUP(SUBSTITUTE(D$1,"성장단계","")&amp;"보스단계오프셋",ChapterTable!$R:$S,2,0))/ChapterTable!$R$23)))</f>
        <v>2</v>
      </c>
      <c r="E1516" s="1">
        <f ca="1">IF(AND($A1516=0,$B1516=1),
    VLOOKUP(1,ChapterTable!$1:$1048576,MATCH("최종"&amp;SUBSTITUTE(SUBSTITUTE(E$1,"standard",""),"|Float",""),ChapterTable!$1:$1,0),0)*ChapterTable!$P$17,
  IF(AND($A1516=0,$B1516=0),
    E1517,
  IF($B1516=0,
    VLOOKUP($A1516,ChapterTable!$1:$1048576,MATCH("최종"&amp;SUBSTITUTE(SUBSTITUTE(E$1,"standard",""),"|Float",""),ChapterTable!$1:$1,0),0),
  IF($B1516=1,
    IF($L1516=FALSE,
      VLOOKUP($A1516,ChapterTable!$1:$1048576,MATCH("최종"&amp;SUBSTITUTE(SUBSTITUTE(E$1,"standard",""),"|Float",""),ChapterTable!$1:$1,0),0),
      VLOOKUP($A1516-ChapterTable!$P$11,ChapterTable!$1:$1048576,MATCH("최종"&amp;SUBSTITUTE(SUBSTITUTE(E$1,"standard",""),"|Float",""),ChapterTable!$1:$1,0),0)*ChapterTable!$P$14
    ),
  OFFSET(E1516,-$B1516+IF($L1516,1,0),0)*IF($B1516&gt;OFFSET($B1516,1,0),ChapterTable!$R$17,1)*
    (VLOOKUP(SUBSTITUTE(SUBSTITUTE(E$1,"standard",""),"|Float","")&amp;IF(OR($L1516=TRUE,$A1516=0,MOD($A1516,ChapterTable!$R$20)&lt;&gt;0),"","보스")&amp;"인게임누적곱배수",ChapterTable!$R:$S,2,0)^C1516
    +VLOOKUP(SUBSTITUTE(SUBSTITUTE(E$1,"standard",""),"|Float","")&amp;IF(OR($L1516=TRUE,$A1516=0,MOD($A1516,ChapterTable!$R$20)&lt;&gt;0),"","보스")&amp;"인게임누적합배수",ChapterTable!$R:$S,2,0)*C1516)
  )
  )
  )
)</f>
        <v>2200.6687499999994</v>
      </c>
      <c r="F1516" s="1">
        <f ca="1">IF(AND($A1516=0,$B1516=1),
    VLOOKUP(1,ChapterTable!$1:$1048576,MATCH("최종"&amp;SUBSTITUTE(SUBSTITUTE(F$1,"standard",""),"|Float",""),ChapterTable!$1:$1,0),0)*ChapterTable!$P$17,
  IF(AND($A1516=0,$B1516=0),
    F1517,
  IF($B1516=0,
    VLOOKUP($A1516,ChapterTable!$1:$1048576,MATCH("최종"&amp;SUBSTITUTE(SUBSTITUTE(F$1,"standard",""),"|Float",""),ChapterTable!$1:$1,0),0),
  IF($B1516=1,
    IF($L1516=FALSE,
      VLOOKUP($A1516,ChapterTable!$1:$1048576,MATCH("최종"&amp;SUBSTITUTE(SUBSTITUTE(F$1,"standard",""),"|Float",""),ChapterTable!$1:$1,0),0),
      VLOOKUP($A1516-ChapterTable!$P$11,ChapterTable!$1:$1048576,MATCH("최종"&amp;SUBSTITUTE(SUBSTITUTE(F$1,"standard",""),"|Float",""),ChapterTable!$1:$1,0),0)*ChapterTable!$P$14
    ),
  OFFSET(F1516,-$B1516+IF($L1516,1,0),0)*
    (VLOOKUP(SUBSTITUTE(SUBSTITUTE(F$1,"standard",""),"|Float","")&amp;IF(OR($L1516=TRUE,$A1516=0,MOD($A1516,ChapterTable!$R$20)&lt;&gt;0),"","보스")&amp;"인게임누적곱배수",ChapterTable!$R:$S,2,0)^D1516
    +VLOOKUP(SUBSTITUTE(SUBSTITUTE(F$1,"standard",""),"|Float","")&amp;IF(OR($L1516=TRUE,$A1516=0,MOD($A1516,ChapterTable!$R$20)&lt;&gt;0),"","보스")&amp;"인게임누적합배수",ChapterTable!$R:$S,2,0)*D1516)
  )
  )
  )
)</f>
        <v>753.20507812499989</v>
      </c>
      <c r="G1516" t="s">
        <v>715</v>
      </c>
      <c r="J1516" t="str">
        <f>IF(ISBLANK(I1516),"",
IFERROR(VLOOKUP(I1516,[1]StringTable!$1:$1048576,MATCH("kor|String",[1]StringTable!$1:$1,0),0),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70"/>
        <v>0.33333333333333331</v>
      </c>
      <c r="AJ1516">
        <f t="shared" si="168"/>
        <v>0.395555555</v>
      </c>
      <c r="AK1516">
        <f t="shared" si="169"/>
        <v>1</v>
      </c>
      <c r="AL1516">
        <v>0</v>
      </c>
    </row>
    <row r="1517" spans="1:38" x14ac:dyDescent="0.3">
      <c r="A1517">
        <v>8</v>
      </c>
      <c r="B1517">
        <v>26</v>
      </c>
      <c r="C1517">
        <f>IF(OR($L1517=TRUE,$A1517=0,MOD($A1517,ChapterTable!$R$20)&lt;&gt;0),
MAX(0,INT(($B1517+ChapterTable!$P$26+VLOOKUP(SUBSTITUTE(C$1,"성장단계","")&amp;"단계오프셋",ChapterTable!$R:$S,2,0))/ChapterTable!$P$23)),
MAX(0,INT(($B1517+ChapterTable!$R$26+VLOOKUP(SUBSTITUTE(C$1,"성장단계","")&amp;"보스단계오프셋",ChapterTable!$R:$S,2,0))/ChapterTable!$R$23)))</f>
        <v>3</v>
      </c>
      <c r="D1517">
        <f>IF(OR($L1517=TRUE,$A1517=0,MOD($A1517,ChapterTable!$R$20)&lt;&gt;0),
MAX(0,INT(($B1517+ChapterTable!$P$26+VLOOKUP(SUBSTITUTE(D$1,"성장단계","")&amp;"단계오프셋",ChapterTable!$R:$S,2,0))/ChapterTable!$P$23)),
MAX(0,INT(($B1517+ChapterTable!$R$26+VLOOKUP(SUBSTITUTE(D$1,"성장단계","")&amp;"보스단계오프셋",ChapterTable!$R:$S,2,0))/ChapterTable!$R$23)))</f>
        <v>2</v>
      </c>
      <c r="E1517" s="1">
        <f ca="1">IF(AND($A1517=0,$B1517=1),
    VLOOKUP(1,ChapterTable!$1:$1048576,MATCH("최종"&amp;SUBSTITUTE(SUBSTITUTE(E$1,"standard",""),"|Float",""),ChapterTable!$1:$1,0),0)*ChapterTable!$P$17,
  IF(AND($A1517=0,$B1517=0),
    E1518,
  IF($B1517=0,
    VLOOKUP($A1517,ChapterTable!$1:$1048576,MATCH("최종"&amp;SUBSTITUTE(SUBSTITUTE(E$1,"standard",""),"|Float",""),ChapterTable!$1:$1,0),0),
  IF($B1517=1,
    IF($L1517=FALSE,
      VLOOKUP($A1517,ChapterTable!$1:$1048576,MATCH("최종"&amp;SUBSTITUTE(SUBSTITUTE(E$1,"standard",""),"|Float",""),ChapterTable!$1:$1,0),0),
      VLOOKUP($A1517-ChapterTable!$P$11,ChapterTable!$1:$1048576,MATCH("최종"&amp;SUBSTITUTE(SUBSTITUTE(E$1,"standard",""),"|Float",""),ChapterTable!$1:$1,0),0)*ChapterTable!$P$14
    ),
  OFFSET(E1517,-$B1517+IF($L1517,1,0),0)*IF($B1517&gt;OFFSET($B1517,1,0),ChapterTable!$R$17,1)*
    (VLOOKUP(SUBSTITUTE(SUBSTITUTE(E$1,"standard",""),"|Float","")&amp;IF(OR($L1517=TRUE,$A1517=0,MOD($A1517,ChapterTable!$R$20)&lt;&gt;0),"","보스")&amp;"인게임누적곱배수",ChapterTable!$R:$S,2,0)^C1517
    +VLOOKUP(SUBSTITUTE(SUBSTITUTE(E$1,"standard",""),"|Float","")&amp;IF(OR($L1517=TRUE,$A1517=0,MOD($A1517,ChapterTable!$R$20)&lt;&gt;0),"","보스")&amp;"인게임누적합배수",ChapterTable!$R:$S,2,0)*C1517)
  )
  )
  )
)</f>
        <v>2515.0499999999997</v>
      </c>
      <c r="F1517" s="1">
        <f ca="1">IF(AND($A1517=0,$B1517=1),
    VLOOKUP(1,ChapterTable!$1:$1048576,MATCH("최종"&amp;SUBSTITUTE(SUBSTITUTE(F$1,"standard",""),"|Float",""),ChapterTable!$1:$1,0),0)*ChapterTable!$P$17,
  IF(AND($A1517=0,$B1517=0),
    F1518,
  IF($B1517=0,
    VLOOKUP($A1517,ChapterTable!$1:$1048576,MATCH("최종"&amp;SUBSTITUTE(SUBSTITUTE(F$1,"standard",""),"|Float",""),ChapterTable!$1:$1,0),0),
  IF($B1517=1,
    IF($L1517=FALSE,
      VLOOKUP($A1517,ChapterTable!$1:$1048576,MATCH("최종"&amp;SUBSTITUTE(SUBSTITUTE(F$1,"standard",""),"|Float",""),ChapterTable!$1:$1,0),0),
      VLOOKUP($A1517-ChapterTable!$P$11,ChapterTable!$1:$1048576,MATCH("최종"&amp;SUBSTITUTE(SUBSTITUTE(F$1,"standard",""),"|Float",""),ChapterTable!$1:$1,0),0)*ChapterTable!$P$14
    ),
  OFFSET(F1517,-$B1517+IF($L1517,1,0),0)*
    (VLOOKUP(SUBSTITUTE(SUBSTITUTE(F$1,"standard",""),"|Float","")&amp;IF(OR($L1517=TRUE,$A1517=0,MOD($A1517,ChapterTable!$R$20)&lt;&gt;0),"","보스")&amp;"인게임누적곱배수",ChapterTable!$R:$S,2,0)^D1517
    +VLOOKUP(SUBSTITUTE(SUBSTITUTE(F$1,"standard",""),"|Float","")&amp;IF(OR($L1517=TRUE,$A1517=0,MOD($A1517,ChapterTable!$R$20)&lt;&gt;0),"","보스")&amp;"인게임누적합배수",ChapterTable!$R:$S,2,0)*D1517)
  )
  )
  )
)</f>
        <v>753.20507812499989</v>
      </c>
      <c r="G1517" t="s">
        <v>715</v>
      </c>
      <c r="J1517" t="str">
        <f>IF(ISBLANK(I1517),"",
IFERROR(VLOOKUP(I1517,[1]StringTable!$1:$1048576,MATCH("kor|String",[1]StringTable!$1:$1,0),0),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70"/>
        <v>0.33333333333333331</v>
      </c>
      <c r="AJ1517">
        <f t="shared" si="168"/>
        <v>0.395555555</v>
      </c>
      <c r="AK1517">
        <f t="shared" si="169"/>
        <v>1</v>
      </c>
      <c r="AL1517">
        <v>0</v>
      </c>
    </row>
    <row r="1518" spans="1:38" x14ac:dyDescent="0.3">
      <c r="A1518">
        <v>8</v>
      </c>
      <c r="B1518">
        <v>27</v>
      </c>
      <c r="C1518">
        <f>IF(OR($L1518=TRUE,$A1518=0,MOD($A1518,ChapterTable!$R$20)&lt;&gt;0),
MAX(0,INT(($B1518+ChapterTable!$P$26+VLOOKUP(SUBSTITUTE(C$1,"성장단계","")&amp;"단계오프셋",ChapterTable!$R:$S,2,0))/ChapterTable!$P$23)),
MAX(0,INT(($B1518+ChapterTable!$R$26+VLOOKUP(SUBSTITUTE(C$1,"성장단계","")&amp;"보스단계오프셋",ChapterTable!$R:$S,2,0))/ChapterTable!$R$23)))</f>
        <v>3</v>
      </c>
      <c r="D1518">
        <f>IF(OR($L1518=TRUE,$A1518=0,MOD($A1518,ChapterTable!$R$20)&lt;&gt;0),
MAX(0,INT(($B1518+ChapterTable!$P$26+VLOOKUP(SUBSTITUTE(D$1,"성장단계","")&amp;"단계오프셋",ChapterTable!$R:$S,2,0))/ChapterTable!$P$23)),
MAX(0,INT(($B1518+ChapterTable!$R$26+VLOOKUP(SUBSTITUTE(D$1,"성장단계","")&amp;"보스단계오프셋",ChapterTable!$R:$S,2,0))/ChapterTable!$R$23)))</f>
        <v>2</v>
      </c>
      <c r="E1518" s="1">
        <f ca="1">IF(AND($A1518=0,$B1518=1),
    VLOOKUP(1,ChapterTable!$1:$1048576,MATCH("최종"&amp;SUBSTITUTE(SUBSTITUTE(E$1,"standard",""),"|Float",""),ChapterTable!$1:$1,0),0)*ChapterTable!$P$17,
  IF(AND($A1518=0,$B1518=0),
    E1519,
  IF($B1518=0,
    VLOOKUP($A1518,ChapterTable!$1:$1048576,MATCH("최종"&amp;SUBSTITUTE(SUBSTITUTE(E$1,"standard",""),"|Float",""),ChapterTable!$1:$1,0),0),
  IF($B1518=1,
    IF($L1518=FALSE,
      VLOOKUP($A1518,ChapterTable!$1:$1048576,MATCH("최종"&amp;SUBSTITUTE(SUBSTITUTE(E$1,"standard",""),"|Float",""),ChapterTable!$1:$1,0),0),
      VLOOKUP($A1518-ChapterTable!$P$11,ChapterTable!$1:$1048576,MATCH("최종"&amp;SUBSTITUTE(SUBSTITUTE(E$1,"standard",""),"|Float",""),ChapterTable!$1:$1,0),0)*ChapterTable!$P$14
    ),
  OFFSET(E1518,-$B1518+IF($L1518,1,0),0)*IF($B1518&gt;OFFSET($B1518,1,0),ChapterTable!$R$17,1)*
    (VLOOKUP(SUBSTITUTE(SUBSTITUTE(E$1,"standard",""),"|Float","")&amp;IF(OR($L1518=TRUE,$A1518=0,MOD($A1518,ChapterTable!$R$20)&lt;&gt;0),"","보스")&amp;"인게임누적곱배수",ChapterTable!$R:$S,2,0)^C1518
    +VLOOKUP(SUBSTITUTE(SUBSTITUTE(E$1,"standard",""),"|Float","")&amp;IF(OR($L1518=TRUE,$A1518=0,MOD($A1518,ChapterTable!$R$20)&lt;&gt;0),"","보스")&amp;"인게임누적합배수",ChapterTable!$R:$S,2,0)*C1518)
  )
  )
  )
)</f>
        <v>2515.0499999999997</v>
      </c>
      <c r="F1518" s="1">
        <f ca="1">IF(AND($A1518=0,$B1518=1),
    VLOOKUP(1,ChapterTable!$1:$1048576,MATCH("최종"&amp;SUBSTITUTE(SUBSTITUTE(F$1,"standard",""),"|Float",""),ChapterTable!$1:$1,0),0)*ChapterTable!$P$17,
  IF(AND($A1518=0,$B1518=0),
    F1519,
  IF($B1518=0,
    VLOOKUP($A1518,ChapterTable!$1:$1048576,MATCH("최종"&amp;SUBSTITUTE(SUBSTITUTE(F$1,"standard",""),"|Float",""),ChapterTable!$1:$1,0),0),
  IF($B1518=1,
    IF($L1518=FALSE,
      VLOOKUP($A1518,ChapterTable!$1:$1048576,MATCH("최종"&amp;SUBSTITUTE(SUBSTITUTE(F$1,"standard",""),"|Float",""),ChapterTable!$1:$1,0),0),
      VLOOKUP($A1518-ChapterTable!$P$11,ChapterTable!$1:$1048576,MATCH("최종"&amp;SUBSTITUTE(SUBSTITUTE(F$1,"standard",""),"|Float",""),ChapterTable!$1:$1,0),0)*ChapterTable!$P$14
    ),
  OFFSET(F1518,-$B1518+IF($L1518,1,0),0)*
    (VLOOKUP(SUBSTITUTE(SUBSTITUTE(F$1,"standard",""),"|Float","")&amp;IF(OR($L1518=TRUE,$A1518=0,MOD($A1518,ChapterTable!$R$20)&lt;&gt;0),"","보스")&amp;"인게임누적곱배수",ChapterTable!$R:$S,2,0)^D1518
    +VLOOKUP(SUBSTITUTE(SUBSTITUTE(F$1,"standard",""),"|Float","")&amp;IF(OR($L1518=TRUE,$A1518=0,MOD($A1518,ChapterTable!$R$20)&lt;&gt;0),"","보스")&amp;"인게임누적합배수",ChapterTable!$R:$S,2,0)*D1518)
  )
  )
  )
)</f>
        <v>753.20507812499989</v>
      </c>
      <c r="G1518" t="s">
        <v>715</v>
      </c>
      <c r="J1518" t="str">
        <f>IF(ISBLANK(I1518),"",
IFERROR(VLOOKUP(I1518,[1]StringTable!$1:$1048576,MATCH("kor|String",[1]StringTable!$1:$1,0),0),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70"/>
        <v>0.33333333333333331</v>
      </c>
      <c r="AJ1518">
        <f t="shared" si="168"/>
        <v>0.395555555</v>
      </c>
      <c r="AK1518">
        <f t="shared" si="169"/>
        <v>1</v>
      </c>
      <c r="AL1518">
        <v>0</v>
      </c>
    </row>
    <row r="1519" spans="1:38" x14ac:dyDescent="0.3">
      <c r="A1519">
        <v>8</v>
      </c>
      <c r="B1519">
        <v>28</v>
      </c>
      <c r="C1519">
        <f>IF(OR($L1519=TRUE,$A1519=0,MOD($A1519,ChapterTable!$R$20)&lt;&gt;0),
MAX(0,INT(($B1519+ChapterTable!$P$26+VLOOKUP(SUBSTITUTE(C$1,"성장단계","")&amp;"단계오프셋",ChapterTable!$R:$S,2,0))/ChapterTable!$P$23)),
MAX(0,INT(($B1519+ChapterTable!$R$26+VLOOKUP(SUBSTITUTE(C$1,"성장단계","")&amp;"보스단계오프셋",ChapterTable!$R:$S,2,0))/ChapterTable!$R$23)))</f>
        <v>3</v>
      </c>
      <c r="D1519">
        <f>IF(OR($L1519=TRUE,$A1519=0,MOD($A1519,ChapterTable!$R$20)&lt;&gt;0),
MAX(0,INT(($B1519+ChapterTable!$P$26+VLOOKUP(SUBSTITUTE(D$1,"성장단계","")&amp;"단계오프셋",ChapterTable!$R:$S,2,0))/ChapterTable!$P$23)),
MAX(0,INT(($B1519+ChapterTable!$R$26+VLOOKUP(SUBSTITUTE(D$1,"성장단계","")&amp;"보스단계오프셋",ChapterTable!$R:$S,2,0))/ChapterTable!$R$23)))</f>
        <v>2</v>
      </c>
      <c r="E1519" s="1">
        <f ca="1">IF(AND($A1519=0,$B1519=1),
    VLOOKUP(1,ChapterTable!$1:$1048576,MATCH("최종"&amp;SUBSTITUTE(SUBSTITUTE(E$1,"standard",""),"|Float",""),ChapterTable!$1:$1,0),0)*ChapterTable!$P$17,
  IF(AND($A1519=0,$B1519=0),
    E1520,
  IF($B1519=0,
    VLOOKUP($A1519,ChapterTable!$1:$1048576,MATCH("최종"&amp;SUBSTITUTE(SUBSTITUTE(E$1,"standard",""),"|Float",""),ChapterTable!$1:$1,0),0),
  IF($B1519=1,
    IF($L1519=FALSE,
      VLOOKUP($A1519,ChapterTable!$1:$1048576,MATCH("최종"&amp;SUBSTITUTE(SUBSTITUTE(E$1,"standard",""),"|Float",""),ChapterTable!$1:$1,0),0),
      VLOOKUP($A1519-ChapterTable!$P$11,ChapterTable!$1:$1048576,MATCH("최종"&amp;SUBSTITUTE(SUBSTITUTE(E$1,"standard",""),"|Float",""),ChapterTable!$1:$1,0),0)*ChapterTable!$P$14
    ),
  OFFSET(E1519,-$B1519+IF($L1519,1,0),0)*IF($B1519&gt;OFFSET($B1519,1,0),ChapterTable!$R$17,1)*
    (VLOOKUP(SUBSTITUTE(SUBSTITUTE(E$1,"standard",""),"|Float","")&amp;IF(OR($L1519=TRUE,$A1519=0,MOD($A1519,ChapterTable!$R$20)&lt;&gt;0),"","보스")&amp;"인게임누적곱배수",ChapterTable!$R:$S,2,0)^C1519
    +VLOOKUP(SUBSTITUTE(SUBSTITUTE(E$1,"standard",""),"|Float","")&amp;IF(OR($L1519=TRUE,$A1519=0,MOD($A1519,ChapterTable!$R$20)&lt;&gt;0),"","보스")&amp;"인게임누적합배수",ChapterTable!$R:$S,2,0)*C1519)
  )
  )
  )
)</f>
        <v>2515.0499999999997</v>
      </c>
      <c r="F1519" s="1">
        <f ca="1">IF(AND($A1519=0,$B1519=1),
    VLOOKUP(1,ChapterTable!$1:$1048576,MATCH("최종"&amp;SUBSTITUTE(SUBSTITUTE(F$1,"standard",""),"|Float",""),ChapterTable!$1:$1,0),0)*ChapterTable!$P$17,
  IF(AND($A1519=0,$B1519=0),
    F1520,
  IF($B1519=0,
    VLOOKUP($A1519,ChapterTable!$1:$1048576,MATCH("최종"&amp;SUBSTITUTE(SUBSTITUTE(F$1,"standard",""),"|Float",""),ChapterTable!$1:$1,0),0),
  IF($B1519=1,
    IF($L1519=FALSE,
      VLOOKUP($A1519,ChapterTable!$1:$1048576,MATCH("최종"&amp;SUBSTITUTE(SUBSTITUTE(F$1,"standard",""),"|Float",""),ChapterTable!$1:$1,0),0),
      VLOOKUP($A1519-ChapterTable!$P$11,ChapterTable!$1:$1048576,MATCH("최종"&amp;SUBSTITUTE(SUBSTITUTE(F$1,"standard",""),"|Float",""),ChapterTable!$1:$1,0),0)*ChapterTable!$P$14
    ),
  OFFSET(F1519,-$B1519+IF($L1519,1,0),0)*
    (VLOOKUP(SUBSTITUTE(SUBSTITUTE(F$1,"standard",""),"|Float","")&amp;IF(OR($L1519=TRUE,$A1519=0,MOD($A1519,ChapterTable!$R$20)&lt;&gt;0),"","보스")&amp;"인게임누적곱배수",ChapterTable!$R:$S,2,0)^D1519
    +VLOOKUP(SUBSTITUTE(SUBSTITUTE(F$1,"standard",""),"|Float","")&amp;IF(OR($L1519=TRUE,$A1519=0,MOD($A1519,ChapterTable!$R$20)&lt;&gt;0),"","보스")&amp;"인게임누적합배수",ChapterTable!$R:$S,2,0)*D1519)
  )
  )
  )
)</f>
        <v>753.20507812499989</v>
      </c>
      <c r="G1519" t="s">
        <v>715</v>
      </c>
      <c r="J1519" t="str">
        <f>IF(ISBLANK(I1519),"",
IFERROR(VLOOKUP(I1519,[1]StringTable!$1:$1048576,MATCH("kor|String",[1]StringTable!$1:$1,0),0),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70"/>
        <v>0.33333333333333331</v>
      </c>
      <c r="AJ1519">
        <f t="shared" si="168"/>
        <v>0.395555555</v>
      </c>
      <c r="AK1519">
        <f t="shared" si="169"/>
        <v>1</v>
      </c>
      <c r="AL1519">
        <v>0</v>
      </c>
    </row>
    <row r="1520" spans="1:38" x14ac:dyDescent="0.3">
      <c r="A1520">
        <v>8</v>
      </c>
      <c r="B1520">
        <v>29</v>
      </c>
      <c r="C1520">
        <f>IF(OR($L1520=TRUE,$A1520=0,MOD($A1520,ChapterTable!$R$20)&lt;&gt;0),
MAX(0,INT(($B1520+ChapterTable!$P$26+VLOOKUP(SUBSTITUTE(C$1,"성장단계","")&amp;"단계오프셋",ChapterTable!$R:$S,2,0))/ChapterTable!$P$23)),
MAX(0,INT(($B1520+ChapterTable!$R$26+VLOOKUP(SUBSTITUTE(C$1,"성장단계","")&amp;"보스단계오프셋",ChapterTable!$R:$S,2,0))/ChapterTable!$R$23)))</f>
        <v>3</v>
      </c>
      <c r="D1520">
        <f>IF(OR($L1520=TRUE,$A1520=0,MOD($A1520,ChapterTable!$R$20)&lt;&gt;0),
MAX(0,INT(($B1520+ChapterTable!$P$26+VLOOKUP(SUBSTITUTE(D$1,"성장단계","")&amp;"단계오프셋",ChapterTable!$R:$S,2,0))/ChapterTable!$P$23)),
MAX(0,INT(($B1520+ChapterTable!$R$26+VLOOKUP(SUBSTITUTE(D$1,"성장단계","")&amp;"보스단계오프셋",ChapterTable!$R:$S,2,0))/ChapterTable!$R$23)))</f>
        <v>2</v>
      </c>
      <c r="E1520" s="1">
        <f ca="1">IF(AND($A1520=0,$B1520=1),
    VLOOKUP(1,ChapterTable!$1:$1048576,MATCH("최종"&amp;SUBSTITUTE(SUBSTITUTE(E$1,"standard",""),"|Float",""),ChapterTable!$1:$1,0),0)*ChapterTable!$P$17,
  IF(AND($A1520=0,$B1520=0),
    E1521,
  IF($B1520=0,
    VLOOKUP($A1520,ChapterTable!$1:$1048576,MATCH("최종"&amp;SUBSTITUTE(SUBSTITUTE(E$1,"standard",""),"|Float",""),ChapterTable!$1:$1,0),0),
  IF($B1520=1,
    IF($L1520=FALSE,
      VLOOKUP($A1520,ChapterTable!$1:$1048576,MATCH("최종"&amp;SUBSTITUTE(SUBSTITUTE(E$1,"standard",""),"|Float",""),ChapterTable!$1:$1,0),0),
      VLOOKUP($A1520-ChapterTable!$P$11,ChapterTable!$1:$1048576,MATCH("최종"&amp;SUBSTITUTE(SUBSTITUTE(E$1,"standard",""),"|Float",""),ChapterTable!$1:$1,0),0)*ChapterTable!$P$14
    ),
  OFFSET(E1520,-$B1520+IF($L1520,1,0),0)*IF($B1520&gt;OFFSET($B1520,1,0),ChapterTable!$R$17,1)*
    (VLOOKUP(SUBSTITUTE(SUBSTITUTE(E$1,"standard",""),"|Float","")&amp;IF(OR($L1520=TRUE,$A1520=0,MOD($A1520,ChapterTable!$R$20)&lt;&gt;0),"","보스")&amp;"인게임누적곱배수",ChapterTable!$R:$S,2,0)^C1520
    +VLOOKUP(SUBSTITUTE(SUBSTITUTE(E$1,"standard",""),"|Float","")&amp;IF(OR($L1520=TRUE,$A1520=0,MOD($A1520,ChapterTable!$R$20)&lt;&gt;0),"","보스")&amp;"인게임누적합배수",ChapterTable!$R:$S,2,0)*C1520)
  )
  )
  )
)</f>
        <v>2515.0499999999997</v>
      </c>
      <c r="F1520" s="1">
        <f ca="1">IF(AND($A1520=0,$B1520=1),
    VLOOKUP(1,ChapterTable!$1:$1048576,MATCH("최종"&amp;SUBSTITUTE(SUBSTITUTE(F$1,"standard",""),"|Float",""),ChapterTable!$1:$1,0),0)*ChapterTable!$P$17,
  IF(AND($A1520=0,$B1520=0),
    F1521,
  IF($B1520=0,
    VLOOKUP($A1520,ChapterTable!$1:$1048576,MATCH("최종"&amp;SUBSTITUTE(SUBSTITUTE(F$1,"standard",""),"|Float",""),ChapterTable!$1:$1,0),0),
  IF($B1520=1,
    IF($L1520=FALSE,
      VLOOKUP($A1520,ChapterTable!$1:$1048576,MATCH("최종"&amp;SUBSTITUTE(SUBSTITUTE(F$1,"standard",""),"|Float",""),ChapterTable!$1:$1,0),0),
      VLOOKUP($A1520-ChapterTable!$P$11,ChapterTable!$1:$1048576,MATCH("최종"&amp;SUBSTITUTE(SUBSTITUTE(F$1,"standard",""),"|Float",""),ChapterTable!$1:$1,0),0)*ChapterTable!$P$14
    ),
  OFFSET(F1520,-$B1520+IF($L1520,1,0),0)*
    (VLOOKUP(SUBSTITUTE(SUBSTITUTE(F$1,"standard",""),"|Float","")&amp;IF(OR($L1520=TRUE,$A1520=0,MOD($A1520,ChapterTable!$R$20)&lt;&gt;0),"","보스")&amp;"인게임누적곱배수",ChapterTable!$R:$S,2,0)^D1520
    +VLOOKUP(SUBSTITUTE(SUBSTITUTE(F$1,"standard",""),"|Float","")&amp;IF(OR($L1520=TRUE,$A1520=0,MOD($A1520,ChapterTable!$R$20)&lt;&gt;0),"","보스")&amp;"인게임누적합배수",ChapterTable!$R:$S,2,0)*D1520)
  )
  )
  )
)</f>
        <v>753.20507812499989</v>
      </c>
      <c r="G1520" t="s">
        <v>715</v>
      </c>
      <c r="J1520" t="str">
        <f>IF(ISBLANK(I1520),"",
IFERROR(VLOOKUP(I1520,[1]StringTable!$1:$1048576,MATCH("kor|String",[1]StringTable!$1:$1,0),0),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70"/>
        <v>0.33333333333333331</v>
      </c>
      <c r="AJ1520">
        <f t="shared" si="168"/>
        <v>0.395555555</v>
      </c>
      <c r="AK1520">
        <f t="shared" si="169"/>
        <v>1</v>
      </c>
      <c r="AL1520">
        <v>0</v>
      </c>
    </row>
    <row r="1521" spans="1:38" x14ac:dyDescent="0.3">
      <c r="A1521">
        <v>8</v>
      </c>
      <c r="B1521">
        <v>30</v>
      </c>
      <c r="C1521">
        <f>IF(OR($L1521=TRUE,$A1521=0,MOD($A1521,ChapterTable!$R$20)&lt;&gt;0),
MAX(0,INT(($B1521+ChapterTable!$P$26+VLOOKUP(SUBSTITUTE(C$1,"성장단계","")&amp;"단계오프셋",ChapterTable!$R:$S,2,0))/ChapterTable!$P$23)),
MAX(0,INT(($B1521+ChapterTable!$R$26+VLOOKUP(SUBSTITUTE(C$1,"성장단계","")&amp;"보스단계오프셋",ChapterTable!$R:$S,2,0))/ChapterTable!$R$23)))</f>
        <v>3</v>
      </c>
      <c r="D1521">
        <f>IF(OR($L1521=TRUE,$A1521=0,MOD($A1521,ChapterTable!$R$20)&lt;&gt;0),
MAX(0,INT(($B1521+ChapterTable!$P$26+VLOOKUP(SUBSTITUTE(D$1,"성장단계","")&amp;"단계오프셋",ChapterTable!$R:$S,2,0))/ChapterTable!$P$23)),
MAX(0,INT(($B1521+ChapterTable!$R$26+VLOOKUP(SUBSTITUTE(D$1,"성장단계","")&amp;"보스단계오프셋",ChapterTable!$R:$S,2,0))/ChapterTable!$R$23)))</f>
        <v>2</v>
      </c>
      <c r="E1521" s="1">
        <f ca="1">IF(AND($A1521=0,$B1521=1),
    VLOOKUP(1,ChapterTable!$1:$1048576,MATCH("최종"&amp;SUBSTITUTE(SUBSTITUTE(E$1,"standard",""),"|Float",""),ChapterTable!$1:$1,0),0)*ChapterTable!$P$17,
  IF(AND($A1521=0,$B1521=0),
    E1522,
  IF($B1521=0,
    VLOOKUP($A1521,ChapterTable!$1:$1048576,MATCH("최종"&amp;SUBSTITUTE(SUBSTITUTE(E$1,"standard",""),"|Float",""),ChapterTable!$1:$1,0),0),
  IF($B1521=1,
    IF($L1521=FALSE,
      VLOOKUP($A1521,ChapterTable!$1:$1048576,MATCH("최종"&amp;SUBSTITUTE(SUBSTITUTE(E$1,"standard",""),"|Float",""),ChapterTable!$1:$1,0),0),
      VLOOKUP($A1521-ChapterTable!$P$11,ChapterTable!$1:$1048576,MATCH("최종"&amp;SUBSTITUTE(SUBSTITUTE(E$1,"standard",""),"|Float",""),ChapterTable!$1:$1,0),0)*ChapterTable!$P$14
    ),
  OFFSET(E1521,-$B1521+IF($L1521,1,0),0)*IF($B1521&gt;OFFSET($B1521,1,0),ChapterTable!$R$17,1)*
    (VLOOKUP(SUBSTITUTE(SUBSTITUTE(E$1,"standard",""),"|Float","")&amp;IF(OR($L1521=TRUE,$A1521=0,MOD($A1521,ChapterTable!$R$20)&lt;&gt;0),"","보스")&amp;"인게임누적곱배수",ChapterTable!$R:$S,2,0)^C1521
    +VLOOKUP(SUBSTITUTE(SUBSTITUTE(E$1,"standard",""),"|Float","")&amp;IF(OR($L1521=TRUE,$A1521=0,MOD($A1521,ChapterTable!$R$20)&lt;&gt;0),"","보스")&amp;"인게임누적합배수",ChapterTable!$R:$S,2,0)*C1521)
  )
  )
  )
)</f>
        <v>2515.0499999999997</v>
      </c>
      <c r="F1521" s="1">
        <f ca="1">IF(AND($A1521=0,$B1521=1),
    VLOOKUP(1,ChapterTable!$1:$1048576,MATCH("최종"&amp;SUBSTITUTE(SUBSTITUTE(F$1,"standard",""),"|Float",""),ChapterTable!$1:$1,0),0)*ChapterTable!$P$17,
  IF(AND($A1521=0,$B1521=0),
    F1522,
  IF($B1521=0,
    VLOOKUP($A1521,ChapterTable!$1:$1048576,MATCH("최종"&amp;SUBSTITUTE(SUBSTITUTE(F$1,"standard",""),"|Float",""),ChapterTable!$1:$1,0),0),
  IF($B1521=1,
    IF($L1521=FALSE,
      VLOOKUP($A1521,ChapterTable!$1:$1048576,MATCH("최종"&amp;SUBSTITUTE(SUBSTITUTE(F$1,"standard",""),"|Float",""),ChapterTable!$1:$1,0),0),
      VLOOKUP($A1521-ChapterTable!$P$11,ChapterTable!$1:$1048576,MATCH("최종"&amp;SUBSTITUTE(SUBSTITUTE(F$1,"standard",""),"|Float",""),ChapterTable!$1:$1,0),0)*ChapterTable!$P$14
    ),
  OFFSET(F1521,-$B1521+IF($L1521,1,0),0)*
    (VLOOKUP(SUBSTITUTE(SUBSTITUTE(F$1,"standard",""),"|Float","")&amp;IF(OR($L1521=TRUE,$A1521=0,MOD($A1521,ChapterTable!$R$20)&lt;&gt;0),"","보스")&amp;"인게임누적곱배수",ChapterTable!$R:$S,2,0)^D1521
    +VLOOKUP(SUBSTITUTE(SUBSTITUTE(F$1,"standard",""),"|Float","")&amp;IF(OR($L1521=TRUE,$A1521=0,MOD($A1521,ChapterTable!$R$20)&lt;&gt;0),"","보스")&amp;"인게임누적합배수",ChapterTable!$R:$S,2,0)*D1521)
  )
  )
  )
)</f>
        <v>753.20507812499989</v>
      </c>
      <c r="G1521" t="s">
        <v>715</v>
      </c>
      <c r="J1521" t="str">
        <f>IF(ISBLANK(I1521),"",
IFERROR(VLOOKUP(I1521,[1]StringTable!$1:$1048576,MATCH("kor|String",[1]StringTable!$1:$1,0),0),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70"/>
        <v>0.33333333333333331</v>
      </c>
      <c r="AJ1521">
        <f t="shared" si="168"/>
        <v>1</v>
      </c>
      <c r="AK1521">
        <f t="shared" si="169"/>
        <v>3</v>
      </c>
      <c r="AL1521">
        <v>0</v>
      </c>
    </row>
    <row r="1522" spans="1:38" x14ac:dyDescent="0.3">
      <c r="A1522">
        <v>8</v>
      </c>
      <c r="B1522">
        <v>31</v>
      </c>
      <c r="C1522">
        <f>IF(OR($L1522=TRUE,$A1522=0,MOD($A1522,ChapterTable!$R$20)&lt;&gt;0),
MAX(0,INT(($B1522+ChapterTable!$P$26+VLOOKUP(SUBSTITUTE(C$1,"성장단계","")&amp;"단계오프셋",ChapterTable!$R:$S,2,0))/ChapterTable!$P$23)),
MAX(0,INT(($B1522+ChapterTable!$R$26+VLOOKUP(SUBSTITUTE(C$1,"성장단계","")&amp;"보스단계오프셋",ChapterTable!$R:$S,2,0))/ChapterTable!$R$23)))</f>
        <v>3</v>
      </c>
      <c r="D1522">
        <f>IF(OR($L1522=TRUE,$A1522=0,MOD($A1522,ChapterTable!$R$20)&lt;&gt;0),
MAX(0,INT(($B1522+ChapterTable!$P$26+VLOOKUP(SUBSTITUTE(D$1,"성장단계","")&amp;"단계오프셋",ChapterTable!$R:$S,2,0))/ChapterTable!$P$23)),
MAX(0,INT(($B1522+ChapterTable!$R$26+VLOOKUP(SUBSTITUTE(D$1,"성장단계","")&amp;"보스단계오프셋",ChapterTable!$R:$S,2,0))/ChapterTable!$R$23)))</f>
        <v>3</v>
      </c>
      <c r="E1522" s="1">
        <f ca="1">IF(AND($A1522=0,$B1522=1),
    VLOOKUP(1,ChapterTable!$1:$1048576,MATCH("최종"&amp;SUBSTITUTE(SUBSTITUTE(E$1,"standard",""),"|Float",""),ChapterTable!$1:$1,0),0)*ChapterTable!$P$17,
  IF(AND($A1522=0,$B1522=0),
    E1523,
  IF($B1522=0,
    VLOOKUP($A1522,ChapterTable!$1:$1048576,MATCH("최종"&amp;SUBSTITUTE(SUBSTITUTE(E$1,"standard",""),"|Float",""),ChapterTable!$1:$1,0),0),
  IF($B1522=1,
    IF($L1522=FALSE,
      VLOOKUP($A1522,ChapterTable!$1:$1048576,MATCH("최종"&amp;SUBSTITUTE(SUBSTITUTE(E$1,"standard",""),"|Float",""),ChapterTable!$1:$1,0),0),
      VLOOKUP($A1522-ChapterTable!$P$11,ChapterTable!$1:$1048576,MATCH("최종"&amp;SUBSTITUTE(SUBSTITUTE(E$1,"standard",""),"|Float",""),ChapterTable!$1:$1,0),0)*ChapterTable!$P$14
    ),
  OFFSET(E1522,-$B1522+IF($L1522,1,0),0)*IF($B1522&gt;OFFSET($B1522,1,0),ChapterTable!$R$17,1)*
    (VLOOKUP(SUBSTITUTE(SUBSTITUTE(E$1,"standard",""),"|Float","")&amp;IF(OR($L1522=TRUE,$A1522=0,MOD($A1522,ChapterTable!$R$20)&lt;&gt;0),"","보스")&amp;"인게임누적곱배수",ChapterTable!$R:$S,2,0)^C1522
    +VLOOKUP(SUBSTITUTE(SUBSTITUTE(E$1,"standard",""),"|Float","")&amp;IF(OR($L1522=TRUE,$A1522=0,MOD($A1522,ChapterTable!$R$20)&lt;&gt;0),"","보스")&amp;"인게임누적합배수",ChapterTable!$R:$S,2,0)*C1522)
  )
  )
  )
)</f>
        <v>2515.0499999999997</v>
      </c>
      <c r="F1522" s="1">
        <f ca="1">IF(AND($A1522=0,$B1522=1),
    VLOOKUP(1,ChapterTable!$1:$1048576,MATCH("최종"&amp;SUBSTITUTE(SUBSTITUTE(F$1,"standard",""),"|Float",""),ChapterTable!$1:$1,0),0)*ChapterTable!$P$17,
  IF(AND($A1522=0,$B1522=0),
    F1523,
  IF($B1522=0,
    VLOOKUP($A1522,ChapterTable!$1:$1048576,MATCH("최종"&amp;SUBSTITUTE(SUBSTITUTE(F$1,"standard",""),"|Float",""),ChapterTable!$1:$1,0),0),
  IF($B1522=1,
    IF($L1522=FALSE,
      VLOOKUP($A1522,ChapterTable!$1:$1048576,MATCH("최종"&amp;SUBSTITUTE(SUBSTITUTE(F$1,"standard",""),"|Float",""),ChapterTable!$1:$1,0),0),
      VLOOKUP($A1522-ChapterTable!$P$11,ChapterTable!$1:$1048576,MATCH("최종"&amp;SUBSTITUTE(SUBSTITUTE(F$1,"standard",""),"|Float",""),ChapterTable!$1:$1,0),0)*ChapterTable!$P$14
    ),
  OFFSET(F1522,-$B1522+IF($L1522,1,0),0)*
    (VLOOKUP(SUBSTITUTE(SUBSTITUTE(F$1,"standard",""),"|Float","")&amp;IF(OR($L1522=TRUE,$A1522=0,MOD($A1522,ChapterTable!$R$20)&lt;&gt;0),"","보스")&amp;"인게임누적곱배수",ChapterTable!$R:$S,2,0)^D1522
    +VLOOKUP(SUBSTITUTE(SUBSTITUTE(F$1,"standard",""),"|Float","")&amp;IF(OR($L1522=TRUE,$A1522=0,MOD($A1522,ChapterTable!$R$20)&lt;&gt;0),"","보스")&amp;"인게임누적합배수",ChapterTable!$R:$S,2,0)*D1522)
  )
  )
  )
)</f>
        <v>802.32714843750011</v>
      </c>
      <c r="G1522" t="s">
        <v>715</v>
      </c>
      <c r="J1522" t="str">
        <f>IF(ISBLANK(I1522),"",
IFERROR(VLOOKUP(I1522,[1]StringTable!$1:$1048576,MATCH("kor|String",[1]StringTable!$1:$1,0),0),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70"/>
        <v>0.25</v>
      </c>
      <c r="AJ1522">
        <f t="shared" si="168"/>
        <v>0.32</v>
      </c>
      <c r="AK1522">
        <f t="shared" si="169"/>
        <v>1</v>
      </c>
      <c r="AL1522">
        <v>0</v>
      </c>
    </row>
    <row r="1523" spans="1:38" x14ac:dyDescent="0.3">
      <c r="A1523">
        <v>8</v>
      </c>
      <c r="B1523">
        <v>32</v>
      </c>
      <c r="C1523">
        <f>IF(OR($L1523=TRUE,$A1523=0,MOD($A1523,ChapterTable!$R$20)&lt;&gt;0),
MAX(0,INT(($B1523+ChapterTable!$P$26+VLOOKUP(SUBSTITUTE(C$1,"성장단계","")&amp;"단계오프셋",ChapterTable!$R:$S,2,0))/ChapterTable!$P$23)),
MAX(0,INT(($B1523+ChapterTable!$R$26+VLOOKUP(SUBSTITUTE(C$1,"성장단계","")&amp;"보스단계오프셋",ChapterTable!$R:$S,2,0))/ChapterTable!$R$23)))</f>
        <v>3</v>
      </c>
      <c r="D1523">
        <f>IF(OR($L1523=TRUE,$A1523=0,MOD($A1523,ChapterTable!$R$20)&lt;&gt;0),
MAX(0,INT(($B1523+ChapterTable!$P$26+VLOOKUP(SUBSTITUTE(D$1,"성장단계","")&amp;"단계오프셋",ChapterTable!$R:$S,2,0))/ChapterTable!$P$23)),
MAX(0,INT(($B1523+ChapterTable!$R$26+VLOOKUP(SUBSTITUTE(D$1,"성장단계","")&amp;"보스단계오프셋",ChapterTable!$R:$S,2,0))/ChapterTable!$R$23)))</f>
        <v>3</v>
      </c>
      <c r="E1523" s="1">
        <f ca="1">IF(AND($A1523=0,$B1523=1),
    VLOOKUP(1,ChapterTable!$1:$1048576,MATCH("최종"&amp;SUBSTITUTE(SUBSTITUTE(E$1,"standard",""),"|Float",""),ChapterTable!$1:$1,0),0)*ChapterTable!$P$17,
  IF(AND($A1523=0,$B1523=0),
    E1524,
  IF($B1523=0,
    VLOOKUP($A1523,ChapterTable!$1:$1048576,MATCH("최종"&amp;SUBSTITUTE(SUBSTITUTE(E$1,"standard",""),"|Float",""),ChapterTable!$1:$1,0),0),
  IF($B1523=1,
    IF($L1523=FALSE,
      VLOOKUP($A1523,ChapterTable!$1:$1048576,MATCH("최종"&amp;SUBSTITUTE(SUBSTITUTE(E$1,"standard",""),"|Float",""),ChapterTable!$1:$1,0),0),
      VLOOKUP($A1523-ChapterTable!$P$11,ChapterTable!$1:$1048576,MATCH("최종"&amp;SUBSTITUTE(SUBSTITUTE(E$1,"standard",""),"|Float",""),ChapterTable!$1:$1,0),0)*ChapterTable!$P$14
    ),
  OFFSET(E1523,-$B1523+IF($L1523,1,0),0)*IF($B1523&gt;OFFSET($B1523,1,0),ChapterTable!$R$17,1)*
    (VLOOKUP(SUBSTITUTE(SUBSTITUTE(E$1,"standard",""),"|Float","")&amp;IF(OR($L1523=TRUE,$A1523=0,MOD($A1523,ChapterTable!$R$20)&lt;&gt;0),"","보스")&amp;"인게임누적곱배수",ChapterTable!$R:$S,2,0)^C1523
    +VLOOKUP(SUBSTITUTE(SUBSTITUTE(E$1,"standard",""),"|Float","")&amp;IF(OR($L1523=TRUE,$A1523=0,MOD($A1523,ChapterTable!$R$20)&lt;&gt;0),"","보스")&amp;"인게임누적합배수",ChapterTable!$R:$S,2,0)*C1523)
  )
  )
  )
)</f>
        <v>2515.0499999999997</v>
      </c>
      <c r="F1523" s="1">
        <f ca="1">IF(AND($A1523=0,$B1523=1),
    VLOOKUP(1,ChapterTable!$1:$1048576,MATCH("최종"&amp;SUBSTITUTE(SUBSTITUTE(F$1,"standard",""),"|Float",""),ChapterTable!$1:$1,0),0)*ChapterTable!$P$17,
  IF(AND($A1523=0,$B1523=0),
    F1524,
  IF($B1523=0,
    VLOOKUP($A1523,ChapterTable!$1:$1048576,MATCH("최종"&amp;SUBSTITUTE(SUBSTITUTE(F$1,"standard",""),"|Float",""),ChapterTable!$1:$1,0),0),
  IF($B1523=1,
    IF($L1523=FALSE,
      VLOOKUP($A1523,ChapterTable!$1:$1048576,MATCH("최종"&amp;SUBSTITUTE(SUBSTITUTE(F$1,"standard",""),"|Float",""),ChapterTable!$1:$1,0),0),
      VLOOKUP($A1523-ChapterTable!$P$11,ChapterTable!$1:$1048576,MATCH("최종"&amp;SUBSTITUTE(SUBSTITUTE(F$1,"standard",""),"|Float",""),ChapterTable!$1:$1,0),0)*ChapterTable!$P$14
    ),
  OFFSET(F1523,-$B1523+IF($L1523,1,0),0)*
    (VLOOKUP(SUBSTITUTE(SUBSTITUTE(F$1,"standard",""),"|Float","")&amp;IF(OR($L1523=TRUE,$A1523=0,MOD($A1523,ChapterTable!$R$20)&lt;&gt;0),"","보스")&amp;"인게임누적곱배수",ChapterTable!$R:$S,2,0)^D1523
    +VLOOKUP(SUBSTITUTE(SUBSTITUTE(F$1,"standard",""),"|Float","")&amp;IF(OR($L1523=TRUE,$A1523=0,MOD($A1523,ChapterTable!$R$20)&lt;&gt;0),"","보스")&amp;"인게임누적합배수",ChapterTable!$R:$S,2,0)*D1523)
  )
  )
  )
)</f>
        <v>802.32714843750011</v>
      </c>
      <c r="G1523" t="s">
        <v>715</v>
      </c>
      <c r="J1523" t="str">
        <f>IF(ISBLANK(I1523),"",
IFERROR(VLOOKUP(I1523,[1]StringTable!$1:$1048576,MATCH("kor|String",[1]StringTable!$1:$1,0),0),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70"/>
        <v>0.25</v>
      </c>
      <c r="AJ1523">
        <f t="shared" si="168"/>
        <v>0.32</v>
      </c>
      <c r="AK1523">
        <f t="shared" si="169"/>
        <v>1</v>
      </c>
      <c r="AL1523">
        <v>0</v>
      </c>
    </row>
    <row r="1524" spans="1:38" x14ac:dyDescent="0.3">
      <c r="A1524">
        <v>8</v>
      </c>
      <c r="B1524">
        <v>33</v>
      </c>
      <c r="C1524">
        <f>IF(OR($L1524=TRUE,$A1524=0,MOD($A1524,ChapterTable!$R$20)&lt;&gt;0),
MAX(0,INT(($B1524+ChapterTable!$P$26+VLOOKUP(SUBSTITUTE(C$1,"성장단계","")&amp;"단계오프셋",ChapterTable!$R:$S,2,0))/ChapterTable!$P$23)),
MAX(0,INT(($B1524+ChapterTable!$R$26+VLOOKUP(SUBSTITUTE(C$1,"성장단계","")&amp;"보스단계오프셋",ChapterTable!$R:$S,2,0))/ChapterTable!$R$23)))</f>
        <v>3</v>
      </c>
      <c r="D1524">
        <f>IF(OR($L1524=TRUE,$A1524=0,MOD($A1524,ChapterTable!$R$20)&lt;&gt;0),
MAX(0,INT(($B1524+ChapterTable!$P$26+VLOOKUP(SUBSTITUTE(D$1,"성장단계","")&amp;"단계오프셋",ChapterTable!$R:$S,2,0))/ChapterTable!$P$23)),
MAX(0,INT(($B1524+ChapterTable!$R$26+VLOOKUP(SUBSTITUTE(D$1,"성장단계","")&amp;"보스단계오프셋",ChapterTable!$R:$S,2,0))/ChapterTable!$R$23)))</f>
        <v>3</v>
      </c>
      <c r="E1524" s="1">
        <f ca="1">IF(AND($A1524=0,$B1524=1),
    VLOOKUP(1,ChapterTable!$1:$1048576,MATCH("최종"&amp;SUBSTITUTE(SUBSTITUTE(E$1,"standard",""),"|Float",""),ChapterTable!$1:$1,0),0)*ChapterTable!$P$17,
  IF(AND($A1524=0,$B1524=0),
    E1525,
  IF($B1524=0,
    VLOOKUP($A1524,ChapterTable!$1:$1048576,MATCH("최종"&amp;SUBSTITUTE(SUBSTITUTE(E$1,"standard",""),"|Float",""),ChapterTable!$1:$1,0),0),
  IF($B1524=1,
    IF($L1524=FALSE,
      VLOOKUP($A1524,ChapterTable!$1:$1048576,MATCH("최종"&amp;SUBSTITUTE(SUBSTITUTE(E$1,"standard",""),"|Float",""),ChapterTable!$1:$1,0),0),
      VLOOKUP($A1524-ChapterTable!$P$11,ChapterTable!$1:$1048576,MATCH("최종"&amp;SUBSTITUTE(SUBSTITUTE(E$1,"standard",""),"|Float",""),ChapterTable!$1:$1,0),0)*ChapterTable!$P$14
    ),
  OFFSET(E1524,-$B1524+IF($L1524,1,0),0)*IF($B1524&gt;OFFSET($B1524,1,0),ChapterTable!$R$17,1)*
    (VLOOKUP(SUBSTITUTE(SUBSTITUTE(E$1,"standard",""),"|Float","")&amp;IF(OR($L1524=TRUE,$A1524=0,MOD($A1524,ChapterTable!$R$20)&lt;&gt;0),"","보스")&amp;"인게임누적곱배수",ChapterTable!$R:$S,2,0)^C1524
    +VLOOKUP(SUBSTITUTE(SUBSTITUTE(E$1,"standard",""),"|Float","")&amp;IF(OR($L1524=TRUE,$A1524=0,MOD($A1524,ChapterTable!$R$20)&lt;&gt;0),"","보스")&amp;"인게임누적합배수",ChapterTable!$R:$S,2,0)*C1524)
  )
  )
  )
)</f>
        <v>2515.0499999999997</v>
      </c>
      <c r="F1524" s="1">
        <f ca="1">IF(AND($A1524=0,$B1524=1),
    VLOOKUP(1,ChapterTable!$1:$1048576,MATCH("최종"&amp;SUBSTITUTE(SUBSTITUTE(F$1,"standard",""),"|Float",""),ChapterTable!$1:$1,0),0)*ChapterTable!$P$17,
  IF(AND($A1524=0,$B1524=0),
    F1525,
  IF($B1524=0,
    VLOOKUP($A1524,ChapterTable!$1:$1048576,MATCH("최종"&amp;SUBSTITUTE(SUBSTITUTE(F$1,"standard",""),"|Float",""),ChapterTable!$1:$1,0),0),
  IF($B1524=1,
    IF($L1524=FALSE,
      VLOOKUP($A1524,ChapterTable!$1:$1048576,MATCH("최종"&amp;SUBSTITUTE(SUBSTITUTE(F$1,"standard",""),"|Float",""),ChapterTable!$1:$1,0),0),
      VLOOKUP($A1524-ChapterTable!$P$11,ChapterTable!$1:$1048576,MATCH("최종"&amp;SUBSTITUTE(SUBSTITUTE(F$1,"standard",""),"|Float",""),ChapterTable!$1:$1,0),0)*ChapterTable!$P$14
    ),
  OFFSET(F1524,-$B1524+IF($L1524,1,0),0)*
    (VLOOKUP(SUBSTITUTE(SUBSTITUTE(F$1,"standard",""),"|Float","")&amp;IF(OR($L1524=TRUE,$A1524=0,MOD($A1524,ChapterTable!$R$20)&lt;&gt;0),"","보스")&amp;"인게임누적곱배수",ChapterTable!$R:$S,2,0)^D1524
    +VLOOKUP(SUBSTITUTE(SUBSTITUTE(F$1,"standard",""),"|Float","")&amp;IF(OR($L1524=TRUE,$A1524=0,MOD($A1524,ChapterTable!$R$20)&lt;&gt;0),"","보스")&amp;"인게임누적합배수",ChapterTable!$R:$S,2,0)*D1524)
  )
  )
  )
)</f>
        <v>802.32714843750011</v>
      </c>
      <c r="G1524" t="s">
        <v>715</v>
      </c>
      <c r="J1524" t="str">
        <f>IF(ISBLANK(I1524),"",
IFERROR(VLOOKUP(I1524,[1]StringTable!$1:$1048576,MATCH("kor|String",[1]StringTable!$1:$1,0),0),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70"/>
        <v>0.25</v>
      </c>
      <c r="AJ1524">
        <f t="shared" si="168"/>
        <v>0.32</v>
      </c>
      <c r="AK1524">
        <f t="shared" si="169"/>
        <v>1</v>
      </c>
      <c r="AL1524">
        <v>0</v>
      </c>
    </row>
    <row r="1525" spans="1:38" x14ac:dyDescent="0.3">
      <c r="A1525">
        <v>8</v>
      </c>
      <c r="B1525">
        <v>34</v>
      </c>
      <c r="C1525">
        <f>IF(OR($L1525=TRUE,$A1525=0,MOD($A1525,ChapterTable!$R$20)&lt;&gt;0),
MAX(0,INT(($B1525+ChapterTable!$P$26+VLOOKUP(SUBSTITUTE(C$1,"성장단계","")&amp;"단계오프셋",ChapterTable!$R:$S,2,0))/ChapterTable!$P$23)),
MAX(0,INT(($B1525+ChapterTable!$R$26+VLOOKUP(SUBSTITUTE(C$1,"성장단계","")&amp;"보스단계오프셋",ChapterTable!$R:$S,2,0))/ChapterTable!$R$23)))</f>
        <v>3</v>
      </c>
      <c r="D1525">
        <f>IF(OR($L1525=TRUE,$A1525=0,MOD($A1525,ChapterTable!$R$20)&lt;&gt;0),
MAX(0,INT(($B1525+ChapterTable!$P$26+VLOOKUP(SUBSTITUTE(D$1,"성장단계","")&amp;"단계오프셋",ChapterTable!$R:$S,2,0))/ChapterTable!$P$23)),
MAX(0,INT(($B1525+ChapterTable!$R$26+VLOOKUP(SUBSTITUTE(D$1,"성장단계","")&amp;"보스단계오프셋",ChapterTable!$R:$S,2,0))/ChapterTable!$R$23)))</f>
        <v>3</v>
      </c>
      <c r="E1525" s="1">
        <f ca="1">IF(AND($A1525=0,$B1525=1),
    VLOOKUP(1,ChapterTable!$1:$1048576,MATCH("최종"&amp;SUBSTITUTE(SUBSTITUTE(E$1,"standard",""),"|Float",""),ChapterTable!$1:$1,0),0)*ChapterTable!$P$17,
  IF(AND($A1525=0,$B1525=0),
    E1526,
  IF($B1525=0,
    VLOOKUP($A1525,ChapterTable!$1:$1048576,MATCH("최종"&amp;SUBSTITUTE(SUBSTITUTE(E$1,"standard",""),"|Float",""),ChapterTable!$1:$1,0),0),
  IF($B1525=1,
    IF($L1525=FALSE,
      VLOOKUP($A1525,ChapterTable!$1:$1048576,MATCH("최종"&amp;SUBSTITUTE(SUBSTITUTE(E$1,"standard",""),"|Float",""),ChapterTable!$1:$1,0),0),
      VLOOKUP($A1525-ChapterTable!$P$11,ChapterTable!$1:$1048576,MATCH("최종"&amp;SUBSTITUTE(SUBSTITUTE(E$1,"standard",""),"|Float",""),ChapterTable!$1:$1,0),0)*ChapterTable!$P$14
    ),
  OFFSET(E1525,-$B1525+IF($L1525,1,0),0)*IF($B1525&gt;OFFSET($B1525,1,0),ChapterTable!$R$17,1)*
    (VLOOKUP(SUBSTITUTE(SUBSTITUTE(E$1,"standard",""),"|Float","")&amp;IF(OR($L1525=TRUE,$A1525=0,MOD($A1525,ChapterTable!$R$20)&lt;&gt;0),"","보스")&amp;"인게임누적곱배수",ChapterTable!$R:$S,2,0)^C1525
    +VLOOKUP(SUBSTITUTE(SUBSTITUTE(E$1,"standard",""),"|Float","")&amp;IF(OR($L1525=TRUE,$A1525=0,MOD($A1525,ChapterTable!$R$20)&lt;&gt;0),"","보스")&amp;"인게임누적합배수",ChapterTable!$R:$S,2,0)*C1525)
  )
  )
  )
)</f>
        <v>2515.0499999999997</v>
      </c>
      <c r="F1525" s="1">
        <f ca="1">IF(AND($A1525=0,$B1525=1),
    VLOOKUP(1,ChapterTable!$1:$1048576,MATCH("최종"&amp;SUBSTITUTE(SUBSTITUTE(F$1,"standard",""),"|Float",""),ChapterTable!$1:$1,0),0)*ChapterTable!$P$17,
  IF(AND($A1525=0,$B1525=0),
    F1526,
  IF($B1525=0,
    VLOOKUP($A1525,ChapterTable!$1:$1048576,MATCH("최종"&amp;SUBSTITUTE(SUBSTITUTE(F$1,"standard",""),"|Float",""),ChapterTable!$1:$1,0),0),
  IF($B1525=1,
    IF($L1525=FALSE,
      VLOOKUP($A1525,ChapterTable!$1:$1048576,MATCH("최종"&amp;SUBSTITUTE(SUBSTITUTE(F$1,"standard",""),"|Float",""),ChapterTable!$1:$1,0),0),
      VLOOKUP($A1525-ChapterTable!$P$11,ChapterTable!$1:$1048576,MATCH("최종"&amp;SUBSTITUTE(SUBSTITUTE(F$1,"standard",""),"|Float",""),ChapterTable!$1:$1,0),0)*ChapterTable!$P$14
    ),
  OFFSET(F1525,-$B1525+IF($L1525,1,0),0)*
    (VLOOKUP(SUBSTITUTE(SUBSTITUTE(F$1,"standard",""),"|Float","")&amp;IF(OR($L1525=TRUE,$A1525=0,MOD($A1525,ChapterTable!$R$20)&lt;&gt;0),"","보스")&amp;"인게임누적곱배수",ChapterTable!$R:$S,2,0)^D1525
    +VLOOKUP(SUBSTITUTE(SUBSTITUTE(F$1,"standard",""),"|Float","")&amp;IF(OR($L1525=TRUE,$A1525=0,MOD($A1525,ChapterTable!$R$20)&lt;&gt;0),"","보스")&amp;"인게임누적합배수",ChapterTable!$R:$S,2,0)*D1525)
  )
  )
  )
)</f>
        <v>802.32714843750011</v>
      </c>
      <c r="G1525" t="s">
        <v>715</v>
      </c>
      <c r="J1525" t="str">
        <f>IF(ISBLANK(I1525),"",
IFERROR(VLOOKUP(I1525,[1]StringTable!$1:$1048576,MATCH("kor|String",[1]StringTable!$1:$1,0),0),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70"/>
        <v>0.25</v>
      </c>
      <c r="AJ1525">
        <f t="shared" si="168"/>
        <v>0.32</v>
      </c>
      <c r="AK1525">
        <f t="shared" si="169"/>
        <v>1</v>
      </c>
      <c r="AL1525">
        <v>0</v>
      </c>
    </row>
    <row r="1526" spans="1:38" x14ac:dyDescent="0.3">
      <c r="A1526">
        <v>8</v>
      </c>
      <c r="B1526">
        <v>35</v>
      </c>
      <c r="C1526">
        <f>IF(OR($L1526=TRUE,$A1526=0,MOD($A1526,ChapterTable!$R$20)&lt;&gt;0),
MAX(0,INT(($B1526+ChapterTable!$P$26+VLOOKUP(SUBSTITUTE(C$1,"성장단계","")&amp;"단계오프셋",ChapterTable!$R:$S,2,0))/ChapterTable!$P$23)),
MAX(0,INT(($B1526+ChapterTable!$R$26+VLOOKUP(SUBSTITUTE(C$1,"성장단계","")&amp;"보스단계오프셋",ChapterTable!$R:$S,2,0))/ChapterTable!$R$23)))</f>
        <v>3</v>
      </c>
      <c r="D1526">
        <f>IF(OR($L1526=TRUE,$A1526=0,MOD($A1526,ChapterTable!$R$20)&lt;&gt;0),
MAX(0,INT(($B1526+ChapterTable!$P$26+VLOOKUP(SUBSTITUTE(D$1,"성장단계","")&amp;"단계오프셋",ChapterTable!$R:$S,2,0))/ChapterTable!$P$23)),
MAX(0,INT(($B1526+ChapterTable!$R$26+VLOOKUP(SUBSTITUTE(D$1,"성장단계","")&amp;"보스단계오프셋",ChapterTable!$R:$S,2,0))/ChapterTable!$R$23)))</f>
        <v>3</v>
      </c>
      <c r="E1526" s="1">
        <f ca="1">IF(AND($A1526=0,$B1526=1),
    VLOOKUP(1,ChapterTable!$1:$1048576,MATCH("최종"&amp;SUBSTITUTE(SUBSTITUTE(E$1,"standard",""),"|Float",""),ChapterTable!$1:$1,0),0)*ChapterTable!$P$17,
  IF(AND($A1526=0,$B1526=0),
    E1527,
  IF($B1526=0,
    VLOOKUP($A1526,ChapterTable!$1:$1048576,MATCH("최종"&amp;SUBSTITUTE(SUBSTITUTE(E$1,"standard",""),"|Float",""),ChapterTable!$1:$1,0),0),
  IF($B1526=1,
    IF($L1526=FALSE,
      VLOOKUP($A1526,ChapterTable!$1:$1048576,MATCH("최종"&amp;SUBSTITUTE(SUBSTITUTE(E$1,"standard",""),"|Float",""),ChapterTable!$1:$1,0),0),
      VLOOKUP($A1526-ChapterTable!$P$11,ChapterTable!$1:$1048576,MATCH("최종"&amp;SUBSTITUTE(SUBSTITUTE(E$1,"standard",""),"|Float",""),ChapterTable!$1:$1,0),0)*ChapterTable!$P$14
    ),
  OFFSET(E1526,-$B1526+IF($L1526,1,0),0)*IF($B1526&gt;OFFSET($B1526,1,0),ChapterTable!$R$17,1)*
    (VLOOKUP(SUBSTITUTE(SUBSTITUTE(E$1,"standard",""),"|Float","")&amp;IF(OR($L1526=TRUE,$A1526=0,MOD($A1526,ChapterTable!$R$20)&lt;&gt;0),"","보스")&amp;"인게임누적곱배수",ChapterTable!$R:$S,2,0)^C1526
    +VLOOKUP(SUBSTITUTE(SUBSTITUTE(E$1,"standard",""),"|Float","")&amp;IF(OR($L1526=TRUE,$A1526=0,MOD($A1526,ChapterTable!$R$20)&lt;&gt;0),"","보스")&amp;"인게임누적합배수",ChapterTable!$R:$S,2,0)*C1526)
  )
  )
  )
)</f>
        <v>2515.0499999999997</v>
      </c>
      <c r="F1526" s="1">
        <f ca="1">IF(AND($A1526=0,$B1526=1),
    VLOOKUP(1,ChapterTable!$1:$1048576,MATCH("최종"&amp;SUBSTITUTE(SUBSTITUTE(F$1,"standard",""),"|Float",""),ChapterTable!$1:$1,0),0)*ChapterTable!$P$17,
  IF(AND($A1526=0,$B1526=0),
    F1527,
  IF($B1526=0,
    VLOOKUP($A1526,ChapterTable!$1:$1048576,MATCH("최종"&amp;SUBSTITUTE(SUBSTITUTE(F$1,"standard",""),"|Float",""),ChapterTable!$1:$1,0),0),
  IF($B1526=1,
    IF($L1526=FALSE,
      VLOOKUP($A1526,ChapterTable!$1:$1048576,MATCH("최종"&amp;SUBSTITUTE(SUBSTITUTE(F$1,"standard",""),"|Float",""),ChapterTable!$1:$1,0),0),
      VLOOKUP($A1526-ChapterTable!$P$11,ChapterTable!$1:$1048576,MATCH("최종"&amp;SUBSTITUTE(SUBSTITUTE(F$1,"standard",""),"|Float",""),ChapterTable!$1:$1,0),0)*ChapterTable!$P$14
    ),
  OFFSET(F1526,-$B1526+IF($L1526,1,0),0)*
    (VLOOKUP(SUBSTITUTE(SUBSTITUTE(F$1,"standard",""),"|Float","")&amp;IF(OR($L1526=TRUE,$A1526=0,MOD($A1526,ChapterTable!$R$20)&lt;&gt;0),"","보스")&amp;"인게임누적곱배수",ChapterTable!$R:$S,2,0)^D1526
    +VLOOKUP(SUBSTITUTE(SUBSTITUTE(F$1,"standard",""),"|Float","")&amp;IF(OR($L1526=TRUE,$A1526=0,MOD($A1526,ChapterTable!$R$20)&lt;&gt;0),"","보스")&amp;"인게임누적합배수",ChapterTable!$R:$S,2,0)*D1526)
  )
  )
  )
)</f>
        <v>802.32714843750011</v>
      </c>
      <c r="G1526" t="s">
        <v>715</v>
      </c>
      <c r="J1526" t="str">
        <f>IF(ISBLANK(I1526),"",
IFERROR(VLOOKUP(I1526,[1]StringTable!$1:$1048576,MATCH("kor|String",[1]StringTable!$1:$1,0),0),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70"/>
        <v>0.25</v>
      </c>
      <c r="AJ1526">
        <f t="shared" si="168"/>
        <v>0.32</v>
      </c>
      <c r="AK1526">
        <f t="shared" si="169"/>
        <v>1</v>
      </c>
      <c r="AL1526">
        <v>0</v>
      </c>
    </row>
    <row r="1527" spans="1:38" x14ac:dyDescent="0.3">
      <c r="A1527">
        <v>8</v>
      </c>
      <c r="B1527">
        <v>36</v>
      </c>
      <c r="C1527">
        <f>IF(OR($L1527=TRUE,$A1527=0,MOD($A1527,ChapterTable!$R$20)&lt;&gt;0),
MAX(0,INT(($B1527+ChapterTable!$P$26+VLOOKUP(SUBSTITUTE(C$1,"성장단계","")&amp;"단계오프셋",ChapterTable!$R:$S,2,0))/ChapterTable!$P$23)),
MAX(0,INT(($B1527+ChapterTable!$R$26+VLOOKUP(SUBSTITUTE(C$1,"성장단계","")&amp;"보스단계오프셋",ChapterTable!$R:$S,2,0))/ChapterTable!$R$23)))</f>
        <v>4</v>
      </c>
      <c r="D1527">
        <f>IF(OR($L1527=TRUE,$A1527=0,MOD($A1527,ChapterTable!$R$20)&lt;&gt;0),
MAX(0,INT(($B1527+ChapterTable!$P$26+VLOOKUP(SUBSTITUTE(D$1,"성장단계","")&amp;"단계오프셋",ChapterTable!$R:$S,2,0))/ChapterTable!$P$23)),
MAX(0,INT(($B1527+ChapterTable!$R$26+VLOOKUP(SUBSTITUTE(D$1,"성장단계","")&amp;"보스단계오프셋",ChapterTable!$R:$S,2,0))/ChapterTable!$R$23)))</f>
        <v>3</v>
      </c>
      <c r="E1527" s="1">
        <f ca="1">IF(AND($A1527=0,$B1527=1),
    VLOOKUP(1,ChapterTable!$1:$1048576,MATCH("최종"&amp;SUBSTITUTE(SUBSTITUTE(E$1,"standard",""),"|Float",""),ChapterTable!$1:$1,0),0)*ChapterTable!$P$17,
  IF(AND($A1527=0,$B1527=0),
    E1528,
  IF($B1527=0,
    VLOOKUP($A1527,ChapterTable!$1:$1048576,MATCH("최종"&amp;SUBSTITUTE(SUBSTITUTE(E$1,"standard",""),"|Float",""),ChapterTable!$1:$1,0),0),
  IF($B1527=1,
    IF($L1527=FALSE,
      VLOOKUP($A1527,ChapterTable!$1:$1048576,MATCH("최종"&amp;SUBSTITUTE(SUBSTITUTE(E$1,"standard",""),"|Float",""),ChapterTable!$1:$1,0),0),
      VLOOKUP($A1527-ChapterTable!$P$11,ChapterTable!$1:$1048576,MATCH("최종"&amp;SUBSTITUTE(SUBSTITUTE(E$1,"standard",""),"|Float",""),ChapterTable!$1:$1,0),0)*ChapterTable!$P$14
    ),
  OFFSET(E1527,-$B1527+IF($L1527,1,0),0)*IF($B1527&gt;OFFSET($B1527,1,0),ChapterTable!$R$17,1)*
    (VLOOKUP(SUBSTITUTE(SUBSTITUTE(E$1,"standard",""),"|Float","")&amp;IF(OR($L1527=TRUE,$A1527=0,MOD($A1527,ChapterTable!$R$20)&lt;&gt;0),"","보스")&amp;"인게임누적곱배수",ChapterTable!$R:$S,2,0)^C1527
    +VLOOKUP(SUBSTITUTE(SUBSTITUTE(E$1,"standard",""),"|Float","")&amp;IF(OR($L1527=TRUE,$A1527=0,MOD($A1527,ChapterTable!$R$20)&lt;&gt;0),"","보스")&amp;"인게임누적합배수",ChapterTable!$R:$S,2,0)*C1527)
  )
  )
  )
)</f>
        <v>2829.4312499999996</v>
      </c>
      <c r="F1527" s="1">
        <f ca="1">IF(AND($A1527=0,$B1527=1),
    VLOOKUP(1,ChapterTable!$1:$1048576,MATCH("최종"&amp;SUBSTITUTE(SUBSTITUTE(F$1,"standard",""),"|Float",""),ChapterTable!$1:$1,0),0)*ChapterTable!$P$17,
  IF(AND($A1527=0,$B1527=0),
    F1528,
  IF($B1527=0,
    VLOOKUP($A1527,ChapterTable!$1:$1048576,MATCH("최종"&amp;SUBSTITUTE(SUBSTITUTE(F$1,"standard",""),"|Float",""),ChapterTable!$1:$1,0),0),
  IF($B1527=1,
    IF($L1527=FALSE,
      VLOOKUP($A1527,ChapterTable!$1:$1048576,MATCH("최종"&amp;SUBSTITUTE(SUBSTITUTE(F$1,"standard",""),"|Float",""),ChapterTable!$1:$1,0),0),
      VLOOKUP($A1527-ChapterTable!$P$11,ChapterTable!$1:$1048576,MATCH("최종"&amp;SUBSTITUTE(SUBSTITUTE(F$1,"standard",""),"|Float",""),ChapterTable!$1:$1,0),0)*ChapterTable!$P$14
    ),
  OFFSET(F1527,-$B1527+IF($L1527,1,0),0)*
    (VLOOKUP(SUBSTITUTE(SUBSTITUTE(F$1,"standard",""),"|Float","")&amp;IF(OR($L1527=TRUE,$A1527=0,MOD($A1527,ChapterTable!$R$20)&lt;&gt;0),"","보스")&amp;"인게임누적곱배수",ChapterTable!$R:$S,2,0)^D1527
    +VLOOKUP(SUBSTITUTE(SUBSTITUTE(F$1,"standard",""),"|Float","")&amp;IF(OR($L1527=TRUE,$A1527=0,MOD($A1527,ChapterTable!$R$20)&lt;&gt;0),"","보스")&amp;"인게임누적합배수",ChapterTable!$R:$S,2,0)*D1527)
  )
  )
  )
)</f>
        <v>802.32714843750011</v>
      </c>
      <c r="G1527" t="s">
        <v>715</v>
      </c>
      <c r="J1527" t="str">
        <f>IF(ISBLANK(I1527),"",
IFERROR(VLOOKUP(I1527,[1]StringTable!$1:$1048576,MATCH("kor|String",[1]StringTable!$1:$1,0),0),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70"/>
        <v>0.25</v>
      </c>
      <c r="AJ1527">
        <f t="shared" si="168"/>
        <v>0.32</v>
      </c>
      <c r="AK1527">
        <f t="shared" si="169"/>
        <v>1</v>
      </c>
      <c r="AL1527">
        <v>0</v>
      </c>
    </row>
    <row r="1528" spans="1:38" x14ac:dyDescent="0.3">
      <c r="A1528">
        <v>8</v>
      </c>
      <c r="B1528">
        <v>37</v>
      </c>
      <c r="C1528">
        <f>IF(OR($L1528=TRUE,$A1528=0,MOD($A1528,ChapterTable!$R$20)&lt;&gt;0),
MAX(0,INT(($B1528+ChapterTable!$P$26+VLOOKUP(SUBSTITUTE(C$1,"성장단계","")&amp;"단계오프셋",ChapterTable!$R:$S,2,0))/ChapterTable!$P$23)),
MAX(0,INT(($B1528+ChapterTable!$R$26+VLOOKUP(SUBSTITUTE(C$1,"성장단계","")&amp;"보스단계오프셋",ChapterTable!$R:$S,2,0))/ChapterTable!$R$23)))</f>
        <v>4</v>
      </c>
      <c r="D1528">
        <f>IF(OR($L1528=TRUE,$A1528=0,MOD($A1528,ChapterTable!$R$20)&lt;&gt;0),
MAX(0,INT(($B1528+ChapterTable!$P$26+VLOOKUP(SUBSTITUTE(D$1,"성장단계","")&amp;"단계오프셋",ChapterTable!$R:$S,2,0))/ChapterTable!$P$23)),
MAX(0,INT(($B1528+ChapterTable!$R$26+VLOOKUP(SUBSTITUTE(D$1,"성장단계","")&amp;"보스단계오프셋",ChapterTable!$R:$S,2,0))/ChapterTable!$R$23)))</f>
        <v>3</v>
      </c>
      <c r="E1528" s="1">
        <f ca="1">IF(AND($A1528=0,$B1528=1),
    VLOOKUP(1,ChapterTable!$1:$1048576,MATCH("최종"&amp;SUBSTITUTE(SUBSTITUTE(E$1,"standard",""),"|Float",""),ChapterTable!$1:$1,0),0)*ChapterTable!$P$17,
  IF(AND($A1528=0,$B1528=0),
    E1529,
  IF($B1528=0,
    VLOOKUP($A1528,ChapterTable!$1:$1048576,MATCH("최종"&amp;SUBSTITUTE(SUBSTITUTE(E$1,"standard",""),"|Float",""),ChapterTable!$1:$1,0),0),
  IF($B1528=1,
    IF($L1528=FALSE,
      VLOOKUP($A1528,ChapterTable!$1:$1048576,MATCH("최종"&amp;SUBSTITUTE(SUBSTITUTE(E$1,"standard",""),"|Float",""),ChapterTable!$1:$1,0),0),
      VLOOKUP($A1528-ChapterTable!$P$11,ChapterTable!$1:$1048576,MATCH("최종"&amp;SUBSTITUTE(SUBSTITUTE(E$1,"standard",""),"|Float",""),ChapterTable!$1:$1,0),0)*ChapterTable!$P$14
    ),
  OFFSET(E1528,-$B1528+IF($L1528,1,0),0)*IF($B1528&gt;OFFSET($B1528,1,0),ChapterTable!$R$17,1)*
    (VLOOKUP(SUBSTITUTE(SUBSTITUTE(E$1,"standard",""),"|Float","")&amp;IF(OR($L1528=TRUE,$A1528=0,MOD($A1528,ChapterTable!$R$20)&lt;&gt;0),"","보스")&amp;"인게임누적곱배수",ChapterTable!$R:$S,2,0)^C1528
    +VLOOKUP(SUBSTITUTE(SUBSTITUTE(E$1,"standard",""),"|Float","")&amp;IF(OR($L1528=TRUE,$A1528=0,MOD($A1528,ChapterTable!$R$20)&lt;&gt;0),"","보스")&amp;"인게임누적합배수",ChapterTable!$R:$S,2,0)*C1528)
  )
  )
  )
)</f>
        <v>2829.4312499999996</v>
      </c>
      <c r="F1528" s="1">
        <f ca="1">IF(AND($A1528=0,$B1528=1),
    VLOOKUP(1,ChapterTable!$1:$1048576,MATCH("최종"&amp;SUBSTITUTE(SUBSTITUTE(F$1,"standard",""),"|Float",""),ChapterTable!$1:$1,0),0)*ChapterTable!$P$17,
  IF(AND($A1528=0,$B1528=0),
    F1529,
  IF($B1528=0,
    VLOOKUP($A1528,ChapterTable!$1:$1048576,MATCH("최종"&amp;SUBSTITUTE(SUBSTITUTE(F$1,"standard",""),"|Float",""),ChapterTable!$1:$1,0),0),
  IF($B1528=1,
    IF($L1528=FALSE,
      VLOOKUP($A1528,ChapterTable!$1:$1048576,MATCH("최종"&amp;SUBSTITUTE(SUBSTITUTE(F$1,"standard",""),"|Float",""),ChapterTable!$1:$1,0),0),
      VLOOKUP($A1528-ChapterTable!$P$11,ChapterTable!$1:$1048576,MATCH("최종"&amp;SUBSTITUTE(SUBSTITUTE(F$1,"standard",""),"|Float",""),ChapterTable!$1:$1,0),0)*ChapterTable!$P$14
    ),
  OFFSET(F1528,-$B1528+IF($L1528,1,0),0)*
    (VLOOKUP(SUBSTITUTE(SUBSTITUTE(F$1,"standard",""),"|Float","")&amp;IF(OR($L1528=TRUE,$A1528=0,MOD($A1528,ChapterTable!$R$20)&lt;&gt;0),"","보스")&amp;"인게임누적곱배수",ChapterTable!$R:$S,2,0)^D1528
    +VLOOKUP(SUBSTITUTE(SUBSTITUTE(F$1,"standard",""),"|Float","")&amp;IF(OR($L1528=TRUE,$A1528=0,MOD($A1528,ChapterTable!$R$20)&lt;&gt;0),"","보스")&amp;"인게임누적합배수",ChapterTable!$R:$S,2,0)*D1528)
  )
  )
  )
)</f>
        <v>802.32714843750011</v>
      </c>
      <c r="G1528" t="s">
        <v>715</v>
      </c>
      <c r="J1528" t="str">
        <f>IF(ISBLANK(I1528),"",
IFERROR(VLOOKUP(I1528,[1]StringTable!$1:$1048576,MATCH("kor|String",[1]StringTable!$1:$1,0),0),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70"/>
        <v>0.25</v>
      </c>
      <c r="AJ1528">
        <f t="shared" si="168"/>
        <v>0.32</v>
      </c>
      <c r="AK1528">
        <f t="shared" si="169"/>
        <v>1</v>
      </c>
      <c r="AL1528">
        <v>0</v>
      </c>
    </row>
    <row r="1529" spans="1:38" x14ac:dyDescent="0.3">
      <c r="A1529">
        <v>8</v>
      </c>
      <c r="B1529">
        <v>38</v>
      </c>
      <c r="C1529">
        <f>IF(OR($L1529=TRUE,$A1529=0,MOD($A1529,ChapterTable!$R$20)&lt;&gt;0),
MAX(0,INT(($B1529+ChapterTable!$P$26+VLOOKUP(SUBSTITUTE(C$1,"성장단계","")&amp;"단계오프셋",ChapterTable!$R:$S,2,0))/ChapterTable!$P$23)),
MAX(0,INT(($B1529+ChapterTable!$R$26+VLOOKUP(SUBSTITUTE(C$1,"성장단계","")&amp;"보스단계오프셋",ChapterTable!$R:$S,2,0))/ChapterTable!$R$23)))</f>
        <v>4</v>
      </c>
      <c r="D1529">
        <f>IF(OR($L1529=TRUE,$A1529=0,MOD($A1529,ChapterTable!$R$20)&lt;&gt;0),
MAX(0,INT(($B1529+ChapterTable!$P$26+VLOOKUP(SUBSTITUTE(D$1,"성장단계","")&amp;"단계오프셋",ChapterTable!$R:$S,2,0))/ChapterTable!$P$23)),
MAX(0,INT(($B1529+ChapterTable!$R$26+VLOOKUP(SUBSTITUTE(D$1,"성장단계","")&amp;"보스단계오프셋",ChapterTable!$R:$S,2,0))/ChapterTable!$R$23)))</f>
        <v>3</v>
      </c>
      <c r="E1529" s="1">
        <f ca="1">IF(AND($A1529=0,$B1529=1),
    VLOOKUP(1,ChapterTable!$1:$1048576,MATCH("최종"&amp;SUBSTITUTE(SUBSTITUTE(E$1,"standard",""),"|Float",""),ChapterTable!$1:$1,0),0)*ChapterTable!$P$17,
  IF(AND($A1529=0,$B1529=0),
    E1530,
  IF($B1529=0,
    VLOOKUP($A1529,ChapterTable!$1:$1048576,MATCH("최종"&amp;SUBSTITUTE(SUBSTITUTE(E$1,"standard",""),"|Float",""),ChapterTable!$1:$1,0),0),
  IF($B1529=1,
    IF($L1529=FALSE,
      VLOOKUP($A1529,ChapterTable!$1:$1048576,MATCH("최종"&amp;SUBSTITUTE(SUBSTITUTE(E$1,"standard",""),"|Float",""),ChapterTable!$1:$1,0),0),
      VLOOKUP($A1529-ChapterTable!$P$11,ChapterTable!$1:$1048576,MATCH("최종"&amp;SUBSTITUTE(SUBSTITUTE(E$1,"standard",""),"|Float",""),ChapterTable!$1:$1,0),0)*ChapterTable!$P$14
    ),
  OFFSET(E1529,-$B1529+IF($L1529,1,0),0)*IF($B1529&gt;OFFSET($B1529,1,0),ChapterTable!$R$17,1)*
    (VLOOKUP(SUBSTITUTE(SUBSTITUTE(E$1,"standard",""),"|Float","")&amp;IF(OR($L1529=TRUE,$A1529=0,MOD($A1529,ChapterTable!$R$20)&lt;&gt;0),"","보스")&amp;"인게임누적곱배수",ChapterTable!$R:$S,2,0)^C1529
    +VLOOKUP(SUBSTITUTE(SUBSTITUTE(E$1,"standard",""),"|Float","")&amp;IF(OR($L1529=TRUE,$A1529=0,MOD($A1529,ChapterTable!$R$20)&lt;&gt;0),"","보스")&amp;"인게임누적합배수",ChapterTable!$R:$S,2,0)*C1529)
  )
  )
  )
)</f>
        <v>2829.4312499999996</v>
      </c>
      <c r="F1529" s="1">
        <f ca="1">IF(AND($A1529=0,$B1529=1),
    VLOOKUP(1,ChapterTable!$1:$1048576,MATCH("최종"&amp;SUBSTITUTE(SUBSTITUTE(F$1,"standard",""),"|Float",""),ChapterTable!$1:$1,0),0)*ChapterTable!$P$17,
  IF(AND($A1529=0,$B1529=0),
    F1530,
  IF($B1529=0,
    VLOOKUP($A1529,ChapterTable!$1:$1048576,MATCH("최종"&amp;SUBSTITUTE(SUBSTITUTE(F$1,"standard",""),"|Float",""),ChapterTable!$1:$1,0),0),
  IF($B1529=1,
    IF($L1529=FALSE,
      VLOOKUP($A1529,ChapterTable!$1:$1048576,MATCH("최종"&amp;SUBSTITUTE(SUBSTITUTE(F$1,"standard",""),"|Float",""),ChapterTable!$1:$1,0),0),
      VLOOKUP($A1529-ChapterTable!$P$11,ChapterTable!$1:$1048576,MATCH("최종"&amp;SUBSTITUTE(SUBSTITUTE(F$1,"standard",""),"|Float",""),ChapterTable!$1:$1,0),0)*ChapterTable!$P$14
    ),
  OFFSET(F1529,-$B1529+IF($L1529,1,0),0)*
    (VLOOKUP(SUBSTITUTE(SUBSTITUTE(F$1,"standard",""),"|Float","")&amp;IF(OR($L1529=TRUE,$A1529=0,MOD($A1529,ChapterTable!$R$20)&lt;&gt;0),"","보스")&amp;"인게임누적곱배수",ChapterTable!$R:$S,2,0)^D1529
    +VLOOKUP(SUBSTITUTE(SUBSTITUTE(F$1,"standard",""),"|Float","")&amp;IF(OR($L1529=TRUE,$A1529=0,MOD($A1529,ChapterTable!$R$20)&lt;&gt;0),"","보스")&amp;"인게임누적합배수",ChapterTable!$R:$S,2,0)*D1529)
  )
  )
  )
)</f>
        <v>802.32714843750011</v>
      </c>
      <c r="G1529" t="s">
        <v>715</v>
      </c>
      <c r="J1529" t="str">
        <f>IF(ISBLANK(I1529),"",
IFERROR(VLOOKUP(I1529,[1]StringTable!$1:$1048576,MATCH("kor|String",[1]StringTable!$1:$1,0),0),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70"/>
        <v>0.25</v>
      </c>
      <c r="AJ1529">
        <f t="shared" si="168"/>
        <v>0.32</v>
      </c>
      <c r="AK1529">
        <f t="shared" si="169"/>
        <v>1</v>
      </c>
      <c r="AL1529">
        <v>0</v>
      </c>
    </row>
    <row r="1530" spans="1:38" x14ac:dyDescent="0.3">
      <c r="A1530">
        <v>8</v>
      </c>
      <c r="B1530">
        <v>39</v>
      </c>
      <c r="C1530">
        <f>IF(OR($L1530=TRUE,$A1530=0,MOD($A1530,ChapterTable!$R$20)&lt;&gt;0),
MAX(0,INT(($B1530+ChapterTable!$P$26+VLOOKUP(SUBSTITUTE(C$1,"성장단계","")&amp;"단계오프셋",ChapterTable!$R:$S,2,0))/ChapterTable!$P$23)),
MAX(0,INT(($B1530+ChapterTable!$R$26+VLOOKUP(SUBSTITUTE(C$1,"성장단계","")&amp;"보스단계오프셋",ChapterTable!$R:$S,2,0))/ChapterTable!$R$23)))</f>
        <v>4</v>
      </c>
      <c r="D1530">
        <f>IF(OR($L1530=TRUE,$A1530=0,MOD($A1530,ChapterTable!$R$20)&lt;&gt;0),
MAX(0,INT(($B1530+ChapterTable!$P$26+VLOOKUP(SUBSTITUTE(D$1,"성장단계","")&amp;"단계오프셋",ChapterTable!$R:$S,2,0))/ChapterTable!$P$23)),
MAX(0,INT(($B1530+ChapterTable!$R$26+VLOOKUP(SUBSTITUTE(D$1,"성장단계","")&amp;"보스단계오프셋",ChapterTable!$R:$S,2,0))/ChapterTable!$R$23)))</f>
        <v>3</v>
      </c>
      <c r="E1530" s="1">
        <f ca="1">IF(AND($A1530=0,$B1530=1),
    VLOOKUP(1,ChapterTable!$1:$1048576,MATCH("최종"&amp;SUBSTITUTE(SUBSTITUTE(E$1,"standard",""),"|Float",""),ChapterTable!$1:$1,0),0)*ChapterTable!$P$17,
  IF(AND($A1530=0,$B1530=0),
    E1531,
  IF($B1530=0,
    VLOOKUP($A1530,ChapterTable!$1:$1048576,MATCH("최종"&amp;SUBSTITUTE(SUBSTITUTE(E$1,"standard",""),"|Float",""),ChapterTable!$1:$1,0),0),
  IF($B1530=1,
    IF($L1530=FALSE,
      VLOOKUP($A1530,ChapterTable!$1:$1048576,MATCH("최종"&amp;SUBSTITUTE(SUBSTITUTE(E$1,"standard",""),"|Float",""),ChapterTable!$1:$1,0),0),
      VLOOKUP($A1530-ChapterTable!$P$11,ChapterTable!$1:$1048576,MATCH("최종"&amp;SUBSTITUTE(SUBSTITUTE(E$1,"standard",""),"|Float",""),ChapterTable!$1:$1,0),0)*ChapterTable!$P$14
    ),
  OFFSET(E1530,-$B1530+IF($L1530,1,0),0)*IF($B1530&gt;OFFSET($B1530,1,0),ChapterTable!$R$17,1)*
    (VLOOKUP(SUBSTITUTE(SUBSTITUTE(E$1,"standard",""),"|Float","")&amp;IF(OR($L1530=TRUE,$A1530=0,MOD($A1530,ChapterTable!$R$20)&lt;&gt;0),"","보스")&amp;"인게임누적곱배수",ChapterTable!$R:$S,2,0)^C1530
    +VLOOKUP(SUBSTITUTE(SUBSTITUTE(E$1,"standard",""),"|Float","")&amp;IF(OR($L1530=TRUE,$A1530=0,MOD($A1530,ChapterTable!$R$20)&lt;&gt;0),"","보스")&amp;"인게임누적합배수",ChapterTable!$R:$S,2,0)*C1530)
  )
  )
  )
)</f>
        <v>2829.4312499999996</v>
      </c>
      <c r="F1530" s="1">
        <f ca="1">IF(AND($A1530=0,$B1530=1),
    VLOOKUP(1,ChapterTable!$1:$1048576,MATCH("최종"&amp;SUBSTITUTE(SUBSTITUTE(F$1,"standard",""),"|Float",""),ChapterTable!$1:$1,0),0)*ChapterTable!$P$17,
  IF(AND($A1530=0,$B1530=0),
    F1531,
  IF($B1530=0,
    VLOOKUP($A1530,ChapterTable!$1:$1048576,MATCH("최종"&amp;SUBSTITUTE(SUBSTITUTE(F$1,"standard",""),"|Float",""),ChapterTable!$1:$1,0),0),
  IF($B1530=1,
    IF($L1530=FALSE,
      VLOOKUP($A1530,ChapterTable!$1:$1048576,MATCH("최종"&amp;SUBSTITUTE(SUBSTITUTE(F$1,"standard",""),"|Float",""),ChapterTable!$1:$1,0),0),
      VLOOKUP($A1530-ChapterTable!$P$11,ChapterTable!$1:$1048576,MATCH("최종"&amp;SUBSTITUTE(SUBSTITUTE(F$1,"standard",""),"|Float",""),ChapterTable!$1:$1,0),0)*ChapterTable!$P$14
    ),
  OFFSET(F1530,-$B1530+IF($L1530,1,0),0)*
    (VLOOKUP(SUBSTITUTE(SUBSTITUTE(F$1,"standard",""),"|Float","")&amp;IF(OR($L1530=TRUE,$A1530=0,MOD($A1530,ChapterTable!$R$20)&lt;&gt;0),"","보스")&amp;"인게임누적곱배수",ChapterTable!$R:$S,2,0)^D1530
    +VLOOKUP(SUBSTITUTE(SUBSTITUTE(F$1,"standard",""),"|Float","")&amp;IF(OR($L1530=TRUE,$A1530=0,MOD($A1530,ChapterTable!$R$20)&lt;&gt;0),"","보스")&amp;"인게임누적합배수",ChapterTable!$R:$S,2,0)*D1530)
  )
  )
  )
)</f>
        <v>802.32714843750011</v>
      </c>
      <c r="G1530" t="s">
        <v>715</v>
      </c>
      <c r="J1530" t="str">
        <f>IF(ISBLANK(I1530),"",
IFERROR(VLOOKUP(I1530,[1]StringTable!$1:$1048576,MATCH("kor|String",[1]StringTable!$1:$1,0),0),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70"/>
        <v>0.25</v>
      </c>
      <c r="AJ1530">
        <f t="shared" si="168"/>
        <v>0.32</v>
      </c>
      <c r="AK1530">
        <f t="shared" si="169"/>
        <v>1</v>
      </c>
      <c r="AL1530">
        <v>0</v>
      </c>
    </row>
    <row r="1531" spans="1:38" x14ac:dyDescent="0.3">
      <c r="A1531">
        <v>8</v>
      </c>
      <c r="B1531">
        <v>40</v>
      </c>
      <c r="C1531">
        <f>IF(OR($L1531=TRUE,$A1531=0,MOD($A1531,ChapterTable!$R$20)&lt;&gt;0),
MAX(0,INT(($B1531+ChapterTable!$P$26+VLOOKUP(SUBSTITUTE(C$1,"성장단계","")&amp;"단계오프셋",ChapterTable!$R:$S,2,0))/ChapterTable!$P$23)),
MAX(0,INT(($B1531+ChapterTable!$R$26+VLOOKUP(SUBSTITUTE(C$1,"성장단계","")&amp;"보스단계오프셋",ChapterTable!$R:$S,2,0))/ChapterTable!$R$23)))</f>
        <v>4</v>
      </c>
      <c r="D1531">
        <f>IF(OR($L1531=TRUE,$A1531=0,MOD($A1531,ChapterTable!$R$20)&lt;&gt;0),
MAX(0,INT(($B1531+ChapterTable!$P$26+VLOOKUP(SUBSTITUTE(D$1,"성장단계","")&amp;"단계오프셋",ChapterTable!$R:$S,2,0))/ChapterTable!$P$23)),
MAX(0,INT(($B1531+ChapterTable!$R$26+VLOOKUP(SUBSTITUTE(D$1,"성장단계","")&amp;"보스단계오프셋",ChapterTable!$R:$S,2,0))/ChapterTable!$R$23)))</f>
        <v>3</v>
      </c>
      <c r="E1531" s="1">
        <f ca="1">IF(AND($A1531=0,$B1531=1),
    VLOOKUP(1,ChapterTable!$1:$1048576,MATCH("최종"&amp;SUBSTITUTE(SUBSTITUTE(E$1,"standard",""),"|Float",""),ChapterTable!$1:$1,0),0)*ChapterTable!$P$17,
  IF(AND($A1531=0,$B1531=0),
    E1532,
  IF($B1531=0,
    VLOOKUP($A1531,ChapterTable!$1:$1048576,MATCH("최종"&amp;SUBSTITUTE(SUBSTITUTE(E$1,"standard",""),"|Float",""),ChapterTable!$1:$1,0),0),
  IF($B1531=1,
    IF($L1531=FALSE,
      VLOOKUP($A1531,ChapterTable!$1:$1048576,MATCH("최종"&amp;SUBSTITUTE(SUBSTITUTE(E$1,"standard",""),"|Float",""),ChapterTable!$1:$1,0),0),
      VLOOKUP($A1531-ChapterTable!$P$11,ChapterTable!$1:$1048576,MATCH("최종"&amp;SUBSTITUTE(SUBSTITUTE(E$1,"standard",""),"|Float",""),ChapterTable!$1:$1,0),0)*ChapterTable!$P$14
    ),
  OFFSET(E1531,-$B1531+IF($L1531,1,0),0)*IF($B1531&gt;OFFSET($B1531,1,0),ChapterTable!$R$17,1)*
    (VLOOKUP(SUBSTITUTE(SUBSTITUTE(E$1,"standard",""),"|Float","")&amp;IF(OR($L1531=TRUE,$A1531=0,MOD($A1531,ChapterTable!$R$20)&lt;&gt;0),"","보스")&amp;"인게임누적곱배수",ChapterTable!$R:$S,2,0)^C1531
    +VLOOKUP(SUBSTITUTE(SUBSTITUTE(E$1,"standard",""),"|Float","")&amp;IF(OR($L1531=TRUE,$A1531=0,MOD($A1531,ChapterTable!$R$20)&lt;&gt;0),"","보스")&amp;"인게임누적합배수",ChapterTable!$R:$S,2,0)*C1531)
  )
  )
  )
)</f>
        <v>2829.4312499999996</v>
      </c>
      <c r="F1531" s="1">
        <f ca="1">IF(AND($A1531=0,$B1531=1),
    VLOOKUP(1,ChapterTable!$1:$1048576,MATCH("최종"&amp;SUBSTITUTE(SUBSTITUTE(F$1,"standard",""),"|Float",""),ChapterTable!$1:$1,0),0)*ChapterTable!$P$17,
  IF(AND($A1531=0,$B1531=0),
    F1532,
  IF($B1531=0,
    VLOOKUP($A1531,ChapterTable!$1:$1048576,MATCH("최종"&amp;SUBSTITUTE(SUBSTITUTE(F$1,"standard",""),"|Float",""),ChapterTable!$1:$1,0),0),
  IF($B1531=1,
    IF($L1531=FALSE,
      VLOOKUP($A1531,ChapterTable!$1:$1048576,MATCH("최종"&amp;SUBSTITUTE(SUBSTITUTE(F$1,"standard",""),"|Float",""),ChapterTable!$1:$1,0),0),
      VLOOKUP($A1531-ChapterTable!$P$11,ChapterTable!$1:$1048576,MATCH("최종"&amp;SUBSTITUTE(SUBSTITUTE(F$1,"standard",""),"|Float",""),ChapterTable!$1:$1,0),0)*ChapterTable!$P$14
    ),
  OFFSET(F1531,-$B1531+IF($L1531,1,0),0)*
    (VLOOKUP(SUBSTITUTE(SUBSTITUTE(F$1,"standard",""),"|Float","")&amp;IF(OR($L1531=TRUE,$A1531=0,MOD($A1531,ChapterTable!$R$20)&lt;&gt;0),"","보스")&amp;"인게임누적곱배수",ChapterTable!$R:$S,2,0)^D1531
    +VLOOKUP(SUBSTITUTE(SUBSTITUTE(F$1,"standard",""),"|Float","")&amp;IF(OR($L1531=TRUE,$A1531=0,MOD($A1531,ChapterTable!$R$20)&lt;&gt;0),"","보스")&amp;"인게임누적합배수",ChapterTable!$R:$S,2,0)*D1531)
  )
  )
  )
)</f>
        <v>802.32714843750011</v>
      </c>
      <c r="G1531" t="s">
        <v>715</v>
      </c>
      <c r="J1531" t="str">
        <f>IF(ISBLANK(I1531),"",
IFERROR(VLOOKUP(I1531,[1]StringTable!$1:$1048576,MATCH("kor|String",[1]StringTable!$1:$1,0),0),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70"/>
        <v>0.25</v>
      </c>
      <c r="AJ1531">
        <f t="shared" si="168"/>
        <v>1</v>
      </c>
      <c r="AK1531">
        <f t="shared" si="169"/>
        <v>4</v>
      </c>
      <c r="AL1531">
        <v>0</v>
      </c>
    </row>
    <row r="1532" spans="1:38" x14ac:dyDescent="0.3">
      <c r="A1532">
        <v>8</v>
      </c>
      <c r="B1532">
        <v>41</v>
      </c>
      <c r="C1532">
        <f>IF(OR($L1532=TRUE,$A1532=0,MOD($A1532,ChapterTable!$R$20)&lt;&gt;0),
MAX(0,INT(($B1532+ChapterTable!$P$26+VLOOKUP(SUBSTITUTE(C$1,"성장단계","")&amp;"단계오프셋",ChapterTable!$R:$S,2,0))/ChapterTable!$P$23)),
MAX(0,INT(($B1532+ChapterTable!$R$26+VLOOKUP(SUBSTITUTE(C$1,"성장단계","")&amp;"보스단계오프셋",ChapterTable!$R:$S,2,0))/ChapterTable!$R$23)))</f>
        <v>4</v>
      </c>
      <c r="D1532">
        <f>IF(OR($L1532=TRUE,$A1532=0,MOD($A1532,ChapterTable!$R$20)&lt;&gt;0),
MAX(0,INT(($B1532+ChapterTable!$P$26+VLOOKUP(SUBSTITUTE(D$1,"성장단계","")&amp;"단계오프셋",ChapterTable!$R:$S,2,0))/ChapterTable!$P$23)),
MAX(0,INT(($B1532+ChapterTable!$R$26+VLOOKUP(SUBSTITUTE(D$1,"성장단계","")&amp;"보스단계오프셋",ChapterTable!$R:$S,2,0))/ChapterTable!$R$23)))</f>
        <v>4</v>
      </c>
      <c r="E1532" s="1">
        <f ca="1">IF(AND($A1532=0,$B1532=1),
    VLOOKUP(1,ChapterTable!$1:$1048576,MATCH("최종"&amp;SUBSTITUTE(SUBSTITUTE(E$1,"standard",""),"|Float",""),ChapterTable!$1:$1,0),0)*ChapterTable!$P$17,
  IF(AND($A1532=0,$B1532=0),
    E1533,
  IF($B1532=0,
    VLOOKUP($A1532,ChapterTable!$1:$1048576,MATCH("최종"&amp;SUBSTITUTE(SUBSTITUTE(E$1,"standard",""),"|Float",""),ChapterTable!$1:$1,0),0),
  IF($B1532=1,
    IF($L1532=FALSE,
      VLOOKUP($A1532,ChapterTable!$1:$1048576,MATCH("최종"&amp;SUBSTITUTE(SUBSTITUTE(E$1,"standard",""),"|Float",""),ChapterTable!$1:$1,0),0),
      VLOOKUP($A1532-ChapterTable!$P$11,ChapterTable!$1:$1048576,MATCH("최종"&amp;SUBSTITUTE(SUBSTITUTE(E$1,"standard",""),"|Float",""),ChapterTable!$1:$1,0),0)*ChapterTable!$P$14
    ),
  OFFSET(E1532,-$B1532+IF($L1532,1,0),0)*IF($B1532&gt;OFFSET($B1532,1,0),ChapterTable!$R$17,1)*
    (VLOOKUP(SUBSTITUTE(SUBSTITUTE(E$1,"standard",""),"|Float","")&amp;IF(OR($L1532=TRUE,$A1532=0,MOD($A1532,ChapterTable!$R$20)&lt;&gt;0),"","보스")&amp;"인게임누적곱배수",ChapterTable!$R:$S,2,0)^C1532
    +VLOOKUP(SUBSTITUTE(SUBSTITUTE(E$1,"standard",""),"|Float","")&amp;IF(OR($L1532=TRUE,$A1532=0,MOD($A1532,ChapterTable!$R$20)&lt;&gt;0),"","보스")&amp;"인게임누적합배수",ChapterTable!$R:$S,2,0)*C1532)
  )
  )
  )
)</f>
        <v>2829.4312499999996</v>
      </c>
      <c r="F1532" s="1">
        <f ca="1">IF(AND($A1532=0,$B1532=1),
    VLOOKUP(1,ChapterTable!$1:$1048576,MATCH("최종"&amp;SUBSTITUTE(SUBSTITUTE(F$1,"standard",""),"|Float",""),ChapterTable!$1:$1,0),0)*ChapterTable!$P$17,
  IF(AND($A1532=0,$B1532=0),
    F1533,
  IF($B1532=0,
    VLOOKUP($A1532,ChapterTable!$1:$1048576,MATCH("최종"&amp;SUBSTITUTE(SUBSTITUTE(F$1,"standard",""),"|Float",""),ChapterTable!$1:$1,0),0),
  IF($B1532=1,
    IF($L1532=FALSE,
      VLOOKUP($A1532,ChapterTable!$1:$1048576,MATCH("최종"&amp;SUBSTITUTE(SUBSTITUTE(F$1,"standard",""),"|Float",""),ChapterTable!$1:$1,0),0),
      VLOOKUP($A1532-ChapterTable!$P$11,ChapterTable!$1:$1048576,MATCH("최종"&amp;SUBSTITUTE(SUBSTITUTE(F$1,"standard",""),"|Float",""),ChapterTable!$1:$1,0),0)*ChapterTable!$P$14
    ),
  OFFSET(F1532,-$B1532+IF($L1532,1,0),0)*
    (VLOOKUP(SUBSTITUTE(SUBSTITUTE(F$1,"standard",""),"|Float","")&amp;IF(OR($L1532=TRUE,$A1532=0,MOD($A1532,ChapterTable!$R$20)&lt;&gt;0),"","보스")&amp;"인게임누적곱배수",ChapterTable!$R:$S,2,0)^D1532
    +VLOOKUP(SUBSTITUTE(SUBSTITUTE(F$1,"standard",""),"|Float","")&amp;IF(OR($L1532=TRUE,$A1532=0,MOD($A1532,ChapterTable!$R$20)&lt;&gt;0),"","보스")&amp;"인게임누적합배수",ChapterTable!$R:$S,2,0)*D1532)
  )
  )
  )
)</f>
        <v>851.44921875</v>
      </c>
      <c r="G1532" t="s">
        <v>715</v>
      </c>
      <c r="J1532" t="str">
        <f>IF(ISBLANK(I1532),"",
IFERROR(VLOOKUP(I1532,[1]StringTable!$1:$1048576,MATCH("kor|String",[1]StringTable!$1:$1,0),0),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70"/>
        <v>0.2</v>
      </c>
      <c r="AJ1532">
        <f t="shared" si="168"/>
        <v>0.27466666000000001</v>
      </c>
      <c r="AK1532">
        <f t="shared" si="169"/>
        <v>1</v>
      </c>
      <c r="AL1532">
        <v>0</v>
      </c>
    </row>
    <row r="1533" spans="1:38" x14ac:dyDescent="0.3">
      <c r="A1533">
        <v>8</v>
      </c>
      <c r="B1533">
        <v>42</v>
      </c>
      <c r="C1533">
        <f>IF(OR($L1533=TRUE,$A1533=0,MOD($A1533,ChapterTable!$R$20)&lt;&gt;0),
MAX(0,INT(($B1533+ChapterTable!$P$26+VLOOKUP(SUBSTITUTE(C$1,"성장단계","")&amp;"단계오프셋",ChapterTable!$R:$S,2,0))/ChapterTable!$P$23)),
MAX(0,INT(($B1533+ChapterTable!$R$26+VLOOKUP(SUBSTITUTE(C$1,"성장단계","")&amp;"보스단계오프셋",ChapterTable!$R:$S,2,0))/ChapterTable!$R$23)))</f>
        <v>4</v>
      </c>
      <c r="D1533">
        <f>IF(OR($L1533=TRUE,$A1533=0,MOD($A1533,ChapterTable!$R$20)&lt;&gt;0),
MAX(0,INT(($B1533+ChapterTable!$P$26+VLOOKUP(SUBSTITUTE(D$1,"성장단계","")&amp;"단계오프셋",ChapterTable!$R:$S,2,0))/ChapterTable!$P$23)),
MAX(0,INT(($B1533+ChapterTable!$R$26+VLOOKUP(SUBSTITUTE(D$1,"성장단계","")&amp;"보스단계오프셋",ChapterTable!$R:$S,2,0))/ChapterTable!$R$23)))</f>
        <v>4</v>
      </c>
      <c r="E1533" s="1">
        <f ca="1">IF(AND($A1533=0,$B1533=1),
    VLOOKUP(1,ChapterTable!$1:$1048576,MATCH("최종"&amp;SUBSTITUTE(SUBSTITUTE(E$1,"standard",""),"|Float",""),ChapterTable!$1:$1,0),0)*ChapterTable!$P$17,
  IF(AND($A1533=0,$B1533=0),
    E1534,
  IF($B1533=0,
    VLOOKUP($A1533,ChapterTable!$1:$1048576,MATCH("최종"&amp;SUBSTITUTE(SUBSTITUTE(E$1,"standard",""),"|Float",""),ChapterTable!$1:$1,0),0),
  IF($B1533=1,
    IF($L1533=FALSE,
      VLOOKUP($A1533,ChapterTable!$1:$1048576,MATCH("최종"&amp;SUBSTITUTE(SUBSTITUTE(E$1,"standard",""),"|Float",""),ChapterTable!$1:$1,0),0),
      VLOOKUP($A1533-ChapterTable!$P$11,ChapterTable!$1:$1048576,MATCH("최종"&amp;SUBSTITUTE(SUBSTITUTE(E$1,"standard",""),"|Float",""),ChapterTable!$1:$1,0),0)*ChapterTable!$P$14
    ),
  OFFSET(E1533,-$B1533+IF($L1533,1,0),0)*IF($B1533&gt;OFFSET($B1533,1,0),ChapterTable!$R$17,1)*
    (VLOOKUP(SUBSTITUTE(SUBSTITUTE(E$1,"standard",""),"|Float","")&amp;IF(OR($L1533=TRUE,$A1533=0,MOD($A1533,ChapterTable!$R$20)&lt;&gt;0),"","보스")&amp;"인게임누적곱배수",ChapterTable!$R:$S,2,0)^C1533
    +VLOOKUP(SUBSTITUTE(SUBSTITUTE(E$1,"standard",""),"|Float","")&amp;IF(OR($L1533=TRUE,$A1533=0,MOD($A1533,ChapterTable!$R$20)&lt;&gt;0),"","보스")&amp;"인게임누적합배수",ChapterTable!$R:$S,2,0)*C1533)
  )
  )
  )
)</f>
        <v>2829.4312499999996</v>
      </c>
      <c r="F1533" s="1">
        <f ca="1">IF(AND($A1533=0,$B1533=1),
    VLOOKUP(1,ChapterTable!$1:$1048576,MATCH("최종"&amp;SUBSTITUTE(SUBSTITUTE(F$1,"standard",""),"|Float",""),ChapterTable!$1:$1,0),0)*ChapterTable!$P$17,
  IF(AND($A1533=0,$B1533=0),
    F1534,
  IF($B1533=0,
    VLOOKUP($A1533,ChapterTable!$1:$1048576,MATCH("최종"&amp;SUBSTITUTE(SUBSTITUTE(F$1,"standard",""),"|Float",""),ChapterTable!$1:$1,0),0),
  IF($B1533=1,
    IF($L1533=FALSE,
      VLOOKUP($A1533,ChapterTable!$1:$1048576,MATCH("최종"&amp;SUBSTITUTE(SUBSTITUTE(F$1,"standard",""),"|Float",""),ChapterTable!$1:$1,0),0),
      VLOOKUP($A1533-ChapterTable!$P$11,ChapterTable!$1:$1048576,MATCH("최종"&amp;SUBSTITUTE(SUBSTITUTE(F$1,"standard",""),"|Float",""),ChapterTable!$1:$1,0),0)*ChapterTable!$P$14
    ),
  OFFSET(F1533,-$B1533+IF($L1533,1,0),0)*
    (VLOOKUP(SUBSTITUTE(SUBSTITUTE(F$1,"standard",""),"|Float","")&amp;IF(OR($L1533=TRUE,$A1533=0,MOD($A1533,ChapterTable!$R$20)&lt;&gt;0),"","보스")&amp;"인게임누적곱배수",ChapterTable!$R:$S,2,0)^D1533
    +VLOOKUP(SUBSTITUTE(SUBSTITUTE(F$1,"standard",""),"|Float","")&amp;IF(OR($L1533=TRUE,$A1533=0,MOD($A1533,ChapterTable!$R$20)&lt;&gt;0),"","보스")&amp;"인게임누적합배수",ChapterTable!$R:$S,2,0)*D1533)
  )
  )
  )
)</f>
        <v>851.44921875</v>
      </c>
      <c r="G1533" t="s">
        <v>715</v>
      </c>
      <c r="J1533" t="str">
        <f>IF(ISBLANK(I1533),"",
IFERROR(VLOOKUP(I1533,[1]StringTable!$1:$1048576,MATCH("kor|String",[1]StringTable!$1:$1,0),0),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70"/>
        <v>0.2</v>
      </c>
      <c r="AJ1533">
        <f t="shared" si="168"/>
        <v>0.27466666000000001</v>
      </c>
      <c r="AK1533">
        <f t="shared" si="169"/>
        <v>1</v>
      </c>
      <c r="AL1533">
        <v>0</v>
      </c>
    </row>
    <row r="1534" spans="1:38" x14ac:dyDescent="0.3">
      <c r="A1534">
        <v>8</v>
      </c>
      <c r="B1534">
        <v>43</v>
      </c>
      <c r="C1534">
        <f>IF(OR($L1534=TRUE,$A1534=0,MOD($A1534,ChapterTable!$R$20)&lt;&gt;0),
MAX(0,INT(($B1534+ChapterTable!$P$26+VLOOKUP(SUBSTITUTE(C$1,"성장단계","")&amp;"단계오프셋",ChapterTable!$R:$S,2,0))/ChapterTable!$P$23)),
MAX(0,INT(($B1534+ChapterTable!$R$26+VLOOKUP(SUBSTITUTE(C$1,"성장단계","")&amp;"보스단계오프셋",ChapterTable!$R:$S,2,0))/ChapterTable!$R$23)))</f>
        <v>4</v>
      </c>
      <c r="D1534">
        <f>IF(OR($L1534=TRUE,$A1534=0,MOD($A1534,ChapterTable!$R$20)&lt;&gt;0),
MAX(0,INT(($B1534+ChapterTable!$P$26+VLOOKUP(SUBSTITUTE(D$1,"성장단계","")&amp;"단계오프셋",ChapterTable!$R:$S,2,0))/ChapterTable!$P$23)),
MAX(0,INT(($B1534+ChapterTable!$R$26+VLOOKUP(SUBSTITUTE(D$1,"성장단계","")&amp;"보스단계오프셋",ChapterTable!$R:$S,2,0))/ChapterTable!$R$23)))</f>
        <v>4</v>
      </c>
      <c r="E1534" s="1">
        <f ca="1">IF(AND($A1534=0,$B1534=1),
    VLOOKUP(1,ChapterTable!$1:$1048576,MATCH("최종"&amp;SUBSTITUTE(SUBSTITUTE(E$1,"standard",""),"|Float",""),ChapterTable!$1:$1,0),0)*ChapterTable!$P$17,
  IF(AND($A1534=0,$B1534=0),
    E1535,
  IF($B1534=0,
    VLOOKUP($A1534,ChapterTable!$1:$1048576,MATCH("최종"&amp;SUBSTITUTE(SUBSTITUTE(E$1,"standard",""),"|Float",""),ChapterTable!$1:$1,0),0),
  IF($B1534=1,
    IF($L1534=FALSE,
      VLOOKUP($A1534,ChapterTable!$1:$1048576,MATCH("최종"&amp;SUBSTITUTE(SUBSTITUTE(E$1,"standard",""),"|Float",""),ChapterTable!$1:$1,0),0),
      VLOOKUP($A1534-ChapterTable!$P$11,ChapterTable!$1:$1048576,MATCH("최종"&amp;SUBSTITUTE(SUBSTITUTE(E$1,"standard",""),"|Float",""),ChapterTable!$1:$1,0),0)*ChapterTable!$P$14
    ),
  OFFSET(E1534,-$B1534+IF($L1534,1,0),0)*IF($B1534&gt;OFFSET($B1534,1,0),ChapterTable!$R$17,1)*
    (VLOOKUP(SUBSTITUTE(SUBSTITUTE(E$1,"standard",""),"|Float","")&amp;IF(OR($L1534=TRUE,$A1534=0,MOD($A1534,ChapterTable!$R$20)&lt;&gt;0),"","보스")&amp;"인게임누적곱배수",ChapterTable!$R:$S,2,0)^C1534
    +VLOOKUP(SUBSTITUTE(SUBSTITUTE(E$1,"standard",""),"|Float","")&amp;IF(OR($L1534=TRUE,$A1534=0,MOD($A1534,ChapterTable!$R$20)&lt;&gt;0),"","보스")&amp;"인게임누적합배수",ChapterTable!$R:$S,2,0)*C1534)
  )
  )
  )
)</f>
        <v>2829.4312499999996</v>
      </c>
      <c r="F1534" s="1">
        <f ca="1">IF(AND($A1534=0,$B1534=1),
    VLOOKUP(1,ChapterTable!$1:$1048576,MATCH("최종"&amp;SUBSTITUTE(SUBSTITUTE(F$1,"standard",""),"|Float",""),ChapterTable!$1:$1,0),0)*ChapterTable!$P$17,
  IF(AND($A1534=0,$B1534=0),
    F1535,
  IF($B1534=0,
    VLOOKUP($A1534,ChapterTable!$1:$1048576,MATCH("최종"&amp;SUBSTITUTE(SUBSTITUTE(F$1,"standard",""),"|Float",""),ChapterTable!$1:$1,0),0),
  IF($B1534=1,
    IF($L1534=FALSE,
      VLOOKUP($A1534,ChapterTable!$1:$1048576,MATCH("최종"&amp;SUBSTITUTE(SUBSTITUTE(F$1,"standard",""),"|Float",""),ChapterTable!$1:$1,0),0),
      VLOOKUP($A1534-ChapterTable!$P$11,ChapterTable!$1:$1048576,MATCH("최종"&amp;SUBSTITUTE(SUBSTITUTE(F$1,"standard",""),"|Float",""),ChapterTable!$1:$1,0),0)*ChapterTable!$P$14
    ),
  OFFSET(F1534,-$B1534+IF($L1534,1,0),0)*
    (VLOOKUP(SUBSTITUTE(SUBSTITUTE(F$1,"standard",""),"|Float","")&amp;IF(OR($L1534=TRUE,$A1534=0,MOD($A1534,ChapterTable!$R$20)&lt;&gt;0),"","보스")&amp;"인게임누적곱배수",ChapterTable!$R:$S,2,0)^D1534
    +VLOOKUP(SUBSTITUTE(SUBSTITUTE(F$1,"standard",""),"|Float","")&amp;IF(OR($L1534=TRUE,$A1534=0,MOD($A1534,ChapterTable!$R$20)&lt;&gt;0),"","보스")&amp;"인게임누적합배수",ChapterTable!$R:$S,2,0)*D1534)
  )
  )
  )
)</f>
        <v>851.44921875</v>
      </c>
      <c r="G1534" t="s">
        <v>715</v>
      </c>
      <c r="J1534" t="str">
        <f>IF(ISBLANK(I1534),"",
IFERROR(VLOOKUP(I1534,[1]StringTable!$1:$1048576,MATCH("kor|String",[1]StringTable!$1:$1,0),0),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70"/>
        <v>0.2</v>
      </c>
      <c r="AJ1534">
        <f t="shared" si="168"/>
        <v>0.27466666000000001</v>
      </c>
      <c r="AK1534">
        <f t="shared" si="169"/>
        <v>1</v>
      </c>
      <c r="AL1534">
        <v>0</v>
      </c>
    </row>
    <row r="1535" spans="1:38" x14ac:dyDescent="0.3">
      <c r="A1535">
        <v>8</v>
      </c>
      <c r="B1535">
        <v>44</v>
      </c>
      <c r="C1535">
        <f>IF(OR($L1535=TRUE,$A1535=0,MOD($A1535,ChapterTable!$R$20)&lt;&gt;0),
MAX(0,INT(($B1535+ChapterTable!$P$26+VLOOKUP(SUBSTITUTE(C$1,"성장단계","")&amp;"단계오프셋",ChapterTable!$R:$S,2,0))/ChapterTable!$P$23)),
MAX(0,INT(($B1535+ChapterTable!$R$26+VLOOKUP(SUBSTITUTE(C$1,"성장단계","")&amp;"보스단계오프셋",ChapterTable!$R:$S,2,0))/ChapterTable!$R$23)))</f>
        <v>4</v>
      </c>
      <c r="D1535">
        <f>IF(OR($L1535=TRUE,$A1535=0,MOD($A1535,ChapterTable!$R$20)&lt;&gt;0),
MAX(0,INT(($B1535+ChapterTable!$P$26+VLOOKUP(SUBSTITUTE(D$1,"성장단계","")&amp;"단계오프셋",ChapterTable!$R:$S,2,0))/ChapterTable!$P$23)),
MAX(0,INT(($B1535+ChapterTable!$R$26+VLOOKUP(SUBSTITUTE(D$1,"성장단계","")&amp;"보스단계오프셋",ChapterTable!$R:$S,2,0))/ChapterTable!$R$23)))</f>
        <v>4</v>
      </c>
      <c r="E1535" s="1">
        <f ca="1">IF(AND($A1535=0,$B1535=1),
    VLOOKUP(1,ChapterTable!$1:$1048576,MATCH("최종"&amp;SUBSTITUTE(SUBSTITUTE(E$1,"standard",""),"|Float",""),ChapterTable!$1:$1,0),0)*ChapterTable!$P$17,
  IF(AND($A1535=0,$B1535=0),
    E1536,
  IF($B1535=0,
    VLOOKUP($A1535,ChapterTable!$1:$1048576,MATCH("최종"&amp;SUBSTITUTE(SUBSTITUTE(E$1,"standard",""),"|Float",""),ChapterTable!$1:$1,0),0),
  IF($B1535=1,
    IF($L1535=FALSE,
      VLOOKUP($A1535,ChapterTable!$1:$1048576,MATCH("최종"&amp;SUBSTITUTE(SUBSTITUTE(E$1,"standard",""),"|Float",""),ChapterTable!$1:$1,0),0),
      VLOOKUP($A1535-ChapterTable!$P$11,ChapterTable!$1:$1048576,MATCH("최종"&amp;SUBSTITUTE(SUBSTITUTE(E$1,"standard",""),"|Float",""),ChapterTable!$1:$1,0),0)*ChapterTable!$P$14
    ),
  OFFSET(E1535,-$B1535+IF($L1535,1,0),0)*IF($B1535&gt;OFFSET($B1535,1,0),ChapterTable!$R$17,1)*
    (VLOOKUP(SUBSTITUTE(SUBSTITUTE(E$1,"standard",""),"|Float","")&amp;IF(OR($L1535=TRUE,$A1535=0,MOD($A1535,ChapterTable!$R$20)&lt;&gt;0),"","보스")&amp;"인게임누적곱배수",ChapterTable!$R:$S,2,0)^C1535
    +VLOOKUP(SUBSTITUTE(SUBSTITUTE(E$1,"standard",""),"|Float","")&amp;IF(OR($L1535=TRUE,$A1535=0,MOD($A1535,ChapterTable!$R$20)&lt;&gt;0),"","보스")&amp;"인게임누적합배수",ChapterTable!$R:$S,2,0)*C1535)
  )
  )
  )
)</f>
        <v>2829.4312499999996</v>
      </c>
      <c r="F1535" s="1">
        <f ca="1">IF(AND($A1535=0,$B1535=1),
    VLOOKUP(1,ChapterTable!$1:$1048576,MATCH("최종"&amp;SUBSTITUTE(SUBSTITUTE(F$1,"standard",""),"|Float",""),ChapterTable!$1:$1,0),0)*ChapterTable!$P$17,
  IF(AND($A1535=0,$B1535=0),
    F1536,
  IF($B1535=0,
    VLOOKUP($A1535,ChapterTable!$1:$1048576,MATCH("최종"&amp;SUBSTITUTE(SUBSTITUTE(F$1,"standard",""),"|Float",""),ChapterTable!$1:$1,0),0),
  IF($B1535=1,
    IF($L1535=FALSE,
      VLOOKUP($A1535,ChapterTable!$1:$1048576,MATCH("최종"&amp;SUBSTITUTE(SUBSTITUTE(F$1,"standard",""),"|Float",""),ChapterTable!$1:$1,0),0),
      VLOOKUP($A1535-ChapterTable!$P$11,ChapterTable!$1:$1048576,MATCH("최종"&amp;SUBSTITUTE(SUBSTITUTE(F$1,"standard",""),"|Float",""),ChapterTable!$1:$1,0),0)*ChapterTable!$P$14
    ),
  OFFSET(F1535,-$B1535+IF($L1535,1,0),0)*
    (VLOOKUP(SUBSTITUTE(SUBSTITUTE(F$1,"standard",""),"|Float","")&amp;IF(OR($L1535=TRUE,$A1535=0,MOD($A1535,ChapterTable!$R$20)&lt;&gt;0),"","보스")&amp;"인게임누적곱배수",ChapterTable!$R:$S,2,0)^D1535
    +VLOOKUP(SUBSTITUTE(SUBSTITUTE(F$1,"standard",""),"|Float","")&amp;IF(OR($L1535=TRUE,$A1535=0,MOD($A1535,ChapterTable!$R$20)&lt;&gt;0),"","보스")&amp;"인게임누적합배수",ChapterTable!$R:$S,2,0)*D1535)
  )
  )
  )
)</f>
        <v>851.44921875</v>
      </c>
      <c r="G1535" t="s">
        <v>715</v>
      </c>
      <c r="J1535" t="str">
        <f>IF(ISBLANK(I1535),"",
IFERROR(VLOOKUP(I1535,[1]StringTable!$1:$1048576,MATCH("kor|String",[1]StringTable!$1:$1,0),0),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70"/>
        <v>0.2</v>
      </c>
      <c r="AJ1535">
        <f t="shared" si="168"/>
        <v>0.27466666000000001</v>
      </c>
      <c r="AK1535">
        <f t="shared" si="169"/>
        <v>1</v>
      </c>
      <c r="AL1535">
        <v>0</v>
      </c>
    </row>
    <row r="1536" spans="1:38" x14ac:dyDescent="0.3">
      <c r="A1536">
        <v>8</v>
      </c>
      <c r="B1536">
        <v>45</v>
      </c>
      <c r="C1536">
        <f>IF(OR($L1536=TRUE,$A1536=0,MOD($A1536,ChapterTable!$R$20)&lt;&gt;0),
MAX(0,INT(($B1536+ChapterTable!$P$26+VLOOKUP(SUBSTITUTE(C$1,"성장단계","")&amp;"단계오프셋",ChapterTable!$R:$S,2,0))/ChapterTable!$P$23)),
MAX(0,INT(($B1536+ChapterTable!$R$26+VLOOKUP(SUBSTITUTE(C$1,"성장단계","")&amp;"보스단계오프셋",ChapterTable!$R:$S,2,0))/ChapterTable!$R$23)))</f>
        <v>4</v>
      </c>
      <c r="D1536">
        <f>IF(OR($L1536=TRUE,$A1536=0,MOD($A1536,ChapterTable!$R$20)&lt;&gt;0),
MAX(0,INT(($B1536+ChapterTable!$P$26+VLOOKUP(SUBSTITUTE(D$1,"성장단계","")&amp;"단계오프셋",ChapterTable!$R:$S,2,0))/ChapterTable!$P$23)),
MAX(0,INT(($B1536+ChapterTable!$R$26+VLOOKUP(SUBSTITUTE(D$1,"성장단계","")&amp;"보스단계오프셋",ChapterTable!$R:$S,2,0))/ChapterTable!$R$23)))</f>
        <v>4</v>
      </c>
      <c r="E1536" s="1">
        <f ca="1">IF(AND($A1536=0,$B1536=1),
    VLOOKUP(1,ChapterTable!$1:$1048576,MATCH("최종"&amp;SUBSTITUTE(SUBSTITUTE(E$1,"standard",""),"|Float",""),ChapterTable!$1:$1,0),0)*ChapterTable!$P$17,
  IF(AND($A1536=0,$B1536=0),
    E1537,
  IF($B1536=0,
    VLOOKUP($A1536,ChapterTable!$1:$1048576,MATCH("최종"&amp;SUBSTITUTE(SUBSTITUTE(E$1,"standard",""),"|Float",""),ChapterTable!$1:$1,0),0),
  IF($B1536=1,
    IF($L1536=FALSE,
      VLOOKUP($A1536,ChapterTable!$1:$1048576,MATCH("최종"&amp;SUBSTITUTE(SUBSTITUTE(E$1,"standard",""),"|Float",""),ChapterTable!$1:$1,0),0),
      VLOOKUP($A1536-ChapterTable!$P$11,ChapterTable!$1:$1048576,MATCH("최종"&amp;SUBSTITUTE(SUBSTITUTE(E$1,"standard",""),"|Float",""),ChapterTable!$1:$1,0),0)*ChapterTable!$P$14
    ),
  OFFSET(E1536,-$B1536+IF($L1536,1,0),0)*IF($B1536&gt;OFFSET($B1536,1,0),ChapterTable!$R$17,1)*
    (VLOOKUP(SUBSTITUTE(SUBSTITUTE(E$1,"standard",""),"|Float","")&amp;IF(OR($L1536=TRUE,$A1536=0,MOD($A1536,ChapterTable!$R$20)&lt;&gt;0),"","보스")&amp;"인게임누적곱배수",ChapterTable!$R:$S,2,0)^C1536
    +VLOOKUP(SUBSTITUTE(SUBSTITUTE(E$1,"standard",""),"|Float","")&amp;IF(OR($L1536=TRUE,$A1536=0,MOD($A1536,ChapterTable!$R$20)&lt;&gt;0),"","보스")&amp;"인게임누적합배수",ChapterTable!$R:$S,2,0)*C1536)
  )
  )
  )
)</f>
        <v>2829.4312499999996</v>
      </c>
      <c r="F1536" s="1">
        <f ca="1">IF(AND($A1536=0,$B1536=1),
    VLOOKUP(1,ChapterTable!$1:$1048576,MATCH("최종"&amp;SUBSTITUTE(SUBSTITUTE(F$1,"standard",""),"|Float",""),ChapterTable!$1:$1,0),0)*ChapterTable!$P$17,
  IF(AND($A1536=0,$B1536=0),
    F1537,
  IF($B1536=0,
    VLOOKUP($A1536,ChapterTable!$1:$1048576,MATCH("최종"&amp;SUBSTITUTE(SUBSTITUTE(F$1,"standard",""),"|Float",""),ChapterTable!$1:$1,0),0),
  IF($B1536=1,
    IF($L1536=FALSE,
      VLOOKUP($A1536,ChapterTable!$1:$1048576,MATCH("최종"&amp;SUBSTITUTE(SUBSTITUTE(F$1,"standard",""),"|Float",""),ChapterTable!$1:$1,0),0),
      VLOOKUP($A1536-ChapterTable!$P$11,ChapterTable!$1:$1048576,MATCH("최종"&amp;SUBSTITUTE(SUBSTITUTE(F$1,"standard",""),"|Float",""),ChapterTable!$1:$1,0),0)*ChapterTable!$P$14
    ),
  OFFSET(F1536,-$B1536+IF($L1536,1,0),0)*
    (VLOOKUP(SUBSTITUTE(SUBSTITUTE(F$1,"standard",""),"|Float","")&amp;IF(OR($L1536=TRUE,$A1536=0,MOD($A1536,ChapterTable!$R$20)&lt;&gt;0),"","보스")&amp;"인게임누적곱배수",ChapterTable!$R:$S,2,0)^D1536
    +VLOOKUP(SUBSTITUTE(SUBSTITUTE(F$1,"standard",""),"|Float","")&amp;IF(OR($L1536=TRUE,$A1536=0,MOD($A1536,ChapterTable!$R$20)&lt;&gt;0),"","보스")&amp;"인게임누적합배수",ChapterTable!$R:$S,2,0)*D1536)
  )
  )
  )
)</f>
        <v>851.44921875</v>
      </c>
      <c r="G1536" t="s">
        <v>715</v>
      </c>
      <c r="J1536" t="str">
        <f>IF(ISBLANK(I1536),"",
IFERROR(VLOOKUP(I1536,[1]StringTable!$1:$1048576,MATCH("kor|String",[1]StringTable!$1:$1,0),0),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70"/>
        <v>0.2</v>
      </c>
      <c r="AJ1536">
        <f t="shared" si="168"/>
        <v>0.27466666000000001</v>
      </c>
      <c r="AK1536">
        <f t="shared" si="169"/>
        <v>1</v>
      </c>
      <c r="AL1536">
        <v>0</v>
      </c>
    </row>
    <row r="1537" spans="1:38" x14ac:dyDescent="0.3">
      <c r="A1537">
        <v>8</v>
      </c>
      <c r="B1537">
        <v>46</v>
      </c>
      <c r="C1537">
        <f>IF(OR($L1537=TRUE,$A1537=0,MOD($A1537,ChapterTable!$R$20)&lt;&gt;0),
MAX(0,INT(($B1537+ChapterTable!$P$26+VLOOKUP(SUBSTITUTE(C$1,"성장단계","")&amp;"단계오프셋",ChapterTable!$R:$S,2,0))/ChapterTable!$P$23)),
MAX(0,INT(($B1537+ChapterTable!$R$26+VLOOKUP(SUBSTITUTE(C$1,"성장단계","")&amp;"보스단계오프셋",ChapterTable!$R:$S,2,0))/ChapterTable!$R$23)))</f>
        <v>5</v>
      </c>
      <c r="D1537">
        <f>IF(OR($L1537=TRUE,$A1537=0,MOD($A1537,ChapterTable!$R$20)&lt;&gt;0),
MAX(0,INT(($B1537+ChapterTable!$P$26+VLOOKUP(SUBSTITUTE(D$1,"성장단계","")&amp;"단계오프셋",ChapterTable!$R:$S,2,0))/ChapterTable!$P$23)),
MAX(0,INT(($B1537+ChapterTable!$R$26+VLOOKUP(SUBSTITUTE(D$1,"성장단계","")&amp;"보스단계오프셋",ChapterTable!$R:$S,2,0))/ChapterTable!$R$23)))</f>
        <v>4</v>
      </c>
      <c r="E1537" s="1">
        <f ca="1">IF(AND($A1537=0,$B1537=1),
    VLOOKUP(1,ChapterTable!$1:$1048576,MATCH("최종"&amp;SUBSTITUTE(SUBSTITUTE(E$1,"standard",""),"|Float",""),ChapterTable!$1:$1,0),0)*ChapterTable!$P$17,
  IF(AND($A1537=0,$B1537=0),
    E1538,
  IF($B1537=0,
    VLOOKUP($A1537,ChapterTable!$1:$1048576,MATCH("최종"&amp;SUBSTITUTE(SUBSTITUTE(E$1,"standard",""),"|Float",""),ChapterTable!$1:$1,0),0),
  IF($B1537=1,
    IF($L1537=FALSE,
      VLOOKUP($A1537,ChapterTable!$1:$1048576,MATCH("최종"&amp;SUBSTITUTE(SUBSTITUTE(E$1,"standard",""),"|Float",""),ChapterTable!$1:$1,0),0),
      VLOOKUP($A1537-ChapterTable!$P$11,ChapterTable!$1:$1048576,MATCH("최종"&amp;SUBSTITUTE(SUBSTITUTE(E$1,"standard",""),"|Float",""),ChapterTable!$1:$1,0),0)*ChapterTable!$P$14
    ),
  OFFSET(E1537,-$B1537+IF($L1537,1,0),0)*IF($B1537&gt;OFFSET($B1537,1,0),ChapterTable!$R$17,1)*
    (VLOOKUP(SUBSTITUTE(SUBSTITUTE(E$1,"standard",""),"|Float","")&amp;IF(OR($L1537=TRUE,$A1537=0,MOD($A1537,ChapterTable!$R$20)&lt;&gt;0),"","보스")&amp;"인게임누적곱배수",ChapterTable!$R:$S,2,0)^C1537
    +VLOOKUP(SUBSTITUTE(SUBSTITUTE(E$1,"standard",""),"|Float","")&amp;IF(OR($L1537=TRUE,$A1537=0,MOD($A1537,ChapterTable!$R$20)&lt;&gt;0),"","보스")&amp;"인게임누적합배수",ChapterTable!$R:$S,2,0)*C1537)
  )
  )
  )
)</f>
        <v>3143.8124999999995</v>
      </c>
      <c r="F1537" s="1">
        <f ca="1">IF(AND($A1537=0,$B1537=1),
    VLOOKUP(1,ChapterTable!$1:$1048576,MATCH("최종"&amp;SUBSTITUTE(SUBSTITUTE(F$1,"standard",""),"|Float",""),ChapterTable!$1:$1,0),0)*ChapterTable!$P$17,
  IF(AND($A1537=0,$B1537=0),
    F1538,
  IF($B1537=0,
    VLOOKUP($A1537,ChapterTable!$1:$1048576,MATCH("최종"&amp;SUBSTITUTE(SUBSTITUTE(F$1,"standard",""),"|Float",""),ChapterTable!$1:$1,0),0),
  IF($B1537=1,
    IF($L1537=FALSE,
      VLOOKUP($A1537,ChapterTable!$1:$1048576,MATCH("최종"&amp;SUBSTITUTE(SUBSTITUTE(F$1,"standard",""),"|Float",""),ChapterTable!$1:$1,0),0),
      VLOOKUP($A1537-ChapterTable!$P$11,ChapterTable!$1:$1048576,MATCH("최종"&amp;SUBSTITUTE(SUBSTITUTE(F$1,"standard",""),"|Float",""),ChapterTable!$1:$1,0),0)*ChapterTable!$P$14
    ),
  OFFSET(F1537,-$B1537+IF($L1537,1,0),0)*
    (VLOOKUP(SUBSTITUTE(SUBSTITUTE(F$1,"standard",""),"|Float","")&amp;IF(OR($L1537=TRUE,$A1537=0,MOD($A1537,ChapterTable!$R$20)&lt;&gt;0),"","보스")&amp;"인게임누적곱배수",ChapterTable!$R:$S,2,0)^D1537
    +VLOOKUP(SUBSTITUTE(SUBSTITUTE(F$1,"standard",""),"|Float","")&amp;IF(OR($L1537=TRUE,$A1537=0,MOD($A1537,ChapterTable!$R$20)&lt;&gt;0),"","보스")&amp;"인게임누적합배수",ChapterTable!$R:$S,2,0)*D1537)
  )
  )
  )
)</f>
        <v>851.44921875</v>
      </c>
      <c r="G1537" t="s">
        <v>715</v>
      </c>
      <c r="J1537" t="str">
        <f>IF(ISBLANK(I1537),"",
IFERROR(VLOOKUP(I1537,[1]StringTable!$1:$1048576,MATCH("kor|String",[1]StringTable!$1:$1,0),0),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70"/>
        <v>0.2</v>
      </c>
      <c r="AJ1537">
        <f t="shared" si="168"/>
        <v>0.27466666000000001</v>
      </c>
      <c r="AK1537">
        <f t="shared" si="169"/>
        <v>1</v>
      </c>
      <c r="AL1537">
        <v>0</v>
      </c>
    </row>
    <row r="1538" spans="1:38" x14ac:dyDescent="0.3">
      <c r="A1538">
        <v>8</v>
      </c>
      <c r="B1538">
        <v>47</v>
      </c>
      <c r="C1538">
        <f>IF(OR($L1538=TRUE,$A1538=0,MOD($A1538,ChapterTable!$R$20)&lt;&gt;0),
MAX(0,INT(($B1538+ChapterTable!$P$26+VLOOKUP(SUBSTITUTE(C$1,"성장단계","")&amp;"단계오프셋",ChapterTable!$R:$S,2,0))/ChapterTable!$P$23)),
MAX(0,INT(($B1538+ChapterTable!$R$26+VLOOKUP(SUBSTITUTE(C$1,"성장단계","")&amp;"보스단계오프셋",ChapterTable!$R:$S,2,0))/ChapterTable!$R$23)))</f>
        <v>5</v>
      </c>
      <c r="D1538">
        <f>IF(OR($L1538=TRUE,$A1538=0,MOD($A1538,ChapterTable!$R$20)&lt;&gt;0),
MAX(0,INT(($B1538+ChapterTable!$P$26+VLOOKUP(SUBSTITUTE(D$1,"성장단계","")&amp;"단계오프셋",ChapterTable!$R:$S,2,0))/ChapterTable!$P$23)),
MAX(0,INT(($B1538+ChapterTable!$R$26+VLOOKUP(SUBSTITUTE(D$1,"성장단계","")&amp;"보스단계오프셋",ChapterTable!$R:$S,2,0))/ChapterTable!$R$23)))</f>
        <v>4</v>
      </c>
      <c r="E1538" s="1">
        <f ca="1">IF(AND($A1538=0,$B1538=1),
    VLOOKUP(1,ChapterTable!$1:$1048576,MATCH("최종"&amp;SUBSTITUTE(SUBSTITUTE(E$1,"standard",""),"|Float",""),ChapterTable!$1:$1,0),0)*ChapterTable!$P$17,
  IF(AND($A1538=0,$B1538=0),
    E1539,
  IF($B1538=0,
    VLOOKUP($A1538,ChapterTable!$1:$1048576,MATCH("최종"&amp;SUBSTITUTE(SUBSTITUTE(E$1,"standard",""),"|Float",""),ChapterTable!$1:$1,0),0),
  IF($B1538=1,
    IF($L1538=FALSE,
      VLOOKUP($A1538,ChapterTable!$1:$1048576,MATCH("최종"&amp;SUBSTITUTE(SUBSTITUTE(E$1,"standard",""),"|Float",""),ChapterTable!$1:$1,0),0),
      VLOOKUP($A1538-ChapterTable!$P$11,ChapterTable!$1:$1048576,MATCH("최종"&amp;SUBSTITUTE(SUBSTITUTE(E$1,"standard",""),"|Float",""),ChapterTable!$1:$1,0),0)*ChapterTable!$P$14
    ),
  OFFSET(E1538,-$B1538+IF($L1538,1,0),0)*IF($B1538&gt;OFFSET($B1538,1,0),ChapterTable!$R$17,1)*
    (VLOOKUP(SUBSTITUTE(SUBSTITUTE(E$1,"standard",""),"|Float","")&amp;IF(OR($L1538=TRUE,$A1538=0,MOD($A1538,ChapterTable!$R$20)&lt;&gt;0),"","보스")&amp;"인게임누적곱배수",ChapterTable!$R:$S,2,0)^C1538
    +VLOOKUP(SUBSTITUTE(SUBSTITUTE(E$1,"standard",""),"|Float","")&amp;IF(OR($L1538=TRUE,$A1538=0,MOD($A1538,ChapterTable!$R$20)&lt;&gt;0),"","보스")&amp;"인게임누적합배수",ChapterTable!$R:$S,2,0)*C1538)
  )
  )
  )
)</f>
        <v>3143.8124999999995</v>
      </c>
      <c r="F1538" s="1">
        <f ca="1">IF(AND($A1538=0,$B1538=1),
    VLOOKUP(1,ChapterTable!$1:$1048576,MATCH("최종"&amp;SUBSTITUTE(SUBSTITUTE(F$1,"standard",""),"|Float",""),ChapterTable!$1:$1,0),0)*ChapterTable!$P$17,
  IF(AND($A1538=0,$B1538=0),
    F1539,
  IF($B1538=0,
    VLOOKUP($A1538,ChapterTable!$1:$1048576,MATCH("최종"&amp;SUBSTITUTE(SUBSTITUTE(F$1,"standard",""),"|Float",""),ChapterTable!$1:$1,0),0),
  IF($B1538=1,
    IF($L1538=FALSE,
      VLOOKUP($A1538,ChapterTable!$1:$1048576,MATCH("최종"&amp;SUBSTITUTE(SUBSTITUTE(F$1,"standard",""),"|Float",""),ChapterTable!$1:$1,0),0),
      VLOOKUP($A1538-ChapterTable!$P$11,ChapterTable!$1:$1048576,MATCH("최종"&amp;SUBSTITUTE(SUBSTITUTE(F$1,"standard",""),"|Float",""),ChapterTable!$1:$1,0),0)*ChapterTable!$P$14
    ),
  OFFSET(F1538,-$B1538+IF($L1538,1,0),0)*
    (VLOOKUP(SUBSTITUTE(SUBSTITUTE(F$1,"standard",""),"|Float","")&amp;IF(OR($L1538=TRUE,$A1538=0,MOD($A1538,ChapterTable!$R$20)&lt;&gt;0),"","보스")&amp;"인게임누적곱배수",ChapterTable!$R:$S,2,0)^D1538
    +VLOOKUP(SUBSTITUTE(SUBSTITUTE(F$1,"standard",""),"|Float","")&amp;IF(OR($L1538=TRUE,$A1538=0,MOD($A1538,ChapterTable!$R$20)&lt;&gt;0),"","보스")&amp;"인게임누적합배수",ChapterTable!$R:$S,2,0)*D1538)
  )
  )
  )
)</f>
        <v>851.44921875</v>
      </c>
      <c r="G1538" t="s">
        <v>715</v>
      </c>
      <c r="J1538" t="str">
        <f>IF(ISBLANK(I1538),"",
IFERROR(VLOOKUP(I1538,[1]StringTable!$1:$1048576,MATCH("kor|String",[1]StringTable!$1:$1,0),0),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70"/>
        <v>0.2</v>
      </c>
      <c r="AJ1538">
        <f t="shared" si="168"/>
        <v>0.27466666000000001</v>
      </c>
      <c r="AK1538">
        <f t="shared" si="169"/>
        <v>1</v>
      </c>
      <c r="AL1538">
        <v>0</v>
      </c>
    </row>
    <row r="1539" spans="1:38" x14ac:dyDescent="0.3">
      <c r="A1539">
        <v>8</v>
      </c>
      <c r="B1539">
        <v>48</v>
      </c>
      <c r="C1539">
        <f>IF(OR($L1539=TRUE,$A1539=0,MOD($A1539,ChapterTable!$R$20)&lt;&gt;0),
MAX(0,INT(($B1539+ChapterTable!$P$26+VLOOKUP(SUBSTITUTE(C$1,"성장단계","")&amp;"단계오프셋",ChapterTable!$R:$S,2,0))/ChapterTable!$P$23)),
MAX(0,INT(($B1539+ChapterTable!$R$26+VLOOKUP(SUBSTITUTE(C$1,"성장단계","")&amp;"보스단계오프셋",ChapterTable!$R:$S,2,0))/ChapterTable!$R$23)))</f>
        <v>5</v>
      </c>
      <c r="D1539">
        <f>IF(OR($L1539=TRUE,$A1539=0,MOD($A1539,ChapterTable!$R$20)&lt;&gt;0),
MAX(0,INT(($B1539+ChapterTable!$P$26+VLOOKUP(SUBSTITUTE(D$1,"성장단계","")&amp;"단계오프셋",ChapterTable!$R:$S,2,0))/ChapterTable!$P$23)),
MAX(0,INT(($B1539+ChapterTable!$R$26+VLOOKUP(SUBSTITUTE(D$1,"성장단계","")&amp;"보스단계오프셋",ChapterTable!$R:$S,2,0))/ChapterTable!$R$23)))</f>
        <v>4</v>
      </c>
      <c r="E1539" s="1">
        <f ca="1">IF(AND($A1539=0,$B1539=1),
    VLOOKUP(1,ChapterTable!$1:$1048576,MATCH("최종"&amp;SUBSTITUTE(SUBSTITUTE(E$1,"standard",""),"|Float",""),ChapterTable!$1:$1,0),0)*ChapterTable!$P$17,
  IF(AND($A1539=0,$B1539=0),
    E1540,
  IF($B1539=0,
    VLOOKUP($A1539,ChapterTable!$1:$1048576,MATCH("최종"&amp;SUBSTITUTE(SUBSTITUTE(E$1,"standard",""),"|Float",""),ChapterTable!$1:$1,0),0),
  IF($B1539=1,
    IF($L1539=FALSE,
      VLOOKUP($A1539,ChapterTable!$1:$1048576,MATCH("최종"&amp;SUBSTITUTE(SUBSTITUTE(E$1,"standard",""),"|Float",""),ChapterTable!$1:$1,0),0),
      VLOOKUP($A1539-ChapterTable!$P$11,ChapterTable!$1:$1048576,MATCH("최종"&amp;SUBSTITUTE(SUBSTITUTE(E$1,"standard",""),"|Float",""),ChapterTable!$1:$1,0),0)*ChapterTable!$P$14
    ),
  OFFSET(E1539,-$B1539+IF($L1539,1,0),0)*IF($B1539&gt;OFFSET($B1539,1,0),ChapterTable!$R$17,1)*
    (VLOOKUP(SUBSTITUTE(SUBSTITUTE(E$1,"standard",""),"|Float","")&amp;IF(OR($L1539=TRUE,$A1539=0,MOD($A1539,ChapterTable!$R$20)&lt;&gt;0),"","보스")&amp;"인게임누적곱배수",ChapterTable!$R:$S,2,0)^C1539
    +VLOOKUP(SUBSTITUTE(SUBSTITUTE(E$1,"standard",""),"|Float","")&amp;IF(OR($L1539=TRUE,$A1539=0,MOD($A1539,ChapterTable!$R$20)&lt;&gt;0),"","보스")&amp;"인게임누적합배수",ChapterTable!$R:$S,2,0)*C1539)
  )
  )
  )
)</f>
        <v>3143.8124999999995</v>
      </c>
      <c r="F1539" s="1">
        <f ca="1">IF(AND($A1539=0,$B1539=1),
    VLOOKUP(1,ChapterTable!$1:$1048576,MATCH("최종"&amp;SUBSTITUTE(SUBSTITUTE(F$1,"standard",""),"|Float",""),ChapterTable!$1:$1,0),0)*ChapterTable!$P$17,
  IF(AND($A1539=0,$B1539=0),
    F1540,
  IF($B1539=0,
    VLOOKUP($A1539,ChapterTable!$1:$1048576,MATCH("최종"&amp;SUBSTITUTE(SUBSTITUTE(F$1,"standard",""),"|Float",""),ChapterTable!$1:$1,0),0),
  IF($B1539=1,
    IF($L1539=FALSE,
      VLOOKUP($A1539,ChapterTable!$1:$1048576,MATCH("최종"&amp;SUBSTITUTE(SUBSTITUTE(F$1,"standard",""),"|Float",""),ChapterTable!$1:$1,0),0),
      VLOOKUP($A1539-ChapterTable!$P$11,ChapterTable!$1:$1048576,MATCH("최종"&amp;SUBSTITUTE(SUBSTITUTE(F$1,"standard",""),"|Float",""),ChapterTable!$1:$1,0),0)*ChapterTable!$P$14
    ),
  OFFSET(F1539,-$B1539+IF($L1539,1,0),0)*
    (VLOOKUP(SUBSTITUTE(SUBSTITUTE(F$1,"standard",""),"|Float","")&amp;IF(OR($L1539=TRUE,$A1539=0,MOD($A1539,ChapterTable!$R$20)&lt;&gt;0),"","보스")&amp;"인게임누적곱배수",ChapterTable!$R:$S,2,0)^D1539
    +VLOOKUP(SUBSTITUTE(SUBSTITUTE(F$1,"standard",""),"|Float","")&amp;IF(OR($L1539=TRUE,$A1539=0,MOD($A1539,ChapterTable!$R$20)&lt;&gt;0),"","보스")&amp;"인게임누적합배수",ChapterTable!$R:$S,2,0)*D1539)
  )
  )
  )
)</f>
        <v>851.44921875</v>
      </c>
      <c r="G1539" t="s">
        <v>715</v>
      </c>
      <c r="J1539" t="str">
        <f>IF(ISBLANK(I1539),"",
IFERROR(VLOOKUP(I1539,[1]StringTable!$1:$1048576,MATCH("kor|String",[1]StringTable!$1:$1,0),0),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c r="AL1539">
        <v>0</v>
      </c>
    </row>
    <row r="1540" spans="1:38" x14ac:dyDescent="0.3">
      <c r="A1540">
        <v>8</v>
      </c>
      <c r="B1540">
        <v>49</v>
      </c>
      <c r="C1540">
        <f>IF(OR($L1540=TRUE,$A1540=0,MOD($A1540,ChapterTable!$R$20)&lt;&gt;0),
MAX(0,INT(($B1540+ChapterTable!$P$26+VLOOKUP(SUBSTITUTE(C$1,"성장단계","")&amp;"단계오프셋",ChapterTable!$R:$S,2,0))/ChapterTable!$P$23)),
MAX(0,INT(($B1540+ChapterTable!$R$26+VLOOKUP(SUBSTITUTE(C$1,"성장단계","")&amp;"보스단계오프셋",ChapterTable!$R:$S,2,0))/ChapterTable!$R$23)))</f>
        <v>5</v>
      </c>
      <c r="D1540">
        <f>IF(OR($L1540=TRUE,$A1540=0,MOD($A1540,ChapterTable!$R$20)&lt;&gt;0),
MAX(0,INT(($B1540+ChapterTable!$P$26+VLOOKUP(SUBSTITUTE(D$1,"성장단계","")&amp;"단계오프셋",ChapterTable!$R:$S,2,0))/ChapterTable!$P$23)),
MAX(0,INT(($B1540+ChapterTable!$R$26+VLOOKUP(SUBSTITUTE(D$1,"성장단계","")&amp;"보스단계오프셋",ChapterTable!$R:$S,2,0))/ChapterTable!$R$23)))</f>
        <v>4</v>
      </c>
      <c r="E1540" s="1">
        <f ca="1">IF(AND($A1540=0,$B1540=1),
    VLOOKUP(1,ChapterTable!$1:$1048576,MATCH("최종"&amp;SUBSTITUTE(SUBSTITUTE(E$1,"standard",""),"|Float",""),ChapterTable!$1:$1,0),0)*ChapterTable!$P$17,
  IF(AND($A1540=0,$B1540=0),
    E1541,
  IF($B1540=0,
    VLOOKUP($A1540,ChapterTable!$1:$1048576,MATCH("최종"&amp;SUBSTITUTE(SUBSTITUTE(E$1,"standard",""),"|Float",""),ChapterTable!$1:$1,0),0),
  IF($B1540=1,
    IF($L1540=FALSE,
      VLOOKUP($A1540,ChapterTable!$1:$1048576,MATCH("최종"&amp;SUBSTITUTE(SUBSTITUTE(E$1,"standard",""),"|Float",""),ChapterTable!$1:$1,0),0),
      VLOOKUP($A1540-ChapterTable!$P$11,ChapterTable!$1:$1048576,MATCH("최종"&amp;SUBSTITUTE(SUBSTITUTE(E$1,"standard",""),"|Float",""),ChapterTable!$1:$1,0),0)*ChapterTable!$P$14
    ),
  OFFSET(E1540,-$B1540+IF($L1540,1,0),0)*IF($B1540&gt;OFFSET($B1540,1,0),ChapterTable!$R$17,1)*
    (VLOOKUP(SUBSTITUTE(SUBSTITUTE(E$1,"standard",""),"|Float","")&amp;IF(OR($L1540=TRUE,$A1540=0,MOD($A1540,ChapterTable!$R$20)&lt;&gt;0),"","보스")&amp;"인게임누적곱배수",ChapterTable!$R:$S,2,0)^C1540
    +VLOOKUP(SUBSTITUTE(SUBSTITUTE(E$1,"standard",""),"|Float","")&amp;IF(OR($L1540=TRUE,$A1540=0,MOD($A1540,ChapterTable!$R$20)&lt;&gt;0),"","보스")&amp;"인게임누적합배수",ChapterTable!$R:$S,2,0)*C1540)
  )
  )
  )
)</f>
        <v>3143.8124999999995</v>
      </c>
      <c r="F1540" s="1">
        <f ca="1">IF(AND($A1540=0,$B1540=1),
    VLOOKUP(1,ChapterTable!$1:$1048576,MATCH("최종"&amp;SUBSTITUTE(SUBSTITUTE(F$1,"standard",""),"|Float",""),ChapterTable!$1:$1,0),0)*ChapterTable!$P$17,
  IF(AND($A1540=0,$B1540=0),
    F1541,
  IF($B1540=0,
    VLOOKUP($A1540,ChapterTable!$1:$1048576,MATCH("최종"&amp;SUBSTITUTE(SUBSTITUTE(F$1,"standard",""),"|Float",""),ChapterTable!$1:$1,0),0),
  IF($B1540=1,
    IF($L1540=FALSE,
      VLOOKUP($A1540,ChapterTable!$1:$1048576,MATCH("최종"&amp;SUBSTITUTE(SUBSTITUTE(F$1,"standard",""),"|Float",""),ChapterTable!$1:$1,0),0),
      VLOOKUP($A1540-ChapterTable!$P$11,ChapterTable!$1:$1048576,MATCH("최종"&amp;SUBSTITUTE(SUBSTITUTE(F$1,"standard",""),"|Float",""),ChapterTable!$1:$1,0),0)*ChapterTable!$P$14
    ),
  OFFSET(F1540,-$B1540+IF($L1540,1,0),0)*
    (VLOOKUP(SUBSTITUTE(SUBSTITUTE(F$1,"standard",""),"|Float","")&amp;IF(OR($L1540=TRUE,$A1540=0,MOD($A1540,ChapterTable!$R$20)&lt;&gt;0),"","보스")&amp;"인게임누적곱배수",ChapterTable!$R:$S,2,0)^D1540
    +VLOOKUP(SUBSTITUTE(SUBSTITUTE(F$1,"standard",""),"|Float","")&amp;IF(OR($L1540=TRUE,$A1540=0,MOD($A1540,ChapterTable!$R$20)&lt;&gt;0),"","보스")&amp;"인게임누적합배수",ChapterTable!$R:$S,2,0)*D1540)
  )
  )
  )
)</f>
        <v>851.44921875</v>
      </c>
      <c r="G1540" t="s">
        <v>715</v>
      </c>
      <c r="J1540" t="str">
        <f>IF(ISBLANK(I1540),"",
IFERROR(VLOOKUP(I1540,[1]StringTable!$1:$1048576,MATCH("kor|String",[1]StringTable!$1:$1,0),0),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77">IF(B1540=0,0,1/(INT((B1540-1)/10)+1))</f>
        <v>0.2</v>
      </c>
      <c r="AJ1540">
        <f t="shared" si="175"/>
        <v>0.27466666000000001</v>
      </c>
      <c r="AK1540">
        <f t="shared" si="176"/>
        <v>1</v>
      </c>
      <c r="AL1540">
        <v>0</v>
      </c>
    </row>
    <row r="1541" spans="1:38" x14ac:dyDescent="0.3">
      <c r="A1541">
        <v>8</v>
      </c>
      <c r="B1541">
        <v>50</v>
      </c>
      <c r="C1541">
        <f>IF(OR($L1541=TRUE,$A1541=0,MOD($A1541,ChapterTable!$R$20)&lt;&gt;0),
MAX(0,INT(($B1541+ChapterTable!$P$26+VLOOKUP(SUBSTITUTE(C$1,"성장단계","")&amp;"단계오프셋",ChapterTable!$R:$S,2,0))/ChapterTable!$P$23)),
MAX(0,INT(($B1541+ChapterTable!$R$26+VLOOKUP(SUBSTITUTE(C$1,"성장단계","")&amp;"보스단계오프셋",ChapterTable!$R:$S,2,0))/ChapterTable!$R$23)))</f>
        <v>5</v>
      </c>
      <c r="D1541">
        <f>IF(OR($L1541=TRUE,$A1541=0,MOD($A1541,ChapterTable!$R$20)&lt;&gt;0),
MAX(0,INT(($B1541+ChapterTable!$P$26+VLOOKUP(SUBSTITUTE(D$1,"성장단계","")&amp;"단계오프셋",ChapterTable!$R:$S,2,0))/ChapterTable!$P$23)),
MAX(0,INT(($B1541+ChapterTable!$R$26+VLOOKUP(SUBSTITUTE(D$1,"성장단계","")&amp;"보스단계오프셋",ChapterTable!$R:$S,2,0))/ChapterTable!$R$23)))</f>
        <v>4</v>
      </c>
      <c r="E1541" s="1">
        <f ca="1">IF(AND($A1541=0,$B1541=1),
    VLOOKUP(1,ChapterTable!$1:$1048576,MATCH("최종"&amp;SUBSTITUTE(SUBSTITUTE(E$1,"standard",""),"|Float",""),ChapterTable!$1:$1,0),0)*ChapterTable!$P$17,
  IF(AND($A1541=0,$B1541=0),
    E1542,
  IF($B1541=0,
    VLOOKUP($A1541,ChapterTable!$1:$1048576,MATCH("최종"&amp;SUBSTITUTE(SUBSTITUTE(E$1,"standard",""),"|Float",""),ChapterTable!$1:$1,0),0),
  IF($B1541=1,
    IF($L1541=FALSE,
      VLOOKUP($A1541,ChapterTable!$1:$1048576,MATCH("최종"&amp;SUBSTITUTE(SUBSTITUTE(E$1,"standard",""),"|Float",""),ChapterTable!$1:$1,0),0),
      VLOOKUP($A1541-ChapterTable!$P$11,ChapterTable!$1:$1048576,MATCH("최종"&amp;SUBSTITUTE(SUBSTITUTE(E$1,"standard",""),"|Float",""),ChapterTable!$1:$1,0),0)*ChapterTable!$P$14
    ),
  OFFSET(E1541,-$B1541+IF($L1541,1,0),0)*IF($B1541&gt;OFFSET($B1541,1,0),ChapterTable!$R$17,1)*
    (VLOOKUP(SUBSTITUTE(SUBSTITUTE(E$1,"standard",""),"|Float","")&amp;IF(OR($L1541=TRUE,$A1541=0,MOD($A1541,ChapterTable!$R$20)&lt;&gt;0),"","보스")&amp;"인게임누적곱배수",ChapterTable!$R:$S,2,0)^C1541
    +VLOOKUP(SUBSTITUTE(SUBSTITUTE(E$1,"standard",""),"|Float","")&amp;IF(OR($L1541=TRUE,$A1541=0,MOD($A1541,ChapterTable!$R$20)&lt;&gt;0),"","보스")&amp;"인게임누적합배수",ChapterTable!$R:$S,2,0)*C1541)
  )
  )
  )
)</f>
        <v>4086.9562499999997</v>
      </c>
      <c r="F1541" s="1">
        <f ca="1">IF(AND($A1541=0,$B1541=1),
    VLOOKUP(1,ChapterTable!$1:$1048576,MATCH("최종"&amp;SUBSTITUTE(SUBSTITUTE(F$1,"standard",""),"|Float",""),ChapterTable!$1:$1,0),0)*ChapterTable!$P$17,
  IF(AND($A1541=0,$B1541=0),
    F1542,
  IF($B1541=0,
    VLOOKUP($A1541,ChapterTable!$1:$1048576,MATCH("최종"&amp;SUBSTITUTE(SUBSTITUTE(F$1,"standard",""),"|Float",""),ChapterTable!$1:$1,0),0),
  IF($B1541=1,
    IF($L1541=FALSE,
      VLOOKUP($A1541,ChapterTable!$1:$1048576,MATCH("최종"&amp;SUBSTITUTE(SUBSTITUTE(F$1,"standard",""),"|Float",""),ChapterTable!$1:$1,0),0),
      VLOOKUP($A1541-ChapterTable!$P$11,ChapterTable!$1:$1048576,MATCH("최종"&amp;SUBSTITUTE(SUBSTITUTE(F$1,"standard",""),"|Float",""),ChapterTable!$1:$1,0),0)*ChapterTable!$P$14
    ),
  OFFSET(F1541,-$B1541+IF($L1541,1,0),0)*
    (VLOOKUP(SUBSTITUTE(SUBSTITUTE(F$1,"standard",""),"|Float","")&amp;IF(OR($L1541=TRUE,$A1541=0,MOD($A1541,ChapterTable!$R$20)&lt;&gt;0),"","보스")&amp;"인게임누적곱배수",ChapterTable!$R:$S,2,0)^D1541
    +VLOOKUP(SUBSTITUTE(SUBSTITUTE(F$1,"standard",""),"|Float","")&amp;IF(OR($L1541=TRUE,$A1541=0,MOD($A1541,ChapterTable!$R$20)&lt;&gt;0),"","보스")&amp;"인게임누적합배수",ChapterTable!$R:$S,2,0)*D1541)
  )
  )
  )
)</f>
        <v>851.44921875</v>
      </c>
      <c r="G1541" t="s">
        <v>715</v>
      </c>
      <c r="J1541" t="str">
        <f>IF(ISBLANK(I1541),"",
IFERROR(VLOOKUP(I1541,[1]StringTable!$1:$1048576,MATCH("kor|String",[1]StringTable!$1:$1,0),0),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77"/>
        <v>0.2</v>
      </c>
      <c r="AJ1541">
        <f t="shared" si="175"/>
        <v>1</v>
      </c>
      <c r="AK1541">
        <f t="shared" si="176"/>
        <v>1</v>
      </c>
      <c r="AL1541">
        <v>0</v>
      </c>
    </row>
    <row r="1542" spans="1:38" x14ac:dyDescent="0.3">
      <c r="A1542">
        <v>9</v>
      </c>
      <c r="B1542">
        <v>1</v>
      </c>
      <c r="C1542">
        <f>IF(OR($L1542=TRUE,$A1542=0,MOD($A1542,ChapterTable!$R$20)&lt;&gt;0),
MAX(0,INT(($B1542+ChapterTable!$P$26+VLOOKUP(SUBSTITUTE(C$1,"성장단계","")&amp;"단계오프셋",ChapterTable!$R:$S,2,0))/ChapterTable!$P$23)),
MAX(0,INT(($B1542+ChapterTable!$R$26+VLOOKUP(SUBSTITUTE(C$1,"성장단계","")&amp;"보스단계오프셋",ChapterTable!$R:$S,2,0))/ChapterTable!$R$23)))</f>
        <v>0</v>
      </c>
      <c r="D1542">
        <f>IF(OR($L1542=TRUE,$A1542=0,MOD($A1542,ChapterTable!$R$20)&lt;&gt;0),
MAX(0,INT(($B1542+ChapterTable!$P$26+VLOOKUP(SUBSTITUTE(D$1,"성장단계","")&amp;"단계오프셋",ChapterTable!$R:$S,2,0))/ChapterTable!$P$23)),
MAX(0,INT(($B1542+ChapterTable!$R$26+VLOOKUP(SUBSTITUTE(D$1,"성장단계","")&amp;"보스단계오프셋",ChapterTable!$R:$S,2,0))/ChapterTable!$R$23)))</f>
        <v>0</v>
      </c>
      <c r="E1542" s="1">
        <f ca="1">IF(AND($A1542=0,$B1542=1),
    VLOOKUP(1,ChapterTable!$1:$1048576,MATCH("최종"&amp;SUBSTITUTE(SUBSTITUTE(E$1,"standard",""),"|Float",""),ChapterTable!$1:$1,0),0)*ChapterTable!$P$17,
  IF(AND($A1542=0,$B1542=0),
    E1543,
  IF($B1542=0,
    VLOOKUP($A1542,ChapterTable!$1:$1048576,MATCH("최종"&amp;SUBSTITUTE(SUBSTITUTE(E$1,"standard",""),"|Float",""),ChapterTable!$1:$1,0),0),
  IF($B1542=1,
    IF($L1542=FALSE,
      VLOOKUP($A1542,ChapterTable!$1:$1048576,MATCH("최종"&amp;SUBSTITUTE(SUBSTITUTE(E$1,"standard",""),"|Float",""),ChapterTable!$1:$1,0),0),
      VLOOKUP($A1542-ChapterTable!$P$11,ChapterTable!$1:$1048576,MATCH("최종"&amp;SUBSTITUTE(SUBSTITUTE(E$1,"standard",""),"|Float",""),ChapterTable!$1:$1,0),0)*ChapterTable!$P$14
    ),
  OFFSET(E1542,-$B1542+IF($L1542,1,0),0)*IF($B1542&gt;OFFSET($B1542,1,0),ChapterTable!$R$17,1)*
    (VLOOKUP(SUBSTITUTE(SUBSTITUTE(E$1,"standard",""),"|Float","")&amp;IF(OR($L1542=TRUE,$A1542=0,MOD($A1542,ChapterTable!$R$20)&lt;&gt;0),"","보스")&amp;"인게임누적곱배수",ChapterTable!$R:$S,2,0)^C1542
    +VLOOKUP(SUBSTITUTE(SUBSTITUTE(E$1,"standard",""),"|Float","")&amp;IF(OR($L1542=TRUE,$A1542=0,MOD($A1542,ChapterTable!$R$20)&lt;&gt;0),"","보스")&amp;"인게임누적합배수",ChapterTable!$R:$S,2,0)*C1542)
  )
  )
  )
)</f>
        <v>2357.859375</v>
      </c>
      <c r="F1542" s="1">
        <f ca="1">IF(AND($A1542=0,$B1542=1),
    VLOOKUP(1,ChapterTable!$1:$1048576,MATCH("최종"&amp;SUBSTITUTE(SUBSTITUTE(F$1,"standard",""),"|Float",""),ChapterTable!$1:$1,0),0)*ChapterTable!$P$17,
  IF(AND($A1542=0,$B1542=0),
    F1543,
  IF($B1542=0,
    VLOOKUP($A1542,ChapterTable!$1:$1048576,MATCH("최종"&amp;SUBSTITUTE(SUBSTITUTE(F$1,"standard",""),"|Float",""),ChapterTable!$1:$1,0),0),
  IF($B1542=1,
    IF($L1542=FALSE,
      VLOOKUP($A1542,ChapterTable!$1:$1048576,MATCH("최종"&amp;SUBSTITUTE(SUBSTITUTE(F$1,"standard",""),"|Float",""),ChapterTable!$1:$1,0),0),
      VLOOKUP($A1542-ChapterTable!$P$11,ChapterTable!$1:$1048576,MATCH("최종"&amp;SUBSTITUTE(SUBSTITUTE(F$1,"standard",""),"|Float",""),ChapterTable!$1:$1,0),0)*ChapterTable!$P$14
    ),
  OFFSET(F1542,-$B1542+IF($L1542,1,0),0)*
    (VLOOKUP(SUBSTITUTE(SUBSTITUTE(F$1,"standard",""),"|Float","")&amp;IF(OR($L1542=TRUE,$A1542=0,MOD($A1542,ChapterTable!$R$20)&lt;&gt;0),"","보스")&amp;"인게임누적곱배수",ChapterTable!$R:$S,2,0)^D1542
    +VLOOKUP(SUBSTITUTE(SUBSTITUTE(F$1,"standard",""),"|Float","")&amp;IF(OR($L1542=TRUE,$A1542=0,MOD($A1542,ChapterTable!$R$20)&lt;&gt;0),"","보스")&amp;"인게임누적합배수",ChapterTable!$R:$S,2,0)*D1542)
  )
  )
  )
)</f>
        <v>982.44140624999989</v>
      </c>
      <c r="G1542" t="s">
        <v>715</v>
      </c>
      <c r="J1542" t="str">
        <f>IF(ISBLANK(I1542),"",
IFERROR(VLOOKUP(I1542,[1]StringTable!$1:$1048576,MATCH("kor|String",[1]StringTable!$1:$1,0),0),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77"/>
        <v>1</v>
      </c>
      <c r="AJ1542">
        <f t="shared" si="175"/>
        <v>1</v>
      </c>
      <c r="AK1542">
        <f t="shared" si="176"/>
        <v>1</v>
      </c>
      <c r="AL1542">
        <v>0</v>
      </c>
    </row>
    <row r="1543" spans="1:38" x14ac:dyDescent="0.3">
      <c r="A1543">
        <v>9</v>
      </c>
      <c r="B1543">
        <v>2</v>
      </c>
      <c r="C1543">
        <f>IF(OR($L1543=TRUE,$A1543=0,MOD($A1543,ChapterTable!$R$20)&lt;&gt;0),
MAX(0,INT(($B1543+ChapterTable!$P$26+VLOOKUP(SUBSTITUTE(C$1,"성장단계","")&amp;"단계오프셋",ChapterTable!$R:$S,2,0))/ChapterTable!$P$23)),
MAX(0,INT(($B1543+ChapterTable!$R$26+VLOOKUP(SUBSTITUTE(C$1,"성장단계","")&amp;"보스단계오프셋",ChapterTable!$R:$S,2,0))/ChapterTable!$R$23)))</f>
        <v>0</v>
      </c>
      <c r="D1543">
        <f>IF(OR($L1543=TRUE,$A1543=0,MOD($A1543,ChapterTable!$R$20)&lt;&gt;0),
MAX(0,INT(($B1543+ChapterTable!$P$26+VLOOKUP(SUBSTITUTE(D$1,"성장단계","")&amp;"단계오프셋",ChapterTable!$R:$S,2,0))/ChapterTable!$P$23)),
MAX(0,INT(($B1543+ChapterTable!$R$26+VLOOKUP(SUBSTITUTE(D$1,"성장단계","")&amp;"보스단계오프셋",ChapterTable!$R:$S,2,0))/ChapterTable!$R$23)))</f>
        <v>0</v>
      </c>
      <c r="E1543" s="1">
        <f ca="1">IF(AND($A1543=0,$B1543=1),
    VLOOKUP(1,ChapterTable!$1:$1048576,MATCH("최종"&amp;SUBSTITUTE(SUBSTITUTE(E$1,"standard",""),"|Float",""),ChapterTable!$1:$1,0),0)*ChapterTable!$P$17,
  IF(AND($A1543=0,$B1543=0),
    E1544,
  IF($B1543=0,
    VLOOKUP($A1543,ChapterTable!$1:$1048576,MATCH("최종"&amp;SUBSTITUTE(SUBSTITUTE(E$1,"standard",""),"|Float",""),ChapterTable!$1:$1,0),0),
  IF($B1543=1,
    IF($L1543=FALSE,
      VLOOKUP($A1543,ChapterTable!$1:$1048576,MATCH("최종"&amp;SUBSTITUTE(SUBSTITUTE(E$1,"standard",""),"|Float",""),ChapterTable!$1:$1,0),0),
      VLOOKUP($A1543-ChapterTable!$P$11,ChapterTable!$1:$1048576,MATCH("최종"&amp;SUBSTITUTE(SUBSTITUTE(E$1,"standard",""),"|Float",""),ChapterTable!$1:$1,0),0)*ChapterTable!$P$14
    ),
  OFFSET(E1543,-$B1543+IF($L1543,1,0),0)*IF($B1543&gt;OFFSET($B1543,1,0),ChapterTable!$R$17,1)*
    (VLOOKUP(SUBSTITUTE(SUBSTITUTE(E$1,"standard",""),"|Float","")&amp;IF(OR($L1543=TRUE,$A1543=0,MOD($A1543,ChapterTable!$R$20)&lt;&gt;0),"","보스")&amp;"인게임누적곱배수",ChapterTable!$R:$S,2,0)^C1543
    +VLOOKUP(SUBSTITUTE(SUBSTITUTE(E$1,"standard",""),"|Float","")&amp;IF(OR($L1543=TRUE,$A1543=0,MOD($A1543,ChapterTable!$R$20)&lt;&gt;0),"","보스")&amp;"인게임누적합배수",ChapterTable!$R:$S,2,0)*C1543)
  )
  )
  )
)</f>
        <v>2357.859375</v>
      </c>
      <c r="F1543" s="1">
        <f ca="1">IF(AND($A1543=0,$B1543=1),
    VLOOKUP(1,ChapterTable!$1:$1048576,MATCH("최종"&amp;SUBSTITUTE(SUBSTITUTE(F$1,"standard",""),"|Float",""),ChapterTable!$1:$1,0),0)*ChapterTable!$P$17,
  IF(AND($A1543=0,$B1543=0),
    F1544,
  IF($B1543=0,
    VLOOKUP($A1543,ChapterTable!$1:$1048576,MATCH("최종"&amp;SUBSTITUTE(SUBSTITUTE(F$1,"standard",""),"|Float",""),ChapterTable!$1:$1,0),0),
  IF($B1543=1,
    IF($L1543=FALSE,
      VLOOKUP($A1543,ChapterTable!$1:$1048576,MATCH("최종"&amp;SUBSTITUTE(SUBSTITUTE(F$1,"standard",""),"|Float",""),ChapterTable!$1:$1,0),0),
      VLOOKUP($A1543-ChapterTable!$P$11,ChapterTable!$1:$1048576,MATCH("최종"&amp;SUBSTITUTE(SUBSTITUTE(F$1,"standard",""),"|Float",""),ChapterTable!$1:$1,0),0)*ChapterTable!$P$14
    ),
  OFFSET(F1543,-$B1543+IF($L1543,1,0),0)*
    (VLOOKUP(SUBSTITUTE(SUBSTITUTE(F$1,"standard",""),"|Float","")&amp;IF(OR($L1543=TRUE,$A1543=0,MOD($A1543,ChapterTable!$R$20)&lt;&gt;0),"","보스")&amp;"인게임누적곱배수",ChapterTable!$R:$S,2,0)^D1543
    +VLOOKUP(SUBSTITUTE(SUBSTITUTE(F$1,"standard",""),"|Float","")&amp;IF(OR($L1543=TRUE,$A1543=0,MOD($A1543,ChapterTable!$R$20)&lt;&gt;0),"","보스")&amp;"인게임누적합배수",ChapterTable!$R:$S,2,0)*D1543)
  )
  )
  )
)</f>
        <v>982.44140624999989</v>
      </c>
      <c r="G1543" t="s">
        <v>715</v>
      </c>
      <c r="J1543" t="str">
        <f>IF(ISBLANK(I1543),"",
IFERROR(VLOOKUP(I1543,[1]StringTable!$1:$1048576,MATCH("kor|String",[1]StringTable!$1:$1,0),0),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77"/>
        <v>1</v>
      </c>
      <c r="AJ1543">
        <f t="shared" si="175"/>
        <v>1</v>
      </c>
      <c r="AK1543">
        <f t="shared" si="176"/>
        <v>1</v>
      </c>
      <c r="AL1543">
        <v>0</v>
      </c>
    </row>
    <row r="1544" spans="1:38" x14ac:dyDescent="0.3">
      <c r="A1544">
        <v>9</v>
      </c>
      <c r="B1544">
        <v>3</v>
      </c>
      <c r="C1544">
        <f>IF(OR($L1544=TRUE,$A1544=0,MOD($A1544,ChapterTable!$R$20)&lt;&gt;0),
MAX(0,INT(($B1544+ChapterTable!$P$26+VLOOKUP(SUBSTITUTE(C$1,"성장단계","")&amp;"단계오프셋",ChapterTable!$R:$S,2,0))/ChapterTable!$P$23)),
MAX(0,INT(($B1544+ChapterTable!$R$26+VLOOKUP(SUBSTITUTE(C$1,"성장단계","")&amp;"보스단계오프셋",ChapterTable!$R:$S,2,0))/ChapterTable!$R$23)))</f>
        <v>0</v>
      </c>
      <c r="D1544">
        <f>IF(OR($L1544=TRUE,$A1544=0,MOD($A1544,ChapterTable!$R$20)&lt;&gt;0),
MAX(0,INT(($B1544+ChapterTable!$P$26+VLOOKUP(SUBSTITUTE(D$1,"성장단계","")&amp;"단계오프셋",ChapterTable!$R:$S,2,0))/ChapterTable!$P$23)),
MAX(0,INT(($B1544+ChapterTable!$R$26+VLOOKUP(SUBSTITUTE(D$1,"성장단계","")&amp;"보스단계오프셋",ChapterTable!$R:$S,2,0))/ChapterTable!$R$23)))</f>
        <v>0</v>
      </c>
      <c r="E1544" s="1">
        <f ca="1">IF(AND($A1544=0,$B1544=1),
    VLOOKUP(1,ChapterTable!$1:$1048576,MATCH("최종"&amp;SUBSTITUTE(SUBSTITUTE(E$1,"standard",""),"|Float",""),ChapterTable!$1:$1,0),0)*ChapterTable!$P$17,
  IF(AND($A1544=0,$B1544=0),
    E1545,
  IF($B1544=0,
    VLOOKUP($A1544,ChapterTable!$1:$1048576,MATCH("최종"&amp;SUBSTITUTE(SUBSTITUTE(E$1,"standard",""),"|Float",""),ChapterTable!$1:$1,0),0),
  IF($B1544=1,
    IF($L1544=FALSE,
      VLOOKUP($A1544,ChapterTable!$1:$1048576,MATCH("최종"&amp;SUBSTITUTE(SUBSTITUTE(E$1,"standard",""),"|Float",""),ChapterTable!$1:$1,0),0),
      VLOOKUP($A1544-ChapterTable!$P$11,ChapterTable!$1:$1048576,MATCH("최종"&amp;SUBSTITUTE(SUBSTITUTE(E$1,"standard",""),"|Float",""),ChapterTable!$1:$1,0),0)*ChapterTable!$P$14
    ),
  OFFSET(E1544,-$B1544+IF($L1544,1,0),0)*IF($B1544&gt;OFFSET($B1544,1,0),ChapterTable!$R$17,1)*
    (VLOOKUP(SUBSTITUTE(SUBSTITUTE(E$1,"standard",""),"|Float","")&amp;IF(OR($L1544=TRUE,$A1544=0,MOD($A1544,ChapterTable!$R$20)&lt;&gt;0),"","보스")&amp;"인게임누적곱배수",ChapterTable!$R:$S,2,0)^C1544
    +VLOOKUP(SUBSTITUTE(SUBSTITUTE(E$1,"standard",""),"|Float","")&amp;IF(OR($L1544=TRUE,$A1544=0,MOD($A1544,ChapterTable!$R$20)&lt;&gt;0),"","보스")&amp;"인게임누적합배수",ChapterTable!$R:$S,2,0)*C1544)
  )
  )
  )
)</f>
        <v>2357.859375</v>
      </c>
      <c r="F1544" s="1">
        <f ca="1">IF(AND($A1544=0,$B1544=1),
    VLOOKUP(1,ChapterTable!$1:$1048576,MATCH("최종"&amp;SUBSTITUTE(SUBSTITUTE(F$1,"standard",""),"|Float",""),ChapterTable!$1:$1,0),0)*ChapterTable!$P$17,
  IF(AND($A1544=0,$B1544=0),
    F1545,
  IF($B1544=0,
    VLOOKUP($A1544,ChapterTable!$1:$1048576,MATCH("최종"&amp;SUBSTITUTE(SUBSTITUTE(F$1,"standard",""),"|Float",""),ChapterTable!$1:$1,0),0),
  IF($B1544=1,
    IF($L1544=FALSE,
      VLOOKUP($A1544,ChapterTable!$1:$1048576,MATCH("최종"&amp;SUBSTITUTE(SUBSTITUTE(F$1,"standard",""),"|Float",""),ChapterTable!$1:$1,0),0),
      VLOOKUP($A1544-ChapterTable!$P$11,ChapterTable!$1:$1048576,MATCH("최종"&amp;SUBSTITUTE(SUBSTITUTE(F$1,"standard",""),"|Float",""),ChapterTable!$1:$1,0),0)*ChapterTable!$P$14
    ),
  OFFSET(F1544,-$B1544+IF($L1544,1,0),0)*
    (VLOOKUP(SUBSTITUTE(SUBSTITUTE(F$1,"standard",""),"|Float","")&amp;IF(OR($L1544=TRUE,$A1544=0,MOD($A1544,ChapterTable!$R$20)&lt;&gt;0),"","보스")&amp;"인게임누적곱배수",ChapterTable!$R:$S,2,0)^D1544
    +VLOOKUP(SUBSTITUTE(SUBSTITUTE(F$1,"standard",""),"|Float","")&amp;IF(OR($L1544=TRUE,$A1544=0,MOD($A1544,ChapterTable!$R$20)&lt;&gt;0),"","보스")&amp;"인게임누적합배수",ChapterTable!$R:$S,2,0)*D1544)
  )
  )
  )
)</f>
        <v>982.44140624999989</v>
      </c>
      <c r="G1544" t="s">
        <v>715</v>
      </c>
      <c r="J1544" t="str">
        <f>IF(ISBLANK(I1544),"",
IFERROR(VLOOKUP(I1544,[1]StringTable!$1:$1048576,MATCH("kor|String",[1]StringTable!$1:$1,0),0),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77"/>
        <v>1</v>
      </c>
      <c r="AJ1544">
        <f t="shared" si="175"/>
        <v>1</v>
      </c>
      <c r="AK1544">
        <f t="shared" si="176"/>
        <v>1</v>
      </c>
      <c r="AL1544">
        <v>0</v>
      </c>
    </row>
    <row r="1545" spans="1:38" x14ac:dyDescent="0.3">
      <c r="A1545">
        <v>9</v>
      </c>
      <c r="B1545">
        <v>4</v>
      </c>
      <c r="C1545">
        <f>IF(OR($L1545=TRUE,$A1545=0,MOD($A1545,ChapterTable!$R$20)&lt;&gt;0),
MAX(0,INT(($B1545+ChapterTable!$P$26+VLOOKUP(SUBSTITUTE(C$1,"성장단계","")&amp;"단계오프셋",ChapterTable!$R:$S,2,0))/ChapterTable!$P$23)),
MAX(0,INT(($B1545+ChapterTable!$R$26+VLOOKUP(SUBSTITUTE(C$1,"성장단계","")&amp;"보스단계오프셋",ChapterTable!$R:$S,2,0))/ChapterTable!$R$23)))</f>
        <v>0</v>
      </c>
      <c r="D1545">
        <f>IF(OR($L1545=TRUE,$A1545=0,MOD($A1545,ChapterTable!$R$20)&lt;&gt;0),
MAX(0,INT(($B1545+ChapterTable!$P$26+VLOOKUP(SUBSTITUTE(D$1,"성장단계","")&amp;"단계오프셋",ChapterTable!$R:$S,2,0))/ChapterTable!$P$23)),
MAX(0,INT(($B1545+ChapterTable!$R$26+VLOOKUP(SUBSTITUTE(D$1,"성장단계","")&amp;"보스단계오프셋",ChapterTable!$R:$S,2,0))/ChapterTable!$R$23)))</f>
        <v>0</v>
      </c>
      <c r="E1545" s="1">
        <f ca="1">IF(AND($A1545=0,$B1545=1),
    VLOOKUP(1,ChapterTable!$1:$1048576,MATCH("최종"&amp;SUBSTITUTE(SUBSTITUTE(E$1,"standard",""),"|Float",""),ChapterTable!$1:$1,0),0)*ChapterTable!$P$17,
  IF(AND($A1545=0,$B1545=0),
    E1546,
  IF($B1545=0,
    VLOOKUP($A1545,ChapterTable!$1:$1048576,MATCH("최종"&amp;SUBSTITUTE(SUBSTITUTE(E$1,"standard",""),"|Float",""),ChapterTable!$1:$1,0),0),
  IF($B1545=1,
    IF($L1545=FALSE,
      VLOOKUP($A1545,ChapterTable!$1:$1048576,MATCH("최종"&amp;SUBSTITUTE(SUBSTITUTE(E$1,"standard",""),"|Float",""),ChapterTable!$1:$1,0),0),
      VLOOKUP($A1545-ChapterTable!$P$11,ChapterTable!$1:$1048576,MATCH("최종"&amp;SUBSTITUTE(SUBSTITUTE(E$1,"standard",""),"|Float",""),ChapterTable!$1:$1,0),0)*ChapterTable!$P$14
    ),
  OFFSET(E1545,-$B1545+IF($L1545,1,0),0)*IF($B1545&gt;OFFSET($B1545,1,0),ChapterTable!$R$17,1)*
    (VLOOKUP(SUBSTITUTE(SUBSTITUTE(E$1,"standard",""),"|Float","")&amp;IF(OR($L1545=TRUE,$A1545=0,MOD($A1545,ChapterTable!$R$20)&lt;&gt;0),"","보스")&amp;"인게임누적곱배수",ChapterTable!$R:$S,2,0)^C1545
    +VLOOKUP(SUBSTITUTE(SUBSTITUTE(E$1,"standard",""),"|Float","")&amp;IF(OR($L1545=TRUE,$A1545=0,MOD($A1545,ChapterTable!$R$20)&lt;&gt;0),"","보스")&amp;"인게임누적합배수",ChapterTable!$R:$S,2,0)*C1545)
  )
  )
  )
)</f>
        <v>2357.859375</v>
      </c>
      <c r="F1545" s="1">
        <f ca="1">IF(AND($A1545=0,$B1545=1),
    VLOOKUP(1,ChapterTable!$1:$1048576,MATCH("최종"&amp;SUBSTITUTE(SUBSTITUTE(F$1,"standard",""),"|Float",""),ChapterTable!$1:$1,0),0)*ChapterTable!$P$17,
  IF(AND($A1545=0,$B1545=0),
    F1546,
  IF($B1545=0,
    VLOOKUP($A1545,ChapterTable!$1:$1048576,MATCH("최종"&amp;SUBSTITUTE(SUBSTITUTE(F$1,"standard",""),"|Float",""),ChapterTable!$1:$1,0),0),
  IF($B1545=1,
    IF($L1545=FALSE,
      VLOOKUP($A1545,ChapterTable!$1:$1048576,MATCH("최종"&amp;SUBSTITUTE(SUBSTITUTE(F$1,"standard",""),"|Float",""),ChapterTable!$1:$1,0),0),
      VLOOKUP($A1545-ChapterTable!$P$11,ChapterTable!$1:$1048576,MATCH("최종"&amp;SUBSTITUTE(SUBSTITUTE(F$1,"standard",""),"|Float",""),ChapterTable!$1:$1,0),0)*ChapterTable!$P$14
    ),
  OFFSET(F1545,-$B1545+IF($L1545,1,0),0)*
    (VLOOKUP(SUBSTITUTE(SUBSTITUTE(F$1,"standard",""),"|Float","")&amp;IF(OR($L1545=TRUE,$A1545=0,MOD($A1545,ChapterTable!$R$20)&lt;&gt;0),"","보스")&amp;"인게임누적곱배수",ChapterTable!$R:$S,2,0)^D1545
    +VLOOKUP(SUBSTITUTE(SUBSTITUTE(F$1,"standard",""),"|Float","")&amp;IF(OR($L1545=TRUE,$A1545=0,MOD($A1545,ChapterTable!$R$20)&lt;&gt;0),"","보스")&amp;"인게임누적합배수",ChapterTable!$R:$S,2,0)*D1545)
  )
  )
  )
)</f>
        <v>982.44140624999989</v>
      </c>
      <c r="G1545" t="s">
        <v>715</v>
      </c>
      <c r="J1545" t="str">
        <f>IF(ISBLANK(I1545),"",
IFERROR(VLOOKUP(I1545,[1]StringTable!$1:$1048576,MATCH("kor|String",[1]StringTable!$1:$1,0),0),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77"/>
        <v>1</v>
      </c>
      <c r="AJ1545">
        <f t="shared" si="175"/>
        <v>1</v>
      </c>
      <c r="AK1545">
        <f t="shared" si="176"/>
        <v>1</v>
      </c>
      <c r="AL1545">
        <v>0</v>
      </c>
    </row>
    <row r="1546" spans="1:38" x14ac:dyDescent="0.3">
      <c r="A1546">
        <v>9</v>
      </c>
      <c r="B1546">
        <v>5</v>
      </c>
      <c r="C1546">
        <f>IF(OR($L1546=TRUE,$A1546=0,MOD($A1546,ChapterTable!$R$20)&lt;&gt;0),
MAX(0,INT(($B1546+ChapterTable!$P$26+VLOOKUP(SUBSTITUTE(C$1,"성장단계","")&amp;"단계오프셋",ChapterTable!$R:$S,2,0))/ChapterTable!$P$23)),
MAX(0,INT(($B1546+ChapterTable!$R$26+VLOOKUP(SUBSTITUTE(C$1,"성장단계","")&amp;"보스단계오프셋",ChapterTable!$R:$S,2,0))/ChapterTable!$R$23)))</f>
        <v>0</v>
      </c>
      <c r="D1546">
        <f>IF(OR($L1546=TRUE,$A1546=0,MOD($A1546,ChapterTable!$R$20)&lt;&gt;0),
MAX(0,INT(($B1546+ChapterTable!$P$26+VLOOKUP(SUBSTITUTE(D$1,"성장단계","")&amp;"단계오프셋",ChapterTable!$R:$S,2,0))/ChapterTable!$P$23)),
MAX(0,INT(($B1546+ChapterTable!$R$26+VLOOKUP(SUBSTITUTE(D$1,"성장단계","")&amp;"보스단계오프셋",ChapterTable!$R:$S,2,0))/ChapterTable!$R$23)))</f>
        <v>0</v>
      </c>
      <c r="E1546" s="1">
        <f ca="1">IF(AND($A1546=0,$B1546=1),
    VLOOKUP(1,ChapterTable!$1:$1048576,MATCH("최종"&amp;SUBSTITUTE(SUBSTITUTE(E$1,"standard",""),"|Float",""),ChapterTable!$1:$1,0),0)*ChapterTable!$P$17,
  IF(AND($A1546=0,$B1546=0),
    E1547,
  IF($B1546=0,
    VLOOKUP($A1546,ChapterTable!$1:$1048576,MATCH("최종"&amp;SUBSTITUTE(SUBSTITUTE(E$1,"standard",""),"|Float",""),ChapterTable!$1:$1,0),0),
  IF($B1546=1,
    IF($L1546=FALSE,
      VLOOKUP($A1546,ChapterTable!$1:$1048576,MATCH("최종"&amp;SUBSTITUTE(SUBSTITUTE(E$1,"standard",""),"|Float",""),ChapterTable!$1:$1,0),0),
      VLOOKUP($A1546-ChapterTable!$P$11,ChapterTable!$1:$1048576,MATCH("최종"&amp;SUBSTITUTE(SUBSTITUTE(E$1,"standard",""),"|Float",""),ChapterTable!$1:$1,0),0)*ChapterTable!$P$14
    ),
  OFFSET(E1546,-$B1546+IF($L1546,1,0),0)*IF($B1546&gt;OFFSET($B1546,1,0),ChapterTable!$R$17,1)*
    (VLOOKUP(SUBSTITUTE(SUBSTITUTE(E$1,"standard",""),"|Float","")&amp;IF(OR($L1546=TRUE,$A1546=0,MOD($A1546,ChapterTable!$R$20)&lt;&gt;0),"","보스")&amp;"인게임누적곱배수",ChapterTable!$R:$S,2,0)^C1546
    +VLOOKUP(SUBSTITUTE(SUBSTITUTE(E$1,"standard",""),"|Float","")&amp;IF(OR($L1546=TRUE,$A1546=0,MOD($A1546,ChapterTable!$R$20)&lt;&gt;0),"","보스")&amp;"인게임누적합배수",ChapterTable!$R:$S,2,0)*C1546)
  )
  )
  )
)</f>
        <v>2357.859375</v>
      </c>
      <c r="F1546" s="1">
        <f ca="1">IF(AND($A1546=0,$B1546=1),
    VLOOKUP(1,ChapterTable!$1:$1048576,MATCH("최종"&amp;SUBSTITUTE(SUBSTITUTE(F$1,"standard",""),"|Float",""),ChapterTable!$1:$1,0),0)*ChapterTable!$P$17,
  IF(AND($A1546=0,$B1546=0),
    F1547,
  IF($B1546=0,
    VLOOKUP($A1546,ChapterTable!$1:$1048576,MATCH("최종"&amp;SUBSTITUTE(SUBSTITUTE(F$1,"standard",""),"|Float",""),ChapterTable!$1:$1,0),0),
  IF($B1546=1,
    IF($L1546=FALSE,
      VLOOKUP($A1546,ChapterTable!$1:$1048576,MATCH("최종"&amp;SUBSTITUTE(SUBSTITUTE(F$1,"standard",""),"|Float",""),ChapterTable!$1:$1,0),0),
      VLOOKUP($A1546-ChapterTable!$P$11,ChapterTable!$1:$1048576,MATCH("최종"&amp;SUBSTITUTE(SUBSTITUTE(F$1,"standard",""),"|Float",""),ChapterTable!$1:$1,0),0)*ChapterTable!$P$14
    ),
  OFFSET(F1546,-$B1546+IF($L1546,1,0),0)*
    (VLOOKUP(SUBSTITUTE(SUBSTITUTE(F$1,"standard",""),"|Float","")&amp;IF(OR($L1546=TRUE,$A1546=0,MOD($A1546,ChapterTable!$R$20)&lt;&gt;0),"","보스")&amp;"인게임누적곱배수",ChapterTable!$R:$S,2,0)^D1546
    +VLOOKUP(SUBSTITUTE(SUBSTITUTE(F$1,"standard",""),"|Float","")&amp;IF(OR($L1546=TRUE,$A1546=0,MOD($A1546,ChapterTable!$R$20)&lt;&gt;0),"","보스")&amp;"인게임누적합배수",ChapterTable!$R:$S,2,0)*D1546)
  )
  )
  )
)</f>
        <v>982.44140624999989</v>
      </c>
      <c r="G1546" t="s">
        <v>715</v>
      </c>
      <c r="J1546" t="str">
        <f>IF(ISBLANK(I1546),"",
IFERROR(VLOOKUP(I1546,[1]StringTable!$1:$1048576,MATCH("kor|String",[1]StringTable!$1:$1,0),0),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77"/>
        <v>1</v>
      </c>
      <c r="AJ1546">
        <f t="shared" si="175"/>
        <v>1</v>
      </c>
      <c r="AK1546">
        <f t="shared" si="176"/>
        <v>1</v>
      </c>
      <c r="AL1546">
        <v>0</v>
      </c>
    </row>
    <row r="1547" spans="1:38" x14ac:dyDescent="0.3">
      <c r="A1547">
        <v>9</v>
      </c>
      <c r="B1547">
        <v>6</v>
      </c>
      <c r="C1547">
        <f>IF(OR($L1547=TRUE,$A1547=0,MOD($A1547,ChapterTable!$R$20)&lt;&gt;0),
MAX(0,INT(($B1547+ChapterTable!$P$26+VLOOKUP(SUBSTITUTE(C$1,"성장단계","")&amp;"단계오프셋",ChapterTable!$R:$S,2,0))/ChapterTable!$P$23)),
MAX(0,INT(($B1547+ChapterTable!$R$26+VLOOKUP(SUBSTITUTE(C$1,"성장단계","")&amp;"보스단계오프셋",ChapterTable!$R:$S,2,0))/ChapterTable!$R$23)))</f>
        <v>1</v>
      </c>
      <c r="D1547">
        <f>IF(OR($L1547=TRUE,$A1547=0,MOD($A1547,ChapterTable!$R$20)&lt;&gt;0),
MAX(0,INT(($B1547+ChapterTable!$P$26+VLOOKUP(SUBSTITUTE(D$1,"성장단계","")&amp;"단계오프셋",ChapterTable!$R:$S,2,0))/ChapterTable!$P$23)),
MAX(0,INT(($B1547+ChapterTable!$R$26+VLOOKUP(SUBSTITUTE(D$1,"성장단계","")&amp;"보스단계오프셋",ChapterTable!$R:$S,2,0))/ChapterTable!$R$23)))</f>
        <v>0</v>
      </c>
      <c r="E1547" s="1">
        <f ca="1">IF(AND($A1547=0,$B1547=1),
    VLOOKUP(1,ChapterTable!$1:$1048576,MATCH("최종"&amp;SUBSTITUTE(SUBSTITUTE(E$1,"standard",""),"|Float",""),ChapterTable!$1:$1,0),0)*ChapterTable!$P$17,
  IF(AND($A1547=0,$B1547=0),
    E1548,
  IF($B1547=0,
    VLOOKUP($A1547,ChapterTable!$1:$1048576,MATCH("최종"&amp;SUBSTITUTE(SUBSTITUTE(E$1,"standard",""),"|Float",""),ChapterTable!$1:$1,0),0),
  IF($B1547=1,
    IF($L1547=FALSE,
      VLOOKUP($A1547,ChapterTable!$1:$1048576,MATCH("최종"&amp;SUBSTITUTE(SUBSTITUTE(E$1,"standard",""),"|Float",""),ChapterTable!$1:$1,0),0),
      VLOOKUP($A1547-ChapterTable!$P$11,ChapterTable!$1:$1048576,MATCH("최종"&amp;SUBSTITUTE(SUBSTITUTE(E$1,"standard",""),"|Float",""),ChapterTable!$1:$1,0),0)*ChapterTable!$P$14
    ),
  OFFSET(E1547,-$B1547+IF($L1547,1,0),0)*IF($B1547&gt;OFFSET($B1547,1,0),ChapterTable!$R$17,1)*
    (VLOOKUP(SUBSTITUTE(SUBSTITUTE(E$1,"standard",""),"|Float","")&amp;IF(OR($L1547=TRUE,$A1547=0,MOD($A1547,ChapterTable!$R$20)&lt;&gt;0),"","보스")&amp;"인게임누적곱배수",ChapterTable!$R:$S,2,0)^C1547
    +VLOOKUP(SUBSTITUTE(SUBSTITUTE(E$1,"standard",""),"|Float","")&amp;IF(OR($L1547=TRUE,$A1547=0,MOD($A1547,ChapterTable!$R$20)&lt;&gt;0),"","보스")&amp;"인게임누적합배수",ChapterTable!$R:$S,2,0)*C1547)
  )
  )
  )
)</f>
        <v>2829.4312500000001</v>
      </c>
      <c r="F1547" s="1">
        <f ca="1">IF(AND($A1547=0,$B1547=1),
    VLOOKUP(1,ChapterTable!$1:$1048576,MATCH("최종"&amp;SUBSTITUTE(SUBSTITUTE(F$1,"standard",""),"|Float",""),ChapterTable!$1:$1,0),0)*ChapterTable!$P$17,
  IF(AND($A1547=0,$B1547=0),
    F1548,
  IF($B1547=0,
    VLOOKUP($A1547,ChapterTable!$1:$1048576,MATCH("최종"&amp;SUBSTITUTE(SUBSTITUTE(F$1,"standard",""),"|Float",""),ChapterTable!$1:$1,0),0),
  IF($B1547=1,
    IF($L1547=FALSE,
      VLOOKUP($A1547,ChapterTable!$1:$1048576,MATCH("최종"&amp;SUBSTITUTE(SUBSTITUTE(F$1,"standard",""),"|Float",""),ChapterTable!$1:$1,0),0),
      VLOOKUP($A1547-ChapterTable!$P$11,ChapterTable!$1:$1048576,MATCH("최종"&amp;SUBSTITUTE(SUBSTITUTE(F$1,"standard",""),"|Float",""),ChapterTable!$1:$1,0),0)*ChapterTable!$P$14
    ),
  OFFSET(F1547,-$B1547+IF($L1547,1,0),0)*
    (VLOOKUP(SUBSTITUTE(SUBSTITUTE(F$1,"standard",""),"|Float","")&amp;IF(OR($L1547=TRUE,$A1547=0,MOD($A1547,ChapterTable!$R$20)&lt;&gt;0),"","보스")&amp;"인게임누적곱배수",ChapterTable!$R:$S,2,0)^D1547
    +VLOOKUP(SUBSTITUTE(SUBSTITUTE(F$1,"standard",""),"|Float","")&amp;IF(OR($L1547=TRUE,$A1547=0,MOD($A1547,ChapterTable!$R$20)&lt;&gt;0),"","보스")&amp;"인게임누적합배수",ChapterTable!$R:$S,2,0)*D1547)
  )
  )
  )
)</f>
        <v>982.44140624999989</v>
      </c>
      <c r="G1547" t="s">
        <v>715</v>
      </c>
      <c r="J1547" t="str">
        <f>IF(ISBLANK(I1547),"",
IFERROR(VLOOKUP(I1547,[1]StringTable!$1:$1048576,MATCH("kor|String",[1]StringTable!$1:$1,0),0),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77"/>
        <v>1</v>
      </c>
      <c r="AJ1547">
        <f t="shared" si="175"/>
        <v>1</v>
      </c>
      <c r="AK1547">
        <f t="shared" si="176"/>
        <v>1</v>
      </c>
      <c r="AL1547">
        <v>0</v>
      </c>
    </row>
    <row r="1548" spans="1:38" x14ac:dyDescent="0.3">
      <c r="A1548">
        <v>9</v>
      </c>
      <c r="B1548">
        <v>7</v>
      </c>
      <c r="C1548">
        <f>IF(OR($L1548=TRUE,$A1548=0,MOD($A1548,ChapterTable!$R$20)&lt;&gt;0),
MAX(0,INT(($B1548+ChapterTable!$P$26+VLOOKUP(SUBSTITUTE(C$1,"성장단계","")&amp;"단계오프셋",ChapterTable!$R:$S,2,0))/ChapterTable!$P$23)),
MAX(0,INT(($B1548+ChapterTable!$R$26+VLOOKUP(SUBSTITUTE(C$1,"성장단계","")&amp;"보스단계오프셋",ChapterTable!$R:$S,2,0))/ChapterTable!$R$23)))</f>
        <v>1</v>
      </c>
      <c r="D1548">
        <f>IF(OR($L1548=TRUE,$A1548=0,MOD($A1548,ChapterTable!$R$20)&lt;&gt;0),
MAX(0,INT(($B1548+ChapterTable!$P$26+VLOOKUP(SUBSTITUTE(D$1,"성장단계","")&amp;"단계오프셋",ChapterTable!$R:$S,2,0))/ChapterTable!$P$23)),
MAX(0,INT(($B1548+ChapterTable!$R$26+VLOOKUP(SUBSTITUTE(D$1,"성장단계","")&amp;"보스단계오프셋",ChapterTable!$R:$S,2,0))/ChapterTable!$R$23)))</f>
        <v>0</v>
      </c>
      <c r="E1548" s="1">
        <f ca="1">IF(AND($A1548=0,$B1548=1),
    VLOOKUP(1,ChapterTable!$1:$1048576,MATCH("최종"&amp;SUBSTITUTE(SUBSTITUTE(E$1,"standard",""),"|Float",""),ChapterTable!$1:$1,0),0)*ChapterTable!$P$17,
  IF(AND($A1548=0,$B1548=0),
    E1549,
  IF($B1548=0,
    VLOOKUP($A1548,ChapterTable!$1:$1048576,MATCH("최종"&amp;SUBSTITUTE(SUBSTITUTE(E$1,"standard",""),"|Float",""),ChapterTable!$1:$1,0),0),
  IF($B1548=1,
    IF($L1548=FALSE,
      VLOOKUP($A1548,ChapterTable!$1:$1048576,MATCH("최종"&amp;SUBSTITUTE(SUBSTITUTE(E$1,"standard",""),"|Float",""),ChapterTable!$1:$1,0),0),
      VLOOKUP($A1548-ChapterTable!$P$11,ChapterTable!$1:$1048576,MATCH("최종"&amp;SUBSTITUTE(SUBSTITUTE(E$1,"standard",""),"|Float",""),ChapterTable!$1:$1,0),0)*ChapterTable!$P$14
    ),
  OFFSET(E1548,-$B1548+IF($L1548,1,0),0)*IF($B1548&gt;OFFSET($B1548,1,0),ChapterTable!$R$17,1)*
    (VLOOKUP(SUBSTITUTE(SUBSTITUTE(E$1,"standard",""),"|Float","")&amp;IF(OR($L1548=TRUE,$A1548=0,MOD($A1548,ChapterTable!$R$20)&lt;&gt;0),"","보스")&amp;"인게임누적곱배수",ChapterTable!$R:$S,2,0)^C1548
    +VLOOKUP(SUBSTITUTE(SUBSTITUTE(E$1,"standard",""),"|Float","")&amp;IF(OR($L1548=TRUE,$A1548=0,MOD($A1548,ChapterTable!$R$20)&lt;&gt;0),"","보스")&amp;"인게임누적합배수",ChapterTable!$R:$S,2,0)*C1548)
  )
  )
  )
)</f>
        <v>2829.4312500000001</v>
      </c>
      <c r="F1548" s="1">
        <f ca="1">IF(AND($A1548=0,$B1548=1),
    VLOOKUP(1,ChapterTable!$1:$1048576,MATCH("최종"&amp;SUBSTITUTE(SUBSTITUTE(F$1,"standard",""),"|Float",""),ChapterTable!$1:$1,0),0)*ChapterTable!$P$17,
  IF(AND($A1548=0,$B1548=0),
    F1549,
  IF($B1548=0,
    VLOOKUP($A1548,ChapterTable!$1:$1048576,MATCH("최종"&amp;SUBSTITUTE(SUBSTITUTE(F$1,"standard",""),"|Float",""),ChapterTable!$1:$1,0),0),
  IF($B1548=1,
    IF($L1548=FALSE,
      VLOOKUP($A1548,ChapterTable!$1:$1048576,MATCH("최종"&amp;SUBSTITUTE(SUBSTITUTE(F$1,"standard",""),"|Float",""),ChapterTable!$1:$1,0),0),
      VLOOKUP($A1548-ChapterTable!$P$11,ChapterTable!$1:$1048576,MATCH("최종"&amp;SUBSTITUTE(SUBSTITUTE(F$1,"standard",""),"|Float",""),ChapterTable!$1:$1,0),0)*ChapterTable!$P$14
    ),
  OFFSET(F1548,-$B1548+IF($L1548,1,0),0)*
    (VLOOKUP(SUBSTITUTE(SUBSTITUTE(F$1,"standard",""),"|Float","")&amp;IF(OR($L1548=TRUE,$A1548=0,MOD($A1548,ChapterTable!$R$20)&lt;&gt;0),"","보스")&amp;"인게임누적곱배수",ChapterTable!$R:$S,2,0)^D1548
    +VLOOKUP(SUBSTITUTE(SUBSTITUTE(F$1,"standard",""),"|Float","")&amp;IF(OR($L1548=TRUE,$A1548=0,MOD($A1548,ChapterTable!$R$20)&lt;&gt;0),"","보스")&amp;"인게임누적합배수",ChapterTable!$R:$S,2,0)*D1548)
  )
  )
  )
)</f>
        <v>982.44140624999989</v>
      </c>
      <c r="G1548" t="s">
        <v>715</v>
      </c>
      <c r="J1548" t="str">
        <f>IF(ISBLANK(I1548),"",
IFERROR(VLOOKUP(I1548,[1]StringTable!$1:$1048576,MATCH("kor|String",[1]StringTable!$1:$1,0),0),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77"/>
        <v>1</v>
      </c>
      <c r="AJ1548">
        <f t="shared" si="175"/>
        <v>1</v>
      </c>
      <c r="AK1548">
        <f t="shared" si="176"/>
        <v>1</v>
      </c>
      <c r="AL1548">
        <v>0</v>
      </c>
    </row>
    <row r="1549" spans="1:38" x14ac:dyDescent="0.3">
      <c r="A1549">
        <v>9</v>
      </c>
      <c r="B1549">
        <v>8</v>
      </c>
      <c r="C1549">
        <f>IF(OR($L1549=TRUE,$A1549=0,MOD($A1549,ChapterTable!$R$20)&lt;&gt;0),
MAX(0,INT(($B1549+ChapterTable!$P$26+VLOOKUP(SUBSTITUTE(C$1,"성장단계","")&amp;"단계오프셋",ChapterTable!$R:$S,2,0))/ChapterTable!$P$23)),
MAX(0,INT(($B1549+ChapterTable!$R$26+VLOOKUP(SUBSTITUTE(C$1,"성장단계","")&amp;"보스단계오프셋",ChapterTable!$R:$S,2,0))/ChapterTable!$R$23)))</f>
        <v>1</v>
      </c>
      <c r="D1549">
        <f>IF(OR($L1549=TRUE,$A1549=0,MOD($A1549,ChapterTable!$R$20)&lt;&gt;0),
MAX(0,INT(($B1549+ChapterTable!$P$26+VLOOKUP(SUBSTITUTE(D$1,"성장단계","")&amp;"단계오프셋",ChapterTable!$R:$S,2,0))/ChapterTable!$P$23)),
MAX(0,INT(($B1549+ChapterTable!$R$26+VLOOKUP(SUBSTITUTE(D$1,"성장단계","")&amp;"보스단계오프셋",ChapterTable!$R:$S,2,0))/ChapterTable!$R$23)))</f>
        <v>0</v>
      </c>
      <c r="E1549" s="1">
        <f ca="1">IF(AND($A1549=0,$B1549=1),
    VLOOKUP(1,ChapterTable!$1:$1048576,MATCH("최종"&amp;SUBSTITUTE(SUBSTITUTE(E$1,"standard",""),"|Float",""),ChapterTable!$1:$1,0),0)*ChapterTable!$P$17,
  IF(AND($A1549=0,$B1549=0),
    E1550,
  IF($B1549=0,
    VLOOKUP($A1549,ChapterTable!$1:$1048576,MATCH("최종"&amp;SUBSTITUTE(SUBSTITUTE(E$1,"standard",""),"|Float",""),ChapterTable!$1:$1,0),0),
  IF($B1549=1,
    IF($L1549=FALSE,
      VLOOKUP($A1549,ChapterTable!$1:$1048576,MATCH("최종"&amp;SUBSTITUTE(SUBSTITUTE(E$1,"standard",""),"|Float",""),ChapterTable!$1:$1,0),0),
      VLOOKUP($A1549-ChapterTable!$P$11,ChapterTable!$1:$1048576,MATCH("최종"&amp;SUBSTITUTE(SUBSTITUTE(E$1,"standard",""),"|Float",""),ChapterTable!$1:$1,0),0)*ChapterTable!$P$14
    ),
  OFFSET(E1549,-$B1549+IF($L1549,1,0),0)*IF($B1549&gt;OFFSET($B1549,1,0),ChapterTable!$R$17,1)*
    (VLOOKUP(SUBSTITUTE(SUBSTITUTE(E$1,"standard",""),"|Float","")&amp;IF(OR($L1549=TRUE,$A1549=0,MOD($A1549,ChapterTable!$R$20)&lt;&gt;0),"","보스")&amp;"인게임누적곱배수",ChapterTable!$R:$S,2,0)^C1549
    +VLOOKUP(SUBSTITUTE(SUBSTITUTE(E$1,"standard",""),"|Float","")&amp;IF(OR($L1549=TRUE,$A1549=0,MOD($A1549,ChapterTable!$R$20)&lt;&gt;0),"","보스")&amp;"인게임누적합배수",ChapterTable!$R:$S,2,0)*C1549)
  )
  )
  )
)</f>
        <v>2829.4312500000001</v>
      </c>
      <c r="F1549" s="1">
        <f ca="1">IF(AND($A1549=0,$B1549=1),
    VLOOKUP(1,ChapterTable!$1:$1048576,MATCH("최종"&amp;SUBSTITUTE(SUBSTITUTE(F$1,"standard",""),"|Float",""),ChapterTable!$1:$1,0),0)*ChapterTable!$P$17,
  IF(AND($A1549=0,$B1549=0),
    F1550,
  IF($B1549=0,
    VLOOKUP($A1549,ChapterTable!$1:$1048576,MATCH("최종"&amp;SUBSTITUTE(SUBSTITUTE(F$1,"standard",""),"|Float",""),ChapterTable!$1:$1,0),0),
  IF($B1549=1,
    IF($L1549=FALSE,
      VLOOKUP($A1549,ChapterTable!$1:$1048576,MATCH("최종"&amp;SUBSTITUTE(SUBSTITUTE(F$1,"standard",""),"|Float",""),ChapterTable!$1:$1,0),0),
      VLOOKUP($A1549-ChapterTable!$P$11,ChapterTable!$1:$1048576,MATCH("최종"&amp;SUBSTITUTE(SUBSTITUTE(F$1,"standard",""),"|Float",""),ChapterTable!$1:$1,0),0)*ChapterTable!$P$14
    ),
  OFFSET(F1549,-$B1549+IF($L1549,1,0),0)*
    (VLOOKUP(SUBSTITUTE(SUBSTITUTE(F$1,"standard",""),"|Float","")&amp;IF(OR($L1549=TRUE,$A1549=0,MOD($A1549,ChapterTable!$R$20)&lt;&gt;0),"","보스")&amp;"인게임누적곱배수",ChapterTable!$R:$S,2,0)^D1549
    +VLOOKUP(SUBSTITUTE(SUBSTITUTE(F$1,"standard",""),"|Float","")&amp;IF(OR($L1549=TRUE,$A1549=0,MOD($A1549,ChapterTable!$R$20)&lt;&gt;0),"","보스")&amp;"인게임누적합배수",ChapterTable!$R:$S,2,0)*D1549)
  )
  )
  )
)</f>
        <v>982.44140624999989</v>
      </c>
      <c r="G1549" t="s">
        <v>715</v>
      </c>
      <c r="J1549" t="str">
        <f>IF(ISBLANK(I1549),"",
IFERROR(VLOOKUP(I1549,[1]StringTable!$1:$1048576,MATCH("kor|String",[1]StringTable!$1:$1,0),0),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77"/>
        <v>1</v>
      </c>
      <c r="AJ1549">
        <f t="shared" si="175"/>
        <v>1</v>
      </c>
      <c r="AK1549">
        <f t="shared" si="176"/>
        <v>1</v>
      </c>
      <c r="AL1549">
        <v>0</v>
      </c>
    </row>
    <row r="1550" spans="1:38" x14ac:dyDescent="0.3">
      <c r="A1550">
        <v>9</v>
      </c>
      <c r="B1550">
        <v>9</v>
      </c>
      <c r="C1550">
        <f>IF(OR($L1550=TRUE,$A1550=0,MOD($A1550,ChapterTable!$R$20)&lt;&gt;0),
MAX(0,INT(($B1550+ChapterTable!$P$26+VLOOKUP(SUBSTITUTE(C$1,"성장단계","")&amp;"단계오프셋",ChapterTable!$R:$S,2,0))/ChapterTable!$P$23)),
MAX(0,INT(($B1550+ChapterTable!$R$26+VLOOKUP(SUBSTITUTE(C$1,"성장단계","")&amp;"보스단계오프셋",ChapterTable!$R:$S,2,0))/ChapterTable!$R$23)))</f>
        <v>1</v>
      </c>
      <c r="D1550">
        <f>IF(OR($L1550=TRUE,$A1550=0,MOD($A1550,ChapterTable!$R$20)&lt;&gt;0),
MAX(0,INT(($B1550+ChapterTable!$P$26+VLOOKUP(SUBSTITUTE(D$1,"성장단계","")&amp;"단계오프셋",ChapterTable!$R:$S,2,0))/ChapterTable!$P$23)),
MAX(0,INT(($B1550+ChapterTable!$R$26+VLOOKUP(SUBSTITUTE(D$1,"성장단계","")&amp;"보스단계오프셋",ChapterTable!$R:$S,2,0))/ChapterTable!$R$23)))</f>
        <v>0</v>
      </c>
      <c r="E1550" s="1">
        <f ca="1">IF(AND($A1550=0,$B1550=1),
    VLOOKUP(1,ChapterTable!$1:$1048576,MATCH("최종"&amp;SUBSTITUTE(SUBSTITUTE(E$1,"standard",""),"|Float",""),ChapterTable!$1:$1,0),0)*ChapterTable!$P$17,
  IF(AND($A1550=0,$B1550=0),
    E1551,
  IF($B1550=0,
    VLOOKUP($A1550,ChapterTable!$1:$1048576,MATCH("최종"&amp;SUBSTITUTE(SUBSTITUTE(E$1,"standard",""),"|Float",""),ChapterTable!$1:$1,0),0),
  IF($B1550=1,
    IF($L1550=FALSE,
      VLOOKUP($A1550,ChapterTable!$1:$1048576,MATCH("최종"&amp;SUBSTITUTE(SUBSTITUTE(E$1,"standard",""),"|Float",""),ChapterTable!$1:$1,0),0),
      VLOOKUP($A1550-ChapterTable!$P$11,ChapterTable!$1:$1048576,MATCH("최종"&amp;SUBSTITUTE(SUBSTITUTE(E$1,"standard",""),"|Float",""),ChapterTable!$1:$1,0),0)*ChapterTable!$P$14
    ),
  OFFSET(E1550,-$B1550+IF($L1550,1,0),0)*IF($B1550&gt;OFFSET($B1550,1,0),ChapterTable!$R$17,1)*
    (VLOOKUP(SUBSTITUTE(SUBSTITUTE(E$1,"standard",""),"|Float","")&amp;IF(OR($L1550=TRUE,$A1550=0,MOD($A1550,ChapterTable!$R$20)&lt;&gt;0),"","보스")&amp;"인게임누적곱배수",ChapterTable!$R:$S,2,0)^C1550
    +VLOOKUP(SUBSTITUTE(SUBSTITUTE(E$1,"standard",""),"|Float","")&amp;IF(OR($L1550=TRUE,$A1550=0,MOD($A1550,ChapterTable!$R$20)&lt;&gt;0),"","보스")&amp;"인게임누적합배수",ChapterTable!$R:$S,2,0)*C1550)
  )
  )
  )
)</f>
        <v>2829.4312500000001</v>
      </c>
      <c r="F1550" s="1">
        <f ca="1">IF(AND($A1550=0,$B1550=1),
    VLOOKUP(1,ChapterTable!$1:$1048576,MATCH("최종"&amp;SUBSTITUTE(SUBSTITUTE(F$1,"standard",""),"|Float",""),ChapterTable!$1:$1,0),0)*ChapterTable!$P$17,
  IF(AND($A1550=0,$B1550=0),
    F1551,
  IF($B1550=0,
    VLOOKUP($A1550,ChapterTable!$1:$1048576,MATCH("최종"&amp;SUBSTITUTE(SUBSTITUTE(F$1,"standard",""),"|Float",""),ChapterTable!$1:$1,0),0),
  IF($B1550=1,
    IF($L1550=FALSE,
      VLOOKUP($A1550,ChapterTable!$1:$1048576,MATCH("최종"&amp;SUBSTITUTE(SUBSTITUTE(F$1,"standard",""),"|Float",""),ChapterTable!$1:$1,0),0),
      VLOOKUP($A1550-ChapterTable!$P$11,ChapterTable!$1:$1048576,MATCH("최종"&amp;SUBSTITUTE(SUBSTITUTE(F$1,"standard",""),"|Float",""),ChapterTable!$1:$1,0),0)*ChapterTable!$P$14
    ),
  OFFSET(F1550,-$B1550+IF($L1550,1,0),0)*
    (VLOOKUP(SUBSTITUTE(SUBSTITUTE(F$1,"standard",""),"|Float","")&amp;IF(OR($L1550=TRUE,$A1550=0,MOD($A1550,ChapterTable!$R$20)&lt;&gt;0),"","보스")&amp;"인게임누적곱배수",ChapterTable!$R:$S,2,0)^D1550
    +VLOOKUP(SUBSTITUTE(SUBSTITUTE(F$1,"standard",""),"|Float","")&amp;IF(OR($L1550=TRUE,$A1550=0,MOD($A1550,ChapterTable!$R$20)&lt;&gt;0),"","보스")&amp;"인게임누적합배수",ChapterTable!$R:$S,2,0)*D1550)
  )
  )
  )
)</f>
        <v>982.44140624999989</v>
      </c>
      <c r="G1550" t="s">
        <v>715</v>
      </c>
      <c r="J1550" t="str">
        <f>IF(ISBLANK(I1550),"",
IFERROR(VLOOKUP(I1550,[1]StringTable!$1:$1048576,MATCH("kor|String",[1]StringTable!$1:$1,0),0),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77"/>
        <v>1</v>
      </c>
      <c r="AJ1550">
        <f t="shared" si="175"/>
        <v>1</v>
      </c>
      <c r="AK1550">
        <f t="shared" si="176"/>
        <v>1</v>
      </c>
      <c r="AL1550">
        <v>0</v>
      </c>
    </row>
    <row r="1551" spans="1:38" x14ac:dyDescent="0.3">
      <c r="A1551">
        <v>9</v>
      </c>
      <c r="B1551">
        <v>10</v>
      </c>
      <c r="C1551">
        <f>IF(OR($L1551=TRUE,$A1551=0,MOD($A1551,ChapterTable!$R$20)&lt;&gt;0),
MAX(0,INT(($B1551+ChapterTable!$P$26+VLOOKUP(SUBSTITUTE(C$1,"성장단계","")&amp;"단계오프셋",ChapterTable!$R:$S,2,0))/ChapterTable!$P$23)),
MAX(0,INT(($B1551+ChapterTable!$R$26+VLOOKUP(SUBSTITUTE(C$1,"성장단계","")&amp;"보스단계오프셋",ChapterTable!$R:$S,2,0))/ChapterTable!$R$23)))</f>
        <v>1</v>
      </c>
      <c r="D1551">
        <f>IF(OR($L1551=TRUE,$A1551=0,MOD($A1551,ChapterTable!$R$20)&lt;&gt;0),
MAX(0,INT(($B1551+ChapterTable!$P$26+VLOOKUP(SUBSTITUTE(D$1,"성장단계","")&amp;"단계오프셋",ChapterTable!$R:$S,2,0))/ChapterTable!$P$23)),
MAX(0,INT(($B1551+ChapterTable!$R$26+VLOOKUP(SUBSTITUTE(D$1,"성장단계","")&amp;"보스단계오프셋",ChapterTable!$R:$S,2,0))/ChapterTable!$R$23)))</f>
        <v>0</v>
      </c>
      <c r="E1551" s="1">
        <f ca="1">IF(AND($A1551=0,$B1551=1),
    VLOOKUP(1,ChapterTable!$1:$1048576,MATCH("최종"&amp;SUBSTITUTE(SUBSTITUTE(E$1,"standard",""),"|Float",""),ChapterTable!$1:$1,0),0)*ChapterTable!$P$17,
  IF(AND($A1551=0,$B1551=0),
    E1552,
  IF($B1551=0,
    VLOOKUP($A1551,ChapterTable!$1:$1048576,MATCH("최종"&amp;SUBSTITUTE(SUBSTITUTE(E$1,"standard",""),"|Float",""),ChapterTable!$1:$1,0),0),
  IF($B1551=1,
    IF($L1551=FALSE,
      VLOOKUP($A1551,ChapterTable!$1:$1048576,MATCH("최종"&amp;SUBSTITUTE(SUBSTITUTE(E$1,"standard",""),"|Float",""),ChapterTable!$1:$1,0),0),
      VLOOKUP($A1551-ChapterTable!$P$11,ChapterTable!$1:$1048576,MATCH("최종"&amp;SUBSTITUTE(SUBSTITUTE(E$1,"standard",""),"|Float",""),ChapterTable!$1:$1,0),0)*ChapterTable!$P$14
    ),
  OFFSET(E1551,-$B1551+IF($L1551,1,0),0)*IF($B1551&gt;OFFSET($B1551,1,0),ChapterTable!$R$17,1)*
    (VLOOKUP(SUBSTITUTE(SUBSTITUTE(E$1,"standard",""),"|Float","")&amp;IF(OR($L1551=TRUE,$A1551=0,MOD($A1551,ChapterTable!$R$20)&lt;&gt;0),"","보스")&amp;"인게임누적곱배수",ChapterTable!$R:$S,2,0)^C1551
    +VLOOKUP(SUBSTITUTE(SUBSTITUTE(E$1,"standard",""),"|Float","")&amp;IF(OR($L1551=TRUE,$A1551=0,MOD($A1551,ChapterTable!$R$20)&lt;&gt;0),"","보스")&amp;"인게임누적합배수",ChapterTable!$R:$S,2,0)*C1551)
  )
  )
  )
)</f>
        <v>2829.4312500000001</v>
      </c>
      <c r="F1551" s="1">
        <f ca="1">IF(AND($A1551=0,$B1551=1),
    VLOOKUP(1,ChapterTable!$1:$1048576,MATCH("최종"&amp;SUBSTITUTE(SUBSTITUTE(F$1,"standard",""),"|Float",""),ChapterTable!$1:$1,0),0)*ChapterTable!$P$17,
  IF(AND($A1551=0,$B1551=0),
    F1552,
  IF($B1551=0,
    VLOOKUP($A1551,ChapterTable!$1:$1048576,MATCH("최종"&amp;SUBSTITUTE(SUBSTITUTE(F$1,"standard",""),"|Float",""),ChapterTable!$1:$1,0),0),
  IF($B1551=1,
    IF($L1551=FALSE,
      VLOOKUP($A1551,ChapterTable!$1:$1048576,MATCH("최종"&amp;SUBSTITUTE(SUBSTITUTE(F$1,"standard",""),"|Float",""),ChapterTable!$1:$1,0),0),
      VLOOKUP($A1551-ChapterTable!$P$11,ChapterTable!$1:$1048576,MATCH("최종"&amp;SUBSTITUTE(SUBSTITUTE(F$1,"standard",""),"|Float",""),ChapterTable!$1:$1,0),0)*ChapterTable!$P$14
    ),
  OFFSET(F1551,-$B1551+IF($L1551,1,0),0)*
    (VLOOKUP(SUBSTITUTE(SUBSTITUTE(F$1,"standard",""),"|Float","")&amp;IF(OR($L1551=TRUE,$A1551=0,MOD($A1551,ChapterTable!$R$20)&lt;&gt;0),"","보스")&amp;"인게임누적곱배수",ChapterTable!$R:$S,2,0)^D1551
    +VLOOKUP(SUBSTITUTE(SUBSTITUTE(F$1,"standard",""),"|Float","")&amp;IF(OR($L1551=TRUE,$A1551=0,MOD($A1551,ChapterTable!$R$20)&lt;&gt;0),"","보스")&amp;"인게임누적합배수",ChapterTable!$R:$S,2,0)*D1551)
  )
  )
  )
)</f>
        <v>982.44140624999989</v>
      </c>
      <c r="G1551" t="s">
        <v>715</v>
      </c>
      <c r="J1551" t="str">
        <f>IF(ISBLANK(I1551),"",
IFERROR(VLOOKUP(I1551,[1]StringTable!$1:$1048576,MATCH("kor|String",[1]StringTable!$1:$1,0),0),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77"/>
        <v>1</v>
      </c>
      <c r="AJ1551">
        <f t="shared" si="175"/>
        <v>1</v>
      </c>
      <c r="AK1551">
        <f t="shared" si="176"/>
        <v>1</v>
      </c>
      <c r="AL1551">
        <v>0</v>
      </c>
    </row>
    <row r="1552" spans="1:38" x14ac:dyDescent="0.3">
      <c r="A1552">
        <v>9</v>
      </c>
      <c r="B1552">
        <v>11</v>
      </c>
      <c r="C1552">
        <f>IF(OR($L1552=TRUE,$A1552=0,MOD($A1552,ChapterTable!$R$20)&lt;&gt;0),
MAX(0,INT(($B1552+ChapterTable!$P$26+VLOOKUP(SUBSTITUTE(C$1,"성장단계","")&amp;"단계오프셋",ChapterTable!$R:$S,2,0))/ChapterTable!$P$23)),
MAX(0,INT(($B1552+ChapterTable!$R$26+VLOOKUP(SUBSTITUTE(C$1,"성장단계","")&amp;"보스단계오프셋",ChapterTable!$R:$S,2,0))/ChapterTable!$R$23)))</f>
        <v>1</v>
      </c>
      <c r="D1552">
        <f>IF(OR($L1552=TRUE,$A1552=0,MOD($A1552,ChapterTable!$R$20)&lt;&gt;0),
MAX(0,INT(($B1552+ChapterTable!$P$26+VLOOKUP(SUBSTITUTE(D$1,"성장단계","")&amp;"단계오프셋",ChapterTable!$R:$S,2,0))/ChapterTable!$P$23)),
MAX(0,INT(($B1552+ChapterTable!$R$26+VLOOKUP(SUBSTITUTE(D$1,"성장단계","")&amp;"보스단계오프셋",ChapterTable!$R:$S,2,0))/ChapterTable!$R$23)))</f>
        <v>1</v>
      </c>
      <c r="E1552" s="1">
        <f ca="1">IF(AND($A1552=0,$B1552=1),
    VLOOKUP(1,ChapterTable!$1:$1048576,MATCH("최종"&amp;SUBSTITUTE(SUBSTITUTE(E$1,"standard",""),"|Float",""),ChapterTable!$1:$1,0),0)*ChapterTable!$P$17,
  IF(AND($A1552=0,$B1552=0),
    E1553,
  IF($B1552=0,
    VLOOKUP($A1552,ChapterTable!$1:$1048576,MATCH("최종"&amp;SUBSTITUTE(SUBSTITUTE(E$1,"standard",""),"|Float",""),ChapterTable!$1:$1,0),0),
  IF($B1552=1,
    IF($L1552=FALSE,
      VLOOKUP($A1552,ChapterTable!$1:$1048576,MATCH("최종"&amp;SUBSTITUTE(SUBSTITUTE(E$1,"standard",""),"|Float",""),ChapterTable!$1:$1,0),0),
      VLOOKUP($A1552-ChapterTable!$P$11,ChapterTable!$1:$1048576,MATCH("최종"&amp;SUBSTITUTE(SUBSTITUTE(E$1,"standard",""),"|Float",""),ChapterTable!$1:$1,0),0)*ChapterTable!$P$14
    ),
  OFFSET(E1552,-$B1552+IF($L1552,1,0),0)*IF($B1552&gt;OFFSET($B1552,1,0),ChapterTable!$R$17,1)*
    (VLOOKUP(SUBSTITUTE(SUBSTITUTE(E$1,"standard",""),"|Float","")&amp;IF(OR($L1552=TRUE,$A1552=0,MOD($A1552,ChapterTable!$R$20)&lt;&gt;0),"","보스")&amp;"인게임누적곱배수",ChapterTable!$R:$S,2,0)^C1552
    +VLOOKUP(SUBSTITUTE(SUBSTITUTE(E$1,"standard",""),"|Float","")&amp;IF(OR($L1552=TRUE,$A1552=0,MOD($A1552,ChapterTable!$R$20)&lt;&gt;0),"","보스")&amp;"인게임누적합배수",ChapterTable!$R:$S,2,0)*C1552)
  )
  )
  )
)</f>
        <v>2829.4312500000001</v>
      </c>
      <c r="F1552" s="1">
        <f ca="1">IF(AND($A1552=0,$B1552=1),
    VLOOKUP(1,ChapterTable!$1:$1048576,MATCH("최종"&amp;SUBSTITUTE(SUBSTITUTE(F$1,"standard",""),"|Float",""),ChapterTable!$1:$1,0),0)*ChapterTable!$P$17,
  IF(AND($A1552=0,$B1552=0),
    F1553,
  IF($B1552=0,
    VLOOKUP($A1552,ChapterTable!$1:$1048576,MATCH("최종"&amp;SUBSTITUTE(SUBSTITUTE(F$1,"standard",""),"|Float",""),ChapterTable!$1:$1,0),0),
  IF($B1552=1,
    IF($L1552=FALSE,
      VLOOKUP($A1552,ChapterTable!$1:$1048576,MATCH("최종"&amp;SUBSTITUTE(SUBSTITUTE(F$1,"standard",""),"|Float",""),ChapterTable!$1:$1,0),0),
      VLOOKUP($A1552-ChapterTable!$P$11,ChapterTable!$1:$1048576,MATCH("최종"&amp;SUBSTITUTE(SUBSTITUTE(F$1,"standard",""),"|Float",""),ChapterTable!$1:$1,0),0)*ChapterTable!$P$14
    ),
  OFFSET(F1552,-$B1552+IF($L1552,1,0),0)*
    (VLOOKUP(SUBSTITUTE(SUBSTITUTE(F$1,"standard",""),"|Float","")&amp;IF(OR($L1552=TRUE,$A1552=0,MOD($A1552,ChapterTable!$R$20)&lt;&gt;0),"","보스")&amp;"인게임누적곱배수",ChapterTable!$R:$S,2,0)^D1552
    +VLOOKUP(SUBSTITUTE(SUBSTITUTE(F$1,"standard",""),"|Float","")&amp;IF(OR($L1552=TRUE,$A1552=0,MOD($A1552,ChapterTable!$R$20)&lt;&gt;0),"","보스")&amp;"인게임누적합배수",ChapterTable!$R:$S,2,0)*D1552)
  )
  )
  )
)</f>
        <v>1056.1245117187498</v>
      </c>
      <c r="G1552" t="s">
        <v>715</v>
      </c>
      <c r="J1552" t="str">
        <f>IF(ISBLANK(I1552),"",
IFERROR(VLOOKUP(I1552,[1]StringTable!$1:$1048576,MATCH("kor|String",[1]StringTable!$1:$1,0),0),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77"/>
        <v>0.5</v>
      </c>
      <c r="AJ1552">
        <f t="shared" si="175"/>
        <v>0.54666666600000002</v>
      </c>
      <c r="AK1552">
        <f t="shared" si="176"/>
        <v>1</v>
      </c>
      <c r="AL1552">
        <v>0</v>
      </c>
    </row>
    <row r="1553" spans="1:38" x14ac:dyDescent="0.3">
      <c r="A1553">
        <v>9</v>
      </c>
      <c r="B1553">
        <v>12</v>
      </c>
      <c r="C1553">
        <f>IF(OR($L1553=TRUE,$A1553=0,MOD($A1553,ChapterTable!$R$20)&lt;&gt;0),
MAX(0,INT(($B1553+ChapterTable!$P$26+VLOOKUP(SUBSTITUTE(C$1,"성장단계","")&amp;"단계오프셋",ChapterTable!$R:$S,2,0))/ChapterTable!$P$23)),
MAX(0,INT(($B1553+ChapterTable!$R$26+VLOOKUP(SUBSTITUTE(C$1,"성장단계","")&amp;"보스단계오프셋",ChapterTable!$R:$S,2,0))/ChapterTable!$R$23)))</f>
        <v>1</v>
      </c>
      <c r="D1553">
        <f>IF(OR($L1553=TRUE,$A1553=0,MOD($A1553,ChapterTable!$R$20)&lt;&gt;0),
MAX(0,INT(($B1553+ChapterTable!$P$26+VLOOKUP(SUBSTITUTE(D$1,"성장단계","")&amp;"단계오프셋",ChapterTable!$R:$S,2,0))/ChapterTable!$P$23)),
MAX(0,INT(($B1553+ChapterTable!$R$26+VLOOKUP(SUBSTITUTE(D$1,"성장단계","")&amp;"보스단계오프셋",ChapterTable!$R:$S,2,0))/ChapterTable!$R$23)))</f>
        <v>1</v>
      </c>
      <c r="E1553" s="1">
        <f ca="1">IF(AND($A1553=0,$B1553=1),
    VLOOKUP(1,ChapterTable!$1:$1048576,MATCH("최종"&amp;SUBSTITUTE(SUBSTITUTE(E$1,"standard",""),"|Float",""),ChapterTable!$1:$1,0),0)*ChapterTable!$P$17,
  IF(AND($A1553=0,$B1553=0),
    E1554,
  IF($B1553=0,
    VLOOKUP($A1553,ChapterTable!$1:$1048576,MATCH("최종"&amp;SUBSTITUTE(SUBSTITUTE(E$1,"standard",""),"|Float",""),ChapterTable!$1:$1,0),0),
  IF($B1553=1,
    IF($L1553=FALSE,
      VLOOKUP($A1553,ChapterTable!$1:$1048576,MATCH("최종"&amp;SUBSTITUTE(SUBSTITUTE(E$1,"standard",""),"|Float",""),ChapterTable!$1:$1,0),0),
      VLOOKUP($A1553-ChapterTable!$P$11,ChapterTable!$1:$1048576,MATCH("최종"&amp;SUBSTITUTE(SUBSTITUTE(E$1,"standard",""),"|Float",""),ChapterTable!$1:$1,0),0)*ChapterTable!$P$14
    ),
  OFFSET(E1553,-$B1553+IF($L1553,1,0),0)*IF($B1553&gt;OFFSET($B1553,1,0),ChapterTable!$R$17,1)*
    (VLOOKUP(SUBSTITUTE(SUBSTITUTE(E$1,"standard",""),"|Float","")&amp;IF(OR($L1553=TRUE,$A1553=0,MOD($A1553,ChapterTable!$R$20)&lt;&gt;0),"","보스")&amp;"인게임누적곱배수",ChapterTable!$R:$S,2,0)^C1553
    +VLOOKUP(SUBSTITUTE(SUBSTITUTE(E$1,"standard",""),"|Float","")&amp;IF(OR($L1553=TRUE,$A1553=0,MOD($A1553,ChapterTable!$R$20)&lt;&gt;0),"","보스")&amp;"인게임누적합배수",ChapterTable!$R:$S,2,0)*C1553)
  )
  )
  )
)</f>
        <v>2829.4312500000001</v>
      </c>
      <c r="F1553" s="1">
        <f ca="1">IF(AND($A1553=0,$B1553=1),
    VLOOKUP(1,ChapterTable!$1:$1048576,MATCH("최종"&amp;SUBSTITUTE(SUBSTITUTE(F$1,"standard",""),"|Float",""),ChapterTable!$1:$1,0),0)*ChapterTable!$P$17,
  IF(AND($A1553=0,$B1553=0),
    F1554,
  IF($B1553=0,
    VLOOKUP($A1553,ChapterTable!$1:$1048576,MATCH("최종"&amp;SUBSTITUTE(SUBSTITUTE(F$1,"standard",""),"|Float",""),ChapterTable!$1:$1,0),0),
  IF($B1553=1,
    IF($L1553=FALSE,
      VLOOKUP($A1553,ChapterTable!$1:$1048576,MATCH("최종"&amp;SUBSTITUTE(SUBSTITUTE(F$1,"standard",""),"|Float",""),ChapterTable!$1:$1,0),0),
      VLOOKUP($A1553-ChapterTable!$P$11,ChapterTable!$1:$1048576,MATCH("최종"&amp;SUBSTITUTE(SUBSTITUTE(F$1,"standard",""),"|Float",""),ChapterTable!$1:$1,0),0)*ChapterTable!$P$14
    ),
  OFFSET(F1553,-$B1553+IF($L1553,1,0),0)*
    (VLOOKUP(SUBSTITUTE(SUBSTITUTE(F$1,"standard",""),"|Float","")&amp;IF(OR($L1553=TRUE,$A1553=0,MOD($A1553,ChapterTable!$R$20)&lt;&gt;0),"","보스")&amp;"인게임누적곱배수",ChapterTable!$R:$S,2,0)^D1553
    +VLOOKUP(SUBSTITUTE(SUBSTITUTE(F$1,"standard",""),"|Float","")&amp;IF(OR($L1553=TRUE,$A1553=0,MOD($A1553,ChapterTable!$R$20)&lt;&gt;0),"","보스")&amp;"인게임누적합배수",ChapterTable!$R:$S,2,0)*D1553)
  )
  )
  )
)</f>
        <v>1056.1245117187498</v>
      </c>
      <c r="G1553" t="s">
        <v>715</v>
      </c>
      <c r="J1553" t="str">
        <f>IF(ISBLANK(I1553),"",
IFERROR(VLOOKUP(I1553,[1]StringTable!$1:$1048576,MATCH("kor|String",[1]StringTable!$1:$1,0),0),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77"/>
        <v>0.5</v>
      </c>
      <c r="AJ1553">
        <f t="shared" si="175"/>
        <v>0.54666666600000002</v>
      </c>
      <c r="AK1553">
        <f t="shared" si="176"/>
        <v>1</v>
      </c>
      <c r="AL1553">
        <v>0</v>
      </c>
    </row>
    <row r="1554" spans="1:38" x14ac:dyDescent="0.3">
      <c r="A1554">
        <v>9</v>
      </c>
      <c r="B1554">
        <v>13</v>
      </c>
      <c r="C1554">
        <f>IF(OR($L1554=TRUE,$A1554=0,MOD($A1554,ChapterTable!$R$20)&lt;&gt;0),
MAX(0,INT(($B1554+ChapterTable!$P$26+VLOOKUP(SUBSTITUTE(C$1,"성장단계","")&amp;"단계오프셋",ChapterTable!$R:$S,2,0))/ChapterTable!$P$23)),
MAX(0,INT(($B1554+ChapterTable!$R$26+VLOOKUP(SUBSTITUTE(C$1,"성장단계","")&amp;"보스단계오프셋",ChapterTable!$R:$S,2,0))/ChapterTable!$R$23)))</f>
        <v>1</v>
      </c>
      <c r="D1554">
        <f>IF(OR($L1554=TRUE,$A1554=0,MOD($A1554,ChapterTable!$R$20)&lt;&gt;0),
MAX(0,INT(($B1554+ChapterTable!$P$26+VLOOKUP(SUBSTITUTE(D$1,"성장단계","")&amp;"단계오프셋",ChapterTable!$R:$S,2,0))/ChapterTable!$P$23)),
MAX(0,INT(($B1554+ChapterTable!$R$26+VLOOKUP(SUBSTITUTE(D$1,"성장단계","")&amp;"보스단계오프셋",ChapterTable!$R:$S,2,0))/ChapterTable!$R$23)))</f>
        <v>1</v>
      </c>
      <c r="E1554" s="1">
        <f ca="1">IF(AND($A1554=0,$B1554=1),
    VLOOKUP(1,ChapterTable!$1:$1048576,MATCH("최종"&amp;SUBSTITUTE(SUBSTITUTE(E$1,"standard",""),"|Float",""),ChapterTable!$1:$1,0),0)*ChapterTable!$P$17,
  IF(AND($A1554=0,$B1554=0),
    E1555,
  IF($B1554=0,
    VLOOKUP($A1554,ChapterTable!$1:$1048576,MATCH("최종"&amp;SUBSTITUTE(SUBSTITUTE(E$1,"standard",""),"|Float",""),ChapterTable!$1:$1,0),0),
  IF($B1554=1,
    IF($L1554=FALSE,
      VLOOKUP($A1554,ChapterTable!$1:$1048576,MATCH("최종"&amp;SUBSTITUTE(SUBSTITUTE(E$1,"standard",""),"|Float",""),ChapterTable!$1:$1,0),0),
      VLOOKUP($A1554-ChapterTable!$P$11,ChapterTable!$1:$1048576,MATCH("최종"&amp;SUBSTITUTE(SUBSTITUTE(E$1,"standard",""),"|Float",""),ChapterTable!$1:$1,0),0)*ChapterTable!$P$14
    ),
  OFFSET(E1554,-$B1554+IF($L1554,1,0),0)*IF($B1554&gt;OFFSET($B1554,1,0),ChapterTable!$R$17,1)*
    (VLOOKUP(SUBSTITUTE(SUBSTITUTE(E$1,"standard",""),"|Float","")&amp;IF(OR($L1554=TRUE,$A1554=0,MOD($A1554,ChapterTable!$R$20)&lt;&gt;0),"","보스")&amp;"인게임누적곱배수",ChapterTable!$R:$S,2,0)^C1554
    +VLOOKUP(SUBSTITUTE(SUBSTITUTE(E$1,"standard",""),"|Float","")&amp;IF(OR($L1554=TRUE,$A1554=0,MOD($A1554,ChapterTable!$R$20)&lt;&gt;0),"","보스")&amp;"인게임누적합배수",ChapterTable!$R:$S,2,0)*C1554)
  )
  )
  )
)</f>
        <v>2829.4312500000001</v>
      </c>
      <c r="F1554" s="1">
        <f ca="1">IF(AND($A1554=0,$B1554=1),
    VLOOKUP(1,ChapterTable!$1:$1048576,MATCH("최종"&amp;SUBSTITUTE(SUBSTITUTE(F$1,"standard",""),"|Float",""),ChapterTable!$1:$1,0),0)*ChapterTable!$P$17,
  IF(AND($A1554=0,$B1554=0),
    F1555,
  IF($B1554=0,
    VLOOKUP($A1554,ChapterTable!$1:$1048576,MATCH("최종"&amp;SUBSTITUTE(SUBSTITUTE(F$1,"standard",""),"|Float",""),ChapterTable!$1:$1,0),0),
  IF($B1554=1,
    IF($L1554=FALSE,
      VLOOKUP($A1554,ChapterTable!$1:$1048576,MATCH("최종"&amp;SUBSTITUTE(SUBSTITUTE(F$1,"standard",""),"|Float",""),ChapterTable!$1:$1,0),0),
      VLOOKUP($A1554-ChapterTable!$P$11,ChapterTable!$1:$1048576,MATCH("최종"&amp;SUBSTITUTE(SUBSTITUTE(F$1,"standard",""),"|Float",""),ChapterTable!$1:$1,0),0)*ChapterTable!$P$14
    ),
  OFFSET(F1554,-$B1554+IF($L1554,1,0),0)*
    (VLOOKUP(SUBSTITUTE(SUBSTITUTE(F$1,"standard",""),"|Float","")&amp;IF(OR($L1554=TRUE,$A1554=0,MOD($A1554,ChapterTable!$R$20)&lt;&gt;0),"","보스")&amp;"인게임누적곱배수",ChapterTable!$R:$S,2,0)^D1554
    +VLOOKUP(SUBSTITUTE(SUBSTITUTE(F$1,"standard",""),"|Float","")&amp;IF(OR($L1554=TRUE,$A1554=0,MOD($A1554,ChapterTable!$R$20)&lt;&gt;0),"","보스")&amp;"인게임누적합배수",ChapterTable!$R:$S,2,0)*D1554)
  )
  )
  )
)</f>
        <v>1056.1245117187498</v>
      </c>
      <c r="G1554" t="s">
        <v>715</v>
      </c>
      <c r="J1554" t="str">
        <f>IF(ISBLANK(I1554),"",
IFERROR(VLOOKUP(I1554,[1]StringTable!$1:$1048576,MATCH("kor|String",[1]StringTable!$1:$1,0),0),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77"/>
        <v>0.5</v>
      </c>
      <c r="AJ1554">
        <f t="shared" si="175"/>
        <v>0.54666666600000002</v>
      </c>
      <c r="AK1554">
        <f t="shared" si="176"/>
        <v>1</v>
      </c>
      <c r="AL1554">
        <v>0</v>
      </c>
    </row>
    <row r="1555" spans="1:38" x14ac:dyDescent="0.3">
      <c r="A1555">
        <v>9</v>
      </c>
      <c r="B1555">
        <v>14</v>
      </c>
      <c r="C1555">
        <f>IF(OR($L1555=TRUE,$A1555=0,MOD($A1555,ChapterTable!$R$20)&lt;&gt;0),
MAX(0,INT(($B1555+ChapterTable!$P$26+VLOOKUP(SUBSTITUTE(C$1,"성장단계","")&amp;"단계오프셋",ChapterTable!$R:$S,2,0))/ChapterTable!$P$23)),
MAX(0,INT(($B1555+ChapterTable!$R$26+VLOOKUP(SUBSTITUTE(C$1,"성장단계","")&amp;"보스단계오프셋",ChapterTable!$R:$S,2,0))/ChapterTable!$R$23)))</f>
        <v>1</v>
      </c>
      <c r="D1555">
        <f>IF(OR($L1555=TRUE,$A1555=0,MOD($A1555,ChapterTable!$R$20)&lt;&gt;0),
MAX(0,INT(($B1555+ChapterTable!$P$26+VLOOKUP(SUBSTITUTE(D$1,"성장단계","")&amp;"단계오프셋",ChapterTable!$R:$S,2,0))/ChapterTable!$P$23)),
MAX(0,INT(($B1555+ChapterTable!$R$26+VLOOKUP(SUBSTITUTE(D$1,"성장단계","")&amp;"보스단계오프셋",ChapterTable!$R:$S,2,0))/ChapterTable!$R$23)))</f>
        <v>1</v>
      </c>
      <c r="E1555" s="1">
        <f ca="1">IF(AND($A1555=0,$B1555=1),
    VLOOKUP(1,ChapterTable!$1:$1048576,MATCH("최종"&amp;SUBSTITUTE(SUBSTITUTE(E$1,"standard",""),"|Float",""),ChapterTable!$1:$1,0),0)*ChapterTable!$P$17,
  IF(AND($A1555=0,$B1555=0),
    E1556,
  IF($B1555=0,
    VLOOKUP($A1555,ChapterTable!$1:$1048576,MATCH("최종"&amp;SUBSTITUTE(SUBSTITUTE(E$1,"standard",""),"|Float",""),ChapterTable!$1:$1,0),0),
  IF($B1555=1,
    IF($L1555=FALSE,
      VLOOKUP($A1555,ChapterTable!$1:$1048576,MATCH("최종"&amp;SUBSTITUTE(SUBSTITUTE(E$1,"standard",""),"|Float",""),ChapterTable!$1:$1,0),0),
      VLOOKUP($A1555-ChapterTable!$P$11,ChapterTable!$1:$1048576,MATCH("최종"&amp;SUBSTITUTE(SUBSTITUTE(E$1,"standard",""),"|Float",""),ChapterTable!$1:$1,0),0)*ChapterTable!$P$14
    ),
  OFFSET(E1555,-$B1555+IF($L1555,1,0),0)*IF($B1555&gt;OFFSET($B1555,1,0),ChapterTable!$R$17,1)*
    (VLOOKUP(SUBSTITUTE(SUBSTITUTE(E$1,"standard",""),"|Float","")&amp;IF(OR($L1555=TRUE,$A1555=0,MOD($A1555,ChapterTable!$R$20)&lt;&gt;0),"","보스")&amp;"인게임누적곱배수",ChapterTable!$R:$S,2,0)^C1555
    +VLOOKUP(SUBSTITUTE(SUBSTITUTE(E$1,"standard",""),"|Float","")&amp;IF(OR($L1555=TRUE,$A1555=0,MOD($A1555,ChapterTable!$R$20)&lt;&gt;0),"","보스")&amp;"인게임누적합배수",ChapterTable!$R:$S,2,0)*C1555)
  )
  )
  )
)</f>
        <v>2829.4312500000001</v>
      </c>
      <c r="F1555" s="1">
        <f ca="1">IF(AND($A1555=0,$B1555=1),
    VLOOKUP(1,ChapterTable!$1:$1048576,MATCH("최종"&amp;SUBSTITUTE(SUBSTITUTE(F$1,"standard",""),"|Float",""),ChapterTable!$1:$1,0),0)*ChapterTable!$P$17,
  IF(AND($A1555=0,$B1555=0),
    F1556,
  IF($B1555=0,
    VLOOKUP($A1555,ChapterTable!$1:$1048576,MATCH("최종"&amp;SUBSTITUTE(SUBSTITUTE(F$1,"standard",""),"|Float",""),ChapterTable!$1:$1,0),0),
  IF($B1555=1,
    IF($L1555=FALSE,
      VLOOKUP($A1555,ChapterTable!$1:$1048576,MATCH("최종"&amp;SUBSTITUTE(SUBSTITUTE(F$1,"standard",""),"|Float",""),ChapterTable!$1:$1,0),0),
      VLOOKUP($A1555-ChapterTable!$P$11,ChapterTable!$1:$1048576,MATCH("최종"&amp;SUBSTITUTE(SUBSTITUTE(F$1,"standard",""),"|Float",""),ChapterTable!$1:$1,0),0)*ChapterTable!$P$14
    ),
  OFFSET(F1555,-$B1555+IF($L1555,1,0),0)*
    (VLOOKUP(SUBSTITUTE(SUBSTITUTE(F$1,"standard",""),"|Float","")&amp;IF(OR($L1555=TRUE,$A1555=0,MOD($A1555,ChapterTable!$R$20)&lt;&gt;0),"","보스")&amp;"인게임누적곱배수",ChapterTable!$R:$S,2,0)^D1555
    +VLOOKUP(SUBSTITUTE(SUBSTITUTE(F$1,"standard",""),"|Float","")&amp;IF(OR($L1555=TRUE,$A1555=0,MOD($A1555,ChapterTable!$R$20)&lt;&gt;0),"","보스")&amp;"인게임누적합배수",ChapterTable!$R:$S,2,0)*D1555)
  )
  )
  )
)</f>
        <v>1056.1245117187498</v>
      </c>
      <c r="G1555" t="s">
        <v>715</v>
      </c>
      <c r="J1555" t="str">
        <f>IF(ISBLANK(I1555),"",
IFERROR(VLOOKUP(I1555,[1]StringTable!$1:$1048576,MATCH("kor|String",[1]StringTable!$1:$1,0),0),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77"/>
        <v>0.5</v>
      </c>
      <c r="AJ1555">
        <f t="shared" si="175"/>
        <v>0.54666666600000002</v>
      </c>
      <c r="AK1555">
        <f t="shared" si="176"/>
        <v>1</v>
      </c>
      <c r="AL1555">
        <v>0</v>
      </c>
    </row>
    <row r="1556" spans="1:38" x14ac:dyDescent="0.3">
      <c r="A1556">
        <v>9</v>
      </c>
      <c r="B1556">
        <v>15</v>
      </c>
      <c r="C1556">
        <f>IF(OR($L1556=TRUE,$A1556=0,MOD($A1556,ChapterTable!$R$20)&lt;&gt;0),
MAX(0,INT(($B1556+ChapterTable!$P$26+VLOOKUP(SUBSTITUTE(C$1,"성장단계","")&amp;"단계오프셋",ChapterTable!$R:$S,2,0))/ChapterTable!$P$23)),
MAX(0,INT(($B1556+ChapterTable!$R$26+VLOOKUP(SUBSTITUTE(C$1,"성장단계","")&amp;"보스단계오프셋",ChapterTable!$R:$S,2,0))/ChapterTable!$R$23)))</f>
        <v>1</v>
      </c>
      <c r="D1556">
        <f>IF(OR($L1556=TRUE,$A1556=0,MOD($A1556,ChapterTable!$R$20)&lt;&gt;0),
MAX(0,INT(($B1556+ChapterTable!$P$26+VLOOKUP(SUBSTITUTE(D$1,"성장단계","")&amp;"단계오프셋",ChapterTable!$R:$S,2,0))/ChapterTable!$P$23)),
MAX(0,INT(($B1556+ChapterTable!$R$26+VLOOKUP(SUBSTITUTE(D$1,"성장단계","")&amp;"보스단계오프셋",ChapterTable!$R:$S,2,0))/ChapterTable!$R$23)))</f>
        <v>1</v>
      </c>
      <c r="E1556" s="1">
        <f ca="1">IF(AND($A1556=0,$B1556=1),
    VLOOKUP(1,ChapterTable!$1:$1048576,MATCH("최종"&amp;SUBSTITUTE(SUBSTITUTE(E$1,"standard",""),"|Float",""),ChapterTable!$1:$1,0),0)*ChapterTable!$P$17,
  IF(AND($A1556=0,$B1556=0),
    E1557,
  IF($B1556=0,
    VLOOKUP($A1556,ChapterTable!$1:$1048576,MATCH("최종"&amp;SUBSTITUTE(SUBSTITUTE(E$1,"standard",""),"|Float",""),ChapterTable!$1:$1,0),0),
  IF($B1556=1,
    IF($L1556=FALSE,
      VLOOKUP($A1556,ChapterTable!$1:$1048576,MATCH("최종"&amp;SUBSTITUTE(SUBSTITUTE(E$1,"standard",""),"|Float",""),ChapterTable!$1:$1,0),0),
      VLOOKUP($A1556-ChapterTable!$P$11,ChapterTable!$1:$1048576,MATCH("최종"&amp;SUBSTITUTE(SUBSTITUTE(E$1,"standard",""),"|Float",""),ChapterTable!$1:$1,0),0)*ChapterTable!$P$14
    ),
  OFFSET(E1556,-$B1556+IF($L1556,1,0),0)*IF($B1556&gt;OFFSET($B1556,1,0),ChapterTable!$R$17,1)*
    (VLOOKUP(SUBSTITUTE(SUBSTITUTE(E$1,"standard",""),"|Float","")&amp;IF(OR($L1556=TRUE,$A1556=0,MOD($A1556,ChapterTable!$R$20)&lt;&gt;0),"","보스")&amp;"인게임누적곱배수",ChapterTable!$R:$S,2,0)^C1556
    +VLOOKUP(SUBSTITUTE(SUBSTITUTE(E$1,"standard",""),"|Float","")&amp;IF(OR($L1556=TRUE,$A1556=0,MOD($A1556,ChapterTable!$R$20)&lt;&gt;0),"","보스")&amp;"인게임누적합배수",ChapterTable!$R:$S,2,0)*C1556)
  )
  )
  )
)</f>
        <v>2829.4312500000001</v>
      </c>
      <c r="F1556" s="1">
        <f ca="1">IF(AND($A1556=0,$B1556=1),
    VLOOKUP(1,ChapterTable!$1:$1048576,MATCH("최종"&amp;SUBSTITUTE(SUBSTITUTE(F$1,"standard",""),"|Float",""),ChapterTable!$1:$1,0),0)*ChapterTable!$P$17,
  IF(AND($A1556=0,$B1556=0),
    F1557,
  IF($B1556=0,
    VLOOKUP($A1556,ChapterTable!$1:$1048576,MATCH("최종"&amp;SUBSTITUTE(SUBSTITUTE(F$1,"standard",""),"|Float",""),ChapterTable!$1:$1,0),0),
  IF($B1556=1,
    IF($L1556=FALSE,
      VLOOKUP($A1556,ChapterTable!$1:$1048576,MATCH("최종"&amp;SUBSTITUTE(SUBSTITUTE(F$1,"standard",""),"|Float",""),ChapterTable!$1:$1,0),0),
      VLOOKUP($A1556-ChapterTable!$P$11,ChapterTable!$1:$1048576,MATCH("최종"&amp;SUBSTITUTE(SUBSTITUTE(F$1,"standard",""),"|Float",""),ChapterTable!$1:$1,0),0)*ChapterTable!$P$14
    ),
  OFFSET(F1556,-$B1556+IF($L1556,1,0),0)*
    (VLOOKUP(SUBSTITUTE(SUBSTITUTE(F$1,"standard",""),"|Float","")&amp;IF(OR($L1556=TRUE,$A1556=0,MOD($A1556,ChapterTable!$R$20)&lt;&gt;0),"","보스")&amp;"인게임누적곱배수",ChapterTable!$R:$S,2,0)^D1556
    +VLOOKUP(SUBSTITUTE(SUBSTITUTE(F$1,"standard",""),"|Float","")&amp;IF(OR($L1556=TRUE,$A1556=0,MOD($A1556,ChapterTable!$R$20)&lt;&gt;0),"","보스")&amp;"인게임누적합배수",ChapterTable!$R:$S,2,0)*D1556)
  )
  )
  )
)</f>
        <v>1056.1245117187498</v>
      </c>
      <c r="G1556" t="s">
        <v>715</v>
      </c>
      <c r="J1556" t="str">
        <f>IF(ISBLANK(I1556),"",
IFERROR(VLOOKUP(I1556,[1]StringTable!$1:$1048576,MATCH("kor|String",[1]StringTable!$1:$1,0),0),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77"/>
        <v>0.5</v>
      </c>
      <c r="AJ1556">
        <f t="shared" si="175"/>
        <v>0.54666666600000002</v>
      </c>
      <c r="AK1556">
        <f t="shared" si="176"/>
        <v>1</v>
      </c>
      <c r="AL1556">
        <v>0</v>
      </c>
    </row>
    <row r="1557" spans="1:38" x14ac:dyDescent="0.3">
      <c r="A1557">
        <v>9</v>
      </c>
      <c r="B1557">
        <v>16</v>
      </c>
      <c r="C1557">
        <f>IF(OR($L1557=TRUE,$A1557=0,MOD($A1557,ChapterTable!$R$20)&lt;&gt;0),
MAX(0,INT(($B1557+ChapterTable!$P$26+VLOOKUP(SUBSTITUTE(C$1,"성장단계","")&amp;"단계오프셋",ChapterTable!$R:$S,2,0))/ChapterTable!$P$23)),
MAX(0,INT(($B1557+ChapterTable!$R$26+VLOOKUP(SUBSTITUTE(C$1,"성장단계","")&amp;"보스단계오프셋",ChapterTable!$R:$S,2,0))/ChapterTable!$R$23)))</f>
        <v>2</v>
      </c>
      <c r="D1557">
        <f>IF(OR($L1557=TRUE,$A1557=0,MOD($A1557,ChapterTable!$R$20)&lt;&gt;0),
MAX(0,INT(($B1557+ChapterTable!$P$26+VLOOKUP(SUBSTITUTE(D$1,"성장단계","")&amp;"단계오프셋",ChapterTable!$R:$S,2,0))/ChapterTable!$P$23)),
MAX(0,INT(($B1557+ChapterTable!$R$26+VLOOKUP(SUBSTITUTE(D$1,"성장단계","")&amp;"보스단계오프셋",ChapterTable!$R:$S,2,0))/ChapterTable!$R$23)))</f>
        <v>1</v>
      </c>
      <c r="E1557" s="1">
        <f ca="1">IF(AND($A1557=0,$B1557=1),
    VLOOKUP(1,ChapterTable!$1:$1048576,MATCH("최종"&amp;SUBSTITUTE(SUBSTITUTE(E$1,"standard",""),"|Float",""),ChapterTable!$1:$1,0),0)*ChapterTable!$P$17,
  IF(AND($A1557=0,$B1557=0),
    E1558,
  IF($B1557=0,
    VLOOKUP($A1557,ChapterTable!$1:$1048576,MATCH("최종"&amp;SUBSTITUTE(SUBSTITUTE(E$1,"standard",""),"|Float",""),ChapterTable!$1:$1,0),0),
  IF($B1557=1,
    IF($L1557=FALSE,
      VLOOKUP($A1557,ChapterTable!$1:$1048576,MATCH("최종"&amp;SUBSTITUTE(SUBSTITUTE(E$1,"standard",""),"|Float",""),ChapterTable!$1:$1,0),0),
      VLOOKUP($A1557-ChapterTable!$P$11,ChapterTable!$1:$1048576,MATCH("최종"&amp;SUBSTITUTE(SUBSTITUTE(E$1,"standard",""),"|Float",""),ChapterTable!$1:$1,0),0)*ChapterTable!$P$14
    ),
  OFFSET(E1557,-$B1557+IF($L1557,1,0),0)*IF($B1557&gt;OFFSET($B1557,1,0),ChapterTable!$R$17,1)*
    (VLOOKUP(SUBSTITUTE(SUBSTITUTE(E$1,"standard",""),"|Float","")&amp;IF(OR($L1557=TRUE,$A1557=0,MOD($A1557,ChapterTable!$R$20)&lt;&gt;0),"","보스")&amp;"인게임누적곱배수",ChapterTable!$R:$S,2,0)^C1557
    +VLOOKUP(SUBSTITUTE(SUBSTITUTE(E$1,"standard",""),"|Float","")&amp;IF(OR($L1557=TRUE,$A1557=0,MOD($A1557,ChapterTable!$R$20)&lt;&gt;0),"","보스")&amp;"인게임누적합배수",ChapterTable!$R:$S,2,0)*C1557)
  )
  )
  )
)</f>
        <v>3301.0031249999997</v>
      </c>
      <c r="F1557" s="1">
        <f ca="1">IF(AND($A1557=0,$B1557=1),
    VLOOKUP(1,ChapterTable!$1:$1048576,MATCH("최종"&amp;SUBSTITUTE(SUBSTITUTE(F$1,"standard",""),"|Float",""),ChapterTable!$1:$1,0),0)*ChapterTable!$P$17,
  IF(AND($A1557=0,$B1557=0),
    F1558,
  IF($B1557=0,
    VLOOKUP($A1557,ChapterTable!$1:$1048576,MATCH("최종"&amp;SUBSTITUTE(SUBSTITUTE(F$1,"standard",""),"|Float",""),ChapterTable!$1:$1,0),0),
  IF($B1557=1,
    IF($L1557=FALSE,
      VLOOKUP($A1557,ChapterTable!$1:$1048576,MATCH("최종"&amp;SUBSTITUTE(SUBSTITUTE(F$1,"standard",""),"|Float",""),ChapterTable!$1:$1,0),0),
      VLOOKUP($A1557-ChapterTable!$P$11,ChapterTable!$1:$1048576,MATCH("최종"&amp;SUBSTITUTE(SUBSTITUTE(F$1,"standard",""),"|Float",""),ChapterTable!$1:$1,0),0)*ChapterTable!$P$14
    ),
  OFFSET(F1557,-$B1557+IF($L1557,1,0),0)*
    (VLOOKUP(SUBSTITUTE(SUBSTITUTE(F$1,"standard",""),"|Float","")&amp;IF(OR($L1557=TRUE,$A1557=0,MOD($A1557,ChapterTable!$R$20)&lt;&gt;0),"","보스")&amp;"인게임누적곱배수",ChapterTable!$R:$S,2,0)^D1557
    +VLOOKUP(SUBSTITUTE(SUBSTITUTE(F$1,"standard",""),"|Float","")&amp;IF(OR($L1557=TRUE,$A1557=0,MOD($A1557,ChapterTable!$R$20)&lt;&gt;0),"","보스")&amp;"인게임누적합배수",ChapterTable!$R:$S,2,0)*D1557)
  )
  )
  )
)</f>
        <v>1056.1245117187498</v>
      </c>
      <c r="G1557" t="s">
        <v>715</v>
      </c>
      <c r="J1557" t="str">
        <f>IF(ISBLANK(I1557),"",
IFERROR(VLOOKUP(I1557,[1]StringTable!$1:$1048576,MATCH("kor|String",[1]StringTable!$1:$1,0),0),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77"/>
        <v>0.5</v>
      </c>
      <c r="AJ1557">
        <f t="shared" si="175"/>
        <v>0.54666666600000002</v>
      </c>
      <c r="AK1557">
        <f t="shared" si="176"/>
        <v>1</v>
      </c>
      <c r="AL1557">
        <v>0</v>
      </c>
    </row>
    <row r="1558" spans="1:38" x14ac:dyDescent="0.3">
      <c r="A1558">
        <v>9</v>
      </c>
      <c r="B1558">
        <v>17</v>
      </c>
      <c r="C1558">
        <f>IF(OR($L1558=TRUE,$A1558=0,MOD($A1558,ChapterTable!$R$20)&lt;&gt;0),
MAX(0,INT(($B1558+ChapterTable!$P$26+VLOOKUP(SUBSTITUTE(C$1,"성장단계","")&amp;"단계오프셋",ChapterTable!$R:$S,2,0))/ChapterTable!$P$23)),
MAX(0,INT(($B1558+ChapterTable!$R$26+VLOOKUP(SUBSTITUTE(C$1,"성장단계","")&amp;"보스단계오프셋",ChapterTable!$R:$S,2,0))/ChapterTable!$R$23)))</f>
        <v>2</v>
      </c>
      <c r="D1558">
        <f>IF(OR($L1558=TRUE,$A1558=0,MOD($A1558,ChapterTable!$R$20)&lt;&gt;0),
MAX(0,INT(($B1558+ChapterTable!$P$26+VLOOKUP(SUBSTITUTE(D$1,"성장단계","")&amp;"단계오프셋",ChapterTable!$R:$S,2,0))/ChapterTable!$P$23)),
MAX(0,INT(($B1558+ChapterTable!$R$26+VLOOKUP(SUBSTITUTE(D$1,"성장단계","")&amp;"보스단계오프셋",ChapterTable!$R:$S,2,0))/ChapterTable!$R$23)))</f>
        <v>1</v>
      </c>
      <c r="E1558" s="1">
        <f ca="1">IF(AND($A1558=0,$B1558=1),
    VLOOKUP(1,ChapterTable!$1:$1048576,MATCH("최종"&amp;SUBSTITUTE(SUBSTITUTE(E$1,"standard",""),"|Float",""),ChapterTable!$1:$1,0),0)*ChapterTable!$P$17,
  IF(AND($A1558=0,$B1558=0),
    E1559,
  IF($B1558=0,
    VLOOKUP($A1558,ChapterTable!$1:$1048576,MATCH("최종"&amp;SUBSTITUTE(SUBSTITUTE(E$1,"standard",""),"|Float",""),ChapterTable!$1:$1,0),0),
  IF($B1558=1,
    IF($L1558=FALSE,
      VLOOKUP($A1558,ChapterTable!$1:$1048576,MATCH("최종"&amp;SUBSTITUTE(SUBSTITUTE(E$1,"standard",""),"|Float",""),ChapterTable!$1:$1,0),0),
      VLOOKUP($A1558-ChapterTable!$P$11,ChapterTable!$1:$1048576,MATCH("최종"&amp;SUBSTITUTE(SUBSTITUTE(E$1,"standard",""),"|Float",""),ChapterTable!$1:$1,0),0)*ChapterTable!$P$14
    ),
  OFFSET(E1558,-$B1558+IF($L1558,1,0),0)*IF($B1558&gt;OFFSET($B1558,1,0),ChapterTable!$R$17,1)*
    (VLOOKUP(SUBSTITUTE(SUBSTITUTE(E$1,"standard",""),"|Float","")&amp;IF(OR($L1558=TRUE,$A1558=0,MOD($A1558,ChapterTable!$R$20)&lt;&gt;0),"","보스")&amp;"인게임누적곱배수",ChapterTable!$R:$S,2,0)^C1558
    +VLOOKUP(SUBSTITUTE(SUBSTITUTE(E$1,"standard",""),"|Float","")&amp;IF(OR($L1558=TRUE,$A1558=0,MOD($A1558,ChapterTable!$R$20)&lt;&gt;0),"","보스")&amp;"인게임누적합배수",ChapterTable!$R:$S,2,0)*C1558)
  )
  )
  )
)</f>
        <v>3301.0031249999997</v>
      </c>
      <c r="F1558" s="1">
        <f ca="1">IF(AND($A1558=0,$B1558=1),
    VLOOKUP(1,ChapterTable!$1:$1048576,MATCH("최종"&amp;SUBSTITUTE(SUBSTITUTE(F$1,"standard",""),"|Float",""),ChapterTable!$1:$1,0),0)*ChapterTable!$P$17,
  IF(AND($A1558=0,$B1558=0),
    F1559,
  IF($B1558=0,
    VLOOKUP($A1558,ChapterTable!$1:$1048576,MATCH("최종"&amp;SUBSTITUTE(SUBSTITUTE(F$1,"standard",""),"|Float",""),ChapterTable!$1:$1,0),0),
  IF($B1558=1,
    IF($L1558=FALSE,
      VLOOKUP($A1558,ChapterTable!$1:$1048576,MATCH("최종"&amp;SUBSTITUTE(SUBSTITUTE(F$1,"standard",""),"|Float",""),ChapterTable!$1:$1,0),0),
      VLOOKUP($A1558-ChapterTable!$P$11,ChapterTable!$1:$1048576,MATCH("최종"&amp;SUBSTITUTE(SUBSTITUTE(F$1,"standard",""),"|Float",""),ChapterTable!$1:$1,0),0)*ChapterTable!$P$14
    ),
  OFFSET(F1558,-$B1558+IF($L1558,1,0),0)*
    (VLOOKUP(SUBSTITUTE(SUBSTITUTE(F$1,"standard",""),"|Float","")&amp;IF(OR($L1558=TRUE,$A1558=0,MOD($A1558,ChapterTable!$R$20)&lt;&gt;0),"","보스")&amp;"인게임누적곱배수",ChapterTable!$R:$S,2,0)^D1558
    +VLOOKUP(SUBSTITUTE(SUBSTITUTE(F$1,"standard",""),"|Float","")&amp;IF(OR($L1558=TRUE,$A1558=0,MOD($A1558,ChapterTable!$R$20)&lt;&gt;0),"","보스")&amp;"인게임누적합배수",ChapterTable!$R:$S,2,0)*D1558)
  )
  )
  )
)</f>
        <v>1056.1245117187498</v>
      </c>
      <c r="G1558" t="s">
        <v>715</v>
      </c>
      <c r="J1558" t="str">
        <f>IF(ISBLANK(I1558),"",
IFERROR(VLOOKUP(I1558,[1]StringTable!$1:$1048576,MATCH("kor|String",[1]StringTable!$1:$1,0),0),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77"/>
        <v>0.5</v>
      </c>
      <c r="AJ1558">
        <f t="shared" si="175"/>
        <v>0.54666666600000002</v>
      </c>
      <c r="AK1558">
        <f t="shared" si="176"/>
        <v>1</v>
      </c>
      <c r="AL1558">
        <v>0</v>
      </c>
    </row>
    <row r="1559" spans="1:38" x14ac:dyDescent="0.3">
      <c r="A1559">
        <v>9</v>
      </c>
      <c r="B1559">
        <v>18</v>
      </c>
      <c r="C1559">
        <f>IF(OR($L1559=TRUE,$A1559=0,MOD($A1559,ChapterTable!$R$20)&lt;&gt;0),
MAX(0,INT(($B1559+ChapterTable!$P$26+VLOOKUP(SUBSTITUTE(C$1,"성장단계","")&amp;"단계오프셋",ChapterTable!$R:$S,2,0))/ChapterTable!$P$23)),
MAX(0,INT(($B1559+ChapterTable!$R$26+VLOOKUP(SUBSTITUTE(C$1,"성장단계","")&amp;"보스단계오프셋",ChapterTable!$R:$S,2,0))/ChapterTable!$R$23)))</f>
        <v>2</v>
      </c>
      <c r="D1559">
        <f>IF(OR($L1559=TRUE,$A1559=0,MOD($A1559,ChapterTable!$R$20)&lt;&gt;0),
MAX(0,INT(($B1559+ChapterTable!$P$26+VLOOKUP(SUBSTITUTE(D$1,"성장단계","")&amp;"단계오프셋",ChapterTable!$R:$S,2,0))/ChapterTable!$P$23)),
MAX(0,INT(($B1559+ChapterTable!$R$26+VLOOKUP(SUBSTITUTE(D$1,"성장단계","")&amp;"보스단계오프셋",ChapterTable!$R:$S,2,0))/ChapterTable!$R$23)))</f>
        <v>1</v>
      </c>
      <c r="E1559" s="1">
        <f ca="1">IF(AND($A1559=0,$B1559=1),
    VLOOKUP(1,ChapterTable!$1:$1048576,MATCH("최종"&amp;SUBSTITUTE(SUBSTITUTE(E$1,"standard",""),"|Float",""),ChapterTable!$1:$1,0),0)*ChapterTable!$P$17,
  IF(AND($A1559=0,$B1559=0),
    E1560,
  IF($B1559=0,
    VLOOKUP($A1559,ChapterTable!$1:$1048576,MATCH("최종"&amp;SUBSTITUTE(SUBSTITUTE(E$1,"standard",""),"|Float",""),ChapterTable!$1:$1,0),0),
  IF($B1559=1,
    IF($L1559=FALSE,
      VLOOKUP($A1559,ChapterTable!$1:$1048576,MATCH("최종"&amp;SUBSTITUTE(SUBSTITUTE(E$1,"standard",""),"|Float",""),ChapterTable!$1:$1,0),0),
      VLOOKUP($A1559-ChapterTable!$P$11,ChapterTable!$1:$1048576,MATCH("최종"&amp;SUBSTITUTE(SUBSTITUTE(E$1,"standard",""),"|Float",""),ChapterTable!$1:$1,0),0)*ChapterTable!$P$14
    ),
  OFFSET(E1559,-$B1559+IF($L1559,1,0),0)*IF($B1559&gt;OFFSET($B1559,1,0),ChapterTable!$R$17,1)*
    (VLOOKUP(SUBSTITUTE(SUBSTITUTE(E$1,"standard",""),"|Float","")&amp;IF(OR($L1559=TRUE,$A1559=0,MOD($A1559,ChapterTable!$R$20)&lt;&gt;0),"","보스")&amp;"인게임누적곱배수",ChapterTable!$R:$S,2,0)^C1559
    +VLOOKUP(SUBSTITUTE(SUBSTITUTE(E$1,"standard",""),"|Float","")&amp;IF(OR($L1559=TRUE,$A1559=0,MOD($A1559,ChapterTable!$R$20)&lt;&gt;0),"","보스")&amp;"인게임누적합배수",ChapterTable!$R:$S,2,0)*C1559)
  )
  )
  )
)</f>
        <v>3301.0031249999997</v>
      </c>
      <c r="F1559" s="1">
        <f ca="1">IF(AND($A1559=0,$B1559=1),
    VLOOKUP(1,ChapterTable!$1:$1048576,MATCH("최종"&amp;SUBSTITUTE(SUBSTITUTE(F$1,"standard",""),"|Float",""),ChapterTable!$1:$1,0),0)*ChapterTable!$P$17,
  IF(AND($A1559=0,$B1559=0),
    F1560,
  IF($B1559=0,
    VLOOKUP($A1559,ChapterTable!$1:$1048576,MATCH("최종"&amp;SUBSTITUTE(SUBSTITUTE(F$1,"standard",""),"|Float",""),ChapterTable!$1:$1,0),0),
  IF($B1559=1,
    IF($L1559=FALSE,
      VLOOKUP($A1559,ChapterTable!$1:$1048576,MATCH("최종"&amp;SUBSTITUTE(SUBSTITUTE(F$1,"standard",""),"|Float",""),ChapterTable!$1:$1,0),0),
      VLOOKUP($A1559-ChapterTable!$P$11,ChapterTable!$1:$1048576,MATCH("최종"&amp;SUBSTITUTE(SUBSTITUTE(F$1,"standard",""),"|Float",""),ChapterTable!$1:$1,0),0)*ChapterTable!$P$14
    ),
  OFFSET(F1559,-$B1559+IF($L1559,1,0),0)*
    (VLOOKUP(SUBSTITUTE(SUBSTITUTE(F$1,"standard",""),"|Float","")&amp;IF(OR($L1559=TRUE,$A1559=0,MOD($A1559,ChapterTable!$R$20)&lt;&gt;0),"","보스")&amp;"인게임누적곱배수",ChapterTable!$R:$S,2,0)^D1559
    +VLOOKUP(SUBSTITUTE(SUBSTITUTE(F$1,"standard",""),"|Float","")&amp;IF(OR($L1559=TRUE,$A1559=0,MOD($A1559,ChapterTable!$R$20)&lt;&gt;0),"","보스")&amp;"인게임누적합배수",ChapterTable!$R:$S,2,0)*D1559)
  )
  )
  )
)</f>
        <v>1056.1245117187498</v>
      </c>
      <c r="G1559" t="s">
        <v>715</v>
      </c>
      <c r="J1559" t="str">
        <f>IF(ISBLANK(I1559),"",
IFERROR(VLOOKUP(I1559,[1]StringTable!$1:$1048576,MATCH("kor|String",[1]StringTable!$1:$1,0),0),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77"/>
        <v>0.5</v>
      </c>
      <c r="AJ1559">
        <f t="shared" si="175"/>
        <v>0.54666666600000002</v>
      </c>
      <c r="AK1559">
        <f t="shared" si="176"/>
        <v>1</v>
      </c>
      <c r="AL1559">
        <v>0</v>
      </c>
    </row>
    <row r="1560" spans="1:38" x14ac:dyDescent="0.3">
      <c r="A1560">
        <v>9</v>
      </c>
      <c r="B1560">
        <v>19</v>
      </c>
      <c r="C1560">
        <f>IF(OR($L1560=TRUE,$A1560=0,MOD($A1560,ChapterTable!$R$20)&lt;&gt;0),
MAX(0,INT(($B1560+ChapterTable!$P$26+VLOOKUP(SUBSTITUTE(C$1,"성장단계","")&amp;"단계오프셋",ChapterTable!$R:$S,2,0))/ChapterTable!$P$23)),
MAX(0,INT(($B1560+ChapterTable!$R$26+VLOOKUP(SUBSTITUTE(C$1,"성장단계","")&amp;"보스단계오프셋",ChapterTable!$R:$S,2,0))/ChapterTable!$R$23)))</f>
        <v>2</v>
      </c>
      <c r="D1560">
        <f>IF(OR($L1560=TRUE,$A1560=0,MOD($A1560,ChapterTable!$R$20)&lt;&gt;0),
MAX(0,INT(($B1560+ChapterTable!$P$26+VLOOKUP(SUBSTITUTE(D$1,"성장단계","")&amp;"단계오프셋",ChapterTable!$R:$S,2,0))/ChapterTable!$P$23)),
MAX(0,INT(($B1560+ChapterTable!$R$26+VLOOKUP(SUBSTITUTE(D$1,"성장단계","")&amp;"보스단계오프셋",ChapterTable!$R:$S,2,0))/ChapterTable!$R$23)))</f>
        <v>1</v>
      </c>
      <c r="E1560" s="1">
        <f ca="1">IF(AND($A1560=0,$B1560=1),
    VLOOKUP(1,ChapterTable!$1:$1048576,MATCH("최종"&amp;SUBSTITUTE(SUBSTITUTE(E$1,"standard",""),"|Float",""),ChapterTable!$1:$1,0),0)*ChapterTable!$P$17,
  IF(AND($A1560=0,$B1560=0),
    E1561,
  IF($B1560=0,
    VLOOKUP($A1560,ChapterTable!$1:$1048576,MATCH("최종"&amp;SUBSTITUTE(SUBSTITUTE(E$1,"standard",""),"|Float",""),ChapterTable!$1:$1,0),0),
  IF($B1560=1,
    IF($L1560=FALSE,
      VLOOKUP($A1560,ChapterTable!$1:$1048576,MATCH("최종"&amp;SUBSTITUTE(SUBSTITUTE(E$1,"standard",""),"|Float",""),ChapterTable!$1:$1,0),0),
      VLOOKUP($A1560-ChapterTable!$P$11,ChapterTable!$1:$1048576,MATCH("최종"&amp;SUBSTITUTE(SUBSTITUTE(E$1,"standard",""),"|Float",""),ChapterTable!$1:$1,0),0)*ChapterTable!$P$14
    ),
  OFFSET(E1560,-$B1560+IF($L1560,1,0),0)*IF($B1560&gt;OFFSET($B1560,1,0),ChapterTable!$R$17,1)*
    (VLOOKUP(SUBSTITUTE(SUBSTITUTE(E$1,"standard",""),"|Float","")&amp;IF(OR($L1560=TRUE,$A1560=0,MOD($A1560,ChapterTable!$R$20)&lt;&gt;0),"","보스")&amp;"인게임누적곱배수",ChapterTable!$R:$S,2,0)^C1560
    +VLOOKUP(SUBSTITUTE(SUBSTITUTE(E$1,"standard",""),"|Float","")&amp;IF(OR($L1560=TRUE,$A1560=0,MOD($A1560,ChapterTable!$R$20)&lt;&gt;0),"","보스")&amp;"인게임누적합배수",ChapterTable!$R:$S,2,0)*C1560)
  )
  )
  )
)</f>
        <v>3301.0031249999997</v>
      </c>
      <c r="F1560" s="1">
        <f ca="1">IF(AND($A1560=0,$B1560=1),
    VLOOKUP(1,ChapterTable!$1:$1048576,MATCH("최종"&amp;SUBSTITUTE(SUBSTITUTE(F$1,"standard",""),"|Float",""),ChapterTable!$1:$1,0),0)*ChapterTable!$P$17,
  IF(AND($A1560=0,$B1560=0),
    F1561,
  IF($B1560=0,
    VLOOKUP($A1560,ChapterTable!$1:$1048576,MATCH("최종"&amp;SUBSTITUTE(SUBSTITUTE(F$1,"standard",""),"|Float",""),ChapterTable!$1:$1,0),0),
  IF($B1560=1,
    IF($L1560=FALSE,
      VLOOKUP($A1560,ChapterTable!$1:$1048576,MATCH("최종"&amp;SUBSTITUTE(SUBSTITUTE(F$1,"standard",""),"|Float",""),ChapterTable!$1:$1,0),0),
      VLOOKUP($A1560-ChapterTable!$P$11,ChapterTable!$1:$1048576,MATCH("최종"&amp;SUBSTITUTE(SUBSTITUTE(F$1,"standard",""),"|Float",""),ChapterTable!$1:$1,0),0)*ChapterTable!$P$14
    ),
  OFFSET(F1560,-$B1560+IF($L1560,1,0),0)*
    (VLOOKUP(SUBSTITUTE(SUBSTITUTE(F$1,"standard",""),"|Float","")&amp;IF(OR($L1560=TRUE,$A1560=0,MOD($A1560,ChapterTable!$R$20)&lt;&gt;0),"","보스")&amp;"인게임누적곱배수",ChapterTable!$R:$S,2,0)^D1560
    +VLOOKUP(SUBSTITUTE(SUBSTITUTE(F$1,"standard",""),"|Float","")&amp;IF(OR($L1560=TRUE,$A1560=0,MOD($A1560,ChapterTable!$R$20)&lt;&gt;0),"","보스")&amp;"인게임누적합배수",ChapterTable!$R:$S,2,0)*D1560)
  )
  )
  )
)</f>
        <v>1056.1245117187498</v>
      </c>
      <c r="G1560" t="s">
        <v>715</v>
      </c>
      <c r="J1560" t="str">
        <f>IF(ISBLANK(I1560),"",
IFERROR(VLOOKUP(I1560,[1]StringTable!$1:$1048576,MATCH("kor|String",[1]StringTable!$1:$1,0),0),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77"/>
        <v>0.5</v>
      </c>
      <c r="AJ1560">
        <f t="shared" si="175"/>
        <v>0.54666666600000002</v>
      </c>
      <c r="AK1560">
        <f t="shared" si="176"/>
        <v>1</v>
      </c>
      <c r="AL1560">
        <v>0</v>
      </c>
    </row>
    <row r="1561" spans="1:38" x14ac:dyDescent="0.3">
      <c r="A1561">
        <v>9</v>
      </c>
      <c r="B1561">
        <v>20</v>
      </c>
      <c r="C1561">
        <f>IF(OR($L1561=TRUE,$A1561=0,MOD($A1561,ChapterTable!$R$20)&lt;&gt;0),
MAX(0,INT(($B1561+ChapterTable!$P$26+VLOOKUP(SUBSTITUTE(C$1,"성장단계","")&amp;"단계오프셋",ChapterTable!$R:$S,2,0))/ChapterTable!$P$23)),
MAX(0,INT(($B1561+ChapterTable!$R$26+VLOOKUP(SUBSTITUTE(C$1,"성장단계","")&amp;"보스단계오프셋",ChapterTable!$R:$S,2,0))/ChapterTable!$R$23)))</f>
        <v>2</v>
      </c>
      <c r="D1561">
        <f>IF(OR($L1561=TRUE,$A1561=0,MOD($A1561,ChapterTable!$R$20)&lt;&gt;0),
MAX(0,INT(($B1561+ChapterTable!$P$26+VLOOKUP(SUBSTITUTE(D$1,"성장단계","")&amp;"단계오프셋",ChapterTable!$R:$S,2,0))/ChapterTable!$P$23)),
MAX(0,INT(($B1561+ChapterTable!$R$26+VLOOKUP(SUBSTITUTE(D$1,"성장단계","")&amp;"보스단계오프셋",ChapterTable!$R:$S,2,0))/ChapterTable!$R$23)))</f>
        <v>1</v>
      </c>
      <c r="E1561" s="1">
        <f ca="1">IF(AND($A1561=0,$B1561=1),
    VLOOKUP(1,ChapterTable!$1:$1048576,MATCH("최종"&amp;SUBSTITUTE(SUBSTITUTE(E$1,"standard",""),"|Float",""),ChapterTable!$1:$1,0),0)*ChapterTable!$P$17,
  IF(AND($A1561=0,$B1561=0),
    E1562,
  IF($B1561=0,
    VLOOKUP($A1561,ChapterTable!$1:$1048576,MATCH("최종"&amp;SUBSTITUTE(SUBSTITUTE(E$1,"standard",""),"|Float",""),ChapterTable!$1:$1,0),0),
  IF($B1561=1,
    IF($L1561=FALSE,
      VLOOKUP($A1561,ChapterTable!$1:$1048576,MATCH("최종"&amp;SUBSTITUTE(SUBSTITUTE(E$1,"standard",""),"|Float",""),ChapterTable!$1:$1,0),0),
      VLOOKUP($A1561-ChapterTable!$P$11,ChapterTable!$1:$1048576,MATCH("최종"&amp;SUBSTITUTE(SUBSTITUTE(E$1,"standard",""),"|Float",""),ChapterTable!$1:$1,0),0)*ChapterTable!$P$14
    ),
  OFFSET(E1561,-$B1561+IF($L1561,1,0),0)*IF($B1561&gt;OFFSET($B1561,1,0),ChapterTable!$R$17,1)*
    (VLOOKUP(SUBSTITUTE(SUBSTITUTE(E$1,"standard",""),"|Float","")&amp;IF(OR($L1561=TRUE,$A1561=0,MOD($A1561,ChapterTable!$R$20)&lt;&gt;0),"","보스")&amp;"인게임누적곱배수",ChapterTable!$R:$S,2,0)^C1561
    +VLOOKUP(SUBSTITUTE(SUBSTITUTE(E$1,"standard",""),"|Float","")&amp;IF(OR($L1561=TRUE,$A1561=0,MOD($A1561,ChapterTable!$R$20)&lt;&gt;0),"","보스")&amp;"인게임누적합배수",ChapterTable!$R:$S,2,0)*C1561)
  )
  )
  )
)</f>
        <v>3301.0031249999997</v>
      </c>
      <c r="F1561" s="1">
        <f ca="1">IF(AND($A1561=0,$B1561=1),
    VLOOKUP(1,ChapterTable!$1:$1048576,MATCH("최종"&amp;SUBSTITUTE(SUBSTITUTE(F$1,"standard",""),"|Float",""),ChapterTable!$1:$1,0),0)*ChapterTable!$P$17,
  IF(AND($A1561=0,$B1561=0),
    F1562,
  IF($B1561=0,
    VLOOKUP($A1561,ChapterTable!$1:$1048576,MATCH("최종"&amp;SUBSTITUTE(SUBSTITUTE(F$1,"standard",""),"|Float",""),ChapterTable!$1:$1,0),0),
  IF($B1561=1,
    IF($L1561=FALSE,
      VLOOKUP($A1561,ChapterTable!$1:$1048576,MATCH("최종"&amp;SUBSTITUTE(SUBSTITUTE(F$1,"standard",""),"|Float",""),ChapterTable!$1:$1,0),0),
      VLOOKUP($A1561-ChapterTable!$P$11,ChapterTable!$1:$1048576,MATCH("최종"&amp;SUBSTITUTE(SUBSTITUTE(F$1,"standard",""),"|Float",""),ChapterTable!$1:$1,0),0)*ChapterTable!$P$14
    ),
  OFFSET(F1561,-$B1561+IF($L1561,1,0),0)*
    (VLOOKUP(SUBSTITUTE(SUBSTITUTE(F$1,"standard",""),"|Float","")&amp;IF(OR($L1561=TRUE,$A1561=0,MOD($A1561,ChapterTable!$R$20)&lt;&gt;0),"","보스")&amp;"인게임누적곱배수",ChapterTable!$R:$S,2,0)^D1561
    +VLOOKUP(SUBSTITUTE(SUBSTITUTE(F$1,"standard",""),"|Float","")&amp;IF(OR($L1561=TRUE,$A1561=0,MOD($A1561,ChapterTable!$R$20)&lt;&gt;0),"","보스")&amp;"인게임누적합배수",ChapterTable!$R:$S,2,0)*D1561)
  )
  )
  )
)</f>
        <v>1056.1245117187498</v>
      </c>
      <c r="G1561" t="s">
        <v>715</v>
      </c>
      <c r="J1561" t="str">
        <f>IF(ISBLANK(I1561),"",
IFERROR(VLOOKUP(I1561,[1]StringTable!$1:$1048576,MATCH("kor|String",[1]StringTable!$1:$1,0),0),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77"/>
        <v>0.5</v>
      </c>
      <c r="AJ1561">
        <f t="shared" si="175"/>
        <v>1</v>
      </c>
      <c r="AK1561">
        <f t="shared" si="176"/>
        <v>2</v>
      </c>
      <c r="AL1561">
        <v>0</v>
      </c>
    </row>
    <row r="1562" spans="1:38" x14ac:dyDescent="0.3">
      <c r="A1562">
        <v>9</v>
      </c>
      <c r="B1562">
        <v>21</v>
      </c>
      <c r="C1562">
        <f>IF(OR($L1562=TRUE,$A1562=0,MOD($A1562,ChapterTable!$R$20)&lt;&gt;0),
MAX(0,INT(($B1562+ChapterTable!$P$26+VLOOKUP(SUBSTITUTE(C$1,"성장단계","")&amp;"단계오프셋",ChapterTable!$R:$S,2,0))/ChapterTable!$P$23)),
MAX(0,INT(($B1562+ChapterTable!$R$26+VLOOKUP(SUBSTITUTE(C$1,"성장단계","")&amp;"보스단계오프셋",ChapterTable!$R:$S,2,0))/ChapterTable!$R$23)))</f>
        <v>2</v>
      </c>
      <c r="D1562">
        <f>IF(OR($L1562=TRUE,$A1562=0,MOD($A1562,ChapterTable!$R$20)&lt;&gt;0),
MAX(0,INT(($B1562+ChapterTable!$P$26+VLOOKUP(SUBSTITUTE(D$1,"성장단계","")&amp;"단계오프셋",ChapterTable!$R:$S,2,0))/ChapterTable!$P$23)),
MAX(0,INT(($B1562+ChapterTable!$R$26+VLOOKUP(SUBSTITUTE(D$1,"성장단계","")&amp;"보스단계오프셋",ChapterTable!$R:$S,2,0))/ChapterTable!$R$23)))</f>
        <v>2</v>
      </c>
      <c r="E1562" s="1">
        <f ca="1">IF(AND($A1562=0,$B1562=1),
    VLOOKUP(1,ChapterTable!$1:$1048576,MATCH("최종"&amp;SUBSTITUTE(SUBSTITUTE(E$1,"standard",""),"|Float",""),ChapterTable!$1:$1,0),0)*ChapterTable!$P$17,
  IF(AND($A1562=0,$B1562=0),
    E1563,
  IF($B1562=0,
    VLOOKUP($A1562,ChapterTable!$1:$1048576,MATCH("최종"&amp;SUBSTITUTE(SUBSTITUTE(E$1,"standard",""),"|Float",""),ChapterTable!$1:$1,0),0),
  IF($B1562=1,
    IF($L1562=FALSE,
      VLOOKUP($A1562,ChapterTable!$1:$1048576,MATCH("최종"&amp;SUBSTITUTE(SUBSTITUTE(E$1,"standard",""),"|Float",""),ChapterTable!$1:$1,0),0),
      VLOOKUP($A1562-ChapterTable!$P$11,ChapterTable!$1:$1048576,MATCH("최종"&amp;SUBSTITUTE(SUBSTITUTE(E$1,"standard",""),"|Float",""),ChapterTable!$1:$1,0),0)*ChapterTable!$P$14
    ),
  OFFSET(E1562,-$B1562+IF($L1562,1,0),0)*IF($B1562&gt;OFFSET($B1562,1,0),ChapterTable!$R$17,1)*
    (VLOOKUP(SUBSTITUTE(SUBSTITUTE(E$1,"standard",""),"|Float","")&amp;IF(OR($L1562=TRUE,$A1562=0,MOD($A1562,ChapterTable!$R$20)&lt;&gt;0),"","보스")&amp;"인게임누적곱배수",ChapterTable!$R:$S,2,0)^C1562
    +VLOOKUP(SUBSTITUTE(SUBSTITUTE(E$1,"standard",""),"|Float","")&amp;IF(OR($L1562=TRUE,$A1562=0,MOD($A1562,ChapterTable!$R$20)&lt;&gt;0),"","보스")&amp;"인게임누적합배수",ChapterTable!$R:$S,2,0)*C1562)
  )
  )
  )
)</f>
        <v>3301.0031249999997</v>
      </c>
      <c r="F1562" s="1">
        <f ca="1">IF(AND($A1562=0,$B1562=1),
    VLOOKUP(1,ChapterTable!$1:$1048576,MATCH("최종"&amp;SUBSTITUTE(SUBSTITUTE(F$1,"standard",""),"|Float",""),ChapterTable!$1:$1,0),0)*ChapterTable!$P$17,
  IF(AND($A1562=0,$B1562=0),
    F1563,
  IF($B1562=0,
    VLOOKUP($A1562,ChapterTable!$1:$1048576,MATCH("최종"&amp;SUBSTITUTE(SUBSTITUTE(F$1,"standard",""),"|Float",""),ChapterTable!$1:$1,0),0),
  IF($B1562=1,
    IF($L1562=FALSE,
      VLOOKUP($A1562,ChapterTable!$1:$1048576,MATCH("최종"&amp;SUBSTITUTE(SUBSTITUTE(F$1,"standard",""),"|Float",""),ChapterTable!$1:$1,0),0),
      VLOOKUP($A1562-ChapterTable!$P$11,ChapterTable!$1:$1048576,MATCH("최종"&amp;SUBSTITUTE(SUBSTITUTE(F$1,"standard",""),"|Float",""),ChapterTable!$1:$1,0),0)*ChapterTable!$P$14
    ),
  OFFSET(F1562,-$B1562+IF($L1562,1,0),0)*
    (VLOOKUP(SUBSTITUTE(SUBSTITUTE(F$1,"standard",""),"|Float","")&amp;IF(OR($L1562=TRUE,$A1562=0,MOD($A1562,ChapterTable!$R$20)&lt;&gt;0),"","보스")&amp;"인게임누적곱배수",ChapterTable!$R:$S,2,0)^D1562
    +VLOOKUP(SUBSTITUTE(SUBSTITUTE(F$1,"standard",""),"|Float","")&amp;IF(OR($L1562=TRUE,$A1562=0,MOD($A1562,ChapterTable!$R$20)&lt;&gt;0),"","보스")&amp;"인게임누적합배수",ChapterTable!$R:$S,2,0)*D1562)
  )
  )
  )
)</f>
        <v>1129.8076171874998</v>
      </c>
      <c r="G1562" t="s">
        <v>715</v>
      </c>
      <c r="J1562" t="str">
        <f>IF(ISBLANK(I1562),"",
IFERROR(VLOOKUP(I1562,[1]StringTable!$1:$1048576,MATCH("kor|String",[1]StringTable!$1:$1,0),0),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77"/>
        <v>0.33333333333333331</v>
      </c>
      <c r="AJ1562">
        <f t="shared" si="175"/>
        <v>0.395555555</v>
      </c>
      <c r="AK1562">
        <f t="shared" si="176"/>
        <v>1</v>
      </c>
      <c r="AL1562">
        <v>0</v>
      </c>
    </row>
    <row r="1563" spans="1:38" x14ac:dyDescent="0.3">
      <c r="A1563">
        <v>9</v>
      </c>
      <c r="B1563">
        <v>22</v>
      </c>
      <c r="C1563">
        <f>IF(OR($L1563=TRUE,$A1563=0,MOD($A1563,ChapterTable!$R$20)&lt;&gt;0),
MAX(0,INT(($B1563+ChapterTable!$P$26+VLOOKUP(SUBSTITUTE(C$1,"성장단계","")&amp;"단계오프셋",ChapterTable!$R:$S,2,0))/ChapterTable!$P$23)),
MAX(0,INT(($B1563+ChapterTable!$R$26+VLOOKUP(SUBSTITUTE(C$1,"성장단계","")&amp;"보스단계오프셋",ChapterTable!$R:$S,2,0))/ChapterTable!$R$23)))</f>
        <v>2</v>
      </c>
      <c r="D1563">
        <f>IF(OR($L1563=TRUE,$A1563=0,MOD($A1563,ChapterTable!$R$20)&lt;&gt;0),
MAX(0,INT(($B1563+ChapterTable!$P$26+VLOOKUP(SUBSTITUTE(D$1,"성장단계","")&amp;"단계오프셋",ChapterTable!$R:$S,2,0))/ChapterTable!$P$23)),
MAX(0,INT(($B1563+ChapterTable!$R$26+VLOOKUP(SUBSTITUTE(D$1,"성장단계","")&amp;"보스단계오프셋",ChapterTable!$R:$S,2,0))/ChapterTable!$R$23)))</f>
        <v>2</v>
      </c>
      <c r="E1563" s="1">
        <f ca="1">IF(AND($A1563=0,$B1563=1),
    VLOOKUP(1,ChapterTable!$1:$1048576,MATCH("최종"&amp;SUBSTITUTE(SUBSTITUTE(E$1,"standard",""),"|Float",""),ChapterTable!$1:$1,0),0)*ChapterTable!$P$17,
  IF(AND($A1563=0,$B1563=0),
    E1564,
  IF($B1563=0,
    VLOOKUP($A1563,ChapterTable!$1:$1048576,MATCH("최종"&amp;SUBSTITUTE(SUBSTITUTE(E$1,"standard",""),"|Float",""),ChapterTable!$1:$1,0),0),
  IF($B1563=1,
    IF($L1563=FALSE,
      VLOOKUP($A1563,ChapterTable!$1:$1048576,MATCH("최종"&amp;SUBSTITUTE(SUBSTITUTE(E$1,"standard",""),"|Float",""),ChapterTable!$1:$1,0),0),
      VLOOKUP($A1563-ChapterTable!$P$11,ChapterTable!$1:$1048576,MATCH("최종"&amp;SUBSTITUTE(SUBSTITUTE(E$1,"standard",""),"|Float",""),ChapterTable!$1:$1,0),0)*ChapterTable!$P$14
    ),
  OFFSET(E1563,-$B1563+IF($L1563,1,0),0)*IF($B1563&gt;OFFSET($B1563,1,0),ChapterTable!$R$17,1)*
    (VLOOKUP(SUBSTITUTE(SUBSTITUTE(E$1,"standard",""),"|Float","")&amp;IF(OR($L1563=TRUE,$A1563=0,MOD($A1563,ChapterTable!$R$20)&lt;&gt;0),"","보스")&amp;"인게임누적곱배수",ChapterTable!$R:$S,2,0)^C1563
    +VLOOKUP(SUBSTITUTE(SUBSTITUTE(E$1,"standard",""),"|Float","")&amp;IF(OR($L1563=TRUE,$A1563=0,MOD($A1563,ChapterTable!$R$20)&lt;&gt;0),"","보스")&amp;"인게임누적합배수",ChapterTable!$R:$S,2,0)*C1563)
  )
  )
  )
)</f>
        <v>3301.0031249999997</v>
      </c>
      <c r="F1563" s="1">
        <f ca="1">IF(AND($A1563=0,$B1563=1),
    VLOOKUP(1,ChapterTable!$1:$1048576,MATCH("최종"&amp;SUBSTITUTE(SUBSTITUTE(F$1,"standard",""),"|Float",""),ChapterTable!$1:$1,0),0)*ChapterTable!$P$17,
  IF(AND($A1563=0,$B1563=0),
    F1564,
  IF($B1563=0,
    VLOOKUP($A1563,ChapterTable!$1:$1048576,MATCH("최종"&amp;SUBSTITUTE(SUBSTITUTE(F$1,"standard",""),"|Float",""),ChapterTable!$1:$1,0),0),
  IF($B1563=1,
    IF($L1563=FALSE,
      VLOOKUP($A1563,ChapterTable!$1:$1048576,MATCH("최종"&amp;SUBSTITUTE(SUBSTITUTE(F$1,"standard",""),"|Float",""),ChapterTable!$1:$1,0),0),
      VLOOKUP($A1563-ChapterTable!$P$11,ChapterTable!$1:$1048576,MATCH("최종"&amp;SUBSTITUTE(SUBSTITUTE(F$1,"standard",""),"|Float",""),ChapterTable!$1:$1,0),0)*ChapterTable!$P$14
    ),
  OFFSET(F1563,-$B1563+IF($L1563,1,0),0)*
    (VLOOKUP(SUBSTITUTE(SUBSTITUTE(F$1,"standard",""),"|Float","")&amp;IF(OR($L1563=TRUE,$A1563=0,MOD($A1563,ChapterTable!$R$20)&lt;&gt;0),"","보스")&amp;"인게임누적곱배수",ChapterTable!$R:$S,2,0)^D1563
    +VLOOKUP(SUBSTITUTE(SUBSTITUTE(F$1,"standard",""),"|Float","")&amp;IF(OR($L1563=TRUE,$A1563=0,MOD($A1563,ChapterTable!$R$20)&lt;&gt;0),"","보스")&amp;"인게임누적합배수",ChapterTable!$R:$S,2,0)*D1563)
  )
  )
  )
)</f>
        <v>1129.8076171874998</v>
      </c>
      <c r="G1563" t="s">
        <v>715</v>
      </c>
      <c r="J1563" t="str">
        <f>IF(ISBLANK(I1563),"",
IFERROR(VLOOKUP(I1563,[1]StringTable!$1:$1048576,MATCH("kor|String",[1]StringTable!$1:$1,0),0),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77"/>
        <v>0.33333333333333331</v>
      </c>
      <c r="AJ1563">
        <f t="shared" si="175"/>
        <v>0.395555555</v>
      </c>
      <c r="AK1563">
        <f t="shared" si="176"/>
        <v>1</v>
      </c>
      <c r="AL1563">
        <v>0</v>
      </c>
    </row>
    <row r="1564" spans="1:38" x14ac:dyDescent="0.3">
      <c r="A1564">
        <v>9</v>
      </c>
      <c r="B1564">
        <v>23</v>
      </c>
      <c r="C1564">
        <f>IF(OR($L1564=TRUE,$A1564=0,MOD($A1564,ChapterTable!$R$20)&lt;&gt;0),
MAX(0,INT(($B1564+ChapterTable!$P$26+VLOOKUP(SUBSTITUTE(C$1,"성장단계","")&amp;"단계오프셋",ChapterTable!$R:$S,2,0))/ChapterTable!$P$23)),
MAX(0,INT(($B1564+ChapterTable!$R$26+VLOOKUP(SUBSTITUTE(C$1,"성장단계","")&amp;"보스단계오프셋",ChapterTable!$R:$S,2,0))/ChapterTable!$R$23)))</f>
        <v>2</v>
      </c>
      <c r="D1564">
        <f>IF(OR($L1564=TRUE,$A1564=0,MOD($A1564,ChapterTable!$R$20)&lt;&gt;0),
MAX(0,INT(($B1564+ChapterTable!$P$26+VLOOKUP(SUBSTITUTE(D$1,"성장단계","")&amp;"단계오프셋",ChapterTable!$R:$S,2,0))/ChapterTable!$P$23)),
MAX(0,INT(($B1564+ChapterTable!$R$26+VLOOKUP(SUBSTITUTE(D$1,"성장단계","")&amp;"보스단계오프셋",ChapterTable!$R:$S,2,0))/ChapterTable!$R$23)))</f>
        <v>2</v>
      </c>
      <c r="E1564" s="1">
        <f ca="1">IF(AND($A1564=0,$B1564=1),
    VLOOKUP(1,ChapterTable!$1:$1048576,MATCH("최종"&amp;SUBSTITUTE(SUBSTITUTE(E$1,"standard",""),"|Float",""),ChapterTable!$1:$1,0),0)*ChapterTable!$P$17,
  IF(AND($A1564=0,$B1564=0),
    E1565,
  IF($B1564=0,
    VLOOKUP($A1564,ChapterTable!$1:$1048576,MATCH("최종"&amp;SUBSTITUTE(SUBSTITUTE(E$1,"standard",""),"|Float",""),ChapterTable!$1:$1,0),0),
  IF($B1564=1,
    IF($L1564=FALSE,
      VLOOKUP($A1564,ChapterTable!$1:$1048576,MATCH("최종"&amp;SUBSTITUTE(SUBSTITUTE(E$1,"standard",""),"|Float",""),ChapterTable!$1:$1,0),0),
      VLOOKUP($A1564-ChapterTable!$P$11,ChapterTable!$1:$1048576,MATCH("최종"&amp;SUBSTITUTE(SUBSTITUTE(E$1,"standard",""),"|Float",""),ChapterTable!$1:$1,0),0)*ChapterTable!$P$14
    ),
  OFFSET(E1564,-$B1564+IF($L1564,1,0),0)*IF($B1564&gt;OFFSET($B1564,1,0),ChapterTable!$R$17,1)*
    (VLOOKUP(SUBSTITUTE(SUBSTITUTE(E$1,"standard",""),"|Float","")&amp;IF(OR($L1564=TRUE,$A1564=0,MOD($A1564,ChapterTable!$R$20)&lt;&gt;0),"","보스")&amp;"인게임누적곱배수",ChapterTable!$R:$S,2,0)^C1564
    +VLOOKUP(SUBSTITUTE(SUBSTITUTE(E$1,"standard",""),"|Float","")&amp;IF(OR($L1564=TRUE,$A1564=0,MOD($A1564,ChapterTable!$R$20)&lt;&gt;0),"","보스")&amp;"인게임누적합배수",ChapterTable!$R:$S,2,0)*C1564)
  )
  )
  )
)</f>
        <v>3301.0031249999997</v>
      </c>
      <c r="F1564" s="1">
        <f ca="1">IF(AND($A1564=0,$B1564=1),
    VLOOKUP(1,ChapterTable!$1:$1048576,MATCH("최종"&amp;SUBSTITUTE(SUBSTITUTE(F$1,"standard",""),"|Float",""),ChapterTable!$1:$1,0),0)*ChapterTable!$P$17,
  IF(AND($A1564=0,$B1564=0),
    F1565,
  IF($B1564=0,
    VLOOKUP($A1564,ChapterTable!$1:$1048576,MATCH("최종"&amp;SUBSTITUTE(SUBSTITUTE(F$1,"standard",""),"|Float",""),ChapterTable!$1:$1,0),0),
  IF($B1564=1,
    IF($L1564=FALSE,
      VLOOKUP($A1564,ChapterTable!$1:$1048576,MATCH("최종"&amp;SUBSTITUTE(SUBSTITUTE(F$1,"standard",""),"|Float",""),ChapterTable!$1:$1,0),0),
      VLOOKUP($A1564-ChapterTable!$P$11,ChapterTable!$1:$1048576,MATCH("최종"&amp;SUBSTITUTE(SUBSTITUTE(F$1,"standard",""),"|Float",""),ChapterTable!$1:$1,0),0)*ChapterTable!$P$14
    ),
  OFFSET(F1564,-$B1564+IF($L1564,1,0),0)*
    (VLOOKUP(SUBSTITUTE(SUBSTITUTE(F$1,"standard",""),"|Float","")&amp;IF(OR($L1564=TRUE,$A1564=0,MOD($A1564,ChapterTable!$R$20)&lt;&gt;0),"","보스")&amp;"인게임누적곱배수",ChapterTable!$R:$S,2,0)^D1564
    +VLOOKUP(SUBSTITUTE(SUBSTITUTE(F$1,"standard",""),"|Float","")&amp;IF(OR($L1564=TRUE,$A1564=0,MOD($A1564,ChapterTable!$R$20)&lt;&gt;0),"","보스")&amp;"인게임누적합배수",ChapterTable!$R:$S,2,0)*D1564)
  )
  )
  )
)</f>
        <v>1129.8076171874998</v>
      </c>
      <c r="G1564" t="s">
        <v>715</v>
      </c>
      <c r="J1564" t="str">
        <f>IF(ISBLANK(I1564),"",
IFERROR(VLOOKUP(I1564,[1]StringTable!$1:$1048576,MATCH("kor|String",[1]StringTable!$1:$1,0),0),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77"/>
        <v>0.33333333333333331</v>
      </c>
      <c r="AJ1564">
        <f t="shared" si="175"/>
        <v>0.395555555</v>
      </c>
      <c r="AK1564">
        <f t="shared" si="176"/>
        <v>1</v>
      </c>
      <c r="AL1564">
        <v>0</v>
      </c>
    </row>
    <row r="1565" spans="1:38" x14ac:dyDescent="0.3">
      <c r="A1565">
        <v>9</v>
      </c>
      <c r="B1565">
        <v>24</v>
      </c>
      <c r="C1565">
        <f>IF(OR($L1565=TRUE,$A1565=0,MOD($A1565,ChapterTable!$R$20)&lt;&gt;0),
MAX(0,INT(($B1565+ChapterTable!$P$26+VLOOKUP(SUBSTITUTE(C$1,"성장단계","")&amp;"단계오프셋",ChapterTable!$R:$S,2,0))/ChapterTable!$P$23)),
MAX(0,INT(($B1565+ChapterTable!$R$26+VLOOKUP(SUBSTITUTE(C$1,"성장단계","")&amp;"보스단계오프셋",ChapterTable!$R:$S,2,0))/ChapterTable!$R$23)))</f>
        <v>2</v>
      </c>
      <c r="D1565">
        <f>IF(OR($L1565=TRUE,$A1565=0,MOD($A1565,ChapterTable!$R$20)&lt;&gt;0),
MAX(0,INT(($B1565+ChapterTable!$P$26+VLOOKUP(SUBSTITUTE(D$1,"성장단계","")&amp;"단계오프셋",ChapterTable!$R:$S,2,0))/ChapterTable!$P$23)),
MAX(0,INT(($B1565+ChapterTable!$R$26+VLOOKUP(SUBSTITUTE(D$1,"성장단계","")&amp;"보스단계오프셋",ChapterTable!$R:$S,2,0))/ChapterTable!$R$23)))</f>
        <v>2</v>
      </c>
      <c r="E1565" s="1">
        <f ca="1">IF(AND($A1565=0,$B1565=1),
    VLOOKUP(1,ChapterTable!$1:$1048576,MATCH("최종"&amp;SUBSTITUTE(SUBSTITUTE(E$1,"standard",""),"|Float",""),ChapterTable!$1:$1,0),0)*ChapterTable!$P$17,
  IF(AND($A1565=0,$B1565=0),
    E1566,
  IF($B1565=0,
    VLOOKUP($A1565,ChapterTable!$1:$1048576,MATCH("최종"&amp;SUBSTITUTE(SUBSTITUTE(E$1,"standard",""),"|Float",""),ChapterTable!$1:$1,0),0),
  IF($B1565=1,
    IF($L1565=FALSE,
      VLOOKUP($A1565,ChapterTable!$1:$1048576,MATCH("최종"&amp;SUBSTITUTE(SUBSTITUTE(E$1,"standard",""),"|Float",""),ChapterTable!$1:$1,0),0),
      VLOOKUP($A1565-ChapterTable!$P$11,ChapterTable!$1:$1048576,MATCH("최종"&amp;SUBSTITUTE(SUBSTITUTE(E$1,"standard",""),"|Float",""),ChapterTable!$1:$1,0),0)*ChapterTable!$P$14
    ),
  OFFSET(E1565,-$B1565+IF($L1565,1,0),0)*IF($B1565&gt;OFFSET($B1565,1,0),ChapterTable!$R$17,1)*
    (VLOOKUP(SUBSTITUTE(SUBSTITUTE(E$1,"standard",""),"|Float","")&amp;IF(OR($L1565=TRUE,$A1565=0,MOD($A1565,ChapterTable!$R$20)&lt;&gt;0),"","보스")&amp;"인게임누적곱배수",ChapterTable!$R:$S,2,0)^C1565
    +VLOOKUP(SUBSTITUTE(SUBSTITUTE(E$1,"standard",""),"|Float","")&amp;IF(OR($L1565=TRUE,$A1565=0,MOD($A1565,ChapterTable!$R$20)&lt;&gt;0),"","보스")&amp;"인게임누적합배수",ChapterTable!$R:$S,2,0)*C1565)
  )
  )
  )
)</f>
        <v>3301.0031249999997</v>
      </c>
      <c r="F1565" s="1">
        <f ca="1">IF(AND($A1565=0,$B1565=1),
    VLOOKUP(1,ChapterTable!$1:$1048576,MATCH("최종"&amp;SUBSTITUTE(SUBSTITUTE(F$1,"standard",""),"|Float",""),ChapterTable!$1:$1,0),0)*ChapterTable!$P$17,
  IF(AND($A1565=0,$B1565=0),
    F1566,
  IF($B1565=0,
    VLOOKUP($A1565,ChapterTable!$1:$1048576,MATCH("최종"&amp;SUBSTITUTE(SUBSTITUTE(F$1,"standard",""),"|Float",""),ChapterTable!$1:$1,0),0),
  IF($B1565=1,
    IF($L1565=FALSE,
      VLOOKUP($A1565,ChapterTable!$1:$1048576,MATCH("최종"&amp;SUBSTITUTE(SUBSTITUTE(F$1,"standard",""),"|Float",""),ChapterTable!$1:$1,0),0),
      VLOOKUP($A1565-ChapterTable!$P$11,ChapterTable!$1:$1048576,MATCH("최종"&amp;SUBSTITUTE(SUBSTITUTE(F$1,"standard",""),"|Float",""),ChapterTable!$1:$1,0),0)*ChapterTable!$P$14
    ),
  OFFSET(F1565,-$B1565+IF($L1565,1,0),0)*
    (VLOOKUP(SUBSTITUTE(SUBSTITUTE(F$1,"standard",""),"|Float","")&amp;IF(OR($L1565=TRUE,$A1565=0,MOD($A1565,ChapterTable!$R$20)&lt;&gt;0),"","보스")&amp;"인게임누적곱배수",ChapterTable!$R:$S,2,0)^D1565
    +VLOOKUP(SUBSTITUTE(SUBSTITUTE(F$1,"standard",""),"|Float","")&amp;IF(OR($L1565=TRUE,$A1565=0,MOD($A1565,ChapterTable!$R$20)&lt;&gt;0),"","보스")&amp;"인게임누적합배수",ChapterTable!$R:$S,2,0)*D1565)
  )
  )
  )
)</f>
        <v>1129.8076171874998</v>
      </c>
      <c r="G1565" t="s">
        <v>715</v>
      </c>
      <c r="J1565" t="str">
        <f>IF(ISBLANK(I1565),"",
IFERROR(VLOOKUP(I1565,[1]StringTable!$1:$1048576,MATCH("kor|String",[1]StringTable!$1:$1,0),0),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77"/>
        <v>0.33333333333333331</v>
      </c>
      <c r="AJ1565">
        <f t="shared" si="175"/>
        <v>0.395555555</v>
      </c>
      <c r="AK1565">
        <f t="shared" si="176"/>
        <v>1</v>
      </c>
      <c r="AL1565">
        <v>0</v>
      </c>
    </row>
    <row r="1566" spans="1:38" x14ac:dyDescent="0.3">
      <c r="A1566">
        <v>9</v>
      </c>
      <c r="B1566">
        <v>25</v>
      </c>
      <c r="C1566">
        <f>IF(OR($L1566=TRUE,$A1566=0,MOD($A1566,ChapterTable!$R$20)&lt;&gt;0),
MAX(0,INT(($B1566+ChapterTable!$P$26+VLOOKUP(SUBSTITUTE(C$1,"성장단계","")&amp;"단계오프셋",ChapterTable!$R:$S,2,0))/ChapterTable!$P$23)),
MAX(0,INT(($B1566+ChapterTable!$R$26+VLOOKUP(SUBSTITUTE(C$1,"성장단계","")&amp;"보스단계오프셋",ChapterTable!$R:$S,2,0))/ChapterTable!$R$23)))</f>
        <v>2</v>
      </c>
      <c r="D1566">
        <f>IF(OR($L1566=TRUE,$A1566=0,MOD($A1566,ChapterTable!$R$20)&lt;&gt;0),
MAX(0,INT(($B1566+ChapterTable!$P$26+VLOOKUP(SUBSTITUTE(D$1,"성장단계","")&amp;"단계오프셋",ChapterTable!$R:$S,2,0))/ChapterTable!$P$23)),
MAX(0,INT(($B1566+ChapterTable!$R$26+VLOOKUP(SUBSTITUTE(D$1,"성장단계","")&amp;"보스단계오프셋",ChapterTable!$R:$S,2,0))/ChapterTable!$R$23)))</f>
        <v>2</v>
      </c>
      <c r="E1566" s="1">
        <f ca="1">IF(AND($A1566=0,$B1566=1),
    VLOOKUP(1,ChapterTable!$1:$1048576,MATCH("최종"&amp;SUBSTITUTE(SUBSTITUTE(E$1,"standard",""),"|Float",""),ChapterTable!$1:$1,0),0)*ChapterTable!$P$17,
  IF(AND($A1566=0,$B1566=0),
    E1567,
  IF($B1566=0,
    VLOOKUP($A1566,ChapterTable!$1:$1048576,MATCH("최종"&amp;SUBSTITUTE(SUBSTITUTE(E$1,"standard",""),"|Float",""),ChapterTable!$1:$1,0),0),
  IF($B1566=1,
    IF($L1566=FALSE,
      VLOOKUP($A1566,ChapterTable!$1:$1048576,MATCH("최종"&amp;SUBSTITUTE(SUBSTITUTE(E$1,"standard",""),"|Float",""),ChapterTable!$1:$1,0),0),
      VLOOKUP($A1566-ChapterTable!$P$11,ChapterTable!$1:$1048576,MATCH("최종"&amp;SUBSTITUTE(SUBSTITUTE(E$1,"standard",""),"|Float",""),ChapterTable!$1:$1,0),0)*ChapterTable!$P$14
    ),
  OFFSET(E1566,-$B1566+IF($L1566,1,0),0)*IF($B1566&gt;OFFSET($B1566,1,0),ChapterTable!$R$17,1)*
    (VLOOKUP(SUBSTITUTE(SUBSTITUTE(E$1,"standard",""),"|Float","")&amp;IF(OR($L1566=TRUE,$A1566=0,MOD($A1566,ChapterTable!$R$20)&lt;&gt;0),"","보스")&amp;"인게임누적곱배수",ChapterTable!$R:$S,2,0)^C1566
    +VLOOKUP(SUBSTITUTE(SUBSTITUTE(E$1,"standard",""),"|Float","")&amp;IF(OR($L1566=TRUE,$A1566=0,MOD($A1566,ChapterTable!$R$20)&lt;&gt;0),"","보스")&amp;"인게임누적합배수",ChapterTable!$R:$S,2,0)*C1566)
  )
  )
  )
)</f>
        <v>3301.0031249999997</v>
      </c>
      <c r="F1566" s="1">
        <f ca="1">IF(AND($A1566=0,$B1566=1),
    VLOOKUP(1,ChapterTable!$1:$1048576,MATCH("최종"&amp;SUBSTITUTE(SUBSTITUTE(F$1,"standard",""),"|Float",""),ChapterTable!$1:$1,0),0)*ChapterTable!$P$17,
  IF(AND($A1566=0,$B1566=0),
    F1567,
  IF($B1566=0,
    VLOOKUP($A1566,ChapterTable!$1:$1048576,MATCH("최종"&amp;SUBSTITUTE(SUBSTITUTE(F$1,"standard",""),"|Float",""),ChapterTable!$1:$1,0),0),
  IF($B1566=1,
    IF($L1566=FALSE,
      VLOOKUP($A1566,ChapterTable!$1:$1048576,MATCH("최종"&amp;SUBSTITUTE(SUBSTITUTE(F$1,"standard",""),"|Float",""),ChapterTable!$1:$1,0),0),
      VLOOKUP($A1566-ChapterTable!$P$11,ChapterTable!$1:$1048576,MATCH("최종"&amp;SUBSTITUTE(SUBSTITUTE(F$1,"standard",""),"|Float",""),ChapterTable!$1:$1,0),0)*ChapterTable!$P$14
    ),
  OFFSET(F1566,-$B1566+IF($L1566,1,0),0)*
    (VLOOKUP(SUBSTITUTE(SUBSTITUTE(F$1,"standard",""),"|Float","")&amp;IF(OR($L1566=TRUE,$A1566=0,MOD($A1566,ChapterTable!$R$20)&lt;&gt;0),"","보스")&amp;"인게임누적곱배수",ChapterTable!$R:$S,2,0)^D1566
    +VLOOKUP(SUBSTITUTE(SUBSTITUTE(F$1,"standard",""),"|Float","")&amp;IF(OR($L1566=TRUE,$A1566=0,MOD($A1566,ChapterTable!$R$20)&lt;&gt;0),"","보스")&amp;"인게임누적합배수",ChapterTable!$R:$S,2,0)*D1566)
  )
  )
  )
)</f>
        <v>1129.8076171874998</v>
      </c>
      <c r="G1566" t="s">
        <v>715</v>
      </c>
      <c r="J1566" t="str">
        <f>IF(ISBLANK(I1566),"",
IFERROR(VLOOKUP(I1566,[1]StringTable!$1:$1048576,MATCH("kor|String",[1]StringTable!$1:$1,0),0),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77"/>
        <v>0.33333333333333331</v>
      </c>
      <c r="AJ1566">
        <f t="shared" si="175"/>
        <v>0.395555555</v>
      </c>
      <c r="AK1566">
        <f t="shared" si="176"/>
        <v>1</v>
      </c>
      <c r="AL1566">
        <v>0</v>
      </c>
    </row>
    <row r="1567" spans="1:38" x14ac:dyDescent="0.3">
      <c r="A1567">
        <v>9</v>
      </c>
      <c r="B1567">
        <v>26</v>
      </c>
      <c r="C1567">
        <f>IF(OR($L1567=TRUE,$A1567=0,MOD($A1567,ChapterTable!$R$20)&lt;&gt;0),
MAX(0,INT(($B1567+ChapterTable!$P$26+VLOOKUP(SUBSTITUTE(C$1,"성장단계","")&amp;"단계오프셋",ChapterTable!$R:$S,2,0))/ChapterTable!$P$23)),
MAX(0,INT(($B1567+ChapterTable!$R$26+VLOOKUP(SUBSTITUTE(C$1,"성장단계","")&amp;"보스단계오프셋",ChapterTable!$R:$S,2,0))/ChapterTable!$R$23)))</f>
        <v>3</v>
      </c>
      <c r="D1567">
        <f>IF(OR($L1567=TRUE,$A1567=0,MOD($A1567,ChapterTable!$R$20)&lt;&gt;0),
MAX(0,INT(($B1567+ChapterTable!$P$26+VLOOKUP(SUBSTITUTE(D$1,"성장단계","")&amp;"단계오프셋",ChapterTable!$R:$S,2,0))/ChapterTable!$P$23)),
MAX(0,INT(($B1567+ChapterTable!$R$26+VLOOKUP(SUBSTITUTE(D$1,"성장단계","")&amp;"보스단계오프셋",ChapterTable!$R:$S,2,0))/ChapterTable!$R$23)))</f>
        <v>2</v>
      </c>
      <c r="E1567" s="1">
        <f ca="1">IF(AND($A1567=0,$B1567=1),
    VLOOKUP(1,ChapterTable!$1:$1048576,MATCH("최종"&amp;SUBSTITUTE(SUBSTITUTE(E$1,"standard",""),"|Float",""),ChapterTable!$1:$1,0),0)*ChapterTable!$P$17,
  IF(AND($A1567=0,$B1567=0),
    E1568,
  IF($B1567=0,
    VLOOKUP($A1567,ChapterTable!$1:$1048576,MATCH("최종"&amp;SUBSTITUTE(SUBSTITUTE(E$1,"standard",""),"|Float",""),ChapterTable!$1:$1,0),0),
  IF($B1567=1,
    IF($L1567=FALSE,
      VLOOKUP($A1567,ChapterTable!$1:$1048576,MATCH("최종"&amp;SUBSTITUTE(SUBSTITUTE(E$1,"standard",""),"|Float",""),ChapterTable!$1:$1,0),0),
      VLOOKUP($A1567-ChapterTable!$P$11,ChapterTable!$1:$1048576,MATCH("최종"&amp;SUBSTITUTE(SUBSTITUTE(E$1,"standard",""),"|Float",""),ChapterTable!$1:$1,0),0)*ChapterTable!$P$14
    ),
  OFFSET(E1567,-$B1567+IF($L1567,1,0),0)*IF($B1567&gt;OFFSET($B1567,1,0),ChapterTable!$R$17,1)*
    (VLOOKUP(SUBSTITUTE(SUBSTITUTE(E$1,"standard",""),"|Float","")&amp;IF(OR($L1567=TRUE,$A1567=0,MOD($A1567,ChapterTable!$R$20)&lt;&gt;0),"","보스")&amp;"인게임누적곱배수",ChapterTable!$R:$S,2,0)^C1567
    +VLOOKUP(SUBSTITUTE(SUBSTITUTE(E$1,"standard",""),"|Float","")&amp;IF(OR($L1567=TRUE,$A1567=0,MOD($A1567,ChapterTable!$R$20)&lt;&gt;0),"","보스")&amp;"인게임누적합배수",ChapterTable!$R:$S,2,0)*C1567)
  )
  )
  )
)</f>
        <v>3772.5750000000003</v>
      </c>
      <c r="F1567" s="1">
        <f ca="1">IF(AND($A1567=0,$B1567=1),
    VLOOKUP(1,ChapterTable!$1:$1048576,MATCH("최종"&amp;SUBSTITUTE(SUBSTITUTE(F$1,"standard",""),"|Float",""),ChapterTable!$1:$1,0),0)*ChapterTable!$P$17,
  IF(AND($A1567=0,$B1567=0),
    F1568,
  IF($B1567=0,
    VLOOKUP($A1567,ChapterTable!$1:$1048576,MATCH("최종"&amp;SUBSTITUTE(SUBSTITUTE(F$1,"standard",""),"|Float",""),ChapterTable!$1:$1,0),0),
  IF($B1567=1,
    IF($L1567=FALSE,
      VLOOKUP($A1567,ChapterTable!$1:$1048576,MATCH("최종"&amp;SUBSTITUTE(SUBSTITUTE(F$1,"standard",""),"|Float",""),ChapterTable!$1:$1,0),0),
      VLOOKUP($A1567-ChapterTable!$P$11,ChapterTable!$1:$1048576,MATCH("최종"&amp;SUBSTITUTE(SUBSTITUTE(F$1,"standard",""),"|Float",""),ChapterTable!$1:$1,0),0)*ChapterTable!$P$14
    ),
  OFFSET(F1567,-$B1567+IF($L1567,1,0),0)*
    (VLOOKUP(SUBSTITUTE(SUBSTITUTE(F$1,"standard",""),"|Float","")&amp;IF(OR($L1567=TRUE,$A1567=0,MOD($A1567,ChapterTable!$R$20)&lt;&gt;0),"","보스")&amp;"인게임누적곱배수",ChapterTable!$R:$S,2,0)^D1567
    +VLOOKUP(SUBSTITUTE(SUBSTITUTE(F$1,"standard",""),"|Float","")&amp;IF(OR($L1567=TRUE,$A1567=0,MOD($A1567,ChapterTable!$R$20)&lt;&gt;0),"","보스")&amp;"인게임누적합배수",ChapterTable!$R:$S,2,0)*D1567)
  )
  )
  )
)</f>
        <v>1129.8076171874998</v>
      </c>
      <c r="G1567" t="s">
        <v>715</v>
      </c>
      <c r="J1567" t="str">
        <f>IF(ISBLANK(I1567),"",
IFERROR(VLOOKUP(I1567,[1]StringTable!$1:$1048576,MATCH("kor|String",[1]StringTable!$1:$1,0),0),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77"/>
        <v>0.33333333333333331</v>
      </c>
      <c r="AJ1567">
        <f t="shared" si="175"/>
        <v>0.395555555</v>
      </c>
      <c r="AK1567">
        <f t="shared" si="176"/>
        <v>1</v>
      </c>
      <c r="AL1567">
        <v>0</v>
      </c>
    </row>
    <row r="1568" spans="1:38" x14ac:dyDescent="0.3">
      <c r="A1568">
        <v>9</v>
      </c>
      <c r="B1568">
        <v>27</v>
      </c>
      <c r="C1568">
        <f>IF(OR($L1568=TRUE,$A1568=0,MOD($A1568,ChapterTable!$R$20)&lt;&gt;0),
MAX(0,INT(($B1568+ChapterTable!$P$26+VLOOKUP(SUBSTITUTE(C$1,"성장단계","")&amp;"단계오프셋",ChapterTable!$R:$S,2,0))/ChapterTable!$P$23)),
MAX(0,INT(($B1568+ChapterTable!$R$26+VLOOKUP(SUBSTITUTE(C$1,"성장단계","")&amp;"보스단계오프셋",ChapterTable!$R:$S,2,0))/ChapterTable!$R$23)))</f>
        <v>3</v>
      </c>
      <c r="D1568">
        <f>IF(OR($L1568=TRUE,$A1568=0,MOD($A1568,ChapterTable!$R$20)&lt;&gt;0),
MAX(0,INT(($B1568+ChapterTable!$P$26+VLOOKUP(SUBSTITUTE(D$1,"성장단계","")&amp;"단계오프셋",ChapterTable!$R:$S,2,0))/ChapterTable!$P$23)),
MAX(0,INT(($B1568+ChapterTable!$R$26+VLOOKUP(SUBSTITUTE(D$1,"성장단계","")&amp;"보스단계오프셋",ChapterTable!$R:$S,2,0))/ChapterTable!$R$23)))</f>
        <v>2</v>
      </c>
      <c r="E1568" s="1">
        <f ca="1">IF(AND($A1568=0,$B1568=1),
    VLOOKUP(1,ChapterTable!$1:$1048576,MATCH("최종"&amp;SUBSTITUTE(SUBSTITUTE(E$1,"standard",""),"|Float",""),ChapterTable!$1:$1,0),0)*ChapterTable!$P$17,
  IF(AND($A1568=0,$B1568=0),
    E1569,
  IF($B1568=0,
    VLOOKUP($A1568,ChapterTable!$1:$1048576,MATCH("최종"&amp;SUBSTITUTE(SUBSTITUTE(E$1,"standard",""),"|Float",""),ChapterTable!$1:$1,0),0),
  IF($B1568=1,
    IF($L1568=FALSE,
      VLOOKUP($A1568,ChapterTable!$1:$1048576,MATCH("최종"&amp;SUBSTITUTE(SUBSTITUTE(E$1,"standard",""),"|Float",""),ChapterTable!$1:$1,0),0),
      VLOOKUP($A1568-ChapterTable!$P$11,ChapterTable!$1:$1048576,MATCH("최종"&amp;SUBSTITUTE(SUBSTITUTE(E$1,"standard",""),"|Float",""),ChapterTable!$1:$1,0),0)*ChapterTable!$P$14
    ),
  OFFSET(E1568,-$B1568+IF($L1568,1,0),0)*IF($B1568&gt;OFFSET($B1568,1,0),ChapterTable!$R$17,1)*
    (VLOOKUP(SUBSTITUTE(SUBSTITUTE(E$1,"standard",""),"|Float","")&amp;IF(OR($L1568=TRUE,$A1568=0,MOD($A1568,ChapterTable!$R$20)&lt;&gt;0),"","보스")&amp;"인게임누적곱배수",ChapterTable!$R:$S,2,0)^C1568
    +VLOOKUP(SUBSTITUTE(SUBSTITUTE(E$1,"standard",""),"|Float","")&amp;IF(OR($L1568=TRUE,$A1568=0,MOD($A1568,ChapterTable!$R$20)&lt;&gt;0),"","보스")&amp;"인게임누적합배수",ChapterTable!$R:$S,2,0)*C1568)
  )
  )
  )
)</f>
        <v>3772.5750000000003</v>
      </c>
      <c r="F1568" s="1">
        <f ca="1">IF(AND($A1568=0,$B1568=1),
    VLOOKUP(1,ChapterTable!$1:$1048576,MATCH("최종"&amp;SUBSTITUTE(SUBSTITUTE(F$1,"standard",""),"|Float",""),ChapterTable!$1:$1,0),0)*ChapterTable!$P$17,
  IF(AND($A1568=0,$B1568=0),
    F1569,
  IF($B1568=0,
    VLOOKUP($A1568,ChapterTable!$1:$1048576,MATCH("최종"&amp;SUBSTITUTE(SUBSTITUTE(F$1,"standard",""),"|Float",""),ChapterTable!$1:$1,0),0),
  IF($B1568=1,
    IF($L1568=FALSE,
      VLOOKUP($A1568,ChapterTable!$1:$1048576,MATCH("최종"&amp;SUBSTITUTE(SUBSTITUTE(F$1,"standard",""),"|Float",""),ChapterTable!$1:$1,0),0),
      VLOOKUP($A1568-ChapterTable!$P$11,ChapterTable!$1:$1048576,MATCH("최종"&amp;SUBSTITUTE(SUBSTITUTE(F$1,"standard",""),"|Float",""),ChapterTable!$1:$1,0),0)*ChapterTable!$P$14
    ),
  OFFSET(F1568,-$B1568+IF($L1568,1,0),0)*
    (VLOOKUP(SUBSTITUTE(SUBSTITUTE(F$1,"standard",""),"|Float","")&amp;IF(OR($L1568=TRUE,$A1568=0,MOD($A1568,ChapterTable!$R$20)&lt;&gt;0),"","보스")&amp;"인게임누적곱배수",ChapterTable!$R:$S,2,0)^D1568
    +VLOOKUP(SUBSTITUTE(SUBSTITUTE(F$1,"standard",""),"|Float","")&amp;IF(OR($L1568=TRUE,$A1568=0,MOD($A1568,ChapterTable!$R$20)&lt;&gt;0),"","보스")&amp;"인게임누적합배수",ChapterTable!$R:$S,2,0)*D1568)
  )
  )
  )
)</f>
        <v>1129.8076171874998</v>
      </c>
      <c r="G1568" t="s">
        <v>715</v>
      </c>
      <c r="J1568" t="str">
        <f>IF(ISBLANK(I1568),"",
IFERROR(VLOOKUP(I1568,[1]StringTable!$1:$1048576,MATCH("kor|String",[1]StringTable!$1:$1,0),0),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77"/>
        <v>0.33333333333333331</v>
      </c>
      <c r="AJ1568">
        <f t="shared" si="175"/>
        <v>0.395555555</v>
      </c>
      <c r="AK1568">
        <f t="shared" si="176"/>
        <v>1</v>
      </c>
      <c r="AL1568">
        <v>0</v>
      </c>
    </row>
    <row r="1569" spans="1:38" x14ac:dyDescent="0.3">
      <c r="A1569">
        <v>9</v>
      </c>
      <c r="B1569">
        <v>28</v>
      </c>
      <c r="C1569">
        <f>IF(OR($L1569=TRUE,$A1569=0,MOD($A1569,ChapterTable!$R$20)&lt;&gt;0),
MAX(0,INT(($B1569+ChapterTable!$P$26+VLOOKUP(SUBSTITUTE(C$1,"성장단계","")&amp;"단계오프셋",ChapterTable!$R:$S,2,0))/ChapterTable!$P$23)),
MAX(0,INT(($B1569+ChapterTable!$R$26+VLOOKUP(SUBSTITUTE(C$1,"성장단계","")&amp;"보스단계오프셋",ChapterTable!$R:$S,2,0))/ChapterTable!$R$23)))</f>
        <v>3</v>
      </c>
      <c r="D1569">
        <f>IF(OR($L1569=TRUE,$A1569=0,MOD($A1569,ChapterTable!$R$20)&lt;&gt;0),
MAX(0,INT(($B1569+ChapterTable!$P$26+VLOOKUP(SUBSTITUTE(D$1,"성장단계","")&amp;"단계오프셋",ChapterTable!$R:$S,2,0))/ChapterTable!$P$23)),
MAX(0,INT(($B1569+ChapterTable!$R$26+VLOOKUP(SUBSTITUTE(D$1,"성장단계","")&amp;"보스단계오프셋",ChapterTable!$R:$S,2,0))/ChapterTable!$R$23)))</f>
        <v>2</v>
      </c>
      <c r="E1569" s="1">
        <f ca="1">IF(AND($A1569=0,$B1569=1),
    VLOOKUP(1,ChapterTable!$1:$1048576,MATCH("최종"&amp;SUBSTITUTE(SUBSTITUTE(E$1,"standard",""),"|Float",""),ChapterTable!$1:$1,0),0)*ChapterTable!$P$17,
  IF(AND($A1569=0,$B1569=0),
    E1570,
  IF($B1569=0,
    VLOOKUP($A1569,ChapterTable!$1:$1048576,MATCH("최종"&amp;SUBSTITUTE(SUBSTITUTE(E$1,"standard",""),"|Float",""),ChapterTable!$1:$1,0),0),
  IF($B1569=1,
    IF($L1569=FALSE,
      VLOOKUP($A1569,ChapterTable!$1:$1048576,MATCH("최종"&amp;SUBSTITUTE(SUBSTITUTE(E$1,"standard",""),"|Float",""),ChapterTable!$1:$1,0),0),
      VLOOKUP($A1569-ChapterTable!$P$11,ChapterTable!$1:$1048576,MATCH("최종"&amp;SUBSTITUTE(SUBSTITUTE(E$1,"standard",""),"|Float",""),ChapterTable!$1:$1,0),0)*ChapterTable!$P$14
    ),
  OFFSET(E1569,-$B1569+IF($L1569,1,0),0)*IF($B1569&gt;OFFSET($B1569,1,0),ChapterTable!$R$17,1)*
    (VLOOKUP(SUBSTITUTE(SUBSTITUTE(E$1,"standard",""),"|Float","")&amp;IF(OR($L1569=TRUE,$A1569=0,MOD($A1569,ChapterTable!$R$20)&lt;&gt;0),"","보스")&amp;"인게임누적곱배수",ChapterTable!$R:$S,2,0)^C1569
    +VLOOKUP(SUBSTITUTE(SUBSTITUTE(E$1,"standard",""),"|Float","")&amp;IF(OR($L1569=TRUE,$A1569=0,MOD($A1569,ChapterTable!$R$20)&lt;&gt;0),"","보스")&amp;"인게임누적합배수",ChapterTable!$R:$S,2,0)*C1569)
  )
  )
  )
)</f>
        <v>3772.5750000000003</v>
      </c>
      <c r="F1569" s="1">
        <f ca="1">IF(AND($A1569=0,$B1569=1),
    VLOOKUP(1,ChapterTable!$1:$1048576,MATCH("최종"&amp;SUBSTITUTE(SUBSTITUTE(F$1,"standard",""),"|Float",""),ChapterTable!$1:$1,0),0)*ChapterTable!$P$17,
  IF(AND($A1569=0,$B1569=0),
    F1570,
  IF($B1569=0,
    VLOOKUP($A1569,ChapterTable!$1:$1048576,MATCH("최종"&amp;SUBSTITUTE(SUBSTITUTE(F$1,"standard",""),"|Float",""),ChapterTable!$1:$1,0),0),
  IF($B1569=1,
    IF($L1569=FALSE,
      VLOOKUP($A1569,ChapterTable!$1:$1048576,MATCH("최종"&amp;SUBSTITUTE(SUBSTITUTE(F$1,"standard",""),"|Float",""),ChapterTable!$1:$1,0),0),
      VLOOKUP($A1569-ChapterTable!$P$11,ChapterTable!$1:$1048576,MATCH("최종"&amp;SUBSTITUTE(SUBSTITUTE(F$1,"standard",""),"|Float",""),ChapterTable!$1:$1,0),0)*ChapterTable!$P$14
    ),
  OFFSET(F1569,-$B1569+IF($L1569,1,0),0)*
    (VLOOKUP(SUBSTITUTE(SUBSTITUTE(F$1,"standard",""),"|Float","")&amp;IF(OR($L1569=TRUE,$A1569=0,MOD($A1569,ChapterTable!$R$20)&lt;&gt;0),"","보스")&amp;"인게임누적곱배수",ChapterTable!$R:$S,2,0)^D1569
    +VLOOKUP(SUBSTITUTE(SUBSTITUTE(F$1,"standard",""),"|Float","")&amp;IF(OR($L1569=TRUE,$A1569=0,MOD($A1569,ChapterTable!$R$20)&lt;&gt;0),"","보스")&amp;"인게임누적합배수",ChapterTable!$R:$S,2,0)*D1569)
  )
  )
  )
)</f>
        <v>1129.8076171874998</v>
      </c>
      <c r="G1569" t="s">
        <v>715</v>
      </c>
      <c r="J1569" t="str">
        <f>IF(ISBLANK(I1569),"",
IFERROR(VLOOKUP(I1569,[1]StringTable!$1:$1048576,MATCH("kor|String",[1]StringTable!$1:$1,0),0),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77"/>
        <v>0.33333333333333331</v>
      </c>
      <c r="AJ1569">
        <f t="shared" si="175"/>
        <v>0.395555555</v>
      </c>
      <c r="AK1569">
        <f t="shared" si="176"/>
        <v>1</v>
      </c>
      <c r="AL1569">
        <v>0</v>
      </c>
    </row>
    <row r="1570" spans="1:38" x14ac:dyDescent="0.3">
      <c r="A1570">
        <v>9</v>
      </c>
      <c r="B1570">
        <v>29</v>
      </c>
      <c r="C1570">
        <f>IF(OR($L1570=TRUE,$A1570=0,MOD($A1570,ChapterTable!$R$20)&lt;&gt;0),
MAX(0,INT(($B1570+ChapterTable!$P$26+VLOOKUP(SUBSTITUTE(C$1,"성장단계","")&amp;"단계오프셋",ChapterTable!$R:$S,2,0))/ChapterTable!$P$23)),
MAX(0,INT(($B1570+ChapterTable!$R$26+VLOOKUP(SUBSTITUTE(C$1,"성장단계","")&amp;"보스단계오프셋",ChapterTable!$R:$S,2,0))/ChapterTable!$R$23)))</f>
        <v>3</v>
      </c>
      <c r="D1570">
        <f>IF(OR($L1570=TRUE,$A1570=0,MOD($A1570,ChapterTable!$R$20)&lt;&gt;0),
MAX(0,INT(($B1570+ChapterTable!$P$26+VLOOKUP(SUBSTITUTE(D$1,"성장단계","")&amp;"단계오프셋",ChapterTable!$R:$S,2,0))/ChapterTable!$P$23)),
MAX(0,INT(($B1570+ChapterTable!$R$26+VLOOKUP(SUBSTITUTE(D$1,"성장단계","")&amp;"보스단계오프셋",ChapterTable!$R:$S,2,0))/ChapterTable!$R$23)))</f>
        <v>2</v>
      </c>
      <c r="E1570" s="1">
        <f ca="1">IF(AND($A1570=0,$B1570=1),
    VLOOKUP(1,ChapterTable!$1:$1048576,MATCH("최종"&amp;SUBSTITUTE(SUBSTITUTE(E$1,"standard",""),"|Float",""),ChapterTable!$1:$1,0),0)*ChapterTable!$P$17,
  IF(AND($A1570=0,$B1570=0),
    E1571,
  IF($B1570=0,
    VLOOKUP($A1570,ChapterTable!$1:$1048576,MATCH("최종"&amp;SUBSTITUTE(SUBSTITUTE(E$1,"standard",""),"|Float",""),ChapterTable!$1:$1,0),0),
  IF($B1570=1,
    IF($L1570=FALSE,
      VLOOKUP($A1570,ChapterTable!$1:$1048576,MATCH("최종"&amp;SUBSTITUTE(SUBSTITUTE(E$1,"standard",""),"|Float",""),ChapterTable!$1:$1,0),0),
      VLOOKUP($A1570-ChapterTable!$P$11,ChapterTable!$1:$1048576,MATCH("최종"&amp;SUBSTITUTE(SUBSTITUTE(E$1,"standard",""),"|Float",""),ChapterTable!$1:$1,0),0)*ChapterTable!$P$14
    ),
  OFFSET(E1570,-$B1570+IF($L1570,1,0),0)*IF($B1570&gt;OFFSET($B1570,1,0),ChapterTable!$R$17,1)*
    (VLOOKUP(SUBSTITUTE(SUBSTITUTE(E$1,"standard",""),"|Float","")&amp;IF(OR($L1570=TRUE,$A1570=0,MOD($A1570,ChapterTable!$R$20)&lt;&gt;0),"","보스")&amp;"인게임누적곱배수",ChapterTable!$R:$S,2,0)^C1570
    +VLOOKUP(SUBSTITUTE(SUBSTITUTE(E$1,"standard",""),"|Float","")&amp;IF(OR($L1570=TRUE,$A1570=0,MOD($A1570,ChapterTable!$R$20)&lt;&gt;0),"","보스")&amp;"인게임누적합배수",ChapterTable!$R:$S,2,0)*C1570)
  )
  )
  )
)</f>
        <v>3772.5750000000003</v>
      </c>
      <c r="F1570" s="1">
        <f ca="1">IF(AND($A1570=0,$B1570=1),
    VLOOKUP(1,ChapterTable!$1:$1048576,MATCH("최종"&amp;SUBSTITUTE(SUBSTITUTE(F$1,"standard",""),"|Float",""),ChapterTable!$1:$1,0),0)*ChapterTable!$P$17,
  IF(AND($A1570=0,$B1570=0),
    F1571,
  IF($B1570=0,
    VLOOKUP($A1570,ChapterTable!$1:$1048576,MATCH("최종"&amp;SUBSTITUTE(SUBSTITUTE(F$1,"standard",""),"|Float",""),ChapterTable!$1:$1,0),0),
  IF($B1570=1,
    IF($L1570=FALSE,
      VLOOKUP($A1570,ChapterTable!$1:$1048576,MATCH("최종"&amp;SUBSTITUTE(SUBSTITUTE(F$1,"standard",""),"|Float",""),ChapterTable!$1:$1,0),0),
      VLOOKUP($A1570-ChapterTable!$P$11,ChapterTable!$1:$1048576,MATCH("최종"&amp;SUBSTITUTE(SUBSTITUTE(F$1,"standard",""),"|Float",""),ChapterTable!$1:$1,0),0)*ChapterTable!$P$14
    ),
  OFFSET(F1570,-$B1570+IF($L1570,1,0),0)*
    (VLOOKUP(SUBSTITUTE(SUBSTITUTE(F$1,"standard",""),"|Float","")&amp;IF(OR($L1570=TRUE,$A1570=0,MOD($A1570,ChapterTable!$R$20)&lt;&gt;0),"","보스")&amp;"인게임누적곱배수",ChapterTable!$R:$S,2,0)^D1570
    +VLOOKUP(SUBSTITUTE(SUBSTITUTE(F$1,"standard",""),"|Float","")&amp;IF(OR($L1570=TRUE,$A1570=0,MOD($A1570,ChapterTable!$R$20)&lt;&gt;0),"","보스")&amp;"인게임누적합배수",ChapterTable!$R:$S,2,0)*D1570)
  )
  )
  )
)</f>
        <v>1129.8076171874998</v>
      </c>
      <c r="G1570" t="s">
        <v>715</v>
      </c>
      <c r="J1570" t="str">
        <f>IF(ISBLANK(I1570),"",
IFERROR(VLOOKUP(I1570,[1]StringTable!$1:$1048576,MATCH("kor|String",[1]StringTable!$1:$1,0),0),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77"/>
        <v>0.33333333333333331</v>
      </c>
      <c r="AJ1570">
        <f t="shared" si="175"/>
        <v>0.395555555</v>
      </c>
      <c r="AK1570">
        <f t="shared" si="176"/>
        <v>1</v>
      </c>
      <c r="AL1570">
        <v>0</v>
      </c>
    </row>
    <row r="1571" spans="1:38" x14ac:dyDescent="0.3">
      <c r="A1571">
        <v>9</v>
      </c>
      <c r="B1571">
        <v>30</v>
      </c>
      <c r="C1571">
        <f>IF(OR($L1571=TRUE,$A1571=0,MOD($A1571,ChapterTable!$R$20)&lt;&gt;0),
MAX(0,INT(($B1571+ChapterTable!$P$26+VLOOKUP(SUBSTITUTE(C$1,"성장단계","")&amp;"단계오프셋",ChapterTable!$R:$S,2,0))/ChapterTable!$P$23)),
MAX(0,INT(($B1571+ChapterTable!$R$26+VLOOKUP(SUBSTITUTE(C$1,"성장단계","")&amp;"보스단계오프셋",ChapterTable!$R:$S,2,0))/ChapterTable!$R$23)))</f>
        <v>3</v>
      </c>
      <c r="D1571">
        <f>IF(OR($L1571=TRUE,$A1571=0,MOD($A1571,ChapterTable!$R$20)&lt;&gt;0),
MAX(0,INT(($B1571+ChapterTable!$P$26+VLOOKUP(SUBSTITUTE(D$1,"성장단계","")&amp;"단계오프셋",ChapterTable!$R:$S,2,0))/ChapterTable!$P$23)),
MAX(0,INT(($B1571+ChapterTable!$R$26+VLOOKUP(SUBSTITUTE(D$1,"성장단계","")&amp;"보스단계오프셋",ChapterTable!$R:$S,2,0))/ChapterTable!$R$23)))</f>
        <v>2</v>
      </c>
      <c r="E1571" s="1">
        <f ca="1">IF(AND($A1571=0,$B1571=1),
    VLOOKUP(1,ChapterTable!$1:$1048576,MATCH("최종"&amp;SUBSTITUTE(SUBSTITUTE(E$1,"standard",""),"|Float",""),ChapterTable!$1:$1,0),0)*ChapterTable!$P$17,
  IF(AND($A1571=0,$B1571=0),
    E1572,
  IF($B1571=0,
    VLOOKUP($A1571,ChapterTable!$1:$1048576,MATCH("최종"&amp;SUBSTITUTE(SUBSTITUTE(E$1,"standard",""),"|Float",""),ChapterTable!$1:$1,0),0),
  IF($B1571=1,
    IF($L1571=FALSE,
      VLOOKUP($A1571,ChapterTable!$1:$1048576,MATCH("최종"&amp;SUBSTITUTE(SUBSTITUTE(E$1,"standard",""),"|Float",""),ChapterTable!$1:$1,0),0),
      VLOOKUP($A1571-ChapterTable!$P$11,ChapterTable!$1:$1048576,MATCH("최종"&amp;SUBSTITUTE(SUBSTITUTE(E$1,"standard",""),"|Float",""),ChapterTable!$1:$1,0),0)*ChapterTable!$P$14
    ),
  OFFSET(E1571,-$B1571+IF($L1571,1,0),0)*IF($B1571&gt;OFFSET($B1571,1,0),ChapterTable!$R$17,1)*
    (VLOOKUP(SUBSTITUTE(SUBSTITUTE(E$1,"standard",""),"|Float","")&amp;IF(OR($L1571=TRUE,$A1571=0,MOD($A1571,ChapterTable!$R$20)&lt;&gt;0),"","보스")&amp;"인게임누적곱배수",ChapterTable!$R:$S,2,0)^C1571
    +VLOOKUP(SUBSTITUTE(SUBSTITUTE(E$1,"standard",""),"|Float","")&amp;IF(OR($L1571=TRUE,$A1571=0,MOD($A1571,ChapterTable!$R$20)&lt;&gt;0),"","보스")&amp;"인게임누적합배수",ChapterTable!$R:$S,2,0)*C1571)
  )
  )
  )
)</f>
        <v>3772.5750000000003</v>
      </c>
      <c r="F1571" s="1">
        <f ca="1">IF(AND($A1571=0,$B1571=1),
    VLOOKUP(1,ChapterTable!$1:$1048576,MATCH("최종"&amp;SUBSTITUTE(SUBSTITUTE(F$1,"standard",""),"|Float",""),ChapterTable!$1:$1,0),0)*ChapterTable!$P$17,
  IF(AND($A1571=0,$B1571=0),
    F1572,
  IF($B1571=0,
    VLOOKUP($A1571,ChapterTable!$1:$1048576,MATCH("최종"&amp;SUBSTITUTE(SUBSTITUTE(F$1,"standard",""),"|Float",""),ChapterTable!$1:$1,0),0),
  IF($B1571=1,
    IF($L1571=FALSE,
      VLOOKUP($A1571,ChapterTable!$1:$1048576,MATCH("최종"&amp;SUBSTITUTE(SUBSTITUTE(F$1,"standard",""),"|Float",""),ChapterTable!$1:$1,0),0),
      VLOOKUP($A1571-ChapterTable!$P$11,ChapterTable!$1:$1048576,MATCH("최종"&amp;SUBSTITUTE(SUBSTITUTE(F$1,"standard",""),"|Float",""),ChapterTable!$1:$1,0),0)*ChapterTable!$P$14
    ),
  OFFSET(F1571,-$B1571+IF($L1571,1,0),0)*
    (VLOOKUP(SUBSTITUTE(SUBSTITUTE(F$1,"standard",""),"|Float","")&amp;IF(OR($L1571=TRUE,$A1571=0,MOD($A1571,ChapterTable!$R$20)&lt;&gt;0),"","보스")&amp;"인게임누적곱배수",ChapterTable!$R:$S,2,0)^D1571
    +VLOOKUP(SUBSTITUTE(SUBSTITUTE(F$1,"standard",""),"|Float","")&amp;IF(OR($L1571=TRUE,$A1571=0,MOD($A1571,ChapterTable!$R$20)&lt;&gt;0),"","보스")&amp;"인게임누적합배수",ChapterTable!$R:$S,2,0)*D1571)
  )
  )
  )
)</f>
        <v>1129.8076171874998</v>
      </c>
      <c r="G1571" t="s">
        <v>715</v>
      </c>
      <c r="J1571" t="str">
        <f>IF(ISBLANK(I1571),"",
IFERROR(VLOOKUP(I1571,[1]StringTable!$1:$1048576,MATCH("kor|String",[1]StringTable!$1:$1,0),0),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77"/>
        <v>0.33333333333333331</v>
      </c>
      <c r="AJ1571">
        <f t="shared" si="175"/>
        <v>1</v>
      </c>
      <c r="AK1571">
        <f t="shared" si="176"/>
        <v>3</v>
      </c>
      <c r="AL1571">
        <v>0</v>
      </c>
    </row>
    <row r="1572" spans="1:38" x14ac:dyDescent="0.3">
      <c r="A1572">
        <v>9</v>
      </c>
      <c r="B1572">
        <v>31</v>
      </c>
      <c r="C1572">
        <f>IF(OR($L1572=TRUE,$A1572=0,MOD($A1572,ChapterTable!$R$20)&lt;&gt;0),
MAX(0,INT(($B1572+ChapterTable!$P$26+VLOOKUP(SUBSTITUTE(C$1,"성장단계","")&amp;"단계오프셋",ChapterTable!$R:$S,2,0))/ChapterTable!$P$23)),
MAX(0,INT(($B1572+ChapterTable!$R$26+VLOOKUP(SUBSTITUTE(C$1,"성장단계","")&amp;"보스단계오프셋",ChapterTable!$R:$S,2,0))/ChapterTable!$R$23)))</f>
        <v>3</v>
      </c>
      <c r="D1572">
        <f>IF(OR($L1572=TRUE,$A1572=0,MOD($A1572,ChapterTable!$R$20)&lt;&gt;0),
MAX(0,INT(($B1572+ChapterTable!$P$26+VLOOKUP(SUBSTITUTE(D$1,"성장단계","")&amp;"단계오프셋",ChapterTable!$R:$S,2,0))/ChapterTable!$P$23)),
MAX(0,INT(($B1572+ChapterTable!$R$26+VLOOKUP(SUBSTITUTE(D$1,"성장단계","")&amp;"보스단계오프셋",ChapterTable!$R:$S,2,0))/ChapterTable!$R$23)))</f>
        <v>3</v>
      </c>
      <c r="E1572" s="1">
        <f ca="1">IF(AND($A1572=0,$B1572=1),
    VLOOKUP(1,ChapterTable!$1:$1048576,MATCH("최종"&amp;SUBSTITUTE(SUBSTITUTE(E$1,"standard",""),"|Float",""),ChapterTable!$1:$1,0),0)*ChapterTable!$P$17,
  IF(AND($A1572=0,$B1572=0),
    E1573,
  IF($B1572=0,
    VLOOKUP($A1572,ChapterTable!$1:$1048576,MATCH("최종"&amp;SUBSTITUTE(SUBSTITUTE(E$1,"standard",""),"|Float",""),ChapterTable!$1:$1,0),0),
  IF($B1572=1,
    IF($L1572=FALSE,
      VLOOKUP($A1572,ChapterTable!$1:$1048576,MATCH("최종"&amp;SUBSTITUTE(SUBSTITUTE(E$1,"standard",""),"|Float",""),ChapterTable!$1:$1,0),0),
      VLOOKUP($A1572-ChapterTable!$P$11,ChapterTable!$1:$1048576,MATCH("최종"&amp;SUBSTITUTE(SUBSTITUTE(E$1,"standard",""),"|Float",""),ChapterTable!$1:$1,0),0)*ChapterTable!$P$14
    ),
  OFFSET(E1572,-$B1572+IF($L1572,1,0),0)*IF($B1572&gt;OFFSET($B1572,1,0),ChapterTable!$R$17,1)*
    (VLOOKUP(SUBSTITUTE(SUBSTITUTE(E$1,"standard",""),"|Float","")&amp;IF(OR($L1572=TRUE,$A1572=0,MOD($A1572,ChapterTable!$R$20)&lt;&gt;0),"","보스")&amp;"인게임누적곱배수",ChapterTable!$R:$S,2,0)^C1572
    +VLOOKUP(SUBSTITUTE(SUBSTITUTE(E$1,"standard",""),"|Float","")&amp;IF(OR($L1572=TRUE,$A1572=0,MOD($A1572,ChapterTable!$R$20)&lt;&gt;0),"","보스")&amp;"인게임누적합배수",ChapterTable!$R:$S,2,0)*C1572)
  )
  )
  )
)</f>
        <v>3772.5750000000003</v>
      </c>
      <c r="F1572" s="1">
        <f ca="1">IF(AND($A1572=0,$B1572=1),
    VLOOKUP(1,ChapterTable!$1:$1048576,MATCH("최종"&amp;SUBSTITUTE(SUBSTITUTE(F$1,"standard",""),"|Float",""),ChapterTable!$1:$1,0),0)*ChapterTable!$P$17,
  IF(AND($A1572=0,$B1572=0),
    F1573,
  IF($B1572=0,
    VLOOKUP($A1572,ChapterTable!$1:$1048576,MATCH("최종"&amp;SUBSTITUTE(SUBSTITUTE(F$1,"standard",""),"|Float",""),ChapterTable!$1:$1,0),0),
  IF($B1572=1,
    IF($L1572=FALSE,
      VLOOKUP($A1572,ChapterTable!$1:$1048576,MATCH("최종"&amp;SUBSTITUTE(SUBSTITUTE(F$1,"standard",""),"|Float",""),ChapterTable!$1:$1,0),0),
      VLOOKUP($A1572-ChapterTable!$P$11,ChapterTable!$1:$1048576,MATCH("최종"&amp;SUBSTITUTE(SUBSTITUTE(F$1,"standard",""),"|Float",""),ChapterTable!$1:$1,0),0)*ChapterTable!$P$14
    ),
  OFFSET(F1572,-$B1572+IF($L1572,1,0),0)*
    (VLOOKUP(SUBSTITUTE(SUBSTITUTE(F$1,"standard",""),"|Float","")&amp;IF(OR($L1572=TRUE,$A1572=0,MOD($A1572,ChapterTable!$R$20)&lt;&gt;0),"","보스")&amp;"인게임누적곱배수",ChapterTable!$R:$S,2,0)^D1572
    +VLOOKUP(SUBSTITUTE(SUBSTITUTE(F$1,"standard",""),"|Float","")&amp;IF(OR($L1572=TRUE,$A1572=0,MOD($A1572,ChapterTable!$R$20)&lt;&gt;0),"","보스")&amp;"인게임누적합배수",ChapterTable!$R:$S,2,0)*D1572)
  )
  )
  )
)</f>
        <v>1203.49072265625</v>
      </c>
      <c r="G1572" t="s">
        <v>715</v>
      </c>
      <c r="J1572" t="str">
        <f>IF(ISBLANK(I1572),"",
IFERROR(VLOOKUP(I1572,[1]StringTable!$1:$1048576,MATCH("kor|String",[1]StringTable!$1:$1,0),0),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77"/>
        <v>0.25</v>
      </c>
      <c r="AJ1572">
        <f t="shared" si="175"/>
        <v>0.32</v>
      </c>
      <c r="AK1572">
        <f t="shared" si="176"/>
        <v>1</v>
      </c>
      <c r="AL1572">
        <v>0</v>
      </c>
    </row>
    <row r="1573" spans="1:38" x14ac:dyDescent="0.3">
      <c r="A1573">
        <v>9</v>
      </c>
      <c r="B1573">
        <v>32</v>
      </c>
      <c r="C1573">
        <f>IF(OR($L1573=TRUE,$A1573=0,MOD($A1573,ChapterTable!$R$20)&lt;&gt;0),
MAX(0,INT(($B1573+ChapterTable!$P$26+VLOOKUP(SUBSTITUTE(C$1,"성장단계","")&amp;"단계오프셋",ChapterTable!$R:$S,2,0))/ChapterTable!$P$23)),
MAX(0,INT(($B1573+ChapterTable!$R$26+VLOOKUP(SUBSTITUTE(C$1,"성장단계","")&amp;"보스단계오프셋",ChapterTable!$R:$S,2,0))/ChapterTable!$R$23)))</f>
        <v>3</v>
      </c>
      <c r="D1573">
        <f>IF(OR($L1573=TRUE,$A1573=0,MOD($A1573,ChapterTable!$R$20)&lt;&gt;0),
MAX(0,INT(($B1573+ChapterTable!$P$26+VLOOKUP(SUBSTITUTE(D$1,"성장단계","")&amp;"단계오프셋",ChapterTable!$R:$S,2,0))/ChapterTable!$P$23)),
MAX(0,INT(($B1573+ChapterTable!$R$26+VLOOKUP(SUBSTITUTE(D$1,"성장단계","")&amp;"보스단계오프셋",ChapterTable!$R:$S,2,0))/ChapterTable!$R$23)))</f>
        <v>3</v>
      </c>
      <c r="E1573" s="1">
        <f ca="1">IF(AND($A1573=0,$B1573=1),
    VLOOKUP(1,ChapterTable!$1:$1048576,MATCH("최종"&amp;SUBSTITUTE(SUBSTITUTE(E$1,"standard",""),"|Float",""),ChapterTable!$1:$1,0),0)*ChapterTable!$P$17,
  IF(AND($A1573=0,$B1573=0),
    E1574,
  IF($B1573=0,
    VLOOKUP($A1573,ChapterTable!$1:$1048576,MATCH("최종"&amp;SUBSTITUTE(SUBSTITUTE(E$1,"standard",""),"|Float",""),ChapterTable!$1:$1,0),0),
  IF($B1573=1,
    IF($L1573=FALSE,
      VLOOKUP($A1573,ChapterTable!$1:$1048576,MATCH("최종"&amp;SUBSTITUTE(SUBSTITUTE(E$1,"standard",""),"|Float",""),ChapterTable!$1:$1,0),0),
      VLOOKUP($A1573-ChapterTable!$P$11,ChapterTable!$1:$1048576,MATCH("최종"&amp;SUBSTITUTE(SUBSTITUTE(E$1,"standard",""),"|Float",""),ChapterTable!$1:$1,0),0)*ChapterTable!$P$14
    ),
  OFFSET(E1573,-$B1573+IF($L1573,1,0),0)*IF($B1573&gt;OFFSET($B1573,1,0),ChapterTable!$R$17,1)*
    (VLOOKUP(SUBSTITUTE(SUBSTITUTE(E$1,"standard",""),"|Float","")&amp;IF(OR($L1573=TRUE,$A1573=0,MOD($A1573,ChapterTable!$R$20)&lt;&gt;0),"","보스")&amp;"인게임누적곱배수",ChapterTable!$R:$S,2,0)^C1573
    +VLOOKUP(SUBSTITUTE(SUBSTITUTE(E$1,"standard",""),"|Float","")&amp;IF(OR($L1573=TRUE,$A1573=0,MOD($A1573,ChapterTable!$R$20)&lt;&gt;0),"","보스")&amp;"인게임누적합배수",ChapterTable!$R:$S,2,0)*C1573)
  )
  )
  )
)</f>
        <v>3772.5750000000003</v>
      </c>
      <c r="F1573" s="1">
        <f ca="1">IF(AND($A1573=0,$B1573=1),
    VLOOKUP(1,ChapterTable!$1:$1048576,MATCH("최종"&amp;SUBSTITUTE(SUBSTITUTE(F$1,"standard",""),"|Float",""),ChapterTable!$1:$1,0),0)*ChapterTable!$P$17,
  IF(AND($A1573=0,$B1573=0),
    F1574,
  IF($B1573=0,
    VLOOKUP($A1573,ChapterTable!$1:$1048576,MATCH("최종"&amp;SUBSTITUTE(SUBSTITUTE(F$1,"standard",""),"|Float",""),ChapterTable!$1:$1,0),0),
  IF($B1573=1,
    IF($L1573=FALSE,
      VLOOKUP($A1573,ChapterTable!$1:$1048576,MATCH("최종"&amp;SUBSTITUTE(SUBSTITUTE(F$1,"standard",""),"|Float",""),ChapterTable!$1:$1,0),0),
      VLOOKUP($A1573-ChapterTable!$P$11,ChapterTable!$1:$1048576,MATCH("최종"&amp;SUBSTITUTE(SUBSTITUTE(F$1,"standard",""),"|Float",""),ChapterTable!$1:$1,0),0)*ChapterTable!$P$14
    ),
  OFFSET(F1573,-$B1573+IF($L1573,1,0),0)*
    (VLOOKUP(SUBSTITUTE(SUBSTITUTE(F$1,"standard",""),"|Float","")&amp;IF(OR($L1573=TRUE,$A1573=0,MOD($A1573,ChapterTable!$R$20)&lt;&gt;0),"","보스")&amp;"인게임누적곱배수",ChapterTable!$R:$S,2,0)^D1573
    +VLOOKUP(SUBSTITUTE(SUBSTITUTE(F$1,"standard",""),"|Float","")&amp;IF(OR($L1573=TRUE,$A1573=0,MOD($A1573,ChapterTable!$R$20)&lt;&gt;0),"","보스")&amp;"인게임누적합배수",ChapterTable!$R:$S,2,0)*D1573)
  )
  )
  )
)</f>
        <v>1203.49072265625</v>
      </c>
      <c r="G1573" t="s">
        <v>715</v>
      </c>
      <c r="J1573" t="str">
        <f>IF(ISBLANK(I1573),"",
IFERROR(VLOOKUP(I1573,[1]StringTable!$1:$1048576,MATCH("kor|String",[1]StringTable!$1:$1,0),0),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77"/>
        <v>0.25</v>
      </c>
      <c r="AJ1573">
        <f t="shared" si="175"/>
        <v>0.32</v>
      </c>
      <c r="AK1573">
        <f t="shared" si="176"/>
        <v>1</v>
      </c>
      <c r="AL1573">
        <v>0</v>
      </c>
    </row>
    <row r="1574" spans="1:38" x14ac:dyDescent="0.3">
      <c r="A1574">
        <v>9</v>
      </c>
      <c r="B1574">
        <v>33</v>
      </c>
      <c r="C1574">
        <f>IF(OR($L1574=TRUE,$A1574=0,MOD($A1574,ChapterTable!$R$20)&lt;&gt;0),
MAX(0,INT(($B1574+ChapterTable!$P$26+VLOOKUP(SUBSTITUTE(C$1,"성장단계","")&amp;"단계오프셋",ChapterTable!$R:$S,2,0))/ChapterTable!$P$23)),
MAX(0,INT(($B1574+ChapterTable!$R$26+VLOOKUP(SUBSTITUTE(C$1,"성장단계","")&amp;"보스단계오프셋",ChapterTable!$R:$S,2,0))/ChapterTable!$R$23)))</f>
        <v>3</v>
      </c>
      <c r="D1574">
        <f>IF(OR($L1574=TRUE,$A1574=0,MOD($A1574,ChapterTable!$R$20)&lt;&gt;0),
MAX(0,INT(($B1574+ChapterTable!$P$26+VLOOKUP(SUBSTITUTE(D$1,"성장단계","")&amp;"단계오프셋",ChapterTable!$R:$S,2,0))/ChapterTable!$P$23)),
MAX(0,INT(($B1574+ChapterTable!$R$26+VLOOKUP(SUBSTITUTE(D$1,"성장단계","")&amp;"보스단계오프셋",ChapterTable!$R:$S,2,0))/ChapterTable!$R$23)))</f>
        <v>3</v>
      </c>
      <c r="E1574" s="1">
        <f ca="1">IF(AND($A1574=0,$B1574=1),
    VLOOKUP(1,ChapterTable!$1:$1048576,MATCH("최종"&amp;SUBSTITUTE(SUBSTITUTE(E$1,"standard",""),"|Float",""),ChapterTable!$1:$1,0),0)*ChapterTable!$P$17,
  IF(AND($A1574=0,$B1574=0),
    E1575,
  IF($B1574=0,
    VLOOKUP($A1574,ChapterTable!$1:$1048576,MATCH("최종"&amp;SUBSTITUTE(SUBSTITUTE(E$1,"standard",""),"|Float",""),ChapterTable!$1:$1,0),0),
  IF($B1574=1,
    IF($L1574=FALSE,
      VLOOKUP($A1574,ChapterTable!$1:$1048576,MATCH("최종"&amp;SUBSTITUTE(SUBSTITUTE(E$1,"standard",""),"|Float",""),ChapterTable!$1:$1,0),0),
      VLOOKUP($A1574-ChapterTable!$P$11,ChapterTable!$1:$1048576,MATCH("최종"&amp;SUBSTITUTE(SUBSTITUTE(E$1,"standard",""),"|Float",""),ChapterTable!$1:$1,0),0)*ChapterTable!$P$14
    ),
  OFFSET(E1574,-$B1574+IF($L1574,1,0),0)*IF($B1574&gt;OFFSET($B1574,1,0),ChapterTable!$R$17,1)*
    (VLOOKUP(SUBSTITUTE(SUBSTITUTE(E$1,"standard",""),"|Float","")&amp;IF(OR($L1574=TRUE,$A1574=0,MOD($A1574,ChapterTable!$R$20)&lt;&gt;0),"","보스")&amp;"인게임누적곱배수",ChapterTable!$R:$S,2,0)^C1574
    +VLOOKUP(SUBSTITUTE(SUBSTITUTE(E$1,"standard",""),"|Float","")&amp;IF(OR($L1574=TRUE,$A1574=0,MOD($A1574,ChapterTable!$R$20)&lt;&gt;0),"","보스")&amp;"인게임누적합배수",ChapterTable!$R:$S,2,0)*C1574)
  )
  )
  )
)</f>
        <v>3772.5750000000003</v>
      </c>
      <c r="F1574" s="1">
        <f ca="1">IF(AND($A1574=0,$B1574=1),
    VLOOKUP(1,ChapterTable!$1:$1048576,MATCH("최종"&amp;SUBSTITUTE(SUBSTITUTE(F$1,"standard",""),"|Float",""),ChapterTable!$1:$1,0),0)*ChapterTable!$P$17,
  IF(AND($A1574=0,$B1574=0),
    F1575,
  IF($B1574=0,
    VLOOKUP($A1574,ChapterTable!$1:$1048576,MATCH("최종"&amp;SUBSTITUTE(SUBSTITUTE(F$1,"standard",""),"|Float",""),ChapterTable!$1:$1,0),0),
  IF($B1574=1,
    IF($L1574=FALSE,
      VLOOKUP($A1574,ChapterTable!$1:$1048576,MATCH("최종"&amp;SUBSTITUTE(SUBSTITUTE(F$1,"standard",""),"|Float",""),ChapterTable!$1:$1,0),0),
      VLOOKUP($A1574-ChapterTable!$P$11,ChapterTable!$1:$1048576,MATCH("최종"&amp;SUBSTITUTE(SUBSTITUTE(F$1,"standard",""),"|Float",""),ChapterTable!$1:$1,0),0)*ChapterTable!$P$14
    ),
  OFFSET(F1574,-$B1574+IF($L1574,1,0),0)*
    (VLOOKUP(SUBSTITUTE(SUBSTITUTE(F$1,"standard",""),"|Float","")&amp;IF(OR($L1574=TRUE,$A1574=0,MOD($A1574,ChapterTable!$R$20)&lt;&gt;0),"","보스")&amp;"인게임누적곱배수",ChapterTable!$R:$S,2,0)^D1574
    +VLOOKUP(SUBSTITUTE(SUBSTITUTE(F$1,"standard",""),"|Float","")&amp;IF(OR($L1574=TRUE,$A1574=0,MOD($A1574,ChapterTable!$R$20)&lt;&gt;0),"","보스")&amp;"인게임누적합배수",ChapterTable!$R:$S,2,0)*D1574)
  )
  )
  )
)</f>
        <v>1203.49072265625</v>
      </c>
      <c r="G1574" t="s">
        <v>715</v>
      </c>
      <c r="J1574" t="str">
        <f>IF(ISBLANK(I1574),"",
IFERROR(VLOOKUP(I1574,[1]StringTable!$1:$1048576,MATCH("kor|String",[1]StringTable!$1:$1,0),0),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77"/>
        <v>0.25</v>
      </c>
      <c r="AJ1574">
        <f t="shared" si="175"/>
        <v>0.32</v>
      </c>
      <c r="AK1574">
        <f t="shared" si="176"/>
        <v>1</v>
      </c>
      <c r="AL1574">
        <v>0</v>
      </c>
    </row>
    <row r="1575" spans="1:38" x14ac:dyDescent="0.3">
      <c r="A1575">
        <v>9</v>
      </c>
      <c r="B1575">
        <v>34</v>
      </c>
      <c r="C1575">
        <f>IF(OR($L1575=TRUE,$A1575=0,MOD($A1575,ChapterTable!$R$20)&lt;&gt;0),
MAX(0,INT(($B1575+ChapterTable!$P$26+VLOOKUP(SUBSTITUTE(C$1,"성장단계","")&amp;"단계오프셋",ChapterTable!$R:$S,2,0))/ChapterTable!$P$23)),
MAX(0,INT(($B1575+ChapterTable!$R$26+VLOOKUP(SUBSTITUTE(C$1,"성장단계","")&amp;"보스단계오프셋",ChapterTable!$R:$S,2,0))/ChapterTable!$R$23)))</f>
        <v>3</v>
      </c>
      <c r="D1575">
        <f>IF(OR($L1575=TRUE,$A1575=0,MOD($A1575,ChapterTable!$R$20)&lt;&gt;0),
MAX(0,INT(($B1575+ChapterTable!$P$26+VLOOKUP(SUBSTITUTE(D$1,"성장단계","")&amp;"단계오프셋",ChapterTable!$R:$S,2,0))/ChapterTable!$P$23)),
MAX(0,INT(($B1575+ChapterTable!$R$26+VLOOKUP(SUBSTITUTE(D$1,"성장단계","")&amp;"보스단계오프셋",ChapterTable!$R:$S,2,0))/ChapterTable!$R$23)))</f>
        <v>3</v>
      </c>
      <c r="E1575" s="1">
        <f ca="1">IF(AND($A1575=0,$B1575=1),
    VLOOKUP(1,ChapterTable!$1:$1048576,MATCH("최종"&amp;SUBSTITUTE(SUBSTITUTE(E$1,"standard",""),"|Float",""),ChapterTable!$1:$1,0),0)*ChapterTable!$P$17,
  IF(AND($A1575=0,$B1575=0),
    E1576,
  IF($B1575=0,
    VLOOKUP($A1575,ChapterTable!$1:$1048576,MATCH("최종"&amp;SUBSTITUTE(SUBSTITUTE(E$1,"standard",""),"|Float",""),ChapterTable!$1:$1,0),0),
  IF($B1575=1,
    IF($L1575=FALSE,
      VLOOKUP($A1575,ChapterTable!$1:$1048576,MATCH("최종"&amp;SUBSTITUTE(SUBSTITUTE(E$1,"standard",""),"|Float",""),ChapterTable!$1:$1,0),0),
      VLOOKUP($A1575-ChapterTable!$P$11,ChapterTable!$1:$1048576,MATCH("최종"&amp;SUBSTITUTE(SUBSTITUTE(E$1,"standard",""),"|Float",""),ChapterTable!$1:$1,0),0)*ChapterTable!$P$14
    ),
  OFFSET(E1575,-$B1575+IF($L1575,1,0),0)*IF($B1575&gt;OFFSET($B1575,1,0),ChapterTable!$R$17,1)*
    (VLOOKUP(SUBSTITUTE(SUBSTITUTE(E$1,"standard",""),"|Float","")&amp;IF(OR($L1575=TRUE,$A1575=0,MOD($A1575,ChapterTable!$R$20)&lt;&gt;0),"","보스")&amp;"인게임누적곱배수",ChapterTable!$R:$S,2,0)^C1575
    +VLOOKUP(SUBSTITUTE(SUBSTITUTE(E$1,"standard",""),"|Float","")&amp;IF(OR($L1575=TRUE,$A1575=0,MOD($A1575,ChapterTable!$R$20)&lt;&gt;0),"","보스")&amp;"인게임누적합배수",ChapterTable!$R:$S,2,0)*C1575)
  )
  )
  )
)</f>
        <v>3772.5750000000003</v>
      </c>
      <c r="F1575" s="1">
        <f ca="1">IF(AND($A1575=0,$B1575=1),
    VLOOKUP(1,ChapterTable!$1:$1048576,MATCH("최종"&amp;SUBSTITUTE(SUBSTITUTE(F$1,"standard",""),"|Float",""),ChapterTable!$1:$1,0),0)*ChapterTable!$P$17,
  IF(AND($A1575=0,$B1575=0),
    F1576,
  IF($B1575=0,
    VLOOKUP($A1575,ChapterTable!$1:$1048576,MATCH("최종"&amp;SUBSTITUTE(SUBSTITUTE(F$1,"standard",""),"|Float",""),ChapterTable!$1:$1,0),0),
  IF($B1575=1,
    IF($L1575=FALSE,
      VLOOKUP($A1575,ChapterTable!$1:$1048576,MATCH("최종"&amp;SUBSTITUTE(SUBSTITUTE(F$1,"standard",""),"|Float",""),ChapterTable!$1:$1,0),0),
      VLOOKUP($A1575-ChapterTable!$P$11,ChapterTable!$1:$1048576,MATCH("최종"&amp;SUBSTITUTE(SUBSTITUTE(F$1,"standard",""),"|Float",""),ChapterTable!$1:$1,0),0)*ChapterTable!$P$14
    ),
  OFFSET(F1575,-$B1575+IF($L1575,1,0),0)*
    (VLOOKUP(SUBSTITUTE(SUBSTITUTE(F$1,"standard",""),"|Float","")&amp;IF(OR($L1575=TRUE,$A1575=0,MOD($A1575,ChapterTable!$R$20)&lt;&gt;0),"","보스")&amp;"인게임누적곱배수",ChapterTable!$R:$S,2,0)^D1575
    +VLOOKUP(SUBSTITUTE(SUBSTITUTE(F$1,"standard",""),"|Float","")&amp;IF(OR($L1575=TRUE,$A1575=0,MOD($A1575,ChapterTable!$R$20)&lt;&gt;0),"","보스")&amp;"인게임누적합배수",ChapterTable!$R:$S,2,0)*D1575)
  )
  )
  )
)</f>
        <v>1203.49072265625</v>
      </c>
      <c r="G1575" t="s">
        <v>715</v>
      </c>
      <c r="J1575" t="str">
        <f>IF(ISBLANK(I1575),"",
IFERROR(VLOOKUP(I1575,[1]StringTable!$1:$1048576,MATCH("kor|String",[1]StringTable!$1:$1,0),0),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77"/>
        <v>0.25</v>
      </c>
      <c r="AJ1575">
        <f t="shared" si="175"/>
        <v>0.32</v>
      </c>
      <c r="AK1575">
        <f t="shared" si="176"/>
        <v>1</v>
      </c>
      <c r="AL1575">
        <v>0</v>
      </c>
    </row>
    <row r="1576" spans="1:38" x14ac:dyDescent="0.3">
      <c r="A1576">
        <v>9</v>
      </c>
      <c r="B1576">
        <v>35</v>
      </c>
      <c r="C1576">
        <f>IF(OR($L1576=TRUE,$A1576=0,MOD($A1576,ChapterTable!$R$20)&lt;&gt;0),
MAX(0,INT(($B1576+ChapterTable!$P$26+VLOOKUP(SUBSTITUTE(C$1,"성장단계","")&amp;"단계오프셋",ChapterTable!$R:$S,2,0))/ChapterTable!$P$23)),
MAX(0,INT(($B1576+ChapterTable!$R$26+VLOOKUP(SUBSTITUTE(C$1,"성장단계","")&amp;"보스단계오프셋",ChapterTable!$R:$S,2,0))/ChapterTable!$R$23)))</f>
        <v>3</v>
      </c>
      <c r="D1576">
        <f>IF(OR($L1576=TRUE,$A1576=0,MOD($A1576,ChapterTable!$R$20)&lt;&gt;0),
MAX(0,INT(($B1576+ChapterTable!$P$26+VLOOKUP(SUBSTITUTE(D$1,"성장단계","")&amp;"단계오프셋",ChapterTable!$R:$S,2,0))/ChapterTable!$P$23)),
MAX(0,INT(($B1576+ChapterTable!$R$26+VLOOKUP(SUBSTITUTE(D$1,"성장단계","")&amp;"보스단계오프셋",ChapterTable!$R:$S,2,0))/ChapterTable!$R$23)))</f>
        <v>3</v>
      </c>
      <c r="E1576" s="1">
        <f ca="1">IF(AND($A1576=0,$B1576=1),
    VLOOKUP(1,ChapterTable!$1:$1048576,MATCH("최종"&amp;SUBSTITUTE(SUBSTITUTE(E$1,"standard",""),"|Float",""),ChapterTable!$1:$1,0),0)*ChapterTable!$P$17,
  IF(AND($A1576=0,$B1576=0),
    E1577,
  IF($B1576=0,
    VLOOKUP($A1576,ChapterTable!$1:$1048576,MATCH("최종"&amp;SUBSTITUTE(SUBSTITUTE(E$1,"standard",""),"|Float",""),ChapterTable!$1:$1,0),0),
  IF($B1576=1,
    IF($L1576=FALSE,
      VLOOKUP($A1576,ChapterTable!$1:$1048576,MATCH("최종"&amp;SUBSTITUTE(SUBSTITUTE(E$1,"standard",""),"|Float",""),ChapterTable!$1:$1,0),0),
      VLOOKUP($A1576-ChapterTable!$P$11,ChapterTable!$1:$1048576,MATCH("최종"&amp;SUBSTITUTE(SUBSTITUTE(E$1,"standard",""),"|Float",""),ChapterTable!$1:$1,0),0)*ChapterTable!$P$14
    ),
  OFFSET(E1576,-$B1576+IF($L1576,1,0),0)*IF($B1576&gt;OFFSET($B1576,1,0),ChapterTable!$R$17,1)*
    (VLOOKUP(SUBSTITUTE(SUBSTITUTE(E$1,"standard",""),"|Float","")&amp;IF(OR($L1576=TRUE,$A1576=0,MOD($A1576,ChapterTable!$R$20)&lt;&gt;0),"","보스")&amp;"인게임누적곱배수",ChapterTable!$R:$S,2,0)^C1576
    +VLOOKUP(SUBSTITUTE(SUBSTITUTE(E$1,"standard",""),"|Float","")&amp;IF(OR($L1576=TRUE,$A1576=0,MOD($A1576,ChapterTable!$R$20)&lt;&gt;0),"","보스")&amp;"인게임누적합배수",ChapterTable!$R:$S,2,0)*C1576)
  )
  )
  )
)</f>
        <v>3772.5750000000003</v>
      </c>
      <c r="F1576" s="1">
        <f ca="1">IF(AND($A1576=0,$B1576=1),
    VLOOKUP(1,ChapterTable!$1:$1048576,MATCH("최종"&amp;SUBSTITUTE(SUBSTITUTE(F$1,"standard",""),"|Float",""),ChapterTable!$1:$1,0),0)*ChapterTable!$P$17,
  IF(AND($A1576=0,$B1576=0),
    F1577,
  IF($B1576=0,
    VLOOKUP($A1576,ChapterTable!$1:$1048576,MATCH("최종"&amp;SUBSTITUTE(SUBSTITUTE(F$1,"standard",""),"|Float",""),ChapterTable!$1:$1,0),0),
  IF($B1576=1,
    IF($L1576=FALSE,
      VLOOKUP($A1576,ChapterTable!$1:$1048576,MATCH("최종"&amp;SUBSTITUTE(SUBSTITUTE(F$1,"standard",""),"|Float",""),ChapterTable!$1:$1,0),0),
      VLOOKUP($A1576-ChapterTable!$P$11,ChapterTable!$1:$1048576,MATCH("최종"&amp;SUBSTITUTE(SUBSTITUTE(F$1,"standard",""),"|Float",""),ChapterTable!$1:$1,0),0)*ChapterTable!$P$14
    ),
  OFFSET(F1576,-$B1576+IF($L1576,1,0),0)*
    (VLOOKUP(SUBSTITUTE(SUBSTITUTE(F$1,"standard",""),"|Float","")&amp;IF(OR($L1576=TRUE,$A1576=0,MOD($A1576,ChapterTable!$R$20)&lt;&gt;0),"","보스")&amp;"인게임누적곱배수",ChapterTable!$R:$S,2,0)^D1576
    +VLOOKUP(SUBSTITUTE(SUBSTITUTE(F$1,"standard",""),"|Float","")&amp;IF(OR($L1576=TRUE,$A1576=0,MOD($A1576,ChapterTable!$R$20)&lt;&gt;0),"","보스")&amp;"인게임누적합배수",ChapterTable!$R:$S,2,0)*D1576)
  )
  )
  )
)</f>
        <v>1203.49072265625</v>
      </c>
      <c r="G1576" t="s">
        <v>715</v>
      </c>
      <c r="J1576" t="str">
        <f>IF(ISBLANK(I1576),"",
IFERROR(VLOOKUP(I1576,[1]StringTable!$1:$1048576,MATCH("kor|String",[1]StringTable!$1:$1,0),0),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77"/>
        <v>0.25</v>
      </c>
      <c r="AJ1576">
        <f t="shared" si="175"/>
        <v>0.32</v>
      </c>
      <c r="AK1576">
        <f t="shared" si="176"/>
        <v>1</v>
      </c>
      <c r="AL1576">
        <v>0</v>
      </c>
    </row>
    <row r="1577" spans="1:38" x14ac:dyDescent="0.3">
      <c r="A1577">
        <v>9</v>
      </c>
      <c r="B1577">
        <v>36</v>
      </c>
      <c r="C1577">
        <f>IF(OR($L1577=TRUE,$A1577=0,MOD($A1577,ChapterTable!$R$20)&lt;&gt;0),
MAX(0,INT(($B1577+ChapterTable!$P$26+VLOOKUP(SUBSTITUTE(C$1,"성장단계","")&amp;"단계오프셋",ChapterTable!$R:$S,2,0))/ChapterTable!$P$23)),
MAX(0,INT(($B1577+ChapterTable!$R$26+VLOOKUP(SUBSTITUTE(C$1,"성장단계","")&amp;"보스단계오프셋",ChapterTable!$R:$S,2,0))/ChapterTable!$R$23)))</f>
        <v>4</v>
      </c>
      <c r="D1577">
        <f>IF(OR($L1577=TRUE,$A1577=0,MOD($A1577,ChapterTable!$R$20)&lt;&gt;0),
MAX(0,INT(($B1577+ChapterTable!$P$26+VLOOKUP(SUBSTITUTE(D$1,"성장단계","")&amp;"단계오프셋",ChapterTable!$R:$S,2,0))/ChapterTable!$P$23)),
MAX(0,INT(($B1577+ChapterTable!$R$26+VLOOKUP(SUBSTITUTE(D$1,"성장단계","")&amp;"보스단계오프셋",ChapterTable!$R:$S,2,0))/ChapterTable!$R$23)))</f>
        <v>3</v>
      </c>
      <c r="E1577" s="1">
        <f ca="1">IF(AND($A1577=0,$B1577=1),
    VLOOKUP(1,ChapterTable!$1:$1048576,MATCH("최종"&amp;SUBSTITUTE(SUBSTITUTE(E$1,"standard",""),"|Float",""),ChapterTable!$1:$1,0),0)*ChapterTable!$P$17,
  IF(AND($A1577=0,$B1577=0),
    E1578,
  IF($B1577=0,
    VLOOKUP($A1577,ChapterTable!$1:$1048576,MATCH("최종"&amp;SUBSTITUTE(SUBSTITUTE(E$1,"standard",""),"|Float",""),ChapterTable!$1:$1,0),0),
  IF($B1577=1,
    IF($L1577=FALSE,
      VLOOKUP($A1577,ChapterTable!$1:$1048576,MATCH("최종"&amp;SUBSTITUTE(SUBSTITUTE(E$1,"standard",""),"|Float",""),ChapterTable!$1:$1,0),0),
      VLOOKUP($A1577-ChapterTable!$P$11,ChapterTable!$1:$1048576,MATCH("최종"&amp;SUBSTITUTE(SUBSTITUTE(E$1,"standard",""),"|Float",""),ChapterTable!$1:$1,0),0)*ChapterTable!$P$14
    ),
  OFFSET(E1577,-$B1577+IF($L1577,1,0),0)*IF($B1577&gt;OFFSET($B1577,1,0),ChapterTable!$R$17,1)*
    (VLOOKUP(SUBSTITUTE(SUBSTITUTE(E$1,"standard",""),"|Float","")&amp;IF(OR($L1577=TRUE,$A1577=0,MOD($A1577,ChapterTable!$R$20)&lt;&gt;0),"","보스")&amp;"인게임누적곱배수",ChapterTable!$R:$S,2,0)^C1577
    +VLOOKUP(SUBSTITUTE(SUBSTITUTE(E$1,"standard",""),"|Float","")&amp;IF(OR($L1577=TRUE,$A1577=0,MOD($A1577,ChapterTable!$R$20)&lt;&gt;0),"","보스")&amp;"인게임누적합배수",ChapterTable!$R:$S,2,0)*C1577)
  )
  )
  )
)</f>
        <v>4244.1468750000004</v>
      </c>
      <c r="F1577" s="1">
        <f ca="1">IF(AND($A1577=0,$B1577=1),
    VLOOKUP(1,ChapterTable!$1:$1048576,MATCH("최종"&amp;SUBSTITUTE(SUBSTITUTE(F$1,"standard",""),"|Float",""),ChapterTable!$1:$1,0),0)*ChapterTable!$P$17,
  IF(AND($A1577=0,$B1577=0),
    F1578,
  IF($B1577=0,
    VLOOKUP($A1577,ChapterTable!$1:$1048576,MATCH("최종"&amp;SUBSTITUTE(SUBSTITUTE(F$1,"standard",""),"|Float",""),ChapterTable!$1:$1,0),0),
  IF($B1577=1,
    IF($L1577=FALSE,
      VLOOKUP($A1577,ChapterTable!$1:$1048576,MATCH("최종"&amp;SUBSTITUTE(SUBSTITUTE(F$1,"standard",""),"|Float",""),ChapterTable!$1:$1,0),0),
      VLOOKUP($A1577-ChapterTable!$P$11,ChapterTable!$1:$1048576,MATCH("최종"&amp;SUBSTITUTE(SUBSTITUTE(F$1,"standard",""),"|Float",""),ChapterTable!$1:$1,0),0)*ChapterTable!$P$14
    ),
  OFFSET(F1577,-$B1577+IF($L1577,1,0),0)*
    (VLOOKUP(SUBSTITUTE(SUBSTITUTE(F$1,"standard",""),"|Float","")&amp;IF(OR($L1577=TRUE,$A1577=0,MOD($A1577,ChapterTable!$R$20)&lt;&gt;0),"","보스")&amp;"인게임누적곱배수",ChapterTable!$R:$S,2,0)^D1577
    +VLOOKUP(SUBSTITUTE(SUBSTITUTE(F$1,"standard",""),"|Float","")&amp;IF(OR($L1577=TRUE,$A1577=0,MOD($A1577,ChapterTable!$R$20)&lt;&gt;0),"","보스")&amp;"인게임누적합배수",ChapterTable!$R:$S,2,0)*D1577)
  )
  )
  )
)</f>
        <v>1203.49072265625</v>
      </c>
      <c r="G1577" t="s">
        <v>715</v>
      </c>
      <c r="J1577" t="str">
        <f>IF(ISBLANK(I1577),"",
IFERROR(VLOOKUP(I1577,[1]StringTable!$1:$1048576,MATCH("kor|String",[1]StringTable!$1:$1,0),0),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77"/>
        <v>0.25</v>
      </c>
      <c r="AJ1577">
        <f t="shared" si="175"/>
        <v>0.32</v>
      </c>
      <c r="AK1577">
        <f t="shared" si="176"/>
        <v>1</v>
      </c>
      <c r="AL1577">
        <v>0</v>
      </c>
    </row>
    <row r="1578" spans="1:38" x14ac:dyDescent="0.3">
      <c r="A1578">
        <v>9</v>
      </c>
      <c r="B1578">
        <v>37</v>
      </c>
      <c r="C1578">
        <f>IF(OR($L1578=TRUE,$A1578=0,MOD($A1578,ChapterTable!$R$20)&lt;&gt;0),
MAX(0,INT(($B1578+ChapterTable!$P$26+VLOOKUP(SUBSTITUTE(C$1,"성장단계","")&amp;"단계오프셋",ChapterTable!$R:$S,2,0))/ChapterTable!$P$23)),
MAX(0,INT(($B1578+ChapterTable!$R$26+VLOOKUP(SUBSTITUTE(C$1,"성장단계","")&amp;"보스단계오프셋",ChapterTable!$R:$S,2,0))/ChapterTable!$R$23)))</f>
        <v>4</v>
      </c>
      <c r="D1578">
        <f>IF(OR($L1578=TRUE,$A1578=0,MOD($A1578,ChapterTable!$R$20)&lt;&gt;0),
MAX(0,INT(($B1578+ChapterTable!$P$26+VLOOKUP(SUBSTITUTE(D$1,"성장단계","")&amp;"단계오프셋",ChapterTable!$R:$S,2,0))/ChapterTable!$P$23)),
MAX(0,INT(($B1578+ChapterTable!$R$26+VLOOKUP(SUBSTITUTE(D$1,"성장단계","")&amp;"보스단계오프셋",ChapterTable!$R:$S,2,0))/ChapterTable!$R$23)))</f>
        <v>3</v>
      </c>
      <c r="E1578" s="1">
        <f ca="1">IF(AND($A1578=0,$B1578=1),
    VLOOKUP(1,ChapterTable!$1:$1048576,MATCH("최종"&amp;SUBSTITUTE(SUBSTITUTE(E$1,"standard",""),"|Float",""),ChapterTable!$1:$1,0),0)*ChapterTable!$P$17,
  IF(AND($A1578=0,$B1578=0),
    E1579,
  IF($B1578=0,
    VLOOKUP($A1578,ChapterTable!$1:$1048576,MATCH("최종"&amp;SUBSTITUTE(SUBSTITUTE(E$1,"standard",""),"|Float",""),ChapterTable!$1:$1,0),0),
  IF($B1578=1,
    IF($L1578=FALSE,
      VLOOKUP($A1578,ChapterTable!$1:$1048576,MATCH("최종"&amp;SUBSTITUTE(SUBSTITUTE(E$1,"standard",""),"|Float",""),ChapterTable!$1:$1,0),0),
      VLOOKUP($A1578-ChapterTable!$P$11,ChapterTable!$1:$1048576,MATCH("최종"&amp;SUBSTITUTE(SUBSTITUTE(E$1,"standard",""),"|Float",""),ChapterTable!$1:$1,0),0)*ChapterTable!$P$14
    ),
  OFFSET(E1578,-$B1578+IF($L1578,1,0),0)*IF($B1578&gt;OFFSET($B1578,1,0),ChapterTable!$R$17,1)*
    (VLOOKUP(SUBSTITUTE(SUBSTITUTE(E$1,"standard",""),"|Float","")&amp;IF(OR($L1578=TRUE,$A1578=0,MOD($A1578,ChapterTable!$R$20)&lt;&gt;0),"","보스")&amp;"인게임누적곱배수",ChapterTable!$R:$S,2,0)^C1578
    +VLOOKUP(SUBSTITUTE(SUBSTITUTE(E$1,"standard",""),"|Float","")&amp;IF(OR($L1578=TRUE,$A1578=0,MOD($A1578,ChapterTable!$R$20)&lt;&gt;0),"","보스")&amp;"인게임누적합배수",ChapterTable!$R:$S,2,0)*C1578)
  )
  )
  )
)</f>
        <v>4244.1468750000004</v>
      </c>
      <c r="F1578" s="1">
        <f ca="1">IF(AND($A1578=0,$B1578=1),
    VLOOKUP(1,ChapterTable!$1:$1048576,MATCH("최종"&amp;SUBSTITUTE(SUBSTITUTE(F$1,"standard",""),"|Float",""),ChapterTable!$1:$1,0),0)*ChapterTable!$P$17,
  IF(AND($A1578=0,$B1578=0),
    F1579,
  IF($B1578=0,
    VLOOKUP($A1578,ChapterTable!$1:$1048576,MATCH("최종"&amp;SUBSTITUTE(SUBSTITUTE(F$1,"standard",""),"|Float",""),ChapterTable!$1:$1,0),0),
  IF($B1578=1,
    IF($L1578=FALSE,
      VLOOKUP($A1578,ChapterTable!$1:$1048576,MATCH("최종"&amp;SUBSTITUTE(SUBSTITUTE(F$1,"standard",""),"|Float",""),ChapterTable!$1:$1,0),0),
      VLOOKUP($A1578-ChapterTable!$P$11,ChapterTable!$1:$1048576,MATCH("최종"&amp;SUBSTITUTE(SUBSTITUTE(F$1,"standard",""),"|Float",""),ChapterTable!$1:$1,0),0)*ChapterTable!$P$14
    ),
  OFFSET(F1578,-$B1578+IF($L1578,1,0),0)*
    (VLOOKUP(SUBSTITUTE(SUBSTITUTE(F$1,"standard",""),"|Float","")&amp;IF(OR($L1578=TRUE,$A1578=0,MOD($A1578,ChapterTable!$R$20)&lt;&gt;0),"","보스")&amp;"인게임누적곱배수",ChapterTable!$R:$S,2,0)^D1578
    +VLOOKUP(SUBSTITUTE(SUBSTITUTE(F$1,"standard",""),"|Float","")&amp;IF(OR($L1578=TRUE,$A1578=0,MOD($A1578,ChapterTable!$R$20)&lt;&gt;0),"","보스")&amp;"인게임누적합배수",ChapterTable!$R:$S,2,0)*D1578)
  )
  )
  )
)</f>
        <v>1203.49072265625</v>
      </c>
      <c r="G1578" t="s">
        <v>715</v>
      </c>
      <c r="J1578" t="str">
        <f>IF(ISBLANK(I1578),"",
IFERROR(VLOOKUP(I1578,[1]StringTable!$1:$1048576,MATCH("kor|String",[1]StringTable!$1:$1,0),0),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77"/>
        <v>0.25</v>
      </c>
      <c r="AJ1578">
        <f t="shared" si="175"/>
        <v>0.32</v>
      </c>
      <c r="AK1578">
        <f t="shared" si="176"/>
        <v>1</v>
      </c>
      <c r="AL1578">
        <v>0</v>
      </c>
    </row>
    <row r="1579" spans="1:38" x14ac:dyDescent="0.3">
      <c r="A1579">
        <v>9</v>
      </c>
      <c r="B1579">
        <v>38</v>
      </c>
      <c r="C1579">
        <f>IF(OR($L1579=TRUE,$A1579=0,MOD($A1579,ChapterTable!$R$20)&lt;&gt;0),
MAX(0,INT(($B1579+ChapterTable!$P$26+VLOOKUP(SUBSTITUTE(C$1,"성장단계","")&amp;"단계오프셋",ChapterTable!$R:$S,2,0))/ChapterTable!$P$23)),
MAX(0,INT(($B1579+ChapterTable!$R$26+VLOOKUP(SUBSTITUTE(C$1,"성장단계","")&amp;"보스단계오프셋",ChapterTable!$R:$S,2,0))/ChapterTable!$R$23)))</f>
        <v>4</v>
      </c>
      <c r="D1579">
        <f>IF(OR($L1579=TRUE,$A1579=0,MOD($A1579,ChapterTable!$R$20)&lt;&gt;0),
MAX(0,INT(($B1579+ChapterTable!$P$26+VLOOKUP(SUBSTITUTE(D$1,"성장단계","")&amp;"단계오프셋",ChapterTable!$R:$S,2,0))/ChapterTable!$P$23)),
MAX(0,INT(($B1579+ChapterTable!$R$26+VLOOKUP(SUBSTITUTE(D$1,"성장단계","")&amp;"보스단계오프셋",ChapterTable!$R:$S,2,0))/ChapterTable!$R$23)))</f>
        <v>3</v>
      </c>
      <c r="E1579" s="1">
        <f ca="1">IF(AND($A1579=0,$B1579=1),
    VLOOKUP(1,ChapterTable!$1:$1048576,MATCH("최종"&amp;SUBSTITUTE(SUBSTITUTE(E$1,"standard",""),"|Float",""),ChapterTable!$1:$1,0),0)*ChapterTable!$P$17,
  IF(AND($A1579=0,$B1579=0),
    E1580,
  IF($B1579=0,
    VLOOKUP($A1579,ChapterTable!$1:$1048576,MATCH("최종"&amp;SUBSTITUTE(SUBSTITUTE(E$1,"standard",""),"|Float",""),ChapterTable!$1:$1,0),0),
  IF($B1579=1,
    IF($L1579=FALSE,
      VLOOKUP($A1579,ChapterTable!$1:$1048576,MATCH("최종"&amp;SUBSTITUTE(SUBSTITUTE(E$1,"standard",""),"|Float",""),ChapterTable!$1:$1,0),0),
      VLOOKUP($A1579-ChapterTable!$P$11,ChapterTable!$1:$1048576,MATCH("최종"&amp;SUBSTITUTE(SUBSTITUTE(E$1,"standard",""),"|Float",""),ChapterTable!$1:$1,0),0)*ChapterTable!$P$14
    ),
  OFFSET(E1579,-$B1579+IF($L1579,1,0),0)*IF($B1579&gt;OFFSET($B1579,1,0),ChapterTable!$R$17,1)*
    (VLOOKUP(SUBSTITUTE(SUBSTITUTE(E$1,"standard",""),"|Float","")&amp;IF(OR($L1579=TRUE,$A1579=0,MOD($A1579,ChapterTable!$R$20)&lt;&gt;0),"","보스")&amp;"인게임누적곱배수",ChapterTable!$R:$S,2,0)^C1579
    +VLOOKUP(SUBSTITUTE(SUBSTITUTE(E$1,"standard",""),"|Float","")&amp;IF(OR($L1579=TRUE,$A1579=0,MOD($A1579,ChapterTable!$R$20)&lt;&gt;0),"","보스")&amp;"인게임누적합배수",ChapterTable!$R:$S,2,0)*C1579)
  )
  )
  )
)</f>
        <v>4244.1468750000004</v>
      </c>
      <c r="F1579" s="1">
        <f ca="1">IF(AND($A1579=0,$B1579=1),
    VLOOKUP(1,ChapterTable!$1:$1048576,MATCH("최종"&amp;SUBSTITUTE(SUBSTITUTE(F$1,"standard",""),"|Float",""),ChapterTable!$1:$1,0),0)*ChapterTable!$P$17,
  IF(AND($A1579=0,$B1579=0),
    F1580,
  IF($B1579=0,
    VLOOKUP($A1579,ChapterTable!$1:$1048576,MATCH("최종"&amp;SUBSTITUTE(SUBSTITUTE(F$1,"standard",""),"|Float",""),ChapterTable!$1:$1,0),0),
  IF($B1579=1,
    IF($L1579=FALSE,
      VLOOKUP($A1579,ChapterTable!$1:$1048576,MATCH("최종"&amp;SUBSTITUTE(SUBSTITUTE(F$1,"standard",""),"|Float",""),ChapterTable!$1:$1,0),0),
      VLOOKUP($A1579-ChapterTable!$P$11,ChapterTable!$1:$1048576,MATCH("최종"&amp;SUBSTITUTE(SUBSTITUTE(F$1,"standard",""),"|Float",""),ChapterTable!$1:$1,0),0)*ChapterTable!$P$14
    ),
  OFFSET(F1579,-$B1579+IF($L1579,1,0),0)*
    (VLOOKUP(SUBSTITUTE(SUBSTITUTE(F$1,"standard",""),"|Float","")&amp;IF(OR($L1579=TRUE,$A1579=0,MOD($A1579,ChapterTable!$R$20)&lt;&gt;0),"","보스")&amp;"인게임누적곱배수",ChapterTable!$R:$S,2,0)^D1579
    +VLOOKUP(SUBSTITUTE(SUBSTITUTE(F$1,"standard",""),"|Float","")&amp;IF(OR($L1579=TRUE,$A1579=0,MOD($A1579,ChapterTable!$R$20)&lt;&gt;0),"","보스")&amp;"인게임누적합배수",ChapterTable!$R:$S,2,0)*D1579)
  )
  )
  )
)</f>
        <v>1203.49072265625</v>
      </c>
      <c r="G1579" t="s">
        <v>715</v>
      </c>
      <c r="J1579" t="str">
        <f>IF(ISBLANK(I1579),"",
IFERROR(VLOOKUP(I1579,[1]StringTable!$1:$1048576,MATCH("kor|String",[1]StringTable!$1:$1,0),0),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77"/>
        <v>0.25</v>
      </c>
      <c r="AJ1579">
        <f t="shared" si="175"/>
        <v>0.32</v>
      </c>
      <c r="AK1579">
        <f t="shared" si="176"/>
        <v>1</v>
      </c>
      <c r="AL1579">
        <v>0</v>
      </c>
    </row>
    <row r="1580" spans="1:38" x14ac:dyDescent="0.3">
      <c r="A1580">
        <v>9</v>
      </c>
      <c r="B1580">
        <v>39</v>
      </c>
      <c r="C1580">
        <f>IF(OR($L1580=TRUE,$A1580=0,MOD($A1580,ChapterTable!$R$20)&lt;&gt;0),
MAX(0,INT(($B1580+ChapterTable!$P$26+VLOOKUP(SUBSTITUTE(C$1,"성장단계","")&amp;"단계오프셋",ChapterTable!$R:$S,2,0))/ChapterTable!$P$23)),
MAX(0,INT(($B1580+ChapterTable!$R$26+VLOOKUP(SUBSTITUTE(C$1,"성장단계","")&amp;"보스단계오프셋",ChapterTable!$R:$S,2,0))/ChapterTable!$R$23)))</f>
        <v>4</v>
      </c>
      <c r="D1580">
        <f>IF(OR($L1580=TRUE,$A1580=0,MOD($A1580,ChapterTable!$R$20)&lt;&gt;0),
MAX(0,INT(($B1580+ChapterTable!$P$26+VLOOKUP(SUBSTITUTE(D$1,"성장단계","")&amp;"단계오프셋",ChapterTable!$R:$S,2,0))/ChapterTable!$P$23)),
MAX(0,INT(($B1580+ChapterTable!$R$26+VLOOKUP(SUBSTITUTE(D$1,"성장단계","")&amp;"보스단계오프셋",ChapterTable!$R:$S,2,0))/ChapterTable!$R$23)))</f>
        <v>3</v>
      </c>
      <c r="E1580" s="1">
        <f ca="1">IF(AND($A1580=0,$B1580=1),
    VLOOKUP(1,ChapterTable!$1:$1048576,MATCH("최종"&amp;SUBSTITUTE(SUBSTITUTE(E$1,"standard",""),"|Float",""),ChapterTable!$1:$1,0),0)*ChapterTable!$P$17,
  IF(AND($A1580=0,$B1580=0),
    E1581,
  IF($B1580=0,
    VLOOKUP($A1580,ChapterTable!$1:$1048576,MATCH("최종"&amp;SUBSTITUTE(SUBSTITUTE(E$1,"standard",""),"|Float",""),ChapterTable!$1:$1,0),0),
  IF($B1580=1,
    IF($L1580=FALSE,
      VLOOKUP($A1580,ChapterTable!$1:$1048576,MATCH("최종"&amp;SUBSTITUTE(SUBSTITUTE(E$1,"standard",""),"|Float",""),ChapterTable!$1:$1,0),0),
      VLOOKUP($A1580-ChapterTable!$P$11,ChapterTable!$1:$1048576,MATCH("최종"&amp;SUBSTITUTE(SUBSTITUTE(E$1,"standard",""),"|Float",""),ChapterTable!$1:$1,0),0)*ChapterTable!$P$14
    ),
  OFFSET(E1580,-$B1580+IF($L1580,1,0),0)*IF($B1580&gt;OFFSET($B1580,1,0),ChapterTable!$R$17,1)*
    (VLOOKUP(SUBSTITUTE(SUBSTITUTE(E$1,"standard",""),"|Float","")&amp;IF(OR($L1580=TRUE,$A1580=0,MOD($A1580,ChapterTable!$R$20)&lt;&gt;0),"","보스")&amp;"인게임누적곱배수",ChapterTable!$R:$S,2,0)^C1580
    +VLOOKUP(SUBSTITUTE(SUBSTITUTE(E$1,"standard",""),"|Float","")&amp;IF(OR($L1580=TRUE,$A1580=0,MOD($A1580,ChapterTable!$R$20)&lt;&gt;0),"","보스")&amp;"인게임누적합배수",ChapterTable!$R:$S,2,0)*C1580)
  )
  )
  )
)</f>
        <v>4244.1468750000004</v>
      </c>
      <c r="F1580" s="1">
        <f ca="1">IF(AND($A1580=0,$B1580=1),
    VLOOKUP(1,ChapterTable!$1:$1048576,MATCH("최종"&amp;SUBSTITUTE(SUBSTITUTE(F$1,"standard",""),"|Float",""),ChapterTable!$1:$1,0),0)*ChapterTable!$P$17,
  IF(AND($A1580=0,$B1580=0),
    F1581,
  IF($B1580=0,
    VLOOKUP($A1580,ChapterTable!$1:$1048576,MATCH("최종"&amp;SUBSTITUTE(SUBSTITUTE(F$1,"standard",""),"|Float",""),ChapterTable!$1:$1,0),0),
  IF($B1580=1,
    IF($L1580=FALSE,
      VLOOKUP($A1580,ChapterTable!$1:$1048576,MATCH("최종"&amp;SUBSTITUTE(SUBSTITUTE(F$1,"standard",""),"|Float",""),ChapterTable!$1:$1,0),0),
      VLOOKUP($A1580-ChapterTable!$P$11,ChapterTable!$1:$1048576,MATCH("최종"&amp;SUBSTITUTE(SUBSTITUTE(F$1,"standard",""),"|Float",""),ChapterTable!$1:$1,0),0)*ChapterTable!$P$14
    ),
  OFFSET(F1580,-$B1580+IF($L1580,1,0),0)*
    (VLOOKUP(SUBSTITUTE(SUBSTITUTE(F$1,"standard",""),"|Float","")&amp;IF(OR($L1580=TRUE,$A1580=0,MOD($A1580,ChapterTable!$R$20)&lt;&gt;0),"","보스")&amp;"인게임누적곱배수",ChapterTable!$R:$S,2,0)^D1580
    +VLOOKUP(SUBSTITUTE(SUBSTITUTE(F$1,"standard",""),"|Float","")&amp;IF(OR($L1580=TRUE,$A1580=0,MOD($A1580,ChapterTable!$R$20)&lt;&gt;0),"","보스")&amp;"인게임누적합배수",ChapterTable!$R:$S,2,0)*D1580)
  )
  )
  )
)</f>
        <v>1203.49072265625</v>
      </c>
      <c r="G1580" t="s">
        <v>715</v>
      </c>
      <c r="J1580" t="str">
        <f>IF(ISBLANK(I1580),"",
IFERROR(VLOOKUP(I1580,[1]StringTable!$1:$1048576,MATCH("kor|String",[1]StringTable!$1:$1,0),0),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77"/>
        <v>0.25</v>
      </c>
      <c r="AJ1580">
        <f t="shared" si="175"/>
        <v>0.32</v>
      </c>
      <c r="AK1580">
        <f t="shared" si="176"/>
        <v>1</v>
      </c>
      <c r="AL1580">
        <v>0</v>
      </c>
    </row>
    <row r="1581" spans="1:38" x14ac:dyDescent="0.3">
      <c r="A1581">
        <v>9</v>
      </c>
      <c r="B1581">
        <v>40</v>
      </c>
      <c r="C1581">
        <f>IF(OR($L1581=TRUE,$A1581=0,MOD($A1581,ChapterTable!$R$20)&lt;&gt;0),
MAX(0,INT(($B1581+ChapterTable!$P$26+VLOOKUP(SUBSTITUTE(C$1,"성장단계","")&amp;"단계오프셋",ChapterTable!$R:$S,2,0))/ChapterTable!$P$23)),
MAX(0,INT(($B1581+ChapterTable!$R$26+VLOOKUP(SUBSTITUTE(C$1,"성장단계","")&amp;"보스단계오프셋",ChapterTable!$R:$S,2,0))/ChapterTable!$R$23)))</f>
        <v>4</v>
      </c>
      <c r="D1581">
        <f>IF(OR($L1581=TRUE,$A1581=0,MOD($A1581,ChapterTable!$R$20)&lt;&gt;0),
MAX(0,INT(($B1581+ChapterTable!$P$26+VLOOKUP(SUBSTITUTE(D$1,"성장단계","")&amp;"단계오프셋",ChapterTable!$R:$S,2,0))/ChapterTable!$P$23)),
MAX(0,INT(($B1581+ChapterTable!$R$26+VLOOKUP(SUBSTITUTE(D$1,"성장단계","")&amp;"보스단계오프셋",ChapterTable!$R:$S,2,0))/ChapterTable!$R$23)))</f>
        <v>3</v>
      </c>
      <c r="E1581" s="1">
        <f ca="1">IF(AND($A1581=0,$B1581=1),
    VLOOKUP(1,ChapterTable!$1:$1048576,MATCH("최종"&amp;SUBSTITUTE(SUBSTITUTE(E$1,"standard",""),"|Float",""),ChapterTable!$1:$1,0),0)*ChapterTable!$P$17,
  IF(AND($A1581=0,$B1581=0),
    E1582,
  IF($B1581=0,
    VLOOKUP($A1581,ChapterTable!$1:$1048576,MATCH("최종"&amp;SUBSTITUTE(SUBSTITUTE(E$1,"standard",""),"|Float",""),ChapterTable!$1:$1,0),0),
  IF($B1581=1,
    IF($L1581=FALSE,
      VLOOKUP($A1581,ChapterTable!$1:$1048576,MATCH("최종"&amp;SUBSTITUTE(SUBSTITUTE(E$1,"standard",""),"|Float",""),ChapterTable!$1:$1,0),0),
      VLOOKUP($A1581-ChapterTable!$P$11,ChapterTable!$1:$1048576,MATCH("최종"&amp;SUBSTITUTE(SUBSTITUTE(E$1,"standard",""),"|Float",""),ChapterTable!$1:$1,0),0)*ChapterTable!$P$14
    ),
  OFFSET(E1581,-$B1581+IF($L1581,1,0),0)*IF($B1581&gt;OFFSET($B1581,1,0),ChapterTable!$R$17,1)*
    (VLOOKUP(SUBSTITUTE(SUBSTITUTE(E$1,"standard",""),"|Float","")&amp;IF(OR($L1581=TRUE,$A1581=0,MOD($A1581,ChapterTable!$R$20)&lt;&gt;0),"","보스")&amp;"인게임누적곱배수",ChapterTable!$R:$S,2,0)^C1581
    +VLOOKUP(SUBSTITUTE(SUBSTITUTE(E$1,"standard",""),"|Float","")&amp;IF(OR($L1581=TRUE,$A1581=0,MOD($A1581,ChapterTable!$R$20)&lt;&gt;0),"","보스")&amp;"인게임누적합배수",ChapterTable!$R:$S,2,0)*C1581)
  )
  )
  )
)</f>
        <v>4244.1468750000004</v>
      </c>
      <c r="F1581" s="1">
        <f ca="1">IF(AND($A1581=0,$B1581=1),
    VLOOKUP(1,ChapterTable!$1:$1048576,MATCH("최종"&amp;SUBSTITUTE(SUBSTITUTE(F$1,"standard",""),"|Float",""),ChapterTable!$1:$1,0),0)*ChapterTable!$P$17,
  IF(AND($A1581=0,$B1581=0),
    F1582,
  IF($B1581=0,
    VLOOKUP($A1581,ChapterTable!$1:$1048576,MATCH("최종"&amp;SUBSTITUTE(SUBSTITUTE(F$1,"standard",""),"|Float",""),ChapterTable!$1:$1,0),0),
  IF($B1581=1,
    IF($L1581=FALSE,
      VLOOKUP($A1581,ChapterTable!$1:$1048576,MATCH("최종"&amp;SUBSTITUTE(SUBSTITUTE(F$1,"standard",""),"|Float",""),ChapterTable!$1:$1,0),0),
      VLOOKUP($A1581-ChapterTable!$P$11,ChapterTable!$1:$1048576,MATCH("최종"&amp;SUBSTITUTE(SUBSTITUTE(F$1,"standard",""),"|Float",""),ChapterTable!$1:$1,0),0)*ChapterTable!$P$14
    ),
  OFFSET(F1581,-$B1581+IF($L1581,1,0),0)*
    (VLOOKUP(SUBSTITUTE(SUBSTITUTE(F$1,"standard",""),"|Float","")&amp;IF(OR($L1581=TRUE,$A1581=0,MOD($A1581,ChapterTable!$R$20)&lt;&gt;0),"","보스")&amp;"인게임누적곱배수",ChapterTable!$R:$S,2,0)^D1581
    +VLOOKUP(SUBSTITUTE(SUBSTITUTE(F$1,"standard",""),"|Float","")&amp;IF(OR($L1581=TRUE,$A1581=0,MOD($A1581,ChapterTable!$R$20)&lt;&gt;0),"","보스")&amp;"인게임누적합배수",ChapterTable!$R:$S,2,0)*D1581)
  )
  )
  )
)</f>
        <v>1203.49072265625</v>
      </c>
      <c r="G1581" t="s">
        <v>715</v>
      </c>
      <c r="J1581" t="str">
        <f>IF(ISBLANK(I1581),"",
IFERROR(VLOOKUP(I1581,[1]StringTable!$1:$1048576,MATCH("kor|String",[1]StringTable!$1:$1,0),0),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77"/>
        <v>0.25</v>
      </c>
      <c r="AJ1581">
        <f t="shared" si="175"/>
        <v>1</v>
      </c>
      <c r="AK1581">
        <f t="shared" si="176"/>
        <v>4</v>
      </c>
      <c r="AL1581">
        <v>0</v>
      </c>
    </row>
    <row r="1582" spans="1:38" x14ac:dyDescent="0.3">
      <c r="A1582">
        <v>9</v>
      </c>
      <c r="B1582">
        <v>41</v>
      </c>
      <c r="C1582">
        <f>IF(OR($L1582=TRUE,$A1582=0,MOD($A1582,ChapterTable!$R$20)&lt;&gt;0),
MAX(0,INT(($B1582+ChapterTable!$P$26+VLOOKUP(SUBSTITUTE(C$1,"성장단계","")&amp;"단계오프셋",ChapterTable!$R:$S,2,0))/ChapterTable!$P$23)),
MAX(0,INT(($B1582+ChapterTable!$R$26+VLOOKUP(SUBSTITUTE(C$1,"성장단계","")&amp;"보스단계오프셋",ChapterTable!$R:$S,2,0))/ChapterTable!$R$23)))</f>
        <v>4</v>
      </c>
      <c r="D1582">
        <f>IF(OR($L1582=TRUE,$A1582=0,MOD($A1582,ChapterTable!$R$20)&lt;&gt;0),
MAX(0,INT(($B1582+ChapterTable!$P$26+VLOOKUP(SUBSTITUTE(D$1,"성장단계","")&amp;"단계오프셋",ChapterTable!$R:$S,2,0))/ChapterTable!$P$23)),
MAX(0,INT(($B1582+ChapterTable!$R$26+VLOOKUP(SUBSTITUTE(D$1,"성장단계","")&amp;"보스단계오프셋",ChapterTable!$R:$S,2,0))/ChapterTable!$R$23)))</f>
        <v>4</v>
      </c>
      <c r="E1582" s="1">
        <f ca="1">IF(AND($A1582=0,$B1582=1),
    VLOOKUP(1,ChapterTable!$1:$1048576,MATCH("최종"&amp;SUBSTITUTE(SUBSTITUTE(E$1,"standard",""),"|Float",""),ChapterTable!$1:$1,0),0)*ChapterTable!$P$17,
  IF(AND($A1582=0,$B1582=0),
    E1583,
  IF($B1582=0,
    VLOOKUP($A1582,ChapterTable!$1:$1048576,MATCH("최종"&amp;SUBSTITUTE(SUBSTITUTE(E$1,"standard",""),"|Float",""),ChapterTable!$1:$1,0),0),
  IF($B1582=1,
    IF($L1582=FALSE,
      VLOOKUP($A1582,ChapterTable!$1:$1048576,MATCH("최종"&amp;SUBSTITUTE(SUBSTITUTE(E$1,"standard",""),"|Float",""),ChapterTable!$1:$1,0),0),
      VLOOKUP($A1582-ChapterTable!$P$11,ChapterTable!$1:$1048576,MATCH("최종"&amp;SUBSTITUTE(SUBSTITUTE(E$1,"standard",""),"|Float",""),ChapterTable!$1:$1,0),0)*ChapterTable!$P$14
    ),
  OFFSET(E1582,-$B1582+IF($L1582,1,0),0)*IF($B1582&gt;OFFSET($B1582,1,0),ChapterTable!$R$17,1)*
    (VLOOKUP(SUBSTITUTE(SUBSTITUTE(E$1,"standard",""),"|Float","")&amp;IF(OR($L1582=TRUE,$A1582=0,MOD($A1582,ChapterTable!$R$20)&lt;&gt;0),"","보스")&amp;"인게임누적곱배수",ChapterTable!$R:$S,2,0)^C1582
    +VLOOKUP(SUBSTITUTE(SUBSTITUTE(E$1,"standard",""),"|Float","")&amp;IF(OR($L1582=TRUE,$A1582=0,MOD($A1582,ChapterTable!$R$20)&lt;&gt;0),"","보스")&amp;"인게임누적합배수",ChapterTable!$R:$S,2,0)*C1582)
  )
  )
  )
)</f>
        <v>4244.1468750000004</v>
      </c>
      <c r="F1582" s="1">
        <f ca="1">IF(AND($A1582=0,$B1582=1),
    VLOOKUP(1,ChapterTable!$1:$1048576,MATCH("최종"&amp;SUBSTITUTE(SUBSTITUTE(F$1,"standard",""),"|Float",""),ChapterTable!$1:$1,0),0)*ChapterTable!$P$17,
  IF(AND($A1582=0,$B1582=0),
    F1583,
  IF($B1582=0,
    VLOOKUP($A1582,ChapterTable!$1:$1048576,MATCH("최종"&amp;SUBSTITUTE(SUBSTITUTE(F$1,"standard",""),"|Float",""),ChapterTable!$1:$1,0),0),
  IF($B1582=1,
    IF($L1582=FALSE,
      VLOOKUP($A1582,ChapterTable!$1:$1048576,MATCH("최종"&amp;SUBSTITUTE(SUBSTITUTE(F$1,"standard",""),"|Float",""),ChapterTable!$1:$1,0),0),
      VLOOKUP($A1582-ChapterTable!$P$11,ChapterTable!$1:$1048576,MATCH("최종"&amp;SUBSTITUTE(SUBSTITUTE(F$1,"standard",""),"|Float",""),ChapterTable!$1:$1,0),0)*ChapterTable!$P$14
    ),
  OFFSET(F1582,-$B1582+IF($L1582,1,0),0)*
    (VLOOKUP(SUBSTITUTE(SUBSTITUTE(F$1,"standard",""),"|Float","")&amp;IF(OR($L1582=TRUE,$A1582=0,MOD($A1582,ChapterTable!$R$20)&lt;&gt;0),"","보스")&amp;"인게임누적곱배수",ChapterTable!$R:$S,2,0)^D1582
    +VLOOKUP(SUBSTITUTE(SUBSTITUTE(F$1,"standard",""),"|Float","")&amp;IF(OR($L1582=TRUE,$A1582=0,MOD($A1582,ChapterTable!$R$20)&lt;&gt;0),"","보스")&amp;"인게임누적합배수",ChapterTable!$R:$S,2,0)*D1582)
  )
  )
  )
)</f>
        <v>1277.173828125</v>
      </c>
      <c r="G1582" t="s">
        <v>715</v>
      </c>
      <c r="J1582" t="str">
        <f>IF(ISBLANK(I1582),"",
IFERROR(VLOOKUP(I1582,[1]StringTable!$1:$1048576,MATCH("kor|String",[1]StringTable!$1:$1,0),0),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77"/>
        <v>0.2</v>
      </c>
      <c r="AJ1582">
        <f t="shared" si="175"/>
        <v>0.27466666000000001</v>
      </c>
      <c r="AK1582">
        <f t="shared" si="176"/>
        <v>1</v>
      </c>
      <c r="AL1582">
        <v>0</v>
      </c>
    </row>
    <row r="1583" spans="1:38" x14ac:dyDescent="0.3">
      <c r="A1583">
        <v>9</v>
      </c>
      <c r="B1583">
        <v>42</v>
      </c>
      <c r="C1583">
        <f>IF(OR($L1583=TRUE,$A1583=0,MOD($A1583,ChapterTable!$R$20)&lt;&gt;0),
MAX(0,INT(($B1583+ChapterTable!$P$26+VLOOKUP(SUBSTITUTE(C$1,"성장단계","")&amp;"단계오프셋",ChapterTable!$R:$S,2,0))/ChapterTable!$P$23)),
MAX(0,INT(($B1583+ChapterTable!$R$26+VLOOKUP(SUBSTITUTE(C$1,"성장단계","")&amp;"보스단계오프셋",ChapterTable!$R:$S,2,0))/ChapterTable!$R$23)))</f>
        <v>4</v>
      </c>
      <c r="D1583">
        <f>IF(OR($L1583=TRUE,$A1583=0,MOD($A1583,ChapterTable!$R$20)&lt;&gt;0),
MAX(0,INT(($B1583+ChapterTable!$P$26+VLOOKUP(SUBSTITUTE(D$1,"성장단계","")&amp;"단계오프셋",ChapterTable!$R:$S,2,0))/ChapterTable!$P$23)),
MAX(0,INT(($B1583+ChapterTable!$R$26+VLOOKUP(SUBSTITUTE(D$1,"성장단계","")&amp;"보스단계오프셋",ChapterTable!$R:$S,2,0))/ChapterTable!$R$23)))</f>
        <v>4</v>
      </c>
      <c r="E1583" s="1">
        <f ca="1">IF(AND($A1583=0,$B1583=1),
    VLOOKUP(1,ChapterTable!$1:$1048576,MATCH("최종"&amp;SUBSTITUTE(SUBSTITUTE(E$1,"standard",""),"|Float",""),ChapterTable!$1:$1,0),0)*ChapterTable!$P$17,
  IF(AND($A1583=0,$B1583=0),
    E1584,
  IF($B1583=0,
    VLOOKUP($A1583,ChapterTable!$1:$1048576,MATCH("최종"&amp;SUBSTITUTE(SUBSTITUTE(E$1,"standard",""),"|Float",""),ChapterTable!$1:$1,0),0),
  IF($B1583=1,
    IF($L1583=FALSE,
      VLOOKUP($A1583,ChapterTable!$1:$1048576,MATCH("최종"&amp;SUBSTITUTE(SUBSTITUTE(E$1,"standard",""),"|Float",""),ChapterTable!$1:$1,0),0),
      VLOOKUP($A1583-ChapterTable!$P$11,ChapterTable!$1:$1048576,MATCH("최종"&amp;SUBSTITUTE(SUBSTITUTE(E$1,"standard",""),"|Float",""),ChapterTable!$1:$1,0),0)*ChapterTable!$P$14
    ),
  OFFSET(E1583,-$B1583+IF($L1583,1,0),0)*IF($B1583&gt;OFFSET($B1583,1,0),ChapterTable!$R$17,1)*
    (VLOOKUP(SUBSTITUTE(SUBSTITUTE(E$1,"standard",""),"|Float","")&amp;IF(OR($L1583=TRUE,$A1583=0,MOD($A1583,ChapterTable!$R$20)&lt;&gt;0),"","보스")&amp;"인게임누적곱배수",ChapterTable!$R:$S,2,0)^C1583
    +VLOOKUP(SUBSTITUTE(SUBSTITUTE(E$1,"standard",""),"|Float","")&amp;IF(OR($L1583=TRUE,$A1583=0,MOD($A1583,ChapterTable!$R$20)&lt;&gt;0),"","보스")&amp;"인게임누적합배수",ChapterTable!$R:$S,2,0)*C1583)
  )
  )
  )
)</f>
        <v>4244.1468750000004</v>
      </c>
      <c r="F1583" s="1">
        <f ca="1">IF(AND($A1583=0,$B1583=1),
    VLOOKUP(1,ChapterTable!$1:$1048576,MATCH("최종"&amp;SUBSTITUTE(SUBSTITUTE(F$1,"standard",""),"|Float",""),ChapterTable!$1:$1,0),0)*ChapterTable!$P$17,
  IF(AND($A1583=0,$B1583=0),
    F1584,
  IF($B1583=0,
    VLOOKUP($A1583,ChapterTable!$1:$1048576,MATCH("최종"&amp;SUBSTITUTE(SUBSTITUTE(F$1,"standard",""),"|Float",""),ChapterTable!$1:$1,0),0),
  IF($B1583=1,
    IF($L1583=FALSE,
      VLOOKUP($A1583,ChapterTable!$1:$1048576,MATCH("최종"&amp;SUBSTITUTE(SUBSTITUTE(F$1,"standard",""),"|Float",""),ChapterTable!$1:$1,0),0),
      VLOOKUP($A1583-ChapterTable!$P$11,ChapterTable!$1:$1048576,MATCH("최종"&amp;SUBSTITUTE(SUBSTITUTE(F$1,"standard",""),"|Float",""),ChapterTable!$1:$1,0),0)*ChapterTable!$P$14
    ),
  OFFSET(F1583,-$B1583+IF($L1583,1,0),0)*
    (VLOOKUP(SUBSTITUTE(SUBSTITUTE(F$1,"standard",""),"|Float","")&amp;IF(OR($L1583=TRUE,$A1583=0,MOD($A1583,ChapterTable!$R$20)&lt;&gt;0),"","보스")&amp;"인게임누적곱배수",ChapterTable!$R:$S,2,0)^D1583
    +VLOOKUP(SUBSTITUTE(SUBSTITUTE(F$1,"standard",""),"|Float","")&amp;IF(OR($L1583=TRUE,$A1583=0,MOD($A1583,ChapterTable!$R$20)&lt;&gt;0),"","보스")&amp;"인게임누적합배수",ChapterTable!$R:$S,2,0)*D1583)
  )
  )
  )
)</f>
        <v>1277.173828125</v>
      </c>
      <c r="G1583" t="s">
        <v>715</v>
      </c>
      <c r="J1583" t="str">
        <f>IF(ISBLANK(I1583),"",
IFERROR(VLOOKUP(I1583,[1]StringTable!$1:$1048576,MATCH("kor|String",[1]StringTable!$1:$1,0),0),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77"/>
        <v>0.2</v>
      </c>
      <c r="AJ1583">
        <f t="shared" si="175"/>
        <v>0.27466666000000001</v>
      </c>
      <c r="AK1583">
        <f t="shared" si="176"/>
        <v>1</v>
      </c>
      <c r="AL1583">
        <v>0</v>
      </c>
    </row>
    <row r="1584" spans="1:38" x14ac:dyDescent="0.3">
      <c r="A1584">
        <v>9</v>
      </c>
      <c r="B1584">
        <v>43</v>
      </c>
      <c r="C1584">
        <f>IF(OR($L1584=TRUE,$A1584=0,MOD($A1584,ChapterTable!$R$20)&lt;&gt;0),
MAX(0,INT(($B1584+ChapterTable!$P$26+VLOOKUP(SUBSTITUTE(C$1,"성장단계","")&amp;"단계오프셋",ChapterTable!$R:$S,2,0))/ChapterTable!$P$23)),
MAX(0,INT(($B1584+ChapterTable!$R$26+VLOOKUP(SUBSTITUTE(C$1,"성장단계","")&amp;"보스단계오프셋",ChapterTable!$R:$S,2,0))/ChapterTable!$R$23)))</f>
        <v>4</v>
      </c>
      <c r="D1584">
        <f>IF(OR($L1584=TRUE,$A1584=0,MOD($A1584,ChapterTable!$R$20)&lt;&gt;0),
MAX(0,INT(($B1584+ChapterTable!$P$26+VLOOKUP(SUBSTITUTE(D$1,"성장단계","")&amp;"단계오프셋",ChapterTable!$R:$S,2,0))/ChapterTable!$P$23)),
MAX(0,INT(($B1584+ChapterTable!$R$26+VLOOKUP(SUBSTITUTE(D$1,"성장단계","")&amp;"보스단계오프셋",ChapterTable!$R:$S,2,0))/ChapterTable!$R$23)))</f>
        <v>4</v>
      </c>
      <c r="E1584" s="1">
        <f ca="1">IF(AND($A1584=0,$B1584=1),
    VLOOKUP(1,ChapterTable!$1:$1048576,MATCH("최종"&amp;SUBSTITUTE(SUBSTITUTE(E$1,"standard",""),"|Float",""),ChapterTable!$1:$1,0),0)*ChapterTable!$P$17,
  IF(AND($A1584=0,$B1584=0),
    E1585,
  IF($B1584=0,
    VLOOKUP($A1584,ChapterTable!$1:$1048576,MATCH("최종"&amp;SUBSTITUTE(SUBSTITUTE(E$1,"standard",""),"|Float",""),ChapterTable!$1:$1,0),0),
  IF($B1584=1,
    IF($L1584=FALSE,
      VLOOKUP($A1584,ChapterTable!$1:$1048576,MATCH("최종"&amp;SUBSTITUTE(SUBSTITUTE(E$1,"standard",""),"|Float",""),ChapterTable!$1:$1,0),0),
      VLOOKUP($A1584-ChapterTable!$P$11,ChapterTable!$1:$1048576,MATCH("최종"&amp;SUBSTITUTE(SUBSTITUTE(E$1,"standard",""),"|Float",""),ChapterTable!$1:$1,0),0)*ChapterTable!$P$14
    ),
  OFFSET(E1584,-$B1584+IF($L1584,1,0),0)*IF($B1584&gt;OFFSET($B1584,1,0),ChapterTable!$R$17,1)*
    (VLOOKUP(SUBSTITUTE(SUBSTITUTE(E$1,"standard",""),"|Float","")&amp;IF(OR($L1584=TRUE,$A1584=0,MOD($A1584,ChapterTable!$R$20)&lt;&gt;0),"","보스")&amp;"인게임누적곱배수",ChapterTable!$R:$S,2,0)^C1584
    +VLOOKUP(SUBSTITUTE(SUBSTITUTE(E$1,"standard",""),"|Float","")&amp;IF(OR($L1584=TRUE,$A1584=0,MOD($A1584,ChapterTable!$R$20)&lt;&gt;0),"","보스")&amp;"인게임누적합배수",ChapterTable!$R:$S,2,0)*C1584)
  )
  )
  )
)</f>
        <v>4244.1468750000004</v>
      </c>
      <c r="F1584" s="1">
        <f ca="1">IF(AND($A1584=0,$B1584=1),
    VLOOKUP(1,ChapterTable!$1:$1048576,MATCH("최종"&amp;SUBSTITUTE(SUBSTITUTE(F$1,"standard",""),"|Float",""),ChapterTable!$1:$1,0),0)*ChapterTable!$P$17,
  IF(AND($A1584=0,$B1584=0),
    F1585,
  IF($B1584=0,
    VLOOKUP($A1584,ChapterTable!$1:$1048576,MATCH("최종"&amp;SUBSTITUTE(SUBSTITUTE(F$1,"standard",""),"|Float",""),ChapterTable!$1:$1,0),0),
  IF($B1584=1,
    IF($L1584=FALSE,
      VLOOKUP($A1584,ChapterTable!$1:$1048576,MATCH("최종"&amp;SUBSTITUTE(SUBSTITUTE(F$1,"standard",""),"|Float",""),ChapterTable!$1:$1,0),0),
      VLOOKUP($A1584-ChapterTable!$P$11,ChapterTable!$1:$1048576,MATCH("최종"&amp;SUBSTITUTE(SUBSTITUTE(F$1,"standard",""),"|Float",""),ChapterTable!$1:$1,0),0)*ChapterTable!$P$14
    ),
  OFFSET(F1584,-$B1584+IF($L1584,1,0),0)*
    (VLOOKUP(SUBSTITUTE(SUBSTITUTE(F$1,"standard",""),"|Float","")&amp;IF(OR($L1584=TRUE,$A1584=0,MOD($A1584,ChapterTable!$R$20)&lt;&gt;0),"","보스")&amp;"인게임누적곱배수",ChapterTable!$R:$S,2,0)^D1584
    +VLOOKUP(SUBSTITUTE(SUBSTITUTE(F$1,"standard",""),"|Float","")&amp;IF(OR($L1584=TRUE,$A1584=0,MOD($A1584,ChapterTable!$R$20)&lt;&gt;0),"","보스")&amp;"인게임누적합배수",ChapterTable!$R:$S,2,0)*D1584)
  )
  )
  )
)</f>
        <v>1277.173828125</v>
      </c>
      <c r="G1584" t="s">
        <v>715</v>
      </c>
      <c r="J1584" t="str">
        <f>IF(ISBLANK(I1584),"",
IFERROR(VLOOKUP(I1584,[1]StringTable!$1:$1048576,MATCH("kor|String",[1]StringTable!$1:$1,0),0),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77"/>
        <v>0.2</v>
      </c>
      <c r="AJ1584">
        <f t="shared" si="175"/>
        <v>0.27466666000000001</v>
      </c>
      <c r="AK1584">
        <f t="shared" si="176"/>
        <v>1</v>
      </c>
      <c r="AL1584">
        <v>0</v>
      </c>
    </row>
    <row r="1585" spans="1:38" x14ac:dyDescent="0.3">
      <c r="A1585">
        <v>9</v>
      </c>
      <c r="B1585">
        <v>44</v>
      </c>
      <c r="C1585">
        <f>IF(OR($L1585=TRUE,$A1585=0,MOD($A1585,ChapterTable!$R$20)&lt;&gt;0),
MAX(0,INT(($B1585+ChapterTable!$P$26+VLOOKUP(SUBSTITUTE(C$1,"성장단계","")&amp;"단계오프셋",ChapterTable!$R:$S,2,0))/ChapterTable!$P$23)),
MAX(0,INT(($B1585+ChapterTable!$R$26+VLOOKUP(SUBSTITUTE(C$1,"성장단계","")&amp;"보스단계오프셋",ChapterTable!$R:$S,2,0))/ChapterTable!$R$23)))</f>
        <v>4</v>
      </c>
      <c r="D1585">
        <f>IF(OR($L1585=TRUE,$A1585=0,MOD($A1585,ChapterTable!$R$20)&lt;&gt;0),
MAX(0,INT(($B1585+ChapterTable!$P$26+VLOOKUP(SUBSTITUTE(D$1,"성장단계","")&amp;"단계오프셋",ChapterTable!$R:$S,2,0))/ChapterTable!$P$23)),
MAX(0,INT(($B1585+ChapterTable!$R$26+VLOOKUP(SUBSTITUTE(D$1,"성장단계","")&amp;"보스단계오프셋",ChapterTable!$R:$S,2,0))/ChapterTable!$R$23)))</f>
        <v>4</v>
      </c>
      <c r="E1585" s="1">
        <f ca="1">IF(AND($A1585=0,$B1585=1),
    VLOOKUP(1,ChapterTable!$1:$1048576,MATCH("최종"&amp;SUBSTITUTE(SUBSTITUTE(E$1,"standard",""),"|Float",""),ChapterTable!$1:$1,0),0)*ChapterTable!$P$17,
  IF(AND($A1585=0,$B1585=0),
    E1586,
  IF($B1585=0,
    VLOOKUP($A1585,ChapterTable!$1:$1048576,MATCH("최종"&amp;SUBSTITUTE(SUBSTITUTE(E$1,"standard",""),"|Float",""),ChapterTable!$1:$1,0),0),
  IF($B1585=1,
    IF($L1585=FALSE,
      VLOOKUP($A1585,ChapterTable!$1:$1048576,MATCH("최종"&amp;SUBSTITUTE(SUBSTITUTE(E$1,"standard",""),"|Float",""),ChapterTable!$1:$1,0),0),
      VLOOKUP($A1585-ChapterTable!$P$11,ChapterTable!$1:$1048576,MATCH("최종"&amp;SUBSTITUTE(SUBSTITUTE(E$1,"standard",""),"|Float",""),ChapterTable!$1:$1,0),0)*ChapterTable!$P$14
    ),
  OFFSET(E1585,-$B1585+IF($L1585,1,0),0)*IF($B1585&gt;OFFSET($B1585,1,0),ChapterTable!$R$17,1)*
    (VLOOKUP(SUBSTITUTE(SUBSTITUTE(E$1,"standard",""),"|Float","")&amp;IF(OR($L1585=TRUE,$A1585=0,MOD($A1585,ChapterTable!$R$20)&lt;&gt;0),"","보스")&amp;"인게임누적곱배수",ChapterTable!$R:$S,2,0)^C1585
    +VLOOKUP(SUBSTITUTE(SUBSTITUTE(E$1,"standard",""),"|Float","")&amp;IF(OR($L1585=TRUE,$A1585=0,MOD($A1585,ChapterTable!$R$20)&lt;&gt;0),"","보스")&amp;"인게임누적합배수",ChapterTable!$R:$S,2,0)*C1585)
  )
  )
  )
)</f>
        <v>4244.1468750000004</v>
      </c>
      <c r="F1585" s="1">
        <f ca="1">IF(AND($A1585=0,$B1585=1),
    VLOOKUP(1,ChapterTable!$1:$1048576,MATCH("최종"&amp;SUBSTITUTE(SUBSTITUTE(F$1,"standard",""),"|Float",""),ChapterTable!$1:$1,0),0)*ChapterTable!$P$17,
  IF(AND($A1585=0,$B1585=0),
    F1586,
  IF($B1585=0,
    VLOOKUP($A1585,ChapterTable!$1:$1048576,MATCH("최종"&amp;SUBSTITUTE(SUBSTITUTE(F$1,"standard",""),"|Float",""),ChapterTable!$1:$1,0),0),
  IF($B1585=1,
    IF($L1585=FALSE,
      VLOOKUP($A1585,ChapterTable!$1:$1048576,MATCH("최종"&amp;SUBSTITUTE(SUBSTITUTE(F$1,"standard",""),"|Float",""),ChapterTable!$1:$1,0),0),
      VLOOKUP($A1585-ChapterTable!$P$11,ChapterTable!$1:$1048576,MATCH("최종"&amp;SUBSTITUTE(SUBSTITUTE(F$1,"standard",""),"|Float",""),ChapterTable!$1:$1,0),0)*ChapterTable!$P$14
    ),
  OFFSET(F1585,-$B1585+IF($L1585,1,0),0)*
    (VLOOKUP(SUBSTITUTE(SUBSTITUTE(F$1,"standard",""),"|Float","")&amp;IF(OR($L1585=TRUE,$A1585=0,MOD($A1585,ChapterTable!$R$20)&lt;&gt;0),"","보스")&amp;"인게임누적곱배수",ChapterTable!$R:$S,2,0)^D1585
    +VLOOKUP(SUBSTITUTE(SUBSTITUTE(F$1,"standard",""),"|Float","")&amp;IF(OR($L1585=TRUE,$A1585=0,MOD($A1585,ChapterTable!$R$20)&lt;&gt;0),"","보스")&amp;"인게임누적합배수",ChapterTable!$R:$S,2,0)*D1585)
  )
  )
  )
)</f>
        <v>1277.173828125</v>
      </c>
      <c r="G1585" t="s">
        <v>715</v>
      </c>
      <c r="J1585" t="str">
        <f>IF(ISBLANK(I1585),"",
IFERROR(VLOOKUP(I1585,[1]StringTable!$1:$1048576,MATCH("kor|String",[1]StringTable!$1:$1,0),0),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77"/>
        <v>0.2</v>
      </c>
      <c r="AJ1585">
        <f t="shared" si="175"/>
        <v>0.27466666000000001</v>
      </c>
      <c r="AK1585">
        <f t="shared" si="176"/>
        <v>1</v>
      </c>
      <c r="AL1585">
        <v>0</v>
      </c>
    </row>
    <row r="1586" spans="1:38" x14ac:dyDescent="0.3">
      <c r="A1586">
        <v>9</v>
      </c>
      <c r="B1586">
        <v>45</v>
      </c>
      <c r="C1586">
        <f>IF(OR($L1586=TRUE,$A1586=0,MOD($A1586,ChapterTable!$R$20)&lt;&gt;0),
MAX(0,INT(($B1586+ChapterTable!$P$26+VLOOKUP(SUBSTITUTE(C$1,"성장단계","")&amp;"단계오프셋",ChapterTable!$R:$S,2,0))/ChapterTable!$P$23)),
MAX(0,INT(($B1586+ChapterTable!$R$26+VLOOKUP(SUBSTITUTE(C$1,"성장단계","")&amp;"보스단계오프셋",ChapterTable!$R:$S,2,0))/ChapterTable!$R$23)))</f>
        <v>4</v>
      </c>
      <c r="D1586">
        <f>IF(OR($L1586=TRUE,$A1586=0,MOD($A1586,ChapterTable!$R$20)&lt;&gt;0),
MAX(0,INT(($B1586+ChapterTable!$P$26+VLOOKUP(SUBSTITUTE(D$1,"성장단계","")&amp;"단계오프셋",ChapterTable!$R:$S,2,0))/ChapterTable!$P$23)),
MAX(0,INT(($B1586+ChapterTable!$R$26+VLOOKUP(SUBSTITUTE(D$1,"성장단계","")&amp;"보스단계오프셋",ChapterTable!$R:$S,2,0))/ChapterTable!$R$23)))</f>
        <v>4</v>
      </c>
      <c r="E1586" s="1">
        <f ca="1">IF(AND($A1586=0,$B1586=1),
    VLOOKUP(1,ChapterTable!$1:$1048576,MATCH("최종"&amp;SUBSTITUTE(SUBSTITUTE(E$1,"standard",""),"|Float",""),ChapterTable!$1:$1,0),0)*ChapterTable!$P$17,
  IF(AND($A1586=0,$B1586=0),
    E1587,
  IF($B1586=0,
    VLOOKUP($A1586,ChapterTable!$1:$1048576,MATCH("최종"&amp;SUBSTITUTE(SUBSTITUTE(E$1,"standard",""),"|Float",""),ChapterTable!$1:$1,0),0),
  IF($B1586=1,
    IF($L1586=FALSE,
      VLOOKUP($A1586,ChapterTable!$1:$1048576,MATCH("최종"&amp;SUBSTITUTE(SUBSTITUTE(E$1,"standard",""),"|Float",""),ChapterTable!$1:$1,0),0),
      VLOOKUP($A1586-ChapterTable!$P$11,ChapterTable!$1:$1048576,MATCH("최종"&amp;SUBSTITUTE(SUBSTITUTE(E$1,"standard",""),"|Float",""),ChapterTable!$1:$1,0),0)*ChapterTable!$P$14
    ),
  OFFSET(E1586,-$B1586+IF($L1586,1,0),0)*IF($B1586&gt;OFFSET($B1586,1,0),ChapterTable!$R$17,1)*
    (VLOOKUP(SUBSTITUTE(SUBSTITUTE(E$1,"standard",""),"|Float","")&amp;IF(OR($L1586=TRUE,$A1586=0,MOD($A1586,ChapterTable!$R$20)&lt;&gt;0),"","보스")&amp;"인게임누적곱배수",ChapterTable!$R:$S,2,0)^C1586
    +VLOOKUP(SUBSTITUTE(SUBSTITUTE(E$1,"standard",""),"|Float","")&amp;IF(OR($L1586=TRUE,$A1586=0,MOD($A1586,ChapterTable!$R$20)&lt;&gt;0),"","보스")&amp;"인게임누적합배수",ChapterTable!$R:$S,2,0)*C1586)
  )
  )
  )
)</f>
        <v>4244.1468750000004</v>
      </c>
      <c r="F1586" s="1">
        <f ca="1">IF(AND($A1586=0,$B1586=1),
    VLOOKUP(1,ChapterTable!$1:$1048576,MATCH("최종"&amp;SUBSTITUTE(SUBSTITUTE(F$1,"standard",""),"|Float",""),ChapterTable!$1:$1,0),0)*ChapterTable!$P$17,
  IF(AND($A1586=0,$B1586=0),
    F1587,
  IF($B1586=0,
    VLOOKUP($A1586,ChapterTable!$1:$1048576,MATCH("최종"&amp;SUBSTITUTE(SUBSTITUTE(F$1,"standard",""),"|Float",""),ChapterTable!$1:$1,0),0),
  IF($B1586=1,
    IF($L1586=FALSE,
      VLOOKUP($A1586,ChapterTable!$1:$1048576,MATCH("최종"&amp;SUBSTITUTE(SUBSTITUTE(F$1,"standard",""),"|Float",""),ChapterTable!$1:$1,0),0),
      VLOOKUP($A1586-ChapterTable!$P$11,ChapterTable!$1:$1048576,MATCH("최종"&amp;SUBSTITUTE(SUBSTITUTE(F$1,"standard",""),"|Float",""),ChapterTable!$1:$1,0),0)*ChapterTable!$P$14
    ),
  OFFSET(F1586,-$B1586+IF($L1586,1,0),0)*
    (VLOOKUP(SUBSTITUTE(SUBSTITUTE(F$1,"standard",""),"|Float","")&amp;IF(OR($L1586=TRUE,$A1586=0,MOD($A1586,ChapterTable!$R$20)&lt;&gt;0),"","보스")&amp;"인게임누적곱배수",ChapterTable!$R:$S,2,0)^D1586
    +VLOOKUP(SUBSTITUTE(SUBSTITUTE(F$1,"standard",""),"|Float","")&amp;IF(OR($L1586=TRUE,$A1586=0,MOD($A1586,ChapterTable!$R$20)&lt;&gt;0),"","보스")&amp;"인게임누적합배수",ChapterTable!$R:$S,2,0)*D1586)
  )
  )
  )
)</f>
        <v>1277.173828125</v>
      </c>
      <c r="G1586" t="s">
        <v>715</v>
      </c>
      <c r="J1586" t="str">
        <f>IF(ISBLANK(I1586),"",
IFERROR(VLOOKUP(I1586,[1]StringTable!$1:$1048576,MATCH("kor|String",[1]StringTable!$1:$1,0),0),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77"/>
        <v>0.2</v>
      </c>
      <c r="AJ1586">
        <f t="shared" si="175"/>
        <v>0.27466666000000001</v>
      </c>
      <c r="AK1586">
        <f t="shared" si="176"/>
        <v>1</v>
      </c>
      <c r="AL1586">
        <v>0</v>
      </c>
    </row>
    <row r="1587" spans="1:38" x14ac:dyDescent="0.3">
      <c r="A1587">
        <v>9</v>
      </c>
      <c r="B1587">
        <v>46</v>
      </c>
      <c r="C1587">
        <f>IF(OR($L1587=TRUE,$A1587=0,MOD($A1587,ChapterTable!$R$20)&lt;&gt;0),
MAX(0,INT(($B1587+ChapterTable!$P$26+VLOOKUP(SUBSTITUTE(C$1,"성장단계","")&amp;"단계오프셋",ChapterTable!$R:$S,2,0))/ChapterTable!$P$23)),
MAX(0,INT(($B1587+ChapterTable!$R$26+VLOOKUP(SUBSTITUTE(C$1,"성장단계","")&amp;"보스단계오프셋",ChapterTable!$R:$S,2,0))/ChapterTable!$R$23)))</f>
        <v>5</v>
      </c>
      <c r="D1587">
        <f>IF(OR($L1587=TRUE,$A1587=0,MOD($A1587,ChapterTable!$R$20)&lt;&gt;0),
MAX(0,INT(($B1587+ChapterTable!$P$26+VLOOKUP(SUBSTITUTE(D$1,"성장단계","")&amp;"단계오프셋",ChapterTable!$R:$S,2,0))/ChapterTable!$P$23)),
MAX(0,INT(($B1587+ChapterTable!$R$26+VLOOKUP(SUBSTITUTE(D$1,"성장단계","")&amp;"보스단계오프셋",ChapterTable!$R:$S,2,0))/ChapterTable!$R$23)))</f>
        <v>4</v>
      </c>
      <c r="E1587" s="1">
        <f ca="1">IF(AND($A1587=0,$B1587=1),
    VLOOKUP(1,ChapterTable!$1:$1048576,MATCH("최종"&amp;SUBSTITUTE(SUBSTITUTE(E$1,"standard",""),"|Float",""),ChapterTable!$1:$1,0),0)*ChapterTable!$P$17,
  IF(AND($A1587=0,$B1587=0),
    E1588,
  IF($B1587=0,
    VLOOKUP($A1587,ChapterTable!$1:$1048576,MATCH("최종"&amp;SUBSTITUTE(SUBSTITUTE(E$1,"standard",""),"|Float",""),ChapterTable!$1:$1,0),0),
  IF($B1587=1,
    IF($L1587=FALSE,
      VLOOKUP($A1587,ChapterTable!$1:$1048576,MATCH("최종"&amp;SUBSTITUTE(SUBSTITUTE(E$1,"standard",""),"|Float",""),ChapterTable!$1:$1,0),0),
      VLOOKUP($A1587-ChapterTable!$P$11,ChapterTable!$1:$1048576,MATCH("최종"&amp;SUBSTITUTE(SUBSTITUTE(E$1,"standard",""),"|Float",""),ChapterTable!$1:$1,0),0)*ChapterTable!$P$14
    ),
  OFFSET(E1587,-$B1587+IF($L1587,1,0),0)*IF($B1587&gt;OFFSET($B1587,1,0),ChapterTable!$R$17,1)*
    (VLOOKUP(SUBSTITUTE(SUBSTITUTE(E$1,"standard",""),"|Float","")&amp;IF(OR($L1587=TRUE,$A1587=0,MOD($A1587,ChapterTable!$R$20)&lt;&gt;0),"","보스")&amp;"인게임누적곱배수",ChapterTable!$R:$S,2,0)^C1587
    +VLOOKUP(SUBSTITUTE(SUBSTITUTE(E$1,"standard",""),"|Float","")&amp;IF(OR($L1587=TRUE,$A1587=0,MOD($A1587,ChapterTable!$R$20)&lt;&gt;0),"","보스")&amp;"인게임누적합배수",ChapterTable!$R:$S,2,0)*C1587)
  )
  )
  )
)</f>
        <v>4715.71875</v>
      </c>
      <c r="F1587" s="1">
        <f ca="1">IF(AND($A1587=0,$B1587=1),
    VLOOKUP(1,ChapterTable!$1:$1048576,MATCH("최종"&amp;SUBSTITUTE(SUBSTITUTE(F$1,"standard",""),"|Float",""),ChapterTable!$1:$1,0),0)*ChapterTable!$P$17,
  IF(AND($A1587=0,$B1587=0),
    F1588,
  IF($B1587=0,
    VLOOKUP($A1587,ChapterTable!$1:$1048576,MATCH("최종"&amp;SUBSTITUTE(SUBSTITUTE(F$1,"standard",""),"|Float",""),ChapterTable!$1:$1,0),0),
  IF($B1587=1,
    IF($L1587=FALSE,
      VLOOKUP($A1587,ChapterTable!$1:$1048576,MATCH("최종"&amp;SUBSTITUTE(SUBSTITUTE(F$1,"standard",""),"|Float",""),ChapterTable!$1:$1,0),0),
      VLOOKUP($A1587-ChapterTable!$P$11,ChapterTable!$1:$1048576,MATCH("최종"&amp;SUBSTITUTE(SUBSTITUTE(F$1,"standard",""),"|Float",""),ChapterTable!$1:$1,0),0)*ChapterTable!$P$14
    ),
  OFFSET(F1587,-$B1587+IF($L1587,1,0),0)*
    (VLOOKUP(SUBSTITUTE(SUBSTITUTE(F$1,"standard",""),"|Float","")&amp;IF(OR($L1587=TRUE,$A1587=0,MOD($A1587,ChapterTable!$R$20)&lt;&gt;0),"","보스")&amp;"인게임누적곱배수",ChapterTable!$R:$S,2,0)^D1587
    +VLOOKUP(SUBSTITUTE(SUBSTITUTE(F$1,"standard",""),"|Float","")&amp;IF(OR($L1587=TRUE,$A1587=0,MOD($A1587,ChapterTable!$R$20)&lt;&gt;0),"","보스")&amp;"인게임누적합배수",ChapterTable!$R:$S,2,0)*D1587)
  )
  )
  )
)</f>
        <v>1277.173828125</v>
      </c>
      <c r="G1587" t="s">
        <v>715</v>
      </c>
      <c r="J1587" t="str">
        <f>IF(ISBLANK(I1587),"",
IFERROR(VLOOKUP(I1587,[1]StringTable!$1:$1048576,MATCH("kor|String",[1]StringTable!$1:$1,0),0),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77"/>
        <v>0.2</v>
      </c>
      <c r="AJ1587">
        <f t="shared" si="175"/>
        <v>0.27466666000000001</v>
      </c>
      <c r="AK1587">
        <f t="shared" si="176"/>
        <v>1</v>
      </c>
      <c r="AL1587">
        <v>0</v>
      </c>
    </row>
    <row r="1588" spans="1:38" x14ac:dyDescent="0.3">
      <c r="A1588">
        <v>9</v>
      </c>
      <c r="B1588">
        <v>47</v>
      </c>
      <c r="C1588">
        <f>IF(OR($L1588=TRUE,$A1588=0,MOD($A1588,ChapterTable!$R$20)&lt;&gt;0),
MAX(0,INT(($B1588+ChapterTable!$P$26+VLOOKUP(SUBSTITUTE(C$1,"성장단계","")&amp;"단계오프셋",ChapterTable!$R:$S,2,0))/ChapterTable!$P$23)),
MAX(0,INT(($B1588+ChapterTable!$R$26+VLOOKUP(SUBSTITUTE(C$1,"성장단계","")&amp;"보스단계오프셋",ChapterTable!$R:$S,2,0))/ChapterTable!$R$23)))</f>
        <v>5</v>
      </c>
      <c r="D1588">
        <f>IF(OR($L1588=TRUE,$A1588=0,MOD($A1588,ChapterTable!$R$20)&lt;&gt;0),
MAX(0,INT(($B1588+ChapterTable!$P$26+VLOOKUP(SUBSTITUTE(D$1,"성장단계","")&amp;"단계오프셋",ChapterTable!$R:$S,2,0))/ChapterTable!$P$23)),
MAX(0,INT(($B1588+ChapterTable!$R$26+VLOOKUP(SUBSTITUTE(D$1,"성장단계","")&amp;"보스단계오프셋",ChapterTable!$R:$S,2,0))/ChapterTable!$R$23)))</f>
        <v>4</v>
      </c>
      <c r="E1588" s="1">
        <f ca="1">IF(AND($A1588=0,$B1588=1),
    VLOOKUP(1,ChapterTable!$1:$1048576,MATCH("최종"&amp;SUBSTITUTE(SUBSTITUTE(E$1,"standard",""),"|Float",""),ChapterTable!$1:$1,0),0)*ChapterTable!$P$17,
  IF(AND($A1588=0,$B1588=0),
    E1589,
  IF($B1588=0,
    VLOOKUP($A1588,ChapterTable!$1:$1048576,MATCH("최종"&amp;SUBSTITUTE(SUBSTITUTE(E$1,"standard",""),"|Float",""),ChapterTable!$1:$1,0),0),
  IF($B1588=1,
    IF($L1588=FALSE,
      VLOOKUP($A1588,ChapterTable!$1:$1048576,MATCH("최종"&amp;SUBSTITUTE(SUBSTITUTE(E$1,"standard",""),"|Float",""),ChapterTable!$1:$1,0),0),
      VLOOKUP($A1588-ChapterTable!$P$11,ChapterTable!$1:$1048576,MATCH("최종"&amp;SUBSTITUTE(SUBSTITUTE(E$1,"standard",""),"|Float",""),ChapterTable!$1:$1,0),0)*ChapterTable!$P$14
    ),
  OFFSET(E1588,-$B1588+IF($L1588,1,0),0)*IF($B1588&gt;OFFSET($B1588,1,0),ChapterTable!$R$17,1)*
    (VLOOKUP(SUBSTITUTE(SUBSTITUTE(E$1,"standard",""),"|Float","")&amp;IF(OR($L1588=TRUE,$A1588=0,MOD($A1588,ChapterTable!$R$20)&lt;&gt;0),"","보스")&amp;"인게임누적곱배수",ChapterTable!$R:$S,2,0)^C1588
    +VLOOKUP(SUBSTITUTE(SUBSTITUTE(E$1,"standard",""),"|Float","")&amp;IF(OR($L1588=TRUE,$A1588=0,MOD($A1588,ChapterTable!$R$20)&lt;&gt;0),"","보스")&amp;"인게임누적합배수",ChapterTable!$R:$S,2,0)*C1588)
  )
  )
  )
)</f>
        <v>4715.71875</v>
      </c>
      <c r="F1588" s="1">
        <f ca="1">IF(AND($A1588=0,$B1588=1),
    VLOOKUP(1,ChapterTable!$1:$1048576,MATCH("최종"&amp;SUBSTITUTE(SUBSTITUTE(F$1,"standard",""),"|Float",""),ChapterTable!$1:$1,0),0)*ChapterTable!$P$17,
  IF(AND($A1588=0,$B1588=0),
    F1589,
  IF($B1588=0,
    VLOOKUP($A1588,ChapterTable!$1:$1048576,MATCH("최종"&amp;SUBSTITUTE(SUBSTITUTE(F$1,"standard",""),"|Float",""),ChapterTable!$1:$1,0),0),
  IF($B1588=1,
    IF($L1588=FALSE,
      VLOOKUP($A1588,ChapterTable!$1:$1048576,MATCH("최종"&amp;SUBSTITUTE(SUBSTITUTE(F$1,"standard",""),"|Float",""),ChapterTable!$1:$1,0),0),
      VLOOKUP($A1588-ChapterTable!$P$11,ChapterTable!$1:$1048576,MATCH("최종"&amp;SUBSTITUTE(SUBSTITUTE(F$1,"standard",""),"|Float",""),ChapterTable!$1:$1,0),0)*ChapterTable!$P$14
    ),
  OFFSET(F1588,-$B1588+IF($L1588,1,0),0)*
    (VLOOKUP(SUBSTITUTE(SUBSTITUTE(F$1,"standard",""),"|Float","")&amp;IF(OR($L1588=TRUE,$A1588=0,MOD($A1588,ChapterTable!$R$20)&lt;&gt;0),"","보스")&amp;"인게임누적곱배수",ChapterTable!$R:$S,2,0)^D1588
    +VLOOKUP(SUBSTITUTE(SUBSTITUTE(F$1,"standard",""),"|Float","")&amp;IF(OR($L1588=TRUE,$A1588=0,MOD($A1588,ChapterTable!$R$20)&lt;&gt;0),"","보스")&amp;"인게임누적합배수",ChapterTable!$R:$S,2,0)*D1588)
  )
  )
  )
)</f>
        <v>1277.173828125</v>
      </c>
      <c r="G1588" t="s">
        <v>715</v>
      </c>
      <c r="J1588" t="str">
        <f>IF(ISBLANK(I1588),"",
IFERROR(VLOOKUP(I1588,[1]StringTable!$1:$1048576,MATCH("kor|String",[1]StringTable!$1:$1,0),0),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77"/>
        <v>0.2</v>
      </c>
      <c r="AJ1588">
        <f t="shared" si="175"/>
        <v>0.27466666000000001</v>
      </c>
      <c r="AK1588">
        <f t="shared" si="176"/>
        <v>1</v>
      </c>
      <c r="AL1588">
        <v>0</v>
      </c>
    </row>
    <row r="1589" spans="1:38" x14ac:dyDescent="0.3">
      <c r="A1589">
        <v>9</v>
      </c>
      <c r="B1589">
        <v>48</v>
      </c>
      <c r="C1589">
        <f>IF(OR($L1589=TRUE,$A1589=0,MOD($A1589,ChapterTable!$R$20)&lt;&gt;0),
MAX(0,INT(($B1589+ChapterTable!$P$26+VLOOKUP(SUBSTITUTE(C$1,"성장단계","")&amp;"단계오프셋",ChapterTable!$R:$S,2,0))/ChapterTable!$P$23)),
MAX(0,INT(($B1589+ChapterTable!$R$26+VLOOKUP(SUBSTITUTE(C$1,"성장단계","")&amp;"보스단계오프셋",ChapterTable!$R:$S,2,0))/ChapterTable!$R$23)))</f>
        <v>5</v>
      </c>
      <c r="D1589">
        <f>IF(OR($L1589=TRUE,$A1589=0,MOD($A1589,ChapterTable!$R$20)&lt;&gt;0),
MAX(0,INT(($B1589+ChapterTable!$P$26+VLOOKUP(SUBSTITUTE(D$1,"성장단계","")&amp;"단계오프셋",ChapterTable!$R:$S,2,0))/ChapterTable!$P$23)),
MAX(0,INT(($B1589+ChapterTable!$R$26+VLOOKUP(SUBSTITUTE(D$1,"성장단계","")&amp;"보스단계오프셋",ChapterTable!$R:$S,2,0))/ChapterTable!$R$23)))</f>
        <v>4</v>
      </c>
      <c r="E1589" s="1">
        <f ca="1">IF(AND($A1589=0,$B1589=1),
    VLOOKUP(1,ChapterTable!$1:$1048576,MATCH("최종"&amp;SUBSTITUTE(SUBSTITUTE(E$1,"standard",""),"|Float",""),ChapterTable!$1:$1,0),0)*ChapterTable!$P$17,
  IF(AND($A1589=0,$B1589=0),
    E1590,
  IF($B1589=0,
    VLOOKUP($A1589,ChapterTable!$1:$1048576,MATCH("최종"&amp;SUBSTITUTE(SUBSTITUTE(E$1,"standard",""),"|Float",""),ChapterTable!$1:$1,0),0),
  IF($B1589=1,
    IF($L1589=FALSE,
      VLOOKUP($A1589,ChapterTable!$1:$1048576,MATCH("최종"&amp;SUBSTITUTE(SUBSTITUTE(E$1,"standard",""),"|Float",""),ChapterTable!$1:$1,0),0),
      VLOOKUP($A1589-ChapterTable!$P$11,ChapterTable!$1:$1048576,MATCH("최종"&amp;SUBSTITUTE(SUBSTITUTE(E$1,"standard",""),"|Float",""),ChapterTable!$1:$1,0),0)*ChapterTable!$P$14
    ),
  OFFSET(E1589,-$B1589+IF($L1589,1,0),0)*IF($B1589&gt;OFFSET($B1589,1,0),ChapterTable!$R$17,1)*
    (VLOOKUP(SUBSTITUTE(SUBSTITUTE(E$1,"standard",""),"|Float","")&amp;IF(OR($L1589=TRUE,$A1589=0,MOD($A1589,ChapterTable!$R$20)&lt;&gt;0),"","보스")&amp;"인게임누적곱배수",ChapterTable!$R:$S,2,0)^C1589
    +VLOOKUP(SUBSTITUTE(SUBSTITUTE(E$1,"standard",""),"|Float","")&amp;IF(OR($L1589=TRUE,$A1589=0,MOD($A1589,ChapterTable!$R$20)&lt;&gt;0),"","보스")&amp;"인게임누적합배수",ChapterTable!$R:$S,2,0)*C1589)
  )
  )
  )
)</f>
        <v>4715.71875</v>
      </c>
      <c r="F1589" s="1">
        <f ca="1">IF(AND($A1589=0,$B1589=1),
    VLOOKUP(1,ChapterTable!$1:$1048576,MATCH("최종"&amp;SUBSTITUTE(SUBSTITUTE(F$1,"standard",""),"|Float",""),ChapterTable!$1:$1,0),0)*ChapterTable!$P$17,
  IF(AND($A1589=0,$B1589=0),
    F1590,
  IF($B1589=0,
    VLOOKUP($A1589,ChapterTable!$1:$1048576,MATCH("최종"&amp;SUBSTITUTE(SUBSTITUTE(F$1,"standard",""),"|Float",""),ChapterTable!$1:$1,0),0),
  IF($B1589=1,
    IF($L1589=FALSE,
      VLOOKUP($A1589,ChapterTable!$1:$1048576,MATCH("최종"&amp;SUBSTITUTE(SUBSTITUTE(F$1,"standard",""),"|Float",""),ChapterTable!$1:$1,0),0),
      VLOOKUP($A1589-ChapterTable!$P$11,ChapterTable!$1:$1048576,MATCH("최종"&amp;SUBSTITUTE(SUBSTITUTE(F$1,"standard",""),"|Float",""),ChapterTable!$1:$1,0),0)*ChapterTable!$P$14
    ),
  OFFSET(F1589,-$B1589+IF($L1589,1,0),0)*
    (VLOOKUP(SUBSTITUTE(SUBSTITUTE(F$1,"standard",""),"|Float","")&amp;IF(OR($L1589=TRUE,$A1589=0,MOD($A1589,ChapterTable!$R$20)&lt;&gt;0),"","보스")&amp;"인게임누적곱배수",ChapterTable!$R:$S,2,0)^D1589
    +VLOOKUP(SUBSTITUTE(SUBSTITUTE(F$1,"standard",""),"|Float","")&amp;IF(OR($L1589=TRUE,$A1589=0,MOD($A1589,ChapterTable!$R$20)&lt;&gt;0),"","보스")&amp;"인게임누적합배수",ChapterTable!$R:$S,2,0)*D1589)
  )
  )
  )
)</f>
        <v>1277.173828125</v>
      </c>
      <c r="G1589" t="s">
        <v>715</v>
      </c>
      <c r="J1589" t="str">
        <f>IF(ISBLANK(I1589),"",
IFERROR(VLOOKUP(I1589,[1]StringTable!$1:$1048576,MATCH("kor|String",[1]StringTable!$1:$1,0),0),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77"/>
        <v>0.2</v>
      </c>
      <c r="AJ1589">
        <f t="shared" si="175"/>
        <v>0.27466666000000001</v>
      </c>
      <c r="AK1589">
        <f t="shared" si="176"/>
        <v>1</v>
      </c>
      <c r="AL1589">
        <v>0</v>
      </c>
    </row>
    <row r="1590" spans="1:38" x14ac:dyDescent="0.3">
      <c r="A1590">
        <v>9</v>
      </c>
      <c r="B1590">
        <v>49</v>
      </c>
      <c r="C1590">
        <f>IF(OR($L1590=TRUE,$A1590=0,MOD($A1590,ChapterTable!$R$20)&lt;&gt;0),
MAX(0,INT(($B1590+ChapterTable!$P$26+VLOOKUP(SUBSTITUTE(C$1,"성장단계","")&amp;"단계오프셋",ChapterTable!$R:$S,2,0))/ChapterTable!$P$23)),
MAX(0,INT(($B1590+ChapterTable!$R$26+VLOOKUP(SUBSTITUTE(C$1,"성장단계","")&amp;"보스단계오프셋",ChapterTable!$R:$S,2,0))/ChapterTable!$R$23)))</f>
        <v>5</v>
      </c>
      <c r="D1590">
        <f>IF(OR($L1590=TRUE,$A1590=0,MOD($A1590,ChapterTable!$R$20)&lt;&gt;0),
MAX(0,INT(($B1590+ChapterTable!$P$26+VLOOKUP(SUBSTITUTE(D$1,"성장단계","")&amp;"단계오프셋",ChapterTable!$R:$S,2,0))/ChapterTable!$P$23)),
MAX(0,INT(($B1590+ChapterTable!$R$26+VLOOKUP(SUBSTITUTE(D$1,"성장단계","")&amp;"보스단계오프셋",ChapterTable!$R:$S,2,0))/ChapterTable!$R$23)))</f>
        <v>4</v>
      </c>
      <c r="E1590" s="1">
        <f ca="1">IF(AND($A1590=0,$B1590=1),
    VLOOKUP(1,ChapterTable!$1:$1048576,MATCH("최종"&amp;SUBSTITUTE(SUBSTITUTE(E$1,"standard",""),"|Float",""),ChapterTable!$1:$1,0),0)*ChapterTable!$P$17,
  IF(AND($A1590=0,$B1590=0),
    E1591,
  IF($B1590=0,
    VLOOKUP($A1590,ChapterTable!$1:$1048576,MATCH("최종"&amp;SUBSTITUTE(SUBSTITUTE(E$1,"standard",""),"|Float",""),ChapterTable!$1:$1,0),0),
  IF($B1590=1,
    IF($L1590=FALSE,
      VLOOKUP($A1590,ChapterTable!$1:$1048576,MATCH("최종"&amp;SUBSTITUTE(SUBSTITUTE(E$1,"standard",""),"|Float",""),ChapterTable!$1:$1,0),0),
      VLOOKUP($A1590-ChapterTable!$P$11,ChapterTable!$1:$1048576,MATCH("최종"&amp;SUBSTITUTE(SUBSTITUTE(E$1,"standard",""),"|Float",""),ChapterTable!$1:$1,0),0)*ChapterTable!$P$14
    ),
  OFFSET(E1590,-$B1590+IF($L1590,1,0),0)*IF($B1590&gt;OFFSET($B1590,1,0),ChapterTable!$R$17,1)*
    (VLOOKUP(SUBSTITUTE(SUBSTITUTE(E$1,"standard",""),"|Float","")&amp;IF(OR($L1590=TRUE,$A1590=0,MOD($A1590,ChapterTable!$R$20)&lt;&gt;0),"","보스")&amp;"인게임누적곱배수",ChapterTable!$R:$S,2,0)^C1590
    +VLOOKUP(SUBSTITUTE(SUBSTITUTE(E$1,"standard",""),"|Float","")&amp;IF(OR($L1590=TRUE,$A1590=0,MOD($A1590,ChapterTable!$R$20)&lt;&gt;0),"","보스")&amp;"인게임누적합배수",ChapterTable!$R:$S,2,0)*C1590)
  )
  )
  )
)</f>
        <v>4715.71875</v>
      </c>
      <c r="F1590" s="1">
        <f ca="1">IF(AND($A1590=0,$B1590=1),
    VLOOKUP(1,ChapterTable!$1:$1048576,MATCH("최종"&amp;SUBSTITUTE(SUBSTITUTE(F$1,"standard",""),"|Float",""),ChapterTable!$1:$1,0),0)*ChapterTable!$P$17,
  IF(AND($A1590=0,$B1590=0),
    F1591,
  IF($B1590=0,
    VLOOKUP($A1590,ChapterTable!$1:$1048576,MATCH("최종"&amp;SUBSTITUTE(SUBSTITUTE(F$1,"standard",""),"|Float",""),ChapterTable!$1:$1,0),0),
  IF($B1590=1,
    IF($L1590=FALSE,
      VLOOKUP($A1590,ChapterTable!$1:$1048576,MATCH("최종"&amp;SUBSTITUTE(SUBSTITUTE(F$1,"standard",""),"|Float",""),ChapterTable!$1:$1,0),0),
      VLOOKUP($A1590-ChapterTable!$P$11,ChapterTable!$1:$1048576,MATCH("최종"&amp;SUBSTITUTE(SUBSTITUTE(F$1,"standard",""),"|Float",""),ChapterTable!$1:$1,0),0)*ChapterTable!$P$14
    ),
  OFFSET(F1590,-$B1590+IF($L1590,1,0),0)*
    (VLOOKUP(SUBSTITUTE(SUBSTITUTE(F$1,"standard",""),"|Float","")&amp;IF(OR($L1590=TRUE,$A1590=0,MOD($A1590,ChapterTable!$R$20)&lt;&gt;0),"","보스")&amp;"인게임누적곱배수",ChapterTable!$R:$S,2,0)^D1590
    +VLOOKUP(SUBSTITUTE(SUBSTITUTE(F$1,"standard",""),"|Float","")&amp;IF(OR($L1590=TRUE,$A1590=0,MOD($A1590,ChapterTable!$R$20)&lt;&gt;0),"","보스")&amp;"인게임누적합배수",ChapterTable!$R:$S,2,0)*D1590)
  )
  )
  )
)</f>
        <v>1277.173828125</v>
      </c>
      <c r="G1590" t="s">
        <v>715</v>
      </c>
      <c r="J1590" t="str">
        <f>IF(ISBLANK(I1590),"",
IFERROR(VLOOKUP(I1590,[1]StringTable!$1:$1048576,MATCH("kor|String",[1]StringTable!$1:$1,0),0),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77"/>
        <v>0.2</v>
      </c>
      <c r="AJ1590">
        <f t="shared" si="175"/>
        <v>0.27466666000000001</v>
      </c>
      <c r="AK1590">
        <f t="shared" si="176"/>
        <v>1</v>
      </c>
      <c r="AL1590">
        <v>0</v>
      </c>
    </row>
    <row r="1591" spans="1:38" x14ac:dyDescent="0.3">
      <c r="A1591">
        <v>9</v>
      </c>
      <c r="B1591">
        <v>50</v>
      </c>
      <c r="C1591">
        <f>IF(OR($L1591=TRUE,$A1591=0,MOD($A1591,ChapterTable!$R$20)&lt;&gt;0),
MAX(0,INT(($B1591+ChapterTable!$P$26+VLOOKUP(SUBSTITUTE(C$1,"성장단계","")&amp;"단계오프셋",ChapterTable!$R:$S,2,0))/ChapterTable!$P$23)),
MAX(0,INT(($B1591+ChapterTable!$R$26+VLOOKUP(SUBSTITUTE(C$1,"성장단계","")&amp;"보스단계오프셋",ChapterTable!$R:$S,2,0))/ChapterTable!$R$23)))</f>
        <v>5</v>
      </c>
      <c r="D1591">
        <f>IF(OR($L1591=TRUE,$A1591=0,MOD($A1591,ChapterTable!$R$20)&lt;&gt;0),
MAX(0,INT(($B1591+ChapterTable!$P$26+VLOOKUP(SUBSTITUTE(D$1,"성장단계","")&amp;"단계오프셋",ChapterTable!$R:$S,2,0))/ChapterTable!$P$23)),
MAX(0,INT(($B1591+ChapterTable!$R$26+VLOOKUP(SUBSTITUTE(D$1,"성장단계","")&amp;"보스단계오프셋",ChapterTable!$R:$S,2,0))/ChapterTable!$R$23)))</f>
        <v>4</v>
      </c>
      <c r="E1591" s="1">
        <f ca="1">IF(AND($A1591=0,$B1591=1),
    VLOOKUP(1,ChapterTable!$1:$1048576,MATCH("최종"&amp;SUBSTITUTE(SUBSTITUTE(E$1,"standard",""),"|Float",""),ChapterTable!$1:$1,0),0)*ChapterTable!$P$17,
  IF(AND($A1591=0,$B1591=0),
    E1592,
  IF($B1591=0,
    VLOOKUP($A1591,ChapterTable!$1:$1048576,MATCH("최종"&amp;SUBSTITUTE(SUBSTITUTE(E$1,"standard",""),"|Float",""),ChapterTable!$1:$1,0),0),
  IF($B1591=1,
    IF($L1591=FALSE,
      VLOOKUP($A1591,ChapterTable!$1:$1048576,MATCH("최종"&amp;SUBSTITUTE(SUBSTITUTE(E$1,"standard",""),"|Float",""),ChapterTable!$1:$1,0),0),
      VLOOKUP($A1591-ChapterTable!$P$11,ChapterTable!$1:$1048576,MATCH("최종"&amp;SUBSTITUTE(SUBSTITUTE(E$1,"standard",""),"|Float",""),ChapterTable!$1:$1,0),0)*ChapterTable!$P$14
    ),
  OFFSET(E1591,-$B1591+IF($L1591,1,0),0)*IF($B1591&gt;OFFSET($B1591,1,0),ChapterTable!$R$17,1)*
    (VLOOKUP(SUBSTITUTE(SUBSTITUTE(E$1,"standard",""),"|Float","")&amp;IF(OR($L1591=TRUE,$A1591=0,MOD($A1591,ChapterTable!$R$20)&lt;&gt;0),"","보스")&amp;"인게임누적곱배수",ChapterTable!$R:$S,2,0)^C1591
    +VLOOKUP(SUBSTITUTE(SUBSTITUTE(E$1,"standard",""),"|Float","")&amp;IF(OR($L1591=TRUE,$A1591=0,MOD($A1591,ChapterTable!$R$20)&lt;&gt;0),"","보스")&amp;"인게임누적합배수",ChapterTable!$R:$S,2,0)*C1591)
  )
  )
  )
)</f>
        <v>6130.4343749999998</v>
      </c>
      <c r="F1591" s="1">
        <f ca="1">IF(AND($A1591=0,$B1591=1),
    VLOOKUP(1,ChapterTable!$1:$1048576,MATCH("최종"&amp;SUBSTITUTE(SUBSTITUTE(F$1,"standard",""),"|Float",""),ChapterTable!$1:$1,0),0)*ChapterTable!$P$17,
  IF(AND($A1591=0,$B1591=0),
    F1592,
  IF($B1591=0,
    VLOOKUP($A1591,ChapterTable!$1:$1048576,MATCH("최종"&amp;SUBSTITUTE(SUBSTITUTE(F$1,"standard",""),"|Float",""),ChapterTable!$1:$1,0),0),
  IF($B1591=1,
    IF($L1591=FALSE,
      VLOOKUP($A1591,ChapterTable!$1:$1048576,MATCH("최종"&amp;SUBSTITUTE(SUBSTITUTE(F$1,"standard",""),"|Float",""),ChapterTable!$1:$1,0),0),
      VLOOKUP($A1591-ChapterTable!$P$11,ChapterTable!$1:$1048576,MATCH("최종"&amp;SUBSTITUTE(SUBSTITUTE(F$1,"standard",""),"|Float",""),ChapterTable!$1:$1,0),0)*ChapterTable!$P$14
    ),
  OFFSET(F1591,-$B1591+IF($L1591,1,0),0)*
    (VLOOKUP(SUBSTITUTE(SUBSTITUTE(F$1,"standard",""),"|Float","")&amp;IF(OR($L1591=TRUE,$A1591=0,MOD($A1591,ChapterTable!$R$20)&lt;&gt;0),"","보스")&amp;"인게임누적곱배수",ChapterTable!$R:$S,2,0)^D1591
    +VLOOKUP(SUBSTITUTE(SUBSTITUTE(F$1,"standard",""),"|Float","")&amp;IF(OR($L1591=TRUE,$A1591=0,MOD($A1591,ChapterTable!$R$20)&lt;&gt;0),"","보스")&amp;"인게임누적합배수",ChapterTable!$R:$S,2,0)*D1591)
  )
  )
  )
)</f>
        <v>1277.173828125</v>
      </c>
      <c r="G1591" t="s">
        <v>715</v>
      </c>
      <c r="J1591" t="str">
        <f>IF(ISBLANK(I1591),"",
IFERROR(VLOOKUP(I1591,[1]StringTable!$1:$1048576,MATCH("kor|String",[1]StringTable!$1:$1,0),0),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77"/>
        <v>0.2</v>
      </c>
      <c r="AJ1591">
        <f t="shared" si="175"/>
        <v>1</v>
      </c>
      <c r="AK1591">
        <f t="shared" si="176"/>
        <v>1</v>
      </c>
      <c r="AL1591">
        <v>0</v>
      </c>
    </row>
    <row r="1592" spans="1:38" x14ac:dyDescent="0.3">
      <c r="A1592">
        <v>10</v>
      </c>
      <c r="B1592">
        <v>1</v>
      </c>
      <c r="C1592">
        <f>IF(OR($L1592=TRUE,$A1592=0,MOD($A1592,ChapterTable!$R$20)&lt;&gt;0),
MAX(0,INT(($B1592+ChapterTable!$P$26+VLOOKUP(SUBSTITUTE(C$1,"성장단계","")&amp;"단계오프셋",ChapterTable!$R:$S,2,0))/ChapterTable!$P$23)),
MAX(0,INT(($B1592+ChapterTable!$R$26+VLOOKUP(SUBSTITUTE(C$1,"성장단계","")&amp;"보스단계오프셋",ChapterTable!$R:$S,2,0))/ChapterTable!$R$23)))</f>
        <v>0</v>
      </c>
      <c r="D1592">
        <f>IF(OR($L1592=TRUE,$A1592=0,MOD($A1592,ChapterTable!$R$20)&lt;&gt;0),
MAX(0,INT(($B1592+ChapterTable!$P$26+VLOOKUP(SUBSTITUTE(D$1,"성장단계","")&amp;"단계오프셋",ChapterTable!$R:$S,2,0))/ChapterTable!$P$23)),
MAX(0,INT(($B1592+ChapterTable!$R$26+VLOOKUP(SUBSTITUTE(D$1,"성장단계","")&amp;"보스단계오프셋",ChapterTable!$R:$S,2,0))/ChapterTable!$R$23)))</f>
        <v>0</v>
      </c>
      <c r="E1592" s="1">
        <f ca="1">IF(AND($A1592=0,$B1592=1),
    VLOOKUP(1,ChapterTable!$1:$1048576,MATCH("최종"&amp;SUBSTITUTE(SUBSTITUTE(E$1,"standard",""),"|Float",""),ChapterTable!$1:$1,0),0)*ChapterTable!$P$17,
  IF(AND($A1592=0,$B1592=0),
    E1593,
  IF($B1592=0,
    VLOOKUP($A1592,ChapterTable!$1:$1048576,MATCH("최종"&amp;SUBSTITUTE(SUBSTITUTE(E$1,"standard",""),"|Float",""),ChapterTable!$1:$1,0),0),
  IF($B1592=1,
    IF($L1592=FALSE,
      VLOOKUP($A1592,ChapterTable!$1:$1048576,MATCH("최종"&amp;SUBSTITUTE(SUBSTITUTE(E$1,"standard",""),"|Float",""),ChapterTable!$1:$1,0),0),
      VLOOKUP($A1592-ChapterTable!$P$11,ChapterTable!$1:$1048576,MATCH("최종"&amp;SUBSTITUTE(SUBSTITUTE(E$1,"standard",""),"|Float",""),ChapterTable!$1:$1,0),0)*ChapterTable!$P$14
    ),
  OFFSET(E1592,-$B1592+IF($L1592,1,0),0)*IF($B1592&gt;OFFSET($B1592,1,0),ChapterTable!$R$17,1)*
    (VLOOKUP(SUBSTITUTE(SUBSTITUTE(E$1,"standard",""),"|Float","")&amp;IF(OR($L1592=TRUE,$A1592=0,MOD($A1592,ChapterTable!$R$20)&lt;&gt;0),"","보스")&amp;"인게임누적곱배수",ChapterTable!$R:$S,2,0)^C1592
    +VLOOKUP(SUBSTITUTE(SUBSTITUTE(E$1,"standard",""),"|Float","")&amp;IF(OR($L1592=TRUE,$A1592=0,MOD($A1592,ChapterTable!$R$20)&lt;&gt;0),"","보스")&amp;"인게임누적합배수",ChapterTable!$R:$S,2,0)*C1592)
  )
  )
  )
)</f>
        <v>3536.7890624999995</v>
      </c>
      <c r="F1592" s="1">
        <f ca="1">IF(AND($A1592=0,$B1592=1),
    VLOOKUP(1,ChapterTable!$1:$1048576,MATCH("최종"&amp;SUBSTITUTE(SUBSTITUTE(F$1,"standard",""),"|Float",""),ChapterTable!$1:$1,0),0)*ChapterTable!$P$17,
  IF(AND($A1592=0,$B1592=0),
    F1593,
  IF($B1592=0,
    VLOOKUP($A1592,ChapterTable!$1:$1048576,MATCH("최종"&amp;SUBSTITUTE(SUBSTITUTE(F$1,"standard",""),"|Float",""),ChapterTable!$1:$1,0),0),
  IF($B1592=1,
    IF($L1592=FALSE,
      VLOOKUP($A1592,ChapterTable!$1:$1048576,MATCH("최종"&amp;SUBSTITUTE(SUBSTITUTE(F$1,"standard",""),"|Float",""),ChapterTable!$1:$1,0),0),
      VLOOKUP($A1592-ChapterTable!$P$11,ChapterTable!$1:$1048576,MATCH("최종"&amp;SUBSTITUTE(SUBSTITUTE(F$1,"standard",""),"|Float",""),ChapterTable!$1:$1,0),0)*ChapterTable!$P$14
    ),
  OFFSET(F1592,-$B1592+IF($L1592,1,0),0)*
    (VLOOKUP(SUBSTITUTE(SUBSTITUTE(F$1,"standard",""),"|Float","")&amp;IF(OR($L1592=TRUE,$A1592=0,MOD($A1592,ChapterTable!$R$20)&lt;&gt;0),"","보스")&amp;"인게임누적곱배수",ChapterTable!$R:$S,2,0)^D1592
    +VLOOKUP(SUBSTITUTE(SUBSTITUTE(F$1,"standard",""),"|Float","")&amp;IF(OR($L1592=TRUE,$A1592=0,MOD($A1592,ChapterTable!$R$20)&lt;&gt;0),"","보스")&amp;"인게임누적합배수",ChapterTable!$R:$S,2,0)*D1592)
  )
  )
  )
)</f>
        <v>1473.6621093749998</v>
      </c>
      <c r="G1592" t="s">
        <v>715</v>
      </c>
      <c r="J1592" t="str">
        <f>IF(ISBLANK(I1592),"",
IFERROR(VLOOKUP(I1592,[1]StringTable!$1:$1048576,MATCH("kor|String",[1]StringTable!$1:$1,0),0),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77"/>
        <v>1</v>
      </c>
      <c r="AJ1592">
        <f t="shared" si="175"/>
        <v>1</v>
      </c>
      <c r="AK1592">
        <f t="shared" si="176"/>
        <v>1</v>
      </c>
      <c r="AL1592">
        <v>0</v>
      </c>
    </row>
    <row r="1593" spans="1:38" x14ac:dyDescent="0.3">
      <c r="A1593">
        <v>10</v>
      </c>
      <c r="B1593">
        <v>2</v>
      </c>
      <c r="C1593">
        <f>IF(OR($L1593=TRUE,$A1593=0,MOD($A1593,ChapterTable!$R$20)&lt;&gt;0),
MAX(0,INT(($B1593+ChapterTable!$P$26+VLOOKUP(SUBSTITUTE(C$1,"성장단계","")&amp;"단계오프셋",ChapterTable!$R:$S,2,0))/ChapterTable!$P$23)),
MAX(0,INT(($B1593+ChapterTable!$R$26+VLOOKUP(SUBSTITUTE(C$1,"성장단계","")&amp;"보스단계오프셋",ChapterTable!$R:$S,2,0))/ChapterTable!$R$23)))</f>
        <v>0</v>
      </c>
      <c r="D1593">
        <f>IF(OR($L1593=TRUE,$A1593=0,MOD($A1593,ChapterTable!$R$20)&lt;&gt;0),
MAX(0,INT(($B1593+ChapterTable!$P$26+VLOOKUP(SUBSTITUTE(D$1,"성장단계","")&amp;"단계오프셋",ChapterTable!$R:$S,2,0))/ChapterTable!$P$23)),
MAX(0,INT(($B1593+ChapterTable!$R$26+VLOOKUP(SUBSTITUTE(D$1,"성장단계","")&amp;"보스단계오프셋",ChapterTable!$R:$S,2,0))/ChapterTable!$R$23)))</f>
        <v>0</v>
      </c>
      <c r="E1593" s="1">
        <f ca="1">IF(AND($A1593=0,$B1593=1),
    VLOOKUP(1,ChapterTable!$1:$1048576,MATCH("최종"&amp;SUBSTITUTE(SUBSTITUTE(E$1,"standard",""),"|Float",""),ChapterTable!$1:$1,0),0)*ChapterTable!$P$17,
  IF(AND($A1593=0,$B1593=0),
    E1594,
  IF($B1593=0,
    VLOOKUP($A1593,ChapterTable!$1:$1048576,MATCH("최종"&amp;SUBSTITUTE(SUBSTITUTE(E$1,"standard",""),"|Float",""),ChapterTable!$1:$1,0),0),
  IF($B1593=1,
    IF($L1593=FALSE,
      VLOOKUP($A1593,ChapterTable!$1:$1048576,MATCH("최종"&amp;SUBSTITUTE(SUBSTITUTE(E$1,"standard",""),"|Float",""),ChapterTable!$1:$1,0),0),
      VLOOKUP($A1593-ChapterTable!$P$11,ChapterTable!$1:$1048576,MATCH("최종"&amp;SUBSTITUTE(SUBSTITUTE(E$1,"standard",""),"|Float",""),ChapterTable!$1:$1,0),0)*ChapterTable!$P$14
    ),
  OFFSET(E1593,-$B1593+IF($L1593,1,0),0)*IF($B1593&gt;OFFSET($B1593,1,0),ChapterTable!$R$17,1)*
    (VLOOKUP(SUBSTITUTE(SUBSTITUTE(E$1,"standard",""),"|Float","")&amp;IF(OR($L1593=TRUE,$A1593=0,MOD($A1593,ChapterTable!$R$20)&lt;&gt;0),"","보스")&amp;"인게임누적곱배수",ChapterTable!$R:$S,2,0)^C1593
    +VLOOKUP(SUBSTITUTE(SUBSTITUTE(E$1,"standard",""),"|Float","")&amp;IF(OR($L1593=TRUE,$A1593=0,MOD($A1593,ChapterTable!$R$20)&lt;&gt;0),"","보스")&amp;"인게임누적합배수",ChapterTable!$R:$S,2,0)*C1593)
  )
  )
  )
)</f>
        <v>3536.7890624999995</v>
      </c>
      <c r="F1593" s="1">
        <f ca="1">IF(AND($A1593=0,$B1593=1),
    VLOOKUP(1,ChapterTable!$1:$1048576,MATCH("최종"&amp;SUBSTITUTE(SUBSTITUTE(F$1,"standard",""),"|Float",""),ChapterTable!$1:$1,0),0)*ChapterTable!$P$17,
  IF(AND($A1593=0,$B1593=0),
    F1594,
  IF($B1593=0,
    VLOOKUP($A1593,ChapterTable!$1:$1048576,MATCH("최종"&amp;SUBSTITUTE(SUBSTITUTE(F$1,"standard",""),"|Float",""),ChapterTable!$1:$1,0),0),
  IF($B1593=1,
    IF($L1593=FALSE,
      VLOOKUP($A1593,ChapterTable!$1:$1048576,MATCH("최종"&amp;SUBSTITUTE(SUBSTITUTE(F$1,"standard",""),"|Float",""),ChapterTable!$1:$1,0),0),
      VLOOKUP($A1593-ChapterTable!$P$11,ChapterTable!$1:$1048576,MATCH("최종"&amp;SUBSTITUTE(SUBSTITUTE(F$1,"standard",""),"|Float",""),ChapterTable!$1:$1,0),0)*ChapterTable!$P$14
    ),
  OFFSET(F1593,-$B1593+IF($L1593,1,0),0)*
    (VLOOKUP(SUBSTITUTE(SUBSTITUTE(F$1,"standard",""),"|Float","")&amp;IF(OR($L1593=TRUE,$A1593=0,MOD($A1593,ChapterTable!$R$20)&lt;&gt;0),"","보스")&amp;"인게임누적곱배수",ChapterTable!$R:$S,2,0)^D1593
    +VLOOKUP(SUBSTITUTE(SUBSTITUTE(F$1,"standard",""),"|Float","")&amp;IF(OR($L1593=TRUE,$A1593=0,MOD($A1593,ChapterTable!$R$20)&lt;&gt;0),"","보스")&amp;"인게임누적합배수",ChapterTable!$R:$S,2,0)*D1593)
  )
  )
  )
)</f>
        <v>1473.6621093749998</v>
      </c>
      <c r="G1593" t="s">
        <v>715</v>
      </c>
      <c r="J1593" t="str">
        <f>IF(ISBLANK(I1593),"",
IFERROR(VLOOKUP(I1593,[1]StringTable!$1:$1048576,MATCH("kor|String",[1]StringTable!$1:$1,0),0),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77"/>
        <v>1</v>
      </c>
      <c r="AJ1593">
        <f t="shared" si="175"/>
        <v>1</v>
      </c>
      <c r="AK1593">
        <f t="shared" si="176"/>
        <v>1</v>
      </c>
      <c r="AL1593">
        <v>0</v>
      </c>
    </row>
    <row r="1594" spans="1:38" x14ac:dyDescent="0.3">
      <c r="A1594">
        <v>10</v>
      </c>
      <c r="B1594">
        <v>3</v>
      </c>
      <c r="C1594">
        <f>IF(OR($L1594=TRUE,$A1594=0,MOD($A1594,ChapterTable!$R$20)&lt;&gt;0),
MAX(0,INT(($B1594+ChapterTable!$P$26+VLOOKUP(SUBSTITUTE(C$1,"성장단계","")&amp;"단계오프셋",ChapterTable!$R:$S,2,0))/ChapterTable!$P$23)),
MAX(0,INT(($B1594+ChapterTable!$R$26+VLOOKUP(SUBSTITUTE(C$1,"성장단계","")&amp;"보스단계오프셋",ChapterTable!$R:$S,2,0))/ChapterTable!$R$23)))</f>
        <v>0</v>
      </c>
      <c r="D1594">
        <f>IF(OR($L1594=TRUE,$A1594=0,MOD($A1594,ChapterTable!$R$20)&lt;&gt;0),
MAX(0,INT(($B1594+ChapterTable!$P$26+VLOOKUP(SUBSTITUTE(D$1,"성장단계","")&amp;"단계오프셋",ChapterTable!$R:$S,2,0))/ChapterTable!$P$23)),
MAX(0,INT(($B1594+ChapterTable!$R$26+VLOOKUP(SUBSTITUTE(D$1,"성장단계","")&amp;"보스단계오프셋",ChapterTable!$R:$S,2,0))/ChapterTable!$R$23)))</f>
        <v>0</v>
      </c>
      <c r="E1594" s="1">
        <f ca="1">IF(AND($A1594=0,$B1594=1),
    VLOOKUP(1,ChapterTable!$1:$1048576,MATCH("최종"&amp;SUBSTITUTE(SUBSTITUTE(E$1,"standard",""),"|Float",""),ChapterTable!$1:$1,0),0)*ChapterTable!$P$17,
  IF(AND($A1594=0,$B1594=0),
    E1595,
  IF($B1594=0,
    VLOOKUP($A1594,ChapterTable!$1:$1048576,MATCH("최종"&amp;SUBSTITUTE(SUBSTITUTE(E$1,"standard",""),"|Float",""),ChapterTable!$1:$1,0),0),
  IF($B1594=1,
    IF($L1594=FALSE,
      VLOOKUP($A1594,ChapterTable!$1:$1048576,MATCH("최종"&amp;SUBSTITUTE(SUBSTITUTE(E$1,"standard",""),"|Float",""),ChapterTable!$1:$1,0),0),
      VLOOKUP($A1594-ChapterTable!$P$11,ChapterTable!$1:$1048576,MATCH("최종"&amp;SUBSTITUTE(SUBSTITUTE(E$1,"standard",""),"|Float",""),ChapterTable!$1:$1,0),0)*ChapterTable!$P$14
    ),
  OFFSET(E1594,-$B1594+IF($L1594,1,0),0)*IF($B1594&gt;OFFSET($B1594,1,0),ChapterTable!$R$17,1)*
    (VLOOKUP(SUBSTITUTE(SUBSTITUTE(E$1,"standard",""),"|Float","")&amp;IF(OR($L1594=TRUE,$A1594=0,MOD($A1594,ChapterTable!$R$20)&lt;&gt;0),"","보스")&amp;"인게임누적곱배수",ChapterTable!$R:$S,2,0)^C1594
    +VLOOKUP(SUBSTITUTE(SUBSTITUTE(E$1,"standard",""),"|Float","")&amp;IF(OR($L1594=TRUE,$A1594=0,MOD($A1594,ChapterTable!$R$20)&lt;&gt;0),"","보스")&amp;"인게임누적합배수",ChapterTable!$R:$S,2,0)*C1594)
  )
  )
  )
)</f>
        <v>3536.7890624999995</v>
      </c>
      <c r="F1594" s="1">
        <f ca="1">IF(AND($A1594=0,$B1594=1),
    VLOOKUP(1,ChapterTable!$1:$1048576,MATCH("최종"&amp;SUBSTITUTE(SUBSTITUTE(F$1,"standard",""),"|Float",""),ChapterTable!$1:$1,0),0)*ChapterTable!$P$17,
  IF(AND($A1594=0,$B1594=0),
    F1595,
  IF($B1594=0,
    VLOOKUP($A1594,ChapterTable!$1:$1048576,MATCH("최종"&amp;SUBSTITUTE(SUBSTITUTE(F$1,"standard",""),"|Float",""),ChapterTable!$1:$1,0),0),
  IF($B1594=1,
    IF($L1594=FALSE,
      VLOOKUP($A1594,ChapterTable!$1:$1048576,MATCH("최종"&amp;SUBSTITUTE(SUBSTITUTE(F$1,"standard",""),"|Float",""),ChapterTable!$1:$1,0),0),
      VLOOKUP($A1594-ChapterTable!$P$11,ChapterTable!$1:$1048576,MATCH("최종"&amp;SUBSTITUTE(SUBSTITUTE(F$1,"standard",""),"|Float",""),ChapterTable!$1:$1,0),0)*ChapterTable!$P$14
    ),
  OFFSET(F1594,-$B1594+IF($L1594,1,0),0)*
    (VLOOKUP(SUBSTITUTE(SUBSTITUTE(F$1,"standard",""),"|Float","")&amp;IF(OR($L1594=TRUE,$A1594=0,MOD($A1594,ChapterTable!$R$20)&lt;&gt;0),"","보스")&amp;"인게임누적곱배수",ChapterTable!$R:$S,2,0)^D1594
    +VLOOKUP(SUBSTITUTE(SUBSTITUTE(F$1,"standard",""),"|Float","")&amp;IF(OR($L1594=TRUE,$A1594=0,MOD($A1594,ChapterTable!$R$20)&lt;&gt;0),"","보스")&amp;"인게임누적합배수",ChapterTable!$R:$S,2,0)*D1594)
  )
  )
  )
)</f>
        <v>1473.6621093749998</v>
      </c>
      <c r="G1594" t="s">
        <v>715</v>
      </c>
      <c r="J1594" t="str">
        <f>IF(ISBLANK(I1594),"",
IFERROR(VLOOKUP(I1594,[1]StringTable!$1:$1048576,MATCH("kor|String",[1]StringTable!$1:$1,0),0),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77"/>
        <v>1</v>
      </c>
      <c r="AJ1594">
        <f t="shared" si="175"/>
        <v>1</v>
      </c>
      <c r="AK1594">
        <f t="shared" si="176"/>
        <v>1</v>
      </c>
      <c r="AL1594">
        <v>0</v>
      </c>
    </row>
    <row r="1595" spans="1:38" x14ac:dyDescent="0.3">
      <c r="A1595">
        <v>10</v>
      </c>
      <c r="B1595">
        <v>4</v>
      </c>
      <c r="C1595">
        <f>IF(OR($L1595=TRUE,$A1595=0,MOD($A1595,ChapterTable!$R$20)&lt;&gt;0),
MAX(0,INT(($B1595+ChapterTable!$P$26+VLOOKUP(SUBSTITUTE(C$1,"성장단계","")&amp;"단계오프셋",ChapterTable!$R:$S,2,0))/ChapterTable!$P$23)),
MAX(0,INT(($B1595+ChapterTable!$R$26+VLOOKUP(SUBSTITUTE(C$1,"성장단계","")&amp;"보스단계오프셋",ChapterTable!$R:$S,2,0))/ChapterTable!$R$23)))</f>
        <v>0</v>
      </c>
      <c r="D1595">
        <f>IF(OR($L1595=TRUE,$A1595=0,MOD($A1595,ChapterTable!$R$20)&lt;&gt;0),
MAX(0,INT(($B1595+ChapterTable!$P$26+VLOOKUP(SUBSTITUTE(D$1,"성장단계","")&amp;"단계오프셋",ChapterTable!$R:$S,2,0))/ChapterTable!$P$23)),
MAX(0,INT(($B1595+ChapterTable!$R$26+VLOOKUP(SUBSTITUTE(D$1,"성장단계","")&amp;"보스단계오프셋",ChapterTable!$R:$S,2,0))/ChapterTable!$R$23)))</f>
        <v>0</v>
      </c>
      <c r="E1595" s="1">
        <f ca="1">IF(AND($A1595=0,$B1595=1),
    VLOOKUP(1,ChapterTable!$1:$1048576,MATCH("최종"&amp;SUBSTITUTE(SUBSTITUTE(E$1,"standard",""),"|Float",""),ChapterTable!$1:$1,0),0)*ChapterTable!$P$17,
  IF(AND($A1595=0,$B1595=0),
    E1596,
  IF($B1595=0,
    VLOOKUP($A1595,ChapterTable!$1:$1048576,MATCH("최종"&amp;SUBSTITUTE(SUBSTITUTE(E$1,"standard",""),"|Float",""),ChapterTable!$1:$1,0),0),
  IF($B1595=1,
    IF($L1595=FALSE,
      VLOOKUP($A1595,ChapterTable!$1:$1048576,MATCH("최종"&amp;SUBSTITUTE(SUBSTITUTE(E$1,"standard",""),"|Float",""),ChapterTable!$1:$1,0),0),
      VLOOKUP($A1595-ChapterTable!$P$11,ChapterTable!$1:$1048576,MATCH("최종"&amp;SUBSTITUTE(SUBSTITUTE(E$1,"standard",""),"|Float",""),ChapterTable!$1:$1,0),0)*ChapterTable!$P$14
    ),
  OFFSET(E1595,-$B1595+IF($L1595,1,0),0)*IF($B1595&gt;OFFSET($B1595,1,0),ChapterTable!$R$17,1)*
    (VLOOKUP(SUBSTITUTE(SUBSTITUTE(E$1,"standard",""),"|Float","")&amp;IF(OR($L1595=TRUE,$A1595=0,MOD($A1595,ChapterTable!$R$20)&lt;&gt;0),"","보스")&amp;"인게임누적곱배수",ChapterTable!$R:$S,2,0)^C1595
    +VLOOKUP(SUBSTITUTE(SUBSTITUTE(E$1,"standard",""),"|Float","")&amp;IF(OR($L1595=TRUE,$A1595=0,MOD($A1595,ChapterTable!$R$20)&lt;&gt;0),"","보스")&amp;"인게임누적합배수",ChapterTable!$R:$S,2,0)*C1595)
  )
  )
  )
)</f>
        <v>3536.7890624999995</v>
      </c>
      <c r="F1595" s="1">
        <f ca="1">IF(AND($A1595=0,$B1595=1),
    VLOOKUP(1,ChapterTable!$1:$1048576,MATCH("최종"&amp;SUBSTITUTE(SUBSTITUTE(F$1,"standard",""),"|Float",""),ChapterTable!$1:$1,0),0)*ChapterTable!$P$17,
  IF(AND($A1595=0,$B1595=0),
    F1596,
  IF($B1595=0,
    VLOOKUP($A1595,ChapterTable!$1:$1048576,MATCH("최종"&amp;SUBSTITUTE(SUBSTITUTE(F$1,"standard",""),"|Float",""),ChapterTable!$1:$1,0),0),
  IF($B1595=1,
    IF($L1595=FALSE,
      VLOOKUP($A1595,ChapterTable!$1:$1048576,MATCH("최종"&amp;SUBSTITUTE(SUBSTITUTE(F$1,"standard",""),"|Float",""),ChapterTable!$1:$1,0),0),
      VLOOKUP($A1595-ChapterTable!$P$11,ChapterTable!$1:$1048576,MATCH("최종"&amp;SUBSTITUTE(SUBSTITUTE(F$1,"standard",""),"|Float",""),ChapterTable!$1:$1,0),0)*ChapterTable!$P$14
    ),
  OFFSET(F1595,-$B1595+IF($L1595,1,0),0)*
    (VLOOKUP(SUBSTITUTE(SUBSTITUTE(F$1,"standard",""),"|Float","")&amp;IF(OR($L1595=TRUE,$A1595=0,MOD($A1595,ChapterTable!$R$20)&lt;&gt;0),"","보스")&amp;"인게임누적곱배수",ChapterTable!$R:$S,2,0)^D1595
    +VLOOKUP(SUBSTITUTE(SUBSTITUTE(F$1,"standard",""),"|Float","")&amp;IF(OR($L1595=TRUE,$A1595=0,MOD($A1595,ChapterTable!$R$20)&lt;&gt;0),"","보스")&amp;"인게임누적합배수",ChapterTable!$R:$S,2,0)*D1595)
  )
  )
  )
)</f>
        <v>1473.6621093749998</v>
      </c>
      <c r="G1595" t="s">
        <v>715</v>
      </c>
      <c r="J1595" t="str">
        <f>IF(ISBLANK(I1595),"",
IFERROR(VLOOKUP(I1595,[1]StringTable!$1:$1048576,MATCH("kor|String",[1]StringTable!$1:$1,0),0),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77"/>
        <v>1</v>
      </c>
      <c r="AJ1595">
        <f t="shared" si="175"/>
        <v>1</v>
      </c>
      <c r="AK1595">
        <f t="shared" si="176"/>
        <v>1</v>
      </c>
      <c r="AL1595">
        <v>0</v>
      </c>
    </row>
    <row r="1596" spans="1:38" x14ac:dyDescent="0.3">
      <c r="A1596">
        <v>10</v>
      </c>
      <c r="B1596">
        <v>5</v>
      </c>
      <c r="C1596">
        <f>IF(OR($L1596=TRUE,$A1596=0,MOD($A1596,ChapterTable!$R$20)&lt;&gt;0),
MAX(0,INT(($B1596+ChapterTable!$P$26+VLOOKUP(SUBSTITUTE(C$1,"성장단계","")&amp;"단계오프셋",ChapterTable!$R:$S,2,0))/ChapterTable!$P$23)),
MAX(0,INT(($B1596+ChapterTable!$R$26+VLOOKUP(SUBSTITUTE(C$1,"성장단계","")&amp;"보스단계오프셋",ChapterTable!$R:$S,2,0))/ChapterTable!$R$23)))</f>
        <v>0</v>
      </c>
      <c r="D1596">
        <f>IF(OR($L1596=TRUE,$A1596=0,MOD($A1596,ChapterTable!$R$20)&lt;&gt;0),
MAX(0,INT(($B1596+ChapterTable!$P$26+VLOOKUP(SUBSTITUTE(D$1,"성장단계","")&amp;"단계오프셋",ChapterTable!$R:$S,2,0))/ChapterTable!$P$23)),
MAX(0,INT(($B1596+ChapterTable!$R$26+VLOOKUP(SUBSTITUTE(D$1,"성장단계","")&amp;"보스단계오프셋",ChapterTable!$R:$S,2,0))/ChapterTable!$R$23)))</f>
        <v>0</v>
      </c>
      <c r="E1596" s="1">
        <f ca="1">IF(AND($A1596=0,$B1596=1),
    VLOOKUP(1,ChapterTable!$1:$1048576,MATCH("최종"&amp;SUBSTITUTE(SUBSTITUTE(E$1,"standard",""),"|Float",""),ChapterTable!$1:$1,0),0)*ChapterTable!$P$17,
  IF(AND($A1596=0,$B1596=0),
    E1597,
  IF($B1596=0,
    VLOOKUP($A1596,ChapterTable!$1:$1048576,MATCH("최종"&amp;SUBSTITUTE(SUBSTITUTE(E$1,"standard",""),"|Float",""),ChapterTable!$1:$1,0),0),
  IF($B1596=1,
    IF($L1596=FALSE,
      VLOOKUP($A1596,ChapterTable!$1:$1048576,MATCH("최종"&amp;SUBSTITUTE(SUBSTITUTE(E$1,"standard",""),"|Float",""),ChapterTable!$1:$1,0),0),
      VLOOKUP($A1596-ChapterTable!$P$11,ChapterTable!$1:$1048576,MATCH("최종"&amp;SUBSTITUTE(SUBSTITUTE(E$1,"standard",""),"|Float",""),ChapterTable!$1:$1,0),0)*ChapterTable!$P$14
    ),
  OFFSET(E1596,-$B1596+IF($L1596,1,0),0)*IF($B1596&gt;OFFSET($B1596,1,0),ChapterTable!$R$17,1)*
    (VLOOKUP(SUBSTITUTE(SUBSTITUTE(E$1,"standard",""),"|Float","")&amp;IF(OR($L1596=TRUE,$A1596=0,MOD($A1596,ChapterTable!$R$20)&lt;&gt;0),"","보스")&amp;"인게임누적곱배수",ChapterTable!$R:$S,2,0)^C1596
    +VLOOKUP(SUBSTITUTE(SUBSTITUTE(E$1,"standard",""),"|Float","")&amp;IF(OR($L1596=TRUE,$A1596=0,MOD($A1596,ChapterTable!$R$20)&lt;&gt;0),"","보스")&amp;"인게임누적합배수",ChapterTable!$R:$S,2,0)*C1596)
  )
  )
  )
)</f>
        <v>3536.7890624999995</v>
      </c>
      <c r="F1596" s="1">
        <f ca="1">IF(AND($A1596=0,$B1596=1),
    VLOOKUP(1,ChapterTable!$1:$1048576,MATCH("최종"&amp;SUBSTITUTE(SUBSTITUTE(F$1,"standard",""),"|Float",""),ChapterTable!$1:$1,0),0)*ChapterTable!$P$17,
  IF(AND($A1596=0,$B1596=0),
    F1597,
  IF($B1596=0,
    VLOOKUP($A1596,ChapterTable!$1:$1048576,MATCH("최종"&amp;SUBSTITUTE(SUBSTITUTE(F$1,"standard",""),"|Float",""),ChapterTable!$1:$1,0),0),
  IF($B1596=1,
    IF($L1596=FALSE,
      VLOOKUP($A1596,ChapterTable!$1:$1048576,MATCH("최종"&amp;SUBSTITUTE(SUBSTITUTE(F$1,"standard",""),"|Float",""),ChapterTable!$1:$1,0),0),
      VLOOKUP($A1596-ChapterTable!$P$11,ChapterTable!$1:$1048576,MATCH("최종"&amp;SUBSTITUTE(SUBSTITUTE(F$1,"standard",""),"|Float",""),ChapterTable!$1:$1,0),0)*ChapterTable!$P$14
    ),
  OFFSET(F1596,-$B1596+IF($L1596,1,0),0)*
    (VLOOKUP(SUBSTITUTE(SUBSTITUTE(F$1,"standard",""),"|Float","")&amp;IF(OR($L1596=TRUE,$A1596=0,MOD($A1596,ChapterTable!$R$20)&lt;&gt;0),"","보스")&amp;"인게임누적곱배수",ChapterTable!$R:$S,2,0)^D1596
    +VLOOKUP(SUBSTITUTE(SUBSTITUTE(F$1,"standard",""),"|Float","")&amp;IF(OR($L1596=TRUE,$A1596=0,MOD($A1596,ChapterTable!$R$20)&lt;&gt;0),"","보스")&amp;"인게임누적합배수",ChapterTable!$R:$S,2,0)*D1596)
  )
  )
  )
)</f>
        <v>1473.6621093749998</v>
      </c>
      <c r="G1596" t="s">
        <v>715</v>
      </c>
      <c r="J1596" t="str">
        <f>IF(ISBLANK(I1596),"",
IFERROR(VLOOKUP(I1596,[1]StringTable!$1:$1048576,MATCH("kor|String",[1]StringTable!$1:$1,0),0),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77"/>
        <v>1</v>
      </c>
      <c r="AJ1596">
        <f t="shared" si="175"/>
        <v>1</v>
      </c>
      <c r="AK1596">
        <f t="shared" si="176"/>
        <v>1</v>
      </c>
      <c r="AL1596">
        <v>0</v>
      </c>
    </row>
    <row r="1597" spans="1:38" x14ac:dyDescent="0.3">
      <c r="A1597">
        <v>10</v>
      </c>
      <c r="B1597">
        <v>6</v>
      </c>
      <c r="C1597">
        <f>IF(OR($L1597=TRUE,$A1597=0,MOD($A1597,ChapterTable!$R$20)&lt;&gt;0),
MAX(0,INT(($B1597+ChapterTable!$P$26+VLOOKUP(SUBSTITUTE(C$1,"성장단계","")&amp;"단계오프셋",ChapterTable!$R:$S,2,0))/ChapterTable!$P$23)),
MAX(0,INT(($B1597+ChapterTable!$R$26+VLOOKUP(SUBSTITUTE(C$1,"성장단계","")&amp;"보스단계오프셋",ChapterTable!$R:$S,2,0))/ChapterTable!$R$23)))</f>
        <v>1</v>
      </c>
      <c r="D1597">
        <f>IF(OR($L1597=TRUE,$A1597=0,MOD($A1597,ChapterTable!$R$20)&lt;&gt;0),
MAX(0,INT(($B1597+ChapterTable!$P$26+VLOOKUP(SUBSTITUTE(D$1,"성장단계","")&amp;"단계오프셋",ChapterTable!$R:$S,2,0))/ChapterTable!$P$23)),
MAX(0,INT(($B1597+ChapterTable!$R$26+VLOOKUP(SUBSTITUTE(D$1,"성장단계","")&amp;"보스단계오프셋",ChapterTable!$R:$S,2,0))/ChapterTable!$R$23)))</f>
        <v>0</v>
      </c>
      <c r="E1597" s="1">
        <f ca="1">IF(AND($A1597=0,$B1597=1),
    VLOOKUP(1,ChapterTable!$1:$1048576,MATCH("최종"&amp;SUBSTITUTE(SUBSTITUTE(E$1,"standard",""),"|Float",""),ChapterTable!$1:$1,0),0)*ChapterTable!$P$17,
  IF(AND($A1597=0,$B1597=0),
    E1598,
  IF($B1597=0,
    VLOOKUP($A1597,ChapterTable!$1:$1048576,MATCH("최종"&amp;SUBSTITUTE(SUBSTITUTE(E$1,"standard",""),"|Float",""),ChapterTable!$1:$1,0),0),
  IF($B1597=1,
    IF($L1597=FALSE,
      VLOOKUP($A1597,ChapterTable!$1:$1048576,MATCH("최종"&amp;SUBSTITUTE(SUBSTITUTE(E$1,"standard",""),"|Float",""),ChapterTable!$1:$1,0),0),
      VLOOKUP($A1597-ChapterTable!$P$11,ChapterTable!$1:$1048576,MATCH("최종"&amp;SUBSTITUTE(SUBSTITUTE(E$1,"standard",""),"|Float",""),ChapterTable!$1:$1,0),0)*ChapterTable!$P$14
    ),
  OFFSET(E1597,-$B1597+IF($L1597,1,0),0)*IF($B1597&gt;OFFSET($B1597,1,0),ChapterTable!$R$17,1)*
    (VLOOKUP(SUBSTITUTE(SUBSTITUTE(E$1,"standard",""),"|Float","")&amp;IF(OR($L1597=TRUE,$A1597=0,MOD($A1597,ChapterTable!$R$20)&lt;&gt;0),"","보스")&amp;"인게임누적곱배수",ChapterTable!$R:$S,2,0)^C1597
    +VLOOKUP(SUBSTITUTE(SUBSTITUTE(E$1,"standard",""),"|Float","")&amp;IF(OR($L1597=TRUE,$A1597=0,MOD($A1597,ChapterTable!$R$20)&lt;&gt;0),"","보스")&amp;"인게임누적합배수",ChapterTable!$R:$S,2,0)*C1597)
  )
  )
  )
)</f>
        <v>4244.1468749999995</v>
      </c>
      <c r="F1597" s="1">
        <f ca="1">IF(AND($A1597=0,$B1597=1),
    VLOOKUP(1,ChapterTable!$1:$1048576,MATCH("최종"&amp;SUBSTITUTE(SUBSTITUTE(F$1,"standard",""),"|Float",""),ChapterTable!$1:$1,0),0)*ChapterTable!$P$17,
  IF(AND($A1597=0,$B1597=0),
    F1598,
  IF($B1597=0,
    VLOOKUP($A1597,ChapterTable!$1:$1048576,MATCH("최종"&amp;SUBSTITUTE(SUBSTITUTE(F$1,"standard",""),"|Float",""),ChapterTable!$1:$1,0),0),
  IF($B1597=1,
    IF($L1597=FALSE,
      VLOOKUP($A1597,ChapterTable!$1:$1048576,MATCH("최종"&amp;SUBSTITUTE(SUBSTITUTE(F$1,"standard",""),"|Float",""),ChapterTable!$1:$1,0),0),
      VLOOKUP($A1597-ChapterTable!$P$11,ChapterTable!$1:$1048576,MATCH("최종"&amp;SUBSTITUTE(SUBSTITUTE(F$1,"standard",""),"|Float",""),ChapterTable!$1:$1,0),0)*ChapterTable!$P$14
    ),
  OFFSET(F1597,-$B1597+IF($L1597,1,0),0)*
    (VLOOKUP(SUBSTITUTE(SUBSTITUTE(F$1,"standard",""),"|Float","")&amp;IF(OR($L1597=TRUE,$A1597=0,MOD($A1597,ChapterTable!$R$20)&lt;&gt;0),"","보스")&amp;"인게임누적곱배수",ChapterTable!$R:$S,2,0)^D1597
    +VLOOKUP(SUBSTITUTE(SUBSTITUTE(F$1,"standard",""),"|Float","")&amp;IF(OR($L1597=TRUE,$A1597=0,MOD($A1597,ChapterTable!$R$20)&lt;&gt;0),"","보스")&amp;"인게임누적합배수",ChapterTable!$R:$S,2,0)*D1597)
  )
  )
  )
)</f>
        <v>1473.6621093749998</v>
      </c>
      <c r="G1597" t="s">
        <v>715</v>
      </c>
      <c r="J1597" t="str">
        <f>IF(ISBLANK(I1597),"",
IFERROR(VLOOKUP(I1597,[1]StringTable!$1:$1048576,MATCH("kor|String",[1]StringTable!$1:$1,0),0),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77"/>
        <v>1</v>
      </c>
      <c r="AJ1597">
        <f t="shared" si="175"/>
        <v>1</v>
      </c>
      <c r="AK1597">
        <f t="shared" si="176"/>
        <v>1</v>
      </c>
      <c r="AL1597">
        <v>0</v>
      </c>
    </row>
    <row r="1598" spans="1:38" x14ac:dyDescent="0.3">
      <c r="A1598">
        <v>10</v>
      </c>
      <c r="B1598">
        <v>7</v>
      </c>
      <c r="C1598">
        <f>IF(OR($L1598=TRUE,$A1598=0,MOD($A1598,ChapterTable!$R$20)&lt;&gt;0),
MAX(0,INT(($B1598+ChapterTable!$P$26+VLOOKUP(SUBSTITUTE(C$1,"성장단계","")&amp;"단계오프셋",ChapterTable!$R:$S,2,0))/ChapterTable!$P$23)),
MAX(0,INT(($B1598+ChapterTable!$R$26+VLOOKUP(SUBSTITUTE(C$1,"성장단계","")&amp;"보스단계오프셋",ChapterTable!$R:$S,2,0))/ChapterTable!$R$23)))</f>
        <v>1</v>
      </c>
      <c r="D1598">
        <f>IF(OR($L1598=TRUE,$A1598=0,MOD($A1598,ChapterTable!$R$20)&lt;&gt;0),
MAX(0,INT(($B1598+ChapterTable!$P$26+VLOOKUP(SUBSTITUTE(D$1,"성장단계","")&amp;"단계오프셋",ChapterTable!$R:$S,2,0))/ChapterTable!$P$23)),
MAX(0,INT(($B1598+ChapterTable!$R$26+VLOOKUP(SUBSTITUTE(D$1,"성장단계","")&amp;"보스단계오프셋",ChapterTable!$R:$S,2,0))/ChapterTable!$R$23)))</f>
        <v>0</v>
      </c>
      <c r="E1598" s="1">
        <f ca="1">IF(AND($A1598=0,$B1598=1),
    VLOOKUP(1,ChapterTable!$1:$1048576,MATCH("최종"&amp;SUBSTITUTE(SUBSTITUTE(E$1,"standard",""),"|Float",""),ChapterTable!$1:$1,0),0)*ChapterTable!$P$17,
  IF(AND($A1598=0,$B1598=0),
    E1599,
  IF($B1598=0,
    VLOOKUP($A1598,ChapterTable!$1:$1048576,MATCH("최종"&amp;SUBSTITUTE(SUBSTITUTE(E$1,"standard",""),"|Float",""),ChapterTable!$1:$1,0),0),
  IF($B1598=1,
    IF($L1598=FALSE,
      VLOOKUP($A1598,ChapterTable!$1:$1048576,MATCH("최종"&amp;SUBSTITUTE(SUBSTITUTE(E$1,"standard",""),"|Float",""),ChapterTable!$1:$1,0),0),
      VLOOKUP($A1598-ChapterTable!$P$11,ChapterTable!$1:$1048576,MATCH("최종"&amp;SUBSTITUTE(SUBSTITUTE(E$1,"standard",""),"|Float",""),ChapterTable!$1:$1,0),0)*ChapterTable!$P$14
    ),
  OFFSET(E1598,-$B1598+IF($L1598,1,0),0)*IF($B1598&gt;OFFSET($B1598,1,0),ChapterTable!$R$17,1)*
    (VLOOKUP(SUBSTITUTE(SUBSTITUTE(E$1,"standard",""),"|Float","")&amp;IF(OR($L1598=TRUE,$A1598=0,MOD($A1598,ChapterTable!$R$20)&lt;&gt;0),"","보스")&amp;"인게임누적곱배수",ChapterTable!$R:$S,2,0)^C1598
    +VLOOKUP(SUBSTITUTE(SUBSTITUTE(E$1,"standard",""),"|Float","")&amp;IF(OR($L1598=TRUE,$A1598=0,MOD($A1598,ChapterTable!$R$20)&lt;&gt;0),"","보스")&amp;"인게임누적합배수",ChapterTable!$R:$S,2,0)*C1598)
  )
  )
  )
)</f>
        <v>4244.1468749999995</v>
      </c>
      <c r="F1598" s="1">
        <f ca="1">IF(AND($A1598=0,$B1598=1),
    VLOOKUP(1,ChapterTable!$1:$1048576,MATCH("최종"&amp;SUBSTITUTE(SUBSTITUTE(F$1,"standard",""),"|Float",""),ChapterTable!$1:$1,0),0)*ChapterTable!$P$17,
  IF(AND($A1598=0,$B1598=0),
    F1599,
  IF($B1598=0,
    VLOOKUP($A1598,ChapterTable!$1:$1048576,MATCH("최종"&amp;SUBSTITUTE(SUBSTITUTE(F$1,"standard",""),"|Float",""),ChapterTable!$1:$1,0),0),
  IF($B1598=1,
    IF($L1598=FALSE,
      VLOOKUP($A1598,ChapterTable!$1:$1048576,MATCH("최종"&amp;SUBSTITUTE(SUBSTITUTE(F$1,"standard",""),"|Float",""),ChapterTable!$1:$1,0),0),
      VLOOKUP($A1598-ChapterTable!$P$11,ChapterTable!$1:$1048576,MATCH("최종"&amp;SUBSTITUTE(SUBSTITUTE(F$1,"standard",""),"|Float",""),ChapterTable!$1:$1,0),0)*ChapterTable!$P$14
    ),
  OFFSET(F1598,-$B1598+IF($L1598,1,0),0)*
    (VLOOKUP(SUBSTITUTE(SUBSTITUTE(F$1,"standard",""),"|Float","")&amp;IF(OR($L1598=TRUE,$A1598=0,MOD($A1598,ChapterTable!$R$20)&lt;&gt;0),"","보스")&amp;"인게임누적곱배수",ChapterTable!$R:$S,2,0)^D1598
    +VLOOKUP(SUBSTITUTE(SUBSTITUTE(F$1,"standard",""),"|Float","")&amp;IF(OR($L1598=TRUE,$A1598=0,MOD($A1598,ChapterTable!$R$20)&lt;&gt;0),"","보스")&amp;"인게임누적합배수",ChapterTable!$R:$S,2,0)*D1598)
  )
  )
  )
)</f>
        <v>1473.6621093749998</v>
      </c>
      <c r="G1598" t="s">
        <v>715</v>
      </c>
      <c r="J1598" t="str">
        <f>IF(ISBLANK(I1598),"",
IFERROR(VLOOKUP(I1598,[1]StringTable!$1:$1048576,MATCH("kor|String",[1]StringTable!$1:$1,0),0),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77"/>
        <v>1</v>
      </c>
      <c r="AJ1598">
        <f t="shared" si="175"/>
        <v>1</v>
      </c>
      <c r="AK1598">
        <f t="shared" si="176"/>
        <v>1</v>
      </c>
      <c r="AL1598">
        <v>0</v>
      </c>
    </row>
    <row r="1599" spans="1:38" x14ac:dyDescent="0.3">
      <c r="A1599">
        <v>10</v>
      </c>
      <c r="B1599">
        <v>8</v>
      </c>
      <c r="C1599">
        <f>IF(OR($L1599=TRUE,$A1599=0,MOD($A1599,ChapterTable!$R$20)&lt;&gt;0),
MAX(0,INT(($B1599+ChapterTable!$P$26+VLOOKUP(SUBSTITUTE(C$1,"성장단계","")&amp;"단계오프셋",ChapterTable!$R:$S,2,0))/ChapterTable!$P$23)),
MAX(0,INT(($B1599+ChapterTable!$R$26+VLOOKUP(SUBSTITUTE(C$1,"성장단계","")&amp;"보스단계오프셋",ChapterTable!$R:$S,2,0))/ChapterTable!$R$23)))</f>
        <v>1</v>
      </c>
      <c r="D1599">
        <f>IF(OR($L1599=TRUE,$A1599=0,MOD($A1599,ChapterTable!$R$20)&lt;&gt;0),
MAX(0,INT(($B1599+ChapterTable!$P$26+VLOOKUP(SUBSTITUTE(D$1,"성장단계","")&amp;"단계오프셋",ChapterTable!$R:$S,2,0))/ChapterTable!$P$23)),
MAX(0,INT(($B1599+ChapterTable!$R$26+VLOOKUP(SUBSTITUTE(D$1,"성장단계","")&amp;"보스단계오프셋",ChapterTable!$R:$S,2,0))/ChapterTable!$R$23)))</f>
        <v>0</v>
      </c>
      <c r="E1599" s="1">
        <f ca="1">IF(AND($A1599=0,$B1599=1),
    VLOOKUP(1,ChapterTable!$1:$1048576,MATCH("최종"&amp;SUBSTITUTE(SUBSTITUTE(E$1,"standard",""),"|Float",""),ChapterTable!$1:$1,0),0)*ChapterTable!$P$17,
  IF(AND($A1599=0,$B1599=0),
    E1600,
  IF($B1599=0,
    VLOOKUP($A1599,ChapterTable!$1:$1048576,MATCH("최종"&amp;SUBSTITUTE(SUBSTITUTE(E$1,"standard",""),"|Float",""),ChapterTable!$1:$1,0),0),
  IF($B1599=1,
    IF($L1599=FALSE,
      VLOOKUP($A1599,ChapterTable!$1:$1048576,MATCH("최종"&amp;SUBSTITUTE(SUBSTITUTE(E$1,"standard",""),"|Float",""),ChapterTable!$1:$1,0),0),
      VLOOKUP($A1599-ChapterTable!$P$11,ChapterTable!$1:$1048576,MATCH("최종"&amp;SUBSTITUTE(SUBSTITUTE(E$1,"standard",""),"|Float",""),ChapterTable!$1:$1,0),0)*ChapterTable!$P$14
    ),
  OFFSET(E1599,-$B1599+IF($L1599,1,0),0)*IF($B1599&gt;OFFSET($B1599,1,0),ChapterTable!$R$17,1)*
    (VLOOKUP(SUBSTITUTE(SUBSTITUTE(E$1,"standard",""),"|Float","")&amp;IF(OR($L1599=TRUE,$A1599=0,MOD($A1599,ChapterTable!$R$20)&lt;&gt;0),"","보스")&amp;"인게임누적곱배수",ChapterTable!$R:$S,2,0)^C1599
    +VLOOKUP(SUBSTITUTE(SUBSTITUTE(E$1,"standard",""),"|Float","")&amp;IF(OR($L1599=TRUE,$A1599=0,MOD($A1599,ChapterTable!$R$20)&lt;&gt;0),"","보스")&amp;"인게임누적합배수",ChapterTable!$R:$S,2,0)*C1599)
  )
  )
  )
)</f>
        <v>4244.1468749999995</v>
      </c>
      <c r="F1599" s="1">
        <f ca="1">IF(AND($A1599=0,$B1599=1),
    VLOOKUP(1,ChapterTable!$1:$1048576,MATCH("최종"&amp;SUBSTITUTE(SUBSTITUTE(F$1,"standard",""),"|Float",""),ChapterTable!$1:$1,0),0)*ChapterTable!$P$17,
  IF(AND($A1599=0,$B1599=0),
    F1600,
  IF($B1599=0,
    VLOOKUP($A1599,ChapterTable!$1:$1048576,MATCH("최종"&amp;SUBSTITUTE(SUBSTITUTE(F$1,"standard",""),"|Float",""),ChapterTable!$1:$1,0),0),
  IF($B1599=1,
    IF($L1599=FALSE,
      VLOOKUP($A1599,ChapterTable!$1:$1048576,MATCH("최종"&amp;SUBSTITUTE(SUBSTITUTE(F$1,"standard",""),"|Float",""),ChapterTable!$1:$1,0),0),
      VLOOKUP($A1599-ChapterTable!$P$11,ChapterTable!$1:$1048576,MATCH("최종"&amp;SUBSTITUTE(SUBSTITUTE(F$1,"standard",""),"|Float",""),ChapterTable!$1:$1,0),0)*ChapterTable!$P$14
    ),
  OFFSET(F1599,-$B1599+IF($L1599,1,0),0)*
    (VLOOKUP(SUBSTITUTE(SUBSTITUTE(F$1,"standard",""),"|Float","")&amp;IF(OR($L1599=TRUE,$A1599=0,MOD($A1599,ChapterTable!$R$20)&lt;&gt;0),"","보스")&amp;"인게임누적곱배수",ChapterTable!$R:$S,2,0)^D1599
    +VLOOKUP(SUBSTITUTE(SUBSTITUTE(F$1,"standard",""),"|Float","")&amp;IF(OR($L1599=TRUE,$A1599=0,MOD($A1599,ChapterTable!$R$20)&lt;&gt;0),"","보스")&amp;"인게임누적합배수",ChapterTable!$R:$S,2,0)*D1599)
  )
  )
  )
)</f>
        <v>1473.6621093749998</v>
      </c>
      <c r="G1599" t="s">
        <v>715</v>
      </c>
      <c r="J1599" t="str">
        <f>IF(ISBLANK(I1599),"",
IFERROR(VLOOKUP(I1599,[1]StringTable!$1:$1048576,MATCH("kor|String",[1]StringTable!$1:$1,0),0),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77"/>
        <v>1</v>
      </c>
      <c r="AJ1599">
        <f t="shared" si="175"/>
        <v>1</v>
      </c>
      <c r="AK1599">
        <f t="shared" si="176"/>
        <v>1</v>
      </c>
      <c r="AL1599">
        <v>0</v>
      </c>
    </row>
    <row r="1600" spans="1:38" x14ac:dyDescent="0.3">
      <c r="A1600">
        <v>10</v>
      </c>
      <c r="B1600">
        <v>9</v>
      </c>
      <c r="C1600">
        <f>IF(OR($L1600=TRUE,$A1600=0,MOD($A1600,ChapterTable!$R$20)&lt;&gt;0),
MAX(0,INT(($B1600+ChapterTable!$P$26+VLOOKUP(SUBSTITUTE(C$1,"성장단계","")&amp;"단계오프셋",ChapterTable!$R:$S,2,0))/ChapterTable!$P$23)),
MAX(0,INT(($B1600+ChapterTable!$R$26+VLOOKUP(SUBSTITUTE(C$1,"성장단계","")&amp;"보스단계오프셋",ChapterTable!$R:$S,2,0))/ChapterTable!$R$23)))</f>
        <v>1</v>
      </c>
      <c r="D1600">
        <f>IF(OR($L1600=TRUE,$A1600=0,MOD($A1600,ChapterTable!$R$20)&lt;&gt;0),
MAX(0,INT(($B1600+ChapterTable!$P$26+VLOOKUP(SUBSTITUTE(D$1,"성장단계","")&amp;"단계오프셋",ChapterTable!$R:$S,2,0))/ChapterTable!$P$23)),
MAX(0,INT(($B1600+ChapterTable!$R$26+VLOOKUP(SUBSTITUTE(D$1,"성장단계","")&amp;"보스단계오프셋",ChapterTable!$R:$S,2,0))/ChapterTable!$R$23)))</f>
        <v>0</v>
      </c>
      <c r="E1600" s="1">
        <f ca="1">IF(AND($A1600=0,$B1600=1),
    VLOOKUP(1,ChapterTable!$1:$1048576,MATCH("최종"&amp;SUBSTITUTE(SUBSTITUTE(E$1,"standard",""),"|Float",""),ChapterTable!$1:$1,0),0)*ChapterTable!$P$17,
  IF(AND($A1600=0,$B1600=0),
    E1601,
  IF($B1600=0,
    VLOOKUP($A1600,ChapterTable!$1:$1048576,MATCH("최종"&amp;SUBSTITUTE(SUBSTITUTE(E$1,"standard",""),"|Float",""),ChapterTable!$1:$1,0),0),
  IF($B1600=1,
    IF($L1600=FALSE,
      VLOOKUP($A1600,ChapterTable!$1:$1048576,MATCH("최종"&amp;SUBSTITUTE(SUBSTITUTE(E$1,"standard",""),"|Float",""),ChapterTable!$1:$1,0),0),
      VLOOKUP($A1600-ChapterTable!$P$11,ChapterTable!$1:$1048576,MATCH("최종"&amp;SUBSTITUTE(SUBSTITUTE(E$1,"standard",""),"|Float",""),ChapterTable!$1:$1,0),0)*ChapterTable!$P$14
    ),
  OFFSET(E1600,-$B1600+IF($L1600,1,0),0)*IF($B1600&gt;OFFSET($B1600,1,0),ChapterTable!$R$17,1)*
    (VLOOKUP(SUBSTITUTE(SUBSTITUTE(E$1,"standard",""),"|Float","")&amp;IF(OR($L1600=TRUE,$A1600=0,MOD($A1600,ChapterTable!$R$20)&lt;&gt;0),"","보스")&amp;"인게임누적곱배수",ChapterTable!$R:$S,2,0)^C1600
    +VLOOKUP(SUBSTITUTE(SUBSTITUTE(E$1,"standard",""),"|Float","")&amp;IF(OR($L1600=TRUE,$A1600=0,MOD($A1600,ChapterTable!$R$20)&lt;&gt;0),"","보스")&amp;"인게임누적합배수",ChapterTable!$R:$S,2,0)*C1600)
  )
  )
  )
)</f>
        <v>4244.1468749999995</v>
      </c>
      <c r="F1600" s="1">
        <f ca="1">IF(AND($A1600=0,$B1600=1),
    VLOOKUP(1,ChapterTable!$1:$1048576,MATCH("최종"&amp;SUBSTITUTE(SUBSTITUTE(F$1,"standard",""),"|Float",""),ChapterTable!$1:$1,0),0)*ChapterTable!$P$17,
  IF(AND($A1600=0,$B1600=0),
    F1601,
  IF($B1600=0,
    VLOOKUP($A1600,ChapterTable!$1:$1048576,MATCH("최종"&amp;SUBSTITUTE(SUBSTITUTE(F$1,"standard",""),"|Float",""),ChapterTable!$1:$1,0),0),
  IF($B1600=1,
    IF($L1600=FALSE,
      VLOOKUP($A1600,ChapterTable!$1:$1048576,MATCH("최종"&amp;SUBSTITUTE(SUBSTITUTE(F$1,"standard",""),"|Float",""),ChapterTable!$1:$1,0),0),
      VLOOKUP($A1600-ChapterTable!$P$11,ChapterTable!$1:$1048576,MATCH("최종"&amp;SUBSTITUTE(SUBSTITUTE(F$1,"standard",""),"|Float",""),ChapterTable!$1:$1,0),0)*ChapterTable!$P$14
    ),
  OFFSET(F1600,-$B1600+IF($L1600,1,0),0)*
    (VLOOKUP(SUBSTITUTE(SUBSTITUTE(F$1,"standard",""),"|Float","")&amp;IF(OR($L1600=TRUE,$A1600=0,MOD($A1600,ChapterTable!$R$20)&lt;&gt;0),"","보스")&amp;"인게임누적곱배수",ChapterTable!$R:$S,2,0)^D1600
    +VLOOKUP(SUBSTITUTE(SUBSTITUTE(F$1,"standard",""),"|Float","")&amp;IF(OR($L1600=TRUE,$A1600=0,MOD($A1600,ChapterTable!$R$20)&lt;&gt;0),"","보스")&amp;"인게임누적합배수",ChapterTable!$R:$S,2,0)*D1600)
  )
  )
  )
)</f>
        <v>1473.6621093749998</v>
      </c>
      <c r="G1600" t="s">
        <v>715</v>
      </c>
      <c r="J1600" t="str">
        <f>IF(ISBLANK(I1600),"",
IFERROR(VLOOKUP(I1600,[1]StringTable!$1:$1048576,MATCH("kor|String",[1]StringTable!$1:$1,0),0),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77"/>
        <v>1</v>
      </c>
      <c r="AJ1600">
        <f t="shared" si="175"/>
        <v>1</v>
      </c>
      <c r="AK1600">
        <f t="shared" si="176"/>
        <v>1</v>
      </c>
      <c r="AL1600">
        <v>0</v>
      </c>
    </row>
    <row r="1601" spans="1:38" x14ac:dyDescent="0.3">
      <c r="A1601">
        <v>10</v>
      </c>
      <c r="B1601">
        <v>10</v>
      </c>
      <c r="C1601">
        <f>IF(OR($L1601=TRUE,$A1601=0,MOD($A1601,ChapterTable!$R$20)&lt;&gt;0),
MAX(0,INT(($B1601+ChapterTable!$P$26+VLOOKUP(SUBSTITUTE(C$1,"성장단계","")&amp;"단계오프셋",ChapterTable!$R:$S,2,0))/ChapterTable!$P$23)),
MAX(0,INT(($B1601+ChapterTable!$R$26+VLOOKUP(SUBSTITUTE(C$1,"성장단계","")&amp;"보스단계오프셋",ChapterTable!$R:$S,2,0))/ChapterTable!$R$23)))</f>
        <v>1</v>
      </c>
      <c r="D1601">
        <f>IF(OR($L1601=TRUE,$A1601=0,MOD($A1601,ChapterTable!$R$20)&lt;&gt;0),
MAX(0,INT(($B1601+ChapterTable!$P$26+VLOOKUP(SUBSTITUTE(D$1,"성장단계","")&amp;"단계오프셋",ChapterTable!$R:$S,2,0))/ChapterTable!$P$23)),
MAX(0,INT(($B1601+ChapterTable!$R$26+VLOOKUP(SUBSTITUTE(D$1,"성장단계","")&amp;"보스단계오프셋",ChapterTable!$R:$S,2,0))/ChapterTable!$R$23)))</f>
        <v>0</v>
      </c>
      <c r="E1601" s="1">
        <f ca="1">IF(AND($A1601=0,$B1601=1),
    VLOOKUP(1,ChapterTable!$1:$1048576,MATCH("최종"&amp;SUBSTITUTE(SUBSTITUTE(E$1,"standard",""),"|Float",""),ChapterTable!$1:$1,0),0)*ChapterTable!$P$17,
  IF(AND($A1601=0,$B1601=0),
    E1602,
  IF($B1601=0,
    VLOOKUP($A1601,ChapterTable!$1:$1048576,MATCH("최종"&amp;SUBSTITUTE(SUBSTITUTE(E$1,"standard",""),"|Float",""),ChapterTable!$1:$1,0),0),
  IF($B1601=1,
    IF($L1601=FALSE,
      VLOOKUP($A1601,ChapterTable!$1:$1048576,MATCH("최종"&amp;SUBSTITUTE(SUBSTITUTE(E$1,"standard",""),"|Float",""),ChapterTable!$1:$1,0),0),
      VLOOKUP($A1601-ChapterTable!$P$11,ChapterTable!$1:$1048576,MATCH("최종"&amp;SUBSTITUTE(SUBSTITUTE(E$1,"standard",""),"|Float",""),ChapterTable!$1:$1,0),0)*ChapterTable!$P$14
    ),
  OFFSET(E1601,-$B1601+IF($L1601,1,0),0)*IF($B1601&gt;OFFSET($B1601,1,0),ChapterTable!$R$17,1)*
    (VLOOKUP(SUBSTITUTE(SUBSTITUTE(E$1,"standard",""),"|Float","")&amp;IF(OR($L1601=TRUE,$A1601=0,MOD($A1601,ChapterTable!$R$20)&lt;&gt;0),"","보스")&amp;"인게임누적곱배수",ChapterTable!$R:$S,2,0)^C1601
    +VLOOKUP(SUBSTITUTE(SUBSTITUTE(E$1,"standard",""),"|Float","")&amp;IF(OR($L1601=TRUE,$A1601=0,MOD($A1601,ChapterTable!$R$20)&lt;&gt;0),"","보스")&amp;"인게임누적합배수",ChapterTable!$R:$S,2,0)*C1601)
  )
  )
  )
)</f>
        <v>4244.1468749999995</v>
      </c>
      <c r="F1601" s="1">
        <f ca="1">IF(AND($A1601=0,$B1601=1),
    VLOOKUP(1,ChapterTable!$1:$1048576,MATCH("최종"&amp;SUBSTITUTE(SUBSTITUTE(F$1,"standard",""),"|Float",""),ChapterTable!$1:$1,0),0)*ChapterTable!$P$17,
  IF(AND($A1601=0,$B1601=0),
    F1602,
  IF($B1601=0,
    VLOOKUP($A1601,ChapterTable!$1:$1048576,MATCH("최종"&amp;SUBSTITUTE(SUBSTITUTE(F$1,"standard",""),"|Float",""),ChapterTable!$1:$1,0),0),
  IF($B1601=1,
    IF($L1601=FALSE,
      VLOOKUP($A1601,ChapterTable!$1:$1048576,MATCH("최종"&amp;SUBSTITUTE(SUBSTITUTE(F$1,"standard",""),"|Float",""),ChapterTable!$1:$1,0),0),
      VLOOKUP($A1601-ChapterTable!$P$11,ChapterTable!$1:$1048576,MATCH("최종"&amp;SUBSTITUTE(SUBSTITUTE(F$1,"standard",""),"|Float",""),ChapterTable!$1:$1,0),0)*ChapterTable!$P$14
    ),
  OFFSET(F1601,-$B1601+IF($L1601,1,0),0)*
    (VLOOKUP(SUBSTITUTE(SUBSTITUTE(F$1,"standard",""),"|Float","")&amp;IF(OR($L1601=TRUE,$A1601=0,MOD($A1601,ChapterTable!$R$20)&lt;&gt;0),"","보스")&amp;"인게임누적곱배수",ChapterTable!$R:$S,2,0)^D1601
    +VLOOKUP(SUBSTITUTE(SUBSTITUTE(F$1,"standard",""),"|Float","")&amp;IF(OR($L1601=TRUE,$A1601=0,MOD($A1601,ChapterTable!$R$20)&lt;&gt;0),"","보스")&amp;"인게임누적합배수",ChapterTable!$R:$S,2,0)*D1601)
  )
  )
  )
)</f>
        <v>1473.6621093749998</v>
      </c>
      <c r="G1601" t="s">
        <v>715</v>
      </c>
      <c r="J1601" t="str">
        <f>IF(ISBLANK(I1601),"",
IFERROR(VLOOKUP(I1601,[1]StringTable!$1:$1048576,MATCH("kor|String",[1]StringTable!$1:$1,0),0),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77"/>
        <v>1</v>
      </c>
      <c r="AJ1601">
        <f t="shared" si="175"/>
        <v>1</v>
      </c>
      <c r="AK1601">
        <f t="shared" si="176"/>
        <v>1</v>
      </c>
      <c r="AL1601">
        <v>0</v>
      </c>
    </row>
    <row r="1602" spans="1:38" x14ac:dyDescent="0.3">
      <c r="A1602">
        <v>10</v>
      </c>
      <c r="B1602">
        <v>11</v>
      </c>
      <c r="C1602">
        <f>IF(OR($L1602=TRUE,$A1602=0,MOD($A1602,ChapterTable!$R$20)&lt;&gt;0),
MAX(0,INT(($B1602+ChapterTable!$P$26+VLOOKUP(SUBSTITUTE(C$1,"성장단계","")&amp;"단계오프셋",ChapterTable!$R:$S,2,0))/ChapterTable!$P$23)),
MAX(0,INT(($B1602+ChapterTable!$R$26+VLOOKUP(SUBSTITUTE(C$1,"성장단계","")&amp;"보스단계오프셋",ChapterTable!$R:$S,2,0))/ChapterTable!$R$23)))</f>
        <v>1</v>
      </c>
      <c r="D1602">
        <f>IF(OR($L1602=TRUE,$A1602=0,MOD($A1602,ChapterTable!$R$20)&lt;&gt;0),
MAX(0,INT(($B1602+ChapterTable!$P$26+VLOOKUP(SUBSTITUTE(D$1,"성장단계","")&amp;"단계오프셋",ChapterTable!$R:$S,2,0))/ChapterTable!$P$23)),
MAX(0,INT(($B1602+ChapterTable!$R$26+VLOOKUP(SUBSTITUTE(D$1,"성장단계","")&amp;"보스단계오프셋",ChapterTable!$R:$S,2,0))/ChapterTable!$R$23)))</f>
        <v>1</v>
      </c>
      <c r="E1602" s="1">
        <f ca="1">IF(AND($A1602=0,$B1602=1),
    VLOOKUP(1,ChapterTable!$1:$1048576,MATCH("최종"&amp;SUBSTITUTE(SUBSTITUTE(E$1,"standard",""),"|Float",""),ChapterTable!$1:$1,0),0)*ChapterTable!$P$17,
  IF(AND($A1602=0,$B1602=0),
    E1603,
  IF($B1602=0,
    VLOOKUP($A1602,ChapterTable!$1:$1048576,MATCH("최종"&amp;SUBSTITUTE(SUBSTITUTE(E$1,"standard",""),"|Float",""),ChapterTable!$1:$1,0),0),
  IF($B1602=1,
    IF($L1602=FALSE,
      VLOOKUP($A1602,ChapterTable!$1:$1048576,MATCH("최종"&amp;SUBSTITUTE(SUBSTITUTE(E$1,"standard",""),"|Float",""),ChapterTable!$1:$1,0),0),
      VLOOKUP($A1602-ChapterTable!$P$11,ChapterTable!$1:$1048576,MATCH("최종"&amp;SUBSTITUTE(SUBSTITUTE(E$1,"standard",""),"|Float",""),ChapterTable!$1:$1,0),0)*ChapterTable!$P$14
    ),
  OFFSET(E1602,-$B1602+IF($L1602,1,0),0)*IF($B1602&gt;OFFSET($B1602,1,0),ChapterTable!$R$17,1)*
    (VLOOKUP(SUBSTITUTE(SUBSTITUTE(E$1,"standard",""),"|Float","")&amp;IF(OR($L1602=TRUE,$A1602=0,MOD($A1602,ChapterTable!$R$20)&lt;&gt;0),"","보스")&amp;"인게임누적곱배수",ChapterTable!$R:$S,2,0)^C1602
    +VLOOKUP(SUBSTITUTE(SUBSTITUTE(E$1,"standard",""),"|Float","")&amp;IF(OR($L1602=TRUE,$A1602=0,MOD($A1602,ChapterTable!$R$20)&lt;&gt;0),"","보스")&amp;"인게임누적합배수",ChapterTable!$R:$S,2,0)*C1602)
  )
  )
  )
)</f>
        <v>4244.1468749999995</v>
      </c>
      <c r="F1602" s="1">
        <f ca="1">IF(AND($A1602=0,$B1602=1),
    VLOOKUP(1,ChapterTable!$1:$1048576,MATCH("최종"&amp;SUBSTITUTE(SUBSTITUTE(F$1,"standard",""),"|Float",""),ChapterTable!$1:$1,0),0)*ChapterTable!$P$17,
  IF(AND($A1602=0,$B1602=0),
    F1603,
  IF($B1602=0,
    VLOOKUP($A1602,ChapterTable!$1:$1048576,MATCH("최종"&amp;SUBSTITUTE(SUBSTITUTE(F$1,"standard",""),"|Float",""),ChapterTable!$1:$1,0),0),
  IF($B1602=1,
    IF($L1602=FALSE,
      VLOOKUP($A1602,ChapterTable!$1:$1048576,MATCH("최종"&amp;SUBSTITUTE(SUBSTITUTE(F$1,"standard",""),"|Float",""),ChapterTable!$1:$1,0),0),
      VLOOKUP($A1602-ChapterTable!$P$11,ChapterTable!$1:$1048576,MATCH("최종"&amp;SUBSTITUTE(SUBSTITUTE(F$1,"standard",""),"|Float",""),ChapterTable!$1:$1,0),0)*ChapterTable!$P$14
    ),
  OFFSET(F1602,-$B1602+IF($L1602,1,0),0)*
    (VLOOKUP(SUBSTITUTE(SUBSTITUTE(F$1,"standard",""),"|Float","")&amp;IF(OR($L1602=TRUE,$A1602=0,MOD($A1602,ChapterTable!$R$20)&lt;&gt;0),"","보스")&amp;"인게임누적곱배수",ChapterTable!$R:$S,2,0)^D1602
    +VLOOKUP(SUBSTITUTE(SUBSTITUTE(F$1,"standard",""),"|Float","")&amp;IF(OR($L1602=TRUE,$A1602=0,MOD($A1602,ChapterTable!$R$20)&lt;&gt;0),"","보스")&amp;"인게임누적합배수",ChapterTable!$R:$S,2,0)*D1602)
  )
  )
  )
)</f>
        <v>1584.1867675781248</v>
      </c>
      <c r="G1602" t="s">
        <v>715</v>
      </c>
      <c r="J1602" t="str">
        <f>IF(ISBLANK(I1602),"",
IFERROR(VLOOKUP(I1602,[1]StringTable!$1:$1048576,MATCH("kor|String",[1]StringTable!$1:$1,0),0),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77"/>
        <v>0.5</v>
      </c>
      <c r="AJ1602">
        <f t="shared" si="175"/>
        <v>0.54666666600000002</v>
      </c>
      <c r="AK1602">
        <f t="shared" si="176"/>
        <v>1</v>
      </c>
      <c r="AL1602">
        <v>0</v>
      </c>
    </row>
    <row r="1603" spans="1:38" x14ac:dyDescent="0.3">
      <c r="A1603">
        <v>10</v>
      </c>
      <c r="B1603">
        <v>12</v>
      </c>
      <c r="C1603">
        <f>IF(OR($L1603=TRUE,$A1603=0,MOD($A1603,ChapterTable!$R$20)&lt;&gt;0),
MAX(0,INT(($B1603+ChapterTable!$P$26+VLOOKUP(SUBSTITUTE(C$1,"성장단계","")&amp;"단계오프셋",ChapterTable!$R:$S,2,0))/ChapterTable!$P$23)),
MAX(0,INT(($B1603+ChapterTable!$R$26+VLOOKUP(SUBSTITUTE(C$1,"성장단계","")&amp;"보스단계오프셋",ChapterTable!$R:$S,2,0))/ChapterTable!$R$23)))</f>
        <v>1</v>
      </c>
      <c r="D1603">
        <f>IF(OR($L1603=TRUE,$A1603=0,MOD($A1603,ChapterTable!$R$20)&lt;&gt;0),
MAX(0,INT(($B1603+ChapterTable!$P$26+VLOOKUP(SUBSTITUTE(D$1,"성장단계","")&amp;"단계오프셋",ChapterTable!$R:$S,2,0))/ChapterTable!$P$23)),
MAX(0,INT(($B1603+ChapterTable!$R$26+VLOOKUP(SUBSTITUTE(D$1,"성장단계","")&amp;"보스단계오프셋",ChapterTable!$R:$S,2,0))/ChapterTable!$R$23)))</f>
        <v>1</v>
      </c>
      <c r="E1603" s="1">
        <f ca="1">IF(AND($A1603=0,$B1603=1),
    VLOOKUP(1,ChapterTable!$1:$1048576,MATCH("최종"&amp;SUBSTITUTE(SUBSTITUTE(E$1,"standard",""),"|Float",""),ChapterTable!$1:$1,0),0)*ChapterTable!$P$17,
  IF(AND($A1603=0,$B1603=0),
    E1604,
  IF($B1603=0,
    VLOOKUP($A1603,ChapterTable!$1:$1048576,MATCH("최종"&amp;SUBSTITUTE(SUBSTITUTE(E$1,"standard",""),"|Float",""),ChapterTable!$1:$1,0),0),
  IF($B1603=1,
    IF($L1603=FALSE,
      VLOOKUP($A1603,ChapterTable!$1:$1048576,MATCH("최종"&amp;SUBSTITUTE(SUBSTITUTE(E$1,"standard",""),"|Float",""),ChapterTable!$1:$1,0),0),
      VLOOKUP($A1603-ChapterTable!$P$11,ChapterTable!$1:$1048576,MATCH("최종"&amp;SUBSTITUTE(SUBSTITUTE(E$1,"standard",""),"|Float",""),ChapterTable!$1:$1,0),0)*ChapterTable!$P$14
    ),
  OFFSET(E1603,-$B1603+IF($L1603,1,0),0)*IF($B1603&gt;OFFSET($B1603,1,0),ChapterTable!$R$17,1)*
    (VLOOKUP(SUBSTITUTE(SUBSTITUTE(E$1,"standard",""),"|Float","")&amp;IF(OR($L1603=TRUE,$A1603=0,MOD($A1603,ChapterTable!$R$20)&lt;&gt;0),"","보스")&amp;"인게임누적곱배수",ChapterTable!$R:$S,2,0)^C1603
    +VLOOKUP(SUBSTITUTE(SUBSTITUTE(E$1,"standard",""),"|Float","")&amp;IF(OR($L1603=TRUE,$A1603=0,MOD($A1603,ChapterTable!$R$20)&lt;&gt;0),"","보스")&amp;"인게임누적합배수",ChapterTable!$R:$S,2,0)*C1603)
  )
  )
  )
)</f>
        <v>4244.1468749999995</v>
      </c>
      <c r="F1603" s="1">
        <f ca="1">IF(AND($A1603=0,$B1603=1),
    VLOOKUP(1,ChapterTable!$1:$1048576,MATCH("최종"&amp;SUBSTITUTE(SUBSTITUTE(F$1,"standard",""),"|Float",""),ChapterTable!$1:$1,0),0)*ChapterTable!$P$17,
  IF(AND($A1603=0,$B1603=0),
    F1604,
  IF($B1603=0,
    VLOOKUP($A1603,ChapterTable!$1:$1048576,MATCH("최종"&amp;SUBSTITUTE(SUBSTITUTE(F$1,"standard",""),"|Float",""),ChapterTable!$1:$1,0),0),
  IF($B1603=1,
    IF($L1603=FALSE,
      VLOOKUP($A1603,ChapterTable!$1:$1048576,MATCH("최종"&amp;SUBSTITUTE(SUBSTITUTE(F$1,"standard",""),"|Float",""),ChapterTable!$1:$1,0),0),
      VLOOKUP($A1603-ChapterTable!$P$11,ChapterTable!$1:$1048576,MATCH("최종"&amp;SUBSTITUTE(SUBSTITUTE(F$1,"standard",""),"|Float",""),ChapterTable!$1:$1,0),0)*ChapterTable!$P$14
    ),
  OFFSET(F1603,-$B1603+IF($L1603,1,0),0)*
    (VLOOKUP(SUBSTITUTE(SUBSTITUTE(F$1,"standard",""),"|Float","")&amp;IF(OR($L1603=TRUE,$A1603=0,MOD($A1603,ChapterTable!$R$20)&lt;&gt;0),"","보스")&amp;"인게임누적곱배수",ChapterTable!$R:$S,2,0)^D1603
    +VLOOKUP(SUBSTITUTE(SUBSTITUTE(F$1,"standard",""),"|Float","")&amp;IF(OR($L1603=TRUE,$A1603=0,MOD($A1603,ChapterTable!$R$20)&lt;&gt;0),"","보스")&amp;"인게임누적합배수",ChapterTable!$R:$S,2,0)*D1603)
  )
  )
  )
)</f>
        <v>1584.1867675781248</v>
      </c>
      <c r="G1603" t="s">
        <v>715</v>
      </c>
      <c r="J1603" t="str">
        <f>IF(ISBLANK(I1603),"",
IFERROR(VLOOKUP(I1603,[1]StringTable!$1:$1048576,MATCH("kor|String",[1]StringTable!$1:$1,0),0),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c r="AL1603">
        <v>0</v>
      </c>
    </row>
    <row r="1604" spans="1:38" x14ac:dyDescent="0.3">
      <c r="A1604">
        <v>10</v>
      </c>
      <c r="B1604">
        <v>13</v>
      </c>
      <c r="C1604">
        <f>IF(OR($L1604=TRUE,$A1604=0,MOD($A1604,ChapterTable!$R$20)&lt;&gt;0),
MAX(0,INT(($B1604+ChapterTable!$P$26+VLOOKUP(SUBSTITUTE(C$1,"성장단계","")&amp;"단계오프셋",ChapterTable!$R:$S,2,0))/ChapterTable!$P$23)),
MAX(0,INT(($B1604+ChapterTable!$R$26+VLOOKUP(SUBSTITUTE(C$1,"성장단계","")&amp;"보스단계오프셋",ChapterTable!$R:$S,2,0))/ChapterTable!$R$23)))</f>
        <v>1</v>
      </c>
      <c r="D1604">
        <f>IF(OR($L1604=TRUE,$A1604=0,MOD($A1604,ChapterTable!$R$20)&lt;&gt;0),
MAX(0,INT(($B1604+ChapterTable!$P$26+VLOOKUP(SUBSTITUTE(D$1,"성장단계","")&amp;"단계오프셋",ChapterTable!$R:$S,2,0))/ChapterTable!$P$23)),
MAX(0,INT(($B1604+ChapterTable!$R$26+VLOOKUP(SUBSTITUTE(D$1,"성장단계","")&amp;"보스단계오프셋",ChapterTable!$R:$S,2,0))/ChapterTable!$R$23)))</f>
        <v>1</v>
      </c>
      <c r="E1604" s="1">
        <f ca="1">IF(AND($A1604=0,$B1604=1),
    VLOOKUP(1,ChapterTable!$1:$1048576,MATCH("최종"&amp;SUBSTITUTE(SUBSTITUTE(E$1,"standard",""),"|Float",""),ChapterTable!$1:$1,0),0)*ChapterTable!$P$17,
  IF(AND($A1604=0,$B1604=0),
    E1605,
  IF($B1604=0,
    VLOOKUP($A1604,ChapterTable!$1:$1048576,MATCH("최종"&amp;SUBSTITUTE(SUBSTITUTE(E$1,"standard",""),"|Float",""),ChapterTable!$1:$1,0),0),
  IF($B1604=1,
    IF($L1604=FALSE,
      VLOOKUP($A1604,ChapterTable!$1:$1048576,MATCH("최종"&amp;SUBSTITUTE(SUBSTITUTE(E$1,"standard",""),"|Float",""),ChapterTable!$1:$1,0),0),
      VLOOKUP($A1604-ChapterTable!$P$11,ChapterTable!$1:$1048576,MATCH("최종"&amp;SUBSTITUTE(SUBSTITUTE(E$1,"standard",""),"|Float",""),ChapterTable!$1:$1,0),0)*ChapterTable!$P$14
    ),
  OFFSET(E1604,-$B1604+IF($L1604,1,0),0)*IF($B1604&gt;OFFSET($B1604,1,0),ChapterTable!$R$17,1)*
    (VLOOKUP(SUBSTITUTE(SUBSTITUTE(E$1,"standard",""),"|Float","")&amp;IF(OR($L1604=TRUE,$A1604=0,MOD($A1604,ChapterTable!$R$20)&lt;&gt;0),"","보스")&amp;"인게임누적곱배수",ChapterTable!$R:$S,2,0)^C1604
    +VLOOKUP(SUBSTITUTE(SUBSTITUTE(E$1,"standard",""),"|Float","")&amp;IF(OR($L1604=TRUE,$A1604=0,MOD($A1604,ChapterTable!$R$20)&lt;&gt;0),"","보스")&amp;"인게임누적합배수",ChapterTable!$R:$S,2,0)*C1604)
  )
  )
  )
)</f>
        <v>4244.1468749999995</v>
      </c>
      <c r="F1604" s="1">
        <f ca="1">IF(AND($A1604=0,$B1604=1),
    VLOOKUP(1,ChapterTable!$1:$1048576,MATCH("최종"&amp;SUBSTITUTE(SUBSTITUTE(F$1,"standard",""),"|Float",""),ChapterTable!$1:$1,0),0)*ChapterTable!$P$17,
  IF(AND($A1604=0,$B1604=0),
    F1605,
  IF($B1604=0,
    VLOOKUP($A1604,ChapterTable!$1:$1048576,MATCH("최종"&amp;SUBSTITUTE(SUBSTITUTE(F$1,"standard",""),"|Float",""),ChapterTable!$1:$1,0),0),
  IF($B1604=1,
    IF($L1604=FALSE,
      VLOOKUP($A1604,ChapterTable!$1:$1048576,MATCH("최종"&amp;SUBSTITUTE(SUBSTITUTE(F$1,"standard",""),"|Float",""),ChapterTable!$1:$1,0),0),
      VLOOKUP($A1604-ChapterTable!$P$11,ChapterTable!$1:$1048576,MATCH("최종"&amp;SUBSTITUTE(SUBSTITUTE(F$1,"standard",""),"|Float",""),ChapterTable!$1:$1,0),0)*ChapterTable!$P$14
    ),
  OFFSET(F1604,-$B1604+IF($L1604,1,0),0)*
    (VLOOKUP(SUBSTITUTE(SUBSTITUTE(F$1,"standard",""),"|Float","")&amp;IF(OR($L1604=TRUE,$A1604=0,MOD($A1604,ChapterTable!$R$20)&lt;&gt;0),"","보스")&amp;"인게임누적곱배수",ChapterTable!$R:$S,2,0)^D1604
    +VLOOKUP(SUBSTITUTE(SUBSTITUTE(F$1,"standard",""),"|Float","")&amp;IF(OR($L1604=TRUE,$A1604=0,MOD($A1604,ChapterTable!$R$20)&lt;&gt;0),"","보스")&amp;"인게임누적합배수",ChapterTable!$R:$S,2,0)*D1604)
  )
  )
  )
)</f>
        <v>1584.1867675781248</v>
      </c>
      <c r="G1604" t="s">
        <v>715</v>
      </c>
      <c r="J1604" t="str">
        <f>IF(ISBLANK(I1604),"",
IFERROR(VLOOKUP(I1604,[1]StringTable!$1:$1048576,MATCH("kor|String",[1]StringTable!$1:$1,0),0),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84">IF(B1604=0,0,1/(INT((B1604-1)/10)+1))</f>
        <v>0.5</v>
      </c>
      <c r="AJ1604">
        <f t="shared" si="182"/>
        <v>0.54666666600000002</v>
      </c>
      <c r="AK1604">
        <f t="shared" si="183"/>
        <v>1</v>
      </c>
      <c r="AL1604">
        <v>0</v>
      </c>
    </row>
    <row r="1605" spans="1:38" x14ac:dyDescent="0.3">
      <c r="A1605">
        <v>10</v>
      </c>
      <c r="B1605">
        <v>14</v>
      </c>
      <c r="C1605">
        <f>IF(OR($L1605=TRUE,$A1605=0,MOD($A1605,ChapterTable!$R$20)&lt;&gt;0),
MAX(0,INT(($B1605+ChapterTable!$P$26+VLOOKUP(SUBSTITUTE(C$1,"성장단계","")&amp;"단계오프셋",ChapterTable!$R:$S,2,0))/ChapterTable!$P$23)),
MAX(0,INT(($B1605+ChapterTable!$R$26+VLOOKUP(SUBSTITUTE(C$1,"성장단계","")&amp;"보스단계오프셋",ChapterTable!$R:$S,2,0))/ChapterTable!$R$23)))</f>
        <v>1</v>
      </c>
      <c r="D1605">
        <f>IF(OR($L1605=TRUE,$A1605=0,MOD($A1605,ChapterTable!$R$20)&lt;&gt;0),
MAX(0,INT(($B1605+ChapterTable!$P$26+VLOOKUP(SUBSTITUTE(D$1,"성장단계","")&amp;"단계오프셋",ChapterTable!$R:$S,2,0))/ChapterTable!$P$23)),
MAX(0,INT(($B1605+ChapterTable!$R$26+VLOOKUP(SUBSTITUTE(D$1,"성장단계","")&amp;"보스단계오프셋",ChapterTable!$R:$S,2,0))/ChapterTable!$R$23)))</f>
        <v>1</v>
      </c>
      <c r="E1605" s="1">
        <f ca="1">IF(AND($A1605=0,$B1605=1),
    VLOOKUP(1,ChapterTable!$1:$1048576,MATCH("최종"&amp;SUBSTITUTE(SUBSTITUTE(E$1,"standard",""),"|Float",""),ChapterTable!$1:$1,0),0)*ChapterTable!$P$17,
  IF(AND($A1605=0,$B1605=0),
    E1606,
  IF($B1605=0,
    VLOOKUP($A1605,ChapterTable!$1:$1048576,MATCH("최종"&amp;SUBSTITUTE(SUBSTITUTE(E$1,"standard",""),"|Float",""),ChapterTable!$1:$1,0),0),
  IF($B1605=1,
    IF($L1605=FALSE,
      VLOOKUP($A1605,ChapterTable!$1:$1048576,MATCH("최종"&amp;SUBSTITUTE(SUBSTITUTE(E$1,"standard",""),"|Float",""),ChapterTable!$1:$1,0),0),
      VLOOKUP($A1605-ChapterTable!$P$11,ChapterTable!$1:$1048576,MATCH("최종"&amp;SUBSTITUTE(SUBSTITUTE(E$1,"standard",""),"|Float",""),ChapterTable!$1:$1,0),0)*ChapterTable!$P$14
    ),
  OFFSET(E1605,-$B1605+IF($L1605,1,0),0)*IF($B1605&gt;OFFSET($B1605,1,0),ChapterTable!$R$17,1)*
    (VLOOKUP(SUBSTITUTE(SUBSTITUTE(E$1,"standard",""),"|Float","")&amp;IF(OR($L1605=TRUE,$A1605=0,MOD($A1605,ChapterTable!$R$20)&lt;&gt;0),"","보스")&amp;"인게임누적곱배수",ChapterTable!$R:$S,2,0)^C1605
    +VLOOKUP(SUBSTITUTE(SUBSTITUTE(E$1,"standard",""),"|Float","")&amp;IF(OR($L1605=TRUE,$A1605=0,MOD($A1605,ChapterTable!$R$20)&lt;&gt;0),"","보스")&amp;"인게임누적합배수",ChapterTable!$R:$S,2,0)*C1605)
  )
  )
  )
)</f>
        <v>4244.1468749999995</v>
      </c>
      <c r="F1605" s="1">
        <f ca="1">IF(AND($A1605=0,$B1605=1),
    VLOOKUP(1,ChapterTable!$1:$1048576,MATCH("최종"&amp;SUBSTITUTE(SUBSTITUTE(F$1,"standard",""),"|Float",""),ChapterTable!$1:$1,0),0)*ChapterTable!$P$17,
  IF(AND($A1605=0,$B1605=0),
    F1606,
  IF($B1605=0,
    VLOOKUP($A1605,ChapterTable!$1:$1048576,MATCH("최종"&amp;SUBSTITUTE(SUBSTITUTE(F$1,"standard",""),"|Float",""),ChapterTable!$1:$1,0),0),
  IF($B1605=1,
    IF($L1605=FALSE,
      VLOOKUP($A1605,ChapterTable!$1:$1048576,MATCH("최종"&amp;SUBSTITUTE(SUBSTITUTE(F$1,"standard",""),"|Float",""),ChapterTable!$1:$1,0),0),
      VLOOKUP($A1605-ChapterTable!$P$11,ChapterTable!$1:$1048576,MATCH("최종"&amp;SUBSTITUTE(SUBSTITUTE(F$1,"standard",""),"|Float",""),ChapterTable!$1:$1,0),0)*ChapterTable!$P$14
    ),
  OFFSET(F1605,-$B1605+IF($L1605,1,0),0)*
    (VLOOKUP(SUBSTITUTE(SUBSTITUTE(F$1,"standard",""),"|Float","")&amp;IF(OR($L1605=TRUE,$A1605=0,MOD($A1605,ChapterTable!$R$20)&lt;&gt;0),"","보스")&amp;"인게임누적곱배수",ChapterTable!$R:$S,2,0)^D1605
    +VLOOKUP(SUBSTITUTE(SUBSTITUTE(F$1,"standard",""),"|Float","")&amp;IF(OR($L1605=TRUE,$A1605=0,MOD($A1605,ChapterTable!$R$20)&lt;&gt;0),"","보스")&amp;"인게임누적합배수",ChapterTable!$R:$S,2,0)*D1605)
  )
  )
  )
)</f>
        <v>1584.1867675781248</v>
      </c>
      <c r="G1605" t="s">
        <v>715</v>
      </c>
      <c r="J1605" t="str">
        <f>IF(ISBLANK(I1605),"",
IFERROR(VLOOKUP(I1605,[1]StringTable!$1:$1048576,MATCH("kor|String",[1]StringTable!$1:$1,0),0),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84"/>
        <v>0.5</v>
      </c>
      <c r="AJ1605">
        <f t="shared" si="182"/>
        <v>0.54666666600000002</v>
      </c>
      <c r="AK1605">
        <f t="shared" si="183"/>
        <v>1</v>
      </c>
      <c r="AL1605">
        <v>0</v>
      </c>
    </row>
    <row r="1606" spans="1:38" x14ac:dyDescent="0.3">
      <c r="A1606">
        <v>10</v>
      </c>
      <c r="B1606">
        <v>15</v>
      </c>
      <c r="C1606">
        <f>IF(OR($L1606=TRUE,$A1606=0,MOD($A1606,ChapterTable!$R$20)&lt;&gt;0),
MAX(0,INT(($B1606+ChapterTable!$P$26+VLOOKUP(SUBSTITUTE(C$1,"성장단계","")&amp;"단계오프셋",ChapterTable!$R:$S,2,0))/ChapterTable!$P$23)),
MAX(0,INT(($B1606+ChapterTable!$R$26+VLOOKUP(SUBSTITUTE(C$1,"성장단계","")&amp;"보스단계오프셋",ChapterTable!$R:$S,2,0))/ChapterTable!$R$23)))</f>
        <v>1</v>
      </c>
      <c r="D1606">
        <f>IF(OR($L1606=TRUE,$A1606=0,MOD($A1606,ChapterTable!$R$20)&lt;&gt;0),
MAX(0,INT(($B1606+ChapterTable!$P$26+VLOOKUP(SUBSTITUTE(D$1,"성장단계","")&amp;"단계오프셋",ChapterTable!$R:$S,2,0))/ChapterTable!$P$23)),
MAX(0,INT(($B1606+ChapterTable!$R$26+VLOOKUP(SUBSTITUTE(D$1,"성장단계","")&amp;"보스단계오프셋",ChapterTable!$R:$S,2,0))/ChapterTable!$R$23)))</f>
        <v>1</v>
      </c>
      <c r="E1606" s="1">
        <f ca="1">IF(AND($A1606=0,$B1606=1),
    VLOOKUP(1,ChapterTable!$1:$1048576,MATCH("최종"&amp;SUBSTITUTE(SUBSTITUTE(E$1,"standard",""),"|Float",""),ChapterTable!$1:$1,0),0)*ChapterTable!$P$17,
  IF(AND($A1606=0,$B1606=0),
    E1607,
  IF($B1606=0,
    VLOOKUP($A1606,ChapterTable!$1:$1048576,MATCH("최종"&amp;SUBSTITUTE(SUBSTITUTE(E$1,"standard",""),"|Float",""),ChapterTable!$1:$1,0),0),
  IF($B1606=1,
    IF($L1606=FALSE,
      VLOOKUP($A1606,ChapterTable!$1:$1048576,MATCH("최종"&amp;SUBSTITUTE(SUBSTITUTE(E$1,"standard",""),"|Float",""),ChapterTable!$1:$1,0),0),
      VLOOKUP($A1606-ChapterTable!$P$11,ChapterTable!$1:$1048576,MATCH("최종"&amp;SUBSTITUTE(SUBSTITUTE(E$1,"standard",""),"|Float",""),ChapterTable!$1:$1,0),0)*ChapterTable!$P$14
    ),
  OFFSET(E1606,-$B1606+IF($L1606,1,0),0)*IF($B1606&gt;OFFSET($B1606,1,0),ChapterTable!$R$17,1)*
    (VLOOKUP(SUBSTITUTE(SUBSTITUTE(E$1,"standard",""),"|Float","")&amp;IF(OR($L1606=TRUE,$A1606=0,MOD($A1606,ChapterTable!$R$20)&lt;&gt;0),"","보스")&amp;"인게임누적곱배수",ChapterTable!$R:$S,2,0)^C1606
    +VLOOKUP(SUBSTITUTE(SUBSTITUTE(E$1,"standard",""),"|Float","")&amp;IF(OR($L1606=TRUE,$A1606=0,MOD($A1606,ChapterTable!$R$20)&lt;&gt;0),"","보스")&amp;"인게임누적합배수",ChapterTable!$R:$S,2,0)*C1606)
  )
  )
  )
)</f>
        <v>4244.1468749999995</v>
      </c>
      <c r="F1606" s="1">
        <f ca="1">IF(AND($A1606=0,$B1606=1),
    VLOOKUP(1,ChapterTable!$1:$1048576,MATCH("최종"&amp;SUBSTITUTE(SUBSTITUTE(F$1,"standard",""),"|Float",""),ChapterTable!$1:$1,0),0)*ChapterTable!$P$17,
  IF(AND($A1606=0,$B1606=0),
    F1607,
  IF($B1606=0,
    VLOOKUP($A1606,ChapterTable!$1:$1048576,MATCH("최종"&amp;SUBSTITUTE(SUBSTITUTE(F$1,"standard",""),"|Float",""),ChapterTable!$1:$1,0),0),
  IF($B1606=1,
    IF($L1606=FALSE,
      VLOOKUP($A1606,ChapterTable!$1:$1048576,MATCH("최종"&amp;SUBSTITUTE(SUBSTITUTE(F$1,"standard",""),"|Float",""),ChapterTable!$1:$1,0),0),
      VLOOKUP($A1606-ChapterTable!$P$11,ChapterTable!$1:$1048576,MATCH("최종"&amp;SUBSTITUTE(SUBSTITUTE(F$1,"standard",""),"|Float",""),ChapterTable!$1:$1,0),0)*ChapterTable!$P$14
    ),
  OFFSET(F1606,-$B1606+IF($L1606,1,0),0)*
    (VLOOKUP(SUBSTITUTE(SUBSTITUTE(F$1,"standard",""),"|Float","")&amp;IF(OR($L1606=TRUE,$A1606=0,MOD($A1606,ChapterTable!$R$20)&lt;&gt;0),"","보스")&amp;"인게임누적곱배수",ChapterTable!$R:$S,2,0)^D1606
    +VLOOKUP(SUBSTITUTE(SUBSTITUTE(F$1,"standard",""),"|Float","")&amp;IF(OR($L1606=TRUE,$A1606=0,MOD($A1606,ChapterTable!$R$20)&lt;&gt;0),"","보스")&amp;"인게임누적합배수",ChapterTable!$R:$S,2,0)*D1606)
  )
  )
  )
)</f>
        <v>1584.1867675781248</v>
      </c>
      <c r="G1606" t="s">
        <v>715</v>
      </c>
      <c r="J1606" t="str">
        <f>IF(ISBLANK(I1606),"",
IFERROR(VLOOKUP(I1606,[1]StringTable!$1:$1048576,MATCH("kor|String",[1]StringTable!$1:$1,0),0),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84"/>
        <v>0.5</v>
      </c>
      <c r="AJ1606">
        <f t="shared" si="182"/>
        <v>0.54666666600000002</v>
      </c>
      <c r="AK1606">
        <f t="shared" si="183"/>
        <v>1</v>
      </c>
      <c r="AL1606">
        <v>0</v>
      </c>
    </row>
    <row r="1607" spans="1:38" x14ac:dyDescent="0.3">
      <c r="A1607">
        <v>10</v>
      </c>
      <c r="B1607">
        <v>16</v>
      </c>
      <c r="C1607">
        <f>IF(OR($L1607=TRUE,$A1607=0,MOD($A1607,ChapterTable!$R$20)&lt;&gt;0),
MAX(0,INT(($B1607+ChapterTable!$P$26+VLOOKUP(SUBSTITUTE(C$1,"성장단계","")&amp;"단계오프셋",ChapterTable!$R:$S,2,0))/ChapterTable!$P$23)),
MAX(0,INT(($B1607+ChapterTable!$R$26+VLOOKUP(SUBSTITUTE(C$1,"성장단계","")&amp;"보스단계오프셋",ChapterTable!$R:$S,2,0))/ChapterTable!$R$23)))</f>
        <v>2</v>
      </c>
      <c r="D1607">
        <f>IF(OR($L1607=TRUE,$A1607=0,MOD($A1607,ChapterTable!$R$20)&lt;&gt;0),
MAX(0,INT(($B1607+ChapterTable!$P$26+VLOOKUP(SUBSTITUTE(D$1,"성장단계","")&amp;"단계오프셋",ChapterTable!$R:$S,2,0))/ChapterTable!$P$23)),
MAX(0,INT(($B1607+ChapterTable!$R$26+VLOOKUP(SUBSTITUTE(D$1,"성장단계","")&amp;"보스단계오프셋",ChapterTable!$R:$S,2,0))/ChapterTable!$R$23)))</f>
        <v>1</v>
      </c>
      <c r="E1607" s="1">
        <f ca="1">IF(AND($A1607=0,$B1607=1),
    VLOOKUP(1,ChapterTable!$1:$1048576,MATCH("최종"&amp;SUBSTITUTE(SUBSTITUTE(E$1,"standard",""),"|Float",""),ChapterTable!$1:$1,0),0)*ChapterTable!$P$17,
  IF(AND($A1607=0,$B1607=0),
    E1608,
  IF($B1607=0,
    VLOOKUP($A1607,ChapterTable!$1:$1048576,MATCH("최종"&amp;SUBSTITUTE(SUBSTITUTE(E$1,"standard",""),"|Float",""),ChapterTable!$1:$1,0),0),
  IF($B1607=1,
    IF($L1607=FALSE,
      VLOOKUP($A1607,ChapterTable!$1:$1048576,MATCH("최종"&amp;SUBSTITUTE(SUBSTITUTE(E$1,"standard",""),"|Float",""),ChapterTable!$1:$1,0),0),
      VLOOKUP($A1607-ChapterTable!$P$11,ChapterTable!$1:$1048576,MATCH("최종"&amp;SUBSTITUTE(SUBSTITUTE(E$1,"standard",""),"|Float",""),ChapterTable!$1:$1,0),0)*ChapterTable!$P$14
    ),
  OFFSET(E1607,-$B1607+IF($L1607,1,0),0)*IF($B1607&gt;OFFSET($B1607,1,0),ChapterTable!$R$17,1)*
    (VLOOKUP(SUBSTITUTE(SUBSTITUTE(E$1,"standard",""),"|Float","")&amp;IF(OR($L1607=TRUE,$A1607=0,MOD($A1607,ChapterTable!$R$20)&lt;&gt;0),"","보스")&amp;"인게임누적곱배수",ChapterTable!$R:$S,2,0)^C1607
    +VLOOKUP(SUBSTITUTE(SUBSTITUTE(E$1,"standard",""),"|Float","")&amp;IF(OR($L1607=TRUE,$A1607=0,MOD($A1607,ChapterTable!$R$20)&lt;&gt;0),"","보스")&amp;"인게임누적합배수",ChapterTable!$R:$S,2,0)*C1607)
  )
  )
  )
)</f>
        <v>4951.5046874999989</v>
      </c>
      <c r="F1607" s="1">
        <f ca="1">IF(AND($A1607=0,$B1607=1),
    VLOOKUP(1,ChapterTable!$1:$1048576,MATCH("최종"&amp;SUBSTITUTE(SUBSTITUTE(F$1,"standard",""),"|Float",""),ChapterTable!$1:$1,0),0)*ChapterTable!$P$17,
  IF(AND($A1607=0,$B1607=0),
    F1608,
  IF($B1607=0,
    VLOOKUP($A1607,ChapterTable!$1:$1048576,MATCH("최종"&amp;SUBSTITUTE(SUBSTITUTE(F$1,"standard",""),"|Float",""),ChapterTable!$1:$1,0),0),
  IF($B1607=1,
    IF($L1607=FALSE,
      VLOOKUP($A1607,ChapterTable!$1:$1048576,MATCH("최종"&amp;SUBSTITUTE(SUBSTITUTE(F$1,"standard",""),"|Float",""),ChapterTable!$1:$1,0),0),
      VLOOKUP($A1607-ChapterTable!$P$11,ChapterTable!$1:$1048576,MATCH("최종"&amp;SUBSTITUTE(SUBSTITUTE(F$1,"standard",""),"|Float",""),ChapterTable!$1:$1,0),0)*ChapterTable!$P$14
    ),
  OFFSET(F1607,-$B1607+IF($L1607,1,0),0)*
    (VLOOKUP(SUBSTITUTE(SUBSTITUTE(F$1,"standard",""),"|Float","")&amp;IF(OR($L1607=TRUE,$A1607=0,MOD($A1607,ChapterTable!$R$20)&lt;&gt;0),"","보스")&amp;"인게임누적곱배수",ChapterTable!$R:$S,2,0)^D1607
    +VLOOKUP(SUBSTITUTE(SUBSTITUTE(F$1,"standard",""),"|Float","")&amp;IF(OR($L1607=TRUE,$A1607=0,MOD($A1607,ChapterTable!$R$20)&lt;&gt;0),"","보스")&amp;"인게임누적합배수",ChapterTable!$R:$S,2,0)*D1607)
  )
  )
  )
)</f>
        <v>1584.1867675781248</v>
      </c>
      <c r="G1607" t="s">
        <v>715</v>
      </c>
      <c r="J1607" t="str">
        <f>IF(ISBLANK(I1607),"",
IFERROR(VLOOKUP(I1607,[1]StringTable!$1:$1048576,MATCH("kor|String",[1]StringTable!$1:$1,0),0),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84"/>
        <v>0.5</v>
      </c>
      <c r="AJ1607">
        <f t="shared" si="182"/>
        <v>0.54666666600000002</v>
      </c>
      <c r="AK1607">
        <f t="shared" si="183"/>
        <v>1</v>
      </c>
      <c r="AL1607">
        <v>0</v>
      </c>
    </row>
    <row r="1608" spans="1:38" x14ac:dyDescent="0.3">
      <c r="A1608">
        <v>10</v>
      </c>
      <c r="B1608">
        <v>17</v>
      </c>
      <c r="C1608">
        <f>IF(OR($L1608=TRUE,$A1608=0,MOD($A1608,ChapterTable!$R$20)&lt;&gt;0),
MAX(0,INT(($B1608+ChapterTable!$P$26+VLOOKUP(SUBSTITUTE(C$1,"성장단계","")&amp;"단계오프셋",ChapterTable!$R:$S,2,0))/ChapterTable!$P$23)),
MAX(0,INT(($B1608+ChapterTable!$R$26+VLOOKUP(SUBSTITUTE(C$1,"성장단계","")&amp;"보스단계오프셋",ChapterTable!$R:$S,2,0))/ChapterTable!$R$23)))</f>
        <v>2</v>
      </c>
      <c r="D1608">
        <f>IF(OR($L1608=TRUE,$A1608=0,MOD($A1608,ChapterTable!$R$20)&lt;&gt;0),
MAX(0,INT(($B1608+ChapterTable!$P$26+VLOOKUP(SUBSTITUTE(D$1,"성장단계","")&amp;"단계오프셋",ChapterTable!$R:$S,2,0))/ChapterTable!$P$23)),
MAX(0,INT(($B1608+ChapterTable!$R$26+VLOOKUP(SUBSTITUTE(D$1,"성장단계","")&amp;"보스단계오프셋",ChapterTable!$R:$S,2,0))/ChapterTable!$R$23)))</f>
        <v>1</v>
      </c>
      <c r="E1608" s="1">
        <f ca="1">IF(AND($A1608=0,$B1608=1),
    VLOOKUP(1,ChapterTable!$1:$1048576,MATCH("최종"&amp;SUBSTITUTE(SUBSTITUTE(E$1,"standard",""),"|Float",""),ChapterTable!$1:$1,0),0)*ChapterTable!$P$17,
  IF(AND($A1608=0,$B1608=0),
    E1609,
  IF($B1608=0,
    VLOOKUP($A1608,ChapterTable!$1:$1048576,MATCH("최종"&amp;SUBSTITUTE(SUBSTITUTE(E$1,"standard",""),"|Float",""),ChapterTable!$1:$1,0),0),
  IF($B1608=1,
    IF($L1608=FALSE,
      VLOOKUP($A1608,ChapterTable!$1:$1048576,MATCH("최종"&amp;SUBSTITUTE(SUBSTITUTE(E$1,"standard",""),"|Float",""),ChapterTable!$1:$1,0),0),
      VLOOKUP($A1608-ChapterTable!$P$11,ChapterTable!$1:$1048576,MATCH("최종"&amp;SUBSTITUTE(SUBSTITUTE(E$1,"standard",""),"|Float",""),ChapterTable!$1:$1,0),0)*ChapterTable!$P$14
    ),
  OFFSET(E1608,-$B1608+IF($L1608,1,0),0)*IF($B1608&gt;OFFSET($B1608,1,0),ChapterTable!$R$17,1)*
    (VLOOKUP(SUBSTITUTE(SUBSTITUTE(E$1,"standard",""),"|Float","")&amp;IF(OR($L1608=TRUE,$A1608=0,MOD($A1608,ChapterTable!$R$20)&lt;&gt;0),"","보스")&amp;"인게임누적곱배수",ChapterTable!$R:$S,2,0)^C1608
    +VLOOKUP(SUBSTITUTE(SUBSTITUTE(E$1,"standard",""),"|Float","")&amp;IF(OR($L1608=TRUE,$A1608=0,MOD($A1608,ChapterTable!$R$20)&lt;&gt;0),"","보스")&amp;"인게임누적합배수",ChapterTable!$R:$S,2,0)*C1608)
  )
  )
  )
)</f>
        <v>4951.5046874999989</v>
      </c>
      <c r="F1608" s="1">
        <f ca="1">IF(AND($A1608=0,$B1608=1),
    VLOOKUP(1,ChapterTable!$1:$1048576,MATCH("최종"&amp;SUBSTITUTE(SUBSTITUTE(F$1,"standard",""),"|Float",""),ChapterTable!$1:$1,0),0)*ChapterTable!$P$17,
  IF(AND($A1608=0,$B1608=0),
    F1609,
  IF($B1608=0,
    VLOOKUP($A1608,ChapterTable!$1:$1048576,MATCH("최종"&amp;SUBSTITUTE(SUBSTITUTE(F$1,"standard",""),"|Float",""),ChapterTable!$1:$1,0),0),
  IF($B1608=1,
    IF($L1608=FALSE,
      VLOOKUP($A1608,ChapterTable!$1:$1048576,MATCH("최종"&amp;SUBSTITUTE(SUBSTITUTE(F$1,"standard",""),"|Float",""),ChapterTable!$1:$1,0),0),
      VLOOKUP($A1608-ChapterTable!$P$11,ChapterTable!$1:$1048576,MATCH("최종"&amp;SUBSTITUTE(SUBSTITUTE(F$1,"standard",""),"|Float",""),ChapterTable!$1:$1,0),0)*ChapterTable!$P$14
    ),
  OFFSET(F1608,-$B1608+IF($L1608,1,0),0)*
    (VLOOKUP(SUBSTITUTE(SUBSTITUTE(F$1,"standard",""),"|Float","")&amp;IF(OR($L1608=TRUE,$A1608=0,MOD($A1608,ChapterTable!$R$20)&lt;&gt;0),"","보스")&amp;"인게임누적곱배수",ChapterTable!$R:$S,2,0)^D1608
    +VLOOKUP(SUBSTITUTE(SUBSTITUTE(F$1,"standard",""),"|Float","")&amp;IF(OR($L1608=TRUE,$A1608=0,MOD($A1608,ChapterTable!$R$20)&lt;&gt;0),"","보스")&amp;"인게임누적합배수",ChapterTable!$R:$S,2,0)*D1608)
  )
  )
  )
)</f>
        <v>1584.1867675781248</v>
      </c>
      <c r="G1608" t="s">
        <v>715</v>
      </c>
      <c r="J1608" t="str">
        <f>IF(ISBLANK(I1608),"",
IFERROR(VLOOKUP(I1608,[1]StringTable!$1:$1048576,MATCH("kor|String",[1]StringTable!$1:$1,0),0),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84"/>
        <v>0.5</v>
      </c>
      <c r="AJ1608">
        <f t="shared" si="182"/>
        <v>0.54666666600000002</v>
      </c>
      <c r="AK1608">
        <f t="shared" si="183"/>
        <v>1</v>
      </c>
      <c r="AL1608">
        <v>0</v>
      </c>
    </row>
    <row r="1609" spans="1:38" x14ac:dyDescent="0.3">
      <c r="A1609">
        <v>10</v>
      </c>
      <c r="B1609">
        <v>18</v>
      </c>
      <c r="C1609">
        <f>IF(OR($L1609=TRUE,$A1609=0,MOD($A1609,ChapterTable!$R$20)&lt;&gt;0),
MAX(0,INT(($B1609+ChapterTable!$P$26+VLOOKUP(SUBSTITUTE(C$1,"성장단계","")&amp;"단계오프셋",ChapterTable!$R:$S,2,0))/ChapterTable!$P$23)),
MAX(0,INT(($B1609+ChapterTable!$R$26+VLOOKUP(SUBSTITUTE(C$1,"성장단계","")&amp;"보스단계오프셋",ChapterTable!$R:$S,2,0))/ChapterTable!$R$23)))</f>
        <v>2</v>
      </c>
      <c r="D1609">
        <f>IF(OR($L1609=TRUE,$A1609=0,MOD($A1609,ChapterTable!$R$20)&lt;&gt;0),
MAX(0,INT(($B1609+ChapterTable!$P$26+VLOOKUP(SUBSTITUTE(D$1,"성장단계","")&amp;"단계오프셋",ChapterTable!$R:$S,2,0))/ChapterTable!$P$23)),
MAX(0,INT(($B1609+ChapterTable!$R$26+VLOOKUP(SUBSTITUTE(D$1,"성장단계","")&amp;"보스단계오프셋",ChapterTable!$R:$S,2,0))/ChapterTable!$R$23)))</f>
        <v>1</v>
      </c>
      <c r="E1609" s="1">
        <f ca="1">IF(AND($A1609=0,$B1609=1),
    VLOOKUP(1,ChapterTable!$1:$1048576,MATCH("최종"&amp;SUBSTITUTE(SUBSTITUTE(E$1,"standard",""),"|Float",""),ChapterTable!$1:$1,0),0)*ChapterTable!$P$17,
  IF(AND($A1609=0,$B1609=0),
    E1610,
  IF($B1609=0,
    VLOOKUP($A1609,ChapterTable!$1:$1048576,MATCH("최종"&amp;SUBSTITUTE(SUBSTITUTE(E$1,"standard",""),"|Float",""),ChapterTable!$1:$1,0),0),
  IF($B1609=1,
    IF($L1609=FALSE,
      VLOOKUP($A1609,ChapterTable!$1:$1048576,MATCH("최종"&amp;SUBSTITUTE(SUBSTITUTE(E$1,"standard",""),"|Float",""),ChapterTable!$1:$1,0),0),
      VLOOKUP($A1609-ChapterTable!$P$11,ChapterTable!$1:$1048576,MATCH("최종"&amp;SUBSTITUTE(SUBSTITUTE(E$1,"standard",""),"|Float",""),ChapterTable!$1:$1,0),0)*ChapterTable!$P$14
    ),
  OFFSET(E1609,-$B1609+IF($L1609,1,0),0)*IF($B1609&gt;OFFSET($B1609,1,0),ChapterTable!$R$17,1)*
    (VLOOKUP(SUBSTITUTE(SUBSTITUTE(E$1,"standard",""),"|Float","")&amp;IF(OR($L1609=TRUE,$A1609=0,MOD($A1609,ChapterTable!$R$20)&lt;&gt;0),"","보스")&amp;"인게임누적곱배수",ChapterTable!$R:$S,2,0)^C1609
    +VLOOKUP(SUBSTITUTE(SUBSTITUTE(E$1,"standard",""),"|Float","")&amp;IF(OR($L1609=TRUE,$A1609=0,MOD($A1609,ChapterTable!$R$20)&lt;&gt;0),"","보스")&amp;"인게임누적합배수",ChapterTable!$R:$S,2,0)*C1609)
  )
  )
  )
)</f>
        <v>4951.5046874999989</v>
      </c>
      <c r="F1609" s="1">
        <f ca="1">IF(AND($A1609=0,$B1609=1),
    VLOOKUP(1,ChapterTable!$1:$1048576,MATCH("최종"&amp;SUBSTITUTE(SUBSTITUTE(F$1,"standard",""),"|Float",""),ChapterTable!$1:$1,0),0)*ChapterTable!$P$17,
  IF(AND($A1609=0,$B1609=0),
    F1610,
  IF($B1609=0,
    VLOOKUP($A1609,ChapterTable!$1:$1048576,MATCH("최종"&amp;SUBSTITUTE(SUBSTITUTE(F$1,"standard",""),"|Float",""),ChapterTable!$1:$1,0),0),
  IF($B1609=1,
    IF($L1609=FALSE,
      VLOOKUP($A1609,ChapterTable!$1:$1048576,MATCH("최종"&amp;SUBSTITUTE(SUBSTITUTE(F$1,"standard",""),"|Float",""),ChapterTable!$1:$1,0),0),
      VLOOKUP($A1609-ChapterTable!$P$11,ChapterTable!$1:$1048576,MATCH("최종"&amp;SUBSTITUTE(SUBSTITUTE(F$1,"standard",""),"|Float",""),ChapterTable!$1:$1,0),0)*ChapterTable!$P$14
    ),
  OFFSET(F1609,-$B1609+IF($L1609,1,0),0)*
    (VLOOKUP(SUBSTITUTE(SUBSTITUTE(F$1,"standard",""),"|Float","")&amp;IF(OR($L1609=TRUE,$A1609=0,MOD($A1609,ChapterTable!$R$20)&lt;&gt;0),"","보스")&amp;"인게임누적곱배수",ChapterTable!$R:$S,2,0)^D1609
    +VLOOKUP(SUBSTITUTE(SUBSTITUTE(F$1,"standard",""),"|Float","")&amp;IF(OR($L1609=TRUE,$A1609=0,MOD($A1609,ChapterTable!$R$20)&lt;&gt;0),"","보스")&amp;"인게임누적합배수",ChapterTable!$R:$S,2,0)*D1609)
  )
  )
  )
)</f>
        <v>1584.1867675781248</v>
      </c>
      <c r="G1609" t="s">
        <v>715</v>
      </c>
      <c r="J1609" t="str">
        <f>IF(ISBLANK(I1609),"",
IFERROR(VLOOKUP(I1609,[1]StringTable!$1:$1048576,MATCH("kor|String",[1]StringTable!$1:$1,0),0),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84"/>
        <v>0.5</v>
      </c>
      <c r="AJ1609">
        <f t="shared" si="182"/>
        <v>0.54666666600000002</v>
      </c>
      <c r="AK1609">
        <f t="shared" si="183"/>
        <v>1</v>
      </c>
      <c r="AL1609">
        <v>0</v>
      </c>
    </row>
    <row r="1610" spans="1:38" x14ac:dyDescent="0.3">
      <c r="A1610">
        <v>10</v>
      </c>
      <c r="B1610">
        <v>19</v>
      </c>
      <c r="C1610">
        <f>IF(OR($L1610=TRUE,$A1610=0,MOD($A1610,ChapterTable!$R$20)&lt;&gt;0),
MAX(0,INT(($B1610+ChapterTable!$P$26+VLOOKUP(SUBSTITUTE(C$1,"성장단계","")&amp;"단계오프셋",ChapterTable!$R:$S,2,0))/ChapterTable!$P$23)),
MAX(0,INT(($B1610+ChapterTable!$R$26+VLOOKUP(SUBSTITUTE(C$1,"성장단계","")&amp;"보스단계오프셋",ChapterTable!$R:$S,2,0))/ChapterTable!$R$23)))</f>
        <v>2</v>
      </c>
      <c r="D1610">
        <f>IF(OR($L1610=TRUE,$A1610=0,MOD($A1610,ChapterTable!$R$20)&lt;&gt;0),
MAX(0,INT(($B1610+ChapterTable!$P$26+VLOOKUP(SUBSTITUTE(D$1,"성장단계","")&amp;"단계오프셋",ChapterTable!$R:$S,2,0))/ChapterTable!$P$23)),
MAX(0,INT(($B1610+ChapterTable!$R$26+VLOOKUP(SUBSTITUTE(D$1,"성장단계","")&amp;"보스단계오프셋",ChapterTable!$R:$S,2,0))/ChapterTable!$R$23)))</f>
        <v>1</v>
      </c>
      <c r="E1610" s="1">
        <f ca="1">IF(AND($A1610=0,$B1610=1),
    VLOOKUP(1,ChapterTable!$1:$1048576,MATCH("최종"&amp;SUBSTITUTE(SUBSTITUTE(E$1,"standard",""),"|Float",""),ChapterTable!$1:$1,0),0)*ChapterTable!$P$17,
  IF(AND($A1610=0,$B1610=0),
    E1611,
  IF($B1610=0,
    VLOOKUP($A1610,ChapterTable!$1:$1048576,MATCH("최종"&amp;SUBSTITUTE(SUBSTITUTE(E$1,"standard",""),"|Float",""),ChapterTable!$1:$1,0),0),
  IF($B1610=1,
    IF($L1610=FALSE,
      VLOOKUP($A1610,ChapterTable!$1:$1048576,MATCH("최종"&amp;SUBSTITUTE(SUBSTITUTE(E$1,"standard",""),"|Float",""),ChapterTable!$1:$1,0),0),
      VLOOKUP($A1610-ChapterTable!$P$11,ChapterTable!$1:$1048576,MATCH("최종"&amp;SUBSTITUTE(SUBSTITUTE(E$1,"standard",""),"|Float",""),ChapterTable!$1:$1,0),0)*ChapterTable!$P$14
    ),
  OFFSET(E1610,-$B1610+IF($L1610,1,0),0)*IF($B1610&gt;OFFSET($B1610,1,0),ChapterTable!$R$17,1)*
    (VLOOKUP(SUBSTITUTE(SUBSTITUTE(E$1,"standard",""),"|Float","")&amp;IF(OR($L1610=TRUE,$A1610=0,MOD($A1610,ChapterTable!$R$20)&lt;&gt;0),"","보스")&amp;"인게임누적곱배수",ChapterTable!$R:$S,2,0)^C1610
    +VLOOKUP(SUBSTITUTE(SUBSTITUTE(E$1,"standard",""),"|Float","")&amp;IF(OR($L1610=TRUE,$A1610=0,MOD($A1610,ChapterTable!$R$20)&lt;&gt;0),"","보스")&amp;"인게임누적합배수",ChapterTable!$R:$S,2,0)*C1610)
  )
  )
  )
)</f>
        <v>4951.5046874999989</v>
      </c>
      <c r="F1610" s="1">
        <f ca="1">IF(AND($A1610=0,$B1610=1),
    VLOOKUP(1,ChapterTable!$1:$1048576,MATCH("최종"&amp;SUBSTITUTE(SUBSTITUTE(F$1,"standard",""),"|Float",""),ChapterTable!$1:$1,0),0)*ChapterTable!$P$17,
  IF(AND($A1610=0,$B1610=0),
    F1611,
  IF($B1610=0,
    VLOOKUP($A1610,ChapterTable!$1:$1048576,MATCH("최종"&amp;SUBSTITUTE(SUBSTITUTE(F$1,"standard",""),"|Float",""),ChapterTable!$1:$1,0),0),
  IF($B1610=1,
    IF($L1610=FALSE,
      VLOOKUP($A1610,ChapterTable!$1:$1048576,MATCH("최종"&amp;SUBSTITUTE(SUBSTITUTE(F$1,"standard",""),"|Float",""),ChapterTable!$1:$1,0),0),
      VLOOKUP($A1610-ChapterTable!$P$11,ChapterTable!$1:$1048576,MATCH("최종"&amp;SUBSTITUTE(SUBSTITUTE(F$1,"standard",""),"|Float",""),ChapterTable!$1:$1,0),0)*ChapterTable!$P$14
    ),
  OFFSET(F1610,-$B1610+IF($L1610,1,0),0)*
    (VLOOKUP(SUBSTITUTE(SUBSTITUTE(F$1,"standard",""),"|Float","")&amp;IF(OR($L1610=TRUE,$A1610=0,MOD($A1610,ChapterTable!$R$20)&lt;&gt;0),"","보스")&amp;"인게임누적곱배수",ChapterTable!$R:$S,2,0)^D1610
    +VLOOKUP(SUBSTITUTE(SUBSTITUTE(F$1,"standard",""),"|Float","")&amp;IF(OR($L1610=TRUE,$A1610=0,MOD($A1610,ChapterTable!$R$20)&lt;&gt;0),"","보스")&amp;"인게임누적합배수",ChapterTable!$R:$S,2,0)*D1610)
  )
  )
  )
)</f>
        <v>1584.1867675781248</v>
      </c>
      <c r="G1610" t="s">
        <v>715</v>
      </c>
      <c r="J1610" t="str">
        <f>IF(ISBLANK(I1610),"",
IFERROR(VLOOKUP(I1610,[1]StringTable!$1:$1048576,MATCH("kor|String",[1]StringTable!$1:$1,0),0),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84"/>
        <v>0.5</v>
      </c>
      <c r="AJ1610">
        <f t="shared" si="182"/>
        <v>0.54666666600000002</v>
      </c>
      <c r="AK1610">
        <f t="shared" si="183"/>
        <v>1</v>
      </c>
      <c r="AL1610">
        <v>0</v>
      </c>
    </row>
    <row r="1611" spans="1:38" x14ac:dyDescent="0.3">
      <c r="A1611">
        <v>10</v>
      </c>
      <c r="B1611">
        <v>20</v>
      </c>
      <c r="C1611">
        <f>IF(OR($L1611=TRUE,$A1611=0,MOD($A1611,ChapterTable!$R$20)&lt;&gt;0),
MAX(0,INT(($B1611+ChapterTable!$P$26+VLOOKUP(SUBSTITUTE(C$1,"성장단계","")&amp;"단계오프셋",ChapterTable!$R:$S,2,0))/ChapterTable!$P$23)),
MAX(0,INT(($B1611+ChapterTable!$R$26+VLOOKUP(SUBSTITUTE(C$1,"성장단계","")&amp;"보스단계오프셋",ChapterTable!$R:$S,2,0))/ChapterTable!$R$23)))</f>
        <v>2</v>
      </c>
      <c r="D1611">
        <f>IF(OR($L1611=TRUE,$A1611=0,MOD($A1611,ChapterTable!$R$20)&lt;&gt;0),
MAX(0,INT(($B1611+ChapterTable!$P$26+VLOOKUP(SUBSTITUTE(D$1,"성장단계","")&amp;"단계오프셋",ChapterTable!$R:$S,2,0))/ChapterTable!$P$23)),
MAX(0,INT(($B1611+ChapterTable!$R$26+VLOOKUP(SUBSTITUTE(D$1,"성장단계","")&amp;"보스단계오프셋",ChapterTable!$R:$S,2,0))/ChapterTable!$R$23)))</f>
        <v>1</v>
      </c>
      <c r="E1611" s="1">
        <f ca="1">IF(AND($A1611=0,$B1611=1),
    VLOOKUP(1,ChapterTable!$1:$1048576,MATCH("최종"&amp;SUBSTITUTE(SUBSTITUTE(E$1,"standard",""),"|Float",""),ChapterTable!$1:$1,0),0)*ChapterTable!$P$17,
  IF(AND($A1611=0,$B1611=0),
    E1612,
  IF($B1611=0,
    VLOOKUP($A1611,ChapterTable!$1:$1048576,MATCH("최종"&amp;SUBSTITUTE(SUBSTITUTE(E$1,"standard",""),"|Float",""),ChapterTable!$1:$1,0),0),
  IF($B1611=1,
    IF($L1611=FALSE,
      VLOOKUP($A1611,ChapterTable!$1:$1048576,MATCH("최종"&amp;SUBSTITUTE(SUBSTITUTE(E$1,"standard",""),"|Float",""),ChapterTable!$1:$1,0),0),
      VLOOKUP($A1611-ChapterTable!$P$11,ChapterTable!$1:$1048576,MATCH("최종"&amp;SUBSTITUTE(SUBSTITUTE(E$1,"standard",""),"|Float",""),ChapterTable!$1:$1,0),0)*ChapterTable!$P$14
    ),
  OFFSET(E1611,-$B1611+IF($L1611,1,0),0)*IF($B1611&gt;OFFSET($B1611,1,0),ChapterTable!$R$17,1)*
    (VLOOKUP(SUBSTITUTE(SUBSTITUTE(E$1,"standard",""),"|Float","")&amp;IF(OR($L1611=TRUE,$A1611=0,MOD($A1611,ChapterTable!$R$20)&lt;&gt;0),"","보스")&amp;"인게임누적곱배수",ChapterTable!$R:$S,2,0)^C1611
    +VLOOKUP(SUBSTITUTE(SUBSTITUTE(E$1,"standard",""),"|Float","")&amp;IF(OR($L1611=TRUE,$A1611=0,MOD($A1611,ChapterTable!$R$20)&lt;&gt;0),"","보스")&amp;"인게임누적합배수",ChapterTable!$R:$S,2,0)*C1611)
  )
  )
  )
)</f>
        <v>4951.5046874999989</v>
      </c>
      <c r="F1611" s="1">
        <f ca="1">IF(AND($A1611=0,$B1611=1),
    VLOOKUP(1,ChapterTable!$1:$1048576,MATCH("최종"&amp;SUBSTITUTE(SUBSTITUTE(F$1,"standard",""),"|Float",""),ChapterTable!$1:$1,0),0)*ChapterTable!$P$17,
  IF(AND($A1611=0,$B1611=0),
    F1612,
  IF($B1611=0,
    VLOOKUP($A1611,ChapterTable!$1:$1048576,MATCH("최종"&amp;SUBSTITUTE(SUBSTITUTE(F$1,"standard",""),"|Float",""),ChapterTable!$1:$1,0),0),
  IF($B1611=1,
    IF($L1611=FALSE,
      VLOOKUP($A1611,ChapterTable!$1:$1048576,MATCH("최종"&amp;SUBSTITUTE(SUBSTITUTE(F$1,"standard",""),"|Float",""),ChapterTable!$1:$1,0),0),
      VLOOKUP($A1611-ChapterTable!$P$11,ChapterTable!$1:$1048576,MATCH("최종"&amp;SUBSTITUTE(SUBSTITUTE(F$1,"standard",""),"|Float",""),ChapterTable!$1:$1,0),0)*ChapterTable!$P$14
    ),
  OFFSET(F1611,-$B1611+IF($L1611,1,0),0)*
    (VLOOKUP(SUBSTITUTE(SUBSTITUTE(F$1,"standard",""),"|Float","")&amp;IF(OR($L1611=TRUE,$A1611=0,MOD($A1611,ChapterTable!$R$20)&lt;&gt;0),"","보스")&amp;"인게임누적곱배수",ChapterTable!$R:$S,2,0)^D1611
    +VLOOKUP(SUBSTITUTE(SUBSTITUTE(F$1,"standard",""),"|Float","")&amp;IF(OR($L1611=TRUE,$A1611=0,MOD($A1611,ChapterTable!$R$20)&lt;&gt;0),"","보스")&amp;"인게임누적합배수",ChapterTable!$R:$S,2,0)*D1611)
  )
  )
  )
)</f>
        <v>1584.1867675781248</v>
      </c>
      <c r="G1611" t="s">
        <v>715</v>
      </c>
      <c r="J1611" t="str">
        <f>IF(ISBLANK(I1611),"",
IFERROR(VLOOKUP(I1611,[1]StringTable!$1:$1048576,MATCH("kor|String",[1]StringTable!$1:$1,0),0),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84"/>
        <v>0.5</v>
      </c>
      <c r="AJ1611">
        <f t="shared" si="182"/>
        <v>1</v>
      </c>
      <c r="AK1611">
        <f t="shared" si="183"/>
        <v>2</v>
      </c>
      <c r="AL1611">
        <v>0</v>
      </c>
    </row>
    <row r="1612" spans="1:38" x14ac:dyDescent="0.3">
      <c r="A1612">
        <v>10</v>
      </c>
      <c r="B1612">
        <v>21</v>
      </c>
      <c r="C1612">
        <f>IF(OR($L1612=TRUE,$A1612=0,MOD($A1612,ChapterTable!$R$20)&lt;&gt;0),
MAX(0,INT(($B1612+ChapterTable!$P$26+VLOOKUP(SUBSTITUTE(C$1,"성장단계","")&amp;"단계오프셋",ChapterTable!$R:$S,2,0))/ChapterTable!$P$23)),
MAX(0,INT(($B1612+ChapterTable!$R$26+VLOOKUP(SUBSTITUTE(C$1,"성장단계","")&amp;"보스단계오프셋",ChapterTable!$R:$S,2,0))/ChapterTable!$R$23)))</f>
        <v>2</v>
      </c>
      <c r="D1612">
        <f>IF(OR($L1612=TRUE,$A1612=0,MOD($A1612,ChapterTable!$R$20)&lt;&gt;0),
MAX(0,INT(($B1612+ChapterTable!$P$26+VLOOKUP(SUBSTITUTE(D$1,"성장단계","")&amp;"단계오프셋",ChapterTable!$R:$S,2,0))/ChapterTable!$P$23)),
MAX(0,INT(($B1612+ChapterTable!$R$26+VLOOKUP(SUBSTITUTE(D$1,"성장단계","")&amp;"보스단계오프셋",ChapterTable!$R:$S,2,0))/ChapterTable!$R$23)))</f>
        <v>2</v>
      </c>
      <c r="E1612" s="1">
        <f ca="1">IF(AND($A1612=0,$B1612=1),
    VLOOKUP(1,ChapterTable!$1:$1048576,MATCH("최종"&amp;SUBSTITUTE(SUBSTITUTE(E$1,"standard",""),"|Float",""),ChapterTable!$1:$1,0),0)*ChapterTable!$P$17,
  IF(AND($A1612=0,$B1612=0),
    E1613,
  IF($B1612=0,
    VLOOKUP($A1612,ChapterTable!$1:$1048576,MATCH("최종"&amp;SUBSTITUTE(SUBSTITUTE(E$1,"standard",""),"|Float",""),ChapterTable!$1:$1,0),0),
  IF($B1612=1,
    IF($L1612=FALSE,
      VLOOKUP($A1612,ChapterTable!$1:$1048576,MATCH("최종"&amp;SUBSTITUTE(SUBSTITUTE(E$1,"standard",""),"|Float",""),ChapterTable!$1:$1,0),0),
      VLOOKUP($A1612-ChapterTable!$P$11,ChapterTable!$1:$1048576,MATCH("최종"&amp;SUBSTITUTE(SUBSTITUTE(E$1,"standard",""),"|Float",""),ChapterTable!$1:$1,0),0)*ChapterTable!$P$14
    ),
  OFFSET(E1612,-$B1612+IF($L1612,1,0),0)*IF($B1612&gt;OFFSET($B1612,1,0),ChapterTable!$R$17,1)*
    (VLOOKUP(SUBSTITUTE(SUBSTITUTE(E$1,"standard",""),"|Float","")&amp;IF(OR($L1612=TRUE,$A1612=0,MOD($A1612,ChapterTable!$R$20)&lt;&gt;0),"","보스")&amp;"인게임누적곱배수",ChapterTable!$R:$S,2,0)^C1612
    +VLOOKUP(SUBSTITUTE(SUBSTITUTE(E$1,"standard",""),"|Float","")&amp;IF(OR($L1612=TRUE,$A1612=0,MOD($A1612,ChapterTable!$R$20)&lt;&gt;0),"","보스")&amp;"인게임누적합배수",ChapterTable!$R:$S,2,0)*C1612)
  )
  )
  )
)</f>
        <v>4951.5046874999989</v>
      </c>
      <c r="F1612" s="1">
        <f ca="1">IF(AND($A1612=0,$B1612=1),
    VLOOKUP(1,ChapterTable!$1:$1048576,MATCH("최종"&amp;SUBSTITUTE(SUBSTITUTE(F$1,"standard",""),"|Float",""),ChapterTable!$1:$1,0),0)*ChapterTable!$P$17,
  IF(AND($A1612=0,$B1612=0),
    F1613,
  IF($B1612=0,
    VLOOKUP($A1612,ChapterTable!$1:$1048576,MATCH("최종"&amp;SUBSTITUTE(SUBSTITUTE(F$1,"standard",""),"|Float",""),ChapterTable!$1:$1,0),0),
  IF($B1612=1,
    IF($L1612=FALSE,
      VLOOKUP($A1612,ChapterTable!$1:$1048576,MATCH("최종"&amp;SUBSTITUTE(SUBSTITUTE(F$1,"standard",""),"|Float",""),ChapterTable!$1:$1,0),0),
      VLOOKUP($A1612-ChapterTable!$P$11,ChapterTable!$1:$1048576,MATCH("최종"&amp;SUBSTITUTE(SUBSTITUTE(F$1,"standard",""),"|Float",""),ChapterTable!$1:$1,0),0)*ChapterTable!$P$14
    ),
  OFFSET(F1612,-$B1612+IF($L1612,1,0),0)*
    (VLOOKUP(SUBSTITUTE(SUBSTITUTE(F$1,"standard",""),"|Float","")&amp;IF(OR($L1612=TRUE,$A1612=0,MOD($A1612,ChapterTable!$R$20)&lt;&gt;0),"","보스")&amp;"인게임누적곱배수",ChapterTable!$R:$S,2,0)^D1612
    +VLOOKUP(SUBSTITUTE(SUBSTITUTE(F$1,"standard",""),"|Float","")&amp;IF(OR($L1612=TRUE,$A1612=0,MOD($A1612,ChapterTable!$R$20)&lt;&gt;0),"","보스")&amp;"인게임누적합배수",ChapterTable!$R:$S,2,0)*D1612)
  )
  )
  )
)</f>
        <v>1694.7114257812495</v>
      </c>
      <c r="G1612" t="s">
        <v>715</v>
      </c>
      <c r="J1612" t="str">
        <f>IF(ISBLANK(I1612),"",
IFERROR(VLOOKUP(I1612,[1]StringTable!$1:$1048576,MATCH("kor|String",[1]StringTable!$1:$1,0),0),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84"/>
        <v>0.33333333333333331</v>
      </c>
      <c r="AJ1612">
        <f t="shared" si="182"/>
        <v>0.395555555</v>
      </c>
      <c r="AK1612">
        <f t="shared" si="183"/>
        <v>1</v>
      </c>
      <c r="AL1612">
        <v>0</v>
      </c>
    </row>
    <row r="1613" spans="1:38" x14ac:dyDescent="0.3">
      <c r="A1613">
        <v>10</v>
      </c>
      <c r="B1613">
        <v>22</v>
      </c>
      <c r="C1613">
        <f>IF(OR($L1613=TRUE,$A1613=0,MOD($A1613,ChapterTable!$R$20)&lt;&gt;0),
MAX(0,INT(($B1613+ChapterTable!$P$26+VLOOKUP(SUBSTITUTE(C$1,"성장단계","")&amp;"단계오프셋",ChapterTable!$R:$S,2,0))/ChapterTable!$P$23)),
MAX(0,INT(($B1613+ChapterTable!$R$26+VLOOKUP(SUBSTITUTE(C$1,"성장단계","")&amp;"보스단계오프셋",ChapterTable!$R:$S,2,0))/ChapterTable!$R$23)))</f>
        <v>2</v>
      </c>
      <c r="D1613">
        <f>IF(OR($L1613=TRUE,$A1613=0,MOD($A1613,ChapterTable!$R$20)&lt;&gt;0),
MAX(0,INT(($B1613+ChapterTable!$P$26+VLOOKUP(SUBSTITUTE(D$1,"성장단계","")&amp;"단계오프셋",ChapterTable!$R:$S,2,0))/ChapterTable!$P$23)),
MAX(0,INT(($B1613+ChapterTable!$R$26+VLOOKUP(SUBSTITUTE(D$1,"성장단계","")&amp;"보스단계오프셋",ChapterTable!$R:$S,2,0))/ChapterTable!$R$23)))</f>
        <v>2</v>
      </c>
      <c r="E1613" s="1">
        <f ca="1">IF(AND($A1613=0,$B1613=1),
    VLOOKUP(1,ChapterTable!$1:$1048576,MATCH("최종"&amp;SUBSTITUTE(SUBSTITUTE(E$1,"standard",""),"|Float",""),ChapterTable!$1:$1,0),0)*ChapterTable!$P$17,
  IF(AND($A1613=0,$B1613=0),
    E1614,
  IF($B1613=0,
    VLOOKUP($A1613,ChapterTable!$1:$1048576,MATCH("최종"&amp;SUBSTITUTE(SUBSTITUTE(E$1,"standard",""),"|Float",""),ChapterTable!$1:$1,0),0),
  IF($B1613=1,
    IF($L1613=FALSE,
      VLOOKUP($A1613,ChapterTable!$1:$1048576,MATCH("최종"&amp;SUBSTITUTE(SUBSTITUTE(E$1,"standard",""),"|Float",""),ChapterTable!$1:$1,0),0),
      VLOOKUP($A1613-ChapterTable!$P$11,ChapterTable!$1:$1048576,MATCH("최종"&amp;SUBSTITUTE(SUBSTITUTE(E$1,"standard",""),"|Float",""),ChapterTable!$1:$1,0),0)*ChapterTable!$P$14
    ),
  OFFSET(E1613,-$B1613+IF($L1613,1,0),0)*IF($B1613&gt;OFFSET($B1613,1,0),ChapterTable!$R$17,1)*
    (VLOOKUP(SUBSTITUTE(SUBSTITUTE(E$1,"standard",""),"|Float","")&amp;IF(OR($L1613=TRUE,$A1613=0,MOD($A1613,ChapterTable!$R$20)&lt;&gt;0),"","보스")&amp;"인게임누적곱배수",ChapterTable!$R:$S,2,0)^C1613
    +VLOOKUP(SUBSTITUTE(SUBSTITUTE(E$1,"standard",""),"|Float","")&amp;IF(OR($L1613=TRUE,$A1613=0,MOD($A1613,ChapterTable!$R$20)&lt;&gt;0),"","보스")&amp;"인게임누적합배수",ChapterTable!$R:$S,2,0)*C1613)
  )
  )
  )
)</f>
        <v>4951.5046874999989</v>
      </c>
      <c r="F1613" s="1">
        <f ca="1">IF(AND($A1613=0,$B1613=1),
    VLOOKUP(1,ChapterTable!$1:$1048576,MATCH("최종"&amp;SUBSTITUTE(SUBSTITUTE(F$1,"standard",""),"|Float",""),ChapterTable!$1:$1,0),0)*ChapterTable!$P$17,
  IF(AND($A1613=0,$B1613=0),
    F1614,
  IF($B1613=0,
    VLOOKUP($A1613,ChapterTable!$1:$1048576,MATCH("최종"&amp;SUBSTITUTE(SUBSTITUTE(F$1,"standard",""),"|Float",""),ChapterTable!$1:$1,0),0),
  IF($B1613=1,
    IF($L1613=FALSE,
      VLOOKUP($A1613,ChapterTable!$1:$1048576,MATCH("최종"&amp;SUBSTITUTE(SUBSTITUTE(F$1,"standard",""),"|Float",""),ChapterTable!$1:$1,0),0),
      VLOOKUP($A1613-ChapterTable!$P$11,ChapterTable!$1:$1048576,MATCH("최종"&amp;SUBSTITUTE(SUBSTITUTE(F$1,"standard",""),"|Float",""),ChapterTable!$1:$1,0),0)*ChapterTable!$P$14
    ),
  OFFSET(F1613,-$B1613+IF($L1613,1,0),0)*
    (VLOOKUP(SUBSTITUTE(SUBSTITUTE(F$1,"standard",""),"|Float","")&amp;IF(OR($L1613=TRUE,$A1613=0,MOD($A1613,ChapterTable!$R$20)&lt;&gt;0),"","보스")&amp;"인게임누적곱배수",ChapterTable!$R:$S,2,0)^D1613
    +VLOOKUP(SUBSTITUTE(SUBSTITUTE(F$1,"standard",""),"|Float","")&amp;IF(OR($L1613=TRUE,$A1613=0,MOD($A1613,ChapterTable!$R$20)&lt;&gt;0),"","보스")&amp;"인게임누적합배수",ChapterTable!$R:$S,2,0)*D1613)
  )
  )
  )
)</f>
        <v>1694.7114257812495</v>
      </c>
      <c r="G1613" t="s">
        <v>715</v>
      </c>
      <c r="J1613" t="str">
        <f>IF(ISBLANK(I1613),"",
IFERROR(VLOOKUP(I1613,[1]StringTable!$1:$1048576,MATCH("kor|String",[1]StringTable!$1:$1,0),0),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84"/>
        <v>0.33333333333333331</v>
      </c>
      <c r="AJ1613">
        <f t="shared" si="182"/>
        <v>0.395555555</v>
      </c>
      <c r="AK1613">
        <f t="shared" si="183"/>
        <v>1</v>
      </c>
      <c r="AL1613">
        <v>0</v>
      </c>
    </row>
    <row r="1614" spans="1:38" x14ac:dyDescent="0.3">
      <c r="A1614">
        <v>10</v>
      </c>
      <c r="B1614">
        <v>23</v>
      </c>
      <c r="C1614">
        <f>IF(OR($L1614=TRUE,$A1614=0,MOD($A1614,ChapterTable!$R$20)&lt;&gt;0),
MAX(0,INT(($B1614+ChapterTable!$P$26+VLOOKUP(SUBSTITUTE(C$1,"성장단계","")&amp;"단계오프셋",ChapterTable!$R:$S,2,0))/ChapterTable!$P$23)),
MAX(0,INT(($B1614+ChapterTable!$R$26+VLOOKUP(SUBSTITUTE(C$1,"성장단계","")&amp;"보스단계오프셋",ChapterTable!$R:$S,2,0))/ChapterTable!$R$23)))</f>
        <v>2</v>
      </c>
      <c r="D1614">
        <f>IF(OR($L1614=TRUE,$A1614=0,MOD($A1614,ChapterTable!$R$20)&lt;&gt;0),
MAX(0,INT(($B1614+ChapterTable!$P$26+VLOOKUP(SUBSTITUTE(D$1,"성장단계","")&amp;"단계오프셋",ChapterTable!$R:$S,2,0))/ChapterTable!$P$23)),
MAX(0,INT(($B1614+ChapterTable!$R$26+VLOOKUP(SUBSTITUTE(D$1,"성장단계","")&amp;"보스단계오프셋",ChapterTable!$R:$S,2,0))/ChapterTable!$R$23)))</f>
        <v>2</v>
      </c>
      <c r="E1614" s="1">
        <f ca="1">IF(AND($A1614=0,$B1614=1),
    VLOOKUP(1,ChapterTable!$1:$1048576,MATCH("최종"&amp;SUBSTITUTE(SUBSTITUTE(E$1,"standard",""),"|Float",""),ChapterTable!$1:$1,0),0)*ChapterTable!$P$17,
  IF(AND($A1614=0,$B1614=0),
    E1615,
  IF($B1614=0,
    VLOOKUP($A1614,ChapterTable!$1:$1048576,MATCH("최종"&amp;SUBSTITUTE(SUBSTITUTE(E$1,"standard",""),"|Float",""),ChapterTable!$1:$1,0),0),
  IF($B1614=1,
    IF($L1614=FALSE,
      VLOOKUP($A1614,ChapterTable!$1:$1048576,MATCH("최종"&amp;SUBSTITUTE(SUBSTITUTE(E$1,"standard",""),"|Float",""),ChapterTable!$1:$1,0),0),
      VLOOKUP($A1614-ChapterTable!$P$11,ChapterTable!$1:$1048576,MATCH("최종"&amp;SUBSTITUTE(SUBSTITUTE(E$1,"standard",""),"|Float",""),ChapterTable!$1:$1,0),0)*ChapterTable!$P$14
    ),
  OFFSET(E1614,-$B1614+IF($L1614,1,0),0)*IF($B1614&gt;OFFSET($B1614,1,0),ChapterTable!$R$17,1)*
    (VLOOKUP(SUBSTITUTE(SUBSTITUTE(E$1,"standard",""),"|Float","")&amp;IF(OR($L1614=TRUE,$A1614=0,MOD($A1614,ChapterTable!$R$20)&lt;&gt;0),"","보스")&amp;"인게임누적곱배수",ChapterTable!$R:$S,2,0)^C1614
    +VLOOKUP(SUBSTITUTE(SUBSTITUTE(E$1,"standard",""),"|Float","")&amp;IF(OR($L1614=TRUE,$A1614=0,MOD($A1614,ChapterTable!$R$20)&lt;&gt;0),"","보스")&amp;"인게임누적합배수",ChapterTable!$R:$S,2,0)*C1614)
  )
  )
  )
)</f>
        <v>4951.5046874999989</v>
      </c>
      <c r="F1614" s="1">
        <f ca="1">IF(AND($A1614=0,$B1614=1),
    VLOOKUP(1,ChapterTable!$1:$1048576,MATCH("최종"&amp;SUBSTITUTE(SUBSTITUTE(F$1,"standard",""),"|Float",""),ChapterTable!$1:$1,0),0)*ChapterTable!$P$17,
  IF(AND($A1614=0,$B1614=0),
    F1615,
  IF($B1614=0,
    VLOOKUP($A1614,ChapterTable!$1:$1048576,MATCH("최종"&amp;SUBSTITUTE(SUBSTITUTE(F$1,"standard",""),"|Float",""),ChapterTable!$1:$1,0),0),
  IF($B1614=1,
    IF($L1614=FALSE,
      VLOOKUP($A1614,ChapterTable!$1:$1048576,MATCH("최종"&amp;SUBSTITUTE(SUBSTITUTE(F$1,"standard",""),"|Float",""),ChapterTable!$1:$1,0),0),
      VLOOKUP($A1614-ChapterTable!$P$11,ChapterTable!$1:$1048576,MATCH("최종"&amp;SUBSTITUTE(SUBSTITUTE(F$1,"standard",""),"|Float",""),ChapterTable!$1:$1,0),0)*ChapterTable!$P$14
    ),
  OFFSET(F1614,-$B1614+IF($L1614,1,0),0)*
    (VLOOKUP(SUBSTITUTE(SUBSTITUTE(F$1,"standard",""),"|Float","")&amp;IF(OR($L1614=TRUE,$A1614=0,MOD($A1614,ChapterTable!$R$20)&lt;&gt;0),"","보스")&amp;"인게임누적곱배수",ChapterTable!$R:$S,2,0)^D1614
    +VLOOKUP(SUBSTITUTE(SUBSTITUTE(F$1,"standard",""),"|Float","")&amp;IF(OR($L1614=TRUE,$A1614=0,MOD($A1614,ChapterTable!$R$20)&lt;&gt;0),"","보스")&amp;"인게임누적합배수",ChapterTable!$R:$S,2,0)*D1614)
  )
  )
  )
)</f>
        <v>1694.7114257812495</v>
      </c>
      <c r="G1614" t="s">
        <v>715</v>
      </c>
      <c r="J1614" t="str">
        <f>IF(ISBLANK(I1614),"",
IFERROR(VLOOKUP(I1614,[1]StringTable!$1:$1048576,MATCH("kor|String",[1]StringTable!$1:$1,0),0),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84"/>
        <v>0.33333333333333331</v>
      </c>
      <c r="AJ1614">
        <f t="shared" si="182"/>
        <v>0.395555555</v>
      </c>
      <c r="AK1614">
        <f t="shared" si="183"/>
        <v>1</v>
      </c>
      <c r="AL1614">
        <v>0</v>
      </c>
    </row>
    <row r="1615" spans="1:38" x14ac:dyDescent="0.3">
      <c r="A1615">
        <v>10</v>
      </c>
      <c r="B1615">
        <v>24</v>
      </c>
      <c r="C1615">
        <f>IF(OR($L1615=TRUE,$A1615=0,MOD($A1615,ChapterTable!$R$20)&lt;&gt;0),
MAX(0,INT(($B1615+ChapterTable!$P$26+VLOOKUP(SUBSTITUTE(C$1,"성장단계","")&amp;"단계오프셋",ChapterTable!$R:$S,2,0))/ChapterTable!$P$23)),
MAX(0,INT(($B1615+ChapterTable!$R$26+VLOOKUP(SUBSTITUTE(C$1,"성장단계","")&amp;"보스단계오프셋",ChapterTable!$R:$S,2,0))/ChapterTable!$R$23)))</f>
        <v>2</v>
      </c>
      <c r="D1615">
        <f>IF(OR($L1615=TRUE,$A1615=0,MOD($A1615,ChapterTable!$R$20)&lt;&gt;0),
MAX(0,INT(($B1615+ChapterTable!$P$26+VLOOKUP(SUBSTITUTE(D$1,"성장단계","")&amp;"단계오프셋",ChapterTable!$R:$S,2,0))/ChapterTable!$P$23)),
MAX(0,INT(($B1615+ChapterTable!$R$26+VLOOKUP(SUBSTITUTE(D$1,"성장단계","")&amp;"보스단계오프셋",ChapterTable!$R:$S,2,0))/ChapterTable!$R$23)))</f>
        <v>2</v>
      </c>
      <c r="E1615" s="1">
        <f ca="1">IF(AND($A1615=0,$B1615=1),
    VLOOKUP(1,ChapterTable!$1:$1048576,MATCH("최종"&amp;SUBSTITUTE(SUBSTITUTE(E$1,"standard",""),"|Float",""),ChapterTable!$1:$1,0),0)*ChapterTable!$P$17,
  IF(AND($A1615=0,$B1615=0),
    E1616,
  IF($B1615=0,
    VLOOKUP($A1615,ChapterTable!$1:$1048576,MATCH("최종"&amp;SUBSTITUTE(SUBSTITUTE(E$1,"standard",""),"|Float",""),ChapterTable!$1:$1,0),0),
  IF($B1615=1,
    IF($L1615=FALSE,
      VLOOKUP($A1615,ChapterTable!$1:$1048576,MATCH("최종"&amp;SUBSTITUTE(SUBSTITUTE(E$1,"standard",""),"|Float",""),ChapterTable!$1:$1,0),0),
      VLOOKUP($A1615-ChapterTable!$P$11,ChapterTable!$1:$1048576,MATCH("최종"&amp;SUBSTITUTE(SUBSTITUTE(E$1,"standard",""),"|Float",""),ChapterTable!$1:$1,0),0)*ChapterTable!$P$14
    ),
  OFFSET(E1615,-$B1615+IF($L1615,1,0),0)*IF($B1615&gt;OFFSET($B1615,1,0),ChapterTable!$R$17,1)*
    (VLOOKUP(SUBSTITUTE(SUBSTITUTE(E$1,"standard",""),"|Float","")&amp;IF(OR($L1615=TRUE,$A1615=0,MOD($A1615,ChapterTable!$R$20)&lt;&gt;0),"","보스")&amp;"인게임누적곱배수",ChapterTable!$R:$S,2,0)^C1615
    +VLOOKUP(SUBSTITUTE(SUBSTITUTE(E$1,"standard",""),"|Float","")&amp;IF(OR($L1615=TRUE,$A1615=0,MOD($A1615,ChapterTable!$R$20)&lt;&gt;0),"","보스")&amp;"인게임누적합배수",ChapterTable!$R:$S,2,0)*C1615)
  )
  )
  )
)</f>
        <v>4951.5046874999989</v>
      </c>
      <c r="F1615" s="1">
        <f ca="1">IF(AND($A1615=0,$B1615=1),
    VLOOKUP(1,ChapterTable!$1:$1048576,MATCH("최종"&amp;SUBSTITUTE(SUBSTITUTE(F$1,"standard",""),"|Float",""),ChapterTable!$1:$1,0),0)*ChapterTable!$P$17,
  IF(AND($A1615=0,$B1615=0),
    F1616,
  IF($B1615=0,
    VLOOKUP($A1615,ChapterTable!$1:$1048576,MATCH("최종"&amp;SUBSTITUTE(SUBSTITUTE(F$1,"standard",""),"|Float",""),ChapterTable!$1:$1,0),0),
  IF($B1615=1,
    IF($L1615=FALSE,
      VLOOKUP($A1615,ChapterTable!$1:$1048576,MATCH("최종"&amp;SUBSTITUTE(SUBSTITUTE(F$1,"standard",""),"|Float",""),ChapterTable!$1:$1,0),0),
      VLOOKUP($A1615-ChapterTable!$P$11,ChapterTable!$1:$1048576,MATCH("최종"&amp;SUBSTITUTE(SUBSTITUTE(F$1,"standard",""),"|Float",""),ChapterTable!$1:$1,0),0)*ChapterTable!$P$14
    ),
  OFFSET(F1615,-$B1615+IF($L1615,1,0),0)*
    (VLOOKUP(SUBSTITUTE(SUBSTITUTE(F$1,"standard",""),"|Float","")&amp;IF(OR($L1615=TRUE,$A1615=0,MOD($A1615,ChapterTable!$R$20)&lt;&gt;0),"","보스")&amp;"인게임누적곱배수",ChapterTable!$R:$S,2,0)^D1615
    +VLOOKUP(SUBSTITUTE(SUBSTITUTE(F$1,"standard",""),"|Float","")&amp;IF(OR($L1615=TRUE,$A1615=0,MOD($A1615,ChapterTable!$R$20)&lt;&gt;0),"","보스")&amp;"인게임누적합배수",ChapterTable!$R:$S,2,0)*D1615)
  )
  )
  )
)</f>
        <v>1694.7114257812495</v>
      </c>
      <c r="G1615" t="s">
        <v>715</v>
      </c>
      <c r="J1615" t="str">
        <f>IF(ISBLANK(I1615),"",
IFERROR(VLOOKUP(I1615,[1]StringTable!$1:$1048576,MATCH("kor|String",[1]StringTable!$1:$1,0),0),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84"/>
        <v>0.33333333333333331</v>
      </c>
      <c r="AJ1615">
        <f t="shared" si="182"/>
        <v>0.395555555</v>
      </c>
      <c r="AK1615">
        <f t="shared" si="183"/>
        <v>1</v>
      </c>
      <c r="AL1615">
        <v>0</v>
      </c>
    </row>
    <row r="1616" spans="1:38" x14ac:dyDescent="0.3">
      <c r="A1616">
        <v>10</v>
      </c>
      <c r="B1616">
        <v>25</v>
      </c>
      <c r="C1616">
        <f>IF(OR($L1616=TRUE,$A1616=0,MOD($A1616,ChapterTable!$R$20)&lt;&gt;0),
MAX(0,INT(($B1616+ChapterTable!$P$26+VLOOKUP(SUBSTITUTE(C$1,"성장단계","")&amp;"단계오프셋",ChapterTable!$R:$S,2,0))/ChapterTable!$P$23)),
MAX(0,INT(($B1616+ChapterTable!$R$26+VLOOKUP(SUBSTITUTE(C$1,"성장단계","")&amp;"보스단계오프셋",ChapterTable!$R:$S,2,0))/ChapterTable!$R$23)))</f>
        <v>2</v>
      </c>
      <c r="D1616">
        <f>IF(OR($L1616=TRUE,$A1616=0,MOD($A1616,ChapterTable!$R$20)&lt;&gt;0),
MAX(0,INT(($B1616+ChapterTable!$P$26+VLOOKUP(SUBSTITUTE(D$1,"성장단계","")&amp;"단계오프셋",ChapterTable!$R:$S,2,0))/ChapterTable!$P$23)),
MAX(0,INT(($B1616+ChapterTable!$R$26+VLOOKUP(SUBSTITUTE(D$1,"성장단계","")&amp;"보스단계오프셋",ChapterTable!$R:$S,2,0))/ChapterTable!$R$23)))</f>
        <v>2</v>
      </c>
      <c r="E1616" s="1">
        <f ca="1">IF(AND($A1616=0,$B1616=1),
    VLOOKUP(1,ChapterTable!$1:$1048576,MATCH("최종"&amp;SUBSTITUTE(SUBSTITUTE(E$1,"standard",""),"|Float",""),ChapterTable!$1:$1,0),0)*ChapterTable!$P$17,
  IF(AND($A1616=0,$B1616=0),
    E1617,
  IF($B1616=0,
    VLOOKUP($A1616,ChapterTable!$1:$1048576,MATCH("최종"&amp;SUBSTITUTE(SUBSTITUTE(E$1,"standard",""),"|Float",""),ChapterTable!$1:$1,0),0),
  IF($B1616=1,
    IF($L1616=FALSE,
      VLOOKUP($A1616,ChapterTable!$1:$1048576,MATCH("최종"&amp;SUBSTITUTE(SUBSTITUTE(E$1,"standard",""),"|Float",""),ChapterTable!$1:$1,0),0),
      VLOOKUP($A1616-ChapterTable!$P$11,ChapterTable!$1:$1048576,MATCH("최종"&amp;SUBSTITUTE(SUBSTITUTE(E$1,"standard",""),"|Float",""),ChapterTable!$1:$1,0),0)*ChapterTable!$P$14
    ),
  OFFSET(E1616,-$B1616+IF($L1616,1,0),0)*IF($B1616&gt;OFFSET($B1616,1,0),ChapterTable!$R$17,1)*
    (VLOOKUP(SUBSTITUTE(SUBSTITUTE(E$1,"standard",""),"|Float","")&amp;IF(OR($L1616=TRUE,$A1616=0,MOD($A1616,ChapterTable!$R$20)&lt;&gt;0),"","보스")&amp;"인게임누적곱배수",ChapterTable!$R:$S,2,0)^C1616
    +VLOOKUP(SUBSTITUTE(SUBSTITUTE(E$1,"standard",""),"|Float","")&amp;IF(OR($L1616=TRUE,$A1616=0,MOD($A1616,ChapterTable!$R$20)&lt;&gt;0),"","보스")&amp;"인게임누적합배수",ChapterTable!$R:$S,2,0)*C1616)
  )
  )
  )
)</f>
        <v>4951.5046874999989</v>
      </c>
      <c r="F1616" s="1">
        <f ca="1">IF(AND($A1616=0,$B1616=1),
    VLOOKUP(1,ChapterTable!$1:$1048576,MATCH("최종"&amp;SUBSTITUTE(SUBSTITUTE(F$1,"standard",""),"|Float",""),ChapterTable!$1:$1,0),0)*ChapterTable!$P$17,
  IF(AND($A1616=0,$B1616=0),
    F1617,
  IF($B1616=0,
    VLOOKUP($A1616,ChapterTable!$1:$1048576,MATCH("최종"&amp;SUBSTITUTE(SUBSTITUTE(F$1,"standard",""),"|Float",""),ChapterTable!$1:$1,0),0),
  IF($B1616=1,
    IF($L1616=FALSE,
      VLOOKUP($A1616,ChapterTable!$1:$1048576,MATCH("최종"&amp;SUBSTITUTE(SUBSTITUTE(F$1,"standard",""),"|Float",""),ChapterTable!$1:$1,0),0),
      VLOOKUP($A1616-ChapterTable!$P$11,ChapterTable!$1:$1048576,MATCH("최종"&amp;SUBSTITUTE(SUBSTITUTE(F$1,"standard",""),"|Float",""),ChapterTable!$1:$1,0),0)*ChapterTable!$P$14
    ),
  OFFSET(F1616,-$B1616+IF($L1616,1,0),0)*
    (VLOOKUP(SUBSTITUTE(SUBSTITUTE(F$1,"standard",""),"|Float","")&amp;IF(OR($L1616=TRUE,$A1616=0,MOD($A1616,ChapterTable!$R$20)&lt;&gt;0),"","보스")&amp;"인게임누적곱배수",ChapterTable!$R:$S,2,0)^D1616
    +VLOOKUP(SUBSTITUTE(SUBSTITUTE(F$1,"standard",""),"|Float","")&amp;IF(OR($L1616=TRUE,$A1616=0,MOD($A1616,ChapterTable!$R$20)&lt;&gt;0),"","보스")&amp;"인게임누적합배수",ChapterTable!$R:$S,2,0)*D1616)
  )
  )
  )
)</f>
        <v>1694.7114257812495</v>
      </c>
      <c r="G1616" t="s">
        <v>715</v>
      </c>
      <c r="J1616" t="str">
        <f>IF(ISBLANK(I1616),"",
IFERROR(VLOOKUP(I1616,[1]StringTable!$1:$1048576,MATCH("kor|String",[1]StringTable!$1:$1,0),0),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84"/>
        <v>0.33333333333333331</v>
      </c>
      <c r="AJ1616">
        <f t="shared" si="182"/>
        <v>0.395555555</v>
      </c>
      <c r="AK1616">
        <f t="shared" si="183"/>
        <v>1</v>
      </c>
      <c r="AL1616">
        <v>0</v>
      </c>
    </row>
    <row r="1617" spans="1:38" x14ac:dyDescent="0.3">
      <c r="A1617">
        <v>10</v>
      </c>
      <c r="B1617">
        <v>26</v>
      </c>
      <c r="C1617">
        <f>IF(OR($L1617=TRUE,$A1617=0,MOD($A1617,ChapterTable!$R$20)&lt;&gt;0),
MAX(0,INT(($B1617+ChapterTable!$P$26+VLOOKUP(SUBSTITUTE(C$1,"성장단계","")&amp;"단계오프셋",ChapterTable!$R:$S,2,0))/ChapterTable!$P$23)),
MAX(0,INT(($B1617+ChapterTable!$R$26+VLOOKUP(SUBSTITUTE(C$1,"성장단계","")&amp;"보스단계오프셋",ChapterTable!$R:$S,2,0))/ChapterTable!$R$23)))</f>
        <v>3</v>
      </c>
      <c r="D1617">
        <f>IF(OR($L1617=TRUE,$A1617=0,MOD($A1617,ChapterTable!$R$20)&lt;&gt;0),
MAX(0,INT(($B1617+ChapterTable!$P$26+VLOOKUP(SUBSTITUTE(D$1,"성장단계","")&amp;"단계오프셋",ChapterTable!$R:$S,2,0))/ChapterTable!$P$23)),
MAX(0,INT(($B1617+ChapterTable!$R$26+VLOOKUP(SUBSTITUTE(D$1,"성장단계","")&amp;"보스단계오프셋",ChapterTable!$R:$S,2,0))/ChapterTable!$R$23)))</f>
        <v>2</v>
      </c>
      <c r="E1617" s="1">
        <f ca="1">IF(AND($A1617=0,$B1617=1),
    VLOOKUP(1,ChapterTable!$1:$1048576,MATCH("최종"&amp;SUBSTITUTE(SUBSTITUTE(E$1,"standard",""),"|Float",""),ChapterTable!$1:$1,0),0)*ChapterTable!$P$17,
  IF(AND($A1617=0,$B1617=0),
    E1618,
  IF($B1617=0,
    VLOOKUP($A1617,ChapterTable!$1:$1048576,MATCH("최종"&amp;SUBSTITUTE(SUBSTITUTE(E$1,"standard",""),"|Float",""),ChapterTable!$1:$1,0),0),
  IF($B1617=1,
    IF($L1617=FALSE,
      VLOOKUP($A1617,ChapterTable!$1:$1048576,MATCH("최종"&amp;SUBSTITUTE(SUBSTITUTE(E$1,"standard",""),"|Float",""),ChapterTable!$1:$1,0),0),
      VLOOKUP($A1617-ChapterTable!$P$11,ChapterTable!$1:$1048576,MATCH("최종"&amp;SUBSTITUTE(SUBSTITUTE(E$1,"standard",""),"|Float",""),ChapterTable!$1:$1,0),0)*ChapterTable!$P$14
    ),
  OFFSET(E1617,-$B1617+IF($L1617,1,0),0)*IF($B1617&gt;OFFSET($B1617,1,0),ChapterTable!$R$17,1)*
    (VLOOKUP(SUBSTITUTE(SUBSTITUTE(E$1,"standard",""),"|Float","")&amp;IF(OR($L1617=TRUE,$A1617=0,MOD($A1617,ChapterTable!$R$20)&lt;&gt;0),"","보스")&amp;"인게임누적곱배수",ChapterTable!$R:$S,2,0)^C1617
    +VLOOKUP(SUBSTITUTE(SUBSTITUTE(E$1,"standard",""),"|Float","")&amp;IF(OR($L1617=TRUE,$A1617=0,MOD($A1617,ChapterTable!$R$20)&lt;&gt;0),"","보스")&amp;"인게임누적합배수",ChapterTable!$R:$S,2,0)*C1617)
  )
  )
  )
)</f>
        <v>5658.8624999999993</v>
      </c>
      <c r="F1617" s="1">
        <f ca="1">IF(AND($A1617=0,$B1617=1),
    VLOOKUP(1,ChapterTable!$1:$1048576,MATCH("최종"&amp;SUBSTITUTE(SUBSTITUTE(F$1,"standard",""),"|Float",""),ChapterTable!$1:$1,0),0)*ChapterTable!$P$17,
  IF(AND($A1617=0,$B1617=0),
    F1618,
  IF($B1617=0,
    VLOOKUP($A1617,ChapterTable!$1:$1048576,MATCH("최종"&amp;SUBSTITUTE(SUBSTITUTE(F$1,"standard",""),"|Float",""),ChapterTable!$1:$1,0),0),
  IF($B1617=1,
    IF($L1617=FALSE,
      VLOOKUP($A1617,ChapterTable!$1:$1048576,MATCH("최종"&amp;SUBSTITUTE(SUBSTITUTE(F$1,"standard",""),"|Float",""),ChapterTable!$1:$1,0),0),
      VLOOKUP($A1617-ChapterTable!$P$11,ChapterTable!$1:$1048576,MATCH("최종"&amp;SUBSTITUTE(SUBSTITUTE(F$1,"standard",""),"|Float",""),ChapterTable!$1:$1,0),0)*ChapterTable!$P$14
    ),
  OFFSET(F1617,-$B1617+IF($L1617,1,0),0)*
    (VLOOKUP(SUBSTITUTE(SUBSTITUTE(F$1,"standard",""),"|Float","")&amp;IF(OR($L1617=TRUE,$A1617=0,MOD($A1617,ChapterTable!$R$20)&lt;&gt;0),"","보스")&amp;"인게임누적곱배수",ChapterTable!$R:$S,2,0)^D1617
    +VLOOKUP(SUBSTITUTE(SUBSTITUTE(F$1,"standard",""),"|Float","")&amp;IF(OR($L1617=TRUE,$A1617=0,MOD($A1617,ChapterTable!$R$20)&lt;&gt;0),"","보스")&amp;"인게임누적합배수",ChapterTable!$R:$S,2,0)*D1617)
  )
  )
  )
)</f>
        <v>1694.7114257812495</v>
      </c>
      <c r="G1617" t="s">
        <v>715</v>
      </c>
      <c r="J1617" t="str">
        <f>IF(ISBLANK(I1617),"",
IFERROR(VLOOKUP(I1617,[1]StringTable!$1:$1048576,MATCH("kor|String",[1]StringTable!$1:$1,0),0),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84"/>
        <v>0.33333333333333331</v>
      </c>
      <c r="AJ1617">
        <f t="shared" si="182"/>
        <v>0.395555555</v>
      </c>
      <c r="AK1617">
        <f t="shared" si="183"/>
        <v>1</v>
      </c>
      <c r="AL1617">
        <v>0</v>
      </c>
    </row>
    <row r="1618" spans="1:38" x14ac:dyDescent="0.3">
      <c r="A1618">
        <v>10</v>
      </c>
      <c r="B1618">
        <v>27</v>
      </c>
      <c r="C1618">
        <f>IF(OR($L1618=TRUE,$A1618=0,MOD($A1618,ChapterTable!$R$20)&lt;&gt;0),
MAX(0,INT(($B1618+ChapterTable!$P$26+VLOOKUP(SUBSTITUTE(C$1,"성장단계","")&amp;"단계오프셋",ChapterTable!$R:$S,2,0))/ChapterTable!$P$23)),
MAX(0,INT(($B1618+ChapterTable!$R$26+VLOOKUP(SUBSTITUTE(C$1,"성장단계","")&amp;"보스단계오프셋",ChapterTable!$R:$S,2,0))/ChapterTable!$R$23)))</f>
        <v>3</v>
      </c>
      <c r="D1618">
        <f>IF(OR($L1618=TRUE,$A1618=0,MOD($A1618,ChapterTable!$R$20)&lt;&gt;0),
MAX(0,INT(($B1618+ChapterTable!$P$26+VLOOKUP(SUBSTITUTE(D$1,"성장단계","")&amp;"단계오프셋",ChapterTable!$R:$S,2,0))/ChapterTable!$P$23)),
MAX(0,INT(($B1618+ChapterTable!$R$26+VLOOKUP(SUBSTITUTE(D$1,"성장단계","")&amp;"보스단계오프셋",ChapterTable!$R:$S,2,0))/ChapterTable!$R$23)))</f>
        <v>2</v>
      </c>
      <c r="E1618" s="1">
        <f ca="1">IF(AND($A1618=0,$B1618=1),
    VLOOKUP(1,ChapterTable!$1:$1048576,MATCH("최종"&amp;SUBSTITUTE(SUBSTITUTE(E$1,"standard",""),"|Float",""),ChapterTable!$1:$1,0),0)*ChapterTable!$P$17,
  IF(AND($A1618=0,$B1618=0),
    E1619,
  IF($B1618=0,
    VLOOKUP($A1618,ChapterTable!$1:$1048576,MATCH("최종"&amp;SUBSTITUTE(SUBSTITUTE(E$1,"standard",""),"|Float",""),ChapterTable!$1:$1,0),0),
  IF($B1618=1,
    IF($L1618=FALSE,
      VLOOKUP($A1618,ChapterTable!$1:$1048576,MATCH("최종"&amp;SUBSTITUTE(SUBSTITUTE(E$1,"standard",""),"|Float",""),ChapterTable!$1:$1,0),0),
      VLOOKUP($A1618-ChapterTable!$P$11,ChapterTable!$1:$1048576,MATCH("최종"&amp;SUBSTITUTE(SUBSTITUTE(E$1,"standard",""),"|Float",""),ChapterTable!$1:$1,0),0)*ChapterTable!$P$14
    ),
  OFFSET(E1618,-$B1618+IF($L1618,1,0),0)*IF($B1618&gt;OFFSET($B1618,1,0),ChapterTable!$R$17,1)*
    (VLOOKUP(SUBSTITUTE(SUBSTITUTE(E$1,"standard",""),"|Float","")&amp;IF(OR($L1618=TRUE,$A1618=0,MOD($A1618,ChapterTable!$R$20)&lt;&gt;0),"","보스")&amp;"인게임누적곱배수",ChapterTable!$R:$S,2,0)^C1618
    +VLOOKUP(SUBSTITUTE(SUBSTITUTE(E$1,"standard",""),"|Float","")&amp;IF(OR($L1618=TRUE,$A1618=0,MOD($A1618,ChapterTable!$R$20)&lt;&gt;0),"","보스")&amp;"인게임누적합배수",ChapterTable!$R:$S,2,0)*C1618)
  )
  )
  )
)</f>
        <v>5658.8624999999993</v>
      </c>
      <c r="F1618" s="1">
        <f ca="1">IF(AND($A1618=0,$B1618=1),
    VLOOKUP(1,ChapterTable!$1:$1048576,MATCH("최종"&amp;SUBSTITUTE(SUBSTITUTE(F$1,"standard",""),"|Float",""),ChapterTable!$1:$1,0),0)*ChapterTable!$P$17,
  IF(AND($A1618=0,$B1618=0),
    F1619,
  IF($B1618=0,
    VLOOKUP($A1618,ChapterTable!$1:$1048576,MATCH("최종"&amp;SUBSTITUTE(SUBSTITUTE(F$1,"standard",""),"|Float",""),ChapterTable!$1:$1,0),0),
  IF($B1618=1,
    IF($L1618=FALSE,
      VLOOKUP($A1618,ChapterTable!$1:$1048576,MATCH("최종"&amp;SUBSTITUTE(SUBSTITUTE(F$1,"standard",""),"|Float",""),ChapterTable!$1:$1,0),0),
      VLOOKUP($A1618-ChapterTable!$P$11,ChapterTable!$1:$1048576,MATCH("최종"&amp;SUBSTITUTE(SUBSTITUTE(F$1,"standard",""),"|Float",""),ChapterTable!$1:$1,0),0)*ChapterTable!$P$14
    ),
  OFFSET(F1618,-$B1618+IF($L1618,1,0),0)*
    (VLOOKUP(SUBSTITUTE(SUBSTITUTE(F$1,"standard",""),"|Float","")&amp;IF(OR($L1618=TRUE,$A1618=0,MOD($A1618,ChapterTable!$R$20)&lt;&gt;0),"","보스")&amp;"인게임누적곱배수",ChapterTable!$R:$S,2,0)^D1618
    +VLOOKUP(SUBSTITUTE(SUBSTITUTE(F$1,"standard",""),"|Float","")&amp;IF(OR($L1618=TRUE,$A1618=0,MOD($A1618,ChapterTable!$R$20)&lt;&gt;0),"","보스")&amp;"인게임누적합배수",ChapterTable!$R:$S,2,0)*D1618)
  )
  )
  )
)</f>
        <v>1694.7114257812495</v>
      </c>
      <c r="G1618" t="s">
        <v>715</v>
      </c>
      <c r="J1618" t="str">
        <f>IF(ISBLANK(I1618),"",
IFERROR(VLOOKUP(I1618,[1]StringTable!$1:$1048576,MATCH("kor|String",[1]StringTable!$1:$1,0),0),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84"/>
        <v>0.33333333333333331</v>
      </c>
      <c r="AJ1618">
        <f t="shared" si="182"/>
        <v>0.395555555</v>
      </c>
      <c r="AK1618">
        <f t="shared" si="183"/>
        <v>1</v>
      </c>
      <c r="AL1618">
        <v>0</v>
      </c>
    </row>
    <row r="1619" spans="1:38" x14ac:dyDescent="0.3">
      <c r="A1619">
        <v>10</v>
      </c>
      <c r="B1619">
        <v>28</v>
      </c>
      <c r="C1619">
        <f>IF(OR($L1619=TRUE,$A1619=0,MOD($A1619,ChapterTable!$R$20)&lt;&gt;0),
MAX(0,INT(($B1619+ChapterTable!$P$26+VLOOKUP(SUBSTITUTE(C$1,"성장단계","")&amp;"단계오프셋",ChapterTable!$R:$S,2,0))/ChapterTable!$P$23)),
MAX(0,INT(($B1619+ChapterTable!$R$26+VLOOKUP(SUBSTITUTE(C$1,"성장단계","")&amp;"보스단계오프셋",ChapterTable!$R:$S,2,0))/ChapterTable!$R$23)))</f>
        <v>3</v>
      </c>
      <c r="D1619">
        <f>IF(OR($L1619=TRUE,$A1619=0,MOD($A1619,ChapterTable!$R$20)&lt;&gt;0),
MAX(0,INT(($B1619+ChapterTable!$P$26+VLOOKUP(SUBSTITUTE(D$1,"성장단계","")&amp;"단계오프셋",ChapterTable!$R:$S,2,0))/ChapterTable!$P$23)),
MAX(0,INT(($B1619+ChapterTable!$R$26+VLOOKUP(SUBSTITUTE(D$1,"성장단계","")&amp;"보스단계오프셋",ChapterTable!$R:$S,2,0))/ChapterTable!$R$23)))</f>
        <v>2</v>
      </c>
      <c r="E1619" s="1">
        <f ca="1">IF(AND($A1619=0,$B1619=1),
    VLOOKUP(1,ChapterTable!$1:$1048576,MATCH("최종"&amp;SUBSTITUTE(SUBSTITUTE(E$1,"standard",""),"|Float",""),ChapterTable!$1:$1,0),0)*ChapterTable!$P$17,
  IF(AND($A1619=0,$B1619=0),
    E1620,
  IF($B1619=0,
    VLOOKUP($A1619,ChapterTable!$1:$1048576,MATCH("최종"&amp;SUBSTITUTE(SUBSTITUTE(E$1,"standard",""),"|Float",""),ChapterTable!$1:$1,0),0),
  IF($B1619=1,
    IF($L1619=FALSE,
      VLOOKUP($A1619,ChapterTable!$1:$1048576,MATCH("최종"&amp;SUBSTITUTE(SUBSTITUTE(E$1,"standard",""),"|Float",""),ChapterTable!$1:$1,0),0),
      VLOOKUP($A1619-ChapterTable!$P$11,ChapterTable!$1:$1048576,MATCH("최종"&amp;SUBSTITUTE(SUBSTITUTE(E$1,"standard",""),"|Float",""),ChapterTable!$1:$1,0),0)*ChapterTable!$P$14
    ),
  OFFSET(E1619,-$B1619+IF($L1619,1,0),0)*IF($B1619&gt;OFFSET($B1619,1,0),ChapterTable!$R$17,1)*
    (VLOOKUP(SUBSTITUTE(SUBSTITUTE(E$1,"standard",""),"|Float","")&amp;IF(OR($L1619=TRUE,$A1619=0,MOD($A1619,ChapterTable!$R$20)&lt;&gt;0),"","보스")&amp;"인게임누적곱배수",ChapterTable!$R:$S,2,0)^C1619
    +VLOOKUP(SUBSTITUTE(SUBSTITUTE(E$1,"standard",""),"|Float","")&amp;IF(OR($L1619=TRUE,$A1619=0,MOD($A1619,ChapterTable!$R$20)&lt;&gt;0),"","보스")&amp;"인게임누적합배수",ChapterTable!$R:$S,2,0)*C1619)
  )
  )
  )
)</f>
        <v>5658.8624999999993</v>
      </c>
      <c r="F1619" s="1">
        <f ca="1">IF(AND($A1619=0,$B1619=1),
    VLOOKUP(1,ChapterTable!$1:$1048576,MATCH("최종"&amp;SUBSTITUTE(SUBSTITUTE(F$1,"standard",""),"|Float",""),ChapterTable!$1:$1,0),0)*ChapterTable!$P$17,
  IF(AND($A1619=0,$B1619=0),
    F1620,
  IF($B1619=0,
    VLOOKUP($A1619,ChapterTable!$1:$1048576,MATCH("최종"&amp;SUBSTITUTE(SUBSTITUTE(F$1,"standard",""),"|Float",""),ChapterTable!$1:$1,0),0),
  IF($B1619=1,
    IF($L1619=FALSE,
      VLOOKUP($A1619,ChapterTable!$1:$1048576,MATCH("최종"&amp;SUBSTITUTE(SUBSTITUTE(F$1,"standard",""),"|Float",""),ChapterTable!$1:$1,0),0),
      VLOOKUP($A1619-ChapterTable!$P$11,ChapterTable!$1:$1048576,MATCH("최종"&amp;SUBSTITUTE(SUBSTITUTE(F$1,"standard",""),"|Float",""),ChapterTable!$1:$1,0),0)*ChapterTable!$P$14
    ),
  OFFSET(F1619,-$B1619+IF($L1619,1,0),0)*
    (VLOOKUP(SUBSTITUTE(SUBSTITUTE(F$1,"standard",""),"|Float","")&amp;IF(OR($L1619=TRUE,$A1619=0,MOD($A1619,ChapterTable!$R$20)&lt;&gt;0),"","보스")&amp;"인게임누적곱배수",ChapterTable!$R:$S,2,0)^D1619
    +VLOOKUP(SUBSTITUTE(SUBSTITUTE(F$1,"standard",""),"|Float","")&amp;IF(OR($L1619=TRUE,$A1619=0,MOD($A1619,ChapterTable!$R$20)&lt;&gt;0),"","보스")&amp;"인게임누적합배수",ChapterTable!$R:$S,2,0)*D1619)
  )
  )
  )
)</f>
        <v>1694.7114257812495</v>
      </c>
      <c r="G1619" t="s">
        <v>715</v>
      </c>
      <c r="J1619" t="str">
        <f>IF(ISBLANK(I1619),"",
IFERROR(VLOOKUP(I1619,[1]StringTable!$1:$1048576,MATCH("kor|String",[1]StringTable!$1:$1,0),0),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84"/>
        <v>0.33333333333333331</v>
      </c>
      <c r="AJ1619">
        <f t="shared" si="182"/>
        <v>0.395555555</v>
      </c>
      <c r="AK1619">
        <f t="shared" si="183"/>
        <v>1</v>
      </c>
      <c r="AL1619">
        <v>0</v>
      </c>
    </row>
    <row r="1620" spans="1:38" x14ac:dyDescent="0.3">
      <c r="A1620">
        <v>10</v>
      </c>
      <c r="B1620">
        <v>29</v>
      </c>
      <c r="C1620">
        <f>IF(OR($L1620=TRUE,$A1620=0,MOD($A1620,ChapterTable!$R$20)&lt;&gt;0),
MAX(0,INT(($B1620+ChapterTable!$P$26+VLOOKUP(SUBSTITUTE(C$1,"성장단계","")&amp;"단계오프셋",ChapterTable!$R:$S,2,0))/ChapterTable!$P$23)),
MAX(0,INT(($B1620+ChapterTable!$R$26+VLOOKUP(SUBSTITUTE(C$1,"성장단계","")&amp;"보스단계오프셋",ChapterTable!$R:$S,2,0))/ChapterTable!$R$23)))</f>
        <v>3</v>
      </c>
      <c r="D1620">
        <f>IF(OR($L1620=TRUE,$A1620=0,MOD($A1620,ChapterTable!$R$20)&lt;&gt;0),
MAX(0,INT(($B1620+ChapterTable!$P$26+VLOOKUP(SUBSTITUTE(D$1,"성장단계","")&amp;"단계오프셋",ChapterTable!$R:$S,2,0))/ChapterTable!$P$23)),
MAX(0,INT(($B1620+ChapterTable!$R$26+VLOOKUP(SUBSTITUTE(D$1,"성장단계","")&amp;"보스단계오프셋",ChapterTable!$R:$S,2,0))/ChapterTable!$R$23)))</f>
        <v>2</v>
      </c>
      <c r="E1620" s="1">
        <f ca="1">IF(AND($A1620=0,$B1620=1),
    VLOOKUP(1,ChapterTable!$1:$1048576,MATCH("최종"&amp;SUBSTITUTE(SUBSTITUTE(E$1,"standard",""),"|Float",""),ChapterTable!$1:$1,0),0)*ChapterTable!$P$17,
  IF(AND($A1620=0,$B1620=0),
    E1621,
  IF($B1620=0,
    VLOOKUP($A1620,ChapterTable!$1:$1048576,MATCH("최종"&amp;SUBSTITUTE(SUBSTITUTE(E$1,"standard",""),"|Float",""),ChapterTable!$1:$1,0),0),
  IF($B1620=1,
    IF($L1620=FALSE,
      VLOOKUP($A1620,ChapterTable!$1:$1048576,MATCH("최종"&amp;SUBSTITUTE(SUBSTITUTE(E$1,"standard",""),"|Float",""),ChapterTable!$1:$1,0),0),
      VLOOKUP($A1620-ChapterTable!$P$11,ChapterTable!$1:$1048576,MATCH("최종"&amp;SUBSTITUTE(SUBSTITUTE(E$1,"standard",""),"|Float",""),ChapterTable!$1:$1,0),0)*ChapterTable!$P$14
    ),
  OFFSET(E1620,-$B1620+IF($L1620,1,0),0)*IF($B1620&gt;OFFSET($B1620,1,0),ChapterTable!$R$17,1)*
    (VLOOKUP(SUBSTITUTE(SUBSTITUTE(E$1,"standard",""),"|Float","")&amp;IF(OR($L1620=TRUE,$A1620=0,MOD($A1620,ChapterTable!$R$20)&lt;&gt;0),"","보스")&amp;"인게임누적곱배수",ChapterTable!$R:$S,2,0)^C1620
    +VLOOKUP(SUBSTITUTE(SUBSTITUTE(E$1,"standard",""),"|Float","")&amp;IF(OR($L1620=TRUE,$A1620=0,MOD($A1620,ChapterTable!$R$20)&lt;&gt;0),"","보스")&amp;"인게임누적합배수",ChapterTable!$R:$S,2,0)*C1620)
  )
  )
  )
)</f>
        <v>5658.8624999999993</v>
      </c>
      <c r="F1620" s="1">
        <f ca="1">IF(AND($A1620=0,$B1620=1),
    VLOOKUP(1,ChapterTable!$1:$1048576,MATCH("최종"&amp;SUBSTITUTE(SUBSTITUTE(F$1,"standard",""),"|Float",""),ChapterTable!$1:$1,0),0)*ChapterTable!$P$17,
  IF(AND($A1620=0,$B1620=0),
    F1621,
  IF($B1620=0,
    VLOOKUP($A1620,ChapterTable!$1:$1048576,MATCH("최종"&amp;SUBSTITUTE(SUBSTITUTE(F$1,"standard",""),"|Float",""),ChapterTable!$1:$1,0),0),
  IF($B1620=1,
    IF($L1620=FALSE,
      VLOOKUP($A1620,ChapterTable!$1:$1048576,MATCH("최종"&amp;SUBSTITUTE(SUBSTITUTE(F$1,"standard",""),"|Float",""),ChapterTable!$1:$1,0),0),
      VLOOKUP($A1620-ChapterTable!$P$11,ChapterTable!$1:$1048576,MATCH("최종"&amp;SUBSTITUTE(SUBSTITUTE(F$1,"standard",""),"|Float",""),ChapterTable!$1:$1,0),0)*ChapterTable!$P$14
    ),
  OFFSET(F1620,-$B1620+IF($L1620,1,0),0)*
    (VLOOKUP(SUBSTITUTE(SUBSTITUTE(F$1,"standard",""),"|Float","")&amp;IF(OR($L1620=TRUE,$A1620=0,MOD($A1620,ChapterTable!$R$20)&lt;&gt;0),"","보스")&amp;"인게임누적곱배수",ChapterTable!$R:$S,2,0)^D1620
    +VLOOKUP(SUBSTITUTE(SUBSTITUTE(F$1,"standard",""),"|Float","")&amp;IF(OR($L1620=TRUE,$A1620=0,MOD($A1620,ChapterTable!$R$20)&lt;&gt;0),"","보스")&amp;"인게임누적합배수",ChapterTable!$R:$S,2,0)*D1620)
  )
  )
  )
)</f>
        <v>1694.7114257812495</v>
      </c>
      <c r="G1620" t="s">
        <v>715</v>
      </c>
      <c r="J1620" t="str">
        <f>IF(ISBLANK(I1620),"",
IFERROR(VLOOKUP(I1620,[1]StringTable!$1:$1048576,MATCH("kor|String",[1]StringTable!$1:$1,0),0),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84"/>
        <v>0.33333333333333331</v>
      </c>
      <c r="AJ1620">
        <f t="shared" si="182"/>
        <v>0.395555555</v>
      </c>
      <c r="AK1620">
        <f t="shared" si="183"/>
        <v>1</v>
      </c>
      <c r="AL1620">
        <v>0</v>
      </c>
    </row>
    <row r="1621" spans="1:38" x14ac:dyDescent="0.3">
      <c r="A1621">
        <v>10</v>
      </c>
      <c r="B1621">
        <v>30</v>
      </c>
      <c r="C1621">
        <f>IF(OR($L1621=TRUE,$A1621=0,MOD($A1621,ChapterTable!$R$20)&lt;&gt;0),
MAX(0,INT(($B1621+ChapterTable!$P$26+VLOOKUP(SUBSTITUTE(C$1,"성장단계","")&amp;"단계오프셋",ChapterTable!$R:$S,2,0))/ChapterTable!$P$23)),
MAX(0,INT(($B1621+ChapterTable!$R$26+VLOOKUP(SUBSTITUTE(C$1,"성장단계","")&amp;"보스단계오프셋",ChapterTable!$R:$S,2,0))/ChapterTable!$R$23)))</f>
        <v>3</v>
      </c>
      <c r="D1621">
        <f>IF(OR($L1621=TRUE,$A1621=0,MOD($A1621,ChapterTable!$R$20)&lt;&gt;0),
MAX(0,INT(($B1621+ChapterTable!$P$26+VLOOKUP(SUBSTITUTE(D$1,"성장단계","")&amp;"단계오프셋",ChapterTable!$R:$S,2,0))/ChapterTable!$P$23)),
MAX(0,INT(($B1621+ChapterTable!$R$26+VLOOKUP(SUBSTITUTE(D$1,"성장단계","")&amp;"보스단계오프셋",ChapterTable!$R:$S,2,0))/ChapterTable!$R$23)))</f>
        <v>2</v>
      </c>
      <c r="E1621" s="1">
        <f ca="1">IF(AND($A1621=0,$B1621=1),
    VLOOKUP(1,ChapterTable!$1:$1048576,MATCH("최종"&amp;SUBSTITUTE(SUBSTITUTE(E$1,"standard",""),"|Float",""),ChapterTable!$1:$1,0),0)*ChapterTable!$P$17,
  IF(AND($A1621=0,$B1621=0),
    E1622,
  IF($B1621=0,
    VLOOKUP($A1621,ChapterTable!$1:$1048576,MATCH("최종"&amp;SUBSTITUTE(SUBSTITUTE(E$1,"standard",""),"|Float",""),ChapterTable!$1:$1,0),0),
  IF($B1621=1,
    IF($L1621=FALSE,
      VLOOKUP($A1621,ChapterTable!$1:$1048576,MATCH("최종"&amp;SUBSTITUTE(SUBSTITUTE(E$1,"standard",""),"|Float",""),ChapterTable!$1:$1,0),0),
      VLOOKUP($A1621-ChapterTable!$P$11,ChapterTable!$1:$1048576,MATCH("최종"&amp;SUBSTITUTE(SUBSTITUTE(E$1,"standard",""),"|Float",""),ChapterTable!$1:$1,0),0)*ChapterTable!$P$14
    ),
  OFFSET(E1621,-$B1621+IF($L1621,1,0),0)*IF($B1621&gt;OFFSET($B1621,1,0),ChapterTable!$R$17,1)*
    (VLOOKUP(SUBSTITUTE(SUBSTITUTE(E$1,"standard",""),"|Float","")&amp;IF(OR($L1621=TRUE,$A1621=0,MOD($A1621,ChapterTable!$R$20)&lt;&gt;0),"","보스")&amp;"인게임누적곱배수",ChapterTable!$R:$S,2,0)^C1621
    +VLOOKUP(SUBSTITUTE(SUBSTITUTE(E$1,"standard",""),"|Float","")&amp;IF(OR($L1621=TRUE,$A1621=0,MOD($A1621,ChapterTable!$R$20)&lt;&gt;0),"","보스")&amp;"인게임누적합배수",ChapterTable!$R:$S,2,0)*C1621)
  )
  )
  )
)</f>
        <v>5658.8624999999993</v>
      </c>
      <c r="F1621" s="1">
        <f ca="1">IF(AND($A1621=0,$B1621=1),
    VLOOKUP(1,ChapterTable!$1:$1048576,MATCH("최종"&amp;SUBSTITUTE(SUBSTITUTE(F$1,"standard",""),"|Float",""),ChapterTable!$1:$1,0),0)*ChapterTable!$P$17,
  IF(AND($A1621=0,$B1621=0),
    F1622,
  IF($B1621=0,
    VLOOKUP($A1621,ChapterTable!$1:$1048576,MATCH("최종"&amp;SUBSTITUTE(SUBSTITUTE(F$1,"standard",""),"|Float",""),ChapterTable!$1:$1,0),0),
  IF($B1621=1,
    IF($L1621=FALSE,
      VLOOKUP($A1621,ChapterTable!$1:$1048576,MATCH("최종"&amp;SUBSTITUTE(SUBSTITUTE(F$1,"standard",""),"|Float",""),ChapterTable!$1:$1,0),0),
      VLOOKUP($A1621-ChapterTable!$P$11,ChapterTable!$1:$1048576,MATCH("최종"&amp;SUBSTITUTE(SUBSTITUTE(F$1,"standard",""),"|Float",""),ChapterTable!$1:$1,0),0)*ChapterTable!$P$14
    ),
  OFFSET(F1621,-$B1621+IF($L1621,1,0),0)*
    (VLOOKUP(SUBSTITUTE(SUBSTITUTE(F$1,"standard",""),"|Float","")&amp;IF(OR($L1621=TRUE,$A1621=0,MOD($A1621,ChapterTable!$R$20)&lt;&gt;0),"","보스")&amp;"인게임누적곱배수",ChapterTable!$R:$S,2,0)^D1621
    +VLOOKUP(SUBSTITUTE(SUBSTITUTE(F$1,"standard",""),"|Float","")&amp;IF(OR($L1621=TRUE,$A1621=0,MOD($A1621,ChapterTable!$R$20)&lt;&gt;0),"","보스")&amp;"인게임누적합배수",ChapterTable!$R:$S,2,0)*D1621)
  )
  )
  )
)</f>
        <v>1694.7114257812495</v>
      </c>
      <c r="G1621" t="s">
        <v>715</v>
      </c>
      <c r="J1621" t="str">
        <f>IF(ISBLANK(I1621),"",
IFERROR(VLOOKUP(I1621,[1]StringTable!$1:$1048576,MATCH("kor|String",[1]StringTable!$1:$1,0),0),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84"/>
        <v>0.33333333333333331</v>
      </c>
      <c r="AJ1621">
        <f t="shared" si="182"/>
        <v>1</v>
      </c>
      <c r="AK1621">
        <f t="shared" si="183"/>
        <v>3</v>
      </c>
      <c r="AL1621">
        <v>0</v>
      </c>
    </row>
    <row r="1622" spans="1:38" x14ac:dyDescent="0.3">
      <c r="A1622">
        <v>10</v>
      </c>
      <c r="B1622">
        <v>31</v>
      </c>
      <c r="C1622">
        <f>IF(OR($L1622=TRUE,$A1622=0,MOD($A1622,ChapterTable!$R$20)&lt;&gt;0),
MAX(0,INT(($B1622+ChapterTable!$P$26+VLOOKUP(SUBSTITUTE(C$1,"성장단계","")&amp;"단계오프셋",ChapterTable!$R:$S,2,0))/ChapterTable!$P$23)),
MAX(0,INT(($B1622+ChapterTable!$R$26+VLOOKUP(SUBSTITUTE(C$1,"성장단계","")&amp;"보스단계오프셋",ChapterTable!$R:$S,2,0))/ChapterTable!$R$23)))</f>
        <v>3</v>
      </c>
      <c r="D1622">
        <f>IF(OR($L1622=TRUE,$A1622=0,MOD($A1622,ChapterTable!$R$20)&lt;&gt;0),
MAX(0,INT(($B1622+ChapterTable!$P$26+VLOOKUP(SUBSTITUTE(D$1,"성장단계","")&amp;"단계오프셋",ChapterTable!$R:$S,2,0))/ChapterTable!$P$23)),
MAX(0,INT(($B1622+ChapterTable!$R$26+VLOOKUP(SUBSTITUTE(D$1,"성장단계","")&amp;"보스단계오프셋",ChapterTable!$R:$S,2,0))/ChapterTable!$R$23)))</f>
        <v>3</v>
      </c>
      <c r="E1622" s="1">
        <f ca="1">IF(AND($A1622=0,$B1622=1),
    VLOOKUP(1,ChapterTable!$1:$1048576,MATCH("최종"&amp;SUBSTITUTE(SUBSTITUTE(E$1,"standard",""),"|Float",""),ChapterTable!$1:$1,0),0)*ChapterTable!$P$17,
  IF(AND($A1622=0,$B1622=0),
    E1623,
  IF($B1622=0,
    VLOOKUP($A1622,ChapterTable!$1:$1048576,MATCH("최종"&amp;SUBSTITUTE(SUBSTITUTE(E$1,"standard",""),"|Float",""),ChapterTable!$1:$1,0),0),
  IF($B1622=1,
    IF($L1622=FALSE,
      VLOOKUP($A1622,ChapterTable!$1:$1048576,MATCH("최종"&amp;SUBSTITUTE(SUBSTITUTE(E$1,"standard",""),"|Float",""),ChapterTable!$1:$1,0),0),
      VLOOKUP($A1622-ChapterTable!$P$11,ChapterTable!$1:$1048576,MATCH("최종"&amp;SUBSTITUTE(SUBSTITUTE(E$1,"standard",""),"|Float",""),ChapterTable!$1:$1,0),0)*ChapterTable!$P$14
    ),
  OFFSET(E1622,-$B1622+IF($L1622,1,0),0)*IF($B1622&gt;OFFSET($B1622,1,0),ChapterTable!$R$17,1)*
    (VLOOKUP(SUBSTITUTE(SUBSTITUTE(E$1,"standard",""),"|Float","")&amp;IF(OR($L1622=TRUE,$A1622=0,MOD($A1622,ChapterTable!$R$20)&lt;&gt;0),"","보스")&amp;"인게임누적곱배수",ChapterTable!$R:$S,2,0)^C1622
    +VLOOKUP(SUBSTITUTE(SUBSTITUTE(E$1,"standard",""),"|Float","")&amp;IF(OR($L1622=TRUE,$A1622=0,MOD($A1622,ChapterTable!$R$20)&lt;&gt;0),"","보스")&amp;"인게임누적합배수",ChapterTable!$R:$S,2,0)*C1622)
  )
  )
  )
)</f>
        <v>5658.8624999999993</v>
      </c>
      <c r="F1622" s="1">
        <f ca="1">IF(AND($A1622=0,$B1622=1),
    VLOOKUP(1,ChapterTable!$1:$1048576,MATCH("최종"&amp;SUBSTITUTE(SUBSTITUTE(F$1,"standard",""),"|Float",""),ChapterTable!$1:$1,0),0)*ChapterTable!$P$17,
  IF(AND($A1622=0,$B1622=0),
    F1623,
  IF($B1622=0,
    VLOOKUP($A1622,ChapterTable!$1:$1048576,MATCH("최종"&amp;SUBSTITUTE(SUBSTITUTE(F$1,"standard",""),"|Float",""),ChapterTable!$1:$1,0),0),
  IF($B1622=1,
    IF($L1622=FALSE,
      VLOOKUP($A1622,ChapterTable!$1:$1048576,MATCH("최종"&amp;SUBSTITUTE(SUBSTITUTE(F$1,"standard",""),"|Float",""),ChapterTable!$1:$1,0),0),
      VLOOKUP($A1622-ChapterTable!$P$11,ChapterTable!$1:$1048576,MATCH("최종"&amp;SUBSTITUTE(SUBSTITUTE(F$1,"standard",""),"|Float",""),ChapterTable!$1:$1,0),0)*ChapterTable!$P$14
    ),
  OFFSET(F1622,-$B1622+IF($L1622,1,0),0)*
    (VLOOKUP(SUBSTITUTE(SUBSTITUTE(F$1,"standard",""),"|Float","")&amp;IF(OR($L1622=TRUE,$A1622=0,MOD($A1622,ChapterTable!$R$20)&lt;&gt;0),"","보스")&amp;"인게임누적곱배수",ChapterTable!$R:$S,2,0)^D1622
    +VLOOKUP(SUBSTITUTE(SUBSTITUTE(F$1,"standard",""),"|Float","")&amp;IF(OR($L1622=TRUE,$A1622=0,MOD($A1622,ChapterTable!$R$20)&lt;&gt;0),"","보스")&amp;"인게임누적합배수",ChapterTable!$R:$S,2,0)*D1622)
  )
  )
  )
)</f>
        <v>1805.2360839843748</v>
      </c>
      <c r="G1622" t="s">
        <v>715</v>
      </c>
      <c r="J1622" t="str">
        <f>IF(ISBLANK(I1622),"",
IFERROR(VLOOKUP(I1622,[1]StringTable!$1:$1048576,MATCH("kor|String",[1]StringTable!$1:$1,0),0),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84"/>
        <v>0.25</v>
      </c>
      <c r="AJ1622">
        <f t="shared" si="182"/>
        <v>0.32</v>
      </c>
      <c r="AK1622">
        <f t="shared" si="183"/>
        <v>1</v>
      </c>
      <c r="AL1622">
        <v>0</v>
      </c>
    </row>
    <row r="1623" spans="1:38" x14ac:dyDescent="0.3">
      <c r="A1623">
        <v>10</v>
      </c>
      <c r="B1623">
        <v>32</v>
      </c>
      <c r="C1623">
        <f>IF(OR($L1623=TRUE,$A1623=0,MOD($A1623,ChapterTable!$R$20)&lt;&gt;0),
MAX(0,INT(($B1623+ChapterTable!$P$26+VLOOKUP(SUBSTITUTE(C$1,"성장단계","")&amp;"단계오프셋",ChapterTable!$R:$S,2,0))/ChapterTable!$P$23)),
MAX(0,INT(($B1623+ChapterTable!$R$26+VLOOKUP(SUBSTITUTE(C$1,"성장단계","")&amp;"보스단계오프셋",ChapterTable!$R:$S,2,0))/ChapterTable!$R$23)))</f>
        <v>3</v>
      </c>
      <c r="D1623">
        <f>IF(OR($L1623=TRUE,$A1623=0,MOD($A1623,ChapterTable!$R$20)&lt;&gt;0),
MAX(0,INT(($B1623+ChapterTable!$P$26+VLOOKUP(SUBSTITUTE(D$1,"성장단계","")&amp;"단계오프셋",ChapterTable!$R:$S,2,0))/ChapterTable!$P$23)),
MAX(0,INT(($B1623+ChapterTable!$R$26+VLOOKUP(SUBSTITUTE(D$1,"성장단계","")&amp;"보스단계오프셋",ChapterTable!$R:$S,2,0))/ChapterTable!$R$23)))</f>
        <v>3</v>
      </c>
      <c r="E1623" s="1">
        <f ca="1">IF(AND($A1623=0,$B1623=1),
    VLOOKUP(1,ChapterTable!$1:$1048576,MATCH("최종"&amp;SUBSTITUTE(SUBSTITUTE(E$1,"standard",""),"|Float",""),ChapterTable!$1:$1,0),0)*ChapterTable!$P$17,
  IF(AND($A1623=0,$B1623=0),
    E1624,
  IF($B1623=0,
    VLOOKUP($A1623,ChapterTable!$1:$1048576,MATCH("최종"&amp;SUBSTITUTE(SUBSTITUTE(E$1,"standard",""),"|Float",""),ChapterTable!$1:$1,0),0),
  IF($B1623=1,
    IF($L1623=FALSE,
      VLOOKUP($A1623,ChapterTable!$1:$1048576,MATCH("최종"&amp;SUBSTITUTE(SUBSTITUTE(E$1,"standard",""),"|Float",""),ChapterTable!$1:$1,0),0),
      VLOOKUP($A1623-ChapterTable!$P$11,ChapterTable!$1:$1048576,MATCH("최종"&amp;SUBSTITUTE(SUBSTITUTE(E$1,"standard",""),"|Float",""),ChapterTable!$1:$1,0),0)*ChapterTable!$P$14
    ),
  OFFSET(E1623,-$B1623+IF($L1623,1,0),0)*IF($B1623&gt;OFFSET($B1623,1,0),ChapterTable!$R$17,1)*
    (VLOOKUP(SUBSTITUTE(SUBSTITUTE(E$1,"standard",""),"|Float","")&amp;IF(OR($L1623=TRUE,$A1623=0,MOD($A1623,ChapterTable!$R$20)&lt;&gt;0),"","보스")&amp;"인게임누적곱배수",ChapterTable!$R:$S,2,0)^C1623
    +VLOOKUP(SUBSTITUTE(SUBSTITUTE(E$1,"standard",""),"|Float","")&amp;IF(OR($L1623=TRUE,$A1623=0,MOD($A1623,ChapterTable!$R$20)&lt;&gt;0),"","보스")&amp;"인게임누적합배수",ChapterTable!$R:$S,2,0)*C1623)
  )
  )
  )
)</f>
        <v>5658.8624999999993</v>
      </c>
      <c r="F1623" s="1">
        <f ca="1">IF(AND($A1623=0,$B1623=1),
    VLOOKUP(1,ChapterTable!$1:$1048576,MATCH("최종"&amp;SUBSTITUTE(SUBSTITUTE(F$1,"standard",""),"|Float",""),ChapterTable!$1:$1,0),0)*ChapterTable!$P$17,
  IF(AND($A1623=0,$B1623=0),
    F1624,
  IF($B1623=0,
    VLOOKUP($A1623,ChapterTable!$1:$1048576,MATCH("최종"&amp;SUBSTITUTE(SUBSTITUTE(F$1,"standard",""),"|Float",""),ChapterTable!$1:$1,0),0),
  IF($B1623=1,
    IF($L1623=FALSE,
      VLOOKUP($A1623,ChapterTable!$1:$1048576,MATCH("최종"&amp;SUBSTITUTE(SUBSTITUTE(F$1,"standard",""),"|Float",""),ChapterTable!$1:$1,0),0),
      VLOOKUP($A1623-ChapterTable!$P$11,ChapterTable!$1:$1048576,MATCH("최종"&amp;SUBSTITUTE(SUBSTITUTE(F$1,"standard",""),"|Float",""),ChapterTable!$1:$1,0),0)*ChapterTable!$P$14
    ),
  OFFSET(F1623,-$B1623+IF($L1623,1,0),0)*
    (VLOOKUP(SUBSTITUTE(SUBSTITUTE(F$1,"standard",""),"|Float","")&amp;IF(OR($L1623=TRUE,$A1623=0,MOD($A1623,ChapterTable!$R$20)&lt;&gt;0),"","보스")&amp;"인게임누적곱배수",ChapterTable!$R:$S,2,0)^D1623
    +VLOOKUP(SUBSTITUTE(SUBSTITUTE(F$1,"standard",""),"|Float","")&amp;IF(OR($L1623=TRUE,$A1623=0,MOD($A1623,ChapterTable!$R$20)&lt;&gt;0),"","보스")&amp;"인게임누적합배수",ChapterTable!$R:$S,2,0)*D1623)
  )
  )
  )
)</f>
        <v>1805.2360839843748</v>
      </c>
      <c r="G1623" t="s">
        <v>715</v>
      </c>
      <c r="J1623" t="str">
        <f>IF(ISBLANK(I1623),"",
IFERROR(VLOOKUP(I1623,[1]StringTable!$1:$1048576,MATCH("kor|String",[1]StringTable!$1:$1,0),0),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84"/>
        <v>0.25</v>
      </c>
      <c r="AJ1623">
        <f t="shared" si="182"/>
        <v>0.32</v>
      </c>
      <c r="AK1623">
        <f t="shared" si="183"/>
        <v>1</v>
      </c>
      <c r="AL1623">
        <v>0</v>
      </c>
    </row>
    <row r="1624" spans="1:38" x14ac:dyDescent="0.3">
      <c r="A1624">
        <v>10</v>
      </c>
      <c r="B1624">
        <v>33</v>
      </c>
      <c r="C1624">
        <f>IF(OR($L1624=TRUE,$A1624=0,MOD($A1624,ChapterTable!$R$20)&lt;&gt;0),
MAX(0,INT(($B1624+ChapterTable!$P$26+VLOOKUP(SUBSTITUTE(C$1,"성장단계","")&amp;"단계오프셋",ChapterTable!$R:$S,2,0))/ChapterTable!$P$23)),
MAX(0,INT(($B1624+ChapterTable!$R$26+VLOOKUP(SUBSTITUTE(C$1,"성장단계","")&amp;"보스단계오프셋",ChapterTable!$R:$S,2,0))/ChapterTable!$R$23)))</f>
        <v>3</v>
      </c>
      <c r="D1624">
        <f>IF(OR($L1624=TRUE,$A1624=0,MOD($A1624,ChapterTable!$R$20)&lt;&gt;0),
MAX(0,INT(($B1624+ChapterTable!$P$26+VLOOKUP(SUBSTITUTE(D$1,"성장단계","")&amp;"단계오프셋",ChapterTable!$R:$S,2,0))/ChapterTable!$P$23)),
MAX(0,INT(($B1624+ChapterTable!$R$26+VLOOKUP(SUBSTITUTE(D$1,"성장단계","")&amp;"보스단계오프셋",ChapterTable!$R:$S,2,0))/ChapterTable!$R$23)))</f>
        <v>3</v>
      </c>
      <c r="E1624" s="1">
        <f ca="1">IF(AND($A1624=0,$B1624=1),
    VLOOKUP(1,ChapterTable!$1:$1048576,MATCH("최종"&amp;SUBSTITUTE(SUBSTITUTE(E$1,"standard",""),"|Float",""),ChapterTable!$1:$1,0),0)*ChapterTable!$P$17,
  IF(AND($A1624=0,$B1624=0),
    E1625,
  IF($B1624=0,
    VLOOKUP($A1624,ChapterTable!$1:$1048576,MATCH("최종"&amp;SUBSTITUTE(SUBSTITUTE(E$1,"standard",""),"|Float",""),ChapterTable!$1:$1,0),0),
  IF($B1624=1,
    IF($L1624=FALSE,
      VLOOKUP($A1624,ChapterTable!$1:$1048576,MATCH("최종"&amp;SUBSTITUTE(SUBSTITUTE(E$1,"standard",""),"|Float",""),ChapterTable!$1:$1,0),0),
      VLOOKUP($A1624-ChapterTable!$P$11,ChapterTable!$1:$1048576,MATCH("최종"&amp;SUBSTITUTE(SUBSTITUTE(E$1,"standard",""),"|Float",""),ChapterTable!$1:$1,0),0)*ChapterTable!$P$14
    ),
  OFFSET(E1624,-$B1624+IF($L1624,1,0),0)*IF($B1624&gt;OFFSET($B1624,1,0),ChapterTable!$R$17,1)*
    (VLOOKUP(SUBSTITUTE(SUBSTITUTE(E$1,"standard",""),"|Float","")&amp;IF(OR($L1624=TRUE,$A1624=0,MOD($A1624,ChapterTable!$R$20)&lt;&gt;0),"","보스")&amp;"인게임누적곱배수",ChapterTable!$R:$S,2,0)^C1624
    +VLOOKUP(SUBSTITUTE(SUBSTITUTE(E$1,"standard",""),"|Float","")&amp;IF(OR($L1624=TRUE,$A1624=0,MOD($A1624,ChapterTable!$R$20)&lt;&gt;0),"","보스")&amp;"인게임누적합배수",ChapterTable!$R:$S,2,0)*C1624)
  )
  )
  )
)</f>
        <v>5658.8624999999993</v>
      </c>
      <c r="F1624" s="1">
        <f ca="1">IF(AND($A1624=0,$B1624=1),
    VLOOKUP(1,ChapterTable!$1:$1048576,MATCH("최종"&amp;SUBSTITUTE(SUBSTITUTE(F$1,"standard",""),"|Float",""),ChapterTable!$1:$1,0),0)*ChapterTable!$P$17,
  IF(AND($A1624=0,$B1624=0),
    F1625,
  IF($B1624=0,
    VLOOKUP($A1624,ChapterTable!$1:$1048576,MATCH("최종"&amp;SUBSTITUTE(SUBSTITUTE(F$1,"standard",""),"|Float",""),ChapterTable!$1:$1,0),0),
  IF($B1624=1,
    IF($L1624=FALSE,
      VLOOKUP($A1624,ChapterTable!$1:$1048576,MATCH("최종"&amp;SUBSTITUTE(SUBSTITUTE(F$1,"standard",""),"|Float",""),ChapterTable!$1:$1,0),0),
      VLOOKUP($A1624-ChapterTable!$P$11,ChapterTable!$1:$1048576,MATCH("최종"&amp;SUBSTITUTE(SUBSTITUTE(F$1,"standard",""),"|Float",""),ChapterTable!$1:$1,0),0)*ChapterTable!$P$14
    ),
  OFFSET(F1624,-$B1624+IF($L1624,1,0),0)*
    (VLOOKUP(SUBSTITUTE(SUBSTITUTE(F$1,"standard",""),"|Float","")&amp;IF(OR($L1624=TRUE,$A1624=0,MOD($A1624,ChapterTable!$R$20)&lt;&gt;0),"","보스")&amp;"인게임누적곱배수",ChapterTable!$R:$S,2,0)^D1624
    +VLOOKUP(SUBSTITUTE(SUBSTITUTE(F$1,"standard",""),"|Float","")&amp;IF(OR($L1624=TRUE,$A1624=0,MOD($A1624,ChapterTable!$R$20)&lt;&gt;0),"","보스")&amp;"인게임누적합배수",ChapterTable!$R:$S,2,0)*D1624)
  )
  )
  )
)</f>
        <v>1805.2360839843748</v>
      </c>
      <c r="G1624" t="s">
        <v>715</v>
      </c>
      <c r="J1624" t="str">
        <f>IF(ISBLANK(I1624),"",
IFERROR(VLOOKUP(I1624,[1]StringTable!$1:$1048576,MATCH("kor|String",[1]StringTable!$1:$1,0),0),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84"/>
        <v>0.25</v>
      </c>
      <c r="AJ1624">
        <f t="shared" si="182"/>
        <v>0.32</v>
      </c>
      <c r="AK1624">
        <f t="shared" si="183"/>
        <v>1</v>
      </c>
      <c r="AL1624">
        <v>0</v>
      </c>
    </row>
    <row r="1625" spans="1:38" x14ac:dyDescent="0.3">
      <c r="A1625">
        <v>10</v>
      </c>
      <c r="B1625">
        <v>34</v>
      </c>
      <c r="C1625">
        <f>IF(OR($L1625=TRUE,$A1625=0,MOD($A1625,ChapterTable!$R$20)&lt;&gt;0),
MAX(0,INT(($B1625+ChapterTable!$P$26+VLOOKUP(SUBSTITUTE(C$1,"성장단계","")&amp;"단계오프셋",ChapterTable!$R:$S,2,0))/ChapterTable!$P$23)),
MAX(0,INT(($B1625+ChapterTable!$R$26+VLOOKUP(SUBSTITUTE(C$1,"성장단계","")&amp;"보스단계오프셋",ChapterTable!$R:$S,2,0))/ChapterTable!$R$23)))</f>
        <v>3</v>
      </c>
      <c r="D1625">
        <f>IF(OR($L1625=TRUE,$A1625=0,MOD($A1625,ChapterTable!$R$20)&lt;&gt;0),
MAX(0,INT(($B1625+ChapterTable!$P$26+VLOOKUP(SUBSTITUTE(D$1,"성장단계","")&amp;"단계오프셋",ChapterTable!$R:$S,2,0))/ChapterTable!$P$23)),
MAX(0,INT(($B1625+ChapterTable!$R$26+VLOOKUP(SUBSTITUTE(D$1,"성장단계","")&amp;"보스단계오프셋",ChapterTable!$R:$S,2,0))/ChapterTable!$R$23)))</f>
        <v>3</v>
      </c>
      <c r="E1625" s="1">
        <f ca="1">IF(AND($A1625=0,$B1625=1),
    VLOOKUP(1,ChapterTable!$1:$1048576,MATCH("최종"&amp;SUBSTITUTE(SUBSTITUTE(E$1,"standard",""),"|Float",""),ChapterTable!$1:$1,0),0)*ChapterTable!$P$17,
  IF(AND($A1625=0,$B1625=0),
    E1626,
  IF($B1625=0,
    VLOOKUP($A1625,ChapterTable!$1:$1048576,MATCH("최종"&amp;SUBSTITUTE(SUBSTITUTE(E$1,"standard",""),"|Float",""),ChapterTable!$1:$1,0),0),
  IF($B1625=1,
    IF($L1625=FALSE,
      VLOOKUP($A1625,ChapterTable!$1:$1048576,MATCH("최종"&amp;SUBSTITUTE(SUBSTITUTE(E$1,"standard",""),"|Float",""),ChapterTable!$1:$1,0),0),
      VLOOKUP($A1625-ChapterTable!$P$11,ChapterTable!$1:$1048576,MATCH("최종"&amp;SUBSTITUTE(SUBSTITUTE(E$1,"standard",""),"|Float",""),ChapterTable!$1:$1,0),0)*ChapterTable!$P$14
    ),
  OFFSET(E1625,-$B1625+IF($L1625,1,0),0)*IF($B1625&gt;OFFSET($B1625,1,0),ChapterTable!$R$17,1)*
    (VLOOKUP(SUBSTITUTE(SUBSTITUTE(E$1,"standard",""),"|Float","")&amp;IF(OR($L1625=TRUE,$A1625=0,MOD($A1625,ChapterTable!$R$20)&lt;&gt;0),"","보스")&amp;"인게임누적곱배수",ChapterTable!$R:$S,2,0)^C1625
    +VLOOKUP(SUBSTITUTE(SUBSTITUTE(E$1,"standard",""),"|Float","")&amp;IF(OR($L1625=TRUE,$A1625=0,MOD($A1625,ChapterTable!$R$20)&lt;&gt;0),"","보스")&amp;"인게임누적합배수",ChapterTable!$R:$S,2,0)*C1625)
  )
  )
  )
)</f>
        <v>5658.8624999999993</v>
      </c>
      <c r="F1625" s="1">
        <f ca="1">IF(AND($A1625=0,$B1625=1),
    VLOOKUP(1,ChapterTable!$1:$1048576,MATCH("최종"&amp;SUBSTITUTE(SUBSTITUTE(F$1,"standard",""),"|Float",""),ChapterTable!$1:$1,0),0)*ChapterTable!$P$17,
  IF(AND($A1625=0,$B1625=0),
    F1626,
  IF($B1625=0,
    VLOOKUP($A1625,ChapterTable!$1:$1048576,MATCH("최종"&amp;SUBSTITUTE(SUBSTITUTE(F$1,"standard",""),"|Float",""),ChapterTable!$1:$1,0),0),
  IF($B1625=1,
    IF($L1625=FALSE,
      VLOOKUP($A1625,ChapterTable!$1:$1048576,MATCH("최종"&amp;SUBSTITUTE(SUBSTITUTE(F$1,"standard",""),"|Float",""),ChapterTable!$1:$1,0),0),
      VLOOKUP($A1625-ChapterTable!$P$11,ChapterTable!$1:$1048576,MATCH("최종"&amp;SUBSTITUTE(SUBSTITUTE(F$1,"standard",""),"|Float",""),ChapterTable!$1:$1,0),0)*ChapterTable!$P$14
    ),
  OFFSET(F1625,-$B1625+IF($L1625,1,0),0)*
    (VLOOKUP(SUBSTITUTE(SUBSTITUTE(F$1,"standard",""),"|Float","")&amp;IF(OR($L1625=TRUE,$A1625=0,MOD($A1625,ChapterTable!$R$20)&lt;&gt;0),"","보스")&amp;"인게임누적곱배수",ChapterTable!$R:$S,2,0)^D1625
    +VLOOKUP(SUBSTITUTE(SUBSTITUTE(F$1,"standard",""),"|Float","")&amp;IF(OR($L1625=TRUE,$A1625=0,MOD($A1625,ChapterTable!$R$20)&lt;&gt;0),"","보스")&amp;"인게임누적합배수",ChapterTable!$R:$S,2,0)*D1625)
  )
  )
  )
)</f>
        <v>1805.2360839843748</v>
      </c>
      <c r="G1625" t="s">
        <v>715</v>
      </c>
      <c r="J1625" t="str">
        <f>IF(ISBLANK(I1625),"",
IFERROR(VLOOKUP(I1625,[1]StringTable!$1:$1048576,MATCH("kor|String",[1]StringTable!$1:$1,0),0),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84"/>
        <v>0.25</v>
      </c>
      <c r="AJ1625">
        <f t="shared" si="182"/>
        <v>0.32</v>
      </c>
      <c r="AK1625">
        <f t="shared" si="183"/>
        <v>1</v>
      </c>
      <c r="AL1625">
        <v>0</v>
      </c>
    </row>
    <row r="1626" spans="1:38" x14ac:dyDescent="0.3">
      <c r="A1626">
        <v>10</v>
      </c>
      <c r="B1626">
        <v>35</v>
      </c>
      <c r="C1626">
        <f>IF(OR($L1626=TRUE,$A1626=0,MOD($A1626,ChapterTable!$R$20)&lt;&gt;0),
MAX(0,INT(($B1626+ChapterTable!$P$26+VLOOKUP(SUBSTITUTE(C$1,"성장단계","")&amp;"단계오프셋",ChapterTable!$R:$S,2,0))/ChapterTable!$P$23)),
MAX(0,INT(($B1626+ChapterTable!$R$26+VLOOKUP(SUBSTITUTE(C$1,"성장단계","")&amp;"보스단계오프셋",ChapterTable!$R:$S,2,0))/ChapterTable!$R$23)))</f>
        <v>3</v>
      </c>
      <c r="D1626">
        <f>IF(OR($L1626=TRUE,$A1626=0,MOD($A1626,ChapterTable!$R$20)&lt;&gt;0),
MAX(0,INT(($B1626+ChapterTable!$P$26+VLOOKUP(SUBSTITUTE(D$1,"성장단계","")&amp;"단계오프셋",ChapterTable!$R:$S,2,0))/ChapterTable!$P$23)),
MAX(0,INT(($B1626+ChapterTable!$R$26+VLOOKUP(SUBSTITUTE(D$1,"성장단계","")&amp;"보스단계오프셋",ChapterTable!$R:$S,2,0))/ChapterTable!$R$23)))</f>
        <v>3</v>
      </c>
      <c r="E1626" s="1">
        <f ca="1">IF(AND($A1626=0,$B1626=1),
    VLOOKUP(1,ChapterTable!$1:$1048576,MATCH("최종"&amp;SUBSTITUTE(SUBSTITUTE(E$1,"standard",""),"|Float",""),ChapterTable!$1:$1,0),0)*ChapterTable!$P$17,
  IF(AND($A1626=0,$B1626=0),
    E1627,
  IF($B1626=0,
    VLOOKUP($A1626,ChapterTable!$1:$1048576,MATCH("최종"&amp;SUBSTITUTE(SUBSTITUTE(E$1,"standard",""),"|Float",""),ChapterTable!$1:$1,0),0),
  IF($B1626=1,
    IF($L1626=FALSE,
      VLOOKUP($A1626,ChapterTable!$1:$1048576,MATCH("최종"&amp;SUBSTITUTE(SUBSTITUTE(E$1,"standard",""),"|Float",""),ChapterTable!$1:$1,0),0),
      VLOOKUP($A1626-ChapterTable!$P$11,ChapterTable!$1:$1048576,MATCH("최종"&amp;SUBSTITUTE(SUBSTITUTE(E$1,"standard",""),"|Float",""),ChapterTable!$1:$1,0),0)*ChapterTable!$P$14
    ),
  OFFSET(E1626,-$B1626+IF($L1626,1,0),0)*IF($B1626&gt;OFFSET($B1626,1,0),ChapterTable!$R$17,1)*
    (VLOOKUP(SUBSTITUTE(SUBSTITUTE(E$1,"standard",""),"|Float","")&amp;IF(OR($L1626=TRUE,$A1626=0,MOD($A1626,ChapterTable!$R$20)&lt;&gt;0),"","보스")&amp;"인게임누적곱배수",ChapterTable!$R:$S,2,0)^C1626
    +VLOOKUP(SUBSTITUTE(SUBSTITUTE(E$1,"standard",""),"|Float","")&amp;IF(OR($L1626=TRUE,$A1626=0,MOD($A1626,ChapterTable!$R$20)&lt;&gt;0),"","보스")&amp;"인게임누적합배수",ChapterTable!$R:$S,2,0)*C1626)
  )
  )
  )
)</f>
        <v>5658.8624999999993</v>
      </c>
      <c r="F1626" s="1">
        <f ca="1">IF(AND($A1626=0,$B1626=1),
    VLOOKUP(1,ChapterTable!$1:$1048576,MATCH("최종"&amp;SUBSTITUTE(SUBSTITUTE(F$1,"standard",""),"|Float",""),ChapterTable!$1:$1,0),0)*ChapterTable!$P$17,
  IF(AND($A1626=0,$B1626=0),
    F1627,
  IF($B1626=0,
    VLOOKUP($A1626,ChapterTable!$1:$1048576,MATCH("최종"&amp;SUBSTITUTE(SUBSTITUTE(F$1,"standard",""),"|Float",""),ChapterTable!$1:$1,0),0),
  IF($B1626=1,
    IF($L1626=FALSE,
      VLOOKUP($A1626,ChapterTable!$1:$1048576,MATCH("최종"&amp;SUBSTITUTE(SUBSTITUTE(F$1,"standard",""),"|Float",""),ChapterTable!$1:$1,0),0),
      VLOOKUP($A1626-ChapterTable!$P$11,ChapterTable!$1:$1048576,MATCH("최종"&amp;SUBSTITUTE(SUBSTITUTE(F$1,"standard",""),"|Float",""),ChapterTable!$1:$1,0),0)*ChapterTable!$P$14
    ),
  OFFSET(F1626,-$B1626+IF($L1626,1,0),0)*
    (VLOOKUP(SUBSTITUTE(SUBSTITUTE(F$1,"standard",""),"|Float","")&amp;IF(OR($L1626=TRUE,$A1626=0,MOD($A1626,ChapterTable!$R$20)&lt;&gt;0),"","보스")&amp;"인게임누적곱배수",ChapterTable!$R:$S,2,0)^D1626
    +VLOOKUP(SUBSTITUTE(SUBSTITUTE(F$1,"standard",""),"|Float","")&amp;IF(OR($L1626=TRUE,$A1626=0,MOD($A1626,ChapterTable!$R$20)&lt;&gt;0),"","보스")&amp;"인게임누적합배수",ChapterTable!$R:$S,2,0)*D1626)
  )
  )
  )
)</f>
        <v>1805.2360839843748</v>
      </c>
      <c r="G1626" t="s">
        <v>715</v>
      </c>
      <c r="J1626" t="str">
        <f>IF(ISBLANK(I1626),"",
IFERROR(VLOOKUP(I1626,[1]StringTable!$1:$1048576,MATCH("kor|String",[1]StringTable!$1:$1,0),0),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84"/>
        <v>0.25</v>
      </c>
      <c r="AJ1626">
        <f t="shared" si="182"/>
        <v>0.32</v>
      </c>
      <c r="AK1626">
        <f t="shared" si="183"/>
        <v>1</v>
      </c>
      <c r="AL1626">
        <v>0</v>
      </c>
    </row>
    <row r="1627" spans="1:38" x14ac:dyDescent="0.3">
      <c r="A1627">
        <v>10</v>
      </c>
      <c r="B1627">
        <v>36</v>
      </c>
      <c r="C1627">
        <f>IF(OR($L1627=TRUE,$A1627=0,MOD($A1627,ChapterTable!$R$20)&lt;&gt;0),
MAX(0,INT(($B1627+ChapterTable!$P$26+VLOOKUP(SUBSTITUTE(C$1,"성장단계","")&amp;"단계오프셋",ChapterTable!$R:$S,2,0))/ChapterTable!$P$23)),
MAX(0,INT(($B1627+ChapterTable!$R$26+VLOOKUP(SUBSTITUTE(C$1,"성장단계","")&amp;"보스단계오프셋",ChapterTable!$R:$S,2,0))/ChapterTable!$R$23)))</f>
        <v>4</v>
      </c>
      <c r="D1627">
        <f>IF(OR($L1627=TRUE,$A1627=0,MOD($A1627,ChapterTable!$R$20)&lt;&gt;0),
MAX(0,INT(($B1627+ChapterTable!$P$26+VLOOKUP(SUBSTITUTE(D$1,"성장단계","")&amp;"단계오프셋",ChapterTable!$R:$S,2,0))/ChapterTable!$P$23)),
MAX(0,INT(($B1627+ChapterTable!$R$26+VLOOKUP(SUBSTITUTE(D$1,"성장단계","")&amp;"보스단계오프셋",ChapterTable!$R:$S,2,0))/ChapterTable!$R$23)))</f>
        <v>3</v>
      </c>
      <c r="E1627" s="1">
        <f ca="1">IF(AND($A1627=0,$B1627=1),
    VLOOKUP(1,ChapterTable!$1:$1048576,MATCH("최종"&amp;SUBSTITUTE(SUBSTITUTE(E$1,"standard",""),"|Float",""),ChapterTable!$1:$1,0),0)*ChapterTable!$P$17,
  IF(AND($A1627=0,$B1627=0),
    E1628,
  IF($B1627=0,
    VLOOKUP($A1627,ChapterTable!$1:$1048576,MATCH("최종"&amp;SUBSTITUTE(SUBSTITUTE(E$1,"standard",""),"|Float",""),ChapterTable!$1:$1,0),0),
  IF($B1627=1,
    IF($L1627=FALSE,
      VLOOKUP($A1627,ChapterTable!$1:$1048576,MATCH("최종"&amp;SUBSTITUTE(SUBSTITUTE(E$1,"standard",""),"|Float",""),ChapterTable!$1:$1,0),0),
      VLOOKUP($A1627-ChapterTable!$P$11,ChapterTable!$1:$1048576,MATCH("최종"&amp;SUBSTITUTE(SUBSTITUTE(E$1,"standard",""),"|Float",""),ChapterTable!$1:$1,0),0)*ChapterTable!$P$14
    ),
  OFFSET(E1627,-$B1627+IF($L1627,1,0),0)*IF($B1627&gt;OFFSET($B1627,1,0),ChapterTable!$R$17,1)*
    (VLOOKUP(SUBSTITUTE(SUBSTITUTE(E$1,"standard",""),"|Float","")&amp;IF(OR($L1627=TRUE,$A1627=0,MOD($A1627,ChapterTable!$R$20)&lt;&gt;0),"","보스")&amp;"인게임누적곱배수",ChapterTable!$R:$S,2,0)^C1627
    +VLOOKUP(SUBSTITUTE(SUBSTITUTE(E$1,"standard",""),"|Float","")&amp;IF(OR($L1627=TRUE,$A1627=0,MOD($A1627,ChapterTable!$R$20)&lt;&gt;0),"","보스")&amp;"인게임누적합배수",ChapterTable!$R:$S,2,0)*C1627)
  )
  )
  )
)</f>
        <v>6366.2203124999996</v>
      </c>
      <c r="F1627" s="1">
        <f ca="1">IF(AND($A1627=0,$B1627=1),
    VLOOKUP(1,ChapterTable!$1:$1048576,MATCH("최종"&amp;SUBSTITUTE(SUBSTITUTE(F$1,"standard",""),"|Float",""),ChapterTable!$1:$1,0),0)*ChapterTable!$P$17,
  IF(AND($A1627=0,$B1627=0),
    F1628,
  IF($B1627=0,
    VLOOKUP($A1627,ChapterTable!$1:$1048576,MATCH("최종"&amp;SUBSTITUTE(SUBSTITUTE(F$1,"standard",""),"|Float",""),ChapterTable!$1:$1,0),0),
  IF($B1627=1,
    IF($L1627=FALSE,
      VLOOKUP($A1627,ChapterTable!$1:$1048576,MATCH("최종"&amp;SUBSTITUTE(SUBSTITUTE(F$1,"standard",""),"|Float",""),ChapterTable!$1:$1,0),0),
      VLOOKUP($A1627-ChapterTable!$P$11,ChapterTable!$1:$1048576,MATCH("최종"&amp;SUBSTITUTE(SUBSTITUTE(F$1,"standard",""),"|Float",""),ChapterTable!$1:$1,0),0)*ChapterTable!$P$14
    ),
  OFFSET(F1627,-$B1627+IF($L1627,1,0),0)*
    (VLOOKUP(SUBSTITUTE(SUBSTITUTE(F$1,"standard",""),"|Float","")&amp;IF(OR($L1627=TRUE,$A1627=0,MOD($A1627,ChapterTable!$R$20)&lt;&gt;0),"","보스")&amp;"인게임누적곱배수",ChapterTable!$R:$S,2,0)^D1627
    +VLOOKUP(SUBSTITUTE(SUBSTITUTE(F$1,"standard",""),"|Float","")&amp;IF(OR($L1627=TRUE,$A1627=0,MOD($A1627,ChapterTable!$R$20)&lt;&gt;0),"","보스")&amp;"인게임누적합배수",ChapterTable!$R:$S,2,0)*D1627)
  )
  )
  )
)</f>
        <v>1805.2360839843748</v>
      </c>
      <c r="G1627" t="s">
        <v>715</v>
      </c>
      <c r="J1627" t="str">
        <f>IF(ISBLANK(I1627),"",
IFERROR(VLOOKUP(I1627,[1]StringTable!$1:$1048576,MATCH("kor|String",[1]StringTable!$1:$1,0),0),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84"/>
        <v>0.25</v>
      </c>
      <c r="AJ1627">
        <f t="shared" si="182"/>
        <v>0.32</v>
      </c>
      <c r="AK1627">
        <f t="shared" si="183"/>
        <v>1</v>
      </c>
      <c r="AL1627">
        <v>0</v>
      </c>
    </row>
    <row r="1628" spans="1:38" x14ac:dyDescent="0.3">
      <c r="A1628">
        <v>10</v>
      </c>
      <c r="B1628">
        <v>37</v>
      </c>
      <c r="C1628">
        <f>IF(OR($L1628=TRUE,$A1628=0,MOD($A1628,ChapterTable!$R$20)&lt;&gt;0),
MAX(0,INT(($B1628+ChapterTable!$P$26+VLOOKUP(SUBSTITUTE(C$1,"성장단계","")&amp;"단계오프셋",ChapterTable!$R:$S,2,0))/ChapterTable!$P$23)),
MAX(0,INT(($B1628+ChapterTable!$R$26+VLOOKUP(SUBSTITUTE(C$1,"성장단계","")&amp;"보스단계오프셋",ChapterTable!$R:$S,2,0))/ChapterTable!$R$23)))</f>
        <v>4</v>
      </c>
      <c r="D1628">
        <f>IF(OR($L1628=TRUE,$A1628=0,MOD($A1628,ChapterTable!$R$20)&lt;&gt;0),
MAX(0,INT(($B1628+ChapterTable!$P$26+VLOOKUP(SUBSTITUTE(D$1,"성장단계","")&amp;"단계오프셋",ChapterTable!$R:$S,2,0))/ChapterTable!$P$23)),
MAX(0,INT(($B1628+ChapterTable!$R$26+VLOOKUP(SUBSTITUTE(D$1,"성장단계","")&amp;"보스단계오프셋",ChapterTable!$R:$S,2,0))/ChapterTable!$R$23)))</f>
        <v>3</v>
      </c>
      <c r="E1628" s="1">
        <f ca="1">IF(AND($A1628=0,$B1628=1),
    VLOOKUP(1,ChapterTable!$1:$1048576,MATCH("최종"&amp;SUBSTITUTE(SUBSTITUTE(E$1,"standard",""),"|Float",""),ChapterTable!$1:$1,0),0)*ChapterTable!$P$17,
  IF(AND($A1628=0,$B1628=0),
    E1629,
  IF($B1628=0,
    VLOOKUP($A1628,ChapterTable!$1:$1048576,MATCH("최종"&amp;SUBSTITUTE(SUBSTITUTE(E$1,"standard",""),"|Float",""),ChapterTable!$1:$1,0),0),
  IF($B1628=1,
    IF($L1628=FALSE,
      VLOOKUP($A1628,ChapterTable!$1:$1048576,MATCH("최종"&amp;SUBSTITUTE(SUBSTITUTE(E$1,"standard",""),"|Float",""),ChapterTable!$1:$1,0),0),
      VLOOKUP($A1628-ChapterTable!$P$11,ChapterTable!$1:$1048576,MATCH("최종"&amp;SUBSTITUTE(SUBSTITUTE(E$1,"standard",""),"|Float",""),ChapterTable!$1:$1,0),0)*ChapterTable!$P$14
    ),
  OFFSET(E1628,-$B1628+IF($L1628,1,0),0)*IF($B1628&gt;OFFSET($B1628,1,0),ChapterTable!$R$17,1)*
    (VLOOKUP(SUBSTITUTE(SUBSTITUTE(E$1,"standard",""),"|Float","")&amp;IF(OR($L1628=TRUE,$A1628=0,MOD($A1628,ChapterTable!$R$20)&lt;&gt;0),"","보스")&amp;"인게임누적곱배수",ChapterTable!$R:$S,2,0)^C1628
    +VLOOKUP(SUBSTITUTE(SUBSTITUTE(E$1,"standard",""),"|Float","")&amp;IF(OR($L1628=TRUE,$A1628=0,MOD($A1628,ChapterTable!$R$20)&lt;&gt;0),"","보스")&amp;"인게임누적합배수",ChapterTable!$R:$S,2,0)*C1628)
  )
  )
  )
)</f>
        <v>6366.2203124999996</v>
      </c>
      <c r="F1628" s="1">
        <f ca="1">IF(AND($A1628=0,$B1628=1),
    VLOOKUP(1,ChapterTable!$1:$1048576,MATCH("최종"&amp;SUBSTITUTE(SUBSTITUTE(F$1,"standard",""),"|Float",""),ChapterTable!$1:$1,0),0)*ChapterTable!$P$17,
  IF(AND($A1628=0,$B1628=0),
    F1629,
  IF($B1628=0,
    VLOOKUP($A1628,ChapterTable!$1:$1048576,MATCH("최종"&amp;SUBSTITUTE(SUBSTITUTE(F$1,"standard",""),"|Float",""),ChapterTable!$1:$1,0),0),
  IF($B1628=1,
    IF($L1628=FALSE,
      VLOOKUP($A1628,ChapterTable!$1:$1048576,MATCH("최종"&amp;SUBSTITUTE(SUBSTITUTE(F$1,"standard",""),"|Float",""),ChapterTable!$1:$1,0),0),
      VLOOKUP($A1628-ChapterTable!$P$11,ChapterTable!$1:$1048576,MATCH("최종"&amp;SUBSTITUTE(SUBSTITUTE(F$1,"standard",""),"|Float",""),ChapterTable!$1:$1,0),0)*ChapterTable!$P$14
    ),
  OFFSET(F1628,-$B1628+IF($L1628,1,0),0)*
    (VLOOKUP(SUBSTITUTE(SUBSTITUTE(F$1,"standard",""),"|Float","")&amp;IF(OR($L1628=TRUE,$A1628=0,MOD($A1628,ChapterTable!$R$20)&lt;&gt;0),"","보스")&amp;"인게임누적곱배수",ChapterTable!$R:$S,2,0)^D1628
    +VLOOKUP(SUBSTITUTE(SUBSTITUTE(F$1,"standard",""),"|Float","")&amp;IF(OR($L1628=TRUE,$A1628=0,MOD($A1628,ChapterTable!$R$20)&lt;&gt;0),"","보스")&amp;"인게임누적합배수",ChapterTable!$R:$S,2,0)*D1628)
  )
  )
  )
)</f>
        <v>1805.2360839843748</v>
      </c>
      <c r="G1628" t="s">
        <v>715</v>
      </c>
      <c r="J1628" t="str">
        <f>IF(ISBLANK(I1628),"",
IFERROR(VLOOKUP(I1628,[1]StringTable!$1:$1048576,MATCH("kor|String",[1]StringTable!$1:$1,0),0),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84"/>
        <v>0.25</v>
      </c>
      <c r="AJ1628">
        <f t="shared" si="182"/>
        <v>0.32</v>
      </c>
      <c r="AK1628">
        <f t="shared" si="183"/>
        <v>1</v>
      </c>
      <c r="AL1628">
        <v>0</v>
      </c>
    </row>
    <row r="1629" spans="1:38" x14ac:dyDescent="0.3">
      <c r="A1629">
        <v>10</v>
      </c>
      <c r="B1629">
        <v>38</v>
      </c>
      <c r="C1629">
        <f>IF(OR($L1629=TRUE,$A1629=0,MOD($A1629,ChapterTable!$R$20)&lt;&gt;0),
MAX(0,INT(($B1629+ChapterTable!$P$26+VLOOKUP(SUBSTITUTE(C$1,"성장단계","")&amp;"단계오프셋",ChapterTable!$R:$S,2,0))/ChapterTable!$P$23)),
MAX(0,INT(($B1629+ChapterTable!$R$26+VLOOKUP(SUBSTITUTE(C$1,"성장단계","")&amp;"보스단계오프셋",ChapterTable!$R:$S,2,0))/ChapterTable!$R$23)))</f>
        <v>4</v>
      </c>
      <c r="D1629">
        <f>IF(OR($L1629=TRUE,$A1629=0,MOD($A1629,ChapterTable!$R$20)&lt;&gt;0),
MAX(0,INT(($B1629+ChapterTable!$P$26+VLOOKUP(SUBSTITUTE(D$1,"성장단계","")&amp;"단계오프셋",ChapterTable!$R:$S,2,0))/ChapterTable!$P$23)),
MAX(0,INT(($B1629+ChapterTable!$R$26+VLOOKUP(SUBSTITUTE(D$1,"성장단계","")&amp;"보스단계오프셋",ChapterTable!$R:$S,2,0))/ChapterTable!$R$23)))</f>
        <v>3</v>
      </c>
      <c r="E1629" s="1">
        <f ca="1">IF(AND($A1629=0,$B1629=1),
    VLOOKUP(1,ChapterTable!$1:$1048576,MATCH("최종"&amp;SUBSTITUTE(SUBSTITUTE(E$1,"standard",""),"|Float",""),ChapterTable!$1:$1,0),0)*ChapterTable!$P$17,
  IF(AND($A1629=0,$B1629=0),
    E1630,
  IF($B1629=0,
    VLOOKUP($A1629,ChapterTable!$1:$1048576,MATCH("최종"&amp;SUBSTITUTE(SUBSTITUTE(E$1,"standard",""),"|Float",""),ChapterTable!$1:$1,0),0),
  IF($B1629=1,
    IF($L1629=FALSE,
      VLOOKUP($A1629,ChapterTable!$1:$1048576,MATCH("최종"&amp;SUBSTITUTE(SUBSTITUTE(E$1,"standard",""),"|Float",""),ChapterTable!$1:$1,0),0),
      VLOOKUP($A1629-ChapterTable!$P$11,ChapterTable!$1:$1048576,MATCH("최종"&amp;SUBSTITUTE(SUBSTITUTE(E$1,"standard",""),"|Float",""),ChapterTable!$1:$1,0),0)*ChapterTable!$P$14
    ),
  OFFSET(E1629,-$B1629+IF($L1629,1,0),0)*IF($B1629&gt;OFFSET($B1629,1,0),ChapterTable!$R$17,1)*
    (VLOOKUP(SUBSTITUTE(SUBSTITUTE(E$1,"standard",""),"|Float","")&amp;IF(OR($L1629=TRUE,$A1629=0,MOD($A1629,ChapterTable!$R$20)&lt;&gt;0),"","보스")&amp;"인게임누적곱배수",ChapterTable!$R:$S,2,0)^C1629
    +VLOOKUP(SUBSTITUTE(SUBSTITUTE(E$1,"standard",""),"|Float","")&amp;IF(OR($L1629=TRUE,$A1629=0,MOD($A1629,ChapterTable!$R$20)&lt;&gt;0),"","보스")&amp;"인게임누적합배수",ChapterTable!$R:$S,2,0)*C1629)
  )
  )
  )
)</f>
        <v>6366.2203124999996</v>
      </c>
      <c r="F1629" s="1">
        <f ca="1">IF(AND($A1629=0,$B1629=1),
    VLOOKUP(1,ChapterTable!$1:$1048576,MATCH("최종"&amp;SUBSTITUTE(SUBSTITUTE(F$1,"standard",""),"|Float",""),ChapterTable!$1:$1,0),0)*ChapterTable!$P$17,
  IF(AND($A1629=0,$B1629=0),
    F1630,
  IF($B1629=0,
    VLOOKUP($A1629,ChapterTable!$1:$1048576,MATCH("최종"&amp;SUBSTITUTE(SUBSTITUTE(F$1,"standard",""),"|Float",""),ChapterTable!$1:$1,0),0),
  IF($B1629=1,
    IF($L1629=FALSE,
      VLOOKUP($A1629,ChapterTable!$1:$1048576,MATCH("최종"&amp;SUBSTITUTE(SUBSTITUTE(F$1,"standard",""),"|Float",""),ChapterTable!$1:$1,0),0),
      VLOOKUP($A1629-ChapterTable!$P$11,ChapterTable!$1:$1048576,MATCH("최종"&amp;SUBSTITUTE(SUBSTITUTE(F$1,"standard",""),"|Float",""),ChapterTable!$1:$1,0),0)*ChapterTable!$P$14
    ),
  OFFSET(F1629,-$B1629+IF($L1629,1,0),0)*
    (VLOOKUP(SUBSTITUTE(SUBSTITUTE(F$1,"standard",""),"|Float","")&amp;IF(OR($L1629=TRUE,$A1629=0,MOD($A1629,ChapterTable!$R$20)&lt;&gt;0),"","보스")&amp;"인게임누적곱배수",ChapterTable!$R:$S,2,0)^D1629
    +VLOOKUP(SUBSTITUTE(SUBSTITUTE(F$1,"standard",""),"|Float","")&amp;IF(OR($L1629=TRUE,$A1629=0,MOD($A1629,ChapterTable!$R$20)&lt;&gt;0),"","보스")&amp;"인게임누적합배수",ChapterTable!$R:$S,2,0)*D1629)
  )
  )
  )
)</f>
        <v>1805.2360839843748</v>
      </c>
      <c r="G1629" t="s">
        <v>715</v>
      </c>
      <c r="J1629" t="str">
        <f>IF(ISBLANK(I1629),"",
IFERROR(VLOOKUP(I1629,[1]StringTable!$1:$1048576,MATCH("kor|String",[1]StringTable!$1:$1,0),0),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84"/>
        <v>0.25</v>
      </c>
      <c r="AJ1629">
        <f t="shared" si="182"/>
        <v>0.32</v>
      </c>
      <c r="AK1629">
        <f t="shared" si="183"/>
        <v>1</v>
      </c>
      <c r="AL1629">
        <v>0</v>
      </c>
    </row>
    <row r="1630" spans="1:38" x14ac:dyDescent="0.3">
      <c r="A1630">
        <v>10</v>
      </c>
      <c r="B1630">
        <v>39</v>
      </c>
      <c r="C1630">
        <f>IF(OR($L1630=TRUE,$A1630=0,MOD($A1630,ChapterTable!$R$20)&lt;&gt;0),
MAX(0,INT(($B1630+ChapterTable!$P$26+VLOOKUP(SUBSTITUTE(C$1,"성장단계","")&amp;"단계오프셋",ChapterTable!$R:$S,2,0))/ChapterTable!$P$23)),
MAX(0,INT(($B1630+ChapterTable!$R$26+VLOOKUP(SUBSTITUTE(C$1,"성장단계","")&amp;"보스단계오프셋",ChapterTable!$R:$S,2,0))/ChapterTable!$R$23)))</f>
        <v>4</v>
      </c>
      <c r="D1630">
        <f>IF(OR($L1630=TRUE,$A1630=0,MOD($A1630,ChapterTable!$R$20)&lt;&gt;0),
MAX(0,INT(($B1630+ChapterTable!$P$26+VLOOKUP(SUBSTITUTE(D$1,"성장단계","")&amp;"단계오프셋",ChapterTable!$R:$S,2,0))/ChapterTable!$P$23)),
MAX(0,INT(($B1630+ChapterTable!$R$26+VLOOKUP(SUBSTITUTE(D$1,"성장단계","")&amp;"보스단계오프셋",ChapterTable!$R:$S,2,0))/ChapterTable!$R$23)))</f>
        <v>3</v>
      </c>
      <c r="E1630" s="1">
        <f ca="1">IF(AND($A1630=0,$B1630=1),
    VLOOKUP(1,ChapterTable!$1:$1048576,MATCH("최종"&amp;SUBSTITUTE(SUBSTITUTE(E$1,"standard",""),"|Float",""),ChapterTable!$1:$1,0),0)*ChapterTable!$P$17,
  IF(AND($A1630=0,$B1630=0),
    E1631,
  IF($B1630=0,
    VLOOKUP($A1630,ChapterTable!$1:$1048576,MATCH("최종"&amp;SUBSTITUTE(SUBSTITUTE(E$1,"standard",""),"|Float",""),ChapterTable!$1:$1,0),0),
  IF($B1630=1,
    IF($L1630=FALSE,
      VLOOKUP($A1630,ChapterTable!$1:$1048576,MATCH("최종"&amp;SUBSTITUTE(SUBSTITUTE(E$1,"standard",""),"|Float",""),ChapterTable!$1:$1,0),0),
      VLOOKUP($A1630-ChapterTable!$P$11,ChapterTable!$1:$1048576,MATCH("최종"&amp;SUBSTITUTE(SUBSTITUTE(E$1,"standard",""),"|Float",""),ChapterTable!$1:$1,0),0)*ChapterTable!$P$14
    ),
  OFFSET(E1630,-$B1630+IF($L1630,1,0),0)*IF($B1630&gt;OFFSET($B1630,1,0),ChapterTable!$R$17,1)*
    (VLOOKUP(SUBSTITUTE(SUBSTITUTE(E$1,"standard",""),"|Float","")&amp;IF(OR($L1630=TRUE,$A1630=0,MOD($A1630,ChapterTable!$R$20)&lt;&gt;0),"","보스")&amp;"인게임누적곱배수",ChapterTable!$R:$S,2,0)^C1630
    +VLOOKUP(SUBSTITUTE(SUBSTITUTE(E$1,"standard",""),"|Float","")&amp;IF(OR($L1630=TRUE,$A1630=0,MOD($A1630,ChapterTable!$R$20)&lt;&gt;0),"","보스")&amp;"인게임누적합배수",ChapterTable!$R:$S,2,0)*C1630)
  )
  )
  )
)</f>
        <v>6366.2203124999996</v>
      </c>
      <c r="F1630" s="1">
        <f ca="1">IF(AND($A1630=0,$B1630=1),
    VLOOKUP(1,ChapterTable!$1:$1048576,MATCH("최종"&amp;SUBSTITUTE(SUBSTITUTE(F$1,"standard",""),"|Float",""),ChapterTable!$1:$1,0),0)*ChapterTable!$P$17,
  IF(AND($A1630=0,$B1630=0),
    F1631,
  IF($B1630=0,
    VLOOKUP($A1630,ChapterTable!$1:$1048576,MATCH("최종"&amp;SUBSTITUTE(SUBSTITUTE(F$1,"standard",""),"|Float",""),ChapterTable!$1:$1,0),0),
  IF($B1630=1,
    IF($L1630=FALSE,
      VLOOKUP($A1630,ChapterTable!$1:$1048576,MATCH("최종"&amp;SUBSTITUTE(SUBSTITUTE(F$1,"standard",""),"|Float",""),ChapterTable!$1:$1,0),0),
      VLOOKUP($A1630-ChapterTable!$P$11,ChapterTable!$1:$1048576,MATCH("최종"&amp;SUBSTITUTE(SUBSTITUTE(F$1,"standard",""),"|Float",""),ChapterTable!$1:$1,0),0)*ChapterTable!$P$14
    ),
  OFFSET(F1630,-$B1630+IF($L1630,1,0),0)*
    (VLOOKUP(SUBSTITUTE(SUBSTITUTE(F$1,"standard",""),"|Float","")&amp;IF(OR($L1630=TRUE,$A1630=0,MOD($A1630,ChapterTable!$R$20)&lt;&gt;0),"","보스")&amp;"인게임누적곱배수",ChapterTable!$R:$S,2,0)^D1630
    +VLOOKUP(SUBSTITUTE(SUBSTITUTE(F$1,"standard",""),"|Float","")&amp;IF(OR($L1630=TRUE,$A1630=0,MOD($A1630,ChapterTable!$R$20)&lt;&gt;0),"","보스")&amp;"인게임누적합배수",ChapterTable!$R:$S,2,0)*D1630)
  )
  )
  )
)</f>
        <v>1805.2360839843748</v>
      </c>
      <c r="G1630" t="s">
        <v>715</v>
      </c>
      <c r="J1630" t="str">
        <f>IF(ISBLANK(I1630),"",
IFERROR(VLOOKUP(I1630,[1]StringTable!$1:$1048576,MATCH("kor|String",[1]StringTable!$1:$1,0),0),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84"/>
        <v>0.25</v>
      </c>
      <c r="AJ1630">
        <f t="shared" si="182"/>
        <v>0.32</v>
      </c>
      <c r="AK1630">
        <f t="shared" si="183"/>
        <v>1</v>
      </c>
      <c r="AL1630">
        <v>0</v>
      </c>
    </row>
    <row r="1631" spans="1:38" x14ac:dyDescent="0.3">
      <c r="A1631">
        <v>10</v>
      </c>
      <c r="B1631">
        <v>40</v>
      </c>
      <c r="C1631">
        <f>IF(OR($L1631=TRUE,$A1631=0,MOD($A1631,ChapterTable!$R$20)&lt;&gt;0),
MAX(0,INT(($B1631+ChapterTable!$P$26+VLOOKUP(SUBSTITUTE(C$1,"성장단계","")&amp;"단계오프셋",ChapterTable!$R:$S,2,0))/ChapterTable!$P$23)),
MAX(0,INT(($B1631+ChapterTable!$R$26+VLOOKUP(SUBSTITUTE(C$1,"성장단계","")&amp;"보스단계오프셋",ChapterTable!$R:$S,2,0))/ChapterTable!$R$23)))</f>
        <v>4</v>
      </c>
      <c r="D1631">
        <f>IF(OR($L1631=TRUE,$A1631=0,MOD($A1631,ChapterTable!$R$20)&lt;&gt;0),
MAX(0,INT(($B1631+ChapterTable!$P$26+VLOOKUP(SUBSTITUTE(D$1,"성장단계","")&amp;"단계오프셋",ChapterTable!$R:$S,2,0))/ChapterTable!$P$23)),
MAX(0,INT(($B1631+ChapterTable!$R$26+VLOOKUP(SUBSTITUTE(D$1,"성장단계","")&amp;"보스단계오프셋",ChapterTable!$R:$S,2,0))/ChapterTable!$R$23)))</f>
        <v>3</v>
      </c>
      <c r="E1631" s="1">
        <f ca="1">IF(AND($A1631=0,$B1631=1),
    VLOOKUP(1,ChapterTable!$1:$1048576,MATCH("최종"&amp;SUBSTITUTE(SUBSTITUTE(E$1,"standard",""),"|Float",""),ChapterTable!$1:$1,0),0)*ChapterTable!$P$17,
  IF(AND($A1631=0,$B1631=0),
    E1632,
  IF($B1631=0,
    VLOOKUP($A1631,ChapterTable!$1:$1048576,MATCH("최종"&amp;SUBSTITUTE(SUBSTITUTE(E$1,"standard",""),"|Float",""),ChapterTable!$1:$1,0),0),
  IF($B1631=1,
    IF($L1631=FALSE,
      VLOOKUP($A1631,ChapterTable!$1:$1048576,MATCH("최종"&amp;SUBSTITUTE(SUBSTITUTE(E$1,"standard",""),"|Float",""),ChapterTable!$1:$1,0),0),
      VLOOKUP($A1631-ChapterTable!$P$11,ChapterTable!$1:$1048576,MATCH("최종"&amp;SUBSTITUTE(SUBSTITUTE(E$1,"standard",""),"|Float",""),ChapterTable!$1:$1,0),0)*ChapterTable!$P$14
    ),
  OFFSET(E1631,-$B1631+IF($L1631,1,0),0)*IF($B1631&gt;OFFSET($B1631,1,0),ChapterTable!$R$17,1)*
    (VLOOKUP(SUBSTITUTE(SUBSTITUTE(E$1,"standard",""),"|Float","")&amp;IF(OR($L1631=TRUE,$A1631=0,MOD($A1631,ChapterTable!$R$20)&lt;&gt;0),"","보스")&amp;"인게임누적곱배수",ChapterTable!$R:$S,2,0)^C1631
    +VLOOKUP(SUBSTITUTE(SUBSTITUTE(E$1,"standard",""),"|Float","")&amp;IF(OR($L1631=TRUE,$A1631=0,MOD($A1631,ChapterTable!$R$20)&lt;&gt;0),"","보스")&amp;"인게임누적합배수",ChapterTable!$R:$S,2,0)*C1631)
  )
  )
  )
)</f>
        <v>6366.2203124999996</v>
      </c>
      <c r="F1631" s="1">
        <f ca="1">IF(AND($A1631=0,$B1631=1),
    VLOOKUP(1,ChapterTable!$1:$1048576,MATCH("최종"&amp;SUBSTITUTE(SUBSTITUTE(F$1,"standard",""),"|Float",""),ChapterTable!$1:$1,0),0)*ChapterTable!$P$17,
  IF(AND($A1631=0,$B1631=0),
    F1632,
  IF($B1631=0,
    VLOOKUP($A1631,ChapterTable!$1:$1048576,MATCH("최종"&amp;SUBSTITUTE(SUBSTITUTE(F$1,"standard",""),"|Float",""),ChapterTable!$1:$1,0),0),
  IF($B1631=1,
    IF($L1631=FALSE,
      VLOOKUP($A1631,ChapterTable!$1:$1048576,MATCH("최종"&amp;SUBSTITUTE(SUBSTITUTE(F$1,"standard",""),"|Float",""),ChapterTable!$1:$1,0),0),
      VLOOKUP($A1631-ChapterTable!$P$11,ChapterTable!$1:$1048576,MATCH("최종"&amp;SUBSTITUTE(SUBSTITUTE(F$1,"standard",""),"|Float",""),ChapterTable!$1:$1,0),0)*ChapterTable!$P$14
    ),
  OFFSET(F1631,-$B1631+IF($L1631,1,0),0)*
    (VLOOKUP(SUBSTITUTE(SUBSTITUTE(F$1,"standard",""),"|Float","")&amp;IF(OR($L1631=TRUE,$A1631=0,MOD($A1631,ChapterTable!$R$20)&lt;&gt;0),"","보스")&amp;"인게임누적곱배수",ChapterTable!$R:$S,2,0)^D1631
    +VLOOKUP(SUBSTITUTE(SUBSTITUTE(F$1,"standard",""),"|Float","")&amp;IF(OR($L1631=TRUE,$A1631=0,MOD($A1631,ChapterTable!$R$20)&lt;&gt;0),"","보스")&amp;"인게임누적합배수",ChapterTable!$R:$S,2,0)*D1631)
  )
  )
  )
)</f>
        <v>1805.2360839843748</v>
      </c>
      <c r="G1631" t="s">
        <v>715</v>
      </c>
      <c r="J1631" t="str">
        <f>IF(ISBLANK(I1631),"",
IFERROR(VLOOKUP(I1631,[1]StringTable!$1:$1048576,MATCH("kor|String",[1]StringTable!$1:$1,0),0),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84"/>
        <v>0.25</v>
      </c>
      <c r="AJ1631">
        <f t="shared" si="182"/>
        <v>1</v>
      </c>
      <c r="AK1631">
        <f t="shared" si="183"/>
        <v>4</v>
      </c>
      <c r="AL1631">
        <v>0</v>
      </c>
    </row>
    <row r="1632" spans="1:38" x14ac:dyDescent="0.3">
      <c r="A1632">
        <v>10</v>
      </c>
      <c r="B1632">
        <v>41</v>
      </c>
      <c r="C1632">
        <f>IF(OR($L1632=TRUE,$A1632=0,MOD($A1632,ChapterTable!$R$20)&lt;&gt;0),
MAX(0,INT(($B1632+ChapterTable!$P$26+VLOOKUP(SUBSTITUTE(C$1,"성장단계","")&amp;"단계오프셋",ChapterTable!$R:$S,2,0))/ChapterTable!$P$23)),
MAX(0,INT(($B1632+ChapterTable!$R$26+VLOOKUP(SUBSTITUTE(C$1,"성장단계","")&amp;"보스단계오프셋",ChapterTable!$R:$S,2,0))/ChapterTable!$R$23)))</f>
        <v>4</v>
      </c>
      <c r="D1632">
        <f>IF(OR($L1632=TRUE,$A1632=0,MOD($A1632,ChapterTable!$R$20)&lt;&gt;0),
MAX(0,INT(($B1632+ChapterTable!$P$26+VLOOKUP(SUBSTITUTE(D$1,"성장단계","")&amp;"단계오프셋",ChapterTable!$R:$S,2,0))/ChapterTable!$P$23)),
MAX(0,INT(($B1632+ChapterTable!$R$26+VLOOKUP(SUBSTITUTE(D$1,"성장단계","")&amp;"보스단계오프셋",ChapterTable!$R:$S,2,0))/ChapterTable!$R$23)))</f>
        <v>4</v>
      </c>
      <c r="E1632" s="1">
        <f ca="1">IF(AND($A1632=0,$B1632=1),
    VLOOKUP(1,ChapterTable!$1:$1048576,MATCH("최종"&amp;SUBSTITUTE(SUBSTITUTE(E$1,"standard",""),"|Float",""),ChapterTable!$1:$1,0),0)*ChapterTable!$P$17,
  IF(AND($A1632=0,$B1632=0),
    E1633,
  IF($B1632=0,
    VLOOKUP($A1632,ChapterTable!$1:$1048576,MATCH("최종"&amp;SUBSTITUTE(SUBSTITUTE(E$1,"standard",""),"|Float",""),ChapterTable!$1:$1,0),0),
  IF($B1632=1,
    IF($L1632=FALSE,
      VLOOKUP($A1632,ChapterTable!$1:$1048576,MATCH("최종"&amp;SUBSTITUTE(SUBSTITUTE(E$1,"standard",""),"|Float",""),ChapterTable!$1:$1,0),0),
      VLOOKUP($A1632-ChapterTable!$P$11,ChapterTable!$1:$1048576,MATCH("최종"&amp;SUBSTITUTE(SUBSTITUTE(E$1,"standard",""),"|Float",""),ChapterTable!$1:$1,0),0)*ChapterTable!$P$14
    ),
  OFFSET(E1632,-$B1632+IF($L1632,1,0),0)*IF($B1632&gt;OFFSET($B1632,1,0),ChapterTable!$R$17,1)*
    (VLOOKUP(SUBSTITUTE(SUBSTITUTE(E$1,"standard",""),"|Float","")&amp;IF(OR($L1632=TRUE,$A1632=0,MOD($A1632,ChapterTable!$R$20)&lt;&gt;0),"","보스")&amp;"인게임누적곱배수",ChapterTable!$R:$S,2,0)^C1632
    +VLOOKUP(SUBSTITUTE(SUBSTITUTE(E$1,"standard",""),"|Float","")&amp;IF(OR($L1632=TRUE,$A1632=0,MOD($A1632,ChapterTable!$R$20)&lt;&gt;0),"","보스")&amp;"인게임누적합배수",ChapterTable!$R:$S,2,0)*C1632)
  )
  )
  )
)</f>
        <v>6366.2203124999996</v>
      </c>
      <c r="F1632" s="1">
        <f ca="1">IF(AND($A1632=0,$B1632=1),
    VLOOKUP(1,ChapterTable!$1:$1048576,MATCH("최종"&amp;SUBSTITUTE(SUBSTITUTE(F$1,"standard",""),"|Float",""),ChapterTable!$1:$1,0),0)*ChapterTable!$P$17,
  IF(AND($A1632=0,$B1632=0),
    F1633,
  IF($B1632=0,
    VLOOKUP($A1632,ChapterTable!$1:$1048576,MATCH("최종"&amp;SUBSTITUTE(SUBSTITUTE(F$1,"standard",""),"|Float",""),ChapterTable!$1:$1,0),0),
  IF($B1632=1,
    IF($L1632=FALSE,
      VLOOKUP($A1632,ChapterTable!$1:$1048576,MATCH("최종"&amp;SUBSTITUTE(SUBSTITUTE(F$1,"standard",""),"|Float",""),ChapterTable!$1:$1,0),0),
      VLOOKUP($A1632-ChapterTable!$P$11,ChapterTable!$1:$1048576,MATCH("최종"&amp;SUBSTITUTE(SUBSTITUTE(F$1,"standard",""),"|Float",""),ChapterTable!$1:$1,0),0)*ChapterTable!$P$14
    ),
  OFFSET(F1632,-$B1632+IF($L1632,1,0),0)*
    (VLOOKUP(SUBSTITUTE(SUBSTITUTE(F$1,"standard",""),"|Float","")&amp;IF(OR($L1632=TRUE,$A1632=0,MOD($A1632,ChapterTable!$R$20)&lt;&gt;0),"","보스")&amp;"인게임누적곱배수",ChapterTable!$R:$S,2,0)^D1632
    +VLOOKUP(SUBSTITUTE(SUBSTITUTE(F$1,"standard",""),"|Float","")&amp;IF(OR($L1632=TRUE,$A1632=0,MOD($A1632,ChapterTable!$R$20)&lt;&gt;0),"","보스")&amp;"인게임누적합배수",ChapterTable!$R:$S,2,0)*D1632)
  )
  )
  )
)</f>
        <v>1915.7607421874998</v>
      </c>
      <c r="G1632" t="s">
        <v>715</v>
      </c>
      <c r="J1632" t="str">
        <f>IF(ISBLANK(I1632),"",
IFERROR(VLOOKUP(I1632,[1]StringTable!$1:$1048576,MATCH("kor|String",[1]StringTable!$1:$1,0),0),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84"/>
        <v>0.2</v>
      </c>
      <c r="AJ1632">
        <f t="shared" si="182"/>
        <v>0.27466666000000001</v>
      </c>
      <c r="AK1632">
        <f t="shared" si="183"/>
        <v>1</v>
      </c>
      <c r="AL1632">
        <v>0</v>
      </c>
    </row>
    <row r="1633" spans="1:38" x14ac:dyDescent="0.3">
      <c r="A1633">
        <v>10</v>
      </c>
      <c r="B1633">
        <v>42</v>
      </c>
      <c r="C1633">
        <f>IF(OR($L1633=TRUE,$A1633=0,MOD($A1633,ChapterTable!$R$20)&lt;&gt;0),
MAX(0,INT(($B1633+ChapterTable!$P$26+VLOOKUP(SUBSTITUTE(C$1,"성장단계","")&amp;"단계오프셋",ChapterTable!$R:$S,2,0))/ChapterTable!$P$23)),
MAX(0,INT(($B1633+ChapterTable!$R$26+VLOOKUP(SUBSTITUTE(C$1,"성장단계","")&amp;"보스단계오프셋",ChapterTable!$R:$S,2,0))/ChapterTable!$R$23)))</f>
        <v>4</v>
      </c>
      <c r="D1633">
        <f>IF(OR($L1633=TRUE,$A1633=0,MOD($A1633,ChapterTable!$R$20)&lt;&gt;0),
MAX(0,INT(($B1633+ChapterTable!$P$26+VLOOKUP(SUBSTITUTE(D$1,"성장단계","")&amp;"단계오프셋",ChapterTable!$R:$S,2,0))/ChapterTable!$P$23)),
MAX(0,INT(($B1633+ChapterTable!$R$26+VLOOKUP(SUBSTITUTE(D$1,"성장단계","")&amp;"보스단계오프셋",ChapterTable!$R:$S,2,0))/ChapterTable!$R$23)))</f>
        <v>4</v>
      </c>
      <c r="E1633" s="1">
        <f ca="1">IF(AND($A1633=0,$B1633=1),
    VLOOKUP(1,ChapterTable!$1:$1048576,MATCH("최종"&amp;SUBSTITUTE(SUBSTITUTE(E$1,"standard",""),"|Float",""),ChapterTable!$1:$1,0),0)*ChapterTable!$P$17,
  IF(AND($A1633=0,$B1633=0),
    E1634,
  IF($B1633=0,
    VLOOKUP($A1633,ChapterTable!$1:$1048576,MATCH("최종"&amp;SUBSTITUTE(SUBSTITUTE(E$1,"standard",""),"|Float",""),ChapterTable!$1:$1,0),0),
  IF($B1633=1,
    IF($L1633=FALSE,
      VLOOKUP($A1633,ChapterTable!$1:$1048576,MATCH("최종"&amp;SUBSTITUTE(SUBSTITUTE(E$1,"standard",""),"|Float",""),ChapterTable!$1:$1,0),0),
      VLOOKUP($A1633-ChapterTable!$P$11,ChapterTable!$1:$1048576,MATCH("최종"&amp;SUBSTITUTE(SUBSTITUTE(E$1,"standard",""),"|Float",""),ChapterTable!$1:$1,0),0)*ChapterTable!$P$14
    ),
  OFFSET(E1633,-$B1633+IF($L1633,1,0),0)*IF($B1633&gt;OFFSET($B1633,1,0),ChapterTable!$R$17,1)*
    (VLOOKUP(SUBSTITUTE(SUBSTITUTE(E$1,"standard",""),"|Float","")&amp;IF(OR($L1633=TRUE,$A1633=0,MOD($A1633,ChapterTable!$R$20)&lt;&gt;0),"","보스")&amp;"인게임누적곱배수",ChapterTable!$R:$S,2,0)^C1633
    +VLOOKUP(SUBSTITUTE(SUBSTITUTE(E$1,"standard",""),"|Float","")&amp;IF(OR($L1633=TRUE,$A1633=0,MOD($A1633,ChapterTable!$R$20)&lt;&gt;0),"","보스")&amp;"인게임누적합배수",ChapterTable!$R:$S,2,0)*C1633)
  )
  )
  )
)</f>
        <v>6366.2203124999996</v>
      </c>
      <c r="F1633" s="1">
        <f ca="1">IF(AND($A1633=0,$B1633=1),
    VLOOKUP(1,ChapterTable!$1:$1048576,MATCH("최종"&amp;SUBSTITUTE(SUBSTITUTE(F$1,"standard",""),"|Float",""),ChapterTable!$1:$1,0),0)*ChapterTable!$P$17,
  IF(AND($A1633=0,$B1633=0),
    F1634,
  IF($B1633=0,
    VLOOKUP($A1633,ChapterTable!$1:$1048576,MATCH("최종"&amp;SUBSTITUTE(SUBSTITUTE(F$1,"standard",""),"|Float",""),ChapterTable!$1:$1,0),0),
  IF($B1633=1,
    IF($L1633=FALSE,
      VLOOKUP($A1633,ChapterTable!$1:$1048576,MATCH("최종"&amp;SUBSTITUTE(SUBSTITUTE(F$1,"standard",""),"|Float",""),ChapterTable!$1:$1,0),0),
      VLOOKUP($A1633-ChapterTable!$P$11,ChapterTable!$1:$1048576,MATCH("최종"&amp;SUBSTITUTE(SUBSTITUTE(F$1,"standard",""),"|Float",""),ChapterTable!$1:$1,0),0)*ChapterTable!$P$14
    ),
  OFFSET(F1633,-$B1633+IF($L1633,1,0),0)*
    (VLOOKUP(SUBSTITUTE(SUBSTITUTE(F$1,"standard",""),"|Float","")&amp;IF(OR($L1633=TRUE,$A1633=0,MOD($A1633,ChapterTable!$R$20)&lt;&gt;0),"","보스")&amp;"인게임누적곱배수",ChapterTable!$R:$S,2,0)^D1633
    +VLOOKUP(SUBSTITUTE(SUBSTITUTE(F$1,"standard",""),"|Float","")&amp;IF(OR($L1633=TRUE,$A1633=0,MOD($A1633,ChapterTable!$R$20)&lt;&gt;0),"","보스")&amp;"인게임누적합배수",ChapterTable!$R:$S,2,0)*D1633)
  )
  )
  )
)</f>
        <v>1915.7607421874998</v>
      </c>
      <c r="G1633" t="s">
        <v>715</v>
      </c>
      <c r="J1633" t="str">
        <f>IF(ISBLANK(I1633),"",
IFERROR(VLOOKUP(I1633,[1]StringTable!$1:$1048576,MATCH("kor|String",[1]StringTable!$1:$1,0),0),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84"/>
        <v>0.2</v>
      </c>
      <c r="AJ1633">
        <f t="shared" si="182"/>
        <v>0.27466666000000001</v>
      </c>
      <c r="AK1633">
        <f t="shared" si="183"/>
        <v>1</v>
      </c>
      <c r="AL1633">
        <v>0</v>
      </c>
    </row>
    <row r="1634" spans="1:38" x14ac:dyDescent="0.3">
      <c r="A1634">
        <v>10</v>
      </c>
      <c r="B1634">
        <v>43</v>
      </c>
      <c r="C1634">
        <f>IF(OR($L1634=TRUE,$A1634=0,MOD($A1634,ChapterTable!$R$20)&lt;&gt;0),
MAX(0,INT(($B1634+ChapterTable!$P$26+VLOOKUP(SUBSTITUTE(C$1,"성장단계","")&amp;"단계오프셋",ChapterTable!$R:$S,2,0))/ChapterTable!$P$23)),
MAX(0,INT(($B1634+ChapterTable!$R$26+VLOOKUP(SUBSTITUTE(C$1,"성장단계","")&amp;"보스단계오프셋",ChapterTable!$R:$S,2,0))/ChapterTable!$R$23)))</f>
        <v>4</v>
      </c>
      <c r="D1634">
        <f>IF(OR($L1634=TRUE,$A1634=0,MOD($A1634,ChapterTable!$R$20)&lt;&gt;0),
MAX(0,INT(($B1634+ChapterTable!$P$26+VLOOKUP(SUBSTITUTE(D$1,"성장단계","")&amp;"단계오프셋",ChapterTable!$R:$S,2,0))/ChapterTable!$P$23)),
MAX(0,INT(($B1634+ChapterTable!$R$26+VLOOKUP(SUBSTITUTE(D$1,"성장단계","")&amp;"보스단계오프셋",ChapterTable!$R:$S,2,0))/ChapterTable!$R$23)))</f>
        <v>4</v>
      </c>
      <c r="E1634" s="1">
        <f ca="1">IF(AND($A1634=0,$B1634=1),
    VLOOKUP(1,ChapterTable!$1:$1048576,MATCH("최종"&amp;SUBSTITUTE(SUBSTITUTE(E$1,"standard",""),"|Float",""),ChapterTable!$1:$1,0),0)*ChapterTable!$P$17,
  IF(AND($A1634=0,$B1634=0),
    E1635,
  IF($B1634=0,
    VLOOKUP($A1634,ChapterTable!$1:$1048576,MATCH("최종"&amp;SUBSTITUTE(SUBSTITUTE(E$1,"standard",""),"|Float",""),ChapterTable!$1:$1,0),0),
  IF($B1634=1,
    IF($L1634=FALSE,
      VLOOKUP($A1634,ChapterTable!$1:$1048576,MATCH("최종"&amp;SUBSTITUTE(SUBSTITUTE(E$1,"standard",""),"|Float",""),ChapterTable!$1:$1,0),0),
      VLOOKUP($A1634-ChapterTable!$P$11,ChapterTable!$1:$1048576,MATCH("최종"&amp;SUBSTITUTE(SUBSTITUTE(E$1,"standard",""),"|Float",""),ChapterTable!$1:$1,0),0)*ChapterTable!$P$14
    ),
  OFFSET(E1634,-$B1634+IF($L1634,1,0),0)*IF($B1634&gt;OFFSET($B1634,1,0),ChapterTable!$R$17,1)*
    (VLOOKUP(SUBSTITUTE(SUBSTITUTE(E$1,"standard",""),"|Float","")&amp;IF(OR($L1634=TRUE,$A1634=0,MOD($A1634,ChapterTable!$R$20)&lt;&gt;0),"","보스")&amp;"인게임누적곱배수",ChapterTable!$R:$S,2,0)^C1634
    +VLOOKUP(SUBSTITUTE(SUBSTITUTE(E$1,"standard",""),"|Float","")&amp;IF(OR($L1634=TRUE,$A1634=0,MOD($A1634,ChapterTable!$R$20)&lt;&gt;0),"","보스")&amp;"인게임누적합배수",ChapterTable!$R:$S,2,0)*C1634)
  )
  )
  )
)</f>
        <v>6366.2203124999996</v>
      </c>
      <c r="F1634" s="1">
        <f ca="1">IF(AND($A1634=0,$B1634=1),
    VLOOKUP(1,ChapterTable!$1:$1048576,MATCH("최종"&amp;SUBSTITUTE(SUBSTITUTE(F$1,"standard",""),"|Float",""),ChapterTable!$1:$1,0),0)*ChapterTable!$P$17,
  IF(AND($A1634=0,$B1634=0),
    F1635,
  IF($B1634=0,
    VLOOKUP($A1634,ChapterTable!$1:$1048576,MATCH("최종"&amp;SUBSTITUTE(SUBSTITUTE(F$1,"standard",""),"|Float",""),ChapterTable!$1:$1,0),0),
  IF($B1634=1,
    IF($L1634=FALSE,
      VLOOKUP($A1634,ChapterTable!$1:$1048576,MATCH("최종"&amp;SUBSTITUTE(SUBSTITUTE(F$1,"standard",""),"|Float",""),ChapterTable!$1:$1,0),0),
      VLOOKUP($A1634-ChapterTable!$P$11,ChapterTable!$1:$1048576,MATCH("최종"&amp;SUBSTITUTE(SUBSTITUTE(F$1,"standard",""),"|Float",""),ChapterTable!$1:$1,0),0)*ChapterTable!$P$14
    ),
  OFFSET(F1634,-$B1634+IF($L1634,1,0),0)*
    (VLOOKUP(SUBSTITUTE(SUBSTITUTE(F$1,"standard",""),"|Float","")&amp;IF(OR($L1634=TRUE,$A1634=0,MOD($A1634,ChapterTable!$R$20)&lt;&gt;0),"","보스")&amp;"인게임누적곱배수",ChapterTable!$R:$S,2,0)^D1634
    +VLOOKUP(SUBSTITUTE(SUBSTITUTE(F$1,"standard",""),"|Float","")&amp;IF(OR($L1634=TRUE,$A1634=0,MOD($A1634,ChapterTable!$R$20)&lt;&gt;0),"","보스")&amp;"인게임누적합배수",ChapterTable!$R:$S,2,0)*D1634)
  )
  )
  )
)</f>
        <v>1915.7607421874998</v>
      </c>
      <c r="G1634" t="s">
        <v>715</v>
      </c>
      <c r="J1634" t="str">
        <f>IF(ISBLANK(I1634),"",
IFERROR(VLOOKUP(I1634,[1]StringTable!$1:$1048576,MATCH("kor|String",[1]StringTable!$1:$1,0),0),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84"/>
        <v>0.2</v>
      </c>
      <c r="AJ1634">
        <f t="shared" si="182"/>
        <v>0.27466666000000001</v>
      </c>
      <c r="AK1634">
        <f t="shared" si="183"/>
        <v>1</v>
      </c>
      <c r="AL1634">
        <v>0</v>
      </c>
    </row>
    <row r="1635" spans="1:38" x14ac:dyDescent="0.3">
      <c r="A1635">
        <v>10</v>
      </c>
      <c r="B1635">
        <v>44</v>
      </c>
      <c r="C1635">
        <f>IF(OR($L1635=TRUE,$A1635=0,MOD($A1635,ChapterTable!$R$20)&lt;&gt;0),
MAX(0,INT(($B1635+ChapterTable!$P$26+VLOOKUP(SUBSTITUTE(C$1,"성장단계","")&amp;"단계오프셋",ChapterTable!$R:$S,2,0))/ChapterTable!$P$23)),
MAX(0,INT(($B1635+ChapterTable!$R$26+VLOOKUP(SUBSTITUTE(C$1,"성장단계","")&amp;"보스단계오프셋",ChapterTable!$R:$S,2,0))/ChapterTable!$R$23)))</f>
        <v>4</v>
      </c>
      <c r="D1635">
        <f>IF(OR($L1635=TRUE,$A1635=0,MOD($A1635,ChapterTable!$R$20)&lt;&gt;0),
MAX(0,INT(($B1635+ChapterTable!$P$26+VLOOKUP(SUBSTITUTE(D$1,"성장단계","")&amp;"단계오프셋",ChapterTable!$R:$S,2,0))/ChapterTable!$P$23)),
MAX(0,INT(($B1635+ChapterTable!$R$26+VLOOKUP(SUBSTITUTE(D$1,"성장단계","")&amp;"보스단계오프셋",ChapterTable!$R:$S,2,0))/ChapterTable!$R$23)))</f>
        <v>4</v>
      </c>
      <c r="E1635" s="1">
        <f ca="1">IF(AND($A1635=0,$B1635=1),
    VLOOKUP(1,ChapterTable!$1:$1048576,MATCH("최종"&amp;SUBSTITUTE(SUBSTITUTE(E$1,"standard",""),"|Float",""),ChapterTable!$1:$1,0),0)*ChapterTable!$P$17,
  IF(AND($A1635=0,$B1635=0),
    E1636,
  IF($B1635=0,
    VLOOKUP($A1635,ChapterTable!$1:$1048576,MATCH("최종"&amp;SUBSTITUTE(SUBSTITUTE(E$1,"standard",""),"|Float",""),ChapterTable!$1:$1,0),0),
  IF($B1635=1,
    IF($L1635=FALSE,
      VLOOKUP($A1635,ChapterTable!$1:$1048576,MATCH("최종"&amp;SUBSTITUTE(SUBSTITUTE(E$1,"standard",""),"|Float",""),ChapterTable!$1:$1,0),0),
      VLOOKUP($A1635-ChapterTable!$P$11,ChapterTable!$1:$1048576,MATCH("최종"&amp;SUBSTITUTE(SUBSTITUTE(E$1,"standard",""),"|Float",""),ChapterTable!$1:$1,0),0)*ChapterTable!$P$14
    ),
  OFFSET(E1635,-$B1635+IF($L1635,1,0),0)*IF($B1635&gt;OFFSET($B1635,1,0),ChapterTable!$R$17,1)*
    (VLOOKUP(SUBSTITUTE(SUBSTITUTE(E$1,"standard",""),"|Float","")&amp;IF(OR($L1635=TRUE,$A1635=0,MOD($A1635,ChapterTable!$R$20)&lt;&gt;0),"","보스")&amp;"인게임누적곱배수",ChapterTable!$R:$S,2,0)^C1635
    +VLOOKUP(SUBSTITUTE(SUBSTITUTE(E$1,"standard",""),"|Float","")&amp;IF(OR($L1635=TRUE,$A1635=0,MOD($A1635,ChapterTable!$R$20)&lt;&gt;0),"","보스")&amp;"인게임누적합배수",ChapterTable!$R:$S,2,0)*C1635)
  )
  )
  )
)</f>
        <v>6366.2203124999996</v>
      </c>
      <c r="F1635" s="1">
        <f ca="1">IF(AND($A1635=0,$B1635=1),
    VLOOKUP(1,ChapterTable!$1:$1048576,MATCH("최종"&amp;SUBSTITUTE(SUBSTITUTE(F$1,"standard",""),"|Float",""),ChapterTable!$1:$1,0),0)*ChapterTable!$P$17,
  IF(AND($A1635=0,$B1635=0),
    F1636,
  IF($B1635=0,
    VLOOKUP($A1635,ChapterTable!$1:$1048576,MATCH("최종"&amp;SUBSTITUTE(SUBSTITUTE(F$1,"standard",""),"|Float",""),ChapterTable!$1:$1,0),0),
  IF($B1635=1,
    IF($L1635=FALSE,
      VLOOKUP($A1635,ChapterTable!$1:$1048576,MATCH("최종"&amp;SUBSTITUTE(SUBSTITUTE(F$1,"standard",""),"|Float",""),ChapterTable!$1:$1,0),0),
      VLOOKUP($A1635-ChapterTable!$P$11,ChapterTable!$1:$1048576,MATCH("최종"&amp;SUBSTITUTE(SUBSTITUTE(F$1,"standard",""),"|Float",""),ChapterTable!$1:$1,0),0)*ChapterTable!$P$14
    ),
  OFFSET(F1635,-$B1635+IF($L1635,1,0),0)*
    (VLOOKUP(SUBSTITUTE(SUBSTITUTE(F$1,"standard",""),"|Float","")&amp;IF(OR($L1635=TRUE,$A1635=0,MOD($A1635,ChapterTable!$R$20)&lt;&gt;0),"","보스")&amp;"인게임누적곱배수",ChapterTable!$R:$S,2,0)^D1635
    +VLOOKUP(SUBSTITUTE(SUBSTITUTE(F$1,"standard",""),"|Float","")&amp;IF(OR($L1635=TRUE,$A1635=0,MOD($A1635,ChapterTable!$R$20)&lt;&gt;0),"","보스")&amp;"인게임누적합배수",ChapterTable!$R:$S,2,0)*D1635)
  )
  )
  )
)</f>
        <v>1915.7607421874998</v>
      </c>
      <c r="G1635" t="s">
        <v>715</v>
      </c>
      <c r="J1635" t="str">
        <f>IF(ISBLANK(I1635),"",
IFERROR(VLOOKUP(I1635,[1]StringTable!$1:$1048576,MATCH("kor|String",[1]StringTable!$1:$1,0),0),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84"/>
        <v>0.2</v>
      </c>
      <c r="AJ1635">
        <f t="shared" si="182"/>
        <v>0.27466666000000001</v>
      </c>
      <c r="AK1635">
        <f t="shared" si="183"/>
        <v>1</v>
      </c>
      <c r="AL1635">
        <v>0</v>
      </c>
    </row>
    <row r="1636" spans="1:38" x14ac:dyDescent="0.3">
      <c r="A1636">
        <v>10</v>
      </c>
      <c r="B1636">
        <v>45</v>
      </c>
      <c r="C1636">
        <f>IF(OR($L1636=TRUE,$A1636=0,MOD($A1636,ChapterTable!$R$20)&lt;&gt;0),
MAX(0,INT(($B1636+ChapterTable!$P$26+VLOOKUP(SUBSTITUTE(C$1,"성장단계","")&amp;"단계오프셋",ChapterTable!$R:$S,2,0))/ChapterTable!$P$23)),
MAX(0,INT(($B1636+ChapterTable!$R$26+VLOOKUP(SUBSTITUTE(C$1,"성장단계","")&amp;"보스단계오프셋",ChapterTable!$R:$S,2,0))/ChapterTable!$R$23)))</f>
        <v>4</v>
      </c>
      <c r="D1636">
        <f>IF(OR($L1636=TRUE,$A1636=0,MOD($A1636,ChapterTable!$R$20)&lt;&gt;0),
MAX(0,INT(($B1636+ChapterTable!$P$26+VLOOKUP(SUBSTITUTE(D$1,"성장단계","")&amp;"단계오프셋",ChapterTable!$R:$S,2,0))/ChapterTable!$P$23)),
MAX(0,INT(($B1636+ChapterTable!$R$26+VLOOKUP(SUBSTITUTE(D$1,"성장단계","")&amp;"보스단계오프셋",ChapterTable!$R:$S,2,0))/ChapterTable!$R$23)))</f>
        <v>4</v>
      </c>
      <c r="E1636" s="1">
        <f ca="1">IF(AND($A1636=0,$B1636=1),
    VLOOKUP(1,ChapterTable!$1:$1048576,MATCH("최종"&amp;SUBSTITUTE(SUBSTITUTE(E$1,"standard",""),"|Float",""),ChapterTable!$1:$1,0),0)*ChapterTable!$P$17,
  IF(AND($A1636=0,$B1636=0),
    E1637,
  IF($B1636=0,
    VLOOKUP($A1636,ChapterTable!$1:$1048576,MATCH("최종"&amp;SUBSTITUTE(SUBSTITUTE(E$1,"standard",""),"|Float",""),ChapterTable!$1:$1,0),0),
  IF($B1636=1,
    IF($L1636=FALSE,
      VLOOKUP($A1636,ChapterTable!$1:$1048576,MATCH("최종"&amp;SUBSTITUTE(SUBSTITUTE(E$1,"standard",""),"|Float",""),ChapterTable!$1:$1,0),0),
      VLOOKUP($A1636-ChapterTable!$P$11,ChapterTable!$1:$1048576,MATCH("최종"&amp;SUBSTITUTE(SUBSTITUTE(E$1,"standard",""),"|Float",""),ChapterTable!$1:$1,0),0)*ChapterTable!$P$14
    ),
  OFFSET(E1636,-$B1636+IF($L1636,1,0),0)*IF($B1636&gt;OFFSET($B1636,1,0),ChapterTable!$R$17,1)*
    (VLOOKUP(SUBSTITUTE(SUBSTITUTE(E$1,"standard",""),"|Float","")&amp;IF(OR($L1636=TRUE,$A1636=0,MOD($A1636,ChapterTable!$R$20)&lt;&gt;0),"","보스")&amp;"인게임누적곱배수",ChapterTable!$R:$S,2,0)^C1636
    +VLOOKUP(SUBSTITUTE(SUBSTITUTE(E$1,"standard",""),"|Float","")&amp;IF(OR($L1636=TRUE,$A1636=0,MOD($A1636,ChapterTable!$R$20)&lt;&gt;0),"","보스")&amp;"인게임누적합배수",ChapterTable!$R:$S,2,0)*C1636)
  )
  )
  )
)</f>
        <v>6366.2203124999996</v>
      </c>
      <c r="F1636" s="1">
        <f ca="1">IF(AND($A1636=0,$B1636=1),
    VLOOKUP(1,ChapterTable!$1:$1048576,MATCH("최종"&amp;SUBSTITUTE(SUBSTITUTE(F$1,"standard",""),"|Float",""),ChapterTable!$1:$1,0),0)*ChapterTable!$P$17,
  IF(AND($A1636=0,$B1636=0),
    F1637,
  IF($B1636=0,
    VLOOKUP($A1636,ChapterTable!$1:$1048576,MATCH("최종"&amp;SUBSTITUTE(SUBSTITUTE(F$1,"standard",""),"|Float",""),ChapterTable!$1:$1,0),0),
  IF($B1636=1,
    IF($L1636=FALSE,
      VLOOKUP($A1636,ChapterTable!$1:$1048576,MATCH("최종"&amp;SUBSTITUTE(SUBSTITUTE(F$1,"standard",""),"|Float",""),ChapterTable!$1:$1,0),0),
      VLOOKUP($A1636-ChapterTable!$P$11,ChapterTable!$1:$1048576,MATCH("최종"&amp;SUBSTITUTE(SUBSTITUTE(F$1,"standard",""),"|Float",""),ChapterTable!$1:$1,0),0)*ChapterTable!$P$14
    ),
  OFFSET(F1636,-$B1636+IF($L1636,1,0),0)*
    (VLOOKUP(SUBSTITUTE(SUBSTITUTE(F$1,"standard",""),"|Float","")&amp;IF(OR($L1636=TRUE,$A1636=0,MOD($A1636,ChapterTable!$R$20)&lt;&gt;0),"","보스")&amp;"인게임누적곱배수",ChapterTable!$R:$S,2,0)^D1636
    +VLOOKUP(SUBSTITUTE(SUBSTITUTE(F$1,"standard",""),"|Float","")&amp;IF(OR($L1636=TRUE,$A1636=0,MOD($A1636,ChapterTable!$R$20)&lt;&gt;0),"","보스")&amp;"인게임누적합배수",ChapterTable!$R:$S,2,0)*D1636)
  )
  )
  )
)</f>
        <v>1915.7607421874998</v>
      </c>
      <c r="G1636" t="s">
        <v>715</v>
      </c>
      <c r="J1636" t="str">
        <f>IF(ISBLANK(I1636),"",
IFERROR(VLOOKUP(I1636,[1]StringTable!$1:$1048576,MATCH("kor|String",[1]StringTable!$1:$1,0),0),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84"/>
        <v>0.2</v>
      </c>
      <c r="AJ1636">
        <f t="shared" si="182"/>
        <v>0.27466666000000001</v>
      </c>
      <c r="AK1636">
        <f t="shared" si="183"/>
        <v>1</v>
      </c>
      <c r="AL1636">
        <v>0</v>
      </c>
    </row>
    <row r="1637" spans="1:38" x14ac:dyDescent="0.3">
      <c r="A1637">
        <v>10</v>
      </c>
      <c r="B1637">
        <v>46</v>
      </c>
      <c r="C1637">
        <f>IF(OR($L1637=TRUE,$A1637=0,MOD($A1637,ChapterTable!$R$20)&lt;&gt;0),
MAX(0,INT(($B1637+ChapterTable!$P$26+VLOOKUP(SUBSTITUTE(C$1,"성장단계","")&amp;"단계오프셋",ChapterTable!$R:$S,2,0))/ChapterTable!$P$23)),
MAX(0,INT(($B1637+ChapterTable!$R$26+VLOOKUP(SUBSTITUTE(C$1,"성장단계","")&amp;"보스단계오프셋",ChapterTable!$R:$S,2,0))/ChapterTable!$R$23)))</f>
        <v>5</v>
      </c>
      <c r="D1637">
        <f>IF(OR($L1637=TRUE,$A1637=0,MOD($A1637,ChapterTable!$R$20)&lt;&gt;0),
MAX(0,INT(($B1637+ChapterTable!$P$26+VLOOKUP(SUBSTITUTE(D$1,"성장단계","")&amp;"단계오프셋",ChapterTable!$R:$S,2,0))/ChapterTable!$P$23)),
MAX(0,INT(($B1637+ChapterTable!$R$26+VLOOKUP(SUBSTITUTE(D$1,"성장단계","")&amp;"보스단계오프셋",ChapterTable!$R:$S,2,0))/ChapterTable!$R$23)))</f>
        <v>4</v>
      </c>
      <c r="E1637" s="1">
        <f ca="1">IF(AND($A1637=0,$B1637=1),
    VLOOKUP(1,ChapterTable!$1:$1048576,MATCH("최종"&amp;SUBSTITUTE(SUBSTITUTE(E$1,"standard",""),"|Float",""),ChapterTable!$1:$1,0),0)*ChapterTable!$P$17,
  IF(AND($A1637=0,$B1637=0),
    E1638,
  IF($B1637=0,
    VLOOKUP($A1637,ChapterTable!$1:$1048576,MATCH("최종"&amp;SUBSTITUTE(SUBSTITUTE(E$1,"standard",""),"|Float",""),ChapterTable!$1:$1,0),0),
  IF($B1637=1,
    IF($L1637=FALSE,
      VLOOKUP($A1637,ChapterTable!$1:$1048576,MATCH("최종"&amp;SUBSTITUTE(SUBSTITUTE(E$1,"standard",""),"|Float",""),ChapterTable!$1:$1,0),0),
      VLOOKUP($A1637-ChapterTable!$P$11,ChapterTable!$1:$1048576,MATCH("최종"&amp;SUBSTITUTE(SUBSTITUTE(E$1,"standard",""),"|Float",""),ChapterTable!$1:$1,0),0)*ChapterTable!$P$14
    ),
  OFFSET(E1637,-$B1637+IF($L1637,1,0),0)*IF($B1637&gt;OFFSET($B1637,1,0),ChapterTable!$R$17,1)*
    (VLOOKUP(SUBSTITUTE(SUBSTITUTE(E$1,"standard",""),"|Float","")&amp;IF(OR($L1637=TRUE,$A1637=0,MOD($A1637,ChapterTable!$R$20)&lt;&gt;0),"","보스")&amp;"인게임누적곱배수",ChapterTable!$R:$S,2,0)^C1637
    +VLOOKUP(SUBSTITUTE(SUBSTITUTE(E$1,"standard",""),"|Float","")&amp;IF(OR($L1637=TRUE,$A1637=0,MOD($A1637,ChapterTable!$R$20)&lt;&gt;0),"","보스")&amp;"인게임누적합배수",ChapterTable!$R:$S,2,0)*C1637)
  )
  )
  )
)</f>
        <v>7073.5781249999991</v>
      </c>
      <c r="F1637" s="1">
        <f ca="1">IF(AND($A1637=0,$B1637=1),
    VLOOKUP(1,ChapterTable!$1:$1048576,MATCH("최종"&amp;SUBSTITUTE(SUBSTITUTE(F$1,"standard",""),"|Float",""),ChapterTable!$1:$1,0),0)*ChapterTable!$P$17,
  IF(AND($A1637=0,$B1637=0),
    F1638,
  IF($B1637=0,
    VLOOKUP($A1637,ChapterTable!$1:$1048576,MATCH("최종"&amp;SUBSTITUTE(SUBSTITUTE(F$1,"standard",""),"|Float",""),ChapterTable!$1:$1,0),0),
  IF($B1637=1,
    IF($L1637=FALSE,
      VLOOKUP($A1637,ChapterTable!$1:$1048576,MATCH("최종"&amp;SUBSTITUTE(SUBSTITUTE(F$1,"standard",""),"|Float",""),ChapterTable!$1:$1,0),0),
      VLOOKUP($A1637-ChapterTable!$P$11,ChapterTable!$1:$1048576,MATCH("최종"&amp;SUBSTITUTE(SUBSTITUTE(F$1,"standard",""),"|Float",""),ChapterTable!$1:$1,0),0)*ChapterTable!$P$14
    ),
  OFFSET(F1637,-$B1637+IF($L1637,1,0),0)*
    (VLOOKUP(SUBSTITUTE(SUBSTITUTE(F$1,"standard",""),"|Float","")&amp;IF(OR($L1637=TRUE,$A1637=0,MOD($A1637,ChapterTable!$R$20)&lt;&gt;0),"","보스")&amp;"인게임누적곱배수",ChapterTable!$R:$S,2,0)^D1637
    +VLOOKUP(SUBSTITUTE(SUBSTITUTE(F$1,"standard",""),"|Float","")&amp;IF(OR($L1637=TRUE,$A1637=0,MOD($A1637,ChapterTable!$R$20)&lt;&gt;0),"","보스")&amp;"인게임누적합배수",ChapterTable!$R:$S,2,0)*D1637)
  )
  )
  )
)</f>
        <v>1915.7607421874998</v>
      </c>
      <c r="G1637" t="s">
        <v>715</v>
      </c>
      <c r="J1637" t="str">
        <f>IF(ISBLANK(I1637),"",
IFERROR(VLOOKUP(I1637,[1]StringTable!$1:$1048576,MATCH("kor|String",[1]StringTable!$1:$1,0),0),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84"/>
        <v>0.2</v>
      </c>
      <c r="AJ1637">
        <f t="shared" si="182"/>
        <v>0.27466666000000001</v>
      </c>
      <c r="AK1637">
        <f t="shared" si="183"/>
        <v>1</v>
      </c>
      <c r="AL1637">
        <v>0</v>
      </c>
    </row>
    <row r="1638" spans="1:38" x14ac:dyDescent="0.3">
      <c r="A1638">
        <v>10</v>
      </c>
      <c r="B1638">
        <v>47</v>
      </c>
      <c r="C1638">
        <f>IF(OR($L1638=TRUE,$A1638=0,MOD($A1638,ChapterTable!$R$20)&lt;&gt;0),
MAX(0,INT(($B1638+ChapterTable!$P$26+VLOOKUP(SUBSTITUTE(C$1,"성장단계","")&amp;"단계오프셋",ChapterTable!$R:$S,2,0))/ChapterTable!$P$23)),
MAX(0,INT(($B1638+ChapterTable!$R$26+VLOOKUP(SUBSTITUTE(C$1,"성장단계","")&amp;"보스단계오프셋",ChapterTable!$R:$S,2,0))/ChapterTable!$R$23)))</f>
        <v>5</v>
      </c>
      <c r="D1638">
        <f>IF(OR($L1638=TRUE,$A1638=0,MOD($A1638,ChapterTable!$R$20)&lt;&gt;0),
MAX(0,INT(($B1638+ChapterTable!$P$26+VLOOKUP(SUBSTITUTE(D$1,"성장단계","")&amp;"단계오프셋",ChapterTable!$R:$S,2,0))/ChapterTable!$P$23)),
MAX(0,INT(($B1638+ChapterTable!$R$26+VLOOKUP(SUBSTITUTE(D$1,"성장단계","")&amp;"보스단계오프셋",ChapterTable!$R:$S,2,0))/ChapterTable!$R$23)))</f>
        <v>4</v>
      </c>
      <c r="E1638" s="1">
        <f ca="1">IF(AND($A1638=0,$B1638=1),
    VLOOKUP(1,ChapterTable!$1:$1048576,MATCH("최종"&amp;SUBSTITUTE(SUBSTITUTE(E$1,"standard",""),"|Float",""),ChapterTable!$1:$1,0),0)*ChapterTable!$P$17,
  IF(AND($A1638=0,$B1638=0),
    E1639,
  IF($B1638=0,
    VLOOKUP($A1638,ChapterTable!$1:$1048576,MATCH("최종"&amp;SUBSTITUTE(SUBSTITUTE(E$1,"standard",""),"|Float",""),ChapterTable!$1:$1,0),0),
  IF($B1638=1,
    IF($L1638=FALSE,
      VLOOKUP($A1638,ChapterTable!$1:$1048576,MATCH("최종"&amp;SUBSTITUTE(SUBSTITUTE(E$1,"standard",""),"|Float",""),ChapterTable!$1:$1,0),0),
      VLOOKUP($A1638-ChapterTable!$P$11,ChapterTable!$1:$1048576,MATCH("최종"&amp;SUBSTITUTE(SUBSTITUTE(E$1,"standard",""),"|Float",""),ChapterTable!$1:$1,0),0)*ChapterTable!$P$14
    ),
  OFFSET(E1638,-$B1638+IF($L1638,1,0),0)*IF($B1638&gt;OFFSET($B1638,1,0),ChapterTable!$R$17,1)*
    (VLOOKUP(SUBSTITUTE(SUBSTITUTE(E$1,"standard",""),"|Float","")&amp;IF(OR($L1638=TRUE,$A1638=0,MOD($A1638,ChapterTable!$R$20)&lt;&gt;0),"","보스")&amp;"인게임누적곱배수",ChapterTable!$R:$S,2,0)^C1638
    +VLOOKUP(SUBSTITUTE(SUBSTITUTE(E$1,"standard",""),"|Float","")&amp;IF(OR($L1638=TRUE,$A1638=0,MOD($A1638,ChapterTable!$R$20)&lt;&gt;0),"","보스")&amp;"인게임누적합배수",ChapterTable!$R:$S,2,0)*C1638)
  )
  )
  )
)</f>
        <v>7073.5781249999991</v>
      </c>
      <c r="F1638" s="1">
        <f ca="1">IF(AND($A1638=0,$B1638=1),
    VLOOKUP(1,ChapterTable!$1:$1048576,MATCH("최종"&amp;SUBSTITUTE(SUBSTITUTE(F$1,"standard",""),"|Float",""),ChapterTable!$1:$1,0),0)*ChapterTable!$P$17,
  IF(AND($A1638=0,$B1638=0),
    F1639,
  IF($B1638=0,
    VLOOKUP($A1638,ChapterTable!$1:$1048576,MATCH("최종"&amp;SUBSTITUTE(SUBSTITUTE(F$1,"standard",""),"|Float",""),ChapterTable!$1:$1,0),0),
  IF($B1638=1,
    IF($L1638=FALSE,
      VLOOKUP($A1638,ChapterTable!$1:$1048576,MATCH("최종"&amp;SUBSTITUTE(SUBSTITUTE(F$1,"standard",""),"|Float",""),ChapterTable!$1:$1,0),0),
      VLOOKUP($A1638-ChapterTable!$P$11,ChapterTable!$1:$1048576,MATCH("최종"&amp;SUBSTITUTE(SUBSTITUTE(F$1,"standard",""),"|Float",""),ChapterTable!$1:$1,0),0)*ChapterTable!$P$14
    ),
  OFFSET(F1638,-$B1638+IF($L1638,1,0),0)*
    (VLOOKUP(SUBSTITUTE(SUBSTITUTE(F$1,"standard",""),"|Float","")&amp;IF(OR($L1638=TRUE,$A1638=0,MOD($A1638,ChapterTable!$R$20)&lt;&gt;0),"","보스")&amp;"인게임누적곱배수",ChapterTable!$R:$S,2,0)^D1638
    +VLOOKUP(SUBSTITUTE(SUBSTITUTE(F$1,"standard",""),"|Float","")&amp;IF(OR($L1638=TRUE,$A1638=0,MOD($A1638,ChapterTable!$R$20)&lt;&gt;0),"","보스")&amp;"인게임누적합배수",ChapterTable!$R:$S,2,0)*D1638)
  )
  )
  )
)</f>
        <v>1915.7607421874998</v>
      </c>
      <c r="G1638" t="s">
        <v>715</v>
      </c>
      <c r="J1638" t="str">
        <f>IF(ISBLANK(I1638),"",
IFERROR(VLOOKUP(I1638,[1]StringTable!$1:$1048576,MATCH("kor|String",[1]StringTable!$1:$1,0),0),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84"/>
        <v>0.2</v>
      </c>
      <c r="AJ1638">
        <f t="shared" si="182"/>
        <v>0.27466666000000001</v>
      </c>
      <c r="AK1638">
        <f t="shared" si="183"/>
        <v>1</v>
      </c>
      <c r="AL1638">
        <v>0</v>
      </c>
    </row>
    <row r="1639" spans="1:38" x14ac:dyDescent="0.3">
      <c r="A1639">
        <v>10</v>
      </c>
      <c r="B1639">
        <v>48</v>
      </c>
      <c r="C1639">
        <f>IF(OR($L1639=TRUE,$A1639=0,MOD($A1639,ChapterTable!$R$20)&lt;&gt;0),
MAX(0,INT(($B1639+ChapterTable!$P$26+VLOOKUP(SUBSTITUTE(C$1,"성장단계","")&amp;"단계오프셋",ChapterTable!$R:$S,2,0))/ChapterTable!$P$23)),
MAX(0,INT(($B1639+ChapterTable!$R$26+VLOOKUP(SUBSTITUTE(C$1,"성장단계","")&amp;"보스단계오프셋",ChapterTable!$R:$S,2,0))/ChapterTable!$R$23)))</f>
        <v>5</v>
      </c>
      <c r="D1639">
        <f>IF(OR($L1639=TRUE,$A1639=0,MOD($A1639,ChapterTable!$R$20)&lt;&gt;0),
MAX(0,INT(($B1639+ChapterTable!$P$26+VLOOKUP(SUBSTITUTE(D$1,"성장단계","")&amp;"단계오프셋",ChapterTable!$R:$S,2,0))/ChapterTable!$P$23)),
MAX(0,INT(($B1639+ChapterTable!$R$26+VLOOKUP(SUBSTITUTE(D$1,"성장단계","")&amp;"보스단계오프셋",ChapterTable!$R:$S,2,0))/ChapterTable!$R$23)))</f>
        <v>4</v>
      </c>
      <c r="E1639" s="1">
        <f ca="1">IF(AND($A1639=0,$B1639=1),
    VLOOKUP(1,ChapterTable!$1:$1048576,MATCH("최종"&amp;SUBSTITUTE(SUBSTITUTE(E$1,"standard",""),"|Float",""),ChapterTable!$1:$1,0),0)*ChapterTable!$P$17,
  IF(AND($A1639=0,$B1639=0),
    E1640,
  IF($B1639=0,
    VLOOKUP($A1639,ChapterTable!$1:$1048576,MATCH("최종"&amp;SUBSTITUTE(SUBSTITUTE(E$1,"standard",""),"|Float",""),ChapterTable!$1:$1,0),0),
  IF($B1639=1,
    IF($L1639=FALSE,
      VLOOKUP($A1639,ChapterTable!$1:$1048576,MATCH("최종"&amp;SUBSTITUTE(SUBSTITUTE(E$1,"standard",""),"|Float",""),ChapterTable!$1:$1,0),0),
      VLOOKUP($A1639-ChapterTable!$P$11,ChapterTable!$1:$1048576,MATCH("최종"&amp;SUBSTITUTE(SUBSTITUTE(E$1,"standard",""),"|Float",""),ChapterTable!$1:$1,0),0)*ChapterTable!$P$14
    ),
  OFFSET(E1639,-$B1639+IF($L1639,1,0),0)*IF($B1639&gt;OFFSET($B1639,1,0),ChapterTable!$R$17,1)*
    (VLOOKUP(SUBSTITUTE(SUBSTITUTE(E$1,"standard",""),"|Float","")&amp;IF(OR($L1639=TRUE,$A1639=0,MOD($A1639,ChapterTable!$R$20)&lt;&gt;0),"","보스")&amp;"인게임누적곱배수",ChapterTable!$R:$S,2,0)^C1639
    +VLOOKUP(SUBSTITUTE(SUBSTITUTE(E$1,"standard",""),"|Float","")&amp;IF(OR($L1639=TRUE,$A1639=0,MOD($A1639,ChapterTable!$R$20)&lt;&gt;0),"","보스")&amp;"인게임누적합배수",ChapterTable!$R:$S,2,0)*C1639)
  )
  )
  )
)</f>
        <v>7073.5781249999991</v>
      </c>
      <c r="F1639" s="1">
        <f ca="1">IF(AND($A1639=0,$B1639=1),
    VLOOKUP(1,ChapterTable!$1:$1048576,MATCH("최종"&amp;SUBSTITUTE(SUBSTITUTE(F$1,"standard",""),"|Float",""),ChapterTable!$1:$1,0),0)*ChapterTable!$P$17,
  IF(AND($A1639=0,$B1639=0),
    F1640,
  IF($B1639=0,
    VLOOKUP($A1639,ChapterTable!$1:$1048576,MATCH("최종"&amp;SUBSTITUTE(SUBSTITUTE(F$1,"standard",""),"|Float",""),ChapterTable!$1:$1,0),0),
  IF($B1639=1,
    IF($L1639=FALSE,
      VLOOKUP($A1639,ChapterTable!$1:$1048576,MATCH("최종"&amp;SUBSTITUTE(SUBSTITUTE(F$1,"standard",""),"|Float",""),ChapterTable!$1:$1,0),0),
      VLOOKUP($A1639-ChapterTable!$P$11,ChapterTable!$1:$1048576,MATCH("최종"&amp;SUBSTITUTE(SUBSTITUTE(F$1,"standard",""),"|Float",""),ChapterTable!$1:$1,0),0)*ChapterTable!$P$14
    ),
  OFFSET(F1639,-$B1639+IF($L1639,1,0),0)*
    (VLOOKUP(SUBSTITUTE(SUBSTITUTE(F$1,"standard",""),"|Float","")&amp;IF(OR($L1639=TRUE,$A1639=0,MOD($A1639,ChapterTable!$R$20)&lt;&gt;0),"","보스")&amp;"인게임누적곱배수",ChapterTable!$R:$S,2,0)^D1639
    +VLOOKUP(SUBSTITUTE(SUBSTITUTE(F$1,"standard",""),"|Float","")&amp;IF(OR($L1639=TRUE,$A1639=0,MOD($A1639,ChapterTable!$R$20)&lt;&gt;0),"","보스")&amp;"인게임누적합배수",ChapterTable!$R:$S,2,0)*D1639)
  )
  )
  )
)</f>
        <v>1915.7607421874998</v>
      </c>
      <c r="G1639" t="s">
        <v>715</v>
      </c>
      <c r="J1639" t="str">
        <f>IF(ISBLANK(I1639),"",
IFERROR(VLOOKUP(I1639,[1]StringTable!$1:$1048576,MATCH("kor|String",[1]StringTable!$1:$1,0),0),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84"/>
        <v>0.2</v>
      </c>
      <c r="AJ1639">
        <f t="shared" si="182"/>
        <v>0.27466666000000001</v>
      </c>
      <c r="AK1639">
        <f t="shared" si="183"/>
        <v>1</v>
      </c>
      <c r="AL1639">
        <v>0</v>
      </c>
    </row>
    <row r="1640" spans="1:38" x14ac:dyDescent="0.3">
      <c r="A1640">
        <v>10</v>
      </c>
      <c r="B1640">
        <v>49</v>
      </c>
      <c r="C1640">
        <f>IF(OR($L1640=TRUE,$A1640=0,MOD($A1640,ChapterTable!$R$20)&lt;&gt;0),
MAX(0,INT(($B1640+ChapterTable!$P$26+VLOOKUP(SUBSTITUTE(C$1,"성장단계","")&amp;"단계오프셋",ChapterTable!$R:$S,2,0))/ChapterTable!$P$23)),
MAX(0,INT(($B1640+ChapterTable!$R$26+VLOOKUP(SUBSTITUTE(C$1,"성장단계","")&amp;"보스단계오프셋",ChapterTable!$R:$S,2,0))/ChapterTable!$R$23)))</f>
        <v>5</v>
      </c>
      <c r="D1640">
        <f>IF(OR($L1640=TRUE,$A1640=0,MOD($A1640,ChapterTable!$R$20)&lt;&gt;0),
MAX(0,INT(($B1640+ChapterTable!$P$26+VLOOKUP(SUBSTITUTE(D$1,"성장단계","")&amp;"단계오프셋",ChapterTable!$R:$S,2,0))/ChapterTable!$P$23)),
MAX(0,INT(($B1640+ChapterTable!$R$26+VLOOKUP(SUBSTITUTE(D$1,"성장단계","")&amp;"보스단계오프셋",ChapterTable!$R:$S,2,0))/ChapterTable!$R$23)))</f>
        <v>4</v>
      </c>
      <c r="E1640" s="1">
        <f ca="1">IF(AND($A1640=0,$B1640=1),
    VLOOKUP(1,ChapterTable!$1:$1048576,MATCH("최종"&amp;SUBSTITUTE(SUBSTITUTE(E$1,"standard",""),"|Float",""),ChapterTable!$1:$1,0),0)*ChapterTable!$P$17,
  IF(AND($A1640=0,$B1640=0),
    E1641,
  IF($B1640=0,
    VLOOKUP($A1640,ChapterTable!$1:$1048576,MATCH("최종"&amp;SUBSTITUTE(SUBSTITUTE(E$1,"standard",""),"|Float",""),ChapterTable!$1:$1,0),0),
  IF($B1640=1,
    IF($L1640=FALSE,
      VLOOKUP($A1640,ChapterTable!$1:$1048576,MATCH("최종"&amp;SUBSTITUTE(SUBSTITUTE(E$1,"standard",""),"|Float",""),ChapterTable!$1:$1,0),0),
      VLOOKUP($A1640-ChapterTable!$P$11,ChapterTable!$1:$1048576,MATCH("최종"&amp;SUBSTITUTE(SUBSTITUTE(E$1,"standard",""),"|Float",""),ChapterTable!$1:$1,0),0)*ChapterTable!$P$14
    ),
  OFFSET(E1640,-$B1640+IF($L1640,1,0),0)*IF($B1640&gt;OFFSET($B1640,1,0),ChapterTable!$R$17,1)*
    (VLOOKUP(SUBSTITUTE(SUBSTITUTE(E$1,"standard",""),"|Float","")&amp;IF(OR($L1640=TRUE,$A1640=0,MOD($A1640,ChapterTable!$R$20)&lt;&gt;0),"","보스")&amp;"인게임누적곱배수",ChapterTable!$R:$S,2,0)^C1640
    +VLOOKUP(SUBSTITUTE(SUBSTITUTE(E$1,"standard",""),"|Float","")&amp;IF(OR($L1640=TRUE,$A1640=0,MOD($A1640,ChapterTable!$R$20)&lt;&gt;0),"","보스")&amp;"인게임누적합배수",ChapterTable!$R:$S,2,0)*C1640)
  )
  )
  )
)</f>
        <v>7073.5781249999991</v>
      </c>
      <c r="F1640" s="1">
        <f ca="1">IF(AND($A1640=0,$B1640=1),
    VLOOKUP(1,ChapterTable!$1:$1048576,MATCH("최종"&amp;SUBSTITUTE(SUBSTITUTE(F$1,"standard",""),"|Float",""),ChapterTable!$1:$1,0),0)*ChapterTable!$P$17,
  IF(AND($A1640=0,$B1640=0),
    F1641,
  IF($B1640=0,
    VLOOKUP($A1640,ChapterTable!$1:$1048576,MATCH("최종"&amp;SUBSTITUTE(SUBSTITUTE(F$1,"standard",""),"|Float",""),ChapterTable!$1:$1,0),0),
  IF($B1640=1,
    IF($L1640=FALSE,
      VLOOKUP($A1640,ChapterTable!$1:$1048576,MATCH("최종"&amp;SUBSTITUTE(SUBSTITUTE(F$1,"standard",""),"|Float",""),ChapterTable!$1:$1,0),0),
      VLOOKUP($A1640-ChapterTable!$P$11,ChapterTable!$1:$1048576,MATCH("최종"&amp;SUBSTITUTE(SUBSTITUTE(F$1,"standard",""),"|Float",""),ChapterTable!$1:$1,0),0)*ChapterTable!$P$14
    ),
  OFFSET(F1640,-$B1640+IF($L1640,1,0),0)*
    (VLOOKUP(SUBSTITUTE(SUBSTITUTE(F$1,"standard",""),"|Float","")&amp;IF(OR($L1640=TRUE,$A1640=0,MOD($A1640,ChapterTable!$R$20)&lt;&gt;0),"","보스")&amp;"인게임누적곱배수",ChapterTable!$R:$S,2,0)^D1640
    +VLOOKUP(SUBSTITUTE(SUBSTITUTE(F$1,"standard",""),"|Float","")&amp;IF(OR($L1640=TRUE,$A1640=0,MOD($A1640,ChapterTable!$R$20)&lt;&gt;0),"","보스")&amp;"인게임누적합배수",ChapterTable!$R:$S,2,0)*D1640)
  )
  )
  )
)</f>
        <v>1915.7607421874998</v>
      </c>
      <c r="G1640" t="s">
        <v>715</v>
      </c>
      <c r="J1640" t="str">
        <f>IF(ISBLANK(I1640),"",
IFERROR(VLOOKUP(I1640,[1]StringTable!$1:$1048576,MATCH("kor|String",[1]StringTable!$1:$1,0),0),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84"/>
        <v>0.2</v>
      </c>
      <c r="AJ1640">
        <f t="shared" si="182"/>
        <v>0.27466666000000001</v>
      </c>
      <c r="AK1640">
        <f t="shared" si="183"/>
        <v>1</v>
      </c>
      <c r="AL1640">
        <v>0</v>
      </c>
    </row>
    <row r="1641" spans="1:38" x14ac:dyDescent="0.3">
      <c r="A1641">
        <v>10</v>
      </c>
      <c r="B1641">
        <v>50</v>
      </c>
      <c r="C1641">
        <f>IF(OR($L1641=TRUE,$A1641=0,MOD($A1641,ChapterTable!$R$20)&lt;&gt;0),
MAX(0,INT(($B1641+ChapterTable!$P$26+VLOOKUP(SUBSTITUTE(C$1,"성장단계","")&amp;"단계오프셋",ChapterTable!$R:$S,2,0))/ChapterTable!$P$23)),
MAX(0,INT(($B1641+ChapterTable!$R$26+VLOOKUP(SUBSTITUTE(C$1,"성장단계","")&amp;"보스단계오프셋",ChapterTable!$R:$S,2,0))/ChapterTable!$R$23)))</f>
        <v>5</v>
      </c>
      <c r="D1641">
        <f>IF(OR($L1641=TRUE,$A1641=0,MOD($A1641,ChapterTable!$R$20)&lt;&gt;0),
MAX(0,INT(($B1641+ChapterTable!$P$26+VLOOKUP(SUBSTITUTE(D$1,"성장단계","")&amp;"단계오프셋",ChapterTable!$R:$S,2,0))/ChapterTable!$P$23)),
MAX(0,INT(($B1641+ChapterTable!$R$26+VLOOKUP(SUBSTITUTE(D$1,"성장단계","")&amp;"보스단계오프셋",ChapterTable!$R:$S,2,0))/ChapterTable!$R$23)))</f>
        <v>4</v>
      </c>
      <c r="E1641" s="1">
        <f ca="1">IF(AND($A1641=0,$B1641=1),
    VLOOKUP(1,ChapterTable!$1:$1048576,MATCH("최종"&amp;SUBSTITUTE(SUBSTITUTE(E$1,"standard",""),"|Float",""),ChapterTable!$1:$1,0),0)*ChapterTable!$P$17,
  IF(AND($A1641=0,$B1641=0),
    E1642,
  IF($B1641=0,
    VLOOKUP($A1641,ChapterTable!$1:$1048576,MATCH("최종"&amp;SUBSTITUTE(SUBSTITUTE(E$1,"standard",""),"|Float",""),ChapterTable!$1:$1,0),0),
  IF($B1641=1,
    IF($L1641=FALSE,
      VLOOKUP($A1641,ChapterTable!$1:$1048576,MATCH("최종"&amp;SUBSTITUTE(SUBSTITUTE(E$1,"standard",""),"|Float",""),ChapterTable!$1:$1,0),0),
      VLOOKUP($A1641-ChapterTable!$P$11,ChapterTable!$1:$1048576,MATCH("최종"&amp;SUBSTITUTE(SUBSTITUTE(E$1,"standard",""),"|Float",""),ChapterTable!$1:$1,0),0)*ChapterTable!$P$14
    ),
  OFFSET(E1641,-$B1641+IF($L1641,1,0),0)*IF($B1641&gt;OFFSET($B1641,1,0),ChapterTable!$R$17,1)*
    (VLOOKUP(SUBSTITUTE(SUBSTITUTE(E$1,"standard",""),"|Float","")&amp;IF(OR($L1641=TRUE,$A1641=0,MOD($A1641,ChapterTable!$R$20)&lt;&gt;0),"","보스")&amp;"인게임누적곱배수",ChapterTable!$R:$S,2,0)^C1641
    +VLOOKUP(SUBSTITUTE(SUBSTITUTE(E$1,"standard",""),"|Float","")&amp;IF(OR($L1641=TRUE,$A1641=0,MOD($A1641,ChapterTable!$R$20)&lt;&gt;0),"","보스")&amp;"인게임누적합배수",ChapterTable!$R:$S,2,0)*C1641)
  )
  )
  )
)</f>
        <v>9195.6515624999993</v>
      </c>
      <c r="F1641" s="1">
        <f ca="1">IF(AND($A1641=0,$B1641=1),
    VLOOKUP(1,ChapterTable!$1:$1048576,MATCH("최종"&amp;SUBSTITUTE(SUBSTITUTE(F$1,"standard",""),"|Float",""),ChapterTable!$1:$1,0),0)*ChapterTable!$P$17,
  IF(AND($A1641=0,$B1641=0),
    F1642,
  IF($B1641=0,
    VLOOKUP($A1641,ChapterTable!$1:$1048576,MATCH("최종"&amp;SUBSTITUTE(SUBSTITUTE(F$1,"standard",""),"|Float",""),ChapterTable!$1:$1,0),0),
  IF($B1641=1,
    IF($L1641=FALSE,
      VLOOKUP($A1641,ChapterTable!$1:$1048576,MATCH("최종"&amp;SUBSTITUTE(SUBSTITUTE(F$1,"standard",""),"|Float",""),ChapterTable!$1:$1,0),0),
      VLOOKUP($A1641-ChapterTable!$P$11,ChapterTable!$1:$1048576,MATCH("최종"&amp;SUBSTITUTE(SUBSTITUTE(F$1,"standard",""),"|Float",""),ChapterTable!$1:$1,0),0)*ChapterTable!$P$14
    ),
  OFFSET(F1641,-$B1641+IF($L1641,1,0),0)*
    (VLOOKUP(SUBSTITUTE(SUBSTITUTE(F$1,"standard",""),"|Float","")&amp;IF(OR($L1641=TRUE,$A1641=0,MOD($A1641,ChapterTable!$R$20)&lt;&gt;0),"","보스")&amp;"인게임누적곱배수",ChapterTable!$R:$S,2,0)^D1641
    +VLOOKUP(SUBSTITUTE(SUBSTITUTE(F$1,"standard",""),"|Float","")&amp;IF(OR($L1641=TRUE,$A1641=0,MOD($A1641,ChapterTable!$R$20)&lt;&gt;0),"","보스")&amp;"인게임누적합배수",ChapterTable!$R:$S,2,0)*D1641)
  )
  )
  )
)</f>
        <v>1915.7607421874998</v>
      </c>
      <c r="G1641" t="s">
        <v>715</v>
      </c>
      <c r="J1641" t="str">
        <f>IF(ISBLANK(I1641),"",
IFERROR(VLOOKUP(I1641,[1]StringTable!$1:$1048576,MATCH("kor|String",[1]StringTable!$1:$1,0),0),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84"/>
        <v>0.2</v>
      </c>
      <c r="AJ1641">
        <f t="shared" si="182"/>
        <v>1</v>
      </c>
      <c r="AK1641">
        <f t="shared" si="183"/>
        <v>1</v>
      </c>
      <c r="AL1641">
        <v>0</v>
      </c>
    </row>
    <row r="1642" spans="1:38" x14ac:dyDescent="0.3">
      <c r="A1642">
        <v>11</v>
      </c>
      <c r="B1642">
        <v>1</v>
      </c>
      <c r="C1642">
        <f>IF(OR($L1642=TRUE,$A1642=0,MOD($A1642,ChapterTable!$R$20)&lt;&gt;0),
MAX(0,INT(($B1642+ChapterTable!$P$26+VLOOKUP(SUBSTITUTE(C$1,"성장단계","")&amp;"단계오프셋",ChapterTable!$R:$S,2,0))/ChapterTable!$P$23)),
MAX(0,INT(($B1642+ChapterTable!$R$26+VLOOKUP(SUBSTITUTE(C$1,"성장단계","")&amp;"보스단계오프셋",ChapterTable!$R:$S,2,0))/ChapterTable!$R$23)))</f>
        <v>0</v>
      </c>
      <c r="D1642">
        <f>IF(OR($L1642=TRUE,$A1642=0,MOD($A1642,ChapterTable!$R$20)&lt;&gt;0),
MAX(0,INT(($B1642+ChapterTable!$P$26+VLOOKUP(SUBSTITUTE(D$1,"성장단계","")&amp;"단계오프셋",ChapterTable!$R:$S,2,0))/ChapterTable!$P$23)),
MAX(0,INT(($B1642+ChapterTable!$R$26+VLOOKUP(SUBSTITUTE(D$1,"성장단계","")&amp;"보스단계오프셋",ChapterTable!$R:$S,2,0))/ChapterTable!$R$23)))</f>
        <v>0</v>
      </c>
      <c r="E1642" s="1">
        <f ca="1">IF(AND($A1642=0,$B1642=1),
    VLOOKUP(1,ChapterTable!$1:$1048576,MATCH("최종"&amp;SUBSTITUTE(SUBSTITUTE(E$1,"standard",""),"|Float",""),ChapterTable!$1:$1,0),0)*ChapterTable!$P$17,
  IF(AND($A1642=0,$B1642=0),
    E1643,
  IF($B1642=0,
    VLOOKUP($A1642,ChapterTable!$1:$1048576,MATCH("최종"&amp;SUBSTITUTE(SUBSTITUTE(E$1,"standard",""),"|Float",""),ChapterTable!$1:$1,0),0),
  IF($B1642=1,
    IF($L1642=FALSE,
      VLOOKUP($A1642,ChapterTable!$1:$1048576,MATCH("최종"&amp;SUBSTITUTE(SUBSTITUTE(E$1,"standard",""),"|Float",""),ChapterTable!$1:$1,0),0),
      VLOOKUP($A1642-ChapterTable!$P$11,ChapterTable!$1:$1048576,MATCH("최종"&amp;SUBSTITUTE(SUBSTITUTE(E$1,"standard",""),"|Float",""),ChapterTable!$1:$1,0),0)*ChapterTable!$P$14
    ),
  OFFSET(E1642,-$B1642+IF($L1642,1,0),0)*IF($B1642&gt;OFFSET($B1642,1,0),ChapterTable!$R$17,1)*
    (VLOOKUP(SUBSTITUTE(SUBSTITUTE(E$1,"standard",""),"|Float","")&amp;IF(OR($L1642=TRUE,$A1642=0,MOD($A1642,ChapterTable!$R$20)&lt;&gt;0),"","보스")&amp;"인게임누적곱배수",ChapterTable!$R:$S,2,0)^C1642
    +VLOOKUP(SUBSTITUTE(SUBSTITUTE(E$1,"standard",""),"|Float","")&amp;IF(OR($L1642=TRUE,$A1642=0,MOD($A1642,ChapterTable!$R$20)&lt;&gt;0),"","보스")&amp;"인게임누적합배수",ChapterTable!$R:$S,2,0)*C1642)
  )
  )
  )
)</f>
        <v>5305.18359375</v>
      </c>
      <c r="F1642" s="1">
        <f ca="1">IF(AND($A1642=0,$B1642=1),
    VLOOKUP(1,ChapterTable!$1:$1048576,MATCH("최종"&amp;SUBSTITUTE(SUBSTITUTE(F$1,"standard",""),"|Float",""),ChapterTable!$1:$1,0),0)*ChapterTable!$P$17,
  IF(AND($A1642=0,$B1642=0),
    F1643,
  IF($B1642=0,
    VLOOKUP($A1642,ChapterTable!$1:$1048576,MATCH("최종"&amp;SUBSTITUTE(SUBSTITUTE(F$1,"standard",""),"|Float",""),ChapterTable!$1:$1,0),0),
  IF($B1642=1,
    IF($L1642=FALSE,
      VLOOKUP($A1642,ChapterTable!$1:$1048576,MATCH("최종"&amp;SUBSTITUTE(SUBSTITUTE(F$1,"standard",""),"|Float",""),ChapterTable!$1:$1,0),0),
      VLOOKUP($A1642-ChapterTable!$P$11,ChapterTable!$1:$1048576,MATCH("최종"&amp;SUBSTITUTE(SUBSTITUTE(F$1,"standard",""),"|Float",""),ChapterTable!$1:$1,0),0)*ChapterTable!$P$14
    ),
  OFFSET(F1642,-$B1642+IF($L1642,1,0),0)*
    (VLOOKUP(SUBSTITUTE(SUBSTITUTE(F$1,"standard",""),"|Float","")&amp;IF(OR($L1642=TRUE,$A1642=0,MOD($A1642,ChapterTable!$R$20)&lt;&gt;0),"","보스")&amp;"인게임누적곱배수",ChapterTable!$R:$S,2,0)^D1642
    +VLOOKUP(SUBSTITUTE(SUBSTITUTE(F$1,"standard",""),"|Float","")&amp;IF(OR($L1642=TRUE,$A1642=0,MOD($A1642,ChapterTable!$R$20)&lt;&gt;0),"","보스")&amp;"인게임누적합배수",ChapterTable!$R:$S,2,0)*D1642)
  )
  )
  )
)</f>
        <v>2210.4931640625</v>
      </c>
      <c r="G1642" t="s">
        <v>715</v>
      </c>
      <c r="J1642" t="str">
        <f>IF(ISBLANK(I1642),"",
IFERROR(VLOOKUP(I1642,[1]StringTable!$1:$1048576,MATCH("kor|String",[1]StringTable!$1:$1,0),0),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84"/>
        <v>1</v>
      </c>
      <c r="AJ1642">
        <f t="shared" si="182"/>
        <v>1</v>
      </c>
      <c r="AK1642">
        <f t="shared" si="183"/>
        <v>1</v>
      </c>
      <c r="AL1642">
        <v>0</v>
      </c>
    </row>
    <row r="1643" spans="1:38" x14ac:dyDescent="0.3">
      <c r="A1643">
        <v>11</v>
      </c>
      <c r="B1643">
        <v>2</v>
      </c>
      <c r="C1643">
        <f>IF(OR($L1643=TRUE,$A1643=0,MOD($A1643,ChapterTable!$R$20)&lt;&gt;0),
MAX(0,INT(($B1643+ChapterTable!$P$26+VLOOKUP(SUBSTITUTE(C$1,"성장단계","")&amp;"단계오프셋",ChapterTable!$R:$S,2,0))/ChapterTable!$P$23)),
MAX(0,INT(($B1643+ChapterTable!$R$26+VLOOKUP(SUBSTITUTE(C$1,"성장단계","")&amp;"보스단계오프셋",ChapterTable!$R:$S,2,0))/ChapterTable!$R$23)))</f>
        <v>0</v>
      </c>
      <c r="D1643">
        <f>IF(OR($L1643=TRUE,$A1643=0,MOD($A1643,ChapterTable!$R$20)&lt;&gt;0),
MAX(0,INT(($B1643+ChapterTable!$P$26+VLOOKUP(SUBSTITUTE(D$1,"성장단계","")&amp;"단계오프셋",ChapterTable!$R:$S,2,0))/ChapterTable!$P$23)),
MAX(0,INT(($B1643+ChapterTable!$R$26+VLOOKUP(SUBSTITUTE(D$1,"성장단계","")&amp;"보스단계오프셋",ChapterTable!$R:$S,2,0))/ChapterTable!$R$23)))</f>
        <v>0</v>
      </c>
      <c r="E1643" s="1">
        <f ca="1">IF(AND($A1643=0,$B1643=1),
    VLOOKUP(1,ChapterTable!$1:$1048576,MATCH("최종"&amp;SUBSTITUTE(SUBSTITUTE(E$1,"standard",""),"|Float",""),ChapterTable!$1:$1,0),0)*ChapterTable!$P$17,
  IF(AND($A1643=0,$B1643=0),
    E1644,
  IF($B1643=0,
    VLOOKUP($A1643,ChapterTable!$1:$1048576,MATCH("최종"&amp;SUBSTITUTE(SUBSTITUTE(E$1,"standard",""),"|Float",""),ChapterTable!$1:$1,0),0),
  IF($B1643=1,
    IF($L1643=FALSE,
      VLOOKUP($A1643,ChapterTable!$1:$1048576,MATCH("최종"&amp;SUBSTITUTE(SUBSTITUTE(E$1,"standard",""),"|Float",""),ChapterTable!$1:$1,0),0),
      VLOOKUP($A1643-ChapterTable!$P$11,ChapterTable!$1:$1048576,MATCH("최종"&amp;SUBSTITUTE(SUBSTITUTE(E$1,"standard",""),"|Float",""),ChapterTable!$1:$1,0),0)*ChapterTable!$P$14
    ),
  OFFSET(E1643,-$B1643+IF($L1643,1,0),0)*IF($B1643&gt;OFFSET($B1643,1,0),ChapterTable!$R$17,1)*
    (VLOOKUP(SUBSTITUTE(SUBSTITUTE(E$1,"standard",""),"|Float","")&amp;IF(OR($L1643=TRUE,$A1643=0,MOD($A1643,ChapterTable!$R$20)&lt;&gt;0),"","보스")&amp;"인게임누적곱배수",ChapterTable!$R:$S,2,0)^C1643
    +VLOOKUP(SUBSTITUTE(SUBSTITUTE(E$1,"standard",""),"|Float","")&amp;IF(OR($L1643=TRUE,$A1643=0,MOD($A1643,ChapterTable!$R$20)&lt;&gt;0),"","보스")&amp;"인게임누적합배수",ChapterTable!$R:$S,2,0)*C1643)
  )
  )
  )
)</f>
        <v>5305.18359375</v>
      </c>
      <c r="F1643" s="1">
        <f ca="1">IF(AND($A1643=0,$B1643=1),
    VLOOKUP(1,ChapterTable!$1:$1048576,MATCH("최종"&amp;SUBSTITUTE(SUBSTITUTE(F$1,"standard",""),"|Float",""),ChapterTable!$1:$1,0),0)*ChapterTable!$P$17,
  IF(AND($A1643=0,$B1643=0),
    F1644,
  IF($B1643=0,
    VLOOKUP($A1643,ChapterTable!$1:$1048576,MATCH("최종"&amp;SUBSTITUTE(SUBSTITUTE(F$1,"standard",""),"|Float",""),ChapterTable!$1:$1,0),0),
  IF($B1643=1,
    IF($L1643=FALSE,
      VLOOKUP($A1643,ChapterTable!$1:$1048576,MATCH("최종"&amp;SUBSTITUTE(SUBSTITUTE(F$1,"standard",""),"|Float",""),ChapterTable!$1:$1,0),0),
      VLOOKUP($A1643-ChapterTable!$P$11,ChapterTable!$1:$1048576,MATCH("최종"&amp;SUBSTITUTE(SUBSTITUTE(F$1,"standard",""),"|Float",""),ChapterTable!$1:$1,0),0)*ChapterTable!$P$14
    ),
  OFFSET(F1643,-$B1643+IF($L1643,1,0),0)*
    (VLOOKUP(SUBSTITUTE(SUBSTITUTE(F$1,"standard",""),"|Float","")&amp;IF(OR($L1643=TRUE,$A1643=0,MOD($A1643,ChapterTable!$R$20)&lt;&gt;0),"","보스")&amp;"인게임누적곱배수",ChapterTable!$R:$S,2,0)^D1643
    +VLOOKUP(SUBSTITUTE(SUBSTITUTE(F$1,"standard",""),"|Float","")&amp;IF(OR($L1643=TRUE,$A1643=0,MOD($A1643,ChapterTable!$R$20)&lt;&gt;0),"","보스")&amp;"인게임누적합배수",ChapterTable!$R:$S,2,0)*D1643)
  )
  )
  )
)</f>
        <v>2210.4931640625</v>
      </c>
      <c r="G1643" t="s">
        <v>715</v>
      </c>
      <c r="J1643" t="str">
        <f>IF(ISBLANK(I1643),"",
IFERROR(VLOOKUP(I1643,[1]StringTable!$1:$1048576,MATCH("kor|String",[1]StringTable!$1:$1,0),0),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84"/>
        <v>1</v>
      </c>
      <c r="AJ1643">
        <f t="shared" si="182"/>
        <v>1</v>
      </c>
      <c r="AK1643">
        <f t="shared" si="183"/>
        <v>1</v>
      </c>
      <c r="AL1643">
        <v>0</v>
      </c>
    </row>
    <row r="1644" spans="1:38" x14ac:dyDescent="0.3">
      <c r="A1644">
        <v>11</v>
      </c>
      <c r="B1644">
        <v>3</v>
      </c>
      <c r="C1644">
        <f>IF(OR($L1644=TRUE,$A1644=0,MOD($A1644,ChapterTable!$R$20)&lt;&gt;0),
MAX(0,INT(($B1644+ChapterTable!$P$26+VLOOKUP(SUBSTITUTE(C$1,"성장단계","")&amp;"단계오프셋",ChapterTable!$R:$S,2,0))/ChapterTable!$P$23)),
MAX(0,INT(($B1644+ChapterTable!$R$26+VLOOKUP(SUBSTITUTE(C$1,"성장단계","")&amp;"보스단계오프셋",ChapterTable!$R:$S,2,0))/ChapterTable!$R$23)))</f>
        <v>0</v>
      </c>
      <c r="D1644">
        <f>IF(OR($L1644=TRUE,$A1644=0,MOD($A1644,ChapterTable!$R$20)&lt;&gt;0),
MAX(0,INT(($B1644+ChapterTable!$P$26+VLOOKUP(SUBSTITUTE(D$1,"성장단계","")&amp;"단계오프셋",ChapterTable!$R:$S,2,0))/ChapterTable!$P$23)),
MAX(0,INT(($B1644+ChapterTable!$R$26+VLOOKUP(SUBSTITUTE(D$1,"성장단계","")&amp;"보스단계오프셋",ChapterTable!$R:$S,2,0))/ChapterTable!$R$23)))</f>
        <v>0</v>
      </c>
      <c r="E1644" s="1">
        <f ca="1">IF(AND($A1644=0,$B1644=1),
    VLOOKUP(1,ChapterTable!$1:$1048576,MATCH("최종"&amp;SUBSTITUTE(SUBSTITUTE(E$1,"standard",""),"|Float",""),ChapterTable!$1:$1,0),0)*ChapterTable!$P$17,
  IF(AND($A1644=0,$B1644=0),
    E1645,
  IF($B1644=0,
    VLOOKUP($A1644,ChapterTable!$1:$1048576,MATCH("최종"&amp;SUBSTITUTE(SUBSTITUTE(E$1,"standard",""),"|Float",""),ChapterTable!$1:$1,0),0),
  IF($B1644=1,
    IF($L1644=FALSE,
      VLOOKUP($A1644,ChapterTable!$1:$1048576,MATCH("최종"&amp;SUBSTITUTE(SUBSTITUTE(E$1,"standard",""),"|Float",""),ChapterTable!$1:$1,0),0),
      VLOOKUP($A1644-ChapterTable!$P$11,ChapterTable!$1:$1048576,MATCH("최종"&amp;SUBSTITUTE(SUBSTITUTE(E$1,"standard",""),"|Float",""),ChapterTable!$1:$1,0),0)*ChapterTable!$P$14
    ),
  OFFSET(E1644,-$B1644+IF($L1644,1,0),0)*IF($B1644&gt;OFFSET($B1644,1,0),ChapterTable!$R$17,1)*
    (VLOOKUP(SUBSTITUTE(SUBSTITUTE(E$1,"standard",""),"|Float","")&amp;IF(OR($L1644=TRUE,$A1644=0,MOD($A1644,ChapterTable!$R$20)&lt;&gt;0),"","보스")&amp;"인게임누적곱배수",ChapterTable!$R:$S,2,0)^C1644
    +VLOOKUP(SUBSTITUTE(SUBSTITUTE(E$1,"standard",""),"|Float","")&amp;IF(OR($L1644=TRUE,$A1644=0,MOD($A1644,ChapterTable!$R$20)&lt;&gt;0),"","보스")&amp;"인게임누적합배수",ChapterTable!$R:$S,2,0)*C1644)
  )
  )
  )
)</f>
        <v>5305.18359375</v>
      </c>
      <c r="F1644" s="1">
        <f ca="1">IF(AND($A1644=0,$B1644=1),
    VLOOKUP(1,ChapterTable!$1:$1048576,MATCH("최종"&amp;SUBSTITUTE(SUBSTITUTE(F$1,"standard",""),"|Float",""),ChapterTable!$1:$1,0),0)*ChapterTable!$P$17,
  IF(AND($A1644=0,$B1644=0),
    F1645,
  IF($B1644=0,
    VLOOKUP($A1644,ChapterTable!$1:$1048576,MATCH("최종"&amp;SUBSTITUTE(SUBSTITUTE(F$1,"standard",""),"|Float",""),ChapterTable!$1:$1,0),0),
  IF($B1644=1,
    IF($L1644=FALSE,
      VLOOKUP($A1644,ChapterTable!$1:$1048576,MATCH("최종"&amp;SUBSTITUTE(SUBSTITUTE(F$1,"standard",""),"|Float",""),ChapterTable!$1:$1,0),0),
      VLOOKUP($A1644-ChapterTable!$P$11,ChapterTable!$1:$1048576,MATCH("최종"&amp;SUBSTITUTE(SUBSTITUTE(F$1,"standard",""),"|Float",""),ChapterTable!$1:$1,0),0)*ChapterTable!$P$14
    ),
  OFFSET(F1644,-$B1644+IF($L1644,1,0),0)*
    (VLOOKUP(SUBSTITUTE(SUBSTITUTE(F$1,"standard",""),"|Float","")&amp;IF(OR($L1644=TRUE,$A1644=0,MOD($A1644,ChapterTable!$R$20)&lt;&gt;0),"","보스")&amp;"인게임누적곱배수",ChapterTable!$R:$S,2,0)^D1644
    +VLOOKUP(SUBSTITUTE(SUBSTITUTE(F$1,"standard",""),"|Float","")&amp;IF(OR($L1644=TRUE,$A1644=0,MOD($A1644,ChapterTable!$R$20)&lt;&gt;0),"","보스")&amp;"인게임누적합배수",ChapterTable!$R:$S,2,0)*D1644)
  )
  )
  )
)</f>
        <v>2210.4931640625</v>
      </c>
      <c r="G1644" t="s">
        <v>715</v>
      </c>
      <c r="J1644" t="str">
        <f>IF(ISBLANK(I1644),"",
IFERROR(VLOOKUP(I1644,[1]StringTable!$1:$1048576,MATCH("kor|String",[1]StringTable!$1:$1,0),0),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84"/>
        <v>1</v>
      </c>
      <c r="AJ1644">
        <f t="shared" si="182"/>
        <v>1</v>
      </c>
      <c r="AK1644">
        <f t="shared" si="183"/>
        <v>1</v>
      </c>
      <c r="AL1644">
        <v>0</v>
      </c>
    </row>
    <row r="1645" spans="1:38" x14ac:dyDescent="0.3">
      <c r="A1645">
        <v>11</v>
      </c>
      <c r="B1645">
        <v>4</v>
      </c>
      <c r="C1645">
        <f>IF(OR($L1645=TRUE,$A1645=0,MOD($A1645,ChapterTable!$R$20)&lt;&gt;0),
MAX(0,INT(($B1645+ChapterTable!$P$26+VLOOKUP(SUBSTITUTE(C$1,"성장단계","")&amp;"단계오프셋",ChapterTable!$R:$S,2,0))/ChapterTable!$P$23)),
MAX(0,INT(($B1645+ChapterTable!$R$26+VLOOKUP(SUBSTITUTE(C$1,"성장단계","")&amp;"보스단계오프셋",ChapterTable!$R:$S,2,0))/ChapterTable!$R$23)))</f>
        <v>0</v>
      </c>
      <c r="D1645">
        <f>IF(OR($L1645=TRUE,$A1645=0,MOD($A1645,ChapterTable!$R$20)&lt;&gt;0),
MAX(0,INT(($B1645+ChapterTable!$P$26+VLOOKUP(SUBSTITUTE(D$1,"성장단계","")&amp;"단계오프셋",ChapterTable!$R:$S,2,0))/ChapterTable!$P$23)),
MAX(0,INT(($B1645+ChapterTable!$R$26+VLOOKUP(SUBSTITUTE(D$1,"성장단계","")&amp;"보스단계오프셋",ChapterTable!$R:$S,2,0))/ChapterTable!$R$23)))</f>
        <v>0</v>
      </c>
      <c r="E1645" s="1">
        <f ca="1">IF(AND($A1645=0,$B1645=1),
    VLOOKUP(1,ChapterTable!$1:$1048576,MATCH("최종"&amp;SUBSTITUTE(SUBSTITUTE(E$1,"standard",""),"|Float",""),ChapterTable!$1:$1,0),0)*ChapterTable!$P$17,
  IF(AND($A1645=0,$B1645=0),
    E1646,
  IF($B1645=0,
    VLOOKUP($A1645,ChapterTable!$1:$1048576,MATCH("최종"&amp;SUBSTITUTE(SUBSTITUTE(E$1,"standard",""),"|Float",""),ChapterTable!$1:$1,0),0),
  IF($B1645=1,
    IF($L1645=FALSE,
      VLOOKUP($A1645,ChapterTable!$1:$1048576,MATCH("최종"&amp;SUBSTITUTE(SUBSTITUTE(E$1,"standard",""),"|Float",""),ChapterTable!$1:$1,0),0),
      VLOOKUP($A1645-ChapterTable!$P$11,ChapterTable!$1:$1048576,MATCH("최종"&amp;SUBSTITUTE(SUBSTITUTE(E$1,"standard",""),"|Float",""),ChapterTable!$1:$1,0),0)*ChapterTable!$P$14
    ),
  OFFSET(E1645,-$B1645+IF($L1645,1,0),0)*IF($B1645&gt;OFFSET($B1645,1,0),ChapterTable!$R$17,1)*
    (VLOOKUP(SUBSTITUTE(SUBSTITUTE(E$1,"standard",""),"|Float","")&amp;IF(OR($L1645=TRUE,$A1645=0,MOD($A1645,ChapterTable!$R$20)&lt;&gt;0),"","보스")&amp;"인게임누적곱배수",ChapterTable!$R:$S,2,0)^C1645
    +VLOOKUP(SUBSTITUTE(SUBSTITUTE(E$1,"standard",""),"|Float","")&amp;IF(OR($L1645=TRUE,$A1645=0,MOD($A1645,ChapterTable!$R$20)&lt;&gt;0),"","보스")&amp;"인게임누적합배수",ChapterTable!$R:$S,2,0)*C1645)
  )
  )
  )
)</f>
        <v>5305.18359375</v>
      </c>
      <c r="F1645" s="1">
        <f ca="1">IF(AND($A1645=0,$B1645=1),
    VLOOKUP(1,ChapterTable!$1:$1048576,MATCH("최종"&amp;SUBSTITUTE(SUBSTITUTE(F$1,"standard",""),"|Float",""),ChapterTable!$1:$1,0),0)*ChapterTable!$P$17,
  IF(AND($A1645=0,$B1645=0),
    F1646,
  IF($B1645=0,
    VLOOKUP($A1645,ChapterTable!$1:$1048576,MATCH("최종"&amp;SUBSTITUTE(SUBSTITUTE(F$1,"standard",""),"|Float",""),ChapterTable!$1:$1,0),0),
  IF($B1645=1,
    IF($L1645=FALSE,
      VLOOKUP($A1645,ChapterTable!$1:$1048576,MATCH("최종"&amp;SUBSTITUTE(SUBSTITUTE(F$1,"standard",""),"|Float",""),ChapterTable!$1:$1,0),0),
      VLOOKUP($A1645-ChapterTable!$P$11,ChapterTable!$1:$1048576,MATCH("최종"&amp;SUBSTITUTE(SUBSTITUTE(F$1,"standard",""),"|Float",""),ChapterTable!$1:$1,0),0)*ChapterTable!$P$14
    ),
  OFFSET(F1645,-$B1645+IF($L1645,1,0),0)*
    (VLOOKUP(SUBSTITUTE(SUBSTITUTE(F$1,"standard",""),"|Float","")&amp;IF(OR($L1645=TRUE,$A1645=0,MOD($A1645,ChapterTable!$R$20)&lt;&gt;0),"","보스")&amp;"인게임누적곱배수",ChapterTable!$R:$S,2,0)^D1645
    +VLOOKUP(SUBSTITUTE(SUBSTITUTE(F$1,"standard",""),"|Float","")&amp;IF(OR($L1645=TRUE,$A1645=0,MOD($A1645,ChapterTable!$R$20)&lt;&gt;0),"","보스")&amp;"인게임누적합배수",ChapterTable!$R:$S,2,0)*D1645)
  )
  )
  )
)</f>
        <v>2210.4931640625</v>
      </c>
      <c r="G1645" t="s">
        <v>715</v>
      </c>
      <c r="J1645" t="str">
        <f>IF(ISBLANK(I1645),"",
IFERROR(VLOOKUP(I1645,[1]StringTable!$1:$1048576,MATCH("kor|String",[1]StringTable!$1:$1,0),0),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84"/>
        <v>1</v>
      </c>
      <c r="AJ1645">
        <f t="shared" si="182"/>
        <v>1</v>
      </c>
      <c r="AK1645">
        <f t="shared" si="183"/>
        <v>1</v>
      </c>
      <c r="AL1645">
        <v>0</v>
      </c>
    </row>
    <row r="1646" spans="1:38" x14ac:dyDescent="0.3">
      <c r="A1646">
        <v>11</v>
      </c>
      <c r="B1646">
        <v>5</v>
      </c>
      <c r="C1646">
        <f>IF(OR($L1646=TRUE,$A1646=0,MOD($A1646,ChapterTable!$R$20)&lt;&gt;0),
MAX(0,INT(($B1646+ChapterTable!$P$26+VLOOKUP(SUBSTITUTE(C$1,"성장단계","")&amp;"단계오프셋",ChapterTable!$R:$S,2,0))/ChapterTable!$P$23)),
MAX(0,INT(($B1646+ChapterTable!$R$26+VLOOKUP(SUBSTITUTE(C$1,"성장단계","")&amp;"보스단계오프셋",ChapterTable!$R:$S,2,0))/ChapterTable!$R$23)))</f>
        <v>0</v>
      </c>
      <c r="D1646">
        <f>IF(OR($L1646=TRUE,$A1646=0,MOD($A1646,ChapterTable!$R$20)&lt;&gt;0),
MAX(0,INT(($B1646+ChapterTable!$P$26+VLOOKUP(SUBSTITUTE(D$1,"성장단계","")&amp;"단계오프셋",ChapterTable!$R:$S,2,0))/ChapterTable!$P$23)),
MAX(0,INT(($B1646+ChapterTable!$R$26+VLOOKUP(SUBSTITUTE(D$1,"성장단계","")&amp;"보스단계오프셋",ChapterTable!$R:$S,2,0))/ChapterTable!$R$23)))</f>
        <v>0</v>
      </c>
      <c r="E1646" s="1">
        <f ca="1">IF(AND($A1646=0,$B1646=1),
    VLOOKUP(1,ChapterTable!$1:$1048576,MATCH("최종"&amp;SUBSTITUTE(SUBSTITUTE(E$1,"standard",""),"|Float",""),ChapterTable!$1:$1,0),0)*ChapterTable!$P$17,
  IF(AND($A1646=0,$B1646=0),
    E1647,
  IF($B1646=0,
    VLOOKUP($A1646,ChapterTable!$1:$1048576,MATCH("최종"&amp;SUBSTITUTE(SUBSTITUTE(E$1,"standard",""),"|Float",""),ChapterTable!$1:$1,0),0),
  IF($B1646=1,
    IF($L1646=FALSE,
      VLOOKUP($A1646,ChapterTable!$1:$1048576,MATCH("최종"&amp;SUBSTITUTE(SUBSTITUTE(E$1,"standard",""),"|Float",""),ChapterTable!$1:$1,0),0),
      VLOOKUP($A1646-ChapterTable!$P$11,ChapterTable!$1:$1048576,MATCH("최종"&amp;SUBSTITUTE(SUBSTITUTE(E$1,"standard",""),"|Float",""),ChapterTable!$1:$1,0),0)*ChapterTable!$P$14
    ),
  OFFSET(E1646,-$B1646+IF($L1646,1,0),0)*IF($B1646&gt;OFFSET($B1646,1,0),ChapterTable!$R$17,1)*
    (VLOOKUP(SUBSTITUTE(SUBSTITUTE(E$1,"standard",""),"|Float","")&amp;IF(OR($L1646=TRUE,$A1646=0,MOD($A1646,ChapterTable!$R$20)&lt;&gt;0),"","보스")&amp;"인게임누적곱배수",ChapterTable!$R:$S,2,0)^C1646
    +VLOOKUP(SUBSTITUTE(SUBSTITUTE(E$1,"standard",""),"|Float","")&amp;IF(OR($L1646=TRUE,$A1646=0,MOD($A1646,ChapterTable!$R$20)&lt;&gt;0),"","보스")&amp;"인게임누적합배수",ChapterTable!$R:$S,2,0)*C1646)
  )
  )
  )
)</f>
        <v>5305.18359375</v>
      </c>
      <c r="F1646" s="1">
        <f ca="1">IF(AND($A1646=0,$B1646=1),
    VLOOKUP(1,ChapterTable!$1:$1048576,MATCH("최종"&amp;SUBSTITUTE(SUBSTITUTE(F$1,"standard",""),"|Float",""),ChapterTable!$1:$1,0),0)*ChapterTable!$P$17,
  IF(AND($A1646=0,$B1646=0),
    F1647,
  IF($B1646=0,
    VLOOKUP($A1646,ChapterTable!$1:$1048576,MATCH("최종"&amp;SUBSTITUTE(SUBSTITUTE(F$1,"standard",""),"|Float",""),ChapterTable!$1:$1,0),0),
  IF($B1646=1,
    IF($L1646=FALSE,
      VLOOKUP($A1646,ChapterTable!$1:$1048576,MATCH("최종"&amp;SUBSTITUTE(SUBSTITUTE(F$1,"standard",""),"|Float",""),ChapterTable!$1:$1,0),0),
      VLOOKUP($A1646-ChapterTable!$P$11,ChapterTable!$1:$1048576,MATCH("최종"&amp;SUBSTITUTE(SUBSTITUTE(F$1,"standard",""),"|Float",""),ChapterTable!$1:$1,0),0)*ChapterTable!$P$14
    ),
  OFFSET(F1646,-$B1646+IF($L1646,1,0),0)*
    (VLOOKUP(SUBSTITUTE(SUBSTITUTE(F$1,"standard",""),"|Float","")&amp;IF(OR($L1646=TRUE,$A1646=0,MOD($A1646,ChapterTable!$R$20)&lt;&gt;0),"","보스")&amp;"인게임누적곱배수",ChapterTable!$R:$S,2,0)^D1646
    +VLOOKUP(SUBSTITUTE(SUBSTITUTE(F$1,"standard",""),"|Float","")&amp;IF(OR($L1646=TRUE,$A1646=0,MOD($A1646,ChapterTable!$R$20)&lt;&gt;0),"","보스")&amp;"인게임누적합배수",ChapterTable!$R:$S,2,0)*D1646)
  )
  )
  )
)</f>
        <v>2210.4931640625</v>
      </c>
      <c r="G1646" t="s">
        <v>715</v>
      </c>
      <c r="J1646" t="str">
        <f>IF(ISBLANK(I1646),"",
IFERROR(VLOOKUP(I1646,[1]StringTable!$1:$1048576,MATCH("kor|String",[1]StringTable!$1:$1,0),0),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84"/>
        <v>1</v>
      </c>
      <c r="AJ1646">
        <f t="shared" si="182"/>
        <v>1</v>
      </c>
      <c r="AK1646">
        <f t="shared" si="183"/>
        <v>1</v>
      </c>
      <c r="AL1646">
        <v>0</v>
      </c>
    </row>
    <row r="1647" spans="1:38" x14ac:dyDescent="0.3">
      <c r="A1647">
        <v>11</v>
      </c>
      <c r="B1647">
        <v>6</v>
      </c>
      <c r="C1647">
        <f>IF(OR($L1647=TRUE,$A1647=0,MOD($A1647,ChapterTable!$R$20)&lt;&gt;0),
MAX(0,INT(($B1647+ChapterTable!$P$26+VLOOKUP(SUBSTITUTE(C$1,"성장단계","")&amp;"단계오프셋",ChapterTable!$R:$S,2,0))/ChapterTable!$P$23)),
MAX(0,INT(($B1647+ChapterTable!$R$26+VLOOKUP(SUBSTITUTE(C$1,"성장단계","")&amp;"보스단계오프셋",ChapterTable!$R:$S,2,0))/ChapterTable!$R$23)))</f>
        <v>1</v>
      </c>
      <c r="D1647">
        <f>IF(OR($L1647=TRUE,$A1647=0,MOD($A1647,ChapterTable!$R$20)&lt;&gt;0),
MAX(0,INT(($B1647+ChapterTable!$P$26+VLOOKUP(SUBSTITUTE(D$1,"성장단계","")&amp;"단계오프셋",ChapterTable!$R:$S,2,0))/ChapterTable!$P$23)),
MAX(0,INT(($B1647+ChapterTable!$R$26+VLOOKUP(SUBSTITUTE(D$1,"성장단계","")&amp;"보스단계오프셋",ChapterTable!$R:$S,2,0))/ChapterTable!$R$23)))</f>
        <v>0</v>
      </c>
      <c r="E1647" s="1">
        <f ca="1">IF(AND($A1647=0,$B1647=1),
    VLOOKUP(1,ChapterTable!$1:$1048576,MATCH("최종"&amp;SUBSTITUTE(SUBSTITUTE(E$1,"standard",""),"|Float",""),ChapterTable!$1:$1,0),0)*ChapterTable!$P$17,
  IF(AND($A1647=0,$B1647=0),
    E1648,
  IF($B1647=0,
    VLOOKUP($A1647,ChapterTable!$1:$1048576,MATCH("최종"&amp;SUBSTITUTE(SUBSTITUTE(E$1,"standard",""),"|Float",""),ChapterTable!$1:$1,0),0),
  IF($B1647=1,
    IF($L1647=FALSE,
      VLOOKUP($A1647,ChapterTable!$1:$1048576,MATCH("최종"&amp;SUBSTITUTE(SUBSTITUTE(E$1,"standard",""),"|Float",""),ChapterTable!$1:$1,0),0),
      VLOOKUP($A1647-ChapterTable!$P$11,ChapterTable!$1:$1048576,MATCH("최종"&amp;SUBSTITUTE(SUBSTITUTE(E$1,"standard",""),"|Float",""),ChapterTable!$1:$1,0),0)*ChapterTable!$P$14
    ),
  OFFSET(E1647,-$B1647+IF($L1647,1,0),0)*IF($B1647&gt;OFFSET($B1647,1,0),ChapterTable!$R$17,1)*
    (VLOOKUP(SUBSTITUTE(SUBSTITUTE(E$1,"standard",""),"|Float","")&amp;IF(OR($L1647=TRUE,$A1647=0,MOD($A1647,ChapterTable!$R$20)&lt;&gt;0),"","보스")&amp;"인게임누적곱배수",ChapterTable!$R:$S,2,0)^C1647
    +VLOOKUP(SUBSTITUTE(SUBSTITUTE(E$1,"standard",""),"|Float","")&amp;IF(OR($L1647=TRUE,$A1647=0,MOD($A1647,ChapterTable!$R$20)&lt;&gt;0),"","보스")&amp;"인게임누적합배수",ChapterTable!$R:$S,2,0)*C1647)
  )
  )
  )
)</f>
        <v>6366.2203124999996</v>
      </c>
      <c r="F1647" s="1">
        <f ca="1">IF(AND($A1647=0,$B1647=1),
    VLOOKUP(1,ChapterTable!$1:$1048576,MATCH("최종"&amp;SUBSTITUTE(SUBSTITUTE(F$1,"standard",""),"|Float",""),ChapterTable!$1:$1,0),0)*ChapterTable!$P$17,
  IF(AND($A1647=0,$B1647=0),
    F1648,
  IF($B1647=0,
    VLOOKUP($A1647,ChapterTable!$1:$1048576,MATCH("최종"&amp;SUBSTITUTE(SUBSTITUTE(F$1,"standard",""),"|Float",""),ChapterTable!$1:$1,0),0),
  IF($B1647=1,
    IF($L1647=FALSE,
      VLOOKUP($A1647,ChapterTable!$1:$1048576,MATCH("최종"&amp;SUBSTITUTE(SUBSTITUTE(F$1,"standard",""),"|Float",""),ChapterTable!$1:$1,0),0),
      VLOOKUP($A1647-ChapterTable!$P$11,ChapterTable!$1:$1048576,MATCH("최종"&amp;SUBSTITUTE(SUBSTITUTE(F$1,"standard",""),"|Float",""),ChapterTable!$1:$1,0),0)*ChapterTable!$P$14
    ),
  OFFSET(F1647,-$B1647+IF($L1647,1,0),0)*
    (VLOOKUP(SUBSTITUTE(SUBSTITUTE(F$1,"standard",""),"|Float","")&amp;IF(OR($L1647=TRUE,$A1647=0,MOD($A1647,ChapterTable!$R$20)&lt;&gt;0),"","보스")&amp;"인게임누적곱배수",ChapterTable!$R:$S,2,0)^D1647
    +VLOOKUP(SUBSTITUTE(SUBSTITUTE(F$1,"standard",""),"|Float","")&amp;IF(OR($L1647=TRUE,$A1647=0,MOD($A1647,ChapterTable!$R$20)&lt;&gt;0),"","보스")&amp;"인게임누적합배수",ChapterTable!$R:$S,2,0)*D1647)
  )
  )
  )
)</f>
        <v>2210.4931640625</v>
      </c>
      <c r="G1647" t="s">
        <v>715</v>
      </c>
      <c r="J1647" t="str">
        <f>IF(ISBLANK(I1647),"",
IFERROR(VLOOKUP(I1647,[1]StringTable!$1:$1048576,MATCH("kor|String",[1]StringTable!$1:$1,0),0),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84"/>
        <v>1</v>
      </c>
      <c r="AJ1647">
        <f t="shared" si="182"/>
        <v>1</v>
      </c>
      <c r="AK1647">
        <f t="shared" si="183"/>
        <v>1</v>
      </c>
      <c r="AL1647">
        <v>0</v>
      </c>
    </row>
    <row r="1648" spans="1:38" x14ac:dyDescent="0.3">
      <c r="A1648">
        <v>11</v>
      </c>
      <c r="B1648">
        <v>7</v>
      </c>
      <c r="C1648">
        <f>IF(OR($L1648=TRUE,$A1648=0,MOD($A1648,ChapterTable!$R$20)&lt;&gt;0),
MAX(0,INT(($B1648+ChapterTable!$P$26+VLOOKUP(SUBSTITUTE(C$1,"성장단계","")&amp;"단계오프셋",ChapterTable!$R:$S,2,0))/ChapterTable!$P$23)),
MAX(0,INT(($B1648+ChapterTable!$R$26+VLOOKUP(SUBSTITUTE(C$1,"성장단계","")&amp;"보스단계오프셋",ChapterTable!$R:$S,2,0))/ChapterTable!$R$23)))</f>
        <v>1</v>
      </c>
      <c r="D1648">
        <f>IF(OR($L1648=TRUE,$A1648=0,MOD($A1648,ChapterTable!$R$20)&lt;&gt;0),
MAX(0,INT(($B1648+ChapterTable!$P$26+VLOOKUP(SUBSTITUTE(D$1,"성장단계","")&amp;"단계오프셋",ChapterTable!$R:$S,2,0))/ChapterTable!$P$23)),
MAX(0,INT(($B1648+ChapterTable!$R$26+VLOOKUP(SUBSTITUTE(D$1,"성장단계","")&amp;"보스단계오프셋",ChapterTable!$R:$S,2,0))/ChapterTable!$R$23)))</f>
        <v>0</v>
      </c>
      <c r="E1648" s="1">
        <f ca="1">IF(AND($A1648=0,$B1648=1),
    VLOOKUP(1,ChapterTable!$1:$1048576,MATCH("최종"&amp;SUBSTITUTE(SUBSTITUTE(E$1,"standard",""),"|Float",""),ChapterTable!$1:$1,0),0)*ChapterTable!$P$17,
  IF(AND($A1648=0,$B1648=0),
    E1649,
  IF($B1648=0,
    VLOOKUP($A1648,ChapterTable!$1:$1048576,MATCH("최종"&amp;SUBSTITUTE(SUBSTITUTE(E$1,"standard",""),"|Float",""),ChapterTable!$1:$1,0),0),
  IF($B1648=1,
    IF($L1648=FALSE,
      VLOOKUP($A1648,ChapterTable!$1:$1048576,MATCH("최종"&amp;SUBSTITUTE(SUBSTITUTE(E$1,"standard",""),"|Float",""),ChapterTable!$1:$1,0),0),
      VLOOKUP($A1648-ChapterTable!$P$11,ChapterTable!$1:$1048576,MATCH("최종"&amp;SUBSTITUTE(SUBSTITUTE(E$1,"standard",""),"|Float",""),ChapterTable!$1:$1,0),0)*ChapterTable!$P$14
    ),
  OFFSET(E1648,-$B1648+IF($L1648,1,0),0)*IF($B1648&gt;OFFSET($B1648,1,0),ChapterTable!$R$17,1)*
    (VLOOKUP(SUBSTITUTE(SUBSTITUTE(E$1,"standard",""),"|Float","")&amp;IF(OR($L1648=TRUE,$A1648=0,MOD($A1648,ChapterTable!$R$20)&lt;&gt;0),"","보스")&amp;"인게임누적곱배수",ChapterTable!$R:$S,2,0)^C1648
    +VLOOKUP(SUBSTITUTE(SUBSTITUTE(E$1,"standard",""),"|Float","")&amp;IF(OR($L1648=TRUE,$A1648=0,MOD($A1648,ChapterTable!$R$20)&lt;&gt;0),"","보스")&amp;"인게임누적합배수",ChapterTable!$R:$S,2,0)*C1648)
  )
  )
  )
)</f>
        <v>6366.2203124999996</v>
      </c>
      <c r="F1648" s="1">
        <f ca="1">IF(AND($A1648=0,$B1648=1),
    VLOOKUP(1,ChapterTable!$1:$1048576,MATCH("최종"&amp;SUBSTITUTE(SUBSTITUTE(F$1,"standard",""),"|Float",""),ChapterTable!$1:$1,0),0)*ChapterTable!$P$17,
  IF(AND($A1648=0,$B1648=0),
    F1649,
  IF($B1648=0,
    VLOOKUP($A1648,ChapterTable!$1:$1048576,MATCH("최종"&amp;SUBSTITUTE(SUBSTITUTE(F$1,"standard",""),"|Float",""),ChapterTable!$1:$1,0),0),
  IF($B1648=1,
    IF($L1648=FALSE,
      VLOOKUP($A1648,ChapterTable!$1:$1048576,MATCH("최종"&amp;SUBSTITUTE(SUBSTITUTE(F$1,"standard",""),"|Float",""),ChapterTable!$1:$1,0),0),
      VLOOKUP($A1648-ChapterTable!$P$11,ChapterTable!$1:$1048576,MATCH("최종"&amp;SUBSTITUTE(SUBSTITUTE(F$1,"standard",""),"|Float",""),ChapterTable!$1:$1,0),0)*ChapterTable!$P$14
    ),
  OFFSET(F1648,-$B1648+IF($L1648,1,0),0)*
    (VLOOKUP(SUBSTITUTE(SUBSTITUTE(F$1,"standard",""),"|Float","")&amp;IF(OR($L1648=TRUE,$A1648=0,MOD($A1648,ChapterTable!$R$20)&lt;&gt;0),"","보스")&amp;"인게임누적곱배수",ChapterTable!$R:$S,2,0)^D1648
    +VLOOKUP(SUBSTITUTE(SUBSTITUTE(F$1,"standard",""),"|Float","")&amp;IF(OR($L1648=TRUE,$A1648=0,MOD($A1648,ChapterTable!$R$20)&lt;&gt;0),"","보스")&amp;"인게임누적합배수",ChapterTable!$R:$S,2,0)*D1648)
  )
  )
  )
)</f>
        <v>2210.4931640625</v>
      </c>
      <c r="G1648" t="s">
        <v>715</v>
      </c>
      <c r="J1648" t="str">
        <f>IF(ISBLANK(I1648),"",
IFERROR(VLOOKUP(I1648,[1]StringTable!$1:$1048576,MATCH("kor|String",[1]StringTable!$1:$1,0),0),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84"/>
        <v>1</v>
      </c>
      <c r="AJ1648">
        <f t="shared" si="182"/>
        <v>1</v>
      </c>
      <c r="AK1648">
        <f t="shared" si="183"/>
        <v>1</v>
      </c>
      <c r="AL1648">
        <v>0</v>
      </c>
    </row>
    <row r="1649" spans="1:38" x14ac:dyDescent="0.3">
      <c r="A1649">
        <v>11</v>
      </c>
      <c r="B1649">
        <v>8</v>
      </c>
      <c r="C1649">
        <f>IF(OR($L1649=TRUE,$A1649=0,MOD($A1649,ChapterTable!$R$20)&lt;&gt;0),
MAX(0,INT(($B1649+ChapterTable!$P$26+VLOOKUP(SUBSTITUTE(C$1,"성장단계","")&amp;"단계오프셋",ChapterTable!$R:$S,2,0))/ChapterTable!$P$23)),
MAX(0,INT(($B1649+ChapterTable!$R$26+VLOOKUP(SUBSTITUTE(C$1,"성장단계","")&amp;"보스단계오프셋",ChapterTable!$R:$S,2,0))/ChapterTable!$R$23)))</f>
        <v>1</v>
      </c>
      <c r="D1649">
        <f>IF(OR($L1649=TRUE,$A1649=0,MOD($A1649,ChapterTable!$R$20)&lt;&gt;0),
MAX(0,INT(($B1649+ChapterTable!$P$26+VLOOKUP(SUBSTITUTE(D$1,"성장단계","")&amp;"단계오프셋",ChapterTable!$R:$S,2,0))/ChapterTable!$P$23)),
MAX(0,INT(($B1649+ChapterTable!$R$26+VLOOKUP(SUBSTITUTE(D$1,"성장단계","")&amp;"보스단계오프셋",ChapterTable!$R:$S,2,0))/ChapterTable!$R$23)))</f>
        <v>0</v>
      </c>
      <c r="E1649" s="1">
        <f ca="1">IF(AND($A1649=0,$B1649=1),
    VLOOKUP(1,ChapterTable!$1:$1048576,MATCH("최종"&amp;SUBSTITUTE(SUBSTITUTE(E$1,"standard",""),"|Float",""),ChapterTable!$1:$1,0),0)*ChapterTable!$P$17,
  IF(AND($A1649=0,$B1649=0),
    E1650,
  IF($B1649=0,
    VLOOKUP($A1649,ChapterTable!$1:$1048576,MATCH("최종"&amp;SUBSTITUTE(SUBSTITUTE(E$1,"standard",""),"|Float",""),ChapterTable!$1:$1,0),0),
  IF($B1649=1,
    IF($L1649=FALSE,
      VLOOKUP($A1649,ChapterTable!$1:$1048576,MATCH("최종"&amp;SUBSTITUTE(SUBSTITUTE(E$1,"standard",""),"|Float",""),ChapterTable!$1:$1,0),0),
      VLOOKUP($A1649-ChapterTable!$P$11,ChapterTable!$1:$1048576,MATCH("최종"&amp;SUBSTITUTE(SUBSTITUTE(E$1,"standard",""),"|Float",""),ChapterTable!$1:$1,0),0)*ChapterTable!$P$14
    ),
  OFFSET(E1649,-$B1649+IF($L1649,1,0),0)*IF($B1649&gt;OFFSET($B1649,1,0),ChapterTable!$R$17,1)*
    (VLOOKUP(SUBSTITUTE(SUBSTITUTE(E$1,"standard",""),"|Float","")&amp;IF(OR($L1649=TRUE,$A1649=0,MOD($A1649,ChapterTable!$R$20)&lt;&gt;0),"","보스")&amp;"인게임누적곱배수",ChapterTable!$R:$S,2,0)^C1649
    +VLOOKUP(SUBSTITUTE(SUBSTITUTE(E$1,"standard",""),"|Float","")&amp;IF(OR($L1649=TRUE,$A1649=0,MOD($A1649,ChapterTable!$R$20)&lt;&gt;0),"","보스")&amp;"인게임누적합배수",ChapterTable!$R:$S,2,0)*C1649)
  )
  )
  )
)</f>
        <v>6366.2203124999996</v>
      </c>
      <c r="F1649" s="1">
        <f ca="1">IF(AND($A1649=0,$B1649=1),
    VLOOKUP(1,ChapterTable!$1:$1048576,MATCH("최종"&amp;SUBSTITUTE(SUBSTITUTE(F$1,"standard",""),"|Float",""),ChapterTable!$1:$1,0),0)*ChapterTable!$P$17,
  IF(AND($A1649=0,$B1649=0),
    F1650,
  IF($B1649=0,
    VLOOKUP($A1649,ChapterTable!$1:$1048576,MATCH("최종"&amp;SUBSTITUTE(SUBSTITUTE(F$1,"standard",""),"|Float",""),ChapterTable!$1:$1,0),0),
  IF($B1649=1,
    IF($L1649=FALSE,
      VLOOKUP($A1649,ChapterTable!$1:$1048576,MATCH("최종"&amp;SUBSTITUTE(SUBSTITUTE(F$1,"standard",""),"|Float",""),ChapterTable!$1:$1,0),0),
      VLOOKUP($A1649-ChapterTable!$P$11,ChapterTable!$1:$1048576,MATCH("최종"&amp;SUBSTITUTE(SUBSTITUTE(F$1,"standard",""),"|Float",""),ChapterTable!$1:$1,0),0)*ChapterTable!$P$14
    ),
  OFFSET(F1649,-$B1649+IF($L1649,1,0),0)*
    (VLOOKUP(SUBSTITUTE(SUBSTITUTE(F$1,"standard",""),"|Float","")&amp;IF(OR($L1649=TRUE,$A1649=0,MOD($A1649,ChapterTable!$R$20)&lt;&gt;0),"","보스")&amp;"인게임누적곱배수",ChapterTable!$R:$S,2,0)^D1649
    +VLOOKUP(SUBSTITUTE(SUBSTITUTE(F$1,"standard",""),"|Float","")&amp;IF(OR($L1649=TRUE,$A1649=0,MOD($A1649,ChapterTable!$R$20)&lt;&gt;0),"","보스")&amp;"인게임누적합배수",ChapterTable!$R:$S,2,0)*D1649)
  )
  )
  )
)</f>
        <v>2210.4931640625</v>
      </c>
      <c r="G1649" t="s">
        <v>715</v>
      </c>
      <c r="J1649" t="str">
        <f>IF(ISBLANK(I1649),"",
IFERROR(VLOOKUP(I1649,[1]StringTable!$1:$1048576,MATCH("kor|String",[1]StringTable!$1:$1,0),0),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84"/>
        <v>1</v>
      </c>
      <c r="AJ1649">
        <f t="shared" si="182"/>
        <v>1</v>
      </c>
      <c r="AK1649">
        <f t="shared" si="183"/>
        <v>1</v>
      </c>
      <c r="AL1649">
        <v>0</v>
      </c>
    </row>
    <row r="1650" spans="1:38" x14ac:dyDescent="0.3">
      <c r="A1650">
        <v>11</v>
      </c>
      <c r="B1650">
        <v>9</v>
      </c>
      <c r="C1650">
        <f>IF(OR($L1650=TRUE,$A1650=0,MOD($A1650,ChapterTable!$R$20)&lt;&gt;0),
MAX(0,INT(($B1650+ChapterTable!$P$26+VLOOKUP(SUBSTITUTE(C$1,"성장단계","")&amp;"단계오프셋",ChapterTable!$R:$S,2,0))/ChapterTable!$P$23)),
MAX(0,INT(($B1650+ChapterTable!$R$26+VLOOKUP(SUBSTITUTE(C$1,"성장단계","")&amp;"보스단계오프셋",ChapterTable!$R:$S,2,0))/ChapterTable!$R$23)))</f>
        <v>1</v>
      </c>
      <c r="D1650">
        <f>IF(OR($L1650=TRUE,$A1650=0,MOD($A1650,ChapterTable!$R$20)&lt;&gt;0),
MAX(0,INT(($B1650+ChapterTable!$P$26+VLOOKUP(SUBSTITUTE(D$1,"성장단계","")&amp;"단계오프셋",ChapterTable!$R:$S,2,0))/ChapterTable!$P$23)),
MAX(0,INT(($B1650+ChapterTable!$R$26+VLOOKUP(SUBSTITUTE(D$1,"성장단계","")&amp;"보스단계오프셋",ChapterTable!$R:$S,2,0))/ChapterTable!$R$23)))</f>
        <v>0</v>
      </c>
      <c r="E1650" s="1">
        <f ca="1">IF(AND($A1650=0,$B1650=1),
    VLOOKUP(1,ChapterTable!$1:$1048576,MATCH("최종"&amp;SUBSTITUTE(SUBSTITUTE(E$1,"standard",""),"|Float",""),ChapterTable!$1:$1,0),0)*ChapterTable!$P$17,
  IF(AND($A1650=0,$B1650=0),
    E1651,
  IF($B1650=0,
    VLOOKUP($A1650,ChapterTable!$1:$1048576,MATCH("최종"&amp;SUBSTITUTE(SUBSTITUTE(E$1,"standard",""),"|Float",""),ChapterTable!$1:$1,0),0),
  IF($B1650=1,
    IF($L1650=FALSE,
      VLOOKUP($A1650,ChapterTable!$1:$1048576,MATCH("최종"&amp;SUBSTITUTE(SUBSTITUTE(E$1,"standard",""),"|Float",""),ChapterTable!$1:$1,0),0),
      VLOOKUP($A1650-ChapterTable!$P$11,ChapterTable!$1:$1048576,MATCH("최종"&amp;SUBSTITUTE(SUBSTITUTE(E$1,"standard",""),"|Float",""),ChapterTable!$1:$1,0),0)*ChapterTable!$P$14
    ),
  OFFSET(E1650,-$B1650+IF($L1650,1,0),0)*IF($B1650&gt;OFFSET($B1650,1,0),ChapterTable!$R$17,1)*
    (VLOOKUP(SUBSTITUTE(SUBSTITUTE(E$1,"standard",""),"|Float","")&amp;IF(OR($L1650=TRUE,$A1650=0,MOD($A1650,ChapterTable!$R$20)&lt;&gt;0),"","보스")&amp;"인게임누적곱배수",ChapterTable!$R:$S,2,0)^C1650
    +VLOOKUP(SUBSTITUTE(SUBSTITUTE(E$1,"standard",""),"|Float","")&amp;IF(OR($L1650=TRUE,$A1650=0,MOD($A1650,ChapterTable!$R$20)&lt;&gt;0),"","보스")&amp;"인게임누적합배수",ChapterTable!$R:$S,2,0)*C1650)
  )
  )
  )
)</f>
        <v>6366.2203124999996</v>
      </c>
      <c r="F1650" s="1">
        <f ca="1">IF(AND($A1650=0,$B1650=1),
    VLOOKUP(1,ChapterTable!$1:$1048576,MATCH("최종"&amp;SUBSTITUTE(SUBSTITUTE(F$1,"standard",""),"|Float",""),ChapterTable!$1:$1,0),0)*ChapterTable!$P$17,
  IF(AND($A1650=0,$B1650=0),
    F1651,
  IF($B1650=0,
    VLOOKUP($A1650,ChapterTable!$1:$1048576,MATCH("최종"&amp;SUBSTITUTE(SUBSTITUTE(F$1,"standard",""),"|Float",""),ChapterTable!$1:$1,0),0),
  IF($B1650=1,
    IF($L1650=FALSE,
      VLOOKUP($A1650,ChapterTable!$1:$1048576,MATCH("최종"&amp;SUBSTITUTE(SUBSTITUTE(F$1,"standard",""),"|Float",""),ChapterTable!$1:$1,0),0),
      VLOOKUP($A1650-ChapterTable!$P$11,ChapterTable!$1:$1048576,MATCH("최종"&amp;SUBSTITUTE(SUBSTITUTE(F$1,"standard",""),"|Float",""),ChapterTable!$1:$1,0),0)*ChapterTable!$P$14
    ),
  OFFSET(F1650,-$B1650+IF($L1650,1,0),0)*
    (VLOOKUP(SUBSTITUTE(SUBSTITUTE(F$1,"standard",""),"|Float","")&amp;IF(OR($L1650=TRUE,$A1650=0,MOD($A1650,ChapterTable!$R$20)&lt;&gt;0),"","보스")&amp;"인게임누적곱배수",ChapterTable!$R:$S,2,0)^D1650
    +VLOOKUP(SUBSTITUTE(SUBSTITUTE(F$1,"standard",""),"|Float","")&amp;IF(OR($L1650=TRUE,$A1650=0,MOD($A1650,ChapterTable!$R$20)&lt;&gt;0),"","보스")&amp;"인게임누적합배수",ChapterTable!$R:$S,2,0)*D1650)
  )
  )
  )
)</f>
        <v>2210.4931640625</v>
      </c>
      <c r="G1650" t="s">
        <v>715</v>
      </c>
      <c r="J1650" t="str">
        <f>IF(ISBLANK(I1650),"",
IFERROR(VLOOKUP(I1650,[1]StringTable!$1:$1048576,MATCH("kor|String",[1]StringTable!$1:$1,0),0),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84"/>
        <v>1</v>
      </c>
      <c r="AJ1650">
        <f t="shared" si="182"/>
        <v>1</v>
      </c>
      <c r="AK1650">
        <f t="shared" si="183"/>
        <v>1</v>
      </c>
      <c r="AL1650">
        <v>0</v>
      </c>
    </row>
    <row r="1651" spans="1:38" x14ac:dyDescent="0.3">
      <c r="A1651">
        <v>11</v>
      </c>
      <c r="B1651">
        <v>10</v>
      </c>
      <c r="C1651">
        <f>IF(OR($L1651=TRUE,$A1651=0,MOD($A1651,ChapterTable!$R$20)&lt;&gt;0),
MAX(0,INT(($B1651+ChapterTable!$P$26+VLOOKUP(SUBSTITUTE(C$1,"성장단계","")&amp;"단계오프셋",ChapterTable!$R:$S,2,0))/ChapterTable!$P$23)),
MAX(0,INT(($B1651+ChapterTable!$R$26+VLOOKUP(SUBSTITUTE(C$1,"성장단계","")&amp;"보스단계오프셋",ChapterTable!$R:$S,2,0))/ChapterTable!$R$23)))</f>
        <v>1</v>
      </c>
      <c r="D1651">
        <f>IF(OR($L1651=TRUE,$A1651=0,MOD($A1651,ChapterTable!$R$20)&lt;&gt;0),
MAX(0,INT(($B1651+ChapterTable!$P$26+VLOOKUP(SUBSTITUTE(D$1,"성장단계","")&amp;"단계오프셋",ChapterTable!$R:$S,2,0))/ChapterTable!$P$23)),
MAX(0,INT(($B1651+ChapterTable!$R$26+VLOOKUP(SUBSTITUTE(D$1,"성장단계","")&amp;"보스단계오프셋",ChapterTable!$R:$S,2,0))/ChapterTable!$R$23)))</f>
        <v>0</v>
      </c>
      <c r="E1651" s="1">
        <f ca="1">IF(AND($A1651=0,$B1651=1),
    VLOOKUP(1,ChapterTable!$1:$1048576,MATCH("최종"&amp;SUBSTITUTE(SUBSTITUTE(E$1,"standard",""),"|Float",""),ChapterTable!$1:$1,0),0)*ChapterTable!$P$17,
  IF(AND($A1651=0,$B1651=0),
    E1652,
  IF($B1651=0,
    VLOOKUP($A1651,ChapterTable!$1:$1048576,MATCH("최종"&amp;SUBSTITUTE(SUBSTITUTE(E$1,"standard",""),"|Float",""),ChapterTable!$1:$1,0),0),
  IF($B1651=1,
    IF($L1651=FALSE,
      VLOOKUP($A1651,ChapterTable!$1:$1048576,MATCH("최종"&amp;SUBSTITUTE(SUBSTITUTE(E$1,"standard",""),"|Float",""),ChapterTable!$1:$1,0),0),
      VLOOKUP($A1651-ChapterTable!$P$11,ChapterTable!$1:$1048576,MATCH("최종"&amp;SUBSTITUTE(SUBSTITUTE(E$1,"standard",""),"|Float",""),ChapterTable!$1:$1,0),0)*ChapterTable!$P$14
    ),
  OFFSET(E1651,-$B1651+IF($L1651,1,0),0)*IF($B1651&gt;OFFSET($B1651,1,0),ChapterTable!$R$17,1)*
    (VLOOKUP(SUBSTITUTE(SUBSTITUTE(E$1,"standard",""),"|Float","")&amp;IF(OR($L1651=TRUE,$A1651=0,MOD($A1651,ChapterTable!$R$20)&lt;&gt;0),"","보스")&amp;"인게임누적곱배수",ChapterTable!$R:$S,2,0)^C1651
    +VLOOKUP(SUBSTITUTE(SUBSTITUTE(E$1,"standard",""),"|Float","")&amp;IF(OR($L1651=TRUE,$A1651=0,MOD($A1651,ChapterTable!$R$20)&lt;&gt;0),"","보스")&amp;"인게임누적합배수",ChapterTable!$R:$S,2,0)*C1651)
  )
  )
  )
)</f>
        <v>6366.2203124999996</v>
      </c>
      <c r="F1651" s="1">
        <f ca="1">IF(AND($A1651=0,$B1651=1),
    VLOOKUP(1,ChapterTable!$1:$1048576,MATCH("최종"&amp;SUBSTITUTE(SUBSTITUTE(F$1,"standard",""),"|Float",""),ChapterTable!$1:$1,0),0)*ChapterTable!$P$17,
  IF(AND($A1651=0,$B1651=0),
    F1652,
  IF($B1651=0,
    VLOOKUP($A1651,ChapterTable!$1:$1048576,MATCH("최종"&amp;SUBSTITUTE(SUBSTITUTE(F$1,"standard",""),"|Float",""),ChapterTable!$1:$1,0),0),
  IF($B1651=1,
    IF($L1651=FALSE,
      VLOOKUP($A1651,ChapterTable!$1:$1048576,MATCH("최종"&amp;SUBSTITUTE(SUBSTITUTE(F$1,"standard",""),"|Float",""),ChapterTable!$1:$1,0),0),
      VLOOKUP($A1651-ChapterTable!$P$11,ChapterTable!$1:$1048576,MATCH("최종"&amp;SUBSTITUTE(SUBSTITUTE(F$1,"standard",""),"|Float",""),ChapterTable!$1:$1,0),0)*ChapterTable!$P$14
    ),
  OFFSET(F1651,-$B1651+IF($L1651,1,0),0)*
    (VLOOKUP(SUBSTITUTE(SUBSTITUTE(F$1,"standard",""),"|Float","")&amp;IF(OR($L1651=TRUE,$A1651=0,MOD($A1651,ChapterTable!$R$20)&lt;&gt;0),"","보스")&amp;"인게임누적곱배수",ChapterTable!$R:$S,2,0)^D1651
    +VLOOKUP(SUBSTITUTE(SUBSTITUTE(F$1,"standard",""),"|Float","")&amp;IF(OR($L1651=TRUE,$A1651=0,MOD($A1651,ChapterTable!$R$20)&lt;&gt;0),"","보스")&amp;"인게임누적합배수",ChapterTable!$R:$S,2,0)*D1651)
  )
  )
  )
)</f>
        <v>2210.4931640625</v>
      </c>
      <c r="G1651" t="s">
        <v>715</v>
      </c>
      <c r="J1651" t="str">
        <f>IF(ISBLANK(I1651),"",
IFERROR(VLOOKUP(I1651,[1]StringTable!$1:$1048576,MATCH("kor|String",[1]StringTable!$1:$1,0),0),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84"/>
        <v>1</v>
      </c>
      <c r="AJ1651">
        <f t="shared" si="182"/>
        <v>1</v>
      </c>
      <c r="AK1651">
        <f t="shared" si="183"/>
        <v>1</v>
      </c>
      <c r="AL1651">
        <v>0</v>
      </c>
    </row>
    <row r="1652" spans="1:38" x14ac:dyDescent="0.3">
      <c r="A1652">
        <v>11</v>
      </c>
      <c r="B1652">
        <v>11</v>
      </c>
      <c r="C1652">
        <f>IF(OR($L1652=TRUE,$A1652=0,MOD($A1652,ChapterTable!$R$20)&lt;&gt;0),
MAX(0,INT(($B1652+ChapterTable!$P$26+VLOOKUP(SUBSTITUTE(C$1,"성장단계","")&amp;"단계오프셋",ChapterTable!$R:$S,2,0))/ChapterTable!$P$23)),
MAX(0,INT(($B1652+ChapterTable!$R$26+VLOOKUP(SUBSTITUTE(C$1,"성장단계","")&amp;"보스단계오프셋",ChapterTable!$R:$S,2,0))/ChapterTable!$R$23)))</f>
        <v>1</v>
      </c>
      <c r="D1652">
        <f>IF(OR($L1652=TRUE,$A1652=0,MOD($A1652,ChapterTable!$R$20)&lt;&gt;0),
MAX(0,INT(($B1652+ChapterTable!$P$26+VLOOKUP(SUBSTITUTE(D$1,"성장단계","")&amp;"단계오프셋",ChapterTable!$R:$S,2,0))/ChapterTable!$P$23)),
MAX(0,INT(($B1652+ChapterTable!$R$26+VLOOKUP(SUBSTITUTE(D$1,"성장단계","")&amp;"보스단계오프셋",ChapterTable!$R:$S,2,0))/ChapterTable!$R$23)))</f>
        <v>1</v>
      </c>
      <c r="E1652" s="1">
        <f ca="1">IF(AND($A1652=0,$B1652=1),
    VLOOKUP(1,ChapterTable!$1:$1048576,MATCH("최종"&amp;SUBSTITUTE(SUBSTITUTE(E$1,"standard",""),"|Float",""),ChapterTable!$1:$1,0),0)*ChapterTable!$P$17,
  IF(AND($A1652=0,$B1652=0),
    E1653,
  IF($B1652=0,
    VLOOKUP($A1652,ChapterTable!$1:$1048576,MATCH("최종"&amp;SUBSTITUTE(SUBSTITUTE(E$1,"standard",""),"|Float",""),ChapterTable!$1:$1,0),0),
  IF($B1652=1,
    IF($L1652=FALSE,
      VLOOKUP($A1652,ChapterTable!$1:$1048576,MATCH("최종"&amp;SUBSTITUTE(SUBSTITUTE(E$1,"standard",""),"|Float",""),ChapterTable!$1:$1,0),0),
      VLOOKUP($A1652-ChapterTable!$P$11,ChapterTable!$1:$1048576,MATCH("최종"&amp;SUBSTITUTE(SUBSTITUTE(E$1,"standard",""),"|Float",""),ChapterTable!$1:$1,0),0)*ChapterTable!$P$14
    ),
  OFFSET(E1652,-$B1652+IF($L1652,1,0),0)*IF($B1652&gt;OFFSET($B1652,1,0),ChapterTable!$R$17,1)*
    (VLOOKUP(SUBSTITUTE(SUBSTITUTE(E$1,"standard",""),"|Float","")&amp;IF(OR($L1652=TRUE,$A1652=0,MOD($A1652,ChapterTable!$R$20)&lt;&gt;0),"","보스")&amp;"인게임누적곱배수",ChapterTable!$R:$S,2,0)^C1652
    +VLOOKUP(SUBSTITUTE(SUBSTITUTE(E$1,"standard",""),"|Float","")&amp;IF(OR($L1652=TRUE,$A1652=0,MOD($A1652,ChapterTable!$R$20)&lt;&gt;0),"","보스")&amp;"인게임누적합배수",ChapterTable!$R:$S,2,0)*C1652)
  )
  )
  )
)</f>
        <v>6366.2203124999996</v>
      </c>
      <c r="F1652" s="1">
        <f ca="1">IF(AND($A1652=0,$B1652=1),
    VLOOKUP(1,ChapterTable!$1:$1048576,MATCH("최종"&amp;SUBSTITUTE(SUBSTITUTE(F$1,"standard",""),"|Float",""),ChapterTable!$1:$1,0),0)*ChapterTable!$P$17,
  IF(AND($A1652=0,$B1652=0),
    F1653,
  IF($B1652=0,
    VLOOKUP($A1652,ChapterTable!$1:$1048576,MATCH("최종"&amp;SUBSTITUTE(SUBSTITUTE(F$1,"standard",""),"|Float",""),ChapterTable!$1:$1,0),0),
  IF($B1652=1,
    IF($L1652=FALSE,
      VLOOKUP($A1652,ChapterTable!$1:$1048576,MATCH("최종"&amp;SUBSTITUTE(SUBSTITUTE(F$1,"standard",""),"|Float",""),ChapterTable!$1:$1,0),0),
      VLOOKUP($A1652-ChapterTable!$P$11,ChapterTable!$1:$1048576,MATCH("최종"&amp;SUBSTITUTE(SUBSTITUTE(F$1,"standard",""),"|Float",""),ChapterTable!$1:$1,0),0)*ChapterTable!$P$14
    ),
  OFFSET(F1652,-$B1652+IF($L1652,1,0),0)*
    (VLOOKUP(SUBSTITUTE(SUBSTITUTE(F$1,"standard",""),"|Float","")&amp;IF(OR($L1652=TRUE,$A1652=0,MOD($A1652,ChapterTable!$R$20)&lt;&gt;0),"","보스")&amp;"인게임누적곱배수",ChapterTable!$R:$S,2,0)^D1652
    +VLOOKUP(SUBSTITUTE(SUBSTITUTE(F$1,"standard",""),"|Float","")&amp;IF(OR($L1652=TRUE,$A1652=0,MOD($A1652,ChapterTable!$R$20)&lt;&gt;0),"","보스")&amp;"인게임누적합배수",ChapterTable!$R:$S,2,0)*D1652)
  )
  )
  )
)</f>
        <v>2376.2801513671875</v>
      </c>
      <c r="G1652" t="s">
        <v>715</v>
      </c>
      <c r="J1652" t="str">
        <f>IF(ISBLANK(I1652),"",
IFERROR(VLOOKUP(I1652,[1]StringTable!$1:$1048576,MATCH("kor|String",[1]StringTable!$1:$1,0),0),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84"/>
        <v>0.5</v>
      </c>
      <c r="AJ1652">
        <f t="shared" si="182"/>
        <v>0.54666666600000002</v>
      </c>
      <c r="AK1652">
        <f t="shared" si="183"/>
        <v>1</v>
      </c>
      <c r="AL1652">
        <v>0</v>
      </c>
    </row>
    <row r="1653" spans="1:38" x14ac:dyDescent="0.3">
      <c r="A1653">
        <v>11</v>
      </c>
      <c r="B1653">
        <v>12</v>
      </c>
      <c r="C1653">
        <f>IF(OR($L1653=TRUE,$A1653=0,MOD($A1653,ChapterTable!$R$20)&lt;&gt;0),
MAX(0,INT(($B1653+ChapterTable!$P$26+VLOOKUP(SUBSTITUTE(C$1,"성장단계","")&amp;"단계오프셋",ChapterTable!$R:$S,2,0))/ChapterTable!$P$23)),
MAX(0,INT(($B1653+ChapterTable!$R$26+VLOOKUP(SUBSTITUTE(C$1,"성장단계","")&amp;"보스단계오프셋",ChapterTable!$R:$S,2,0))/ChapterTable!$R$23)))</f>
        <v>1</v>
      </c>
      <c r="D1653">
        <f>IF(OR($L1653=TRUE,$A1653=0,MOD($A1653,ChapterTable!$R$20)&lt;&gt;0),
MAX(0,INT(($B1653+ChapterTable!$P$26+VLOOKUP(SUBSTITUTE(D$1,"성장단계","")&amp;"단계오프셋",ChapterTable!$R:$S,2,0))/ChapterTable!$P$23)),
MAX(0,INT(($B1653+ChapterTable!$R$26+VLOOKUP(SUBSTITUTE(D$1,"성장단계","")&amp;"보스단계오프셋",ChapterTable!$R:$S,2,0))/ChapterTable!$R$23)))</f>
        <v>1</v>
      </c>
      <c r="E1653" s="1">
        <f ca="1">IF(AND($A1653=0,$B1653=1),
    VLOOKUP(1,ChapterTable!$1:$1048576,MATCH("최종"&amp;SUBSTITUTE(SUBSTITUTE(E$1,"standard",""),"|Float",""),ChapterTable!$1:$1,0),0)*ChapterTable!$P$17,
  IF(AND($A1653=0,$B1653=0),
    E1654,
  IF($B1653=0,
    VLOOKUP($A1653,ChapterTable!$1:$1048576,MATCH("최종"&amp;SUBSTITUTE(SUBSTITUTE(E$1,"standard",""),"|Float",""),ChapterTable!$1:$1,0),0),
  IF($B1653=1,
    IF($L1653=FALSE,
      VLOOKUP($A1653,ChapterTable!$1:$1048576,MATCH("최종"&amp;SUBSTITUTE(SUBSTITUTE(E$1,"standard",""),"|Float",""),ChapterTable!$1:$1,0),0),
      VLOOKUP($A1653-ChapterTable!$P$11,ChapterTable!$1:$1048576,MATCH("최종"&amp;SUBSTITUTE(SUBSTITUTE(E$1,"standard",""),"|Float",""),ChapterTable!$1:$1,0),0)*ChapterTable!$P$14
    ),
  OFFSET(E1653,-$B1653+IF($L1653,1,0),0)*IF($B1653&gt;OFFSET($B1653,1,0),ChapterTable!$R$17,1)*
    (VLOOKUP(SUBSTITUTE(SUBSTITUTE(E$1,"standard",""),"|Float","")&amp;IF(OR($L1653=TRUE,$A1653=0,MOD($A1653,ChapterTable!$R$20)&lt;&gt;0),"","보스")&amp;"인게임누적곱배수",ChapterTable!$R:$S,2,0)^C1653
    +VLOOKUP(SUBSTITUTE(SUBSTITUTE(E$1,"standard",""),"|Float","")&amp;IF(OR($L1653=TRUE,$A1653=0,MOD($A1653,ChapterTable!$R$20)&lt;&gt;0),"","보스")&amp;"인게임누적합배수",ChapterTable!$R:$S,2,0)*C1653)
  )
  )
  )
)</f>
        <v>6366.2203124999996</v>
      </c>
      <c r="F1653" s="1">
        <f ca="1">IF(AND($A1653=0,$B1653=1),
    VLOOKUP(1,ChapterTable!$1:$1048576,MATCH("최종"&amp;SUBSTITUTE(SUBSTITUTE(F$1,"standard",""),"|Float",""),ChapterTable!$1:$1,0),0)*ChapterTable!$P$17,
  IF(AND($A1653=0,$B1653=0),
    F1654,
  IF($B1653=0,
    VLOOKUP($A1653,ChapterTable!$1:$1048576,MATCH("최종"&amp;SUBSTITUTE(SUBSTITUTE(F$1,"standard",""),"|Float",""),ChapterTable!$1:$1,0),0),
  IF($B1653=1,
    IF($L1653=FALSE,
      VLOOKUP($A1653,ChapterTable!$1:$1048576,MATCH("최종"&amp;SUBSTITUTE(SUBSTITUTE(F$1,"standard",""),"|Float",""),ChapterTable!$1:$1,0),0),
      VLOOKUP($A1653-ChapterTable!$P$11,ChapterTable!$1:$1048576,MATCH("최종"&amp;SUBSTITUTE(SUBSTITUTE(F$1,"standard",""),"|Float",""),ChapterTable!$1:$1,0),0)*ChapterTable!$P$14
    ),
  OFFSET(F1653,-$B1653+IF($L1653,1,0),0)*
    (VLOOKUP(SUBSTITUTE(SUBSTITUTE(F$1,"standard",""),"|Float","")&amp;IF(OR($L1653=TRUE,$A1653=0,MOD($A1653,ChapterTable!$R$20)&lt;&gt;0),"","보스")&amp;"인게임누적곱배수",ChapterTable!$R:$S,2,0)^D1653
    +VLOOKUP(SUBSTITUTE(SUBSTITUTE(F$1,"standard",""),"|Float","")&amp;IF(OR($L1653=TRUE,$A1653=0,MOD($A1653,ChapterTable!$R$20)&lt;&gt;0),"","보스")&amp;"인게임누적합배수",ChapterTable!$R:$S,2,0)*D1653)
  )
  )
  )
)</f>
        <v>2376.2801513671875</v>
      </c>
      <c r="G1653" t="s">
        <v>715</v>
      </c>
      <c r="J1653" t="str">
        <f>IF(ISBLANK(I1653),"",
IFERROR(VLOOKUP(I1653,[1]StringTable!$1:$1048576,MATCH("kor|String",[1]StringTable!$1:$1,0),0),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84"/>
        <v>0.5</v>
      </c>
      <c r="AJ1653">
        <f t="shared" si="182"/>
        <v>0.54666666600000002</v>
      </c>
      <c r="AK1653">
        <f t="shared" si="183"/>
        <v>1</v>
      </c>
      <c r="AL1653">
        <v>0</v>
      </c>
    </row>
    <row r="1654" spans="1:38" x14ac:dyDescent="0.3">
      <c r="A1654">
        <v>11</v>
      </c>
      <c r="B1654">
        <v>13</v>
      </c>
      <c r="C1654">
        <f>IF(OR($L1654=TRUE,$A1654=0,MOD($A1654,ChapterTable!$R$20)&lt;&gt;0),
MAX(0,INT(($B1654+ChapterTable!$P$26+VLOOKUP(SUBSTITUTE(C$1,"성장단계","")&amp;"단계오프셋",ChapterTable!$R:$S,2,0))/ChapterTable!$P$23)),
MAX(0,INT(($B1654+ChapterTable!$R$26+VLOOKUP(SUBSTITUTE(C$1,"성장단계","")&amp;"보스단계오프셋",ChapterTable!$R:$S,2,0))/ChapterTable!$R$23)))</f>
        <v>1</v>
      </c>
      <c r="D1654">
        <f>IF(OR($L1654=TRUE,$A1654=0,MOD($A1654,ChapterTable!$R$20)&lt;&gt;0),
MAX(0,INT(($B1654+ChapterTable!$P$26+VLOOKUP(SUBSTITUTE(D$1,"성장단계","")&amp;"단계오프셋",ChapterTable!$R:$S,2,0))/ChapterTable!$P$23)),
MAX(0,INT(($B1654+ChapterTable!$R$26+VLOOKUP(SUBSTITUTE(D$1,"성장단계","")&amp;"보스단계오프셋",ChapterTable!$R:$S,2,0))/ChapterTable!$R$23)))</f>
        <v>1</v>
      </c>
      <c r="E1654" s="1">
        <f ca="1">IF(AND($A1654=0,$B1654=1),
    VLOOKUP(1,ChapterTable!$1:$1048576,MATCH("최종"&amp;SUBSTITUTE(SUBSTITUTE(E$1,"standard",""),"|Float",""),ChapterTable!$1:$1,0),0)*ChapterTable!$P$17,
  IF(AND($A1654=0,$B1654=0),
    E1655,
  IF($B1654=0,
    VLOOKUP($A1654,ChapterTable!$1:$1048576,MATCH("최종"&amp;SUBSTITUTE(SUBSTITUTE(E$1,"standard",""),"|Float",""),ChapterTable!$1:$1,0),0),
  IF($B1654=1,
    IF($L1654=FALSE,
      VLOOKUP($A1654,ChapterTable!$1:$1048576,MATCH("최종"&amp;SUBSTITUTE(SUBSTITUTE(E$1,"standard",""),"|Float",""),ChapterTable!$1:$1,0),0),
      VLOOKUP($A1654-ChapterTable!$P$11,ChapterTable!$1:$1048576,MATCH("최종"&amp;SUBSTITUTE(SUBSTITUTE(E$1,"standard",""),"|Float",""),ChapterTable!$1:$1,0),0)*ChapterTable!$P$14
    ),
  OFFSET(E1654,-$B1654+IF($L1654,1,0),0)*IF($B1654&gt;OFFSET($B1654,1,0),ChapterTable!$R$17,1)*
    (VLOOKUP(SUBSTITUTE(SUBSTITUTE(E$1,"standard",""),"|Float","")&amp;IF(OR($L1654=TRUE,$A1654=0,MOD($A1654,ChapterTable!$R$20)&lt;&gt;0),"","보스")&amp;"인게임누적곱배수",ChapterTable!$R:$S,2,0)^C1654
    +VLOOKUP(SUBSTITUTE(SUBSTITUTE(E$1,"standard",""),"|Float","")&amp;IF(OR($L1654=TRUE,$A1654=0,MOD($A1654,ChapterTable!$R$20)&lt;&gt;0),"","보스")&amp;"인게임누적합배수",ChapterTable!$R:$S,2,0)*C1654)
  )
  )
  )
)</f>
        <v>6366.2203124999996</v>
      </c>
      <c r="F1654" s="1">
        <f ca="1">IF(AND($A1654=0,$B1654=1),
    VLOOKUP(1,ChapterTable!$1:$1048576,MATCH("최종"&amp;SUBSTITUTE(SUBSTITUTE(F$1,"standard",""),"|Float",""),ChapterTable!$1:$1,0),0)*ChapterTable!$P$17,
  IF(AND($A1654=0,$B1654=0),
    F1655,
  IF($B1654=0,
    VLOOKUP($A1654,ChapterTable!$1:$1048576,MATCH("최종"&amp;SUBSTITUTE(SUBSTITUTE(F$1,"standard",""),"|Float",""),ChapterTable!$1:$1,0),0),
  IF($B1654=1,
    IF($L1654=FALSE,
      VLOOKUP($A1654,ChapterTable!$1:$1048576,MATCH("최종"&amp;SUBSTITUTE(SUBSTITUTE(F$1,"standard",""),"|Float",""),ChapterTable!$1:$1,0),0),
      VLOOKUP($A1654-ChapterTable!$P$11,ChapterTable!$1:$1048576,MATCH("최종"&amp;SUBSTITUTE(SUBSTITUTE(F$1,"standard",""),"|Float",""),ChapterTable!$1:$1,0),0)*ChapterTable!$P$14
    ),
  OFFSET(F1654,-$B1654+IF($L1654,1,0),0)*
    (VLOOKUP(SUBSTITUTE(SUBSTITUTE(F$1,"standard",""),"|Float","")&amp;IF(OR($L1654=TRUE,$A1654=0,MOD($A1654,ChapterTable!$R$20)&lt;&gt;0),"","보스")&amp;"인게임누적곱배수",ChapterTable!$R:$S,2,0)^D1654
    +VLOOKUP(SUBSTITUTE(SUBSTITUTE(F$1,"standard",""),"|Float","")&amp;IF(OR($L1654=TRUE,$A1654=0,MOD($A1654,ChapterTable!$R$20)&lt;&gt;0),"","보스")&amp;"인게임누적합배수",ChapterTable!$R:$S,2,0)*D1654)
  )
  )
  )
)</f>
        <v>2376.2801513671875</v>
      </c>
      <c r="G1654" t="s">
        <v>715</v>
      </c>
      <c r="J1654" t="str">
        <f>IF(ISBLANK(I1654),"",
IFERROR(VLOOKUP(I1654,[1]StringTable!$1:$1048576,MATCH("kor|String",[1]StringTable!$1:$1,0),0),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84"/>
        <v>0.5</v>
      </c>
      <c r="AJ1654">
        <f t="shared" si="182"/>
        <v>0.54666666600000002</v>
      </c>
      <c r="AK1654">
        <f t="shared" si="183"/>
        <v>1</v>
      </c>
      <c r="AL1654">
        <v>0</v>
      </c>
    </row>
    <row r="1655" spans="1:38" x14ac:dyDescent="0.3">
      <c r="A1655">
        <v>11</v>
      </c>
      <c r="B1655">
        <v>14</v>
      </c>
      <c r="C1655">
        <f>IF(OR($L1655=TRUE,$A1655=0,MOD($A1655,ChapterTable!$R$20)&lt;&gt;0),
MAX(0,INT(($B1655+ChapterTable!$P$26+VLOOKUP(SUBSTITUTE(C$1,"성장단계","")&amp;"단계오프셋",ChapterTable!$R:$S,2,0))/ChapterTable!$P$23)),
MAX(0,INT(($B1655+ChapterTable!$R$26+VLOOKUP(SUBSTITUTE(C$1,"성장단계","")&amp;"보스단계오프셋",ChapterTable!$R:$S,2,0))/ChapterTable!$R$23)))</f>
        <v>1</v>
      </c>
      <c r="D1655">
        <f>IF(OR($L1655=TRUE,$A1655=0,MOD($A1655,ChapterTable!$R$20)&lt;&gt;0),
MAX(0,INT(($B1655+ChapterTable!$P$26+VLOOKUP(SUBSTITUTE(D$1,"성장단계","")&amp;"단계오프셋",ChapterTable!$R:$S,2,0))/ChapterTable!$P$23)),
MAX(0,INT(($B1655+ChapterTable!$R$26+VLOOKUP(SUBSTITUTE(D$1,"성장단계","")&amp;"보스단계오프셋",ChapterTable!$R:$S,2,0))/ChapterTable!$R$23)))</f>
        <v>1</v>
      </c>
      <c r="E1655" s="1">
        <f ca="1">IF(AND($A1655=0,$B1655=1),
    VLOOKUP(1,ChapterTable!$1:$1048576,MATCH("최종"&amp;SUBSTITUTE(SUBSTITUTE(E$1,"standard",""),"|Float",""),ChapterTable!$1:$1,0),0)*ChapterTable!$P$17,
  IF(AND($A1655=0,$B1655=0),
    E1656,
  IF($B1655=0,
    VLOOKUP($A1655,ChapterTable!$1:$1048576,MATCH("최종"&amp;SUBSTITUTE(SUBSTITUTE(E$1,"standard",""),"|Float",""),ChapterTable!$1:$1,0),0),
  IF($B1655=1,
    IF($L1655=FALSE,
      VLOOKUP($A1655,ChapterTable!$1:$1048576,MATCH("최종"&amp;SUBSTITUTE(SUBSTITUTE(E$1,"standard",""),"|Float",""),ChapterTable!$1:$1,0),0),
      VLOOKUP($A1655-ChapterTable!$P$11,ChapterTable!$1:$1048576,MATCH("최종"&amp;SUBSTITUTE(SUBSTITUTE(E$1,"standard",""),"|Float",""),ChapterTable!$1:$1,0),0)*ChapterTable!$P$14
    ),
  OFFSET(E1655,-$B1655+IF($L1655,1,0),0)*IF($B1655&gt;OFFSET($B1655,1,0),ChapterTable!$R$17,1)*
    (VLOOKUP(SUBSTITUTE(SUBSTITUTE(E$1,"standard",""),"|Float","")&amp;IF(OR($L1655=TRUE,$A1655=0,MOD($A1655,ChapterTable!$R$20)&lt;&gt;0),"","보스")&amp;"인게임누적곱배수",ChapterTable!$R:$S,2,0)^C1655
    +VLOOKUP(SUBSTITUTE(SUBSTITUTE(E$1,"standard",""),"|Float","")&amp;IF(OR($L1655=TRUE,$A1655=0,MOD($A1655,ChapterTable!$R$20)&lt;&gt;0),"","보스")&amp;"인게임누적합배수",ChapterTable!$R:$S,2,0)*C1655)
  )
  )
  )
)</f>
        <v>6366.2203124999996</v>
      </c>
      <c r="F1655" s="1">
        <f ca="1">IF(AND($A1655=0,$B1655=1),
    VLOOKUP(1,ChapterTable!$1:$1048576,MATCH("최종"&amp;SUBSTITUTE(SUBSTITUTE(F$1,"standard",""),"|Float",""),ChapterTable!$1:$1,0),0)*ChapterTable!$P$17,
  IF(AND($A1655=0,$B1655=0),
    F1656,
  IF($B1655=0,
    VLOOKUP($A1655,ChapterTable!$1:$1048576,MATCH("최종"&amp;SUBSTITUTE(SUBSTITUTE(F$1,"standard",""),"|Float",""),ChapterTable!$1:$1,0),0),
  IF($B1655=1,
    IF($L1655=FALSE,
      VLOOKUP($A1655,ChapterTable!$1:$1048576,MATCH("최종"&amp;SUBSTITUTE(SUBSTITUTE(F$1,"standard",""),"|Float",""),ChapterTable!$1:$1,0),0),
      VLOOKUP($A1655-ChapterTable!$P$11,ChapterTable!$1:$1048576,MATCH("최종"&amp;SUBSTITUTE(SUBSTITUTE(F$1,"standard",""),"|Float",""),ChapterTable!$1:$1,0),0)*ChapterTable!$P$14
    ),
  OFFSET(F1655,-$B1655+IF($L1655,1,0),0)*
    (VLOOKUP(SUBSTITUTE(SUBSTITUTE(F$1,"standard",""),"|Float","")&amp;IF(OR($L1655=TRUE,$A1655=0,MOD($A1655,ChapterTable!$R$20)&lt;&gt;0),"","보스")&amp;"인게임누적곱배수",ChapterTable!$R:$S,2,0)^D1655
    +VLOOKUP(SUBSTITUTE(SUBSTITUTE(F$1,"standard",""),"|Float","")&amp;IF(OR($L1655=TRUE,$A1655=0,MOD($A1655,ChapterTable!$R$20)&lt;&gt;0),"","보스")&amp;"인게임누적합배수",ChapterTable!$R:$S,2,0)*D1655)
  )
  )
  )
)</f>
        <v>2376.2801513671875</v>
      </c>
      <c r="G1655" t="s">
        <v>715</v>
      </c>
      <c r="J1655" t="str">
        <f>IF(ISBLANK(I1655),"",
IFERROR(VLOOKUP(I1655,[1]StringTable!$1:$1048576,MATCH("kor|String",[1]StringTable!$1:$1,0),0),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84"/>
        <v>0.5</v>
      </c>
      <c r="AJ1655">
        <f t="shared" si="182"/>
        <v>0.54666666600000002</v>
      </c>
      <c r="AK1655">
        <f t="shared" si="183"/>
        <v>1</v>
      </c>
      <c r="AL1655">
        <v>0</v>
      </c>
    </row>
    <row r="1656" spans="1:38" x14ac:dyDescent="0.3">
      <c r="A1656">
        <v>11</v>
      </c>
      <c r="B1656">
        <v>15</v>
      </c>
      <c r="C1656">
        <f>IF(OR($L1656=TRUE,$A1656=0,MOD($A1656,ChapterTable!$R$20)&lt;&gt;0),
MAX(0,INT(($B1656+ChapterTable!$P$26+VLOOKUP(SUBSTITUTE(C$1,"성장단계","")&amp;"단계오프셋",ChapterTable!$R:$S,2,0))/ChapterTable!$P$23)),
MAX(0,INT(($B1656+ChapterTable!$R$26+VLOOKUP(SUBSTITUTE(C$1,"성장단계","")&amp;"보스단계오프셋",ChapterTable!$R:$S,2,0))/ChapterTable!$R$23)))</f>
        <v>1</v>
      </c>
      <c r="D1656">
        <f>IF(OR($L1656=TRUE,$A1656=0,MOD($A1656,ChapterTable!$R$20)&lt;&gt;0),
MAX(0,INT(($B1656+ChapterTable!$P$26+VLOOKUP(SUBSTITUTE(D$1,"성장단계","")&amp;"단계오프셋",ChapterTable!$R:$S,2,0))/ChapterTable!$P$23)),
MAX(0,INT(($B1656+ChapterTable!$R$26+VLOOKUP(SUBSTITUTE(D$1,"성장단계","")&amp;"보스단계오프셋",ChapterTable!$R:$S,2,0))/ChapterTable!$R$23)))</f>
        <v>1</v>
      </c>
      <c r="E1656" s="1">
        <f ca="1">IF(AND($A1656=0,$B1656=1),
    VLOOKUP(1,ChapterTable!$1:$1048576,MATCH("최종"&amp;SUBSTITUTE(SUBSTITUTE(E$1,"standard",""),"|Float",""),ChapterTable!$1:$1,0),0)*ChapterTable!$P$17,
  IF(AND($A1656=0,$B1656=0),
    E1657,
  IF($B1656=0,
    VLOOKUP($A1656,ChapterTable!$1:$1048576,MATCH("최종"&amp;SUBSTITUTE(SUBSTITUTE(E$1,"standard",""),"|Float",""),ChapterTable!$1:$1,0),0),
  IF($B1656=1,
    IF($L1656=FALSE,
      VLOOKUP($A1656,ChapterTable!$1:$1048576,MATCH("최종"&amp;SUBSTITUTE(SUBSTITUTE(E$1,"standard",""),"|Float",""),ChapterTable!$1:$1,0),0),
      VLOOKUP($A1656-ChapterTable!$P$11,ChapterTable!$1:$1048576,MATCH("최종"&amp;SUBSTITUTE(SUBSTITUTE(E$1,"standard",""),"|Float",""),ChapterTable!$1:$1,0),0)*ChapterTable!$P$14
    ),
  OFFSET(E1656,-$B1656+IF($L1656,1,0),0)*IF($B1656&gt;OFFSET($B1656,1,0),ChapterTable!$R$17,1)*
    (VLOOKUP(SUBSTITUTE(SUBSTITUTE(E$1,"standard",""),"|Float","")&amp;IF(OR($L1656=TRUE,$A1656=0,MOD($A1656,ChapterTable!$R$20)&lt;&gt;0),"","보스")&amp;"인게임누적곱배수",ChapterTable!$R:$S,2,0)^C1656
    +VLOOKUP(SUBSTITUTE(SUBSTITUTE(E$1,"standard",""),"|Float","")&amp;IF(OR($L1656=TRUE,$A1656=0,MOD($A1656,ChapterTable!$R$20)&lt;&gt;0),"","보스")&amp;"인게임누적합배수",ChapterTable!$R:$S,2,0)*C1656)
  )
  )
  )
)</f>
        <v>6366.2203124999996</v>
      </c>
      <c r="F1656" s="1">
        <f ca="1">IF(AND($A1656=0,$B1656=1),
    VLOOKUP(1,ChapterTable!$1:$1048576,MATCH("최종"&amp;SUBSTITUTE(SUBSTITUTE(F$1,"standard",""),"|Float",""),ChapterTable!$1:$1,0),0)*ChapterTable!$P$17,
  IF(AND($A1656=0,$B1656=0),
    F1657,
  IF($B1656=0,
    VLOOKUP($A1656,ChapterTable!$1:$1048576,MATCH("최종"&amp;SUBSTITUTE(SUBSTITUTE(F$1,"standard",""),"|Float",""),ChapterTable!$1:$1,0),0),
  IF($B1656=1,
    IF($L1656=FALSE,
      VLOOKUP($A1656,ChapterTable!$1:$1048576,MATCH("최종"&amp;SUBSTITUTE(SUBSTITUTE(F$1,"standard",""),"|Float",""),ChapterTable!$1:$1,0),0),
      VLOOKUP($A1656-ChapterTable!$P$11,ChapterTable!$1:$1048576,MATCH("최종"&amp;SUBSTITUTE(SUBSTITUTE(F$1,"standard",""),"|Float",""),ChapterTable!$1:$1,0),0)*ChapterTable!$P$14
    ),
  OFFSET(F1656,-$B1656+IF($L1656,1,0),0)*
    (VLOOKUP(SUBSTITUTE(SUBSTITUTE(F$1,"standard",""),"|Float","")&amp;IF(OR($L1656=TRUE,$A1656=0,MOD($A1656,ChapterTable!$R$20)&lt;&gt;0),"","보스")&amp;"인게임누적곱배수",ChapterTable!$R:$S,2,0)^D1656
    +VLOOKUP(SUBSTITUTE(SUBSTITUTE(F$1,"standard",""),"|Float","")&amp;IF(OR($L1656=TRUE,$A1656=0,MOD($A1656,ChapterTable!$R$20)&lt;&gt;0),"","보스")&amp;"인게임누적합배수",ChapterTable!$R:$S,2,0)*D1656)
  )
  )
  )
)</f>
        <v>2376.2801513671875</v>
      </c>
      <c r="G1656" t="s">
        <v>715</v>
      </c>
      <c r="J1656" t="str">
        <f>IF(ISBLANK(I1656),"",
IFERROR(VLOOKUP(I1656,[1]StringTable!$1:$1048576,MATCH("kor|String",[1]StringTable!$1:$1,0),0),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84"/>
        <v>0.5</v>
      </c>
      <c r="AJ1656">
        <f t="shared" si="182"/>
        <v>0.54666666600000002</v>
      </c>
      <c r="AK1656">
        <f t="shared" si="183"/>
        <v>1</v>
      </c>
      <c r="AL1656">
        <v>0</v>
      </c>
    </row>
    <row r="1657" spans="1:38" x14ac:dyDescent="0.3">
      <c r="A1657">
        <v>11</v>
      </c>
      <c r="B1657">
        <v>16</v>
      </c>
      <c r="C1657">
        <f>IF(OR($L1657=TRUE,$A1657=0,MOD($A1657,ChapterTable!$R$20)&lt;&gt;0),
MAX(0,INT(($B1657+ChapterTable!$P$26+VLOOKUP(SUBSTITUTE(C$1,"성장단계","")&amp;"단계오프셋",ChapterTable!$R:$S,2,0))/ChapterTable!$P$23)),
MAX(0,INT(($B1657+ChapterTable!$R$26+VLOOKUP(SUBSTITUTE(C$1,"성장단계","")&amp;"보스단계오프셋",ChapterTable!$R:$S,2,0))/ChapterTable!$R$23)))</f>
        <v>2</v>
      </c>
      <c r="D1657">
        <f>IF(OR($L1657=TRUE,$A1657=0,MOD($A1657,ChapterTable!$R$20)&lt;&gt;0),
MAX(0,INT(($B1657+ChapterTable!$P$26+VLOOKUP(SUBSTITUTE(D$1,"성장단계","")&amp;"단계오프셋",ChapterTable!$R:$S,2,0))/ChapterTable!$P$23)),
MAX(0,INT(($B1657+ChapterTable!$R$26+VLOOKUP(SUBSTITUTE(D$1,"성장단계","")&amp;"보스단계오프셋",ChapterTable!$R:$S,2,0))/ChapterTable!$R$23)))</f>
        <v>1</v>
      </c>
      <c r="E1657" s="1">
        <f ca="1">IF(AND($A1657=0,$B1657=1),
    VLOOKUP(1,ChapterTable!$1:$1048576,MATCH("최종"&amp;SUBSTITUTE(SUBSTITUTE(E$1,"standard",""),"|Float",""),ChapterTable!$1:$1,0),0)*ChapterTable!$P$17,
  IF(AND($A1657=0,$B1657=0),
    E1658,
  IF($B1657=0,
    VLOOKUP($A1657,ChapterTable!$1:$1048576,MATCH("최종"&amp;SUBSTITUTE(SUBSTITUTE(E$1,"standard",""),"|Float",""),ChapterTable!$1:$1,0),0),
  IF($B1657=1,
    IF($L1657=FALSE,
      VLOOKUP($A1657,ChapterTable!$1:$1048576,MATCH("최종"&amp;SUBSTITUTE(SUBSTITUTE(E$1,"standard",""),"|Float",""),ChapterTable!$1:$1,0),0),
      VLOOKUP($A1657-ChapterTable!$P$11,ChapterTable!$1:$1048576,MATCH("최종"&amp;SUBSTITUTE(SUBSTITUTE(E$1,"standard",""),"|Float",""),ChapterTable!$1:$1,0),0)*ChapterTable!$P$14
    ),
  OFFSET(E1657,-$B1657+IF($L1657,1,0),0)*IF($B1657&gt;OFFSET($B1657,1,0),ChapterTable!$R$17,1)*
    (VLOOKUP(SUBSTITUTE(SUBSTITUTE(E$1,"standard",""),"|Float","")&amp;IF(OR($L1657=TRUE,$A1657=0,MOD($A1657,ChapterTable!$R$20)&lt;&gt;0),"","보스")&amp;"인게임누적곱배수",ChapterTable!$R:$S,2,0)^C1657
    +VLOOKUP(SUBSTITUTE(SUBSTITUTE(E$1,"standard",""),"|Float","")&amp;IF(OR($L1657=TRUE,$A1657=0,MOD($A1657,ChapterTable!$R$20)&lt;&gt;0),"","보스")&amp;"인게임누적합배수",ChapterTable!$R:$S,2,0)*C1657)
  )
  )
  )
)</f>
        <v>7427.2570312499993</v>
      </c>
      <c r="F1657" s="1">
        <f ca="1">IF(AND($A1657=0,$B1657=1),
    VLOOKUP(1,ChapterTable!$1:$1048576,MATCH("최종"&amp;SUBSTITUTE(SUBSTITUTE(F$1,"standard",""),"|Float",""),ChapterTable!$1:$1,0),0)*ChapterTable!$P$17,
  IF(AND($A1657=0,$B1657=0),
    F1658,
  IF($B1657=0,
    VLOOKUP($A1657,ChapterTable!$1:$1048576,MATCH("최종"&amp;SUBSTITUTE(SUBSTITUTE(F$1,"standard",""),"|Float",""),ChapterTable!$1:$1,0),0),
  IF($B1657=1,
    IF($L1657=FALSE,
      VLOOKUP($A1657,ChapterTable!$1:$1048576,MATCH("최종"&amp;SUBSTITUTE(SUBSTITUTE(F$1,"standard",""),"|Float",""),ChapterTable!$1:$1,0),0),
      VLOOKUP($A1657-ChapterTable!$P$11,ChapterTable!$1:$1048576,MATCH("최종"&amp;SUBSTITUTE(SUBSTITUTE(F$1,"standard",""),"|Float",""),ChapterTable!$1:$1,0),0)*ChapterTable!$P$14
    ),
  OFFSET(F1657,-$B1657+IF($L1657,1,0),0)*
    (VLOOKUP(SUBSTITUTE(SUBSTITUTE(F$1,"standard",""),"|Float","")&amp;IF(OR($L1657=TRUE,$A1657=0,MOD($A1657,ChapterTable!$R$20)&lt;&gt;0),"","보스")&amp;"인게임누적곱배수",ChapterTable!$R:$S,2,0)^D1657
    +VLOOKUP(SUBSTITUTE(SUBSTITUTE(F$1,"standard",""),"|Float","")&amp;IF(OR($L1657=TRUE,$A1657=0,MOD($A1657,ChapterTable!$R$20)&lt;&gt;0),"","보스")&amp;"인게임누적합배수",ChapterTable!$R:$S,2,0)*D1657)
  )
  )
  )
)</f>
        <v>2376.2801513671875</v>
      </c>
      <c r="G1657" t="s">
        <v>715</v>
      </c>
      <c r="J1657" t="str">
        <f>IF(ISBLANK(I1657),"",
IFERROR(VLOOKUP(I1657,[1]StringTable!$1:$1048576,MATCH("kor|String",[1]StringTable!$1:$1,0),0),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84"/>
        <v>0.5</v>
      </c>
      <c r="AJ1657">
        <f t="shared" si="182"/>
        <v>0.54666666600000002</v>
      </c>
      <c r="AK1657">
        <f t="shared" si="183"/>
        <v>1</v>
      </c>
      <c r="AL1657">
        <v>0</v>
      </c>
    </row>
    <row r="1658" spans="1:38" x14ac:dyDescent="0.3">
      <c r="A1658">
        <v>11</v>
      </c>
      <c r="B1658">
        <v>17</v>
      </c>
      <c r="C1658">
        <f>IF(OR($L1658=TRUE,$A1658=0,MOD($A1658,ChapterTable!$R$20)&lt;&gt;0),
MAX(0,INT(($B1658+ChapterTable!$P$26+VLOOKUP(SUBSTITUTE(C$1,"성장단계","")&amp;"단계오프셋",ChapterTable!$R:$S,2,0))/ChapterTable!$P$23)),
MAX(0,INT(($B1658+ChapterTable!$R$26+VLOOKUP(SUBSTITUTE(C$1,"성장단계","")&amp;"보스단계오프셋",ChapterTable!$R:$S,2,0))/ChapterTable!$R$23)))</f>
        <v>2</v>
      </c>
      <c r="D1658">
        <f>IF(OR($L1658=TRUE,$A1658=0,MOD($A1658,ChapterTable!$R$20)&lt;&gt;0),
MAX(0,INT(($B1658+ChapterTable!$P$26+VLOOKUP(SUBSTITUTE(D$1,"성장단계","")&amp;"단계오프셋",ChapterTable!$R:$S,2,0))/ChapterTable!$P$23)),
MAX(0,INT(($B1658+ChapterTable!$R$26+VLOOKUP(SUBSTITUTE(D$1,"성장단계","")&amp;"보스단계오프셋",ChapterTable!$R:$S,2,0))/ChapterTable!$R$23)))</f>
        <v>1</v>
      </c>
      <c r="E1658" s="1">
        <f ca="1">IF(AND($A1658=0,$B1658=1),
    VLOOKUP(1,ChapterTable!$1:$1048576,MATCH("최종"&amp;SUBSTITUTE(SUBSTITUTE(E$1,"standard",""),"|Float",""),ChapterTable!$1:$1,0),0)*ChapterTable!$P$17,
  IF(AND($A1658=0,$B1658=0),
    E1659,
  IF($B1658=0,
    VLOOKUP($A1658,ChapterTable!$1:$1048576,MATCH("최종"&amp;SUBSTITUTE(SUBSTITUTE(E$1,"standard",""),"|Float",""),ChapterTable!$1:$1,0),0),
  IF($B1658=1,
    IF($L1658=FALSE,
      VLOOKUP($A1658,ChapterTable!$1:$1048576,MATCH("최종"&amp;SUBSTITUTE(SUBSTITUTE(E$1,"standard",""),"|Float",""),ChapterTable!$1:$1,0),0),
      VLOOKUP($A1658-ChapterTable!$P$11,ChapterTable!$1:$1048576,MATCH("최종"&amp;SUBSTITUTE(SUBSTITUTE(E$1,"standard",""),"|Float",""),ChapterTable!$1:$1,0),0)*ChapterTable!$P$14
    ),
  OFFSET(E1658,-$B1658+IF($L1658,1,0),0)*IF($B1658&gt;OFFSET($B1658,1,0),ChapterTable!$R$17,1)*
    (VLOOKUP(SUBSTITUTE(SUBSTITUTE(E$1,"standard",""),"|Float","")&amp;IF(OR($L1658=TRUE,$A1658=0,MOD($A1658,ChapterTable!$R$20)&lt;&gt;0),"","보스")&amp;"인게임누적곱배수",ChapterTable!$R:$S,2,0)^C1658
    +VLOOKUP(SUBSTITUTE(SUBSTITUTE(E$1,"standard",""),"|Float","")&amp;IF(OR($L1658=TRUE,$A1658=0,MOD($A1658,ChapterTable!$R$20)&lt;&gt;0),"","보스")&amp;"인게임누적합배수",ChapterTable!$R:$S,2,0)*C1658)
  )
  )
  )
)</f>
        <v>7427.2570312499993</v>
      </c>
      <c r="F1658" s="1">
        <f ca="1">IF(AND($A1658=0,$B1658=1),
    VLOOKUP(1,ChapterTable!$1:$1048576,MATCH("최종"&amp;SUBSTITUTE(SUBSTITUTE(F$1,"standard",""),"|Float",""),ChapterTable!$1:$1,0),0)*ChapterTable!$P$17,
  IF(AND($A1658=0,$B1658=0),
    F1659,
  IF($B1658=0,
    VLOOKUP($A1658,ChapterTable!$1:$1048576,MATCH("최종"&amp;SUBSTITUTE(SUBSTITUTE(F$1,"standard",""),"|Float",""),ChapterTable!$1:$1,0),0),
  IF($B1658=1,
    IF($L1658=FALSE,
      VLOOKUP($A1658,ChapterTable!$1:$1048576,MATCH("최종"&amp;SUBSTITUTE(SUBSTITUTE(F$1,"standard",""),"|Float",""),ChapterTable!$1:$1,0),0),
      VLOOKUP($A1658-ChapterTable!$P$11,ChapterTable!$1:$1048576,MATCH("최종"&amp;SUBSTITUTE(SUBSTITUTE(F$1,"standard",""),"|Float",""),ChapterTable!$1:$1,0),0)*ChapterTable!$P$14
    ),
  OFFSET(F1658,-$B1658+IF($L1658,1,0),0)*
    (VLOOKUP(SUBSTITUTE(SUBSTITUTE(F$1,"standard",""),"|Float","")&amp;IF(OR($L1658=TRUE,$A1658=0,MOD($A1658,ChapterTable!$R$20)&lt;&gt;0),"","보스")&amp;"인게임누적곱배수",ChapterTable!$R:$S,2,0)^D1658
    +VLOOKUP(SUBSTITUTE(SUBSTITUTE(F$1,"standard",""),"|Float","")&amp;IF(OR($L1658=TRUE,$A1658=0,MOD($A1658,ChapterTable!$R$20)&lt;&gt;0),"","보스")&amp;"인게임누적합배수",ChapterTable!$R:$S,2,0)*D1658)
  )
  )
  )
)</f>
        <v>2376.2801513671875</v>
      </c>
      <c r="G1658" t="s">
        <v>715</v>
      </c>
      <c r="J1658" t="str">
        <f>IF(ISBLANK(I1658),"",
IFERROR(VLOOKUP(I1658,[1]StringTable!$1:$1048576,MATCH("kor|String",[1]StringTable!$1:$1,0),0),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84"/>
        <v>0.5</v>
      </c>
      <c r="AJ1658">
        <f t="shared" si="182"/>
        <v>0.54666666600000002</v>
      </c>
      <c r="AK1658">
        <f t="shared" si="183"/>
        <v>1</v>
      </c>
      <c r="AL1658">
        <v>0</v>
      </c>
    </row>
    <row r="1659" spans="1:38" x14ac:dyDescent="0.3">
      <c r="A1659">
        <v>11</v>
      </c>
      <c r="B1659">
        <v>18</v>
      </c>
      <c r="C1659">
        <f>IF(OR($L1659=TRUE,$A1659=0,MOD($A1659,ChapterTable!$R$20)&lt;&gt;0),
MAX(0,INT(($B1659+ChapterTable!$P$26+VLOOKUP(SUBSTITUTE(C$1,"성장단계","")&amp;"단계오프셋",ChapterTable!$R:$S,2,0))/ChapterTable!$P$23)),
MAX(0,INT(($B1659+ChapterTable!$R$26+VLOOKUP(SUBSTITUTE(C$1,"성장단계","")&amp;"보스단계오프셋",ChapterTable!$R:$S,2,0))/ChapterTable!$R$23)))</f>
        <v>2</v>
      </c>
      <c r="D1659">
        <f>IF(OR($L1659=TRUE,$A1659=0,MOD($A1659,ChapterTable!$R$20)&lt;&gt;0),
MAX(0,INT(($B1659+ChapterTable!$P$26+VLOOKUP(SUBSTITUTE(D$1,"성장단계","")&amp;"단계오프셋",ChapterTable!$R:$S,2,0))/ChapterTable!$P$23)),
MAX(0,INT(($B1659+ChapterTable!$R$26+VLOOKUP(SUBSTITUTE(D$1,"성장단계","")&amp;"보스단계오프셋",ChapterTable!$R:$S,2,0))/ChapterTable!$R$23)))</f>
        <v>1</v>
      </c>
      <c r="E1659" s="1">
        <f ca="1">IF(AND($A1659=0,$B1659=1),
    VLOOKUP(1,ChapterTable!$1:$1048576,MATCH("최종"&amp;SUBSTITUTE(SUBSTITUTE(E$1,"standard",""),"|Float",""),ChapterTable!$1:$1,0),0)*ChapterTable!$P$17,
  IF(AND($A1659=0,$B1659=0),
    E1660,
  IF($B1659=0,
    VLOOKUP($A1659,ChapterTable!$1:$1048576,MATCH("최종"&amp;SUBSTITUTE(SUBSTITUTE(E$1,"standard",""),"|Float",""),ChapterTable!$1:$1,0),0),
  IF($B1659=1,
    IF($L1659=FALSE,
      VLOOKUP($A1659,ChapterTable!$1:$1048576,MATCH("최종"&amp;SUBSTITUTE(SUBSTITUTE(E$1,"standard",""),"|Float",""),ChapterTable!$1:$1,0),0),
      VLOOKUP($A1659-ChapterTable!$P$11,ChapterTable!$1:$1048576,MATCH("최종"&amp;SUBSTITUTE(SUBSTITUTE(E$1,"standard",""),"|Float",""),ChapterTable!$1:$1,0),0)*ChapterTable!$P$14
    ),
  OFFSET(E1659,-$B1659+IF($L1659,1,0),0)*IF($B1659&gt;OFFSET($B1659,1,0),ChapterTable!$R$17,1)*
    (VLOOKUP(SUBSTITUTE(SUBSTITUTE(E$1,"standard",""),"|Float","")&amp;IF(OR($L1659=TRUE,$A1659=0,MOD($A1659,ChapterTable!$R$20)&lt;&gt;0),"","보스")&amp;"인게임누적곱배수",ChapterTable!$R:$S,2,0)^C1659
    +VLOOKUP(SUBSTITUTE(SUBSTITUTE(E$1,"standard",""),"|Float","")&amp;IF(OR($L1659=TRUE,$A1659=0,MOD($A1659,ChapterTable!$R$20)&lt;&gt;0),"","보스")&amp;"인게임누적합배수",ChapterTable!$R:$S,2,0)*C1659)
  )
  )
  )
)</f>
        <v>7427.2570312499993</v>
      </c>
      <c r="F1659" s="1">
        <f ca="1">IF(AND($A1659=0,$B1659=1),
    VLOOKUP(1,ChapterTable!$1:$1048576,MATCH("최종"&amp;SUBSTITUTE(SUBSTITUTE(F$1,"standard",""),"|Float",""),ChapterTable!$1:$1,0),0)*ChapterTable!$P$17,
  IF(AND($A1659=0,$B1659=0),
    F1660,
  IF($B1659=0,
    VLOOKUP($A1659,ChapterTable!$1:$1048576,MATCH("최종"&amp;SUBSTITUTE(SUBSTITUTE(F$1,"standard",""),"|Float",""),ChapterTable!$1:$1,0),0),
  IF($B1659=1,
    IF($L1659=FALSE,
      VLOOKUP($A1659,ChapterTable!$1:$1048576,MATCH("최종"&amp;SUBSTITUTE(SUBSTITUTE(F$1,"standard",""),"|Float",""),ChapterTable!$1:$1,0),0),
      VLOOKUP($A1659-ChapterTable!$P$11,ChapterTable!$1:$1048576,MATCH("최종"&amp;SUBSTITUTE(SUBSTITUTE(F$1,"standard",""),"|Float",""),ChapterTable!$1:$1,0),0)*ChapterTable!$P$14
    ),
  OFFSET(F1659,-$B1659+IF($L1659,1,0),0)*
    (VLOOKUP(SUBSTITUTE(SUBSTITUTE(F$1,"standard",""),"|Float","")&amp;IF(OR($L1659=TRUE,$A1659=0,MOD($A1659,ChapterTable!$R$20)&lt;&gt;0),"","보스")&amp;"인게임누적곱배수",ChapterTable!$R:$S,2,0)^D1659
    +VLOOKUP(SUBSTITUTE(SUBSTITUTE(F$1,"standard",""),"|Float","")&amp;IF(OR($L1659=TRUE,$A1659=0,MOD($A1659,ChapterTable!$R$20)&lt;&gt;0),"","보스")&amp;"인게임누적합배수",ChapterTable!$R:$S,2,0)*D1659)
  )
  )
  )
)</f>
        <v>2376.2801513671875</v>
      </c>
      <c r="G1659" t="s">
        <v>715</v>
      </c>
      <c r="J1659" t="str">
        <f>IF(ISBLANK(I1659),"",
IFERROR(VLOOKUP(I1659,[1]StringTable!$1:$1048576,MATCH("kor|String",[1]StringTable!$1:$1,0),0),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84"/>
        <v>0.5</v>
      </c>
      <c r="AJ1659">
        <f t="shared" si="182"/>
        <v>0.54666666600000002</v>
      </c>
      <c r="AK1659">
        <f t="shared" si="183"/>
        <v>1</v>
      </c>
      <c r="AL1659">
        <v>0</v>
      </c>
    </row>
    <row r="1660" spans="1:38" x14ac:dyDescent="0.3">
      <c r="A1660">
        <v>11</v>
      </c>
      <c r="B1660">
        <v>19</v>
      </c>
      <c r="C1660">
        <f>IF(OR($L1660=TRUE,$A1660=0,MOD($A1660,ChapterTable!$R$20)&lt;&gt;0),
MAX(0,INT(($B1660+ChapterTable!$P$26+VLOOKUP(SUBSTITUTE(C$1,"성장단계","")&amp;"단계오프셋",ChapterTable!$R:$S,2,0))/ChapterTable!$P$23)),
MAX(0,INT(($B1660+ChapterTable!$R$26+VLOOKUP(SUBSTITUTE(C$1,"성장단계","")&amp;"보스단계오프셋",ChapterTable!$R:$S,2,0))/ChapterTable!$R$23)))</f>
        <v>2</v>
      </c>
      <c r="D1660">
        <f>IF(OR($L1660=TRUE,$A1660=0,MOD($A1660,ChapterTable!$R$20)&lt;&gt;0),
MAX(0,INT(($B1660+ChapterTable!$P$26+VLOOKUP(SUBSTITUTE(D$1,"성장단계","")&amp;"단계오프셋",ChapterTable!$R:$S,2,0))/ChapterTable!$P$23)),
MAX(0,INT(($B1660+ChapterTable!$R$26+VLOOKUP(SUBSTITUTE(D$1,"성장단계","")&amp;"보스단계오프셋",ChapterTable!$R:$S,2,0))/ChapterTable!$R$23)))</f>
        <v>1</v>
      </c>
      <c r="E1660" s="1">
        <f ca="1">IF(AND($A1660=0,$B1660=1),
    VLOOKUP(1,ChapterTable!$1:$1048576,MATCH("최종"&amp;SUBSTITUTE(SUBSTITUTE(E$1,"standard",""),"|Float",""),ChapterTable!$1:$1,0),0)*ChapterTable!$P$17,
  IF(AND($A1660=0,$B1660=0),
    E1661,
  IF($B1660=0,
    VLOOKUP($A1660,ChapterTable!$1:$1048576,MATCH("최종"&amp;SUBSTITUTE(SUBSTITUTE(E$1,"standard",""),"|Float",""),ChapterTable!$1:$1,0),0),
  IF($B1660=1,
    IF($L1660=FALSE,
      VLOOKUP($A1660,ChapterTable!$1:$1048576,MATCH("최종"&amp;SUBSTITUTE(SUBSTITUTE(E$1,"standard",""),"|Float",""),ChapterTable!$1:$1,0),0),
      VLOOKUP($A1660-ChapterTable!$P$11,ChapterTable!$1:$1048576,MATCH("최종"&amp;SUBSTITUTE(SUBSTITUTE(E$1,"standard",""),"|Float",""),ChapterTable!$1:$1,0),0)*ChapterTable!$P$14
    ),
  OFFSET(E1660,-$B1660+IF($L1660,1,0),0)*IF($B1660&gt;OFFSET($B1660,1,0),ChapterTable!$R$17,1)*
    (VLOOKUP(SUBSTITUTE(SUBSTITUTE(E$1,"standard",""),"|Float","")&amp;IF(OR($L1660=TRUE,$A1660=0,MOD($A1660,ChapterTable!$R$20)&lt;&gt;0),"","보스")&amp;"인게임누적곱배수",ChapterTable!$R:$S,2,0)^C1660
    +VLOOKUP(SUBSTITUTE(SUBSTITUTE(E$1,"standard",""),"|Float","")&amp;IF(OR($L1660=TRUE,$A1660=0,MOD($A1660,ChapterTable!$R$20)&lt;&gt;0),"","보스")&amp;"인게임누적합배수",ChapterTable!$R:$S,2,0)*C1660)
  )
  )
  )
)</f>
        <v>7427.2570312499993</v>
      </c>
      <c r="F1660" s="1">
        <f ca="1">IF(AND($A1660=0,$B1660=1),
    VLOOKUP(1,ChapterTable!$1:$1048576,MATCH("최종"&amp;SUBSTITUTE(SUBSTITUTE(F$1,"standard",""),"|Float",""),ChapterTable!$1:$1,0),0)*ChapterTable!$P$17,
  IF(AND($A1660=0,$B1660=0),
    F1661,
  IF($B1660=0,
    VLOOKUP($A1660,ChapterTable!$1:$1048576,MATCH("최종"&amp;SUBSTITUTE(SUBSTITUTE(F$1,"standard",""),"|Float",""),ChapterTable!$1:$1,0),0),
  IF($B1660=1,
    IF($L1660=FALSE,
      VLOOKUP($A1660,ChapterTable!$1:$1048576,MATCH("최종"&amp;SUBSTITUTE(SUBSTITUTE(F$1,"standard",""),"|Float",""),ChapterTable!$1:$1,0),0),
      VLOOKUP($A1660-ChapterTable!$P$11,ChapterTable!$1:$1048576,MATCH("최종"&amp;SUBSTITUTE(SUBSTITUTE(F$1,"standard",""),"|Float",""),ChapterTable!$1:$1,0),0)*ChapterTable!$P$14
    ),
  OFFSET(F1660,-$B1660+IF($L1660,1,0),0)*
    (VLOOKUP(SUBSTITUTE(SUBSTITUTE(F$1,"standard",""),"|Float","")&amp;IF(OR($L1660=TRUE,$A1660=0,MOD($A1660,ChapterTable!$R$20)&lt;&gt;0),"","보스")&amp;"인게임누적곱배수",ChapterTable!$R:$S,2,0)^D1660
    +VLOOKUP(SUBSTITUTE(SUBSTITUTE(F$1,"standard",""),"|Float","")&amp;IF(OR($L1660=TRUE,$A1660=0,MOD($A1660,ChapterTable!$R$20)&lt;&gt;0),"","보스")&amp;"인게임누적합배수",ChapterTable!$R:$S,2,0)*D1660)
  )
  )
  )
)</f>
        <v>2376.2801513671875</v>
      </c>
      <c r="G1660" t="s">
        <v>715</v>
      </c>
      <c r="J1660" t="str">
        <f>IF(ISBLANK(I1660),"",
IFERROR(VLOOKUP(I1660,[1]StringTable!$1:$1048576,MATCH("kor|String",[1]StringTable!$1:$1,0),0),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84"/>
        <v>0.5</v>
      </c>
      <c r="AJ1660">
        <f t="shared" si="182"/>
        <v>0.54666666600000002</v>
      </c>
      <c r="AK1660">
        <f t="shared" si="183"/>
        <v>1</v>
      </c>
      <c r="AL1660">
        <v>0</v>
      </c>
    </row>
    <row r="1661" spans="1:38" x14ac:dyDescent="0.3">
      <c r="A1661">
        <v>11</v>
      </c>
      <c r="B1661">
        <v>20</v>
      </c>
      <c r="C1661">
        <f>IF(OR($L1661=TRUE,$A1661=0,MOD($A1661,ChapterTable!$R$20)&lt;&gt;0),
MAX(0,INT(($B1661+ChapterTable!$P$26+VLOOKUP(SUBSTITUTE(C$1,"성장단계","")&amp;"단계오프셋",ChapterTable!$R:$S,2,0))/ChapterTable!$P$23)),
MAX(0,INT(($B1661+ChapterTable!$R$26+VLOOKUP(SUBSTITUTE(C$1,"성장단계","")&amp;"보스단계오프셋",ChapterTable!$R:$S,2,0))/ChapterTable!$R$23)))</f>
        <v>2</v>
      </c>
      <c r="D1661">
        <f>IF(OR($L1661=TRUE,$A1661=0,MOD($A1661,ChapterTable!$R$20)&lt;&gt;0),
MAX(0,INT(($B1661+ChapterTable!$P$26+VLOOKUP(SUBSTITUTE(D$1,"성장단계","")&amp;"단계오프셋",ChapterTable!$R:$S,2,0))/ChapterTable!$P$23)),
MAX(0,INT(($B1661+ChapterTable!$R$26+VLOOKUP(SUBSTITUTE(D$1,"성장단계","")&amp;"보스단계오프셋",ChapterTable!$R:$S,2,0))/ChapterTable!$R$23)))</f>
        <v>1</v>
      </c>
      <c r="E1661" s="1">
        <f ca="1">IF(AND($A1661=0,$B1661=1),
    VLOOKUP(1,ChapterTable!$1:$1048576,MATCH("최종"&amp;SUBSTITUTE(SUBSTITUTE(E$1,"standard",""),"|Float",""),ChapterTable!$1:$1,0),0)*ChapterTable!$P$17,
  IF(AND($A1661=0,$B1661=0),
    E1662,
  IF($B1661=0,
    VLOOKUP($A1661,ChapterTable!$1:$1048576,MATCH("최종"&amp;SUBSTITUTE(SUBSTITUTE(E$1,"standard",""),"|Float",""),ChapterTable!$1:$1,0),0),
  IF($B1661=1,
    IF($L1661=FALSE,
      VLOOKUP($A1661,ChapterTable!$1:$1048576,MATCH("최종"&amp;SUBSTITUTE(SUBSTITUTE(E$1,"standard",""),"|Float",""),ChapterTable!$1:$1,0),0),
      VLOOKUP($A1661-ChapterTable!$P$11,ChapterTable!$1:$1048576,MATCH("최종"&amp;SUBSTITUTE(SUBSTITUTE(E$1,"standard",""),"|Float",""),ChapterTable!$1:$1,0),0)*ChapterTable!$P$14
    ),
  OFFSET(E1661,-$B1661+IF($L1661,1,0),0)*IF($B1661&gt;OFFSET($B1661,1,0),ChapterTable!$R$17,1)*
    (VLOOKUP(SUBSTITUTE(SUBSTITUTE(E$1,"standard",""),"|Float","")&amp;IF(OR($L1661=TRUE,$A1661=0,MOD($A1661,ChapterTable!$R$20)&lt;&gt;0),"","보스")&amp;"인게임누적곱배수",ChapterTable!$R:$S,2,0)^C1661
    +VLOOKUP(SUBSTITUTE(SUBSTITUTE(E$1,"standard",""),"|Float","")&amp;IF(OR($L1661=TRUE,$A1661=0,MOD($A1661,ChapterTable!$R$20)&lt;&gt;0),"","보스")&amp;"인게임누적합배수",ChapterTable!$R:$S,2,0)*C1661)
  )
  )
  )
)</f>
        <v>7427.2570312499993</v>
      </c>
      <c r="F1661" s="1">
        <f ca="1">IF(AND($A1661=0,$B1661=1),
    VLOOKUP(1,ChapterTable!$1:$1048576,MATCH("최종"&amp;SUBSTITUTE(SUBSTITUTE(F$1,"standard",""),"|Float",""),ChapterTable!$1:$1,0),0)*ChapterTable!$P$17,
  IF(AND($A1661=0,$B1661=0),
    F1662,
  IF($B1661=0,
    VLOOKUP($A1661,ChapterTable!$1:$1048576,MATCH("최종"&amp;SUBSTITUTE(SUBSTITUTE(F$1,"standard",""),"|Float",""),ChapterTable!$1:$1,0),0),
  IF($B1661=1,
    IF($L1661=FALSE,
      VLOOKUP($A1661,ChapterTable!$1:$1048576,MATCH("최종"&amp;SUBSTITUTE(SUBSTITUTE(F$1,"standard",""),"|Float",""),ChapterTable!$1:$1,0),0),
      VLOOKUP($A1661-ChapterTable!$P$11,ChapterTable!$1:$1048576,MATCH("최종"&amp;SUBSTITUTE(SUBSTITUTE(F$1,"standard",""),"|Float",""),ChapterTable!$1:$1,0),0)*ChapterTable!$P$14
    ),
  OFFSET(F1661,-$B1661+IF($L1661,1,0),0)*
    (VLOOKUP(SUBSTITUTE(SUBSTITUTE(F$1,"standard",""),"|Float","")&amp;IF(OR($L1661=TRUE,$A1661=0,MOD($A1661,ChapterTable!$R$20)&lt;&gt;0),"","보스")&amp;"인게임누적곱배수",ChapterTable!$R:$S,2,0)^D1661
    +VLOOKUP(SUBSTITUTE(SUBSTITUTE(F$1,"standard",""),"|Float","")&amp;IF(OR($L1661=TRUE,$A1661=0,MOD($A1661,ChapterTable!$R$20)&lt;&gt;0),"","보스")&amp;"인게임누적합배수",ChapterTable!$R:$S,2,0)*D1661)
  )
  )
  )
)</f>
        <v>2376.2801513671875</v>
      </c>
      <c r="G1661" t="s">
        <v>715</v>
      </c>
      <c r="J1661" t="str">
        <f>IF(ISBLANK(I1661),"",
IFERROR(VLOOKUP(I1661,[1]StringTable!$1:$1048576,MATCH("kor|String",[1]StringTable!$1:$1,0),0),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84"/>
        <v>0.5</v>
      </c>
      <c r="AJ1661">
        <f t="shared" si="182"/>
        <v>1</v>
      </c>
      <c r="AK1661">
        <f t="shared" si="183"/>
        <v>2</v>
      </c>
      <c r="AL1661">
        <v>0</v>
      </c>
    </row>
    <row r="1662" spans="1:38" x14ac:dyDescent="0.3">
      <c r="A1662">
        <v>11</v>
      </c>
      <c r="B1662">
        <v>21</v>
      </c>
      <c r="C1662">
        <f>IF(OR($L1662=TRUE,$A1662=0,MOD($A1662,ChapterTable!$R$20)&lt;&gt;0),
MAX(0,INT(($B1662+ChapterTable!$P$26+VLOOKUP(SUBSTITUTE(C$1,"성장단계","")&amp;"단계오프셋",ChapterTable!$R:$S,2,0))/ChapterTable!$P$23)),
MAX(0,INT(($B1662+ChapterTable!$R$26+VLOOKUP(SUBSTITUTE(C$1,"성장단계","")&amp;"보스단계오프셋",ChapterTable!$R:$S,2,0))/ChapterTable!$R$23)))</f>
        <v>2</v>
      </c>
      <c r="D1662">
        <f>IF(OR($L1662=TRUE,$A1662=0,MOD($A1662,ChapterTable!$R$20)&lt;&gt;0),
MAX(0,INT(($B1662+ChapterTable!$P$26+VLOOKUP(SUBSTITUTE(D$1,"성장단계","")&amp;"단계오프셋",ChapterTable!$R:$S,2,0))/ChapterTable!$P$23)),
MAX(0,INT(($B1662+ChapterTable!$R$26+VLOOKUP(SUBSTITUTE(D$1,"성장단계","")&amp;"보스단계오프셋",ChapterTable!$R:$S,2,0))/ChapterTable!$R$23)))</f>
        <v>2</v>
      </c>
      <c r="E1662" s="1">
        <f ca="1">IF(AND($A1662=0,$B1662=1),
    VLOOKUP(1,ChapterTable!$1:$1048576,MATCH("최종"&amp;SUBSTITUTE(SUBSTITUTE(E$1,"standard",""),"|Float",""),ChapterTable!$1:$1,0),0)*ChapterTable!$P$17,
  IF(AND($A1662=0,$B1662=0),
    E1663,
  IF($B1662=0,
    VLOOKUP($A1662,ChapterTable!$1:$1048576,MATCH("최종"&amp;SUBSTITUTE(SUBSTITUTE(E$1,"standard",""),"|Float",""),ChapterTable!$1:$1,0),0),
  IF($B1662=1,
    IF($L1662=FALSE,
      VLOOKUP($A1662,ChapterTable!$1:$1048576,MATCH("최종"&amp;SUBSTITUTE(SUBSTITUTE(E$1,"standard",""),"|Float",""),ChapterTable!$1:$1,0),0),
      VLOOKUP($A1662-ChapterTable!$P$11,ChapterTable!$1:$1048576,MATCH("최종"&amp;SUBSTITUTE(SUBSTITUTE(E$1,"standard",""),"|Float",""),ChapterTable!$1:$1,0),0)*ChapterTable!$P$14
    ),
  OFFSET(E1662,-$B1662+IF($L1662,1,0),0)*IF($B1662&gt;OFFSET($B1662,1,0),ChapterTable!$R$17,1)*
    (VLOOKUP(SUBSTITUTE(SUBSTITUTE(E$1,"standard",""),"|Float","")&amp;IF(OR($L1662=TRUE,$A1662=0,MOD($A1662,ChapterTable!$R$20)&lt;&gt;0),"","보스")&amp;"인게임누적곱배수",ChapterTable!$R:$S,2,0)^C1662
    +VLOOKUP(SUBSTITUTE(SUBSTITUTE(E$1,"standard",""),"|Float","")&amp;IF(OR($L1662=TRUE,$A1662=0,MOD($A1662,ChapterTable!$R$20)&lt;&gt;0),"","보스")&amp;"인게임누적합배수",ChapterTable!$R:$S,2,0)*C1662)
  )
  )
  )
)</f>
        <v>7427.2570312499993</v>
      </c>
      <c r="F1662" s="1">
        <f ca="1">IF(AND($A1662=0,$B1662=1),
    VLOOKUP(1,ChapterTable!$1:$1048576,MATCH("최종"&amp;SUBSTITUTE(SUBSTITUTE(F$1,"standard",""),"|Float",""),ChapterTable!$1:$1,0),0)*ChapterTable!$P$17,
  IF(AND($A1662=0,$B1662=0),
    F1663,
  IF($B1662=0,
    VLOOKUP($A1662,ChapterTable!$1:$1048576,MATCH("최종"&amp;SUBSTITUTE(SUBSTITUTE(F$1,"standard",""),"|Float",""),ChapterTable!$1:$1,0),0),
  IF($B1662=1,
    IF($L1662=FALSE,
      VLOOKUP($A1662,ChapterTable!$1:$1048576,MATCH("최종"&amp;SUBSTITUTE(SUBSTITUTE(F$1,"standard",""),"|Float",""),ChapterTable!$1:$1,0),0),
      VLOOKUP($A1662-ChapterTable!$P$11,ChapterTable!$1:$1048576,MATCH("최종"&amp;SUBSTITUTE(SUBSTITUTE(F$1,"standard",""),"|Float",""),ChapterTable!$1:$1,0),0)*ChapterTable!$P$14
    ),
  OFFSET(F1662,-$B1662+IF($L1662,1,0),0)*
    (VLOOKUP(SUBSTITUTE(SUBSTITUTE(F$1,"standard",""),"|Float","")&amp;IF(OR($L1662=TRUE,$A1662=0,MOD($A1662,ChapterTable!$R$20)&lt;&gt;0),"","보스")&amp;"인게임누적곱배수",ChapterTable!$R:$S,2,0)^D1662
    +VLOOKUP(SUBSTITUTE(SUBSTITUTE(F$1,"standard",""),"|Float","")&amp;IF(OR($L1662=TRUE,$A1662=0,MOD($A1662,ChapterTable!$R$20)&lt;&gt;0),"","보스")&amp;"인게임누적합배수",ChapterTable!$R:$S,2,0)*D1662)
  )
  )
  )
)</f>
        <v>2542.067138671875</v>
      </c>
      <c r="G1662" t="s">
        <v>715</v>
      </c>
      <c r="J1662" t="str">
        <f>IF(ISBLANK(I1662),"",
IFERROR(VLOOKUP(I1662,[1]StringTable!$1:$1048576,MATCH("kor|String",[1]StringTable!$1:$1,0),0),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84"/>
        <v>0.33333333333333331</v>
      </c>
      <c r="AJ1662">
        <f t="shared" si="182"/>
        <v>0.395555555</v>
      </c>
      <c r="AK1662">
        <f t="shared" si="183"/>
        <v>1</v>
      </c>
      <c r="AL1662">
        <v>0</v>
      </c>
    </row>
    <row r="1663" spans="1:38" x14ac:dyDescent="0.3">
      <c r="A1663">
        <v>11</v>
      </c>
      <c r="B1663">
        <v>22</v>
      </c>
      <c r="C1663">
        <f>IF(OR($L1663=TRUE,$A1663=0,MOD($A1663,ChapterTable!$R$20)&lt;&gt;0),
MAX(0,INT(($B1663+ChapterTable!$P$26+VLOOKUP(SUBSTITUTE(C$1,"성장단계","")&amp;"단계오프셋",ChapterTable!$R:$S,2,0))/ChapterTable!$P$23)),
MAX(0,INT(($B1663+ChapterTable!$R$26+VLOOKUP(SUBSTITUTE(C$1,"성장단계","")&amp;"보스단계오프셋",ChapterTable!$R:$S,2,0))/ChapterTable!$R$23)))</f>
        <v>2</v>
      </c>
      <c r="D1663">
        <f>IF(OR($L1663=TRUE,$A1663=0,MOD($A1663,ChapterTable!$R$20)&lt;&gt;0),
MAX(0,INT(($B1663+ChapterTable!$P$26+VLOOKUP(SUBSTITUTE(D$1,"성장단계","")&amp;"단계오프셋",ChapterTable!$R:$S,2,0))/ChapterTable!$P$23)),
MAX(0,INT(($B1663+ChapterTable!$R$26+VLOOKUP(SUBSTITUTE(D$1,"성장단계","")&amp;"보스단계오프셋",ChapterTable!$R:$S,2,0))/ChapterTable!$R$23)))</f>
        <v>2</v>
      </c>
      <c r="E1663" s="1">
        <f ca="1">IF(AND($A1663=0,$B1663=1),
    VLOOKUP(1,ChapterTable!$1:$1048576,MATCH("최종"&amp;SUBSTITUTE(SUBSTITUTE(E$1,"standard",""),"|Float",""),ChapterTable!$1:$1,0),0)*ChapterTable!$P$17,
  IF(AND($A1663=0,$B1663=0),
    E1664,
  IF($B1663=0,
    VLOOKUP($A1663,ChapterTable!$1:$1048576,MATCH("최종"&amp;SUBSTITUTE(SUBSTITUTE(E$1,"standard",""),"|Float",""),ChapterTable!$1:$1,0),0),
  IF($B1663=1,
    IF($L1663=FALSE,
      VLOOKUP($A1663,ChapterTable!$1:$1048576,MATCH("최종"&amp;SUBSTITUTE(SUBSTITUTE(E$1,"standard",""),"|Float",""),ChapterTable!$1:$1,0),0),
      VLOOKUP($A1663-ChapterTable!$P$11,ChapterTable!$1:$1048576,MATCH("최종"&amp;SUBSTITUTE(SUBSTITUTE(E$1,"standard",""),"|Float",""),ChapterTable!$1:$1,0),0)*ChapterTable!$P$14
    ),
  OFFSET(E1663,-$B1663+IF($L1663,1,0),0)*IF($B1663&gt;OFFSET($B1663,1,0),ChapterTable!$R$17,1)*
    (VLOOKUP(SUBSTITUTE(SUBSTITUTE(E$1,"standard",""),"|Float","")&amp;IF(OR($L1663=TRUE,$A1663=0,MOD($A1663,ChapterTable!$R$20)&lt;&gt;0),"","보스")&amp;"인게임누적곱배수",ChapterTable!$R:$S,2,0)^C1663
    +VLOOKUP(SUBSTITUTE(SUBSTITUTE(E$1,"standard",""),"|Float","")&amp;IF(OR($L1663=TRUE,$A1663=0,MOD($A1663,ChapterTable!$R$20)&lt;&gt;0),"","보스")&amp;"인게임누적합배수",ChapterTable!$R:$S,2,0)*C1663)
  )
  )
  )
)</f>
        <v>7427.2570312499993</v>
      </c>
      <c r="F1663" s="1">
        <f ca="1">IF(AND($A1663=0,$B1663=1),
    VLOOKUP(1,ChapterTable!$1:$1048576,MATCH("최종"&amp;SUBSTITUTE(SUBSTITUTE(F$1,"standard",""),"|Float",""),ChapterTable!$1:$1,0),0)*ChapterTable!$P$17,
  IF(AND($A1663=0,$B1663=0),
    F1664,
  IF($B1663=0,
    VLOOKUP($A1663,ChapterTable!$1:$1048576,MATCH("최종"&amp;SUBSTITUTE(SUBSTITUTE(F$1,"standard",""),"|Float",""),ChapterTable!$1:$1,0),0),
  IF($B1663=1,
    IF($L1663=FALSE,
      VLOOKUP($A1663,ChapterTable!$1:$1048576,MATCH("최종"&amp;SUBSTITUTE(SUBSTITUTE(F$1,"standard",""),"|Float",""),ChapterTable!$1:$1,0),0),
      VLOOKUP($A1663-ChapterTable!$P$11,ChapterTable!$1:$1048576,MATCH("최종"&amp;SUBSTITUTE(SUBSTITUTE(F$1,"standard",""),"|Float",""),ChapterTable!$1:$1,0),0)*ChapterTable!$P$14
    ),
  OFFSET(F1663,-$B1663+IF($L1663,1,0),0)*
    (VLOOKUP(SUBSTITUTE(SUBSTITUTE(F$1,"standard",""),"|Float","")&amp;IF(OR($L1663=TRUE,$A1663=0,MOD($A1663,ChapterTable!$R$20)&lt;&gt;0),"","보스")&amp;"인게임누적곱배수",ChapterTable!$R:$S,2,0)^D1663
    +VLOOKUP(SUBSTITUTE(SUBSTITUTE(F$1,"standard",""),"|Float","")&amp;IF(OR($L1663=TRUE,$A1663=0,MOD($A1663,ChapterTable!$R$20)&lt;&gt;0),"","보스")&amp;"인게임누적합배수",ChapterTable!$R:$S,2,0)*D1663)
  )
  )
  )
)</f>
        <v>2542.067138671875</v>
      </c>
      <c r="G1663" t="s">
        <v>715</v>
      </c>
      <c r="J1663" t="str">
        <f>IF(ISBLANK(I1663),"",
IFERROR(VLOOKUP(I1663,[1]StringTable!$1:$1048576,MATCH("kor|String",[1]StringTable!$1:$1,0),0),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84"/>
        <v>0.33333333333333331</v>
      </c>
      <c r="AJ1663">
        <f t="shared" si="182"/>
        <v>0.395555555</v>
      </c>
      <c r="AK1663">
        <f t="shared" si="183"/>
        <v>1</v>
      </c>
      <c r="AL1663">
        <v>0</v>
      </c>
    </row>
    <row r="1664" spans="1:38" x14ac:dyDescent="0.3">
      <c r="A1664">
        <v>11</v>
      </c>
      <c r="B1664">
        <v>23</v>
      </c>
      <c r="C1664">
        <f>IF(OR($L1664=TRUE,$A1664=0,MOD($A1664,ChapterTable!$R$20)&lt;&gt;0),
MAX(0,INT(($B1664+ChapterTable!$P$26+VLOOKUP(SUBSTITUTE(C$1,"성장단계","")&amp;"단계오프셋",ChapterTable!$R:$S,2,0))/ChapterTable!$P$23)),
MAX(0,INT(($B1664+ChapterTable!$R$26+VLOOKUP(SUBSTITUTE(C$1,"성장단계","")&amp;"보스단계오프셋",ChapterTable!$R:$S,2,0))/ChapterTable!$R$23)))</f>
        <v>2</v>
      </c>
      <c r="D1664">
        <f>IF(OR($L1664=TRUE,$A1664=0,MOD($A1664,ChapterTable!$R$20)&lt;&gt;0),
MAX(0,INT(($B1664+ChapterTable!$P$26+VLOOKUP(SUBSTITUTE(D$1,"성장단계","")&amp;"단계오프셋",ChapterTable!$R:$S,2,0))/ChapterTable!$P$23)),
MAX(0,INT(($B1664+ChapterTable!$R$26+VLOOKUP(SUBSTITUTE(D$1,"성장단계","")&amp;"보스단계오프셋",ChapterTable!$R:$S,2,0))/ChapterTable!$R$23)))</f>
        <v>2</v>
      </c>
      <c r="E1664" s="1">
        <f ca="1">IF(AND($A1664=0,$B1664=1),
    VLOOKUP(1,ChapterTable!$1:$1048576,MATCH("최종"&amp;SUBSTITUTE(SUBSTITUTE(E$1,"standard",""),"|Float",""),ChapterTable!$1:$1,0),0)*ChapterTable!$P$17,
  IF(AND($A1664=0,$B1664=0),
    E1665,
  IF($B1664=0,
    VLOOKUP($A1664,ChapterTable!$1:$1048576,MATCH("최종"&amp;SUBSTITUTE(SUBSTITUTE(E$1,"standard",""),"|Float",""),ChapterTable!$1:$1,0),0),
  IF($B1664=1,
    IF($L1664=FALSE,
      VLOOKUP($A1664,ChapterTable!$1:$1048576,MATCH("최종"&amp;SUBSTITUTE(SUBSTITUTE(E$1,"standard",""),"|Float",""),ChapterTable!$1:$1,0),0),
      VLOOKUP($A1664-ChapterTable!$P$11,ChapterTable!$1:$1048576,MATCH("최종"&amp;SUBSTITUTE(SUBSTITUTE(E$1,"standard",""),"|Float",""),ChapterTable!$1:$1,0),0)*ChapterTable!$P$14
    ),
  OFFSET(E1664,-$B1664+IF($L1664,1,0),0)*IF($B1664&gt;OFFSET($B1664,1,0),ChapterTable!$R$17,1)*
    (VLOOKUP(SUBSTITUTE(SUBSTITUTE(E$1,"standard",""),"|Float","")&amp;IF(OR($L1664=TRUE,$A1664=0,MOD($A1664,ChapterTable!$R$20)&lt;&gt;0),"","보스")&amp;"인게임누적곱배수",ChapterTable!$R:$S,2,0)^C1664
    +VLOOKUP(SUBSTITUTE(SUBSTITUTE(E$1,"standard",""),"|Float","")&amp;IF(OR($L1664=TRUE,$A1664=0,MOD($A1664,ChapterTable!$R$20)&lt;&gt;0),"","보스")&amp;"인게임누적합배수",ChapterTable!$R:$S,2,0)*C1664)
  )
  )
  )
)</f>
        <v>7427.2570312499993</v>
      </c>
      <c r="F1664" s="1">
        <f ca="1">IF(AND($A1664=0,$B1664=1),
    VLOOKUP(1,ChapterTable!$1:$1048576,MATCH("최종"&amp;SUBSTITUTE(SUBSTITUTE(F$1,"standard",""),"|Float",""),ChapterTable!$1:$1,0),0)*ChapterTable!$P$17,
  IF(AND($A1664=0,$B1664=0),
    F1665,
  IF($B1664=0,
    VLOOKUP($A1664,ChapterTable!$1:$1048576,MATCH("최종"&amp;SUBSTITUTE(SUBSTITUTE(F$1,"standard",""),"|Float",""),ChapterTable!$1:$1,0),0),
  IF($B1664=1,
    IF($L1664=FALSE,
      VLOOKUP($A1664,ChapterTable!$1:$1048576,MATCH("최종"&amp;SUBSTITUTE(SUBSTITUTE(F$1,"standard",""),"|Float",""),ChapterTable!$1:$1,0),0),
      VLOOKUP($A1664-ChapterTable!$P$11,ChapterTable!$1:$1048576,MATCH("최종"&amp;SUBSTITUTE(SUBSTITUTE(F$1,"standard",""),"|Float",""),ChapterTable!$1:$1,0),0)*ChapterTable!$P$14
    ),
  OFFSET(F1664,-$B1664+IF($L1664,1,0),0)*
    (VLOOKUP(SUBSTITUTE(SUBSTITUTE(F$1,"standard",""),"|Float","")&amp;IF(OR($L1664=TRUE,$A1664=0,MOD($A1664,ChapterTable!$R$20)&lt;&gt;0),"","보스")&amp;"인게임누적곱배수",ChapterTable!$R:$S,2,0)^D1664
    +VLOOKUP(SUBSTITUTE(SUBSTITUTE(F$1,"standard",""),"|Float","")&amp;IF(OR($L1664=TRUE,$A1664=0,MOD($A1664,ChapterTable!$R$20)&lt;&gt;0),"","보스")&amp;"인게임누적합배수",ChapterTable!$R:$S,2,0)*D1664)
  )
  )
  )
)</f>
        <v>2542.067138671875</v>
      </c>
      <c r="G1664" t="s">
        <v>715</v>
      </c>
      <c r="J1664" t="str">
        <f>IF(ISBLANK(I1664),"",
IFERROR(VLOOKUP(I1664,[1]StringTable!$1:$1048576,MATCH("kor|String",[1]StringTable!$1:$1,0),0),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84"/>
        <v>0.33333333333333331</v>
      </c>
      <c r="AJ1664">
        <f t="shared" si="182"/>
        <v>0.395555555</v>
      </c>
      <c r="AK1664">
        <f t="shared" si="183"/>
        <v>1</v>
      </c>
      <c r="AL1664">
        <v>0</v>
      </c>
    </row>
    <row r="1665" spans="1:38" x14ac:dyDescent="0.3">
      <c r="A1665">
        <v>11</v>
      </c>
      <c r="B1665">
        <v>24</v>
      </c>
      <c r="C1665">
        <f>IF(OR($L1665=TRUE,$A1665=0,MOD($A1665,ChapterTable!$R$20)&lt;&gt;0),
MAX(0,INT(($B1665+ChapterTable!$P$26+VLOOKUP(SUBSTITUTE(C$1,"성장단계","")&amp;"단계오프셋",ChapterTable!$R:$S,2,0))/ChapterTable!$P$23)),
MAX(0,INT(($B1665+ChapterTable!$R$26+VLOOKUP(SUBSTITUTE(C$1,"성장단계","")&amp;"보스단계오프셋",ChapterTable!$R:$S,2,0))/ChapterTable!$R$23)))</f>
        <v>2</v>
      </c>
      <c r="D1665">
        <f>IF(OR($L1665=TRUE,$A1665=0,MOD($A1665,ChapterTable!$R$20)&lt;&gt;0),
MAX(0,INT(($B1665+ChapterTable!$P$26+VLOOKUP(SUBSTITUTE(D$1,"성장단계","")&amp;"단계오프셋",ChapterTable!$R:$S,2,0))/ChapterTable!$P$23)),
MAX(0,INT(($B1665+ChapterTable!$R$26+VLOOKUP(SUBSTITUTE(D$1,"성장단계","")&amp;"보스단계오프셋",ChapterTable!$R:$S,2,0))/ChapterTable!$R$23)))</f>
        <v>2</v>
      </c>
      <c r="E1665" s="1">
        <f ca="1">IF(AND($A1665=0,$B1665=1),
    VLOOKUP(1,ChapterTable!$1:$1048576,MATCH("최종"&amp;SUBSTITUTE(SUBSTITUTE(E$1,"standard",""),"|Float",""),ChapterTable!$1:$1,0),0)*ChapterTable!$P$17,
  IF(AND($A1665=0,$B1665=0),
    E1666,
  IF($B1665=0,
    VLOOKUP($A1665,ChapterTable!$1:$1048576,MATCH("최종"&amp;SUBSTITUTE(SUBSTITUTE(E$1,"standard",""),"|Float",""),ChapterTable!$1:$1,0),0),
  IF($B1665=1,
    IF($L1665=FALSE,
      VLOOKUP($A1665,ChapterTable!$1:$1048576,MATCH("최종"&amp;SUBSTITUTE(SUBSTITUTE(E$1,"standard",""),"|Float",""),ChapterTable!$1:$1,0),0),
      VLOOKUP($A1665-ChapterTable!$P$11,ChapterTable!$1:$1048576,MATCH("최종"&amp;SUBSTITUTE(SUBSTITUTE(E$1,"standard",""),"|Float",""),ChapterTable!$1:$1,0),0)*ChapterTable!$P$14
    ),
  OFFSET(E1665,-$B1665+IF($L1665,1,0),0)*IF($B1665&gt;OFFSET($B1665,1,0),ChapterTable!$R$17,1)*
    (VLOOKUP(SUBSTITUTE(SUBSTITUTE(E$1,"standard",""),"|Float","")&amp;IF(OR($L1665=TRUE,$A1665=0,MOD($A1665,ChapterTable!$R$20)&lt;&gt;0),"","보스")&amp;"인게임누적곱배수",ChapterTable!$R:$S,2,0)^C1665
    +VLOOKUP(SUBSTITUTE(SUBSTITUTE(E$1,"standard",""),"|Float","")&amp;IF(OR($L1665=TRUE,$A1665=0,MOD($A1665,ChapterTable!$R$20)&lt;&gt;0),"","보스")&amp;"인게임누적합배수",ChapterTable!$R:$S,2,0)*C1665)
  )
  )
  )
)</f>
        <v>7427.2570312499993</v>
      </c>
      <c r="F1665" s="1">
        <f ca="1">IF(AND($A1665=0,$B1665=1),
    VLOOKUP(1,ChapterTable!$1:$1048576,MATCH("최종"&amp;SUBSTITUTE(SUBSTITUTE(F$1,"standard",""),"|Float",""),ChapterTable!$1:$1,0),0)*ChapterTable!$P$17,
  IF(AND($A1665=0,$B1665=0),
    F1666,
  IF($B1665=0,
    VLOOKUP($A1665,ChapterTable!$1:$1048576,MATCH("최종"&amp;SUBSTITUTE(SUBSTITUTE(F$1,"standard",""),"|Float",""),ChapterTable!$1:$1,0),0),
  IF($B1665=1,
    IF($L1665=FALSE,
      VLOOKUP($A1665,ChapterTable!$1:$1048576,MATCH("최종"&amp;SUBSTITUTE(SUBSTITUTE(F$1,"standard",""),"|Float",""),ChapterTable!$1:$1,0),0),
      VLOOKUP($A1665-ChapterTable!$P$11,ChapterTable!$1:$1048576,MATCH("최종"&amp;SUBSTITUTE(SUBSTITUTE(F$1,"standard",""),"|Float",""),ChapterTable!$1:$1,0),0)*ChapterTable!$P$14
    ),
  OFFSET(F1665,-$B1665+IF($L1665,1,0),0)*
    (VLOOKUP(SUBSTITUTE(SUBSTITUTE(F$1,"standard",""),"|Float","")&amp;IF(OR($L1665=TRUE,$A1665=0,MOD($A1665,ChapterTable!$R$20)&lt;&gt;0),"","보스")&amp;"인게임누적곱배수",ChapterTable!$R:$S,2,0)^D1665
    +VLOOKUP(SUBSTITUTE(SUBSTITUTE(F$1,"standard",""),"|Float","")&amp;IF(OR($L1665=TRUE,$A1665=0,MOD($A1665,ChapterTable!$R$20)&lt;&gt;0),"","보스")&amp;"인게임누적합배수",ChapterTable!$R:$S,2,0)*D1665)
  )
  )
  )
)</f>
        <v>2542.067138671875</v>
      </c>
      <c r="G1665" t="s">
        <v>715</v>
      </c>
      <c r="J1665" t="str">
        <f>IF(ISBLANK(I1665),"",
IFERROR(VLOOKUP(I1665,[1]StringTable!$1:$1048576,MATCH("kor|String",[1]StringTable!$1:$1,0),0),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84"/>
        <v>0.33333333333333331</v>
      </c>
      <c r="AJ1665">
        <f t="shared" si="182"/>
        <v>0.395555555</v>
      </c>
      <c r="AK1665">
        <f t="shared" si="183"/>
        <v>1</v>
      </c>
      <c r="AL1665">
        <v>0</v>
      </c>
    </row>
    <row r="1666" spans="1:38" x14ac:dyDescent="0.3">
      <c r="A1666">
        <v>11</v>
      </c>
      <c r="B1666">
        <v>25</v>
      </c>
      <c r="C1666">
        <f>IF(OR($L1666=TRUE,$A1666=0,MOD($A1666,ChapterTable!$R$20)&lt;&gt;0),
MAX(0,INT(($B1666+ChapterTable!$P$26+VLOOKUP(SUBSTITUTE(C$1,"성장단계","")&amp;"단계오프셋",ChapterTable!$R:$S,2,0))/ChapterTable!$P$23)),
MAX(0,INT(($B1666+ChapterTable!$R$26+VLOOKUP(SUBSTITUTE(C$1,"성장단계","")&amp;"보스단계오프셋",ChapterTable!$R:$S,2,0))/ChapterTable!$R$23)))</f>
        <v>2</v>
      </c>
      <c r="D1666">
        <f>IF(OR($L1666=TRUE,$A1666=0,MOD($A1666,ChapterTable!$R$20)&lt;&gt;0),
MAX(0,INT(($B1666+ChapterTable!$P$26+VLOOKUP(SUBSTITUTE(D$1,"성장단계","")&amp;"단계오프셋",ChapterTable!$R:$S,2,0))/ChapterTable!$P$23)),
MAX(0,INT(($B1666+ChapterTable!$R$26+VLOOKUP(SUBSTITUTE(D$1,"성장단계","")&amp;"보스단계오프셋",ChapterTable!$R:$S,2,0))/ChapterTable!$R$23)))</f>
        <v>2</v>
      </c>
      <c r="E1666" s="1">
        <f ca="1">IF(AND($A1666=0,$B1666=1),
    VLOOKUP(1,ChapterTable!$1:$1048576,MATCH("최종"&amp;SUBSTITUTE(SUBSTITUTE(E$1,"standard",""),"|Float",""),ChapterTable!$1:$1,0),0)*ChapterTable!$P$17,
  IF(AND($A1666=0,$B1666=0),
    E1667,
  IF($B1666=0,
    VLOOKUP($A1666,ChapterTable!$1:$1048576,MATCH("최종"&amp;SUBSTITUTE(SUBSTITUTE(E$1,"standard",""),"|Float",""),ChapterTable!$1:$1,0),0),
  IF($B1666=1,
    IF($L1666=FALSE,
      VLOOKUP($A1666,ChapterTable!$1:$1048576,MATCH("최종"&amp;SUBSTITUTE(SUBSTITUTE(E$1,"standard",""),"|Float",""),ChapterTable!$1:$1,0),0),
      VLOOKUP($A1666-ChapterTable!$P$11,ChapterTable!$1:$1048576,MATCH("최종"&amp;SUBSTITUTE(SUBSTITUTE(E$1,"standard",""),"|Float",""),ChapterTable!$1:$1,0),0)*ChapterTable!$P$14
    ),
  OFFSET(E1666,-$B1666+IF($L1666,1,0),0)*IF($B1666&gt;OFFSET($B1666,1,0),ChapterTable!$R$17,1)*
    (VLOOKUP(SUBSTITUTE(SUBSTITUTE(E$1,"standard",""),"|Float","")&amp;IF(OR($L1666=TRUE,$A1666=0,MOD($A1666,ChapterTable!$R$20)&lt;&gt;0),"","보스")&amp;"인게임누적곱배수",ChapterTable!$R:$S,2,0)^C1666
    +VLOOKUP(SUBSTITUTE(SUBSTITUTE(E$1,"standard",""),"|Float","")&amp;IF(OR($L1666=TRUE,$A1666=0,MOD($A1666,ChapterTable!$R$20)&lt;&gt;0),"","보스")&amp;"인게임누적합배수",ChapterTable!$R:$S,2,0)*C1666)
  )
  )
  )
)</f>
        <v>7427.2570312499993</v>
      </c>
      <c r="F1666" s="1">
        <f ca="1">IF(AND($A1666=0,$B1666=1),
    VLOOKUP(1,ChapterTable!$1:$1048576,MATCH("최종"&amp;SUBSTITUTE(SUBSTITUTE(F$1,"standard",""),"|Float",""),ChapterTable!$1:$1,0),0)*ChapterTable!$P$17,
  IF(AND($A1666=0,$B1666=0),
    F1667,
  IF($B1666=0,
    VLOOKUP($A1666,ChapterTable!$1:$1048576,MATCH("최종"&amp;SUBSTITUTE(SUBSTITUTE(F$1,"standard",""),"|Float",""),ChapterTable!$1:$1,0),0),
  IF($B1666=1,
    IF($L1666=FALSE,
      VLOOKUP($A1666,ChapterTable!$1:$1048576,MATCH("최종"&amp;SUBSTITUTE(SUBSTITUTE(F$1,"standard",""),"|Float",""),ChapterTable!$1:$1,0),0),
      VLOOKUP($A1666-ChapterTable!$P$11,ChapterTable!$1:$1048576,MATCH("최종"&amp;SUBSTITUTE(SUBSTITUTE(F$1,"standard",""),"|Float",""),ChapterTable!$1:$1,0),0)*ChapterTable!$P$14
    ),
  OFFSET(F1666,-$B1666+IF($L1666,1,0),0)*
    (VLOOKUP(SUBSTITUTE(SUBSTITUTE(F$1,"standard",""),"|Float","")&amp;IF(OR($L1666=TRUE,$A1666=0,MOD($A1666,ChapterTable!$R$20)&lt;&gt;0),"","보스")&amp;"인게임누적곱배수",ChapterTable!$R:$S,2,0)^D1666
    +VLOOKUP(SUBSTITUTE(SUBSTITUTE(F$1,"standard",""),"|Float","")&amp;IF(OR($L1666=TRUE,$A1666=0,MOD($A1666,ChapterTable!$R$20)&lt;&gt;0),"","보스")&amp;"인게임누적합배수",ChapterTable!$R:$S,2,0)*D1666)
  )
  )
  )
)</f>
        <v>2542.067138671875</v>
      </c>
      <c r="G1666" t="s">
        <v>715</v>
      </c>
      <c r="J1666" t="str">
        <f>IF(ISBLANK(I1666),"",
IFERROR(VLOOKUP(I1666,[1]StringTable!$1:$1048576,MATCH("kor|String",[1]StringTable!$1:$1,0),0),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84"/>
        <v>0.33333333333333331</v>
      </c>
      <c r="AJ1666">
        <f t="shared" si="182"/>
        <v>0.395555555</v>
      </c>
      <c r="AK1666">
        <f t="shared" si="183"/>
        <v>1</v>
      </c>
      <c r="AL1666">
        <v>0</v>
      </c>
    </row>
    <row r="1667" spans="1:38" x14ac:dyDescent="0.3">
      <c r="A1667">
        <v>11</v>
      </c>
      <c r="B1667">
        <v>26</v>
      </c>
      <c r="C1667">
        <f>IF(OR($L1667=TRUE,$A1667=0,MOD($A1667,ChapterTable!$R$20)&lt;&gt;0),
MAX(0,INT(($B1667+ChapterTable!$P$26+VLOOKUP(SUBSTITUTE(C$1,"성장단계","")&amp;"단계오프셋",ChapterTable!$R:$S,2,0))/ChapterTable!$P$23)),
MAX(0,INT(($B1667+ChapterTable!$R$26+VLOOKUP(SUBSTITUTE(C$1,"성장단계","")&amp;"보스단계오프셋",ChapterTable!$R:$S,2,0))/ChapterTable!$R$23)))</f>
        <v>3</v>
      </c>
      <c r="D1667">
        <f>IF(OR($L1667=TRUE,$A1667=0,MOD($A1667,ChapterTable!$R$20)&lt;&gt;0),
MAX(0,INT(($B1667+ChapterTable!$P$26+VLOOKUP(SUBSTITUTE(D$1,"성장단계","")&amp;"단계오프셋",ChapterTable!$R:$S,2,0))/ChapterTable!$P$23)),
MAX(0,INT(($B1667+ChapterTable!$R$26+VLOOKUP(SUBSTITUTE(D$1,"성장단계","")&amp;"보스단계오프셋",ChapterTable!$R:$S,2,0))/ChapterTable!$R$23)))</f>
        <v>2</v>
      </c>
      <c r="E1667" s="1">
        <f ca="1">IF(AND($A1667=0,$B1667=1),
    VLOOKUP(1,ChapterTable!$1:$1048576,MATCH("최종"&amp;SUBSTITUTE(SUBSTITUTE(E$1,"standard",""),"|Float",""),ChapterTable!$1:$1,0),0)*ChapterTable!$P$17,
  IF(AND($A1667=0,$B1667=0),
    E1668,
  IF($B1667=0,
    VLOOKUP($A1667,ChapterTable!$1:$1048576,MATCH("최종"&amp;SUBSTITUTE(SUBSTITUTE(E$1,"standard",""),"|Float",""),ChapterTable!$1:$1,0),0),
  IF($B1667=1,
    IF($L1667=FALSE,
      VLOOKUP($A1667,ChapterTable!$1:$1048576,MATCH("최종"&amp;SUBSTITUTE(SUBSTITUTE(E$1,"standard",""),"|Float",""),ChapterTable!$1:$1,0),0),
      VLOOKUP($A1667-ChapterTable!$P$11,ChapterTable!$1:$1048576,MATCH("최종"&amp;SUBSTITUTE(SUBSTITUTE(E$1,"standard",""),"|Float",""),ChapterTable!$1:$1,0),0)*ChapterTable!$P$14
    ),
  OFFSET(E1667,-$B1667+IF($L1667,1,0),0)*IF($B1667&gt;OFFSET($B1667,1,0),ChapterTable!$R$17,1)*
    (VLOOKUP(SUBSTITUTE(SUBSTITUTE(E$1,"standard",""),"|Float","")&amp;IF(OR($L1667=TRUE,$A1667=0,MOD($A1667,ChapterTable!$R$20)&lt;&gt;0),"","보스")&amp;"인게임누적곱배수",ChapterTable!$R:$S,2,0)^C1667
    +VLOOKUP(SUBSTITUTE(SUBSTITUTE(E$1,"standard",""),"|Float","")&amp;IF(OR($L1667=TRUE,$A1667=0,MOD($A1667,ChapterTable!$R$20)&lt;&gt;0),"","보스")&amp;"인게임누적합배수",ChapterTable!$R:$S,2,0)*C1667)
  )
  )
  )
)</f>
        <v>8488.2937500000007</v>
      </c>
      <c r="F1667" s="1">
        <f ca="1">IF(AND($A1667=0,$B1667=1),
    VLOOKUP(1,ChapterTable!$1:$1048576,MATCH("최종"&amp;SUBSTITUTE(SUBSTITUTE(F$1,"standard",""),"|Float",""),ChapterTable!$1:$1,0),0)*ChapterTable!$P$17,
  IF(AND($A1667=0,$B1667=0),
    F1668,
  IF($B1667=0,
    VLOOKUP($A1667,ChapterTable!$1:$1048576,MATCH("최종"&amp;SUBSTITUTE(SUBSTITUTE(F$1,"standard",""),"|Float",""),ChapterTable!$1:$1,0),0),
  IF($B1667=1,
    IF($L1667=FALSE,
      VLOOKUP($A1667,ChapterTable!$1:$1048576,MATCH("최종"&amp;SUBSTITUTE(SUBSTITUTE(F$1,"standard",""),"|Float",""),ChapterTable!$1:$1,0),0),
      VLOOKUP($A1667-ChapterTable!$P$11,ChapterTable!$1:$1048576,MATCH("최종"&amp;SUBSTITUTE(SUBSTITUTE(F$1,"standard",""),"|Float",""),ChapterTable!$1:$1,0),0)*ChapterTable!$P$14
    ),
  OFFSET(F1667,-$B1667+IF($L1667,1,0),0)*
    (VLOOKUP(SUBSTITUTE(SUBSTITUTE(F$1,"standard",""),"|Float","")&amp;IF(OR($L1667=TRUE,$A1667=0,MOD($A1667,ChapterTable!$R$20)&lt;&gt;0),"","보스")&amp;"인게임누적곱배수",ChapterTable!$R:$S,2,0)^D1667
    +VLOOKUP(SUBSTITUTE(SUBSTITUTE(F$1,"standard",""),"|Float","")&amp;IF(OR($L1667=TRUE,$A1667=0,MOD($A1667,ChapterTable!$R$20)&lt;&gt;0),"","보스")&amp;"인게임누적합배수",ChapterTable!$R:$S,2,0)*D1667)
  )
  )
  )
)</f>
        <v>2542.067138671875</v>
      </c>
      <c r="G1667" t="s">
        <v>715</v>
      </c>
      <c r="J1667" t="str">
        <f>IF(ISBLANK(I1667),"",
IFERROR(VLOOKUP(I1667,[1]StringTable!$1:$1048576,MATCH("kor|String",[1]StringTable!$1:$1,0),0),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c r="AL1667">
        <v>0</v>
      </c>
    </row>
    <row r="1668" spans="1:38" x14ac:dyDescent="0.3">
      <c r="A1668">
        <v>11</v>
      </c>
      <c r="B1668">
        <v>27</v>
      </c>
      <c r="C1668">
        <f>IF(OR($L1668=TRUE,$A1668=0,MOD($A1668,ChapterTable!$R$20)&lt;&gt;0),
MAX(0,INT(($B1668+ChapterTable!$P$26+VLOOKUP(SUBSTITUTE(C$1,"성장단계","")&amp;"단계오프셋",ChapterTable!$R:$S,2,0))/ChapterTable!$P$23)),
MAX(0,INT(($B1668+ChapterTable!$R$26+VLOOKUP(SUBSTITUTE(C$1,"성장단계","")&amp;"보스단계오프셋",ChapterTable!$R:$S,2,0))/ChapterTable!$R$23)))</f>
        <v>3</v>
      </c>
      <c r="D1668">
        <f>IF(OR($L1668=TRUE,$A1668=0,MOD($A1668,ChapterTable!$R$20)&lt;&gt;0),
MAX(0,INT(($B1668+ChapterTable!$P$26+VLOOKUP(SUBSTITUTE(D$1,"성장단계","")&amp;"단계오프셋",ChapterTable!$R:$S,2,0))/ChapterTable!$P$23)),
MAX(0,INT(($B1668+ChapterTable!$R$26+VLOOKUP(SUBSTITUTE(D$1,"성장단계","")&amp;"보스단계오프셋",ChapterTable!$R:$S,2,0))/ChapterTable!$R$23)))</f>
        <v>2</v>
      </c>
      <c r="E1668" s="1">
        <f ca="1">IF(AND($A1668=0,$B1668=1),
    VLOOKUP(1,ChapterTable!$1:$1048576,MATCH("최종"&amp;SUBSTITUTE(SUBSTITUTE(E$1,"standard",""),"|Float",""),ChapterTable!$1:$1,0),0)*ChapterTable!$P$17,
  IF(AND($A1668=0,$B1668=0),
    E1669,
  IF($B1668=0,
    VLOOKUP($A1668,ChapterTable!$1:$1048576,MATCH("최종"&amp;SUBSTITUTE(SUBSTITUTE(E$1,"standard",""),"|Float",""),ChapterTable!$1:$1,0),0),
  IF($B1668=1,
    IF($L1668=FALSE,
      VLOOKUP($A1668,ChapterTable!$1:$1048576,MATCH("최종"&amp;SUBSTITUTE(SUBSTITUTE(E$1,"standard",""),"|Float",""),ChapterTable!$1:$1,0),0),
      VLOOKUP($A1668-ChapterTable!$P$11,ChapterTable!$1:$1048576,MATCH("최종"&amp;SUBSTITUTE(SUBSTITUTE(E$1,"standard",""),"|Float",""),ChapterTable!$1:$1,0),0)*ChapterTable!$P$14
    ),
  OFFSET(E1668,-$B1668+IF($L1668,1,0),0)*IF($B1668&gt;OFFSET($B1668,1,0),ChapterTable!$R$17,1)*
    (VLOOKUP(SUBSTITUTE(SUBSTITUTE(E$1,"standard",""),"|Float","")&amp;IF(OR($L1668=TRUE,$A1668=0,MOD($A1668,ChapterTable!$R$20)&lt;&gt;0),"","보스")&amp;"인게임누적곱배수",ChapterTable!$R:$S,2,0)^C1668
    +VLOOKUP(SUBSTITUTE(SUBSTITUTE(E$1,"standard",""),"|Float","")&amp;IF(OR($L1668=TRUE,$A1668=0,MOD($A1668,ChapterTable!$R$20)&lt;&gt;0),"","보스")&amp;"인게임누적합배수",ChapterTable!$R:$S,2,0)*C1668)
  )
  )
  )
)</f>
        <v>8488.2937500000007</v>
      </c>
      <c r="F1668" s="1">
        <f ca="1">IF(AND($A1668=0,$B1668=1),
    VLOOKUP(1,ChapterTable!$1:$1048576,MATCH("최종"&amp;SUBSTITUTE(SUBSTITUTE(F$1,"standard",""),"|Float",""),ChapterTable!$1:$1,0),0)*ChapterTable!$P$17,
  IF(AND($A1668=0,$B1668=0),
    F1669,
  IF($B1668=0,
    VLOOKUP($A1668,ChapterTable!$1:$1048576,MATCH("최종"&amp;SUBSTITUTE(SUBSTITUTE(F$1,"standard",""),"|Float",""),ChapterTable!$1:$1,0),0),
  IF($B1668=1,
    IF($L1668=FALSE,
      VLOOKUP($A1668,ChapterTable!$1:$1048576,MATCH("최종"&amp;SUBSTITUTE(SUBSTITUTE(F$1,"standard",""),"|Float",""),ChapterTable!$1:$1,0),0),
      VLOOKUP($A1668-ChapterTable!$P$11,ChapterTable!$1:$1048576,MATCH("최종"&amp;SUBSTITUTE(SUBSTITUTE(F$1,"standard",""),"|Float",""),ChapterTable!$1:$1,0),0)*ChapterTable!$P$14
    ),
  OFFSET(F1668,-$B1668+IF($L1668,1,0),0)*
    (VLOOKUP(SUBSTITUTE(SUBSTITUTE(F$1,"standard",""),"|Float","")&amp;IF(OR($L1668=TRUE,$A1668=0,MOD($A1668,ChapterTable!$R$20)&lt;&gt;0),"","보스")&amp;"인게임누적곱배수",ChapterTable!$R:$S,2,0)^D1668
    +VLOOKUP(SUBSTITUTE(SUBSTITUTE(F$1,"standard",""),"|Float","")&amp;IF(OR($L1668=TRUE,$A1668=0,MOD($A1668,ChapterTable!$R$20)&lt;&gt;0),"","보스")&amp;"인게임누적합배수",ChapterTable!$R:$S,2,0)*D1668)
  )
  )
  )
)</f>
        <v>2542.067138671875</v>
      </c>
      <c r="G1668" t="s">
        <v>715</v>
      </c>
      <c r="J1668" t="str">
        <f>IF(ISBLANK(I1668),"",
IFERROR(VLOOKUP(I1668,[1]StringTable!$1:$1048576,MATCH("kor|String",[1]StringTable!$1:$1,0),0),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91">IF(B1668=0,0,1/(INT((B1668-1)/10)+1))</f>
        <v>0.33333333333333331</v>
      </c>
      <c r="AJ1668">
        <f t="shared" si="189"/>
        <v>0.395555555</v>
      </c>
      <c r="AK1668">
        <f t="shared" si="190"/>
        <v>1</v>
      </c>
      <c r="AL1668">
        <v>0</v>
      </c>
    </row>
    <row r="1669" spans="1:38" x14ac:dyDescent="0.3">
      <c r="A1669">
        <v>11</v>
      </c>
      <c r="B1669">
        <v>28</v>
      </c>
      <c r="C1669">
        <f>IF(OR($L1669=TRUE,$A1669=0,MOD($A1669,ChapterTable!$R$20)&lt;&gt;0),
MAX(0,INT(($B1669+ChapterTable!$P$26+VLOOKUP(SUBSTITUTE(C$1,"성장단계","")&amp;"단계오프셋",ChapterTable!$R:$S,2,0))/ChapterTable!$P$23)),
MAX(0,INT(($B1669+ChapterTable!$R$26+VLOOKUP(SUBSTITUTE(C$1,"성장단계","")&amp;"보스단계오프셋",ChapterTable!$R:$S,2,0))/ChapterTable!$R$23)))</f>
        <v>3</v>
      </c>
      <c r="D1669">
        <f>IF(OR($L1669=TRUE,$A1669=0,MOD($A1669,ChapterTable!$R$20)&lt;&gt;0),
MAX(0,INT(($B1669+ChapterTable!$P$26+VLOOKUP(SUBSTITUTE(D$1,"성장단계","")&amp;"단계오프셋",ChapterTable!$R:$S,2,0))/ChapterTable!$P$23)),
MAX(0,INT(($B1669+ChapterTable!$R$26+VLOOKUP(SUBSTITUTE(D$1,"성장단계","")&amp;"보스단계오프셋",ChapterTable!$R:$S,2,0))/ChapterTable!$R$23)))</f>
        <v>2</v>
      </c>
      <c r="E1669" s="1">
        <f ca="1">IF(AND($A1669=0,$B1669=1),
    VLOOKUP(1,ChapterTable!$1:$1048576,MATCH("최종"&amp;SUBSTITUTE(SUBSTITUTE(E$1,"standard",""),"|Float",""),ChapterTable!$1:$1,0),0)*ChapterTable!$P$17,
  IF(AND($A1669=0,$B1669=0),
    E1670,
  IF($B1669=0,
    VLOOKUP($A1669,ChapterTable!$1:$1048576,MATCH("최종"&amp;SUBSTITUTE(SUBSTITUTE(E$1,"standard",""),"|Float",""),ChapterTable!$1:$1,0),0),
  IF($B1669=1,
    IF($L1669=FALSE,
      VLOOKUP($A1669,ChapterTable!$1:$1048576,MATCH("최종"&amp;SUBSTITUTE(SUBSTITUTE(E$1,"standard",""),"|Float",""),ChapterTable!$1:$1,0),0),
      VLOOKUP($A1669-ChapterTable!$P$11,ChapterTable!$1:$1048576,MATCH("최종"&amp;SUBSTITUTE(SUBSTITUTE(E$1,"standard",""),"|Float",""),ChapterTable!$1:$1,0),0)*ChapterTable!$P$14
    ),
  OFFSET(E1669,-$B1669+IF($L1669,1,0),0)*IF($B1669&gt;OFFSET($B1669,1,0),ChapterTable!$R$17,1)*
    (VLOOKUP(SUBSTITUTE(SUBSTITUTE(E$1,"standard",""),"|Float","")&amp;IF(OR($L1669=TRUE,$A1669=0,MOD($A1669,ChapterTable!$R$20)&lt;&gt;0),"","보스")&amp;"인게임누적곱배수",ChapterTable!$R:$S,2,0)^C1669
    +VLOOKUP(SUBSTITUTE(SUBSTITUTE(E$1,"standard",""),"|Float","")&amp;IF(OR($L1669=TRUE,$A1669=0,MOD($A1669,ChapterTable!$R$20)&lt;&gt;0),"","보스")&amp;"인게임누적합배수",ChapterTable!$R:$S,2,0)*C1669)
  )
  )
  )
)</f>
        <v>8488.2937500000007</v>
      </c>
      <c r="F1669" s="1">
        <f ca="1">IF(AND($A1669=0,$B1669=1),
    VLOOKUP(1,ChapterTable!$1:$1048576,MATCH("최종"&amp;SUBSTITUTE(SUBSTITUTE(F$1,"standard",""),"|Float",""),ChapterTable!$1:$1,0),0)*ChapterTable!$P$17,
  IF(AND($A1669=0,$B1669=0),
    F1670,
  IF($B1669=0,
    VLOOKUP($A1669,ChapterTable!$1:$1048576,MATCH("최종"&amp;SUBSTITUTE(SUBSTITUTE(F$1,"standard",""),"|Float",""),ChapterTable!$1:$1,0),0),
  IF($B1669=1,
    IF($L1669=FALSE,
      VLOOKUP($A1669,ChapterTable!$1:$1048576,MATCH("최종"&amp;SUBSTITUTE(SUBSTITUTE(F$1,"standard",""),"|Float",""),ChapterTable!$1:$1,0),0),
      VLOOKUP($A1669-ChapterTable!$P$11,ChapterTable!$1:$1048576,MATCH("최종"&amp;SUBSTITUTE(SUBSTITUTE(F$1,"standard",""),"|Float",""),ChapterTable!$1:$1,0),0)*ChapterTable!$P$14
    ),
  OFFSET(F1669,-$B1669+IF($L1669,1,0),0)*
    (VLOOKUP(SUBSTITUTE(SUBSTITUTE(F$1,"standard",""),"|Float","")&amp;IF(OR($L1669=TRUE,$A1669=0,MOD($A1669,ChapterTable!$R$20)&lt;&gt;0),"","보스")&amp;"인게임누적곱배수",ChapterTable!$R:$S,2,0)^D1669
    +VLOOKUP(SUBSTITUTE(SUBSTITUTE(F$1,"standard",""),"|Float","")&amp;IF(OR($L1669=TRUE,$A1669=0,MOD($A1669,ChapterTable!$R$20)&lt;&gt;0),"","보스")&amp;"인게임누적합배수",ChapterTable!$R:$S,2,0)*D1669)
  )
  )
  )
)</f>
        <v>2542.067138671875</v>
      </c>
      <c r="G1669" t="s">
        <v>715</v>
      </c>
      <c r="J1669" t="str">
        <f>IF(ISBLANK(I1669),"",
IFERROR(VLOOKUP(I1669,[1]StringTable!$1:$1048576,MATCH("kor|String",[1]StringTable!$1:$1,0),0),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91"/>
        <v>0.33333333333333331</v>
      </c>
      <c r="AJ1669">
        <f t="shared" si="189"/>
        <v>0.395555555</v>
      </c>
      <c r="AK1669">
        <f t="shared" si="190"/>
        <v>1</v>
      </c>
      <c r="AL1669">
        <v>0</v>
      </c>
    </row>
    <row r="1670" spans="1:38" x14ac:dyDescent="0.3">
      <c r="A1670">
        <v>11</v>
      </c>
      <c r="B1670">
        <v>29</v>
      </c>
      <c r="C1670">
        <f>IF(OR($L1670=TRUE,$A1670=0,MOD($A1670,ChapterTable!$R$20)&lt;&gt;0),
MAX(0,INT(($B1670+ChapterTable!$P$26+VLOOKUP(SUBSTITUTE(C$1,"성장단계","")&amp;"단계오프셋",ChapterTable!$R:$S,2,0))/ChapterTable!$P$23)),
MAX(0,INT(($B1670+ChapterTable!$R$26+VLOOKUP(SUBSTITUTE(C$1,"성장단계","")&amp;"보스단계오프셋",ChapterTable!$R:$S,2,0))/ChapterTable!$R$23)))</f>
        <v>3</v>
      </c>
      <c r="D1670">
        <f>IF(OR($L1670=TRUE,$A1670=0,MOD($A1670,ChapterTable!$R$20)&lt;&gt;0),
MAX(0,INT(($B1670+ChapterTable!$P$26+VLOOKUP(SUBSTITUTE(D$1,"성장단계","")&amp;"단계오프셋",ChapterTable!$R:$S,2,0))/ChapterTable!$P$23)),
MAX(0,INT(($B1670+ChapterTable!$R$26+VLOOKUP(SUBSTITUTE(D$1,"성장단계","")&amp;"보스단계오프셋",ChapterTable!$R:$S,2,0))/ChapterTable!$R$23)))</f>
        <v>2</v>
      </c>
      <c r="E1670" s="1">
        <f ca="1">IF(AND($A1670=0,$B1670=1),
    VLOOKUP(1,ChapterTable!$1:$1048576,MATCH("최종"&amp;SUBSTITUTE(SUBSTITUTE(E$1,"standard",""),"|Float",""),ChapterTable!$1:$1,0),0)*ChapterTable!$P$17,
  IF(AND($A1670=0,$B1670=0),
    E1671,
  IF($B1670=0,
    VLOOKUP($A1670,ChapterTable!$1:$1048576,MATCH("최종"&amp;SUBSTITUTE(SUBSTITUTE(E$1,"standard",""),"|Float",""),ChapterTable!$1:$1,0),0),
  IF($B1670=1,
    IF($L1670=FALSE,
      VLOOKUP($A1670,ChapterTable!$1:$1048576,MATCH("최종"&amp;SUBSTITUTE(SUBSTITUTE(E$1,"standard",""),"|Float",""),ChapterTable!$1:$1,0),0),
      VLOOKUP($A1670-ChapterTable!$P$11,ChapterTable!$1:$1048576,MATCH("최종"&amp;SUBSTITUTE(SUBSTITUTE(E$1,"standard",""),"|Float",""),ChapterTable!$1:$1,0),0)*ChapterTable!$P$14
    ),
  OFFSET(E1670,-$B1670+IF($L1670,1,0),0)*IF($B1670&gt;OFFSET($B1670,1,0),ChapterTable!$R$17,1)*
    (VLOOKUP(SUBSTITUTE(SUBSTITUTE(E$1,"standard",""),"|Float","")&amp;IF(OR($L1670=TRUE,$A1670=0,MOD($A1670,ChapterTable!$R$20)&lt;&gt;0),"","보스")&amp;"인게임누적곱배수",ChapterTable!$R:$S,2,0)^C1670
    +VLOOKUP(SUBSTITUTE(SUBSTITUTE(E$1,"standard",""),"|Float","")&amp;IF(OR($L1670=TRUE,$A1670=0,MOD($A1670,ChapterTable!$R$20)&lt;&gt;0),"","보스")&amp;"인게임누적합배수",ChapterTable!$R:$S,2,0)*C1670)
  )
  )
  )
)</f>
        <v>8488.2937500000007</v>
      </c>
      <c r="F1670" s="1">
        <f ca="1">IF(AND($A1670=0,$B1670=1),
    VLOOKUP(1,ChapterTable!$1:$1048576,MATCH("최종"&amp;SUBSTITUTE(SUBSTITUTE(F$1,"standard",""),"|Float",""),ChapterTable!$1:$1,0),0)*ChapterTable!$P$17,
  IF(AND($A1670=0,$B1670=0),
    F1671,
  IF($B1670=0,
    VLOOKUP($A1670,ChapterTable!$1:$1048576,MATCH("최종"&amp;SUBSTITUTE(SUBSTITUTE(F$1,"standard",""),"|Float",""),ChapterTable!$1:$1,0),0),
  IF($B1670=1,
    IF($L1670=FALSE,
      VLOOKUP($A1670,ChapterTable!$1:$1048576,MATCH("최종"&amp;SUBSTITUTE(SUBSTITUTE(F$1,"standard",""),"|Float",""),ChapterTable!$1:$1,0),0),
      VLOOKUP($A1670-ChapterTable!$P$11,ChapterTable!$1:$1048576,MATCH("최종"&amp;SUBSTITUTE(SUBSTITUTE(F$1,"standard",""),"|Float",""),ChapterTable!$1:$1,0),0)*ChapterTable!$P$14
    ),
  OFFSET(F1670,-$B1670+IF($L1670,1,0),0)*
    (VLOOKUP(SUBSTITUTE(SUBSTITUTE(F$1,"standard",""),"|Float","")&amp;IF(OR($L1670=TRUE,$A1670=0,MOD($A1670,ChapterTable!$R$20)&lt;&gt;0),"","보스")&amp;"인게임누적곱배수",ChapterTable!$R:$S,2,0)^D1670
    +VLOOKUP(SUBSTITUTE(SUBSTITUTE(F$1,"standard",""),"|Float","")&amp;IF(OR($L1670=TRUE,$A1670=0,MOD($A1670,ChapterTable!$R$20)&lt;&gt;0),"","보스")&amp;"인게임누적합배수",ChapterTable!$R:$S,2,0)*D1670)
  )
  )
  )
)</f>
        <v>2542.067138671875</v>
      </c>
      <c r="G1670" t="s">
        <v>715</v>
      </c>
      <c r="J1670" t="str">
        <f>IF(ISBLANK(I1670),"",
IFERROR(VLOOKUP(I1670,[1]StringTable!$1:$1048576,MATCH("kor|String",[1]StringTable!$1:$1,0),0),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91"/>
        <v>0.33333333333333331</v>
      </c>
      <c r="AJ1670">
        <f t="shared" si="189"/>
        <v>0.395555555</v>
      </c>
      <c r="AK1670">
        <f t="shared" si="190"/>
        <v>1</v>
      </c>
      <c r="AL1670">
        <v>0</v>
      </c>
    </row>
    <row r="1671" spans="1:38" x14ac:dyDescent="0.3">
      <c r="A1671">
        <v>11</v>
      </c>
      <c r="B1671">
        <v>30</v>
      </c>
      <c r="C1671">
        <f>IF(OR($L1671=TRUE,$A1671=0,MOD($A1671,ChapterTable!$R$20)&lt;&gt;0),
MAX(0,INT(($B1671+ChapterTable!$P$26+VLOOKUP(SUBSTITUTE(C$1,"성장단계","")&amp;"단계오프셋",ChapterTable!$R:$S,2,0))/ChapterTable!$P$23)),
MAX(0,INT(($B1671+ChapterTable!$R$26+VLOOKUP(SUBSTITUTE(C$1,"성장단계","")&amp;"보스단계오프셋",ChapterTable!$R:$S,2,0))/ChapterTable!$R$23)))</f>
        <v>3</v>
      </c>
      <c r="D1671">
        <f>IF(OR($L1671=TRUE,$A1671=0,MOD($A1671,ChapterTable!$R$20)&lt;&gt;0),
MAX(0,INT(($B1671+ChapterTable!$P$26+VLOOKUP(SUBSTITUTE(D$1,"성장단계","")&amp;"단계오프셋",ChapterTable!$R:$S,2,0))/ChapterTable!$P$23)),
MAX(0,INT(($B1671+ChapterTable!$R$26+VLOOKUP(SUBSTITUTE(D$1,"성장단계","")&amp;"보스단계오프셋",ChapterTable!$R:$S,2,0))/ChapterTable!$R$23)))</f>
        <v>2</v>
      </c>
      <c r="E1671" s="1">
        <f ca="1">IF(AND($A1671=0,$B1671=1),
    VLOOKUP(1,ChapterTable!$1:$1048576,MATCH("최종"&amp;SUBSTITUTE(SUBSTITUTE(E$1,"standard",""),"|Float",""),ChapterTable!$1:$1,0),0)*ChapterTable!$P$17,
  IF(AND($A1671=0,$B1671=0),
    E1672,
  IF($B1671=0,
    VLOOKUP($A1671,ChapterTable!$1:$1048576,MATCH("최종"&amp;SUBSTITUTE(SUBSTITUTE(E$1,"standard",""),"|Float",""),ChapterTable!$1:$1,0),0),
  IF($B1671=1,
    IF($L1671=FALSE,
      VLOOKUP($A1671,ChapterTable!$1:$1048576,MATCH("최종"&amp;SUBSTITUTE(SUBSTITUTE(E$1,"standard",""),"|Float",""),ChapterTable!$1:$1,0),0),
      VLOOKUP($A1671-ChapterTable!$P$11,ChapterTable!$1:$1048576,MATCH("최종"&amp;SUBSTITUTE(SUBSTITUTE(E$1,"standard",""),"|Float",""),ChapterTable!$1:$1,0),0)*ChapterTable!$P$14
    ),
  OFFSET(E1671,-$B1671+IF($L1671,1,0),0)*IF($B1671&gt;OFFSET($B1671,1,0),ChapterTable!$R$17,1)*
    (VLOOKUP(SUBSTITUTE(SUBSTITUTE(E$1,"standard",""),"|Float","")&amp;IF(OR($L1671=TRUE,$A1671=0,MOD($A1671,ChapterTable!$R$20)&lt;&gt;0),"","보스")&amp;"인게임누적곱배수",ChapterTable!$R:$S,2,0)^C1671
    +VLOOKUP(SUBSTITUTE(SUBSTITUTE(E$1,"standard",""),"|Float","")&amp;IF(OR($L1671=TRUE,$A1671=0,MOD($A1671,ChapterTable!$R$20)&lt;&gt;0),"","보스")&amp;"인게임누적합배수",ChapterTable!$R:$S,2,0)*C1671)
  )
  )
  )
)</f>
        <v>8488.2937500000007</v>
      </c>
      <c r="F1671" s="1">
        <f ca="1">IF(AND($A1671=0,$B1671=1),
    VLOOKUP(1,ChapterTable!$1:$1048576,MATCH("최종"&amp;SUBSTITUTE(SUBSTITUTE(F$1,"standard",""),"|Float",""),ChapterTable!$1:$1,0),0)*ChapterTable!$P$17,
  IF(AND($A1671=0,$B1671=0),
    F1672,
  IF($B1671=0,
    VLOOKUP($A1671,ChapterTable!$1:$1048576,MATCH("최종"&amp;SUBSTITUTE(SUBSTITUTE(F$1,"standard",""),"|Float",""),ChapterTable!$1:$1,0),0),
  IF($B1671=1,
    IF($L1671=FALSE,
      VLOOKUP($A1671,ChapterTable!$1:$1048576,MATCH("최종"&amp;SUBSTITUTE(SUBSTITUTE(F$1,"standard",""),"|Float",""),ChapterTable!$1:$1,0),0),
      VLOOKUP($A1671-ChapterTable!$P$11,ChapterTable!$1:$1048576,MATCH("최종"&amp;SUBSTITUTE(SUBSTITUTE(F$1,"standard",""),"|Float",""),ChapterTable!$1:$1,0),0)*ChapterTable!$P$14
    ),
  OFFSET(F1671,-$B1671+IF($L1671,1,0),0)*
    (VLOOKUP(SUBSTITUTE(SUBSTITUTE(F$1,"standard",""),"|Float","")&amp;IF(OR($L1671=TRUE,$A1671=0,MOD($A1671,ChapterTable!$R$20)&lt;&gt;0),"","보스")&amp;"인게임누적곱배수",ChapterTable!$R:$S,2,0)^D1671
    +VLOOKUP(SUBSTITUTE(SUBSTITUTE(F$1,"standard",""),"|Float","")&amp;IF(OR($L1671=TRUE,$A1671=0,MOD($A1671,ChapterTable!$R$20)&lt;&gt;0),"","보스")&amp;"인게임누적합배수",ChapterTable!$R:$S,2,0)*D1671)
  )
  )
  )
)</f>
        <v>2542.067138671875</v>
      </c>
      <c r="G1671" t="s">
        <v>715</v>
      </c>
      <c r="J1671" t="str">
        <f>IF(ISBLANK(I1671),"",
IFERROR(VLOOKUP(I1671,[1]StringTable!$1:$1048576,MATCH("kor|String",[1]StringTable!$1:$1,0),0),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91"/>
        <v>0.33333333333333331</v>
      </c>
      <c r="AJ1671">
        <f t="shared" si="189"/>
        <v>1</v>
      </c>
      <c r="AK1671">
        <f t="shared" si="190"/>
        <v>3</v>
      </c>
      <c r="AL1671">
        <v>0</v>
      </c>
    </row>
    <row r="1672" spans="1:38" x14ac:dyDescent="0.3">
      <c r="A1672">
        <v>11</v>
      </c>
      <c r="B1672">
        <v>31</v>
      </c>
      <c r="C1672">
        <f>IF(OR($L1672=TRUE,$A1672=0,MOD($A1672,ChapterTable!$R$20)&lt;&gt;0),
MAX(0,INT(($B1672+ChapterTable!$P$26+VLOOKUP(SUBSTITUTE(C$1,"성장단계","")&amp;"단계오프셋",ChapterTable!$R:$S,2,0))/ChapterTable!$P$23)),
MAX(0,INT(($B1672+ChapterTable!$R$26+VLOOKUP(SUBSTITUTE(C$1,"성장단계","")&amp;"보스단계오프셋",ChapterTable!$R:$S,2,0))/ChapterTable!$R$23)))</f>
        <v>3</v>
      </c>
      <c r="D1672">
        <f>IF(OR($L1672=TRUE,$A1672=0,MOD($A1672,ChapterTable!$R$20)&lt;&gt;0),
MAX(0,INT(($B1672+ChapterTable!$P$26+VLOOKUP(SUBSTITUTE(D$1,"성장단계","")&amp;"단계오프셋",ChapterTable!$R:$S,2,0))/ChapterTable!$P$23)),
MAX(0,INT(($B1672+ChapterTable!$R$26+VLOOKUP(SUBSTITUTE(D$1,"성장단계","")&amp;"보스단계오프셋",ChapterTable!$R:$S,2,0))/ChapterTable!$R$23)))</f>
        <v>3</v>
      </c>
      <c r="E1672" s="1">
        <f ca="1">IF(AND($A1672=0,$B1672=1),
    VLOOKUP(1,ChapterTable!$1:$1048576,MATCH("최종"&amp;SUBSTITUTE(SUBSTITUTE(E$1,"standard",""),"|Float",""),ChapterTable!$1:$1,0),0)*ChapterTable!$P$17,
  IF(AND($A1672=0,$B1672=0),
    E1673,
  IF($B1672=0,
    VLOOKUP($A1672,ChapterTable!$1:$1048576,MATCH("최종"&amp;SUBSTITUTE(SUBSTITUTE(E$1,"standard",""),"|Float",""),ChapterTable!$1:$1,0),0),
  IF($B1672=1,
    IF($L1672=FALSE,
      VLOOKUP($A1672,ChapterTable!$1:$1048576,MATCH("최종"&amp;SUBSTITUTE(SUBSTITUTE(E$1,"standard",""),"|Float",""),ChapterTable!$1:$1,0),0),
      VLOOKUP($A1672-ChapterTable!$P$11,ChapterTable!$1:$1048576,MATCH("최종"&amp;SUBSTITUTE(SUBSTITUTE(E$1,"standard",""),"|Float",""),ChapterTable!$1:$1,0),0)*ChapterTable!$P$14
    ),
  OFFSET(E1672,-$B1672+IF($L1672,1,0),0)*IF($B1672&gt;OFFSET($B1672,1,0),ChapterTable!$R$17,1)*
    (VLOOKUP(SUBSTITUTE(SUBSTITUTE(E$1,"standard",""),"|Float","")&amp;IF(OR($L1672=TRUE,$A1672=0,MOD($A1672,ChapterTable!$R$20)&lt;&gt;0),"","보스")&amp;"인게임누적곱배수",ChapterTable!$R:$S,2,0)^C1672
    +VLOOKUP(SUBSTITUTE(SUBSTITUTE(E$1,"standard",""),"|Float","")&amp;IF(OR($L1672=TRUE,$A1672=0,MOD($A1672,ChapterTable!$R$20)&lt;&gt;0),"","보스")&amp;"인게임누적합배수",ChapterTable!$R:$S,2,0)*C1672)
  )
  )
  )
)</f>
        <v>8488.2937500000007</v>
      </c>
      <c r="F1672" s="1">
        <f ca="1">IF(AND($A1672=0,$B1672=1),
    VLOOKUP(1,ChapterTable!$1:$1048576,MATCH("최종"&amp;SUBSTITUTE(SUBSTITUTE(F$1,"standard",""),"|Float",""),ChapterTable!$1:$1,0),0)*ChapterTable!$P$17,
  IF(AND($A1672=0,$B1672=0),
    F1673,
  IF($B1672=0,
    VLOOKUP($A1672,ChapterTable!$1:$1048576,MATCH("최종"&amp;SUBSTITUTE(SUBSTITUTE(F$1,"standard",""),"|Float",""),ChapterTable!$1:$1,0),0),
  IF($B1672=1,
    IF($L1672=FALSE,
      VLOOKUP($A1672,ChapterTable!$1:$1048576,MATCH("최종"&amp;SUBSTITUTE(SUBSTITUTE(F$1,"standard",""),"|Float",""),ChapterTable!$1:$1,0),0),
      VLOOKUP($A1672-ChapterTable!$P$11,ChapterTable!$1:$1048576,MATCH("최종"&amp;SUBSTITUTE(SUBSTITUTE(F$1,"standard",""),"|Float",""),ChapterTable!$1:$1,0),0)*ChapterTable!$P$14
    ),
  OFFSET(F1672,-$B1672+IF($L1672,1,0),0)*
    (VLOOKUP(SUBSTITUTE(SUBSTITUTE(F$1,"standard",""),"|Float","")&amp;IF(OR($L1672=TRUE,$A1672=0,MOD($A1672,ChapterTable!$R$20)&lt;&gt;0),"","보스")&amp;"인게임누적곱배수",ChapterTable!$R:$S,2,0)^D1672
    +VLOOKUP(SUBSTITUTE(SUBSTITUTE(F$1,"standard",""),"|Float","")&amp;IF(OR($L1672=TRUE,$A1672=0,MOD($A1672,ChapterTable!$R$20)&lt;&gt;0),"","보스")&amp;"인게임누적합배수",ChapterTable!$R:$S,2,0)*D1672)
  )
  )
  )
)</f>
        <v>2707.8541259765625</v>
      </c>
      <c r="G1672" t="s">
        <v>715</v>
      </c>
      <c r="J1672" t="str">
        <f>IF(ISBLANK(I1672),"",
IFERROR(VLOOKUP(I1672,[1]StringTable!$1:$1048576,MATCH("kor|String",[1]StringTable!$1:$1,0),0),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91"/>
        <v>0.25</v>
      </c>
      <c r="AJ1672">
        <f t="shared" si="189"/>
        <v>0.32</v>
      </c>
      <c r="AK1672">
        <f t="shared" si="190"/>
        <v>1</v>
      </c>
      <c r="AL1672">
        <v>0</v>
      </c>
    </row>
    <row r="1673" spans="1:38" x14ac:dyDescent="0.3">
      <c r="A1673">
        <v>11</v>
      </c>
      <c r="B1673">
        <v>32</v>
      </c>
      <c r="C1673">
        <f>IF(OR($L1673=TRUE,$A1673=0,MOD($A1673,ChapterTable!$R$20)&lt;&gt;0),
MAX(0,INT(($B1673+ChapterTable!$P$26+VLOOKUP(SUBSTITUTE(C$1,"성장단계","")&amp;"단계오프셋",ChapterTable!$R:$S,2,0))/ChapterTable!$P$23)),
MAX(0,INT(($B1673+ChapterTable!$R$26+VLOOKUP(SUBSTITUTE(C$1,"성장단계","")&amp;"보스단계오프셋",ChapterTable!$R:$S,2,0))/ChapterTable!$R$23)))</f>
        <v>3</v>
      </c>
      <c r="D1673">
        <f>IF(OR($L1673=TRUE,$A1673=0,MOD($A1673,ChapterTable!$R$20)&lt;&gt;0),
MAX(0,INT(($B1673+ChapterTable!$P$26+VLOOKUP(SUBSTITUTE(D$1,"성장단계","")&amp;"단계오프셋",ChapterTable!$R:$S,2,0))/ChapterTable!$P$23)),
MAX(0,INT(($B1673+ChapterTable!$R$26+VLOOKUP(SUBSTITUTE(D$1,"성장단계","")&amp;"보스단계오프셋",ChapterTable!$R:$S,2,0))/ChapterTable!$R$23)))</f>
        <v>3</v>
      </c>
      <c r="E1673" s="1">
        <f ca="1">IF(AND($A1673=0,$B1673=1),
    VLOOKUP(1,ChapterTable!$1:$1048576,MATCH("최종"&amp;SUBSTITUTE(SUBSTITUTE(E$1,"standard",""),"|Float",""),ChapterTable!$1:$1,0),0)*ChapterTable!$P$17,
  IF(AND($A1673=0,$B1673=0),
    E1674,
  IF($B1673=0,
    VLOOKUP($A1673,ChapterTable!$1:$1048576,MATCH("최종"&amp;SUBSTITUTE(SUBSTITUTE(E$1,"standard",""),"|Float",""),ChapterTable!$1:$1,0),0),
  IF($B1673=1,
    IF($L1673=FALSE,
      VLOOKUP($A1673,ChapterTable!$1:$1048576,MATCH("최종"&amp;SUBSTITUTE(SUBSTITUTE(E$1,"standard",""),"|Float",""),ChapterTable!$1:$1,0),0),
      VLOOKUP($A1673-ChapterTable!$P$11,ChapterTable!$1:$1048576,MATCH("최종"&amp;SUBSTITUTE(SUBSTITUTE(E$1,"standard",""),"|Float",""),ChapterTable!$1:$1,0),0)*ChapterTable!$P$14
    ),
  OFFSET(E1673,-$B1673+IF($L1673,1,0),0)*IF($B1673&gt;OFFSET($B1673,1,0),ChapterTable!$R$17,1)*
    (VLOOKUP(SUBSTITUTE(SUBSTITUTE(E$1,"standard",""),"|Float","")&amp;IF(OR($L1673=TRUE,$A1673=0,MOD($A1673,ChapterTable!$R$20)&lt;&gt;0),"","보스")&amp;"인게임누적곱배수",ChapterTable!$R:$S,2,0)^C1673
    +VLOOKUP(SUBSTITUTE(SUBSTITUTE(E$1,"standard",""),"|Float","")&amp;IF(OR($L1673=TRUE,$A1673=0,MOD($A1673,ChapterTable!$R$20)&lt;&gt;0),"","보스")&amp;"인게임누적합배수",ChapterTable!$R:$S,2,0)*C1673)
  )
  )
  )
)</f>
        <v>8488.2937500000007</v>
      </c>
      <c r="F1673" s="1">
        <f ca="1">IF(AND($A1673=0,$B1673=1),
    VLOOKUP(1,ChapterTable!$1:$1048576,MATCH("최종"&amp;SUBSTITUTE(SUBSTITUTE(F$1,"standard",""),"|Float",""),ChapterTable!$1:$1,0),0)*ChapterTable!$P$17,
  IF(AND($A1673=0,$B1673=0),
    F1674,
  IF($B1673=0,
    VLOOKUP($A1673,ChapterTable!$1:$1048576,MATCH("최종"&amp;SUBSTITUTE(SUBSTITUTE(F$1,"standard",""),"|Float",""),ChapterTable!$1:$1,0),0),
  IF($B1673=1,
    IF($L1673=FALSE,
      VLOOKUP($A1673,ChapterTable!$1:$1048576,MATCH("최종"&amp;SUBSTITUTE(SUBSTITUTE(F$1,"standard",""),"|Float",""),ChapterTable!$1:$1,0),0),
      VLOOKUP($A1673-ChapterTable!$P$11,ChapterTable!$1:$1048576,MATCH("최종"&amp;SUBSTITUTE(SUBSTITUTE(F$1,"standard",""),"|Float",""),ChapterTable!$1:$1,0),0)*ChapterTable!$P$14
    ),
  OFFSET(F1673,-$B1673+IF($L1673,1,0),0)*
    (VLOOKUP(SUBSTITUTE(SUBSTITUTE(F$1,"standard",""),"|Float","")&amp;IF(OR($L1673=TRUE,$A1673=0,MOD($A1673,ChapterTable!$R$20)&lt;&gt;0),"","보스")&amp;"인게임누적곱배수",ChapterTable!$R:$S,2,0)^D1673
    +VLOOKUP(SUBSTITUTE(SUBSTITUTE(F$1,"standard",""),"|Float","")&amp;IF(OR($L1673=TRUE,$A1673=0,MOD($A1673,ChapterTable!$R$20)&lt;&gt;0),"","보스")&amp;"인게임누적합배수",ChapterTable!$R:$S,2,0)*D1673)
  )
  )
  )
)</f>
        <v>2707.8541259765625</v>
      </c>
      <c r="G1673" t="s">
        <v>715</v>
      </c>
      <c r="J1673" t="str">
        <f>IF(ISBLANK(I1673),"",
IFERROR(VLOOKUP(I1673,[1]StringTable!$1:$1048576,MATCH("kor|String",[1]StringTable!$1:$1,0),0),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91"/>
        <v>0.25</v>
      </c>
      <c r="AJ1673">
        <f t="shared" si="189"/>
        <v>0.32</v>
      </c>
      <c r="AK1673">
        <f t="shared" si="190"/>
        <v>1</v>
      </c>
      <c r="AL1673">
        <v>0</v>
      </c>
    </row>
    <row r="1674" spans="1:38" x14ac:dyDescent="0.3">
      <c r="A1674">
        <v>11</v>
      </c>
      <c r="B1674">
        <v>33</v>
      </c>
      <c r="C1674">
        <f>IF(OR($L1674=TRUE,$A1674=0,MOD($A1674,ChapterTable!$R$20)&lt;&gt;0),
MAX(0,INT(($B1674+ChapterTable!$P$26+VLOOKUP(SUBSTITUTE(C$1,"성장단계","")&amp;"단계오프셋",ChapterTable!$R:$S,2,0))/ChapterTable!$P$23)),
MAX(0,INT(($B1674+ChapterTable!$R$26+VLOOKUP(SUBSTITUTE(C$1,"성장단계","")&amp;"보스단계오프셋",ChapterTable!$R:$S,2,0))/ChapterTable!$R$23)))</f>
        <v>3</v>
      </c>
      <c r="D1674">
        <f>IF(OR($L1674=TRUE,$A1674=0,MOD($A1674,ChapterTable!$R$20)&lt;&gt;0),
MAX(0,INT(($B1674+ChapterTable!$P$26+VLOOKUP(SUBSTITUTE(D$1,"성장단계","")&amp;"단계오프셋",ChapterTable!$R:$S,2,0))/ChapterTable!$P$23)),
MAX(0,INT(($B1674+ChapterTable!$R$26+VLOOKUP(SUBSTITUTE(D$1,"성장단계","")&amp;"보스단계오프셋",ChapterTable!$R:$S,2,0))/ChapterTable!$R$23)))</f>
        <v>3</v>
      </c>
      <c r="E1674" s="1">
        <f ca="1">IF(AND($A1674=0,$B1674=1),
    VLOOKUP(1,ChapterTable!$1:$1048576,MATCH("최종"&amp;SUBSTITUTE(SUBSTITUTE(E$1,"standard",""),"|Float",""),ChapterTable!$1:$1,0),0)*ChapterTable!$P$17,
  IF(AND($A1674=0,$B1674=0),
    E1675,
  IF($B1674=0,
    VLOOKUP($A1674,ChapterTable!$1:$1048576,MATCH("최종"&amp;SUBSTITUTE(SUBSTITUTE(E$1,"standard",""),"|Float",""),ChapterTable!$1:$1,0),0),
  IF($B1674=1,
    IF($L1674=FALSE,
      VLOOKUP($A1674,ChapterTable!$1:$1048576,MATCH("최종"&amp;SUBSTITUTE(SUBSTITUTE(E$1,"standard",""),"|Float",""),ChapterTable!$1:$1,0),0),
      VLOOKUP($A1674-ChapterTable!$P$11,ChapterTable!$1:$1048576,MATCH("최종"&amp;SUBSTITUTE(SUBSTITUTE(E$1,"standard",""),"|Float",""),ChapterTable!$1:$1,0),0)*ChapterTable!$P$14
    ),
  OFFSET(E1674,-$B1674+IF($L1674,1,0),0)*IF($B1674&gt;OFFSET($B1674,1,0),ChapterTable!$R$17,1)*
    (VLOOKUP(SUBSTITUTE(SUBSTITUTE(E$1,"standard",""),"|Float","")&amp;IF(OR($L1674=TRUE,$A1674=0,MOD($A1674,ChapterTable!$R$20)&lt;&gt;0),"","보스")&amp;"인게임누적곱배수",ChapterTable!$R:$S,2,0)^C1674
    +VLOOKUP(SUBSTITUTE(SUBSTITUTE(E$1,"standard",""),"|Float","")&amp;IF(OR($L1674=TRUE,$A1674=0,MOD($A1674,ChapterTable!$R$20)&lt;&gt;0),"","보스")&amp;"인게임누적합배수",ChapterTable!$R:$S,2,0)*C1674)
  )
  )
  )
)</f>
        <v>8488.2937500000007</v>
      </c>
      <c r="F1674" s="1">
        <f ca="1">IF(AND($A1674=0,$B1674=1),
    VLOOKUP(1,ChapterTable!$1:$1048576,MATCH("최종"&amp;SUBSTITUTE(SUBSTITUTE(F$1,"standard",""),"|Float",""),ChapterTable!$1:$1,0),0)*ChapterTable!$P$17,
  IF(AND($A1674=0,$B1674=0),
    F1675,
  IF($B1674=0,
    VLOOKUP($A1674,ChapterTable!$1:$1048576,MATCH("최종"&amp;SUBSTITUTE(SUBSTITUTE(F$1,"standard",""),"|Float",""),ChapterTable!$1:$1,0),0),
  IF($B1674=1,
    IF($L1674=FALSE,
      VLOOKUP($A1674,ChapterTable!$1:$1048576,MATCH("최종"&amp;SUBSTITUTE(SUBSTITUTE(F$1,"standard",""),"|Float",""),ChapterTable!$1:$1,0),0),
      VLOOKUP($A1674-ChapterTable!$P$11,ChapterTable!$1:$1048576,MATCH("최종"&amp;SUBSTITUTE(SUBSTITUTE(F$1,"standard",""),"|Float",""),ChapterTable!$1:$1,0),0)*ChapterTable!$P$14
    ),
  OFFSET(F1674,-$B1674+IF($L1674,1,0),0)*
    (VLOOKUP(SUBSTITUTE(SUBSTITUTE(F$1,"standard",""),"|Float","")&amp;IF(OR($L1674=TRUE,$A1674=0,MOD($A1674,ChapterTable!$R$20)&lt;&gt;0),"","보스")&amp;"인게임누적곱배수",ChapterTable!$R:$S,2,0)^D1674
    +VLOOKUP(SUBSTITUTE(SUBSTITUTE(F$1,"standard",""),"|Float","")&amp;IF(OR($L1674=TRUE,$A1674=0,MOD($A1674,ChapterTable!$R$20)&lt;&gt;0),"","보스")&amp;"인게임누적합배수",ChapterTable!$R:$S,2,0)*D1674)
  )
  )
  )
)</f>
        <v>2707.8541259765625</v>
      </c>
      <c r="G1674" t="s">
        <v>715</v>
      </c>
      <c r="J1674" t="str">
        <f>IF(ISBLANK(I1674),"",
IFERROR(VLOOKUP(I1674,[1]StringTable!$1:$1048576,MATCH("kor|String",[1]StringTable!$1:$1,0),0),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91"/>
        <v>0.25</v>
      </c>
      <c r="AJ1674">
        <f t="shared" si="189"/>
        <v>0.32</v>
      </c>
      <c r="AK1674">
        <f t="shared" si="190"/>
        <v>1</v>
      </c>
      <c r="AL1674">
        <v>0</v>
      </c>
    </row>
    <row r="1675" spans="1:38" x14ac:dyDescent="0.3">
      <c r="A1675">
        <v>11</v>
      </c>
      <c r="B1675">
        <v>34</v>
      </c>
      <c r="C1675">
        <f>IF(OR($L1675=TRUE,$A1675=0,MOD($A1675,ChapterTable!$R$20)&lt;&gt;0),
MAX(0,INT(($B1675+ChapterTable!$P$26+VLOOKUP(SUBSTITUTE(C$1,"성장단계","")&amp;"단계오프셋",ChapterTable!$R:$S,2,0))/ChapterTable!$P$23)),
MAX(0,INT(($B1675+ChapterTable!$R$26+VLOOKUP(SUBSTITUTE(C$1,"성장단계","")&amp;"보스단계오프셋",ChapterTable!$R:$S,2,0))/ChapterTable!$R$23)))</f>
        <v>3</v>
      </c>
      <c r="D1675">
        <f>IF(OR($L1675=TRUE,$A1675=0,MOD($A1675,ChapterTable!$R$20)&lt;&gt;0),
MAX(0,INT(($B1675+ChapterTable!$P$26+VLOOKUP(SUBSTITUTE(D$1,"성장단계","")&amp;"단계오프셋",ChapterTable!$R:$S,2,0))/ChapterTable!$P$23)),
MAX(0,INT(($B1675+ChapterTable!$R$26+VLOOKUP(SUBSTITUTE(D$1,"성장단계","")&amp;"보스단계오프셋",ChapterTable!$R:$S,2,0))/ChapterTable!$R$23)))</f>
        <v>3</v>
      </c>
      <c r="E1675" s="1">
        <f ca="1">IF(AND($A1675=0,$B1675=1),
    VLOOKUP(1,ChapterTable!$1:$1048576,MATCH("최종"&amp;SUBSTITUTE(SUBSTITUTE(E$1,"standard",""),"|Float",""),ChapterTable!$1:$1,0),0)*ChapterTable!$P$17,
  IF(AND($A1675=0,$B1675=0),
    E1676,
  IF($B1675=0,
    VLOOKUP($A1675,ChapterTable!$1:$1048576,MATCH("최종"&amp;SUBSTITUTE(SUBSTITUTE(E$1,"standard",""),"|Float",""),ChapterTable!$1:$1,0),0),
  IF($B1675=1,
    IF($L1675=FALSE,
      VLOOKUP($A1675,ChapterTable!$1:$1048576,MATCH("최종"&amp;SUBSTITUTE(SUBSTITUTE(E$1,"standard",""),"|Float",""),ChapterTable!$1:$1,0),0),
      VLOOKUP($A1675-ChapterTable!$P$11,ChapterTable!$1:$1048576,MATCH("최종"&amp;SUBSTITUTE(SUBSTITUTE(E$1,"standard",""),"|Float",""),ChapterTable!$1:$1,0),0)*ChapterTable!$P$14
    ),
  OFFSET(E1675,-$B1675+IF($L1675,1,0),0)*IF($B1675&gt;OFFSET($B1675,1,0),ChapterTable!$R$17,1)*
    (VLOOKUP(SUBSTITUTE(SUBSTITUTE(E$1,"standard",""),"|Float","")&amp;IF(OR($L1675=TRUE,$A1675=0,MOD($A1675,ChapterTable!$R$20)&lt;&gt;0),"","보스")&amp;"인게임누적곱배수",ChapterTable!$R:$S,2,0)^C1675
    +VLOOKUP(SUBSTITUTE(SUBSTITUTE(E$1,"standard",""),"|Float","")&amp;IF(OR($L1675=TRUE,$A1675=0,MOD($A1675,ChapterTable!$R$20)&lt;&gt;0),"","보스")&amp;"인게임누적합배수",ChapterTable!$R:$S,2,0)*C1675)
  )
  )
  )
)</f>
        <v>8488.2937500000007</v>
      </c>
      <c r="F1675" s="1">
        <f ca="1">IF(AND($A1675=0,$B1675=1),
    VLOOKUP(1,ChapterTable!$1:$1048576,MATCH("최종"&amp;SUBSTITUTE(SUBSTITUTE(F$1,"standard",""),"|Float",""),ChapterTable!$1:$1,0),0)*ChapterTable!$P$17,
  IF(AND($A1675=0,$B1675=0),
    F1676,
  IF($B1675=0,
    VLOOKUP($A1675,ChapterTable!$1:$1048576,MATCH("최종"&amp;SUBSTITUTE(SUBSTITUTE(F$1,"standard",""),"|Float",""),ChapterTable!$1:$1,0),0),
  IF($B1675=1,
    IF($L1675=FALSE,
      VLOOKUP($A1675,ChapterTable!$1:$1048576,MATCH("최종"&amp;SUBSTITUTE(SUBSTITUTE(F$1,"standard",""),"|Float",""),ChapterTable!$1:$1,0),0),
      VLOOKUP($A1675-ChapterTable!$P$11,ChapterTable!$1:$1048576,MATCH("최종"&amp;SUBSTITUTE(SUBSTITUTE(F$1,"standard",""),"|Float",""),ChapterTable!$1:$1,0),0)*ChapterTable!$P$14
    ),
  OFFSET(F1675,-$B1675+IF($L1675,1,0),0)*
    (VLOOKUP(SUBSTITUTE(SUBSTITUTE(F$1,"standard",""),"|Float","")&amp;IF(OR($L1675=TRUE,$A1675=0,MOD($A1675,ChapterTable!$R$20)&lt;&gt;0),"","보스")&amp;"인게임누적곱배수",ChapterTable!$R:$S,2,0)^D1675
    +VLOOKUP(SUBSTITUTE(SUBSTITUTE(F$1,"standard",""),"|Float","")&amp;IF(OR($L1675=TRUE,$A1675=0,MOD($A1675,ChapterTable!$R$20)&lt;&gt;0),"","보스")&amp;"인게임누적합배수",ChapterTable!$R:$S,2,0)*D1675)
  )
  )
  )
)</f>
        <v>2707.8541259765625</v>
      </c>
      <c r="G1675" t="s">
        <v>715</v>
      </c>
      <c r="J1675" t="str">
        <f>IF(ISBLANK(I1675),"",
IFERROR(VLOOKUP(I1675,[1]StringTable!$1:$1048576,MATCH("kor|String",[1]StringTable!$1:$1,0),0),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91"/>
        <v>0.25</v>
      </c>
      <c r="AJ1675">
        <f t="shared" si="189"/>
        <v>0.32</v>
      </c>
      <c r="AK1675">
        <f t="shared" si="190"/>
        <v>1</v>
      </c>
      <c r="AL1675">
        <v>0</v>
      </c>
    </row>
    <row r="1676" spans="1:38" x14ac:dyDescent="0.3">
      <c r="A1676">
        <v>11</v>
      </c>
      <c r="B1676">
        <v>35</v>
      </c>
      <c r="C1676">
        <f>IF(OR($L1676=TRUE,$A1676=0,MOD($A1676,ChapterTable!$R$20)&lt;&gt;0),
MAX(0,INT(($B1676+ChapterTable!$P$26+VLOOKUP(SUBSTITUTE(C$1,"성장단계","")&amp;"단계오프셋",ChapterTable!$R:$S,2,0))/ChapterTable!$P$23)),
MAX(0,INT(($B1676+ChapterTable!$R$26+VLOOKUP(SUBSTITUTE(C$1,"성장단계","")&amp;"보스단계오프셋",ChapterTable!$R:$S,2,0))/ChapterTable!$R$23)))</f>
        <v>3</v>
      </c>
      <c r="D1676">
        <f>IF(OR($L1676=TRUE,$A1676=0,MOD($A1676,ChapterTable!$R$20)&lt;&gt;0),
MAX(0,INT(($B1676+ChapterTable!$P$26+VLOOKUP(SUBSTITUTE(D$1,"성장단계","")&amp;"단계오프셋",ChapterTable!$R:$S,2,0))/ChapterTable!$P$23)),
MAX(0,INT(($B1676+ChapterTable!$R$26+VLOOKUP(SUBSTITUTE(D$1,"성장단계","")&amp;"보스단계오프셋",ChapterTable!$R:$S,2,0))/ChapterTable!$R$23)))</f>
        <v>3</v>
      </c>
      <c r="E1676" s="1">
        <f ca="1">IF(AND($A1676=0,$B1676=1),
    VLOOKUP(1,ChapterTable!$1:$1048576,MATCH("최종"&amp;SUBSTITUTE(SUBSTITUTE(E$1,"standard",""),"|Float",""),ChapterTable!$1:$1,0),0)*ChapterTable!$P$17,
  IF(AND($A1676=0,$B1676=0),
    E1677,
  IF($B1676=0,
    VLOOKUP($A1676,ChapterTable!$1:$1048576,MATCH("최종"&amp;SUBSTITUTE(SUBSTITUTE(E$1,"standard",""),"|Float",""),ChapterTable!$1:$1,0),0),
  IF($B1676=1,
    IF($L1676=FALSE,
      VLOOKUP($A1676,ChapterTable!$1:$1048576,MATCH("최종"&amp;SUBSTITUTE(SUBSTITUTE(E$1,"standard",""),"|Float",""),ChapterTable!$1:$1,0),0),
      VLOOKUP($A1676-ChapterTable!$P$11,ChapterTable!$1:$1048576,MATCH("최종"&amp;SUBSTITUTE(SUBSTITUTE(E$1,"standard",""),"|Float",""),ChapterTable!$1:$1,0),0)*ChapterTable!$P$14
    ),
  OFFSET(E1676,-$B1676+IF($L1676,1,0),0)*IF($B1676&gt;OFFSET($B1676,1,0),ChapterTable!$R$17,1)*
    (VLOOKUP(SUBSTITUTE(SUBSTITUTE(E$1,"standard",""),"|Float","")&amp;IF(OR($L1676=TRUE,$A1676=0,MOD($A1676,ChapterTable!$R$20)&lt;&gt;0),"","보스")&amp;"인게임누적곱배수",ChapterTable!$R:$S,2,0)^C1676
    +VLOOKUP(SUBSTITUTE(SUBSTITUTE(E$1,"standard",""),"|Float","")&amp;IF(OR($L1676=TRUE,$A1676=0,MOD($A1676,ChapterTable!$R$20)&lt;&gt;0),"","보스")&amp;"인게임누적합배수",ChapterTable!$R:$S,2,0)*C1676)
  )
  )
  )
)</f>
        <v>8488.2937500000007</v>
      </c>
      <c r="F1676" s="1">
        <f ca="1">IF(AND($A1676=0,$B1676=1),
    VLOOKUP(1,ChapterTable!$1:$1048576,MATCH("최종"&amp;SUBSTITUTE(SUBSTITUTE(F$1,"standard",""),"|Float",""),ChapterTable!$1:$1,0),0)*ChapterTable!$P$17,
  IF(AND($A1676=0,$B1676=0),
    F1677,
  IF($B1676=0,
    VLOOKUP($A1676,ChapterTable!$1:$1048576,MATCH("최종"&amp;SUBSTITUTE(SUBSTITUTE(F$1,"standard",""),"|Float",""),ChapterTable!$1:$1,0),0),
  IF($B1676=1,
    IF($L1676=FALSE,
      VLOOKUP($A1676,ChapterTable!$1:$1048576,MATCH("최종"&amp;SUBSTITUTE(SUBSTITUTE(F$1,"standard",""),"|Float",""),ChapterTable!$1:$1,0),0),
      VLOOKUP($A1676-ChapterTable!$P$11,ChapterTable!$1:$1048576,MATCH("최종"&amp;SUBSTITUTE(SUBSTITUTE(F$1,"standard",""),"|Float",""),ChapterTable!$1:$1,0),0)*ChapterTable!$P$14
    ),
  OFFSET(F1676,-$B1676+IF($L1676,1,0),0)*
    (VLOOKUP(SUBSTITUTE(SUBSTITUTE(F$1,"standard",""),"|Float","")&amp;IF(OR($L1676=TRUE,$A1676=0,MOD($A1676,ChapterTable!$R$20)&lt;&gt;0),"","보스")&amp;"인게임누적곱배수",ChapterTable!$R:$S,2,0)^D1676
    +VLOOKUP(SUBSTITUTE(SUBSTITUTE(F$1,"standard",""),"|Float","")&amp;IF(OR($L1676=TRUE,$A1676=0,MOD($A1676,ChapterTable!$R$20)&lt;&gt;0),"","보스")&amp;"인게임누적합배수",ChapterTable!$R:$S,2,0)*D1676)
  )
  )
  )
)</f>
        <v>2707.8541259765625</v>
      </c>
      <c r="G1676" t="s">
        <v>715</v>
      </c>
      <c r="J1676" t="str">
        <f>IF(ISBLANK(I1676),"",
IFERROR(VLOOKUP(I1676,[1]StringTable!$1:$1048576,MATCH("kor|String",[1]StringTable!$1:$1,0),0),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91"/>
        <v>0.25</v>
      </c>
      <c r="AJ1676">
        <f t="shared" si="189"/>
        <v>0.32</v>
      </c>
      <c r="AK1676">
        <f t="shared" si="190"/>
        <v>1</v>
      </c>
      <c r="AL1676">
        <v>0</v>
      </c>
    </row>
    <row r="1677" spans="1:38" x14ac:dyDescent="0.3">
      <c r="A1677">
        <v>11</v>
      </c>
      <c r="B1677">
        <v>36</v>
      </c>
      <c r="C1677">
        <f>IF(OR($L1677=TRUE,$A1677=0,MOD($A1677,ChapterTable!$R$20)&lt;&gt;0),
MAX(0,INT(($B1677+ChapterTable!$P$26+VLOOKUP(SUBSTITUTE(C$1,"성장단계","")&amp;"단계오프셋",ChapterTable!$R:$S,2,0))/ChapterTable!$P$23)),
MAX(0,INT(($B1677+ChapterTable!$R$26+VLOOKUP(SUBSTITUTE(C$1,"성장단계","")&amp;"보스단계오프셋",ChapterTable!$R:$S,2,0))/ChapterTable!$R$23)))</f>
        <v>4</v>
      </c>
      <c r="D1677">
        <f>IF(OR($L1677=TRUE,$A1677=0,MOD($A1677,ChapterTable!$R$20)&lt;&gt;0),
MAX(0,INT(($B1677+ChapterTable!$P$26+VLOOKUP(SUBSTITUTE(D$1,"성장단계","")&amp;"단계오프셋",ChapterTable!$R:$S,2,0))/ChapterTable!$P$23)),
MAX(0,INT(($B1677+ChapterTable!$R$26+VLOOKUP(SUBSTITUTE(D$1,"성장단계","")&amp;"보스단계오프셋",ChapterTable!$R:$S,2,0))/ChapterTable!$R$23)))</f>
        <v>3</v>
      </c>
      <c r="E1677" s="1">
        <f ca="1">IF(AND($A1677=0,$B1677=1),
    VLOOKUP(1,ChapterTable!$1:$1048576,MATCH("최종"&amp;SUBSTITUTE(SUBSTITUTE(E$1,"standard",""),"|Float",""),ChapterTable!$1:$1,0),0)*ChapterTable!$P$17,
  IF(AND($A1677=0,$B1677=0),
    E1678,
  IF($B1677=0,
    VLOOKUP($A1677,ChapterTable!$1:$1048576,MATCH("최종"&amp;SUBSTITUTE(SUBSTITUTE(E$1,"standard",""),"|Float",""),ChapterTable!$1:$1,0),0),
  IF($B1677=1,
    IF($L1677=FALSE,
      VLOOKUP($A1677,ChapterTable!$1:$1048576,MATCH("최종"&amp;SUBSTITUTE(SUBSTITUTE(E$1,"standard",""),"|Float",""),ChapterTable!$1:$1,0),0),
      VLOOKUP($A1677-ChapterTable!$P$11,ChapterTable!$1:$1048576,MATCH("최종"&amp;SUBSTITUTE(SUBSTITUTE(E$1,"standard",""),"|Float",""),ChapterTable!$1:$1,0),0)*ChapterTable!$P$14
    ),
  OFFSET(E1677,-$B1677+IF($L1677,1,0),0)*IF($B1677&gt;OFFSET($B1677,1,0),ChapterTable!$R$17,1)*
    (VLOOKUP(SUBSTITUTE(SUBSTITUTE(E$1,"standard",""),"|Float","")&amp;IF(OR($L1677=TRUE,$A1677=0,MOD($A1677,ChapterTable!$R$20)&lt;&gt;0),"","보스")&amp;"인게임누적곱배수",ChapterTable!$R:$S,2,0)^C1677
    +VLOOKUP(SUBSTITUTE(SUBSTITUTE(E$1,"standard",""),"|Float","")&amp;IF(OR($L1677=TRUE,$A1677=0,MOD($A1677,ChapterTable!$R$20)&lt;&gt;0),"","보스")&amp;"인게임누적합배수",ChapterTable!$R:$S,2,0)*C1677)
  )
  )
  )
)</f>
        <v>9549.3304687500004</v>
      </c>
      <c r="F1677" s="1">
        <f ca="1">IF(AND($A1677=0,$B1677=1),
    VLOOKUP(1,ChapterTable!$1:$1048576,MATCH("최종"&amp;SUBSTITUTE(SUBSTITUTE(F$1,"standard",""),"|Float",""),ChapterTable!$1:$1,0),0)*ChapterTable!$P$17,
  IF(AND($A1677=0,$B1677=0),
    F1678,
  IF($B1677=0,
    VLOOKUP($A1677,ChapterTable!$1:$1048576,MATCH("최종"&amp;SUBSTITUTE(SUBSTITUTE(F$1,"standard",""),"|Float",""),ChapterTable!$1:$1,0),0),
  IF($B1677=1,
    IF($L1677=FALSE,
      VLOOKUP($A1677,ChapterTable!$1:$1048576,MATCH("최종"&amp;SUBSTITUTE(SUBSTITUTE(F$1,"standard",""),"|Float",""),ChapterTable!$1:$1,0),0),
      VLOOKUP($A1677-ChapterTable!$P$11,ChapterTable!$1:$1048576,MATCH("최종"&amp;SUBSTITUTE(SUBSTITUTE(F$1,"standard",""),"|Float",""),ChapterTable!$1:$1,0),0)*ChapterTable!$P$14
    ),
  OFFSET(F1677,-$B1677+IF($L1677,1,0),0)*
    (VLOOKUP(SUBSTITUTE(SUBSTITUTE(F$1,"standard",""),"|Float","")&amp;IF(OR($L1677=TRUE,$A1677=0,MOD($A1677,ChapterTable!$R$20)&lt;&gt;0),"","보스")&amp;"인게임누적곱배수",ChapterTable!$R:$S,2,0)^D1677
    +VLOOKUP(SUBSTITUTE(SUBSTITUTE(F$1,"standard",""),"|Float","")&amp;IF(OR($L1677=TRUE,$A1677=0,MOD($A1677,ChapterTable!$R$20)&lt;&gt;0),"","보스")&amp;"인게임누적합배수",ChapterTable!$R:$S,2,0)*D1677)
  )
  )
  )
)</f>
        <v>2707.8541259765625</v>
      </c>
      <c r="G1677" t="s">
        <v>715</v>
      </c>
      <c r="J1677" t="str">
        <f>IF(ISBLANK(I1677),"",
IFERROR(VLOOKUP(I1677,[1]StringTable!$1:$1048576,MATCH("kor|String",[1]StringTable!$1:$1,0),0),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91"/>
        <v>0.25</v>
      </c>
      <c r="AJ1677">
        <f t="shared" si="189"/>
        <v>0.32</v>
      </c>
      <c r="AK1677">
        <f t="shared" si="190"/>
        <v>1</v>
      </c>
      <c r="AL1677">
        <v>0</v>
      </c>
    </row>
    <row r="1678" spans="1:38" x14ac:dyDescent="0.3">
      <c r="A1678">
        <v>11</v>
      </c>
      <c r="B1678">
        <v>37</v>
      </c>
      <c r="C1678">
        <f>IF(OR($L1678=TRUE,$A1678=0,MOD($A1678,ChapterTable!$R$20)&lt;&gt;0),
MAX(0,INT(($B1678+ChapterTable!$P$26+VLOOKUP(SUBSTITUTE(C$1,"성장단계","")&amp;"단계오프셋",ChapterTable!$R:$S,2,0))/ChapterTable!$P$23)),
MAX(0,INT(($B1678+ChapterTable!$R$26+VLOOKUP(SUBSTITUTE(C$1,"성장단계","")&amp;"보스단계오프셋",ChapterTable!$R:$S,2,0))/ChapterTable!$R$23)))</f>
        <v>4</v>
      </c>
      <c r="D1678">
        <f>IF(OR($L1678=TRUE,$A1678=0,MOD($A1678,ChapterTable!$R$20)&lt;&gt;0),
MAX(0,INT(($B1678+ChapterTable!$P$26+VLOOKUP(SUBSTITUTE(D$1,"성장단계","")&amp;"단계오프셋",ChapterTable!$R:$S,2,0))/ChapterTable!$P$23)),
MAX(0,INT(($B1678+ChapterTable!$R$26+VLOOKUP(SUBSTITUTE(D$1,"성장단계","")&amp;"보스단계오프셋",ChapterTable!$R:$S,2,0))/ChapterTable!$R$23)))</f>
        <v>3</v>
      </c>
      <c r="E1678" s="1">
        <f ca="1">IF(AND($A1678=0,$B1678=1),
    VLOOKUP(1,ChapterTable!$1:$1048576,MATCH("최종"&amp;SUBSTITUTE(SUBSTITUTE(E$1,"standard",""),"|Float",""),ChapterTable!$1:$1,0),0)*ChapterTable!$P$17,
  IF(AND($A1678=0,$B1678=0),
    E1679,
  IF($B1678=0,
    VLOOKUP($A1678,ChapterTable!$1:$1048576,MATCH("최종"&amp;SUBSTITUTE(SUBSTITUTE(E$1,"standard",""),"|Float",""),ChapterTable!$1:$1,0),0),
  IF($B1678=1,
    IF($L1678=FALSE,
      VLOOKUP($A1678,ChapterTable!$1:$1048576,MATCH("최종"&amp;SUBSTITUTE(SUBSTITUTE(E$1,"standard",""),"|Float",""),ChapterTable!$1:$1,0),0),
      VLOOKUP($A1678-ChapterTable!$P$11,ChapterTable!$1:$1048576,MATCH("최종"&amp;SUBSTITUTE(SUBSTITUTE(E$1,"standard",""),"|Float",""),ChapterTable!$1:$1,0),0)*ChapterTable!$P$14
    ),
  OFFSET(E1678,-$B1678+IF($L1678,1,0),0)*IF($B1678&gt;OFFSET($B1678,1,0),ChapterTable!$R$17,1)*
    (VLOOKUP(SUBSTITUTE(SUBSTITUTE(E$1,"standard",""),"|Float","")&amp;IF(OR($L1678=TRUE,$A1678=0,MOD($A1678,ChapterTable!$R$20)&lt;&gt;0),"","보스")&amp;"인게임누적곱배수",ChapterTable!$R:$S,2,0)^C1678
    +VLOOKUP(SUBSTITUTE(SUBSTITUTE(E$1,"standard",""),"|Float","")&amp;IF(OR($L1678=TRUE,$A1678=0,MOD($A1678,ChapterTable!$R$20)&lt;&gt;0),"","보스")&amp;"인게임누적합배수",ChapterTable!$R:$S,2,0)*C1678)
  )
  )
  )
)</f>
        <v>9549.3304687500004</v>
      </c>
      <c r="F1678" s="1">
        <f ca="1">IF(AND($A1678=0,$B1678=1),
    VLOOKUP(1,ChapterTable!$1:$1048576,MATCH("최종"&amp;SUBSTITUTE(SUBSTITUTE(F$1,"standard",""),"|Float",""),ChapterTable!$1:$1,0),0)*ChapterTable!$P$17,
  IF(AND($A1678=0,$B1678=0),
    F1679,
  IF($B1678=0,
    VLOOKUP($A1678,ChapterTable!$1:$1048576,MATCH("최종"&amp;SUBSTITUTE(SUBSTITUTE(F$1,"standard",""),"|Float",""),ChapterTable!$1:$1,0),0),
  IF($B1678=1,
    IF($L1678=FALSE,
      VLOOKUP($A1678,ChapterTable!$1:$1048576,MATCH("최종"&amp;SUBSTITUTE(SUBSTITUTE(F$1,"standard",""),"|Float",""),ChapterTable!$1:$1,0),0),
      VLOOKUP($A1678-ChapterTable!$P$11,ChapterTable!$1:$1048576,MATCH("최종"&amp;SUBSTITUTE(SUBSTITUTE(F$1,"standard",""),"|Float",""),ChapterTable!$1:$1,0),0)*ChapterTable!$P$14
    ),
  OFFSET(F1678,-$B1678+IF($L1678,1,0),0)*
    (VLOOKUP(SUBSTITUTE(SUBSTITUTE(F$1,"standard",""),"|Float","")&amp;IF(OR($L1678=TRUE,$A1678=0,MOD($A1678,ChapterTable!$R$20)&lt;&gt;0),"","보스")&amp;"인게임누적곱배수",ChapterTable!$R:$S,2,0)^D1678
    +VLOOKUP(SUBSTITUTE(SUBSTITUTE(F$1,"standard",""),"|Float","")&amp;IF(OR($L1678=TRUE,$A1678=0,MOD($A1678,ChapterTable!$R$20)&lt;&gt;0),"","보스")&amp;"인게임누적합배수",ChapterTable!$R:$S,2,0)*D1678)
  )
  )
  )
)</f>
        <v>2707.8541259765625</v>
      </c>
      <c r="G1678" t="s">
        <v>715</v>
      </c>
      <c r="J1678" t="str">
        <f>IF(ISBLANK(I1678),"",
IFERROR(VLOOKUP(I1678,[1]StringTable!$1:$1048576,MATCH("kor|String",[1]StringTable!$1:$1,0),0),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91"/>
        <v>0.25</v>
      </c>
      <c r="AJ1678">
        <f t="shared" si="189"/>
        <v>0.32</v>
      </c>
      <c r="AK1678">
        <f t="shared" si="190"/>
        <v>1</v>
      </c>
      <c r="AL1678">
        <v>0</v>
      </c>
    </row>
    <row r="1679" spans="1:38" x14ac:dyDescent="0.3">
      <c r="A1679">
        <v>11</v>
      </c>
      <c r="B1679">
        <v>38</v>
      </c>
      <c r="C1679">
        <f>IF(OR($L1679=TRUE,$A1679=0,MOD($A1679,ChapterTable!$R$20)&lt;&gt;0),
MAX(0,INT(($B1679+ChapterTable!$P$26+VLOOKUP(SUBSTITUTE(C$1,"성장단계","")&amp;"단계오프셋",ChapterTable!$R:$S,2,0))/ChapterTable!$P$23)),
MAX(0,INT(($B1679+ChapterTable!$R$26+VLOOKUP(SUBSTITUTE(C$1,"성장단계","")&amp;"보스단계오프셋",ChapterTable!$R:$S,2,0))/ChapterTable!$R$23)))</f>
        <v>4</v>
      </c>
      <c r="D1679">
        <f>IF(OR($L1679=TRUE,$A1679=0,MOD($A1679,ChapterTable!$R$20)&lt;&gt;0),
MAX(0,INT(($B1679+ChapterTable!$P$26+VLOOKUP(SUBSTITUTE(D$1,"성장단계","")&amp;"단계오프셋",ChapterTable!$R:$S,2,0))/ChapterTable!$P$23)),
MAX(0,INT(($B1679+ChapterTable!$R$26+VLOOKUP(SUBSTITUTE(D$1,"성장단계","")&amp;"보스단계오프셋",ChapterTable!$R:$S,2,0))/ChapterTable!$R$23)))</f>
        <v>3</v>
      </c>
      <c r="E1679" s="1">
        <f ca="1">IF(AND($A1679=0,$B1679=1),
    VLOOKUP(1,ChapterTable!$1:$1048576,MATCH("최종"&amp;SUBSTITUTE(SUBSTITUTE(E$1,"standard",""),"|Float",""),ChapterTable!$1:$1,0),0)*ChapterTable!$P$17,
  IF(AND($A1679=0,$B1679=0),
    E1680,
  IF($B1679=0,
    VLOOKUP($A1679,ChapterTable!$1:$1048576,MATCH("최종"&amp;SUBSTITUTE(SUBSTITUTE(E$1,"standard",""),"|Float",""),ChapterTable!$1:$1,0),0),
  IF($B1679=1,
    IF($L1679=FALSE,
      VLOOKUP($A1679,ChapterTable!$1:$1048576,MATCH("최종"&amp;SUBSTITUTE(SUBSTITUTE(E$1,"standard",""),"|Float",""),ChapterTable!$1:$1,0),0),
      VLOOKUP($A1679-ChapterTable!$P$11,ChapterTable!$1:$1048576,MATCH("최종"&amp;SUBSTITUTE(SUBSTITUTE(E$1,"standard",""),"|Float",""),ChapterTable!$1:$1,0),0)*ChapterTable!$P$14
    ),
  OFFSET(E1679,-$B1679+IF($L1679,1,0),0)*IF($B1679&gt;OFFSET($B1679,1,0),ChapterTable!$R$17,1)*
    (VLOOKUP(SUBSTITUTE(SUBSTITUTE(E$1,"standard",""),"|Float","")&amp;IF(OR($L1679=TRUE,$A1679=0,MOD($A1679,ChapterTable!$R$20)&lt;&gt;0),"","보스")&amp;"인게임누적곱배수",ChapterTable!$R:$S,2,0)^C1679
    +VLOOKUP(SUBSTITUTE(SUBSTITUTE(E$1,"standard",""),"|Float","")&amp;IF(OR($L1679=TRUE,$A1679=0,MOD($A1679,ChapterTable!$R$20)&lt;&gt;0),"","보스")&amp;"인게임누적합배수",ChapterTable!$R:$S,2,0)*C1679)
  )
  )
  )
)</f>
        <v>9549.3304687500004</v>
      </c>
      <c r="F1679" s="1">
        <f ca="1">IF(AND($A1679=0,$B1679=1),
    VLOOKUP(1,ChapterTable!$1:$1048576,MATCH("최종"&amp;SUBSTITUTE(SUBSTITUTE(F$1,"standard",""),"|Float",""),ChapterTable!$1:$1,0),0)*ChapterTable!$P$17,
  IF(AND($A1679=0,$B1679=0),
    F1680,
  IF($B1679=0,
    VLOOKUP($A1679,ChapterTable!$1:$1048576,MATCH("최종"&amp;SUBSTITUTE(SUBSTITUTE(F$1,"standard",""),"|Float",""),ChapterTable!$1:$1,0),0),
  IF($B1679=1,
    IF($L1679=FALSE,
      VLOOKUP($A1679,ChapterTable!$1:$1048576,MATCH("최종"&amp;SUBSTITUTE(SUBSTITUTE(F$1,"standard",""),"|Float",""),ChapterTable!$1:$1,0),0),
      VLOOKUP($A1679-ChapterTable!$P$11,ChapterTable!$1:$1048576,MATCH("최종"&amp;SUBSTITUTE(SUBSTITUTE(F$1,"standard",""),"|Float",""),ChapterTable!$1:$1,0),0)*ChapterTable!$P$14
    ),
  OFFSET(F1679,-$B1679+IF($L1679,1,0),0)*
    (VLOOKUP(SUBSTITUTE(SUBSTITUTE(F$1,"standard",""),"|Float","")&amp;IF(OR($L1679=TRUE,$A1679=0,MOD($A1679,ChapterTable!$R$20)&lt;&gt;0),"","보스")&amp;"인게임누적곱배수",ChapterTable!$R:$S,2,0)^D1679
    +VLOOKUP(SUBSTITUTE(SUBSTITUTE(F$1,"standard",""),"|Float","")&amp;IF(OR($L1679=TRUE,$A1679=0,MOD($A1679,ChapterTable!$R$20)&lt;&gt;0),"","보스")&amp;"인게임누적합배수",ChapterTable!$R:$S,2,0)*D1679)
  )
  )
  )
)</f>
        <v>2707.8541259765625</v>
      </c>
      <c r="G1679" t="s">
        <v>715</v>
      </c>
      <c r="J1679" t="str">
        <f>IF(ISBLANK(I1679),"",
IFERROR(VLOOKUP(I1679,[1]StringTable!$1:$1048576,MATCH("kor|String",[1]StringTable!$1:$1,0),0),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91"/>
        <v>0.25</v>
      </c>
      <c r="AJ1679">
        <f t="shared" si="189"/>
        <v>0.32</v>
      </c>
      <c r="AK1679">
        <f t="shared" si="190"/>
        <v>1</v>
      </c>
      <c r="AL1679">
        <v>0</v>
      </c>
    </row>
    <row r="1680" spans="1:38" x14ac:dyDescent="0.3">
      <c r="A1680">
        <v>11</v>
      </c>
      <c r="B1680">
        <v>39</v>
      </c>
      <c r="C1680">
        <f>IF(OR($L1680=TRUE,$A1680=0,MOD($A1680,ChapterTable!$R$20)&lt;&gt;0),
MAX(0,INT(($B1680+ChapterTable!$P$26+VLOOKUP(SUBSTITUTE(C$1,"성장단계","")&amp;"단계오프셋",ChapterTable!$R:$S,2,0))/ChapterTable!$P$23)),
MAX(0,INT(($B1680+ChapterTable!$R$26+VLOOKUP(SUBSTITUTE(C$1,"성장단계","")&amp;"보스단계오프셋",ChapterTable!$R:$S,2,0))/ChapterTable!$R$23)))</f>
        <v>4</v>
      </c>
      <c r="D1680">
        <f>IF(OR($L1680=TRUE,$A1680=0,MOD($A1680,ChapterTable!$R$20)&lt;&gt;0),
MAX(0,INT(($B1680+ChapterTable!$P$26+VLOOKUP(SUBSTITUTE(D$1,"성장단계","")&amp;"단계오프셋",ChapterTable!$R:$S,2,0))/ChapterTable!$P$23)),
MAX(0,INT(($B1680+ChapterTable!$R$26+VLOOKUP(SUBSTITUTE(D$1,"성장단계","")&amp;"보스단계오프셋",ChapterTable!$R:$S,2,0))/ChapterTable!$R$23)))</f>
        <v>3</v>
      </c>
      <c r="E1680" s="1">
        <f ca="1">IF(AND($A1680=0,$B1680=1),
    VLOOKUP(1,ChapterTable!$1:$1048576,MATCH("최종"&amp;SUBSTITUTE(SUBSTITUTE(E$1,"standard",""),"|Float",""),ChapterTable!$1:$1,0),0)*ChapterTable!$P$17,
  IF(AND($A1680=0,$B1680=0),
    E1681,
  IF($B1680=0,
    VLOOKUP($A1680,ChapterTable!$1:$1048576,MATCH("최종"&amp;SUBSTITUTE(SUBSTITUTE(E$1,"standard",""),"|Float",""),ChapterTable!$1:$1,0),0),
  IF($B1680=1,
    IF($L1680=FALSE,
      VLOOKUP($A1680,ChapterTable!$1:$1048576,MATCH("최종"&amp;SUBSTITUTE(SUBSTITUTE(E$1,"standard",""),"|Float",""),ChapterTable!$1:$1,0),0),
      VLOOKUP($A1680-ChapterTable!$P$11,ChapterTable!$1:$1048576,MATCH("최종"&amp;SUBSTITUTE(SUBSTITUTE(E$1,"standard",""),"|Float",""),ChapterTable!$1:$1,0),0)*ChapterTable!$P$14
    ),
  OFFSET(E1680,-$B1680+IF($L1680,1,0),0)*IF($B1680&gt;OFFSET($B1680,1,0),ChapterTable!$R$17,1)*
    (VLOOKUP(SUBSTITUTE(SUBSTITUTE(E$1,"standard",""),"|Float","")&amp;IF(OR($L1680=TRUE,$A1680=0,MOD($A1680,ChapterTable!$R$20)&lt;&gt;0),"","보스")&amp;"인게임누적곱배수",ChapterTable!$R:$S,2,0)^C1680
    +VLOOKUP(SUBSTITUTE(SUBSTITUTE(E$1,"standard",""),"|Float","")&amp;IF(OR($L1680=TRUE,$A1680=0,MOD($A1680,ChapterTable!$R$20)&lt;&gt;0),"","보스")&amp;"인게임누적합배수",ChapterTable!$R:$S,2,0)*C1680)
  )
  )
  )
)</f>
        <v>9549.3304687500004</v>
      </c>
      <c r="F1680" s="1">
        <f ca="1">IF(AND($A1680=0,$B1680=1),
    VLOOKUP(1,ChapterTable!$1:$1048576,MATCH("최종"&amp;SUBSTITUTE(SUBSTITUTE(F$1,"standard",""),"|Float",""),ChapterTable!$1:$1,0),0)*ChapterTable!$P$17,
  IF(AND($A1680=0,$B1680=0),
    F1681,
  IF($B1680=0,
    VLOOKUP($A1680,ChapterTable!$1:$1048576,MATCH("최종"&amp;SUBSTITUTE(SUBSTITUTE(F$1,"standard",""),"|Float",""),ChapterTable!$1:$1,0),0),
  IF($B1680=1,
    IF($L1680=FALSE,
      VLOOKUP($A1680,ChapterTable!$1:$1048576,MATCH("최종"&amp;SUBSTITUTE(SUBSTITUTE(F$1,"standard",""),"|Float",""),ChapterTable!$1:$1,0),0),
      VLOOKUP($A1680-ChapterTable!$P$11,ChapterTable!$1:$1048576,MATCH("최종"&amp;SUBSTITUTE(SUBSTITUTE(F$1,"standard",""),"|Float",""),ChapterTable!$1:$1,0),0)*ChapterTable!$P$14
    ),
  OFFSET(F1680,-$B1680+IF($L1680,1,0),0)*
    (VLOOKUP(SUBSTITUTE(SUBSTITUTE(F$1,"standard",""),"|Float","")&amp;IF(OR($L1680=TRUE,$A1680=0,MOD($A1680,ChapterTable!$R$20)&lt;&gt;0),"","보스")&amp;"인게임누적곱배수",ChapterTable!$R:$S,2,0)^D1680
    +VLOOKUP(SUBSTITUTE(SUBSTITUTE(F$1,"standard",""),"|Float","")&amp;IF(OR($L1680=TRUE,$A1680=0,MOD($A1680,ChapterTable!$R$20)&lt;&gt;0),"","보스")&amp;"인게임누적합배수",ChapterTable!$R:$S,2,0)*D1680)
  )
  )
  )
)</f>
        <v>2707.8541259765625</v>
      </c>
      <c r="G1680" t="s">
        <v>715</v>
      </c>
      <c r="J1680" t="str">
        <f>IF(ISBLANK(I1680),"",
IFERROR(VLOOKUP(I1680,[1]StringTable!$1:$1048576,MATCH("kor|String",[1]StringTable!$1:$1,0),0),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91"/>
        <v>0.25</v>
      </c>
      <c r="AJ1680">
        <f t="shared" si="189"/>
        <v>0.32</v>
      </c>
      <c r="AK1680">
        <f t="shared" si="190"/>
        <v>1</v>
      </c>
      <c r="AL1680">
        <v>0</v>
      </c>
    </row>
    <row r="1681" spans="1:38" x14ac:dyDescent="0.3">
      <c r="A1681">
        <v>11</v>
      </c>
      <c r="B1681">
        <v>40</v>
      </c>
      <c r="C1681">
        <f>IF(OR($L1681=TRUE,$A1681=0,MOD($A1681,ChapterTable!$R$20)&lt;&gt;0),
MAX(0,INT(($B1681+ChapterTable!$P$26+VLOOKUP(SUBSTITUTE(C$1,"성장단계","")&amp;"단계오프셋",ChapterTable!$R:$S,2,0))/ChapterTable!$P$23)),
MAX(0,INT(($B1681+ChapterTable!$R$26+VLOOKUP(SUBSTITUTE(C$1,"성장단계","")&amp;"보스단계오프셋",ChapterTable!$R:$S,2,0))/ChapterTable!$R$23)))</f>
        <v>4</v>
      </c>
      <c r="D1681">
        <f>IF(OR($L1681=TRUE,$A1681=0,MOD($A1681,ChapterTable!$R$20)&lt;&gt;0),
MAX(0,INT(($B1681+ChapterTable!$P$26+VLOOKUP(SUBSTITUTE(D$1,"성장단계","")&amp;"단계오프셋",ChapterTable!$R:$S,2,0))/ChapterTable!$P$23)),
MAX(0,INT(($B1681+ChapterTable!$R$26+VLOOKUP(SUBSTITUTE(D$1,"성장단계","")&amp;"보스단계오프셋",ChapterTable!$R:$S,2,0))/ChapterTable!$R$23)))</f>
        <v>3</v>
      </c>
      <c r="E1681" s="1">
        <f ca="1">IF(AND($A1681=0,$B1681=1),
    VLOOKUP(1,ChapterTable!$1:$1048576,MATCH("최종"&amp;SUBSTITUTE(SUBSTITUTE(E$1,"standard",""),"|Float",""),ChapterTable!$1:$1,0),0)*ChapterTable!$P$17,
  IF(AND($A1681=0,$B1681=0),
    E1682,
  IF($B1681=0,
    VLOOKUP($A1681,ChapterTable!$1:$1048576,MATCH("최종"&amp;SUBSTITUTE(SUBSTITUTE(E$1,"standard",""),"|Float",""),ChapterTable!$1:$1,0),0),
  IF($B1681=1,
    IF($L1681=FALSE,
      VLOOKUP($A1681,ChapterTable!$1:$1048576,MATCH("최종"&amp;SUBSTITUTE(SUBSTITUTE(E$1,"standard",""),"|Float",""),ChapterTable!$1:$1,0),0),
      VLOOKUP($A1681-ChapterTable!$P$11,ChapterTable!$1:$1048576,MATCH("최종"&amp;SUBSTITUTE(SUBSTITUTE(E$1,"standard",""),"|Float",""),ChapterTable!$1:$1,0),0)*ChapterTable!$P$14
    ),
  OFFSET(E1681,-$B1681+IF($L1681,1,0),0)*IF($B1681&gt;OFFSET($B1681,1,0),ChapterTable!$R$17,1)*
    (VLOOKUP(SUBSTITUTE(SUBSTITUTE(E$1,"standard",""),"|Float","")&amp;IF(OR($L1681=TRUE,$A1681=0,MOD($A1681,ChapterTable!$R$20)&lt;&gt;0),"","보스")&amp;"인게임누적곱배수",ChapterTable!$R:$S,2,0)^C1681
    +VLOOKUP(SUBSTITUTE(SUBSTITUTE(E$1,"standard",""),"|Float","")&amp;IF(OR($L1681=TRUE,$A1681=0,MOD($A1681,ChapterTable!$R$20)&lt;&gt;0),"","보스")&amp;"인게임누적합배수",ChapterTable!$R:$S,2,0)*C1681)
  )
  )
  )
)</f>
        <v>9549.3304687500004</v>
      </c>
      <c r="F1681" s="1">
        <f ca="1">IF(AND($A1681=0,$B1681=1),
    VLOOKUP(1,ChapterTable!$1:$1048576,MATCH("최종"&amp;SUBSTITUTE(SUBSTITUTE(F$1,"standard",""),"|Float",""),ChapterTable!$1:$1,0),0)*ChapterTable!$P$17,
  IF(AND($A1681=0,$B1681=0),
    F1682,
  IF($B1681=0,
    VLOOKUP($A1681,ChapterTable!$1:$1048576,MATCH("최종"&amp;SUBSTITUTE(SUBSTITUTE(F$1,"standard",""),"|Float",""),ChapterTable!$1:$1,0),0),
  IF($B1681=1,
    IF($L1681=FALSE,
      VLOOKUP($A1681,ChapterTable!$1:$1048576,MATCH("최종"&amp;SUBSTITUTE(SUBSTITUTE(F$1,"standard",""),"|Float",""),ChapterTable!$1:$1,0),0),
      VLOOKUP($A1681-ChapterTable!$P$11,ChapterTable!$1:$1048576,MATCH("최종"&amp;SUBSTITUTE(SUBSTITUTE(F$1,"standard",""),"|Float",""),ChapterTable!$1:$1,0),0)*ChapterTable!$P$14
    ),
  OFFSET(F1681,-$B1681+IF($L1681,1,0),0)*
    (VLOOKUP(SUBSTITUTE(SUBSTITUTE(F$1,"standard",""),"|Float","")&amp;IF(OR($L1681=TRUE,$A1681=0,MOD($A1681,ChapterTable!$R$20)&lt;&gt;0),"","보스")&amp;"인게임누적곱배수",ChapterTable!$R:$S,2,0)^D1681
    +VLOOKUP(SUBSTITUTE(SUBSTITUTE(F$1,"standard",""),"|Float","")&amp;IF(OR($L1681=TRUE,$A1681=0,MOD($A1681,ChapterTable!$R$20)&lt;&gt;0),"","보스")&amp;"인게임누적합배수",ChapterTable!$R:$S,2,0)*D1681)
  )
  )
  )
)</f>
        <v>2707.8541259765625</v>
      </c>
      <c r="G1681" t="s">
        <v>715</v>
      </c>
      <c r="J1681" t="str">
        <f>IF(ISBLANK(I1681),"",
IFERROR(VLOOKUP(I1681,[1]StringTable!$1:$1048576,MATCH("kor|String",[1]StringTable!$1:$1,0),0),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91"/>
        <v>0.25</v>
      </c>
      <c r="AJ1681">
        <f t="shared" si="189"/>
        <v>1</v>
      </c>
      <c r="AK1681">
        <f t="shared" si="190"/>
        <v>4</v>
      </c>
      <c r="AL1681">
        <v>0</v>
      </c>
    </row>
    <row r="1682" spans="1:38" x14ac:dyDescent="0.3">
      <c r="A1682">
        <v>11</v>
      </c>
      <c r="B1682">
        <v>41</v>
      </c>
      <c r="C1682">
        <f>IF(OR($L1682=TRUE,$A1682=0,MOD($A1682,ChapterTable!$R$20)&lt;&gt;0),
MAX(0,INT(($B1682+ChapterTable!$P$26+VLOOKUP(SUBSTITUTE(C$1,"성장단계","")&amp;"단계오프셋",ChapterTable!$R:$S,2,0))/ChapterTable!$P$23)),
MAX(0,INT(($B1682+ChapterTable!$R$26+VLOOKUP(SUBSTITUTE(C$1,"성장단계","")&amp;"보스단계오프셋",ChapterTable!$R:$S,2,0))/ChapterTable!$R$23)))</f>
        <v>4</v>
      </c>
      <c r="D1682">
        <f>IF(OR($L1682=TRUE,$A1682=0,MOD($A1682,ChapterTable!$R$20)&lt;&gt;0),
MAX(0,INT(($B1682+ChapterTable!$P$26+VLOOKUP(SUBSTITUTE(D$1,"성장단계","")&amp;"단계오프셋",ChapterTable!$R:$S,2,0))/ChapterTable!$P$23)),
MAX(0,INT(($B1682+ChapterTable!$R$26+VLOOKUP(SUBSTITUTE(D$1,"성장단계","")&amp;"보스단계오프셋",ChapterTable!$R:$S,2,0))/ChapterTable!$R$23)))</f>
        <v>4</v>
      </c>
      <c r="E1682" s="1">
        <f ca="1">IF(AND($A1682=0,$B1682=1),
    VLOOKUP(1,ChapterTable!$1:$1048576,MATCH("최종"&amp;SUBSTITUTE(SUBSTITUTE(E$1,"standard",""),"|Float",""),ChapterTable!$1:$1,0),0)*ChapterTable!$P$17,
  IF(AND($A1682=0,$B1682=0),
    E1683,
  IF($B1682=0,
    VLOOKUP($A1682,ChapterTable!$1:$1048576,MATCH("최종"&amp;SUBSTITUTE(SUBSTITUTE(E$1,"standard",""),"|Float",""),ChapterTable!$1:$1,0),0),
  IF($B1682=1,
    IF($L1682=FALSE,
      VLOOKUP($A1682,ChapterTable!$1:$1048576,MATCH("최종"&amp;SUBSTITUTE(SUBSTITUTE(E$1,"standard",""),"|Float",""),ChapterTable!$1:$1,0),0),
      VLOOKUP($A1682-ChapterTable!$P$11,ChapterTable!$1:$1048576,MATCH("최종"&amp;SUBSTITUTE(SUBSTITUTE(E$1,"standard",""),"|Float",""),ChapterTable!$1:$1,0),0)*ChapterTable!$P$14
    ),
  OFFSET(E1682,-$B1682+IF($L1682,1,0),0)*IF($B1682&gt;OFFSET($B1682,1,0),ChapterTable!$R$17,1)*
    (VLOOKUP(SUBSTITUTE(SUBSTITUTE(E$1,"standard",""),"|Float","")&amp;IF(OR($L1682=TRUE,$A1682=0,MOD($A1682,ChapterTable!$R$20)&lt;&gt;0),"","보스")&amp;"인게임누적곱배수",ChapterTable!$R:$S,2,0)^C1682
    +VLOOKUP(SUBSTITUTE(SUBSTITUTE(E$1,"standard",""),"|Float","")&amp;IF(OR($L1682=TRUE,$A1682=0,MOD($A1682,ChapterTable!$R$20)&lt;&gt;0),"","보스")&amp;"인게임누적합배수",ChapterTable!$R:$S,2,0)*C1682)
  )
  )
  )
)</f>
        <v>9549.3304687500004</v>
      </c>
      <c r="F1682" s="1">
        <f ca="1">IF(AND($A1682=0,$B1682=1),
    VLOOKUP(1,ChapterTable!$1:$1048576,MATCH("최종"&amp;SUBSTITUTE(SUBSTITUTE(F$1,"standard",""),"|Float",""),ChapterTable!$1:$1,0),0)*ChapterTable!$P$17,
  IF(AND($A1682=0,$B1682=0),
    F1683,
  IF($B1682=0,
    VLOOKUP($A1682,ChapterTable!$1:$1048576,MATCH("최종"&amp;SUBSTITUTE(SUBSTITUTE(F$1,"standard",""),"|Float",""),ChapterTable!$1:$1,0),0),
  IF($B1682=1,
    IF($L1682=FALSE,
      VLOOKUP($A1682,ChapterTable!$1:$1048576,MATCH("최종"&amp;SUBSTITUTE(SUBSTITUTE(F$1,"standard",""),"|Float",""),ChapterTable!$1:$1,0),0),
      VLOOKUP($A1682-ChapterTable!$P$11,ChapterTable!$1:$1048576,MATCH("최종"&amp;SUBSTITUTE(SUBSTITUTE(F$1,"standard",""),"|Float",""),ChapterTable!$1:$1,0),0)*ChapterTable!$P$14
    ),
  OFFSET(F1682,-$B1682+IF($L1682,1,0),0)*
    (VLOOKUP(SUBSTITUTE(SUBSTITUTE(F$1,"standard",""),"|Float","")&amp;IF(OR($L1682=TRUE,$A1682=0,MOD($A1682,ChapterTable!$R$20)&lt;&gt;0),"","보스")&amp;"인게임누적곱배수",ChapterTable!$R:$S,2,0)^D1682
    +VLOOKUP(SUBSTITUTE(SUBSTITUTE(F$1,"standard",""),"|Float","")&amp;IF(OR($L1682=TRUE,$A1682=0,MOD($A1682,ChapterTable!$R$20)&lt;&gt;0),"","보스")&amp;"인게임누적합배수",ChapterTable!$R:$S,2,0)*D1682)
  )
  )
  )
)</f>
        <v>2873.64111328125</v>
      </c>
      <c r="G1682" t="s">
        <v>715</v>
      </c>
      <c r="J1682" t="str">
        <f>IF(ISBLANK(I1682),"",
IFERROR(VLOOKUP(I1682,[1]StringTable!$1:$1048576,MATCH("kor|String",[1]StringTable!$1:$1,0),0),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91"/>
        <v>0.2</v>
      </c>
      <c r="AJ1682">
        <f t="shared" si="189"/>
        <v>0.27466666000000001</v>
      </c>
      <c r="AK1682">
        <f t="shared" si="190"/>
        <v>1</v>
      </c>
      <c r="AL1682">
        <v>0</v>
      </c>
    </row>
    <row r="1683" spans="1:38" x14ac:dyDescent="0.3">
      <c r="A1683">
        <v>11</v>
      </c>
      <c r="B1683">
        <v>42</v>
      </c>
      <c r="C1683">
        <f>IF(OR($L1683=TRUE,$A1683=0,MOD($A1683,ChapterTable!$R$20)&lt;&gt;0),
MAX(0,INT(($B1683+ChapterTable!$P$26+VLOOKUP(SUBSTITUTE(C$1,"성장단계","")&amp;"단계오프셋",ChapterTable!$R:$S,2,0))/ChapterTable!$P$23)),
MAX(0,INT(($B1683+ChapterTable!$R$26+VLOOKUP(SUBSTITUTE(C$1,"성장단계","")&amp;"보스단계오프셋",ChapterTable!$R:$S,2,0))/ChapterTable!$R$23)))</f>
        <v>4</v>
      </c>
      <c r="D1683">
        <f>IF(OR($L1683=TRUE,$A1683=0,MOD($A1683,ChapterTable!$R$20)&lt;&gt;0),
MAX(0,INT(($B1683+ChapterTable!$P$26+VLOOKUP(SUBSTITUTE(D$1,"성장단계","")&amp;"단계오프셋",ChapterTable!$R:$S,2,0))/ChapterTable!$P$23)),
MAX(0,INT(($B1683+ChapterTable!$R$26+VLOOKUP(SUBSTITUTE(D$1,"성장단계","")&amp;"보스단계오프셋",ChapterTable!$R:$S,2,0))/ChapterTable!$R$23)))</f>
        <v>4</v>
      </c>
      <c r="E1683" s="1">
        <f ca="1">IF(AND($A1683=0,$B1683=1),
    VLOOKUP(1,ChapterTable!$1:$1048576,MATCH("최종"&amp;SUBSTITUTE(SUBSTITUTE(E$1,"standard",""),"|Float",""),ChapterTable!$1:$1,0),0)*ChapterTable!$P$17,
  IF(AND($A1683=0,$B1683=0),
    E1684,
  IF($B1683=0,
    VLOOKUP($A1683,ChapterTable!$1:$1048576,MATCH("최종"&amp;SUBSTITUTE(SUBSTITUTE(E$1,"standard",""),"|Float",""),ChapterTable!$1:$1,0),0),
  IF($B1683=1,
    IF($L1683=FALSE,
      VLOOKUP($A1683,ChapterTable!$1:$1048576,MATCH("최종"&amp;SUBSTITUTE(SUBSTITUTE(E$1,"standard",""),"|Float",""),ChapterTable!$1:$1,0),0),
      VLOOKUP($A1683-ChapterTable!$P$11,ChapterTable!$1:$1048576,MATCH("최종"&amp;SUBSTITUTE(SUBSTITUTE(E$1,"standard",""),"|Float",""),ChapterTable!$1:$1,0),0)*ChapterTable!$P$14
    ),
  OFFSET(E1683,-$B1683+IF($L1683,1,0),0)*IF($B1683&gt;OFFSET($B1683,1,0),ChapterTable!$R$17,1)*
    (VLOOKUP(SUBSTITUTE(SUBSTITUTE(E$1,"standard",""),"|Float","")&amp;IF(OR($L1683=TRUE,$A1683=0,MOD($A1683,ChapterTable!$R$20)&lt;&gt;0),"","보스")&amp;"인게임누적곱배수",ChapterTable!$R:$S,2,0)^C1683
    +VLOOKUP(SUBSTITUTE(SUBSTITUTE(E$1,"standard",""),"|Float","")&amp;IF(OR($L1683=TRUE,$A1683=0,MOD($A1683,ChapterTable!$R$20)&lt;&gt;0),"","보스")&amp;"인게임누적합배수",ChapterTable!$R:$S,2,0)*C1683)
  )
  )
  )
)</f>
        <v>9549.3304687500004</v>
      </c>
      <c r="F1683" s="1">
        <f ca="1">IF(AND($A1683=0,$B1683=1),
    VLOOKUP(1,ChapterTable!$1:$1048576,MATCH("최종"&amp;SUBSTITUTE(SUBSTITUTE(F$1,"standard",""),"|Float",""),ChapterTable!$1:$1,0),0)*ChapterTable!$P$17,
  IF(AND($A1683=0,$B1683=0),
    F1684,
  IF($B1683=0,
    VLOOKUP($A1683,ChapterTable!$1:$1048576,MATCH("최종"&amp;SUBSTITUTE(SUBSTITUTE(F$1,"standard",""),"|Float",""),ChapterTable!$1:$1,0),0),
  IF($B1683=1,
    IF($L1683=FALSE,
      VLOOKUP($A1683,ChapterTable!$1:$1048576,MATCH("최종"&amp;SUBSTITUTE(SUBSTITUTE(F$1,"standard",""),"|Float",""),ChapterTable!$1:$1,0),0),
      VLOOKUP($A1683-ChapterTable!$P$11,ChapterTable!$1:$1048576,MATCH("최종"&amp;SUBSTITUTE(SUBSTITUTE(F$1,"standard",""),"|Float",""),ChapterTable!$1:$1,0),0)*ChapterTable!$P$14
    ),
  OFFSET(F1683,-$B1683+IF($L1683,1,0),0)*
    (VLOOKUP(SUBSTITUTE(SUBSTITUTE(F$1,"standard",""),"|Float","")&amp;IF(OR($L1683=TRUE,$A1683=0,MOD($A1683,ChapterTable!$R$20)&lt;&gt;0),"","보스")&amp;"인게임누적곱배수",ChapterTable!$R:$S,2,0)^D1683
    +VLOOKUP(SUBSTITUTE(SUBSTITUTE(F$1,"standard",""),"|Float","")&amp;IF(OR($L1683=TRUE,$A1683=0,MOD($A1683,ChapterTable!$R$20)&lt;&gt;0),"","보스")&amp;"인게임누적합배수",ChapterTable!$R:$S,2,0)*D1683)
  )
  )
  )
)</f>
        <v>2873.64111328125</v>
      </c>
      <c r="G1683" t="s">
        <v>715</v>
      </c>
      <c r="J1683" t="str">
        <f>IF(ISBLANK(I1683),"",
IFERROR(VLOOKUP(I1683,[1]StringTable!$1:$1048576,MATCH("kor|String",[1]StringTable!$1:$1,0),0),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91"/>
        <v>0.2</v>
      </c>
      <c r="AJ1683">
        <f t="shared" si="189"/>
        <v>0.27466666000000001</v>
      </c>
      <c r="AK1683">
        <f t="shared" si="190"/>
        <v>1</v>
      </c>
      <c r="AL1683">
        <v>0</v>
      </c>
    </row>
    <row r="1684" spans="1:38" x14ac:dyDescent="0.3">
      <c r="A1684">
        <v>11</v>
      </c>
      <c r="B1684">
        <v>43</v>
      </c>
      <c r="C1684">
        <f>IF(OR($L1684=TRUE,$A1684=0,MOD($A1684,ChapterTable!$R$20)&lt;&gt;0),
MAX(0,INT(($B1684+ChapterTable!$P$26+VLOOKUP(SUBSTITUTE(C$1,"성장단계","")&amp;"단계오프셋",ChapterTable!$R:$S,2,0))/ChapterTable!$P$23)),
MAX(0,INT(($B1684+ChapterTable!$R$26+VLOOKUP(SUBSTITUTE(C$1,"성장단계","")&amp;"보스단계오프셋",ChapterTable!$R:$S,2,0))/ChapterTable!$R$23)))</f>
        <v>4</v>
      </c>
      <c r="D1684">
        <f>IF(OR($L1684=TRUE,$A1684=0,MOD($A1684,ChapterTable!$R$20)&lt;&gt;0),
MAX(0,INT(($B1684+ChapterTable!$P$26+VLOOKUP(SUBSTITUTE(D$1,"성장단계","")&amp;"단계오프셋",ChapterTable!$R:$S,2,0))/ChapterTable!$P$23)),
MAX(0,INT(($B1684+ChapterTable!$R$26+VLOOKUP(SUBSTITUTE(D$1,"성장단계","")&amp;"보스단계오프셋",ChapterTable!$R:$S,2,0))/ChapterTable!$R$23)))</f>
        <v>4</v>
      </c>
      <c r="E1684" s="1">
        <f ca="1">IF(AND($A1684=0,$B1684=1),
    VLOOKUP(1,ChapterTable!$1:$1048576,MATCH("최종"&amp;SUBSTITUTE(SUBSTITUTE(E$1,"standard",""),"|Float",""),ChapterTable!$1:$1,0),0)*ChapterTable!$P$17,
  IF(AND($A1684=0,$B1684=0),
    E1685,
  IF($B1684=0,
    VLOOKUP($A1684,ChapterTable!$1:$1048576,MATCH("최종"&amp;SUBSTITUTE(SUBSTITUTE(E$1,"standard",""),"|Float",""),ChapterTable!$1:$1,0),0),
  IF($B1684=1,
    IF($L1684=FALSE,
      VLOOKUP($A1684,ChapterTable!$1:$1048576,MATCH("최종"&amp;SUBSTITUTE(SUBSTITUTE(E$1,"standard",""),"|Float",""),ChapterTable!$1:$1,0),0),
      VLOOKUP($A1684-ChapterTable!$P$11,ChapterTable!$1:$1048576,MATCH("최종"&amp;SUBSTITUTE(SUBSTITUTE(E$1,"standard",""),"|Float",""),ChapterTable!$1:$1,0),0)*ChapterTable!$P$14
    ),
  OFFSET(E1684,-$B1684+IF($L1684,1,0),0)*IF($B1684&gt;OFFSET($B1684,1,0),ChapterTable!$R$17,1)*
    (VLOOKUP(SUBSTITUTE(SUBSTITUTE(E$1,"standard",""),"|Float","")&amp;IF(OR($L1684=TRUE,$A1684=0,MOD($A1684,ChapterTable!$R$20)&lt;&gt;0),"","보스")&amp;"인게임누적곱배수",ChapterTable!$R:$S,2,0)^C1684
    +VLOOKUP(SUBSTITUTE(SUBSTITUTE(E$1,"standard",""),"|Float","")&amp;IF(OR($L1684=TRUE,$A1684=0,MOD($A1684,ChapterTable!$R$20)&lt;&gt;0),"","보스")&amp;"인게임누적합배수",ChapterTable!$R:$S,2,0)*C1684)
  )
  )
  )
)</f>
        <v>9549.3304687500004</v>
      </c>
      <c r="F1684" s="1">
        <f ca="1">IF(AND($A1684=0,$B1684=1),
    VLOOKUP(1,ChapterTable!$1:$1048576,MATCH("최종"&amp;SUBSTITUTE(SUBSTITUTE(F$1,"standard",""),"|Float",""),ChapterTable!$1:$1,0),0)*ChapterTable!$P$17,
  IF(AND($A1684=0,$B1684=0),
    F1685,
  IF($B1684=0,
    VLOOKUP($A1684,ChapterTable!$1:$1048576,MATCH("최종"&amp;SUBSTITUTE(SUBSTITUTE(F$1,"standard",""),"|Float",""),ChapterTable!$1:$1,0),0),
  IF($B1684=1,
    IF($L1684=FALSE,
      VLOOKUP($A1684,ChapterTable!$1:$1048576,MATCH("최종"&amp;SUBSTITUTE(SUBSTITUTE(F$1,"standard",""),"|Float",""),ChapterTable!$1:$1,0),0),
      VLOOKUP($A1684-ChapterTable!$P$11,ChapterTable!$1:$1048576,MATCH("최종"&amp;SUBSTITUTE(SUBSTITUTE(F$1,"standard",""),"|Float",""),ChapterTable!$1:$1,0),0)*ChapterTable!$P$14
    ),
  OFFSET(F1684,-$B1684+IF($L1684,1,0),0)*
    (VLOOKUP(SUBSTITUTE(SUBSTITUTE(F$1,"standard",""),"|Float","")&amp;IF(OR($L1684=TRUE,$A1684=0,MOD($A1684,ChapterTable!$R$20)&lt;&gt;0),"","보스")&amp;"인게임누적곱배수",ChapterTable!$R:$S,2,0)^D1684
    +VLOOKUP(SUBSTITUTE(SUBSTITUTE(F$1,"standard",""),"|Float","")&amp;IF(OR($L1684=TRUE,$A1684=0,MOD($A1684,ChapterTable!$R$20)&lt;&gt;0),"","보스")&amp;"인게임누적합배수",ChapterTable!$R:$S,2,0)*D1684)
  )
  )
  )
)</f>
        <v>2873.64111328125</v>
      </c>
      <c r="G1684" t="s">
        <v>715</v>
      </c>
      <c r="J1684" t="str">
        <f>IF(ISBLANK(I1684),"",
IFERROR(VLOOKUP(I1684,[1]StringTable!$1:$1048576,MATCH("kor|String",[1]StringTable!$1:$1,0),0),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91"/>
        <v>0.2</v>
      </c>
      <c r="AJ1684">
        <f t="shared" si="189"/>
        <v>0.27466666000000001</v>
      </c>
      <c r="AK1684">
        <f t="shared" si="190"/>
        <v>1</v>
      </c>
      <c r="AL1684">
        <v>0</v>
      </c>
    </row>
    <row r="1685" spans="1:38" x14ac:dyDescent="0.3">
      <c r="A1685">
        <v>11</v>
      </c>
      <c r="B1685">
        <v>44</v>
      </c>
      <c r="C1685">
        <f>IF(OR($L1685=TRUE,$A1685=0,MOD($A1685,ChapterTable!$R$20)&lt;&gt;0),
MAX(0,INT(($B1685+ChapterTable!$P$26+VLOOKUP(SUBSTITUTE(C$1,"성장단계","")&amp;"단계오프셋",ChapterTable!$R:$S,2,0))/ChapterTable!$P$23)),
MAX(0,INT(($B1685+ChapterTable!$R$26+VLOOKUP(SUBSTITUTE(C$1,"성장단계","")&amp;"보스단계오프셋",ChapterTable!$R:$S,2,0))/ChapterTable!$R$23)))</f>
        <v>4</v>
      </c>
      <c r="D1685">
        <f>IF(OR($L1685=TRUE,$A1685=0,MOD($A1685,ChapterTable!$R$20)&lt;&gt;0),
MAX(0,INT(($B1685+ChapterTable!$P$26+VLOOKUP(SUBSTITUTE(D$1,"성장단계","")&amp;"단계오프셋",ChapterTable!$R:$S,2,0))/ChapterTable!$P$23)),
MAX(0,INT(($B1685+ChapterTable!$R$26+VLOOKUP(SUBSTITUTE(D$1,"성장단계","")&amp;"보스단계오프셋",ChapterTable!$R:$S,2,0))/ChapterTable!$R$23)))</f>
        <v>4</v>
      </c>
      <c r="E1685" s="1">
        <f ca="1">IF(AND($A1685=0,$B1685=1),
    VLOOKUP(1,ChapterTable!$1:$1048576,MATCH("최종"&amp;SUBSTITUTE(SUBSTITUTE(E$1,"standard",""),"|Float",""),ChapterTable!$1:$1,0),0)*ChapterTable!$P$17,
  IF(AND($A1685=0,$B1685=0),
    E1686,
  IF($B1685=0,
    VLOOKUP($A1685,ChapterTable!$1:$1048576,MATCH("최종"&amp;SUBSTITUTE(SUBSTITUTE(E$1,"standard",""),"|Float",""),ChapterTable!$1:$1,0),0),
  IF($B1685=1,
    IF($L1685=FALSE,
      VLOOKUP($A1685,ChapterTable!$1:$1048576,MATCH("최종"&amp;SUBSTITUTE(SUBSTITUTE(E$1,"standard",""),"|Float",""),ChapterTable!$1:$1,0),0),
      VLOOKUP($A1685-ChapterTable!$P$11,ChapterTable!$1:$1048576,MATCH("최종"&amp;SUBSTITUTE(SUBSTITUTE(E$1,"standard",""),"|Float",""),ChapterTable!$1:$1,0),0)*ChapterTable!$P$14
    ),
  OFFSET(E1685,-$B1685+IF($L1685,1,0),0)*IF($B1685&gt;OFFSET($B1685,1,0),ChapterTable!$R$17,1)*
    (VLOOKUP(SUBSTITUTE(SUBSTITUTE(E$1,"standard",""),"|Float","")&amp;IF(OR($L1685=TRUE,$A1685=0,MOD($A1685,ChapterTable!$R$20)&lt;&gt;0),"","보스")&amp;"인게임누적곱배수",ChapterTable!$R:$S,2,0)^C1685
    +VLOOKUP(SUBSTITUTE(SUBSTITUTE(E$1,"standard",""),"|Float","")&amp;IF(OR($L1685=TRUE,$A1685=0,MOD($A1685,ChapterTable!$R$20)&lt;&gt;0),"","보스")&amp;"인게임누적합배수",ChapterTable!$R:$S,2,0)*C1685)
  )
  )
  )
)</f>
        <v>9549.3304687500004</v>
      </c>
      <c r="F1685" s="1">
        <f ca="1">IF(AND($A1685=0,$B1685=1),
    VLOOKUP(1,ChapterTable!$1:$1048576,MATCH("최종"&amp;SUBSTITUTE(SUBSTITUTE(F$1,"standard",""),"|Float",""),ChapterTable!$1:$1,0),0)*ChapterTable!$P$17,
  IF(AND($A1685=0,$B1685=0),
    F1686,
  IF($B1685=0,
    VLOOKUP($A1685,ChapterTable!$1:$1048576,MATCH("최종"&amp;SUBSTITUTE(SUBSTITUTE(F$1,"standard",""),"|Float",""),ChapterTable!$1:$1,0),0),
  IF($B1685=1,
    IF($L1685=FALSE,
      VLOOKUP($A1685,ChapterTable!$1:$1048576,MATCH("최종"&amp;SUBSTITUTE(SUBSTITUTE(F$1,"standard",""),"|Float",""),ChapterTable!$1:$1,0),0),
      VLOOKUP($A1685-ChapterTable!$P$11,ChapterTable!$1:$1048576,MATCH("최종"&amp;SUBSTITUTE(SUBSTITUTE(F$1,"standard",""),"|Float",""),ChapterTable!$1:$1,0),0)*ChapterTable!$P$14
    ),
  OFFSET(F1685,-$B1685+IF($L1685,1,0),0)*
    (VLOOKUP(SUBSTITUTE(SUBSTITUTE(F$1,"standard",""),"|Float","")&amp;IF(OR($L1685=TRUE,$A1685=0,MOD($A1685,ChapterTable!$R$20)&lt;&gt;0),"","보스")&amp;"인게임누적곱배수",ChapterTable!$R:$S,2,0)^D1685
    +VLOOKUP(SUBSTITUTE(SUBSTITUTE(F$1,"standard",""),"|Float","")&amp;IF(OR($L1685=TRUE,$A1685=0,MOD($A1685,ChapterTable!$R$20)&lt;&gt;0),"","보스")&amp;"인게임누적합배수",ChapterTable!$R:$S,2,0)*D1685)
  )
  )
  )
)</f>
        <v>2873.64111328125</v>
      </c>
      <c r="G1685" t="s">
        <v>715</v>
      </c>
      <c r="J1685" t="str">
        <f>IF(ISBLANK(I1685),"",
IFERROR(VLOOKUP(I1685,[1]StringTable!$1:$1048576,MATCH("kor|String",[1]StringTable!$1:$1,0),0),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91"/>
        <v>0.2</v>
      </c>
      <c r="AJ1685">
        <f t="shared" si="189"/>
        <v>0.27466666000000001</v>
      </c>
      <c r="AK1685">
        <f t="shared" si="190"/>
        <v>1</v>
      </c>
      <c r="AL1685">
        <v>0</v>
      </c>
    </row>
    <row r="1686" spans="1:38" x14ac:dyDescent="0.3">
      <c r="A1686">
        <v>11</v>
      </c>
      <c r="B1686">
        <v>45</v>
      </c>
      <c r="C1686">
        <f>IF(OR($L1686=TRUE,$A1686=0,MOD($A1686,ChapterTable!$R$20)&lt;&gt;0),
MAX(0,INT(($B1686+ChapterTable!$P$26+VLOOKUP(SUBSTITUTE(C$1,"성장단계","")&amp;"단계오프셋",ChapterTable!$R:$S,2,0))/ChapterTable!$P$23)),
MAX(0,INT(($B1686+ChapterTable!$R$26+VLOOKUP(SUBSTITUTE(C$1,"성장단계","")&amp;"보스단계오프셋",ChapterTable!$R:$S,2,0))/ChapterTable!$R$23)))</f>
        <v>4</v>
      </c>
      <c r="D1686">
        <f>IF(OR($L1686=TRUE,$A1686=0,MOD($A1686,ChapterTable!$R$20)&lt;&gt;0),
MAX(0,INT(($B1686+ChapterTable!$P$26+VLOOKUP(SUBSTITUTE(D$1,"성장단계","")&amp;"단계오프셋",ChapterTable!$R:$S,2,0))/ChapterTable!$P$23)),
MAX(0,INT(($B1686+ChapterTable!$R$26+VLOOKUP(SUBSTITUTE(D$1,"성장단계","")&amp;"보스단계오프셋",ChapterTable!$R:$S,2,0))/ChapterTable!$R$23)))</f>
        <v>4</v>
      </c>
      <c r="E1686" s="1">
        <f ca="1">IF(AND($A1686=0,$B1686=1),
    VLOOKUP(1,ChapterTable!$1:$1048576,MATCH("최종"&amp;SUBSTITUTE(SUBSTITUTE(E$1,"standard",""),"|Float",""),ChapterTable!$1:$1,0),0)*ChapterTable!$P$17,
  IF(AND($A1686=0,$B1686=0),
    E1687,
  IF($B1686=0,
    VLOOKUP($A1686,ChapterTable!$1:$1048576,MATCH("최종"&amp;SUBSTITUTE(SUBSTITUTE(E$1,"standard",""),"|Float",""),ChapterTable!$1:$1,0),0),
  IF($B1686=1,
    IF($L1686=FALSE,
      VLOOKUP($A1686,ChapterTable!$1:$1048576,MATCH("최종"&amp;SUBSTITUTE(SUBSTITUTE(E$1,"standard",""),"|Float",""),ChapterTable!$1:$1,0),0),
      VLOOKUP($A1686-ChapterTable!$P$11,ChapterTable!$1:$1048576,MATCH("최종"&amp;SUBSTITUTE(SUBSTITUTE(E$1,"standard",""),"|Float",""),ChapterTable!$1:$1,0),0)*ChapterTable!$P$14
    ),
  OFFSET(E1686,-$B1686+IF($L1686,1,0),0)*IF($B1686&gt;OFFSET($B1686,1,0),ChapterTable!$R$17,1)*
    (VLOOKUP(SUBSTITUTE(SUBSTITUTE(E$1,"standard",""),"|Float","")&amp;IF(OR($L1686=TRUE,$A1686=0,MOD($A1686,ChapterTable!$R$20)&lt;&gt;0),"","보스")&amp;"인게임누적곱배수",ChapterTable!$R:$S,2,0)^C1686
    +VLOOKUP(SUBSTITUTE(SUBSTITUTE(E$1,"standard",""),"|Float","")&amp;IF(OR($L1686=TRUE,$A1686=0,MOD($A1686,ChapterTable!$R$20)&lt;&gt;0),"","보스")&amp;"인게임누적합배수",ChapterTable!$R:$S,2,0)*C1686)
  )
  )
  )
)</f>
        <v>9549.3304687500004</v>
      </c>
      <c r="F1686" s="1">
        <f ca="1">IF(AND($A1686=0,$B1686=1),
    VLOOKUP(1,ChapterTable!$1:$1048576,MATCH("최종"&amp;SUBSTITUTE(SUBSTITUTE(F$1,"standard",""),"|Float",""),ChapterTable!$1:$1,0),0)*ChapterTable!$P$17,
  IF(AND($A1686=0,$B1686=0),
    F1687,
  IF($B1686=0,
    VLOOKUP($A1686,ChapterTable!$1:$1048576,MATCH("최종"&amp;SUBSTITUTE(SUBSTITUTE(F$1,"standard",""),"|Float",""),ChapterTable!$1:$1,0),0),
  IF($B1686=1,
    IF($L1686=FALSE,
      VLOOKUP($A1686,ChapterTable!$1:$1048576,MATCH("최종"&amp;SUBSTITUTE(SUBSTITUTE(F$1,"standard",""),"|Float",""),ChapterTable!$1:$1,0),0),
      VLOOKUP($A1686-ChapterTable!$P$11,ChapterTable!$1:$1048576,MATCH("최종"&amp;SUBSTITUTE(SUBSTITUTE(F$1,"standard",""),"|Float",""),ChapterTable!$1:$1,0),0)*ChapterTable!$P$14
    ),
  OFFSET(F1686,-$B1686+IF($L1686,1,0),0)*
    (VLOOKUP(SUBSTITUTE(SUBSTITUTE(F$1,"standard",""),"|Float","")&amp;IF(OR($L1686=TRUE,$A1686=0,MOD($A1686,ChapterTable!$R$20)&lt;&gt;0),"","보스")&amp;"인게임누적곱배수",ChapterTable!$R:$S,2,0)^D1686
    +VLOOKUP(SUBSTITUTE(SUBSTITUTE(F$1,"standard",""),"|Float","")&amp;IF(OR($L1686=TRUE,$A1686=0,MOD($A1686,ChapterTable!$R$20)&lt;&gt;0),"","보스")&amp;"인게임누적합배수",ChapterTable!$R:$S,2,0)*D1686)
  )
  )
  )
)</f>
        <v>2873.64111328125</v>
      </c>
      <c r="G1686" t="s">
        <v>715</v>
      </c>
      <c r="J1686" t="str">
        <f>IF(ISBLANK(I1686),"",
IFERROR(VLOOKUP(I1686,[1]StringTable!$1:$1048576,MATCH("kor|String",[1]StringTable!$1:$1,0),0),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91"/>
        <v>0.2</v>
      </c>
      <c r="AJ1686">
        <f t="shared" si="189"/>
        <v>0.27466666000000001</v>
      </c>
      <c r="AK1686">
        <f t="shared" si="190"/>
        <v>1</v>
      </c>
      <c r="AL1686">
        <v>0</v>
      </c>
    </row>
    <row r="1687" spans="1:38" x14ac:dyDescent="0.3">
      <c r="A1687">
        <v>11</v>
      </c>
      <c r="B1687">
        <v>46</v>
      </c>
      <c r="C1687">
        <f>IF(OR($L1687=TRUE,$A1687=0,MOD($A1687,ChapterTable!$R$20)&lt;&gt;0),
MAX(0,INT(($B1687+ChapterTable!$P$26+VLOOKUP(SUBSTITUTE(C$1,"성장단계","")&amp;"단계오프셋",ChapterTable!$R:$S,2,0))/ChapterTable!$P$23)),
MAX(0,INT(($B1687+ChapterTable!$R$26+VLOOKUP(SUBSTITUTE(C$1,"성장단계","")&amp;"보스단계오프셋",ChapterTable!$R:$S,2,0))/ChapterTable!$R$23)))</f>
        <v>5</v>
      </c>
      <c r="D1687">
        <f>IF(OR($L1687=TRUE,$A1687=0,MOD($A1687,ChapterTable!$R$20)&lt;&gt;0),
MAX(0,INT(($B1687+ChapterTable!$P$26+VLOOKUP(SUBSTITUTE(D$1,"성장단계","")&amp;"단계오프셋",ChapterTable!$R:$S,2,0))/ChapterTable!$P$23)),
MAX(0,INT(($B1687+ChapterTable!$R$26+VLOOKUP(SUBSTITUTE(D$1,"성장단계","")&amp;"보스단계오프셋",ChapterTable!$R:$S,2,0))/ChapterTable!$R$23)))</f>
        <v>4</v>
      </c>
      <c r="E1687" s="1">
        <f ca="1">IF(AND($A1687=0,$B1687=1),
    VLOOKUP(1,ChapterTable!$1:$1048576,MATCH("최종"&amp;SUBSTITUTE(SUBSTITUTE(E$1,"standard",""),"|Float",""),ChapterTable!$1:$1,0),0)*ChapterTable!$P$17,
  IF(AND($A1687=0,$B1687=0),
    E1688,
  IF($B1687=0,
    VLOOKUP($A1687,ChapterTable!$1:$1048576,MATCH("최종"&amp;SUBSTITUTE(SUBSTITUTE(E$1,"standard",""),"|Float",""),ChapterTable!$1:$1,0),0),
  IF($B1687=1,
    IF($L1687=FALSE,
      VLOOKUP($A1687,ChapterTable!$1:$1048576,MATCH("최종"&amp;SUBSTITUTE(SUBSTITUTE(E$1,"standard",""),"|Float",""),ChapterTable!$1:$1,0),0),
      VLOOKUP($A1687-ChapterTable!$P$11,ChapterTable!$1:$1048576,MATCH("최종"&amp;SUBSTITUTE(SUBSTITUTE(E$1,"standard",""),"|Float",""),ChapterTable!$1:$1,0),0)*ChapterTable!$P$14
    ),
  OFFSET(E1687,-$B1687+IF($L1687,1,0),0)*IF($B1687&gt;OFFSET($B1687,1,0),ChapterTable!$R$17,1)*
    (VLOOKUP(SUBSTITUTE(SUBSTITUTE(E$1,"standard",""),"|Float","")&amp;IF(OR($L1687=TRUE,$A1687=0,MOD($A1687,ChapterTable!$R$20)&lt;&gt;0),"","보스")&amp;"인게임누적곱배수",ChapterTable!$R:$S,2,0)^C1687
    +VLOOKUP(SUBSTITUTE(SUBSTITUTE(E$1,"standard",""),"|Float","")&amp;IF(OR($L1687=TRUE,$A1687=0,MOD($A1687,ChapterTable!$R$20)&lt;&gt;0),"","보스")&amp;"인게임누적합배수",ChapterTable!$R:$S,2,0)*C1687)
  )
  )
  )
)</f>
        <v>10610.3671875</v>
      </c>
      <c r="F1687" s="1">
        <f ca="1">IF(AND($A1687=0,$B1687=1),
    VLOOKUP(1,ChapterTable!$1:$1048576,MATCH("최종"&amp;SUBSTITUTE(SUBSTITUTE(F$1,"standard",""),"|Float",""),ChapterTable!$1:$1,0),0)*ChapterTable!$P$17,
  IF(AND($A1687=0,$B1687=0),
    F1688,
  IF($B1687=0,
    VLOOKUP($A1687,ChapterTable!$1:$1048576,MATCH("최종"&amp;SUBSTITUTE(SUBSTITUTE(F$1,"standard",""),"|Float",""),ChapterTable!$1:$1,0),0),
  IF($B1687=1,
    IF($L1687=FALSE,
      VLOOKUP($A1687,ChapterTable!$1:$1048576,MATCH("최종"&amp;SUBSTITUTE(SUBSTITUTE(F$1,"standard",""),"|Float",""),ChapterTable!$1:$1,0),0),
      VLOOKUP($A1687-ChapterTable!$P$11,ChapterTable!$1:$1048576,MATCH("최종"&amp;SUBSTITUTE(SUBSTITUTE(F$1,"standard",""),"|Float",""),ChapterTable!$1:$1,0),0)*ChapterTable!$P$14
    ),
  OFFSET(F1687,-$B1687+IF($L1687,1,0),0)*
    (VLOOKUP(SUBSTITUTE(SUBSTITUTE(F$1,"standard",""),"|Float","")&amp;IF(OR($L1687=TRUE,$A1687=0,MOD($A1687,ChapterTable!$R$20)&lt;&gt;0),"","보스")&amp;"인게임누적곱배수",ChapterTable!$R:$S,2,0)^D1687
    +VLOOKUP(SUBSTITUTE(SUBSTITUTE(F$1,"standard",""),"|Float","")&amp;IF(OR($L1687=TRUE,$A1687=0,MOD($A1687,ChapterTable!$R$20)&lt;&gt;0),"","보스")&amp;"인게임누적합배수",ChapterTable!$R:$S,2,0)*D1687)
  )
  )
  )
)</f>
        <v>2873.64111328125</v>
      </c>
      <c r="G1687" t="s">
        <v>715</v>
      </c>
      <c r="J1687" t="str">
        <f>IF(ISBLANK(I1687),"",
IFERROR(VLOOKUP(I1687,[1]StringTable!$1:$1048576,MATCH("kor|String",[1]StringTable!$1:$1,0),0),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91"/>
        <v>0.2</v>
      </c>
      <c r="AJ1687">
        <f t="shared" si="189"/>
        <v>0.27466666000000001</v>
      </c>
      <c r="AK1687">
        <f t="shared" si="190"/>
        <v>1</v>
      </c>
      <c r="AL1687">
        <v>0</v>
      </c>
    </row>
    <row r="1688" spans="1:38" x14ac:dyDescent="0.3">
      <c r="A1688">
        <v>11</v>
      </c>
      <c r="B1688">
        <v>47</v>
      </c>
      <c r="C1688">
        <f>IF(OR($L1688=TRUE,$A1688=0,MOD($A1688,ChapterTable!$R$20)&lt;&gt;0),
MAX(0,INT(($B1688+ChapterTable!$P$26+VLOOKUP(SUBSTITUTE(C$1,"성장단계","")&amp;"단계오프셋",ChapterTable!$R:$S,2,0))/ChapterTable!$P$23)),
MAX(0,INT(($B1688+ChapterTable!$R$26+VLOOKUP(SUBSTITUTE(C$1,"성장단계","")&amp;"보스단계오프셋",ChapterTable!$R:$S,2,0))/ChapterTable!$R$23)))</f>
        <v>5</v>
      </c>
      <c r="D1688">
        <f>IF(OR($L1688=TRUE,$A1688=0,MOD($A1688,ChapterTable!$R$20)&lt;&gt;0),
MAX(0,INT(($B1688+ChapterTable!$P$26+VLOOKUP(SUBSTITUTE(D$1,"성장단계","")&amp;"단계오프셋",ChapterTable!$R:$S,2,0))/ChapterTable!$P$23)),
MAX(0,INT(($B1688+ChapterTable!$R$26+VLOOKUP(SUBSTITUTE(D$1,"성장단계","")&amp;"보스단계오프셋",ChapterTable!$R:$S,2,0))/ChapterTable!$R$23)))</f>
        <v>4</v>
      </c>
      <c r="E1688" s="1">
        <f ca="1">IF(AND($A1688=0,$B1688=1),
    VLOOKUP(1,ChapterTable!$1:$1048576,MATCH("최종"&amp;SUBSTITUTE(SUBSTITUTE(E$1,"standard",""),"|Float",""),ChapterTable!$1:$1,0),0)*ChapterTable!$P$17,
  IF(AND($A1688=0,$B1688=0),
    E1689,
  IF($B1688=0,
    VLOOKUP($A1688,ChapterTable!$1:$1048576,MATCH("최종"&amp;SUBSTITUTE(SUBSTITUTE(E$1,"standard",""),"|Float",""),ChapterTable!$1:$1,0),0),
  IF($B1688=1,
    IF($L1688=FALSE,
      VLOOKUP($A1688,ChapterTable!$1:$1048576,MATCH("최종"&amp;SUBSTITUTE(SUBSTITUTE(E$1,"standard",""),"|Float",""),ChapterTable!$1:$1,0),0),
      VLOOKUP($A1688-ChapterTable!$P$11,ChapterTable!$1:$1048576,MATCH("최종"&amp;SUBSTITUTE(SUBSTITUTE(E$1,"standard",""),"|Float",""),ChapterTable!$1:$1,0),0)*ChapterTable!$P$14
    ),
  OFFSET(E1688,-$B1688+IF($L1688,1,0),0)*IF($B1688&gt;OFFSET($B1688,1,0),ChapterTable!$R$17,1)*
    (VLOOKUP(SUBSTITUTE(SUBSTITUTE(E$1,"standard",""),"|Float","")&amp;IF(OR($L1688=TRUE,$A1688=0,MOD($A1688,ChapterTable!$R$20)&lt;&gt;0),"","보스")&amp;"인게임누적곱배수",ChapterTable!$R:$S,2,0)^C1688
    +VLOOKUP(SUBSTITUTE(SUBSTITUTE(E$1,"standard",""),"|Float","")&amp;IF(OR($L1688=TRUE,$A1688=0,MOD($A1688,ChapterTable!$R$20)&lt;&gt;0),"","보스")&amp;"인게임누적합배수",ChapterTable!$R:$S,2,0)*C1688)
  )
  )
  )
)</f>
        <v>10610.3671875</v>
      </c>
      <c r="F1688" s="1">
        <f ca="1">IF(AND($A1688=0,$B1688=1),
    VLOOKUP(1,ChapterTable!$1:$1048576,MATCH("최종"&amp;SUBSTITUTE(SUBSTITUTE(F$1,"standard",""),"|Float",""),ChapterTable!$1:$1,0),0)*ChapterTable!$P$17,
  IF(AND($A1688=0,$B1688=0),
    F1689,
  IF($B1688=0,
    VLOOKUP($A1688,ChapterTable!$1:$1048576,MATCH("최종"&amp;SUBSTITUTE(SUBSTITUTE(F$1,"standard",""),"|Float",""),ChapterTable!$1:$1,0),0),
  IF($B1688=1,
    IF($L1688=FALSE,
      VLOOKUP($A1688,ChapterTable!$1:$1048576,MATCH("최종"&amp;SUBSTITUTE(SUBSTITUTE(F$1,"standard",""),"|Float",""),ChapterTable!$1:$1,0),0),
      VLOOKUP($A1688-ChapterTable!$P$11,ChapterTable!$1:$1048576,MATCH("최종"&amp;SUBSTITUTE(SUBSTITUTE(F$1,"standard",""),"|Float",""),ChapterTable!$1:$1,0),0)*ChapterTable!$P$14
    ),
  OFFSET(F1688,-$B1688+IF($L1688,1,0),0)*
    (VLOOKUP(SUBSTITUTE(SUBSTITUTE(F$1,"standard",""),"|Float","")&amp;IF(OR($L1688=TRUE,$A1688=0,MOD($A1688,ChapterTable!$R$20)&lt;&gt;0),"","보스")&amp;"인게임누적곱배수",ChapterTable!$R:$S,2,0)^D1688
    +VLOOKUP(SUBSTITUTE(SUBSTITUTE(F$1,"standard",""),"|Float","")&amp;IF(OR($L1688=TRUE,$A1688=0,MOD($A1688,ChapterTable!$R$20)&lt;&gt;0),"","보스")&amp;"인게임누적합배수",ChapterTable!$R:$S,2,0)*D1688)
  )
  )
  )
)</f>
        <v>2873.64111328125</v>
      </c>
      <c r="G1688" t="s">
        <v>715</v>
      </c>
      <c r="J1688" t="str">
        <f>IF(ISBLANK(I1688),"",
IFERROR(VLOOKUP(I1688,[1]StringTable!$1:$1048576,MATCH("kor|String",[1]StringTable!$1:$1,0),0),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91"/>
        <v>0.2</v>
      </c>
      <c r="AJ1688">
        <f t="shared" si="189"/>
        <v>0.27466666000000001</v>
      </c>
      <c r="AK1688">
        <f t="shared" si="190"/>
        <v>1</v>
      </c>
      <c r="AL1688">
        <v>0</v>
      </c>
    </row>
    <row r="1689" spans="1:38" x14ac:dyDescent="0.3">
      <c r="A1689">
        <v>11</v>
      </c>
      <c r="B1689">
        <v>48</v>
      </c>
      <c r="C1689">
        <f>IF(OR($L1689=TRUE,$A1689=0,MOD($A1689,ChapterTable!$R$20)&lt;&gt;0),
MAX(0,INT(($B1689+ChapterTable!$P$26+VLOOKUP(SUBSTITUTE(C$1,"성장단계","")&amp;"단계오프셋",ChapterTable!$R:$S,2,0))/ChapterTable!$P$23)),
MAX(0,INT(($B1689+ChapterTable!$R$26+VLOOKUP(SUBSTITUTE(C$1,"성장단계","")&amp;"보스단계오프셋",ChapterTable!$R:$S,2,0))/ChapterTable!$R$23)))</f>
        <v>5</v>
      </c>
      <c r="D1689">
        <f>IF(OR($L1689=TRUE,$A1689=0,MOD($A1689,ChapterTable!$R$20)&lt;&gt;0),
MAX(0,INT(($B1689+ChapterTable!$P$26+VLOOKUP(SUBSTITUTE(D$1,"성장단계","")&amp;"단계오프셋",ChapterTable!$R:$S,2,0))/ChapterTable!$P$23)),
MAX(0,INT(($B1689+ChapterTable!$R$26+VLOOKUP(SUBSTITUTE(D$1,"성장단계","")&amp;"보스단계오프셋",ChapterTable!$R:$S,2,0))/ChapterTable!$R$23)))</f>
        <v>4</v>
      </c>
      <c r="E1689" s="1">
        <f ca="1">IF(AND($A1689=0,$B1689=1),
    VLOOKUP(1,ChapterTable!$1:$1048576,MATCH("최종"&amp;SUBSTITUTE(SUBSTITUTE(E$1,"standard",""),"|Float",""),ChapterTable!$1:$1,0),0)*ChapterTable!$P$17,
  IF(AND($A1689=0,$B1689=0),
    E1690,
  IF($B1689=0,
    VLOOKUP($A1689,ChapterTable!$1:$1048576,MATCH("최종"&amp;SUBSTITUTE(SUBSTITUTE(E$1,"standard",""),"|Float",""),ChapterTable!$1:$1,0),0),
  IF($B1689=1,
    IF($L1689=FALSE,
      VLOOKUP($A1689,ChapterTable!$1:$1048576,MATCH("최종"&amp;SUBSTITUTE(SUBSTITUTE(E$1,"standard",""),"|Float",""),ChapterTable!$1:$1,0),0),
      VLOOKUP($A1689-ChapterTable!$P$11,ChapterTable!$1:$1048576,MATCH("최종"&amp;SUBSTITUTE(SUBSTITUTE(E$1,"standard",""),"|Float",""),ChapterTable!$1:$1,0),0)*ChapterTable!$P$14
    ),
  OFFSET(E1689,-$B1689+IF($L1689,1,0),0)*IF($B1689&gt;OFFSET($B1689,1,0),ChapterTable!$R$17,1)*
    (VLOOKUP(SUBSTITUTE(SUBSTITUTE(E$1,"standard",""),"|Float","")&amp;IF(OR($L1689=TRUE,$A1689=0,MOD($A1689,ChapterTable!$R$20)&lt;&gt;0),"","보스")&amp;"인게임누적곱배수",ChapterTable!$R:$S,2,0)^C1689
    +VLOOKUP(SUBSTITUTE(SUBSTITUTE(E$1,"standard",""),"|Float","")&amp;IF(OR($L1689=TRUE,$A1689=0,MOD($A1689,ChapterTable!$R$20)&lt;&gt;0),"","보스")&amp;"인게임누적합배수",ChapterTable!$R:$S,2,0)*C1689)
  )
  )
  )
)</f>
        <v>10610.3671875</v>
      </c>
      <c r="F1689" s="1">
        <f ca="1">IF(AND($A1689=0,$B1689=1),
    VLOOKUP(1,ChapterTable!$1:$1048576,MATCH("최종"&amp;SUBSTITUTE(SUBSTITUTE(F$1,"standard",""),"|Float",""),ChapterTable!$1:$1,0),0)*ChapterTable!$P$17,
  IF(AND($A1689=0,$B1689=0),
    F1690,
  IF($B1689=0,
    VLOOKUP($A1689,ChapterTable!$1:$1048576,MATCH("최종"&amp;SUBSTITUTE(SUBSTITUTE(F$1,"standard",""),"|Float",""),ChapterTable!$1:$1,0),0),
  IF($B1689=1,
    IF($L1689=FALSE,
      VLOOKUP($A1689,ChapterTable!$1:$1048576,MATCH("최종"&amp;SUBSTITUTE(SUBSTITUTE(F$1,"standard",""),"|Float",""),ChapterTable!$1:$1,0),0),
      VLOOKUP($A1689-ChapterTable!$P$11,ChapterTable!$1:$1048576,MATCH("최종"&amp;SUBSTITUTE(SUBSTITUTE(F$1,"standard",""),"|Float",""),ChapterTable!$1:$1,0),0)*ChapterTable!$P$14
    ),
  OFFSET(F1689,-$B1689+IF($L1689,1,0),0)*
    (VLOOKUP(SUBSTITUTE(SUBSTITUTE(F$1,"standard",""),"|Float","")&amp;IF(OR($L1689=TRUE,$A1689=0,MOD($A1689,ChapterTable!$R$20)&lt;&gt;0),"","보스")&amp;"인게임누적곱배수",ChapterTable!$R:$S,2,0)^D1689
    +VLOOKUP(SUBSTITUTE(SUBSTITUTE(F$1,"standard",""),"|Float","")&amp;IF(OR($L1689=TRUE,$A1689=0,MOD($A1689,ChapterTable!$R$20)&lt;&gt;0),"","보스")&amp;"인게임누적합배수",ChapterTable!$R:$S,2,0)*D1689)
  )
  )
  )
)</f>
        <v>2873.64111328125</v>
      </c>
      <c r="G1689" t="s">
        <v>715</v>
      </c>
      <c r="J1689" t="str">
        <f>IF(ISBLANK(I1689),"",
IFERROR(VLOOKUP(I1689,[1]StringTable!$1:$1048576,MATCH("kor|String",[1]StringTable!$1:$1,0),0),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91"/>
        <v>0.2</v>
      </c>
      <c r="AJ1689">
        <f t="shared" si="189"/>
        <v>0.27466666000000001</v>
      </c>
      <c r="AK1689">
        <f t="shared" si="190"/>
        <v>1</v>
      </c>
      <c r="AL1689">
        <v>0</v>
      </c>
    </row>
    <row r="1690" spans="1:38" x14ac:dyDescent="0.3">
      <c r="A1690">
        <v>11</v>
      </c>
      <c r="B1690">
        <v>49</v>
      </c>
      <c r="C1690">
        <f>IF(OR($L1690=TRUE,$A1690=0,MOD($A1690,ChapterTable!$R$20)&lt;&gt;0),
MAX(0,INT(($B1690+ChapterTable!$P$26+VLOOKUP(SUBSTITUTE(C$1,"성장단계","")&amp;"단계오프셋",ChapterTable!$R:$S,2,0))/ChapterTable!$P$23)),
MAX(0,INT(($B1690+ChapterTable!$R$26+VLOOKUP(SUBSTITUTE(C$1,"성장단계","")&amp;"보스단계오프셋",ChapterTable!$R:$S,2,0))/ChapterTable!$R$23)))</f>
        <v>5</v>
      </c>
      <c r="D1690">
        <f>IF(OR($L1690=TRUE,$A1690=0,MOD($A1690,ChapterTable!$R$20)&lt;&gt;0),
MAX(0,INT(($B1690+ChapterTable!$P$26+VLOOKUP(SUBSTITUTE(D$1,"성장단계","")&amp;"단계오프셋",ChapterTable!$R:$S,2,0))/ChapterTable!$P$23)),
MAX(0,INT(($B1690+ChapterTable!$R$26+VLOOKUP(SUBSTITUTE(D$1,"성장단계","")&amp;"보스단계오프셋",ChapterTable!$R:$S,2,0))/ChapterTable!$R$23)))</f>
        <v>4</v>
      </c>
      <c r="E1690" s="1">
        <f ca="1">IF(AND($A1690=0,$B1690=1),
    VLOOKUP(1,ChapterTable!$1:$1048576,MATCH("최종"&amp;SUBSTITUTE(SUBSTITUTE(E$1,"standard",""),"|Float",""),ChapterTable!$1:$1,0),0)*ChapterTable!$P$17,
  IF(AND($A1690=0,$B1690=0),
    E1691,
  IF($B1690=0,
    VLOOKUP($A1690,ChapterTable!$1:$1048576,MATCH("최종"&amp;SUBSTITUTE(SUBSTITUTE(E$1,"standard",""),"|Float",""),ChapterTable!$1:$1,0),0),
  IF($B1690=1,
    IF($L1690=FALSE,
      VLOOKUP($A1690,ChapterTable!$1:$1048576,MATCH("최종"&amp;SUBSTITUTE(SUBSTITUTE(E$1,"standard",""),"|Float",""),ChapterTable!$1:$1,0),0),
      VLOOKUP($A1690-ChapterTable!$P$11,ChapterTable!$1:$1048576,MATCH("최종"&amp;SUBSTITUTE(SUBSTITUTE(E$1,"standard",""),"|Float",""),ChapterTable!$1:$1,0),0)*ChapterTable!$P$14
    ),
  OFFSET(E1690,-$B1690+IF($L1690,1,0),0)*IF($B1690&gt;OFFSET($B1690,1,0),ChapterTable!$R$17,1)*
    (VLOOKUP(SUBSTITUTE(SUBSTITUTE(E$1,"standard",""),"|Float","")&amp;IF(OR($L1690=TRUE,$A1690=0,MOD($A1690,ChapterTable!$R$20)&lt;&gt;0),"","보스")&amp;"인게임누적곱배수",ChapterTable!$R:$S,2,0)^C1690
    +VLOOKUP(SUBSTITUTE(SUBSTITUTE(E$1,"standard",""),"|Float","")&amp;IF(OR($L1690=TRUE,$A1690=0,MOD($A1690,ChapterTable!$R$20)&lt;&gt;0),"","보스")&amp;"인게임누적합배수",ChapterTable!$R:$S,2,0)*C1690)
  )
  )
  )
)</f>
        <v>10610.3671875</v>
      </c>
      <c r="F1690" s="1">
        <f ca="1">IF(AND($A1690=0,$B1690=1),
    VLOOKUP(1,ChapterTable!$1:$1048576,MATCH("최종"&amp;SUBSTITUTE(SUBSTITUTE(F$1,"standard",""),"|Float",""),ChapterTable!$1:$1,0),0)*ChapterTable!$P$17,
  IF(AND($A1690=0,$B1690=0),
    F1691,
  IF($B1690=0,
    VLOOKUP($A1690,ChapterTable!$1:$1048576,MATCH("최종"&amp;SUBSTITUTE(SUBSTITUTE(F$1,"standard",""),"|Float",""),ChapterTable!$1:$1,0),0),
  IF($B1690=1,
    IF($L1690=FALSE,
      VLOOKUP($A1690,ChapterTable!$1:$1048576,MATCH("최종"&amp;SUBSTITUTE(SUBSTITUTE(F$1,"standard",""),"|Float",""),ChapterTable!$1:$1,0),0),
      VLOOKUP($A1690-ChapterTable!$P$11,ChapterTable!$1:$1048576,MATCH("최종"&amp;SUBSTITUTE(SUBSTITUTE(F$1,"standard",""),"|Float",""),ChapterTable!$1:$1,0),0)*ChapterTable!$P$14
    ),
  OFFSET(F1690,-$B1690+IF($L1690,1,0),0)*
    (VLOOKUP(SUBSTITUTE(SUBSTITUTE(F$1,"standard",""),"|Float","")&amp;IF(OR($L1690=TRUE,$A1690=0,MOD($A1690,ChapterTable!$R$20)&lt;&gt;0),"","보스")&amp;"인게임누적곱배수",ChapterTable!$R:$S,2,0)^D1690
    +VLOOKUP(SUBSTITUTE(SUBSTITUTE(F$1,"standard",""),"|Float","")&amp;IF(OR($L1690=TRUE,$A1690=0,MOD($A1690,ChapterTable!$R$20)&lt;&gt;0),"","보스")&amp;"인게임누적합배수",ChapterTable!$R:$S,2,0)*D1690)
  )
  )
  )
)</f>
        <v>2873.64111328125</v>
      </c>
      <c r="G1690" t="s">
        <v>715</v>
      </c>
      <c r="J1690" t="str">
        <f>IF(ISBLANK(I1690),"",
IFERROR(VLOOKUP(I1690,[1]StringTable!$1:$1048576,MATCH("kor|String",[1]StringTable!$1:$1,0),0),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91"/>
        <v>0.2</v>
      </c>
      <c r="AJ1690">
        <f t="shared" si="189"/>
        <v>0.27466666000000001</v>
      </c>
      <c r="AK1690">
        <f t="shared" si="190"/>
        <v>1</v>
      </c>
      <c r="AL1690">
        <v>0</v>
      </c>
    </row>
    <row r="1691" spans="1:38" x14ac:dyDescent="0.3">
      <c r="A1691">
        <v>11</v>
      </c>
      <c r="B1691">
        <v>50</v>
      </c>
      <c r="C1691">
        <f>IF(OR($L1691=TRUE,$A1691=0,MOD($A1691,ChapterTable!$R$20)&lt;&gt;0),
MAX(0,INT(($B1691+ChapterTable!$P$26+VLOOKUP(SUBSTITUTE(C$1,"성장단계","")&amp;"단계오프셋",ChapterTable!$R:$S,2,0))/ChapterTable!$P$23)),
MAX(0,INT(($B1691+ChapterTable!$R$26+VLOOKUP(SUBSTITUTE(C$1,"성장단계","")&amp;"보스단계오프셋",ChapterTable!$R:$S,2,0))/ChapterTable!$R$23)))</f>
        <v>5</v>
      </c>
      <c r="D1691">
        <f>IF(OR($L1691=TRUE,$A1691=0,MOD($A1691,ChapterTable!$R$20)&lt;&gt;0),
MAX(0,INT(($B1691+ChapterTable!$P$26+VLOOKUP(SUBSTITUTE(D$1,"성장단계","")&amp;"단계오프셋",ChapterTable!$R:$S,2,0))/ChapterTable!$P$23)),
MAX(0,INT(($B1691+ChapterTable!$R$26+VLOOKUP(SUBSTITUTE(D$1,"성장단계","")&amp;"보스단계오프셋",ChapterTable!$R:$S,2,0))/ChapterTable!$R$23)))</f>
        <v>4</v>
      </c>
      <c r="E1691" s="1">
        <f ca="1">IF(AND($A1691=0,$B1691=1),
    VLOOKUP(1,ChapterTable!$1:$1048576,MATCH("최종"&amp;SUBSTITUTE(SUBSTITUTE(E$1,"standard",""),"|Float",""),ChapterTable!$1:$1,0),0)*ChapterTable!$P$17,
  IF(AND($A1691=0,$B1691=0),
    E1692,
  IF($B1691=0,
    VLOOKUP($A1691,ChapterTable!$1:$1048576,MATCH("최종"&amp;SUBSTITUTE(SUBSTITUTE(E$1,"standard",""),"|Float",""),ChapterTable!$1:$1,0),0),
  IF($B1691=1,
    IF($L1691=FALSE,
      VLOOKUP($A1691,ChapterTable!$1:$1048576,MATCH("최종"&amp;SUBSTITUTE(SUBSTITUTE(E$1,"standard",""),"|Float",""),ChapterTable!$1:$1,0),0),
      VLOOKUP($A1691-ChapterTable!$P$11,ChapterTable!$1:$1048576,MATCH("최종"&amp;SUBSTITUTE(SUBSTITUTE(E$1,"standard",""),"|Float",""),ChapterTable!$1:$1,0),0)*ChapterTable!$P$14
    ),
  OFFSET(E1691,-$B1691+IF($L1691,1,0),0)*IF($B1691&gt;OFFSET($B1691,1,0),ChapterTable!$R$17,1)*
    (VLOOKUP(SUBSTITUTE(SUBSTITUTE(E$1,"standard",""),"|Float","")&amp;IF(OR($L1691=TRUE,$A1691=0,MOD($A1691,ChapterTable!$R$20)&lt;&gt;0),"","보스")&amp;"인게임누적곱배수",ChapterTable!$R:$S,2,0)^C1691
    +VLOOKUP(SUBSTITUTE(SUBSTITUTE(E$1,"standard",""),"|Float","")&amp;IF(OR($L1691=TRUE,$A1691=0,MOD($A1691,ChapterTable!$R$20)&lt;&gt;0),"","보스")&amp;"인게임누적합배수",ChapterTable!$R:$S,2,0)*C1691)
  )
  )
  )
)</f>
        <v>13793.477343750001</v>
      </c>
      <c r="F1691" s="1">
        <f ca="1">IF(AND($A1691=0,$B1691=1),
    VLOOKUP(1,ChapterTable!$1:$1048576,MATCH("최종"&amp;SUBSTITUTE(SUBSTITUTE(F$1,"standard",""),"|Float",""),ChapterTable!$1:$1,0),0)*ChapterTable!$P$17,
  IF(AND($A1691=0,$B1691=0),
    F1692,
  IF($B1691=0,
    VLOOKUP($A1691,ChapterTable!$1:$1048576,MATCH("최종"&amp;SUBSTITUTE(SUBSTITUTE(F$1,"standard",""),"|Float",""),ChapterTable!$1:$1,0),0),
  IF($B1691=1,
    IF($L1691=FALSE,
      VLOOKUP($A1691,ChapterTable!$1:$1048576,MATCH("최종"&amp;SUBSTITUTE(SUBSTITUTE(F$1,"standard",""),"|Float",""),ChapterTable!$1:$1,0),0),
      VLOOKUP($A1691-ChapterTable!$P$11,ChapterTable!$1:$1048576,MATCH("최종"&amp;SUBSTITUTE(SUBSTITUTE(F$1,"standard",""),"|Float",""),ChapterTable!$1:$1,0),0)*ChapterTable!$P$14
    ),
  OFFSET(F1691,-$B1691+IF($L1691,1,0),0)*
    (VLOOKUP(SUBSTITUTE(SUBSTITUTE(F$1,"standard",""),"|Float","")&amp;IF(OR($L1691=TRUE,$A1691=0,MOD($A1691,ChapterTable!$R$20)&lt;&gt;0),"","보스")&amp;"인게임누적곱배수",ChapterTable!$R:$S,2,0)^D1691
    +VLOOKUP(SUBSTITUTE(SUBSTITUTE(F$1,"standard",""),"|Float","")&amp;IF(OR($L1691=TRUE,$A1691=0,MOD($A1691,ChapterTable!$R$20)&lt;&gt;0),"","보스")&amp;"인게임누적합배수",ChapterTable!$R:$S,2,0)*D1691)
  )
  )
  )
)</f>
        <v>2873.64111328125</v>
      </c>
      <c r="G1691" t="s">
        <v>715</v>
      </c>
      <c r="J1691" t="str">
        <f>IF(ISBLANK(I1691),"",
IFERROR(VLOOKUP(I1691,[1]StringTable!$1:$1048576,MATCH("kor|String",[1]StringTable!$1:$1,0),0),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91"/>
        <v>0.2</v>
      </c>
      <c r="AJ1691">
        <f t="shared" si="189"/>
        <v>1</v>
      </c>
      <c r="AK1691">
        <f t="shared" si="190"/>
        <v>1</v>
      </c>
      <c r="AL1691">
        <v>0</v>
      </c>
    </row>
    <row r="1692" spans="1:38" x14ac:dyDescent="0.3">
      <c r="A1692">
        <v>12</v>
      </c>
      <c r="B1692">
        <v>1</v>
      </c>
      <c r="C1692">
        <f>IF(OR($L1692=TRUE,$A1692=0,MOD($A1692,ChapterTable!$R$20)&lt;&gt;0),
MAX(0,INT(($B1692+ChapterTable!$P$26+VLOOKUP(SUBSTITUTE(C$1,"성장단계","")&amp;"단계오프셋",ChapterTable!$R:$S,2,0))/ChapterTable!$P$23)),
MAX(0,INT(($B1692+ChapterTable!$R$26+VLOOKUP(SUBSTITUTE(C$1,"성장단계","")&amp;"보스단계오프셋",ChapterTable!$R:$S,2,0))/ChapterTable!$R$23)))</f>
        <v>0</v>
      </c>
      <c r="D1692">
        <f>IF(OR($L1692=TRUE,$A1692=0,MOD($A1692,ChapterTable!$R$20)&lt;&gt;0),
MAX(0,INT(($B1692+ChapterTable!$P$26+VLOOKUP(SUBSTITUTE(D$1,"성장단계","")&amp;"단계오프셋",ChapterTable!$R:$S,2,0))/ChapterTable!$P$23)),
MAX(0,INT(($B1692+ChapterTable!$R$26+VLOOKUP(SUBSTITUTE(D$1,"성장단계","")&amp;"보스단계오프셋",ChapterTable!$R:$S,2,0))/ChapterTable!$R$23)))</f>
        <v>0</v>
      </c>
      <c r="E1692" s="1">
        <f ca="1">IF(AND($A1692=0,$B1692=1),
    VLOOKUP(1,ChapterTable!$1:$1048576,MATCH("최종"&amp;SUBSTITUTE(SUBSTITUTE(E$1,"standard",""),"|Float",""),ChapterTable!$1:$1,0),0)*ChapterTable!$P$17,
  IF(AND($A1692=0,$B1692=0),
    E1693,
  IF($B1692=0,
    VLOOKUP($A1692,ChapterTable!$1:$1048576,MATCH("최종"&amp;SUBSTITUTE(SUBSTITUTE(E$1,"standard",""),"|Float",""),ChapterTable!$1:$1,0),0),
  IF($B1692=1,
    IF($L1692=FALSE,
      VLOOKUP($A1692,ChapterTable!$1:$1048576,MATCH("최종"&amp;SUBSTITUTE(SUBSTITUTE(E$1,"standard",""),"|Float",""),ChapterTable!$1:$1,0),0),
      VLOOKUP($A1692-ChapterTable!$P$11,ChapterTable!$1:$1048576,MATCH("최종"&amp;SUBSTITUTE(SUBSTITUTE(E$1,"standard",""),"|Float",""),ChapterTable!$1:$1,0),0)*ChapterTable!$P$14
    ),
  OFFSET(E1692,-$B1692+IF($L1692,1,0),0)*IF($B1692&gt;OFFSET($B1692,1,0),ChapterTable!$R$17,1)*
    (VLOOKUP(SUBSTITUTE(SUBSTITUTE(E$1,"standard",""),"|Float","")&amp;IF(OR($L1692=TRUE,$A1692=0,MOD($A1692,ChapterTable!$R$20)&lt;&gt;0),"","보스")&amp;"인게임누적곱배수",ChapterTable!$R:$S,2,0)^C1692
    +VLOOKUP(SUBSTITUTE(SUBSTITUTE(E$1,"standard",""),"|Float","")&amp;IF(OR($L1692=TRUE,$A1692=0,MOD($A1692,ChapterTable!$R$20)&lt;&gt;0),"","보스")&amp;"인게임누적합배수",ChapterTable!$R:$S,2,0)*C1692)
  )
  )
  )
)</f>
        <v>7957.7753906249991</v>
      </c>
      <c r="F1692" s="1">
        <f ca="1">IF(AND($A1692=0,$B1692=1),
    VLOOKUP(1,ChapterTable!$1:$1048576,MATCH("최종"&amp;SUBSTITUTE(SUBSTITUTE(F$1,"standard",""),"|Float",""),ChapterTable!$1:$1,0),0)*ChapterTable!$P$17,
  IF(AND($A1692=0,$B1692=0),
    F1693,
  IF($B1692=0,
    VLOOKUP($A1692,ChapterTable!$1:$1048576,MATCH("최종"&amp;SUBSTITUTE(SUBSTITUTE(F$1,"standard",""),"|Float",""),ChapterTable!$1:$1,0),0),
  IF($B1692=1,
    IF($L1692=FALSE,
      VLOOKUP($A1692,ChapterTable!$1:$1048576,MATCH("최종"&amp;SUBSTITUTE(SUBSTITUTE(F$1,"standard",""),"|Float",""),ChapterTable!$1:$1,0),0),
      VLOOKUP($A1692-ChapterTable!$P$11,ChapterTable!$1:$1048576,MATCH("최종"&amp;SUBSTITUTE(SUBSTITUTE(F$1,"standard",""),"|Float",""),ChapterTable!$1:$1,0),0)*ChapterTable!$P$14
    ),
  OFFSET(F1692,-$B1692+IF($L1692,1,0),0)*
    (VLOOKUP(SUBSTITUTE(SUBSTITUTE(F$1,"standard",""),"|Float","")&amp;IF(OR($L1692=TRUE,$A1692=0,MOD($A1692,ChapterTable!$R$20)&lt;&gt;0),"","보스")&amp;"인게임누적곱배수",ChapterTable!$R:$S,2,0)^D1692
    +VLOOKUP(SUBSTITUTE(SUBSTITUTE(F$1,"standard",""),"|Float","")&amp;IF(OR($L1692=TRUE,$A1692=0,MOD($A1692,ChapterTable!$R$20)&lt;&gt;0),"","보스")&amp;"인게임누적합배수",ChapterTable!$R:$S,2,0)*D1692)
  )
  )
  )
)</f>
        <v>3315.7397460937495</v>
      </c>
      <c r="G1692" t="s">
        <v>715</v>
      </c>
      <c r="J1692" t="str">
        <f>IF(ISBLANK(I1692),"",
IFERROR(VLOOKUP(I1692,[1]StringTable!$1:$1048576,MATCH("kor|String",[1]StringTable!$1:$1,0),0),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91"/>
        <v>1</v>
      </c>
      <c r="AJ1692">
        <f t="shared" si="189"/>
        <v>1</v>
      </c>
      <c r="AK1692">
        <f t="shared" si="190"/>
        <v>1</v>
      </c>
      <c r="AL1692">
        <v>0</v>
      </c>
    </row>
    <row r="1693" spans="1:38" x14ac:dyDescent="0.3">
      <c r="A1693">
        <v>12</v>
      </c>
      <c r="B1693">
        <v>2</v>
      </c>
      <c r="C1693">
        <f>IF(OR($L1693=TRUE,$A1693=0,MOD($A1693,ChapterTable!$R$20)&lt;&gt;0),
MAX(0,INT(($B1693+ChapterTable!$P$26+VLOOKUP(SUBSTITUTE(C$1,"성장단계","")&amp;"단계오프셋",ChapterTable!$R:$S,2,0))/ChapterTable!$P$23)),
MAX(0,INT(($B1693+ChapterTable!$R$26+VLOOKUP(SUBSTITUTE(C$1,"성장단계","")&amp;"보스단계오프셋",ChapterTable!$R:$S,2,0))/ChapterTable!$R$23)))</f>
        <v>0</v>
      </c>
      <c r="D1693">
        <f>IF(OR($L1693=TRUE,$A1693=0,MOD($A1693,ChapterTable!$R$20)&lt;&gt;0),
MAX(0,INT(($B1693+ChapterTable!$P$26+VLOOKUP(SUBSTITUTE(D$1,"성장단계","")&amp;"단계오프셋",ChapterTable!$R:$S,2,0))/ChapterTable!$P$23)),
MAX(0,INT(($B1693+ChapterTable!$R$26+VLOOKUP(SUBSTITUTE(D$1,"성장단계","")&amp;"보스단계오프셋",ChapterTable!$R:$S,2,0))/ChapterTable!$R$23)))</f>
        <v>0</v>
      </c>
      <c r="E1693" s="1">
        <f ca="1">IF(AND($A1693=0,$B1693=1),
    VLOOKUP(1,ChapterTable!$1:$1048576,MATCH("최종"&amp;SUBSTITUTE(SUBSTITUTE(E$1,"standard",""),"|Float",""),ChapterTable!$1:$1,0),0)*ChapterTable!$P$17,
  IF(AND($A1693=0,$B1693=0),
    E1694,
  IF($B1693=0,
    VLOOKUP($A1693,ChapterTable!$1:$1048576,MATCH("최종"&amp;SUBSTITUTE(SUBSTITUTE(E$1,"standard",""),"|Float",""),ChapterTable!$1:$1,0),0),
  IF($B1693=1,
    IF($L1693=FALSE,
      VLOOKUP($A1693,ChapterTable!$1:$1048576,MATCH("최종"&amp;SUBSTITUTE(SUBSTITUTE(E$1,"standard",""),"|Float",""),ChapterTable!$1:$1,0),0),
      VLOOKUP($A1693-ChapterTable!$P$11,ChapterTable!$1:$1048576,MATCH("최종"&amp;SUBSTITUTE(SUBSTITUTE(E$1,"standard",""),"|Float",""),ChapterTable!$1:$1,0),0)*ChapterTable!$P$14
    ),
  OFFSET(E1693,-$B1693+IF($L1693,1,0),0)*IF($B1693&gt;OFFSET($B1693,1,0),ChapterTable!$R$17,1)*
    (VLOOKUP(SUBSTITUTE(SUBSTITUTE(E$1,"standard",""),"|Float","")&amp;IF(OR($L1693=TRUE,$A1693=0,MOD($A1693,ChapterTable!$R$20)&lt;&gt;0),"","보스")&amp;"인게임누적곱배수",ChapterTable!$R:$S,2,0)^C1693
    +VLOOKUP(SUBSTITUTE(SUBSTITUTE(E$1,"standard",""),"|Float","")&amp;IF(OR($L1693=TRUE,$A1693=0,MOD($A1693,ChapterTable!$R$20)&lt;&gt;0),"","보스")&amp;"인게임누적합배수",ChapterTable!$R:$S,2,0)*C1693)
  )
  )
  )
)</f>
        <v>7957.7753906249991</v>
      </c>
      <c r="F1693" s="1">
        <f ca="1">IF(AND($A1693=0,$B1693=1),
    VLOOKUP(1,ChapterTable!$1:$1048576,MATCH("최종"&amp;SUBSTITUTE(SUBSTITUTE(F$1,"standard",""),"|Float",""),ChapterTable!$1:$1,0),0)*ChapterTable!$P$17,
  IF(AND($A1693=0,$B1693=0),
    F1694,
  IF($B1693=0,
    VLOOKUP($A1693,ChapterTable!$1:$1048576,MATCH("최종"&amp;SUBSTITUTE(SUBSTITUTE(F$1,"standard",""),"|Float",""),ChapterTable!$1:$1,0),0),
  IF($B1693=1,
    IF($L1693=FALSE,
      VLOOKUP($A1693,ChapterTable!$1:$1048576,MATCH("최종"&amp;SUBSTITUTE(SUBSTITUTE(F$1,"standard",""),"|Float",""),ChapterTable!$1:$1,0),0),
      VLOOKUP($A1693-ChapterTable!$P$11,ChapterTable!$1:$1048576,MATCH("최종"&amp;SUBSTITUTE(SUBSTITUTE(F$1,"standard",""),"|Float",""),ChapterTable!$1:$1,0),0)*ChapterTable!$P$14
    ),
  OFFSET(F1693,-$B1693+IF($L1693,1,0),0)*
    (VLOOKUP(SUBSTITUTE(SUBSTITUTE(F$1,"standard",""),"|Float","")&amp;IF(OR($L1693=TRUE,$A1693=0,MOD($A1693,ChapterTable!$R$20)&lt;&gt;0),"","보스")&amp;"인게임누적곱배수",ChapterTable!$R:$S,2,0)^D1693
    +VLOOKUP(SUBSTITUTE(SUBSTITUTE(F$1,"standard",""),"|Float","")&amp;IF(OR($L1693=TRUE,$A1693=0,MOD($A1693,ChapterTable!$R$20)&lt;&gt;0),"","보스")&amp;"인게임누적합배수",ChapterTable!$R:$S,2,0)*D1693)
  )
  )
  )
)</f>
        <v>3315.7397460937495</v>
      </c>
      <c r="G1693" t="s">
        <v>715</v>
      </c>
      <c r="J1693" t="str">
        <f>IF(ISBLANK(I1693),"",
IFERROR(VLOOKUP(I1693,[1]StringTable!$1:$1048576,MATCH("kor|String",[1]StringTable!$1:$1,0),0),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91"/>
        <v>1</v>
      </c>
      <c r="AJ1693">
        <f t="shared" si="189"/>
        <v>1</v>
      </c>
      <c r="AK1693">
        <f t="shared" si="190"/>
        <v>1</v>
      </c>
      <c r="AL1693">
        <v>0</v>
      </c>
    </row>
    <row r="1694" spans="1:38" x14ac:dyDescent="0.3">
      <c r="A1694">
        <v>12</v>
      </c>
      <c r="B1694">
        <v>3</v>
      </c>
      <c r="C1694">
        <f>IF(OR($L1694=TRUE,$A1694=0,MOD($A1694,ChapterTable!$R$20)&lt;&gt;0),
MAX(0,INT(($B1694+ChapterTable!$P$26+VLOOKUP(SUBSTITUTE(C$1,"성장단계","")&amp;"단계오프셋",ChapterTable!$R:$S,2,0))/ChapterTable!$P$23)),
MAX(0,INT(($B1694+ChapterTable!$R$26+VLOOKUP(SUBSTITUTE(C$1,"성장단계","")&amp;"보스단계오프셋",ChapterTable!$R:$S,2,0))/ChapterTable!$R$23)))</f>
        <v>0</v>
      </c>
      <c r="D1694">
        <f>IF(OR($L1694=TRUE,$A1694=0,MOD($A1694,ChapterTable!$R$20)&lt;&gt;0),
MAX(0,INT(($B1694+ChapterTable!$P$26+VLOOKUP(SUBSTITUTE(D$1,"성장단계","")&amp;"단계오프셋",ChapterTable!$R:$S,2,0))/ChapterTable!$P$23)),
MAX(0,INT(($B1694+ChapterTable!$R$26+VLOOKUP(SUBSTITUTE(D$1,"성장단계","")&amp;"보스단계오프셋",ChapterTable!$R:$S,2,0))/ChapterTable!$R$23)))</f>
        <v>0</v>
      </c>
      <c r="E1694" s="1">
        <f ca="1">IF(AND($A1694=0,$B1694=1),
    VLOOKUP(1,ChapterTable!$1:$1048576,MATCH("최종"&amp;SUBSTITUTE(SUBSTITUTE(E$1,"standard",""),"|Float",""),ChapterTable!$1:$1,0),0)*ChapterTable!$P$17,
  IF(AND($A1694=0,$B1694=0),
    E1695,
  IF($B1694=0,
    VLOOKUP($A1694,ChapterTable!$1:$1048576,MATCH("최종"&amp;SUBSTITUTE(SUBSTITUTE(E$1,"standard",""),"|Float",""),ChapterTable!$1:$1,0),0),
  IF($B1694=1,
    IF($L1694=FALSE,
      VLOOKUP($A1694,ChapterTable!$1:$1048576,MATCH("최종"&amp;SUBSTITUTE(SUBSTITUTE(E$1,"standard",""),"|Float",""),ChapterTable!$1:$1,0),0),
      VLOOKUP($A1694-ChapterTable!$P$11,ChapterTable!$1:$1048576,MATCH("최종"&amp;SUBSTITUTE(SUBSTITUTE(E$1,"standard",""),"|Float",""),ChapterTable!$1:$1,0),0)*ChapterTable!$P$14
    ),
  OFFSET(E1694,-$B1694+IF($L1694,1,0),0)*IF($B1694&gt;OFFSET($B1694,1,0),ChapterTable!$R$17,1)*
    (VLOOKUP(SUBSTITUTE(SUBSTITUTE(E$1,"standard",""),"|Float","")&amp;IF(OR($L1694=TRUE,$A1694=0,MOD($A1694,ChapterTable!$R$20)&lt;&gt;0),"","보스")&amp;"인게임누적곱배수",ChapterTable!$R:$S,2,0)^C1694
    +VLOOKUP(SUBSTITUTE(SUBSTITUTE(E$1,"standard",""),"|Float","")&amp;IF(OR($L1694=TRUE,$A1694=0,MOD($A1694,ChapterTable!$R$20)&lt;&gt;0),"","보스")&amp;"인게임누적합배수",ChapterTable!$R:$S,2,0)*C1694)
  )
  )
  )
)</f>
        <v>7957.7753906249991</v>
      </c>
      <c r="F1694" s="1">
        <f ca="1">IF(AND($A1694=0,$B1694=1),
    VLOOKUP(1,ChapterTable!$1:$1048576,MATCH("최종"&amp;SUBSTITUTE(SUBSTITUTE(F$1,"standard",""),"|Float",""),ChapterTable!$1:$1,0),0)*ChapterTable!$P$17,
  IF(AND($A1694=0,$B1694=0),
    F1695,
  IF($B1694=0,
    VLOOKUP($A1694,ChapterTable!$1:$1048576,MATCH("최종"&amp;SUBSTITUTE(SUBSTITUTE(F$1,"standard",""),"|Float",""),ChapterTable!$1:$1,0),0),
  IF($B1694=1,
    IF($L1694=FALSE,
      VLOOKUP($A1694,ChapterTable!$1:$1048576,MATCH("최종"&amp;SUBSTITUTE(SUBSTITUTE(F$1,"standard",""),"|Float",""),ChapterTable!$1:$1,0),0),
      VLOOKUP($A1694-ChapterTable!$P$11,ChapterTable!$1:$1048576,MATCH("최종"&amp;SUBSTITUTE(SUBSTITUTE(F$1,"standard",""),"|Float",""),ChapterTable!$1:$1,0),0)*ChapterTable!$P$14
    ),
  OFFSET(F1694,-$B1694+IF($L1694,1,0),0)*
    (VLOOKUP(SUBSTITUTE(SUBSTITUTE(F$1,"standard",""),"|Float","")&amp;IF(OR($L1694=TRUE,$A1694=0,MOD($A1694,ChapterTable!$R$20)&lt;&gt;0),"","보스")&amp;"인게임누적곱배수",ChapterTable!$R:$S,2,0)^D1694
    +VLOOKUP(SUBSTITUTE(SUBSTITUTE(F$1,"standard",""),"|Float","")&amp;IF(OR($L1694=TRUE,$A1694=0,MOD($A1694,ChapterTable!$R$20)&lt;&gt;0),"","보스")&amp;"인게임누적합배수",ChapterTable!$R:$S,2,0)*D1694)
  )
  )
  )
)</f>
        <v>3315.7397460937495</v>
      </c>
      <c r="G1694" t="s">
        <v>715</v>
      </c>
      <c r="J1694" t="str">
        <f>IF(ISBLANK(I1694),"",
IFERROR(VLOOKUP(I1694,[1]StringTable!$1:$1048576,MATCH("kor|String",[1]StringTable!$1:$1,0),0),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91"/>
        <v>1</v>
      </c>
      <c r="AJ1694">
        <f t="shared" si="189"/>
        <v>1</v>
      </c>
      <c r="AK1694">
        <f t="shared" si="190"/>
        <v>1</v>
      </c>
      <c r="AL1694">
        <v>0</v>
      </c>
    </row>
    <row r="1695" spans="1:38" x14ac:dyDescent="0.3">
      <c r="A1695">
        <v>12</v>
      </c>
      <c r="B1695">
        <v>4</v>
      </c>
      <c r="C1695">
        <f>IF(OR($L1695=TRUE,$A1695=0,MOD($A1695,ChapterTable!$R$20)&lt;&gt;0),
MAX(0,INT(($B1695+ChapterTable!$P$26+VLOOKUP(SUBSTITUTE(C$1,"성장단계","")&amp;"단계오프셋",ChapterTable!$R:$S,2,0))/ChapterTable!$P$23)),
MAX(0,INT(($B1695+ChapterTable!$R$26+VLOOKUP(SUBSTITUTE(C$1,"성장단계","")&amp;"보스단계오프셋",ChapterTable!$R:$S,2,0))/ChapterTable!$R$23)))</f>
        <v>0</v>
      </c>
      <c r="D1695">
        <f>IF(OR($L1695=TRUE,$A1695=0,MOD($A1695,ChapterTable!$R$20)&lt;&gt;0),
MAX(0,INT(($B1695+ChapterTable!$P$26+VLOOKUP(SUBSTITUTE(D$1,"성장단계","")&amp;"단계오프셋",ChapterTable!$R:$S,2,0))/ChapterTable!$P$23)),
MAX(0,INT(($B1695+ChapterTable!$R$26+VLOOKUP(SUBSTITUTE(D$1,"성장단계","")&amp;"보스단계오프셋",ChapterTable!$R:$S,2,0))/ChapterTable!$R$23)))</f>
        <v>0</v>
      </c>
      <c r="E1695" s="1">
        <f ca="1">IF(AND($A1695=0,$B1695=1),
    VLOOKUP(1,ChapterTable!$1:$1048576,MATCH("최종"&amp;SUBSTITUTE(SUBSTITUTE(E$1,"standard",""),"|Float",""),ChapterTable!$1:$1,0),0)*ChapterTable!$P$17,
  IF(AND($A1695=0,$B1695=0),
    E1696,
  IF($B1695=0,
    VLOOKUP($A1695,ChapterTable!$1:$1048576,MATCH("최종"&amp;SUBSTITUTE(SUBSTITUTE(E$1,"standard",""),"|Float",""),ChapterTable!$1:$1,0),0),
  IF($B1695=1,
    IF($L1695=FALSE,
      VLOOKUP($A1695,ChapterTable!$1:$1048576,MATCH("최종"&amp;SUBSTITUTE(SUBSTITUTE(E$1,"standard",""),"|Float",""),ChapterTable!$1:$1,0),0),
      VLOOKUP($A1695-ChapterTable!$P$11,ChapterTable!$1:$1048576,MATCH("최종"&amp;SUBSTITUTE(SUBSTITUTE(E$1,"standard",""),"|Float",""),ChapterTable!$1:$1,0),0)*ChapterTable!$P$14
    ),
  OFFSET(E1695,-$B1695+IF($L1695,1,0),0)*IF($B1695&gt;OFFSET($B1695,1,0),ChapterTable!$R$17,1)*
    (VLOOKUP(SUBSTITUTE(SUBSTITUTE(E$1,"standard",""),"|Float","")&amp;IF(OR($L1695=TRUE,$A1695=0,MOD($A1695,ChapterTable!$R$20)&lt;&gt;0),"","보스")&amp;"인게임누적곱배수",ChapterTable!$R:$S,2,0)^C1695
    +VLOOKUP(SUBSTITUTE(SUBSTITUTE(E$1,"standard",""),"|Float","")&amp;IF(OR($L1695=TRUE,$A1695=0,MOD($A1695,ChapterTable!$R$20)&lt;&gt;0),"","보스")&amp;"인게임누적합배수",ChapterTable!$R:$S,2,0)*C1695)
  )
  )
  )
)</f>
        <v>7957.7753906249991</v>
      </c>
      <c r="F1695" s="1">
        <f ca="1">IF(AND($A1695=0,$B1695=1),
    VLOOKUP(1,ChapterTable!$1:$1048576,MATCH("최종"&amp;SUBSTITUTE(SUBSTITUTE(F$1,"standard",""),"|Float",""),ChapterTable!$1:$1,0),0)*ChapterTable!$P$17,
  IF(AND($A1695=0,$B1695=0),
    F1696,
  IF($B1695=0,
    VLOOKUP($A1695,ChapterTable!$1:$1048576,MATCH("최종"&amp;SUBSTITUTE(SUBSTITUTE(F$1,"standard",""),"|Float",""),ChapterTable!$1:$1,0),0),
  IF($B1695=1,
    IF($L1695=FALSE,
      VLOOKUP($A1695,ChapterTable!$1:$1048576,MATCH("최종"&amp;SUBSTITUTE(SUBSTITUTE(F$1,"standard",""),"|Float",""),ChapterTable!$1:$1,0),0),
      VLOOKUP($A1695-ChapterTable!$P$11,ChapterTable!$1:$1048576,MATCH("최종"&amp;SUBSTITUTE(SUBSTITUTE(F$1,"standard",""),"|Float",""),ChapterTable!$1:$1,0),0)*ChapterTable!$P$14
    ),
  OFFSET(F1695,-$B1695+IF($L1695,1,0),0)*
    (VLOOKUP(SUBSTITUTE(SUBSTITUTE(F$1,"standard",""),"|Float","")&amp;IF(OR($L1695=TRUE,$A1695=0,MOD($A1695,ChapterTable!$R$20)&lt;&gt;0),"","보스")&amp;"인게임누적곱배수",ChapterTable!$R:$S,2,0)^D1695
    +VLOOKUP(SUBSTITUTE(SUBSTITUTE(F$1,"standard",""),"|Float","")&amp;IF(OR($L1695=TRUE,$A1695=0,MOD($A1695,ChapterTable!$R$20)&lt;&gt;0),"","보스")&amp;"인게임누적합배수",ChapterTable!$R:$S,2,0)*D1695)
  )
  )
  )
)</f>
        <v>3315.7397460937495</v>
      </c>
      <c r="G1695" t="s">
        <v>715</v>
      </c>
      <c r="J1695" t="str">
        <f>IF(ISBLANK(I1695),"",
IFERROR(VLOOKUP(I1695,[1]StringTable!$1:$1048576,MATCH("kor|String",[1]StringTable!$1:$1,0),0),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91"/>
        <v>1</v>
      </c>
      <c r="AJ1695">
        <f t="shared" si="189"/>
        <v>1</v>
      </c>
      <c r="AK1695">
        <f t="shared" si="190"/>
        <v>1</v>
      </c>
      <c r="AL1695">
        <v>0</v>
      </c>
    </row>
    <row r="1696" spans="1:38" x14ac:dyDescent="0.3">
      <c r="A1696">
        <v>12</v>
      </c>
      <c r="B1696">
        <v>5</v>
      </c>
      <c r="C1696">
        <f>IF(OR($L1696=TRUE,$A1696=0,MOD($A1696,ChapterTable!$R$20)&lt;&gt;0),
MAX(0,INT(($B1696+ChapterTable!$P$26+VLOOKUP(SUBSTITUTE(C$1,"성장단계","")&amp;"단계오프셋",ChapterTable!$R:$S,2,0))/ChapterTable!$P$23)),
MAX(0,INT(($B1696+ChapterTable!$R$26+VLOOKUP(SUBSTITUTE(C$1,"성장단계","")&amp;"보스단계오프셋",ChapterTable!$R:$S,2,0))/ChapterTable!$R$23)))</f>
        <v>0</v>
      </c>
      <c r="D1696">
        <f>IF(OR($L1696=TRUE,$A1696=0,MOD($A1696,ChapterTable!$R$20)&lt;&gt;0),
MAX(0,INT(($B1696+ChapterTable!$P$26+VLOOKUP(SUBSTITUTE(D$1,"성장단계","")&amp;"단계오프셋",ChapterTable!$R:$S,2,0))/ChapterTable!$P$23)),
MAX(0,INT(($B1696+ChapterTable!$R$26+VLOOKUP(SUBSTITUTE(D$1,"성장단계","")&amp;"보스단계오프셋",ChapterTable!$R:$S,2,0))/ChapterTable!$R$23)))</f>
        <v>0</v>
      </c>
      <c r="E1696" s="1">
        <f ca="1">IF(AND($A1696=0,$B1696=1),
    VLOOKUP(1,ChapterTable!$1:$1048576,MATCH("최종"&amp;SUBSTITUTE(SUBSTITUTE(E$1,"standard",""),"|Float",""),ChapterTable!$1:$1,0),0)*ChapterTable!$P$17,
  IF(AND($A1696=0,$B1696=0),
    E1697,
  IF($B1696=0,
    VLOOKUP($A1696,ChapterTable!$1:$1048576,MATCH("최종"&amp;SUBSTITUTE(SUBSTITUTE(E$1,"standard",""),"|Float",""),ChapterTable!$1:$1,0),0),
  IF($B1696=1,
    IF($L1696=FALSE,
      VLOOKUP($A1696,ChapterTable!$1:$1048576,MATCH("최종"&amp;SUBSTITUTE(SUBSTITUTE(E$1,"standard",""),"|Float",""),ChapterTable!$1:$1,0),0),
      VLOOKUP($A1696-ChapterTable!$P$11,ChapterTable!$1:$1048576,MATCH("최종"&amp;SUBSTITUTE(SUBSTITUTE(E$1,"standard",""),"|Float",""),ChapterTable!$1:$1,0),0)*ChapterTable!$P$14
    ),
  OFFSET(E1696,-$B1696+IF($L1696,1,0),0)*IF($B1696&gt;OFFSET($B1696,1,0),ChapterTable!$R$17,1)*
    (VLOOKUP(SUBSTITUTE(SUBSTITUTE(E$1,"standard",""),"|Float","")&amp;IF(OR($L1696=TRUE,$A1696=0,MOD($A1696,ChapterTable!$R$20)&lt;&gt;0),"","보스")&amp;"인게임누적곱배수",ChapterTable!$R:$S,2,0)^C1696
    +VLOOKUP(SUBSTITUTE(SUBSTITUTE(E$1,"standard",""),"|Float","")&amp;IF(OR($L1696=TRUE,$A1696=0,MOD($A1696,ChapterTable!$R$20)&lt;&gt;0),"","보스")&amp;"인게임누적합배수",ChapterTable!$R:$S,2,0)*C1696)
  )
  )
  )
)</f>
        <v>7957.7753906249991</v>
      </c>
      <c r="F1696" s="1">
        <f ca="1">IF(AND($A1696=0,$B1696=1),
    VLOOKUP(1,ChapterTable!$1:$1048576,MATCH("최종"&amp;SUBSTITUTE(SUBSTITUTE(F$1,"standard",""),"|Float",""),ChapterTable!$1:$1,0),0)*ChapterTable!$P$17,
  IF(AND($A1696=0,$B1696=0),
    F1697,
  IF($B1696=0,
    VLOOKUP($A1696,ChapterTable!$1:$1048576,MATCH("최종"&amp;SUBSTITUTE(SUBSTITUTE(F$1,"standard",""),"|Float",""),ChapterTable!$1:$1,0),0),
  IF($B1696=1,
    IF($L1696=FALSE,
      VLOOKUP($A1696,ChapterTable!$1:$1048576,MATCH("최종"&amp;SUBSTITUTE(SUBSTITUTE(F$1,"standard",""),"|Float",""),ChapterTable!$1:$1,0),0),
      VLOOKUP($A1696-ChapterTable!$P$11,ChapterTable!$1:$1048576,MATCH("최종"&amp;SUBSTITUTE(SUBSTITUTE(F$1,"standard",""),"|Float",""),ChapterTable!$1:$1,0),0)*ChapterTable!$P$14
    ),
  OFFSET(F1696,-$B1696+IF($L1696,1,0),0)*
    (VLOOKUP(SUBSTITUTE(SUBSTITUTE(F$1,"standard",""),"|Float","")&amp;IF(OR($L1696=TRUE,$A1696=0,MOD($A1696,ChapterTable!$R$20)&lt;&gt;0),"","보스")&amp;"인게임누적곱배수",ChapterTable!$R:$S,2,0)^D1696
    +VLOOKUP(SUBSTITUTE(SUBSTITUTE(F$1,"standard",""),"|Float","")&amp;IF(OR($L1696=TRUE,$A1696=0,MOD($A1696,ChapterTable!$R$20)&lt;&gt;0),"","보스")&amp;"인게임누적합배수",ChapterTable!$R:$S,2,0)*D1696)
  )
  )
  )
)</f>
        <v>3315.7397460937495</v>
      </c>
      <c r="G1696" t="s">
        <v>715</v>
      </c>
      <c r="J1696" t="str">
        <f>IF(ISBLANK(I1696),"",
IFERROR(VLOOKUP(I1696,[1]StringTable!$1:$1048576,MATCH("kor|String",[1]StringTable!$1:$1,0),0),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91"/>
        <v>1</v>
      </c>
      <c r="AJ1696">
        <f t="shared" si="189"/>
        <v>1</v>
      </c>
      <c r="AK1696">
        <f t="shared" si="190"/>
        <v>1</v>
      </c>
      <c r="AL1696">
        <v>0</v>
      </c>
    </row>
    <row r="1697" spans="1:38" x14ac:dyDescent="0.3">
      <c r="A1697">
        <v>12</v>
      </c>
      <c r="B1697">
        <v>6</v>
      </c>
      <c r="C1697">
        <f>IF(OR($L1697=TRUE,$A1697=0,MOD($A1697,ChapterTable!$R$20)&lt;&gt;0),
MAX(0,INT(($B1697+ChapterTable!$P$26+VLOOKUP(SUBSTITUTE(C$1,"성장단계","")&amp;"단계오프셋",ChapterTable!$R:$S,2,0))/ChapterTable!$P$23)),
MAX(0,INT(($B1697+ChapterTable!$R$26+VLOOKUP(SUBSTITUTE(C$1,"성장단계","")&amp;"보스단계오프셋",ChapterTable!$R:$S,2,0))/ChapterTable!$R$23)))</f>
        <v>1</v>
      </c>
      <c r="D1697">
        <f>IF(OR($L1697=TRUE,$A1697=0,MOD($A1697,ChapterTable!$R$20)&lt;&gt;0),
MAX(0,INT(($B1697+ChapterTable!$P$26+VLOOKUP(SUBSTITUTE(D$1,"성장단계","")&amp;"단계오프셋",ChapterTable!$R:$S,2,0))/ChapterTable!$P$23)),
MAX(0,INT(($B1697+ChapterTable!$R$26+VLOOKUP(SUBSTITUTE(D$1,"성장단계","")&amp;"보스단계오프셋",ChapterTable!$R:$S,2,0))/ChapterTable!$R$23)))</f>
        <v>0</v>
      </c>
      <c r="E1697" s="1">
        <f ca="1">IF(AND($A1697=0,$B1697=1),
    VLOOKUP(1,ChapterTable!$1:$1048576,MATCH("최종"&amp;SUBSTITUTE(SUBSTITUTE(E$1,"standard",""),"|Float",""),ChapterTable!$1:$1,0),0)*ChapterTable!$P$17,
  IF(AND($A1697=0,$B1697=0),
    E1698,
  IF($B1697=0,
    VLOOKUP($A1697,ChapterTable!$1:$1048576,MATCH("최종"&amp;SUBSTITUTE(SUBSTITUTE(E$1,"standard",""),"|Float",""),ChapterTable!$1:$1,0),0),
  IF($B1697=1,
    IF($L1697=FALSE,
      VLOOKUP($A1697,ChapterTable!$1:$1048576,MATCH("최종"&amp;SUBSTITUTE(SUBSTITUTE(E$1,"standard",""),"|Float",""),ChapterTable!$1:$1,0),0),
      VLOOKUP($A1697-ChapterTable!$P$11,ChapterTable!$1:$1048576,MATCH("최종"&amp;SUBSTITUTE(SUBSTITUTE(E$1,"standard",""),"|Float",""),ChapterTable!$1:$1,0),0)*ChapterTable!$P$14
    ),
  OFFSET(E1697,-$B1697+IF($L1697,1,0),0)*IF($B1697&gt;OFFSET($B1697,1,0),ChapterTable!$R$17,1)*
    (VLOOKUP(SUBSTITUTE(SUBSTITUTE(E$1,"standard",""),"|Float","")&amp;IF(OR($L1697=TRUE,$A1697=0,MOD($A1697,ChapterTable!$R$20)&lt;&gt;0),"","보스")&amp;"인게임누적곱배수",ChapterTable!$R:$S,2,0)^C1697
    +VLOOKUP(SUBSTITUTE(SUBSTITUTE(E$1,"standard",""),"|Float","")&amp;IF(OR($L1697=TRUE,$A1697=0,MOD($A1697,ChapterTable!$R$20)&lt;&gt;0),"","보스")&amp;"인게임누적합배수",ChapterTable!$R:$S,2,0)*C1697)
  )
  )
  )
)</f>
        <v>9549.3304687499985</v>
      </c>
      <c r="F1697" s="1">
        <f ca="1">IF(AND($A1697=0,$B1697=1),
    VLOOKUP(1,ChapterTable!$1:$1048576,MATCH("최종"&amp;SUBSTITUTE(SUBSTITUTE(F$1,"standard",""),"|Float",""),ChapterTable!$1:$1,0),0)*ChapterTable!$P$17,
  IF(AND($A1697=0,$B1697=0),
    F1698,
  IF($B1697=0,
    VLOOKUP($A1697,ChapterTable!$1:$1048576,MATCH("최종"&amp;SUBSTITUTE(SUBSTITUTE(F$1,"standard",""),"|Float",""),ChapterTable!$1:$1,0),0),
  IF($B1697=1,
    IF($L1697=FALSE,
      VLOOKUP($A1697,ChapterTable!$1:$1048576,MATCH("최종"&amp;SUBSTITUTE(SUBSTITUTE(F$1,"standard",""),"|Float",""),ChapterTable!$1:$1,0),0),
      VLOOKUP($A1697-ChapterTable!$P$11,ChapterTable!$1:$1048576,MATCH("최종"&amp;SUBSTITUTE(SUBSTITUTE(F$1,"standard",""),"|Float",""),ChapterTable!$1:$1,0),0)*ChapterTable!$P$14
    ),
  OFFSET(F1697,-$B1697+IF($L1697,1,0),0)*
    (VLOOKUP(SUBSTITUTE(SUBSTITUTE(F$1,"standard",""),"|Float","")&amp;IF(OR($L1697=TRUE,$A1697=0,MOD($A1697,ChapterTable!$R$20)&lt;&gt;0),"","보스")&amp;"인게임누적곱배수",ChapterTable!$R:$S,2,0)^D1697
    +VLOOKUP(SUBSTITUTE(SUBSTITUTE(F$1,"standard",""),"|Float","")&amp;IF(OR($L1697=TRUE,$A1697=0,MOD($A1697,ChapterTable!$R$20)&lt;&gt;0),"","보스")&amp;"인게임누적합배수",ChapterTable!$R:$S,2,0)*D1697)
  )
  )
  )
)</f>
        <v>3315.7397460937495</v>
      </c>
      <c r="G1697" t="s">
        <v>715</v>
      </c>
      <c r="J1697" t="str">
        <f>IF(ISBLANK(I1697),"",
IFERROR(VLOOKUP(I1697,[1]StringTable!$1:$1048576,MATCH("kor|String",[1]StringTable!$1:$1,0),0),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91"/>
        <v>1</v>
      </c>
      <c r="AJ1697">
        <f t="shared" si="189"/>
        <v>1</v>
      </c>
      <c r="AK1697">
        <f t="shared" si="190"/>
        <v>1</v>
      </c>
      <c r="AL1697">
        <v>0</v>
      </c>
    </row>
    <row r="1698" spans="1:38" x14ac:dyDescent="0.3">
      <c r="A1698">
        <v>12</v>
      </c>
      <c r="B1698">
        <v>7</v>
      </c>
      <c r="C1698">
        <f>IF(OR($L1698=TRUE,$A1698=0,MOD($A1698,ChapterTable!$R$20)&lt;&gt;0),
MAX(0,INT(($B1698+ChapterTable!$P$26+VLOOKUP(SUBSTITUTE(C$1,"성장단계","")&amp;"단계오프셋",ChapterTable!$R:$S,2,0))/ChapterTable!$P$23)),
MAX(0,INT(($B1698+ChapterTable!$R$26+VLOOKUP(SUBSTITUTE(C$1,"성장단계","")&amp;"보스단계오프셋",ChapterTable!$R:$S,2,0))/ChapterTable!$R$23)))</f>
        <v>1</v>
      </c>
      <c r="D1698">
        <f>IF(OR($L1698=TRUE,$A1698=0,MOD($A1698,ChapterTable!$R$20)&lt;&gt;0),
MAX(0,INT(($B1698+ChapterTable!$P$26+VLOOKUP(SUBSTITUTE(D$1,"성장단계","")&amp;"단계오프셋",ChapterTable!$R:$S,2,0))/ChapterTable!$P$23)),
MAX(0,INT(($B1698+ChapterTable!$R$26+VLOOKUP(SUBSTITUTE(D$1,"성장단계","")&amp;"보스단계오프셋",ChapterTable!$R:$S,2,0))/ChapterTable!$R$23)))</f>
        <v>0</v>
      </c>
      <c r="E1698" s="1">
        <f ca="1">IF(AND($A1698=0,$B1698=1),
    VLOOKUP(1,ChapterTable!$1:$1048576,MATCH("최종"&amp;SUBSTITUTE(SUBSTITUTE(E$1,"standard",""),"|Float",""),ChapterTable!$1:$1,0),0)*ChapterTable!$P$17,
  IF(AND($A1698=0,$B1698=0),
    E1699,
  IF($B1698=0,
    VLOOKUP($A1698,ChapterTable!$1:$1048576,MATCH("최종"&amp;SUBSTITUTE(SUBSTITUTE(E$1,"standard",""),"|Float",""),ChapterTable!$1:$1,0),0),
  IF($B1698=1,
    IF($L1698=FALSE,
      VLOOKUP($A1698,ChapterTable!$1:$1048576,MATCH("최종"&amp;SUBSTITUTE(SUBSTITUTE(E$1,"standard",""),"|Float",""),ChapterTable!$1:$1,0),0),
      VLOOKUP($A1698-ChapterTable!$P$11,ChapterTable!$1:$1048576,MATCH("최종"&amp;SUBSTITUTE(SUBSTITUTE(E$1,"standard",""),"|Float",""),ChapterTable!$1:$1,0),0)*ChapterTable!$P$14
    ),
  OFFSET(E1698,-$B1698+IF($L1698,1,0),0)*IF($B1698&gt;OFFSET($B1698,1,0),ChapterTable!$R$17,1)*
    (VLOOKUP(SUBSTITUTE(SUBSTITUTE(E$1,"standard",""),"|Float","")&amp;IF(OR($L1698=TRUE,$A1698=0,MOD($A1698,ChapterTable!$R$20)&lt;&gt;0),"","보스")&amp;"인게임누적곱배수",ChapterTable!$R:$S,2,0)^C1698
    +VLOOKUP(SUBSTITUTE(SUBSTITUTE(E$1,"standard",""),"|Float","")&amp;IF(OR($L1698=TRUE,$A1698=0,MOD($A1698,ChapterTable!$R$20)&lt;&gt;0),"","보스")&amp;"인게임누적합배수",ChapterTable!$R:$S,2,0)*C1698)
  )
  )
  )
)</f>
        <v>9549.3304687499985</v>
      </c>
      <c r="F1698" s="1">
        <f ca="1">IF(AND($A1698=0,$B1698=1),
    VLOOKUP(1,ChapterTable!$1:$1048576,MATCH("최종"&amp;SUBSTITUTE(SUBSTITUTE(F$1,"standard",""),"|Float",""),ChapterTable!$1:$1,0),0)*ChapterTable!$P$17,
  IF(AND($A1698=0,$B1698=0),
    F1699,
  IF($B1698=0,
    VLOOKUP($A1698,ChapterTable!$1:$1048576,MATCH("최종"&amp;SUBSTITUTE(SUBSTITUTE(F$1,"standard",""),"|Float",""),ChapterTable!$1:$1,0),0),
  IF($B1698=1,
    IF($L1698=FALSE,
      VLOOKUP($A1698,ChapterTable!$1:$1048576,MATCH("최종"&amp;SUBSTITUTE(SUBSTITUTE(F$1,"standard",""),"|Float",""),ChapterTable!$1:$1,0),0),
      VLOOKUP($A1698-ChapterTable!$P$11,ChapterTable!$1:$1048576,MATCH("최종"&amp;SUBSTITUTE(SUBSTITUTE(F$1,"standard",""),"|Float",""),ChapterTable!$1:$1,0),0)*ChapterTable!$P$14
    ),
  OFFSET(F1698,-$B1698+IF($L1698,1,0),0)*
    (VLOOKUP(SUBSTITUTE(SUBSTITUTE(F$1,"standard",""),"|Float","")&amp;IF(OR($L1698=TRUE,$A1698=0,MOD($A1698,ChapterTable!$R$20)&lt;&gt;0),"","보스")&amp;"인게임누적곱배수",ChapterTable!$R:$S,2,0)^D1698
    +VLOOKUP(SUBSTITUTE(SUBSTITUTE(F$1,"standard",""),"|Float","")&amp;IF(OR($L1698=TRUE,$A1698=0,MOD($A1698,ChapterTable!$R$20)&lt;&gt;0),"","보스")&amp;"인게임누적합배수",ChapterTable!$R:$S,2,0)*D1698)
  )
  )
  )
)</f>
        <v>3315.7397460937495</v>
      </c>
      <c r="G1698" t="s">
        <v>715</v>
      </c>
      <c r="J1698" t="str">
        <f>IF(ISBLANK(I1698),"",
IFERROR(VLOOKUP(I1698,[1]StringTable!$1:$1048576,MATCH("kor|String",[1]StringTable!$1:$1,0),0),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91"/>
        <v>1</v>
      </c>
      <c r="AJ1698">
        <f t="shared" si="189"/>
        <v>1</v>
      </c>
      <c r="AK1698">
        <f t="shared" si="190"/>
        <v>1</v>
      </c>
      <c r="AL1698">
        <v>0</v>
      </c>
    </row>
    <row r="1699" spans="1:38" x14ac:dyDescent="0.3">
      <c r="A1699">
        <v>12</v>
      </c>
      <c r="B1699">
        <v>8</v>
      </c>
      <c r="C1699">
        <f>IF(OR($L1699=TRUE,$A1699=0,MOD($A1699,ChapterTable!$R$20)&lt;&gt;0),
MAX(0,INT(($B1699+ChapterTable!$P$26+VLOOKUP(SUBSTITUTE(C$1,"성장단계","")&amp;"단계오프셋",ChapterTable!$R:$S,2,0))/ChapterTable!$P$23)),
MAX(0,INT(($B1699+ChapterTable!$R$26+VLOOKUP(SUBSTITUTE(C$1,"성장단계","")&amp;"보스단계오프셋",ChapterTable!$R:$S,2,0))/ChapterTable!$R$23)))</f>
        <v>1</v>
      </c>
      <c r="D1699">
        <f>IF(OR($L1699=TRUE,$A1699=0,MOD($A1699,ChapterTable!$R$20)&lt;&gt;0),
MAX(0,INT(($B1699+ChapterTable!$P$26+VLOOKUP(SUBSTITUTE(D$1,"성장단계","")&amp;"단계오프셋",ChapterTable!$R:$S,2,0))/ChapterTable!$P$23)),
MAX(0,INT(($B1699+ChapterTable!$R$26+VLOOKUP(SUBSTITUTE(D$1,"성장단계","")&amp;"보스단계오프셋",ChapterTable!$R:$S,2,0))/ChapterTable!$R$23)))</f>
        <v>0</v>
      </c>
      <c r="E1699" s="1">
        <f ca="1">IF(AND($A1699=0,$B1699=1),
    VLOOKUP(1,ChapterTable!$1:$1048576,MATCH("최종"&amp;SUBSTITUTE(SUBSTITUTE(E$1,"standard",""),"|Float",""),ChapterTable!$1:$1,0),0)*ChapterTable!$P$17,
  IF(AND($A1699=0,$B1699=0),
    E1700,
  IF($B1699=0,
    VLOOKUP($A1699,ChapterTable!$1:$1048576,MATCH("최종"&amp;SUBSTITUTE(SUBSTITUTE(E$1,"standard",""),"|Float",""),ChapterTable!$1:$1,0),0),
  IF($B1699=1,
    IF($L1699=FALSE,
      VLOOKUP($A1699,ChapterTable!$1:$1048576,MATCH("최종"&amp;SUBSTITUTE(SUBSTITUTE(E$1,"standard",""),"|Float",""),ChapterTable!$1:$1,0),0),
      VLOOKUP($A1699-ChapterTable!$P$11,ChapterTable!$1:$1048576,MATCH("최종"&amp;SUBSTITUTE(SUBSTITUTE(E$1,"standard",""),"|Float",""),ChapterTable!$1:$1,0),0)*ChapterTable!$P$14
    ),
  OFFSET(E1699,-$B1699+IF($L1699,1,0),0)*IF($B1699&gt;OFFSET($B1699,1,0),ChapterTable!$R$17,1)*
    (VLOOKUP(SUBSTITUTE(SUBSTITUTE(E$1,"standard",""),"|Float","")&amp;IF(OR($L1699=TRUE,$A1699=0,MOD($A1699,ChapterTable!$R$20)&lt;&gt;0),"","보스")&amp;"인게임누적곱배수",ChapterTable!$R:$S,2,0)^C1699
    +VLOOKUP(SUBSTITUTE(SUBSTITUTE(E$1,"standard",""),"|Float","")&amp;IF(OR($L1699=TRUE,$A1699=0,MOD($A1699,ChapterTable!$R$20)&lt;&gt;0),"","보스")&amp;"인게임누적합배수",ChapterTable!$R:$S,2,0)*C1699)
  )
  )
  )
)</f>
        <v>9549.3304687499985</v>
      </c>
      <c r="F1699" s="1">
        <f ca="1">IF(AND($A1699=0,$B1699=1),
    VLOOKUP(1,ChapterTable!$1:$1048576,MATCH("최종"&amp;SUBSTITUTE(SUBSTITUTE(F$1,"standard",""),"|Float",""),ChapterTable!$1:$1,0),0)*ChapterTable!$P$17,
  IF(AND($A1699=0,$B1699=0),
    F1700,
  IF($B1699=0,
    VLOOKUP($A1699,ChapterTable!$1:$1048576,MATCH("최종"&amp;SUBSTITUTE(SUBSTITUTE(F$1,"standard",""),"|Float",""),ChapterTable!$1:$1,0),0),
  IF($B1699=1,
    IF($L1699=FALSE,
      VLOOKUP($A1699,ChapterTable!$1:$1048576,MATCH("최종"&amp;SUBSTITUTE(SUBSTITUTE(F$1,"standard",""),"|Float",""),ChapterTable!$1:$1,0),0),
      VLOOKUP($A1699-ChapterTable!$P$11,ChapterTable!$1:$1048576,MATCH("최종"&amp;SUBSTITUTE(SUBSTITUTE(F$1,"standard",""),"|Float",""),ChapterTable!$1:$1,0),0)*ChapterTable!$P$14
    ),
  OFFSET(F1699,-$B1699+IF($L1699,1,0),0)*
    (VLOOKUP(SUBSTITUTE(SUBSTITUTE(F$1,"standard",""),"|Float","")&amp;IF(OR($L1699=TRUE,$A1699=0,MOD($A1699,ChapterTable!$R$20)&lt;&gt;0),"","보스")&amp;"인게임누적곱배수",ChapterTable!$R:$S,2,0)^D1699
    +VLOOKUP(SUBSTITUTE(SUBSTITUTE(F$1,"standard",""),"|Float","")&amp;IF(OR($L1699=TRUE,$A1699=0,MOD($A1699,ChapterTable!$R$20)&lt;&gt;0),"","보스")&amp;"인게임누적합배수",ChapterTable!$R:$S,2,0)*D1699)
  )
  )
  )
)</f>
        <v>3315.7397460937495</v>
      </c>
      <c r="G1699" t="s">
        <v>715</v>
      </c>
      <c r="J1699" t="str">
        <f>IF(ISBLANK(I1699),"",
IFERROR(VLOOKUP(I1699,[1]StringTable!$1:$1048576,MATCH("kor|String",[1]StringTable!$1:$1,0),0),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91"/>
        <v>1</v>
      </c>
      <c r="AJ1699">
        <f t="shared" si="189"/>
        <v>1</v>
      </c>
      <c r="AK1699">
        <f t="shared" si="190"/>
        <v>1</v>
      </c>
      <c r="AL1699">
        <v>0</v>
      </c>
    </row>
    <row r="1700" spans="1:38" x14ac:dyDescent="0.3">
      <c r="A1700">
        <v>12</v>
      </c>
      <c r="B1700">
        <v>9</v>
      </c>
      <c r="C1700">
        <f>IF(OR($L1700=TRUE,$A1700=0,MOD($A1700,ChapterTable!$R$20)&lt;&gt;0),
MAX(0,INT(($B1700+ChapterTable!$P$26+VLOOKUP(SUBSTITUTE(C$1,"성장단계","")&amp;"단계오프셋",ChapterTable!$R:$S,2,0))/ChapterTable!$P$23)),
MAX(0,INT(($B1700+ChapterTable!$R$26+VLOOKUP(SUBSTITUTE(C$1,"성장단계","")&amp;"보스단계오프셋",ChapterTable!$R:$S,2,0))/ChapterTable!$R$23)))</f>
        <v>1</v>
      </c>
      <c r="D1700">
        <f>IF(OR($L1700=TRUE,$A1700=0,MOD($A1700,ChapterTable!$R$20)&lt;&gt;0),
MAX(0,INT(($B1700+ChapterTable!$P$26+VLOOKUP(SUBSTITUTE(D$1,"성장단계","")&amp;"단계오프셋",ChapterTable!$R:$S,2,0))/ChapterTable!$P$23)),
MAX(0,INT(($B1700+ChapterTable!$R$26+VLOOKUP(SUBSTITUTE(D$1,"성장단계","")&amp;"보스단계오프셋",ChapterTable!$R:$S,2,0))/ChapterTable!$R$23)))</f>
        <v>0</v>
      </c>
      <c r="E1700" s="1">
        <f ca="1">IF(AND($A1700=0,$B1700=1),
    VLOOKUP(1,ChapterTable!$1:$1048576,MATCH("최종"&amp;SUBSTITUTE(SUBSTITUTE(E$1,"standard",""),"|Float",""),ChapterTable!$1:$1,0),0)*ChapterTable!$P$17,
  IF(AND($A1700=0,$B1700=0),
    E1701,
  IF($B1700=0,
    VLOOKUP($A1700,ChapterTable!$1:$1048576,MATCH("최종"&amp;SUBSTITUTE(SUBSTITUTE(E$1,"standard",""),"|Float",""),ChapterTable!$1:$1,0),0),
  IF($B1700=1,
    IF($L1700=FALSE,
      VLOOKUP($A1700,ChapterTable!$1:$1048576,MATCH("최종"&amp;SUBSTITUTE(SUBSTITUTE(E$1,"standard",""),"|Float",""),ChapterTable!$1:$1,0),0),
      VLOOKUP($A1700-ChapterTable!$P$11,ChapterTable!$1:$1048576,MATCH("최종"&amp;SUBSTITUTE(SUBSTITUTE(E$1,"standard",""),"|Float",""),ChapterTable!$1:$1,0),0)*ChapterTable!$P$14
    ),
  OFFSET(E1700,-$B1700+IF($L1700,1,0),0)*IF($B1700&gt;OFFSET($B1700,1,0),ChapterTable!$R$17,1)*
    (VLOOKUP(SUBSTITUTE(SUBSTITUTE(E$1,"standard",""),"|Float","")&amp;IF(OR($L1700=TRUE,$A1700=0,MOD($A1700,ChapterTable!$R$20)&lt;&gt;0),"","보스")&amp;"인게임누적곱배수",ChapterTable!$R:$S,2,0)^C1700
    +VLOOKUP(SUBSTITUTE(SUBSTITUTE(E$1,"standard",""),"|Float","")&amp;IF(OR($L1700=TRUE,$A1700=0,MOD($A1700,ChapterTable!$R$20)&lt;&gt;0),"","보스")&amp;"인게임누적합배수",ChapterTable!$R:$S,2,0)*C1700)
  )
  )
  )
)</f>
        <v>9549.3304687499985</v>
      </c>
      <c r="F1700" s="1">
        <f ca="1">IF(AND($A1700=0,$B1700=1),
    VLOOKUP(1,ChapterTable!$1:$1048576,MATCH("최종"&amp;SUBSTITUTE(SUBSTITUTE(F$1,"standard",""),"|Float",""),ChapterTable!$1:$1,0),0)*ChapterTable!$P$17,
  IF(AND($A1700=0,$B1700=0),
    F1701,
  IF($B1700=0,
    VLOOKUP($A1700,ChapterTable!$1:$1048576,MATCH("최종"&amp;SUBSTITUTE(SUBSTITUTE(F$1,"standard",""),"|Float",""),ChapterTable!$1:$1,0),0),
  IF($B1700=1,
    IF($L1700=FALSE,
      VLOOKUP($A1700,ChapterTable!$1:$1048576,MATCH("최종"&amp;SUBSTITUTE(SUBSTITUTE(F$1,"standard",""),"|Float",""),ChapterTable!$1:$1,0),0),
      VLOOKUP($A1700-ChapterTable!$P$11,ChapterTable!$1:$1048576,MATCH("최종"&amp;SUBSTITUTE(SUBSTITUTE(F$1,"standard",""),"|Float",""),ChapterTable!$1:$1,0),0)*ChapterTable!$P$14
    ),
  OFFSET(F1700,-$B1700+IF($L1700,1,0),0)*
    (VLOOKUP(SUBSTITUTE(SUBSTITUTE(F$1,"standard",""),"|Float","")&amp;IF(OR($L1700=TRUE,$A1700=0,MOD($A1700,ChapterTable!$R$20)&lt;&gt;0),"","보스")&amp;"인게임누적곱배수",ChapterTable!$R:$S,2,0)^D1700
    +VLOOKUP(SUBSTITUTE(SUBSTITUTE(F$1,"standard",""),"|Float","")&amp;IF(OR($L1700=TRUE,$A1700=0,MOD($A1700,ChapterTable!$R$20)&lt;&gt;0),"","보스")&amp;"인게임누적합배수",ChapterTable!$R:$S,2,0)*D1700)
  )
  )
  )
)</f>
        <v>3315.7397460937495</v>
      </c>
      <c r="G1700" t="s">
        <v>715</v>
      </c>
      <c r="J1700" t="str">
        <f>IF(ISBLANK(I1700),"",
IFERROR(VLOOKUP(I1700,[1]StringTable!$1:$1048576,MATCH("kor|String",[1]StringTable!$1:$1,0),0),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91"/>
        <v>1</v>
      </c>
      <c r="AJ1700">
        <f t="shared" si="189"/>
        <v>1</v>
      </c>
      <c r="AK1700">
        <f t="shared" si="190"/>
        <v>1</v>
      </c>
      <c r="AL1700">
        <v>0</v>
      </c>
    </row>
    <row r="1701" spans="1:38" x14ac:dyDescent="0.3">
      <c r="A1701">
        <v>12</v>
      </c>
      <c r="B1701">
        <v>10</v>
      </c>
      <c r="C1701">
        <f>IF(OR($L1701=TRUE,$A1701=0,MOD($A1701,ChapterTable!$R$20)&lt;&gt;0),
MAX(0,INT(($B1701+ChapterTable!$P$26+VLOOKUP(SUBSTITUTE(C$1,"성장단계","")&amp;"단계오프셋",ChapterTable!$R:$S,2,0))/ChapterTable!$P$23)),
MAX(0,INT(($B1701+ChapterTable!$R$26+VLOOKUP(SUBSTITUTE(C$1,"성장단계","")&amp;"보스단계오프셋",ChapterTable!$R:$S,2,0))/ChapterTable!$R$23)))</f>
        <v>1</v>
      </c>
      <c r="D1701">
        <f>IF(OR($L1701=TRUE,$A1701=0,MOD($A1701,ChapterTable!$R$20)&lt;&gt;0),
MAX(0,INT(($B1701+ChapterTable!$P$26+VLOOKUP(SUBSTITUTE(D$1,"성장단계","")&amp;"단계오프셋",ChapterTable!$R:$S,2,0))/ChapterTable!$P$23)),
MAX(0,INT(($B1701+ChapterTable!$R$26+VLOOKUP(SUBSTITUTE(D$1,"성장단계","")&amp;"보스단계오프셋",ChapterTable!$R:$S,2,0))/ChapterTable!$R$23)))</f>
        <v>0</v>
      </c>
      <c r="E1701" s="1">
        <f ca="1">IF(AND($A1701=0,$B1701=1),
    VLOOKUP(1,ChapterTable!$1:$1048576,MATCH("최종"&amp;SUBSTITUTE(SUBSTITUTE(E$1,"standard",""),"|Float",""),ChapterTable!$1:$1,0),0)*ChapterTable!$P$17,
  IF(AND($A1701=0,$B1701=0),
    E1702,
  IF($B1701=0,
    VLOOKUP($A1701,ChapterTable!$1:$1048576,MATCH("최종"&amp;SUBSTITUTE(SUBSTITUTE(E$1,"standard",""),"|Float",""),ChapterTable!$1:$1,0),0),
  IF($B1701=1,
    IF($L1701=FALSE,
      VLOOKUP($A1701,ChapterTable!$1:$1048576,MATCH("최종"&amp;SUBSTITUTE(SUBSTITUTE(E$1,"standard",""),"|Float",""),ChapterTable!$1:$1,0),0),
      VLOOKUP($A1701-ChapterTable!$P$11,ChapterTable!$1:$1048576,MATCH("최종"&amp;SUBSTITUTE(SUBSTITUTE(E$1,"standard",""),"|Float",""),ChapterTable!$1:$1,0),0)*ChapterTable!$P$14
    ),
  OFFSET(E1701,-$B1701+IF($L1701,1,0),0)*IF($B1701&gt;OFFSET($B1701,1,0),ChapterTable!$R$17,1)*
    (VLOOKUP(SUBSTITUTE(SUBSTITUTE(E$1,"standard",""),"|Float","")&amp;IF(OR($L1701=TRUE,$A1701=0,MOD($A1701,ChapterTable!$R$20)&lt;&gt;0),"","보스")&amp;"인게임누적곱배수",ChapterTable!$R:$S,2,0)^C1701
    +VLOOKUP(SUBSTITUTE(SUBSTITUTE(E$1,"standard",""),"|Float","")&amp;IF(OR($L1701=TRUE,$A1701=0,MOD($A1701,ChapterTable!$R$20)&lt;&gt;0),"","보스")&amp;"인게임누적합배수",ChapterTable!$R:$S,2,0)*C1701)
  )
  )
  )
)</f>
        <v>9549.3304687499985</v>
      </c>
      <c r="F1701" s="1">
        <f ca="1">IF(AND($A1701=0,$B1701=1),
    VLOOKUP(1,ChapterTable!$1:$1048576,MATCH("최종"&amp;SUBSTITUTE(SUBSTITUTE(F$1,"standard",""),"|Float",""),ChapterTable!$1:$1,0),0)*ChapterTable!$P$17,
  IF(AND($A1701=0,$B1701=0),
    F1702,
  IF($B1701=0,
    VLOOKUP($A1701,ChapterTable!$1:$1048576,MATCH("최종"&amp;SUBSTITUTE(SUBSTITUTE(F$1,"standard",""),"|Float",""),ChapterTable!$1:$1,0),0),
  IF($B1701=1,
    IF($L1701=FALSE,
      VLOOKUP($A1701,ChapterTable!$1:$1048576,MATCH("최종"&amp;SUBSTITUTE(SUBSTITUTE(F$1,"standard",""),"|Float",""),ChapterTable!$1:$1,0),0),
      VLOOKUP($A1701-ChapterTable!$P$11,ChapterTable!$1:$1048576,MATCH("최종"&amp;SUBSTITUTE(SUBSTITUTE(F$1,"standard",""),"|Float",""),ChapterTable!$1:$1,0),0)*ChapterTable!$P$14
    ),
  OFFSET(F1701,-$B1701+IF($L1701,1,0),0)*
    (VLOOKUP(SUBSTITUTE(SUBSTITUTE(F$1,"standard",""),"|Float","")&amp;IF(OR($L1701=TRUE,$A1701=0,MOD($A1701,ChapterTable!$R$20)&lt;&gt;0),"","보스")&amp;"인게임누적곱배수",ChapterTable!$R:$S,2,0)^D1701
    +VLOOKUP(SUBSTITUTE(SUBSTITUTE(F$1,"standard",""),"|Float","")&amp;IF(OR($L1701=TRUE,$A1701=0,MOD($A1701,ChapterTable!$R$20)&lt;&gt;0),"","보스")&amp;"인게임누적합배수",ChapterTable!$R:$S,2,0)*D1701)
  )
  )
  )
)</f>
        <v>3315.7397460937495</v>
      </c>
      <c r="G1701" t="s">
        <v>715</v>
      </c>
      <c r="J1701" t="str">
        <f>IF(ISBLANK(I1701),"",
IFERROR(VLOOKUP(I1701,[1]StringTable!$1:$1048576,MATCH("kor|String",[1]StringTable!$1:$1,0),0),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91"/>
        <v>1</v>
      </c>
      <c r="AJ1701">
        <f t="shared" si="189"/>
        <v>1</v>
      </c>
      <c r="AK1701">
        <f t="shared" si="190"/>
        <v>1</v>
      </c>
      <c r="AL1701">
        <v>0</v>
      </c>
    </row>
    <row r="1702" spans="1:38" x14ac:dyDescent="0.3">
      <c r="A1702">
        <v>12</v>
      </c>
      <c r="B1702">
        <v>11</v>
      </c>
      <c r="C1702">
        <f>IF(OR($L1702=TRUE,$A1702=0,MOD($A1702,ChapterTable!$R$20)&lt;&gt;0),
MAX(0,INT(($B1702+ChapterTable!$P$26+VLOOKUP(SUBSTITUTE(C$1,"성장단계","")&amp;"단계오프셋",ChapterTable!$R:$S,2,0))/ChapterTable!$P$23)),
MAX(0,INT(($B1702+ChapterTable!$R$26+VLOOKUP(SUBSTITUTE(C$1,"성장단계","")&amp;"보스단계오프셋",ChapterTable!$R:$S,2,0))/ChapterTable!$R$23)))</f>
        <v>1</v>
      </c>
      <c r="D1702">
        <f>IF(OR($L1702=TRUE,$A1702=0,MOD($A1702,ChapterTable!$R$20)&lt;&gt;0),
MAX(0,INT(($B1702+ChapterTable!$P$26+VLOOKUP(SUBSTITUTE(D$1,"성장단계","")&amp;"단계오프셋",ChapterTable!$R:$S,2,0))/ChapterTable!$P$23)),
MAX(0,INT(($B1702+ChapterTable!$R$26+VLOOKUP(SUBSTITUTE(D$1,"성장단계","")&amp;"보스단계오프셋",ChapterTable!$R:$S,2,0))/ChapterTable!$R$23)))</f>
        <v>1</v>
      </c>
      <c r="E1702" s="1">
        <f ca="1">IF(AND($A1702=0,$B1702=1),
    VLOOKUP(1,ChapterTable!$1:$1048576,MATCH("최종"&amp;SUBSTITUTE(SUBSTITUTE(E$1,"standard",""),"|Float",""),ChapterTable!$1:$1,0),0)*ChapterTable!$P$17,
  IF(AND($A1702=0,$B1702=0),
    E1703,
  IF($B1702=0,
    VLOOKUP($A1702,ChapterTable!$1:$1048576,MATCH("최종"&amp;SUBSTITUTE(SUBSTITUTE(E$1,"standard",""),"|Float",""),ChapterTable!$1:$1,0),0),
  IF($B1702=1,
    IF($L1702=FALSE,
      VLOOKUP($A1702,ChapterTable!$1:$1048576,MATCH("최종"&amp;SUBSTITUTE(SUBSTITUTE(E$1,"standard",""),"|Float",""),ChapterTable!$1:$1,0),0),
      VLOOKUP($A1702-ChapterTable!$P$11,ChapterTable!$1:$1048576,MATCH("최종"&amp;SUBSTITUTE(SUBSTITUTE(E$1,"standard",""),"|Float",""),ChapterTable!$1:$1,0),0)*ChapterTable!$P$14
    ),
  OFFSET(E1702,-$B1702+IF($L1702,1,0),0)*IF($B1702&gt;OFFSET($B1702,1,0),ChapterTable!$R$17,1)*
    (VLOOKUP(SUBSTITUTE(SUBSTITUTE(E$1,"standard",""),"|Float","")&amp;IF(OR($L1702=TRUE,$A1702=0,MOD($A1702,ChapterTable!$R$20)&lt;&gt;0),"","보스")&amp;"인게임누적곱배수",ChapterTable!$R:$S,2,0)^C1702
    +VLOOKUP(SUBSTITUTE(SUBSTITUTE(E$1,"standard",""),"|Float","")&amp;IF(OR($L1702=TRUE,$A1702=0,MOD($A1702,ChapterTable!$R$20)&lt;&gt;0),"","보스")&amp;"인게임누적합배수",ChapterTable!$R:$S,2,0)*C1702)
  )
  )
  )
)</f>
        <v>9549.3304687499985</v>
      </c>
      <c r="F1702" s="1">
        <f ca="1">IF(AND($A1702=0,$B1702=1),
    VLOOKUP(1,ChapterTable!$1:$1048576,MATCH("최종"&amp;SUBSTITUTE(SUBSTITUTE(F$1,"standard",""),"|Float",""),ChapterTable!$1:$1,0),0)*ChapterTable!$P$17,
  IF(AND($A1702=0,$B1702=0),
    F1703,
  IF($B1702=0,
    VLOOKUP($A1702,ChapterTable!$1:$1048576,MATCH("최종"&amp;SUBSTITUTE(SUBSTITUTE(F$1,"standard",""),"|Float",""),ChapterTable!$1:$1,0),0),
  IF($B1702=1,
    IF($L1702=FALSE,
      VLOOKUP($A1702,ChapterTable!$1:$1048576,MATCH("최종"&amp;SUBSTITUTE(SUBSTITUTE(F$1,"standard",""),"|Float",""),ChapterTable!$1:$1,0),0),
      VLOOKUP($A1702-ChapterTable!$P$11,ChapterTable!$1:$1048576,MATCH("최종"&amp;SUBSTITUTE(SUBSTITUTE(F$1,"standard",""),"|Float",""),ChapterTable!$1:$1,0),0)*ChapterTable!$P$14
    ),
  OFFSET(F1702,-$B1702+IF($L1702,1,0),0)*
    (VLOOKUP(SUBSTITUTE(SUBSTITUTE(F$1,"standard",""),"|Float","")&amp;IF(OR($L1702=TRUE,$A1702=0,MOD($A1702,ChapterTable!$R$20)&lt;&gt;0),"","보스")&amp;"인게임누적곱배수",ChapterTable!$R:$S,2,0)^D1702
    +VLOOKUP(SUBSTITUTE(SUBSTITUTE(F$1,"standard",""),"|Float","")&amp;IF(OR($L1702=TRUE,$A1702=0,MOD($A1702,ChapterTable!$R$20)&lt;&gt;0),"","보스")&amp;"인게임누적합배수",ChapterTable!$R:$S,2,0)*D1702)
  )
  )
  )
)</f>
        <v>3564.4202270507808</v>
      </c>
      <c r="G1702" t="s">
        <v>715</v>
      </c>
      <c r="J1702" t="str">
        <f>IF(ISBLANK(I1702),"",
IFERROR(VLOOKUP(I1702,[1]StringTable!$1:$1048576,MATCH("kor|String",[1]StringTable!$1:$1,0),0),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91"/>
        <v>0.5</v>
      </c>
      <c r="AJ1702">
        <f t="shared" si="189"/>
        <v>0.54666666600000002</v>
      </c>
      <c r="AK1702">
        <f t="shared" si="190"/>
        <v>1</v>
      </c>
      <c r="AL1702">
        <v>0</v>
      </c>
    </row>
    <row r="1703" spans="1:38" x14ac:dyDescent="0.3">
      <c r="A1703">
        <v>12</v>
      </c>
      <c r="B1703">
        <v>12</v>
      </c>
      <c r="C1703">
        <f>IF(OR($L1703=TRUE,$A1703=0,MOD($A1703,ChapterTable!$R$20)&lt;&gt;0),
MAX(0,INT(($B1703+ChapterTable!$P$26+VLOOKUP(SUBSTITUTE(C$1,"성장단계","")&amp;"단계오프셋",ChapterTable!$R:$S,2,0))/ChapterTable!$P$23)),
MAX(0,INT(($B1703+ChapterTable!$R$26+VLOOKUP(SUBSTITUTE(C$1,"성장단계","")&amp;"보스단계오프셋",ChapterTable!$R:$S,2,0))/ChapterTable!$R$23)))</f>
        <v>1</v>
      </c>
      <c r="D1703">
        <f>IF(OR($L1703=TRUE,$A1703=0,MOD($A1703,ChapterTable!$R$20)&lt;&gt;0),
MAX(0,INT(($B1703+ChapterTable!$P$26+VLOOKUP(SUBSTITUTE(D$1,"성장단계","")&amp;"단계오프셋",ChapterTable!$R:$S,2,0))/ChapterTable!$P$23)),
MAX(0,INT(($B1703+ChapterTable!$R$26+VLOOKUP(SUBSTITUTE(D$1,"성장단계","")&amp;"보스단계오프셋",ChapterTable!$R:$S,2,0))/ChapterTable!$R$23)))</f>
        <v>1</v>
      </c>
      <c r="E1703" s="1">
        <f ca="1">IF(AND($A1703=0,$B1703=1),
    VLOOKUP(1,ChapterTable!$1:$1048576,MATCH("최종"&amp;SUBSTITUTE(SUBSTITUTE(E$1,"standard",""),"|Float",""),ChapterTable!$1:$1,0),0)*ChapterTable!$P$17,
  IF(AND($A1703=0,$B1703=0),
    E1704,
  IF($B1703=0,
    VLOOKUP($A1703,ChapterTable!$1:$1048576,MATCH("최종"&amp;SUBSTITUTE(SUBSTITUTE(E$1,"standard",""),"|Float",""),ChapterTable!$1:$1,0),0),
  IF($B1703=1,
    IF($L1703=FALSE,
      VLOOKUP($A1703,ChapterTable!$1:$1048576,MATCH("최종"&amp;SUBSTITUTE(SUBSTITUTE(E$1,"standard",""),"|Float",""),ChapterTable!$1:$1,0),0),
      VLOOKUP($A1703-ChapterTable!$P$11,ChapterTable!$1:$1048576,MATCH("최종"&amp;SUBSTITUTE(SUBSTITUTE(E$1,"standard",""),"|Float",""),ChapterTable!$1:$1,0),0)*ChapterTable!$P$14
    ),
  OFFSET(E1703,-$B1703+IF($L1703,1,0),0)*IF($B1703&gt;OFFSET($B1703,1,0),ChapterTable!$R$17,1)*
    (VLOOKUP(SUBSTITUTE(SUBSTITUTE(E$1,"standard",""),"|Float","")&amp;IF(OR($L1703=TRUE,$A1703=0,MOD($A1703,ChapterTable!$R$20)&lt;&gt;0),"","보스")&amp;"인게임누적곱배수",ChapterTable!$R:$S,2,0)^C1703
    +VLOOKUP(SUBSTITUTE(SUBSTITUTE(E$1,"standard",""),"|Float","")&amp;IF(OR($L1703=TRUE,$A1703=0,MOD($A1703,ChapterTable!$R$20)&lt;&gt;0),"","보스")&amp;"인게임누적합배수",ChapterTable!$R:$S,2,0)*C1703)
  )
  )
  )
)</f>
        <v>9549.3304687499985</v>
      </c>
      <c r="F1703" s="1">
        <f ca="1">IF(AND($A1703=0,$B1703=1),
    VLOOKUP(1,ChapterTable!$1:$1048576,MATCH("최종"&amp;SUBSTITUTE(SUBSTITUTE(F$1,"standard",""),"|Float",""),ChapterTable!$1:$1,0),0)*ChapterTable!$P$17,
  IF(AND($A1703=0,$B1703=0),
    F1704,
  IF($B1703=0,
    VLOOKUP($A1703,ChapterTable!$1:$1048576,MATCH("최종"&amp;SUBSTITUTE(SUBSTITUTE(F$1,"standard",""),"|Float",""),ChapterTable!$1:$1,0),0),
  IF($B1703=1,
    IF($L1703=FALSE,
      VLOOKUP($A1703,ChapterTable!$1:$1048576,MATCH("최종"&amp;SUBSTITUTE(SUBSTITUTE(F$1,"standard",""),"|Float",""),ChapterTable!$1:$1,0),0),
      VLOOKUP($A1703-ChapterTable!$P$11,ChapterTable!$1:$1048576,MATCH("최종"&amp;SUBSTITUTE(SUBSTITUTE(F$1,"standard",""),"|Float",""),ChapterTable!$1:$1,0),0)*ChapterTable!$P$14
    ),
  OFFSET(F1703,-$B1703+IF($L1703,1,0),0)*
    (VLOOKUP(SUBSTITUTE(SUBSTITUTE(F$1,"standard",""),"|Float","")&amp;IF(OR($L1703=TRUE,$A1703=0,MOD($A1703,ChapterTable!$R$20)&lt;&gt;0),"","보스")&amp;"인게임누적곱배수",ChapterTable!$R:$S,2,0)^D1703
    +VLOOKUP(SUBSTITUTE(SUBSTITUTE(F$1,"standard",""),"|Float","")&amp;IF(OR($L1703=TRUE,$A1703=0,MOD($A1703,ChapterTable!$R$20)&lt;&gt;0),"","보스")&amp;"인게임누적합배수",ChapterTable!$R:$S,2,0)*D1703)
  )
  )
  )
)</f>
        <v>3564.4202270507808</v>
      </c>
      <c r="G1703" t="s">
        <v>715</v>
      </c>
      <c r="J1703" t="str">
        <f>IF(ISBLANK(I1703),"",
IFERROR(VLOOKUP(I1703,[1]StringTable!$1:$1048576,MATCH("kor|String",[1]StringTable!$1:$1,0),0),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91"/>
        <v>0.5</v>
      </c>
      <c r="AJ1703">
        <f t="shared" si="189"/>
        <v>0.54666666600000002</v>
      </c>
      <c r="AK1703">
        <f t="shared" si="190"/>
        <v>1</v>
      </c>
      <c r="AL1703">
        <v>0</v>
      </c>
    </row>
    <row r="1704" spans="1:38" x14ac:dyDescent="0.3">
      <c r="A1704">
        <v>12</v>
      </c>
      <c r="B1704">
        <v>13</v>
      </c>
      <c r="C1704">
        <f>IF(OR($L1704=TRUE,$A1704=0,MOD($A1704,ChapterTable!$R$20)&lt;&gt;0),
MAX(0,INT(($B1704+ChapterTable!$P$26+VLOOKUP(SUBSTITUTE(C$1,"성장단계","")&amp;"단계오프셋",ChapterTable!$R:$S,2,0))/ChapterTable!$P$23)),
MAX(0,INT(($B1704+ChapterTable!$R$26+VLOOKUP(SUBSTITUTE(C$1,"성장단계","")&amp;"보스단계오프셋",ChapterTable!$R:$S,2,0))/ChapterTable!$R$23)))</f>
        <v>1</v>
      </c>
      <c r="D1704">
        <f>IF(OR($L1704=TRUE,$A1704=0,MOD($A1704,ChapterTable!$R$20)&lt;&gt;0),
MAX(0,INT(($B1704+ChapterTable!$P$26+VLOOKUP(SUBSTITUTE(D$1,"성장단계","")&amp;"단계오프셋",ChapterTable!$R:$S,2,0))/ChapterTable!$P$23)),
MAX(0,INT(($B1704+ChapterTable!$R$26+VLOOKUP(SUBSTITUTE(D$1,"성장단계","")&amp;"보스단계오프셋",ChapterTable!$R:$S,2,0))/ChapterTable!$R$23)))</f>
        <v>1</v>
      </c>
      <c r="E1704" s="1">
        <f ca="1">IF(AND($A1704=0,$B1704=1),
    VLOOKUP(1,ChapterTable!$1:$1048576,MATCH("최종"&amp;SUBSTITUTE(SUBSTITUTE(E$1,"standard",""),"|Float",""),ChapterTable!$1:$1,0),0)*ChapterTable!$P$17,
  IF(AND($A1704=0,$B1704=0),
    E1705,
  IF($B1704=0,
    VLOOKUP($A1704,ChapterTable!$1:$1048576,MATCH("최종"&amp;SUBSTITUTE(SUBSTITUTE(E$1,"standard",""),"|Float",""),ChapterTable!$1:$1,0),0),
  IF($B1704=1,
    IF($L1704=FALSE,
      VLOOKUP($A1704,ChapterTable!$1:$1048576,MATCH("최종"&amp;SUBSTITUTE(SUBSTITUTE(E$1,"standard",""),"|Float",""),ChapterTable!$1:$1,0),0),
      VLOOKUP($A1704-ChapterTable!$P$11,ChapterTable!$1:$1048576,MATCH("최종"&amp;SUBSTITUTE(SUBSTITUTE(E$1,"standard",""),"|Float",""),ChapterTable!$1:$1,0),0)*ChapterTable!$P$14
    ),
  OFFSET(E1704,-$B1704+IF($L1704,1,0),0)*IF($B1704&gt;OFFSET($B1704,1,0),ChapterTable!$R$17,1)*
    (VLOOKUP(SUBSTITUTE(SUBSTITUTE(E$1,"standard",""),"|Float","")&amp;IF(OR($L1704=TRUE,$A1704=0,MOD($A1704,ChapterTable!$R$20)&lt;&gt;0),"","보스")&amp;"인게임누적곱배수",ChapterTable!$R:$S,2,0)^C1704
    +VLOOKUP(SUBSTITUTE(SUBSTITUTE(E$1,"standard",""),"|Float","")&amp;IF(OR($L1704=TRUE,$A1704=0,MOD($A1704,ChapterTable!$R$20)&lt;&gt;0),"","보스")&amp;"인게임누적합배수",ChapterTable!$R:$S,2,0)*C1704)
  )
  )
  )
)</f>
        <v>9549.3304687499985</v>
      </c>
      <c r="F1704" s="1">
        <f ca="1">IF(AND($A1704=0,$B1704=1),
    VLOOKUP(1,ChapterTable!$1:$1048576,MATCH("최종"&amp;SUBSTITUTE(SUBSTITUTE(F$1,"standard",""),"|Float",""),ChapterTable!$1:$1,0),0)*ChapterTable!$P$17,
  IF(AND($A1704=0,$B1704=0),
    F1705,
  IF($B1704=0,
    VLOOKUP($A1704,ChapterTable!$1:$1048576,MATCH("최종"&amp;SUBSTITUTE(SUBSTITUTE(F$1,"standard",""),"|Float",""),ChapterTable!$1:$1,0),0),
  IF($B1704=1,
    IF($L1704=FALSE,
      VLOOKUP($A1704,ChapterTable!$1:$1048576,MATCH("최종"&amp;SUBSTITUTE(SUBSTITUTE(F$1,"standard",""),"|Float",""),ChapterTable!$1:$1,0),0),
      VLOOKUP($A1704-ChapterTable!$P$11,ChapterTable!$1:$1048576,MATCH("최종"&amp;SUBSTITUTE(SUBSTITUTE(F$1,"standard",""),"|Float",""),ChapterTable!$1:$1,0),0)*ChapterTable!$P$14
    ),
  OFFSET(F1704,-$B1704+IF($L1704,1,0),0)*
    (VLOOKUP(SUBSTITUTE(SUBSTITUTE(F$1,"standard",""),"|Float","")&amp;IF(OR($L1704=TRUE,$A1704=0,MOD($A1704,ChapterTable!$R$20)&lt;&gt;0),"","보스")&amp;"인게임누적곱배수",ChapterTable!$R:$S,2,0)^D1704
    +VLOOKUP(SUBSTITUTE(SUBSTITUTE(F$1,"standard",""),"|Float","")&amp;IF(OR($L1704=TRUE,$A1704=0,MOD($A1704,ChapterTable!$R$20)&lt;&gt;0),"","보스")&amp;"인게임누적합배수",ChapterTable!$R:$S,2,0)*D1704)
  )
  )
  )
)</f>
        <v>3564.4202270507808</v>
      </c>
      <c r="G1704" t="s">
        <v>715</v>
      </c>
      <c r="J1704" t="str">
        <f>IF(ISBLANK(I1704),"",
IFERROR(VLOOKUP(I1704,[1]StringTable!$1:$1048576,MATCH("kor|String",[1]StringTable!$1:$1,0),0),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91"/>
        <v>0.5</v>
      </c>
      <c r="AJ1704">
        <f t="shared" si="189"/>
        <v>0.54666666600000002</v>
      </c>
      <c r="AK1704">
        <f t="shared" si="190"/>
        <v>1</v>
      </c>
      <c r="AL1704">
        <v>0</v>
      </c>
    </row>
    <row r="1705" spans="1:38" x14ac:dyDescent="0.3">
      <c r="A1705">
        <v>12</v>
      </c>
      <c r="B1705">
        <v>14</v>
      </c>
      <c r="C1705">
        <f>IF(OR($L1705=TRUE,$A1705=0,MOD($A1705,ChapterTable!$R$20)&lt;&gt;0),
MAX(0,INT(($B1705+ChapterTable!$P$26+VLOOKUP(SUBSTITUTE(C$1,"성장단계","")&amp;"단계오프셋",ChapterTable!$R:$S,2,0))/ChapterTable!$P$23)),
MAX(0,INT(($B1705+ChapterTable!$R$26+VLOOKUP(SUBSTITUTE(C$1,"성장단계","")&amp;"보스단계오프셋",ChapterTable!$R:$S,2,0))/ChapterTable!$R$23)))</f>
        <v>1</v>
      </c>
      <c r="D1705">
        <f>IF(OR($L1705=TRUE,$A1705=0,MOD($A1705,ChapterTable!$R$20)&lt;&gt;0),
MAX(0,INT(($B1705+ChapterTable!$P$26+VLOOKUP(SUBSTITUTE(D$1,"성장단계","")&amp;"단계오프셋",ChapterTable!$R:$S,2,0))/ChapterTable!$P$23)),
MAX(0,INT(($B1705+ChapterTable!$R$26+VLOOKUP(SUBSTITUTE(D$1,"성장단계","")&amp;"보스단계오프셋",ChapterTable!$R:$S,2,0))/ChapterTable!$R$23)))</f>
        <v>1</v>
      </c>
      <c r="E1705" s="1">
        <f ca="1">IF(AND($A1705=0,$B1705=1),
    VLOOKUP(1,ChapterTable!$1:$1048576,MATCH("최종"&amp;SUBSTITUTE(SUBSTITUTE(E$1,"standard",""),"|Float",""),ChapterTable!$1:$1,0),0)*ChapterTable!$P$17,
  IF(AND($A1705=0,$B1705=0),
    E1706,
  IF($B1705=0,
    VLOOKUP($A1705,ChapterTable!$1:$1048576,MATCH("최종"&amp;SUBSTITUTE(SUBSTITUTE(E$1,"standard",""),"|Float",""),ChapterTable!$1:$1,0),0),
  IF($B1705=1,
    IF($L1705=FALSE,
      VLOOKUP($A1705,ChapterTable!$1:$1048576,MATCH("최종"&amp;SUBSTITUTE(SUBSTITUTE(E$1,"standard",""),"|Float",""),ChapterTable!$1:$1,0),0),
      VLOOKUP($A1705-ChapterTable!$P$11,ChapterTable!$1:$1048576,MATCH("최종"&amp;SUBSTITUTE(SUBSTITUTE(E$1,"standard",""),"|Float",""),ChapterTable!$1:$1,0),0)*ChapterTable!$P$14
    ),
  OFFSET(E1705,-$B1705+IF($L1705,1,0),0)*IF($B1705&gt;OFFSET($B1705,1,0),ChapterTable!$R$17,1)*
    (VLOOKUP(SUBSTITUTE(SUBSTITUTE(E$1,"standard",""),"|Float","")&amp;IF(OR($L1705=TRUE,$A1705=0,MOD($A1705,ChapterTable!$R$20)&lt;&gt;0),"","보스")&amp;"인게임누적곱배수",ChapterTable!$R:$S,2,0)^C1705
    +VLOOKUP(SUBSTITUTE(SUBSTITUTE(E$1,"standard",""),"|Float","")&amp;IF(OR($L1705=TRUE,$A1705=0,MOD($A1705,ChapterTable!$R$20)&lt;&gt;0),"","보스")&amp;"인게임누적합배수",ChapterTable!$R:$S,2,0)*C1705)
  )
  )
  )
)</f>
        <v>9549.3304687499985</v>
      </c>
      <c r="F1705" s="1">
        <f ca="1">IF(AND($A1705=0,$B1705=1),
    VLOOKUP(1,ChapterTable!$1:$1048576,MATCH("최종"&amp;SUBSTITUTE(SUBSTITUTE(F$1,"standard",""),"|Float",""),ChapterTable!$1:$1,0),0)*ChapterTable!$P$17,
  IF(AND($A1705=0,$B1705=0),
    F1706,
  IF($B1705=0,
    VLOOKUP($A1705,ChapterTable!$1:$1048576,MATCH("최종"&amp;SUBSTITUTE(SUBSTITUTE(F$1,"standard",""),"|Float",""),ChapterTable!$1:$1,0),0),
  IF($B1705=1,
    IF($L1705=FALSE,
      VLOOKUP($A1705,ChapterTable!$1:$1048576,MATCH("최종"&amp;SUBSTITUTE(SUBSTITUTE(F$1,"standard",""),"|Float",""),ChapterTable!$1:$1,0),0),
      VLOOKUP($A1705-ChapterTable!$P$11,ChapterTable!$1:$1048576,MATCH("최종"&amp;SUBSTITUTE(SUBSTITUTE(F$1,"standard",""),"|Float",""),ChapterTable!$1:$1,0),0)*ChapterTable!$P$14
    ),
  OFFSET(F1705,-$B1705+IF($L1705,1,0),0)*
    (VLOOKUP(SUBSTITUTE(SUBSTITUTE(F$1,"standard",""),"|Float","")&amp;IF(OR($L1705=TRUE,$A1705=0,MOD($A1705,ChapterTable!$R$20)&lt;&gt;0),"","보스")&amp;"인게임누적곱배수",ChapterTable!$R:$S,2,0)^D1705
    +VLOOKUP(SUBSTITUTE(SUBSTITUTE(F$1,"standard",""),"|Float","")&amp;IF(OR($L1705=TRUE,$A1705=0,MOD($A1705,ChapterTable!$R$20)&lt;&gt;0),"","보스")&amp;"인게임누적합배수",ChapterTable!$R:$S,2,0)*D1705)
  )
  )
  )
)</f>
        <v>3564.4202270507808</v>
      </c>
      <c r="G1705" t="s">
        <v>715</v>
      </c>
      <c r="J1705" t="str">
        <f>IF(ISBLANK(I1705),"",
IFERROR(VLOOKUP(I1705,[1]StringTable!$1:$1048576,MATCH("kor|String",[1]StringTable!$1:$1,0),0),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91"/>
        <v>0.5</v>
      </c>
      <c r="AJ1705">
        <f t="shared" si="189"/>
        <v>0.54666666600000002</v>
      </c>
      <c r="AK1705">
        <f t="shared" si="190"/>
        <v>1</v>
      </c>
      <c r="AL1705">
        <v>0</v>
      </c>
    </row>
    <row r="1706" spans="1:38" x14ac:dyDescent="0.3">
      <c r="A1706">
        <v>12</v>
      </c>
      <c r="B1706">
        <v>15</v>
      </c>
      <c r="C1706">
        <f>IF(OR($L1706=TRUE,$A1706=0,MOD($A1706,ChapterTable!$R$20)&lt;&gt;0),
MAX(0,INT(($B1706+ChapterTable!$P$26+VLOOKUP(SUBSTITUTE(C$1,"성장단계","")&amp;"단계오프셋",ChapterTable!$R:$S,2,0))/ChapterTable!$P$23)),
MAX(0,INT(($B1706+ChapterTable!$R$26+VLOOKUP(SUBSTITUTE(C$1,"성장단계","")&amp;"보스단계오프셋",ChapterTable!$R:$S,2,0))/ChapterTable!$R$23)))</f>
        <v>1</v>
      </c>
      <c r="D1706">
        <f>IF(OR($L1706=TRUE,$A1706=0,MOD($A1706,ChapterTable!$R$20)&lt;&gt;0),
MAX(0,INT(($B1706+ChapterTable!$P$26+VLOOKUP(SUBSTITUTE(D$1,"성장단계","")&amp;"단계오프셋",ChapterTable!$R:$S,2,0))/ChapterTable!$P$23)),
MAX(0,INT(($B1706+ChapterTable!$R$26+VLOOKUP(SUBSTITUTE(D$1,"성장단계","")&amp;"보스단계오프셋",ChapterTable!$R:$S,2,0))/ChapterTable!$R$23)))</f>
        <v>1</v>
      </c>
      <c r="E1706" s="1">
        <f ca="1">IF(AND($A1706=0,$B1706=1),
    VLOOKUP(1,ChapterTable!$1:$1048576,MATCH("최종"&amp;SUBSTITUTE(SUBSTITUTE(E$1,"standard",""),"|Float",""),ChapterTable!$1:$1,0),0)*ChapterTable!$P$17,
  IF(AND($A1706=0,$B1706=0),
    E1707,
  IF($B1706=0,
    VLOOKUP($A1706,ChapterTable!$1:$1048576,MATCH("최종"&amp;SUBSTITUTE(SUBSTITUTE(E$1,"standard",""),"|Float",""),ChapterTable!$1:$1,0),0),
  IF($B1706=1,
    IF($L1706=FALSE,
      VLOOKUP($A1706,ChapterTable!$1:$1048576,MATCH("최종"&amp;SUBSTITUTE(SUBSTITUTE(E$1,"standard",""),"|Float",""),ChapterTable!$1:$1,0),0),
      VLOOKUP($A1706-ChapterTable!$P$11,ChapterTable!$1:$1048576,MATCH("최종"&amp;SUBSTITUTE(SUBSTITUTE(E$1,"standard",""),"|Float",""),ChapterTable!$1:$1,0),0)*ChapterTable!$P$14
    ),
  OFFSET(E1706,-$B1706+IF($L1706,1,0),0)*IF($B1706&gt;OFFSET($B1706,1,0),ChapterTable!$R$17,1)*
    (VLOOKUP(SUBSTITUTE(SUBSTITUTE(E$1,"standard",""),"|Float","")&amp;IF(OR($L1706=TRUE,$A1706=0,MOD($A1706,ChapterTable!$R$20)&lt;&gt;0),"","보스")&amp;"인게임누적곱배수",ChapterTable!$R:$S,2,0)^C1706
    +VLOOKUP(SUBSTITUTE(SUBSTITUTE(E$1,"standard",""),"|Float","")&amp;IF(OR($L1706=TRUE,$A1706=0,MOD($A1706,ChapterTable!$R$20)&lt;&gt;0),"","보스")&amp;"인게임누적합배수",ChapterTable!$R:$S,2,0)*C1706)
  )
  )
  )
)</f>
        <v>9549.3304687499985</v>
      </c>
      <c r="F1706" s="1">
        <f ca="1">IF(AND($A1706=0,$B1706=1),
    VLOOKUP(1,ChapterTable!$1:$1048576,MATCH("최종"&amp;SUBSTITUTE(SUBSTITUTE(F$1,"standard",""),"|Float",""),ChapterTable!$1:$1,0),0)*ChapterTable!$P$17,
  IF(AND($A1706=0,$B1706=0),
    F1707,
  IF($B1706=0,
    VLOOKUP($A1706,ChapterTable!$1:$1048576,MATCH("최종"&amp;SUBSTITUTE(SUBSTITUTE(F$1,"standard",""),"|Float",""),ChapterTable!$1:$1,0),0),
  IF($B1706=1,
    IF($L1706=FALSE,
      VLOOKUP($A1706,ChapterTable!$1:$1048576,MATCH("최종"&amp;SUBSTITUTE(SUBSTITUTE(F$1,"standard",""),"|Float",""),ChapterTable!$1:$1,0),0),
      VLOOKUP($A1706-ChapterTable!$P$11,ChapterTable!$1:$1048576,MATCH("최종"&amp;SUBSTITUTE(SUBSTITUTE(F$1,"standard",""),"|Float",""),ChapterTable!$1:$1,0),0)*ChapterTable!$P$14
    ),
  OFFSET(F1706,-$B1706+IF($L1706,1,0),0)*
    (VLOOKUP(SUBSTITUTE(SUBSTITUTE(F$1,"standard",""),"|Float","")&amp;IF(OR($L1706=TRUE,$A1706=0,MOD($A1706,ChapterTable!$R$20)&lt;&gt;0),"","보스")&amp;"인게임누적곱배수",ChapterTable!$R:$S,2,0)^D1706
    +VLOOKUP(SUBSTITUTE(SUBSTITUTE(F$1,"standard",""),"|Float","")&amp;IF(OR($L1706=TRUE,$A1706=0,MOD($A1706,ChapterTable!$R$20)&lt;&gt;0),"","보스")&amp;"인게임누적합배수",ChapterTable!$R:$S,2,0)*D1706)
  )
  )
  )
)</f>
        <v>3564.4202270507808</v>
      </c>
      <c r="G1706" t="s">
        <v>715</v>
      </c>
      <c r="J1706" t="str">
        <f>IF(ISBLANK(I1706),"",
IFERROR(VLOOKUP(I1706,[1]StringTable!$1:$1048576,MATCH("kor|String",[1]StringTable!$1:$1,0),0),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91"/>
        <v>0.5</v>
      </c>
      <c r="AJ1706">
        <f t="shared" si="189"/>
        <v>0.54666666600000002</v>
      </c>
      <c r="AK1706">
        <f t="shared" si="190"/>
        <v>1</v>
      </c>
      <c r="AL1706">
        <v>0</v>
      </c>
    </row>
    <row r="1707" spans="1:38" x14ac:dyDescent="0.3">
      <c r="A1707">
        <v>12</v>
      </c>
      <c r="B1707">
        <v>16</v>
      </c>
      <c r="C1707">
        <f>IF(OR($L1707=TRUE,$A1707=0,MOD($A1707,ChapterTable!$R$20)&lt;&gt;0),
MAX(0,INT(($B1707+ChapterTable!$P$26+VLOOKUP(SUBSTITUTE(C$1,"성장단계","")&amp;"단계오프셋",ChapterTable!$R:$S,2,0))/ChapterTable!$P$23)),
MAX(0,INT(($B1707+ChapterTable!$R$26+VLOOKUP(SUBSTITUTE(C$1,"성장단계","")&amp;"보스단계오프셋",ChapterTable!$R:$S,2,0))/ChapterTable!$R$23)))</f>
        <v>2</v>
      </c>
      <c r="D1707">
        <f>IF(OR($L1707=TRUE,$A1707=0,MOD($A1707,ChapterTable!$R$20)&lt;&gt;0),
MAX(0,INT(($B1707+ChapterTable!$P$26+VLOOKUP(SUBSTITUTE(D$1,"성장단계","")&amp;"단계오프셋",ChapterTable!$R:$S,2,0))/ChapterTable!$P$23)),
MAX(0,INT(($B1707+ChapterTable!$R$26+VLOOKUP(SUBSTITUTE(D$1,"성장단계","")&amp;"보스단계오프셋",ChapterTable!$R:$S,2,0))/ChapterTable!$R$23)))</f>
        <v>1</v>
      </c>
      <c r="E1707" s="1">
        <f ca="1">IF(AND($A1707=0,$B1707=1),
    VLOOKUP(1,ChapterTable!$1:$1048576,MATCH("최종"&amp;SUBSTITUTE(SUBSTITUTE(E$1,"standard",""),"|Float",""),ChapterTable!$1:$1,0),0)*ChapterTable!$P$17,
  IF(AND($A1707=0,$B1707=0),
    E1708,
  IF($B1707=0,
    VLOOKUP($A1707,ChapterTable!$1:$1048576,MATCH("최종"&amp;SUBSTITUTE(SUBSTITUTE(E$1,"standard",""),"|Float",""),ChapterTable!$1:$1,0),0),
  IF($B1707=1,
    IF($L1707=FALSE,
      VLOOKUP($A1707,ChapterTable!$1:$1048576,MATCH("최종"&amp;SUBSTITUTE(SUBSTITUTE(E$1,"standard",""),"|Float",""),ChapterTable!$1:$1,0),0),
      VLOOKUP($A1707-ChapterTable!$P$11,ChapterTable!$1:$1048576,MATCH("최종"&amp;SUBSTITUTE(SUBSTITUTE(E$1,"standard",""),"|Float",""),ChapterTable!$1:$1,0),0)*ChapterTable!$P$14
    ),
  OFFSET(E1707,-$B1707+IF($L1707,1,0),0)*IF($B1707&gt;OFFSET($B1707,1,0),ChapterTable!$R$17,1)*
    (VLOOKUP(SUBSTITUTE(SUBSTITUTE(E$1,"standard",""),"|Float","")&amp;IF(OR($L1707=TRUE,$A1707=0,MOD($A1707,ChapterTable!$R$20)&lt;&gt;0),"","보스")&amp;"인게임누적곱배수",ChapterTable!$R:$S,2,0)^C1707
    +VLOOKUP(SUBSTITUTE(SUBSTITUTE(E$1,"standard",""),"|Float","")&amp;IF(OR($L1707=TRUE,$A1707=0,MOD($A1707,ChapterTable!$R$20)&lt;&gt;0),"","보스")&amp;"인게임누적합배수",ChapterTable!$R:$S,2,0)*C1707)
  )
  )
  )
)</f>
        <v>11140.885546874999</v>
      </c>
      <c r="F1707" s="1">
        <f ca="1">IF(AND($A1707=0,$B1707=1),
    VLOOKUP(1,ChapterTable!$1:$1048576,MATCH("최종"&amp;SUBSTITUTE(SUBSTITUTE(F$1,"standard",""),"|Float",""),ChapterTable!$1:$1,0),0)*ChapterTable!$P$17,
  IF(AND($A1707=0,$B1707=0),
    F1708,
  IF($B1707=0,
    VLOOKUP($A1707,ChapterTable!$1:$1048576,MATCH("최종"&amp;SUBSTITUTE(SUBSTITUTE(F$1,"standard",""),"|Float",""),ChapterTable!$1:$1,0),0),
  IF($B1707=1,
    IF($L1707=FALSE,
      VLOOKUP($A1707,ChapterTable!$1:$1048576,MATCH("최종"&amp;SUBSTITUTE(SUBSTITUTE(F$1,"standard",""),"|Float",""),ChapterTable!$1:$1,0),0),
      VLOOKUP($A1707-ChapterTable!$P$11,ChapterTable!$1:$1048576,MATCH("최종"&amp;SUBSTITUTE(SUBSTITUTE(F$1,"standard",""),"|Float",""),ChapterTable!$1:$1,0),0)*ChapterTable!$P$14
    ),
  OFFSET(F1707,-$B1707+IF($L1707,1,0),0)*
    (VLOOKUP(SUBSTITUTE(SUBSTITUTE(F$1,"standard",""),"|Float","")&amp;IF(OR($L1707=TRUE,$A1707=0,MOD($A1707,ChapterTable!$R$20)&lt;&gt;0),"","보스")&amp;"인게임누적곱배수",ChapterTable!$R:$S,2,0)^D1707
    +VLOOKUP(SUBSTITUTE(SUBSTITUTE(F$1,"standard",""),"|Float","")&amp;IF(OR($L1707=TRUE,$A1707=0,MOD($A1707,ChapterTable!$R$20)&lt;&gt;0),"","보스")&amp;"인게임누적합배수",ChapterTable!$R:$S,2,0)*D1707)
  )
  )
  )
)</f>
        <v>3564.4202270507808</v>
      </c>
      <c r="G1707" t="s">
        <v>715</v>
      </c>
      <c r="J1707" t="str">
        <f>IF(ISBLANK(I1707),"",
IFERROR(VLOOKUP(I1707,[1]StringTable!$1:$1048576,MATCH("kor|String",[1]StringTable!$1:$1,0),0),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91"/>
        <v>0.5</v>
      </c>
      <c r="AJ1707">
        <f t="shared" si="189"/>
        <v>0.54666666600000002</v>
      </c>
      <c r="AK1707">
        <f t="shared" si="190"/>
        <v>1</v>
      </c>
      <c r="AL1707">
        <v>0</v>
      </c>
    </row>
    <row r="1708" spans="1:38" x14ac:dyDescent="0.3">
      <c r="A1708">
        <v>12</v>
      </c>
      <c r="B1708">
        <v>17</v>
      </c>
      <c r="C1708">
        <f>IF(OR($L1708=TRUE,$A1708=0,MOD($A1708,ChapterTable!$R$20)&lt;&gt;0),
MAX(0,INT(($B1708+ChapterTable!$P$26+VLOOKUP(SUBSTITUTE(C$1,"성장단계","")&amp;"단계오프셋",ChapterTable!$R:$S,2,0))/ChapterTable!$P$23)),
MAX(0,INT(($B1708+ChapterTable!$R$26+VLOOKUP(SUBSTITUTE(C$1,"성장단계","")&amp;"보스단계오프셋",ChapterTable!$R:$S,2,0))/ChapterTable!$R$23)))</f>
        <v>2</v>
      </c>
      <c r="D1708">
        <f>IF(OR($L1708=TRUE,$A1708=0,MOD($A1708,ChapterTable!$R$20)&lt;&gt;0),
MAX(0,INT(($B1708+ChapterTable!$P$26+VLOOKUP(SUBSTITUTE(D$1,"성장단계","")&amp;"단계오프셋",ChapterTable!$R:$S,2,0))/ChapterTable!$P$23)),
MAX(0,INT(($B1708+ChapterTable!$R$26+VLOOKUP(SUBSTITUTE(D$1,"성장단계","")&amp;"보스단계오프셋",ChapterTable!$R:$S,2,0))/ChapterTable!$R$23)))</f>
        <v>1</v>
      </c>
      <c r="E1708" s="1">
        <f ca="1">IF(AND($A1708=0,$B1708=1),
    VLOOKUP(1,ChapterTable!$1:$1048576,MATCH("최종"&amp;SUBSTITUTE(SUBSTITUTE(E$1,"standard",""),"|Float",""),ChapterTable!$1:$1,0),0)*ChapterTable!$P$17,
  IF(AND($A1708=0,$B1708=0),
    E1709,
  IF($B1708=0,
    VLOOKUP($A1708,ChapterTable!$1:$1048576,MATCH("최종"&amp;SUBSTITUTE(SUBSTITUTE(E$1,"standard",""),"|Float",""),ChapterTable!$1:$1,0),0),
  IF($B1708=1,
    IF($L1708=FALSE,
      VLOOKUP($A1708,ChapterTable!$1:$1048576,MATCH("최종"&amp;SUBSTITUTE(SUBSTITUTE(E$1,"standard",""),"|Float",""),ChapterTable!$1:$1,0),0),
      VLOOKUP($A1708-ChapterTable!$P$11,ChapterTable!$1:$1048576,MATCH("최종"&amp;SUBSTITUTE(SUBSTITUTE(E$1,"standard",""),"|Float",""),ChapterTable!$1:$1,0),0)*ChapterTable!$P$14
    ),
  OFFSET(E1708,-$B1708+IF($L1708,1,0),0)*IF($B1708&gt;OFFSET($B1708,1,0),ChapterTable!$R$17,1)*
    (VLOOKUP(SUBSTITUTE(SUBSTITUTE(E$1,"standard",""),"|Float","")&amp;IF(OR($L1708=TRUE,$A1708=0,MOD($A1708,ChapterTable!$R$20)&lt;&gt;0),"","보스")&amp;"인게임누적곱배수",ChapterTable!$R:$S,2,0)^C1708
    +VLOOKUP(SUBSTITUTE(SUBSTITUTE(E$1,"standard",""),"|Float","")&amp;IF(OR($L1708=TRUE,$A1708=0,MOD($A1708,ChapterTable!$R$20)&lt;&gt;0),"","보스")&amp;"인게임누적합배수",ChapterTable!$R:$S,2,0)*C1708)
  )
  )
  )
)</f>
        <v>11140.885546874999</v>
      </c>
      <c r="F1708" s="1">
        <f ca="1">IF(AND($A1708=0,$B1708=1),
    VLOOKUP(1,ChapterTable!$1:$1048576,MATCH("최종"&amp;SUBSTITUTE(SUBSTITUTE(F$1,"standard",""),"|Float",""),ChapterTable!$1:$1,0),0)*ChapterTable!$P$17,
  IF(AND($A1708=0,$B1708=0),
    F1709,
  IF($B1708=0,
    VLOOKUP($A1708,ChapterTable!$1:$1048576,MATCH("최종"&amp;SUBSTITUTE(SUBSTITUTE(F$1,"standard",""),"|Float",""),ChapterTable!$1:$1,0),0),
  IF($B1708=1,
    IF($L1708=FALSE,
      VLOOKUP($A1708,ChapterTable!$1:$1048576,MATCH("최종"&amp;SUBSTITUTE(SUBSTITUTE(F$1,"standard",""),"|Float",""),ChapterTable!$1:$1,0),0),
      VLOOKUP($A1708-ChapterTable!$P$11,ChapterTable!$1:$1048576,MATCH("최종"&amp;SUBSTITUTE(SUBSTITUTE(F$1,"standard",""),"|Float",""),ChapterTable!$1:$1,0),0)*ChapterTable!$P$14
    ),
  OFFSET(F1708,-$B1708+IF($L1708,1,0),0)*
    (VLOOKUP(SUBSTITUTE(SUBSTITUTE(F$1,"standard",""),"|Float","")&amp;IF(OR($L1708=TRUE,$A1708=0,MOD($A1708,ChapterTable!$R$20)&lt;&gt;0),"","보스")&amp;"인게임누적곱배수",ChapterTable!$R:$S,2,0)^D1708
    +VLOOKUP(SUBSTITUTE(SUBSTITUTE(F$1,"standard",""),"|Float","")&amp;IF(OR($L1708=TRUE,$A1708=0,MOD($A1708,ChapterTable!$R$20)&lt;&gt;0),"","보스")&amp;"인게임누적합배수",ChapterTable!$R:$S,2,0)*D1708)
  )
  )
  )
)</f>
        <v>3564.4202270507808</v>
      </c>
      <c r="G1708" t="s">
        <v>715</v>
      </c>
      <c r="J1708" t="str">
        <f>IF(ISBLANK(I1708),"",
IFERROR(VLOOKUP(I1708,[1]StringTable!$1:$1048576,MATCH("kor|String",[1]StringTable!$1:$1,0),0),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91"/>
        <v>0.5</v>
      </c>
      <c r="AJ1708">
        <f t="shared" si="189"/>
        <v>0.54666666600000002</v>
      </c>
      <c r="AK1708">
        <f t="shared" si="190"/>
        <v>1</v>
      </c>
      <c r="AL1708">
        <v>0</v>
      </c>
    </row>
    <row r="1709" spans="1:38" x14ac:dyDescent="0.3">
      <c r="A1709">
        <v>12</v>
      </c>
      <c r="B1709">
        <v>18</v>
      </c>
      <c r="C1709">
        <f>IF(OR($L1709=TRUE,$A1709=0,MOD($A1709,ChapterTable!$R$20)&lt;&gt;0),
MAX(0,INT(($B1709+ChapterTable!$P$26+VLOOKUP(SUBSTITUTE(C$1,"성장단계","")&amp;"단계오프셋",ChapterTable!$R:$S,2,0))/ChapterTable!$P$23)),
MAX(0,INT(($B1709+ChapterTable!$R$26+VLOOKUP(SUBSTITUTE(C$1,"성장단계","")&amp;"보스단계오프셋",ChapterTable!$R:$S,2,0))/ChapterTable!$R$23)))</f>
        <v>2</v>
      </c>
      <c r="D1709">
        <f>IF(OR($L1709=TRUE,$A1709=0,MOD($A1709,ChapterTable!$R$20)&lt;&gt;0),
MAX(0,INT(($B1709+ChapterTable!$P$26+VLOOKUP(SUBSTITUTE(D$1,"성장단계","")&amp;"단계오프셋",ChapterTable!$R:$S,2,0))/ChapterTable!$P$23)),
MAX(0,INT(($B1709+ChapterTable!$R$26+VLOOKUP(SUBSTITUTE(D$1,"성장단계","")&amp;"보스단계오프셋",ChapterTable!$R:$S,2,0))/ChapterTable!$R$23)))</f>
        <v>1</v>
      </c>
      <c r="E1709" s="1">
        <f ca="1">IF(AND($A1709=0,$B1709=1),
    VLOOKUP(1,ChapterTable!$1:$1048576,MATCH("최종"&amp;SUBSTITUTE(SUBSTITUTE(E$1,"standard",""),"|Float",""),ChapterTable!$1:$1,0),0)*ChapterTable!$P$17,
  IF(AND($A1709=0,$B1709=0),
    E1710,
  IF($B1709=0,
    VLOOKUP($A1709,ChapterTable!$1:$1048576,MATCH("최종"&amp;SUBSTITUTE(SUBSTITUTE(E$1,"standard",""),"|Float",""),ChapterTable!$1:$1,0),0),
  IF($B1709=1,
    IF($L1709=FALSE,
      VLOOKUP($A1709,ChapterTable!$1:$1048576,MATCH("최종"&amp;SUBSTITUTE(SUBSTITUTE(E$1,"standard",""),"|Float",""),ChapterTable!$1:$1,0),0),
      VLOOKUP($A1709-ChapterTable!$P$11,ChapterTable!$1:$1048576,MATCH("최종"&amp;SUBSTITUTE(SUBSTITUTE(E$1,"standard",""),"|Float",""),ChapterTable!$1:$1,0),0)*ChapterTable!$P$14
    ),
  OFFSET(E1709,-$B1709+IF($L1709,1,0),0)*IF($B1709&gt;OFFSET($B1709,1,0),ChapterTable!$R$17,1)*
    (VLOOKUP(SUBSTITUTE(SUBSTITUTE(E$1,"standard",""),"|Float","")&amp;IF(OR($L1709=TRUE,$A1709=0,MOD($A1709,ChapterTable!$R$20)&lt;&gt;0),"","보스")&amp;"인게임누적곱배수",ChapterTable!$R:$S,2,0)^C1709
    +VLOOKUP(SUBSTITUTE(SUBSTITUTE(E$1,"standard",""),"|Float","")&amp;IF(OR($L1709=TRUE,$A1709=0,MOD($A1709,ChapterTable!$R$20)&lt;&gt;0),"","보스")&amp;"인게임누적합배수",ChapterTable!$R:$S,2,0)*C1709)
  )
  )
  )
)</f>
        <v>11140.885546874999</v>
      </c>
      <c r="F1709" s="1">
        <f ca="1">IF(AND($A1709=0,$B1709=1),
    VLOOKUP(1,ChapterTable!$1:$1048576,MATCH("최종"&amp;SUBSTITUTE(SUBSTITUTE(F$1,"standard",""),"|Float",""),ChapterTable!$1:$1,0),0)*ChapterTable!$P$17,
  IF(AND($A1709=0,$B1709=0),
    F1710,
  IF($B1709=0,
    VLOOKUP($A1709,ChapterTable!$1:$1048576,MATCH("최종"&amp;SUBSTITUTE(SUBSTITUTE(F$1,"standard",""),"|Float",""),ChapterTable!$1:$1,0),0),
  IF($B1709=1,
    IF($L1709=FALSE,
      VLOOKUP($A1709,ChapterTable!$1:$1048576,MATCH("최종"&amp;SUBSTITUTE(SUBSTITUTE(F$1,"standard",""),"|Float",""),ChapterTable!$1:$1,0),0),
      VLOOKUP($A1709-ChapterTable!$P$11,ChapterTable!$1:$1048576,MATCH("최종"&amp;SUBSTITUTE(SUBSTITUTE(F$1,"standard",""),"|Float",""),ChapterTable!$1:$1,0),0)*ChapterTable!$P$14
    ),
  OFFSET(F1709,-$B1709+IF($L1709,1,0),0)*
    (VLOOKUP(SUBSTITUTE(SUBSTITUTE(F$1,"standard",""),"|Float","")&amp;IF(OR($L1709=TRUE,$A1709=0,MOD($A1709,ChapterTable!$R$20)&lt;&gt;0),"","보스")&amp;"인게임누적곱배수",ChapterTable!$R:$S,2,0)^D1709
    +VLOOKUP(SUBSTITUTE(SUBSTITUTE(F$1,"standard",""),"|Float","")&amp;IF(OR($L1709=TRUE,$A1709=0,MOD($A1709,ChapterTable!$R$20)&lt;&gt;0),"","보스")&amp;"인게임누적합배수",ChapterTable!$R:$S,2,0)*D1709)
  )
  )
  )
)</f>
        <v>3564.4202270507808</v>
      </c>
      <c r="G1709" t="s">
        <v>715</v>
      </c>
      <c r="J1709" t="str">
        <f>IF(ISBLANK(I1709),"",
IFERROR(VLOOKUP(I1709,[1]StringTable!$1:$1048576,MATCH("kor|String",[1]StringTable!$1:$1,0),0),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91"/>
        <v>0.5</v>
      </c>
      <c r="AJ1709">
        <f t="shared" si="189"/>
        <v>0.54666666600000002</v>
      </c>
      <c r="AK1709">
        <f t="shared" si="190"/>
        <v>1</v>
      </c>
      <c r="AL1709">
        <v>0</v>
      </c>
    </row>
    <row r="1710" spans="1:38" x14ac:dyDescent="0.3">
      <c r="A1710">
        <v>12</v>
      </c>
      <c r="B1710">
        <v>19</v>
      </c>
      <c r="C1710">
        <f>IF(OR($L1710=TRUE,$A1710=0,MOD($A1710,ChapterTable!$R$20)&lt;&gt;0),
MAX(0,INT(($B1710+ChapterTable!$P$26+VLOOKUP(SUBSTITUTE(C$1,"성장단계","")&amp;"단계오프셋",ChapterTable!$R:$S,2,0))/ChapterTable!$P$23)),
MAX(0,INT(($B1710+ChapterTable!$R$26+VLOOKUP(SUBSTITUTE(C$1,"성장단계","")&amp;"보스단계오프셋",ChapterTable!$R:$S,2,0))/ChapterTable!$R$23)))</f>
        <v>2</v>
      </c>
      <c r="D1710">
        <f>IF(OR($L1710=TRUE,$A1710=0,MOD($A1710,ChapterTable!$R$20)&lt;&gt;0),
MAX(0,INT(($B1710+ChapterTable!$P$26+VLOOKUP(SUBSTITUTE(D$1,"성장단계","")&amp;"단계오프셋",ChapterTable!$R:$S,2,0))/ChapterTable!$P$23)),
MAX(0,INT(($B1710+ChapterTable!$R$26+VLOOKUP(SUBSTITUTE(D$1,"성장단계","")&amp;"보스단계오프셋",ChapterTable!$R:$S,2,0))/ChapterTable!$R$23)))</f>
        <v>1</v>
      </c>
      <c r="E1710" s="1">
        <f ca="1">IF(AND($A1710=0,$B1710=1),
    VLOOKUP(1,ChapterTable!$1:$1048576,MATCH("최종"&amp;SUBSTITUTE(SUBSTITUTE(E$1,"standard",""),"|Float",""),ChapterTable!$1:$1,0),0)*ChapterTable!$P$17,
  IF(AND($A1710=0,$B1710=0),
    E1711,
  IF($B1710=0,
    VLOOKUP($A1710,ChapterTable!$1:$1048576,MATCH("최종"&amp;SUBSTITUTE(SUBSTITUTE(E$1,"standard",""),"|Float",""),ChapterTable!$1:$1,0),0),
  IF($B1710=1,
    IF($L1710=FALSE,
      VLOOKUP($A1710,ChapterTable!$1:$1048576,MATCH("최종"&amp;SUBSTITUTE(SUBSTITUTE(E$1,"standard",""),"|Float",""),ChapterTable!$1:$1,0),0),
      VLOOKUP($A1710-ChapterTable!$P$11,ChapterTable!$1:$1048576,MATCH("최종"&amp;SUBSTITUTE(SUBSTITUTE(E$1,"standard",""),"|Float",""),ChapterTable!$1:$1,0),0)*ChapterTable!$P$14
    ),
  OFFSET(E1710,-$B1710+IF($L1710,1,0),0)*IF($B1710&gt;OFFSET($B1710,1,0),ChapterTable!$R$17,1)*
    (VLOOKUP(SUBSTITUTE(SUBSTITUTE(E$1,"standard",""),"|Float","")&amp;IF(OR($L1710=TRUE,$A1710=0,MOD($A1710,ChapterTable!$R$20)&lt;&gt;0),"","보스")&amp;"인게임누적곱배수",ChapterTable!$R:$S,2,0)^C1710
    +VLOOKUP(SUBSTITUTE(SUBSTITUTE(E$1,"standard",""),"|Float","")&amp;IF(OR($L1710=TRUE,$A1710=0,MOD($A1710,ChapterTable!$R$20)&lt;&gt;0),"","보스")&amp;"인게임누적합배수",ChapterTable!$R:$S,2,0)*C1710)
  )
  )
  )
)</f>
        <v>11140.885546874999</v>
      </c>
      <c r="F1710" s="1">
        <f ca="1">IF(AND($A1710=0,$B1710=1),
    VLOOKUP(1,ChapterTable!$1:$1048576,MATCH("최종"&amp;SUBSTITUTE(SUBSTITUTE(F$1,"standard",""),"|Float",""),ChapterTable!$1:$1,0),0)*ChapterTable!$P$17,
  IF(AND($A1710=0,$B1710=0),
    F1711,
  IF($B1710=0,
    VLOOKUP($A1710,ChapterTable!$1:$1048576,MATCH("최종"&amp;SUBSTITUTE(SUBSTITUTE(F$1,"standard",""),"|Float",""),ChapterTable!$1:$1,0),0),
  IF($B1710=1,
    IF($L1710=FALSE,
      VLOOKUP($A1710,ChapterTable!$1:$1048576,MATCH("최종"&amp;SUBSTITUTE(SUBSTITUTE(F$1,"standard",""),"|Float",""),ChapterTable!$1:$1,0),0),
      VLOOKUP($A1710-ChapterTable!$P$11,ChapterTable!$1:$1048576,MATCH("최종"&amp;SUBSTITUTE(SUBSTITUTE(F$1,"standard",""),"|Float",""),ChapterTable!$1:$1,0),0)*ChapterTable!$P$14
    ),
  OFFSET(F1710,-$B1710+IF($L1710,1,0),0)*
    (VLOOKUP(SUBSTITUTE(SUBSTITUTE(F$1,"standard",""),"|Float","")&amp;IF(OR($L1710=TRUE,$A1710=0,MOD($A1710,ChapterTable!$R$20)&lt;&gt;0),"","보스")&amp;"인게임누적곱배수",ChapterTable!$R:$S,2,0)^D1710
    +VLOOKUP(SUBSTITUTE(SUBSTITUTE(F$1,"standard",""),"|Float","")&amp;IF(OR($L1710=TRUE,$A1710=0,MOD($A1710,ChapterTable!$R$20)&lt;&gt;0),"","보스")&amp;"인게임누적합배수",ChapterTable!$R:$S,2,0)*D1710)
  )
  )
  )
)</f>
        <v>3564.4202270507808</v>
      </c>
      <c r="G1710" t="s">
        <v>715</v>
      </c>
      <c r="J1710" t="str">
        <f>IF(ISBLANK(I1710),"",
IFERROR(VLOOKUP(I1710,[1]StringTable!$1:$1048576,MATCH("kor|String",[1]StringTable!$1:$1,0),0),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91"/>
        <v>0.5</v>
      </c>
      <c r="AJ1710">
        <f t="shared" si="189"/>
        <v>0.54666666600000002</v>
      </c>
      <c r="AK1710">
        <f t="shared" si="190"/>
        <v>1</v>
      </c>
      <c r="AL1710">
        <v>0</v>
      </c>
    </row>
    <row r="1711" spans="1:38" x14ac:dyDescent="0.3">
      <c r="A1711">
        <v>12</v>
      </c>
      <c r="B1711">
        <v>20</v>
      </c>
      <c r="C1711">
        <f>IF(OR($L1711=TRUE,$A1711=0,MOD($A1711,ChapterTable!$R$20)&lt;&gt;0),
MAX(0,INT(($B1711+ChapterTable!$P$26+VLOOKUP(SUBSTITUTE(C$1,"성장단계","")&amp;"단계오프셋",ChapterTable!$R:$S,2,0))/ChapterTable!$P$23)),
MAX(0,INT(($B1711+ChapterTable!$R$26+VLOOKUP(SUBSTITUTE(C$1,"성장단계","")&amp;"보스단계오프셋",ChapterTable!$R:$S,2,0))/ChapterTable!$R$23)))</f>
        <v>2</v>
      </c>
      <c r="D1711">
        <f>IF(OR($L1711=TRUE,$A1711=0,MOD($A1711,ChapterTable!$R$20)&lt;&gt;0),
MAX(0,INT(($B1711+ChapterTable!$P$26+VLOOKUP(SUBSTITUTE(D$1,"성장단계","")&amp;"단계오프셋",ChapterTable!$R:$S,2,0))/ChapterTable!$P$23)),
MAX(0,INT(($B1711+ChapterTable!$R$26+VLOOKUP(SUBSTITUTE(D$1,"성장단계","")&amp;"보스단계오프셋",ChapterTable!$R:$S,2,0))/ChapterTable!$R$23)))</f>
        <v>1</v>
      </c>
      <c r="E1711" s="1">
        <f ca="1">IF(AND($A1711=0,$B1711=1),
    VLOOKUP(1,ChapterTable!$1:$1048576,MATCH("최종"&amp;SUBSTITUTE(SUBSTITUTE(E$1,"standard",""),"|Float",""),ChapterTable!$1:$1,0),0)*ChapterTable!$P$17,
  IF(AND($A1711=0,$B1711=0),
    E1712,
  IF($B1711=0,
    VLOOKUP($A1711,ChapterTable!$1:$1048576,MATCH("최종"&amp;SUBSTITUTE(SUBSTITUTE(E$1,"standard",""),"|Float",""),ChapterTable!$1:$1,0),0),
  IF($B1711=1,
    IF($L1711=FALSE,
      VLOOKUP($A1711,ChapterTable!$1:$1048576,MATCH("최종"&amp;SUBSTITUTE(SUBSTITUTE(E$1,"standard",""),"|Float",""),ChapterTable!$1:$1,0),0),
      VLOOKUP($A1711-ChapterTable!$P$11,ChapterTable!$1:$1048576,MATCH("최종"&amp;SUBSTITUTE(SUBSTITUTE(E$1,"standard",""),"|Float",""),ChapterTable!$1:$1,0),0)*ChapterTable!$P$14
    ),
  OFFSET(E1711,-$B1711+IF($L1711,1,0),0)*IF($B1711&gt;OFFSET($B1711,1,0),ChapterTable!$R$17,1)*
    (VLOOKUP(SUBSTITUTE(SUBSTITUTE(E$1,"standard",""),"|Float","")&amp;IF(OR($L1711=TRUE,$A1711=0,MOD($A1711,ChapterTable!$R$20)&lt;&gt;0),"","보스")&amp;"인게임누적곱배수",ChapterTable!$R:$S,2,0)^C1711
    +VLOOKUP(SUBSTITUTE(SUBSTITUTE(E$1,"standard",""),"|Float","")&amp;IF(OR($L1711=TRUE,$A1711=0,MOD($A1711,ChapterTable!$R$20)&lt;&gt;0),"","보스")&amp;"인게임누적합배수",ChapterTable!$R:$S,2,0)*C1711)
  )
  )
  )
)</f>
        <v>11140.885546874999</v>
      </c>
      <c r="F1711" s="1">
        <f ca="1">IF(AND($A1711=0,$B1711=1),
    VLOOKUP(1,ChapterTable!$1:$1048576,MATCH("최종"&amp;SUBSTITUTE(SUBSTITUTE(F$1,"standard",""),"|Float",""),ChapterTable!$1:$1,0),0)*ChapterTable!$P$17,
  IF(AND($A1711=0,$B1711=0),
    F1712,
  IF($B1711=0,
    VLOOKUP($A1711,ChapterTable!$1:$1048576,MATCH("최종"&amp;SUBSTITUTE(SUBSTITUTE(F$1,"standard",""),"|Float",""),ChapterTable!$1:$1,0),0),
  IF($B1711=1,
    IF($L1711=FALSE,
      VLOOKUP($A1711,ChapterTable!$1:$1048576,MATCH("최종"&amp;SUBSTITUTE(SUBSTITUTE(F$1,"standard",""),"|Float",""),ChapterTable!$1:$1,0),0),
      VLOOKUP($A1711-ChapterTable!$P$11,ChapterTable!$1:$1048576,MATCH("최종"&amp;SUBSTITUTE(SUBSTITUTE(F$1,"standard",""),"|Float",""),ChapterTable!$1:$1,0),0)*ChapterTable!$P$14
    ),
  OFFSET(F1711,-$B1711+IF($L1711,1,0),0)*
    (VLOOKUP(SUBSTITUTE(SUBSTITUTE(F$1,"standard",""),"|Float","")&amp;IF(OR($L1711=TRUE,$A1711=0,MOD($A1711,ChapterTable!$R$20)&lt;&gt;0),"","보스")&amp;"인게임누적곱배수",ChapterTable!$R:$S,2,0)^D1711
    +VLOOKUP(SUBSTITUTE(SUBSTITUTE(F$1,"standard",""),"|Float","")&amp;IF(OR($L1711=TRUE,$A1711=0,MOD($A1711,ChapterTable!$R$20)&lt;&gt;0),"","보스")&amp;"인게임누적합배수",ChapterTable!$R:$S,2,0)*D1711)
  )
  )
  )
)</f>
        <v>3564.4202270507808</v>
      </c>
      <c r="G1711" t="s">
        <v>715</v>
      </c>
      <c r="J1711" t="str">
        <f>IF(ISBLANK(I1711),"",
IFERROR(VLOOKUP(I1711,[1]StringTable!$1:$1048576,MATCH("kor|String",[1]StringTable!$1:$1,0),0),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91"/>
        <v>0.5</v>
      </c>
      <c r="AJ1711">
        <f t="shared" si="189"/>
        <v>1</v>
      </c>
      <c r="AK1711">
        <f t="shared" si="190"/>
        <v>2</v>
      </c>
      <c r="AL1711">
        <v>0</v>
      </c>
    </row>
    <row r="1712" spans="1:38" x14ac:dyDescent="0.3">
      <c r="A1712">
        <v>12</v>
      </c>
      <c r="B1712">
        <v>21</v>
      </c>
      <c r="C1712">
        <f>IF(OR($L1712=TRUE,$A1712=0,MOD($A1712,ChapterTable!$R$20)&lt;&gt;0),
MAX(0,INT(($B1712+ChapterTable!$P$26+VLOOKUP(SUBSTITUTE(C$1,"성장단계","")&amp;"단계오프셋",ChapterTable!$R:$S,2,0))/ChapterTable!$P$23)),
MAX(0,INT(($B1712+ChapterTable!$R$26+VLOOKUP(SUBSTITUTE(C$1,"성장단계","")&amp;"보스단계오프셋",ChapterTable!$R:$S,2,0))/ChapterTable!$R$23)))</f>
        <v>2</v>
      </c>
      <c r="D1712">
        <f>IF(OR($L1712=TRUE,$A1712=0,MOD($A1712,ChapterTable!$R$20)&lt;&gt;0),
MAX(0,INT(($B1712+ChapterTable!$P$26+VLOOKUP(SUBSTITUTE(D$1,"성장단계","")&amp;"단계오프셋",ChapterTable!$R:$S,2,0))/ChapterTable!$P$23)),
MAX(0,INT(($B1712+ChapterTable!$R$26+VLOOKUP(SUBSTITUTE(D$1,"성장단계","")&amp;"보스단계오프셋",ChapterTable!$R:$S,2,0))/ChapterTable!$R$23)))</f>
        <v>2</v>
      </c>
      <c r="E1712" s="1">
        <f ca="1">IF(AND($A1712=0,$B1712=1),
    VLOOKUP(1,ChapterTable!$1:$1048576,MATCH("최종"&amp;SUBSTITUTE(SUBSTITUTE(E$1,"standard",""),"|Float",""),ChapterTable!$1:$1,0),0)*ChapterTable!$P$17,
  IF(AND($A1712=0,$B1712=0),
    E1713,
  IF($B1712=0,
    VLOOKUP($A1712,ChapterTable!$1:$1048576,MATCH("최종"&amp;SUBSTITUTE(SUBSTITUTE(E$1,"standard",""),"|Float",""),ChapterTable!$1:$1,0),0),
  IF($B1712=1,
    IF($L1712=FALSE,
      VLOOKUP($A1712,ChapterTable!$1:$1048576,MATCH("최종"&amp;SUBSTITUTE(SUBSTITUTE(E$1,"standard",""),"|Float",""),ChapterTable!$1:$1,0),0),
      VLOOKUP($A1712-ChapterTable!$P$11,ChapterTable!$1:$1048576,MATCH("최종"&amp;SUBSTITUTE(SUBSTITUTE(E$1,"standard",""),"|Float",""),ChapterTable!$1:$1,0),0)*ChapterTable!$P$14
    ),
  OFFSET(E1712,-$B1712+IF($L1712,1,0),0)*IF($B1712&gt;OFFSET($B1712,1,0),ChapterTable!$R$17,1)*
    (VLOOKUP(SUBSTITUTE(SUBSTITUTE(E$1,"standard",""),"|Float","")&amp;IF(OR($L1712=TRUE,$A1712=0,MOD($A1712,ChapterTable!$R$20)&lt;&gt;0),"","보스")&amp;"인게임누적곱배수",ChapterTable!$R:$S,2,0)^C1712
    +VLOOKUP(SUBSTITUTE(SUBSTITUTE(E$1,"standard",""),"|Float","")&amp;IF(OR($L1712=TRUE,$A1712=0,MOD($A1712,ChapterTable!$R$20)&lt;&gt;0),"","보스")&amp;"인게임누적합배수",ChapterTable!$R:$S,2,0)*C1712)
  )
  )
  )
)</f>
        <v>11140.885546874999</v>
      </c>
      <c r="F1712" s="1">
        <f ca="1">IF(AND($A1712=0,$B1712=1),
    VLOOKUP(1,ChapterTable!$1:$1048576,MATCH("최종"&amp;SUBSTITUTE(SUBSTITUTE(F$1,"standard",""),"|Float",""),ChapterTable!$1:$1,0),0)*ChapterTable!$P$17,
  IF(AND($A1712=0,$B1712=0),
    F1713,
  IF($B1712=0,
    VLOOKUP($A1712,ChapterTable!$1:$1048576,MATCH("최종"&amp;SUBSTITUTE(SUBSTITUTE(F$1,"standard",""),"|Float",""),ChapterTable!$1:$1,0),0),
  IF($B1712=1,
    IF($L1712=FALSE,
      VLOOKUP($A1712,ChapterTable!$1:$1048576,MATCH("최종"&amp;SUBSTITUTE(SUBSTITUTE(F$1,"standard",""),"|Float",""),ChapterTable!$1:$1,0),0),
      VLOOKUP($A1712-ChapterTable!$P$11,ChapterTable!$1:$1048576,MATCH("최종"&amp;SUBSTITUTE(SUBSTITUTE(F$1,"standard",""),"|Float",""),ChapterTable!$1:$1,0),0)*ChapterTable!$P$14
    ),
  OFFSET(F1712,-$B1712+IF($L1712,1,0),0)*
    (VLOOKUP(SUBSTITUTE(SUBSTITUTE(F$1,"standard",""),"|Float","")&amp;IF(OR($L1712=TRUE,$A1712=0,MOD($A1712,ChapterTable!$R$20)&lt;&gt;0),"","보스")&amp;"인게임누적곱배수",ChapterTable!$R:$S,2,0)^D1712
    +VLOOKUP(SUBSTITUTE(SUBSTITUTE(F$1,"standard",""),"|Float","")&amp;IF(OR($L1712=TRUE,$A1712=0,MOD($A1712,ChapterTable!$R$20)&lt;&gt;0),"","보스")&amp;"인게임누적합배수",ChapterTable!$R:$S,2,0)*D1712)
  )
  )
  )
)</f>
        <v>3813.1007080078116</v>
      </c>
      <c r="G1712" t="s">
        <v>715</v>
      </c>
      <c r="J1712" t="str">
        <f>IF(ISBLANK(I1712),"",
IFERROR(VLOOKUP(I1712,[1]StringTable!$1:$1048576,MATCH("kor|String",[1]StringTable!$1:$1,0),0),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91"/>
        <v>0.33333333333333331</v>
      </c>
      <c r="AJ1712">
        <f t="shared" si="189"/>
        <v>0.395555555</v>
      </c>
      <c r="AK1712">
        <f t="shared" si="190"/>
        <v>1</v>
      </c>
      <c r="AL1712">
        <v>0</v>
      </c>
    </row>
    <row r="1713" spans="1:38" x14ac:dyDescent="0.3">
      <c r="A1713">
        <v>12</v>
      </c>
      <c r="B1713">
        <v>22</v>
      </c>
      <c r="C1713">
        <f>IF(OR($L1713=TRUE,$A1713=0,MOD($A1713,ChapterTable!$R$20)&lt;&gt;0),
MAX(0,INT(($B1713+ChapterTable!$P$26+VLOOKUP(SUBSTITUTE(C$1,"성장단계","")&amp;"단계오프셋",ChapterTable!$R:$S,2,0))/ChapterTable!$P$23)),
MAX(0,INT(($B1713+ChapterTable!$R$26+VLOOKUP(SUBSTITUTE(C$1,"성장단계","")&amp;"보스단계오프셋",ChapterTable!$R:$S,2,0))/ChapterTable!$R$23)))</f>
        <v>2</v>
      </c>
      <c r="D1713">
        <f>IF(OR($L1713=TRUE,$A1713=0,MOD($A1713,ChapterTable!$R$20)&lt;&gt;0),
MAX(0,INT(($B1713+ChapterTable!$P$26+VLOOKUP(SUBSTITUTE(D$1,"성장단계","")&amp;"단계오프셋",ChapterTable!$R:$S,2,0))/ChapterTable!$P$23)),
MAX(0,INT(($B1713+ChapterTable!$R$26+VLOOKUP(SUBSTITUTE(D$1,"성장단계","")&amp;"보스단계오프셋",ChapterTable!$R:$S,2,0))/ChapterTable!$R$23)))</f>
        <v>2</v>
      </c>
      <c r="E1713" s="1">
        <f ca="1">IF(AND($A1713=0,$B1713=1),
    VLOOKUP(1,ChapterTable!$1:$1048576,MATCH("최종"&amp;SUBSTITUTE(SUBSTITUTE(E$1,"standard",""),"|Float",""),ChapterTable!$1:$1,0),0)*ChapterTable!$P$17,
  IF(AND($A1713=0,$B1713=0),
    E1714,
  IF($B1713=0,
    VLOOKUP($A1713,ChapterTable!$1:$1048576,MATCH("최종"&amp;SUBSTITUTE(SUBSTITUTE(E$1,"standard",""),"|Float",""),ChapterTable!$1:$1,0),0),
  IF($B1713=1,
    IF($L1713=FALSE,
      VLOOKUP($A1713,ChapterTable!$1:$1048576,MATCH("최종"&amp;SUBSTITUTE(SUBSTITUTE(E$1,"standard",""),"|Float",""),ChapterTable!$1:$1,0),0),
      VLOOKUP($A1713-ChapterTable!$P$11,ChapterTable!$1:$1048576,MATCH("최종"&amp;SUBSTITUTE(SUBSTITUTE(E$1,"standard",""),"|Float",""),ChapterTable!$1:$1,0),0)*ChapterTable!$P$14
    ),
  OFFSET(E1713,-$B1713+IF($L1713,1,0),0)*IF($B1713&gt;OFFSET($B1713,1,0),ChapterTable!$R$17,1)*
    (VLOOKUP(SUBSTITUTE(SUBSTITUTE(E$1,"standard",""),"|Float","")&amp;IF(OR($L1713=TRUE,$A1713=0,MOD($A1713,ChapterTable!$R$20)&lt;&gt;0),"","보스")&amp;"인게임누적곱배수",ChapterTable!$R:$S,2,0)^C1713
    +VLOOKUP(SUBSTITUTE(SUBSTITUTE(E$1,"standard",""),"|Float","")&amp;IF(OR($L1713=TRUE,$A1713=0,MOD($A1713,ChapterTable!$R$20)&lt;&gt;0),"","보스")&amp;"인게임누적합배수",ChapterTable!$R:$S,2,0)*C1713)
  )
  )
  )
)</f>
        <v>11140.885546874999</v>
      </c>
      <c r="F1713" s="1">
        <f ca="1">IF(AND($A1713=0,$B1713=1),
    VLOOKUP(1,ChapterTable!$1:$1048576,MATCH("최종"&amp;SUBSTITUTE(SUBSTITUTE(F$1,"standard",""),"|Float",""),ChapterTable!$1:$1,0),0)*ChapterTable!$P$17,
  IF(AND($A1713=0,$B1713=0),
    F1714,
  IF($B1713=0,
    VLOOKUP($A1713,ChapterTable!$1:$1048576,MATCH("최종"&amp;SUBSTITUTE(SUBSTITUTE(F$1,"standard",""),"|Float",""),ChapterTable!$1:$1,0),0),
  IF($B1713=1,
    IF($L1713=FALSE,
      VLOOKUP($A1713,ChapterTable!$1:$1048576,MATCH("최종"&amp;SUBSTITUTE(SUBSTITUTE(F$1,"standard",""),"|Float",""),ChapterTable!$1:$1,0),0),
      VLOOKUP($A1713-ChapterTable!$P$11,ChapterTable!$1:$1048576,MATCH("최종"&amp;SUBSTITUTE(SUBSTITUTE(F$1,"standard",""),"|Float",""),ChapterTable!$1:$1,0),0)*ChapterTable!$P$14
    ),
  OFFSET(F1713,-$B1713+IF($L1713,1,0),0)*
    (VLOOKUP(SUBSTITUTE(SUBSTITUTE(F$1,"standard",""),"|Float","")&amp;IF(OR($L1713=TRUE,$A1713=0,MOD($A1713,ChapterTable!$R$20)&lt;&gt;0),"","보스")&amp;"인게임누적곱배수",ChapterTable!$R:$S,2,0)^D1713
    +VLOOKUP(SUBSTITUTE(SUBSTITUTE(F$1,"standard",""),"|Float","")&amp;IF(OR($L1713=TRUE,$A1713=0,MOD($A1713,ChapterTable!$R$20)&lt;&gt;0),"","보스")&amp;"인게임누적합배수",ChapterTable!$R:$S,2,0)*D1713)
  )
  )
  )
)</f>
        <v>3813.1007080078116</v>
      </c>
      <c r="G1713" t="s">
        <v>715</v>
      </c>
      <c r="J1713" t="str">
        <f>IF(ISBLANK(I1713),"",
IFERROR(VLOOKUP(I1713,[1]StringTable!$1:$1048576,MATCH("kor|String",[1]StringTable!$1:$1,0),0),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91"/>
        <v>0.33333333333333331</v>
      </c>
      <c r="AJ1713">
        <f t="shared" si="189"/>
        <v>0.395555555</v>
      </c>
      <c r="AK1713">
        <f t="shared" si="190"/>
        <v>1</v>
      </c>
      <c r="AL1713">
        <v>0</v>
      </c>
    </row>
    <row r="1714" spans="1:38" x14ac:dyDescent="0.3">
      <c r="A1714">
        <v>12</v>
      </c>
      <c r="B1714">
        <v>23</v>
      </c>
      <c r="C1714">
        <f>IF(OR($L1714=TRUE,$A1714=0,MOD($A1714,ChapterTable!$R$20)&lt;&gt;0),
MAX(0,INT(($B1714+ChapterTable!$P$26+VLOOKUP(SUBSTITUTE(C$1,"성장단계","")&amp;"단계오프셋",ChapterTable!$R:$S,2,0))/ChapterTable!$P$23)),
MAX(0,INT(($B1714+ChapterTable!$R$26+VLOOKUP(SUBSTITUTE(C$1,"성장단계","")&amp;"보스단계오프셋",ChapterTable!$R:$S,2,0))/ChapterTable!$R$23)))</f>
        <v>2</v>
      </c>
      <c r="D1714">
        <f>IF(OR($L1714=TRUE,$A1714=0,MOD($A1714,ChapterTable!$R$20)&lt;&gt;0),
MAX(0,INT(($B1714+ChapterTable!$P$26+VLOOKUP(SUBSTITUTE(D$1,"성장단계","")&amp;"단계오프셋",ChapterTable!$R:$S,2,0))/ChapterTable!$P$23)),
MAX(0,INT(($B1714+ChapterTable!$R$26+VLOOKUP(SUBSTITUTE(D$1,"성장단계","")&amp;"보스단계오프셋",ChapterTable!$R:$S,2,0))/ChapterTable!$R$23)))</f>
        <v>2</v>
      </c>
      <c r="E1714" s="1">
        <f ca="1">IF(AND($A1714=0,$B1714=1),
    VLOOKUP(1,ChapterTable!$1:$1048576,MATCH("최종"&amp;SUBSTITUTE(SUBSTITUTE(E$1,"standard",""),"|Float",""),ChapterTable!$1:$1,0),0)*ChapterTable!$P$17,
  IF(AND($A1714=0,$B1714=0),
    E1715,
  IF($B1714=0,
    VLOOKUP($A1714,ChapterTable!$1:$1048576,MATCH("최종"&amp;SUBSTITUTE(SUBSTITUTE(E$1,"standard",""),"|Float",""),ChapterTable!$1:$1,0),0),
  IF($B1714=1,
    IF($L1714=FALSE,
      VLOOKUP($A1714,ChapterTable!$1:$1048576,MATCH("최종"&amp;SUBSTITUTE(SUBSTITUTE(E$1,"standard",""),"|Float",""),ChapterTable!$1:$1,0),0),
      VLOOKUP($A1714-ChapterTable!$P$11,ChapterTable!$1:$1048576,MATCH("최종"&amp;SUBSTITUTE(SUBSTITUTE(E$1,"standard",""),"|Float",""),ChapterTable!$1:$1,0),0)*ChapterTable!$P$14
    ),
  OFFSET(E1714,-$B1714+IF($L1714,1,0),0)*IF($B1714&gt;OFFSET($B1714,1,0),ChapterTable!$R$17,1)*
    (VLOOKUP(SUBSTITUTE(SUBSTITUTE(E$1,"standard",""),"|Float","")&amp;IF(OR($L1714=TRUE,$A1714=0,MOD($A1714,ChapterTable!$R$20)&lt;&gt;0),"","보스")&amp;"인게임누적곱배수",ChapterTable!$R:$S,2,0)^C1714
    +VLOOKUP(SUBSTITUTE(SUBSTITUTE(E$1,"standard",""),"|Float","")&amp;IF(OR($L1714=TRUE,$A1714=0,MOD($A1714,ChapterTable!$R$20)&lt;&gt;0),"","보스")&amp;"인게임누적합배수",ChapterTable!$R:$S,2,0)*C1714)
  )
  )
  )
)</f>
        <v>11140.885546874999</v>
      </c>
      <c r="F1714" s="1">
        <f ca="1">IF(AND($A1714=0,$B1714=1),
    VLOOKUP(1,ChapterTable!$1:$1048576,MATCH("최종"&amp;SUBSTITUTE(SUBSTITUTE(F$1,"standard",""),"|Float",""),ChapterTable!$1:$1,0),0)*ChapterTable!$P$17,
  IF(AND($A1714=0,$B1714=0),
    F1715,
  IF($B1714=0,
    VLOOKUP($A1714,ChapterTable!$1:$1048576,MATCH("최종"&amp;SUBSTITUTE(SUBSTITUTE(F$1,"standard",""),"|Float",""),ChapterTable!$1:$1,0),0),
  IF($B1714=1,
    IF($L1714=FALSE,
      VLOOKUP($A1714,ChapterTable!$1:$1048576,MATCH("최종"&amp;SUBSTITUTE(SUBSTITUTE(F$1,"standard",""),"|Float",""),ChapterTable!$1:$1,0),0),
      VLOOKUP($A1714-ChapterTable!$P$11,ChapterTable!$1:$1048576,MATCH("최종"&amp;SUBSTITUTE(SUBSTITUTE(F$1,"standard",""),"|Float",""),ChapterTable!$1:$1,0),0)*ChapterTable!$P$14
    ),
  OFFSET(F1714,-$B1714+IF($L1714,1,0),0)*
    (VLOOKUP(SUBSTITUTE(SUBSTITUTE(F$1,"standard",""),"|Float","")&amp;IF(OR($L1714=TRUE,$A1714=0,MOD($A1714,ChapterTable!$R$20)&lt;&gt;0),"","보스")&amp;"인게임누적곱배수",ChapterTable!$R:$S,2,0)^D1714
    +VLOOKUP(SUBSTITUTE(SUBSTITUTE(F$1,"standard",""),"|Float","")&amp;IF(OR($L1714=TRUE,$A1714=0,MOD($A1714,ChapterTable!$R$20)&lt;&gt;0),"","보스")&amp;"인게임누적합배수",ChapterTable!$R:$S,2,0)*D1714)
  )
  )
  )
)</f>
        <v>3813.1007080078116</v>
      </c>
      <c r="G1714" t="s">
        <v>715</v>
      </c>
      <c r="J1714" t="str">
        <f>IF(ISBLANK(I1714),"",
IFERROR(VLOOKUP(I1714,[1]StringTable!$1:$1048576,MATCH("kor|String",[1]StringTable!$1:$1,0),0),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91"/>
        <v>0.33333333333333331</v>
      </c>
      <c r="AJ1714">
        <f t="shared" si="189"/>
        <v>0.395555555</v>
      </c>
      <c r="AK1714">
        <f t="shared" si="190"/>
        <v>1</v>
      </c>
      <c r="AL1714">
        <v>0</v>
      </c>
    </row>
    <row r="1715" spans="1:38" x14ac:dyDescent="0.3">
      <c r="A1715">
        <v>12</v>
      </c>
      <c r="B1715">
        <v>24</v>
      </c>
      <c r="C1715">
        <f>IF(OR($L1715=TRUE,$A1715=0,MOD($A1715,ChapterTable!$R$20)&lt;&gt;0),
MAX(0,INT(($B1715+ChapterTable!$P$26+VLOOKUP(SUBSTITUTE(C$1,"성장단계","")&amp;"단계오프셋",ChapterTable!$R:$S,2,0))/ChapterTable!$P$23)),
MAX(0,INT(($B1715+ChapterTable!$R$26+VLOOKUP(SUBSTITUTE(C$1,"성장단계","")&amp;"보스단계오프셋",ChapterTable!$R:$S,2,0))/ChapterTable!$R$23)))</f>
        <v>2</v>
      </c>
      <c r="D1715">
        <f>IF(OR($L1715=TRUE,$A1715=0,MOD($A1715,ChapterTable!$R$20)&lt;&gt;0),
MAX(0,INT(($B1715+ChapterTable!$P$26+VLOOKUP(SUBSTITUTE(D$1,"성장단계","")&amp;"단계오프셋",ChapterTable!$R:$S,2,0))/ChapterTable!$P$23)),
MAX(0,INT(($B1715+ChapterTable!$R$26+VLOOKUP(SUBSTITUTE(D$1,"성장단계","")&amp;"보스단계오프셋",ChapterTable!$R:$S,2,0))/ChapterTable!$R$23)))</f>
        <v>2</v>
      </c>
      <c r="E1715" s="1">
        <f ca="1">IF(AND($A1715=0,$B1715=1),
    VLOOKUP(1,ChapterTable!$1:$1048576,MATCH("최종"&amp;SUBSTITUTE(SUBSTITUTE(E$1,"standard",""),"|Float",""),ChapterTable!$1:$1,0),0)*ChapterTable!$P$17,
  IF(AND($A1715=0,$B1715=0),
    E1716,
  IF($B1715=0,
    VLOOKUP($A1715,ChapterTable!$1:$1048576,MATCH("최종"&amp;SUBSTITUTE(SUBSTITUTE(E$1,"standard",""),"|Float",""),ChapterTable!$1:$1,0),0),
  IF($B1715=1,
    IF($L1715=FALSE,
      VLOOKUP($A1715,ChapterTable!$1:$1048576,MATCH("최종"&amp;SUBSTITUTE(SUBSTITUTE(E$1,"standard",""),"|Float",""),ChapterTable!$1:$1,0),0),
      VLOOKUP($A1715-ChapterTable!$P$11,ChapterTable!$1:$1048576,MATCH("최종"&amp;SUBSTITUTE(SUBSTITUTE(E$1,"standard",""),"|Float",""),ChapterTable!$1:$1,0),0)*ChapterTable!$P$14
    ),
  OFFSET(E1715,-$B1715+IF($L1715,1,0),0)*IF($B1715&gt;OFFSET($B1715,1,0),ChapterTable!$R$17,1)*
    (VLOOKUP(SUBSTITUTE(SUBSTITUTE(E$1,"standard",""),"|Float","")&amp;IF(OR($L1715=TRUE,$A1715=0,MOD($A1715,ChapterTable!$R$20)&lt;&gt;0),"","보스")&amp;"인게임누적곱배수",ChapterTable!$R:$S,2,0)^C1715
    +VLOOKUP(SUBSTITUTE(SUBSTITUTE(E$1,"standard",""),"|Float","")&amp;IF(OR($L1715=TRUE,$A1715=0,MOD($A1715,ChapterTable!$R$20)&lt;&gt;0),"","보스")&amp;"인게임누적합배수",ChapterTable!$R:$S,2,0)*C1715)
  )
  )
  )
)</f>
        <v>11140.885546874999</v>
      </c>
      <c r="F1715" s="1">
        <f ca="1">IF(AND($A1715=0,$B1715=1),
    VLOOKUP(1,ChapterTable!$1:$1048576,MATCH("최종"&amp;SUBSTITUTE(SUBSTITUTE(F$1,"standard",""),"|Float",""),ChapterTable!$1:$1,0),0)*ChapterTable!$P$17,
  IF(AND($A1715=0,$B1715=0),
    F1716,
  IF($B1715=0,
    VLOOKUP($A1715,ChapterTable!$1:$1048576,MATCH("최종"&amp;SUBSTITUTE(SUBSTITUTE(F$1,"standard",""),"|Float",""),ChapterTable!$1:$1,0),0),
  IF($B1715=1,
    IF($L1715=FALSE,
      VLOOKUP($A1715,ChapterTable!$1:$1048576,MATCH("최종"&amp;SUBSTITUTE(SUBSTITUTE(F$1,"standard",""),"|Float",""),ChapterTable!$1:$1,0),0),
      VLOOKUP($A1715-ChapterTable!$P$11,ChapterTable!$1:$1048576,MATCH("최종"&amp;SUBSTITUTE(SUBSTITUTE(F$1,"standard",""),"|Float",""),ChapterTable!$1:$1,0),0)*ChapterTable!$P$14
    ),
  OFFSET(F1715,-$B1715+IF($L1715,1,0),0)*
    (VLOOKUP(SUBSTITUTE(SUBSTITUTE(F$1,"standard",""),"|Float","")&amp;IF(OR($L1715=TRUE,$A1715=0,MOD($A1715,ChapterTable!$R$20)&lt;&gt;0),"","보스")&amp;"인게임누적곱배수",ChapterTable!$R:$S,2,0)^D1715
    +VLOOKUP(SUBSTITUTE(SUBSTITUTE(F$1,"standard",""),"|Float","")&amp;IF(OR($L1715=TRUE,$A1715=0,MOD($A1715,ChapterTable!$R$20)&lt;&gt;0),"","보스")&amp;"인게임누적합배수",ChapterTable!$R:$S,2,0)*D1715)
  )
  )
  )
)</f>
        <v>3813.1007080078116</v>
      </c>
      <c r="G1715" t="s">
        <v>715</v>
      </c>
      <c r="J1715" t="str">
        <f>IF(ISBLANK(I1715),"",
IFERROR(VLOOKUP(I1715,[1]StringTable!$1:$1048576,MATCH("kor|String",[1]StringTable!$1:$1,0),0),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91"/>
        <v>0.33333333333333331</v>
      </c>
      <c r="AJ1715">
        <f t="shared" si="189"/>
        <v>0.395555555</v>
      </c>
      <c r="AK1715">
        <f t="shared" si="190"/>
        <v>1</v>
      </c>
      <c r="AL1715">
        <v>0</v>
      </c>
    </row>
    <row r="1716" spans="1:38" x14ac:dyDescent="0.3">
      <c r="A1716">
        <v>12</v>
      </c>
      <c r="B1716">
        <v>25</v>
      </c>
      <c r="C1716">
        <f>IF(OR($L1716=TRUE,$A1716=0,MOD($A1716,ChapterTable!$R$20)&lt;&gt;0),
MAX(0,INT(($B1716+ChapterTable!$P$26+VLOOKUP(SUBSTITUTE(C$1,"성장단계","")&amp;"단계오프셋",ChapterTable!$R:$S,2,0))/ChapterTable!$P$23)),
MAX(0,INT(($B1716+ChapterTable!$R$26+VLOOKUP(SUBSTITUTE(C$1,"성장단계","")&amp;"보스단계오프셋",ChapterTable!$R:$S,2,0))/ChapterTable!$R$23)))</f>
        <v>2</v>
      </c>
      <c r="D1716">
        <f>IF(OR($L1716=TRUE,$A1716=0,MOD($A1716,ChapterTable!$R$20)&lt;&gt;0),
MAX(0,INT(($B1716+ChapterTable!$P$26+VLOOKUP(SUBSTITUTE(D$1,"성장단계","")&amp;"단계오프셋",ChapterTable!$R:$S,2,0))/ChapterTable!$P$23)),
MAX(0,INT(($B1716+ChapterTable!$R$26+VLOOKUP(SUBSTITUTE(D$1,"성장단계","")&amp;"보스단계오프셋",ChapterTable!$R:$S,2,0))/ChapterTable!$R$23)))</f>
        <v>2</v>
      </c>
      <c r="E1716" s="1">
        <f ca="1">IF(AND($A1716=0,$B1716=1),
    VLOOKUP(1,ChapterTable!$1:$1048576,MATCH("최종"&amp;SUBSTITUTE(SUBSTITUTE(E$1,"standard",""),"|Float",""),ChapterTable!$1:$1,0),0)*ChapterTable!$P$17,
  IF(AND($A1716=0,$B1716=0),
    E1717,
  IF($B1716=0,
    VLOOKUP($A1716,ChapterTable!$1:$1048576,MATCH("최종"&amp;SUBSTITUTE(SUBSTITUTE(E$1,"standard",""),"|Float",""),ChapterTable!$1:$1,0),0),
  IF($B1716=1,
    IF($L1716=FALSE,
      VLOOKUP($A1716,ChapterTable!$1:$1048576,MATCH("최종"&amp;SUBSTITUTE(SUBSTITUTE(E$1,"standard",""),"|Float",""),ChapterTable!$1:$1,0),0),
      VLOOKUP($A1716-ChapterTable!$P$11,ChapterTable!$1:$1048576,MATCH("최종"&amp;SUBSTITUTE(SUBSTITUTE(E$1,"standard",""),"|Float",""),ChapterTable!$1:$1,0),0)*ChapterTable!$P$14
    ),
  OFFSET(E1716,-$B1716+IF($L1716,1,0),0)*IF($B1716&gt;OFFSET($B1716,1,0),ChapterTable!$R$17,1)*
    (VLOOKUP(SUBSTITUTE(SUBSTITUTE(E$1,"standard",""),"|Float","")&amp;IF(OR($L1716=TRUE,$A1716=0,MOD($A1716,ChapterTable!$R$20)&lt;&gt;0),"","보스")&amp;"인게임누적곱배수",ChapterTable!$R:$S,2,0)^C1716
    +VLOOKUP(SUBSTITUTE(SUBSTITUTE(E$1,"standard",""),"|Float","")&amp;IF(OR($L1716=TRUE,$A1716=0,MOD($A1716,ChapterTable!$R$20)&lt;&gt;0),"","보스")&amp;"인게임누적합배수",ChapterTable!$R:$S,2,0)*C1716)
  )
  )
  )
)</f>
        <v>11140.885546874999</v>
      </c>
      <c r="F1716" s="1">
        <f ca="1">IF(AND($A1716=0,$B1716=1),
    VLOOKUP(1,ChapterTable!$1:$1048576,MATCH("최종"&amp;SUBSTITUTE(SUBSTITUTE(F$1,"standard",""),"|Float",""),ChapterTable!$1:$1,0),0)*ChapterTable!$P$17,
  IF(AND($A1716=0,$B1716=0),
    F1717,
  IF($B1716=0,
    VLOOKUP($A1716,ChapterTable!$1:$1048576,MATCH("최종"&amp;SUBSTITUTE(SUBSTITUTE(F$1,"standard",""),"|Float",""),ChapterTable!$1:$1,0),0),
  IF($B1716=1,
    IF($L1716=FALSE,
      VLOOKUP($A1716,ChapterTable!$1:$1048576,MATCH("최종"&amp;SUBSTITUTE(SUBSTITUTE(F$1,"standard",""),"|Float",""),ChapterTable!$1:$1,0),0),
      VLOOKUP($A1716-ChapterTable!$P$11,ChapterTable!$1:$1048576,MATCH("최종"&amp;SUBSTITUTE(SUBSTITUTE(F$1,"standard",""),"|Float",""),ChapterTable!$1:$1,0),0)*ChapterTable!$P$14
    ),
  OFFSET(F1716,-$B1716+IF($L1716,1,0),0)*
    (VLOOKUP(SUBSTITUTE(SUBSTITUTE(F$1,"standard",""),"|Float","")&amp;IF(OR($L1716=TRUE,$A1716=0,MOD($A1716,ChapterTable!$R$20)&lt;&gt;0),"","보스")&amp;"인게임누적곱배수",ChapterTable!$R:$S,2,0)^D1716
    +VLOOKUP(SUBSTITUTE(SUBSTITUTE(F$1,"standard",""),"|Float","")&amp;IF(OR($L1716=TRUE,$A1716=0,MOD($A1716,ChapterTable!$R$20)&lt;&gt;0),"","보스")&amp;"인게임누적합배수",ChapterTable!$R:$S,2,0)*D1716)
  )
  )
  )
)</f>
        <v>3813.1007080078116</v>
      </c>
      <c r="G1716" t="s">
        <v>715</v>
      </c>
      <c r="J1716" t="str">
        <f>IF(ISBLANK(I1716),"",
IFERROR(VLOOKUP(I1716,[1]StringTable!$1:$1048576,MATCH("kor|String",[1]StringTable!$1:$1,0),0),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91"/>
        <v>0.33333333333333331</v>
      </c>
      <c r="AJ1716">
        <f t="shared" si="189"/>
        <v>0.395555555</v>
      </c>
      <c r="AK1716">
        <f t="shared" si="190"/>
        <v>1</v>
      </c>
      <c r="AL1716">
        <v>0</v>
      </c>
    </row>
    <row r="1717" spans="1:38" x14ac:dyDescent="0.3">
      <c r="A1717">
        <v>12</v>
      </c>
      <c r="B1717">
        <v>26</v>
      </c>
      <c r="C1717">
        <f>IF(OR($L1717=TRUE,$A1717=0,MOD($A1717,ChapterTable!$R$20)&lt;&gt;0),
MAX(0,INT(($B1717+ChapterTable!$P$26+VLOOKUP(SUBSTITUTE(C$1,"성장단계","")&amp;"단계오프셋",ChapterTable!$R:$S,2,0))/ChapterTable!$P$23)),
MAX(0,INT(($B1717+ChapterTable!$R$26+VLOOKUP(SUBSTITUTE(C$1,"성장단계","")&amp;"보스단계오프셋",ChapterTable!$R:$S,2,0))/ChapterTable!$R$23)))</f>
        <v>3</v>
      </c>
      <c r="D1717">
        <f>IF(OR($L1717=TRUE,$A1717=0,MOD($A1717,ChapterTable!$R$20)&lt;&gt;0),
MAX(0,INT(($B1717+ChapterTable!$P$26+VLOOKUP(SUBSTITUTE(D$1,"성장단계","")&amp;"단계오프셋",ChapterTable!$R:$S,2,0))/ChapterTable!$P$23)),
MAX(0,INT(($B1717+ChapterTable!$R$26+VLOOKUP(SUBSTITUTE(D$1,"성장단계","")&amp;"보스단계오프셋",ChapterTable!$R:$S,2,0))/ChapterTable!$R$23)))</f>
        <v>2</v>
      </c>
      <c r="E1717" s="1">
        <f ca="1">IF(AND($A1717=0,$B1717=1),
    VLOOKUP(1,ChapterTable!$1:$1048576,MATCH("최종"&amp;SUBSTITUTE(SUBSTITUTE(E$1,"standard",""),"|Float",""),ChapterTable!$1:$1,0),0)*ChapterTable!$P$17,
  IF(AND($A1717=0,$B1717=0),
    E1718,
  IF($B1717=0,
    VLOOKUP($A1717,ChapterTable!$1:$1048576,MATCH("최종"&amp;SUBSTITUTE(SUBSTITUTE(E$1,"standard",""),"|Float",""),ChapterTable!$1:$1,0),0),
  IF($B1717=1,
    IF($L1717=FALSE,
      VLOOKUP($A1717,ChapterTable!$1:$1048576,MATCH("최종"&amp;SUBSTITUTE(SUBSTITUTE(E$1,"standard",""),"|Float",""),ChapterTable!$1:$1,0),0),
      VLOOKUP($A1717-ChapterTable!$P$11,ChapterTable!$1:$1048576,MATCH("최종"&amp;SUBSTITUTE(SUBSTITUTE(E$1,"standard",""),"|Float",""),ChapterTable!$1:$1,0),0)*ChapterTable!$P$14
    ),
  OFFSET(E1717,-$B1717+IF($L1717,1,0),0)*IF($B1717&gt;OFFSET($B1717,1,0),ChapterTable!$R$17,1)*
    (VLOOKUP(SUBSTITUTE(SUBSTITUTE(E$1,"standard",""),"|Float","")&amp;IF(OR($L1717=TRUE,$A1717=0,MOD($A1717,ChapterTable!$R$20)&lt;&gt;0),"","보스")&amp;"인게임누적곱배수",ChapterTable!$R:$S,2,0)^C1717
    +VLOOKUP(SUBSTITUTE(SUBSTITUTE(E$1,"standard",""),"|Float","")&amp;IF(OR($L1717=TRUE,$A1717=0,MOD($A1717,ChapterTable!$R$20)&lt;&gt;0),"","보스")&amp;"인게임누적합배수",ChapterTable!$R:$S,2,0)*C1717)
  )
  )
  )
)</f>
        <v>12732.440624999999</v>
      </c>
      <c r="F1717" s="1">
        <f ca="1">IF(AND($A1717=0,$B1717=1),
    VLOOKUP(1,ChapterTable!$1:$1048576,MATCH("최종"&amp;SUBSTITUTE(SUBSTITUTE(F$1,"standard",""),"|Float",""),ChapterTable!$1:$1,0),0)*ChapterTable!$P$17,
  IF(AND($A1717=0,$B1717=0),
    F1718,
  IF($B1717=0,
    VLOOKUP($A1717,ChapterTable!$1:$1048576,MATCH("최종"&amp;SUBSTITUTE(SUBSTITUTE(F$1,"standard",""),"|Float",""),ChapterTable!$1:$1,0),0),
  IF($B1717=1,
    IF($L1717=FALSE,
      VLOOKUP($A1717,ChapterTable!$1:$1048576,MATCH("최종"&amp;SUBSTITUTE(SUBSTITUTE(F$1,"standard",""),"|Float",""),ChapterTable!$1:$1,0),0),
      VLOOKUP($A1717-ChapterTable!$P$11,ChapterTable!$1:$1048576,MATCH("최종"&amp;SUBSTITUTE(SUBSTITUTE(F$1,"standard",""),"|Float",""),ChapterTable!$1:$1,0),0)*ChapterTable!$P$14
    ),
  OFFSET(F1717,-$B1717+IF($L1717,1,0),0)*
    (VLOOKUP(SUBSTITUTE(SUBSTITUTE(F$1,"standard",""),"|Float","")&amp;IF(OR($L1717=TRUE,$A1717=0,MOD($A1717,ChapterTable!$R$20)&lt;&gt;0),"","보스")&amp;"인게임누적곱배수",ChapterTable!$R:$S,2,0)^D1717
    +VLOOKUP(SUBSTITUTE(SUBSTITUTE(F$1,"standard",""),"|Float","")&amp;IF(OR($L1717=TRUE,$A1717=0,MOD($A1717,ChapterTable!$R$20)&lt;&gt;0),"","보스")&amp;"인게임누적합배수",ChapterTable!$R:$S,2,0)*D1717)
  )
  )
  )
)</f>
        <v>3813.1007080078116</v>
      </c>
      <c r="G1717" t="s">
        <v>715</v>
      </c>
      <c r="J1717" t="str">
        <f>IF(ISBLANK(I1717),"",
IFERROR(VLOOKUP(I1717,[1]StringTable!$1:$1048576,MATCH("kor|String",[1]StringTable!$1:$1,0),0),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91"/>
        <v>0.33333333333333331</v>
      </c>
      <c r="AJ1717">
        <f t="shared" si="189"/>
        <v>0.395555555</v>
      </c>
      <c r="AK1717">
        <f t="shared" si="190"/>
        <v>1</v>
      </c>
      <c r="AL1717">
        <v>0</v>
      </c>
    </row>
    <row r="1718" spans="1:38" x14ac:dyDescent="0.3">
      <c r="A1718">
        <v>12</v>
      </c>
      <c r="B1718">
        <v>27</v>
      </c>
      <c r="C1718">
        <f>IF(OR($L1718=TRUE,$A1718=0,MOD($A1718,ChapterTable!$R$20)&lt;&gt;0),
MAX(0,INT(($B1718+ChapterTable!$P$26+VLOOKUP(SUBSTITUTE(C$1,"성장단계","")&amp;"단계오프셋",ChapterTable!$R:$S,2,0))/ChapterTable!$P$23)),
MAX(0,INT(($B1718+ChapterTable!$R$26+VLOOKUP(SUBSTITUTE(C$1,"성장단계","")&amp;"보스단계오프셋",ChapterTable!$R:$S,2,0))/ChapterTable!$R$23)))</f>
        <v>3</v>
      </c>
      <c r="D1718">
        <f>IF(OR($L1718=TRUE,$A1718=0,MOD($A1718,ChapterTable!$R$20)&lt;&gt;0),
MAX(0,INT(($B1718+ChapterTable!$P$26+VLOOKUP(SUBSTITUTE(D$1,"성장단계","")&amp;"단계오프셋",ChapterTable!$R:$S,2,0))/ChapterTable!$P$23)),
MAX(0,INT(($B1718+ChapterTable!$R$26+VLOOKUP(SUBSTITUTE(D$1,"성장단계","")&amp;"보스단계오프셋",ChapterTable!$R:$S,2,0))/ChapterTable!$R$23)))</f>
        <v>2</v>
      </c>
      <c r="E1718" s="1">
        <f ca="1">IF(AND($A1718=0,$B1718=1),
    VLOOKUP(1,ChapterTable!$1:$1048576,MATCH("최종"&amp;SUBSTITUTE(SUBSTITUTE(E$1,"standard",""),"|Float",""),ChapterTable!$1:$1,0),0)*ChapterTable!$P$17,
  IF(AND($A1718=0,$B1718=0),
    E1719,
  IF($B1718=0,
    VLOOKUP($A1718,ChapterTable!$1:$1048576,MATCH("최종"&amp;SUBSTITUTE(SUBSTITUTE(E$1,"standard",""),"|Float",""),ChapterTable!$1:$1,0),0),
  IF($B1718=1,
    IF($L1718=FALSE,
      VLOOKUP($A1718,ChapterTable!$1:$1048576,MATCH("최종"&amp;SUBSTITUTE(SUBSTITUTE(E$1,"standard",""),"|Float",""),ChapterTable!$1:$1,0),0),
      VLOOKUP($A1718-ChapterTable!$P$11,ChapterTable!$1:$1048576,MATCH("최종"&amp;SUBSTITUTE(SUBSTITUTE(E$1,"standard",""),"|Float",""),ChapterTable!$1:$1,0),0)*ChapterTable!$P$14
    ),
  OFFSET(E1718,-$B1718+IF($L1718,1,0),0)*IF($B1718&gt;OFFSET($B1718,1,0),ChapterTable!$R$17,1)*
    (VLOOKUP(SUBSTITUTE(SUBSTITUTE(E$1,"standard",""),"|Float","")&amp;IF(OR($L1718=TRUE,$A1718=0,MOD($A1718,ChapterTable!$R$20)&lt;&gt;0),"","보스")&amp;"인게임누적곱배수",ChapterTable!$R:$S,2,0)^C1718
    +VLOOKUP(SUBSTITUTE(SUBSTITUTE(E$1,"standard",""),"|Float","")&amp;IF(OR($L1718=TRUE,$A1718=0,MOD($A1718,ChapterTable!$R$20)&lt;&gt;0),"","보스")&amp;"인게임누적합배수",ChapterTable!$R:$S,2,0)*C1718)
  )
  )
  )
)</f>
        <v>12732.440624999999</v>
      </c>
      <c r="F1718" s="1">
        <f ca="1">IF(AND($A1718=0,$B1718=1),
    VLOOKUP(1,ChapterTable!$1:$1048576,MATCH("최종"&amp;SUBSTITUTE(SUBSTITUTE(F$1,"standard",""),"|Float",""),ChapterTable!$1:$1,0),0)*ChapterTable!$P$17,
  IF(AND($A1718=0,$B1718=0),
    F1719,
  IF($B1718=0,
    VLOOKUP($A1718,ChapterTable!$1:$1048576,MATCH("최종"&amp;SUBSTITUTE(SUBSTITUTE(F$1,"standard",""),"|Float",""),ChapterTable!$1:$1,0),0),
  IF($B1718=1,
    IF($L1718=FALSE,
      VLOOKUP($A1718,ChapterTable!$1:$1048576,MATCH("최종"&amp;SUBSTITUTE(SUBSTITUTE(F$1,"standard",""),"|Float",""),ChapterTable!$1:$1,0),0),
      VLOOKUP($A1718-ChapterTable!$P$11,ChapterTable!$1:$1048576,MATCH("최종"&amp;SUBSTITUTE(SUBSTITUTE(F$1,"standard",""),"|Float",""),ChapterTable!$1:$1,0),0)*ChapterTable!$P$14
    ),
  OFFSET(F1718,-$B1718+IF($L1718,1,0),0)*
    (VLOOKUP(SUBSTITUTE(SUBSTITUTE(F$1,"standard",""),"|Float","")&amp;IF(OR($L1718=TRUE,$A1718=0,MOD($A1718,ChapterTable!$R$20)&lt;&gt;0),"","보스")&amp;"인게임누적곱배수",ChapterTable!$R:$S,2,0)^D1718
    +VLOOKUP(SUBSTITUTE(SUBSTITUTE(F$1,"standard",""),"|Float","")&amp;IF(OR($L1718=TRUE,$A1718=0,MOD($A1718,ChapterTable!$R$20)&lt;&gt;0),"","보스")&amp;"인게임누적합배수",ChapterTable!$R:$S,2,0)*D1718)
  )
  )
  )
)</f>
        <v>3813.1007080078116</v>
      </c>
      <c r="G1718" t="s">
        <v>715</v>
      </c>
      <c r="J1718" t="str">
        <f>IF(ISBLANK(I1718),"",
IFERROR(VLOOKUP(I1718,[1]StringTable!$1:$1048576,MATCH("kor|String",[1]StringTable!$1:$1,0),0),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91"/>
        <v>0.33333333333333331</v>
      </c>
      <c r="AJ1718">
        <f t="shared" si="189"/>
        <v>0.395555555</v>
      </c>
      <c r="AK1718">
        <f t="shared" si="190"/>
        <v>1</v>
      </c>
      <c r="AL1718">
        <v>0</v>
      </c>
    </row>
    <row r="1719" spans="1:38" x14ac:dyDescent="0.3">
      <c r="A1719">
        <v>12</v>
      </c>
      <c r="B1719">
        <v>28</v>
      </c>
      <c r="C1719">
        <f>IF(OR($L1719=TRUE,$A1719=0,MOD($A1719,ChapterTable!$R$20)&lt;&gt;0),
MAX(0,INT(($B1719+ChapterTable!$P$26+VLOOKUP(SUBSTITUTE(C$1,"성장단계","")&amp;"단계오프셋",ChapterTable!$R:$S,2,0))/ChapterTable!$P$23)),
MAX(0,INT(($B1719+ChapterTable!$R$26+VLOOKUP(SUBSTITUTE(C$1,"성장단계","")&amp;"보스단계오프셋",ChapterTable!$R:$S,2,0))/ChapterTable!$R$23)))</f>
        <v>3</v>
      </c>
      <c r="D1719">
        <f>IF(OR($L1719=TRUE,$A1719=0,MOD($A1719,ChapterTable!$R$20)&lt;&gt;0),
MAX(0,INT(($B1719+ChapterTable!$P$26+VLOOKUP(SUBSTITUTE(D$1,"성장단계","")&amp;"단계오프셋",ChapterTable!$R:$S,2,0))/ChapterTable!$P$23)),
MAX(0,INT(($B1719+ChapterTable!$R$26+VLOOKUP(SUBSTITUTE(D$1,"성장단계","")&amp;"보스단계오프셋",ChapterTable!$R:$S,2,0))/ChapterTable!$R$23)))</f>
        <v>2</v>
      </c>
      <c r="E1719" s="1">
        <f ca="1">IF(AND($A1719=0,$B1719=1),
    VLOOKUP(1,ChapterTable!$1:$1048576,MATCH("최종"&amp;SUBSTITUTE(SUBSTITUTE(E$1,"standard",""),"|Float",""),ChapterTable!$1:$1,0),0)*ChapterTable!$P$17,
  IF(AND($A1719=0,$B1719=0),
    E1720,
  IF($B1719=0,
    VLOOKUP($A1719,ChapterTable!$1:$1048576,MATCH("최종"&amp;SUBSTITUTE(SUBSTITUTE(E$1,"standard",""),"|Float",""),ChapterTable!$1:$1,0),0),
  IF($B1719=1,
    IF($L1719=FALSE,
      VLOOKUP($A1719,ChapterTable!$1:$1048576,MATCH("최종"&amp;SUBSTITUTE(SUBSTITUTE(E$1,"standard",""),"|Float",""),ChapterTable!$1:$1,0),0),
      VLOOKUP($A1719-ChapterTable!$P$11,ChapterTable!$1:$1048576,MATCH("최종"&amp;SUBSTITUTE(SUBSTITUTE(E$1,"standard",""),"|Float",""),ChapterTable!$1:$1,0),0)*ChapterTable!$P$14
    ),
  OFFSET(E1719,-$B1719+IF($L1719,1,0),0)*IF($B1719&gt;OFFSET($B1719,1,0),ChapterTable!$R$17,1)*
    (VLOOKUP(SUBSTITUTE(SUBSTITUTE(E$1,"standard",""),"|Float","")&amp;IF(OR($L1719=TRUE,$A1719=0,MOD($A1719,ChapterTable!$R$20)&lt;&gt;0),"","보스")&amp;"인게임누적곱배수",ChapterTable!$R:$S,2,0)^C1719
    +VLOOKUP(SUBSTITUTE(SUBSTITUTE(E$1,"standard",""),"|Float","")&amp;IF(OR($L1719=TRUE,$A1719=0,MOD($A1719,ChapterTable!$R$20)&lt;&gt;0),"","보스")&amp;"인게임누적합배수",ChapterTable!$R:$S,2,0)*C1719)
  )
  )
  )
)</f>
        <v>12732.440624999999</v>
      </c>
      <c r="F1719" s="1">
        <f ca="1">IF(AND($A1719=0,$B1719=1),
    VLOOKUP(1,ChapterTable!$1:$1048576,MATCH("최종"&amp;SUBSTITUTE(SUBSTITUTE(F$1,"standard",""),"|Float",""),ChapterTable!$1:$1,0),0)*ChapterTable!$P$17,
  IF(AND($A1719=0,$B1719=0),
    F1720,
  IF($B1719=0,
    VLOOKUP($A1719,ChapterTable!$1:$1048576,MATCH("최종"&amp;SUBSTITUTE(SUBSTITUTE(F$1,"standard",""),"|Float",""),ChapterTable!$1:$1,0),0),
  IF($B1719=1,
    IF($L1719=FALSE,
      VLOOKUP($A1719,ChapterTable!$1:$1048576,MATCH("최종"&amp;SUBSTITUTE(SUBSTITUTE(F$1,"standard",""),"|Float",""),ChapterTable!$1:$1,0),0),
      VLOOKUP($A1719-ChapterTable!$P$11,ChapterTable!$1:$1048576,MATCH("최종"&amp;SUBSTITUTE(SUBSTITUTE(F$1,"standard",""),"|Float",""),ChapterTable!$1:$1,0),0)*ChapterTable!$P$14
    ),
  OFFSET(F1719,-$B1719+IF($L1719,1,0),0)*
    (VLOOKUP(SUBSTITUTE(SUBSTITUTE(F$1,"standard",""),"|Float","")&amp;IF(OR($L1719=TRUE,$A1719=0,MOD($A1719,ChapterTable!$R$20)&lt;&gt;0),"","보스")&amp;"인게임누적곱배수",ChapterTable!$R:$S,2,0)^D1719
    +VLOOKUP(SUBSTITUTE(SUBSTITUTE(F$1,"standard",""),"|Float","")&amp;IF(OR($L1719=TRUE,$A1719=0,MOD($A1719,ChapterTable!$R$20)&lt;&gt;0),"","보스")&amp;"인게임누적합배수",ChapterTable!$R:$S,2,0)*D1719)
  )
  )
  )
)</f>
        <v>3813.1007080078116</v>
      </c>
      <c r="G1719" t="s">
        <v>715</v>
      </c>
      <c r="J1719" t="str">
        <f>IF(ISBLANK(I1719),"",
IFERROR(VLOOKUP(I1719,[1]StringTable!$1:$1048576,MATCH("kor|String",[1]StringTable!$1:$1,0),0),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91"/>
        <v>0.33333333333333331</v>
      </c>
      <c r="AJ1719">
        <f t="shared" si="189"/>
        <v>0.395555555</v>
      </c>
      <c r="AK1719">
        <f t="shared" si="190"/>
        <v>1</v>
      </c>
      <c r="AL1719">
        <v>0</v>
      </c>
    </row>
    <row r="1720" spans="1:38" x14ac:dyDescent="0.3">
      <c r="A1720">
        <v>12</v>
      </c>
      <c r="B1720">
        <v>29</v>
      </c>
      <c r="C1720">
        <f>IF(OR($L1720=TRUE,$A1720=0,MOD($A1720,ChapterTable!$R$20)&lt;&gt;0),
MAX(0,INT(($B1720+ChapterTable!$P$26+VLOOKUP(SUBSTITUTE(C$1,"성장단계","")&amp;"단계오프셋",ChapterTable!$R:$S,2,0))/ChapterTable!$P$23)),
MAX(0,INT(($B1720+ChapterTable!$R$26+VLOOKUP(SUBSTITUTE(C$1,"성장단계","")&amp;"보스단계오프셋",ChapterTable!$R:$S,2,0))/ChapterTable!$R$23)))</f>
        <v>3</v>
      </c>
      <c r="D1720">
        <f>IF(OR($L1720=TRUE,$A1720=0,MOD($A1720,ChapterTable!$R$20)&lt;&gt;0),
MAX(0,INT(($B1720+ChapterTable!$P$26+VLOOKUP(SUBSTITUTE(D$1,"성장단계","")&amp;"단계오프셋",ChapterTable!$R:$S,2,0))/ChapterTable!$P$23)),
MAX(0,INT(($B1720+ChapterTable!$R$26+VLOOKUP(SUBSTITUTE(D$1,"성장단계","")&amp;"보스단계오프셋",ChapterTable!$R:$S,2,0))/ChapterTable!$R$23)))</f>
        <v>2</v>
      </c>
      <c r="E1720" s="1">
        <f ca="1">IF(AND($A1720=0,$B1720=1),
    VLOOKUP(1,ChapterTable!$1:$1048576,MATCH("최종"&amp;SUBSTITUTE(SUBSTITUTE(E$1,"standard",""),"|Float",""),ChapterTable!$1:$1,0),0)*ChapterTable!$P$17,
  IF(AND($A1720=0,$B1720=0),
    E1721,
  IF($B1720=0,
    VLOOKUP($A1720,ChapterTable!$1:$1048576,MATCH("최종"&amp;SUBSTITUTE(SUBSTITUTE(E$1,"standard",""),"|Float",""),ChapterTable!$1:$1,0),0),
  IF($B1720=1,
    IF($L1720=FALSE,
      VLOOKUP($A1720,ChapterTable!$1:$1048576,MATCH("최종"&amp;SUBSTITUTE(SUBSTITUTE(E$1,"standard",""),"|Float",""),ChapterTable!$1:$1,0),0),
      VLOOKUP($A1720-ChapterTable!$P$11,ChapterTable!$1:$1048576,MATCH("최종"&amp;SUBSTITUTE(SUBSTITUTE(E$1,"standard",""),"|Float",""),ChapterTable!$1:$1,0),0)*ChapterTable!$P$14
    ),
  OFFSET(E1720,-$B1720+IF($L1720,1,0),0)*IF($B1720&gt;OFFSET($B1720,1,0),ChapterTable!$R$17,1)*
    (VLOOKUP(SUBSTITUTE(SUBSTITUTE(E$1,"standard",""),"|Float","")&amp;IF(OR($L1720=TRUE,$A1720=0,MOD($A1720,ChapterTable!$R$20)&lt;&gt;0),"","보스")&amp;"인게임누적곱배수",ChapterTable!$R:$S,2,0)^C1720
    +VLOOKUP(SUBSTITUTE(SUBSTITUTE(E$1,"standard",""),"|Float","")&amp;IF(OR($L1720=TRUE,$A1720=0,MOD($A1720,ChapterTable!$R$20)&lt;&gt;0),"","보스")&amp;"인게임누적합배수",ChapterTable!$R:$S,2,0)*C1720)
  )
  )
  )
)</f>
        <v>12732.440624999999</v>
      </c>
      <c r="F1720" s="1">
        <f ca="1">IF(AND($A1720=0,$B1720=1),
    VLOOKUP(1,ChapterTable!$1:$1048576,MATCH("최종"&amp;SUBSTITUTE(SUBSTITUTE(F$1,"standard",""),"|Float",""),ChapterTable!$1:$1,0),0)*ChapterTable!$P$17,
  IF(AND($A1720=0,$B1720=0),
    F1721,
  IF($B1720=0,
    VLOOKUP($A1720,ChapterTable!$1:$1048576,MATCH("최종"&amp;SUBSTITUTE(SUBSTITUTE(F$1,"standard",""),"|Float",""),ChapterTable!$1:$1,0),0),
  IF($B1720=1,
    IF($L1720=FALSE,
      VLOOKUP($A1720,ChapterTable!$1:$1048576,MATCH("최종"&amp;SUBSTITUTE(SUBSTITUTE(F$1,"standard",""),"|Float",""),ChapterTable!$1:$1,0),0),
      VLOOKUP($A1720-ChapterTable!$P$11,ChapterTable!$1:$1048576,MATCH("최종"&amp;SUBSTITUTE(SUBSTITUTE(F$1,"standard",""),"|Float",""),ChapterTable!$1:$1,0),0)*ChapterTable!$P$14
    ),
  OFFSET(F1720,-$B1720+IF($L1720,1,0),0)*
    (VLOOKUP(SUBSTITUTE(SUBSTITUTE(F$1,"standard",""),"|Float","")&amp;IF(OR($L1720=TRUE,$A1720=0,MOD($A1720,ChapterTable!$R$20)&lt;&gt;0),"","보스")&amp;"인게임누적곱배수",ChapterTable!$R:$S,2,0)^D1720
    +VLOOKUP(SUBSTITUTE(SUBSTITUTE(F$1,"standard",""),"|Float","")&amp;IF(OR($L1720=TRUE,$A1720=0,MOD($A1720,ChapterTable!$R$20)&lt;&gt;0),"","보스")&amp;"인게임누적합배수",ChapterTable!$R:$S,2,0)*D1720)
  )
  )
  )
)</f>
        <v>3813.1007080078116</v>
      </c>
      <c r="G1720" t="s">
        <v>715</v>
      </c>
      <c r="J1720" t="str">
        <f>IF(ISBLANK(I1720),"",
IFERROR(VLOOKUP(I1720,[1]StringTable!$1:$1048576,MATCH("kor|String",[1]StringTable!$1:$1,0),0),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91"/>
        <v>0.33333333333333331</v>
      </c>
      <c r="AJ1720">
        <f t="shared" si="189"/>
        <v>0.395555555</v>
      </c>
      <c r="AK1720">
        <f t="shared" si="190"/>
        <v>1</v>
      </c>
      <c r="AL1720">
        <v>0</v>
      </c>
    </row>
    <row r="1721" spans="1:38" x14ac:dyDescent="0.3">
      <c r="A1721">
        <v>12</v>
      </c>
      <c r="B1721">
        <v>30</v>
      </c>
      <c r="C1721">
        <f>IF(OR($L1721=TRUE,$A1721=0,MOD($A1721,ChapterTable!$R$20)&lt;&gt;0),
MAX(0,INT(($B1721+ChapterTable!$P$26+VLOOKUP(SUBSTITUTE(C$1,"성장단계","")&amp;"단계오프셋",ChapterTable!$R:$S,2,0))/ChapterTable!$P$23)),
MAX(0,INT(($B1721+ChapterTable!$R$26+VLOOKUP(SUBSTITUTE(C$1,"성장단계","")&amp;"보스단계오프셋",ChapterTable!$R:$S,2,0))/ChapterTable!$R$23)))</f>
        <v>3</v>
      </c>
      <c r="D1721">
        <f>IF(OR($L1721=TRUE,$A1721=0,MOD($A1721,ChapterTable!$R$20)&lt;&gt;0),
MAX(0,INT(($B1721+ChapterTable!$P$26+VLOOKUP(SUBSTITUTE(D$1,"성장단계","")&amp;"단계오프셋",ChapterTable!$R:$S,2,0))/ChapterTable!$P$23)),
MAX(0,INT(($B1721+ChapterTable!$R$26+VLOOKUP(SUBSTITUTE(D$1,"성장단계","")&amp;"보스단계오프셋",ChapterTable!$R:$S,2,0))/ChapterTable!$R$23)))</f>
        <v>2</v>
      </c>
      <c r="E1721" s="1">
        <f ca="1">IF(AND($A1721=0,$B1721=1),
    VLOOKUP(1,ChapterTable!$1:$1048576,MATCH("최종"&amp;SUBSTITUTE(SUBSTITUTE(E$1,"standard",""),"|Float",""),ChapterTable!$1:$1,0),0)*ChapterTable!$P$17,
  IF(AND($A1721=0,$B1721=0),
    E1722,
  IF($B1721=0,
    VLOOKUP($A1721,ChapterTable!$1:$1048576,MATCH("최종"&amp;SUBSTITUTE(SUBSTITUTE(E$1,"standard",""),"|Float",""),ChapterTable!$1:$1,0),0),
  IF($B1721=1,
    IF($L1721=FALSE,
      VLOOKUP($A1721,ChapterTable!$1:$1048576,MATCH("최종"&amp;SUBSTITUTE(SUBSTITUTE(E$1,"standard",""),"|Float",""),ChapterTable!$1:$1,0),0),
      VLOOKUP($A1721-ChapterTable!$P$11,ChapterTable!$1:$1048576,MATCH("최종"&amp;SUBSTITUTE(SUBSTITUTE(E$1,"standard",""),"|Float",""),ChapterTable!$1:$1,0),0)*ChapterTable!$P$14
    ),
  OFFSET(E1721,-$B1721+IF($L1721,1,0),0)*IF($B1721&gt;OFFSET($B1721,1,0),ChapterTable!$R$17,1)*
    (VLOOKUP(SUBSTITUTE(SUBSTITUTE(E$1,"standard",""),"|Float","")&amp;IF(OR($L1721=TRUE,$A1721=0,MOD($A1721,ChapterTable!$R$20)&lt;&gt;0),"","보스")&amp;"인게임누적곱배수",ChapterTable!$R:$S,2,0)^C1721
    +VLOOKUP(SUBSTITUTE(SUBSTITUTE(E$1,"standard",""),"|Float","")&amp;IF(OR($L1721=TRUE,$A1721=0,MOD($A1721,ChapterTable!$R$20)&lt;&gt;0),"","보스")&amp;"인게임누적합배수",ChapterTable!$R:$S,2,0)*C1721)
  )
  )
  )
)</f>
        <v>12732.440624999999</v>
      </c>
      <c r="F1721" s="1">
        <f ca="1">IF(AND($A1721=0,$B1721=1),
    VLOOKUP(1,ChapterTable!$1:$1048576,MATCH("최종"&amp;SUBSTITUTE(SUBSTITUTE(F$1,"standard",""),"|Float",""),ChapterTable!$1:$1,0),0)*ChapterTable!$P$17,
  IF(AND($A1721=0,$B1721=0),
    F1722,
  IF($B1721=0,
    VLOOKUP($A1721,ChapterTable!$1:$1048576,MATCH("최종"&amp;SUBSTITUTE(SUBSTITUTE(F$1,"standard",""),"|Float",""),ChapterTable!$1:$1,0),0),
  IF($B1721=1,
    IF($L1721=FALSE,
      VLOOKUP($A1721,ChapterTable!$1:$1048576,MATCH("최종"&amp;SUBSTITUTE(SUBSTITUTE(F$1,"standard",""),"|Float",""),ChapterTable!$1:$1,0),0),
      VLOOKUP($A1721-ChapterTable!$P$11,ChapterTable!$1:$1048576,MATCH("최종"&amp;SUBSTITUTE(SUBSTITUTE(F$1,"standard",""),"|Float",""),ChapterTable!$1:$1,0),0)*ChapterTable!$P$14
    ),
  OFFSET(F1721,-$B1721+IF($L1721,1,0),0)*
    (VLOOKUP(SUBSTITUTE(SUBSTITUTE(F$1,"standard",""),"|Float","")&amp;IF(OR($L1721=TRUE,$A1721=0,MOD($A1721,ChapterTable!$R$20)&lt;&gt;0),"","보스")&amp;"인게임누적곱배수",ChapterTable!$R:$S,2,0)^D1721
    +VLOOKUP(SUBSTITUTE(SUBSTITUTE(F$1,"standard",""),"|Float","")&amp;IF(OR($L1721=TRUE,$A1721=0,MOD($A1721,ChapterTable!$R$20)&lt;&gt;0),"","보스")&amp;"인게임누적합배수",ChapterTable!$R:$S,2,0)*D1721)
  )
  )
  )
)</f>
        <v>3813.1007080078116</v>
      </c>
      <c r="G1721" t="s">
        <v>715</v>
      </c>
      <c r="J1721" t="str">
        <f>IF(ISBLANK(I1721),"",
IFERROR(VLOOKUP(I1721,[1]StringTable!$1:$1048576,MATCH("kor|String",[1]StringTable!$1:$1,0),0),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91"/>
        <v>0.33333333333333331</v>
      </c>
      <c r="AJ1721">
        <f t="shared" si="189"/>
        <v>1</v>
      </c>
      <c r="AK1721">
        <f t="shared" si="190"/>
        <v>3</v>
      </c>
      <c r="AL1721">
        <v>0</v>
      </c>
    </row>
    <row r="1722" spans="1:38" x14ac:dyDescent="0.3">
      <c r="A1722">
        <v>12</v>
      </c>
      <c r="B1722">
        <v>31</v>
      </c>
      <c r="C1722">
        <f>IF(OR($L1722=TRUE,$A1722=0,MOD($A1722,ChapterTable!$R$20)&lt;&gt;0),
MAX(0,INT(($B1722+ChapterTable!$P$26+VLOOKUP(SUBSTITUTE(C$1,"성장단계","")&amp;"단계오프셋",ChapterTable!$R:$S,2,0))/ChapterTable!$P$23)),
MAX(0,INT(($B1722+ChapterTable!$R$26+VLOOKUP(SUBSTITUTE(C$1,"성장단계","")&amp;"보스단계오프셋",ChapterTable!$R:$S,2,0))/ChapterTable!$R$23)))</f>
        <v>3</v>
      </c>
      <c r="D1722">
        <f>IF(OR($L1722=TRUE,$A1722=0,MOD($A1722,ChapterTable!$R$20)&lt;&gt;0),
MAX(0,INT(($B1722+ChapterTable!$P$26+VLOOKUP(SUBSTITUTE(D$1,"성장단계","")&amp;"단계오프셋",ChapterTable!$R:$S,2,0))/ChapterTable!$P$23)),
MAX(0,INT(($B1722+ChapterTable!$R$26+VLOOKUP(SUBSTITUTE(D$1,"성장단계","")&amp;"보스단계오프셋",ChapterTable!$R:$S,2,0))/ChapterTable!$R$23)))</f>
        <v>3</v>
      </c>
      <c r="E1722" s="1">
        <f ca="1">IF(AND($A1722=0,$B1722=1),
    VLOOKUP(1,ChapterTable!$1:$1048576,MATCH("최종"&amp;SUBSTITUTE(SUBSTITUTE(E$1,"standard",""),"|Float",""),ChapterTable!$1:$1,0),0)*ChapterTable!$P$17,
  IF(AND($A1722=0,$B1722=0),
    E1723,
  IF($B1722=0,
    VLOOKUP($A1722,ChapterTable!$1:$1048576,MATCH("최종"&amp;SUBSTITUTE(SUBSTITUTE(E$1,"standard",""),"|Float",""),ChapterTable!$1:$1,0),0),
  IF($B1722=1,
    IF($L1722=FALSE,
      VLOOKUP($A1722,ChapterTable!$1:$1048576,MATCH("최종"&amp;SUBSTITUTE(SUBSTITUTE(E$1,"standard",""),"|Float",""),ChapterTable!$1:$1,0),0),
      VLOOKUP($A1722-ChapterTable!$P$11,ChapterTable!$1:$1048576,MATCH("최종"&amp;SUBSTITUTE(SUBSTITUTE(E$1,"standard",""),"|Float",""),ChapterTable!$1:$1,0),0)*ChapterTable!$P$14
    ),
  OFFSET(E1722,-$B1722+IF($L1722,1,0),0)*IF($B1722&gt;OFFSET($B1722,1,0),ChapterTable!$R$17,1)*
    (VLOOKUP(SUBSTITUTE(SUBSTITUTE(E$1,"standard",""),"|Float","")&amp;IF(OR($L1722=TRUE,$A1722=0,MOD($A1722,ChapterTable!$R$20)&lt;&gt;0),"","보스")&amp;"인게임누적곱배수",ChapterTable!$R:$S,2,0)^C1722
    +VLOOKUP(SUBSTITUTE(SUBSTITUTE(E$1,"standard",""),"|Float","")&amp;IF(OR($L1722=TRUE,$A1722=0,MOD($A1722,ChapterTable!$R$20)&lt;&gt;0),"","보스")&amp;"인게임누적합배수",ChapterTable!$R:$S,2,0)*C1722)
  )
  )
  )
)</f>
        <v>12732.440624999999</v>
      </c>
      <c r="F1722" s="1">
        <f ca="1">IF(AND($A1722=0,$B1722=1),
    VLOOKUP(1,ChapterTable!$1:$1048576,MATCH("최종"&amp;SUBSTITUTE(SUBSTITUTE(F$1,"standard",""),"|Float",""),ChapterTable!$1:$1,0),0)*ChapterTable!$P$17,
  IF(AND($A1722=0,$B1722=0),
    F1723,
  IF($B1722=0,
    VLOOKUP($A1722,ChapterTable!$1:$1048576,MATCH("최종"&amp;SUBSTITUTE(SUBSTITUTE(F$1,"standard",""),"|Float",""),ChapterTable!$1:$1,0),0),
  IF($B1722=1,
    IF($L1722=FALSE,
      VLOOKUP($A1722,ChapterTable!$1:$1048576,MATCH("최종"&amp;SUBSTITUTE(SUBSTITUTE(F$1,"standard",""),"|Float",""),ChapterTable!$1:$1,0),0),
      VLOOKUP($A1722-ChapterTable!$P$11,ChapterTable!$1:$1048576,MATCH("최종"&amp;SUBSTITUTE(SUBSTITUTE(F$1,"standard",""),"|Float",""),ChapterTable!$1:$1,0),0)*ChapterTable!$P$14
    ),
  OFFSET(F1722,-$B1722+IF($L1722,1,0),0)*
    (VLOOKUP(SUBSTITUTE(SUBSTITUTE(F$1,"standard",""),"|Float","")&amp;IF(OR($L1722=TRUE,$A1722=0,MOD($A1722,ChapterTable!$R$20)&lt;&gt;0),"","보스")&amp;"인게임누적곱배수",ChapterTable!$R:$S,2,0)^D1722
    +VLOOKUP(SUBSTITUTE(SUBSTITUTE(F$1,"standard",""),"|Float","")&amp;IF(OR($L1722=TRUE,$A1722=0,MOD($A1722,ChapterTable!$R$20)&lt;&gt;0),"","보스")&amp;"인게임누적합배수",ChapterTable!$R:$S,2,0)*D1722)
  )
  )
  )
)</f>
        <v>4061.7811889648433</v>
      </c>
      <c r="G1722" t="s">
        <v>715</v>
      </c>
      <c r="J1722" t="str">
        <f>IF(ISBLANK(I1722),"",
IFERROR(VLOOKUP(I1722,[1]StringTable!$1:$1048576,MATCH("kor|String",[1]StringTable!$1:$1,0),0),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91"/>
        <v>0.25</v>
      </c>
      <c r="AJ1722">
        <f t="shared" si="189"/>
        <v>0.32</v>
      </c>
      <c r="AK1722">
        <f t="shared" si="190"/>
        <v>1</v>
      </c>
      <c r="AL1722">
        <v>0</v>
      </c>
    </row>
    <row r="1723" spans="1:38" x14ac:dyDescent="0.3">
      <c r="A1723">
        <v>12</v>
      </c>
      <c r="B1723">
        <v>32</v>
      </c>
      <c r="C1723">
        <f>IF(OR($L1723=TRUE,$A1723=0,MOD($A1723,ChapterTable!$R$20)&lt;&gt;0),
MAX(0,INT(($B1723+ChapterTable!$P$26+VLOOKUP(SUBSTITUTE(C$1,"성장단계","")&amp;"단계오프셋",ChapterTable!$R:$S,2,0))/ChapterTable!$P$23)),
MAX(0,INT(($B1723+ChapterTable!$R$26+VLOOKUP(SUBSTITUTE(C$1,"성장단계","")&amp;"보스단계오프셋",ChapterTable!$R:$S,2,0))/ChapterTable!$R$23)))</f>
        <v>3</v>
      </c>
      <c r="D1723">
        <f>IF(OR($L1723=TRUE,$A1723=0,MOD($A1723,ChapterTable!$R$20)&lt;&gt;0),
MAX(0,INT(($B1723+ChapterTable!$P$26+VLOOKUP(SUBSTITUTE(D$1,"성장단계","")&amp;"단계오프셋",ChapterTable!$R:$S,2,0))/ChapterTable!$P$23)),
MAX(0,INT(($B1723+ChapterTable!$R$26+VLOOKUP(SUBSTITUTE(D$1,"성장단계","")&amp;"보스단계오프셋",ChapterTable!$R:$S,2,0))/ChapterTable!$R$23)))</f>
        <v>3</v>
      </c>
      <c r="E1723" s="1">
        <f ca="1">IF(AND($A1723=0,$B1723=1),
    VLOOKUP(1,ChapterTable!$1:$1048576,MATCH("최종"&amp;SUBSTITUTE(SUBSTITUTE(E$1,"standard",""),"|Float",""),ChapterTable!$1:$1,0),0)*ChapterTable!$P$17,
  IF(AND($A1723=0,$B1723=0),
    E1724,
  IF($B1723=0,
    VLOOKUP($A1723,ChapterTable!$1:$1048576,MATCH("최종"&amp;SUBSTITUTE(SUBSTITUTE(E$1,"standard",""),"|Float",""),ChapterTable!$1:$1,0),0),
  IF($B1723=1,
    IF($L1723=FALSE,
      VLOOKUP($A1723,ChapterTable!$1:$1048576,MATCH("최종"&amp;SUBSTITUTE(SUBSTITUTE(E$1,"standard",""),"|Float",""),ChapterTable!$1:$1,0),0),
      VLOOKUP($A1723-ChapterTable!$P$11,ChapterTable!$1:$1048576,MATCH("최종"&amp;SUBSTITUTE(SUBSTITUTE(E$1,"standard",""),"|Float",""),ChapterTable!$1:$1,0),0)*ChapterTable!$P$14
    ),
  OFFSET(E1723,-$B1723+IF($L1723,1,0),0)*IF($B1723&gt;OFFSET($B1723,1,0),ChapterTable!$R$17,1)*
    (VLOOKUP(SUBSTITUTE(SUBSTITUTE(E$1,"standard",""),"|Float","")&amp;IF(OR($L1723=TRUE,$A1723=0,MOD($A1723,ChapterTable!$R$20)&lt;&gt;0),"","보스")&amp;"인게임누적곱배수",ChapterTable!$R:$S,2,0)^C1723
    +VLOOKUP(SUBSTITUTE(SUBSTITUTE(E$1,"standard",""),"|Float","")&amp;IF(OR($L1723=TRUE,$A1723=0,MOD($A1723,ChapterTable!$R$20)&lt;&gt;0),"","보스")&amp;"인게임누적합배수",ChapterTable!$R:$S,2,0)*C1723)
  )
  )
  )
)</f>
        <v>12732.440624999999</v>
      </c>
      <c r="F1723" s="1">
        <f ca="1">IF(AND($A1723=0,$B1723=1),
    VLOOKUP(1,ChapterTable!$1:$1048576,MATCH("최종"&amp;SUBSTITUTE(SUBSTITUTE(F$1,"standard",""),"|Float",""),ChapterTable!$1:$1,0),0)*ChapterTable!$P$17,
  IF(AND($A1723=0,$B1723=0),
    F1724,
  IF($B1723=0,
    VLOOKUP($A1723,ChapterTable!$1:$1048576,MATCH("최종"&amp;SUBSTITUTE(SUBSTITUTE(F$1,"standard",""),"|Float",""),ChapterTable!$1:$1,0),0),
  IF($B1723=1,
    IF($L1723=FALSE,
      VLOOKUP($A1723,ChapterTable!$1:$1048576,MATCH("최종"&amp;SUBSTITUTE(SUBSTITUTE(F$1,"standard",""),"|Float",""),ChapterTable!$1:$1,0),0),
      VLOOKUP($A1723-ChapterTable!$P$11,ChapterTable!$1:$1048576,MATCH("최종"&amp;SUBSTITUTE(SUBSTITUTE(F$1,"standard",""),"|Float",""),ChapterTable!$1:$1,0),0)*ChapterTable!$P$14
    ),
  OFFSET(F1723,-$B1723+IF($L1723,1,0),0)*
    (VLOOKUP(SUBSTITUTE(SUBSTITUTE(F$1,"standard",""),"|Float","")&amp;IF(OR($L1723=TRUE,$A1723=0,MOD($A1723,ChapterTable!$R$20)&lt;&gt;0),"","보스")&amp;"인게임누적곱배수",ChapterTable!$R:$S,2,0)^D1723
    +VLOOKUP(SUBSTITUTE(SUBSTITUTE(F$1,"standard",""),"|Float","")&amp;IF(OR($L1723=TRUE,$A1723=0,MOD($A1723,ChapterTable!$R$20)&lt;&gt;0),"","보스")&amp;"인게임누적합배수",ChapterTable!$R:$S,2,0)*D1723)
  )
  )
  )
)</f>
        <v>4061.7811889648433</v>
      </c>
      <c r="G1723" t="s">
        <v>715</v>
      </c>
      <c r="J1723" t="str">
        <f>IF(ISBLANK(I1723),"",
IFERROR(VLOOKUP(I1723,[1]StringTable!$1:$1048576,MATCH("kor|String",[1]StringTable!$1:$1,0),0),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91"/>
        <v>0.25</v>
      </c>
      <c r="AJ1723">
        <f t="shared" si="189"/>
        <v>0.32</v>
      </c>
      <c r="AK1723">
        <f t="shared" si="190"/>
        <v>1</v>
      </c>
      <c r="AL1723">
        <v>0</v>
      </c>
    </row>
    <row r="1724" spans="1:38" x14ac:dyDescent="0.3">
      <c r="A1724">
        <v>12</v>
      </c>
      <c r="B1724">
        <v>33</v>
      </c>
      <c r="C1724">
        <f>IF(OR($L1724=TRUE,$A1724=0,MOD($A1724,ChapterTable!$R$20)&lt;&gt;0),
MAX(0,INT(($B1724+ChapterTable!$P$26+VLOOKUP(SUBSTITUTE(C$1,"성장단계","")&amp;"단계오프셋",ChapterTable!$R:$S,2,0))/ChapterTable!$P$23)),
MAX(0,INT(($B1724+ChapterTable!$R$26+VLOOKUP(SUBSTITUTE(C$1,"성장단계","")&amp;"보스단계오프셋",ChapterTable!$R:$S,2,0))/ChapterTable!$R$23)))</f>
        <v>3</v>
      </c>
      <c r="D1724">
        <f>IF(OR($L1724=TRUE,$A1724=0,MOD($A1724,ChapterTable!$R$20)&lt;&gt;0),
MAX(0,INT(($B1724+ChapterTable!$P$26+VLOOKUP(SUBSTITUTE(D$1,"성장단계","")&amp;"단계오프셋",ChapterTable!$R:$S,2,0))/ChapterTable!$P$23)),
MAX(0,INT(($B1724+ChapterTable!$R$26+VLOOKUP(SUBSTITUTE(D$1,"성장단계","")&amp;"보스단계오프셋",ChapterTable!$R:$S,2,0))/ChapterTable!$R$23)))</f>
        <v>3</v>
      </c>
      <c r="E1724" s="1">
        <f ca="1">IF(AND($A1724=0,$B1724=1),
    VLOOKUP(1,ChapterTable!$1:$1048576,MATCH("최종"&amp;SUBSTITUTE(SUBSTITUTE(E$1,"standard",""),"|Float",""),ChapterTable!$1:$1,0),0)*ChapterTable!$P$17,
  IF(AND($A1724=0,$B1724=0),
    E1725,
  IF($B1724=0,
    VLOOKUP($A1724,ChapterTable!$1:$1048576,MATCH("최종"&amp;SUBSTITUTE(SUBSTITUTE(E$1,"standard",""),"|Float",""),ChapterTable!$1:$1,0),0),
  IF($B1724=1,
    IF($L1724=FALSE,
      VLOOKUP($A1724,ChapterTable!$1:$1048576,MATCH("최종"&amp;SUBSTITUTE(SUBSTITUTE(E$1,"standard",""),"|Float",""),ChapterTable!$1:$1,0),0),
      VLOOKUP($A1724-ChapterTable!$P$11,ChapterTable!$1:$1048576,MATCH("최종"&amp;SUBSTITUTE(SUBSTITUTE(E$1,"standard",""),"|Float",""),ChapterTable!$1:$1,0),0)*ChapterTable!$P$14
    ),
  OFFSET(E1724,-$B1724+IF($L1724,1,0),0)*IF($B1724&gt;OFFSET($B1724,1,0),ChapterTable!$R$17,1)*
    (VLOOKUP(SUBSTITUTE(SUBSTITUTE(E$1,"standard",""),"|Float","")&amp;IF(OR($L1724=TRUE,$A1724=0,MOD($A1724,ChapterTable!$R$20)&lt;&gt;0),"","보스")&amp;"인게임누적곱배수",ChapterTable!$R:$S,2,0)^C1724
    +VLOOKUP(SUBSTITUTE(SUBSTITUTE(E$1,"standard",""),"|Float","")&amp;IF(OR($L1724=TRUE,$A1724=0,MOD($A1724,ChapterTable!$R$20)&lt;&gt;0),"","보스")&amp;"인게임누적합배수",ChapterTable!$R:$S,2,0)*C1724)
  )
  )
  )
)</f>
        <v>12732.440624999999</v>
      </c>
      <c r="F1724" s="1">
        <f ca="1">IF(AND($A1724=0,$B1724=1),
    VLOOKUP(1,ChapterTable!$1:$1048576,MATCH("최종"&amp;SUBSTITUTE(SUBSTITUTE(F$1,"standard",""),"|Float",""),ChapterTable!$1:$1,0),0)*ChapterTable!$P$17,
  IF(AND($A1724=0,$B1724=0),
    F1725,
  IF($B1724=0,
    VLOOKUP($A1724,ChapterTable!$1:$1048576,MATCH("최종"&amp;SUBSTITUTE(SUBSTITUTE(F$1,"standard",""),"|Float",""),ChapterTable!$1:$1,0),0),
  IF($B1724=1,
    IF($L1724=FALSE,
      VLOOKUP($A1724,ChapterTable!$1:$1048576,MATCH("최종"&amp;SUBSTITUTE(SUBSTITUTE(F$1,"standard",""),"|Float",""),ChapterTable!$1:$1,0),0),
      VLOOKUP($A1724-ChapterTable!$P$11,ChapterTable!$1:$1048576,MATCH("최종"&amp;SUBSTITUTE(SUBSTITUTE(F$1,"standard",""),"|Float",""),ChapterTable!$1:$1,0),0)*ChapterTable!$P$14
    ),
  OFFSET(F1724,-$B1724+IF($L1724,1,0),0)*
    (VLOOKUP(SUBSTITUTE(SUBSTITUTE(F$1,"standard",""),"|Float","")&amp;IF(OR($L1724=TRUE,$A1724=0,MOD($A1724,ChapterTable!$R$20)&lt;&gt;0),"","보스")&amp;"인게임누적곱배수",ChapterTable!$R:$S,2,0)^D1724
    +VLOOKUP(SUBSTITUTE(SUBSTITUTE(F$1,"standard",""),"|Float","")&amp;IF(OR($L1724=TRUE,$A1724=0,MOD($A1724,ChapterTable!$R$20)&lt;&gt;0),"","보스")&amp;"인게임누적합배수",ChapterTable!$R:$S,2,0)*D1724)
  )
  )
  )
)</f>
        <v>4061.7811889648433</v>
      </c>
      <c r="G1724" t="s">
        <v>715</v>
      </c>
      <c r="J1724" t="str">
        <f>IF(ISBLANK(I1724),"",
IFERROR(VLOOKUP(I1724,[1]StringTable!$1:$1048576,MATCH("kor|String",[1]StringTable!$1:$1,0),0),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91"/>
        <v>0.25</v>
      </c>
      <c r="AJ1724">
        <f t="shared" si="189"/>
        <v>0.32</v>
      </c>
      <c r="AK1724">
        <f t="shared" si="190"/>
        <v>1</v>
      </c>
      <c r="AL1724">
        <v>0</v>
      </c>
    </row>
    <row r="1725" spans="1:38" x14ac:dyDescent="0.3">
      <c r="A1725">
        <v>12</v>
      </c>
      <c r="B1725">
        <v>34</v>
      </c>
      <c r="C1725">
        <f>IF(OR($L1725=TRUE,$A1725=0,MOD($A1725,ChapterTable!$R$20)&lt;&gt;0),
MAX(0,INT(($B1725+ChapterTable!$P$26+VLOOKUP(SUBSTITUTE(C$1,"성장단계","")&amp;"단계오프셋",ChapterTable!$R:$S,2,0))/ChapterTable!$P$23)),
MAX(0,INT(($B1725+ChapterTable!$R$26+VLOOKUP(SUBSTITUTE(C$1,"성장단계","")&amp;"보스단계오프셋",ChapterTable!$R:$S,2,0))/ChapterTable!$R$23)))</f>
        <v>3</v>
      </c>
      <c r="D1725">
        <f>IF(OR($L1725=TRUE,$A1725=0,MOD($A1725,ChapterTable!$R$20)&lt;&gt;0),
MAX(0,INT(($B1725+ChapterTable!$P$26+VLOOKUP(SUBSTITUTE(D$1,"성장단계","")&amp;"단계오프셋",ChapterTable!$R:$S,2,0))/ChapterTable!$P$23)),
MAX(0,INT(($B1725+ChapterTable!$R$26+VLOOKUP(SUBSTITUTE(D$1,"성장단계","")&amp;"보스단계오프셋",ChapterTable!$R:$S,2,0))/ChapterTable!$R$23)))</f>
        <v>3</v>
      </c>
      <c r="E1725" s="1">
        <f ca="1">IF(AND($A1725=0,$B1725=1),
    VLOOKUP(1,ChapterTable!$1:$1048576,MATCH("최종"&amp;SUBSTITUTE(SUBSTITUTE(E$1,"standard",""),"|Float",""),ChapterTable!$1:$1,0),0)*ChapterTable!$P$17,
  IF(AND($A1725=0,$B1725=0),
    E1726,
  IF($B1725=0,
    VLOOKUP($A1725,ChapterTable!$1:$1048576,MATCH("최종"&amp;SUBSTITUTE(SUBSTITUTE(E$1,"standard",""),"|Float",""),ChapterTable!$1:$1,0),0),
  IF($B1725=1,
    IF($L1725=FALSE,
      VLOOKUP($A1725,ChapterTable!$1:$1048576,MATCH("최종"&amp;SUBSTITUTE(SUBSTITUTE(E$1,"standard",""),"|Float",""),ChapterTable!$1:$1,0),0),
      VLOOKUP($A1725-ChapterTable!$P$11,ChapterTable!$1:$1048576,MATCH("최종"&amp;SUBSTITUTE(SUBSTITUTE(E$1,"standard",""),"|Float",""),ChapterTable!$1:$1,0),0)*ChapterTable!$P$14
    ),
  OFFSET(E1725,-$B1725+IF($L1725,1,0),0)*IF($B1725&gt;OFFSET($B1725,1,0),ChapterTable!$R$17,1)*
    (VLOOKUP(SUBSTITUTE(SUBSTITUTE(E$1,"standard",""),"|Float","")&amp;IF(OR($L1725=TRUE,$A1725=0,MOD($A1725,ChapterTable!$R$20)&lt;&gt;0),"","보스")&amp;"인게임누적곱배수",ChapterTable!$R:$S,2,0)^C1725
    +VLOOKUP(SUBSTITUTE(SUBSTITUTE(E$1,"standard",""),"|Float","")&amp;IF(OR($L1725=TRUE,$A1725=0,MOD($A1725,ChapterTable!$R$20)&lt;&gt;0),"","보스")&amp;"인게임누적합배수",ChapterTable!$R:$S,2,0)*C1725)
  )
  )
  )
)</f>
        <v>12732.440624999999</v>
      </c>
      <c r="F1725" s="1">
        <f ca="1">IF(AND($A1725=0,$B1725=1),
    VLOOKUP(1,ChapterTable!$1:$1048576,MATCH("최종"&amp;SUBSTITUTE(SUBSTITUTE(F$1,"standard",""),"|Float",""),ChapterTable!$1:$1,0),0)*ChapterTable!$P$17,
  IF(AND($A1725=0,$B1725=0),
    F1726,
  IF($B1725=0,
    VLOOKUP($A1725,ChapterTable!$1:$1048576,MATCH("최종"&amp;SUBSTITUTE(SUBSTITUTE(F$1,"standard",""),"|Float",""),ChapterTable!$1:$1,0),0),
  IF($B1725=1,
    IF($L1725=FALSE,
      VLOOKUP($A1725,ChapterTable!$1:$1048576,MATCH("최종"&amp;SUBSTITUTE(SUBSTITUTE(F$1,"standard",""),"|Float",""),ChapterTable!$1:$1,0),0),
      VLOOKUP($A1725-ChapterTable!$P$11,ChapterTable!$1:$1048576,MATCH("최종"&amp;SUBSTITUTE(SUBSTITUTE(F$1,"standard",""),"|Float",""),ChapterTable!$1:$1,0),0)*ChapterTable!$P$14
    ),
  OFFSET(F1725,-$B1725+IF($L1725,1,0),0)*
    (VLOOKUP(SUBSTITUTE(SUBSTITUTE(F$1,"standard",""),"|Float","")&amp;IF(OR($L1725=TRUE,$A1725=0,MOD($A1725,ChapterTable!$R$20)&lt;&gt;0),"","보스")&amp;"인게임누적곱배수",ChapterTable!$R:$S,2,0)^D1725
    +VLOOKUP(SUBSTITUTE(SUBSTITUTE(F$1,"standard",""),"|Float","")&amp;IF(OR($L1725=TRUE,$A1725=0,MOD($A1725,ChapterTable!$R$20)&lt;&gt;0),"","보스")&amp;"인게임누적합배수",ChapterTable!$R:$S,2,0)*D1725)
  )
  )
  )
)</f>
        <v>4061.7811889648433</v>
      </c>
      <c r="G1725" t="s">
        <v>715</v>
      </c>
      <c r="J1725" t="str">
        <f>IF(ISBLANK(I1725),"",
IFERROR(VLOOKUP(I1725,[1]StringTable!$1:$1048576,MATCH("kor|String",[1]StringTable!$1:$1,0),0),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91"/>
        <v>0.25</v>
      </c>
      <c r="AJ1725">
        <f t="shared" si="189"/>
        <v>0.32</v>
      </c>
      <c r="AK1725">
        <f t="shared" si="190"/>
        <v>1</v>
      </c>
      <c r="AL1725">
        <v>0</v>
      </c>
    </row>
    <row r="1726" spans="1:38" x14ac:dyDescent="0.3">
      <c r="A1726">
        <v>12</v>
      </c>
      <c r="B1726">
        <v>35</v>
      </c>
      <c r="C1726">
        <f>IF(OR($L1726=TRUE,$A1726=0,MOD($A1726,ChapterTable!$R$20)&lt;&gt;0),
MAX(0,INT(($B1726+ChapterTable!$P$26+VLOOKUP(SUBSTITUTE(C$1,"성장단계","")&amp;"단계오프셋",ChapterTable!$R:$S,2,0))/ChapterTable!$P$23)),
MAX(0,INT(($B1726+ChapterTable!$R$26+VLOOKUP(SUBSTITUTE(C$1,"성장단계","")&amp;"보스단계오프셋",ChapterTable!$R:$S,2,0))/ChapterTable!$R$23)))</f>
        <v>3</v>
      </c>
      <c r="D1726">
        <f>IF(OR($L1726=TRUE,$A1726=0,MOD($A1726,ChapterTable!$R$20)&lt;&gt;0),
MAX(0,INT(($B1726+ChapterTable!$P$26+VLOOKUP(SUBSTITUTE(D$1,"성장단계","")&amp;"단계오프셋",ChapterTable!$R:$S,2,0))/ChapterTable!$P$23)),
MAX(0,INT(($B1726+ChapterTable!$R$26+VLOOKUP(SUBSTITUTE(D$1,"성장단계","")&amp;"보스단계오프셋",ChapterTable!$R:$S,2,0))/ChapterTable!$R$23)))</f>
        <v>3</v>
      </c>
      <c r="E1726" s="1">
        <f ca="1">IF(AND($A1726=0,$B1726=1),
    VLOOKUP(1,ChapterTable!$1:$1048576,MATCH("최종"&amp;SUBSTITUTE(SUBSTITUTE(E$1,"standard",""),"|Float",""),ChapterTable!$1:$1,0),0)*ChapterTable!$P$17,
  IF(AND($A1726=0,$B1726=0),
    E1727,
  IF($B1726=0,
    VLOOKUP($A1726,ChapterTable!$1:$1048576,MATCH("최종"&amp;SUBSTITUTE(SUBSTITUTE(E$1,"standard",""),"|Float",""),ChapterTable!$1:$1,0),0),
  IF($B1726=1,
    IF($L1726=FALSE,
      VLOOKUP($A1726,ChapterTable!$1:$1048576,MATCH("최종"&amp;SUBSTITUTE(SUBSTITUTE(E$1,"standard",""),"|Float",""),ChapterTable!$1:$1,0),0),
      VLOOKUP($A1726-ChapterTable!$P$11,ChapterTable!$1:$1048576,MATCH("최종"&amp;SUBSTITUTE(SUBSTITUTE(E$1,"standard",""),"|Float",""),ChapterTable!$1:$1,0),0)*ChapterTable!$P$14
    ),
  OFFSET(E1726,-$B1726+IF($L1726,1,0),0)*IF($B1726&gt;OFFSET($B1726,1,0),ChapterTable!$R$17,1)*
    (VLOOKUP(SUBSTITUTE(SUBSTITUTE(E$1,"standard",""),"|Float","")&amp;IF(OR($L1726=TRUE,$A1726=0,MOD($A1726,ChapterTable!$R$20)&lt;&gt;0),"","보스")&amp;"인게임누적곱배수",ChapterTable!$R:$S,2,0)^C1726
    +VLOOKUP(SUBSTITUTE(SUBSTITUTE(E$1,"standard",""),"|Float","")&amp;IF(OR($L1726=TRUE,$A1726=0,MOD($A1726,ChapterTable!$R$20)&lt;&gt;0),"","보스")&amp;"인게임누적합배수",ChapterTable!$R:$S,2,0)*C1726)
  )
  )
  )
)</f>
        <v>12732.440624999999</v>
      </c>
      <c r="F1726" s="1">
        <f ca="1">IF(AND($A1726=0,$B1726=1),
    VLOOKUP(1,ChapterTable!$1:$1048576,MATCH("최종"&amp;SUBSTITUTE(SUBSTITUTE(F$1,"standard",""),"|Float",""),ChapterTable!$1:$1,0),0)*ChapterTable!$P$17,
  IF(AND($A1726=0,$B1726=0),
    F1727,
  IF($B1726=0,
    VLOOKUP($A1726,ChapterTable!$1:$1048576,MATCH("최종"&amp;SUBSTITUTE(SUBSTITUTE(F$1,"standard",""),"|Float",""),ChapterTable!$1:$1,0),0),
  IF($B1726=1,
    IF($L1726=FALSE,
      VLOOKUP($A1726,ChapterTable!$1:$1048576,MATCH("최종"&amp;SUBSTITUTE(SUBSTITUTE(F$1,"standard",""),"|Float",""),ChapterTable!$1:$1,0),0),
      VLOOKUP($A1726-ChapterTable!$P$11,ChapterTable!$1:$1048576,MATCH("최종"&amp;SUBSTITUTE(SUBSTITUTE(F$1,"standard",""),"|Float",""),ChapterTable!$1:$1,0),0)*ChapterTable!$P$14
    ),
  OFFSET(F1726,-$B1726+IF($L1726,1,0),0)*
    (VLOOKUP(SUBSTITUTE(SUBSTITUTE(F$1,"standard",""),"|Float","")&amp;IF(OR($L1726=TRUE,$A1726=0,MOD($A1726,ChapterTable!$R$20)&lt;&gt;0),"","보스")&amp;"인게임누적곱배수",ChapterTable!$R:$S,2,0)^D1726
    +VLOOKUP(SUBSTITUTE(SUBSTITUTE(F$1,"standard",""),"|Float","")&amp;IF(OR($L1726=TRUE,$A1726=0,MOD($A1726,ChapterTable!$R$20)&lt;&gt;0),"","보스")&amp;"인게임누적합배수",ChapterTable!$R:$S,2,0)*D1726)
  )
  )
  )
)</f>
        <v>4061.7811889648433</v>
      </c>
      <c r="G1726" t="s">
        <v>715</v>
      </c>
      <c r="J1726" t="str">
        <f>IF(ISBLANK(I1726),"",
IFERROR(VLOOKUP(I1726,[1]StringTable!$1:$1048576,MATCH("kor|String",[1]StringTable!$1:$1,0),0),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91"/>
        <v>0.25</v>
      </c>
      <c r="AJ1726">
        <f t="shared" si="189"/>
        <v>0.32</v>
      </c>
      <c r="AK1726">
        <f t="shared" si="190"/>
        <v>1</v>
      </c>
      <c r="AL1726">
        <v>0</v>
      </c>
    </row>
    <row r="1727" spans="1:38" x14ac:dyDescent="0.3">
      <c r="A1727">
        <v>12</v>
      </c>
      <c r="B1727">
        <v>36</v>
      </c>
      <c r="C1727">
        <f>IF(OR($L1727=TRUE,$A1727=0,MOD($A1727,ChapterTable!$R$20)&lt;&gt;0),
MAX(0,INT(($B1727+ChapterTable!$P$26+VLOOKUP(SUBSTITUTE(C$1,"성장단계","")&amp;"단계오프셋",ChapterTable!$R:$S,2,0))/ChapterTable!$P$23)),
MAX(0,INT(($B1727+ChapterTable!$R$26+VLOOKUP(SUBSTITUTE(C$1,"성장단계","")&amp;"보스단계오프셋",ChapterTable!$R:$S,2,0))/ChapterTable!$R$23)))</f>
        <v>4</v>
      </c>
      <c r="D1727">
        <f>IF(OR($L1727=TRUE,$A1727=0,MOD($A1727,ChapterTable!$R$20)&lt;&gt;0),
MAX(0,INT(($B1727+ChapterTable!$P$26+VLOOKUP(SUBSTITUTE(D$1,"성장단계","")&amp;"단계오프셋",ChapterTable!$R:$S,2,0))/ChapterTable!$P$23)),
MAX(0,INT(($B1727+ChapterTable!$R$26+VLOOKUP(SUBSTITUTE(D$1,"성장단계","")&amp;"보스단계오프셋",ChapterTable!$R:$S,2,0))/ChapterTable!$R$23)))</f>
        <v>3</v>
      </c>
      <c r="E1727" s="1">
        <f ca="1">IF(AND($A1727=0,$B1727=1),
    VLOOKUP(1,ChapterTable!$1:$1048576,MATCH("최종"&amp;SUBSTITUTE(SUBSTITUTE(E$1,"standard",""),"|Float",""),ChapterTable!$1:$1,0),0)*ChapterTable!$P$17,
  IF(AND($A1727=0,$B1727=0),
    E1728,
  IF($B1727=0,
    VLOOKUP($A1727,ChapterTable!$1:$1048576,MATCH("최종"&amp;SUBSTITUTE(SUBSTITUTE(E$1,"standard",""),"|Float",""),ChapterTable!$1:$1,0),0),
  IF($B1727=1,
    IF($L1727=FALSE,
      VLOOKUP($A1727,ChapterTable!$1:$1048576,MATCH("최종"&amp;SUBSTITUTE(SUBSTITUTE(E$1,"standard",""),"|Float",""),ChapterTable!$1:$1,0),0),
      VLOOKUP($A1727-ChapterTable!$P$11,ChapterTable!$1:$1048576,MATCH("최종"&amp;SUBSTITUTE(SUBSTITUTE(E$1,"standard",""),"|Float",""),ChapterTable!$1:$1,0),0)*ChapterTable!$P$14
    ),
  OFFSET(E1727,-$B1727+IF($L1727,1,0),0)*IF($B1727&gt;OFFSET($B1727,1,0),ChapterTable!$R$17,1)*
    (VLOOKUP(SUBSTITUTE(SUBSTITUTE(E$1,"standard",""),"|Float","")&amp;IF(OR($L1727=TRUE,$A1727=0,MOD($A1727,ChapterTable!$R$20)&lt;&gt;0),"","보스")&amp;"인게임누적곱배수",ChapterTable!$R:$S,2,0)^C1727
    +VLOOKUP(SUBSTITUTE(SUBSTITUTE(E$1,"standard",""),"|Float","")&amp;IF(OR($L1727=TRUE,$A1727=0,MOD($A1727,ChapterTable!$R$20)&lt;&gt;0),"","보스")&amp;"인게임누적합배수",ChapterTable!$R:$S,2,0)*C1727)
  )
  )
  )
)</f>
        <v>14323.995703124998</v>
      </c>
      <c r="F1727" s="1">
        <f ca="1">IF(AND($A1727=0,$B1727=1),
    VLOOKUP(1,ChapterTable!$1:$1048576,MATCH("최종"&amp;SUBSTITUTE(SUBSTITUTE(F$1,"standard",""),"|Float",""),ChapterTable!$1:$1,0),0)*ChapterTable!$P$17,
  IF(AND($A1727=0,$B1727=0),
    F1728,
  IF($B1727=0,
    VLOOKUP($A1727,ChapterTable!$1:$1048576,MATCH("최종"&amp;SUBSTITUTE(SUBSTITUTE(F$1,"standard",""),"|Float",""),ChapterTable!$1:$1,0),0),
  IF($B1727=1,
    IF($L1727=FALSE,
      VLOOKUP($A1727,ChapterTable!$1:$1048576,MATCH("최종"&amp;SUBSTITUTE(SUBSTITUTE(F$1,"standard",""),"|Float",""),ChapterTable!$1:$1,0),0),
      VLOOKUP($A1727-ChapterTable!$P$11,ChapterTable!$1:$1048576,MATCH("최종"&amp;SUBSTITUTE(SUBSTITUTE(F$1,"standard",""),"|Float",""),ChapterTable!$1:$1,0),0)*ChapterTable!$P$14
    ),
  OFFSET(F1727,-$B1727+IF($L1727,1,0),0)*
    (VLOOKUP(SUBSTITUTE(SUBSTITUTE(F$1,"standard",""),"|Float","")&amp;IF(OR($L1727=TRUE,$A1727=0,MOD($A1727,ChapterTable!$R$20)&lt;&gt;0),"","보스")&amp;"인게임누적곱배수",ChapterTable!$R:$S,2,0)^D1727
    +VLOOKUP(SUBSTITUTE(SUBSTITUTE(F$1,"standard",""),"|Float","")&amp;IF(OR($L1727=TRUE,$A1727=0,MOD($A1727,ChapterTable!$R$20)&lt;&gt;0),"","보스")&amp;"인게임누적합배수",ChapterTable!$R:$S,2,0)*D1727)
  )
  )
  )
)</f>
        <v>4061.7811889648433</v>
      </c>
      <c r="G1727" t="s">
        <v>715</v>
      </c>
      <c r="J1727" t="str">
        <f>IF(ISBLANK(I1727),"",
IFERROR(VLOOKUP(I1727,[1]StringTable!$1:$1048576,MATCH("kor|String",[1]StringTable!$1:$1,0),0),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91"/>
        <v>0.25</v>
      </c>
      <c r="AJ1727">
        <f t="shared" si="189"/>
        <v>0.32</v>
      </c>
      <c r="AK1727">
        <f t="shared" si="190"/>
        <v>1</v>
      </c>
      <c r="AL1727">
        <v>0</v>
      </c>
    </row>
    <row r="1728" spans="1:38" x14ac:dyDescent="0.3">
      <c r="A1728">
        <v>12</v>
      </c>
      <c r="B1728">
        <v>37</v>
      </c>
      <c r="C1728">
        <f>IF(OR($L1728=TRUE,$A1728=0,MOD($A1728,ChapterTable!$R$20)&lt;&gt;0),
MAX(0,INT(($B1728+ChapterTable!$P$26+VLOOKUP(SUBSTITUTE(C$1,"성장단계","")&amp;"단계오프셋",ChapterTable!$R:$S,2,0))/ChapterTable!$P$23)),
MAX(0,INT(($B1728+ChapterTable!$R$26+VLOOKUP(SUBSTITUTE(C$1,"성장단계","")&amp;"보스단계오프셋",ChapterTable!$R:$S,2,0))/ChapterTable!$R$23)))</f>
        <v>4</v>
      </c>
      <c r="D1728">
        <f>IF(OR($L1728=TRUE,$A1728=0,MOD($A1728,ChapterTable!$R$20)&lt;&gt;0),
MAX(0,INT(($B1728+ChapterTable!$P$26+VLOOKUP(SUBSTITUTE(D$1,"성장단계","")&amp;"단계오프셋",ChapterTable!$R:$S,2,0))/ChapterTable!$P$23)),
MAX(0,INT(($B1728+ChapterTable!$R$26+VLOOKUP(SUBSTITUTE(D$1,"성장단계","")&amp;"보스단계오프셋",ChapterTable!$R:$S,2,0))/ChapterTable!$R$23)))</f>
        <v>3</v>
      </c>
      <c r="E1728" s="1">
        <f ca="1">IF(AND($A1728=0,$B1728=1),
    VLOOKUP(1,ChapterTable!$1:$1048576,MATCH("최종"&amp;SUBSTITUTE(SUBSTITUTE(E$1,"standard",""),"|Float",""),ChapterTable!$1:$1,0),0)*ChapterTable!$P$17,
  IF(AND($A1728=0,$B1728=0),
    E1729,
  IF($B1728=0,
    VLOOKUP($A1728,ChapterTable!$1:$1048576,MATCH("최종"&amp;SUBSTITUTE(SUBSTITUTE(E$1,"standard",""),"|Float",""),ChapterTable!$1:$1,0),0),
  IF($B1728=1,
    IF($L1728=FALSE,
      VLOOKUP($A1728,ChapterTable!$1:$1048576,MATCH("최종"&amp;SUBSTITUTE(SUBSTITUTE(E$1,"standard",""),"|Float",""),ChapterTable!$1:$1,0),0),
      VLOOKUP($A1728-ChapterTable!$P$11,ChapterTable!$1:$1048576,MATCH("최종"&amp;SUBSTITUTE(SUBSTITUTE(E$1,"standard",""),"|Float",""),ChapterTable!$1:$1,0),0)*ChapterTable!$P$14
    ),
  OFFSET(E1728,-$B1728+IF($L1728,1,0),0)*IF($B1728&gt;OFFSET($B1728,1,0),ChapterTable!$R$17,1)*
    (VLOOKUP(SUBSTITUTE(SUBSTITUTE(E$1,"standard",""),"|Float","")&amp;IF(OR($L1728=TRUE,$A1728=0,MOD($A1728,ChapterTable!$R$20)&lt;&gt;0),"","보스")&amp;"인게임누적곱배수",ChapterTable!$R:$S,2,0)^C1728
    +VLOOKUP(SUBSTITUTE(SUBSTITUTE(E$1,"standard",""),"|Float","")&amp;IF(OR($L1728=TRUE,$A1728=0,MOD($A1728,ChapterTable!$R$20)&lt;&gt;0),"","보스")&amp;"인게임누적합배수",ChapterTable!$R:$S,2,0)*C1728)
  )
  )
  )
)</f>
        <v>14323.995703124998</v>
      </c>
      <c r="F1728" s="1">
        <f ca="1">IF(AND($A1728=0,$B1728=1),
    VLOOKUP(1,ChapterTable!$1:$1048576,MATCH("최종"&amp;SUBSTITUTE(SUBSTITUTE(F$1,"standard",""),"|Float",""),ChapterTable!$1:$1,0),0)*ChapterTable!$P$17,
  IF(AND($A1728=0,$B1728=0),
    F1729,
  IF($B1728=0,
    VLOOKUP($A1728,ChapterTable!$1:$1048576,MATCH("최종"&amp;SUBSTITUTE(SUBSTITUTE(F$1,"standard",""),"|Float",""),ChapterTable!$1:$1,0),0),
  IF($B1728=1,
    IF($L1728=FALSE,
      VLOOKUP($A1728,ChapterTable!$1:$1048576,MATCH("최종"&amp;SUBSTITUTE(SUBSTITUTE(F$1,"standard",""),"|Float",""),ChapterTable!$1:$1,0),0),
      VLOOKUP($A1728-ChapterTable!$P$11,ChapterTable!$1:$1048576,MATCH("최종"&amp;SUBSTITUTE(SUBSTITUTE(F$1,"standard",""),"|Float",""),ChapterTable!$1:$1,0),0)*ChapterTable!$P$14
    ),
  OFFSET(F1728,-$B1728+IF($L1728,1,0),0)*
    (VLOOKUP(SUBSTITUTE(SUBSTITUTE(F$1,"standard",""),"|Float","")&amp;IF(OR($L1728=TRUE,$A1728=0,MOD($A1728,ChapterTable!$R$20)&lt;&gt;0),"","보스")&amp;"인게임누적곱배수",ChapterTable!$R:$S,2,0)^D1728
    +VLOOKUP(SUBSTITUTE(SUBSTITUTE(F$1,"standard",""),"|Float","")&amp;IF(OR($L1728=TRUE,$A1728=0,MOD($A1728,ChapterTable!$R$20)&lt;&gt;0),"","보스")&amp;"인게임누적합배수",ChapterTable!$R:$S,2,0)*D1728)
  )
  )
  )
)</f>
        <v>4061.7811889648433</v>
      </c>
      <c r="G1728" t="s">
        <v>715</v>
      </c>
      <c r="J1728" t="str">
        <f>IF(ISBLANK(I1728),"",
IFERROR(VLOOKUP(I1728,[1]StringTable!$1:$1048576,MATCH("kor|String",[1]StringTable!$1:$1,0),0),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91"/>
        <v>0.25</v>
      </c>
      <c r="AJ1728">
        <f t="shared" si="189"/>
        <v>0.32</v>
      </c>
      <c r="AK1728">
        <f t="shared" si="190"/>
        <v>1</v>
      </c>
      <c r="AL1728">
        <v>0</v>
      </c>
    </row>
    <row r="1729" spans="1:38" x14ac:dyDescent="0.3">
      <c r="A1729">
        <v>12</v>
      </c>
      <c r="B1729">
        <v>38</v>
      </c>
      <c r="C1729">
        <f>IF(OR($L1729=TRUE,$A1729=0,MOD($A1729,ChapterTable!$R$20)&lt;&gt;0),
MAX(0,INT(($B1729+ChapterTable!$P$26+VLOOKUP(SUBSTITUTE(C$1,"성장단계","")&amp;"단계오프셋",ChapterTable!$R:$S,2,0))/ChapterTable!$P$23)),
MAX(0,INT(($B1729+ChapterTable!$R$26+VLOOKUP(SUBSTITUTE(C$1,"성장단계","")&amp;"보스단계오프셋",ChapterTable!$R:$S,2,0))/ChapterTable!$R$23)))</f>
        <v>4</v>
      </c>
      <c r="D1729">
        <f>IF(OR($L1729=TRUE,$A1729=0,MOD($A1729,ChapterTable!$R$20)&lt;&gt;0),
MAX(0,INT(($B1729+ChapterTable!$P$26+VLOOKUP(SUBSTITUTE(D$1,"성장단계","")&amp;"단계오프셋",ChapterTable!$R:$S,2,0))/ChapterTable!$P$23)),
MAX(0,INT(($B1729+ChapterTable!$R$26+VLOOKUP(SUBSTITUTE(D$1,"성장단계","")&amp;"보스단계오프셋",ChapterTable!$R:$S,2,0))/ChapterTable!$R$23)))</f>
        <v>3</v>
      </c>
      <c r="E1729" s="1">
        <f ca="1">IF(AND($A1729=0,$B1729=1),
    VLOOKUP(1,ChapterTable!$1:$1048576,MATCH("최종"&amp;SUBSTITUTE(SUBSTITUTE(E$1,"standard",""),"|Float",""),ChapterTable!$1:$1,0),0)*ChapterTable!$P$17,
  IF(AND($A1729=0,$B1729=0),
    E1730,
  IF($B1729=0,
    VLOOKUP($A1729,ChapterTable!$1:$1048576,MATCH("최종"&amp;SUBSTITUTE(SUBSTITUTE(E$1,"standard",""),"|Float",""),ChapterTable!$1:$1,0),0),
  IF($B1729=1,
    IF($L1729=FALSE,
      VLOOKUP($A1729,ChapterTable!$1:$1048576,MATCH("최종"&amp;SUBSTITUTE(SUBSTITUTE(E$1,"standard",""),"|Float",""),ChapterTable!$1:$1,0),0),
      VLOOKUP($A1729-ChapterTable!$P$11,ChapterTable!$1:$1048576,MATCH("최종"&amp;SUBSTITUTE(SUBSTITUTE(E$1,"standard",""),"|Float",""),ChapterTable!$1:$1,0),0)*ChapterTable!$P$14
    ),
  OFFSET(E1729,-$B1729+IF($L1729,1,0),0)*IF($B1729&gt;OFFSET($B1729,1,0),ChapterTable!$R$17,1)*
    (VLOOKUP(SUBSTITUTE(SUBSTITUTE(E$1,"standard",""),"|Float","")&amp;IF(OR($L1729=TRUE,$A1729=0,MOD($A1729,ChapterTable!$R$20)&lt;&gt;0),"","보스")&amp;"인게임누적곱배수",ChapterTable!$R:$S,2,0)^C1729
    +VLOOKUP(SUBSTITUTE(SUBSTITUTE(E$1,"standard",""),"|Float","")&amp;IF(OR($L1729=TRUE,$A1729=0,MOD($A1729,ChapterTable!$R$20)&lt;&gt;0),"","보스")&amp;"인게임누적합배수",ChapterTable!$R:$S,2,0)*C1729)
  )
  )
  )
)</f>
        <v>14323.995703124998</v>
      </c>
      <c r="F1729" s="1">
        <f ca="1">IF(AND($A1729=0,$B1729=1),
    VLOOKUP(1,ChapterTable!$1:$1048576,MATCH("최종"&amp;SUBSTITUTE(SUBSTITUTE(F$1,"standard",""),"|Float",""),ChapterTable!$1:$1,0),0)*ChapterTable!$P$17,
  IF(AND($A1729=0,$B1729=0),
    F1730,
  IF($B1729=0,
    VLOOKUP($A1729,ChapterTable!$1:$1048576,MATCH("최종"&amp;SUBSTITUTE(SUBSTITUTE(F$1,"standard",""),"|Float",""),ChapterTable!$1:$1,0),0),
  IF($B1729=1,
    IF($L1729=FALSE,
      VLOOKUP($A1729,ChapterTable!$1:$1048576,MATCH("최종"&amp;SUBSTITUTE(SUBSTITUTE(F$1,"standard",""),"|Float",""),ChapterTable!$1:$1,0),0),
      VLOOKUP($A1729-ChapterTable!$P$11,ChapterTable!$1:$1048576,MATCH("최종"&amp;SUBSTITUTE(SUBSTITUTE(F$1,"standard",""),"|Float",""),ChapterTable!$1:$1,0),0)*ChapterTable!$P$14
    ),
  OFFSET(F1729,-$B1729+IF($L1729,1,0),0)*
    (VLOOKUP(SUBSTITUTE(SUBSTITUTE(F$1,"standard",""),"|Float","")&amp;IF(OR($L1729=TRUE,$A1729=0,MOD($A1729,ChapterTable!$R$20)&lt;&gt;0),"","보스")&amp;"인게임누적곱배수",ChapterTable!$R:$S,2,0)^D1729
    +VLOOKUP(SUBSTITUTE(SUBSTITUTE(F$1,"standard",""),"|Float","")&amp;IF(OR($L1729=TRUE,$A1729=0,MOD($A1729,ChapterTable!$R$20)&lt;&gt;0),"","보스")&amp;"인게임누적합배수",ChapterTable!$R:$S,2,0)*D1729)
  )
  )
  )
)</f>
        <v>4061.7811889648433</v>
      </c>
      <c r="G1729" t="s">
        <v>715</v>
      </c>
      <c r="J1729" t="str">
        <f>IF(ISBLANK(I1729),"",
IFERROR(VLOOKUP(I1729,[1]StringTable!$1:$1048576,MATCH("kor|String",[1]StringTable!$1:$1,0),0),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91"/>
        <v>0.25</v>
      </c>
      <c r="AJ1729">
        <f t="shared" si="189"/>
        <v>0.32</v>
      </c>
      <c r="AK1729">
        <f t="shared" si="190"/>
        <v>1</v>
      </c>
      <c r="AL1729">
        <v>0</v>
      </c>
    </row>
    <row r="1730" spans="1:38" x14ac:dyDescent="0.3">
      <c r="A1730">
        <v>12</v>
      </c>
      <c r="B1730">
        <v>39</v>
      </c>
      <c r="C1730">
        <f>IF(OR($L1730=TRUE,$A1730=0,MOD($A1730,ChapterTable!$R$20)&lt;&gt;0),
MAX(0,INT(($B1730+ChapterTable!$P$26+VLOOKUP(SUBSTITUTE(C$1,"성장단계","")&amp;"단계오프셋",ChapterTable!$R:$S,2,0))/ChapterTable!$P$23)),
MAX(0,INT(($B1730+ChapterTable!$R$26+VLOOKUP(SUBSTITUTE(C$1,"성장단계","")&amp;"보스단계오프셋",ChapterTable!$R:$S,2,0))/ChapterTable!$R$23)))</f>
        <v>4</v>
      </c>
      <c r="D1730">
        <f>IF(OR($L1730=TRUE,$A1730=0,MOD($A1730,ChapterTable!$R$20)&lt;&gt;0),
MAX(0,INT(($B1730+ChapterTable!$P$26+VLOOKUP(SUBSTITUTE(D$1,"성장단계","")&amp;"단계오프셋",ChapterTable!$R:$S,2,0))/ChapterTable!$P$23)),
MAX(0,INT(($B1730+ChapterTable!$R$26+VLOOKUP(SUBSTITUTE(D$1,"성장단계","")&amp;"보스단계오프셋",ChapterTable!$R:$S,2,0))/ChapterTable!$R$23)))</f>
        <v>3</v>
      </c>
      <c r="E1730" s="1">
        <f ca="1">IF(AND($A1730=0,$B1730=1),
    VLOOKUP(1,ChapterTable!$1:$1048576,MATCH("최종"&amp;SUBSTITUTE(SUBSTITUTE(E$1,"standard",""),"|Float",""),ChapterTable!$1:$1,0),0)*ChapterTable!$P$17,
  IF(AND($A1730=0,$B1730=0),
    E1731,
  IF($B1730=0,
    VLOOKUP($A1730,ChapterTable!$1:$1048576,MATCH("최종"&amp;SUBSTITUTE(SUBSTITUTE(E$1,"standard",""),"|Float",""),ChapterTable!$1:$1,0),0),
  IF($B1730=1,
    IF($L1730=FALSE,
      VLOOKUP($A1730,ChapterTable!$1:$1048576,MATCH("최종"&amp;SUBSTITUTE(SUBSTITUTE(E$1,"standard",""),"|Float",""),ChapterTable!$1:$1,0),0),
      VLOOKUP($A1730-ChapterTable!$P$11,ChapterTable!$1:$1048576,MATCH("최종"&amp;SUBSTITUTE(SUBSTITUTE(E$1,"standard",""),"|Float",""),ChapterTable!$1:$1,0),0)*ChapterTable!$P$14
    ),
  OFFSET(E1730,-$B1730+IF($L1730,1,0),0)*IF($B1730&gt;OFFSET($B1730,1,0),ChapterTable!$R$17,1)*
    (VLOOKUP(SUBSTITUTE(SUBSTITUTE(E$1,"standard",""),"|Float","")&amp;IF(OR($L1730=TRUE,$A1730=0,MOD($A1730,ChapterTable!$R$20)&lt;&gt;0),"","보스")&amp;"인게임누적곱배수",ChapterTable!$R:$S,2,0)^C1730
    +VLOOKUP(SUBSTITUTE(SUBSTITUTE(E$1,"standard",""),"|Float","")&amp;IF(OR($L1730=TRUE,$A1730=0,MOD($A1730,ChapterTable!$R$20)&lt;&gt;0),"","보스")&amp;"인게임누적합배수",ChapterTable!$R:$S,2,0)*C1730)
  )
  )
  )
)</f>
        <v>14323.995703124998</v>
      </c>
      <c r="F1730" s="1">
        <f ca="1">IF(AND($A1730=0,$B1730=1),
    VLOOKUP(1,ChapterTable!$1:$1048576,MATCH("최종"&amp;SUBSTITUTE(SUBSTITUTE(F$1,"standard",""),"|Float",""),ChapterTable!$1:$1,0),0)*ChapterTable!$P$17,
  IF(AND($A1730=0,$B1730=0),
    F1731,
  IF($B1730=0,
    VLOOKUP($A1730,ChapterTable!$1:$1048576,MATCH("최종"&amp;SUBSTITUTE(SUBSTITUTE(F$1,"standard",""),"|Float",""),ChapterTable!$1:$1,0),0),
  IF($B1730=1,
    IF($L1730=FALSE,
      VLOOKUP($A1730,ChapterTable!$1:$1048576,MATCH("최종"&amp;SUBSTITUTE(SUBSTITUTE(F$1,"standard",""),"|Float",""),ChapterTable!$1:$1,0),0),
      VLOOKUP($A1730-ChapterTable!$P$11,ChapterTable!$1:$1048576,MATCH("최종"&amp;SUBSTITUTE(SUBSTITUTE(F$1,"standard",""),"|Float",""),ChapterTable!$1:$1,0),0)*ChapterTable!$P$14
    ),
  OFFSET(F1730,-$B1730+IF($L1730,1,0),0)*
    (VLOOKUP(SUBSTITUTE(SUBSTITUTE(F$1,"standard",""),"|Float","")&amp;IF(OR($L1730=TRUE,$A1730=0,MOD($A1730,ChapterTable!$R$20)&lt;&gt;0),"","보스")&amp;"인게임누적곱배수",ChapterTable!$R:$S,2,0)^D1730
    +VLOOKUP(SUBSTITUTE(SUBSTITUTE(F$1,"standard",""),"|Float","")&amp;IF(OR($L1730=TRUE,$A1730=0,MOD($A1730,ChapterTable!$R$20)&lt;&gt;0),"","보스")&amp;"인게임누적합배수",ChapterTable!$R:$S,2,0)*D1730)
  )
  )
  )
)</f>
        <v>4061.7811889648433</v>
      </c>
      <c r="G1730" t="s">
        <v>715</v>
      </c>
      <c r="J1730" t="str">
        <f>IF(ISBLANK(I1730),"",
IFERROR(VLOOKUP(I1730,[1]StringTable!$1:$1048576,MATCH("kor|String",[1]StringTable!$1:$1,0),0),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91"/>
        <v>0.25</v>
      </c>
      <c r="AJ1730">
        <f t="shared" si="189"/>
        <v>0.32</v>
      </c>
      <c r="AK1730">
        <f t="shared" si="190"/>
        <v>1</v>
      </c>
      <c r="AL1730">
        <v>0</v>
      </c>
    </row>
    <row r="1731" spans="1:38" x14ac:dyDescent="0.3">
      <c r="A1731">
        <v>12</v>
      </c>
      <c r="B1731">
        <v>40</v>
      </c>
      <c r="C1731">
        <f>IF(OR($L1731=TRUE,$A1731=0,MOD($A1731,ChapterTable!$R$20)&lt;&gt;0),
MAX(0,INT(($B1731+ChapterTable!$P$26+VLOOKUP(SUBSTITUTE(C$1,"성장단계","")&amp;"단계오프셋",ChapterTable!$R:$S,2,0))/ChapterTable!$P$23)),
MAX(0,INT(($B1731+ChapterTable!$R$26+VLOOKUP(SUBSTITUTE(C$1,"성장단계","")&amp;"보스단계오프셋",ChapterTable!$R:$S,2,0))/ChapterTable!$R$23)))</f>
        <v>4</v>
      </c>
      <c r="D1731">
        <f>IF(OR($L1731=TRUE,$A1731=0,MOD($A1731,ChapterTable!$R$20)&lt;&gt;0),
MAX(0,INT(($B1731+ChapterTable!$P$26+VLOOKUP(SUBSTITUTE(D$1,"성장단계","")&amp;"단계오프셋",ChapterTable!$R:$S,2,0))/ChapterTable!$P$23)),
MAX(0,INT(($B1731+ChapterTable!$R$26+VLOOKUP(SUBSTITUTE(D$1,"성장단계","")&amp;"보스단계오프셋",ChapterTable!$R:$S,2,0))/ChapterTable!$R$23)))</f>
        <v>3</v>
      </c>
      <c r="E1731" s="1">
        <f ca="1">IF(AND($A1731=0,$B1731=1),
    VLOOKUP(1,ChapterTable!$1:$1048576,MATCH("최종"&amp;SUBSTITUTE(SUBSTITUTE(E$1,"standard",""),"|Float",""),ChapterTable!$1:$1,0),0)*ChapterTable!$P$17,
  IF(AND($A1731=0,$B1731=0),
    E1732,
  IF($B1731=0,
    VLOOKUP($A1731,ChapterTable!$1:$1048576,MATCH("최종"&amp;SUBSTITUTE(SUBSTITUTE(E$1,"standard",""),"|Float",""),ChapterTable!$1:$1,0),0),
  IF($B1731=1,
    IF($L1731=FALSE,
      VLOOKUP($A1731,ChapterTable!$1:$1048576,MATCH("최종"&amp;SUBSTITUTE(SUBSTITUTE(E$1,"standard",""),"|Float",""),ChapterTable!$1:$1,0),0),
      VLOOKUP($A1731-ChapterTable!$P$11,ChapterTable!$1:$1048576,MATCH("최종"&amp;SUBSTITUTE(SUBSTITUTE(E$1,"standard",""),"|Float",""),ChapterTable!$1:$1,0),0)*ChapterTable!$P$14
    ),
  OFFSET(E1731,-$B1731+IF($L1731,1,0),0)*IF($B1731&gt;OFFSET($B1731,1,0),ChapterTable!$R$17,1)*
    (VLOOKUP(SUBSTITUTE(SUBSTITUTE(E$1,"standard",""),"|Float","")&amp;IF(OR($L1731=TRUE,$A1731=0,MOD($A1731,ChapterTable!$R$20)&lt;&gt;0),"","보스")&amp;"인게임누적곱배수",ChapterTable!$R:$S,2,0)^C1731
    +VLOOKUP(SUBSTITUTE(SUBSTITUTE(E$1,"standard",""),"|Float","")&amp;IF(OR($L1731=TRUE,$A1731=0,MOD($A1731,ChapterTable!$R$20)&lt;&gt;0),"","보스")&amp;"인게임누적합배수",ChapterTable!$R:$S,2,0)*C1731)
  )
  )
  )
)</f>
        <v>14323.995703124998</v>
      </c>
      <c r="F1731" s="1">
        <f ca="1">IF(AND($A1731=0,$B1731=1),
    VLOOKUP(1,ChapterTable!$1:$1048576,MATCH("최종"&amp;SUBSTITUTE(SUBSTITUTE(F$1,"standard",""),"|Float",""),ChapterTable!$1:$1,0),0)*ChapterTable!$P$17,
  IF(AND($A1731=0,$B1731=0),
    F1732,
  IF($B1731=0,
    VLOOKUP($A1731,ChapterTable!$1:$1048576,MATCH("최종"&amp;SUBSTITUTE(SUBSTITUTE(F$1,"standard",""),"|Float",""),ChapterTable!$1:$1,0),0),
  IF($B1731=1,
    IF($L1731=FALSE,
      VLOOKUP($A1731,ChapterTable!$1:$1048576,MATCH("최종"&amp;SUBSTITUTE(SUBSTITUTE(F$1,"standard",""),"|Float",""),ChapterTable!$1:$1,0),0),
      VLOOKUP($A1731-ChapterTable!$P$11,ChapterTable!$1:$1048576,MATCH("최종"&amp;SUBSTITUTE(SUBSTITUTE(F$1,"standard",""),"|Float",""),ChapterTable!$1:$1,0),0)*ChapterTable!$P$14
    ),
  OFFSET(F1731,-$B1731+IF($L1731,1,0),0)*
    (VLOOKUP(SUBSTITUTE(SUBSTITUTE(F$1,"standard",""),"|Float","")&amp;IF(OR($L1731=TRUE,$A1731=0,MOD($A1731,ChapterTable!$R$20)&lt;&gt;0),"","보스")&amp;"인게임누적곱배수",ChapterTable!$R:$S,2,0)^D1731
    +VLOOKUP(SUBSTITUTE(SUBSTITUTE(F$1,"standard",""),"|Float","")&amp;IF(OR($L1731=TRUE,$A1731=0,MOD($A1731,ChapterTable!$R$20)&lt;&gt;0),"","보스")&amp;"인게임누적합배수",ChapterTable!$R:$S,2,0)*D1731)
  )
  )
  )
)</f>
        <v>4061.7811889648433</v>
      </c>
      <c r="G1731" t="s">
        <v>715</v>
      </c>
      <c r="J1731" t="str">
        <f>IF(ISBLANK(I1731),"",
IFERROR(VLOOKUP(I1731,[1]StringTable!$1:$1048576,MATCH("kor|String",[1]StringTable!$1:$1,0),0),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c r="AL1731">
        <v>0</v>
      </c>
    </row>
    <row r="1732" spans="1:38" x14ac:dyDescent="0.3">
      <c r="A1732">
        <v>12</v>
      </c>
      <c r="B1732">
        <v>41</v>
      </c>
      <c r="C1732">
        <f>IF(OR($L1732=TRUE,$A1732=0,MOD($A1732,ChapterTable!$R$20)&lt;&gt;0),
MAX(0,INT(($B1732+ChapterTable!$P$26+VLOOKUP(SUBSTITUTE(C$1,"성장단계","")&amp;"단계오프셋",ChapterTable!$R:$S,2,0))/ChapterTable!$P$23)),
MAX(0,INT(($B1732+ChapterTable!$R$26+VLOOKUP(SUBSTITUTE(C$1,"성장단계","")&amp;"보스단계오프셋",ChapterTable!$R:$S,2,0))/ChapterTable!$R$23)))</f>
        <v>4</v>
      </c>
      <c r="D1732">
        <f>IF(OR($L1732=TRUE,$A1732=0,MOD($A1732,ChapterTable!$R$20)&lt;&gt;0),
MAX(0,INT(($B1732+ChapterTable!$P$26+VLOOKUP(SUBSTITUTE(D$1,"성장단계","")&amp;"단계오프셋",ChapterTable!$R:$S,2,0))/ChapterTable!$P$23)),
MAX(0,INT(($B1732+ChapterTable!$R$26+VLOOKUP(SUBSTITUTE(D$1,"성장단계","")&amp;"보스단계오프셋",ChapterTable!$R:$S,2,0))/ChapterTable!$R$23)))</f>
        <v>4</v>
      </c>
      <c r="E1732" s="1">
        <f ca="1">IF(AND($A1732=0,$B1732=1),
    VLOOKUP(1,ChapterTable!$1:$1048576,MATCH("최종"&amp;SUBSTITUTE(SUBSTITUTE(E$1,"standard",""),"|Float",""),ChapterTable!$1:$1,0),0)*ChapterTable!$P$17,
  IF(AND($A1732=0,$B1732=0),
    E1733,
  IF($B1732=0,
    VLOOKUP($A1732,ChapterTable!$1:$1048576,MATCH("최종"&amp;SUBSTITUTE(SUBSTITUTE(E$1,"standard",""),"|Float",""),ChapterTable!$1:$1,0),0),
  IF($B1732=1,
    IF($L1732=FALSE,
      VLOOKUP($A1732,ChapterTable!$1:$1048576,MATCH("최종"&amp;SUBSTITUTE(SUBSTITUTE(E$1,"standard",""),"|Float",""),ChapterTable!$1:$1,0),0),
      VLOOKUP($A1732-ChapterTable!$P$11,ChapterTable!$1:$1048576,MATCH("최종"&amp;SUBSTITUTE(SUBSTITUTE(E$1,"standard",""),"|Float",""),ChapterTable!$1:$1,0),0)*ChapterTable!$P$14
    ),
  OFFSET(E1732,-$B1732+IF($L1732,1,0),0)*IF($B1732&gt;OFFSET($B1732,1,0),ChapterTable!$R$17,1)*
    (VLOOKUP(SUBSTITUTE(SUBSTITUTE(E$1,"standard",""),"|Float","")&amp;IF(OR($L1732=TRUE,$A1732=0,MOD($A1732,ChapterTable!$R$20)&lt;&gt;0),"","보스")&amp;"인게임누적곱배수",ChapterTable!$R:$S,2,0)^C1732
    +VLOOKUP(SUBSTITUTE(SUBSTITUTE(E$1,"standard",""),"|Float","")&amp;IF(OR($L1732=TRUE,$A1732=0,MOD($A1732,ChapterTable!$R$20)&lt;&gt;0),"","보스")&amp;"인게임누적합배수",ChapterTable!$R:$S,2,0)*C1732)
  )
  )
  )
)</f>
        <v>14323.995703124998</v>
      </c>
      <c r="F1732" s="1">
        <f ca="1">IF(AND($A1732=0,$B1732=1),
    VLOOKUP(1,ChapterTable!$1:$1048576,MATCH("최종"&amp;SUBSTITUTE(SUBSTITUTE(F$1,"standard",""),"|Float",""),ChapterTable!$1:$1,0),0)*ChapterTable!$P$17,
  IF(AND($A1732=0,$B1732=0),
    F1733,
  IF($B1732=0,
    VLOOKUP($A1732,ChapterTable!$1:$1048576,MATCH("최종"&amp;SUBSTITUTE(SUBSTITUTE(F$1,"standard",""),"|Float",""),ChapterTable!$1:$1,0),0),
  IF($B1732=1,
    IF($L1732=FALSE,
      VLOOKUP($A1732,ChapterTable!$1:$1048576,MATCH("최종"&amp;SUBSTITUTE(SUBSTITUTE(F$1,"standard",""),"|Float",""),ChapterTable!$1:$1,0),0),
      VLOOKUP($A1732-ChapterTable!$P$11,ChapterTable!$1:$1048576,MATCH("최종"&amp;SUBSTITUTE(SUBSTITUTE(F$1,"standard",""),"|Float",""),ChapterTable!$1:$1,0),0)*ChapterTable!$P$14
    ),
  OFFSET(F1732,-$B1732+IF($L1732,1,0),0)*
    (VLOOKUP(SUBSTITUTE(SUBSTITUTE(F$1,"standard",""),"|Float","")&amp;IF(OR($L1732=TRUE,$A1732=0,MOD($A1732,ChapterTable!$R$20)&lt;&gt;0),"","보스")&amp;"인게임누적곱배수",ChapterTable!$R:$S,2,0)^D1732
    +VLOOKUP(SUBSTITUTE(SUBSTITUTE(F$1,"standard",""),"|Float","")&amp;IF(OR($L1732=TRUE,$A1732=0,MOD($A1732,ChapterTable!$R$20)&lt;&gt;0),"","보스")&amp;"인게임누적합배수",ChapterTable!$R:$S,2,0)*D1732)
  )
  )
  )
)</f>
        <v>4310.461669921875</v>
      </c>
      <c r="G1732" t="s">
        <v>715</v>
      </c>
      <c r="J1732" t="str">
        <f>IF(ISBLANK(I1732),"",
IFERROR(VLOOKUP(I1732,[1]StringTable!$1:$1048576,MATCH("kor|String",[1]StringTable!$1:$1,0),0),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98">IF(B1732=0,0,1/(INT((B1732-1)/10)+1))</f>
        <v>0.2</v>
      </c>
      <c r="AJ1732">
        <f t="shared" si="196"/>
        <v>0.27466666000000001</v>
      </c>
      <c r="AK1732">
        <f t="shared" si="197"/>
        <v>1</v>
      </c>
      <c r="AL1732">
        <v>0</v>
      </c>
    </row>
    <row r="1733" spans="1:38" x14ac:dyDescent="0.3">
      <c r="A1733">
        <v>12</v>
      </c>
      <c r="B1733">
        <v>42</v>
      </c>
      <c r="C1733">
        <f>IF(OR($L1733=TRUE,$A1733=0,MOD($A1733,ChapterTable!$R$20)&lt;&gt;0),
MAX(0,INT(($B1733+ChapterTable!$P$26+VLOOKUP(SUBSTITUTE(C$1,"성장단계","")&amp;"단계오프셋",ChapterTable!$R:$S,2,0))/ChapterTable!$P$23)),
MAX(0,INT(($B1733+ChapterTable!$R$26+VLOOKUP(SUBSTITUTE(C$1,"성장단계","")&amp;"보스단계오프셋",ChapterTable!$R:$S,2,0))/ChapterTable!$R$23)))</f>
        <v>4</v>
      </c>
      <c r="D1733">
        <f>IF(OR($L1733=TRUE,$A1733=0,MOD($A1733,ChapterTable!$R$20)&lt;&gt;0),
MAX(0,INT(($B1733+ChapterTable!$P$26+VLOOKUP(SUBSTITUTE(D$1,"성장단계","")&amp;"단계오프셋",ChapterTable!$R:$S,2,0))/ChapterTable!$P$23)),
MAX(0,INT(($B1733+ChapterTable!$R$26+VLOOKUP(SUBSTITUTE(D$1,"성장단계","")&amp;"보스단계오프셋",ChapterTable!$R:$S,2,0))/ChapterTable!$R$23)))</f>
        <v>4</v>
      </c>
      <c r="E1733" s="1">
        <f ca="1">IF(AND($A1733=0,$B1733=1),
    VLOOKUP(1,ChapterTable!$1:$1048576,MATCH("최종"&amp;SUBSTITUTE(SUBSTITUTE(E$1,"standard",""),"|Float",""),ChapterTable!$1:$1,0),0)*ChapterTable!$P$17,
  IF(AND($A1733=0,$B1733=0),
    E1734,
  IF($B1733=0,
    VLOOKUP($A1733,ChapterTable!$1:$1048576,MATCH("최종"&amp;SUBSTITUTE(SUBSTITUTE(E$1,"standard",""),"|Float",""),ChapterTable!$1:$1,0),0),
  IF($B1733=1,
    IF($L1733=FALSE,
      VLOOKUP($A1733,ChapterTable!$1:$1048576,MATCH("최종"&amp;SUBSTITUTE(SUBSTITUTE(E$1,"standard",""),"|Float",""),ChapterTable!$1:$1,0),0),
      VLOOKUP($A1733-ChapterTable!$P$11,ChapterTable!$1:$1048576,MATCH("최종"&amp;SUBSTITUTE(SUBSTITUTE(E$1,"standard",""),"|Float",""),ChapterTable!$1:$1,0),0)*ChapterTable!$P$14
    ),
  OFFSET(E1733,-$B1733+IF($L1733,1,0),0)*IF($B1733&gt;OFFSET($B1733,1,0),ChapterTable!$R$17,1)*
    (VLOOKUP(SUBSTITUTE(SUBSTITUTE(E$1,"standard",""),"|Float","")&amp;IF(OR($L1733=TRUE,$A1733=0,MOD($A1733,ChapterTable!$R$20)&lt;&gt;0),"","보스")&amp;"인게임누적곱배수",ChapterTable!$R:$S,2,0)^C1733
    +VLOOKUP(SUBSTITUTE(SUBSTITUTE(E$1,"standard",""),"|Float","")&amp;IF(OR($L1733=TRUE,$A1733=0,MOD($A1733,ChapterTable!$R$20)&lt;&gt;0),"","보스")&amp;"인게임누적합배수",ChapterTable!$R:$S,2,0)*C1733)
  )
  )
  )
)</f>
        <v>14323.995703124998</v>
      </c>
      <c r="F1733" s="1">
        <f ca="1">IF(AND($A1733=0,$B1733=1),
    VLOOKUP(1,ChapterTable!$1:$1048576,MATCH("최종"&amp;SUBSTITUTE(SUBSTITUTE(F$1,"standard",""),"|Float",""),ChapterTable!$1:$1,0),0)*ChapterTable!$P$17,
  IF(AND($A1733=0,$B1733=0),
    F1734,
  IF($B1733=0,
    VLOOKUP($A1733,ChapterTable!$1:$1048576,MATCH("최종"&amp;SUBSTITUTE(SUBSTITUTE(F$1,"standard",""),"|Float",""),ChapterTable!$1:$1,0),0),
  IF($B1733=1,
    IF($L1733=FALSE,
      VLOOKUP($A1733,ChapterTable!$1:$1048576,MATCH("최종"&amp;SUBSTITUTE(SUBSTITUTE(F$1,"standard",""),"|Float",""),ChapterTable!$1:$1,0),0),
      VLOOKUP($A1733-ChapterTable!$P$11,ChapterTable!$1:$1048576,MATCH("최종"&amp;SUBSTITUTE(SUBSTITUTE(F$1,"standard",""),"|Float",""),ChapterTable!$1:$1,0),0)*ChapterTable!$P$14
    ),
  OFFSET(F1733,-$B1733+IF($L1733,1,0),0)*
    (VLOOKUP(SUBSTITUTE(SUBSTITUTE(F$1,"standard",""),"|Float","")&amp;IF(OR($L1733=TRUE,$A1733=0,MOD($A1733,ChapterTable!$R$20)&lt;&gt;0),"","보스")&amp;"인게임누적곱배수",ChapterTable!$R:$S,2,0)^D1733
    +VLOOKUP(SUBSTITUTE(SUBSTITUTE(F$1,"standard",""),"|Float","")&amp;IF(OR($L1733=TRUE,$A1733=0,MOD($A1733,ChapterTable!$R$20)&lt;&gt;0),"","보스")&amp;"인게임누적합배수",ChapterTable!$R:$S,2,0)*D1733)
  )
  )
  )
)</f>
        <v>4310.461669921875</v>
      </c>
      <c r="G1733" t="s">
        <v>715</v>
      </c>
      <c r="J1733" t="str">
        <f>IF(ISBLANK(I1733),"",
IFERROR(VLOOKUP(I1733,[1]StringTable!$1:$1048576,MATCH("kor|String",[1]StringTable!$1:$1,0),0),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98"/>
        <v>0.2</v>
      </c>
      <c r="AJ1733">
        <f t="shared" si="196"/>
        <v>0.27466666000000001</v>
      </c>
      <c r="AK1733">
        <f t="shared" si="197"/>
        <v>1</v>
      </c>
      <c r="AL1733">
        <v>0</v>
      </c>
    </row>
    <row r="1734" spans="1:38" x14ac:dyDescent="0.3">
      <c r="A1734">
        <v>12</v>
      </c>
      <c r="B1734">
        <v>43</v>
      </c>
      <c r="C1734">
        <f>IF(OR($L1734=TRUE,$A1734=0,MOD($A1734,ChapterTable!$R$20)&lt;&gt;0),
MAX(0,INT(($B1734+ChapterTable!$P$26+VLOOKUP(SUBSTITUTE(C$1,"성장단계","")&amp;"단계오프셋",ChapterTable!$R:$S,2,0))/ChapterTable!$P$23)),
MAX(0,INT(($B1734+ChapterTable!$R$26+VLOOKUP(SUBSTITUTE(C$1,"성장단계","")&amp;"보스단계오프셋",ChapterTable!$R:$S,2,0))/ChapterTable!$R$23)))</f>
        <v>4</v>
      </c>
      <c r="D1734">
        <f>IF(OR($L1734=TRUE,$A1734=0,MOD($A1734,ChapterTable!$R$20)&lt;&gt;0),
MAX(0,INT(($B1734+ChapterTable!$P$26+VLOOKUP(SUBSTITUTE(D$1,"성장단계","")&amp;"단계오프셋",ChapterTable!$R:$S,2,0))/ChapterTable!$P$23)),
MAX(0,INT(($B1734+ChapterTable!$R$26+VLOOKUP(SUBSTITUTE(D$1,"성장단계","")&amp;"보스단계오프셋",ChapterTable!$R:$S,2,0))/ChapterTable!$R$23)))</f>
        <v>4</v>
      </c>
      <c r="E1734" s="1">
        <f ca="1">IF(AND($A1734=0,$B1734=1),
    VLOOKUP(1,ChapterTable!$1:$1048576,MATCH("최종"&amp;SUBSTITUTE(SUBSTITUTE(E$1,"standard",""),"|Float",""),ChapterTable!$1:$1,0),0)*ChapterTable!$P$17,
  IF(AND($A1734=0,$B1734=0),
    E1735,
  IF($B1734=0,
    VLOOKUP($A1734,ChapterTable!$1:$1048576,MATCH("최종"&amp;SUBSTITUTE(SUBSTITUTE(E$1,"standard",""),"|Float",""),ChapterTable!$1:$1,0),0),
  IF($B1734=1,
    IF($L1734=FALSE,
      VLOOKUP($A1734,ChapterTable!$1:$1048576,MATCH("최종"&amp;SUBSTITUTE(SUBSTITUTE(E$1,"standard",""),"|Float",""),ChapterTable!$1:$1,0),0),
      VLOOKUP($A1734-ChapterTable!$P$11,ChapterTable!$1:$1048576,MATCH("최종"&amp;SUBSTITUTE(SUBSTITUTE(E$1,"standard",""),"|Float",""),ChapterTable!$1:$1,0),0)*ChapterTable!$P$14
    ),
  OFFSET(E1734,-$B1734+IF($L1734,1,0),0)*IF($B1734&gt;OFFSET($B1734,1,0),ChapterTable!$R$17,1)*
    (VLOOKUP(SUBSTITUTE(SUBSTITUTE(E$1,"standard",""),"|Float","")&amp;IF(OR($L1734=TRUE,$A1734=0,MOD($A1734,ChapterTable!$R$20)&lt;&gt;0),"","보스")&amp;"인게임누적곱배수",ChapterTable!$R:$S,2,0)^C1734
    +VLOOKUP(SUBSTITUTE(SUBSTITUTE(E$1,"standard",""),"|Float","")&amp;IF(OR($L1734=TRUE,$A1734=0,MOD($A1734,ChapterTable!$R$20)&lt;&gt;0),"","보스")&amp;"인게임누적합배수",ChapterTable!$R:$S,2,0)*C1734)
  )
  )
  )
)</f>
        <v>14323.995703124998</v>
      </c>
      <c r="F1734" s="1">
        <f ca="1">IF(AND($A1734=0,$B1734=1),
    VLOOKUP(1,ChapterTable!$1:$1048576,MATCH("최종"&amp;SUBSTITUTE(SUBSTITUTE(F$1,"standard",""),"|Float",""),ChapterTable!$1:$1,0),0)*ChapterTable!$P$17,
  IF(AND($A1734=0,$B1734=0),
    F1735,
  IF($B1734=0,
    VLOOKUP($A1734,ChapterTable!$1:$1048576,MATCH("최종"&amp;SUBSTITUTE(SUBSTITUTE(F$1,"standard",""),"|Float",""),ChapterTable!$1:$1,0),0),
  IF($B1734=1,
    IF($L1734=FALSE,
      VLOOKUP($A1734,ChapterTable!$1:$1048576,MATCH("최종"&amp;SUBSTITUTE(SUBSTITUTE(F$1,"standard",""),"|Float",""),ChapterTable!$1:$1,0),0),
      VLOOKUP($A1734-ChapterTable!$P$11,ChapterTable!$1:$1048576,MATCH("최종"&amp;SUBSTITUTE(SUBSTITUTE(F$1,"standard",""),"|Float",""),ChapterTable!$1:$1,0),0)*ChapterTable!$P$14
    ),
  OFFSET(F1734,-$B1734+IF($L1734,1,0),0)*
    (VLOOKUP(SUBSTITUTE(SUBSTITUTE(F$1,"standard",""),"|Float","")&amp;IF(OR($L1734=TRUE,$A1734=0,MOD($A1734,ChapterTable!$R$20)&lt;&gt;0),"","보스")&amp;"인게임누적곱배수",ChapterTable!$R:$S,2,0)^D1734
    +VLOOKUP(SUBSTITUTE(SUBSTITUTE(F$1,"standard",""),"|Float","")&amp;IF(OR($L1734=TRUE,$A1734=0,MOD($A1734,ChapterTable!$R$20)&lt;&gt;0),"","보스")&amp;"인게임누적합배수",ChapterTable!$R:$S,2,0)*D1734)
  )
  )
  )
)</f>
        <v>4310.461669921875</v>
      </c>
      <c r="G1734" t="s">
        <v>715</v>
      </c>
      <c r="J1734" t="str">
        <f>IF(ISBLANK(I1734),"",
IFERROR(VLOOKUP(I1734,[1]StringTable!$1:$1048576,MATCH("kor|String",[1]StringTable!$1:$1,0),0),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98"/>
        <v>0.2</v>
      </c>
      <c r="AJ1734">
        <f t="shared" si="196"/>
        <v>0.27466666000000001</v>
      </c>
      <c r="AK1734">
        <f t="shared" si="197"/>
        <v>1</v>
      </c>
      <c r="AL1734">
        <v>0</v>
      </c>
    </row>
    <row r="1735" spans="1:38" x14ac:dyDescent="0.3">
      <c r="A1735">
        <v>12</v>
      </c>
      <c r="B1735">
        <v>44</v>
      </c>
      <c r="C1735">
        <f>IF(OR($L1735=TRUE,$A1735=0,MOD($A1735,ChapterTable!$R$20)&lt;&gt;0),
MAX(0,INT(($B1735+ChapterTable!$P$26+VLOOKUP(SUBSTITUTE(C$1,"성장단계","")&amp;"단계오프셋",ChapterTable!$R:$S,2,0))/ChapterTable!$P$23)),
MAX(0,INT(($B1735+ChapterTable!$R$26+VLOOKUP(SUBSTITUTE(C$1,"성장단계","")&amp;"보스단계오프셋",ChapterTable!$R:$S,2,0))/ChapterTable!$R$23)))</f>
        <v>4</v>
      </c>
      <c r="D1735">
        <f>IF(OR($L1735=TRUE,$A1735=0,MOD($A1735,ChapterTable!$R$20)&lt;&gt;0),
MAX(0,INT(($B1735+ChapterTable!$P$26+VLOOKUP(SUBSTITUTE(D$1,"성장단계","")&amp;"단계오프셋",ChapterTable!$R:$S,2,0))/ChapterTable!$P$23)),
MAX(0,INT(($B1735+ChapterTable!$R$26+VLOOKUP(SUBSTITUTE(D$1,"성장단계","")&amp;"보스단계오프셋",ChapterTable!$R:$S,2,0))/ChapterTable!$R$23)))</f>
        <v>4</v>
      </c>
      <c r="E1735" s="1">
        <f ca="1">IF(AND($A1735=0,$B1735=1),
    VLOOKUP(1,ChapterTable!$1:$1048576,MATCH("최종"&amp;SUBSTITUTE(SUBSTITUTE(E$1,"standard",""),"|Float",""),ChapterTable!$1:$1,0),0)*ChapterTable!$P$17,
  IF(AND($A1735=0,$B1735=0),
    E1736,
  IF($B1735=0,
    VLOOKUP($A1735,ChapterTable!$1:$1048576,MATCH("최종"&amp;SUBSTITUTE(SUBSTITUTE(E$1,"standard",""),"|Float",""),ChapterTable!$1:$1,0),0),
  IF($B1735=1,
    IF($L1735=FALSE,
      VLOOKUP($A1735,ChapterTable!$1:$1048576,MATCH("최종"&amp;SUBSTITUTE(SUBSTITUTE(E$1,"standard",""),"|Float",""),ChapterTable!$1:$1,0),0),
      VLOOKUP($A1735-ChapterTable!$P$11,ChapterTable!$1:$1048576,MATCH("최종"&amp;SUBSTITUTE(SUBSTITUTE(E$1,"standard",""),"|Float",""),ChapterTable!$1:$1,0),0)*ChapterTable!$P$14
    ),
  OFFSET(E1735,-$B1735+IF($L1735,1,0),0)*IF($B1735&gt;OFFSET($B1735,1,0),ChapterTable!$R$17,1)*
    (VLOOKUP(SUBSTITUTE(SUBSTITUTE(E$1,"standard",""),"|Float","")&amp;IF(OR($L1735=TRUE,$A1735=0,MOD($A1735,ChapterTable!$R$20)&lt;&gt;0),"","보스")&amp;"인게임누적곱배수",ChapterTable!$R:$S,2,0)^C1735
    +VLOOKUP(SUBSTITUTE(SUBSTITUTE(E$1,"standard",""),"|Float","")&amp;IF(OR($L1735=TRUE,$A1735=0,MOD($A1735,ChapterTable!$R$20)&lt;&gt;0),"","보스")&amp;"인게임누적합배수",ChapterTable!$R:$S,2,0)*C1735)
  )
  )
  )
)</f>
        <v>14323.995703124998</v>
      </c>
      <c r="F1735" s="1">
        <f ca="1">IF(AND($A1735=0,$B1735=1),
    VLOOKUP(1,ChapterTable!$1:$1048576,MATCH("최종"&amp;SUBSTITUTE(SUBSTITUTE(F$1,"standard",""),"|Float",""),ChapterTable!$1:$1,0),0)*ChapterTable!$P$17,
  IF(AND($A1735=0,$B1735=0),
    F1736,
  IF($B1735=0,
    VLOOKUP($A1735,ChapterTable!$1:$1048576,MATCH("최종"&amp;SUBSTITUTE(SUBSTITUTE(F$1,"standard",""),"|Float",""),ChapterTable!$1:$1,0),0),
  IF($B1735=1,
    IF($L1735=FALSE,
      VLOOKUP($A1735,ChapterTable!$1:$1048576,MATCH("최종"&amp;SUBSTITUTE(SUBSTITUTE(F$1,"standard",""),"|Float",""),ChapterTable!$1:$1,0),0),
      VLOOKUP($A1735-ChapterTable!$P$11,ChapterTable!$1:$1048576,MATCH("최종"&amp;SUBSTITUTE(SUBSTITUTE(F$1,"standard",""),"|Float",""),ChapterTable!$1:$1,0),0)*ChapterTable!$P$14
    ),
  OFFSET(F1735,-$B1735+IF($L1735,1,0),0)*
    (VLOOKUP(SUBSTITUTE(SUBSTITUTE(F$1,"standard",""),"|Float","")&amp;IF(OR($L1735=TRUE,$A1735=0,MOD($A1735,ChapterTable!$R$20)&lt;&gt;0),"","보스")&amp;"인게임누적곱배수",ChapterTable!$R:$S,2,0)^D1735
    +VLOOKUP(SUBSTITUTE(SUBSTITUTE(F$1,"standard",""),"|Float","")&amp;IF(OR($L1735=TRUE,$A1735=0,MOD($A1735,ChapterTable!$R$20)&lt;&gt;0),"","보스")&amp;"인게임누적합배수",ChapterTable!$R:$S,2,0)*D1735)
  )
  )
  )
)</f>
        <v>4310.461669921875</v>
      </c>
      <c r="G1735" t="s">
        <v>715</v>
      </c>
      <c r="J1735" t="str">
        <f>IF(ISBLANK(I1735),"",
IFERROR(VLOOKUP(I1735,[1]StringTable!$1:$1048576,MATCH("kor|String",[1]StringTable!$1:$1,0),0),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98"/>
        <v>0.2</v>
      </c>
      <c r="AJ1735">
        <f t="shared" si="196"/>
        <v>0.27466666000000001</v>
      </c>
      <c r="AK1735">
        <f t="shared" si="197"/>
        <v>1</v>
      </c>
      <c r="AL1735">
        <v>0</v>
      </c>
    </row>
    <row r="1736" spans="1:38" x14ac:dyDescent="0.3">
      <c r="A1736">
        <v>12</v>
      </c>
      <c r="B1736">
        <v>45</v>
      </c>
      <c r="C1736">
        <f>IF(OR($L1736=TRUE,$A1736=0,MOD($A1736,ChapterTable!$R$20)&lt;&gt;0),
MAX(0,INT(($B1736+ChapterTable!$P$26+VLOOKUP(SUBSTITUTE(C$1,"성장단계","")&amp;"단계오프셋",ChapterTable!$R:$S,2,0))/ChapterTable!$P$23)),
MAX(0,INT(($B1736+ChapterTable!$R$26+VLOOKUP(SUBSTITUTE(C$1,"성장단계","")&amp;"보스단계오프셋",ChapterTable!$R:$S,2,0))/ChapterTable!$R$23)))</f>
        <v>4</v>
      </c>
      <c r="D1736">
        <f>IF(OR($L1736=TRUE,$A1736=0,MOD($A1736,ChapterTable!$R$20)&lt;&gt;0),
MAX(0,INT(($B1736+ChapterTable!$P$26+VLOOKUP(SUBSTITUTE(D$1,"성장단계","")&amp;"단계오프셋",ChapterTable!$R:$S,2,0))/ChapterTable!$P$23)),
MAX(0,INT(($B1736+ChapterTable!$R$26+VLOOKUP(SUBSTITUTE(D$1,"성장단계","")&amp;"보스단계오프셋",ChapterTable!$R:$S,2,0))/ChapterTable!$R$23)))</f>
        <v>4</v>
      </c>
      <c r="E1736" s="1">
        <f ca="1">IF(AND($A1736=0,$B1736=1),
    VLOOKUP(1,ChapterTable!$1:$1048576,MATCH("최종"&amp;SUBSTITUTE(SUBSTITUTE(E$1,"standard",""),"|Float",""),ChapterTable!$1:$1,0),0)*ChapterTable!$P$17,
  IF(AND($A1736=0,$B1736=0),
    E1737,
  IF($B1736=0,
    VLOOKUP($A1736,ChapterTable!$1:$1048576,MATCH("최종"&amp;SUBSTITUTE(SUBSTITUTE(E$1,"standard",""),"|Float",""),ChapterTable!$1:$1,0),0),
  IF($B1736=1,
    IF($L1736=FALSE,
      VLOOKUP($A1736,ChapterTable!$1:$1048576,MATCH("최종"&amp;SUBSTITUTE(SUBSTITUTE(E$1,"standard",""),"|Float",""),ChapterTable!$1:$1,0),0),
      VLOOKUP($A1736-ChapterTable!$P$11,ChapterTable!$1:$1048576,MATCH("최종"&amp;SUBSTITUTE(SUBSTITUTE(E$1,"standard",""),"|Float",""),ChapterTable!$1:$1,0),0)*ChapterTable!$P$14
    ),
  OFFSET(E1736,-$B1736+IF($L1736,1,0),0)*IF($B1736&gt;OFFSET($B1736,1,0),ChapterTable!$R$17,1)*
    (VLOOKUP(SUBSTITUTE(SUBSTITUTE(E$1,"standard",""),"|Float","")&amp;IF(OR($L1736=TRUE,$A1736=0,MOD($A1736,ChapterTable!$R$20)&lt;&gt;0),"","보스")&amp;"인게임누적곱배수",ChapterTable!$R:$S,2,0)^C1736
    +VLOOKUP(SUBSTITUTE(SUBSTITUTE(E$1,"standard",""),"|Float","")&amp;IF(OR($L1736=TRUE,$A1736=0,MOD($A1736,ChapterTable!$R$20)&lt;&gt;0),"","보스")&amp;"인게임누적합배수",ChapterTable!$R:$S,2,0)*C1736)
  )
  )
  )
)</f>
        <v>14323.995703124998</v>
      </c>
      <c r="F1736" s="1">
        <f ca="1">IF(AND($A1736=0,$B1736=1),
    VLOOKUP(1,ChapterTable!$1:$1048576,MATCH("최종"&amp;SUBSTITUTE(SUBSTITUTE(F$1,"standard",""),"|Float",""),ChapterTable!$1:$1,0),0)*ChapterTable!$P$17,
  IF(AND($A1736=0,$B1736=0),
    F1737,
  IF($B1736=0,
    VLOOKUP($A1736,ChapterTable!$1:$1048576,MATCH("최종"&amp;SUBSTITUTE(SUBSTITUTE(F$1,"standard",""),"|Float",""),ChapterTable!$1:$1,0),0),
  IF($B1736=1,
    IF($L1736=FALSE,
      VLOOKUP($A1736,ChapterTable!$1:$1048576,MATCH("최종"&amp;SUBSTITUTE(SUBSTITUTE(F$1,"standard",""),"|Float",""),ChapterTable!$1:$1,0),0),
      VLOOKUP($A1736-ChapterTable!$P$11,ChapterTable!$1:$1048576,MATCH("최종"&amp;SUBSTITUTE(SUBSTITUTE(F$1,"standard",""),"|Float",""),ChapterTable!$1:$1,0),0)*ChapterTable!$P$14
    ),
  OFFSET(F1736,-$B1736+IF($L1736,1,0),0)*
    (VLOOKUP(SUBSTITUTE(SUBSTITUTE(F$1,"standard",""),"|Float","")&amp;IF(OR($L1736=TRUE,$A1736=0,MOD($A1736,ChapterTable!$R$20)&lt;&gt;0),"","보스")&amp;"인게임누적곱배수",ChapterTable!$R:$S,2,0)^D1736
    +VLOOKUP(SUBSTITUTE(SUBSTITUTE(F$1,"standard",""),"|Float","")&amp;IF(OR($L1736=TRUE,$A1736=0,MOD($A1736,ChapterTable!$R$20)&lt;&gt;0),"","보스")&amp;"인게임누적합배수",ChapterTable!$R:$S,2,0)*D1736)
  )
  )
  )
)</f>
        <v>4310.461669921875</v>
      </c>
      <c r="G1736" t="s">
        <v>715</v>
      </c>
      <c r="J1736" t="str">
        <f>IF(ISBLANK(I1736),"",
IFERROR(VLOOKUP(I1736,[1]StringTable!$1:$1048576,MATCH("kor|String",[1]StringTable!$1:$1,0),0),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98"/>
        <v>0.2</v>
      </c>
      <c r="AJ1736">
        <f t="shared" si="196"/>
        <v>0.27466666000000001</v>
      </c>
      <c r="AK1736">
        <f t="shared" si="197"/>
        <v>1</v>
      </c>
      <c r="AL1736">
        <v>0</v>
      </c>
    </row>
    <row r="1737" spans="1:38" x14ac:dyDescent="0.3">
      <c r="A1737">
        <v>12</v>
      </c>
      <c r="B1737">
        <v>46</v>
      </c>
      <c r="C1737">
        <f>IF(OR($L1737=TRUE,$A1737=0,MOD($A1737,ChapterTable!$R$20)&lt;&gt;0),
MAX(0,INT(($B1737+ChapterTable!$P$26+VLOOKUP(SUBSTITUTE(C$1,"성장단계","")&amp;"단계오프셋",ChapterTable!$R:$S,2,0))/ChapterTable!$P$23)),
MAX(0,INT(($B1737+ChapterTable!$R$26+VLOOKUP(SUBSTITUTE(C$1,"성장단계","")&amp;"보스단계오프셋",ChapterTable!$R:$S,2,0))/ChapterTable!$R$23)))</f>
        <v>5</v>
      </c>
      <c r="D1737">
        <f>IF(OR($L1737=TRUE,$A1737=0,MOD($A1737,ChapterTable!$R$20)&lt;&gt;0),
MAX(0,INT(($B1737+ChapterTable!$P$26+VLOOKUP(SUBSTITUTE(D$1,"성장단계","")&amp;"단계오프셋",ChapterTable!$R:$S,2,0))/ChapterTable!$P$23)),
MAX(0,INT(($B1737+ChapterTable!$R$26+VLOOKUP(SUBSTITUTE(D$1,"성장단계","")&amp;"보스단계오프셋",ChapterTable!$R:$S,2,0))/ChapterTable!$R$23)))</f>
        <v>4</v>
      </c>
      <c r="E1737" s="1">
        <f ca="1">IF(AND($A1737=0,$B1737=1),
    VLOOKUP(1,ChapterTable!$1:$1048576,MATCH("최종"&amp;SUBSTITUTE(SUBSTITUTE(E$1,"standard",""),"|Float",""),ChapterTable!$1:$1,0),0)*ChapterTable!$P$17,
  IF(AND($A1737=0,$B1737=0),
    E1738,
  IF($B1737=0,
    VLOOKUP($A1737,ChapterTable!$1:$1048576,MATCH("최종"&amp;SUBSTITUTE(SUBSTITUTE(E$1,"standard",""),"|Float",""),ChapterTable!$1:$1,0),0),
  IF($B1737=1,
    IF($L1737=FALSE,
      VLOOKUP($A1737,ChapterTable!$1:$1048576,MATCH("최종"&amp;SUBSTITUTE(SUBSTITUTE(E$1,"standard",""),"|Float",""),ChapterTable!$1:$1,0),0),
      VLOOKUP($A1737-ChapterTable!$P$11,ChapterTable!$1:$1048576,MATCH("최종"&amp;SUBSTITUTE(SUBSTITUTE(E$1,"standard",""),"|Float",""),ChapterTable!$1:$1,0),0)*ChapterTable!$P$14
    ),
  OFFSET(E1737,-$B1737+IF($L1737,1,0),0)*IF($B1737&gt;OFFSET($B1737,1,0),ChapterTable!$R$17,1)*
    (VLOOKUP(SUBSTITUTE(SUBSTITUTE(E$1,"standard",""),"|Float","")&amp;IF(OR($L1737=TRUE,$A1737=0,MOD($A1737,ChapterTable!$R$20)&lt;&gt;0),"","보스")&amp;"인게임누적곱배수",ChapterTable!$R:$S,2,0)^C1737
    +VLOOKUP(SUBSTITUTE(SUBSTITUTE(E$1,"standard",""),"|Float","")&amp;IF(OR($L1737=TRUE,$A1737=0,MOD($A1737,ChapterTable!$R$20)&lt;&gt;0),"","보스")&amp;"인게임누적합배수",ChapterTable!$R:$S,2,0)*C1737)
  )
  )
  )
)</f>
        <v>15915.550781249998</v>
      </c>
      <c r="F1737" s="1">
        <f ca="1">IF(AND($A1737=0,$B1737=1),
    VLOOKUP(1,ChapterTable!$1:$1048576,MATCH("최종"&amp;SUBSTITUTE(SUBSTITUTE(F$1,"standard",""),"|Float",""),ChapterTable!$1:$1,0),0)*ChapterTable!$P$17,
  IF(AND($A1737=0,$B1737=0),
    F1738,
  IF($B1737=0,
    VLOOKUP($A1737,ChapterTable!$1:$1048576,MATCH("최종"&amp;SUBSTITUTE(SUBSTITUTE(F$1,"standard",""),"|Float",""),ChapterTable!$1:$1,0),0),
  IF($B1737=1,
    IF($L1737=FALSE,
      VLOOKUP($A1737,ChapterTable!$1:$1048576,MATCH("최종"&amp;SUBSTITUTE(SUBSTITUTE(F$1,"standard",""),"|Float",""),ChapterTable!$1:$1,0),0),
      VLOOKUP($A1737-ChapterTable!$P$11,ChapterTable!$1:$1048576,MATCH("최종"&amp;SUBSTITUTE(SUBSTITUTE(F$1,"standard",""),"|Float",""),ChapterTable!$1:$1,0),0)*ChapterTable!$P$14
    ),
  OFFSET(F1737,-$B1737+IF($L1737,1,0),0)*
    (VLOOKUP(SUBSTITUTE(SUBSTITUTE(F$1,"standard",""),"|Float","")&amp;IF(OR($L1737=TRUE,$A1737=0,MOD($A1737,ChapterTable!$R$20)&lt;&gt;0),"","보스")&amp;"인게임누적곱배수",ChapterTable!$R:$S,2,0)^D1737
    +VLOOKUP(SUBSTITUTE(SUBSTITUTE(F$1,"standard",""),"|Float","")&amp;IF(OR($L1737=TRUE,$A1737=0,MOD($A1737,ChapterTable!$R$20)&lt;&gt;0),"","보스")&amp;"인게임누적합배수",ChapterTable!$R:$S,2,0)*D1737)
  )
  )
  )
)</f>
        <v>4310.461669921875</v>
      </c>
      <c r="G1737" t="s">
        <v>715</v>
      </c>
      <c r="J1737" t="str">
        <f>IF(ISBLANK(I1737),"",
IFERROR(VLOOKUP(I1737,[1]StringTable!$1:$1048576,MATCH("kor|String",[1]StringTable!$1:$1,0),0),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98"/>
        <v>0.2</v>
      </c>
      <c r="AJ1737">
        <f t="shared" si="196"/>
        <v>0.27466666000000001</v>
      </c>
      <c r="AK1737">
        <f t="shared" si="197"/>
        <v>1</v>
      </c>
      <c r="AL1737">
        <v>0</v>
      </c>
    </row>
    <row r="1738" spans="1:38" x14ac:dyDescent="0.3">
      <c r="A1738">
        <v>12</v>
      </c>
      <c r="B1738">
        <v>47</v>
      </c>
      <c r="C1738">
        <f>IF(OR($L1738=TRUE,$A1738=0,MOD($A1738,ChapterTable!$R$20)&lt;&gt;0),
MAX(0,INT(($B1738+ChapterTable!$P$26+VLOOKUP(SUBSTITUTE(C$1,"성장단계","")&amp;"단계오프셋",ChapterTable!$R:$S,2,0))/ChapterTable!$P$23)),
MAX(0,INT(($B1738+ChapterTable!$R$26+VLOOKUP(SUBSTITUTE(C$1,"성장단계","")&amp;"보스단계오프셋",ChapterTable!$R:$S,2,0))/ChapterTable!$R$23)))</f>
        <v>5</v>
      </c>
      <c r="D1738">
        <f>IF(OR($L1738=TRUE,$A1738=0,MOD($A1738,ChapterTable!$R$20)&lt;&gt;0),
MAX(0,INT(($B1738+ChapterTable!$P$26+VLOOKUP(SUBSTITUTE(D$1,"성장단계","")&amp;"단계오프셋",ChapterTable!$R:$S,2,0))/ChapterTable!$P$23)),
MAX(0,INT(($B1738+ChapterTable!$R$26+VLOOKUP(SUBSTITUTE(D$1,"성장단계","")&amp;"보스단계오프셋",ChapterTable!$R:$S,2,0))/ChapterTable!$R$23)))</f>
        <v>4</v>
      </c>
      <c r="E1738" s="1">
        <f ca="1">IF(AND($A1738=0,$B1738=1),
    VLOOKUP(1,ChapterTable!$1:$1048576,MATCH("최종"&amp;SUBSTITUTE(SUBSTITUTE(E$1,"standard",""),"|Float",""),ChapterTable!$1:$1,0),0)*ChapterTable!$P$17,
  IF(AND($A1738=0,$B1738=0),
    E1739,
  IF($B1738=0,
    VLOOKUP($A1738,ChapterTable!$1:$1048576,MATCH("최종"&amp;SUBSTITUTE(SUBSTITUTE(E$1,"standard",""),"|Float",""),ChapterTable!$1:$1,0),0),
  IF($B1738=1,
    IF($L1738=FALSE,
      VLOOKUP($A1738,ChapterTable!$1:$1048576,MATCH("최종"&amp;SUBSTITUTE(SUBSTITUTE(E$1,"standard",""),"|Float",""),ChapterTable!$1:$1,0),0),
      VLOOKUP($A1738-ChapterTable!$P$11,ChapterTable!$1:$1048576,MATCH("최종"&amp;SUBSTITUTE(SUBSTITUTE(E$1,"standard",""),"|Float",""),ChapterTable!$1:$1,0),0)*ChapterTable!$P$14
    ),
  OFFSET(E1738,-$B1738+IF($L1738,1,0),0)*IF($B1738&gt;OFFSET($B1738,1,0),ChapterTable!$R$17,1)*
    (VLOOKUP(SUBSTITUTE(SUBSTITUTE(E$1,"standard",""),"|Float","")&amp;IF(OR($L1738=TRUE,$A1738=0,MOD($A1738,ChapterTable!$R$20)&lt;&gt;0),"","보스")&amp;"인게임누적곱배수",ChapterTable!$R:$S,2,0)^C1738
    +VLOOKUP(SUBSTITUTE(SUBSTITUTE(E$1,"standard",""),"|Float","")&amp;IF(OR($L1738=TRUE,$A1738=0,MOD($A1738,ChapterTable!$R$20)&lt;&gt;0),"","보스")&amp;"인게임누적합배수",ChapterTable!$R:$S,2,0)*C1738)
  )
  )
  )
)</f>
        <v>15915.550781249998</v>
      </c>
      <c r="F1738" s="1">
        <f ca="1">IF(AND($A1738=0,$B1738=1),
    VLOOKUP(1,ChapterTable!$1:$1048576,MATCH("최종"&amp;SUBSTITUTE(SUBSTITUTE(F$1,"standard",""),"|Float",""),ChapterTable!$1:$1,0),0)*ChapterTable!$P$17,
  IF(AND($A1738=0,$B1738=0),
    F1739,
  IF($B1738=0,
    VLOOKUP($A1738,ChapterTable!$1:$1048576,MATCH("최종"&amp;SUBSTITUTE(SUBSTITUTE(F$1,"standard",""),"|Float",""),ChapterTable!$1:$1,0),0),
  IF($B1738=1,
    IF($L1738=FALSE,
      VLOOKUP($A1738,ChapterTable!$1:$1048576,MATCH("최종"&amp;SUBSTITUTE(SUBSTITUTE(F$1,"standard",""),"|Float",""),ChapterTable!$1:$1,0),0),
      VLOOKUP($A1738-ChapterTable!$P$11,ChapterTable!$1:$1048576,MATCH("최종"&amp;SUBSTITUTE(SUBSTITUTE(F$1,"standard",""),"|Float",""),ChapterTable!$1:$1,0),0)*ChapterTable!$P$14
    ),
  OFFSET(F1738,-$B1738+IF($L1738,1,0),0)*
    (VLOOKUP(SUBSTITUTE(SUBSTITUTE(F$1,"standard",""),"|Float","")&amp;IF(OR($L1738=TRUE,$A1738=0,MOD($A1738,ChapterTable!$R$20)&lt;&gt;0),"","보스")&amp;"인게임누적곱배수",ChapterTable!$R:$S,2,0)^D1738
    +VLOOKUP(SUBSTITUTE(SUBSTITUTE(F$1,"standard",""),"|Float","")&amp;IF(OR($L1738=TRUE,$A1738=0,MOD($A1738,ChapterTable!$R$20)&lt;&gt;0),"","보스")&amp;"인게임누적합배수",ChapterTable!$R:$S,2,0)*D1738)
  )
  )
  )
)</f>
        <v>4310.461669921875</v>
      </c>
      <c r="G1738" t="s">
        <v>715</v>
      </c>
      <c r="J1738" t="str">
        <f>IF(ISBLANK(I1738),"",
IFERROR(VLOOKUP(I1738,[1]StringTable!$1:$1048576,MATCH("kor|String",[1]StringTable!$1:$1,0),0),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98"/>
        <v>0.2</v>
      </c>
      <c r="AJ1738">
        <f t="shared" si="196"/>
        <v>0.27466666000000001</v>
      </c>
      <c r="AK1738">
        <f t="shared" si="197"/>
        <v>1</v>
      </c>
      <c r="AL1738">
        <v>0</v>
      </c>
    </row>
    <row r="1739" spans="1:38" x14ac:dyDescent="0.3">
      <c r="A1739">
        <v>12</v>
      </c>
      <c r="B1739">
        <v>48</v>
      </c>
      <c r="C1739">
        <f>IF(OR($L1739=TRUE,$A1739=0,MOD($A1739,ChapterTable!$R$20)&lt;&gt;0),
MAX(0,INT(($B1739+ChapterTable!$P$26+VLOOKUP(SUBSTITUTE(C$1,"성장단계","")&amp;"단계오프셋",ChapterTable!$R:$S,2,0))/ChapterTable!$P$23)),
MAX(0,INT(($B1739+ChapterTable!$R$26+VLOOKUP(SUBSTITUTE(C$1,"성장단계","")&amp;"보스단계오프셋",ChapterTable!$R:$S,2,0))/ChapterTable!$R$23)))</f>
        <v>5</v>
      </c>
      <c r="D1739">
        <f>IF(OR($L1739=TRUE,$A1739=0,MOD($A1739,ChapterTable!$R$20)&lt;&gt;0),
MAX(0,INT(($B1739+ChapterTable!$P$26+VLOOKUP(SUBSTITUTE(D$1,"성장단계","")&amp;"단계오프셋",ChapterTable!$R:$S,2,0))/ChapterTable!$P$23)),
MAX(0,INT(($B1739+ChapterTable!$R$26+VLOOKUP(SUBSTITUTE(D$1,"성장단계","")&amp;"보스단계오프셋",ChapterTable!$R:$S,2,0))/ChapterTable!$R$23)))</f>
        <v>4</v>
      </c>
      <c r="E1739" s="1">
        <f ca="1">IF(AND($A1739=0,$B1739=1),
    VLOOKUP(1,ChapterTable!$1:$1048576,MATCH("최종"&amp;SUBSTITUTE(SUBSTITUTE(E$1,"standard",""),"|Float",""),ChapterTable!$1:$1,0),0)*ChapterTable!$P$17,
  IF(AND($A1739=0,$B1739=0),
    E1740,
  IF($B1739=0,
    VLOOKUP($A1739,ChapterTable!$1:$1048576,MATCH("최종"&amp;SUBSTITUTE(SUBSTITUTE(E$1,"standard",""),"|Float",""),ChapterTable!$1:$1,0),0),
  IF($B1739=1,
    IF($L1739=FALSE,
      VLOOKUP($A1739,ChapterTable!$1:$1048576,MATCH("최종"&amp;SUBSTITUTE(SUBSTITUTE(E$1,"standard",""),"|Float",""),ChapterTable!$1:$1,0),0),
      VLOOKUP($A1739-ChapterTable!$P$11,ChapterTable!$1:$1048576,MATCH("최종"&amp;SUBSTITUTE(SUBSTITUTE(E$1,"standard",""),"|Float",""),ChapterTable!$1:$1,0),0)*ChapterTable!$P$14
    ),
  OFFSET(E1739,-$B1739+IF($L1739,1,0),0)*IF($B1739&gt;OFFSET($B1739,1,0),ChapterTable!$R$17,1)*
    (VLOOKUP(SUBSTITUTE(SUBSTITUTE(E$1,"standard",""),"|Float","")&amp;IF(OR($L1739=TRUE,$A1739=0,MOD($A1739,ChapterTable!$R$20)&lt;&gt;0),"","보스")&amp;"인게임누적곱배수",ChapterTable!$R:$S,2,0)^C1739
    +VLOOKUP(SUBSTITUTE(SUBSTITUTE(E$1,"standard",""),"|Float","")&amp;IF(OR($L1739=TRUE,$A1739=0,MOD($A1739,ChapterTable!$R$20)&lt;&gt;0),"","보스")&amp;"인게임누적합배수",ChapterTable!$R:$S,2,0)*C1739)
  )
  )
  )
)</f>
        <v>15915.550781249998</v>
      </c>
      <c r="F1739" s="1">
        <f ca="1">IF(AND($A1739=0,$B1739=1),
    VLOOKUP(1,ChapterTable!$1:$1048576,MATCH("최종"&amp;SUBSTITUTE(SUBSTITUTE(F$1,"standard",""),"|Float",""),ChapterTable!$1:$1,0),0)*ChapterTable!$P$17,
  IF(AND($A1739=0,$B1739=0),
    F1740,
  IF($B1739=0,
    VLOOKUP($A1739,ChapterTable!$1:$1048576,MATCH("최종"&amp;SUBSTITUTE(SUBSTITUTE(F$1,"standard",""),"|Float",""),ChapterTable!$1:$1,0),0),
  IF($B1739=1,
    IF($L1739=FALSE,
      VLOOKUP($A1739,ChapterTable!$1:$1048576,MATCH("최종"&amp;SUBSTITUTE(SUBSTITUTE(F$1,"standard",""),"|Float",""),ChapterTable!$1:$1,0),0),
      VLOOKUP($A1739-ChapterTable!$P$11,ChapterTable!$1:$1048576,MATCH("최종"&amp;SUBSTITUTE(SUBSTITUTE(F$1,"standard",""),"|Float",""),ChapterTable!$1:$1,0),0)*ChapterTable!$P$14
    ),
  OFFSET(F1739,-$B1739+IF($L1739,1,0),0)*
    (VLOOKUP(SUBSTITUTE(SUBSTITUTE(F$1,"standard",""),"|Float","")&amp;IF(OR($L1739=TRUE,$A1739=0,MOD($A1739,ChapterTable!$R$20)&lt;&gt;0),"","보스")&amp;"인게임누적곱배수",ChapterTable!$R:$S,2,0)^D1739
    +VLOOKUP(SUBSTITUTE(SUBSTITUTE(F$1,"standard",""),"|Float","")&amp;IF(OR($L1739=TRUE,$A1739=0,MOD($A1739,ChapterTable!$R$20)&lt;&gt;0),"","보스")&amp;"인게임누적합배수",ChapterTable!$R:$S,2,0)*D1739)
  )
  )
  )
)</f>
        <v>4310.461669921875</v>
      </c>
      <c r="G1739" t="s">
        <v>715</v>
      </c>
      <c r="J1739" t="str">
        <f>IF(ISBLANK(I1739),"",
IFERROR(VLOOKUP(I1739,[1]StringTable!$1:$1048576,MATCH("kor|String",[1]StringTable!$1:$1,0),0),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98"/>
        <v>0.2</v>
      </c>
      <c r="AJ1739">
        <f t="shared" si="196"/>
        <v>0.27466666000000001</v>
      </c>
      <c r="AK1739">
        <f t="shared" si="197"/>
        <v>1</v>
      </c>
      <c r="AL1739">
        <v>0</v>
      </c>
    </row>
    <row r="1740" spans="1:38" x14ac:dyDescent="0.3">
      <c r="A1740">
        <v>12</v>
      </c>
      <c r="B1740">
        <v>49</v>
      </c>
      <c r="C1740">
        <f>IF(OR($L1740=TRUE,$A1740=0,MOD($A1740,ChapterTable!$R$20)&lt;&gt;0),
MAX(0,INT(($B1740+ChapterTable!$P$26+VLOOKUP(SUBSTITUTE(C$1,"성장단계","")&amp;"단계오프셋",ChapterTable!$R:$S,2,0))/ChapterTable!$P$23)),
MAX(0,INT(($B1740+ChapterTable!$R$26+VLOOKUP(SUBSTITUTE(C$1,"성장단계","")&amp;"보스단계오프셋",ChapterTable!$R:$S,2,0))/ChapterTable!$R$23)))</f>
        <v>5</v>
      </c>
      <c r="D1740">
        <f>IF(OR($L1740=TRUE,$A1740=0,MOD($A1740,ChapterTable!$R$20)&lt;&gt;0),
MAX(0,INT(($B1740+ChapterTable!$P$26+VLOOKUP(SUBSTITUTE(D$1,"성장단계","")&amp;"단계오프셋",ChapterTable!$R:$S,2,0))/ChapterTable!$P$23)),
MAX(0,INT(($B1740+ChapterTable!$R$26+VLOOKUP(SUBSTITUTE(D$1,"성장단계","")&amp;"보스단계오프셋",ChapterTable!$R:$S,2,0))/ChapterTable!$R$23)))</f>
        <v>4</v>
      </c>
      <c r="E1740" s="1">
        <f ca="1">IF(AND($A1740=0,$B1740=1),
    VLOOKUP(1,ChapterTable!$1:$1048576,MATCH("최종"&amp;SUBSTITUTE(SUBSTITUTE(E$1,"standard",""),"|Float",""),ChapterTable!$1:$1,0),0)*ChapterTable!$P$17,
  IF(AND($A1740=0,$B1740=0),
    E1741,
  IF($B1740=0,
    VLOOKUP($A1740,ChapterTable!$1:$1048576,MATCH("최종"&amp;SUBSTITUTE(SUBSTITUTE(E$1,"standard",""),"|Float",""),ChapterTable!$1:$1,0),0),
  IF($B1740=1,
    IF($L1740=FALSE,
      VLOOKUP($A1740,ChapterTable!$1:$1048576,MATCH("최종"&amp;SUBSTITUTE(SUBSTITUTE(E$1,"standard",""),"|Float",""),ChapterTable!$1:$1,0),0),
      VLOOKUP($A1740-ChapterTable!$P$11,ChapterTable!$1:$1048576,MATCH("최종"&amp;SUBSTITUTE(SUBSTITUTE(E$1,"standard",""),"|Float",""),ChapterTable!$1:$1,0),0)*ChapterTable!$P$14
    ),
  OFFSET(E1740,-$B1740+IF($L1740,1,0),0)*IF($B1740&gt;OFFSET($B1740,1,0),ChapterTable!$R$17,1)*
    (VLOOKUP(SUBSTITUTE(SUBSTITUTE(E$1,"standard",""),"|Float","")&amp;IF(OR($L1740=TRUE,$A1740=0,MOD($A1740,ChapterTable!$R$20)&lt;&gt;0),"","보스")&amp;"인게임누적곱배수",ChapterTable!$R:$S,2,0)^C1740
    +VLOOKUP(SUBSTITUTE(SUBSTITUTE(E$1,"standard",""),"|Float","")&amp;IF(OR($L1740=TRUE,$A1740=0,MOD($A1740,ChapterTable!$R$20)&lt;&gt;0),"","보스")&amp;"인게임누적합배수",ChapterTable!$R:$S,2,0)*C1740)
  )
  )
  )
)</f>
        <v>15915.550781249998</v>
      </c>
      <c r="F1740" s="1">
        <f ca="1">IF(AND($A1740=0,$B1740=1),
    VLOOKUP(1,ChapterTable!$1:$1048576,MATCH("최종"&amp;SUBSTITUTE(SUBSTITUTE(F$1,"standard",""),"|Float",""),ChapterTable!$1:$1,0),0)*ChapterTable!$P$17,
  IF(AND($A1740=0,$B1740=0),
    F1741,
  IF($B1740=0,
    VLOOKUP($A1740,ChapterTable!$1:$1048576,MATCH("최종"&amp;SUBSTITUTE(SUBSTITUTE(F$1,"standard",""),"|Float",""),ChapterTable!$1:$1,0),0),
  IF($B1740=1,
    IF($L1740=FALSE,
      VLOOKUP($A1740,ChapterTable!$1:$1048576,MATCH("최종"&amp;SUBSTITUTE(SUBSTITUTE(F$1,"standard",""),"|Float",""),ChapterTable!$1:$1,0),0),
      VLOOKUP($A1740-ChapterTable!$P$11,ChapterTable!$1:$1048576,MATCH("최종"&amp;SUBSTITUTE(SUBSTITUTE(F$1,"standard",""),"|Float",""),ChapterTable!$1:$1,0),0)*ChapterTable!$P$14
    ),
  OFFSET(F1740,-$B1740+IF($L1740,1,0),0)*
    (VLOOKUP(SUBSTITUTE(SUBSTITUTE(F$1,"standard",""),"|Float","")&amp;IF(OR($L1740=TRUE,$A1740=0,MOD($A1740,ChapterTable!$R$20)&lt;&gt;0),"","보스")&amp;"인게임누적곱배수",ChapterTable!$R:$S,2,0)^D1740
    +VLOOKUP(SUBSTITUTE(SUBSTITUTE(F$1,"standard",""),"|Float","")&amp;IF(OR($L1740=TRUE,$A1740=0,MOD($A1740,ChapterTable!$R$20)&lt;&gt;0),"","보스")&amp;"인게임누적합배수",ChapterTable!$R:$S,2,0)*D1740)
  )
  )
  )
)</f>
        <v>4310.461669921875</v>
      </c>
      <c r="G1740" t="s">
        <v>715</v>
      </c>
      <c r="J1740" t="str">
        <f>IF(ISBLANK(I1740),"",
IFERROR(VLOOKUP(I1740,[1]StringTable!$1:$1048576,MATCH("kor|String",[1]StringTable!$1:$1,0),0),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98"/>
        <v>0.2</v>
      </c>
      <c r="AJ1740">
        <f t="shared" si="196"/>
        <v>0.27466666000000001</v>
      </c>
      <c r="AK1740">
        <f t="shared" si="197"/>
        <v>1</v>
      </c>
      <c r="AL1740">
        <v>0</v>
      </c>
    </row>
    <row r="1741" spans="1:38" x14ac:dyDescent="0.3">
      <c r="A1741">
        <v>12</v>
      </c>
      <c r="B1741">
        <v>50</v>
      </c>
      <c r="C1741">
        <f>IF(OR($L1741=TRUE,$A1741=0,MOD($A1741,ChapterTable!$R$20)&lt;&gt;0),
MAX(0,INT(($B1741+ChapterTable!$P$26+VLOOKUP(SUBSTITUTE(C$1,"성장단계","")&amp;"단계오프셋",ChapterTable!$R:$S,2,0))/ChapterTable!$P$23)),
MAX(0,INT(($B1741+ChapterTable!$R$26+VLOOKUP(SUBSTITUTE(C$1,"성장단계","")&amp;"보스단계오프셋",ChapterTable!$R:$S,2,0))/ChapterTable!$R$23)))</f>
        <v>5</v>
      </c>
      <c r="D1741">
        <f>IF(OR($L1741=TRUE,$A1741=0,MOD($A1741,ChapterTable!$R$20)&lt;&gt;0),
MAX(0,INT(($B1741+ChapterTable!$P$26+VLOOKUP(SUBSTITUTE(D$1,"성장단계","")&amp;"단계오프셋",ChapterTable!$R:$S,2,0))/ChapterTable!$P$23)),
MAX(0,INT(($B1741+ChapterTable!$R$26+VLOOKUP(SUBSTITUTE(D$1,"성장단계","")&amp;"보스단계오프셋",ChapterTable!$R:$S,2,0))/ChapterTable!$R$23)))</f>
        <v>4</v>
      </c>
      <c r="E1741" s="1">
        <f ca="1">IF(AND($A1741=0,$B1741=1),
    VLOOKUP(1,ChapterTable!$1:$1048576,MATCH("최종"&amp;SUBSTITUTE(SUBSTITUTE(E$1,"standard",""),"|Float",""),ChapterTable!$1:$1,0),0)*ChapterTable!$P$17,
  IF(AND($A1741=0,$B1741=0),
    E1742,
  IF($B1741=0,
    VLOOKUP($A1741,ChapterTable!$1:$1048576,MATCH("최종"&amp;SUBSTITUTE(SUBSTITUTE(E$1,"standard",""),"|Float",""),ChapterTable!$1:$1,0),0),
  IF($B1741=1,
    IF($L1741=FALSE,
      VLOOKUP($A1741,ChapterTable!$1:$1048576,MATCH("최종"&amp;SUBSTITUTE(SUBSTITUTE(E$1,"standard",""),"|Float",""),ChapterTable!$1:$1,0),0),
      VLOOKUP($A1741-ChapterTable!$P$11,ChapterTable!$1:$1048576,MATCH("최종"&amp;SUBSTITUTE(SUBSTITUTE(E$1,"standard",""),"|Float",""),ChapterTable!$1:$1,0),0)*ChapterTable!$P$14
    ),
  OFFSET(E1741,-$B1741+IF($L1741,1,0),0)*IF($B1741&gt;OFFSET($B1741,1,0),ChapterTable!$R$17,1)*
    (VLOOKUP(SUBSTITUTE(SUBSTITUTE(E$1,"standard",""),"|Float","")&amp;IF(OR($L1741=TRUE,$A1741=0,MOD($A1741,ChapterTable!$R$20)&lt;&gt;0),"","보스")&amp;"인게임누적곱배수",ChapterTable!$R:$S,2,0)^C1741
    +VLOOKUP(SUBSTITUTE(SUBSTITUTE(E$1,"standard",""),"|Float","")&amp;IF(OR($L1741=TRUE,$A1741=0,MOD($A1741,ChapterTable!$R$20)&lt;&gt;0),"","보스")&amp;"인게임누적합배수",ChapterTable!$R:$S,2,0)*C1741)
  )
  )
  )
)</f>
        <v>20690.216015624999</v>
      </c>
      <c r="F1741" s="1">
        <f ca="1">IF(AND($A1741=0,$B1741=1),
    VLOOKUP(1,ChapterTable!$1:$1048576,MATCH("최종"&amp;SUBSTITUTE(SUBSTITUTE(F$1,"standard",""),"|Float",""),ChapterTable!$1:$1,0),0)*ChapterTable!$P$17,
  IF(AND($A1741=0,$B1741=0),
    F1742,
  IF($B1741=0,
    VLOOKUP($A1741,ChapterTable!$1:$1048576,MATCH("최종"&amp;SUBSTITUTE(SUBSTITUTE(F$1,"standard",""),"|Float",""),ChapterTable!$1:$1,0),0),
  IF($B1741=1,
    IF($L1741=FALSE,
      VLOOKUP($A1741,ChapterTable!$1:$1048576,MATCH("최종"&amp;SUBSTITUTE(SUBSTITUTE(F$1,"standard",""),"|Float",""),ChapterTable!$1:$1,0),0),
      VLOOKUP($A1741-ChapterTable!$P$11,ChapterTable!$1:$1048576,MATCH("최종"&amp;SUBSTITUTE(SUBSTITUTE(F$1,"standard",""),"|Float",""),ChapterTable!$1:$1,0),0)*ChapterTable!$P$14
    ),
  OFFSET(F1741,-$B1741+IF($L1741,1,0),0)*
    (VLOOKUP(SUBSTITUTE(SUBSTITUTE(F$1,"standard",""),"|Float","")&amp;IF(OR($L1741=TRUE,$A1741=0,MOD($A1741,ChapterTable!$R$20)&lt;&gt;0),"","보스")&amp;"인게임누적곱배수",ChapterTable!$R:$S,2,0)^D1741
    +VLOOKUP(SUBSTITUTE(SUBSTITUTE(F$1,"standard",""),"|Float","")&amp;IF(OR($L1741=TRUE,$A1741=0,MOD($A1741,ChapterTable!$R$20)&lt;&gt;0),"","보스")&amp;"인게임누적합배수",ChapterTable!$R:$S,2,0)*D1741)
  )
  )
  )
)</f>
        <v>4310.461669921875</v>
      </c>
      <c r="G1741" t="s">
        <v>715</v>
      </c>
      <c r="J1741" t="str">
        <f>IF(ISBLANK(I1741),"",
IFERROR(VLOOKUP(I1741,[1]StringTable!$1:$1048576,MATCH("kor|String",[1]StringTable!$1:$1,0),0),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98"/>
        <v>0.2</v>
      </c>
      <c r="AJ1741">
        <f t="shared" si="196"/>
        <v>1</v>
      </c>
      <c r="AK1741">
        <f t="shared" si="197"/>
        <v>1</v>
      </c>
      <c r="AL1741">
        <v>0</v>
      </c>
    </row>
    <row r="1742" spans="1:38" x14ac:dyDescent="0.3">
      <c r="A1742">
        <v>13</v>
      </c>
      <c r="B1742">
        <v>1</v>
      </c>
      <c r="C1742">
        <f>IF(OR($L1742=TRUE,$A1742=0,MOD($A1742,ChapterTable!$R$20)&lt;&gt;0),
MAX(0,INT(($B1742+ChapterTable!$P$26+VLOOKUP(SUBSTITUTE(C$1,"성장단계","")&amp;"단계오프셋",ChapterTable!$R:$S,2,0))/ChapterTable!$P$23)),
MAX(0,INT(($B1742+ChapterTable!$R$26+VLOOKUP(SUBSTITUTE(C$1,"성장단계","")&amp;"보스단계오프셋",ChapterTable!$R:$S,2,0))/ChapterTable!$R$23)))</f>
        <v>0</v>
      </c>
      <c r="D1742">
        <f>IF(OR($L1742=TRUE,$A1742=0,MOD($A1742,ChapterTable!$R$20)&lt;&gt;0),
MAX(0,INT(($B1742+ChapterTable!$P$26+VLOOKUP(SUBSTITUTE(D$1,"성장단계","")&amp;"단계오프셋",ChapterTable!$R:$S,2,0))/ChapterTable!$P$23)),
MAX(0,INT(($B1742+ChapterTable!$R$26+VLOOKUP(SUBSTITUTE(D$1,"성장단계","")&amp;"보스단계오프셋",ChapterTable!$R:$S,2,0))/ChapterTable!$R$23)))</f>
        <v>0</v>
      </c>
      <c r="E1742" s="1">
        <f ca="1">IF(AND($A1742=0,$B1742=1),
    VLOOKUP(1,ChapterTable!$1:$1048576,MATCH("최종"&amp;SUBSTITUTE(SUBSTITUTE(E$1,"standard",""),"|Float",""),ChapterTable!$1:$1,0),0)*ChapterTable!$P$17,
  IF(AND($A1742=0,$B1742=0),
    E1743,
  IF($B1742=0,
    VLOOKUP($A1742,ChapterTable!$1:$1048576,MATCH("최종"&amp;SUBSTITUTE(SUBSTITUTE(E$1,"standard",""),"|Float",""),ChapterTable!$1:$1,0),0),
  IF($B1742=1,
    IF($L1742=FALSE,
      VLOOKUP($A1742,ChapterTable!$1:$1048576,MATCH("최종"&amp;SUBSTITUTE(SUBSTITUTE(E$1,"standard",""),"|Float",""),ChapterTable!$1:$1,0),0),
      VLOOKUP($A1742-ChapterTable!$P$11,ChapterTable!$1:$1048576,MATCH("최종"&amp;SUBSTITUTE(SUBSTITUTE(E$1,"standard",""),"|Float",""),ChapterTable!$1:$1,0),0)*ChapterTable!$P$14
    ),
  OFFSET(E1742,-$B1742+IF($L1742,1,0),0)*IF($B1742&gt;OFFSET($B1742,1,0),ChapterTable!$R$17,1)*
    (VLOOKUP(SUBSTITUTE(SUBSTITUTE(E$1,"standard",""),"|Float","")&amp;IF(OR($L1742=TRUE,$A1742=0,MOD($A1742,ChapterTable!$R$20)&lt;&gt;0),"","보스")&amp;"인게임누적곱배수",ChapterTable!$R:$S,2,0)^C1742
    +VLOOKUP(SUBSTITUTE(SUBSTITUTE(E$1,"standard",""),"|Float","")&amp;IF(OR($L1742=TRUE,$A1742=0,MOD($A1742,ChapterTable!$R$20)&lt;&gt;0),"","보스")&amp;"인게임누적합배수",ChapterTable!$R:$S,2,0)*C1742)
  )
  )
  )
)</f>
        <v>11936.663085937498</v>
      </c>
      <c r="F1742" s="1">
        <f ca="1">IF(AND($A1742=0,$B1742=1),
    VLOOKUP(1,ChapterTable!$1:$1048576,MATCH("최종"&amp;SUBSTITUTE(SUBSTITUTE(F$1,"standard",""),"|Float",""),ChapterTable!$1:$1,0),0)*ChapterTable!$P$17,
  IF(AND($A1742=0,$B1742=0),
    F1743,
  IF($B1742=0,
    VLOOKUP($A1742,ChapterTable!$1:$1048576,MATCH("최종"&amp;SUBSTITUTE(SUBSTITUTE(F$1,"standard",""),"|Float",""),ChapterTable!$1:$1,0),0),
  IF($B1742=1,
    IF($L1742=FALSE,
      VLOOKUP($A1742,ChapterTable!$1:$1048576,MATCH("최종"&amp;SUBSTITUTE(SUBSTITUTE(F$1,"standard",""),"|Float",""),ChapterTable!$1:$1,0),0),
      VLOOKUP($A1742-ChapterTable!$P$11,ChapterTable!$1:$1048576,MATCH("최종"&amp;SUBSTITUTE(SUBSTITUTE(F$1,"standard",""),"|Float",""),ChapterTable!$1:$1,0),0)*ChapterTable!$P$14
    ),
  OFFSET(F1742,-$B1742+IF($L1742,1,0),0)*
    (VLOOKUP(SUBSTITUTE(SUBSTITUTE(F$1,"standard",""),"|Float","")&amp;IF(OR($L1742=TRUE,$A1742=0,MOD($A1742,ChapterTable!$R$20)&lt;&gt;0),"","보스")&amp;"인게임누적곱배수",ChapterTable!$R:$S,2,0)^D1742
    +VLOOKUP(SUBSTITUTE(SUBSTITUTE(F$1,"standard",""),"|Float","")&amp;IF(OR($L1742=TRUE,$A1742=0,MOD($A1742,ChapterTable!$R$20)&lt;&gt;0),"","보스")&amp;"인게임누적합배수",ChapterTable!$R:$S,2,0)*D1742)
  )
  )
  )
)</f>
        <v>4973.609619140625</v>
      </c>
      <c r="G1742" t="s">
        <v>715</v>
      </c>
      <c r="J1742" t="str">
        <f>IF(ISBLANK(I1742),"",
IFERROR(VLOOKUP(I1742,[1]StringTable!$1:$1048576,MATCH("kor|String",[1]StringTable!$1:$1,0),0),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98"/>
        <v>1</v>
      </c>
      <c r="AJ1742">
        <f t="shared" si="196"/>
        <v>1</v>
      </c>
      <c r="AK1742">
        <f t="shared" si="197"/>
        <v>1</v>
      </c>
      <c r="AL1742">
        <v>0</v>
      </c>
    </row>
    <row r="1743" spans="1:38" x14ac:dyDescent="0.3">
      <c r="A1743">
        <v>13</v>
      </c>
      <c r="B1743">
        <v>2</v>
      </c>
      <c r="C1743">
        <f>IF(OR($L1743=TRUE,$A1743=0,MOD($A1743,ChapterTable!$R$20)&lt;&gt;0),
MAX(0,INT(($B1743+ChapterTable!$P$26+VLOOKUP(SUBSTITUTE(C$1,"성장단계","")&amp;"단계오프셋",ChapterTable!$R:$S,2,0))/ChapterTable!$P$23)),
MAX(0,INT(($B1743+ChapterTable!$R$26+VLOOKUP(SUBSTITUTE(C$1,"성장단계","")&amp;"보스단계오프셋",ChapterTable!$R:$S,2,0))/ChapterTable!$R$23)))</f>
        <v>0</v>
      </c>
      <c r="D1743">
        <f>IF(OR($L1743=TRUE,$A1743=0,MOD($A1743,ChapterTable!$R$20)&lt;&gt;0),
MAX(0,INT(($B1743+ChapterTable!$P$26+VLOOKUP(SUBSTITUTE(D$1,"성장단계","")&amp;"단계오프셋",ChapterTable!$R:$S,2,0))/ChapterTable!$P$23)),
MAX(0,INT(($B1743+ChapterTable!$R$26+VLOOKUP(SUBSTITUTE(D$1,"성장단계","")&amp;"보스단계오프셋",ChapterTable!$R:$S,2,0))/ChapterTable!$R$23)))</f>
        <v>0</v>
      </c>
      <c r="E1743" s="1">
        <f ca="1">IF(AND($A1743=0,$B1743=1),
    VLOOKUP(1,ChapterTable!$1:$1048576,MATCH("최종"&amp;SUBSTITUTE(SUBSTITUTE(E$1,"standard",""),"|Float",""),ChapterTable!$1:$1,0),0)*ChapterTable!$P$17,
  IF(AND($A1743=0,$B1743=0),
    E1744,
  IF($B1743=0,
    VLOOKUP($A1743,ChapterTable!$1:$1048576,MATCH("최종"&amp;SUBSTITUTE(SUBSTITUTE(E$1,"standard",""),"|Float",""),ChapterTable!$1:$1,0),0),
  IF($B1743=1,
    IF($L1743=FALSE,
      VLOOKUP($A1743,ChapterTable!$1:$1048576,MATCH("최종"&amp;SUBSTITUTE(SUBSTITUTE(E$1,"standard",""),"|Float",""),ChapterTable!$1:$1,0),0),
      VLOOKUP($A1743-ChapterTable!$P$11,ChapterTable!$1:$1048576,MATCH("최종"&amp;SUBSTITUTE(SUBSTITUTE(E$1,"standard",""),"|Float",""),ChapterTable!$1:$1,0),0)*ChapterTable!$P$14
    ),
  OFFSET(E1743,-$B1743+IF($L1743,1,0),0)*IF($B1743&gt;OFFSET($B1743,1,0),ChapterTable!$R$17,1)*
    (VLOOKUP(SUBSTITUTE(SUBSTITUTE(E$1,"standard",""),"|Float","")&amp;IF(OR($L1743=TRUE,$A1743=0,MOD($A1743,ChapterTable!$R$20)&lt;&gt;0),"","보스")&amp;"인게임누적곱배수",ChapterTable!$R:$S,2,0)^C1743
    +VLOOKUP(SUBSTITUTE(SUBSTITUTE(E$1,"standard",""),"|Float","")&amp;IF(OR($L1743=TRUE,$A1743=0,MOD($A1743,ChapterTable!$R$20)&lt;&gt;0),"","보스")&amp;"인게임누적합배수",ChapterTable!$R:$S,2,0)*C1743)
  )
  )
  )
)</f>
        <v>11936.663085937498</v>
      </c>
      <c r="F1743" s="1">
        <f ca="1">IF(AND($A1743=0,$B1743=1),
    VLOOKUP(1,ChapterTable!$1:$1048576,MATCH("최종"&amp;SUBSTITUTE(SUBSTITUTE(F$1,"standard",""),"|Float",""),ChapterTable!$1:$1,0),0)*ChapterTable!$P$17,
  IF(AND($A1743=0,$B1743=0),
    F1744,
  IF($B1743=0,
    VLOOKUP($A1743,ChapterTable!$1:$1048576,MATCH("최종"&amp;SUBSTITUTE(SUBSTITUTE(F$1,"standard",""),"|Float",""),ChapterTable!$1:$1,0),0),
  IF($B1743=1,
    IF($L1743=FALSE,
      VLOOKUP($A1743,ChapterTable!$1:$1048576,MATCH("최종"&amp;SUBSTITUTE(SUBSTITUTE(F$1,"standard",""),"|Float",""),ChapterTable!$1:$1,0),0),
      VLOOKUP($A1743-ChapterTable!$P$11,ChapterTable!$1:$1048576,MATCH("최종"&amp;SUBSTITUTE(SUBSTITUTE(F$1,"standard",""),"|Float",""),ChapterTable!$1:$1,0),0)*ChapterTable!$P$14
    ),
  OFFSET(F1743,-$B1743+IF($L1743,1,0),0)*
    (VLOOKUP(SUBSTITUTE(SUBSTITUTE(F$1,"standard",""),"|Float","")&amp;IF(OR($L1743=TRUE,$A1743=0,MOD($A1743,ChapterTable!$R$20)&lt;&gt;0),"","보스")&amp;"인게임누적곱배수",ChapterTable!$R:$S,2,0)^D1743
    +VLOOKUP(SUBSTITUTE(SUBSTITUTE(F$1,"standard",""),"|Float","")&amp;IF(OR($L1743=TRUE,$A1743=0,MOD($A1743,ChapterTable!$R$20)&lt;&gt;0),"","보스")&amp;"인게임누적합배수",ChapterTable!$R:$S,2,0)*D1743)
  )
  )
  )
)</f>
        <v>4973.609619140625</v>
      </c>
      <c r="G1743" t="s">
        <v>715</v>
      </c>
      <c r="J1743" t="str">
        <f>IF(ISBLANK(I1743),"",
IFERROR(VLOOKUP(I1743,[1]StringTable!$1:$1048576,MATCH("kor|String",[1]StringTable!$1:$1,0),0),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98"/>
        <v>1</v>
      </c>
      <c r="AJ1743">
        <f t="shared" si="196"/>
        <v>1</v>
      </c>
      <c r="AK1743">
        <f t="shared" si="197"/>
        <v>1</v>
      </c>
      <c r="AL1743">
        <v>0</v>
      </c>
    </row>
    <row r="1744" spans="1:38" x14ac:dyDescent="0.3">
      <c r="A1744">
        <v>13</v>
      </c>
      <c r="B1744">
        <v>3</v>
      </c>
      <c r="C1744">
        <f>IF(OR($L1744=TRUE,$A1744=0,MOD($A1744,ChapterTable!$R$20)&lt;&gt;0),
MAX(0,INT(($B1744+ChapterTable!$P$26+VLOOKUP(SUBSTITUTE(C$1,"성장단계","")&amp;"단계오프셋",ChapterTable!$R:$S,2,0))/ChapterTable!$P$23)),
MAX(0,INT(($B1744+ChapterTable!$R$26+VLOOKUP(SUBSTITUTE(C$1,"성장단계","")&amp;"보스단계오프셋",ChapterTable!$R:$S,2,0))/ChapterTable!$R$23)))</f>
        <v>0</v>
      </c>
      <c r="D1744">
        <f>IF(OR($L1744=TRUE,$A1744=0,MOD($A1744,ChapterTable!$R$20)&lt;&gt;0),
MAX(0,INT(($B1744+ChapterTable!$P$26+VLOOKUP(SUBSTITUTE(D$1,"성장단계","")&amp;"단계오프셋",ChapterTable!$R:$S,2,0))/ChapterTable!$P$23)),
MAX(0,INT(($B1744+ChapterTable!$R$26+VLOOKUP(SUBSTITUTE(D$1,"성장단계","")&amp;"보스단계오프셋",ChapterTable!$R:$S,2,0))/ChapterTable!$R$23)))</f>
        <v>0</v>
      </c>
      <c r="E1744" s="1">
        <f ca="1">IF(AND($A1744=0,$B1744=1),
    VLOOKUP(1,ChapterTable!$1:$1048576,MATCH("최종"&amp;SUBSTITUTE(SUBSTITUTE(E$1,"standard",""),"|Float",""),ChapterTable!$1:$1,0),0)*ChapterTable!$P$17,
  IF(AND($A1744=0,$B1744=0),
    E1745,
  IF($B1744=0,
    VLOOKUP($A1744,ChapterTable!$1:$1048576,MATCH("최종"&amp;SUBSTITUTE(SUBSTITUTE(E$1,"standard",""),"|Float",""),ChapterTable!$1:$1,0),0),
  IF($B1744=1,
    IF($L1744=FALSE,
      VLOOKUP($A1744,ChapterTable!$1:$1048576,MATCH("최종"&amp;SUBSTITUTE(SUBSTITUTE(E$1,"standard",""),"|Float",""),ChapterTable!$1:$1,0),0),
      VLOOKUP($A1744-ChapterTable!$P$11,ChapterTable!$1:$1048576,MATCH("최종"&amp;SUBSTITUTE(SUBSTITUTE(E$1,"standard",""),"|Float",""),ChapterTable!$1:$1,0),0)*ChapterTable!$P$14
    ),
  OFFSET(E1744,-$B1744+IF($L1744,1,0),0)*IF($B1744&gt;OFFSET($B1744,1,0),ChapterTable!$R$17,1)*
    (VLOOKUP(SUBSTITUTE(SUBSTITUTE(E$1,"standard",""),"|Float","")&amp;IF(OR($L1744=TRUE,$A1744=0,MOD($A1744,ChapterTable!$R$20)&lt;&gt;0),"","보스")&amp;"인게임누적곱배수",ChapterTable!$R:$S,2,0)^C1744
    +VLOOKUP(SUBSTITUTE(SUBSTITUTE(E$1,"standard",""),"|Float","")&amp;IF(OR($L1744=TRUE,$A1744=0,MOD($A1744,ChapterTable!$R$20)&lt;&gt;0),"","보스")&amp;"인게임누적합배수",ChapterTable!$R:$S,2,0)*C1744)
  )
  )
  )
)</f>
        <v>11936.663085937498</v>
      </c>
      <c r="F1744" s="1">
        <f ca="1">IF(AND($A1744=0,$B1744=1),
    VLOOKUP(1,ChapterTable!$1:$1048576,MATCH("최종"&amp;SUBSTITUTE(SUBSTITUTE(F$1,"standard",""),"|Float",""),ChapterTable!$1:$1,0),0)*ChapterTable!$P$17,
  IF(AND($A1744=0,$B1744=0),
    F1745,
  IF($B1744=0,
    VLOOKUP($A1744,ChapterTable!$1:$1048576,MATCH("최종"&amp;SUBSTITUTE(SUBSTITUTE(F$1,"standard",""),"|Float",""),ChapterTable!$1:$1,0),0),
  IF($B1744=1,
    IF($L1744=FALSE,
      VLOOKUP($A1744,ChapterTable!$1:$1048576,MATCH("최종"&amp;SUBSTITUTE(SUBSTITUTE(F$1,"standard",""),"|Float",""),ChapterTable!$1:$1,0),0),
      VLOOKUP($A1744-ChapterTable!$P$11,ChapterTable!$1:$1048576,MATCH("최종"&amp;SUBSTITUTE(SUBSTITUTE(F$1,"standard",""),"|Float",""),ChapterTable!$1:$1,0),0)*ChapterTable!$P$14
    ),
  OFFSET(F1744,-$B1744+IF($L1744,1,0),0)*
    (VLOOKUP(SUBSTITUTE(SUBSTITUTE(F$1,"standard",""),"|Float","")&amp;IF(OR($L1744=TRUE,$A1744=0,MOD($A1744,ChapterTable!$R$20)&lt;&gt;0),"","보스")&amp;"인게임누적곱배수",ChapterTable!$R:$S,2,0)^D1744
    +VLOOKUP(SUBSTITUTE(SUBSTITUTE(F$1,"standard",""),"|Float","")&amp;IF(OR($L1744=TRUE,$A1744=0,MOD($A1744,ChapterTable!$R$20)&lt;&gt;0),"","보스")&amp;"인게임누적합배수",ChapterTable!$R:$S,2,0)*D1744)
  )
  )
  )
)</f>
        <v>4973.609619140625</v>
      </c>
      <c r="G1744" t="s">
        <v>715</v>
      </c>
      <c r="J1744" t="str">
        <f>IF(ISBLANK(I1744),"",
IFERROR(VLOOKUP(I1744,[1]StringTable!$1:$1048576,MATCH("kor|String",[1]StringTable!$1:$1,0),0),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98"/>
        <v>1</v>
      </c>
      <c r="AJ1744">
        <f t="shared" si="196"/>
        <v>1</v>
      </c>
      <c r="AK1744">
        <f t="shared" si="197"/>
        <v>1</v>
      </c>
      <c r="AL1744">
        <v>0</v>
      </c>
    </row>
    <row r="1745" spans="1:38" x14ac:dyDescent="0.3">
      <c r="A1745">
        <v>13</v>
      </c>
      <c r="B1745">
        <v>4</v>
      </c>
      <c r="C1745">
        <f>IF(OR($L1745=TRUE,$A1745=0,MOD($A1745,ChapterTable!$R$20)&lt;&gt;0),
MAX(0,INT(($B1745+ChapterTable!$P$26+VLOOKUP(SUBSTITUTE(C$1,"성장단계","")&amp;"단계오프셋",ChapterTable!$R:$S,2,0))/ChapterTable!$P$23)),
MAX(0,INT(($B1745+ChapterTable!$R$26+VLOOKUP(SUBSTITUTE(C$1,"성장단계","")&amp;"보스단계오프셋",ChapterTable!$R:$S,2,0))/ChapterTable!$R$23)))</f>
        <v>0</v>
      </c>
      <c r="D1745">
        <f>IF(OR($L1745=TRUE,$A1745=0,MOD($A1745,ChapterTable!$R$20)&lt;&gt;0),
MAX(0,INT(($B1745+ChapterTable!$P$26+VLOOKUP(SUBSTITUTE(D$1,"성장단계","")&amp;"단계오프셋",ChapterTable!$R:$S,2,0))/ChapterTable!$P$23)),
MAX(0,INT(($B1745+ChapterTable!$R$26+VLOOKUP(SUBSTITUTE(D$1,"성장단계","")&amp;"보스단계오프셋",ChapterTable!$R:$S,2,0))/ChapterTable!$R$23)))</f>
        <v>0</v>
      </c>
      <c r="E1745" s="1">
        <f ca="1">IF(AND($A1745=0,$B1745=1),
    VLOOKUP(1,ChapterTable!$1:$1048576,MATCH("최종"&amp;SUBSTITUTE(SUBSTITUTE(E$1,"standard",""),"|Float",""),ChapterTable!$1:$1,0),0)*ChapterTable!$P$17,
  IF(AND($A1745=0,$B1745=0),
    E1746,
  IF($B1745=0,
    VLOOKUP($A1745,ChapterTable!$1:$1048576,MATCH("최종"&amp;SUBSTITUTE(SUBSTITUTE(E$1,"standard",""),"|Float",""),ChapterTable!$1:$1,0),0),
  IF($B1745=1,
    IF($L1745=FALSE,
      VLOOKUP($A1745,ChapterTable!$1:$1048576,MATCH("최종"&amp;SUBSTITUTE(SUBSTITUTE(E$1,"standard",""),"|Float",""),ChapterTable!$1:$1,0),0),
      VLOOKUP($A1745-ChapterTable!$P$11,ChapterTable!$1:$1048576,MATCH("최종"&amp;SUBSTITUTE(SUBSTITUTE(E$1,"standard",""),"|Float",""),ChapterTable!$1:$1,0),0)*ChapterTable!$P$14
    ),
  OFFSET(E1745,-$B1745+IF($L1745,1,0),0)*IF($B1745&gt;OFFSET($B1745,1,0),ChapterTable!$R$17,1)*
    (VLOOKUP(SUBSTITUTE(SUBSTITUTE(E$1,"standard",""),"|Float","")&amp;IF(OR($L1745=TRUE,$A1745=0,MOD($A1745,ChapterTable!$R$20)&lt;&gt;0),"","보스")&amp;"인게임누적곱배수",ChapterTable!$R:$S,2,0)^C1745
    +VLOOKUP(SUBSTITUTE(SUBSTITUTE(E$1,"standard",""),"|Float","")&amp;IF(OR($L1745=TRUE,$A1745=0,MOD($A1745,ChapterTable!$R$20)&lt;&gt;0),"","보스")&amp;"인게임누적합배수",ChapterTable!$R:$S,2,0)*C1745)
  )
  )
  )
)</f>
        <v>11936.663085937498</v>
      </c>
      <c r="F1745" s="1">
        <f ca="1">IF(AND($A1745=0,$B1745=1),
    VLOOKUP(1,ChapterTable!$1:$1048576,MATCH("최종"&amp;SUBSTITUTE(SUBSTITUTE(F$1,"standard",""),"|Float",""),ChapterTable!$1:$1,0),0)*ChapterTable!$P$17,
  IF(AND($A1745=0,$B1745=0),
    F1746,
  IF($B1745=0,
    VLOOKUP($A1745,ChapterTable!$1:$1048576,MATCH("최종"&amp;SUBSTITUTE(SUBSTITUTE(F$1,"standard",""),"|Float",""),ChapterTable!$1:$1,0),0),
  IF($B1745=1,
    IF($L1745=FALSE,
      VLOOKUP($A1745,ChapterTable!$1:$1048576,MATCH("최종"&amp;SUBSTITUTE(SUBSTITUTE(F$1,"standard",""),"|Float",""),ChapterTable!$1:$1,0),0),
      VLOOKUP($A1745-ChapterTable!$P$11,ChapterTable!$1:$1048576,MATCH("최종"&amp;SUBSTITUTE(SUBSTITUTE(F$1,"standard",""),"|Float",""),ChapterTable!$1:$1,0),0)*ChapterTable!$P$14
    ),
  OFFSET(F1745,-$B1745+IF($L1745,1,0),0)*
    (VLOOKUP(SUBSTITUTE(SUBSTITUTE(F$1,"standard",""),"|Float","")&amp;IF(OR($L1745=TRUE,$A1745=0,MOD($A1745,ChapterTable!$R$20)&lt;&gt;0),"","보스")&amp;"인게임누적곱배수",ChapterTable!$R:$S,2,0)^D1745
    +VLOOKUP(SUBSTITUTE(SUBSTITUTE(F$1,"standard",""),"|Float","")&amp;IF(OR($L1745=TRUE,$A1745=0,MOD($A1745,ChapterTable!$R$20)&lt;&gt;0),"","보스")&amp;"인게임누적합배수",ChapterTable!$R:$S,2,0)*D1745)
  )
  )
  )
)</f>
        <v>4973.609619140625</v>
      </c>
      <c r="G1745" t="s">
        <v>715</v>
      </c>
      <c r="J1745" t="str">
        <f>IF(ISBLANK(I1745),"",
IFERROR(VLOOKUP(I1745,[1]StringTable!$1:$1048576,MATCH("kor|String",[1]StringTable!$1:$1,0),0),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98"/>
        <v>1</v>
      </c>
      <c r="AJ1745">
        <f t="shared" si="196"/>
        <v>1</v>
      </c>
      <c r="AK1745">
        <f t="shared" si="197"/>
        <v>1</v>
      </c>
      <c r="AL1745">
        <v>0</v>
      </c>
    </row>
    <row r="1746" spans="1:38" x14ac:dyDescent="0.3">
      <c r="A1746">
        <v>13</v>
      </c>
      <c r="B1746">
        <v>5</v>
      </c>
      <c r="C1746">
        <f>IF(OR($L1746=TRUE,$A1746=0,MOD($A1746,ChapterTable!$R$20)&lt;&gt;0),
MAX(0,INT(($B1746+ChapterTable!$P$26+VLOOKUP(SUBSTITUTE(C$1,"성장단계","")&amp;"단계오프셋",ChapterTable!$R:$S,2,0))/ChapterTable!$P$23)),
MAX(0,INT(($B1746+ChapterTable!$R$26+VLOOKUP(SUBSTITUTE(C$1,"성장단계","")&amp;"보스단계오프셋",ChapterTable!$R:$S,2,0))/ChapterTable!$R$23)))</f>
        <v>0</v>
      </c>
      <c r="D1746">
        <f>IF(OR($L1746=TRUE,$A1746=0,MOD($A1746,ChapterTable!$R$20)&lt;&gt;0),
MAX(0,INT(($B1746+ChapterTable!$P$26+VLOOKUP(SUBSTITUTE(D$1,"성장단계","")&amp;"단계오프셋",ChapterTable!$R:$S,2,0))/ChapterTable!$P$23)),
MAX(0,INT(($B1746+ChapterTable!$R$26+VLOOKUP(SUBSTITUTE(D$1,"성장단계","")&amp;"보스단계오프셋",ChapterTable!$R:$S,2,0))/ChapterTable!$R$23)))</f>
        <v>0</v>
      </c>
      <c r="E1746" s="1">
        <f ca="1">IF(AND($A1746=0,$B1746=1),
    VLOOKUP(1,ChapterTable!$1:$1048576,MATCH("최종"&amp;SUBSTITUTE(SUBSTITUTE(E$1,"standard",""),"|Float",""),ChapterTable!$1:$1,0),0)*ChapterTable!$P$17,
  IF(AND($A1746=0,$B1746=0),
    E1747,
  IF($B1746=0,
    VLOOKUP($A1746,ChapterTable!$1:$1048576,MATCH("최종"&amp;SUBSTITUTE(SUBSTITUTE(E$1,"standard",""),"|Float",""),ChapterTable!$1:$1,0),0),
  IF($B1746=1,
    IF($L1746=FALSE,
      VLOOKUP($A1746,ChapterTable!$1:$1048576,MATCH("최종"&amp;SUBSTITUTE(SUBSTITUTE(E$1,"standard",""),"|Float",""),ChapterTable!$1:$1,0),0),
      VLOOKUP($A1746-ChapterTable!$P$11,ChapterTable!$1:$1048576,MATCH("최종"&amp;SUBSTITUTE(SUBSTITUTE(E$1,"standard",""),"|Float",""),ChapterTable!$1:$1,0),0)*ChapterTable!$P$14
    ),
  OFFSET(E1746,-$B1746+IF($L1746,1,0),0)*IF($B1746&gt;OFFSET($B1746,1,0),ChapterTable!$R$17,1)*
    (VLOOKUP(SUBSTITUTE(SUBSTITUTE(E$1,"standard",""),"|Float","")&amp;IF(OR($L1746=TRUE,$A1746=0,MOD($A1746,ChapterTable!$R$20)&lt;&gt;0),"","보스")&amp;"인게임누적곱배수",ChapterTable!$R:$S,2,0)^C1746
    +VLOOKUP(SUBSTITUTE(SUBSTITUTE(E$1,"standard",""),"|Float","")&amp;IF(OR($L1746=TRUE,$A1746=0,MOD($A1746,ChapterTable!$R$20)&lt;&gt;0),"","보스")&amp;"인게임누적합배수",ChapterTable!$R:$S,2,0)*C1746)
  )
  )
  )
)</f>
        <v>11936.663085937498</v>
      </c>
      <c r="F1746" s="1">
        <f ca="1">IF(AND($A1746=0,$B1746=1),
    VLOOKUP(1,ChapterTable!$1:$1048576,MATCH("최종"&amp;SUBSTITUTE(SUBSTITUTE(F$1,"standard",""),"|Float",""),ChapterTable!$1:$1,0),0)*ChapterTable!$P$17,
  IF(AND($A1746=0,$B1746=0),
    F1747,
  IF($B1746=0,
    VLOOKUP($A1746,ChapterTable!$1:$1048576,MATCH("최종"&amp;SUBSTITUTE(SUBSTITUTE(F$1,"standard",""),"|Float",""),ChapterTable!$1:$1,0),0),
  IF($B1746=1,
    IF($L1746=FALSE,
      VLOOKUP($A1746,ChapterTable!$1:$1048576,MATCH("최종"&amp;SUBSTITUTE(SUBSTITUTE(F$1,"standard",""),"|Float",""),ChapterTable!$1:$1,0),0),
      VLOOKUP($A1746-ChapterTable!$P$11,ChapterTable!$1:$1048576,MATCH("최종"&amp;SUBSTITUTE(SUBSTITUTE(F$1,"standard",""),"|Float",""),ChapterTable!$1:$1,0),0)*ChapterTable!$P$14
    ),
  OFFSET(F1746,-$B1746+IF($L1746,1,0),0)*
    (VLOOKUP(SUBSTITUTE(SUBSTITUTE(F$1,"standard",""),"|Float","")&amp;IF(OR($L1746=TRUE,$A1746=0,MOD($A1746,ChapterTable!$R$20)&lt;&gt;0),"","보스")&amp;"인게임누적곱배수",ChapterTable!$R:$S,2,0)^D1746
    +VLOOKUP(SUBSTITUTE(SUBSTITUTE(F$1,"standard",""),"|Float","")&amp;IF(OR($L1746=TRUE,$A1746=0,MOD($A1746,ChapterTable!$R$20)&lt;&gt;0),"","보스")&amp;"인게임누적합배수",ChapterTable!$R:$S,2,0)*D1746)
  )
  )
  )
)</f>
        <v>4973.609619140625</v>
      </c>
      <c r="G1746" t="s">
        <v>715</v>
      </c>
      <c r="J1746" t="str">
        <f>IF(ISBLANK(I1746),"",
IFERROR(VLOOKUP(I1746,[1]StringTable!$1:$1048576,MATCH("kor|String",[1]StringTable!$1:$1,0),0),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98"/>
        <v>1</v>
      </c>
      <c r="AJ1746">
        <f t="shared" si="196"/>
        <v>1</v>
      </c>
      <c r="AK1746">
        <f t="shared" si="197"/>
        <v>1</v>
      </c>
      <c r="AL1746">
        <v>0</v>
      </c>
    </row>
    <row r="1747" spans="1:38" x14ac:dyDescent="0.3">
      <c r="A1747">
        <v>13</v>
      </c>
      <c r="B1747">
        <v>6</v>
      </c>
      <c r="C1747">
        <f>IF(OR($L1747=TRUE,$A1747=0,MOD($A1747,ChapterTable!$R$20)&lt;&gt;0),
MAX(0,INT(($B1747+ChapterTable!$P$26+VLOOKUP(SUBSTITUTE(C$1,"성장단계","")&amp;"단계오프셋",ChapterTable!$R:$S,2,0))/ChapterTable!$P$23)),
MAX(0,INT(($B1747+ChapterTable!$R$26+VLOOKUP(SUBSTITUTE(C$1,"성장단계","")&amp;"보스단계오프셋",ChapterTable!$R:$S,2,0))/ChapterTable!$R$23)))</f>
        <v>1</v>
      </c>
      <c r="D1747">
        <f>IF(OR($L1747=TRUE,$A1747=0,MOD($A1747,ChapterTable!$R$20)&lt;&gt;0),
MAX(0,INT(($B1747+ChapterTable!$P$26+VLOOKUP(SUBSTITUTE(D$1,"성장단계","")&amp;"단계오프셋",ChapterTable!$R:$S,2,0))/ChapterTable!$P$23)),
MAX(0,INT(($B1747+ChapterTable!$R$26+VLOOKUP(SUBSTITUTE(D$1,"성장단계","")&amp;"보스단계오프셋",ChapterTable!$R:$S,2,0))/ChapterTable!$R$23)))</f>
        <v>0</v>
      </c>
      <c r="E1747" s="1">
        <f ca="1">IF(AND($A1747=0,$B1747=1),
    VLOOKUP(1,ChapterTable!$1:$1048576,MATCH("최종"&amp;SUBSTITUTE(SUBSTITUTE(E$1,"standard",""),"|Float",""),ChapterTable!$1:$1,0),0)*ChapterTable!$P$17,
  IF(AND($A1747=0,$B1747=0),
    E1748,
  IF($B1747=0,
    VLOOKUP($A1747,ChapterTable!$1:$1048576,MATCH("최종"&amp;SUBSTITUTE(SUBSTITUTE(E$1,"standard",""),"|Float",""),ChapterTable!$1:$1,0),0),
  IF($B1747=1,
    IF($L1747=FALSE,
      VLOOKUP($A1747,ChapterTable!$1:$1048576,MATCH("최종"&amp;SUBSTITUTE(SUBSTITUTE(E$1,"standard",""),"|Float",""),ChapterTable!$1:$1,0),0),
      VLOOKUP($A1747-ChapterTable!$P$11,ChapterTable!$1:$1048576,MATCH("최종"&amp;SUBSTITUTE(SUBSTITUTE(E$1,"standard",""),"|Float",""),ChapterTable!$1:$1,0),0)*ChapterTable!$P$14
    ),
  OFFSET(E1747,-$B1747+IF($L1747,1,0),0)*IF($B1747&gt;OFFSET($B1747,1,0),ChapterTable!$R$17,1)*
    (VLOOKUP(SUBSTITUTE(SUBSTITUTE(E$1,"standard",""),"|Float","")&amp;IF(OR($L1747=TRUE,$A1747=0,MOD($A1747,ChapterTable!$R$20)&lt;&gt;0),"","보스")&amp;"인게임누적곱배수",ChapterTable!$R:$S,2,0)^C1747
    +VLOOKUP(SUBSTITUTE(SUBSTITUTE(E$1,"standard",""),"|Float","")&amp;IF(OR($L1747=TRUE,$A1747=0,MOD($A1747,ChapterTable!$R$20)&lt;&gt;0),"","보스")&amp;"인게임누적합배수",ChapterTable!$R:$S,2,0)*C1747)
  )
  )
  )
)</f>
        <v>14323.995703124998</v>
      </c>
      <c r="F1747" s="1">
        <f ca="1">IF(AND($A1747=0,$B1747=1),
    VLOOKUP(1,ChapterTable!$1:$1048576,MATCH("최종"&amp;SUBSTITUTE(SUBSTITUTE(F$1,"standard",""),"|Float",""),ChapterTable!$1:$1,0),0)*ChapterTable!$P$17,
  IF(AND($A1747=0,$B1747=0),
    F1748,
  IF($B1747=0,
    VLOOKUP($A1747,ChapterTable!$1:$1048576,MATCH("최종"&amp;SUBSTITUTE(SUBSTITUTE(F$1,"standard",""),"|Float",""),ChapterTable!$1:$1,0),0),
  IF($B1747=1,
    IF($L1747=FALSE,
      VLOOKUP($A1747,ChapterTable!$1:$1048576,MATCH("최종"&amp;SUBSTITUTE(SUBSTITUTE(F$1,"standard",""),"|Float",""),ChapterTable!$1:$1,0),0),
      VLOOKUP($A1747-ChapterTable!$P$11,ChapterTable!$1:$1048576,MATCH("최종"&amp;SUBSTITUTE(SUBSTITUTE(F$1,"standard",""),"|Float",""),ChapterTable!$1:$1,0),0)*ChapterTable!$P$14
    ),
  OFFSET(F1747,-$B1747+IF($L1747,1,0),0)*
    (VLOOKUP(SUBSTITUTE(SUBSTITUTE(F$1,"standard",""),"|Float","")&amp;IF(OR($L1747=TRUE,$A1747=0,MOD($A1747,ChapterTable!$R$20)&lt;&gt;0),"","보스")&amp;"인게임누적곱배수",ChapterTable!$R:$S,2,0)^D1747
    +VLOOKUP(SUBSTITUTE(SUBSTITUTE(F$1,"standard",""),"|Float","")&amp;IF(OR($L1747=TRUE,$A1747=0,MOD($A1747,ChapterTable!$R$20)&lt;&gt;0),"","보스")&amp;"인게임누적합배수",ChapterTable!$R:$S,2,0)*D1747)
  )
  )
  )
)</f>
        <v>4973.609619140625</v>
      </c>
      <c r="G1747" t="s">
        <v>715</v>
      </c>
      <c r="J1747" t="str">
        <f>IF(ISBLANK(I1747),"",
IFERROR(VLOOKUP(I1747,[1]StringTable!$1:$1048576,MATCH("kor|String",[1]StringTable!$1:$1,0),0),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98"/>
        <v>1</v>
      </c>
      <c r="AJ1747">
        <f t="shared" si="196"/>
        <v>1</v>
      </c>
      <c r="AK1747">
        <f t="shared" si="197"/>
        <v>1</v>
      </c>
      <c r="AL1747">
        <v>0</v>
      </c>
    </row>
    <row r="1748" spans="1:38" x14ac:dyDescent="0.3">
      <c r="A1748">
        <v>13</v>
      </c>
      <c r="B1748">
        <v>7</v>
      </c>
      <c r="C1748">
        <f>IF(OR($L1748=TRUE,$A1748=0,MOD($A1748,ChapterTable!$R$20)&lt;&gt;0),
MAX(0,INT(($B1748+ChapterTable!$P$26+VLOOKUP(SUBSTITUTE(C$1,"성장단계","")&amp;"단계오프셋",ChapterTable!$R:$S,2,0))/ChapterTable!$P$23)),
MAX(0,INT(($B1748+ChapterTable!$R$26+VLOOKUP(SUBSTITUTE(C$1,"성장단계","")&amp;"보스단계오프셋",ChapterTable!$R:$S,2,0))/ChapterTable!$R$23)))</f>
        <v>1</v>
      </c>
      <c r="D1748">
        <f>IF(OR($L1748=TRUE,$A1748=0,MOD($A1748,ChapterTable!$R$20)&lt;&gt;0),
MAX(0,INT(($B1748+ChapterTable!$P$26+VLOOKUP(SUBSTITUTE(D$1,"성장단계","")&amp;"단계오프셋",ChapterTable!$R:$S,2,0))/ChapterTable!$P$23)),
MAX(0,INT(($B1748+ChapterTable!$R$26+VLOOKUP(SUBSTITUTE(D$1,"성장단계","")&amp;"보스단계오프셋",ChapterTable!$R:$S,2,0))/ChapterTable!$R$23)))</f>
        <v>0</v>
      </c>
      <c r="E1748" s="1">
        <f ca="1">IF(AND($A1748=0,$B1748=1),
    VLOOKUP(1,ChapterTable!$1:$1048576,MATCH("최종"&amp;SUBSTITUTE(SUBSTITUTE(E$1,"standard",""),"|Float",""),ChapterTable!$1:$1,0),0)*ChapterTable!$P$17,
  IF(AND($A1748=0,$B1748=0),
    E1749,
  IF($B1748=0,
    VLOOKUP($A1748,ChapterTable!$1:$1048576,MATCH("최종"&amp;SUBSTITUTE(SUBSTITUTE(E$1,"standard",""),"|Float",""),ChapterTable!$1:$1,0),0),
  IF($B1748=1,
    IF($L1748=FALSE,
      VLOOKUP($A1748,ChapterTable!$1:$1048576,MATCH("최종"&amp;SUBSTITUTE(SUBSTITUTE(E$1,"standard",""),"|Float",""),ChapterTable!$1:$1,0),0),
      VLOOKUP($A1748-ChapterTable!$P$11,ChapterTable!$1:$1048576,MATCH("최종"&amp;SUBSTITUTE(SUBSTITUTE(E$1,"standard",""),"|Float",""),ChapterTable!$1:$1,0),0)*ChapterTable!$P$14
    ),
  OFFSET(E1748,-$B1748+IF($L1748,1,0),0)*IF($B1748&gt;OFFSET($B1748,1,0),ChapterTable!$R$17,1)*
    (VLOOKUP(SUBSTITUTE(SUBSTITUTE(E$1,"standard",""),"|Float","")&amp;IF(OR($L1748=TRUE,$A1748=0,MOD($A1748,ChapterTable!$R$20)&lt;&gt;0),"","보스")&amp;"인게임누적곱배수",ChapterTable!$R:$S,2,0)^C1748
    +VLOOKUP(SUBSTITUTE(SUBSTITUTE(E$1,"standard",""),"|Float","")&amp;IF(OR($L1748=TRUE,$A1748=0,MOD($A1748,ChapterTable!$R$20)&lt;&gt;0),"","보스")&amp;"인게임누적합배수",ChapterTable!$R:$S,2,0)*C1748)
  )
  )
  )
)</f>
        <v>14323.995703124998</v>
      </c>
      <c r="F1748" s="1">
        <f ca="1">IF(AND($A1748=0,$B1748=1),
    VLOOKUP(1,ChapterTable!$1:$1048576,MATCH("최종"&amp;SUBSTITUTE(SUBSTITUTE(F$1,"standard",""),"|Float",""),ChapterTable!$1:$1,0),0)*ChapterTable!$P$17,
  IF(AND($A1748=0,$B1748=0),
    F1749,
  IF($B1748=0,
    VLOOKUP($A1748,ChapterTable!$1:$1048576,MATCH("최종"&amp;SUBSTITUTE(SUBSTITUTE(F$1,"standard",""),"|Float",""),ChapterTable!$1:$1,0),0),
  IF($B1748=1,
    IF($L1748=FALSE,
      VLOOKUP($A1748,ChapterTable!$1:$1048576,MATCH("최종"&amp;SUBSTITUTE(SUBSTITUTE(F$1,"standard",""),"|Float",""),ChapterTable!$1:$1,0),0),
      VLOOKUP($A1748-ChapterTable!$P$11,ChapterTable!$1:$1048576,MATCH("최종"&amp;SUBSTITUTE(SUBSTITUTE(F$1,"standard",""),"|Float",""),ChapterTable!$1:$1,0),0)*ChapterTable!$P$14
    ),
  OFFSET(F1748,-$B1748+IF($L1748,1,0),0)*
    (VLOOKUP(SUBSTITUTE(SUBSTITUTE(F$1,"standard",""),"|Float","")&amp;IF(OR($L1748=TRUE,$A1748=0,MOD($A1748,ChapterTable!$R$20)&lt;&gt;0),"","보스")&amp;"인게임누적곱배수",ChapterTable!$R:$S,2,0)^D1748
    +VLOOKUP(SUBSTITUTE(SUBSTITUTE(F$1,"standard",""),"|Float","")&amp;IF(OR($L1748=TRUE,$A1748=0,MOD($A1748,ChapterTable!$R$20)&lt;&gt;0),"","보스")&amp;"인게임누적합배수",ChapterTable!$R:$S,2,0)*D1748)
  )
  )
  )
)</f>
        <v>4973.609619140625</v>
      </c>
      <c r="G1748" t="s">
        <v>715</v>
      </c>
      <c r="J1748" t="str">
        <f>IF(ISBLANK(I1748),"",
IFERROR(VLOOKUP(I1748,[1]StringTable!$1:$1048576,MATCH("kor|String",[1]StringTable!$1:$1,0),0),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98"/>
        <v>1</v>
      </c>
      <c r="AJ1748">
        <f t="shared" si="196"/>
        <v>1</v>
      </c>
      <c r="AK1748">
        <f t="shared" si="197"/>
        <v>1</v>
      </c>
      <c r="AL1748">
        <v>0</v>
      </c>
    </row>
    <row r="1749" spans="1:38" x14ac:dyDescent="0.3">
      <c r="A1749">
        <v>13</v>
      </c>
      <c r="B1749">
        <v>8</v>
      </c>
      <c r="C1749">
        <f>IF(OR($L1749=TRUE,$A1749=0,MOD($A1749,ChapterTable!$R$20)&lt;&gt;0),
MAX(0,INT(($B1749+ChapterTable!$P$26+VLOOKUP(SUBSTITUTE(C$1,"성장단계","")&amp;"단계오프셋",ChapterTable!$R:$S,2,0))/ChapterTable!$P$23)),
MAX(0,INT(($B1749+ChapterTable!$R$26+VLOOKUP(SUBSTITUTE(C$1,"성장단계","")&amp;"보스단계오프셋",ChapterTable!$R:$S,2,0))/ChapterTable!$R$23)))</f>
        <v>1</v>
      </c>
      <c r="D1749">
        <f>IF(OR($L1749=TRUE,$A1749=0,MOD($A1749,ChapterTable!$R$20)&lt;&gt;0),
MAX(0,INT(($B1749+ChapterTable!$P$26+VLOOKUP(SUBSTITUTE(D$1,"성장단계","")&amp;"단계오프셋",ChapterTable!$R:$S,2,0))/ChapterTable!$P$23)),
MAX(0,INT(($B1749+ChapterTable!$R$26+VLOOKUP(SUBSTITUTE(D$1,"성장단계","")&amp;"보스단계오프셋",ChapterTable!$R:$S,2,0))/ChapterTable!$R$23)))</f>
        <v>0</v>
      </c>
      <c r="E1749" s="1">
        <f ca="1">IF(AND($A1749=0,$B1749=1),
    VLOOKUP(1,ChapterTable!$1:$1048576,MATCH("최종"&amp;SUBSTITUTE(SUBSTITUTE(E$1,"standard",""),"|Float",""),ChapterTable!$1:$1,0),0)*ChapterTable!$P$17,
  IF(AND($A1749=0,$B1749=0),
    E1750,
  IF($B1749=0,
    VLOOKUP($A1749,ChapterTable!$1:$1048576,MATCH("최종"&amp;SUBSTITUTE(SUBSTITUTE(E$1,"standard",""),"|Float",""),ChapterTable!$1:$1,0),0),
  IF($B1749=1,
    IF($L1749=FALSE,
      VLOOKUP($A1749,ChapterTable!$1:$1048576,MATCH("최종"&amp;SUBSTITUTE(SUBSTITUTE(E$1,"standard",""),"|Float",""),ChapterTable!$1:$1,0),0),
      VLOOKUP($A1749-ChapterTable!$P$11,ChapterTable!$1:$1048576,MATCH("최종"&amp;SUBSTITUTE(SUBSTITUTE(E$1,"standard",""),"|Float",""),ChapterTable!$1:$1,0),0)*ChapterTable!$P$14
    ),
  OFFSET(E1749,-$B1749+IF($L1749,1,0),0)*IF($B1749&gt;OFFSET($B1749,1,0),ChapterTable!$R$17,1)*
    (VLOOKUP(SUBSTITUTE(SUBSTITUTE(E$1,"standard",""),"|Float","")&amp;IF(OR($L1749=TRUE,$A1749=0,MOD($A1749,ChapterTable!$R$20)&lt;&gt;0),"","보스")&amp;"인게임누적곱배수",ChapterTable!$R:$S,2,0)^C1749
    +VLOOKUP(SUBSTITUTE(SUBSTITUTE(E$1,"standard",""),"|Float","")&amp;IF(OR($L1749=TRUE,$A1749=0,MOD($A1749,ChapterTable!$R$20)&lt;&gt;0),"","보스")&amp;"인게임누적합배수",ChapterTable!$R:$S,2,0)*C1749)
  )
  )
  )
)</f>
        <v>14323.995703124998</v>
      </c>
      <c r="F1749" s="1">
        <f ca="1">IF(AND($A1749=0,$B1749=1),
    VLOOKUP(1,ChapterTable!$1:$1048576,MATCH("최종"&amp;SUBSTITUTE(SUBSTITUTE(F$1,"standard",""),"|Float",""),ChapterTable!$1:$1,0),0)*ChapterTable!$P$17,
  IF(AND($A1749=0,$B1749=0),
    F1750,
  IF($B1749=0,
    VLOOKUP($A1749,ChapterTable!$1:$1048576,MATCH("최종"&amp;SUBSTITUTE(SUBSTITUTE(F$1,"standard",""),"|Float",""),ChapterTable!$1:$1,0),0),
  IF($B1749=1,
    IF($L1749=FALSE,
      VLOOKUP($A1749,ChapterTable!$1:$1048576,MATCH("최종"&amp;SUBSTITUTE(SUBSTITUTE(F$1,"standard",""),"|Float",""),ChapterTable!$1:$1,0),0),
      VLOOKUP($A1749-ChapterTable!$P$11,ChapterTable!$1:$1048576,MATCH("최종"&amp;SUBSTITUTE(SUBSTITUTE(F$1,"standard",""),"|Float",""),ChapterTable!$1:$1,0),0)*ChapterTable!$P$14
    ),
  OFFSET(F1749,-$B1749+IF($L1749,1,0),0)*
    (VLOOKUP(SUBSTITUTE(SUBSTITUTE(F$1,"standard",""),"|Float","")&amp;IF(OR($L1749=TRUE,$A1749=0,MOD($A1749,ChapterTable!$R$20)&lt;&gt;0),"","보스")&amp;"인게임누적곱배수",ChapterTable!$R:$S,2,0)^D1749
    +VLOOKUP(SUBSTITUTE(SUBSTITUTE(F$1,"standard",""),"|Float","")&amp;IF(OR($L1749=TRUE,$A1749=0,MOD($A1749,ChapterTable!$R$20)&lt;&gt;0),"","보스")&amp;"인게임누적합배수",ChapterTable!$R:$S,2,0)*D1749)
  )
  )
  )
)</f>
        <v>4973.609619140625</v>
      </c>
      <c r="G1749" t="s">
        <v>715</v>
      </c>
      <c r="J1749" t="str">
        <f>IF(ISBLANK(I1749),"",
IFERROR(VLOOKUP(I1749,[1]StringTable!$1:$1048576,MATCH("kor|String",[1]StringTable!$1:$1,0),0),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98"/>
        <v>1</v>
      </c>
      <c r="AJ1749">
        <f t="shared" si="196"/>
        <v>1</v>
      </c>
      <c r="AK1749">
        <f t="shared" si="197"/>
        <v>1</v>
      </c>
      <c r="AL1749">
        <v>0</v>
      </c>
    </row>
    <row r="1750" spans="1:38" x14ac:dyDescent="0.3">
      <c r="A1750">
        <v>13</v>
      </c>
      <c r="B1750">
        <v>9</v>
      </c>
      <c r="C1750">
        <f>IF(OR($L1750=TRUE,$A1750=0,MOD($A1750,ChapterTable!$R$20)&lt;&gt;0),
MAX(0,INT(($B1750+ChapterTable!$P$26+VLOOKUP(SUBSTITUTE(C$1,"성장단계","")&amp;"단계오프셋",ChapterTable!$R:$S,2,0))/ChapterTable!$P$23)),
MAX(0,INT(($B1750+ChapterTable!$R$26+VLOOKUP(SUBSTITUTE(C$1,"성장단계","")&amp;"보스단계오프셋",ChapterTable!$R:$S,2,0))/ChapterTable!$R$23)))</f>
        <v>1</v>
      </c>
      <c r="D1750">
        <f>IF(OR($L1750=TRUE,$A1750=0,MOD($A1750,ChapterTable!$R$20)&lt;&gt;0),
MAX(0,INT(($B1750+ChapterTable!$P$26+VLOOKUP(SUBSTITUTE(D$1,"성장단계","")&amp;"단계오프셋",ChapterTable!$R:$S,2,0))/ChapterTable!$P$23)),
MAX(0,INT(($B1750+ChapterTable!$R$26+VLOOKUP(SUBSTITUTE(D$1,"성장단계","")&amp;"보스단계오프셋",ChapterTable!$R:$S,2,0))/ChapterTable!$R$23)))</f>
        <v>0</v>
      </c>
      <c r="E1750" s="1">
        <f ca="1">IF(AND($A1750=0,$B1750=1),
    VLOOKUP(1,ChapterTable!$1:$1048576,MATCH("최종"&amp;SUBSTITUTE(SUBSTITUTE(E$1,"standard",""),"|Float",""),ChapterTable!$1:$1,0),0)*ChapterTable!$P$17,
  IF(AND($A1750=0,$B1750=0),
    E1751,
  IF($B1750=0,
    VLOOKUP($A1750,ChapterTable!$1:$1048576,MATCH("최종"&amp;SUBSTITUTE(SUBSTITUTE(E$1,"standard",""),"|Float",""),ChapterTable!$1:$1,0),0),
  IF($B1750=1,
    IF($L1750=FALSE,
      VLOOKUP($A1750,ChapterTable!$1:$1048576,MATCH("최종"&amp;SUBSTITUTE(SUBSTITUTE(E$1,"standard",""),"|Float",""),ChapterTable!$1:$1,0),0),
      VLOOKUP($A1750-ChapterTable!$P$11,ChapterTable!$1:$1048576,MATCH("최종"&amp;SUBSTITUTE(SUBSTITUTE(E$1,"standard",""),"|Float",""),ChapterTable!$1:$1,0),0)*ChapterTable!$P$14
    ),
  OFFSET(E1750,-$B1750+IF($L1750,1,0),0)*IF($B1750&gt;OFFSET($B1750,1,0),ChapterTable!$R$17,1)*
    (VLOOKUP(SUBSTITUTE(SUBSTITUTE(E$1,"standard",""),"|Float","")&amp;IF(OR($L1750=TRUE,$A1750=0,MOD($A1750,ChapterTable!$R$20)&lt;&gt;0),"","보스")&amp;"인게임누적곱배수",ChapterTable!$R:$S,2,0)^C1750
    +VLOOKUP(SUBSTITUTE(SUBSTITUTE(E$1,"standard",""),"|Float","")&amp;IF(OR($L1750=TRUE,$A1750=0,MOD($A1750,ChapterTable!$R$20)&lt;&gt;0),"","보스")&amp;"인게임누적합배수",ChapterTable!$R:$S,2,0)*C1750)
  )
  )
  )
)</f>
        <v>14323.995703124998</v>
      </c>
      <c r="F1750" s="1">
        <f ca="1">IF(AND($A1750=0,$B1750=1),
    VLOOKUP(1,ChapterTable!$1:$1048576,MATCH("최종"&amp;SUBSTITUTE(SUBSTITUTE(F$1,"standard",""),"|Float",""),ChapterTable!$1:$1,0),0)*ChapterTable!$P$17,
  IF(AND($A1750=0,$B1750=0),
    F1751,
  IF($B1750=0,
    VLOOKUP($A1750,ChapterTable!$1:$1048576,MATCH("최종"&amp;SUBSTITUTE(SUBSTITUTE(F$1,"standard",""),"|Float",""),ChapterTable!$1:$1,0),0),
  IF($B1750=1,
    IF($L1750=FALSE,
      VLOOKUP($A1750,ChapterTable!$1:$1048576,MATCH("최종"&amp;SUBSTITUTE(SUBSTITUTE(F$1,"standard",""),"|Float",""),ChapterTable!$1:$1,0),0),
      VLOOKUP($A1750-ChapterTable!$P$11,ChapterTable!$1:$1048576,MATCH("최종"&amp;SUBSTITUTE(SUBSTITUTE(F$1,"standard",""),"|Float",""),ChapterTable!$1:$1,0),0)*ChapterTable!$P$14
    ),
  OFFSET(F1750,-$B1750+IF($L1750,1,0),0)*
    (VLOOKUP(SUBSTITUTE(SUBSTITUTE(F$1,"standard",""),"|Float","")&amp;IF(OR($L1750=TRUE,$A1750=0,MOD($A1750,ChapterTable!$R$20)&lt;&gt;0),"","보스")&amp;"인게임누적곱배수",ChapterTable!$R:$S,2,0)^D1750
    +VLOOKUP(SUBSTITUTE(SUBSTITUTE(F$1,"standard",""),"|Float","")&amp;IF(OR($L1750=TRUE,$A1750=0,MOD($A1750,ChapterTable!$R$20)&lt;&gt;0),"","보스")&amp;"인게임누적합배수",ChapterTable!$R:$S,2,0)*D1750)
  )
  )
  )
)</f>
        <v>4973.609619140625</v>
      </c>
      <c r="G1750" t="s">
        <v>715</v>
      </c>
      <c r="J1750" t="str">
        <f>IF(ISBLANK(I1750),"",
IFERROR(VLOOKUP(I1750,[1]StringTable!$1:$1048576,MATCH("kor|String",[1]StringTable!$1:$1,0),0),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98"/>
        <v>1</v>
      </c>
      <c r="AJ1750">
        <f t="shared" si="196"/>
        <v>1</v>
      </c>
      <c r="AK1750">
        <f t="shared" si="197"/>
        <v>1</v>
      </c>
      <c r="AL1750">
        <v>0</v>
      </c>
    </row>
    <row r="1751" spans="1:38" x14ac:dyDescent="0.3">
      <c r="A1751">
        <v>13</v>
      </c>
      <c r="B1751">
        <v>10</v>
      </c>
      <c r="C1751">
        <f>IF(OR($L1751=TRUE,$A1751=0,MOD($A1751,ChapterTable!$R$20)&lt;&gt;0),
MAX(0,INT(($B1751+ChapterTable!$P$26+VLOOKUP(SUBSTITUTE(C$1,"성장단계","")&amp;"단계오프셋",ChapterTable!$R:$S,2,0))/ChapterTable!$P$23)),
MAX(0,INT(($B1751+ChapterTable!$R$26+VLOOKUP(SUBSTITUTE(C$1,"성장단계","")&amp;"보스단계오프셋",ChapterTable!$R:$S,2,0))/ChapterTable!$R$23)))</f>
        <v>1</v>
      </c>
      <c r="D1751">
        <f>IF(OR($L1751=TRUE,$A1751=0,MOD($A1751,ChapterTable!$R$20)&lt;&gt;0),
MAX(0,INT(($B1751+ChapterTable!$P$26+VLOOKUP(SUBSTITUTE(D$1,"성장단계","")&amp;"단계오프셋",ChapterTable!$R:$S,2,0))/ChapterTable!$P$23)),
MAX(0,INT(($B1751+ChapterTable!$R$26+VLOOKUP(SUBSTITUTE(D$1,"성장단계","")&amp;"보스단계오프셋",ChapterTable!$R:$S,2,0))/ChapterTable!$R$23)))</f>
        <v>0</v>
      </c>
      <c r="E1751" s="1">
        <f ca="1">IF(AND($A1751=0,$B1751=1),
    VLOOKUP(1,ChapterTable!$1:$1048576,MATCH("최종"&amp;SUBSTITUTE(SUBSTITUTE(E$1,"standard",""),"|Float",""),ChapterTable!$1:$1,0),0)*ChapterTable!$P$17,
  IF(AND($A1751=0,$B1751=0),
    E1752,
  IF($B1751=0,
    VLOOKUP($A1751,ChapterTable!$1:$1048576,MATCH("최종"&amp;SUBSTITUTE(SUBSTITUTE(E$1,"standard",""),"|Float",""),ChapterTable!$1:$1,0),0),
  IF($B1751=1,
    IF($L1751=FALSE,
      VLOOKUP($A1751,ChapterTable!$1:$1048576,MATCH("최종"&amp;SUBSTITUTE(SUBSTITUTE(E$1,"standard",""),"|Float",""),ChapterTable!$1:$1,0),0),
      VLOOKUP($A1751-ChapterTable!$P$11,ChapterTable!$1:$1048576,MATCH("최종"&amp;SUBSTITUTE(SUBSTITUTE(E$1,"standard",""),"|Float",""),ChapterTable!$1:$1,0),0)*ChapterTable!$P$14
    ),
  OFFSET(E1751,-$B1751+IF($L1751,1,0),0)*IF($B1751&gt;OFFSET($B1751,1,0),ChapterTable!$R$17,1)*
    (VLOOKUP(SUBSTITUTE(SUBSTITUTE(E$1,"standard",""),"|Float","")&amp;IF(OR($L1751=TRUE,$A1751=0,MOD($A1751,ChapterTable!$R$20)&lt;&gt;0),"","보스")&amp;"인게임누적곱배수",ChapterTable!$R:$S,2,0)^C1751
    +VLOOKUP(SUBSTITUTE(SUBSTITUTE(E$1,"standard",""),"|Float","")&amp;IF(OR($L1751=TRUE,$A1751=0,MOD($A1751,ChapterTable!$R$20)&lt;&gt;0),"","보스")&amp;"인게임누적합배수",ChapterTable!$R:$S,2,0)*C1751)
  )
  )
  )
)</f>
        <v>14323.995703124998</v>
      </c>
      <c r="F1751" s="1">
        <f ca="1">IF(AND($A1751=0,$B1751=1),
    VLOOKUP(1,ChapterTable!$1:$1048576,MATCH("최종"&amp;SUBSTITUTE(SUBSTITUTE(F$1,"standard",""),"|Float",""),ChapterTable!$1:$1,0),0)*ChapterTable!$P$17,
  IF(AND($A1751=0,$B1751=0),
    F1752,
  IF($B1751=0,
    VLOOKUP($A1751,ChapterTable!$1:$1048576,MATCH("최종"&amp;SUBSTITUTE(SUBSTITUTE(F$1,"standard",""),"|Float",""),ChapterTable!$1:$1,0),0),
  IF($B1751=1,
    IF($L1751=FALSE,
      VLOOKUP($A1751,ChapterTable!$1:$1048576,MATCH("최종"&amp;SUBSTITUTE(SUBSTITUTE(F$1,"standard",""),"|Float",""),ChapterTable!$1:$1,0),0),
      VLOOKUP($A1751-ChapterTable!$P$11,ChapterTable!$1:$1048576,MATCH("최종"&amp;SUBSTITUTE(SUBSTITUTE(F$1,"standard",""),"|Float",""),ChapterTable!$1:$1,0),0)*ChapterTable!$P$14
    ),
  OFFSET(F1751,-$B1751+IF($L1751,1,0),0)*
    (VLOOKUP(SUBSTITUTE(SUBSTITUTE(F$1,"standard",""),"|Float","")&amp;IF(OR($L1751=TRUE,$A1751=0,MOD($A1751,ChapterTable!$R$20)&lt;&gt;0),"","보스")&amp;"인게임누적곱배수",ChapterTable!$R:$S,2,0)^D1751
    +VLOOKUP(SUBSTITUTE(SUBSTITUTE(F$1,"standard",""),"|Float","")&amp;IF(OR($L1751=TRUE,$A1751=0,MOD($A1751,ChapterTable!$R$20)&lt;&gt;0),"","보스")&amp;"인게임누적합배수",ChapterTable!$R:$S,2,0)*D1751)
  )
  )
  )
)</f>
        <v>4973.609619140625</v>
      </c>
      <c r="G1751" t="s">
        <v>715</v>
      </c>
      <c r="J1751" t="str">
        <f>IF(ISBLANK(I1751),"",
IFERROR(VLOOKUP(I1751,[1]StringTable!$1:$1048576,MATCH("kor|String",[1]StringTable!$1:$1,0),0),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98"/>
        <v>1</v>
      </c>
      <c r="AJ1751">
        <f t="shared" si="196"/>
        <v>1</v>
      </c>
      <c r="AK1751">
        <f t="shared" si="197"/>
        <v>1</v>
      </c>
      <c r="AL1751">
        <v>0</v>
      </c>
    </row>
    <row r="1752" spans="1:38" x14ac:dyDescent="0.3">
      <c r="A1752">
        <v>13</v>
      </c>
      <c r="B1752">
        <v>11</v>
      </c>
      <c r="C1752">
        <f>IF(OR($L1752=TRUE,$A1752=0,MOD($A1752,ChapterTable!$R$20)&lt;&gt;0),
MAX(0,INT(($B1752+ChapterTable!$P$26+VLOOKUP(SUBSTITUTE(C$1,"성장단계","")&amp;"단계오프셋",ChapterTable!$R:$S,2,0))/ChapterTable!$P$23)),
MAX(0,INT(($B1752+ChapterTable!$R$26+VLOOKUP(SUBSTITUTE(C$1,"성장단계","")&amp;"보스단계오프셋",ChapterTable!$R:$S,2,0))/ChapterTable!$R$23)))</f>
        <v>1</v>
      </c>
      <c r="D1752">
        <f>IF(OR($L1752=TRUE,$A1752=0,MOD($A1752,ChapterTable!$R$20)&lt;&gt;0),
MAX(0,INT(($B1752+ChapterTable!$P$26+VLOOKUP(SUBSTITUTE(D$1,"성장단계","")&amp;"단계오프셋",ChapterTable!$R:$S,2,0))/ChapterTable!$P$23)),
MAX(0,INT(($B1752+ChapterTable!$R$26+VLOOKUP(SUBSTITUTE(D$1,"성장단계","")&amp;"보스단계오프셋",ChapterTable!$R:$S,2,0))/ChapterTable!$R$23)))</f>
        <v>1</v>
      </c>
      <c r="E1752" s="1">
        <f ca="1">IF(AND($A1752=0,$B1752=1),
    VLOOKUP(1,ChapterTable!$1:$1048576,MATCH("최종"&amp;SUBSTITUTE(SUBSTITUTE(E$1,"standard",""),"|Float",""),ChapterTable!$1:$1,0),0)*ChapterTable!$P$17,
  IF(AND($A1752=0,$B1752=0),
    E1753,
  IF($B1752=0,
    VLOOKUP($A1752,ChapterTable!$1:$1048576,MATCH("최종"&amp;SUBSTITUTE(SUBSTITUTE(E$1,"standard",""),"|Float",""),ChapterTable!$1:$1,0),0),
  IF($B1752=1,
    IF($L1752=FALSE,
      VLOOKUP($A1752,ChapterTable!$1:$1048576,MATCH("최종"&amp;SUBSTITUTE(SUBSTITUTE(E$1,"standard",""),"|Float",""),ChapterTable!$1:$1,0),0),
      VLOOKUP($A1752-ChapterTable!$P$11,ChapterTable!$1:$1048576,MATCH("최종"&amp;SUBSTITUTE(SUBSTITUTE(E$1,"standard",""),"|Float",""),ChapterTable!$1:$1,0),0)*ChapterTable!$P$14
    ),
  OFFSET(E1752,-$B1752+IF($L1752,1,0),0)*IF($B1752&gt;OFFSET($B1752,1,0),ChapterTable!$R$17,1)*
    (VLOOKUP(SUBSTITUTE(SUBSTITUTE(E$1,"standard",""),"|Float","")&amp;IF(OR($L1752=TRUE,$A1752=0,MOD($A1752,ChapterTable!$R$20)&lt;&gt;0),"","보스")&amp;"인게임누적곱배수",ChapterTable!$R:$S,2,0)^C1752
    +VLOOKUP(SUBSTITUTE(SUBSTITUTE(E$1,"standard",""),"|Float","")&amp;IF(OR($L1752=TRUE,$A1752=0,MOD($A1752,ChapterTable!$R$20)&lt;&gt;0),"","보스")&amp;"인게임누적합배수",ChapterTable!$R:$S,2,0)*C1752)
  )
  )
  )
)</f>
        <v>14323.995703124998</v>
      </c>
      <c r="F1752" s="1">
        <f ca="1">IF(AND($A1752=0,$B1752=1),
    VLOOKUP(1,ChapterTable!$1:$1048576,MATCH("최종"&amp;SUBSTITUTE(SUBSTITUTE(F$1,"standard",""),"|Float",""),ChapterTable!$1:$1,0),0)*ChapterTable!$P$17,
  IF(AND($A1752=0,$B1752=0),
    F1753,
  IF($B1752=0,
    VLOOKUP($A1752,ChapterTable!$1:$1048576,MATCH("최종"&amp;SUBSTITUTE(SUBSTITUTE(F$1,"standard",""),"|Float",""),ChapterTable!$1:$1,0),0),
  IF($B1752=1,
    IF($L1752=FALSE,
      VLOOKUP($A1752,ChapterTable!$1:$1048576,MATCH("최종"&amp;SUBSTITUTE(SUBSTITUTE(F$1,"standard",""),"|Float",""),ChapterTable!$1:$1,0),0),
      VLOOKUP($A1752-ChapterTable!$P$11,ChapterTable!$1:$1048576,MATCH("최종"&amp;SUBSTITUTE(SUBSTITUTE(F$1,"standard",""),"|Float",""),ChapterTable!$1:$1,0),0)*ChapterTable!$P$14
    ),
  OFFSET(F1752,-$B1752+IF($L1752,1,0),0)*
    (VLOOKUP(SUBSTITUTE(SUBSTITUTE(F$1,"standard",""),"|Float","")&amp;IF(OR($L1752=TRUE,$A1752=0,MOD($A1752,ChapterTable!$R$20)&lt;&gt;0),"","보스")&amp;"인게임누적곱배수",ChapterTable!$R:$S,2,0)^D1752
    +VLOOKUP(SUBSTITUTE(SUBSTITUTE(F$1,"standard",""),"|Float","")&amp;IF(OR($L1752=TRUE,$A1752=0,MOD($A1752,ChapterTable!$R$20)&lt;&gt;0),"","보스")&amp;"인게임누적합배수",ChapterTable!$R:$S,2,0)*D1752)
  )
  )
  )
)</f>
        <v>5346.6303405761719</v>
      </c>
      <c r="G1752" t="s">
        <v>715</v>
      </c>
      <c r="J1752" t="str">
        <f>IF(ISBLANK(I1752),"",
IFERROR(VLOOKUP(I1752,[1]StringTable!$1:$1048576,MATCH("kor|String",[1]StringTable!$1:$1,0),0),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98"/>
        <v>0.5</v>
      </c>
      <c r="AJ1752">
        <f t="shared" si="196"/>
        <v>0.54666666600000002</v>
      </c>
      <c r="AK1752">
        <f t="shared" si="197"/>
        <v>1</v>
      </c>
      <c r="AL1752">
        <v>0</v>
      </c>
    </row>
    <row r="1753" spans="1:38" x14ac:dyDescent="0.3">
      <c r="A1753">
        <v>13</v>
      </c>
      <c r="B1753">
        <v>12</v>
      </c>
      <c r="C1753">
        <f>IF(OR($L1753=TRUE,$A1753=0,MOD($A1753,ChapterTable!$R$20)&lt;&gt;0),
MAX(0,INT(($B1753+ChapterTable!$P$26+VLOOKUP(SUBSTITUTE(C$1,"성장단계","")&amp;"단계오프셋",ChapterTable!$R:$S,2,0))/ChapterTable!$P$23)),
MAX(0,INT(($B1753+ChapterTable!$R$26+VLOOKUP(SUBSTITUTE(C$1,"성장단계","")&amp;"보스단계오프셋",ChapterTable!$R:$S,2,0))/ChapterTable!$R$23)))</f>
        <v>1</v>
      </c>
      <c r="D1753">
        <f>IF(OR($L1753=TRUE,$A1753=0,MOD($A1753,ChapterTable!$R$20)&lt;&gt;0),
MAX(0,INT(($B1753+ChapterTable!$P$26+VLOOKUP(SUBSTITUTE(D$1,"성장단계","")&amp;"단계오프셋",ChapterTable!$R:$S,2,0))/ChapterTable!$P$23)),
MAX(0,INT(($B1753+ChapterTable!$R$26+VLOOKUP(SUBSTITUTE(D$1,"성장단계","")&amp;"보스단계오프셋",ChapterTable!$R:$S,2,0))/ChapterTable!$R$23)))</f>
        <v>1</v>
      </c>
      <c r="E1753" s="1">
        <f ca="1">IF(AND($A1753=0,$B1753=1),
    VLOOKUP(1,ChapterTable!$1:$1048576,MATCH("최종"&amp;SUBSTITUTE(SUBSTITUTE(E$1,"standard",""),"|Float",""),ChapterTable!$1:$1,0),0)*ChapterTable!$P$17,
  IF(AND($A1753=0,$B1753=0),
    E1754,
  IF($B1753=0,
    VLOOKUP($A1753,ChapterTable!$1:$1048576,MATCH("최종"&amp;SUBSTITUTE(SUBSTITUTE(E$1,"standard",""),"|Float",""),ChapterTable!$1:$1,0),0),
  IF($B1753=1,
    IF($L1753=FALSE,
      VLOOKUP($A1753,ChapterTable!$1:$1048576,MATCH("최종"&amp;SUBSTITUTE(SUBSTITUTE(E$1,"standard",""),"|Float",""),ChapterTable!$1:$1,0),0),
      VLOOKUP($A1753-ChapterTable!$P$11,ChapterTable!$1:$1048576,MATCH("최종"&amp;SUBSTITUTE(SUBSTITUTE(E$1,"standard",""),"|Float",""),ChapterTable!$1:$1,0),0)*ChapterTable!$P$14
    ),
  OFFSET(E1753,-$B1753+IF($L1753,1,0),0)*IF($B1753&gt;OFFSET($B1753,1,0),ChapterTable!$R$17,1)*
    (VLOOKUP(SUBSTITUTE(SUBSTITUTE(E$1,"standard",""),"|Float","")&amp;IF(OR($L1753=TRUE,$A1753=0,MOD($A1753,ChapterTable!$R$20)&lt;&gt;0),"","보스")&amp;"인게임누적곱배수",ChapterTable!$R:$S,2,0)^C1753
    +VLOOKUP(SUBSTITUTE(SUBSTITUTE(E$1,"standard",""),"|Float","")&amp;IF(OR($L1753=TRUE,$A1753=0,MOD($A1753,ChapterTable!$R$20)&lt;&gt;0),"","보스")&amp;"인게임누적합배수",ChapterTable!$R:$S,2,0)*C1753)
  )
  )
  )
)</f>
        <v>14323.995703124998</v>
      </c>
      <c r="F1753" s="1">
        <f ca="1">IF(AND($A1753=0,$B1753=1),
    VLOOKUP(1,ChapterTable!$1:$1048576,MATCH("최종"&amp;SUBSTITUTE(SUBSTITUTE(F$1,"standard",""),"|Float",""),ChapterTable!$1:$1,0),0)*ChapterTable!$P$17,
  IF(AND($A1753=0,$B1753=0),
    F1754,
  IF($B1753=0,
    VLOOKUP($A1753,ChapterTable!$1:$1048576,MATCH("최종"&amp;SUBSTITUTE(SUBSTITUTE(F$1,"standard",""),"|Float",""),ChapterTable!$1:$1,0),0),
  IF($B1753=1,
    IF($L1753=FALSE,
      VLOOKUP($A1753,ChapterTable!$1:$1048576,MATCH("최종"&amp;SUBSTITUTE(SUBSTITUTE(F$1,"standard",""),"|Float",""),ChapterTable!$1:$1,0),0),
      VLOOKUP($A1753-ChapterTable!$P$11,ChapterTable!$1:$1048576,MATCH("최종"&amp;SUBSTITUTE(SUBSTITUTE(F$1,"standard",""),"|Float",""),ChapterTable!$1:$1,0),0)*ChapterTable!$P$14
    ),
  OFFSET(F1753,-$B1753+IF($L1753,1,0),0)*
    (VLOOKUP(SUBSTITUTE(SUBSTITUTE(F$1,"standard",""),"|Float","")&amp;IF(OR($L1753=TRUE,$A1753=0,MOD($A1753,ChapterTable!$R$20)&lt;&gt;0),"","보스")&amp;"인게임누적곱배수",ChapterTable!$R:$S,2,0)^D1753
    +VLOOKUP(SUBSTITUTE(SUBSTITUTE(F$1,"standard",""),"|Float","")&amp;IF(OR($L1753=TRUE,$A1753=0,MOD($A1753,ChapterTable!$R$20)&lt;&gt;0),"","보스")&amp;"인게임누적합배수",ChapterTable!$R:$S,2,0)*D1753)
  )
  )
  )
)</f>
        <v>5346.6303405761719</v>
      </c>
      <c r="G1753" t="s">
        <v>715</v>
      </c>
      <c r="J1753" t="str">
        <f>IF(ISBLANK(I1753),"",
IFERROR(VLOOKUP(I1753,[1]StringTable!$1:$1048576,MATCH("kor|String",[1]StringTable!$1:$1,0),0),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98"/>
        <v>0.5</v>
      </c>
      <c r="AJ1753">
        <f t="shared" si="196"/>
        <v>0.54666666600000002</v>
      </c>
      <c r="AK1753">
        <f t="shared" si="197"/>
        <v>1</v>
      </c>
      <c r="AL1753">
        <v>0</v>
      </c>
    </row>
    <row r="1754" spans="1:38" x14ac:dyDescent="0.3">
      <c r="A1754">
        <v>13</v>
      </c>
      <c r="B1754">
        <v>13</v>
      </c>
      <c r="C1754">
        <f>IF(OR($L1754=TRUE,$A1754=0,MOD($A1754,ChapterTable!$R$20)&lt;&gt;0),
MAX(0,INT(($B1754+ChapterTable!$P$26+VLOOKUP(SUBSTITUTE(C$1,"성장단계","")&amp;"단계오프셋",ChapterTable!$R:$S,2,0))/ChapterTable!$P$23)),
MAX(0,INT(($B1754+ChapterTable!$R$26+VLOOKUP(SUBSTITUTE(C$1,"성장단계","")&amp;"보스단계오프셋",ChapterTable!$R:$S,2,0))/ChapterTable!$R$23)))</f>
        <v>1</v>
      </c>
      <c r="D1754">
        <f>IF(OR($L1754=TRUE,$A1754=0,MOD($A1754,ChapterTable!$R$20)&lt;&gt;0),
MAX(0,INT(($B1754+ChapterTable!$P$26+VLOOKUP(SUBSTITUTE(D$1,"성장단계","")&amp;"단계오프셋",ChapterTable!$R:$S,2,0))/ChapterTable!$P$23)),
MAX(0,INT(($B1754+ChapterTable!$R$26+VLOOKUP(SUBSTITUTE(D$1,"성장단계","")&amp;"보스단계오프셋",ChapterTable!$R:$S,2,0))/ChapterTable!$R$23)))</f>
        <v>1</v>
      </c>
      <c r="E1754" s="1">
        <f ca="1">IF(AND($A1754=0,$B1754=1),
    VLOOKUP(1,ChapterTable!$1:$1048576,MATCH("최종"&amp;SUBSTITUTE(SUBSTITUTE(E$1,"standard",""),"|Float",""),ChapterTable!$1:$1,0),0)*ChapterTable!$P$17,
  IF(AND($A1754=0,$B1754=0),
    E1755,
  IF($B1754=0,
    VLOOKUP($A1754,ChapterTable!$1:$1048576,MATCH("최종"&amp;SUBSTITUTE(SUBSTITUTE(E$1,"standard",""),"|Float",""),ChapterTable!$1:$1,0),0),
  IF($B1754=1,
    IF($L1754=FALSE,
      VLOOKUP($A1754,ChapterTable!$1:$1048576,MATCH("최종"&amp;SUBSTITUTE(SUBSTITUTE(E$1,"standard",""),"|Float",""),ChapterTable!$1:$1,0),0),
      VLOOKUP($A1754-ChapterTable!$P$11,ChapterTable!$1:$1048576,MATCH("최종"&amp;SUBSTITUTE(SUBSTITUTE(E$1,"standard",""),"|Float",""),ChapterTable!$1:$1,0),0)*ChapterTable!$P$14
    ),
  OFFSET(E1754,-$B1754+IF($L1754,1,0),0)*IF($B1754&gt;OFFSET($B1754,1,0),ChapterTable!$R$17,1)*
    (VLOOKUP(SUBSTITUTE(SUBSTITUTE(E$1,"standard",""),"|Float","")&amp;IF(OR($L1754=TRUE,$A1754=0,MOD($A1754,ChapterTable!$R$20)&lt;&gt;0),"","보스")&amp;"인게임누적곱배수",ChapterTable!$R:$S,2,0)^C1754
    +VLOOKUP(SUBSTITUTE(SUBSTITUTE(E$1,"standard",""),"|Float","")&amp;IF(OR($L1754=TRUE,$A1754=0,MOD($A1754,ChapterTable!$R$20)&lt;&gt;0),"","보스")&amp;"인게임누적합배수",ChapterTable!$R:$S,2,0)*C1754)
  )
  )
  )
)</f>
        <v>14323.995703124998</v>
      </c>
      <c r="F1754" s="1">
        <f ca="1">IF(AND($A1754=0,$B1754=1),
    VLOOKUP(1,ChapterTable!$1:$1048576,MATCH("최종"&amp;SUBSTITUTE(SUBSTITUTE(F$1,"standard",""),"|Float",""),ChapterTable!$1:$1,0),0)*ChapterTable!$P$17,
  IF(AND($A1754=0,$B1754=0),
    F1755,
  IF($B1754=0,
    VLOOKUP($A1754,ChapterTable!$1:$1048576,MATCH("최종"&amp;SUBSTITUTE(SUBSTITUTE(F$1,"standard",""),"|Float",""),ChapterTable!$1:$1,0),0),
  IF($B1754=1,
    IF($L1754=FALSE,
      VLOOKUP($A1754,ChapterTable!$1:$1048576,MATCH("최종"&amp;SUBSTITUTE(SUBSTITUTE(F$1,"standard",""),"|Float",""),ChapterTable!$1:$1,0),0),
      VLOOKUP($A1754-ChapterTable!$P$11,ChapterTable!$1:$1048576,MATCH("최종"&amp;SUBSTITUTE(SUBSTITUTE(F$1,"standard",""),"|Float",""),ChapterTable!$1:$1,0),0)*ChapterTable!$P$14
    ),
  OFFSET(F1754,-$B1754+IF($L1754,1,0),0)*
    (VLOOKUP(SUBSTITUTE(SUBSTITUTE(F$1,"standard",""),"|Float","")&amp;IF(OR($L1754=TRUE,$A1754=0,MOD($A1754,ChapterTable!$R$20)&lt;&gt;0),"","보스")&amp;"인게임누적곱배수",ChapterTable!$R:$S,2,0)^D1754
    +VLOOKUP(SUBSTITUTE(SUBSTITUTE(F$1,"standard",""),"|Float","")&amp;IF(OR($L1754=TRUE,$A1754=0,MOD($A1754,ChapterTable!$R$20)&lt;&gt;0),"","보스")&amp;"인게임누적합배수",ChapterTable!$R:$S,2,0)*D1754)
  )
  )
  )
)</f>
        <v>5346.6303405761719</v>
      </c>
      <c r="G1754" t="s">
        <v>715</v>
      </c>
      <c r="J1754" t="str">
        <f>IF(ISBLANK(I1754),"",
IFERROR(VLOOKUP(I1754,[1]StringTable!$1:$1048576,MATCH("kor|String",[1]StringTable!$1:$1,0),0),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98"/>
        <v>0.5</v>
      </c>
      <c r="AJ1754">
        <f t="shared" si="196"/>
        <v>0.54666666600000002</v>
      </c>
      <c r="AK1754">
        <f t="shared" si="197"/>
        <v>1</v>
      </c>
      <c r="AL1754">
        <v>0</v>
      </c>
    </row>
    <row r="1755" spans="1:38" x14ac:dyDescent="0.3">
      <c r="A1755">
        <v>13</v>
      </c>
      <c r="B1755">
        <v>14</v>
      </c>
      <c r="C1755">
        <f>IF(OR($L1755=TRUE,$A1755=0,MOD($A1755,ChapterTable!$R$20)&lt;&gt;0),
MAX(0,INT(($B1755+ChapterTable!$P$26+VLOOKUP(SUBSTITUTE(C$1,"성장단계","")&amp;"단계오프셋",ChapterTable!$R:$S,2,0))/ChapterTable!$P$23)),
MAX(0,INT(($B1755+ChapterTable!$R$26+VLOOKUP(SUBSTITUTE(C$1,"성장단계","")&amp;"보스단계오프셋",ChapterTable!$R:$S,2,0))/ChapterTable!$R$23)))</f>
        <v>1</v>
      </c>
      <c r="D1755">
        <f>IF(OR($L1755=TRUE,$A1755=0,MOD($A1755,ChapterTable!$R$20)&lt;&gt;0),
MAX(0,INT(($B1755+ChapterTable!$P$26+VLOOKUP(SUBSTITUTE(D$1,"성장단계","")&amp;"단계오프셋",ChapterTable!$R:$S,2,0))/ChapterTable!$P$23)),
MAX(0,INT(($B1755+ChapterTable!$R$26+VLOOKUP(SUBSTITUTE(D$1,"성장단계","")&amp;"보스단계오프셋",ChapterTable!$R:$S,2,0))/ChapterTable!$R$23)))</f>
        <v>1</v>
      </c>
      <c r="E1755" s="1">
        <f ca="1">IF(AND($A1755=0,$B1755=1),
    VLOOKUP(1,ChapterTable!$1:$1048576,MATCH("최종"&amp;SUBSTITUTE(SUBSTITUTE(E$1,"standard",""),"|Float",""),ChapterTable!$1:$1,0),0)*ChapterTable!$P$17,
  IF(AND($A1755=0,$B1755=0),
    E1756,
  IF($B1755=0,
    VLOOKUP($A1755,ChapterTable!$1:$1048576,MATCH("최종"&amp;SUBSTITUTE(SUBSTITUTE(E$1,"standard",""),"|Float",""),ChapterTable!$1:$1,0),0),
  IF($B1755=1,
    IF($L1755=FALSE,
      VLOOKUP($A1755,ChapterTable!$1:$1048576,MATCH("최종"&amp;SUBSTITUTE(SUBSTITUTE(E$1,"standard",""),"|Float",""),ChapterTable!$1:$1,0),0),
      VLOOKUP($A1755-ChapterTable!$P$11,ChapterTable!$1:$1048576,MATCH("최종"&amp;SUBSTITUTE(SUBSTITUTE(E$1,"standard",""),"|Float",""),ChapterTable!$1:$1,0),0)*ChapterTable!$P$14
    ),
  OFFSET(E1755,-$B1755+IF($L1755,1,0),0)*IF($B1755&gt;OFFSET($B1755,1,0),ChapterTable!$R$17,1)*
    (VLOOKUP(SUBSTITUTE(SUBSTITUTE(E$1,"standard",""),"|Float","")&amp;IF(OR($L1755=TRUE,$A1755=0,MOD($A1755,ChapterTable!$R$20)&lt;&gt;0),"","보스")&amp;"인게임누적곱배수",ChapterTable!$R:$S,2,0)^C1755
    +VLOOKUP(SUBSTITUTE(SUBSTITUTE(E$1,"standard",""),"|Float","")&amp;IF(OR($L1755=TRUE,$A1755=0,MOD($A1755,ChapterTable!$R$20)&lt;&gt;0),"","보스")&amp;"인게임누적합배수",ChapterTable!$R:$S,2,0)*C1755)
  )
  )
  )
)</f>
        <v>14323.995703124998</v>
      </c>
      <c r="F1755" s="1">
        <f ca="1">IF(AND($A1755=0,$B1755=1),
    VLOOKUP(1,ChapterTable!$1:$1048576,MATCH("최종"&amp;SUBSTITUTE(SUBSTITUTE(F$1,"standard",""),"|Float",""),ChapterTable!$1:$1,0),0)*ChapterTable!$P$17,
  IF(AND($A1755=0,$B1755=0),
    F1756,
  IF($B1755=0,
    VLOOKUP($A1755,ChapterTable!$1:$1048576,MATCH("최종"&amp;SUBSTITUTE(SUBSTITUTE(F$1,"standard",""),"|Float",""),ChapterTable!$1:$1,0),0),
  IF($B1755=1,
    IF($L1755=FALSE,
      VLOOKUP($A1755,ChapterTable!$1:$1048576,MATCH("최종"&amp;SUBSTITUTE(SUBSTITUTE(F$1,"standard",""),"|Float",""),ChapterTable!$1:$1,0),0),
      VLOOKUP($A1755-ChapterTable!$P$11,ChapterTable!$1:$1048576,MATCH("최종"&amp;SUBSTITUTE(SUBSTITUTE(F$1,"standard",""),"|Float",""),ChapterTable!$1:$1,0),0)*ChapterTable!$P$14
    ),
  OFFSET(F1755,-$B1755+IF($L1755,1,0),0)*
    (VLOOKUP(SUBSTITUTE(SUBSTITUTE(F$1,"standard",""),"|Float","")&amp;IF(OR($L1755=TRUE,$A1755=0,MOD($A1755,ChapterTable!$R$20)&lt;&gt;0),"","보스")&amp;"인게임누적곱배수",ChapterTable!$R:$S,2,0)^D1755
    +VLOOKUP(SUBSTITUTE(SUBSTITUTE(F$1,"standard",""),"|Float","")&amp;IF(OR($L1755=TRUE,$A1755=0,MOD($A1755,ChapterTable!$R$20)&lt;&gt;0),"","보스")&amp;"인게임누적합배수",ChapterTable!$R:$S,2,0)*D1755)
  )
  )
  )
)</f>
        <v>5346.6303405761719</v>
      </c>
      <c r="G1755" t="s">
        <v>715</v>
      </c>
      <c r="J1755" t="str">
        <f>IF(ISBLANK(I1755),"",
IFERROR(VLOOKUP(I1755,[1]StringTable!$1:$1048576,MATCH("kor|String",[1]StringTable!$1:$1,0),0),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98"/>
        <v>0.5</v>
      </c>
      <c r="AJ1755">
        <f t="shared" si="196"/>
        <v>0.54666666600000002</v>
      </c>
      <c r="AK1755">
        <f t="shared" si="197"/>
        <v>1</v>
      </c>
      <c r="AL1755">
        <v>0</v>
      </c>
    </row>
    <row r="1756" spans="1:38" x14ac:dyDescent="0.3">
      <c r="A1756">
        <v>13</v>
      </c>
      <c r="B1756">
        <v>15</v>
      </c>
      <c r="C1756">
        <f>IF(OR($L1756=TRUE,$A1756=0,MOD($A1756,ChapterTable!$R$20)&lt;&gt;0),
MAX(0,INT(($B1756+ChapterTable!$P$26+VLOOKUP(SUBSTITUTE(C$1,"성장단계","")&amp;"단계오프셋",ChapterTable!$R:$S,2,0))/ChapterTable!$P$23)),
MAX(0,INT(($B1756+ChapterTable!$R$26+VLOOKUP(SUBSTITUTE(C$1,"성장단계","")&amp;"보스단계오프셋",ChapterTable!$R:$S,2,0))/ChapterTable!$R$23)))</f>
        <v>1</v>
      </c>
      <c r="D1756">
        <f>IF(OR($L1756=TRUE,$A1756=0,MOD($A1756,ChapterTable!$R$20)&lt;&gt;0),
MAX(0,INT(($B1756+ChapterTable!$P$26+VLOOKUP(SUBSTITUTE(D$1,"성장단계","")&amp;"단계오프셋",ChapterTable!$R:$S,2,0))/ChapterTable!$P$23)),
MAX(0,INT(($B1756+ChapterTable!$R$26+VLOOKUP(SUBSTITUTE(D$1,"성장단계","")&amp;"보스단계오프셋",ChapterTable!$R:$S,2,0))/ChapterTable!$R$23)))</f>
        <v>1</v>
      </c>
      <c r="E1756" s="1">
        <f ca="1">IF(AND($A1756=0,$B1756=1),
    VLOOKUP(1,ChapterTable!$1:$1048576,MATCH("최종"&amp;SUBSTITUTE(SUBSTITUTE(E$1,"standard",""),"|Float",""),ChapterTable!$1:$1,0),0)*ChapterTable!$P$17,
  IF(AND($A1756=0,$B1756=0),
    E1757,
  IF($B1756=0,
    VLOOKUP($A1756,ChapterTable!$1:$1048576,MATCH("최종"&amp;SUBSTITUTE(SUBSTITUTE(E$1,"standard",""),"|Float",""),ChapterTable!$1:$1,0),0),
  IF($B1756=1,
    IF($L1756=FALSE,
      VLOOKUP($A1756,ChapterTable!$1:$1048576,MATCH("최종"&amp;SUBSTITUTE(SUBSTITUTE(E$1,"standard",""),"|Float",""),ChapterTable!$1:$1,0),0),
      VLOOKUP($A1756-ChapterTable!$P$11,ChapterTable!$1:$1048576,MATCH("최종"&amp;SUBSTITUTE(SUBSTITUTE(E$1,"standard",""),"|Float",""),ChapterTable!$1:$1,0),0)*ChapterTable!$P$14
    ),
  OFFSET(E1756,-$B1756+IF($L1756,1,0),0)*IF($B1756&gt;OFFSET($B1756,1,0),ChapterTable!$R$17,1)*
    (VLOOKUP(SUBSTITUTE(SUBSTITUTE(E$1,"standard",""),"|Float","")&amp;IF(OR($L1756=TRUE,$A1756=0,MOD($A1756,ChapterTable!$R$20)&lt;&gt;0),"","보스")&amp;"인게임누적곱배수",ChapterTable!$R:$S,2,0)^C1756
    +VLOOKUP(SUBSTITUTE(SUBSTITUTE(E$1,"standard",""),"|Float","")&amp;IF(OR($L1756=TRUE,$A1756=0,MOD($A1756,ChapterTable!$R$20)&lt;&gt;0),"","보스")&amp;"인게임누적합배수",ChapterTable!$R:$S,2,0)*C1756)
  )
  )
  )
)</f>
        <v>14323.995703124998</v>
      </c>
      <c r="F1756" s="1">
        <f ca="1">IF(AND($A1756=0,$B1756=1),
    VLOOKUP(1,ChapterTable!$1:$1048576,MATCH("최종"&amp;SUBSTITUTE(SUBSTITUTE(F$1,"standard",""),"|Float",""),ChapterTable!$1:$1,0),0)*ChapterTable!$P$17,
  IF(AND($A1756=0,$B1756=0),
    F1757,
  IF($B1756=0,
    VLOOKUP($A1756,ChapterTable!$1:$1048576,MATCH("최종"&amp;SUBSTITUTE(SUBSTITUTE(F$1,"standard",""),"|Float",""),ChapterTable!$1:$1,0),0),
  IF($B1756=1,
    IF($L1756=FALSE,
      VLOOKUP($A1756,ChapterTable!$1:$1048576,MATCH("최종"&amp;SUBSTITUTE(SUBSTITUTE(F$1,"standard",""),"|Float",""),ChapterTable!$1:$1,0),0),
      VLOOKUP($A1756-ChapterTable!$P$11,ChapterTable!$1:$1048576,MATCH("최종"&amp;SUBSTITUTE(SUBSTITUTE(F$1,"standard",""),"|Float",""),ChapterTable!$1:$1,0),0)*ChapterTable!$P$14
    ),
  OFFSET(F1756,-$B1756+IF($L1756,1,0),0)*
    (VLOOKUP(SUBSTITUTE(SUBSTITUTE(F$1,"standard",""),"|Float","")&amp;IF(OR($L1756=TRUE,$A1756=0,MOD($A1756,ChapterTable!$R$20)&lt;&gt;0),"","보스")&amp;"인게임누적곱배수",ChapterTable!$R:$S,2,0)^D1756
    +VLOOKUP(SUBSTITUTE(SUBSTITUTE(F$1,"standard",""),"|Float","")&amp;IF(OR($L1756=TRUE,$A1756=0,MOD($A1756,ChapterTable!$R$20)&lt;&gt;0),"","보스")&amp;"인게임누적합배수",ChapterTable!$R:$S,2,0)*D1756)
  )
  )
  )
)</f>
        <v>5346.6303405761719</v>
      </c>
      <c r="G1756" t="s">
        <v>715</v>
      </c>
      <c r="J1756" t="str">
        <f>IF(ISBLANK(I1756),"",
IFERROR(VLOOKUP(I1756,[1]StringTable!$1:$1048576,MATCH("kor|String",[1]StringTable!$1:$1,0),0),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98"/>
        <v>0.5</v>
      </c>
      <c r="AJ1756">
        <f t="shared" si="196"/>
        <v>0.54666666600000002</v>
      </c>
      <c r="AK1756">
        <f t="shared" si="197"/>
        <v>1</v>
      </c>
      <c r="AL1756">
        <v>0</v>
      </c>
    </row>
    <row r="1757" spans="1:38" x14ac:dyDescent="0.3">
      <c r="A1757">
        <v>13</v>
      </c>
      <c r="B1757">
        <v>16</v>
      </c>
      <c r="C1757">
        <f>IF(OR($L1757=TRUE,$A1757=0,MOD($A1757,ChapterTable!$R$20)&lt;&gt;0),
MAX(0,INT(($B1757+ChapterTable!$P$26+VLOOKUP(SUBSTITUTE(C$1,"성장단계","")&amp;"단계오프셋",ChapterTable!$R:$S,2,0))/ChapterTable!$P$23)),
MAX(0,INT(($B1757+ChapterTable!$R$26+VLOOKUP(SUBSTITUTE(C$1,"성장단계","")&amp;"보스단계오프셋",ChapterTable!$R:$S,2,0))/ChapterTable!$R$23)))</f>
        <v>2</v>
      </c>
      <c r="D1757">
        <f>IF(OR($L1757=TRUE,$A1757=0,MOD($A1757,ChapterTable!$R$20)&lt;&gt;0),
MAX(0,INT(($B1757+ChapterTable!$P$26+VLOOKUP(SUBSTITUTE(D$1,"성장단계","")&amp;"단계오프셋",ChapterTable!$R:$S,2,0))/ChapterTable!$P$23)),
MAX(0,INT(($B1757+ChapterTable!$R$26+VLOOKUP(SUBSTITUTE(D$1,"성장단계","")&amp;"보스단계오프셋",ChapterTable!$R:$S,2,0))/ChapterTable!$R$23)))</f>
        <v>1</v>
      </c>
      <c r="E1757" s="1">
        <f ca="1">IF(AND($A1757=0,$B1757=1),
    VLOOKUP(1,ChapterTable!$1:$1048576,MATCH("최종"&amp;SUBSTITUTE(SUBSTITUTE(E$1,"standard",""),"|Float",""),ChapterTable!$1:$1,0),0)*ChapterTable!$P$17,
  IF(AND($A1757=0,$B1757=0),
    E1758,
  IF($B1757=0,
    VLOOKUP($A1757,ChapterTable!$1:$1048576,MATCH("최종"&amp;SUBSTITUTE(SUBSTITUTE(E$1,"standard",""),"|Float",""),ChapterTable!$1:$1,0),0),
  IF($B1757=1,
    IF($L1757=FALSE,
      VLOOKUP($A1757,ChapterTable!$1:$1048576,MATCH("최종"&amp;SUBSTITUTE(SUBSTITUTE(E$1,"standard",""),"|Float",""),ChapterTable!$1:$1,0),0),
      VLOOKUP($A1757-ChapterTable!$P$11,ChapterTable!$1:$1048576,MATCH("최종"&amp;SUBSTITUTE(SUBSTITUTE(E$1,"standard",""),"|Float",""),ChapterTable!$1:$1,0),0)*ChapterTable!$P$14
    ),
  OFFSET(E1757,-$B1757+IF($L1757,1,0),0)*IF($B1757&gt;OFFSET($B1757,1,0),ChapterTable!$R$17,1)*
    (VLOOKUP(SUBSTITUTE(SUBSTITUTE(E$1,"standard",""),"|Float","")&amp;IF(OR($L1757=TRUE,$A1757=0,MOD($A1757,ChapterTable!$R$20)&lt;&gt;0),"","보스")&amp;"인게임누적곱배수",ChapterTable!$R:$S,2,0)^C1757
    +VLOOKUP(SUBSTITUTE(SUBSTITUTE(E$1,"standard",""),"|Float","")&amp;IF(OR($L1757=TRUE,$A1757=0,MOD($A1757,ChapterTable!$R$20)&lt;&gt;0),"","보스")&amp;"인게임누적합배수",ChapterTable!$R:$S,2,0)*C1757)
  )
  )
  )
)</f>
        <v>16711.328320312496</v>
      </c>
      <c r="F1757" s="1">
        <f ca="1">IF(AND($A1757=0,$B1757=1),
    VLOOKUP(1,ChapterTable!$1:$1048576,MATCH("최종"&amp;SUBSTITUTE(SUBSTITUTE(F$1,"standard",""),"|Float",""),ChapterTable!$1:$1,0),0)*ChapterTable!$P$17,
  IF(AND($A1757=0,$B1757=0),
    F1758,
  IF($B1757=0,
    VLOOKUP($A1757,ChapterTable!$1:$1048576,MATCH("최종"&amp;SUBSTITUTE(SUBSTITUTE(F$1,"standard",""),"|Float",""),ChapterTable!$1:$1,0),0),
  IF($B1757=1,
    IF($L1757=FALSE,
      VLOOKUP($A1757,ChapterTable!$1:$1048576,MATCH("최종"&amp;SUBSTITUTE(SUBSTITUTE(F$1,"standard",""),"|Float",""),ChapterTable!$1:$1,0),0),
      VLOOKUP($A1757-ChapterTable!$P$11,ChapterTable!$1:$1048576,MATCH("최종"&amp;SUBSTITUTE(SUBSTITUTE(F$1,"standard",""),"|Float",""),ChapterTable!$1:$1,0),0)*ChapterTable!$P$14
    ),
  OFFSET(F1757,-$B1757+IF($L1757,1,0),0)*
    (VLOOKUP(SUBSTITUTE(SUBSTITUTE(F$1,"standard",""),"|Float","")&amp;IF(OR($L1757=TRUE,$A1757=0,MOD($A1757,ChapterTable!$R$20)&lt;&gt;0),"","보스")&amp;"인게임누적곱배수",ChapterTable!$R:$S,2,0)^D1757
    +VLOOKUP(SUBSTITUTE(SUBSTITUTE(F$1,"standard",""),"|Float","")&amp;IF(OR($L1757=TRUE,$A1757=0,MOD($A1757,ChapterTable!$R$20)&lt;&gt;0),"","보스")&amp;"인게임누적합배수",ChapterTable!$R:$S,2,0)*D1757)
  )
  )
  )
)</f>
        <v>5346.6303405761719</v>
      </c>
      <c r="G1757" t="s">
        <v>715</v>
      </c>
      <c r="J1757" t="str">
        <f>IF(ISBLANK(I1757),"",
IFERROR(VLOOKUP(I1757,[1]StringTable!$1:$1048576,MATCH("kor|String",[1]StringTable!$1:$1,0),0),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98"/>
        <v>0.5</v>
      </c>
      <c r="AJ1757">
        <f t="shared" si="196"/>
        <v>0.54666666600000002</v>
      </c>
      <c r="AK1757">
        <f t="shared" si="197"/>
        <v>1</v>
      </c>
      <c r="AL1757">
        <v>0</v>
      </c>
    </row>
    <row r="1758" spans="1:38" x14ac:dyDescent="0.3">
      <c r="A1758">
        <v>13</v>
      </c>
      <c r="B1758">
        <v>17</v>
      </c>
      <c r="C1758">
        <f>IF(OR($L1758=TRUE,$A1758=0,MOD($A1758,ChapterTable!$R$20)&lt;&gt;0),
MAX(0,INT(($B1758+ChapterTable!$P$26+VLOOKUP(SUBSTITUTE(C$1,"성장단계","")&amp;"단계오프셋",ChapterTable!$R:$S,2,0))/ChapterTable!$P$23)),
MAX(0,INT(($B1758+ChapterTable!$R$26+VLOOKUP(SUBSTITUTE(C$1,"성장단계","")&amp;"보스단계오프셋",ChapterTable!$R:$S,2,0))/ChapterTable!$R$23)))</f>
        <v>2</v>
      </c>
      <c r="D1758">
        <f>IF(OR($L1758=TRUE,$A1758=0,MOD($A1758,ChapterTable!$R$20)&lt;&gt;0),
MAX(0,INT(($B1758+ChapterTable!$P$26+VLOOKUP(SUBSTITUTE(D$1,"성장단계","")&amp;"단계오프셋",ChapterTable!$R:$S,2,0))/ChapterTable!$P$23)),
MAX(0,INT(($B1758+ChapterTable!$R$26+VLOOKUP(SUBSTITUTE(D$1,"성장단계","")&amp;"보스단계오프셋",ChapterTable!$R:$S,2,0))/ChapterTable!$R$23)))</f>
        <v>1</v>
      </c>
      <c r="E1758" s="1">
        <f ca="1">IF(AND($A1758=0,$B1758=1),
    VLOOKUP(1,ChapterTable!$1:$1048576,MATCH("최종"&amp;SUBSTITUTE(SUBSTITUTE(E$1,"standard",""),"|Float",""),ChapterTable!$1:$1,0),0)*ChapterTable!$P$17,
  IF(AND($A1758=0,$B1758=0),
    E1759,
  IF($B1758=0,
    VLOOKUP($A1758,ChapterTable!$1:$1048576,MATCH("최종"&amp;SUBSTITUTE(SUBSTITUTE(E$1,"standard",""),"|Float",""),ChapterTable!$1:$1,0),0),
  IF($B1758=1,
    IF($L1758=FALSE,
      VLOOKUP($A1758,ChapterTable!$1:$1048576,MATCH("최종"&amp;SUBSTITUTE(SUBSTITUTE(E$1,"standard",""),"|Float",""),ChapterTable!$1:$1,0),0),
      VLOOKUP($A1758-ChapterTable!$P$11,ChapterTable!$1:$1048576,MATCH("최종"&amp;SUBSTITUTE(SUBSTITUTE(E$1,"standard",""),"|Float",""),ChapterTable!$1:$1,0),0)*ChapterTable!$P$14
    ),
  OFFSET(E1758,-$B1758+IF($L1758,1,0),0)*IF($B1758&gt;OFFSET($B1758,1,0),ChapterTable!$R$17,1)*
    (VLOOKUP(SUBSTITUTE(SUBSTITUTE(E$1,"standard",""),"|Float","")&amp;IF(OR($L1758=TRUE,$A1758=0,MOD($A1758,ChapterTable!$R$20)&lt;&gt;0),"","보스")&amp;"인게임누적곱배수",ChapterTable!$R:$S,2,0)^C1758
    +VLOOKUP(SUBSTITUTE(SUBSTITUTE(E$1,"standard",""),"|Float","")&amp;IF(OR($L1758=TRUE,$A1758=0,MOD($A1758,ChapterTable!$R$20)&lt;&gt;0),"","보스")&amp;"인게임누적합배수",ChapterTable!$R:$S,2,0)*C1758)
  )
  )
  )
)</f>
        <v>16711.328320312496</v>
      </c>
      <c r="F1758" s="1">
        <f ca="1">IF(AND($A1758=0,$B1758=1),
    VLOOKUP(1,ChapterTable!$1:$1048576,MATCH("최종"&amp;SUBSTITUTE(SUBSTITUTE(F$1,"standard",""),"|Float",""),ChapterTable!$1:$1,0),0)*ChapterTable!$P$17,
  IF(AND($A1758=0,$B1758=0),
    F1759,
  IF($B1758=0,
    VLOOKUP($A1758,ChapterTable!$1:$1048576,MATCH("최종"&amp;SUBSTITUTE(SUBSTITUTE(F$1,"standard",""),"|Float",""),ChapterTable!$1:$1,0),0),
  IF($B1758=1,
    IF($L1758=FALSE,
      VLOOKUP($A1758,ChapterTable!$1:$1048576,MATCH("최종"&amp;SUBSTITUTE(SUBSTITUTE(F$1,"standard",""),"|Float",""),ChapterTable!$1:$1,0),0),
      VLOOKUP($A1758-ChapterTable!$P$11,ChapterTable!$1:$1048576,MATCH("최종"&amp;SUBSTITUTE(SUBSTITUTE(F$1,"standard",""),"|Float",""),ChapterTable!$1:$1,0),0)*ChapterTable!$P$14
    ),
  OFFSET(F1758,-$B1758+IF($L1758,1,0),0)*
    (VLOOKUP(SUBSTITUTE(SUBSTITUTE(F$1,"standard",""),"|Float","")&amp;IF(OR($L1758=TRUE,$A1758=0,MOD($A1758,ChapterTable!$R$20)&lt;&gt;0),"","보스")&amp;"인게임누적곱배수",ChapterTable!$R:$S,2,0)^D1758
    +VLOOKUP(SUBSTITUTE(SUBSTITUTE(F$1,"standard",""),"|Float","")&amp;IF(OR($L1758=TRUE,$A1758=0,MOD($A1758,ChapterTable!$R$20)&lt;&gt;0),"","보스")&amp;"인게임누적합배수",ChapterTable!$R:$S,2,0)*D1758)
  )
  )
  )
)</f>
        <v>5346.6303405761719</v>
      </c>
      <c r="G1758" t="s">
        <v>715</v>
      </c>
      <c r="J1758" t="str">
        <f>IF(ISBLANK(I1758),"",
IFERROR(VLOOKUP(I1758,[1]StringTable!$1:$1048576,MATCH("kor|String",[1]StringTable!$1:$1,0),0),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98"/>
        <v>0.5</v>
      </c>
      <c r="AJ1758">
        <f t="shared" si="196"/>
        <v>0.54666666600000002</v>
      </c>
      <c r="AK1758">
        <f t="shared" si="197"/>
        <v>1</v>
      </c>
      <c r="AL1758">
        <v>0</v>
      </c>
    </row>
    <row r="1759" spans="1:38" x14ac:dyDescent="0.3">
      <c r="A1759">
        <v>13</v>
      </c>
      <c r="B1759">
        <v>18</v>
      </c>
      <c r="C1759">
        <f>IF(OR($L1759=TRUE,$A1759=0,MOD($A1759,ChapterTable!$R$20)&lt;&gt;0),
MAX(0,INT(($B1759+ChapterTable!$P$26+VLOOKUP(SUBSTITUTE(C$1,"성장단계","")&amp;"단계오프셋",ChapterTable!$R:$S,2,0))/ChapterTable!$P$23)),
MAX(0,INT(($B1759+ChapterTable!$R$26+VLOOKUP(SUBSTITUTE(C$1,"성장단계","")&amp;"보스단계오프셋",ChapterTable!$R:$S,2,0))/ChapterTable!$R$23)))</f>
        <v>2</v>
      </c>
      <c r="D1759">
        <f>IF(OR($L1759=TRUE,$A1759=0,MOD($A1759,ChapterTable!$R$20)&lt;&gt;0),
MAX(0,INT(($B1759+ChapterTable!$P$26+VLOOKUP(SUBSTITUTE(D$1,"성장단계","")&amp;"단계오프셋",ChapterTable!$R:$S,2,0))/ChapterTable!$P$23)),
MAX(0,INT(($B1759+ChapterTable!$R$26+VLOOKUP(SUBSTITUTE(D$1,"성장단계","")&amp;"보스단계오프셋",ChapterTable!$R:$S,2,0))/ChapterTable!$R$23)))</f>
        <v>1</v>
      </c>
      <c r="E1759" s="1">
        <f ca="1">IF(AND($A1759=0,$B1759=1),
    VLOOKUP(1,ChapterTable!$1:$1048576,MATCH("최종"&amp;SUBSTITUTE(SUBSTITUTE(E$1,"standard",""),"|Float",""),ChapterTable!$1:$1,0),0)*ChapterTable!$P$17,
  IF(AND($A1759=0,$B1759=0),
    E1760,
  IF($B1759=0,
    VLOOKUP($A1759,ChapterTable!$1:$1048576,MATCH("최종"&amp;SUBSTITUTE(SUBSTITUTE(E$1,"standard",""),"|Float",""),ChapterTable!$1:$1,0),0),
  IF($B1759=1,
    IF($L1759=FALSE,
      VLOOKUP($A1759,ChapterTable!$1:$1048576,MATCH("최종"&amp;SUBSTITUTE(SUBSTITUTE(E$1,"standard",""),"|Float",""),ChapterTable!$1:$1,0),0),
      VLOOKUP($A1759-ChapterTable!$P$11,ChapterTable!$1:$1048576,MATCH("최종"&amp;SUBSTITUTE(SUBSTITUTE(E$1,"standard",""),"|Float",""),ChapterTable!$1:$1,0),0)*ChapterTable!$P$14
    ),
  OFFSET(E1759,-$B1759+IF($L1759,1,0),0)*IF($B1759&gt;OFFSET($B1759,1,0),ChapterTable!$R$17,1)*
    (VLOOKUP(SUBSTITUTE(SUBSTITUTE(E$1,"standard",""),"|Float","")&amp;IF(OR($L1759=TRUE,$A1759=0,MOD($A1759,ChapterTable!$R$20)&lt;&gt;0),"","보스")&amp;"인게임누적곱배수",ChapterTable!$R:$S,2,0)^C1759
    +VLOOKUP(SUBSTITUTE(SUBSTITUTE(E$1,"standard",""),"|Float","")&amp;IF(OR($L1759=TRUE,$A1759=0,MOD($A1759,ChapterTable!$R$20)&lt;&gt;0),"","보스")&amp;"인게임누적합배수",ChapterTable!$R:$S,2,0)*C1759)
  )
  )
  )
)</f>
        <v>16711.328320312496</v>
      </c>
      <c r="F1759" s="1">
        <f ca="1">IF(AND($A1759=0,$B1759=1),
    VLOOKUP(1,ChapterTable!$1:$1048576,MATCH("최종"&amp;SUBSTITUTE(SUBSTITUTE(F$1,"standard",""),"|Float",""),ChapterTable!$1:$1,0),0)*ChapterTable!$P$17,
  IF(AND($A1759=0,$B1759=0),
    F1760,
  IF($B1759=0,
    VLOOKUP($A1759,ChapterTable!$1:$1048576,MATCH("최종"&amp;SUBSTITUTE(SUBSTITUTE(F$1,"standard",""),"|Float",""),ChapterTable!$1:$1,0),0),
  IF($B1759=1,
    IF($L1759=FALSE,
      VLOOKUP($A1759,ChapterTable!$1:$1048576,MATCH("최종"&amp;SUBSTITUTE(SUBSTITUTE(F$1,"standard",""),"|Float",""),ChapterTable!$1:$1,0),0),
      VLOOKUP($A1759-ChapterTable!$P$11,ChapterTable!$1:$1048576,MATCH("최종"&amp;SUBSTITUTE(SUBSTITUTE(F$1,"standard",""),"|Float",""),ChapterTable!$1:$1,0),0)*ChapterTable!$P$14
    ),
  OFFSET(F1759,-$B1759+IF($L1759,1,0),0)*
    (VLOOKUP(SUBSTITUTE(SUBSTITUTE(F$1,"standard",""),"|Float","")&amp;IF(OR($L1759=TRUE,$A1759=0,MOD($A1759,ChapterTable!$R$20)&lt;&gt;0),"","보스")&amp;"인게임누적곱배수",ChapterTable!$R:$S,2,0)^D1759
    +VLOOKUP(SUBSTITUTE(SUBSTITUTE(F$1,"standard",""),"|Float","")&amp;IF(OR($L1759=TRUE,$A1759=0,MOD($A1759,ChapterTable!$R$20)&lt;&gt;0),"","보스")&amp;"인게임누적합배수",ChapterTable!$R:$S,2,0)*D1759)
  )
  )
  )
)</f>
        <v>5346.6303405761719</v>
      </c>
      <c r="G1759" t="s">
        <v>715</v>
      </c>
      <c r="J1759" t="str">
        <f>IF(ISBLANK(I1759),"",
IFERROR(VLOOKUP(I1759,[1]StringTable!$1:$1048576,MATCH("kor|String",[1]StringTable!$1:$1,0),0),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98"/>
        <v>0.5</v>
      </c>
      <c r="AJ1759">
        <f t="shared" si="196"/>
        <v>0.54666666600000002</v>
      </c>
      <c r="AK1759">
        <f t="shared" si="197"/>
        <v>1</v>
      </c>
      <c r="AL1759">
        <v>0</v>
      </c>
    </row>
    <row r="1760" spans="1:38" x14ac:dyDescent="0.3">
      <c r="A1760">
        <v>13</v>
      </c>
      <c r="B1760">
        <v>19</v>
      </c>
      <c r="C1760">
        <f>IF(OR($L1760=TRUE,$A1760=0,MOD($A1760,ChapterTable!$R$20)&lt;&gt;0),
MAX(0,INT(($B1760+ChapterTable!$P$26+VLOOKUP(SUBSTITUTE(C$1,"성장단계","")&amp;"단계오프셋",ChapterTable!$R:$S,2,0))/ChapterTable!$P$23)),
MAX(0,INT(($B1760+ChapterTable!$R$26+VLOOKUP(SUBSTITUTE(C$1,"성장단계","")&amp;"보스단계오프셋",ChapterTable!$R:$S,2,0))/ChapterTable!$R$23)))</f>
        <v>2</v>
      </c>
      <c r="D1760">
        <f>IF(OR($L1760=TRUE,$A1760=0,MOD($A1760,ChapterTable!$R$20)&lt;&gt;0),
MAX(0,INT(($B1760+ChapterTable!$P$26+VLOOKUP(SUBSTITUTE(D$1,"성장단계","")&amp;"단계오프셋",ChapterTable!$R:$S,2,0))/ChapterTable!$P$23)),
MAX(0,INT(($B1760+ChapterTable!$R$26+VLOOKUP(SUBSTITUTE(D$1,"성장단계","")&amp;"보스단계오프셋",ChapterTable!$R:$S,2,0))/ChapterTable!$R$23)))</f>
        <v>1</v>
      </c>
      <c r="E1760" s="1">
        <f ca="1">IF(AND($A1760=0,$B1760=1),
    VLOOKUP(1,ChapterTable!$1:$1048576,MATCH("최종"&amp;SUBSTITUTE(SUBSTITUTE(E$1,"standard",""),"|Float",""),ChapterTable!$1:$1,0),0)*ChapterTable!$P$17,
  IF(AND($A1760=0,$B1760=0),
    E1761,
  IF($B1760=0,
    VLOOKUP($A1760,ChapterTable!$1:$1048576,MATCH("최종"&amp;SUBSTITUTE(SUBSTITUTE(E$1,"standard",""),"|Float",""),ChapterTable!$1:$1,0),0),
  IF($B1760=1,
    IF($L1760=FALSE,
      VLOOKUP($A1760,ChapterTable!$1:$1048576,MATCH("최종"&amp;SUBSTITUTE(SUBSTITUTE(E$1,"standard",""),"|Float",""),ChapterTable!$1:$1,0),0),
      VLOOKUP($A1760-ChapterTable!$P$11,ChapterTable!$1:$1048576,MATCH("최종"&amp;SUBSTITUTE(SUBSTITUTE(E$1,"standard",""),"|Float",""),ChapterTable!$1:$1,0),0)*ChapterTable!$P$14
    ),
  OFFSET(E1760,-$B1760+IF($L1760,1,0),0)*IF($B1760&gt;OFFSET($B1760,1,0),ChapterTable!$R$17,1)*
    (VLOOKUP(SUBSTITUTE(SUBSTITUTE(E$1,"standard",""),"|Float","")&amp;IF(OR($L1760=TRUE,$A1760=0,MOD($A1760,ChapterTable!$R$20)&lt;&gt;0),"","보스")&amp;"인게임누적곱배수",ChapterTable!$R:$S,2,0)^C1760
    +VLOOKUP(SUBSTITUTE(SUBSTITUTE(E$1,"standard",""),"|Float","")&amp;IF(OR($L1760=TRUE,$A1760=0,MOD($A1760,ChapterTable!$R$20)&lt;&gt;0),"","보스")&amp;"인게임누적합배수",ChapterTable!$R:$S,2,0)*C1760)
  )
  )
  )
)</f>
        <v>16711.328320312496</v>
      </c>
      <c r="F1760" s="1">
        <f ca="1">IF(AND($A1760=0,$B1760=1),
    VLOOKUP(1,ChapterTable!$1:$1048576,MATCH("최종"&amp;SUBSTITUTE(SUBSTITUTE(F$1,"standard",""),"|Float",""),ChapterTable!$1:$1,0),0)*ChapterTable!$P$17,
  IF(AND($A1760=0,$B1760=0),
    F1761,
  IF($B1760=0,
    VLOOKUP($A1760,ChapterTable!$1:$1048576,MATCH("최종"&amp;SUBSTITUTE(SUBSTITUTE(F$1,"standard",""),"|Float",""),ChapterTable!$1:$1,0),0),
  IF($B1760=1,
    IF($L1760=FALSE,
      VLOOKUP($A1760,ChapterTable!$1:$1048576,MATCH("최종"&amp;SUBSTITUTE(SUBSTITUTE(F$1,"standard",""),"|Float",""),ChapterTable!$1:$1,0),0),
      VLOOKUP($A1760-ChapterTable!$P$11,ChapterTable!$1:$1048576,MATCH("최종"&amp;SUBSTITUTE(SUBSTITUTE(F$1,"standard",""),"|Float",""),ChapterTable!$1:$1,0),0)*ChapterTable!$P$14
    ),
  OFFSET(F1760,-$B1760+IF($L1760,1,0),0)*
    (VLOOKUP(SUBSTITUTE(SUBSTITUTE(F$1,"standard",""),"|Float","")&amp;IF(OR($L1760=TRUE,$A1760=0,MOD($A1760,ChapterTable!$R$20)&lt;&gt;0),"","보스")&amp;"인게임누적곱배수",ChapterTable!$R:$S,2,0)^D1760
    +VLOOKUP(SUBSTITUTE(SUBSTITUTE(F$1,"standard",""),"|Float","")&amp;IF(OR($L1760=TRUE,$A1760=0,MOD($A1760,ChapterTable!$R$20)&lt;&gt;0),"","보스")&amp;"인게임누적합배수",ChapterTable!$R:$S,2,0)*D1760)
  )
  )
  )
)</f>
        <v>5346.6303405761719</v>
      </c>
      <c r="G1760" t="s">
        <v>715</v>
      </c>
      <c r="J1760" t="str">
        <f>IF(ISBLANK(I1760),"",
IFERROR(VLOOKUP(I1760,[1]StringTable!$1:$1048576,MATCH("kor|String",[1]StringTable!$1:$1,0),0),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98"/>
        <v>0.5</v>
      </c>
      <c r="AJ1760">
        <f t="shared" si="196"/>
        <v>0.54666666600000002</v>
      </c>
      <c r="AK1760">
        <f t="shared" si="197"/>
        <v>1</v>
      </c>
      <c r="AL1760">
        <v>0</v>
      </c>
    </row>
    <row r="1761" spans="1:38" x14ac:dyDescent="0.3">
      <c r="A1761">
        <v>13</v>
      </c>
      <c r="B1761">
        <v>20</v>
      </c>
      <c r="C1761">
        <f>IF(OR($L1761=TRUE,$A1761=0,MOD($A1761,ChapterTable!$R$20)&lt;&gt;0),
MAX(0,INT(($B1761+ChapterTable!$P$26+VLOOKUP(SUBSTITUTE(C$1,"성장단계","")&amp;"단계오프셋",ChapterTable!$R:$S,2,0))/ChapterTable!$P$23)),
MAX(0,INT(($B1761+ChapterTable!$R$26+VLOOKUP(SUBSTITUTE(C$1,"성장단계","")&amp;"보스단계오프셋",ChapterTable!$R:$S,2,0))/ChapterTable!$R$23)))</f>
        <v>2</v>
      </c>
      <c r="D1761">
        <f>IF(OR($L1761=TRUE,$A1761=0,MOD($A1761,ChapterTable!$R$20)&lt;&gt;0),
MAX(0,INT(($B1761+ChapterTable!$P$26+VLOOKUP(SUBSTITUTE(D$1,"성장단계","")&amp;"단계오프셋",ChapterTable!$R:$S,2,0))/ChapterTable!$P$23)),
MAX(0,INT(($B1761+ChapterTable!$R$26+VLOOKUP(SUBSTITUTE(D$1,"성장단계","")&amp;"보스단계오프셋",ChapterTable!$R:$S,2,0))/ChapterTable!$R$23)))</f>
        <v>1</v>
      </c>
      <c r="E1761" s="1">
        <f ca="1">IF(AND($A1761=0,$B1761=1),
    VLOOKUP(1,ChapterTable!$1:$1048576,MATCH("최종"&amp;SUBSTITUTE(SUBSTITUTE(E$1,"standard",""),"|Float",""),ChapterTable!$1:$1,0),0)*ChapterTable!$P$17,
  IF(AND($A1761=0,$B1761=0),
    E1762,
  IF($B1761=0,
    VLOOKUP($A1761,ChapterTable!$1:$1048576,MATCH("최종"&amp;SUBSTITUTE(SUBSTITUTE(E$1,"standard",""),"|Float",""),ChapterTable!$1:$1,0),0),
  IF($B1761=1,
    IF($L1761=FALSE,
      VLOOKUP($A1761,ChapterTable!$1:$1048576,MATCH("최종"&amp;SUBSTITUTE(SUBSTITUTE(E$1,"standard",""),"|Float",""),ChapterTable!$1:$1,0),0),
      VLOOKUP($A1761-ChapterTable!$P$11,ChapterTable!$1:$1048576,MATCH("최종"&amp;SUBSTITUTE(SUBSTITUTE(E$1,"standard",""),"|Float",""),ChapterTable!$1:$1,0),0)*ChapterTable!$P$14
    ),
  OFFSET(E1761,-$B1761+IF($L1761,1,0),0)*IF($B1761&gt;OFFSET($B1761,1,0),ChapterTable!$R$17,1)*
    (VLOOKUP(SUBSTITUTE(SUBSTITUTE(E$1,"standard",""),"|Float","")&amp;IF(OR($L1761=TRUE,$A1761=0,MOD($A1761,ChapterTable!$R$20)&lt;&gt;0),"","보스")&amp;"인게임누적곱배수",ChapterTable!$R:$S,2,0)^C1761
    +VLOOKUP(SUBSTITUTE(SUBSTITUTE(E$1,"standard",""),"|Float","")&amp;IF(OR($L1761=TRUE,$A1761=0,MOD($A1761,ChapterTable!$R$20)&lt;&gt;0),"","보스")&amp;"인게임누적합배수",ChapterTable!$R:$S,2,0)*C1761)
  )
  )
  )
)</f>
        <v>16711.328320312496</v>
      </c>
      <c r="F1761" s="1">
        <f ca="1">IF(AND($A1761=0,$B1761=1),
    VLOOKUP(1,ChapterTable!$1:$1048576,MATCH("최종"&amp;SUBSTITUTE(SUBSTITUTE(F$1,"standard",""),"|Float",""),ChapterTable!$1:$1,0),0)*ChapterTable!$P$17,
  IF(AND($A1761=0,$B1761=0),
    F1762,
  IF($B1761=0,
    VLOOKUP($A1761,ChapterTable!$1:$1048576,MATCH("최종"&amp;SUBSTITUTE(SUBSTITUTE(F$1,"standard",""),"|Float",""),ChapterTable!$1:$1,0),0),
  IF($B1761=1,
    IF($L1761=FALSE,
      VLOOKUP($A1761,ChapterTable!$1:$1048576,MATCH("최종"&amp;SUBSTITUTE(SUBSTITUTE(F$1,"standard",""),"|Float",""),ChapterTable!$1:$1,0),0),
      VLOOKUP($A1761-ChapterTable!$P$11,ChapterTable!$1:$1048576,MATCH("최종"&amp;SUBSTITUTE(SUBSTITUTE(F$1,"standard",""),"|Float",""),ChapterTable!$1:$1,0),0)*ChapterTable!$P$14
    ),
  OFFSET(F1761,-$B1761+IF($L1761,1,0),0)*
    (VLOOKUP(SUBSTITUTE(SUBSTITUTE(F$1,"standard",""),"|Float","")&amp;IF(OR($L1761=TRUE,$A1761=0,MOD($A1761,ChapterTable!$R$20)&lt;&gt;0),"","보스")&amp;"인게임누적곱배수",ChapterTable!$R:$S,2,0)^D1761
    +VLOOKUP(SUBSTITUTE(SUBSTITUTE(F$1,"standard",""),"|Float","")&amp;IF(OR($L1761=TRUE,$A1761=0,MOD($A1761,ChapterTable!$R$20)&lt;&gt;0),"","보스")&amp;"인게임누적합배수",ChapterTable!$R:$S,2,0)*D1761)
  )
  )
  )
)</f>
        <v>5346.6303405761719</v>
      </c>
      <c r="G1761" t="s">
        <v>715</v>
      </c>
      <c r="J1761" t="str">
        <f>IF(ISBLANK(I1761),"",
IFERROR(VLOOKUP(I1761,[1]StringTable!$1:$1048576,MATCH("kor|String",[1]StringTable!$1:$1,0),0),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98"/>
        <v>0.5</v>
      </c>
      <c r="AJ1761">
        <f t="shared" si="196"/>
        <v>1</v>
      </c>
      <c r="AK1761">
        <f t="shared" si="197"/>
        <v>2</v>
      </c>
      <c r="AL1761">
        <v>0</v>
      </c>
    </row>
    <row r="1762" spans="1:38" x14ac:dyDescent="0.3">
      <c r="A1762">
        <v>13</v>
      </c>
      <c r="B1762">
        <v>21</v>
      </c>
      <c r="C1762">
        <f>IF(OR($L1762=TRUE,$A1762=0,MOD($A1762,ChapterTable!$R$20)&lt;&gt;0),
MAX(0,INT(($B1762+ChapterTable!$P$26+VLOOKUP(SUBSTITUTE(C$1,"성장단계","")&amp;"단계오프셋",ChapterTable!$R:$S,2,0))/ChapterTable!$P$23)),
MAX(0,INT(($B1762+ChapterTable!$R$26+VLOOKUP(SUBSTITUTE(C$1,"성장단계","")&amp;"보스단계오프셋",ChapterTable!$R:$S,2,0))/ChapterTable!$R$23)))</f>
        <v>2</v>
      </c>
      <c r="D1762">
        <f>IF(OR($L1762=TRUE,$A1762=0,MOD($A1762,ChapterTable!$R$20)&lt;&gt;0),
MAX(0,INT(($B1762+ChapterTable!$P$26+VLOOKUP(SUBSTITUTE(D$1,"성장단계","")&amp;"단계오프셋",ChapterTable!$R:$S,2,0))/ChapterTable!$P$23)),
MAX(0,INT(($B1762+ChapterTable!$R$26+VLOOKUP(SUBSTITUTE(D$1,"성장단계","")&amp;"보스단계오프셋",ChapterTable!$R:$S,2,0))/ChapterTable!$R$23)))</f>
        <v>2</v>
      </c>
      <c r="E1762" s="1">
        <f ca="1">IF(AND($A1762=0,$B1762=1),
    VLOOKUP(1,ChapterTable!$1:$1048576,MATCH("최종"&amp;SUBSTITUTE(SUBSTITUTE(E$1,"standard",""),"|Float",""),ChapterTable!$1:$1,0),0)*ChapterTable!$P$17,
  IF(AND($A1762=0,$B1762=0),
    E1763,
  IF($B1762=0,
    VLOOKUP($A1762,ChapterTable!$1:$1048576,MATCH("최종"&amp;SUBSTITUTE(SUBSTITUTE(E$1,"standard",""),"|Float",""),ChapterTable!$1:$1,0),0),
  IF($B1762=1,
    IF($L1762=FALSE,
      VLOOKUP($A1762,ChapterTable!$1:$1048576,MATCH("최종"&amp;SUBSTITUTE(SUBSTITUTE(E$1,"standard",""),"|Float",""),ChapterTable!$1:$1,0),0),
      VLOOKUP($A1762-ChapterTable!$P$11,ChapterTable!$1:$1048576,MATCH("최종"&amp;SUBSTITUTE(SUBSTITUTE(E$1,"standard",""),"|Float",""),ChapterTable!$1:$1,0),0)*ChapterTable!$P$14
    ),
  OFFSET(E1762,-$B1762+IF($L1762,1,0),0)*IF($B1762&gt;OFFSET($B1762,1,0),ChapterTable!$R$17,1)*
    (VLOOKUP(SUBSTITUTE(SUBSTITUTE(E$1,"standard",""),"|Float","")&amp;IF(OR($L1762=TRUE,$A1762=0,MOD($A1762,ChapterTable!$R$20)&lt;&gt;0),"","보스")&amp;"인게임누적곱배수",ChapterTable!$R:$S,2,0)^C1762
    +VLOOKUP(SUBSTITUTE(SUBSTITUTE(E$1,"standard",""),"|Float","")&amp;IF(OR($L1762=TRUE,$A1762=0,MOD($A1762,ChapterTable!$R$20)&lt;&gt;0),"","보스")&amp;"인게임누적합배수",ChapterTable!$R:$S,2,0)*C1762)
  )
  )
  )
)</f>
        <v>16711.328320312496</v>
      </c>
      <c r="F1762" s="1">
        <f ca="1">IF(AND($A1762=0,$B1762=1),
    VLOOKUP(1,ChapterTable!$1:$1048576,MATCH("최종"&amp;SUBSTITUTE(SUBSTITUTE(F$1,"standard",""),"|Float",""),ChapterTable!$1:$1,0),0)*ChapterTable!$P$17,
  IF(AND($A1762=0,$B1762=0),
    F1763,
  IF($B1762=0,
    VLOOKUP($A1762,ChapterTable!$1:$1048576,MATCH("최종"&amp;SUBSTITUTE(SUBSTITUTE(F$1,"standard",""),"|Float",""),ChapterTable!$1:$1,0),0),
  IF($B1762=1,
    IF($L1762=FALSE,
      VLOOKUP($A1762,ChapterTable!$1:$1048576,MATCH("최종"&amp;SUBSTITUTE(SUBSTITUTE(F$1,"standard",""),"|Float",""),ChapterTable!$1:$1,0),0),
      VLOOKUP($A1762-ChapterTable!$P$11,ChapterTable!$1:$1048576,MATCH("최종"&amp;SUBSTITUTE(SUBSTITUTE(F$1,"standard",""),"|Float",""),ChapterTable!$1:$1,0),0)*ChapterTable!$P$14
    ),
  OFFSET(F1762,-$B1762+IF($L1762,1,0),0)*
    (VLOOKUP(SUBSTITUTE(SUBSTITUTE(F$1,"standard",""),"|Float","")&amp;IF(OR($L1762=TRUE,$A1762=0,MOD($A1762,ChapterTable!$R$20)&lt;&gt;0),"","보스")&amp;"인게임누적곱배수",ChapterTable!$R:$S,2,0)^D1762
    +VLOOKUP(SUBSTITUTE(SUBSTITUTE(F$1,"standard",""),"|Float","")&amp;IF(OR($L1762=TRUE,$A1762=0,MOD($A1762,ChapterTable!$R$20)&lt;&gt;0),"","보스")&amp;"인게임누적합배수",ChapterTable!$R:$S,2,0)*D1762)
  )
  )
  )
)</f>
        <v>5719.6510620117188</v>
      </c>
      <c r="G1762" t="s">
        <v>715</v>
      </c>
      <c r="J1762" t="str">
        <f>IF(ISBLANK(I1762),"",
IFERROR(VLOOKUP(I1762,[1]StringTable!$1:$1048576,MATCH("kor|String",[1]StringTable!$1:$1,0),0),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98"/>
        <v>0.33333333333333331</v>
      </c>
      <c r="AJ1762">
        <f t="shared" si="196"/>
        <v>0.395555555</v>
      </c>
      <c r="AK1762">
        <f t="shared" si="197"/>
        <v>1</v>
      </c>
      <c r="AL1762">
        <v>0</v>
      </c>
    </row>
    <row r="1763" spans="1:38" x14ac:dyDescent="0.3">
      <c r="A1763">
        <v>13</v>
      </c>
      <c r="B1763">
        <v>22</v>
      </c>
      <c r="C1763">
        <f>IF(OR($L1763=TRUE,$A1763=0,MOD($A1763,ChapterTable!$R$20)&lt;&gt;0),
MAX(0,INT(($B1763+ChapterTable!$P$26+VLOOKUP(SUBSTITUTE(C$1,"성장단계","")&amp;"단계오프셋",ChapterTable!$R:$S,2,0))/ChapterTable!$P$23)),
MAX(0,INT(($B1763+ChapterTable!$R$26+VLOOKUP(SUBSTITUTE(C$1,"성장단계","")&amp;"보스단계오프셋",ChapterTable!$R:$S,2,0))/ChapterTable!$R$23)))</f>
        <v>2</v>
      </c>
      <c r="D1763">
        <f>IF(OR($L1763=TRUE,$A1763=0,MOD($A1763,ChapterTable!$R$20)&lt;&gt;0),
MAX(0,INT(($B1763+ChapterTable!$P$26+VLOOKUP(SUBSTITUTE(D$1,"성장단계","")&amp;"단계오프셋",ChapterTable!$R:$S,2,0))/ChapterTable!$P$23)),
MAX(0,INT(($B1763+ChapterTable!$R$26+VLOOKUP(SUBSTITUTE(D$1,"성장단계","")&amp;"보스단계오프셋",ChapterTable!$R:$S,2,0))/ChapterTable!$R$23)))</f>
        <v>2</v>
      </c>
      <c r="E1763" s="1">
        <f ca="1">IF(AND($A1763=0,$B1763=1),
    VLOOKUP(1,ChapterTable!$1:$1048576,MATCH("최종"&amp;SUBSTITUTE(SUBSTITUTE(E$1,"standard",""),"|Float",""),ChapterTable!$1:$1,0),0)*ChapterTable!$P$17,
  IF(AND($A1763=0,$B1763=0),
    E1764,
  IF($B1763=0,
    VLOOKUP($A1763,ChapterTable!$1:$1048576,MATCH("최종"&amp;SUBSTITUTE(SUBSTITUTE(E$1,"standard",""),"|Float",""),ChapterTable!$1:$1,0),0),
  IF($B1763=1,
    IF($L1763=FALSE,
      VLOOKUP($A1763,ChapterTable!$1:$1048576,MATCH("최종"&amp;SUBSTITUTE(SUBSTITUTE(E$1,"standard",""),"|Float",""),ChapterTable!$1:$1,0),0),
      VLOOKUP($A1763-ChapterTable!$P$11,ChapterTable!$1:$1048576,MATCH("최종"&amp;SUBSTITUTE(SUBSTITUTE(E$1,"standard",""),"|Float",""),ChapterTable!$1:$1,0),0)*ChapterTable!$P$14
    ),
  OFFSET(E1763,-$B1763+IF($L1763,1,0),0)*IF($B1763&gt;OFFSET($B1763,1,0),ChapterTable!$R$17,1)*
    (VLOOKUP(SUBSTITUTE(SUBSTITUTE(E$1,"standard",""),"|Float","")&amp;IF(OR($L1763=TRUE,$A1763=0,MOD($A1763,ChapterTable!$R$20)&lt;&gt;0),"","보스")&amp;"인게임누적곱배수",ChapterTable!$R:$S,2,0)^C1763
    +VLOOKUP(SUBSTITUTE(SUBSTITUTE(E$1,"standard",""),"|Float","")&amp;IF(OR($L1763=TRUE,$A1763=0,MOD($A1763,ChapterTable!$R$20)&lt;&gt;0),"","보스")&amp;"인게임누적합배수",ChapterTable!$R:$S,2,0)*C1763)
  )
  )
  )
)</f>
        <v>16711.328320312496</v>
      </c>
      <c r="F1763" s="1">
        <f ca="1">IF(AND($A1763=0,$B1763=1),
    VLOOKUP(1,ChapterTable!$1:$1048576,MATCH("최종"&amp;SUBSTITUTE(SUBSTITUTE(F$1,"standard",""),"|Float",""),ChapterTable!$1:$1,0),0)*ChapterTable!$P$17,
  IF(AND($A1763=0,$B1763=0),
    F1764,
  IF($B1763=0,
    VLOOKUP($A1763,ChapterTable!$1:$1048576,MATCH("최종"&amp;SUBSTITUTE(SUBSTITUTE(F$1,"standard",""),"|Float",""),ChapterTable!$1:$1,0),0),
  IF($B1763=1,
    IF($L1763=FALSE,
      VLOOKUP($A1763,ChapterTable!$1:$1048576,MATCH("최종"&amp;SUBSTITUTE(SUBSTITUTE(F$1,"standard",""),"|Float",""),ChapterTable!$1:$1,0),0),
      VLOOKUP($A1763-ChapterTable!$P$11,ChapterTable!$1:$1048576,MATCH("최종"&amp;SUBSTITUTE(SUBSTITUTE(F$1,"standard",""),"|Float",""),ChapterTable!$1:$1,0),0)*ChapterTable!$P$14
    ),
  OFFSET(F1763,-$B1763+IF($L1763,1,0),0)*
    (VLOOKUP(SUBSTITUTE(SUBSTITUTE(F$1,"standard",""),"|Float","")&amp;IF(OR($L1763=TRUE,$A1763=0,MOD($A1763,ChapterTable!$R$20)&lt;&gt;0),"","보스")&amp;"인게임누적곱배수",ChapterTable!$R:$S,2,0)^D1763
    +VLOOKUP(SUBSTITUTE(SUBSTITUTE(F$1,"standard",""),"|Float","")&amp;IF(OR($L1763=TRUE,$A1763=0,MOD($A1763,ChapterTable!$R$20)&lt;&gt;0),"","보스")&amp;"인게임누적합배수",ChapterTable!$R:$S,2,0)*D1763)
  )
  )
  )
)</f>
        <v>5719.6510620117188</v>
      </c>
      <c r="G1763" t="s">
        <v>715</v>
      </c>
      <c r="J1763" t="str">
        <f>IF(ISBLANK(I1763),"",
IFERROR(VLOOKUP(I1763,[1]StringTable!$1:$1048576,MATCH("kor|String",[1]StringTable!$1:$1,0),0),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98"/>
        <v>0.33333333333333331</v>
      </c>
      <c r="AJ1763">
        <f t="shared" si="196"/>
        <v>0.395555555</v>
      </c>
      <c r="AK1763">
        <f t="shared" si="197"/>
        <v>1</v>
      </c>
      <c r="AL1763">
        <v>0</v>
      </c>
    </row>
    <row r="1764" spans="1:38" x14ac:dyDescent="0.3">
      <c r="A1764">
        <v>13</v>
      </c>
      <c r="B1764">
        <v>23</v>
      </c>
      <c r="C1764">
        <f>IF(OR($L1764=TRUE,$A1764=0,MOD($A1764,ChapterTable!$R$20)&lt;&gt;0),
MAX(0,INT(($B1764+ChapterTable!$P$26+VLOOKUP(SUBSTITUTE(C$1,"성장단계","")&amp;"단계오프셋",ChapterTable!$R:$S,2,0))/ChapterTable!$P$23)),
MAX(0,INT(($B1764+ChapterTable!$R$26+VLOOKUP(SUBSTITUTE(C$1,"성장단계","")&amp;"보스단계오프셋",ChapterTable!$R:$S,2,0))/ChapterTable!$R$23)))</f>
        <v>2</v>
      </c>
      <c r="D1764">
        <f>IF(OR($L1764=TRUE,$A1764=0,MOD($A1764,ChapterTable!$R$20)&lt;&gt;0),
MAX(0,INT(($B1764+ChapterTable!$P$26+VLOOKUP(SUBSTITUTE(D$1,"성장단계","")&amp;"단계오프셋",ChapterTable!$R:$S,2,0))/ChapterTable!$P$23)),
MAX(0,INT(($B1764+ChapterTable!$R$26+VLOOKUP(SUBSTITUTE(D$1,"성장단계","")&amp;"보스단계오프셋",ChapterTable!$R:$S,2,0))/ChapterTable!$R$23)))</f>
        <v>2</v>
      </c>
      <c r="E1764" s="1">
        <f ca="1">IF(AND($A1764=0,$B1764=1),
    VLOOKUP(1,ChapterTable!$1:$1048576,MATCH("최종"&amp;SUBSTITUTE(SUBSTITUTE(E$1,"standard",""),"|Float",""),ChapterTable!$1:$1,0),0)*ChapterTable!$P$17,
  IF(AND($A1764=0,$B1764=0),
    E1765,
  IF($B1764=0,
    VLOOKUP($A1764,ChapterTable!$1:$1048576,MATCH("최종"&amp;SUBSTITUTE(SUBSTITUTE(E$1,"standard",""),"|Float",""),ChapterTable!$1:$1,0),0),
  IF($B1764=1,
    IF($L1764=FALSE,
      VLOOKUP($A1764,ChapterTable!$1:$1048576,MATCH("최종"&amp;SUBSTITUTE(SUBSTITUTE(E$1,"standard",""),"|Float",""),ChapterTable!$1:$1,0),0),
      VLOOKUP($A1764-ChapterTable!$P$11,ChapterTable!$1:$1048576,MATCH("최종"&amp;SUBSTITUTE(SUBSTITUTE(E$1,"standard",""),"|Float",""),ChapterTable!$1:$1,0),0)*ChapterTable!$P$14
    ),
  OFFSET(E1764,-$B1764+IF($L1764,1,0),0)*IF($B1764&gt;OFFSET($B1764,1,0),ChapterTable!$R$17,1)*
    (VLOOKUP(SUBSTITUTE(SUBSTITUTE(E$1,"standard",""),"|Float","")&amp;IF(OR($L1764=TRUE,$A1764=0,MOD($A1764,ChapterTable!$R$20)&lt;&gt;0),"","보스")&amp;"인게임누적곱배수",ChapterTable!$R:$S,2,0)^C1764
    +VLOOKUP(SUBSTITUTE(SUBSTITUTE(E$1,"standard",""),"|Float","")&amp;IF(OR($L1764=TRUE,$A1764=0,MOD($A1764,ChapterTable!$R$20)&lt;&gt;0),"","보스")&amp;"인게임누적합배수",ChapterTable!$R:$S,2,0)*C1764)
  )
  )
  )
)</f>
        <v>16711.328320312496</v>
      </c>
      <c r="F1764" s="1">
        <f ca="1">IF(AND($A1764=0,$B1764=1),
    VLOOKUP(1,ChapterTable!$1:$1048576,MATCH("최종"&amp;SUBSTITUTE(SUBSTITUTE(F$1,"standard",""),"|Float",""),ChapterTable!$1:$1,0),0)*ChapterTable!$P$17,
  IF(AND($A1764=0,$B1764=0),
    F1765,
  IF($B1764=0,
    VLOOKUP($A1764,ChapterTable!$1:$1048576,MATCH("최종"&amp;SUBSTITUTE(SUBSTITUTE(F$1,"standard",""),"|Float",""),ChapterTable!$1:$1,0),0),
  IF($B1764=1,
    IF($L1764=FALSE,
      VLOOKUP($A1764,ChapterTable!$1:$1048576,MATCH("최종"&amp;SUBSTITUTE(SUBSTITUTE(F$1,"standard",""),"|Float",""),ChapterTable!$1:$1,0),0),
      VLOOKUP($A1764-ChapterTable!$P$11,ChapterTable!$1:$1048576,MATCH("최종"&amp;SUBSTITUTE(SUBSTITUTE(F$1,"standard",""),"|Float",""),ChapterTable!$1:$1,0),0)*ChapterTable!$P$14
    ),
  OFFSET(F1764,-$B1764+IF($L1764,1,0),0)*
    (VLOOKUP(SUBSTITUTE(SUBSTITUTE(F$1,"standard",""),"|Float","")&amp;IF(OR($L1764=TRUE,$A1764=0,MOD($A1764,ChapterTable!$R$20)&lt;&gt;0),"","보스")&amp;"인게임누적곱배수",ChapterTable!$R:$S,2,0)^D1764
    +VLOOKUP(SUBSTITUTE(SUBSTITUTE(F$1,"standard",""),"|Float","")&amp;IF(OR($L1764=TRUE,$A1764=0,MOD($A1764,ChapterTable!$R$20)&lt;&gt;0),"","보스")&amp;"인게임누적합배수",ChapterTable!$R:$S,2,0)*D1764)
  )
  )
  )
)</f>
        <v>5719.6510620117188</v>
      </c>
      <c r="G1764" t="s">
        <v>715</v>
      </c>
      <c r="J1764" t="str">
        <f>IF(ISBLANK(I1764),"",
IFERROR(VLOOKUP(I1764,[1]StringTable!$1:$1048576,MATCH("kor|String",[1]StringTable!$1:$1,0),0),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98"/>
        <v>0.33333333333333331</v>
      </c>
      <c r="AJ1764">
        <f t="shared" si="196"/>
        <v>0.395555555</v>
      </c>
      <c r="AK1764">
        <f t="shared" si="197"/>
        <v>1</v>
      </c>
      <c r="AL1764">
        <v>0</v>
      </c>
    </row>
    <row r="1765" spans="1:38" x14ac:dyDescent="0.3">
      <c r="A1765">
        <v>13</v>
      </c>
      <c r="B1765">
        <v>24</v>
      </c>
      <c r="C1765">
        <f>IF(OR($L1765=TRUE,$A1765=0,MOD($A1765,ChapterTable!$R$20)&lt;&gt;0),
MAX(0,INT(($B1765+ChapterTable!$P$26+VLOOKUP(SUBSTITUTE(C$1,"성장단계","")&amp;"단계오프셋",ChapterTable!$R:$S,2,0))/ChapterTable!$P$23)),
MAX(0,INT(($B1765+ChapterTable!$R$26+VLOOKUP(SUBSTITUTE(C$1,"성장단계","")&amp;"보스단계오프셋",ChapterTable!$R:$S,2,0))/ChapterTable!$R$23)))</f>
        <v>2</v>
      </c>
      <c r="D1765">
        <f>IF(OR($L1765=TRUE,$A1765=0,MOD($A1765,ChapterTable!$R$20)&lt;&gt;0),
MAX(0,INT(($B1765+ChapterTable!$P$26+VLOOKUP(SUBSTITUTE(D$1,"성장단계","")&amp;"단계오프셋",ChapterTable!$R:$S,2,0))/ChapterTable!$P$23)),
MAX(0,INT(($B1765+ChapterTable!$R$26+VLOOKUP(SUBSTITUTE(D$1,"성장단계","")&amp;"보스단계오프셋",ChapterTable!$R:$S,2,0))/ChapterTable!$R$23)))</f>
        <v>2</v>
      </c>
      <c r="E1765" s="1">
        <f ca="1">IF(AND($A1765=0,$B1765=1),
    VLOOKUP(1,ChapterTable!$1:$1048576,MATCH("최종"&amp;SUBSTITUTE(SUBSTITUTE(E$1,"standard",""),"|Float",""),ChapterTable!$1:$1,0),0)*ChapterTable!$P$17,
  IF(AND($A1765=0,$B1765=0),
    E1766,
  IF($B1765=0,
    VLOOKUP($A1765,ChapterTable!$1:$1048576,MATCH("최종"&amp;SUBSTITUTE(SUBSTITUTE(E$1,"standard",""),"|Float",""),ChapterTable!$1:$1,0),0),
  IF($B1765=1,
    IF($L1765=FALSE,
      VLOOKUP($A1765,ChapterTable!$1:$1048576,MATCH("최종"&amp;SUBSTITUTE(SUBSTITUTE(E$1,"standard",""),"|Float",""),ChapterTable!$1:$1,0),0),
      VLOOKUP($A1765-ChapterTable!$P$11,ChapterTable!$1:$1048576,MATCH("최종"&amp;SUBSTITUTE(SUBSTITUTE(E$1,"standard",""),"|Float",""),ChapterTable!$1:$1,0),0)*ChapterTable!$P$14
    ),
  OFFSET(E1765,-$B1765+IF($L1765,1,0),0)*IF($B1765&gt;OFFSET($B1765,1,0),ChapterTable!$R$17,1)*
    (VLOOKUP(SUBSTITUTE(SUBSTITUTE(E$1,"standard",""),"|Float","")&amp;IF(OR($L1765=TRUE,$A1765=0,MOD($A1765,ChapterTable!$R$20)&lt;&gt;0),"","보스")&amp;"인게임누적곱배수",ChapterTable!$R:$S,2,0)^C1765
    +VLOOKUP(SUBSTITUTE(SUBSTITUTE(E$1,"standard",""),"|Float","")&amp;IF(OR($L1765=TRUE,$A1765=0,MOD($A1765,ChapterTable!$R$20)&lt;&gt;0),"","보스")&amp;"인게임누적합배수",ChapterTable!$R:$S,2,0)*C1765)
  )
  )
  )
)</f>
        <v>16711.328320312496</v>
      </c>
      <c r="F1765" s="1">
        <f ca="1">IF(AND($A1765=0,$B1765=1),
    VLOOKUP(1,ChapterTable!$1:$1048576,MATCH("최종"&amp;SUBSTITUTE(SUBSTITUTE(F$1,"standard",""),"|Float",""),ChapterTable!$1:$1,0),0)*ChapterTable!$P$17,
  IF(AND($A1765=0,$B1765=0),
    F1766,
  IF($B1765=0,
    VLOOKUP($A1765,ChapterTable!$1:$1048576,MATCH("최종"&amp;SUBSTITUTE(SUBSTITUTE(F$1,"standard",""),"|Float",""),ChapterTable!$1:$1,0),0),
  IF($B1765=1,
    IF($L1765=FALSE,
      VLOOKUP($A1765,ChapterTable!$1:$1048576,MATCH("최종"&amp;SUBSTITUTE(SUBSTITUTE(F$1,"standard",""),"|Float",""),ChapterTable!$1:$1,0),0),
      VLOOKUP($A1765-ChapterTable!$P$11,ChapterTable!$1:$1048576,MATCH("최종"&amp;SUBSTITUTE(SUBSTITUTE(F$1,"standard",""),"|Float",""),ChapterTable!$1:$1,0),0)*ChapterTable!$P$14
    ),
  OFFSET(F1765,-$B1765+IF($L1765,1,0),0)*
    (VLOOKUP(SUBSTITUTE(SUBSTITUTE(F$1,"standard",""),"|Float","")&amp;IF(OR($L1765=TRUE,$A1765=0,MOD($A1765,ChapterTable!$R$20)&lt;&gt;0),"","보스")&amp;"인게임누적곱배수",ChapterTable!$R:$S,2,0)^D1765
    +VLOOKUP(SUBSTITUTE(SUBSTITUTE(F$1,"standard",""),"|Float","")&amp;IF(OR($L1765=TRUE,$A1765=0,MOD($A1765,ChapterTable!$R$20)&lt;&gt;0),"","보스")&amp;"인게임누적합배수",ChapterTable!$R:$S,2,0)*D1765)
  )
  )
  )
)</f>
        <v>5719.6510620117188</v>
      </c>
      <c r="G1765" t="s">
        <v>715</v>
      </c>
      <c r="J1765" t="str">
        <f>IF(ISBLANK(I1765),"",
IFERROR(VLOOKUP(I1765,[1]StringTable!$1:$1048576,MATCH("kor|String",[1]StringTable!$1:$1,0),0),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98"/>
        <v>0.33333333333333331</v>
      </c>
      <c r="AJ1765">
        <f t="shared" si="196"/>
        <v>0.395555555</v>
      </c>
      <c r="AK1765">
        <f t="shared" si="197"/>
        <v>1</v>
      </c>
      <c r="AL1765">
        <v>0</v>
      </c>
    </row>
    <row r="1766" spans="1:38" x14ac:dyDescent="0.3">
      <c r="A1766">
        <v>13</v>
      </c>
      <c r="B1766">
        <v>25</v>
      </c>
      <c r="C1766">
        <f>IF(OR($L1766=TRUE,$A1766=0,MOD($A1766,ChapterTable!$R$20)&lt;&gt;0),
MAX(0,INT(($B1766+ChapterTable!$P$26+VLOOKUP(SUBSTITUTE(C$1,"성장단계","")&amp;"단계오프셋",ChapterTable!$R:$S,2,0))/ChapterTable!$P$23)),
MAX(0,INT(($B1766+ChapterTable!$R$26+VLOOKUP(SUBSTITUTE(C$1,"성장단계","")&amp;"보스단계오프셋",ChapterTable!$R:$S,2,0))/ChapterTable!$R$23)))</f>
        <v>2</v>
      </c>
      <c r="D1766">
        <f>IF(OR($L1766=TRUE,$A1766=0,MOD($A1766,ChapterTable!$R$20)&lt;&gt;0),
MAX(0,INT(($B1766+ChapterTable!$P$26+VLOOKUP(SUBSTITUTE(D$1,"성장단계","")&amp;"단계오프셋",ChapterTable!$R:$S,2,0))/ChapterTable!$P$23)),
MAX(0,INT(($B1766+ChapterTable!$R$26+VLOOKUP(SUBSTITUTE(D$1,"성장단계","")&amp;"보스단계오프셋",ChapterTable!$R:$S,2,0))/ChapterTable!$R$23)))</f>
        <v>2</v>
      </c>
      <c r="E1766" s="1">
        <f ca="1">IF(AND($A1766=0,$B1766=1),
    VLOOKUP(1,ChapterTable!$1:$1048576,MATCH("최종"&amp;SUBSTITUTE(SUBSTITUTE(E$1,"standard",""),"|Float",""),ChapterTable!$1:$1,0),0)*ChapterTable!$P$17,
  IF(AND($A1766=0,$B1766=0),
    E1767,
  IF($B1766=0,
    VLOOKUP($A1766,ChapterTable!$1:$1048576,MATCH("최종"&amp;SUBSTITUTE(SUBSTITUTE(E$1,"standard",""),"|Float",""),ChapterTable!$1:$1,0),0),
  IF($B1766=1,
    IF($L1766=FALSE,
      VLOOKUP($A1766,ChapterTable!$1:$1048576,MATCH("최종"&amp;SUBSTITUTE(SUBSTITUTE(E$1,"standard",""),"|Float",""),ChapterTable!$1:$1,0),0),
      VLOOKUP($A1766-ChapterTable!$P$11,ChapterTable!$1:$1048576,MATCH("최종"&amp;SUBSTITUTE(SUBSTITUTE(E$1,"standard",""),"|Float",""),ChapterTable!$1:$1,0),0)*ChapterTable!$P$14
    ),
  OFFSET(E1766,-$B1766+IF($L1766,1,0),0)*IF($B1766&gt;OFFSET($B1766,1,0),ChapterTable!$R$17,1)*
    (VLOOKUP(SUBSTITUTE(SUBSTITUTE(E$1,"standard",""),"|Float","")&amp;IF(OR($L1766=TRUE,$A1766=0,MOD($A1766,ChapterTable!$R$20)&lt;&gt;0),"","보스")&amp;"인게임누적곱배수",ChapterTable!$R:$S,2,0)^C1766
    +VLOOKUP(SUBSTITUTE(SUBSTITUTE(E$1,"standard",""),"|Float","")&amp;IF(OR($L1766=TRUE,$A1766=0,MOD($A1766,ChapterTable!$R$20)&lt;&gt;0),"","보스")&amp;"인게임누적합배수",ChapterTable!$R:$S,2,0)*C1766)
  )
  )
  )
)</f>
        <v>16711.328320312496</v>
      </c>
      <c r="F1766" s="1">
        <f ca="1">IF(AND($A1766=0,$B1766=1),
    VLOOKUP(1,ChapterTable!$1:$1048576,MATCH("최종"&amp;SUBSTITUTE(SUBSTITUTE(F$1,"standard",""),"|Float",""),ChapterTable!$1:$1,0),0)*ChapterTable!$P$17,
  IF(AND($A1766=0,$B1766=0),
    F1767,
  IF($B1766=0,
    VLOOKUP($A1766,ChapterTable!$1:$1048576,MATCH("최종"&amp;SUBSTITUTE(SUBSTITUTE(F$1,"standard",""),"|Float",""),ChapterTable!$1:$1,0),0),
  IF($B1766=1,
    IF($L1766=FALSE,
      VLOOKUP($A1766,ChapterTable!$1:$1048576,MATCH("최종"&amp;SUBSTITUTE(SUBSTITUTE(F$1,"standard",""),"|Float",""),ChapterTable!$1:$1,0),0),
      VLOOKUP($A1766-ChapterTable!$P$11,ChapterTable!$1:$1048576,MATCH("최종"&amp;SUBSTITUTE(SUBSTITUTE(F$1,"standard",""),"|Float",""),ChapterTable!$1:$1,0),0)*ChapterTable!$P$14
    ),
  OFFSET(F1766,-$B1766+IF($L1766,1,0),0)*
    (VLOOKUP(SUBSTITUTE(SUBSTITUTE(F$1,"standard",""),"|Float","")&amp;IF(OR($L1766=TRUE,$A1766=0,MOD($A1766,ChapterTable!$R$20)&lt;&gt;0),"","보스")&amp;"인게임누적곱배수",ChapterTable!$R:$S,2,0)^D1766
    +VLOOKUP(SUBSTITUTE(SUBSTITUTE(F$1,"standard",""),"|Float","")&amp;IF(OR($L1766=TRUE,$A1766=0,MOD($A1766,ChapterTable!$R$20)&lt;&gt;0),"","보스")&amp;"인게임누적합배수",ChapterTable!$R:$S,2,0)*D1766)
  )
  )
  )
)</f>
        <v>5719.6510620117188</v>
      </c>
      <c r="G1766" t="s">
        <v>715</v>
      </c>
      <c r="J1766" t="str">
        <f>IF(ISBLANK(I1766),"",
IFERROR(VLOOKUP(I1766,[1]StringTable!$1:$1048576,MATCH("kor|String",[1]StringTable!$1:$1,0),0),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98"/>
        <v>0.33333333333333331</v>
      </c>
      <c r="AJ1766">
        <f t="shared" si="196"/>
        <v>0.395555555</v>
      </c>
      <c r="AK1766">
        <f t="shared" si="197"/>
        <v>1</v>
      </c>
      <c r="AL1766">
        <v>0</v>
      </c>
    </row>
    <row r="1767" spans="1:38" x14ac:dyDescent="0.3">
      <c r="A1767">
        <v>13</v>
      </c>
      <c r="B1767">
        <v>26</v>
      </c>
      <c r="C1767">
        <f>IF(OR($L1767=TRUE,$A1767=0,MOD($A1767,ChapterTable!$R$20)&lt;&gt;0),
MAX(0,INT(($B1767+ChapterTable!$P$26+VLOOKUP(SUBSTITUTE(C$1,"성장단계","")&amp;"단계오프셋",ChapterTable!$R:$S,2,0))/ChapterTable!$P$23)),
MAX(0,INT(($B1767+ChapterTable!$R$26+VLOOKUP(SUBSTITUTE(C$1,"성장단계","")&amp;"보스단계오프셋",ChapterTable!$R:$S,2,0))/ChapterTable!$R$23)))</f>
        <v>3</v>
      </c>
      <c r="D1767">
        <f>IF(OR($L1767=TRUE,$A1767=0,MOD($A1767,ChapterTable!$R$20)&lt;&gt;0),
MAX(0,INT(($B1767+ChapterTable!$P$26+VLOOKUP(SUBSTITUTE(D$1,"성장단계","")&amp;"단계오프셋",ChapterTable!$R:$S,2,0))/ChapterTable!$P$23)),
MAX(0,INT(($B1767+ChapterTable!$R$26+VLOOKUP(SUBSTITUTE(D$1,"성장단계","")&amp;"보스단계오프셋",ChapterTable!$R:$S,2,0))/ChapterTable!$R$23)))</f>
        <v>2</v>
      </c>
      <c r="E1767" s="1">
        <f ca="1">IF(AND($A1767=0,$B1767=1),
    VLOOKUP(1,ChapterTable!$1:$1048576,MATCH("최종"&amp;SUBSTITUTE(SUBSTITUTE(E$1,"standard",""),"|Float",""),ChapterTable!$1:$1,0),0)*ChapterTable!$P$17,
  IF(AND($A1767=0,$B1767=0),
    E1768,
  IF($B1767=0,
    VLOOKUP($A1767,ChapterTable!$1:$1048576,MATCH("최종"&amp;SUBSTITUTE(SUBSTITUTE(E$1,"standard",""),"|Float",""),ChapterTable!$1:$1,0),0),
  IF($B1767=1,
    IF($L1767=FALSE,
      VLOOKUP($A1767,ChapterTable!$1:$1048576,MATCH("최종"&amp;SUBSTITUTE(SUBSTITUTE(E$1,"standard",""),"|Float",""),ChapterTable!$1:$1,0),0),
      VLOOKUP($A1767-ChapterTable!$P$11,ChapterTable!$1:$1048576,MATCH("최종"&amp;SUBSTITUTE(SUBSTITUTE(E$1,"standard",""),"|Float",""),ChapterTable!$1:$1,0),0)*ChapterTable!$P$14
    ),
  OFFSET(E1767,-$B1767+IF($L1767,1,0),0)*IF($B1767&gt;OFFSET($B1767,1,0),ChapterTable!$R$17,1)*
    (VLOOKUP(SUBSTITUTE(SUBSTITUTE(E$1,"standard",""),"|Float","")&amp;IF(OR($L1767=TRUE,$A1767=0,MOD($A1767,ChapterTable!$R$20)&lt;&gt;0),"","보스")&amp;"인게임누적곱배수",ChapterTable!$R:$S,2,0)^C1767
    +VLOOKUP(SUBSTITUTE(SUBSTITUTE(E$1,"standard",""),"|Float","")&amp;IF(OR($L1767=TRUE,$A1767=0,MOD($A1767,ChapterTable!$R$20)&lt;&gt;0),"","보스")&amp;"인게임누적합배수",ChapterTable!$R:$S,2,0)*C1767)
  )
  )
  )
)</f>
        <v>19098.660937499997</v>
      </c>
      <c r="F1767" s="1">
        <f ca="1">IF(AND($A1767=0,$B1767=1),
    VLOOKUP(1,ChapterTable!$1:$1048576,MATCH("최종"&amp;SUBSTITUTE(SUBSTITUTE(F$1,"standard",""),"|Float",""),ChapterTable!$1:$1,0),0)*ChapterTable!$P$17,
  IF(AND($A1767=0,$B1767=0),
    F1768,
  IF($B1767=0,
    VLOOKUP($A1767,ChapterTable!$1:$1048576,MATCH("최종"&amp;SUBSTITUTE(SUBSTITUTE(F$1,"standard",""),"|Float",""),ChapterTable!$1:$1,0),0),
  IF($B1767=1,
    IF($L1767=FALSE,
      VLOOKUP($A1767,ChapterTable!$1:$1048576,MATCH("최종"&amp;SUBSTITUTE(SUBSTITUTE(F$1,"standard",""),"|Float",""),ChapterTable!$1:$1,0),0),
      VLOOKUP($A1767-ChapterTable!$P$11,ChapterTable!$1:$1048576,MATCH("최종"&amp;SUBSTITUTE(SUBSTITUTE(F$1,"standard",""),"|Float",""),ChapterTable!$1:$1,0),0)*ChapterTable!$P$14
    ),
  OFFSET(F1767,-$B1767+IF($L1767,1,0),0)*
    (VLOOKUP(SUBSTITUTE(SUBSTITUTE(F$1,"standard",""),"|Float","")&amp;IF(OR($L1767=TRUE,$A1767=0,MOD($A1767,ChapterTable!$R$20)&lt;&gt;0),"","보스")&amp;"인게임누적곱배수",ChapterTable!$R:$S,2,0)^D1767
    +VLOOKUP(SUBSTITUTE(SUBSTITUTE(F$1,"standard",""),"|Float","")&amp;IF(OR($L1767=TRUE,$A1767=0,MOD($A1767,ChapterTable!$R$20)&lt;&gt;0),"","보스")&amp;"인게임누적합배수",ChapterTable!$R:$S,2,0)*D1767)
  )
  )
  )
)</f>
        <v>5719.6510620117188</v>
      </c>
      <c r="G1767" t="s">
        <v>715</v>
      </c>
      <c r="J1767" t="str">
        <f>IF(ISBLANK(I1767),"",
IFERROR(VLOOKUP(I1767,[1]StringTable!$1:$1048576,MATCH("kor|String",[1]StringTable!$1:$1,0),0),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98"/>
        <v>0.33333333333333331</v>
      </c>
      <c r="AJ1767">
        <f t="shared" si="196"/>
        <v>0.395555555</v>
      </c>
      <c r="AK1767">
        <f t="shared" si="197"/>
        <v>1</v>
      </c>
      <c r="AL1767">
        <v>0</v>
      </c>
    </row>
    <row r="1768" spans="1:38" x14ac:dyDescent="0.3">
      <c r="A1768">
        <v>13</v>
      </c>
      <c r="B1768">
        <v>27</v>
      </c>
      <c r="C1768">
        <f>IF(OR($L1768=TRUE,$A1768=0,MOD($A1768,ChapterTable!$R$20)&lt;&gt;0),
MAX(0,INT(($B1768+ChapterTable!$P$26+VLOOKUP(SUBSTITUTE(C$1,"성장단계","")&amp;"단계오프셋",ChapterTable!$R:$S,2,0))/ChapterTable!$P$23)),
MAX(0,INT(($B1768+ChapterTable!$R$26+VLOOKUP(SUBSTITUTE(C$1,"성장단계","")&amp;"보스단계오프셋",ChapterTable!$R:$S,2,0))/ChapterTable!$R$23)))</f>
        <v>3</v>
      </c>
      <c r="D1768">
        <f>IF(OR($L1768=TRUE,$A1768=0,MOD($A1768,ChapterTable!$R$20)&lt;&gt;0),
MAX(0,INT(($B1768+ChapterTable!$P$26+VLOOKUP(SUBSTITUTE(D$1,"성장단계","")&amp;"단계오프셋",ChapterTable!$R:$S,2,0))/ChapterTable!$P$23)),
MAX(0,INT(($B1768+ChapterTable!$R$26+VLOOKUP(SUBSTITUTE(D$1,"성장단계","")&amp;"보스단계오프셋",ChapterTable!$R:$S,2,0))/ChapterTable!$R$23)))</f>
        <v>2</v>
      </c>
      <c r="E1768" s="1">
        <f ca="1">IF(AND($A1768=0,$B1768=1),
    VLOOKUP(1,ChapterTable!$1:$1048576,MATCH("최종"&amp;SUBSTITUTE(SUBSTITUTE(E$1,"standard",""),"|Float",""),ChapterTable!$1:$1,0),0)*ChapterTable!$P$17,
  IF(AND($A1768=0,$B1768=0),
    E1769,
  IF($B1768=0,
    VLOOKUP($A1768,ChapterTable!$1:$1048576,MATCH("최종"&amp;SUBSTITUTE(SUBSTITUTE(E$1,"standard",""),"|Float",""),ChapterTable!$1:$1,0),0),
  IF($B1768=1,
    IF($L1768=FALSE,
      VLOOKUP($A1768,ChapterTable!$1:$1048576,MATCH("최종"&amp;SUBSTITUTE(SUBSTITUTE(E$1,"standard",""),"|Float",""),ChapterTable!$1:$1,0),0),
      VLOOKUP($A1768-ChapterTable!$P$11,ChapterTable!$1:$1048576,MATCH("최종"&amp;SUBSTITUTE(SUBSTITUTE(E$1,"standard",""),"|Float",""),ChapterTable!$1:$1,0),0)*ChapterTable!$P$14
    ),
  OFFSET(E1768,-$B1768+IF($L1768,1,0),0)*IF($B1768&gt;OFFSET($B1768,1,0),ChapterTable!$R$17,1)*
    (VLOOKUP(SUBSTITUTE(SUBSTITUTE(E$1,"standard",""),"|Float","")&amp;IF(OR($L1768=TRUE,$A1768=0,MOD($A1768,ChapterTable!$R$20)&lt;&gt;0),"","보스")&amp;"인게임누적곱배수",ChapterTable!$R:$S,2,0)^C1768
    +VLOOKUP(SUBSTITUTE(SUBSTITUTE(E$1,"standard",""),"|Float","")&amp;IF(OR($L1768=TRUE,$A1768=0,MOD($A1768,ChapterTable!$R$20)&lt;&gt;0),"","보스")&amp;"인게임누적합배수",ChapterTable!$R:$S,2,0)*C1768)
  )
  )
  )
)</f>
        <v>19098.660937499997</v>
      </c>
      <c r="F1768" s="1">
        <f ca="1">IF(AND($A1768=0,$B1768=1),
    VLOOKUP(1,ChapterTable!$1:$1048576,MATCH("최종"&amp;SUBSTITUTE(SUBSTITUTE(F$1,"standard",""),"|Float",""),ChapterTable!$1:$1,0),0)*ChapterTable!$P$17,
  IF(AND($A1768=0,$B1768=0),
    F1769,
  IF($B1768=0,
    VLOOKUP($A1768,ChapterTable!$1:$1048576,MATCH("최종"&amp;SUBSTITUTE(SUBSTITUTE(F$1,"standard",""),"|Float",""),ChapterTable!$1:$1,0),0),
  IF($B1768=1,
    IF($L1768=FALSE,
      VLOOKUP($A1768,ChapterTable!$1:$1048576,MATCH("최종"&amp;SUBSTITUTE(SUBSTITUTE(F$1,"standard",""),"|Float",""),ChapterTable!$1:$1,0),0),
      VLOOKUP($A1768-ChapterTable!$P$11,ChapterTable!$1:$1048576,MATCH("최종"&amp;SUBSTITUTE(SUBSTITUTE(F$1,"standard",""),"|Float",""),ChapterTable!$1:$1,0),0)*ChapterTable!$P$14
    ),
  OFFSET(F1768,-$B1768+IF($L1768,1,0),0)*
    (VLOOKUP(SUBSTITUTE(SUBSTITUTE(F$1,"standard",""),"|Float","")&amp;IF(OR($L1768=TRUE,$A1768=0,MOD($A1768,ChapterTable!$R$20)&lt;&gt;0),"","보스")&amp;"인게임누적곱배수",ChapterTable!$R:$S,2,0)^D1768
    +VLOOKUP(SUBSTITUTE(SUBSTITUTE(F$1,"standard",""),"|Float","")&amp;IF(OR($L1768=TRUE,$A1768=0,MOD($A1768,ChapterTable!$R$20)&lt;&gt;0),"","보스")&amp;"인게임누적합배수",ChapterTable!$R:$S,2,0)*D1768)
  )
  )
  )
)</f>
        <v>5719.6510620117188</v>
      </c>
      <c r="G1768" t="s">
        <v>715</v>
      </c>
      <c r="J1768" t="str">
        <f>IF(ISBLANK(I1768),"",
IFERROR(VLOOKUP(I1768,[1]StringTable!$1:$1048576,MATCH("kor|String",[1]StringTable!$1:$1,0),0),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98"/>
        <v>0.33333333333333331</v>
      </c>
      <c r="AJ1768">
        <f t="shared" si="196"/>
        <v>0.395555555</v>
      </c>
      <c r="AK1768">
        <f t="shared" si="197"/>
        <v>1</v>
      </c>
      <c r="AL1768">
        <v>0</v>
      </c>
    </row>
    <row r="1769" spans="1:38" x14ac:dyDescent="0.3">
      <c r="A1769">
        <v>13</v>
      </c>
      <c r="B1769">
        <v>28</v>
      </c>
      <c r="C1769">
        <f>IF(OR($L1769=TRUE,$A1769=0,MOD($A1769,ChapterTable!$R$20)&lt;&gt;0),
MAX(0,INT(($B1769+ChapterTable!$P$26+VLOOKUP(SUBSTITUTE(C$1,"성장단계","")&amp;"단계오프셋",ChapterTable!$R:$S,2,0))/ChapterTable!$P$23)),
MAX(0,INT(($B1769+ChapterTable!$R$26+VLOOKUP(SUBSTITUTE(C$1,"성장단계","")&amp;"보스단계오프셋",ChapterTable!$R:$S,2,0))/ChapterTable!$R$23)))</f>
        <v>3</v>
      </c>
      <c r="D1769">
        <f>IF(OR($L1769=TRUE,$A1769=0,MOD($A1769,ChapterTable!$R$20)&lt;&gt;0),
MAX(0,INT(($B1769+ChapterTable!$P$26+VLOOKUP(SUBSTITUTE(D$1,"성장단계","")&amp;"단계오프셋",ChapterTable!$R:$S,2,0))/ChapterTable!$P$23)),
MAX(0,INT(($B1769+ChapterTable!$R$26+VLOOKUP(SUBSTITUTE(D$1,"성장단계","")&amp;"보스단계오프셋",ChapterTable!$R:$S,2,0))/ChapterTable!$R$23)))</f>
        <v>2</v>
      </c>
      <c r="E1769" s="1">
        <f ca="1">IF(AND($A1769=0,$B1769=1),
    VLOOKUP(1,ChapterTable!$1:$1048576,MATCH("최종"&amp;SUBSTITUTE(SUBSTITUTE(E$1,"standard",""),"|Float",""),ChapterTable!$1:$1,0),0)*ChapterTable!$P$17,
  IF(AND($A1769=0,$B1769=0),
    E1770,
  IF($B1769=0,
    VLOOKUP($A1769,ChapterTable!$1:$1048576,MATCH("최종"&amp;SUBSTITUTE(SUBSTITUTE(E$1,"standard",""),"|Float",""),ChapterTable!$1:$1,0),0),
  IF($B1769=1,
    IF($L1769=FALSE,
      VLOOKUP($A1769,ChapterTable!$1:$1048576,MATCH("최종"&amp;SUBSTITUTE(SUBSTITUTE(E$1,"standard",""),"|Float",""),ChapterTable!$1:$1,0),0),
      VLOOKUP($A1769-ChapterTable!$P$11,ChapterTable!$1:$1048576,MATCH("최종"&amp;SUBSTITUTE(SUBSTITUTE(E$1,"standard",""),"|Float",""),ChapterTable!$1:$1,0),0)*ChapterTable!$P$14
    ),
  OFFSET(E1769,-$B1769+IF($L1769,1,0),0)*IF($B1769&gt;OFFSET($B1769,1,0),ChapterTable!$R$17,1)*
    (VLOOKUP(SUBSTITUTE(SUBSTITUTE(E$1,"standard",""),"|Float","")&amp;IF(OR($L1769=TRUE,$A1769=0,MOD($A1769,ChapterTable!$R$20)&lt;&gt;0),"","보스")&amp;"인게임누적곱배수",ChapterTable!$R:$S,2,0)^C1769
    +VLOOKUP(SUBSTITUTE(SUBSTITUTE(E$1,"standard",""),"|Float","")&amp;IF(OR($L1769=TRUE,$A1769=0,MOD($A1769,ChapterTable!$R$20)&lt;&gt;0),"","보스")&amp;"인게임누적합배수",ChapterTable!$R:$S,2,0)*C1769)
  )
  )
  )
)</f>
        <v>19098.660937499997</v>
      </c>
      <c r="F1769" s="1">
        <f ca="1">IF(AND($A1769=0,$B1769=1),
    VLOOKUP(1,ChapterTable!$1:$1048576,MATCH("최종"&amp;SUBSTITUTE(SUBSTITUTE(F$1,"standard",""),"|Float",""),ChapterTable!$1:$1,0),0)*ChapterTable!$P$17,
  IF(AND($A1769=0,$B1769=0),
    F1770,
  IF($B1769=0,
    VLOOKUP($A1769,ChapterTable!$1:$1048576,MATCH("최종"&amp;SUBSTITUTE(SUBSTITUTE(F$1,"standard",""),"|Float",""),ChapterTable!$1:$1,0),0),
  IF($B1769=1,
    IF($L1769=FALSE,
      VLOOKUP($A1769,ChapterTable!$1:$1048576,MATCH("최종"&amp;SUBSTITUTE(SUBSTITUTE(F$1,"standard",""),"|Float",""),ChapterTable!$1:$1,0),0),
      VLOOKUP($A1769-ChapterTable!$P$11,ChapterTable!$1:$1048576,MATCH("최종"&amp;SUBSTITUTE(SUBSTITUTE(F$1,"standard",""),"|Float",""),ChapterTable!$1:$1,0),0)*ChapterTable!$P$14
    ),
  OFFSET(F1769,-$B1769+IF($L1769,1,0),0)*
    (VLOOKUP(SUBSTITUTE(SUBSTITUTE(F$1,"standard",""),"|Float","")&amp;IF(OR($L1769=TRUE,$A1769=0,MOD($A1769,ChapterTable!$R$20)&lt;&gt;0),"","보스")&amp;"인게임누적곱배수",ChapterTable!$R:$S,2,0)^D1769
    +VLOOKUP(SUBSTITUTE(SUBSTITUTE(F$1,"standard",""),"|Float","")&amp;IF(OR($L1769=TRUE,$A1769=0,MOD($A1769,ChapterTable!$R$20)&lt;&gt;0),"","보스")&amp;"인게임누적합배수",ChapterTable!$R:$S,2,0)*D1769)
  )
  )
  )
)</f>
        <v>5719.6510620117188</v>
      </c>
      <c r="G1769" t="s">
        <v>715</v>
      </c>
      <c r="J1769" t="str">
        <f>IF(ISBLANK(I1769),"",
IFERROR(VLOOKUP(I1769,[1]StringTable!$1:$1048576,MATCH("kor|String",[1]StringTable!$1:$1,0),0),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98"/>
        <v>0.33333333333333331</v>
      </c>
      <c r="AJ1769">
        <f t="shared" si="196"/>
        <v>0.395555555</v>
      </c>
      <c r="AK1769">
        <f t="shared" si="197"/>
        <v>1</v>
      </c>
      <c r="AL1769">
        <v>0</v>
      </c>
    </row>
    <row r="1770" spans="1:38" x14ac:dyDescent="0.3">
      <c r="A1770">
        <v>13</v>
      </c>
      <c r="B1770">
        <v>29</v>
      </c>
      <c r="C1770">
        <f>IF(OR($L1770=TRUE,$A1770=0,MOD($A1770,ChapterTable!$R$20)&lt;&gt;0),
MAX(0,INT(($B1770+ChapterTable!$P$26+VLOOKUP(SUBSTITUTE(C$1,"성장단계","")&amp;"단계오프셋",ChapterTable!$R:$S,2,0))/ChapterTable!$P$23)),
MAX(0,INT(($B1770+ChapterTable!$R$26+VLOOKUP(SUBSTITUTE(C$1,"성장단계","")&amp;"보스단계오프셋",ChapterTable!$R:$S,2,0))/ChapterTable!$R$23)))</f>
        <v>3</v>
      </c>
      <c r="D1770">
        <f>IF(OR($L1770=TRUE,$A1770=0,MOD($A1770,ChapterTable!$R$20)&lt;&gt;0),
MAX(0,INT(($B1770+ChapterTable!$P$26+VLOOKUP(SUBSTITUTE(D$1,"성장단계","")&amp;"단계오프셋",ChapterTable!$R:$S,2,0))/ChapterTable!$P$23)),
MAX(0,INT(($B1770+ChapterTable!$R$26+VLOOKUP(SUBSTITUTE(D$1,"성장단계","")&amp;"보스단계오프셋",ChapterTable!$R:$S,2,0))/ChapterTable!$R$23)))</f>
        <v>2</v>
      </c>
      <c r="E1770" s="1">
        <f ca="1">IF(AND($A1770=0,$B1770=1),
    VLOOKUP(1,ChapterTable!$1:$1048576,MATCH("최종"&amp;SUBSTITUTE(SUBSTITUTE(E$1,"standard",""),"|Float",""),ChapterTable!$1:$1,0),0)*ChapterTable!$P$17,
  IF(AND($A1770=0,$B1770=0),
    E1771,
  IF($B1770=0,
    VLOOKUP($A1770,ChapterTable!$1:$1048576,MATCH("최종"&amp;SUBSTITUTE(SUBSTITUTE(E$1,"standard",""),"|Float",""),ChapterTable!$1:$1,0),0),
  IF($B1770=1,
    IF($L1770=FALSE,
      VLOOKUP($A1770,ChapterTable!$1:$1048576,MATCH("최종"&amp;SUBSTITUTE(SUBSTITUTE(E$1,"standard",""),"|Float",""),ChapterTable!$1:$1,0),0),
      VLOOKUP($A1770-ChapterTable!$P$11,ChapterTable!$1:$1048576,MATCH("최종"&amp;SUBSTITUTE(SUBSTITUTE(E$1,"standard",""),"|Float",""),ChapterTable!$1:$1,0),0)*ChapterTable!$P$14
    ),
  OFFSET(E1770,-$B1770+IF($L1770,1,0),0)*IF($B1770&gt;OFFSET($B1770,1,0),ChapterTable!$R$17,1)*
    (VLOOKUP(SUBSTITUTE(SUBSTITUTE(E$1,"standard",""),"|Float","")&amp;IF(OR($L1770=TRUE,$A1770=0,MOD($A1770,ChapterTable!$R$20)&lt;&gt;0),"","보스")&amp;"인게임누적곱배수",ChapterTable!$R:$S,2,0)^C1770
    +VLOOKUP(SUBSTITUTE(SUBSTITUTE(E$1,"standard",""),"|Float","")&amp;IF(OR($L1770=TRUE,$A1770=0,MOD($A1770,ChapterTable!$R$20)&lt;&gt;0),"","보스")&amp;"인게임누적합배수",ChapterTable!$R:$S,2,0)*C1770)
  )
  )
  )
)</f>
        <v>19098.660937499997</v>
      </c>
      <c r="F1770" s="1">
        <f ca="1">IF(AND($A1770=0,$B1770=1),
    VLOOKUP(1,ChapterTable!$1:$1048576,MATCH("최종"&amp;SUBSTITUTE(SUBSTITUTE(F$1,"standard",""),"|Float",""),ChapterTable!$1:$1,0),0)*ChapterTable!$P$17,
  IF(AND($A1770=0,$B1770=0),
    F1771,
  IF($B1770=0,
    VLOOKUP($A1770,ChapterTable!$1:$1048576,MATCH("최종"&amp;SUBSTITUTE(SUBSTITUTE(F$1,"standard",""),"|Float",""),ChapterTable!$1:$1,0),0),
  IF($B1770=1,
    IF($L1770=FALSE,
      VLOOKUP($A1770,ChapterTable!$1:$1048576,MATCH("최종"&amp;SUBSTITUTE(SUBSTITUTE(F$1,"standard",""),"|Float",""),ChapterTable!$1:$1,0),0),
      VLOOKUP($A1770-ChapterTable!$P$11,ChapterTable!$1:$1048576,MATCH("최종"&amp;SUBSTITUTE(SUBSTITUTE(F$1,"standard",""),"|Float",""),ChapterTable!$1:$1,0),0)*ChapterTable!$P$14
    ),
  OFFSET(F1770,-$B1770+IF($L1770,1,0),0)*
    (VLOOKUP(SUBSTITUTE(SUBSTITUTE(F$1,"standard",""),"|Float","")&amp;IF(OR($L1770=TRUE,$A1770=0,MOD($A1770,ChapterTable!$R$20)&lt;&gt;0),"","보스")&amp;"인게임누적곱배수",ChapterTable!$R:$S,2,0)^D1770
    +VLOOKUP(SUBSTITUTE(SUBSTITUTE(F$1,"standard",""),"|Float","")&amp;IF(OR($L1770=TRUE,$A1770=0,MOD($A1770,ChapterTable!$R$20)&lt;&gt;0),"","보스")&amp;"인게임누적합배수",ChapterTable!$R:$S,2,0)*D1770)
  )
  )
  )
)</f>
        <v>5719.6510620117188</v>
      </c>
      <c r="G1770" t="s">
        <v>715</v>
      </c>
      <c r="J1770" t="str">
        <f>IF(ISBLANK(I1770),"",
IFERROR(VLOOKUP(I1770,[1]StringTable!$1:$1048576,MATCH("kor|String",[1]StringTable!$1:$1,0),0),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98"/>
        <v>0.33333333333333331</v>
      </c>
      <c r="AJ1770">
        <f t="shared" si="196"/>
        <v>0.395555555</v>
      </c>
      <c r="AK1770">
        <f t="shared" si="197"/>
        <v>1</v>
      </c>
      <c r="AL1770">
        <v>0</v>
      </c>
    </row>
    <row r="1771" spans="1:38" x14ac:dyDescent="0.3">
      <c r="A1771">
        <v>13</v>
      </c>
      <c r="B1771">
        <v>30</v>
      </c>
      <c r="C1771">
        <f>IF(OR($L1771=TRUE,$A1771=0,MOD($A1771,ChapterTable!$R$20)&lt;&gt;0),
MAX(0,INT(($B1771+ChapterTable!$P$26+VLOOKUP(SUBSTITUTE(C$1,"성장단계","")&amp;"단계오프셋",ChapterTable!$R:$S,2,0))/ChapterTable!$P$23)),
MAX(0,INT(($B1771+ChapterTable!$R$26+VLOOKUP(SUBSTITUTE(C$1,"성장단계","")&amp;"보스단계오프셋",ChapterTable!$R:$S,2,0))/ChapterTable!$R$23)))</f>
        <v>3</v>
      </c>
      <c r="D1771">
        <f>IF(OR($L1771=TRUE,$A1771=0,MOD($A1771,ChapterTable!$R$20)&lt;&gt;0),
MAX(0,INT(($B1771+ChapterTable!$P$26+VLOOKUP(SUBSTITUTE(D$1,"성장단계","")&amp;"단계오프셋",ChapterTable!$R:$S,2,0))/ChapterTable!$P$23)),
MAX(0,INT(($B1771+ChapterTable!$R$26+VLOOKUP(SUBSTITUTE(D$1,"성장단계","")&amp;"보스단계오프셋",ChapterTable!$R:$S,2,0))/ChapterTable!$R$23)))</f>
        <v>2</v>
      </c>
      <c r="E1771" s="1">
        <f ca="1">IF(AND($A1771=0,$B1771=1),
    VLOOKUP(1,ChapterTable!$1:$1048576,MATCH("최종"&amp;SUBSTITUTE(SUBSTITUTE(E$1,"standard",""),"|Float",""),ChapterTable!$1:$1,0),0)*ChapterTable!$P$17,
  IF(AND($A1771=0,$B1771=0),
    E1772,
  IF($B1771=0,
    VLOOKUP($A1771,ChapterTable!$1:$1048576,MATCH("최종"&amp;SUBSTITUTE(SUBSTITUTE(E$1,"standard",""),"|Float",""),ChapterTable!$1:$1,0),0),
  IF($B1771=1,
    IF($L1771=FALSE,
      VLOOKUP($A1771,ChapterTable!$1:$1048576,MATCH("최종"&amp;SUBSTITUTE(SUBSTITUTE(E$1,"standard",""),"|Float",""),ChapterTable!$1:$1,0),0),
      VLOOKUP($A1771-ChapterTable!$P$11,ChapterTable!$1:$1048576,MATCH("최종"&amp;SUBSTITUTE(SUBSTITUTE(E$1,"standard",""),"|Float",""),ChapterTable!$1:$1,0),0)*ChapterTable!$P$14
    ),
  OFFSET(E1771,-$B1771+IF($L1771,1,0),0)*IF($B1771&gt;OFFSET($B1771,1,0),ChapterTable!$R$17,1)*
    (VLOOKUP(SUBSTITUTE(SUBSTITUTE(E$1,"standard",""),"|Float","")&amp;IF(OR($L1771=TRUE,$A1771=0,MOD($A1771,ChapterTable!$R$20)&lt;&gt;0),"","보스")&amp;"인게임누적곱배수",ChapterTable!$R:$S,2,0)^C1771
    +VLOOKUP(SUBSTITUTE(SUBSTITUTE(E$1,"standard",""),"|Float","")&amp;IF(OR($L1771=TRUE,$A1771=0,MOD($A1771,ChapterTable!$R$20)&lt;&gt;0),"","보스")&amp;"인게임누적합배수",ChapterTable!$R:$S,2,0)*C1771)
  )
  )
  )
)</f>
        <v>19098.660937499997</v>
      </c>
      <c r="F1771" s="1">
        <f ca="1">IF(AND($A1771=0,$B1771=1),
    VLOOKUP(1,ChapterTable!$1:$1048576,MATCH("최종"&amp;SUBSTITUTE(SUBSTITUTE(F$1,"standard",""),"|Float",""),ChapterTable!$1:$1,0),0)*ChapterTable!$P$17,
  IF(AND($A1771=0,$B1771=0),
    F1772,
  IF($B1771=0,
    VLOOKUP($A1771,ChapterTable!$1:$1048576,MATCH("최종"&amp;SUBSTITUTE(SUBSTITUTE(F$1,"standard",""),"|Float",""),ChapterTable!$1:$1,0),0),
  IF($B1771=1,
    IF($L1771=FALSE,
      VLOOKUP($A1771,ChapterTable!$1:$1048576,MATCH("최종"&amp;SUBSTITUTE(SUBSTITUTE(F$1,"standard",""),"|Float",""),ChapterTable!$1:$1,0),0),
      VLOOKUP($A1771-ChapterTable!$P$11,ChapterTable!$1:$1048576,MATCH("최종"&amp;SUBSTITUTE(SUBSTITUTE(F$1,"standard",""),"|Float",""),ChapterTable!$1:$1,0),0)*ChapterTable!$P$14
    ),
  OFFSET(F1771,-$B1771+IF($L1771,1,0),0)*
    (VLOOKUP(SUBSTITUTE(SUBSTITUTE(F$1,"standard",""),"|Float","")&amp;IF(OR($L1771=TRUE,$A1771=0,MOD($A1771,ChapterTable!$R$20)&lt;&gt;0),"","보스")&amp;"인게임누적곱배수",ChapterTable!$R:$S,2,0)^D1771
    +VLOOKUP(SUBSTITUTE(SUBSTITUTE(F$1,"standard",""),"|Float","")&amp;IF(OR($L1771=TRUE,$A1771=0,MOD($A1771,ChapterTable!$R$20)&lt;&gt;0),"","보스")&amp;"인게임누적합배수",ChapterTable!$R:$S,2,0)*D1771)
  )
  )
  )
)</f>
        <v>5719.6510620117188</v>
      </c>
      <c r="G1771" t="s">
        <v>715</v>
      </c>
      <c r="J1771" t="str">
        <f>IF(ISBLANK(I1771),"",
IFERROR(VLOOKUP(I1771,[1]StringTable!$1:$1048576,MATCH("kor|String",[1]StringTable!$1:$1,0),0),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98"/>
        <v>0.33333333333333331</v>
      </c>
      <c r="AJ1771">
        <f t="shared" si="196"/>
        <v>1</v>
      </c>
      <c r="AK1771">
        <f t="shared" si="197"/>
        <v>3</v>
      </c>
      <c r="AL1771">
        <v>0</v>
      </c>
    </row>
    <row r="1772" spans="1:38" x14ac:dyDescent="0.3">
      <c r="A1772">
        <v>13</v>
      </c>
      <c r="B1772">
        <v>31</v>
      </c>
      <c r="C1772">
        <f>IF(OR($L1772=TRUE,$A1772=0,MOD($A1772,ChapterTable!$R$20)&lt;&gt;0),
MAX(0,INT(($B1772+ChapterTable!$P$26+VLOOKUP(SUBSTITUTE(C$1,"성장단계","")&amp;"단계오프셋",ChapterTable!$R:$S,2,0))/ChapterTable!$P$23)),
MAX(0,INT(($B1772+ChapterTable!$R$26+VLOOKUP(SUBSTITUTE(C$1,"성장단계","")&amp;"보스단계오프셋",ChapterTable!$R:$S,2,0))/ChapterTable!$R$23)))</f>
        <v>3</v>
      </c>
      <c r="D1772">
        <f>IF(OR($L1772=TRUE,$A1772=0,MOD($A1772,ChapterTable!$R$20)&lt;&gt;0),
MAX(0,INT(($B1772+ChapterTable!$P$26+VLOOKUP(SUBSTITUTE(D$1,"성장단계","")&amp;"단계오프셋",ChapterTable!$R:$S,2,0))/ChapterTable!$P$23)),
MAX(0,INT(($B1772+ChapterTable!$R$26+VLOOKUP(SUBSTITUTE(D$1,"성장단계","")&amp;"보스단계오프셋",ChapterTable!$R:$S,2,0))/ChapterTable!$R$23)))</f>
        <v>3</v>
      </c>
      <c r="E1772" s="1">
        <f ca="1">IF(AND($A1772=0,$B1772=1),
    VLOOKUP(1,ChapterTable!$1:$1048576,MATCH("최종"&amp;SUBSTITUTE(SUBSTITUTE(E$1,"standard",""),"|Float",""),ChapterTable!$1:$1,0),0)*ChapterTable!$P$17,
  IF(AND($A1772=0,$B1772=0),
    E1773,
  IF($B1772=0,
    VLOOKUP($A1772,ChapterTable!$1:$1048576,MATCH("최종"&amp;SUBSTITUTE(SUBSTITUTE(E$1,"standard",""),"|Float",""),ChapterTable!$1:$1,0),0),
  IF($B1772=1,
    IF($L1772=FALSE,
      VLOOKUP($A1772,ChapterTable!$1:$1048576,MATCH("최종"&amp;SUBSTITUTE(SUBSTITUTE(E$1,"standard",""),"|Float",""),ChapterTable!$1:$1,0),0),
      VLOOKUP($A1772-ChapterTable!$P$11,ChapterTable!$1:$1048576,MATCH("최종"&amp;SUBSTITUTE(SUBSTITUTE(E$1,"standard",""),"|Float",""),ChapterTable!$1:$1,0),0)*ChapterTable!$P$14
    ),
  OFFSET(E1772,-$B1772+IF($L1772,1,0),0)*IF($B1772&gt;OFFSET($B1772,1,0),ChapterTable!$R$17,1)*
    (VLOOKUP(SUBSTITUTE(SUBSTITUTE(E$1,"standard",""),"|Float","")&amp;IF(OR($L1772=TRUE,$A1772=0,MOD($A1772,ChapterTable!$R$20)&lt;&gt;0),"","보스")&amp;"인게임누적곱배수",ChapterTable!$R:$S,2,0)^C1772
    +VLOOKUP(SUBSTITUTE(SUBSTITUTE(E$1,"standard",""),"|Float","")&amp;IF(OR($L1772=TRUE,$A1772=0,MOD($A1772,ChapterTable!$R$20)&lt;&gt;0),"","보스")&amp;"인게임누적합배수",ChapterTable!$R:$S,2,0)*C1772)
  )
  )
  )
)</f>
        <v>19098.660937499997</v>
      </c>
      <c r="F1772" s="1">
        <f ca="1">IF(AND($A1772=0,$B1772=1),
    VLOOKUP(1,ChapterTable!$1:$1048576,MATCH("최종"&amp;SUBSTITUTE(SUBSTITUTE(F$1,"standard",""),"|Float",""),ChapterTable!$1:$1,0),0)*ChapterTable!$P$17,
  IF(AND($A1772=0,$B1772=0),
    F1773,
  IF($B1772=0,
    VLOOKUP($A1772,ChapterTable!$1:$1048576,MATCH("최종"&amp;SUBSTITUTE(SUBSTITUTE(F$1,"standard",""),"|Float",""),ChapterTable!$1:$1,0),0),
  IF($B1772=1,
    IF($L1772=FALSE,
      VLOOKUP($A1772,ChapterTable!$1:$1048576,MATCH("최종"&amp;SUBSTITUTE(SUBSTITUTE(F$1,"standard",""),"|Float",""),ChapterTable!$1:$1,0),0),
      VLOOKUP($A1772-ChapterTable!$P$11,ChapterTable!$1:$1048576,MATCH("최종"&amp;SUBSTITUTE(SUBSTITUTE(F$1,"standard",""),"|Float",""),ChapterTable!$1:$1,0),0)*ChapterTable!$P$14
    ),
  OFFSET(F1772,-$B1772+IF($L1772,1,0),0)*
    (VLOOKUP(SUBSTITUTE(SUBSTITUTE(F$1,"standard",""),"|Float","")&amp;IF(OR($L1772=TRUE,$A1772=0,MOD($A1772,ChapterTable!$R$20)&lt;&gt;0),"","보스")&amp;"인게임누적곱배수",ChapterTable!$R:$S,2,0)^D1772
    +VLOOKUP(SUBSTITUTE(SUBSTITUTE(F$1,"standard",""),"|Float","")&amp;IF(OR($L1772=TRUE,$A1772=0,MOD($A1772,ChapterTable!$R$20)&lt;&gt;0),"","보스")&amp;"인게임누적합배수",ChapterTable!$R:$S,2,0)*D1772)
  )
  )
  )
)</f>
        <v>6092.6717834472656</v>
      </c>
      <c r="G1772" t="s">
        <v>715</v>
      </c>
      <c r="J1772" t="str">
        <f>IF(ISBLANK(I1772),"",
IFERROR(VLOOKUP(I1772,[1]StringTable!$1:$1048576,MATCH("kor|String",[1]StringTable!$1:$1,0),0),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98"/>
        <v>0.25</v>
      </c>
      <c r="AJ1772">
        <f t="shared" si="196"/>
        <v>0.32</v>
      </c>
      <c r="AK1772">
        <f t="shared" si="197"/>
        <v>1</v>
      </c>
      <c r="AL1772">
        <v>0</v>
      </c>
    </row>
    <row r="1773" spans="1:38" x14ac:dyDescent="0.3">
      <c r="A1773">
        <v>13</v>
      </c>
      <c r="B1773">
        <v>32</v>
      </c>
      <c r="C1773">
        <f>IF(OR($L1773=TRUE,$A1773=0,MOD($A1773,ChapterTable!$R$20)&lt;&gt;0),
MAX(0,INT(($B1773+ChapterTable!$P$26+VLOOKUP(SUBSTITUTE(C$1,"성장단계","")&amp;"단계오프셋",ChapterTable!$R:$S,2,0))/ChapterTable!$P$23)),
MAX(0,INT(($B1773+ChapterTable!$R$26+VLOOKUP(SUBSTITUTE(C$1,"성장단계","")&amp;"보스단계오프셋",ChapterTable!$R:$S,2,0))/ChapterTable!$R$23)))</f>
        <v>3</v>
      </c>
      <c r="D1773">
        <f>IF(OR($L1773=TRUE,$A1773=0,MOD($A1773,ChapterTable!$R$20)&lt;&gt;0),
MAX(0,INT(($B1773+ChapterTable!$P$26+VLOOKUP(SUBSTITUTE(D$1,"성장단계","")&amp;"단계오프셋",ChapterTable!$R:$S,2,0))/ChapterTable!$P$23)),
MAX(0,INT(($B1773+ChapterTable!$R$26+VLOOKUP(SUBSTITUTE(D$1,"성장단계","")&amp;"보스단계오프셋",ChapterTable!$R:$S,2,0))/ChapterTable!$R$23)))</f>
        <v>3</v>
      </c>
      <c r="E1773" s="1">
        <f ca="1">IF(AND($A1773=0,$B1773=1),
    VLOOKUP(1,ChapterTable!$1:$1048576,MATCH("최종"&amp;SUBSTITUTE(SUBSTITUTE(E$1,"standard",""),"|Float",""),ChapterTable!$1:$1,0),0)*ChapterTable!$P$17,
  IF(AND($A1773=0,$B1773=0),
    E1774,
  IF($B1773=0,
    VLOOKUP($A1773,ChapterTable!$1:$1048576,MATCH("최종"&amp;SUBSTITUTE(SUBSTITUTE(E$1,"standard",""),"|Float",""),ChapterTable!$1:$1,0),0),
  IF($B1773=1,
    IF($L1773=FALSE,
      VLOOKUP($A1773,ChapterTable!$1:$1048576,MATCH("최종"&amp;SUBSTITUTE(SUBSTITUTE(E$1,"standard",""),"|Float",""),ChapterTable!$1:$1,0),0),
      VLOOKUP($A1773-ChapterTable!$P$11,ChapterTable!$1:$1048576,MATCH("최종"&amp;SUBSTITUTE(SUBSTITUTE(E$1,"standard",""),"|Float",""),ChapterTable!$1:$1,0),0)*ChapterTable!$P$14
    ),
  OFFSET(E1773,-$B1773+IF($L1773,1,0),0)*IF($B1773&gt;OFFSET($B1773,1,0),ChapterTable!$R$17,1)*
    (VLOOKUP(SUBSTITUTE(SUBSTITUTE(E$1,"standard",""),"|Float","")&amp;IF(OR($L1773=TRUE,$A1773=0,MOD($A1773,ChapterTable!$R$20)&lt;&gt;0),"","보스")&amp;"인게임누적곱배수",ChapterTable!$R:$S,2,0)^C1773
    +VLOOKUP(SUBSTITUTE(SUBSTITUTE(E$1,"standard",""),"|Float","")&amp;IF(OR($L1773=TRUE,$A1773=0,MOD($A1773,ChapterTable!$R$20)&lt;&gt;0),"","보스")&amp;"인게임누적합배수",ChapterTable!$R:$S,2,0)*C1773)
  )
  )
  )
)</f>
        <v>19098.660937499997</v>
      </c>
      <c r="F1773" s="1">
        <f ca="1">IF(AND($A1773=0,$B1773=1),
    VLOOKUP(1,ChapterTable!$1:$1048576,MATCH("최종"&amp;SUBSTITUTE(SUBSTITUTE(F$1,"standard",""),"|Float",""),ChapterTable!$1:$1,0),0)*ChapterTable!$P$17,
  IF(AND($A1773=0,$B1773=0),
    F1774,
  IF($B1773=0,
    VLOOKUP($A1773,ChapterTable!$1:$1048576,MATCH("최종"&amp;SUBSTITUTE(SUBSTITUTE(F$1,"standard",""),"|Float",""),ChapterTable!$1:$1,0),0),
  IF($B1773=1,
    IF($L1773=FALSE,
      VLOOKUP($A1773,ChapterTable!$1:$1048576,MATCH("최종"&amp;SUBSTITUTE(SUBSTITUTE(F$1,"standard",""),"|Float",""),ChapterTable!$1:$1,0),0),
      VLOOKUP($A1773-ChapterTable!$P$11,ChapterTable!$1:$1048576,MATCH("최종"&amp;SUBSTITUTE(SUBSTITUTE(F$1,"standard",""),"|Float",""),ChapterTable!$1:$1,0),0)*ChapterTable!$P$14
    ),
  OFFSET(F1773,-$B1773+IF($L1773,1,0),0)*
    (VLOOKUP(SUBSTITUTE(SUBSTITUTE(F$1,"standard",""),"|Float","")&amp;IF(OR($L1773=TRUE,$A1773=0,MOD($A1773,ChapterTable!$R$20)&lt;&gt;0),"","보스")&amp;"인게임누적곱배수",ChapterTable!$R:$S,2,0)^D1773
    +VLOOKUP(SUBSTITUTE(SUBSTITUTE(F$1,"standard",""),"|Float","")&amp;IF(OR($L1773=TRUE,$A1773=0,MOD($A1773,ChapterTable!$R$20)&lt;&gt;0),"","보스")&amp;"인게임누적합배수",ChapterTable!$R:$S,2,0)*D1773)
  )
  )
  )
)</f>
        <v>6092.6717834472656</v>
      </c>
      <c r="G1773" t="s">
        <v>715</v>
      </c>
      <c r="J1773" t="str">
        <f>IF(ISBLANK(I1773),"",
IFERROR(VLOOKUP(I1773,[1]StringTable!$1:$1048576,MATCH("kor|String",[1]StringTable!$1:$1,0),0),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98"/>
        <v>0.25</v>
      </c>
      <c r="AJ1773">
        <f t="shared" si="196"/>
        <v>0.32</v>
      </c>
      <c r="AK1773">
        <f t="shared" si="197"/>
        <v>1</v>
      </c>
      <c r="AL1773">
        <v>0</v>
      </c>
    </row>
    <row r="1774" spans="1:38" x14ac:dyDescent="0.3">
      <c r="A1774">
        <v>13</v>
      </c>
      <c r="B1774">
        <v>33</v>
      </c>
      <c r="C1774">
        <f>IF(OR($L1774=TRUE,$A1774=0,MOD($A1774,ChapterTable!$R$20)&lt;&gt;0),
MAX(0,INT(($B1774+ChapterTable!$P$26+VLOOKUP(SUBSTITUTE(C$1,"성장단계","")&amp;"단계오프셋",ChapterTable!$R:$S,2,0))/ChapterTable!$P$23)),
MAX(0,INT(($B1774+ChapterTable!$R$26+VLOOKUP(SUBSTITUTE(C$1,"성장단계","")&amp;"보스단계오프셋",ChapterTable!$R:$S,2,0))/ChapterTable!$R$23)))</f>
        <v>3</v>
      </c>
      <c r="D1774">
        <f>IF(OR($L1774=TRUE,$A1774=0,MOD($A1774,ChapterTable!$R$20)&lt;&gt;0),
MAX(0,INT(($B1774+ChapterTable!$P$26+VLOOKUP(SUBSTITUTE(D$1,"성장단계","")&amp;"단계오프셋",ChapterTable!$R:$S,2,0))/ChapterTable!$P$23)),
MAX(0,INT(($B1774+ChapterTable!$R$26+VLOOKUP(SUBSTITUTE(D$1,"성장단계","")&amp;"보스단계오프셋",ChapterTable!$R:$S,2,0))/ChapterTable!$R$23)))</f>
        <v>3</v>
      </c>
      <c r="E1774" s="1">
        <f ca="1">IF(AND($A1774=0,$B1774=1),
    VLOOKUP(1,ChapterTable!$1:$1048576,MATCH("최종"&amp;SUBSTITUTE(SUBSTITUTE(E$1,"standard",""),"|Float",""),ChapterTable!$1:$1,0),0)*ChapterTable!$P$17,
  IF(AND($A1774=0,$B1774=0),
    E1775,
  IF($B1774=0,
    VLOOKUP($A1774,ChapterTable!$1:$1048576,MATCH("최종"&amp;SUBSTITUTE(SUBSTITUTE(E$1,"standard",""),"|Float",""),ChapterTable!$1:$1,0),0),
  IF($B1774=1,
    IF($L1774=FALSE,
      VLOOKUP($A1774,ChapterTable!$1:$1048576,MATCH("최종"&amp;SUBSTITUTE(SUBSTITUTE(E$1,"standard",""),"|Float",""),ChapterTable!$1:$1,0),0),
      VLOOKUP($A1774-ChapterTable!$P$11,ChapterTable!$1:$1048576,MATCH("최종"&amp;SUBSTITUTE(SUBSTITUTE(E$1,"standard",""),"|Float",""),ChapterTable!$1:$1,0),0)*ChapterTable!$P$14
    ),
  OFFSET(E1774,-$B1774+IF($L1774,1,0),0)*IF($B1774&gt;OFFSET($B1774,1,0),ChapterTable!$R$17,1)*
    (VLOOKUP(SUBSTITUTE(SUBSTITUTE(E$1,"standard",""),"|Float","")&amp;IF(OR($L1774=TRUE,$A1774=0,MOD($A1774,ChapterTable!$R$20)&lt;&gt;0),"","보스")&amp;"인게임누적곱배수",ChapterTable!$R:$S,2,0)^C1774
    +VLOOKUP(SUBSTITUTE(SUBSTITUTE(E$1,"standard",""),"|Float","")&amp;IF(OR($L1774=TRUE,$A1774=0,MOD($A1774,ChapterTable!$R$20)&lt;&gt;0),"","보스")&amp;"인게임누적합배수",ChapterTable!$R:$S,2,0)*C1774)
  )
  )
  )
)</f>
        <v>19098.660937499997</v>
      </c>
      <c r="F1774" s="1">
        <f ca="1">IF(AND($A1774=0,$B1774=1),
    VLOOKUP(1,ChapterTable!$1:$1048576,MATCH("최종"&amp;SUBSTITUTE(SUBSTITUTE(F$1,"standard",""),"|Float",""),ChapterTable!$1:$1,0),0)*ChapterTable!$P$17,
  IF(AND($A1774=0,$B1774=0),
    F1775,
  IF($B1774=0,
    VLOOKUP($A1774,ChapterTable!$1:$1048576,MATCH("최종"&amp;SUBSTITUTE(SUBSTITUTE(F$1,"standard",""),"|Float",""),ChapterTable!$1:$1,0),0),
  IF($B1774=1,
    IF($L1774=FALSE,
      VLOOKUP($A1774,ChapterTable!$1:$1048576,MATCH("최종"&amp;SUBSTITUTE(SUBSTITUTE(F$1,"standard",""),"|Float",""),ChapterTable!$1:$1,0),0),
      VLOOKUP($A1774-ChapterTable!$P$11,ChapterTable!$1:$1048576,MATCH("최종"&amp;SUBSTITUTE(SUBSTITUTE(F$1,"standard",""),"|Float",""),ChapterTable!$1:$1,0),0)*ChapterTable!$P$14
    ),
  OFFSET(F1774,-$B1774+IF($L1774,1,0),0)*
    (VLOOKUP(SUBSTITUTE(SUBSTITUTE(F$1,"standard",""),"|Float","")&amp;IF(OR($L1774=TRUE,$A1774=0,MOD($A1774,ChapterTable!$R$20)&lt;&gt;0),"","보스")&amp;"인게임누적곱배수",ChapterTable!$R:$S,2,0)^D1774
    +VLOOKUP(SUBSTITUTE(SUBSTITUTE(F$1,"standard",""),"|Float","")&amp;IF(OR($L1774=TRUE,$A1774=0,MOD($A1774,ChapterTable!$R$20)&lt;&gt;0),"","보스")&amp;"인게임누적합배수",ChapterTable!$R:$S,2,0)*D1774)
  )
  )
  )
)</f>
        <v>6092.6717834472656</v>
      </c>
      <c r="G1774" t="s">
        <v>715</v>
      </c>
      <c r="J1774" t="str">
        <f>IF(ISBLANK(I1774),"",
IFERROR(VLOOKUP(I1774,[1]StringTable!$1:$1048576,MATCH("kor|String",[1]StringTable!$1:$1,0),0),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98"/>
        <v>0.25</v>
      </c>
      <c r="AJ1774">
        <f t="shared" si="196"/>
        <v>0.32</v>
      </c>
      <c r="AK1774">
        <f t="shared" si="197"/>
        <v>1</v>
      </c>
      <c r="AL1774">
        <v>0</v>
      </c>
    </row>
    <row r="1775" spans="1:38" x14ac:dyDescent="0.3">
      <c r="A1775">
        <v>13</v>
      </c>
      <c r="B1775">
        <v>34</v>
      </c>
      <c r="C1775">
        <f>IF(OR($L1775=TRUE,$A1775=0,MOD($A1775,ChapterTable!$R$20)&lt;&gt;0),
MAX(0,INT(($B1775+ChapterTable!$P$26+VLOOKUP(SUBSTITUTE(C$1,"성장단계","")&amp;"단계오프셋",ChapterTable!$R:$S,2,0))/ChapterTable!$P$23)),
MAX(0,INT(($B1775+ChapterTable!$R$26+VLOOKUP(SUBSTITUTE(C$1,"성장단계","")&amp;"보스단계오프셋",ChapterTable!$R:$S,2,0))/ChapterTable!$R$23)))</f>
        <v>3</v>
      </c>
      <c r="D1775">
        <f>IF(OR($L1775=TRUE,$A1775=0,MOD($A1775,ChapterTable!$R$20)&lt;&gt;0),
MAX(0,INT(($B1775+ChapterTable!$P$26+VLOOKUP(SUBSTITUTE(D$1,"성장단계","")&amp;"단계오프셋",ChapterTable!$R:$S,2,0))/ChapterTable!$P$23)),
MAX(0,INT(($B1775+ChapterTable!$R$26+VLOOKUP(SUBSTITUTE(D$1,"성장단계","")&amp;"보스단계오프셋",ChapterTable!$R:$S,2,0))/ChapterTable!$R$23)))</f>
        <v>3</v>
      </c>
      <c r="E1775" s="1">
        <f ca="1">IF(AND($A1775=0,$B1775=1),
    VLOOKUP(1,ChapterTable!$1:$1048576,MATCH("최종"&amp;SUBSTITUTE(SUBSTITUTE(E$1,"standard",""),"|Float",""),ChapterTable!$1:$1,0),0)*ChapterTable!$P$17,
  IF(AND($A1775=0,$B1775=0),
    E1776,
  IF($B1775=0,
    VLOOKUP($A1775,ChapterTable!$1:$1048576,MATCH("최종"&amp;SUBSTITUTE(SUBSTITUTE(E$1,"standard",""),"|Float",""),ChapterTable!$1:$1,0),0),
  IF($B1775=1,
    IF($L1775=FALSE,
      VLOOKUP($A1775,ChapterTable!$1:$1048576,MATCH("최종"&amp;SUBSTITUTE(SUBSTITUTE(E$1,"standard",""),"|Float",""),ChapterTable!$1:$1,0),0),
      VLOOKUP($A1775-ChapterTable!$P$11,ChapterTable!$1:$1048576,MATCH("최종"&amp;SUBSTITUTE(SUBSTITUTE(E$1,"standard",""),"|Float",""),ChapterTable!$1:$1,0),0)*ChapterTable!$P$14
    ),
  OFFSET(E1775,-$B1775+IF($L1775,1,0),0)*IF($B1775&gt;OFFSET($B1775,1,0),ChapterTable!$R$17,1)*
    (VLOOKUP(SUBSTITUTE(SUBSTITUTE(E$1,"standard",""),"|Float","")&amp;IF(OR($L1775=TRUE,$A1775=0,MOD($A1775,ChapterTable!$R$20)&lt;&gt;0),"","보스")&amp;"인게임누적곱배수",ChapterTable!$R:$S,2,0)^C1775
    +VLOOKUP(SUBSTITUTE(SUBSTITUTE(E$1,"standard",""),"|Float","")&amp;IF(OR($L1775=TRUE,$A1775=0,MOD($A1775,ChapterTable!$R$20)&lt;&gt;0),"","보스")&amp;"인게임누적합배수",ChapterTable!$R:$S,2,0)*C1775)
  )
  )
  )
)</f>
        <v>19098.660937499997</v>
      </c>
      <c r="F1775" s="1">
        <f ca="1">IF(AND($A1775=0,$B1775=1),
    VLOOKUP(1,ChapterTable!$1:$1048576,MATCH("최종"&amp;SUBSTITUTE(SUBSTITUTE(F$1,"standard",""),"|Float",""),ChapterTable!$1:$1,0),0)*ChapterTable!$P$17,
  IF(AND($A1775=0,$B1775=0),
    F1776,
  IF($B1775=0,
    VLOOKUP($A1775,ChapterTable!$1:$1048576,MATCH("최종"&amp;SUBSTITUTE(SUBSTITUTE(F$1,"standard",""),"|Float",""),ChapterTable!$1:$1,0),0),
  IF($B1775=1,
    IF($L1775=FALSE,
      VLOOKUP($A1775,ChapterTable!$1:$1048576,MATCH("최종"&amp;SUBSTITUTE(SUBSTITUTE(F$1,"standard",""),"|Float",""),ChapterTable!$1:$1,0),0),
      VLOOKUP($A1775-ChapterTable!$P$11,ChapterTable!$1:$1048576,MATCH("최종"&amp;SUBSTITUTE(SUBSTITUTE(F$1,"standard",""),"|Float",""),ChapterTable!$1:$1,0),0)*ChapterTable!$P$14
    ),
  OFFSET(F1775,-$B1775+IF($L1775,1,0),0)*
    (VLOOKUP(SUBSTITUTE(SUBSTITUTE(F$1,"standard",""),"|Float","")&amp;IF(OR($L1775=TRUE,$A1775=0,MOD($A1775,ChapterTable!$R$20)&lt;&gt;0),"","보스")&amp;"인게임누적곱배수",ChapterTable!$R:$S,2,0)^D1775
    +VLOOKUP(SUBSTITUTE(SUBSTITUTE(F$1,"standard",""),"|Float","")&amp;IF(OR($L1775=TRUE,$A1775=0,MOD($A1775,ChapterTable!$R$20)&lt;&gt;0),"","보스")&amp;"인게임누적합배수",ChapterTable!$R:$S,2,0)*D1775)
  )
  )
  )
)</f>
        <v>6092.6717834472656</v>
      </c>
      <c r="G1775" t="s">
        <v>715</v>
      </c>
      <c r="J1775" t="str">
        <f>IF(ISBLANK(I1775),"",
IFERROR(VLOOKUP(I1775,[1]StringTable!$1:$1048576,MATCH("kor|String",[1]StringTable!$1:$1,0),0),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98"/>
        <v>0.25</v>
      </c>
      <c r="AJ1775">
        <f t="shared" si="196"/>
        <v>0.32</v>
      </c>
      <c r="AK1775">
        <f t="shared" si="197"/>
        <v>1</v>
      </c>
      <c r="AL1775">
        <v>0</v>
      </c>
    </row>
    <row r="1776" spans="1:38" x14ac:dyDescent="0.3">
      <c r="A1776">
        <v>13</v>
      </c>
      <c r="B1776">
        <v>35</v>
      </c>
      <c r="C1776">
        <f>IF(OR($L1776=TRUE,$A1776=0,MOD($A1776,ChapterTable!$R$20)&lt;&gt;0),
MAX(0,INT(($B1776+ChapterTable!$P$26+VLOOKUP(SUBSTITUTE(C$1,"성장단계","")&amp;"단계오프셋",ChapterTable!$R:$S,2,0))/ChapterTable!$P$23)),
MAX(0,INT(($B1776+ChapterTable!$R$26+VLOOKUP(SUBSTITUTE(C$1,"성장단계","")&amp;"보스단계오프셋",ChapterTable!$R:$S,2,0))/ChapterTable!$R$23)))</f>
        <v>3</v>
      </c>
      <c r="D1776">
        <f>IF(OR($L1776=TRUE,$A1776=0,MOD($A1776,ChapterTable!$R$20)&lt;&gt;0),
MAX(0,INT(($B1776+ChapterTable!$P$26+VLOOKUP(SUBSTITUTE(D$1,"성장단계","")&amp;"단계오프셋",ChapterTable!$R:$S,2,0))/ChapterTable!$P$23)),
MAX(0,INT(($B1776+ChapterTable!$R$26+VLOOKUP(SUBSTITUTE(D$1,"성장단계","")&amp;"보스단계오프셋",ChapterTable!$R:$S,2,0))/ChapterTable!$R$23)))</f>
        <v>3</v>
      </c>
      <c r="E1776" s="1">
        <f ca="1">IF(AND($A1776=0,$B1776=1),
    VLOOKUP(1,ChapterTable!$1:$1048576,MATCH("최종"&amp;SUBSTITUTE(SUBSTITUTE(E$1,"standard",""),"|Float",""),ChapterTable!$1:$1,0),0)*ChapterTable!$P$17,
  IF(AND($A1776=0,$B1776=0),
    E1777,
  IF($B1776=0,
    VLOOKUP($A1776,ChapterTable!$1:$1048576,MATCH("최종"&amp;SUBSTITUTE(SUBSTITUTE(E$1,"standard",""),"|Float",""),ChapterTable!$1:$1,0),0),
  IF($B1776=1,
    IF($L1776=FALSE,
      VLOOKUP($A1776,ChapterTable!$1:$1048576,MATCH("최종"&amp;SUBSTITUTE(SUBSTITUTE(E$1,"standard",""),"|Float",""),ChapterTable!$1:$1,0),0),
      VLOOKUP($A1776-ChapterTable!$P$11,ChapterTable!$1:$1048576,MATCH("최종"&amp;SUBSTITUTE(SUBSTITUTE(E$1,"standard",""),"|Float",""),ChapterTable!$1:$1,0),0)*ChapterTable!$P$14
    ),
  OFFSET(E1776,-$B1776+IF($L1776,1,0),0)*IF($B1776&gt;OFFSET($B1776,1,0),ChapterTable!$R$17,1)*
    (VLOOKUP(SUBSTITUTE(SUBSTITUTE(E$1,"standard",""),"|Float","")&amp;IF(OR($L1776=TRUE,$A1776=0,MOD($A1776,ChapterTable!$R$20)&lt;&gt;0),"","보스")&amp;"인게임누적곱배수",ChapterTable!$R:$S,2,0)^C1776
    +VLOOKUP(SUBSTITUTE(SUBSTITUTE(E$1,"standard",""),"|Float","")&amp;IF(OR($L1776=TRUE,$A1776=0,MOD($A1776,ChapterTable!$R$20)&lt;&gt;0),"","보스")&amp;"인게임누적합배수",ChapterTable!$R:$S,2,0)*C1776)
  )
  )
  )
)</f>
        <v>19098.660937499997</v>
      </c>
      <c r="F1776" s="1">
        <f ca="1">IF(AND($A1776=0,$B1776=1),
    VLOOKUP(1,ChapterTable!$1:$1048576,MATCH("최종"&amp;SUBSTITUTE(SUBSTITUTE(F$1,"standard",""),"|Float",""),ChapterTable!$1:$1,0),0)*ChapterTable!$P$17,
  IF(AND($A1776=0,$B1776=0),
    F1777,
  IF($B1776=0,
    VLOOKUP($A1776,ChapterTable!$1:$1048576,MATCH("최종"&amp;SUBSTITUTE(SUBSTITUTE(F$1,"standard",""),"|Float",""),ChapterTable!$1:$1,0),0),
  IF($B1776=1,
    IF($L1776=FALSE,
      VLOOKUP($A1776,ChapterTable!$1:$1048576,MATCH("최종"&amp;SUBSTITUTE(SUBSTITUTE(F$1,"standard",""),"|Float",""),ChapterTable!$1:$1,0),0),
      VLOOKUP($A1776-ChapterTable!$P$11,ChapterTable!$1:$1048576,MATCH("최종"&amp;SUBSTITUTE(SUBSTITUTE(F$1,"standard",""),"|Float",""),ChapterTable!$1:$1,0),0)*ChapterTable!$P$14
    ),
  OFFSET(F1776,-$B1776+IF($L1776,1,0),0)*
    (VLOOKUP(SUBSTITUTE(SUBSTITUTE(F$1,"standard",""),"|Float","")&amp;IF(OR($L1776=TRUE,$A1776=0,MOD($A1776,ChapterTable!$R$20)&lt;&gt;0),"","보스")&amp;"인게임누적곱배수",ChapterTable!$R:$S,2,0)^D1776
    +VLOOKUP(SUBSTITUTE(SUBSTITUTE(F$1,"standard",""),"|Float","")&amp;IF(OR($L1776=TRUE,$A1776=0,MOD($A1776,ChapterTable!$R$20)&lt;&gt;0),"","보스")&amp;"인게임누적합배수",ChapterTable!$R:$S,2,0)*D1776)
  )
  )
  )
)</f>
        <v>6092.6717834472656</v>
      </c>
      <c r="G1776" t="s">
        <v>715</v>
      </c>
      <c r="J1776" t="str">
        <f>IF(ISBLANK(I1776),"",
IFERROR(VLOOKUP(I1776,[1]StringTable!$1:$1048576,MATCH("kor|String",[1]StringTable!$1:$1,0),0),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98"/>
        <v>0.25</v>
      </c>
      <c r="AJ1776">
        <f t="shared" si="196"/>
        <v>0.32</v>
      </c>
      <c r="AK1776">
        <f t="shared" si="197"/>
        <v>1</v>
      </c>
      <c r="AL1776">
        <v>0</v>
      </c>
    </row>
    <row r="1777" spans="1:38" x14ac:dyDescent="0.3">
      <c r="A1777">
        <v>13</v>
      </c>
      <c r="B1777">
        <v>36</v>
      </c>
      <c r="C1777">
        <f>IF(OR($L1777=TRUE,$A1777=0,MOD($A1777,ChapterTable!$R$20)&lt;&gt;0),
MAX(0,INT(($B1777+ChapterTable!$P$26+VLOOKUP(SUBSTITUTE(C$1,"성장단계","")&amp;"단계오프셋",ChapterTable!$R:$S,2,0))/ChapterTable!$P$23)),
MAX(0,INT(($B1777+ChapterTable!$R$26+VLOOKUP(SUBSTITUTE(C$1,"성장단계","")&amp;"보스단계오프셋",ChapterTable!$R:$S,2,0))/ChapterTable!$R$23)))</f>
        <v>4</v>
      </c>
      <c r="D1777">
        <f>IF(OR($L1777=TRUE,$A1777=0,MOD($A1777,ChapterTable!$R$20)&lt;&gt;0),
MAX(0,INT(($B1777+ChapterTable!$P$26+VLOOKUP(SUBSTITUTE(D$1,"성장단계","")&amp;"단계오프셋",ChapterTable!$R:$S,2,0))/ChapterTable!$P$23)),
MAX(0,INT(($B1777+ChapterTable!$R$26+VLOOKUP(SUBSTITUTE(D$1,"성장단계","")&amp;"보스단계오프셋",ChapterTable!$R:$S,2,0))/ChapterTable!$R$23)))</f>
        <v>3</v>
      </c>
      <c r="E1777" s="1">
        <f ca="1">IF(AND($A1777=0,$B1777=1),
    VLOOKUP(1,ChapterTable!$1:$1048576,MATCH("최종"&amp;SUBSTITUTE(SUBSTITUTE(E$1,"standard",""),"|Float",""),ChapterTable!$1:$1,0),0)*ChapterTable!$P$17,
  IF(AND($A1777=0,$B1777=0),
    E1778,
  IF($B1777=0,
    VLOOKUP($A1777,ChapterTable!$1:$1048576,MATCH("최종"&amp;SUBSTITUTE(SUBSTITUTE(E$1,"standard",""),"|Float",""),ChapterTable!$1:$1,0),0),
  IF($B1777=1,
    IF($L1777=FALSE,
      VLOOKUP($A1777,ChapterTable!$1:$1048576,MATCH("최종"&amp;SUBSTITUTE(SUBSTITUTE(E$1,"standard",""),"|Float",""),ChapterTable!$1:$1,0),0),
      VLOOKUP($A1777-ChapterTable!$P$11,ChapterTable!$1:$1048576,MATCH("최종"&amp;SUBSTITUTE(SUBSTITUTE(E$1,"standard",""),"|Float",""),ChapterTable!$1:$1,0),0)*ChapterTable!$P$14
    ),
  OFFSET(E1777,-$B1777+IF($L1777,1,0),0)*IF($B1777&gt;OFFSET($B1777,1,0),ChapterTable!$R$17,1)*
    (VLOOKUP(SUBSTITUTE(SUBSTITUTE(E$1,"standard",""),"|Float","")&amp;IF(OR($L1777=TRUE,$A1777=0,MOD($A1777,ChapterTable!$R$20)&lt;&gt;0),"","보스")&amp;"인게임누적곱배수",ChapterTable!$R:$S,2,0)^C1777
    +VLOOKUP(SUBSTITUTE(SUBSTITUTE(E$1,"standard",""),"|Float","")&amp;IF(OR($L1777=TRUE,$A1777=0,MOD($A1777,ChapterTable!$R$20)&lt;&gt;0),"","보스")&amp;"인게임누적합배수",ChapterTable!$R:$S,2,0)*C1777)
  )
  )
  )
)</f>
        <v>21485.993554687499</v>
      </c>
      <c r="F1777" s="1">
        <f ca="1">IF(AND($A1777=0,$B1777=1),
    VLOOKUP(1,ChapterTable!$1:$1048576,MATCH("최종"&amp;SUBSTITUTE(SUBSTITUTE(F$1,"standard",""),"|Float",""),ChapterTable!$1:$1,0),0)*ChapterTable!$P$17,
  IF(AND($A1777=0,$B1777=0),
    F1778,
  IF($B1777=0,
    VLOOKUP($A1777,ChapterTable!$1:$1048576,MATCH("최종"&amp;SUBSTITUTE(SUBSTITUTE(F$1,"standard",""),"|Float",""),ChapterTable!$1:$1,0),0),
  IF($B1777=1,
    IF($L1777=FALSE,
      VLOOKUP($A1777,ChapterTable!$1:$1048576,MATCH("최종"&amp;SUBSTITUTE(SUBSTITUTE(F$1,"standard",""),"|Float",""),ChapterTable!$1:$1,0),0),
      VLOOKUP($A1777-ChapterTable!$P$11,ChapterTable!$1:$1048576,MATCH("최종"&amp;SUBSTITUTE(SUBSTITUTE(F$1,"standard",""),"|Float",""),ChapterTable!$1:$1,0),0)*ChapterTable!$P$14
    ),
  OFFSET(F1777,-$B1777+IF($L1777,1,0),0)*
    (VLOOKUP(SUBSTITUTE(SUBSTITUTE(F$1,"standard",""),"|Float","")&amp;IF(OR($L1777=TRUE,$A1777=0,MOD($A1777,ChapterTable!$R$20)&lt;&gt;0),"","보스")&amp;"인게임누적곱배수",ChapterTable!$R:$S,2,0)^D1777
    +VLOOKUP(SUBSTITUTE(SUBSTITUTE(F$1,"standard",""),"|Float","")&amp;IF(OR($L1777=TRUE,$A1777=0,MOD($A1777,ChapterTable!$R$20)&lt;&gt;0),"","보스")&amp;"인게임누적합배수",ChapterTable!$R:$S,2,0)*D1777)
  )
  )
  )
)</f>
        <v>6092.6717834472656</v>
      </c>
      <c r="G1777" t="s">
        <v>715</v>
      </c>
      <c r="J1777" t="str">
        <f>IF(ISBLANK(I1777),"",
IFERROR(VLOOKUP(I1777,[1]StringTable!$1:$1048576,MATCH("kor|String",[1]StringTable!$1:$1,0),0),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98"/>
        <v>0.25</v>
      </c>
      <c r="AJ1777">
        <f t="shared" si="196"/>
        <v>0.32</v>
      </c>
      <c r="AK1777">
        <f t="shared" si="197"/>
        <v>1</v>
      </c>
      <c r="AL1777">
        <v>0</v>
      </c>
    </row>
    <row r="1778" spans="1:38" x14ac:dyDescent="0.3">
      <c r="A1778">
        <v>13</v>
      </c>
      <c r="B1778">
        <v>37</v>
      </c>
      <c r="C1778">
        <f>IF(OR($L1778=TRUE,$A1778=0,MOD($A1778,ChapterTable!$R$20)&lt;&gt;0),
MAX(0,INT(($B1778+ChapterTable!$P$26+VLOOKUP(SUBSTITUTE(C$1,"성장단계","")&amp;"단계오프셋",ChapterTable!$R:$S,2,0))/ChapterTable!$P$23)),
MAX(0,INT(($B1778+ChapterTable!$R$26+VLOOKUP(SUBSTITUTE(C$1,"성장단계","")&amp;"보스단계오프셋",ChapterTable!$R:$S,2,0))/ChapterTable!$R$23)))</f>
        <v>4</v>
      </c>
      <c r="D1778">
        <f>IF(OR($L1778=TRUE,$A1778=0,MOD($A1778,ChapterTable!$R$20)&lt;&gt;0),
MAX(0,INT(($B1778+ChapterTable!$P$26+VLOOKUP(SUBSTITUTE(D$1,"성장단계","")&amp;"단계오프셋",ChapterTable!$R:$S,2,0))/ChapterTable!$P$23)),
MAX(0,INT(($B1778+ChapterTable!$R$26+VLOOKUP(SUBSTITUTE(D$1,"성장단계","")&amp;"보스단계오프셋",ChapterTable!$R:$S,2,0))/ChapterTable!$R$23)))</f>
        <v>3</v>
      </c>
      <c r="E1778" s="1">
        <f ca="1">IF(AND($A1778=0,$B1778=1),
    VLOOKUP(1,ChapterTable!$1:$1048576,MATCH("최종"&amp;SUBSTITUTE(SUBSTITUTE(E$1,"standard",""),"|Float",""),ChapterTable!$1:$1,0),0)*ChapterTable!$P$17,
  IF(AND($A1778=0,$B1778=0),
    E1779,
  IF($B1778=0,
    VLOOKUP($A1778,ChapterTable!$1:$1048576,MATCH("최종"&amp;SUBSTITUTE(SUBSTITUTE(E$1,"standard",""),"|Float",""),ChapterTable!$1:$1,0),0),
  IF($B1778=1,
    IF($L1778=FALSE,
      VLOOKUP($A1778,ChapterTable!$1:$1048576,MATCH("최종"&amp;SUBSTITUTE(SUBSTITUTE(E$1,"standard",""),"|Float",""),ChapterTable!$1:$1,0),0),
      VLOOKUP($A1778-ChapterTable!$P$11,ChapterTable!$1:$1048576,MATCH("최종"&amp;SUBSTITUTE(SUBSTITUTE(E$1,"standard",""),"|Float",""),ChapterTable!$1:$1,0),0)*ChapterTable!$P$14
    ),
  OFFSET(E1778,-$B1778+IF($L1778,1,0),0)*IF($B1778&gt;OFFSET($B1778,1,0),ChapterTable!$R$17,1)*
    (VLOOKUP(SUBSTITUTE(SUBSTITUTE(E$1,"standard",""),"|Float","")&amp;IF(OR($L1778=TRUE,$A1778=0,MOD($A1778,ChapterTable!$R$20)&lt;&gt;0),"","보스")&amp;"인게임누적곱배수",ChapterTable!$R:$S,2,0)^C1778
    +VLOOKUP(SUBSTITUTE(SUBSTITUTE(E$1,"standard",""),"|Float","")&amp;IF(OR($L1778=TRUE,$A1778=0,MOD($A1778,ChapterTable!$R$20)&lt;&gt;0),"","보스")&amp;"인게임누적합배수",ChapterTable!$R:$S,2,0)*C1778)
  )
  )
  )
)</f>
        <v>21485.993554687499</v>
      </c>
      <c r="F1778" s="1">
        <f ca="1">IF(AND($A1778=0,$B1778=1),
    VLOOKUP(1,ChapterTable!$1:$1048576,MATCH("최종"&amp;SUBSTITUTE(SUBSTITUTE(F$1,"standard",""),"|Float",""),ChapterTable!$1:$1,0),0)*ChapterTable!$P$17,
  IF(AND($A1778=0,$B1778=0),
    F1779,
  IF($B1778=0,
    VLOOKUP($A1778,ChapterTable!$1:$1048576,MATCH("최종"&amp;SUBSTITUTE(SUBSTITUTE(F$1,"standard",""),"|Float",""),ChapterTable!$1:$1,0),0),
  IF($B1778=1,
    IF($L1778=FALSE,
      VLOOKUP($A1778,ChapterTable!$1:$1048576,MATCH("최종"&amp;SUBSTITUTE(SUBSTITUTE(F$1,"standard",""),"|Float",""),ChapterTable!$1:$1,0),0),
      VLOOKUP($A1778-ChapterTable!$P$11,ChapterTable!$1:$1048576,MATCH("최종"&amp;SUBSTITUTE(SUBSTITUTE(F$1,"standard",""),"|Float",""),ChapterTable!$1:$1,0),0)*ChapterTable!$P$14
    ),
  OFFSET(F1778,-$B1778+IF($L1778,1,0),0)*
    (VLOOKUP(SUBSTITUTE(SUBSTITUTE(F$1,"standard",""),"|Float","")&amp;IF(OR($L1778=TRUE,$A1778=0,MOD($A1778,ChapterTable!$R$20)&lt;&gt;0),"","보스")&amp;"인게임누적곱배수",ChapterTable!$R:$S,2,0)^D1778
    +VLOOKUP(SUBSTITUTE(SUBSTITUTE(F$1,"standard",""),"|Float","")&amp;IF(OR($L1778=TRUE,$A1778=0,MOD($A1778,ChapterTable!$R$20)&lt;&gt;0),"","보스")&amp;"인게임누적합배수",ChapterTable!$R:$S,2,0)*D1778)
  )
  )
  )
)</f>
        <v>6092.6717834472656</v>
      </c>
      <c r="G1778" t="s">
        <v>715</v>
      </c>
      <c r="J1778" t="str">
        <f>IF(ISBLANK(I1778),"",
IFERROR(VLOOKUP(I1778,[1]StringTable!$1:$1048576,MATCH("kor|String",[1]StringTable!$1:$1,0),0),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98"/>
        <v>0.25</v>
      </c>
      <c r="AJ1778">
        <f t="shared" si="196"/>
        <v>0.32</v>
      </c>
      <c r="AK1778">
        <f t="shared" si="197"/>
        <v>1</v>
      </c>
      <c r="AL1778">
        <v>0</v>
      </c>
    </row>
    <row r="1779" spans="1:38" x14ac:dyDescent="0.3">
      <c r="A1779">
        <v>13</v>
      </c>
      <c r="B1779">
        <v>38</v>
      </c>
      <c r="C1779">
        <f>IF(OR($L1779=TRUE,$A1779=0,MOD($A1779,ChapterTable!$R$20)&lt;&gt;0),
MAX(0,INT(($B1779+ChapterTable!$P$26+VLOOKUP(SUBSTITUTE(C$1,"성장단계","")&amp;"단계오프셋",ChapterTable!$R:$S,2,0))/ChapterTable!$P$23)),
MAX(0,INT(($B1779+ChapterTable!$R$26+VLOOKUP(SUBSTITUTE(C$1,"성장단계","")&amp;"보스단계오프셋",ChapterTable!$R:$S,2,0))/ChapterTable!$R$23)))</f>
        <v>4</v>
      </c>
      <c r="D1779">
        <f>IF(OR($L1779=TRUE,$A1779=0,MOD($A1779,ChapterTable!$R$20)&lt;&gt;0),
MAX(0,INT(($B1779+ChapterTable!$P$26+VLOOKUP(SUBSTITUTE(D$1,"성장단계","")&amp;"단계오프셋",ChapterTable!$R:$S,2,0))/ChapterTable!$P$23)),
MAX(0,INT(($B1779+ChapterTable!$R$26+VLOOKUP(SUBSTITUTE(D$1,"성장단계","")&amp;"보스단계오프셋",ChapterTable!$R:$S,2,0))/ChapterTable!$R$23)))</f>
        <v>3</v>
      </c>
      <c r="E1779" s="1">
        <f ca="1">IF(AND($A1779=0,$B1779=1),
    VLOOKUP(1,ChapterTable!$1:$1048576,MATCH("최종"&amp;SUBSTITUTE(SUBSTITUTE(E$1,"standard",""),"|Float",""),ChapterTable!$1:$1,0),0)*ChapterTable!$P$17,
  IF(AND($A1779=0,$B1779=0),
    E1780,
  IF($B1779=0,
    VLOOKUP($A1779,ChapterTable!$1:$1048576,MATCH("최종"&amp;SUBSTITUTE(SUBSTITUTE(E$1,"standard",""),"|Float",""),ChapterTable!$1:$1,0),0),
  IF($B1779=1,
    IF($L1779=FALSE,
      VLOOKUP($A1779,ChapterTable!$1:$1048576,MATCH("최종"&amp;SUBSTITUTE(SUBSTITUTE(E$1,"standard",""),"|Float",""),ChapterTable!$1:$1,0),0),
      VLOOKUP($A1779-ChapterTable!$P$11,ChapterTable!$1:$1048576,MATCH("최종"&amp;SUBSTITUTE(SUBSTITUTE(E$1,"standard",""),"|Float",""),ChapterTable!$1:$1,0),0)*ChapterTable!$P$14
    ),
  OFFSET(E1779,-$B1779+IF($L1779,1,0),0)*IF($B1779&gt;OFFSET($B1779,1,0),ChapterTable!$R$17,1)*
    (VLOOKUP(SUBSTITUTE(SUBSTITUTE(E$1,"standard",""),"|Float","")&amp;IF(OR($L1779=TRUE,$A1779=0,MOD($A1779,ChapterTable!$R$20)&lt;&gt;0),"","보스")&amp;"인게임누적곱배수",ChapterTable!$R:$S,2,0)^C1779
    +VLOOKUP(SUBSTITUTE(SUBSTITUTE(E$1,"standard",""),"|Float","")&amp;IF(OR($L1779=TRUE,$A1779=0,MOD($A1779,ChapterTable!$R$20)&lt;&gt;0),"","보스")&amp;"인게임누적합배수",ChapterTable!$R:$S,2,0)*C1779)
  )
  )
  )
)</f>
        <v>21485.993554687499</v>
      </c>
      <c r="F1779" s="1">
        <f ca="1">IF(AND($A1779=0,$B1779=1),
    VLOOKUP(1,ChapterTable!$1:$1048576,MATCH("최종"&amp;SUBSTITUTE(SUBSTITUTE(F$1,"standard",""),"|Float",""),ChapterTable!$1:$1,0),0)*ChapterTable!$P$17,
  IF(AND($A1779=0,$B1779=0),
    F1780,
  IF($B1779=0,
    VLOOKUP($A1779,ChapterTable!$1:$1048576,MATCH("최종"&amp;SUBSTITUTE(SUBSTITUTE(F$1,"standard",""),"|Float",""),ChapterTable!$1:$1,0),0),
  IF($B1779=1,
    IF($L1779=FALSE,
      VLOOKUP($A1779,ChapterTable!$1:$1048576,MATCH("최종"&amp;SUBSTITUTE(SUBSTITUTE(F$1,"standard",""),"|Float",""),ChapterTable!$1:$1,0),0),
      VLOOKUP($A1779-ChapterTable!$P$11,ChapterTable!$1:$1048576,MATCH("최종"&amp;SUBSTITUTE(SUBSTITUTE(F$1,"standard",""),"|Float",""),ChapterTable!$1:$1,0),0)*ChapterTable!$P$14
    ),
  OFFSET(F1779,-$B1779+IF($L1779,1,0),0)*
    (VLOOKUP(SUBSTITUTE(SUBSTITUTE(F$1,"standard",""),"|Float","")&amp;IF(OR($L1779=TRUE,$A1779=0,MOD($A1779,ChapterTable!$R$20)&lt;&gt;0),"","보스")&amp;"인게임누적곱배수",ChapterTable!$R:$S,2,0)^D1779
    +VLOOKUP(SUBSTITUTE(SUBSTITUTE(F$1,"standard",""),"|Float","")&amp;IF(OR($L1779=TRUE,$A1779=0,MOD($A1779,ChapterTable!$R$20)&lt;&gt;0),"","보스")&amp;"인게임누적합배수",ChapterTable!$R:$S,2,0)*D1779)
  )
  )
  )
)</f>
        <v>6092.6717834472656</v>
      </c>
      <c r="G1779" t="s">
        <v>715</v>
      </c>
      <c r="J1779" t="str">
        <f>IF(ISBLANK(I1779),"",
IFERROR(VLOOKUP(I1779,[1]StringTable!$1:$1048576,MATCH("kor|String",[1]StringTable!$1:$1,0),0),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98"/>
        <v>0.25</v>
      </c>
      <c r="AJ1779">
        <f t="shared" si="196"/>
        <v>0.32</v>
      </c>
      <c r="AK1779">
        <f t="shared" si="197"/>
        <v>1</v>
      </c>
      <c r="AL1779">
        <v>0</v>
      </c>
    </row>
    <row r="1780" spans="1:38" x14ac:dyDescent="0.3">
      <c r="A1780">
        <v>13</v>
      </c>
      <c r="B1780">
        <v>39</v>
      </c>
      <c r="C1780">
        <f>IF(OR($L1780=TRUE,$A1780=0,MOD($A1780,ChapterTable!$R$20)&lt;&gt;0),
MAX(0,INT(($B1780+ChapterTable!$P$26+VLOOKUP(SUBSTITUTE(C$1,"성장단계","")&amp;"단계오프셋",ChapterTable!$R:$S,2,0))/ChapterTable!$P$23)),
MAX(0,INT(($B1780+ChapterTable!$R$26+VLOOKUP(SUBSTITUTE(C$1,"성장단계","")&amp;"보스단계오프셋",ChapterTable!$R:$S,2,0))/ChapterTable!$R$23)))</f>
        <v>4</v>
      </c>
      <c r="D1780">
        <f>IF(OR($L1780=TRUE,$A1780=0,MOD($A1780,ChapterTable!$R$20)&lt;&gt;0),
MAX(0,INT(($B1780+ChapterTable!$P$26+VLOOKUP(SUBSTITUTE(D$1,"성장단계","")&amp;"단계오프셋",ChapterTable!$R:$S,2,0))/ChapterTable!$P$23)),
MAX(0,INT(($B1780+ChapterTable!$R$26+VLOOKUP(SUBSTITUTE(D$1,"성장단계","")&amp;"보스단계오프셋",ChapterTable!$R:$S,2,0))/ChapterTable!$R$23)))</f>
        <v>3</v>
      </c>
      <c r="E1780" s="1">
        <f ca="1">IF(AND($A1780=0,$B1780=1),
    VLOOKUP(1,ChapterTable!$1:$1048576,MATCH("최종"&amp;SUBSTITUTE(SUBSTITUTE(E$1,"standard",""),"|Float",""),ChapterTable!$1:$1,0),0)*ChapterTable!$P$17,
  IF(AND($A1780=0,$B1780=0),
    E1781,
  IF($B1780=0,
    VLOOKUP($A1780,ChapterTable!$1:$1048576,MATCH("최종"&amp;SUBSTITUTE(SUBSTITUTE(E$1,"standard",""),"|Float",""),ChapterTable!$1:$1,0),0),
  IF($B1780=1,
    IF($L1780=FALSE,
      VLOOKUP($A1780,ChapterTable!$1:$1048576,MATCH("최종"&amp;SUBSTITUTE(SUBSTITUTE(E$1,"standard",""),"|Float",""),ChapterTable!$1:$1,0),0),
      VLOOKUP($A1780-ChapterTable!$P$11,ChapterTable!$1:$1048576,MATCH("최종"&amp;SUBSTITUTE(SUBSTITUTE(E$1,"standard",""),"|Float",""),ChapterTable!$1:$1,0),0)*ChapterTable!$P$14
    ),
  OFFSET(E1780,-$B1780+IF($L1780,1,0),0)*IF($B1780&gt;OFFSET($B1780,1,0),ChapterTable!$R$17,1)*
    (VLOOKUP(SUBSTITUTE(SUBSTITUTE(E$1,"standard",""),"|Float","")&amp;IF(OR($L1780=TRUE,$A1780=0,MOD($A1780,ChapterTable!$R$20)&lt;&gt;0),"","보스")&amp;"인게임누적곱배수",ChapterTable!$R:$S,2,0)^C1780
    +VLOOKUP(SUBSTITUTE(SUBSTITUTE(E$1,"standard",""),"|Float","")&amp;IF(OR($L1780=TRUE,$A1780=0,MOD($A1780,ChapterTable!$R$20)&lt;&gt;0),"","보스")&amp;"인게임누적합배수",ChapterTable!$R:$S,2,0)*C1780)
  )
  )
  )
)</f>
        <v>21485.993554687499</v>
      </c>
      <c r="F1780" s="1">
        <f ca="1">IF(AND($A1780=0,$B1780=1),
    VLOOKUP(1,ChapterTable!$1:$1048576,MATCH("최종"&amp;SUBSTITUTE(SUBSTITUTE(F$1,"standard",""),"|Float",""),ChapterTable!$1:$1,0),0)*ChapterTable!$P$17,
  IF(AND($A1780=0,$B1780=0),
    F1781,
  IF($B1780=0,
    VLOOKUP($A1780,ChapterTable!$1:$1048576,MATCH("최종"&amp;SUBSTITUTE(SUBSTITUTE(F$1,"standard",""),"|Float",""),ChapterTable!$1:$1,0),0),
  IF($B1780=1,
    IF($L1780=FALSE,
      VLOOKUP($A1780,ChapterTable!$1:$1048576,MATCH("최종"&amp;SUBSTITUTE(SUBSTITUTE(F$1,"standard",""),"|Float",""),ChapterTable!$1:$1,0),0),
      VLOOKUP($A1780-ChapterTable!$P$11,ChapterTable!$1:$1048576,MATCH("최종"&amp;SUBSTITUTE(SUBSTITUTE(F$1,"standard",""),"|Float",""),ChapterTable!$1:$1,0),0)*ChapterTable!$P$14
    ),
  OFFSET(F1780,-$B1780+IF($L1780,1,0),0)*
    (VLOOKUP(SUBSTITUTE(SUBSTITUTE(F$1,"standard",""),"|Float","")&amp;IF(OR($L1780=TRUE,$A1780=0,MOD($A1780,ChapterTable!$R$20)&lt;&gt;0),"","보스")&amp;"인게임누적곱배수",ChapterTable!$R:$S,2,0)^D1780
    +VLOOKUP(SUBSTITUTE(SUBSTITUTE(F$1,"standard",""),"|Float","")&amp;IF(OR($L1780=TRUE,$A1780=0,MOD($A1780,ChapterTable!$R$20)&lt;&gt;0),"","보스")&amp;"인게임누적합배수",ChapterTable!$R:$S,2,0)*D1780)
  )
  )
  )
)</f>
        <v>6092.6717834472656</v>
      </c>
      <c r="G1780" t="s">
        <v>715</v>
      </c>
      <c r="J1780" t="str">
        <f>IF(ISBLANK(I1780),"",
IFERROR(VLOOKUP(I1780,[1]StringTable!$1:$1048576,MATCH("kor|String",[1]StringTable!$1:$1,0),0),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98"/>
        <v>0.25</v>
      </c>
      <c r="AJ1780">
        <f t="shared" si="196"/>
        <v>0.32</v>
      </c>
      <c r="AK1780">
        <f t="shared" si="197"/>
        <v>1</v>
      </c>
      <c r="AL1780">
        <v>0</v>
      </c>
    </row>
    <row r="1781" spans="1:38" x14ac:dyDescent="0.3">
      <c r="A1781">
        <v>13</v>
      </c>
      <c r="B1781">
        <v>40</v>
      </c>
      <c r="C1781">
        <f>IF(OR($L1781=TRUE,$A1781=0,MOD($A1781,ChapterTable!$R$20)&lt;&gt;0),
MAX(0,INT(($B1781+ChapterTable!$P$26+VLOOKUP(SUBSTITUTE(C$1,"성장단계","")&amp;"단계오프셋",ChapterTable!$R:$S,2,0))/ChapterTable!$P$23)),
MAX(0,INT(($B1781+ChapterTable!$R$26+VLOOKUP(SUBSTITUTE(C$1,"성장단계","")&amp;"보스단계오프셋",ChapterTable!$R:$S,2,0))/ChapterTable!$R$23)))</f>
        <v>4</v>
      </c>
      <c r="D1781">
        <f>IF(OR($L1781=TRUE,$A1781=0,MOD($A1781,ChapterTable!$R$20)&lt;&gt;0),
MAX(0,INT(($B1781+ChapterTable!$P$26+VLOOKUP(SUBSTITUTE(D$1,"성장단계","")&amp;"단계오프셋",ChapterTable!$R:$S,2,0))/ChapterTable!$P$23)),
MAX(0,INT(($B1781+ChapterTable!$R$26+VLOOKUP(SUBSTITUTE(D$1,"성장단계","")&amp;"보스단계오프셋",ChapterTable!$R:$S,2,0))/ChapterTable!$R$23)))</f>
        <v>3</v>
      </c>
      <c r="E1781" s="1">
        <f ca="1">IF(AND($A1781=0,$B1781=1),
    VLOOKUP(1,ChapterTable!$1:$1048576,MATCH("최종"&amp;SUBSTITUTE(SUBSTITUTE(E$1,"standard",""),"|Float",""),ChapterTable!$1:$1,0),0)*ChapterTable!$P$17,
  IF(AND($A1781=0,$B1781=0),
    E1782,
  IF($B1781=0,
    VLOOKUP($A1781,ChapterTable!$1:$1048576,MATCH("최종"&amp;SUBSTITUTE(SUBSTITUTE(E$1,"standard",""),"|Float",""),ChapterTable!$1:$1,0),0),
  IF($B1781=1,
    IF($L1781=FALSE,
      VLOOKUP($A1781,ChapterTable!$1:$1048576,MATCH("최종"&amp;SUBSTITUTE(SUBSTITUTE(E$1,"standard",""),"|Float",""),ChapterTable!$1:$1,0),0),
      VLOOKUP($A1781-ChapterTable!$P$11,ChapterTable!$1:$1048576,MATCH("최종"&amp;SUBSTITUTE(SUBSTITUTE(E$1,"standard",""),"|Float",""),ChapterTable!$1:$1,0),0)*ChapterTable!$P$14
    ),
  OFFSET(E1781,-$B1781+IF($L1781,1,0),0)*IF($B1781&gt;OFFSET($B1781,1,0),ChapterTable!$R$17,1)*
    (VLOOKUP(SUBSTITUTE(SUBSTITUTE(E$1,"standard",""),"|Float","")&amp;IF(OR($L1781=TRUE,$A1781=0,MOD($A1781,ChapterTable!$R$20)&lt;&gt;0),"","보스")&amp;"인게임누적곱배수",ChapterTable!$R:$S,2,0)^C1781
    +VLOOKUP(SUBSTITUTE(SUBSTITUTE(E$1,"standard",""),"|Float","")&amp;IF(OR($L1781=TRUE,$A1781=0,MOD($A1781,ChapterTable!$R$20)&lt;&gt;0),"","보스")&amp;"인게임누적합배수",ChapterTable!$R:$S,2,0)*C1781)
  )
  )
  )
)</f>
        <v>21485.993554687499</v>
      </c>
      <c r="F1781" s="1">
        <f ca="1">IF(AND($A1781=0,$B1781=1),
    VLOOKUP(1,ChapterTable!$1:$1048576,MATCH("최종"&amp;SUBSTITUTE(SUBSTITUTE(F$1,"standard",""),"|Float",""),ChapterTable!$1:$1,0),0)*ChapterTable!$P$17,
  IF(AND($A1781=0,$B1781=0),
    F1782,
  IF($B1781=0,
    VLOOKUP($A1781,ChapterTable!$1:$1048576,MATCH("최종"&amp;SUBSTITUTE(SUBSTITUTE(F$1,"standard",""),"|Float",""),ChapterTable!$1:$1,0),0),
  IF($B1781=1,
    IF($L1781=FALSE,
      VLOOKUP($A1781,ChapterTable!$1:$1048576,MATCH("최종"&amp;SUBSTITUTE(SUBSTITUTE(F$1,"standard",""),"|Float",""),ChapterTable!$1:$1,0),0),
      VLOOKUP($A1781-ChapterTable!$P$11,ChapterTable!$1:$1048576,MATCH("최종"&amp;SUBSTITUTE(SUBSTITUTE(F$1,"standard",""),"|Float",""),ChapterTable!$1:$1,0),0)*ChapterTable!$P$14
    ),
  OFFSET(F1781,-$B1781+IF($L1781,1,0),0)*
    (VLOOKUP(SUBSTITUTE(SUBSTITUTE(F$1,"standard",""),"|Float","")&amp;IF(OR($L1781=TRUE,$A1781=0,MOD($A1781,ChapterTable!$R$20)&lt;&gt;0),"","보스")&amp;"인게임누적곱배수",ChapterTable!$R:$S,2,0)^D1781
    +VLOOKUP(SUBSTITUTE(SUBSTITUTE(F$1,"standard",""),"|Float","")&amp;IF(OR($L1781=TRUE,$A1781=0,MOD($A1781,ChapterTable!$R$20)&lt;&gt;0),"","보스")&amp;"인게임누적합배수",ChapterTable!$R:$S,2,0)*D1781)
  )
  )
  )
)</f>
        <v>6092.6717834472656</v>
      </c>
      <c r="G1781" t="s">
        <v>715</v>
      </c>
      <c r="J1781" t="str">
        <f>IF(ISBLANK(I1781),"",
IFERROR(VLOOKUP(I1781,[1]StringTable!$1:$1048576,MATCH("kor|String",[1]StringTable!$1:$1,0),0),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98"/>
        <v>0.25</v>
      </c>
      <c r="AJ1781">
        <f t="shared" si="196"/>
        <v>1</v>
      </c>
      <c r="AK1781">
        <f t="shared" si="197"/>
        <v>4</v>
      </c>
      <c r="AL1781">
        <v>0</v>
      </c>
    </row>
    <row r="1782" spans="1:38" x14ac:dyDescent="0.3">
      <c r="A1782">
        <v>13</v>
      </c>
      <c r="B1782">
        <v>41</v>
      </c>
      <c r="C1782">
        <f>IF(OR($L1782=TRUE,$A1782=0,MOD($A1782,ChapterTable!$R$20)&lt;&gt;0),
MAX(0,INT(($B1782+ChapterTable!$P$26+VLOOKUP(SUBSTITUTE(C$1,"성장단계","")&amp;"단계오프셋",ChapterTable!$R:$S,2,0))/ChapterTable!$P$23)),
MAX(0,INT(($B1782+ChapterTable!$R$26+VLOOKUP(SUBSTITUTE(C$1,"성장단계","")&amp;"보스단계오프셋",ChapterTable!$R:$S,2,0))/ChapterTable!$R$23)))</f>
        <v>4</v>
      </c>
      <c r="D1782">
        <f>IF(OR($L1782=TRUE,$A1782=0,MOD($A1782,ChapterTable!$R$20)&lt;&gt;0),
MAX(0,INT(($B1782+ChapterTable!$P$26+VLOOKUP(SUBSTITUTE(D$1,"성장단계","")&amp;"단계오프셋",ChapterTable!$R:$S,2,0))/ChapterTable!$P$23)),
MAX(0,INT(($B1782+ChapterTable!$R$26+VLOOKUP(SUBSTITUTE(D$1,"성장단계","")&amp;"보스단계오프셋",ChapterTable!$R:$S,2,0))/ChapterTable!$R$23)))</f>
        <v>4</v>
      </c>
      <c r="E1782" s="1">
        <f ca="1">IF(AND($A1782=0,$B1782=1),
    VLOOKUP(1,ChapterTable!$1:$1048576,MATCH("최종"&amp;SUBSTITUTE(SUBSTITUTE(E$1,"standard",""),"|Float",""),ChapterTable!$1:$1,0),0)*ChapterTable!$P$17,
  IF(AND($A1782=0,$B1782=0),
    E1783,
  IF($B1782=0,
    VLOOKUP($A1782,ChapterTable!$1:$1048576,MATCH("최종"&amp;SUBSTITUTE(SUBSTITUTE(E$1,"standard",""),"|Float",""),ChapterTable!$1:$1,0),0),
  IF($B1782=1,
    IF($L1782=FALSE,
      VLOOKUP($A1782,ChapterTable!$1:$1048576,MATCH("최종"&amp;SUBSTITUTE(SUBSTITUTE(E$1,"standard",""),"|Float",""),ChapterTable!$1:$1,0),0),
      VLOOKUP($A1782-ChapterTable!$P$11,ChapterTable!$1:$1048576,MATCH("최종"&amp;SUBSTITUTE(SUBSTITUTE(E$1,"standard",""),"|Float",""),ChapterTable!$1:$1,0),0)*ChapterTable!$P$14
    ),
  OFFSET(E1782,-$B1782+IF($L1782,1,0),0)*IF($B1782&gt;OFFSET($B1782,1,0),ChapterTable!$R$17,1)*
    (VLOOKUP(SUBSTITUTE(SUBSTITUTE(E$1,"standard",""),"|Float","")&amp;IF(OR($L1782=TRUE,$A1782=0,MOD($A1782,ChapterTable!$R$20)&lt;&gt;0),"","보스")&amp;"인게임누적곱배수",ChapterTable!$R:$S,2,0)^C1782
    +VLOOKUP(SUBSTITUTE(SUBSTITUTE(E$1,"standard",""),"|Float","")&amp;IF(OR($L1782=TRUE,$A1782=0,MOD($A1782,ChapterTable!$R$20)&lt;&gt;0),"","보스")&amp;"인게임누적합배수",ChapterTable!$R:$S,2,0)*C1782)
  )
  )
  )
)</f>
        <v>21485.993554687499</v>
      </c>
      <c r="F1782" s="1">
        <f ca="1">IF(AND($A1782=0,$B1782=1),
    VLOOKUP(1,ChapterTable!$1:$1048576,MATCH("최종"&amp;SUBSTITUTE(SUBSTITUTE(F$1,"standard",""),"|Float",""),ChapterTable!$1:$1,0),0)*ChapterTable!$P$17,
  IF(AND($A1782=0,$B1782=0),
    F1783,
  IF($B1782=0,
    VLOOKUP($A1782,ChapterTable!$1:$1048576,MATCH("최종"&amp;SUBSTITUTE(SUBSTITUTE(F$1,"standard",""),"|Float",""),ChapterTable!$1:$1,0),0),
  IF($B1782=1,
    IF($L1782=FALSE,
      VLOOKUP($A1782,ChapterTable!$1:$1048576,MATCH("최종"&amp;SUBSTITUTE(SUBSTITUTE(F$1,"standard",""),"|Float",""),ChapterTable!$1:$1,0),0),
      VLOOKUP($A1782-ChapterTable!$P$11,ChapterTable!$1:$1048576,MATCH("최종"&amp;SUBSTITUTE(SUBSTITUTE(F$1,"standard",""),"|Float",""),ChapterTable!$1:$1,0),0)*ChapterTable!$P$14
    ),
  OFFSET(F1782,-$B1782+IF($L1782,1,0),0)*
    (VLOOKUP(SUBSTITUTE(SUBSTITUTE(F$1,"standard",""),"|Float","")&amp;IF(OR($L1782=TRUE,$A1782=0,MOD($A1782,ChapterTable!$R$20)&lt;&gt;0),"","보스")&amp;"인게임누적곱배수",ChapterTable!$R:$S,2,0)^D1782
    +VLOOKUP(SUBSTITUTE(SUBSTITUTE(F$1,"standard",""),"|Float","")&amp;IF(OR($L1782=TRUE,$A1782=0,MOD($A1782,ChapterTable!$R$20)&lt;&gt;0),"","보스")&amp;"인게임누적합배수",ChapterTable!$R:$S,2,0)*D1782)
  )
  )
  )
)</f>
        <v>6465.6925048828125</v>
      </c>
      <c r="G1782" t="s">
        <v>715</v>
      </c>
      <c r="J1782" t="str">
        <f>IF(ISBLANK(I1782),"",
IFERROR(VLOOKUP(I1782,[1]StringTable!$1:$1048576,MATCH("kor|String",[1]StringTable!$1:$1,0),0),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98"/>
        <v>0.2</v>
      </c>
      <c r="AJ1782">
        <f t="shared" si="196"/>
        <v>0.27466666000000001</v>
      </c>
      <c r="AK1782">
        <f t="shared" si="197"/>
        <v>1</v>
      </c>
      <c r="AL1782">
        <v>0</v>
      </c>
    </row>
    <row r="1783" spans="1:38" x14ac:dyDescent="0.3">
      <c r="A1783">
        <v>13</v>
      </c>
      <c r="B1783">
        <v>42</v>
      </c>
      <c r="C1783">
        <f>IF(OR($L1783=TRUE,$A1783=0,MOD($A1783,ChapterTable!$R$20)&lt;&gt;0),
MAX(0,INT(($B1783+ChapterTable!$P$26+VLOOKUP(SUBSTITUTE(C$1,"성장단계","")&amp;"단계오프셋",ChapterTable!$R:$S,2,0))/ChapterTable!$P$23)),
MAX(0,INT(($B1783+ChapterTable!$R$26+VLOOKUP(SUBSTITUTE(C$1,"성장단계","")&amp;"보스단계오프셋",ChapterTable!$R:$S,2,0))/ChapterTable!$R$23)))</f>
        <v>4</v>
      </c>
      <c r="D1783">
        <f>IF(OR($L1783=TRUE,$A1783=0,MOD($A1783,ChapterTable!$R$20)&lt;&gt;0),
MAX(0,INT(($B1783+ChapterTable!$P$26+VLOOKUP(SUBSTITUTE(D$1,"성장단계","")&amp;"단계오프셋",ChapterTable!$R:$S,2,0))/ChapterTable!$P$23)),
MAX(0,INT(($B1783+ChapterTable!$R$26+VLOOKUP(SUBSTITUTE(D$1,"성장단계","")&amp;"보스단계오프셋",ChapterTable!$R:$S,2,0))/ChapterTable!$R$23)))</f>
        <v>4</v>
      </c>
      <c r="E1783" s="1">
        <f ca="1">IF(AND($A1783=0,$B1783=1),
    VLOOKUP(1,ChapterTable!$1:$1048576,MATCH("최종"&amp;SUBSTITUTE(SUBSTITUTE(E$1,"standard",""),"|Float",""),ChapterTable!$1:$1,0),0)*ChapterTable!$P$17,
  IF(AND($A1783=0,$B1783=0),
    E1784,
  IF($B1783=0,
    VLOOKUP($A1783,ChapterTable!$1:$1048576,MATCH("최종"&amp;SUBSTITUTE(SUBSTITUTE(E$1,"standard",""),"|Float",""),ChapterTable!$1:$1,0),0),
  IF($B1783=1,
    IF($L1783=FALSE,
      VLOOKUP($A1783,ChapterTable!$1:$1048576,MATCH("최종"&amp;SUBSTITUTE(SUBSTITUTE(E$1,"standard",""),"|Float",""),ChapterTable!$1:$1,0),0),
      VLOOKUP($A1783-ChapterTable!$P$11,ChapterTable!$1:$1048576,MATCH("최종"&amp;SUBSTITUTE(SUBSTITUTE(E$1,"standard",""),"|Float",""),ChapterTable!$1:$1,0),0)*ChapterTable!$P$14
    ),
  OFFSET(E1783,-$B1783+IF($L1783,1,0),0)*IF($B1783&gt;OFFSET($B1783,1,0),ChapterTable!$R$17,1)*
    (VLOOKUP(SUBSTITUTE(SUBSTITUTE(E$1,"standard",""),"|Float","")&amp;IF(OR($L1783=TRUE,$A1783=0,MOD($A1783,ChapterTable!$R$20)&lt;&gt;0),"","보스")&amp;"인게임누적곱배수",ChapterTable!$R:$S,2,0)^C1783
    +VLOOKUP(SUBSTITUTE(SUBSTITUTE(E$1,"standard",""),"|Float","")&amp;IF(OR($L1783=TRUE,$A1783=0,MOD($A1783,ChapterTable!$R$20)&lt;&gt;0),"","보스")&amp;"인게임누적합배수",ChapterTable!$R:$S,2,0)*C1783)
  )
  )
  )
)</f>
        <v>21485.993554687499</v>
      </c>
      <c r="F1783" s="1">
        <f ca="1">IF(AND($A1783=0,$B1783=1),
    VLOOKUP(1,ChapterTable!$1:$1048576,MATCH("최종"&amp;SUBSTITUTE(SUBSTITUTE(F$1,"standard",""),"|Float",""),ChapterTable!$1:$1,0),0)*ChapterTable!$P$17,
  IF(AND($A1783=0,$B1783=0),
    F1784,
  IF($B1783=0,
    VLOOKUP($A1783,ChapterTable!$1:$1048576,MATCH("최종"&amp;SUBSTITUTE(SUBSTITUTE(F$1,"standard",""),"|Float",""),ChapterTable!$1:$1,0),0),
  IF($B1783=1,
    IF($L1783=FALSE,
      VLOOKUP($A1783,ChapterTable!$1:$1048576,MATCH("최종"&amp;SUBSTITUTE(SUBSTITUTE(F$1,"standard",""),"|Float",""),ChapterTable!$1:$1,0),0),
      VLOOKUP($A1783-ChapterTable!$P$11,ChapterTable!$1:$1048576,MATCH("최종"&amp;SUBSTITUTE(SUBSTITUTE(F$1,"standard",""),"|Float",""),ChapterTable!$1:$1,0),0)*ChapterTable!$P$14
    ),
  OFFSET(F1783,-$B1783+IF($L1783,1,0),0)*
    (VLOOKUP(SUBSTITUTE(SUBSTITUTE(F$1,"standard",""),"|Float","")&amp;IF(OR($L1783=TRUE,$A1783=0,MOD($A1783,ChapterTable!$R$20)&lt;&gt;0),"","보스")&amp;"인게임누적곱배수",ChapterTable!$R:$S,2,0)^D1783
    +VLOOKUP(SUBSTITUTE(SUBSTITUTE(F$1,"standard",""),"|Float","")&amp;IF(OR($L1783=TRUE,$A1783=0,MOD($A1783,ChapterTable!$R$20)&lt;&gt;0),"","보스")&amp;"인게임누적합배수",ChapterTable!$R:$S,2,0)*D1783)
  )
  )
  )
)</f>
        <v>6465.6925048828125</v>
      </c>
      <c r="G1783" t="s">
        <v>715</v>
      </c>
      <c r="J1783" t="str">
        <f>IF(ISBLANK(I1783),"",
IFERROR(VLOOKUP(I1783,[1]StringTable!$1:$1048576,MATCH("kor|String",[1]StringTable!$1:$1,0),0),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98"/>
        <v>0.2</v>
      </c>
      <c r="AJ1783">
        <f t="shared" si="196"/>
        <v>0.27466666000000001</v>
      </c>
      <c r="AK1783">
        <f t="shared" si="197"/>
        <v>1</v>
      </c>
      <c r="AL1783">
        <v>0</v>
      </c>
    </row>
    <row r="1784" spans="1:38" x14ac:dyDescent="0.3">
      <c r="A1784">
        <v>13</v>
      </c>
      <c r="B1784">
        <v>43</v>
      </c>
      <c r="C1784">
        <f>IF(OR($L1784=TRUE,$A1784=0,MOD($A1784,ChapterTable!$R$20)&lt;&gt;0),
MAX(0,INT(($B1784+ChapterTable!$P$26+VLOOKUP(SUBSTITUTE(C$1,"성장단계","")&amp;"단계오프셋",ChapterTable!$R:$S,2,0))/ChapterTable!$P$23)),
MAX(0,INT(($B1784+ChapterTable!$R$26+VLOOKUP(SUBSTITUTE(C$1,"성장단계","")&amp;"보스단계오프셋",ChapterTable!$R:$S,2,0))/ChapterTable!$R$23)))</f>
        <v>4</v>
      </c>
      <c r="D1784">
        <f>IF(OR($L1784=TRUE,$A1784=0,MOD($A1784,ChapterTable!$R$20)&lt;&gt;0),
MAX(0,INT(($B1784+ChapterTable!$P$26+VLOOKUP(SUBSTITUTE(D$1,"성장단계","")&amp;"단계오프셋",ChapterTable!$R:$S,2,0))/ChapterTable!$P$23)),
MAX(0,INT(($B1784+ChapterTable!$R$26+VLOOKUP(SUBSTITUTE(D$1,"성장단계","")&amp;"보스단계오프셋",ChapterTable!$R:$S,2,0))/ChapterTable!$R$23)))</f>
        <v>4</v>
      </c>
      <c r="E1784" s="1">
        <f ca="1">IF(AND($A1784=0,$B1784=1),
    VLOOKUP(1,ChapterTable!$1:$1048576,MATCH("최종"&amp;SUBSTITUTE(SUBSTITUTE(E$1,"standard",""),"|Float",""),ChapterTable!$1:$1,0),0)*ChapterTable!$P$17,
  IF(AND($A1784=0,$B1784=0),
    E1785,
  IF($B1784=0,
    VLOOKUP($A1784,ChapterTable!$1:$1048576,MATCH("최종"&amp;SUBSTITUTE(SUBSTITUTE(E$1,"standard",""),"|Float",""),ChapterTable!$1:$1,0),0),
  IF($B1784=1,
    IF($L1784=FALSE,
      VLOOKUP($A1784,ChapterTable!$1:$1048576,MATCH("최종"&amp;SUBSTITUTE(SUBSTITUTE(E$1,"standard",""),"|Float",""),ChapterTable!$1:$1,0),0),
      VLOOKUP($A1784-ChapterTable!$P$11,ChapterTable!$1:$1048576,MATCH("최종"&amp;SUBSTITUTE(SUBSTITUTE(E$1,"standard",""),"|Float",""),ChapterTable!$1:$1,0),0)*ChapterTable!$P$14
    ),
  OFFSET(E1784,-$B1784+IF($L1784,1,0),0)*IF($B1784&gt;OFFSET($B1784,1,0),ChapterTable!$R$17,1)*
    (VLOOKUP(SUBSTITUTE(SUBSTITUTE(E$1,"standard",""),"|Float","")&amp;IF(OR($L1784=TRUE,$A1784=0,MOD($A1784,ChapterTable!$R$20)&lt;&gt;0),"","보스")&amp;"인게임누적곱배수",ChapterTable!$R:$S,2,0)^C1784
    +VLOOKUP(SUBSTITUTE(SUBSTITUTE(E$1,"standard",""),"|Float","")&amp;IF(OR($L1784=TRUE,$A1784=0,MOD($A1784,ChapterTable!$R$20)&lt;&gt;0),"","보스")&amp;"인게임누적합배수",ChapterTable!$R:$S,2,0)*C1784)
  )
  )
  )
)</f>
        <v>21485.993554687499</v>
      </c>
      <c r="F1784" s="1">
        <f ca="1">IF(AND($A1784=0,$B1784=1),
    VLOOKUP(1,ChapterTable!$1:$1048576,MATCH("최종"&amp;SUBSTITUTE(SUBSTITUTE(F$1,"standard",""),"|Float",""),ChapterTable!$1:$1,0),0)*ChapterTable!$P$17,
  IF(AND($A1784=0,$B1784=0),
    F1785,
  IF($B1784=0,
    VLOOKUP($A1784,ChapterTable!$1:$1048576,MATCH("최종"&amp;SUBSTITUTE(SUBSTITUTE(F$1,"standard",""),"|Float",""),ChapterTable!$1:$1,0),0),
  IF($B1784=1,
    IF($L1784=FALSE,
      VLOOKUP($A1784,ChapterTable!$1:$1048576,MATCH("최종"&amp;SUBSTITUTE(SUBSTITUTE(F$1,"standard",""),"|Float",""),ChapterTable!$1:$1,0),0),
      VLOOKUP($A1784-ChapterTable!$P$11,ChapterTable!$1:$1048576,MATCH("최종"&amp;SUBSTITUTE(SUBSTITUTE(F$1,"standard",""),"|Float",""),ChapterTable!$1:$1,0),0)*ChapterTable!$P$14
    ),
  OFFSET(F1784,-$B1784+IF($L1784,1,0),0)*
    (VLOOKUP(SUBSTITUTE(SUBSTITUTE(F$1,"standard",""),"|Float","")&amp;IF(OR($L1784=TRUE,$A1784=0,MOD($A1784,ChapterTable!$R$20)&lt;&gt;0),"","보스")&amp;"인게임누적곱배수",ChapterTable!$R:$S,2,0)^D1784
    +VLOOKUP(SUBSTITUTE(SUBSTITUTE(F$1,"standard",""),"|Float","")&amp;IF(OR($L1784=TRUE,$A1784=0,MOD($A1784,ChapterTable!$R$20)&lt;&gt;0),"","보스")&amp;"인게임누적합배수",ChapterTable!$R:$S,2,0)*D1784)
  )
  )
  )
)</f>
        <v>6465.6925048828125</v>
      </c>
      <c r="G1784" t="s">
        <v>715</v>
      </c>
      <c r="J1784" t="str">
        <f>IF(ISBLANK(I1784),"",
IFERROR(VLOOKUP(I1784,[1]StringTable!$1:$1048576,MATCH("kor|String",[1]StringTable!$1:$1,0),0),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98"/>
        <v>0.2</v>
      </c>
      <c r="AJ1784">
        <f t="shared" si="196"/>
        <v>0.27466666000000001</v>
      </c>
      <c r="AK1784">
        <f t="shared" si="197"/>
        <v>1</v>
      </c>
      <c r="AL1784">
        <v>0</v>
      </c>
    </row>
    <row r="1785" spans="1:38" x14ac:dyDescent="0.3">
      <c r="A1785">
        <v>13</v>
      </c>
      <c r="B1785">
        <v>44</v>
      </c>
      <c r="C1785">
        <f>IF(OR($L1785=TRUE,$A1785=0,MOD($A1785,ChapterTable!$R$20)&lt;&gt;0),
MAX(0,INT(($B1785+ChapterTable!$P$26+VLOOKUP(SUBSTITUTE(C$1,"성장단계","")&amp;"단계오프셋",ChapterTable!$R:$S,2,0))/ChapterTable!$P$23)),
MAX(0,INT(($B1785+ChapterTable!$R$26+VLOOKUP(SUBSTITUTE(C$1,"성장단계","")&amp;"보스단계오프셋",ChapterTable!$R:$S,2,0))/ChapterTable!$R$23)))</f>
        <v>4</v>
      </c>
      <c r="D1785">
        <f>IF(OR($L1785=TRUE,$A1785=0,MOD($A1785,ChapterTable!$R$20)&lt;&gt;0),
MAX(0,INT(($B1785+ChapterTable!$P$26+VLOOKUP(SUBSTITUTE(D$1,"성장단계","")&amp;"단계오프셋",ChapterTable!$R:$S,2,0))/ChapterTable!$P$23)),
MAX(0,INT(($B1785+ChapterTable!$R$26+VLOOKUP(SUBSTITUTE(D$1,"성장단계","")&amp;"보스단계오프셋",ChapterTable!$R:$S,2,0))/ChapterTable!$R$23)))</f>
        <v>4</v>
      </c>
      <c r="E1785" s="1">
        <f ca="1">IF(AND($A1785=0,$B1785=1),
    VLOOKUP(1,ChapterTable!$1:$1048576,MATCH("최종"&amp;SUBSTITUTE(SUBSTITUTE(E$1,"standard",""),"|Float",""),ChapterTable!$1:$1,0),0)*ChapterTable!$P$17,
  IF(AND($A1785=0,$B1785=0),
    E1786,
  IF($B1785=0,
    VLOOKUP($A1785,ChapterTable!$1:$1048576,MATCH("최종"&amp;SUBSTITUTE(SUBSTITUTE(E$1,"standard",""),"|Float",""),ChapterTable!$1:$1,0),0),
  IF($B1785=1,
    IF($L1785=FALSE,
      VLOOKUP($A1785,ChapterTable!$1:$1048576,MATCH("최종"&amp;SUBSTITUTE(SUBSTITUTE(E$1,"standard",""),"|Float",""),ChapterTable!$1:$1,0),0),
      VLOOKUP($A1785-ChapterTable!$P$11,ChapterTable!$1:$1048576,MATCH("최종"&amp;SUBSTITUTE(SUBSTITUTE(E$1,"standard",""),"|Float",""),ChapterTable!$1:$1,0),0)*ChapterTable!$P$14
    ),
  OFFSET(E1785,-$B1785+IF($L1785,1,0),0)*IF($B1785&gt;OFFSET($B1785,1,0),ChapterTable!$R$17,1)*
    (VLOOKUP(SUBSTITUTE(SUBSTITUTE(E$1,"standard",""),"|Float","")&amp;IF(OR($L1785=TRUE,$A1785=0,MOD($A1785,ChapterTable!$R$20)&lt;&gt;0),"","보스")&amp;"인게임누적곱배수",ChapterTable!$R:$S,2,0)^C1785
    +VLOOKUP(SUBSTITUTE(SUBSTITUTE(E$1,"standard",""),"|Float","")&amp;IF(OR($L1785=TRUE,$A1785=0,MOD($A1785,ChapterTable!$R$20)&lt;&gt;0),"","보스")&amp;"인게임누적합배수",ChapterTable!$R:$S,2,0)*C1785)
  )
  )
  )
)</f>
        <v>21485.993554687499</v>
      </c>
      <c r="F1785" s="1">
        <f ca="1">IF(AND($A1785=0,$B1785=1),
    VLOOKUP(1,ChapterTable!$1:$1048576,MATCH("최종"&amp;SUBSTITUTE(SUBSTITUTE(F$1,"standard",""),"|Float",""),ChapterTable!$1:$1,0),0)*ChapterTable!$P$17,
  IF(AND($A1785=0,$B1785=0),
    F1786,
  IF($B1785=0,
    VLOOKUP($A1785,ChapterTable!$1:$1048576,MATCH("최종"&amp;SUBSTITUTE(SUBSTITUTE(F$1,"standard",""),"|Float",""),ChapterTable!$1:$1,0),0),
  IF($B1785=1,
    IF($L1785=FALSE,
      VLOOKUP($A1785,ChapterTable!$1:$1048576,MATCH("최종"&amp;SUBSTITUTE(SUBSTITUTE(F$1,"standard",""),"|Float",""),ChapterTable!$1:$1,0),0),
      VLOOKUP($A1785-ChapterTable!$P$11,ChapterTable!$1:$1048576,MATCH("최종"&amp;SUBSTITUTE(SUBSTITUTE(F$1,"standard",""),"|Float",""),ChapterTable!$1:$1,0),0)*ChapterTable!$P$14
    ),
  OFFSET(F1785,-$B1785+IF($L1785,1,0),0)*
    (VLOOKUP(SUBSTITUTE(SUBSTITUTE(F$1,"standard",""),"|Float","")&amp;IF(OR($L1785=TRUE,$A1785=0,MOD($A1785,ChapterTable!$R$20)&lt;&gt;0),"","보스")&amp;"인게임누적곱배수",ChapterTable!$R:$S,2,0)^D1785
    +VLOOKUP(SUBSTITUTE(SUBSTITUTE(F$1,"standard",""),"|Float","")&amp;IF(OR($L1785=TRUE,$A1785=0,MOD($A1785,ChapterTable!$R$20)&lt;&gt;0),"","보스")&amp;"인게임누적합배수",ChapterTable!$R:$S,2,0)*D1785)
  )
  )
  )
)</f>
        <v>6465.6925048828125</v>
      </c>
      <c r="G1785" t="s">
        <v>715</v>
      </c>
      <c r="J1785" t="str">
        <f>IF(ISBLANK(I1785),"",
IFERROR(VLOOKUP(I1785,[1]StringTable!$1:$1048576,MATCH("kor|String",[1]StringTable!$1:$1,0),0),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98"/>
        <v>0.2</v>
      </c>
      <c r="AJ1785">
        <f t="shared" si="196"/>
        <v>0.27466666000000001</v>
      </c>
      <c r="AK1785">
        <f t="shared" si="197"/>
        <v>1</v>
      </c>
      <c r="AL1785">
        <v>0</v>
      </c>
    </row>
    <row r="1786" spans="1:38" x14ac:dyDescent="0.3">
      <c r="A1786">
        <v>13</v>
      </c>
      <c r="B1786">
        <v>45</v>
      </c>
      <c r="C1786">
        <f>IF(OR($L1786=TRUE,$A1786=0,MOD($A1786,ChapterTable!$R$20)&lt;&gt;0),
MAX(0,INT(($B1786+ChapterTable!$P$26+VLOOKUP(SUBSTITUTE(C$1,"성장단계","")&amp;"단계오프셋",ChapterTable!$R:$S,2,0))/ChapterTable!$P$23)),
MAX(0,INT(($B1786+ChapterTable!$R$26+VLOOKUP(SUBSTITUTE(C$1,"성장단계","")&amp;"보스단계오프셋",ChapterTable!$R:$S,2,0))/ChapterTable!$R$23)))</f>
        <v>4</v>
      </c>
      <c r="D1786">
        <f>IF(OR($L1786=TRUE,$A1786=0,MOD($A1786,ChapterTable!$R$20)&lt;&gt;0),
MAX(0,INT(($B1786+ChapterTable!$P$26+VLOOKUP(SUBSTITUTE(D$1,"성장단계","")&amp;"단계오프셋",ChapterTable!$R:$S,2,0))/ChapterTable!$P$23)),
MAX(0,INT(($B1786+ChapterTable!$R$26+VLOOKUP(SUBSTITUTE(D$1,"성장단계","")&amp;"보스단계오프셋",ChapterTable!$R:$S,2,0))/ChapterTable!$R$23)))</f>
        <v>4</v>
      </c>
      <c r="E1786" s="1">
        <f ca="1">IF(AND($A1786=0,$B1786=1),
    VLOOKUP(1,ChapterTable!$1:$1048576,MATCH("최종"&amp;SUBSTITUTE(SUBSTITUTE(E$1,"standard",""),"|Float",""),ChapterTable!$1:$1,0),0)*ChapterTable!$P$17,
  IF(AND($A1786=0,$B1786=0),
    E1787,
  IF($B1786=0,
    VLOOKUP($A1786,ChapterTable!$1:$1048576,MATCH("최종"&amp;SUBSTITUTE(SUBSTITUTE(E$1,"standard",""),"|Float",""),ChapterTable!$1:$1,0),0),
  IF($B1786=1,
    IF($L1786=FALSE,
      VLOOKUP($A1786,ChapterTable!$1:$1048576,MATCH("최종"&amp;SUBSTITUTE(SUBSTITUTE(E$1,"standard",""),"|Float",""),ChapterTable!$1:$1,0),0),
      VLOOKUP($A1786-ChapterTable!$P$11,ChapterTable!$1:$1048576,MATCH("최종"&amp;SUBSTITUTE(SUBSTITUTE(E$1,"standard",""),"|Float",""),ChapterTable!$1:$1,0),0)*ChapterTable!$P$14
    ),
  OFFSET(E1786,-$B1786+IF($L1786,1,0),0)*IF($B1786&gt;OFFSET($B1786,1,0),ChapterTable!$R$17,1)*
    (VLOOKUP(SUBSTITUTE(SUBSTITUTE(E$1,"standard",""),"|Float","")&amp;IF(OR($L1786=TRUE,$A1786=0,MOD($A1786,ChapterTable!$R$20)&lt;&gt;0),"","보스")&amp;"인게임누적곱배수",ChapterTable!$R:$S,2,0)^C1786
    +VLOOKUP(SUBSTITUTE(SUBSTITUTE(E$1,"standard",""),"|Float","")&amp;IF(OR($L1786=TRUE,$A1786=0,MOD($A1786,ChapterTable!$R$20)&lt;&gt;0),"","보스")&amp;"인게임누적합배수",ChapterTable!$R:$S,2,0)*C1786)
  )
  )
  )
)</f>
        <v>21485.993554687499</v>
      </c>
      <c r="F1786" s="1">
        <f ca="1">IF(AND($A1786=0,$B1786=1),
    VLOOKUP(1,ChapterTable!$1:$1048576,MATCH("최종"&amp;SUBSTITUTE(SUBSTITUTE(F$1,"standard",""),"|Float",""),ChapterTable!$1:$1,0),0)*ChapterTable!$P$17,
  IF(AND($A1786=0,$B1786=0),
    F1787,
  IF($B1786=0,
    VLOOKUP($A1786,ChapterTable!$1:$1048576,MATCH("최종"&amp;SUBSTITUTE(SUBSTITUTE(F$1,"standard",""),"|Float",""),ChapterTable!$1:$1,0),0),
  IF($B1786=1,
    IF($L1786=FALSE,
      VLOOKUP($A1786,ChapterTable!$1:$1048576,MATCH("최종"&amp;SUBSTITUTE(SUBSTITUTE(F$1,"standard",""),"|Float",""),ChapterTable!$1:$1,0),0),
      VLOOKUP($A1786-ChapterTable!$P$11,ChapterTable!$1:$1048576,MATCH("최종"&amp;SUBSTITUTE(SUBSTITUTE(F$1,"standard",""),"|Float",""),ChapterTable!$1:$1,0),0)*ChapterTable!$P$14
    ),
  OFFSET(F1786,-$B1786+IF($L1786,1,0),0)*
    (VLOOKUP(SUBSTITUTE(SUBSTITUTE(F$1,"standard",""),"|Float","")&amp;IF(OR($L1786=TRUE,$A1786=0,MOD($A1786,ChapterTable!$R$20)&lt;&gt;0),"","보스")&amp;"인게임누적곱배수",ChapterTable!$R:$S,2,0)^D1786
    +VLOOKUP(SUBSTITUTE(SUBSTITUTE(F$1,"standard",""),"|Float","")&amp;IF(OR($L1786=TRUE,$A1786=0,MOD($A1786,ChapterTable!$R$20)&lt;&gt;0),"","보스")&amp;"인게임누적합배수",ChapterTable!$R:$S,2,0)*D1786)
  )
  )
  )
)</f>
        <v>6465.6925048828125</v>
      </c>
      <c r="G1786" t="s">
        <v>715</v>
      </c>
      <c r="J1786" t="str">
        <f>IF(ISBLANK(I1786),"",
IFERROR(VLOOKUP(I1786,[1]StringTable!$1:$1048576,MATCH("kor|String",[1]StringTable!$1:$1,0),0),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98"/>
        <v>0.2</v>
      </c>
      <c r="AJ1786">
        <f t="shared" si="196"/>
        <v>0.27466666000000001</v>
      </c>
      <c r="AK1786">
        <f t="shared" si="197"/>
        <v>1</v>
      </c>
      <c r="AL1786">
        <v>0</v>
      </c>
    </row>
    <row r="1787" spans="1:38" x14ac:dyDescent="0.3">
      <c r="A1787">
        <v>13</v>
      </c>
      <c r="B1787">
        <v>46</v>
      </c>
      <c r="C1787">
        <f>IF(OR($L1787=TRUE,$A1787=0,MOD($A1787,ChapterTable!$R$20)&lt;&gt;0),
MAX(0,INT(($B1787+ChapterTable!$P$26+VLOOKUP(SUBSTITUTE(C$1,"성장단계","")&amp;"단계오프셋",ChapterTable!$R:$S,2,0))/ChapterTable!$P$23)),
MAX(0,INT(($B1787+ChapterTable!$R$26+VLOOKUP(SUBSTITUTE(C$1,"성장단계","")&amp;"보스단계오프셋",ChapterTable!$R:$S,2,0))/ChapterTable!$R$23)))</f>
        <v>5</v>
      </c>
      <c r="D1787">
        <f>IF(OR($L1787=TRUE,$A1787=0,MOD($A1787,ChapterTable!$R$20)&lt;&gt;0),
MAX(0,INT(($B1787+ChapterTable!$P$26+VLOOKUP(SUBSTITUTE(D$1,"성장단계","")&amp;"단계오프셋",ChapterTable!$R:$S,2,0))/ChapterTable!$P$23)),
MAX(0,INT(($B1787+ChapterTable!$R$26+VLOOKUP(SUBSTITUTE(D$1,"성장단계","")&amp;"보스단계오프셋",ChapterTable!$R:$S,2,0))/ChapterTable!$R$23)))</f>
        <v>4</v>
      </c>
      <c r="E1787" s="1">
        <f ca="1">IF(AND($A1787=0,$B1787=1),
    VLOOKUP(1,ChapterTable!$1:$1048576,MATCH("최종"&amp;SUBSTITUTE(SUBSTITUTE(E$1,"standard",""),"|Float",""),ChapterTable!$1:$1,0),0)*ChapterTable!$P$17,
  IF(AND($A1787=0,$B1787=0),
    E1788,
  IF($B1787=0,
    VLOOKUP($A1787,ChapterTable!$1:$1048576,MATCH("최종"&amp;SUBSTITUTE(SUBSTITUTE(E$1,"standard",""),"|Float",""),ChapterTable!$1:$1,0),0),
  IF($B1787=1,
    IF($L1787=FALSE,
      VLOOKUP($A1787,ChapterTable!$1:$1048576,MATCH("최종"&amp;SUBSTITUTE(SUBSTITUTE(E$1,"standard",""),"|Float",""),ChapterTable!$1:$1,0),0),
      VLOOKUP($A1787-ChapterTable!$P$11,ChapterTable!$1:$1048576,MATCH("최종"&amp;SUBSTITUTE(SUBSTITUTE(E$1,"standard",""),"|Float",""),ChapterTable!$1:$1,0),0)*ChapterTable!$P$14
    ),
  OFFSET(E1787,-$B1787+IF($L1787,1,0),0)*IF($B1787&gt;OFFSET($B1787,1,0),ChapterTable!$R$17,1)*
    (VLOOKUP(SUBSTITUTE(SUBSTITUTE(E$1,"standard",""),"|Float","")&amp;IF(OR($L1787=TRUE,$A1787=0,MOD($A1787,ChapterTable!$R$20)&lt;&gt;0),"","보스")&amp;"인게임누적곱배수",ChapterTable!$R:$S,2,0)^C1787
    +VLOOKUP(SUBSTITUTE(SUBSTITUTE(E$1,"standard",""),"|Float","")&amp;IF(OR($L1787=TRUE,$A1787=0,MOD($A1787,ChapterTable!$R$20)&lt;&gt;0),"","보스")&amp;"인게임누적합배수",ChapterTable!$R:$S,2,0)*C1787)
  )
  )
  )
)</f>
        <v>23873.326171874996</v>
      </c>
      <c r="F1787" s="1">
        <f ca="1">IF(AND($A1787=0,$B1787=1),
    VLOOKUP(1,ChapterTable!$1:$1048576,MATCH("최종"&amp;SUBSTITUTE(SUBSTITUTE(F$1,"standard",""),"|Float",""),ChapterTable!$1:$1,0),0)*ChapterTable!$P$17,
  IF(AND($A1787=0,$B1787=0),
    F1788,
  IF($B1787=0,
    VLOOKUP($A1787,ChapterTable!$1:$1048576,MATCH("최종"&amp;SUBSTITUTE(SUBSTITUTE(F$1,"standard",""),"|Float",""),ChapterTable!$1:$1,0),0),
  IF($B1787=1,
    IF($L1787=FALSE,
      VLOOKUP($A1787,ChapterTable!$1:$1048576,MATCH("최종"&amp;SUBSTITUTE(SUBSTITUTE(F$1,"standard",""),"|Float",""),ChapterTable!$1:$1,0),0),
      VLOOKUP($A1787-ChapterTable!$P$11,ChapterTable!$1:$1048576,MATCH("최종"&amp;SUBSTITUTE(SUBSTITUTE(F$1,"standard",""),"|Float",""),ChapterTable!$1:$1,0),0)*ChapterTable!$P$14
    ),
  OFFSET(F1787,-$B1787+IF($L1787,1,0),0)*
    (VLOOKUP(SUBSTITUTE(SUBSTITUTE(F$1,"standard",""),"|Float","")&amp;IF(OR($L1787=TRUE,$A1787=0,MOD($A1787,ChapterTable!$R$20)&lt;&gt;0),"","보스")&amp;"인게임누적곱배수",ChapterTable!$R:$S,2,0)^D1787
    +VLOOKUP(SUBSTITUTE(SUBSTITUTE(F$1,"standard",""),"|Float","")&amp;IF(OR($L1787=TRUE,$A1787=0,MOD($A1787,ChapterTable!$R$20)&lt;&gt;0),"","보스")&amp;"인게임누적합배수",ChapterTable!$R:$S,2,0)*D1787)
  )
  )
  )
)</f>
        <v>6465.6925048828125</v>
      </c>
      <c r="G1787" t="s">
        <v>715</v>
      </c>
      <c r="J1787" t="str">
        <f>IF(ISBLANK(I1787),"",
IFERROR(VLOOKUP(I1787,[1]StringTable!$1:$1048576,MATCH("kor|String",[1]StringTable!$1:$1,0),0),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98"/>
        <v>0.2</v>
      </c>
      <c r="AJ1787">
        <f t="shared" si="196"/>
        <v>0.27466666000000001</v>
      </c>
      <c r="AK1787">
        <f t="shared" si="197"/>
        <v>1</v>
      </c>
      <c r="AL1787">
        <v>0</v>
      </c>
    </row>
    <row r="1788" spans="1:38" x14ac:dyDescent="0.3">
      <c r="A1788">
        <v>13</v>
      </c>
      <c r="B1788">
        <v>47</v>
      </c>
      <c r="C1788">
        <f>IF(OR($L1788=TRUE,$A1788=0,MOD($A1788,ChapterTable!$R$20)&lt;&gt;0),
MAX(0,INT(($B1788+ChapterTable!$P$26+VLOOKUP(SUBSTITUTE(C$1,"성장단계","")&amp;"단계오프셋",ChapterTable!$R:$S,2,0))/ChapterTable!$P$23)),
MAX(0,INT(($B1788+ChapterTable!$R$26+VLOOKUP(SUBSTITUTE(C$1,"성장단계","")&amp;"보스단계오프셋",ChapterTable!$R:$S,2,0))/ChapterTable!$R$23)))</f>
        <v>5</v>
      </c>
      <c r="D1788">
        <f>IF(OR($L1788=TRUE,$A1788=0,MOD($A1788,ChapterTable!$R$20)&lt;&gt;0),
MAX(0,INT(($B1788+ChapterTable!$P$26+VLOOKUP(SUBSTITUTE(D$1,"성장단계","")&amp;"단계오프셋",ChapterTable!$R:$S,2,0))/ChapterTable!$P$23)),
MAX(0,INT(($B1788+ChapterTable!$R$26+VLOOKUP(SUBSTITUTE(D$1,"성장단계","")&amp;"보스단계오프셋",ChapterTable!$R:$S,2,0))/ChapterTable!$R$23)))</f>
        <v>4</v>
      </c>
      <c r="E1788" s="1">
        <f ca="1">IF(AND($A1788=0,$B1788=1),
    VLOOKUP(1,ChapterTable!$1:$1048576,MATCH("최종"&amp;SUBSTITUTE(SUBSTITUTE(E$1,"standard",""),"|Float",""),ChapterTable!$1:$1,0),0)*ChapterTable!$P$17,
  IF(AND($A1788=0,$B1788=0),
    E1789,
  IF($B1788=0,
    VLOOKUP($A1788,ChapterTable!$1:$1048576,MATCH("최종"&amp;SUBSTITUTE(SUBSTITUTE(E$1,"standard",""),"|Float",""),ChapterTable!$1:$1,0),0),
  IF($B1788=1,
    IF($L1788=FALSE,
      VLOOKUP($A1788,ChapterTable!$1:$1048576,MATCH("최종"&amp;SUBSTITUTE(SUBSTITUTE(E$1,"standard",""),"|Float",""),ChapterTable!$1:$1,0),0),
      VLOOKUP($A1788-ChapterTable!$P$11,ChapterTable!$1:$1048576,MATCH("최종"&amp;SUBSTITUTE(SUBSTITUTE(E$1,"standard",""),"|Float",""),ChapterTable!$1:$1,0),0)*ChapterTable!$P$14
    ),
  OFFSET(E1788,-$B1788+IF($L1788,1,0),0)*IF($B1788&gt;OFFSET($B1788,1,0),ChapterTable!$R$17,1)*
    (VLOOKUP(SUBSTITUTE(SUBSTITUTE(E$1,"standard",""),"|Float","")&amp;IF(OR($L1788=TRUE,$A1788=0,MOD($A1788,ChapterTable!$R$20)&lt;&gt;0),"","보스")&amp;"인게임누적곱배수",ChapterTable!$R:$S,2,0)^C1788
    +VLOOKUP(SUBSTITUTE(SUBSTITUTE(E$1,"standard",""),"|Float","")&amp;IF(OR($L1788=TRUE,$A1788=0,MOD($A1788,ChapterTable!$R$20)&lt;&gt;0),"","보스")&amp;"인게임누적합배수",ChapterTable!$R:$S,2,0)*C1788)
  )
  )
  )
)</f>
        <v>23873.326171874996</v>
      </c>
      <c r="F1788" s="1">
        <f ca="1">IF(AND($A1788=0,$B1788=1),
    VLOOKUP(1,ChapterTable!$1:$1048576,MATCH("최종"&amp;SUBSTITUTE(SUBSTITUTE(F$1,"standard",""),"|Float",""),ChapterTable!$1:$1,0),0)*ChapterTable!$P$17,
  IF(AND($A1788=0,$B1788=0),
    F1789,
  IF($B1788=0,
    VLOOKUP($A1788,ChapterTable!$1:$1048576,MATCH("최종"&amp;SUBSTITUTE(SUBSTITUTE(F$1,"standard",""),"|Float",""),ChapterTable!$1:$1,0),0),
  IF($B1788=1,
    IF($L1788=FALSE,
      VLOOKUP($A1788,ChapterTable!$1:$1048576,MATCH("최종"&amp;SUBSTITUTE(SUBSTITUTE(F$1,"standard",""),"|Float",""),ChapterTable!$1:$1,0),0),
      VLOOKUP($A1788-ChapterTable!$P$11,ChapterTable!$1:$1048576,MATCH("최종"&amp;SUBSTITUTE(SUBSTITUTE(F$1,"standard",""),"|Float",""),ChapterTable!$1:$1,0),0)*ChapterTable!$P$14
    ),
  OFFSET(F1788,-$B1788+IF($L1788,1,0),0)*
    (VLOOKUP(SUBSTITUTE(SUBSTITUTE(F$1,"standard",""),"|Float","")&amp;IF(OR($L1788=TRUE,$A1788=0,MOD($A1788,ChapterTable!$R$20)&lt;&gt;0),"","보스")&amp;"인게임누적곱배수",ChapterTable!$R:$S,2,0)^D1788
    +VLOOKUP(SUBSTITUTE(SUBSTITUTE(F$1,"standard",""),"|Float","")&amp;IF(OR($L1788=TRUE,$A1788=0,MOD($A1788,ChapterTable!$R$20)&lt;&gt;0),"","보스")&amp;"인게임누적합배수",ChapterTable!$R:$S,2,0)*D1788)
  )
  )
  )
)</f>
        <v>6465.6925048828125</v>
      </c>
      <c r="G1788" t="s">
        <v>715</v>
      </c>
      <c r="J1788" t="str">
        <f>IF(ISBLANK(I1788),"",
IFERROR(VLOOKUP(I1788,[1]StringTable!$1:$1048576,MATCH("kor|String",[1]StringTable!$1:$1,0),0),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98"/>
        <v>0.2</v>
      </c>
      <c r="AJ1788">
        <f t="shared" si="196"/>
        <v>0.27466666000000001</v>
      </c>
      <c r="AK1788">
        <f t="shared" si="197"/>
        <v>1</v>
      </c>
      <c r="AL1788">
        <v>0</v>
      </c>
    </row>
    <row r="1789" spans="1:38" x14ac:dyDescent="0.3">
      <c r="A1789">
        <v>13</v>
      </c>
      <c r="B1789">
        <v>48</v>
      </c>
      <c r="C1789">
        <f>IF(OR($L1789=TRUE,$A1789=0,MOD($A1789,ChapterTable!$R$20)&lt;&gt;0),
MAX(0,INT(($B1789+ChapterTable!$P$26+VLOOKUP(SUBSTITUTE(C$1,"성장단계","")&amp;"단계오프셋",ChapterTable!$R:$S,2,0))/ChapterTable!$P$23)),
MAX(0,INT(($B1789+ChapterTable!$R$26+VLOOKUP(SUBSTITUTE(C$1,"성장단계","")&amp;"보스단계오프셋",ChapterTable!$R:$S,2,0))/ChapterTable!$R$23)))</f>
        <v>5</v>
      </c>
      <c r="D1789">
        <f>IF(OR($L1789=TRUE,$A1789=0,MOD($A1789,ChapterTable!$R$20)&lt;&gt;0),
MAX(0,INT(($B1789+ChapterTable!$P$26+VLOOKUP(SUBSTITUTE(D$1,"성장단계","")&amp;"단계오프셋",ChapterTable!$R:$S,2,0))/ChapterTable!$P$23)),
MAX(0,INT(($B1789+ChapterTable!$R$26+VLOOKUP(SUBSTITUTE(D$1,"성장단계","")&amp;"보스단계오프셋",ChapterTable!$R:$S,2,0))/ChapterTable!$R$23)))</f>
        <v>4</v>
      </c>
      <c r="E1789" s="1">
        <f ca="1">IF(AND($A1789=0,$B1789=1),
    VLOOKUP(1,ChapterTable!$1:$1048576,MATCH("최종"&amp;SUBSTITUTE(SUBSTITUTE(E$1,"standard",""),"|Float",""),ChapterTable!$1:$1,0),0)*ChapterTable!$P$17,
  IF(AND($A1789=0,$B1789=0),
    E1790,
  IF($B1789=0,
    VLOOKUP($A1789,ChapterTable!$1:$1048576,MATCH("최종"&amp;SUBSTITUTE(SUBSTITUTE(E$1,"standard",""),"|Float",""),ChapterTable!$1:$1,0),0),
  IF($B1789=1,
    IF($L1789=FALSE,
      VLOOKUP($A1789,ChapterTable!$1:$1048576,MATCH("최종"&amp;SUBSTITUTE(SUBSTITUTE(E$1,"standard",""),"|Float",""),ChapterTable!$1:$1,0),0),
      VLOOKUP($A1789-ChapterTable!$P$11,ChapterTable!$1:$1048576,MATCH("최종"&amp;SUBSTITUTE(SUBSTITUTE(E$1,"standard",""),"|Float",""),ChapterTable!$1:$1,0),0)*ChapterTable!$P$14
    ),
  OFFSET(E1789,-$B1789+IF($L1789,1,0),0)*IF($B1789&gt;OFFSET($B1789,1,0),ChapterTable!$R$17,1)*
    (VLOOKUP(SUBSTITUTE(SUBSTITUTE(E$1,"standard",""),"|Float","")&amp;IF(OR($L1789=TRUE,$A1789=0,MOD($A1789,ChapterTable!$R$20)&lt;&gt;0),"","보스")&amp;"인게임누적곱배수",ChapterTable!$R:$S,2,0)^C1789
    +VLOOKUP(SUBSTITUTE(SUBSTITUTE(E$1,"standard",""),"|Float","")&amp;IF(OR($L1789=TRUE,$A1789=0,MOD($A1789,ChapterTable!$R$20)&lt;&gt;0),"","보스")&amp;"인게임누적합배수",ChapterTable!$R:$S,2,0)*C1789)
  )
  )
  )
)</f>
        <v>23873.326171874996</v>
      </c>
      <c r="F1789" s="1">
        <f ca="1">IF(AND($A1789=0,$B1789=1),
    VLOOKUP(1,ChapterTable!$1:$1048576,MATCH("최종"&amp;SUBSTITUTE(SUBSTITUTE(F$1,"standard",""),"|Float",""),ChapterTable!$1:$1,0),0)*ChapterTable!$P$17,
  IF(AND($A1789=0,$B1789=0),
    F1790,
  IF($B1789=0,
    VLOOKUP($A1789,ChapterTable!$1:$1048576,MATCH("최종"&amp;SUBSTITUTE(SUBSTITUTE(F$1,"standard",""),"|Float",""),ChapterTable!$1:$1,0),0),
  IF($B1789=1,
    IF($L1789=FALSE,
      VLOOKUP($A1789,ChapterTable!$1:$1048576,MATCH("최종"&amp;SUBSTITUTE(SUBSTITUTE(F$1,"standard",""),"|Float",""),ChapterTable!$1:$1,0),0),
      VLOOKUP($A1789-ChapterTable!$P$11,ChapterTable!$1:$1048576,MATCH("최종"&amp;SUBSTITUTE(SUBSTITUTE(F$1,"standard",""),"|Float",""),ChapterTable!$1:$1,0),0)*ChapterTable!$P$14
    ),
  OFFSET(F1789,-$B1789+IF($L1789,1,0),0)*
    (VLOOKUP(SUBSTITUTE(SUBSTITUTE(F$1,"standard",""),"|Float","")&amp;IF(OR($L1789=TRUE,$A1789=0,MOD($A1789,ChapterTable!$R$20)&lt;&gt;0),"","보스")&amp;"인게임누적곱배수",ChapterTable!$R:$S,2,0)^D1789
    +VLOOKUP(SUBSTITUTE(SUBSTITUTE(F$1,"standard",""),"|Float","")&amp;IF(OR($L1789=TRUE,$A1789=0,MOD($A1789,ChapterTable!$R$20)&lt;&gt;0),"","보스")&amp;"인게임누적합배수",ChapterTable!$R:$S,2,0)*D1789)
  )
  )
  )
)</f>
        <v>6465.6925048828125</v>
      </c>
      <c r="G1789" t="s">
        <v>715</v>
      </c>
      <c r="J1789" t="str">
        <f>IF(ISBLANK(I1789),"",
IFERROR(VLOOKUP(I1789,[1]StringTable!$1:$1048576,MATCH("kor|String",[1]StringTable!$1:$1,0),0),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98"/>
        <v>0.2</v>
      </c>
      <c r="AJ1789">
        <f t="shared" si="196"/>
        <v>0.27466666000000001</v>
      </c>
      <c r="AK1789">
        <f t="shared" si="197"/>
        <v>1</v>
      </c>
      <c r="AL1789">
        <v>0</v>
      </c>
    </row>
    <row r="1790" spans="1:38" x14ac:dyDescent="0.3">
      <c r="A1790">
        <v>13</v>
      </c>
      <c r="B1790">
        <v>49</v>
      </c>
      <c r="C1790">
        <f>IF(OR($L1790=TRUE,$A1790=0,MOD($A1790,ChapterTable!$R$20)&lt;&gt;0),
MAX(0,INT(($B1790+ChapterTable!$P$26+VLOOKUP(SUBSTITUTE(C$1,"성장단계","")&amp;"단계오프셋",ChapterTable!$R:$S,2,0))/ChapterTable!$P$23)),
MAX(0,INT(($B1790+ChapterTable!$R$26+VLOOKUP(SUBSTITUTE(C$1,"성장단계","")&amp;"보스단계오프셋",ChapterTable!$R:$S,2,0))/ChapterTable!$R$23)))</f>
        <v>5</v>
      </c>
      <c r="D1790">
        <f>IF(OR($L1790=TRUE,$A1790=0,MOD($A1790,ChapterTable!$R$20)&lt;&gt;0),
MAX(0,INT(($B1790+ChapterTable!$P$26+VLOOKUP(SUBSTITUTE(D$1,"성장단계","")&amp;"단계오프셋",ChapterTable!$R:$S,2,0))/ChapterTable!$P$23)),
MAX(0,INT(($B1790+ChapterTable!$R$26+VLOOKUP(SUBSTITUTE(D$1,"성장단계","")&amp;"보스단계오프셋",ChapterTable!$R:$S,2,0))/ChapterTable!$R$23)))</f>
        <v>4</v>
      </c>
      <c r="E1790" s="1">
        <f ca="1">IF(AND($A1790=0,$B1790=1),
    VLOOKUP(1,ChapterTable!$1:$1048576,MATCH("최종"&amp;SUBSTITUTE(SUBSTITUTE(E$1,"standard",""),"|Float",""),ChapterTable!$1:$1,0),0)*ChapterTable!$P$17,
  IF(AND($A1790=0,$B1790=0),
    E1791,
  IF($B1790=0,
    VLOOKUP($A1790,ChapterTable!$1:$1048576,MATCH("최종"&amp;SUBSTITUTE(SUBSTITUTE(E$1,"standard",""),"|Float",""),ChapterTable!$1:$1,0),0),
  IF($B1790=1,
    IF($L1790=FALSE,
      VLOOKUP($A1790,ChapterTable!$1:$1048576,MATCH("최종"&amp;SUBSTITUTE(SUBSTITUTE(E$1,"standard",""),"|Float",""),ChapterTable!$1:$1,0),0),
      VLOOKUP($A1790-ChapterTable!$P$11,ChapterTable!$1:$1048576,MATCH("최종"&amp;SUBSTITUTE(SUBSTITUTE(E$1,"standard",""),"|Float",""),ChapterTable!$1:$1,0),0)*ChapterTable!$P$14
    ),
  OFFSET(E1790,-$B1790+IF($L1790,1,0),0)*IF($B1790&gt;OFFSET($B1790,1,0),ChapterTable!$R$17,1)*
    (VLOOKUP(SUBSTITUTE(SUBSTITUTE(E$1,"standard",""),"|Float","")&amp;IF(OR($L1790=TRUE,$A1790=0,MOD($A1790,ChapterTable!$R$20)&lt;&gt;0),"","보스")&amp;"인게임누적곱배수",ChapterTable!$R:$S,2,0)^C1790
    +VLOOKUP(SUBSTITUTE(SUBSTITUTE(E$1,"standard",""),"|Float","")&amp;IF(OR($L1790=TRUE,$A1790=0,MOD($A1790,ChapterTable!$R$20)&lt;&gt;0),"","보스")&amp;"인게임누적합배수",ChapterTable!$R:$S,2,0)*C1790)
  )
  )
  )
)</f>
        <v>23873.326171874996</v>
      </c>
      <c r="F1790" s="1">
        <f ca="1">IF(AND($A1790=0,$B1790=1),
    VLOOKUP(1,ChapterTable!$1:$1048576,MATCH("최종"&amp;SUBSTITUTE(SUBSTITUTE(F$1,"standard",""),"|Float",""),ChapterTable!$1:$1,0),0)*ChapterTable!$P$17,
  IF(AND($A1790=0,$B1790=0),
    F1791,
  IF($B1790=0,
    VLOOKUP($A1790,ChapterTable!$1:$1048576,MATCH("최종"&amp;SUBSTITUTE(SUBSTITUTE(F$1,"standard",""),"|Float",""),ChapterTable!$1:$1,0),0),
  IF($B1790=1,
    IF($L1790=FALSE,
      VLOOKUP($A1790,ChapterTable!$1:$1048576,MATCH("최종"&amp;SUBSTITUTE(SUBSTITUTE(F$1,"standard",""),"|Float",""),ChapterTable!$1:$1,0),0),
      VLOOKUP($A1790-ChapterTable!$P$11,ChapterTable!$1:$1048576,MATCH("최종"&amp;SUBSTITUTE(SUBSTITUTE(F$1,"standard",""),"|Float",""),ChapterTable!$1:$1,0),0)*ChapterTable!$P$14
    ),
  OFFSET(F1790,-$B1790+IF($L1790,1,0),0)*
    (VLOOKUP(SUBSTITUTE(SUBSTITUTE(F$1,"standard",""),"|Float","")&amp;IF(OR($L1790=TRUE,$A1790=0,MOD($A1790,ChapterTable!$R$20)&lt;&gt;0),"","보스")&amp;"인게임누적곱배수",ChapterTable!$R:$S,2,0)^D1790
    +VLOOKUP(SUBSTITUTE(SUBSTITUTE(F$1,"standard",""),"|Float","")&amp;IF(OR($L1790=TRUE,$A1790=0,MOD($A1790,ChapterTable!$R$20)&lt;&gt;0),"","보스")&amp;"인게임누적합배수",ChapterTable!$R:$S,2,0)*D1790)
  )
  )
  )
)</f>
        <v>6465.6925048828125</v>
      </c>
      <c r="G1790" t="s">
        <v>715</v>
      </c>
      <c r="J1790" t="str">
        <f>IF(ISBLANK(I1790),"",
IFERROR(VLOOKUP(I1790,[1]StringTable!$1:$1048576,MATCH("kor|String",[1]StringTable!$1:$1,0),0),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98"/>
        <v>0.2</v>
      </c>
      <c r="AJ1790">
        <f t="shared" si="196"/>
        <v>0.27466666000000001</v>
      </c>
      <c r="AK1790">
        <f t="shared" si="197"/>
        <v>1</v>
      </c>
      <c r="AL1790">
        <v>0</v>
      </c>
    </row>
    <row r="1791" spans="1:38" x14ac:dyDescent="0.3">
      <c r="A1791">
        <v>13</v>
      </c>
      <c r="B1791">
        <v>50</v>
      </c>
      <c r="C1791">
        <f>IF(OR($L1791=TRUE,$A1791=0,MOD($A1791,ChapterTable!$R$20)&lt;&gt;0),
MAX(0,INT(($B1791+ChapterTable!$P$26+VLOOKUP(SUBSTITUTE(C$1,"성장단계","")&amp;"단계오프셋",ChapterTable!$R:$S,2,0))/ChapterTable!$P$23)),
MAX(0,INT(($B1791+ChapterTable!$R$26+VLOOKUP(SUBSTITUTE(C$1,"성장단계","")&amp;"보스단계오프셋",ChapterTable!$R:$S,2,0))/ChapterTable!$R$23)))</f>
        <v>5</v>
      </c>
      <c r="D1791">
        <f>IF(OR($L1791=TRUE,$A1791=0,MOD($A1791,ChapterTable!$R$20)&lt;&gt;0),
MAX(0,INT(($B1791+ChapterTable!$P$26+VLOOKUP(SUBSTITUTE(D$1,"성장단계","")&amp;"단계오프셋",ChapterTable!$R:$S,2,0))/ChapterTable!$P$23)),
MAX(0,INT(($B1791+ChapterTable!$R$26+VLOOKUP(SUBSTITUTE(D$1,"성장단계","")&amp;"보스단계오프셋",ChapterTable!$R:$S,2,0))/ChapterTable!$R$23)))</f>
        <v>4</v>
      </c>
      <c r="E1791" s="1">
        <f ca="1">IF(AND($A1791=0,$B1791=1),
    VLOOKUP(1,ChapterTable!$1:$1048576,MATCH("최종"&amp;SUBSTITUTE(SUBSTITUTE(E$1,"standard",""),"|Float",""),ChapterTable!$1:$1,0),0)*ChapterTable!$P$17,
  IF(AND($A1791=0,$B1791=0),
    E1792,
  IF($B1791=0,
    VLOOKUP($A1791,ChapterTable!$1:$1048576,MATCH("최종"&amp;SUBSTITUTE(SUBSTITUTE(E$1,"standard",""),"|Float",""),ChapterTable!$1:$1,0),0),
  IF($B1791=1,
    IF($L1791=FALSE,
      VLOOKUP($A1791,ChapterTable!$1:$1048576,MATCH("최종"&amp;SUBSTITUTE(SUBSTITUTE(E$1,"standard",""),"|Float",""),ChapterTable!$1:$1,0),0),
      VLOOKUP($A1791-ChapterTable!$P$11,ChapterTable!$1:$1048576,MATCH("최종"&amp;SUBSTITUTE(SUBSTITUTE(E$1,"standard",""),"|Float",""),ChapterTable!$1:$1,0),0)*ChapterTable!$P$14
    ),
  OFFSET(E1791,-$B1791+IF($L1791,1,0),0)*IF($B1791&gt;OFFSET($B1791,1,0),ChapterTable!$R$17,1)*
    (VLOOKUP(SUBSTITUTE(SUBSTITUTE(E$1,"standard",""),"|Float","")&amp;IF(OR($L1791=TRUE,$A1791=0,MOD($A1791,ChapterTable!$R$20)&lt;&gt;0),"","보스")&amp;"인게임누적곱배수",ChapterTable!$R:$S,2,0)^C1791
    +VLOOKUP(SUBSTITUTE(SUBSTITUTE(E$1,"standard",""),"|Float","")&amp;IF(OR($L1791=TRUE,$A1791=0,MOD($A1791,ChapterTable!$R$20)&lt;&gt;0),"","보스")&amp;"인게임누적합배수",ChapterTable!$R:$S,2,0)*C1791)
  )
  )
  )
)</f>
        <v>31035.324023437497</v>
      </c>
      <c r="F1791" s="1">
        <f ca="1">IF(AND($A1791=0,$B1791=1),
    VLOOKUP(1,ChapterTable!$1:$1048576,MATCH("최종"&amp;SUBSTITUTE(SUBSTITUTE(F$1,"standard",""),"|Float",""),ChapterTable!$1:$1,0),0)*ChapterTable!$P$17,
  IF(AND($A1791=0,$B1791=0),
    F1792,
  IF($B1791=0,
    VLOOKUP($A1791,ChapterTable!$1:$1048576,MATCH("최종"&amp;SUBSTITUTE(SUBSTITUTE(F$1,"standard",""),"|Float",""),ChapterTable!$1:$1,0),0),
  IF($B1791=1,
    IF($L1791=FALSE,
      VLOOKUP($A1791,ChapterTable!$1:$1048576,MATCH("최종"&amp;SUBSTITUTE(SUBSTITUTE(F$1,"standard",""),"|Float",""),ChapterTable!$1:$1,0),0),
      VLOOKUP($A1791-ChapterTable!$P$11,ChapterTable!$1:$1048576,MATCH("최종"&amp;SUBSTITUTE(SUBSTITUTE(F$1,"standard",""),"|Float",""),ChapterTable!$1:$1,0),0)*ChapterTable!$P$14
    ),
  OFFSET(F1791,-$B1791+IF($L1791,1,0),0)*
    (VLOOKUP(SUBSTITUTE(SUBSTITUTE(F$1,"standard",""),"|Float","")&amp;IF(OR($L1791=TRUE,$A1791=0,MOD($A1791,ChapterTable!$R$20)&lt;&gt;0),"","보스")&amp;"인게임누적곱배수",ChapterTable!$R:$S,2,0)^D1791
    +VLOOKUP(SUBSTITUTE(SUBSTITUTE(F$1,"standard",""),"|Float","")&amp;IF(OR($L1791=TRUE,$A1791=0,MOD($A1791,ChapterTable!$R$20)&lt;&gt;0),"","보스")&amp;"인게임누적합배수",ChapterTable!$R:$S,2,0)*D1791)
  )
  )
  )
)</f>
        <v>6465.6925048828125</v>
      </c>
      <c r="G1791" t="s">
        <v>715</v>
      </c>
      <c r="J1791" t="str">
        <f>IF(ISBLANK(I1791),"",
IFERROR(VLOOKUP(I1791,[1]StringTable!$1:$1048576,MATCH("kor|String",[1]StringTable!$1:$1,0),0),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98"/>
        <v>0.2</v>
      </c>
      <c r="AJ1791">
        <f t="shared" si="196"/>
        <v>1</v>
      </c>
      <c r="AK1791">
        <f t="shared" si="197"/>
        <v>1</v>
      </c>
      <c r="AL1791">
        <v>0</v>
      </c>
    </row>
    <row r="1792" spans="1:38" x14ac:dyDescent="0.3">
      <c r="A1792">
        <v>14</v>
      </c>
      <c r="B1792">
        <v>1</v>
      </c>
      <c r="C1792">
        <f>IF(OR($L1792=TRUE,$A1792=0,MOD($A1792,ChapterTable!$R$20)&lt;&gt;0),
MAX(0,INT(($B1792+ChapterTable!$P$26+VLOOKUP(SUBSTITUTE(C$1,"성장단계","")&amp;"단계오프셋",ChapterTable!$R:$S,2,0))/ChapterTable!$P$23)),
MAX(0,INT(($B1792+ChapterTable!$R$26+VLOOKUP(SUBSTITUTE(C$1,"성장단계","")&amp;"보스단계오프셋",ChapterTable!$R:$S,2,0))/ChapterTable!$R$23)))</f>
        <v>0</v>
      </c>
      <c r="D1792">
        <f>IF(OR($L1792=TRUE,$A1792=0,MOD($A1792,ChapterTable!$R$20)&lt;&gt;0),
MAX(0,INT(($B1792+ChapterTable!$P$26+VLOOKUP(SUBSTITUTE(D$1,"성장단계","")&amp;"단계오프셋",ChapterTable!$R:$S,2,0))/ChapterTable!$P$23)),
MAX(0,INT(($B1792+ChapterTable!$R$26+VLOOKUP(SUBSTITUTE(D$1,"성장단계","")&amp;"보스단계오프셋",ChapterTable!$R:$S,2,0))/ChapterTable!$R$23)))</f>
        <v>0</v>
      </c>
      <c r="E1792" s="1">
        <f ca="1">IF(AND($A1792=0,$B1792=1),
    VLOOKUP(1,ChapterTable!$1:$1048576,MATCH("최종"&amp;SUBSTITUTE(SUBSTITUTE(E$1,"standard",""),"|Float",""),ChapterTable!$1:$1,0),0)*ChapterTable!$P$17,
  IF(AND($A1792=0,$B1792=0),
    E1793,
  IF($B1792=0,
    VLOOKUP($A1792,ChapterTable!$1:$1048576,MATCH("최종"&amp;SUBSTITUTE(SUBSTITUTE(E$1,"standard",""),"|Float",""),ChapterTable!$1:$1,0),0),
  IF($B1792=1,
    IF($L1792=FALSE,
      VLOOKUP($A1792,ChapterTable!$1:$1048576,MATCH("최종"&amp;SUBSTITUTE(SUBSTITUTE(E$1,"standard",""),"|Float",""),ChapterTable!$1:$1,0),0),
      VLOOKUP($A1792-ChapterTable!$P$11,ChapterTable!$1:$1048576,MATCH("최종"&amp;SUBSTITUTE(SUBSTITUTE(E$1,"standard",""),"|Float",""),ChapterTable!$1:$1,0),0)*ChapterTable!$P$14
    ),
  OFFSET(E1792,-$B1792+IF($L1792,1,0),0)*IF($B1792&gt;OFFSET($B1792,1,0),ChapterTable!$R$17,1)*
    (VLOOKUP(SUBSTITUTE(SUBSTITUTE(E$1,"standard",""),"|Float","")&amp;IF(OR($L1792=TRUE,$A1792=0,MOD($A1792,ChapterTable!$R$20)&lt;&gt;0),"","보스")&amp;"인게임누적곱배수",ChapterTable!$R:$S,2,0)^C1792
    +VLOOKUP(SUBSTITUTE(SUBSTITUTE(E$1,"standard",""),"|Float","")&amp;IF(OR($L1792=TRUE,$A1792=0,MOD($A1792,ChapterTable!$R$20)&lt;&gt;0),"","보스")&amp;"인게임누적합배수",ChapterTable!$R:$S,2,0)*C1792)
  )
  )
  )
)</f>
        <v>17904.99462890625</v>
      </c>
      <c r="F1792" s="1">
        <f ca="1">IF(AND($A1792=0,$B1792=1),
    VLOOKUP(1,ChapterTable!$1:$1048576,MATCH("최종"&amp;SUBSTITUTE(SUBSTITUTE(F$1,"standard",""),"|Float",""),ChapterTable!$1:$1,0),0)*ChapterTable!$P$17,
  IF(AND($A1792=0,$B1792=0),
    F1793,
  IF($B1792=0,
    VLOOKUP($A1792,ChapterTable!$1:$1048576,MATCH("최종"&amp;SUBSTITUTE(SUBSTITUTE(F$1,"standard",""),"|Float",""),ChapterTable!$1:$1,0),0),
  IF($B1792=1,
    IF($L1792=FALSE,
      VLOOKUP($A1792,ChapterTable!$1:$1048576,MATCH("최종"&amp;SUBSTITUTE(SUBSTITUTE(F$1,"standard",""),"|Float",""),ChapterTable!$1:$1,0),0),
      VLOOKUP($A1792-ChapterTable!$P$11,ChapterTable!$1:$1048576,MATCH("최종"&amp;SUBSTITUTE(SUBSTITUTE(F$1,"standard",""),"|Float",""),ChapterTable!$1:$1,0),0)*ChapterTable!$P$14
    ),
  OFFSET(F1792,-$B1792+IF($L1792,1,0),0)*
    (VLOOKUP(SUBSTITUTE(SUBSTITUTE(F$1,"standard",""),"|Float","")&amp;IF(OR($L1792=TRUE,$A1792=0,MOD($A1792,ChapterTable!$R$20)&lt;&gt;0),"","보스")&amp;"인게임누적곱배수",ChapterTable!$R:$S,2,0)^D1792
    +VLOOKUP(SUBSTITUTE(SUBSTITUTE(F$1,"standard",""),"|Float","")&amp;IF(OR($L1792=TRUE,$A1792=0,MOD($A1792,ChapterTable!$R$20)&lt;&gt;0),"","보스")&amp;"인게임누적합배수",ChapterTable!$R:$S,2,0)*D1792)
  )
  )
  )
)</f>
        <v>7460.4144287109366</v>
      </c>
      <c r="G1792" t="s">
        <v>715</v>
      </c>
      <c r="J1792" t="str">
        <f>IF(ISBLANK(I1792),"",
IFERROR(VLOOKUP(I1792,[1]StringTable!$1:$1048576,MATCH("kor|String",[1]StringTable!$1:$1,0),0),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98"/>
        <v>1</v>
      </c>
      <c r="AJ1792">
        <f t="shared" si="196"/>
        <v>1</v>
      </c>
      <c r="AK1792">
        <f t="shared" si="197"/>
        <v>1</v>
      </c>
      <c r="AL1792">
        <v>0</v>
      </c>
    </row>
    <row r="1793" spans="1:38" x14ac:dyDescent="0.3">
      <c r="A1793">
        <v>14</v>
      </c>
      <c r="B1793">
        <v>2</v>
      </c>
      <c r="C1793">
        <f>IF(OR($L1793=TRUE,$A1793=0,MOD($A1793,ChapterTable!$R$20)&lt;&gt;0),
MAX(0,INT(($B1793+ChapterTable!$P$26+VLOOKUP(SUBSTITUTE(C$1,"성장단계","")&amp;"단계오프셋",ChapterTable!$R:$S,2,0))/ChapterTable!$P$23)),
MAX(0,INT(($B1793+ChapterTable!$R$26+VLOOKUP(SUBSTITUTE(C$1,"성장단계","")&amp;"보스단계오프셋",ChapterTable!$R:$S,2,0))/ChapterTable!$R$23)))</f>
        <v>0</v>
      </c>
      <c r="D1793">
        <f>IF(OR($L1793=TRUE,$A1793=0,MOD($A1793,ChapterTable!$R$20)&lt;&gt;0),
MAX(0,INT(($B1793+ChapterTable!$P$26+VLOOKUP(SUBSTITUTE(D$1,"성장단계","")&amp;"단계오프셋",ChapterTable!$R:$S,2,0))/ChapterTable!$P$23)),
MAX(0,INT(($B1793+ChapterTable!$R$26+VLOOKUP(SUBSTITUTE(D$1,"성장단계","")&amp;"보스단계오프셋",ChapterTable!$R:$S,2,0))/ChapterTable!$R$23)))</f>
        <v>0</v>
      </c>
      <c r="E1793" s="1">
        <f ca="1">IF(AND($A1793=0,$B1793=1),
    VLOOKUP(1,ChapterTable!$1:$1048576,MATCH("최종"&amp;SUBSTITUTE(SUBSTITUTE(E$1,"standard",""),"|Float",""),ChapterTable!$1:$1,0),0)*ChapterTable!$P$17,
  IF(AND($A1793=0,$B1793=0),
    E1794,
  IF($B1793=0,
    VLOOKUP($A1793,ChapterTable!$1:$1048576,MATCH("최종"&amp;SUBSTITUTE(SUBSTITUTE(E$1,"standard",""),"|Float",""),ChapterTable!$1:$1,0),0),
  IF($B1793=1,
    IF($L1793=FALSE,
      VLOOKUP($A1793,ChapterTable!$1:$1048576,MATCH("최종"&amp;SUBSTITUTE(SUBSTITUTE(E$1,"standard",""),"|Float",""),ChapterTable!$1:$1,0),0),
      VLOOKUP($A1793-ChapterTable!$P$11,ChapterTable!$1:$1048576,MATCH("최종"&amp;SUBSTITUTE(SUBSTITUTE(E$1,"standard",""),"|Float",""),ChapterTable!$1:$1,0),0)*ChapterTable!$P$14
    ),
  OFFSET(E1793,-$B1793+IF($L1793,1,0),0)*IF($B1793&gt;OFFSET($B1793,1,0),ChapterTable!$R$17,1)*
    (VLOOKUP(SUBSTITUTE(SUBSTITUTE(E$1,"standard",""),"|Float","")&amp;IF(OR($L1793=TRUE,$A1793=0,MOD($A1793,ChapterTable!$R$20)&lt;&gt;0),"","보스")&amp;"인게임누적곱배수",ChapterTable!$R:$S,2,0)^C1793
    +VLOOKUP(SUBSTITUTE(SUBSTITUTE(E$1,"standard",""),"|Float","")&amp;IF(OR($L1793=TRUE,$A1793=0,MOD($A1793,ChapterTable!$R$20)&lt;&gt;0),"","보스")&amp;"인게임누적합배수",ChapterTable!$R:$S,2,0)*C1793)
  )
  )
  )
)</f>
        <v>17904.99462890625</v>
      </c>
      <c r="F1793" s="1">
        <f ca="1">IF(AND($A1793=0,$B1793=1),
    VLOOKUP(1,ChapterTable!$1:$1048576,MATCH("최종"&amp;SUBSTITUTE(SUBSTITUTE(F$1,"standard",""),"|Float",""),ChapterTable!$1:$1,0),0)*ChapterTable!$P$17,
  IF(AND($A1793=0,$B1793=0),
    F1794,
  IF($B1793=0,
    VLOOKUP($A1793,ChapterTable!$1:$1048576,MATCH("최종"&amp;SUBSTITUTE(SUBSTITUTE(F$1,"standard",""),"|Float",""),ChapterTable!$1:$1,0),0),
  IF($B1793=1,
    IF($L1793=FALSE,
      VLOOKUP($A1793,ChapterTable!$1:$1048576,MATCH("최종"&amp;SUBSTITUTE(SUBSTITUTE(F$1,"standard",""),"|Float",""),ChapterTable!$1:$1,0),0),
      VLOOKUP($A1793-ChapterTable!$P$11,ChapterTable!$1:$1048576,MATCH("최종"&amp;SUBSTITUTE(SUBSTITUTE(F$1,"standard",""),"|Float",""),ChapterTable!$1:$1,0),0)*ChapterTable!$P$14
    ),
  OFFSET(F1793,-$B1793+IF($L1793,1,0),0)*
    (VLOOKUP(SUBSTITUTE(SUBSTITUTE(F$1,"standard",""),"|Float","")&amp;IF(OR($L1793=TRUE,$A1793=0,MOD($A1793,ChapterTable!$R$20)&lt;&gt;0),"","보스")&amp;"인게임누적곱배수",ChapterTable!$R:$S,2,0)^D1793
    +VLOOKUP(SUBSTITUTE(SUBSTITUTE(F$1,"standard",""),"|Float","")&amp;IF(OR($L1793=TRUE,$A1793=0,MOD($A1793,ChapterTable!$R$20)&lt;&gt;0),"","보스")&amp;"인게임누적합배수",ChapterTable!$R:$S,2,0)*D1793)
  )
  )
  )
)</f>
        <v>7460.4144287109366</v>
      </c>
      <c r="G1793" t="s">
        <v>715</v>
      </c>
      <c r="J1793" t="str">
        <f>IF(ISBLANK(I1793),"",
IFERROR(VLOOKUP(I1793,[1]StringTable!$1:$1048576,MATCH("kor|String",[1]StringTable!$1:$1,0),0),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98"/>
        <v>1</v>
      </c>
      <c r="AJ1793">
        <f t="shared" si="196"/>
        <v>1</v>
      </c>
      <c r="AK1793">
        <f t="shared" si="197"/>
        <v>1</v>
      </c>
      <c r="AL1793">
        <v>0</v>
      </c>
    </row>
    <row r="1794" spans="1:38" x14ac:dyDescent="0.3">
      <c r="A1794">
        <v>14</v>
      </c>
      <c r="B1794">
        <v>3</v>
      </c>
      <c r="C1794">
        <f>IF(OR($L1794=TRUE,$A1794=0,MOD($A1794,ChapterTable!$R$20)&lt;&gt;0),
MAX(0,INT(($B1794+ChapterTable!$P$26+VLOOKUP(SUBSTITUTE(C$1,"성장단계","")&amp;"단계오프셋",ChapterTable!$R:$S,2,0))/ChapterTable!$P$23)),
MAX(0,INT(($B1794+ChapterTable!$R$26+VLOOKUP(SUBSTITUTE(C$1,"성장단계","")&amp;"보스단계오프셋",ChapterTable!$R:$S,2,0))/ChapterTable!$R$23)))</f>
        <v>0</v>
      </c>
      <c r="D1794">
        <f>IF(OR($L1794=TRUE,$A1794=0,MOD($A1794,ChapterTable!$R$20)&lt;&gt;0),
MAX(0,INT(($B1794+ChapterTable!$P$26+VLOOKUP(SUBSTITUTE(D$1,"성장단계","")&amp;"단계오프셋",ChapterTable!$R:$S,2,0))/ChapterTable!$P$23)),
MAX(0,INT(($B1794+ChapterTable!$R$26+VLOOKUP(SUBSTITUTE(D$1,"성장단계","")&amp;"보스단계오프셋",ChapterTable!$R:$S,2,0))/ChapterTable!$R$23)))</f>
        <v>0</v>
      </c>
      <c r="E1794" s="1">
        <f ca="1">IF(AND($A1794=0,$B1794=1),
    VLOOKUP(1,ChapterTable!$1:$1048576,MATCH("최종"&amp;SUBSTITUTE(SUBSTITUTE(E$1,"standard",""),"|Float",""),ChapterTable!$1:$1,0),0)*ChapterTable!$P$17,
  IF(AND($A1794=0,$B1794=0),
    E1795,
  IF($B1794=0,
    VLOOKUP($A1794,ChapterTable!$1:$1048576,MATCH("최종"&amp;SUBSTITUTE(SUBSTITUTE(E$1,"standard",""),"|Float",""),ChapterTable!$1:$1,0),0),
  IF($B1794=1,
    IF($L1794=FALSE,
      VLOOKUP($A1794,ChapterTable!$1:$1048576,MATCH("최종"&amp;SUBSTITUTE(SUBSTITUTE(E$1,"standard",""),"|Float",""),ChapterTable!$1:$1,0),0),
      VLOOKUP($A1794-ChapterTable!$P$11,ChapterTable!$1:$1048576,MATCH("최종"&amp;SUBSTITUTE(SUBSTITUTE(E$1,"standard",""),"|Float",""),ChapterTable!$1:$1,0),0)*ChapterTable!$P$14
    ),
  OFFSET(E1794,-$B1794+IF($L1794,1,0),0)*IF($B1794&gt;OFFSET($B1794,1,0),ChapterTable!$R$17,1)*
    (VLOOKUP(SUBSTITUTE(SUBSTITUTE(E$1,"standard",""),"|Float","")&amp;IF(OR($L1794=TRUE,$A1794=0,MOD($A1794,ChapterTable!$R$20)&lt;&gt;0),"","보스")&amp;"인게임누적곱배수",ChapterTable!$R:$S,2,0)^C1794
    +VLOOKUP(SUBSTITUTE(SUBSTITUTE(E$1,"standard",""),"|Float","")&amp;IF(OR($L1794=TRUE,$A1794=0,MOD($A1794,ChapterTable!$R$20)&lt;&gt;0),"","보스")&amp;"인게임누적합배수",ChapterTable!$R:$S,2,0)*C1794)
  )
  )
  )
)</f>
        <v>17904.99462890625</v>
      </c>
      <c r="F1794" s="1">
        <f ca="1">IF(AND($A1794=0,$B1794=1),
    VLOOKUP(1,ChapterTable!$1:$1048576,MATCH("최종"&amp;SUBSTITUTE(SUBSTITUTE(F$1,"standard",""),"|Float",""),ChapterTable!$1:$1,0),0)*ChapterTable!$P$17,
  IF(AND($A1794=0,$B1794=0),
    F1795,
  IF($B1794=0,
    VLOOKUP($A1794,ChapterTable!$1:$1048576,MATCH("최종"&amp;SUBSTITUTE(SUBSTITUTE(F$1,"standard",""),"|Float",""),ChapterTable!$1:$1,0),0),
  IF($B1794=1,
    IF($L1794=FALSE,
      VLOOKUP($A1794,ChapterTable!$1:$1048576,MATCH("최종"&amp;SUBSTITUTE(SUBSTITUTE(F$1,"standard",""),"|Float",""),ChapterTable!$1:$1,0),0),
      VLOOKUP($A1794-ChapterTable!$P$11,ChapterTable!$1:$1048576,MATCH("최종"&amp;SUBSTITUTE(SUBSTITUTE(F$1,"standard",""),"|Float",""),ChapterTable!$1:$1,0),0)*ChapterTable!$P$14
    ),
  OFFSET(F1794,-$B1794+IF($L1794,1,0),0)*
    (VLOOKUP(SUBSTITUTE(SUBSTITUTE(F$1,"standard",""),"|Float","")&amp;IF(OR($L1794=TRUE,$A1794=0,MOD($A1794,ChapterTable!$R$20)&lt;&gt;0),"","보스")&amp;"인게임누적곱배수",ChapterTable!$R:$S,2,0)^D1794
    +VLOOKUP(SUBSTITUTE(SUBSTITUTE(F$1,"standard",""),"|Float","")&amp;IF(OR($L1794=TRUE,$A1794=0,MOD($A1794,ChapterTable!$R$20)&lt;&gt;0),"","보스")&amp;"인게임누적합배수",ChapterTable!$R:$S,2,0)*D1794)
  )
  )
  )
)</f>
        <v>7460.4144287109366</v>
      </c>
      <c r="G1794" t="s">
        <v>715</v>
      </c>
      <c r="J1794" t="str">
        <f>IF(ISBLANK(I1794),"",
IFERROR(VLOOKUP(I1794,[1]StringTable!$1:$1048576,MATCH("kor|String",[1]StringTable!$1:$1,0),0),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98"/>
        <v>1</v>
      </c>
      <c r="AJ1794">
        <f t="shared" si="196"/>
        <v>1</v>
      </c>
      <c r="AK1794">
        <f t="shared" si="197"/>
        <v>1</v>
      </c>
      <c r="AL1794">
        <v>0</v>
      </c>
    </row>
    <row r="1795" spans="1:38" x14ac:dyDescent="0.3">
      <c r="A1795">
        <v>14</v>
      </c>
      <c r="B1795">
        <v>4</v>
      </c>
      <c r="C1795">
        <f>IF(OR($L1795=TRUE,$A1795=0,MOD($A1795,ChapterTable!$R$20)&lt;&gt;0),
MAX(0,INT(($B1795+ChapterTable!$P$26+VLOOKUP(SUBSTITUTE(C$1,"성장단계","")&amp;"단계오프셋",ChapterTable!$R:$S,2,0))/ChapterTable!$P$23)),
MAX(0,INT(($B1795+ChapterTable!$R$26+VLOOKUP(SUBSTITUTE(C$1,"성장단계","")&amp;"보스단계오프셋",ChapterTable!$R:$S,2,0))/ChapterTable!$R$23)))</f>
        <v>0</v>
      </c>
      <c r="D1795">
        <f>IF(OR($L1795=TRUE,$A1795=0,MOD($A1795,ChapterTable!$R$20)&lt;&gt;0),
MAX(0,INT(($B1795+ChapterTable!$P$26+VLOOKUP(SUBSTITUTE(D$1,"성장단계","")&amp;"단계오프셋",ChapterTable!$R:$S,2,0))/ChapterTable!$P$23)),
MAX(0,INT(($B1795+ChapterTable!$R$26+VLOOKUP(SUBSTITUTE(D$1,"성장단계","")&amp;"보스단계오프셋",ChapterTable!$R:$S,2,0))/ChapterTable!$R$23)))</f>
        <v>0</v>
      </c>
      <c r="E1795" s="1">
        <f ca="1">IF(AND($A1795=0,$B1795=1),
    VLOOKUP(1,ChapterTable!$1:$1048576,MATCH("최종"&amp;SUBSTITUTE(SUBSTITUTE(E$1,"standard",""),"|Float",""),ChapterTable!$1:$1,0),0)*ChapterTable!$P$17,
  IF(AND($A1795=0,$B1795=0),
    E1796,
  IF($B1795=0,
    VLOOKUP($A1795,ChapterTable!$1:$1048576,MATCH("최종"&amp;SUBSTITUTE(SUBSTITUTE(E$1,"standard",""),"|Float",""),ChapterTable!$1:$1,0),0),
  IF($B1795=1,
    IF($L1795=FALSE,
      VLOOKUP($A1795,ChapterTable!$1:$1048576,MATCH("최종"&amp;SUBSTITUTE(SUBSTITUTE(E$1,"standard",""),"|Float",""),ChapterTable!$1:$1,0),0),
      VLOOKUP($A1795-ChapterTable!$P$11,ChapterTable!$1:$1048576,MATCH("최종"&amp;SUBSTITUTE(SUBSTITUTE(E$1,"standard",""),"|Float",""),ChapterTable!$1:$1,0),0)*ChapterTable!$P$14
    ),
  OFFSET(E1795,-$B1795+IF($L1795,1,0),0)*IF($B1795&gt;OFFSET($B1795,1,0),ChapterTable!$R$17,1)*
    (VLOOKUP(SUBSTITUTE(SUBSTITUTE(E$1,"standard",""),"|Float","")&amp;IF(OR($L1795=TRUE,$A1795=0,MOD($A1795,ChapterTable!$R$20)&lt;&gt;0),"","보스")&amp;"인게임누적곱배수",ChapterTable!$R:$S,2,0)^C1795
    +VLOOKUP(SUBSTITUTE(SUBSTITUTE(E$1,"standard",""),"|Float","")&amp;IF(OR($L1795=TRUE,$A1795=0,MOD($A1795,ChapterTable!$R$20)&lt;&gt;0),"","보스")&amp;"인게임누적합배수",ChapterTable!$R:$S,2,0)*C1795)
  )
  )
  )
)</f>
        <v>17904.99462890625</v>
      </c>
      <c r="F1795" s="1">
        <f ca="1">IF(AND($A1795=0,$B1795=1),
    VLOOKUP(1,ChapterTable!$1:$1048576,MATCH("최종"&amp;SUBSTITUTE(SUBSTITUTE(F$1,"standard",""),"|Float",""),ChapterTable!$1:$1,0),0)*ChapterTable!$P$17,
  IF(AND($A1795=0,$B1795=0),
    F1796,
  IF($B1795=0,
    VLOOKUP($A1795,ChapterTable!$1:$1048576,MATCH("최종"&amp;SUBSTITUTE(SUBSTITUTE(F$1,"standard",""),"|Float",""),ChapterTable!$1:$1,0),0),
  IF($B1795=1,
    IF($L1795=FALSE,
      VLOOKUP($A1795,ChapterTable!$1:$1048576,MATCH("최종"&amp;SUBSTITUTE(SUBSTITUTE(F$1,"standard",""),"|Float",""),ChapterTable!$1:$1,0),0),
      VLOOKUP($A1795-ChapterTable!$P$11,ChapterTable!$1:$1048576,MATCH("최종"&amp;SUBSTITUTE(SUBSTITUTE(F$1,"standard",""),"|Float",""),ChapterTable!$1:$1,0),0)*ChapterTable!$P$14
    ),
  OFFSET(F1795,-$B1795+IF($L1795,1,0),0)*
    (VLOOKUP(SUBSTITUTE(SUBSTITUTE(F$1,"standard",""),"|Float","")&amp;IF(OR($L1795=TRUE,$A1795=0,MOD($A1795,ChapterTable!$R$20)&lt;&gt;0),"","보스")&amp;"인게임누적곱배수",ChapterTable!$R:$S,2,0)^D1795
    +VLOOKUP(SUBSTITUTE(SUBSTITUTE(F$1,"standard",""),"|Float","")&amp;IF(OR($L1795=TRUE,$A1795=0,MOD($A1795,ChapterTable!$R$20)&lt;&gt;0),"","보스")&amp;"인게임누적합배수",ChapterTable!$R:$S,2,0)*D1795)
  )
  )
  )
)</f>
        <v>7460.4144287109366</v>
      </c>
      <c r="G1795" t="s">
        <v>715</v>
      </c>
      <c r="J1795" t="str">
        <f>IF(ISBLANK(I1795),"",
IFERROR(VLOOKUP(I1795,[1]StringTable!$1:$1048576,MATCH("kor|String",[1]StringTable!$1:$1,0),0),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c r="AL1795">
        <v>0</v>
      </c>
    </row>
    <row r="1796" spans="1:38" x14ac:dyDescent="0.3">
      <c r="A1796">
        <v>14</v>
      </c>
      <c r="B1796">
        <v>5</v>
      </c>
      <c r="C1796">
        <f>IF(OR($L1796=TRUE,$A1796=0,MOD($A1796,ChapterTable!$R$20)&lt;&gt;0),
MAX(0,INT(($B1796+ChapterTable!$P$26+VLOOKUP(SUBSTITUTE(C$1,"성장단계","")&amp;"단계오프셋",ChapterTable!$R:$S,2,0))/ChapterTable!$P$23)),
MAX(0,INT(($B1796+ChapterTable!$R$26+VLOOKUP(SUBSTITUTE(C$1,"성장단계","")&amp;"보스단계오프셋",ChapterTable!$R:$S,2,0))/ChapterTable!$R$23)))</f>
        <v>0</v>
      </c>
      <c r="D1796">
        <f>IF(OR($L1796=TRUE,$A1796=0,MOD($A1796,ChapterTable!$R$20)&lt;&gt;0),
MAX(0,INT(($B1796+ChapterTable!$P$26+VLOOKUP(SUBSTITUTE(D$1,"성장단계","")&amp;"단계오프셋",ChapterTable!$R:$S,2,0))/ChapterTable!$P$23)),
MAX(0,INT(($B1796+ChapterTable!$R$26+VLOOKUP(SUBSTITUTE(D$1,"성장단계","")&amp;"보스단계오프셋",ChapterTable!$R:$S,2,0))/ChapterTable!$R$23)))</f>
        <v>0</v>
      </c>
      <c r="E1796" s="1">
        <f ca="1">IF(AND($A1796=0,$B1796=1),
    VLOOKUP(1,ChapterTable!$1:$1048576,MATCH("최종"&amp;SUBSTITUTE(SUBSTITUTE(E$1,"standard",""),"|Float",""),ChapterTable!$1:$1,0),0)*ChapterTable!$P$17,
  IF(AND($A1796=0,$B1796=0),
    E1797,
  IF($B1796=0,
    VLOOKUP($A1796,ChapterTable!$1:$1048576,MATCH("최종"&amp;SUBSTITUTE(SUBSTITUTE(E$1,"standard",""),"|Float",""),ChapterTable!$1:$1,0),0),
  IF($B1796=1,
    IF($L1796=FALSE,
      VLOOKUP($A1796,ChapterTable!$1:$1048576,MATCH("최종"&amp;SUBSTITUTE(SUBSTITUTE(E$1,"standard",""),"|Float",""),ChapterTable!$1:$1,0),0),
      VLOOKUP($A1796-ChapterTable!$P$11,ChapterTable!$1:$1048576,MATCH("최종"&amp;SUBSTITUTE(SUBSTITUTE(E$1,"standard",""),"|Float",""),ChapterTable!$1:$1,0),0)*ChapterTable!$P$14
    ),
  OFFSET(E1796,-$B1796+IF($L1796,1,0),0)*IF($B1796&gt;OFFSET($B1796,1,0),ChapterTable!$R$17,1)*
    (VLOOKUP(SUBSTITUTE(SUBSTITUTE(E$1,"standard",""),"|Float","")&amp;IF(OR($L1796=TRUE,$A1796=0,MOD($A1796,ChapterTable!$R$20)&lt;&gt;0),"","보스")&amp;"인게임누적곱배수",ChapterTable!$R:$S,2,0)^C1796
    +VLOOKUP(SUBSTITUTE(SUBSTITUTE(E$1,"standard",""),"|Float","")&amp;IF(OR($L1796=TRUE,$A1796=0,MOD($A1796,ChapterTable!$R$20)&lt;&gt;0),"","보스")&amp;"인게임누적합배수",ChapterTable!$R:$S,2,0)*C1796)
  )
  )
  )
)</f>
        <v>17904.99462890625</v>
      </c>
      <c r="F1796" s="1">
        <f ca="1">IF(AND($A1796=0,$B1796=1),
    VLOOKUP(1,ChapterTable!$1:$1048576,MATCH("최종"&amp;SUBSTITUTE(SUBSTITUTE(F$1,"standard",""),"|Float",""),ChapterTable!$1:$1,0),0)*ChapterTable!$P$17,
  IF(AND($A1796=0,$B1796=0),
    F1797,
  IF($B1796=0,
    VLOOKUP($A1796,ChapterTable!$1:$1048576,MATCH("최종"&amp;SUBSTITUTE(SUBSTITUTE(F$1,"standard",""),"|Float",""),ChapterTable!$1:$1,0),0),
  IF($B1796=1,
    IF($L1796=FALSE,
      VLOOKUP($A1796,ChapterTable!$1:$1048576,MATCH("최종"&amp;SUBSTITUTE(SUBSTITUTE(F$1,"standard",""),"|Float",""),ChapterTable!$1:$1,0),0),
      VLOOKUP($A1796-ChapterTable!$P$11,ChapterTable!$1:$1048576,MATCH("최종"&amp;SUBSTITUTE(SUBSTITUTE(F$1,"standard",""),"|Float",""),ChapterTable!$1:$1,0),0)*ChapterTable!$P$14
    ),
  OFFSET(F1796,-$B1796+IF($L1796,1,0),0)*
    (VLOOKUP(SUBSTITUTE(SUBSTITUTE(F$1,"standard",""),"|Float","")&amp;IF(OR($L1796=TRUE,$A1796=0,MOD($A1796,ChapterTable!$R$20)&lt;&gt;0),"","보스")&amp;"인게임누적곱배수",ChapterTable!$R:$S,2,0)^D1796
    +VLOOKUP(SUBSTITUTE(SUBSTITUTE(F$1,"standard",""),"|Float","")&amp;IF(OR($L1796=TRUE,$A1796=0,MOD($A1796,ChapterTable!$R$20)&lt;&gt;0),"","보스")&amp;"인게임누적합배수",ChapterTable!$R:$S,2,0)*D1796)
  )
  )
  )
)</f>
        <v>7460.4144287109366</v>
      </c>
      <c r="G1796" t="s">
        <v>715</v>
      </c>
      <c r="J1796" t="str">
        <f>IF(ISBLANK(I1796),"",
IFERROR(VLOOKUP(I1796,[1]StringTable!$1:$1048576,MATCH("kor|String",[1]StringTable!$1:$1,0),0),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205">IF(B1796=0,0,1/(INT((B1796-1)/10)+1))</f>
        <v>1</v>
      </c>
      <c r="AJ1796">
        <f t="shared" si="203"/>
        <v>1</v>
      </c>
      <c r="AK1796">
        <f t="shared" si="204"/>
        <v>1</v>
      </c>
      <c r="AL1796">
        <v>0</v>
      </c>
    </row>
    <row r="1797" spans="1:38" x14ac:dyDescent="0.3">
      <c r="A1797">
        <v>14</v>
      </c>
      <c r="B1797">
        <v>6</v>
      </c>
      <c r="C1797">
        <f>IF(OR($L1797=TRUE,$A1797=0,MOD($A1797,ChapterTable!$R$20)&lt;&gt;0),
MAX(0,INT(($B1797+ChapterTable!$P$26+VLOOKUP(SUBSTITUTE(C$1,"성장단계","")&amp;"단계오프셋",ChapterTable!$R:$S,2,0))/ChapterTable!$P$23)),
MAX(0,INT(($B1797+ChapterTable!$R$26+VLOOKUP(SUBSTITUTE(C$1,"성장단계","")&amp;"보스단계오프셋",ChapterTable!$R:$S,2,0))/ChapterTable!$R$23)))</f>
        <v>1</v>
      </c>
      <c r="D1797">
        <f>IF(OR($L1797=TRUE,$A1797=0,MOD($A1797,ChapterTable!$R$20)&lt;&gt;0),
MAX(0,INT(($B1797+ChapterTable!$P$26+VLOOKUP(SUBSTITUTE(D$1,"성장단계","")&amp;"단계오프셋",ChapterTable!$R:$S,2,0))/ChapterTable!$P$23)),
MAX(0,INT(($B1797+ChapterTable!$R$26+VLOOKUP(SUBSTITUTE(D$1,"성장단계","")&amp;"보스단계오프셋",ChapterTable!$R:$S,2,0))/ChapterTable!$R$23)))</f>
        <v>0</v>
      </c>
      <c r="E1797" s="1">
        <f ca="1">IF(AND($A1797=0,$B1797=1),
    VLOOKUP(1,ChapterTable!$1:$1048576,MATCH("최종"&amp;SUBSTITUTE(SUBSTITUTE(E$1,"standard",""),"|Float",""),ChapterTable!$1:$1,0),0)*ChapterTable!$P$17,
  IF(AND($A1797=0,$B1797=0),
    E1798,
  IF($B1797=0,
    VLOOKUP($A1797,ChapterTable!$1:$1048576,MATCH("최종"&amp;SUBSTITUTE(SUBSTITUTE(E$1,"standard",""),"|Float",""),ChapterTable!$1:$1,0),0),
  IF($B1797=1,
    IF($L1797=FALSE,
      VLOOKUP($A1797,ChapterTable!$1:$1048576,MATCH("최종"&amp;SUBSTITUTE(SUBSTITUTE(E$1,"standard",""),"|Float",""),ChapterTable!$1:$1,0),0),
      VLOOKUP($A1797-ChapterTable!$P$11,ChapterTable!$1:$1048576,MATCH("최종"&amp;SUBSTITUTE(SUBSTITUTE(E$1,"standard",""),"|Float",""),ChapterTable!$1:$1,0),0)*ChapterTable!$P$14
    ),
  OFFSET(E1797,-$B1797+IF($L1797,1,0),0)*IF($B1797&gt;OFFSET($B1797,1,0),ChapterTable!$R$17,1)*
    (VLOOKUP(SUBSTITUTE(SUBSTITUTE(E$1,"standard",""),"|Float","")&amp;IF(OR($L1797=TRUE,$A1797=0,MOD($A1797,ChapterTable!$R$20)&lt;&gt;0),"","보스")&amp;"인게임누적곱배수",ChapterTable!$R:$S,2,0)^C1797
    +VLOOKUP(SUBSTITUTE(SUBSTITUTE(E$1,"standard",""),"|Float","")&amp;IF(OR($L1797=TRUE,$A1797=0,MOD($A1797,ChapterTable!$R$20)&lt;&gt;0),"","보스")&amp;"인게임누적합배수",ChapterTable!$R:$S,2,0)*C1797)
  )
  )
  )
)</f>
        <v>21485.993554687499</v>
      </c>
      <c r="F1797" s="1">
        <f ca="1">IF(AND($A1797=0,$B1797=1),
    VLOOKUP(1,ChapterTable!$1:$1048576,MATCH("최종"&amp;SUBSTITUTE(SUBSTITUTE(F$1,"standard",""),"|Float",""),ChapterTable!$1:$1,0),0)*ChapterTable!$P$17,
  IF(AND($A1797=0,$B1797=0),
    F1798,
  IF($B1797=0,
    VLOOKUP($A1797,ChapterTable!$1:$1048576,MATCH("최종"&amp;SUBSTITUTE(SUBSTITUTE(F$1,"standard",""),"|Float",""),ChapterTable!$1:$1,0),0),
  IF($B1797=1,
    IF($L1797=FALSE,
      VLOOKUP($A1797,ChapterTable!$1:$1048576,MATCH("최종"&amp;SUBSTITUTE(SUBSTITUTE(F$1,"standard",""),"|Float",""),ChapterTable!$1:$1,0),0),
      VLOOKUP($A1797-ChapterTable!$P$11,ChapterTable!$1:$1048576,MATCH("최종"&amp;SUBSTITUTE(SUBSTITUTE(F$1,"standard",""),"|Float",""),ChapterTable!$1:$1,0),0)*ChapterTable!$P$14
    ),
  OFFSET(F1797,-$B1797+IF($L1797,1,0),0)*
    (VLOOKUP(SUBSTITUTE(SUBSTITUTE(F$1,"standard",""),"|Float","")&amp;IF(OR($L1797=TRUE,$A1797=0,MOD($A1797,ChapterTable!$R$20)&lt;&gt;0),"","보스")&amp;"인게임누적곱배수",ChapterTable!$R:$S,2,0)^D1797
    +VLOOKUP(SUBSTITUTE(SUBSTITUTE(F$1,"standard",""),"|Float","")&amp;IF(OR($L1797=TRUE,$A1797=0,MOD($A1797,ChapterTable!$R$20)&lt;&gt;0),"","보스")&amp;"인게임누적합배수",ChapterTable!$R:$S,2,0)*D1797)
  )
  )
  )
)</f>
        <v>7460.4144287109366</v>
      </c>
      <c r="G1797" t="s">
        <v>715</v>
      </c>
      <c r="J1797" t="str">
        <f>IF(ISBLANK(I1797),"",
IFERROR(VLOOKUP(I1797,[1]StringTable!$1:$1048576,MATCH("kor|String",[1]StringTable!$1:$1,0),0),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205"/>
        <v>1</v>
      </c>
      <c r="AJ1797">
        <f t="shared" si="203"/>
        <v>1</v>
      </c>
      <c r="AK1797">
        <f t="shared" si="204"/>
        <v>1</v>
      </c>
      <c r="AL1797">
        <v>0</v>
      </c>
    </row>
    <row r="1798" spans="1:38" x14ac:dyDescent="0.3">
      <c r="A1798">
        <v>14</v>
      </c>
      <c r="B1798">
        <v>7</v>
      </c>
      <c r="C1798">
        <f>IF(OR($L1798=TRUE,$A1798=0,MOD($A1798,ChapterTable!$R$20)&lt;&gt;0),
MAX(0,INT(($B1798+ChapterTable!$P$26+VLOOKUP(SUBSTITUTE(C$1,"성장단계","")&amp;"단계오프셋",ChapterTable!$R:$S,2,0))/ChapterTable!$P$23)),
MAX(0,INT(($B1798+ChapterTable!$R$26+VLOOKUP(SUBSTITUTE(C$1,"성장단계","")&amp;"보스단계오프셋",ChapterTable!$R:$S,2,0))/ChapterTable!$R$23)))</f>
        <v>1</v>
      </c>
      <c r="D1798">
        <f>IF(OR($L1798=TRUE,$A1798=0,MOD($A1798,ChapterTable!$R$20)&lt;&gt;0),
MAX(0,INT(($B1798+ChapterTable!$P$26+VLOOKUP(SUBSTITUTE(D$1,"성장단계","")&amp;"단계오프셋",ChapterTable!$R:$S,2,0))/ChapterTable!$P$23)),
MAX(0,INT(($B1798+ChapterTable!$R$26+VLOOKUP(SUBSTITUTE(D$1,"성장단계","")&amp;"보스단계오프셋",ChapterTable!$R:$S,2,0))/ChapterTable!$R$23)))</f>
        <v>0</v>
      </c>
      <c r="E1798" s="1">
        <f ca="1">IF(AND($A1798=0,$B1798=1),
    VLOOKUP(1,ChapterTable!$1:$1048576,MATCH("최종"&amp;SUBSTITUTE(SUBSTITUTE(E$1,"standard",""),"|Float",""),ChapterTable!$1:$1,0),0)*ChapterTable!$P$17,
  IF(AND($A1798=0,$B1798=0),
    E1799,
  IF($B1798=0,
    VLOOKUP($A1798,ChapterTable!$1:$1048576,MATCH("최종"&amp;SUBSTITUTE(SUBSTITUTE(E$1,"standard",""),"|Float",""),ChapterTable!$1:$1,0),0),
  IF($B1798=1,
    IF($L1798=FALSE,
      VLOOKUP($A1798,ChapterTable!$1:$1048576,MATCH("최종"&amp;SUBSTITUTE(SUBSTITUTE(E$1,"standard",""),"|Float",""),ChapterTable!$1:$1,0),0),
      VLOOKUP($A1798-ChapterTable!$P$11,ChapterTable!$1:$1048576,MATCH("최종"&amp;SUBSTITUTE(SUBSTITUTE(E$1,"standard",""),"|Float",""),ChapterTable!$1:$1,0),0)*ChapterTable!$P$14
    ),
  OFFSET(E1798,-$B1798+IF($L1798,1,0),0)*IF($B1798&gt;OFFSET($B1798,1,0),ChapterTable!$R$17,1)*
    (VLOOKUP(SUBSTITUTE(SUBSTITUTE(E$1,"standard",""),"|Float","")&amp;IF(OR($L1798=TRUE,$A1798=0,MOD($A1798,ChapterTable!$R$20)&lt;&gt;0),"","보스")&amp;"인게임누적곱배수",ChapterTable!$R:$S,2,0)^C1798
    +VLOOKUP(SUBSTITUTE(SUBSTITUTE(E$1,"standard",""),"|Float","")&amp;IF(OR($L1798=TRUE,$A1798=0,MOD($A1798,ChapterTable!$R$20)&lt;&gt;0),"","보스")&amp;"인게임누적합배수",ChapterTable!$R:$S,2,0)*C1798)
  )
  )
  )
)</f>
        <v>21485.993554687499</v>
      </c>
      <c r="F1798" s="1">
        <f ca="1">IF(AND($A1798=0,$B1798=1),
    VLOOKUP(1,ChapterTable!$1:$1048576,MATCH("최종"&amp;SUBSTITUTE(SUBSTITUTE(F$1,"standard",""),"|Float",""),ChapterTable!$1:$1,0),0)*ChapterTable!$P$17,
  IF(AND($A1798=0,$B1798=0),
    F1799,
  IF($B1798=0,
    VLOOKUP($A1798,ChapterTable!$1:$1048576,MATCH("최종"&amp;SUBSTITUTE(SUBSTITUTE(F$1,"standard",""),"|Float",""),ChapterTable!$1:$1,0),0),
  IF($B1798=1,
    IF($L1798=FALSE,
      VLOOKUP($A1798,ChapterTable!$1:$1048576,MATCH("최종"&amp;SUBSTITUTE(SUBSTITUTE(F$1,"standard",""),"|Float",""),ChapterTable!$1:$1,0),0),
      VLOOKUP($A1798-ChapterTable!$P$11,ChapterTable!$1:$1048576,MATCH("최종"&amp;SUBSTITUTE(SUBSTITUTE(F$1,"standard",""),"|Float",""),ChapterTable!$1:$1,0),0)*ChapterTable!$P$14
    ),
  OFFSET(F1798,-$B1798+IF($L1798,1,0),0)*
    (VLOOKUP(SUBSTITUTE(SUBSTITUTE(F$1,"standard",""),"|Float","")&amp;IF(OR($L1798=TRUE,$A1798=0,MOD($A1798,ChapterTable!$R$20)&lt;&gt;0),"","보스")&amp;"인게임누적곱배수",ChapterTable!$R:$S,2,0)^D1798
    +VLOOKUP(SUBSTITUTE(SUBSTITUTE(F$1,"standard",""),"|Float","")&amp;IF(OR($L1798=TRUE,$A1798=0,MOD($A1798,ChapterTable!$R$20)&lt;&gt;0),"","보스")&amp;"인게임누적합배수",ChapterTable!$R:$S,2,0)*D1798)
  )
  )
  )
)</f>
        <v>7460.4144287109366</v>
      </c>
      <c r="G1798" t="s">
        <v>715</v>
      </c>
      <c r="J1798" t="str">
        <f>IF(ISBLANK(I1798),"",
IFERROR(VLOOKUP(I1798,[1]StringTable!$1:$1048576,MATCH("kor|String",[1]StringTable!$1:$1,0),0),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205"/>
        <v>1</v>
      </c>
      <c r="AJ1798">
        <f t="shared" si="203"/>
        <v>1</v>
      </c>
      <c r="AK1798">
        <f t="shared" si="204"/>
        <v>1</v>
      </c>
      <c r="AL1798">
        <v>0</v>
      </c>
    </row>
    <row r="1799" spans="1:38" x14ac:dyDescent="0.3">
      <c r="A1799">
        <v>14</v>
      </c>
      <c r="B1799">
        <v>8</v>
      </c>
      <c r="C1799">
        <f>IF(OR($L1799=TRUE,$A1799=0,MOD($A1799,ChapterTable!$R$20)&lt;&gt;0),
MAX(0,INT(($B1799+ChapterTable!$P$26+VLOOKUP(SUBSTITUTE(C$1,"성장단계","")&amp;"단계오프셋",ChapterTable!$R:$S,2,0))/ChapterTable!$P$23)),
MAX(0,INT(($B1799+ChapterTable!$R$26+VLOOKUP(SUBSTITUTE(C$1,"성장단계","")&amp;"보스단계오프셋",ChapterTable!$R:$S,2,0))/ChapterTable!$R$23)))</f>
        <v>1</v>
      </c>
      <c r="D1799">
        <f>IF(OR($L1799=TRUE,$A1799=0,MOD($A1799,ChapterTable!$R$20)&lt;&gt;0),
MAX(0,INT(($B1799+ChapterTable!$P$26+VLOOKUP(SUBSTITUTE(D$1,"성장단계","")&amp;"단계오프셋",ChapterTable!$R:$S,2,0))/ChapterTable!$P$23)),
MAX(0,INT(($B1799+ChapterTable!$R$26+VLOOKUP(SUBSTITUTE(D$1,"성장단계","")&amp;"보스단계오프셋",ChapterTable!$R:$S,2,0))/ChapterTable!$R$23)))</f>
        <v>0</v>
      </c>
      <c r="E1799" s="1">
        <f ca="1">IF(AND($A1799=0,$B1799=1),
    VLOOKUP(1,ChapterTable!$1:$1048576,MATCH("최종"&amp;SUBSTITUTE(SUBSTITUTE(E$1,"standard",""),"|Float",""),ChapterTable!$1:$1,0),0)*ChapterTable!$P$17,
  IF(AND($A1799=0,$B1799=0),
    E1800,
  IF($B1799=0,
    VLOOKUP($A1799,ChapterTable!$1:$1048576,MATCH("최종"&amp;SUBSTITUTE(SUBSTITUTE(E$1,"standard",""),"|Float",""),ChapterTable!$1:$1,0),0),
  IF($B1799=1,
    IF($L1799=FALSE,
      VLOOKUP($A1799,ChapterTable!$1:$1048576,MATCH("최종"&amp;SUBSTITUTE(SUBSTITUTE(E$1,"standard",""),"|Float",""),ChapterTable!$1:$1,0),0),
      VLOOKUP($A1799-ChapterTable!$P$11,ChapterTable!$1:$1048576,MATCH("최종"&amp;SUBSTITUTE(SUBSTITUTE(E$1,"standard",""),"|Float",""),ChapterTable!$1:$1,0),0)*ChapterTable!$P$14
    ),
  OFFSET(E1799,-$B1799+IF($L1799,1,0),0)*IF($B1799&gt;OFFSET($B1799,1,0),ChapterTable!$R$17,1)*
    (VLOOKUP(SUBSTITUTE(SUBSTITUTE(E$1,"standard",""),"|Float","")&amp;IF(OR($L1799=TRUE,$A1799=0,MOD($A1799,ChapterTable!$R$20)&lt;&gt;0),"","보스")&amp;"인게임누적곱배수",ChapterTable!$R:$S,2,0)^C1799
    +VLOOKUP(SUBSTITUTE(SUBSTITUTE(E$1,"standard",""),"|Float","")&amp;IF(OR($L1799=TRUE,$A1799=0,MOD($A1799,ChapterTable!$R$20)&lt;&gt;0),"","보스")&amp;"인게임누적합배수",ChapterTable!$R:$S,2,0)*C1799)
  )
  )
  )
)</f>
        <v>21485.993554687499</v>
      </c>
      <c r="F1799" s="1">
        <f ca="1">IF(AND($A1799=0,$B1799=1),
    VLOOKUP(1,ChapterTable!$1:$1048576,MATCH("최종"&amp;SUBSTITUTE(SUBSTITUTE(F$1,"standard",""),"|Float",""),ChapterTable!$1:$1,0),0)*ChapterTable!$P$17,
  IF(AND($A1799=0,$B1799=0),
    F1800,
  IF($B1799=0,
    VLOOKUP($A1799,ChapterTable!$1:$1048576,MATCH("최종"&amp;SUBSTITUTE(SUBSTITUTE(F$1,"standard",""),"|Float",""),ChapterTable!$1:$1,0),0),
  IF($B1799=1,
    IF($L1799=FALSE,
      VLOOKUP($A1799,ChapterTable!$1:$1048576,MATCH("최종"&amp;SUBSTITUTE(SUBSTITUTE(F$1,"standard",""),"|Float",""),ChapterTable!$1:$1,0),0),
      VLOOKUP($A1799-ChapterTable!$P$11,ChapterTable!$1:$1048576,MATCH("최종"&amp;SUBSTITUTE(SUBSTITUTE(F$1,"standard",""),"|Float",""),ChapterTable!$1:$1,0),0)*ChapterTable!$P$14
    ),
  OFFSET(F1799,-$B1799+IF($L1799,1,0),0)*
    (VLOOKUP(SUBSTITUTE(SUBSTITUTE(F$1,"standard",""),"|Float","")&amp;IF(OR($L1799=TRUE,$A1799=0,MOD($A1799,ChapterTable!$R$20)&lt;&gt;0),"","보스")&amp;"인게임누적곱배수",ChapterTable!$R:$S,2,0)^D1799
    +VLOOKUP(SUBSTITUTE(SUBSTITUTE(F$1,"standard",""),"|Float","")&amp;IF(OR($L1799=TRUE,$A1799=0,MOD($A1799,ChapterTable!$R$20)&lt;&gt;0),"","보스")&amp;"인게임누적합배수",ChapterTable!$R:$S,2,0)*D1799)
  )
  )
  )
)</f>
        <v>7460.4144287109366</v>
      </c>
      <c r="G1799" t="s">
        <v>715</v>
      </c>
      <c r="J1799" t="str">
        <f>IF(ISBLANK(I1799),"",
IFERROR(VLOOKUP(I1799,[1]StringTable!$1:$1048576,MATCH("kor|String",[1]StringTable!$1:$1,0),0),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205"/>
        <v>1</v>
      </c>
      <c r="AJ1799">
        <f t="shared" si="203"/>
        <v>1</v>
      </c>
      <c r="AK1799">
        <f t="shared" si="204"/>
        <v>1</v>
      </c>
      <c r="AL1799">
        <v>0</v>
      </c>
    </row>
    <row r="1800" spans="1:38" x14ac:dyDescent="0.3">
      <c r="A1800">
        <v>14</v>
      </c>
      <c r="B1800">
        <v>9</v>
      </c>
      <c r="C1800">
        <f>IF(OR($L1800=TRUE,$A1800=0,MOD($A1800,ChapterTable!$R$20)&lt;&gt;0),
MAX(0,INT(($B1800+ChapterTable!$P$26+VLOOKUP(SUBSTITUTE(C$1,"성장단계","")&amp;"단계오프셋",ChapterTable!$R:$S,2,0))/ChapterTable!$P$23)),
MAX(0,INT(($B1800+ChapterTable!$R$26+VLOOKUP(SUBSTITUTE(C$1,"성장단계","")&amp;"보스단계오프셋",ChapterTable!$R:$S,2,0))/ChapterTable!$R$23)))</f>
        <v>1</v>
      </c>
      <c r="D1800">
        <f>IF(OR($L1800=TRUE,$A1800=0,MOD($A1800,ChapterTable!$R$20)&lt;&gt;0),
MAX(0,INT(($B1800+ChapterTable!$P$26+VLOOKUP(SUBSTITUTE(D$1,"성장단계","")&amp;"단계오프셋",ChapterTable!$R:$S,2,0))/ChapterTable!$P$23)),
MAX(0,INT(($B1800+ChapterTable!$R$26+VLOOKUP(SUBSTITUTE(D$1,"성장단계","")&amp;"보스단계오프셋",ChapterTable!$R:$S,2,0))/ChapterTable!$R$23)))</f>
        <v>0</v>
      </c>
      <c r="E1800" s="1">
        <f ca="1">IF(AND($A1800=0,$B1800=1),
    VLOOKUP(1,ChapterTable!$1:$1048576,MATCH("최종"&amp;SUBSTITUTE(SUBSTITUTE(E$1,"standard",""),"|Float",""),ChapterTable!$1:$1,0),0)*ChapterTable!$P$17,
  IF(AND($A1800=0,$B1800=0),
    E1801,
  IF($B1800=0,
    VLOOKUP($A1800,ChapterTable!$1:$1048576,MATCH("최종"&amp;SUBSTITUTE(SUBSTITUTE(E$1,"standard",""),"|Float",""),ChapterTable!$1:$1,0),0),
  IF($B1800=1,
    IF($L1800=FALSE,
      VLOOKUP($A1800,ChapterTable!$1:$1048576,MATCH("최종"&amp;SUBSTITUTE(SUBSTITUTE(E$1,"standard",""),"|Float",""),ChapterTable!$1:$1,0),0),
      VLOOKUP($A1800-ChapterTable!$P$11,ChapterTable!$1:$1048576,MATCH("최종"&amp;SUBSTITUTE(SUBSTITUTE(E$1,"standard",""),"|Float",""),ChapterTable!$1:$1,0),0)*ChapterTable!$P$14
    ),
  OFFSET(E1800,-$B1800+IF($L1800,1,0),0)*IF($B1800&gt;OFFSET($B1800,1,0),ChapterTable!$R$17,1)*
    (VLOOKUP(SUBSTITUTE(SUBSTITUTE(E$1,"standard",""),"|Float","")&amp;IF(OR($L1800=TRUE,$A1800=0,MOD($A1800,ChapterTable!$R$20)&lt;&gt;0),"","보스")&amp;"인게임누적곱배수",ChapterTable!$R:$S,2,0)^C1800
    +VLOOKUP(SUBSTITUTE(SUBSTITUTE(E$1,"standard",""),"|Float","")&amp;IF(OR($L1800=TRUE,$A1800=0,MOD($A1800,ChapterTable!$R$20)&lt;&gt;0),"","보스")&amp;"인게임누적합배수",ChapterTable!$R:$S,2,0)*C1800)
  )
  )
  )
)</f>
        <v>21485.993554687499</v>
      </c>
      <c r="F1800" s="1">
        <f ca="1">IF(AND($A1800=0,$B1800=1),
    VLOOKUP(1,ChapterTable!$1:$1048576,MATCH("최종"&amp;SUBSTITUTE(SUBSTITUTE(F$1,"standard",""),"|Float",""),ChapterTable!$1:$1,0),0)*ChapterTable!$P$17,
  IF(AND($A1800=0,$B1800=0),
    F1801,
  IF($B1800=0,
    VLOOKUP($A1800,ChapterTable!$1:$1048576,MATCH("최종"&amp;SUBSTITUTE(SUBSTITUTE(F$1,"standard",""),"|Float",""),ChapterTable!$1:$1,0),0),
  IF($B1800=1,
    IF($L1800=FALSE,
      VLOOKUP($A1800,ChapterTable!$1:$1048576,MATCH("최종"&amp;SUBSTITUTE(SUBSTITUTE(F$1,"standard",""),"|Float",""),ChapterTable!$1:$1,0),0),
      VLOOKUP($A1800-ChapterTable!$P$11,ChapterTable!$1:$1048576,MATCH("최종"&amp;SUBSTITUTE(SUBSTITUTE(F$1,"standard",""),"|Float",""),ChapterTable!$1:$1,0),0)*ChapterTable!$P$14
    ),
  OFFSET(F1800,-$B1800+IF($L1800,1,0),0)*
    (VLOOKUP(SUBSTITUTE(SUBSTITUTE(F$1,"standard",""),"|Float","")&amp;IF(OR($L1800=TRUE,$A1800=0,MOD($A1800,ChapterTable!$R$20)&lt;&gt;0),"","보스")&amp;"인게임누적곱배수",ChapterTable!$R:$S,2,0)^D1800
    +VLOOKUP(SUBSTITUTE(SUBSTITUTE(F$1,"standard",""),"|Float","")&amp;IF(OR($L1800=TRUE,$A1800=0,MOD($A1800,ChapterTable!$R$20)&lt;&gt;0),"","보스")&amp;"인게임누적합배수",ChapterTable!$R:$S,2,0)*D1800)
  )
  )
  )
)</f>
        <v>7460.4144287109366</v>
      </c>
      <c r="G1800" t="s">
        <v>715</v>
      </c>
      <c r="J1800" t="str">
        <f>IF(ISBLANK(I1800),"",
IFERROR(VLOOKUP(I1800,[1]StringTable!$1:$1048576,MATCH("kor|String",[1]StringTable!$1:$1,0),0),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205"/>
        <v>1</v>
      </c>
      <c r="AJ1800">
        <f t="shared" si="203"/>
        <v>1</v>
      </c>
      <c r="AK1800">
        <f t="shared" si="204"/>
        <v>1</v>
      </c>
      <c r="AL1800">
        <v>0</v>
      </c>
    </row>
    <row r="1801" spans="1:38" x14ac:dyDescent="0.3">
      <c r="A1801">
        <v>14</v>
      </c>
      <c r="B1801">
        <v>10</v>
      </c>
      <c r="C1801">
        <f>IF(OR($L1801=TRUE,$A1801=0,MOD($A1801,ChapterTable!$R$20)&lt;&gt;0),
MAX(0,INT(($B1801+ChapterTable!$P$26+VLOOKUP(SUBSTITUTE(C$1,"성장단계","")&amp;"단계오프셋",ChapterTable!$R:$S,2,0))/ChapterTable!$P$23)),
MAX(0,INT(($B1801+ChapterTable!$R$26+VLOOKUP(SUBSTITUTE(C$1,"성장단계","")&amp;"보스단계오프셋",ChapterTable!$R:$S,2,0))/ChapterTable!$R$23)))</f>
        <v>1</v>
      </c>
      <c r="D1801">
        <f>IF(OR($L1801=TRUE,$A1801=0,MOD($A1801,ChapterTable!$R$20)&lt;&gt;0),
MAX(0,INT(($B1801+ChapterTable!$P$26+VLOOKUP(SUBSTITUTE(D$1,"성장단계","")&amp;"단계오프셋",ChapterTable!$R:$S,2,0))/ChapterTable!$P$23)),
MAX(0,INT(($B1801+ChapterTable!$R$26+VLOOKUP(SUBSTITUTE(D$1,"성장단계","")&amp;"보스단계오프셋",ChapterTable!$R:$S,2,0))/ChapterTable!$R$23)))</f>
        <v>0</v>
      </c>
      <c r="E1801" s="1">
        <f ca="1">IF(AND($A1801=0,$B1801=1),
    VLOOKUP(1,ChapterTable!$1:$1048576,MATCH("최종"&amp;SUBSTITUTE(SUBSTITUTE(E$1,"standard",""),"|Float",""),ChapterTable!$1:$1,0),0)*ChapterTable!$P$17,
  IF(AND($A1801=0,$B1801=0),
    E1802,
  IF($B1801=0,
    VLOOKUP($A1801,ChapterTable!$1:$1048576,MATCH("최종"&amp;SUBSTITUTE(SUBSTITUTE(E$1,"standard",""),"|Float",""),ChapterTable!$1:$1,0),0),
  IF($B1801=1,
    IF($L1801=FALSE,
      VLOOKUP($A1801,ChapterTable!$1:$1048576,MATCH("최종"&amp;SUBSTITUTE(SUBSTITUTE(E$1,"standard",""),"|Float",""),ChapterTable!$1:$1,0),0),
      VLOOKUP($A1801-ChapterTable!$P$11,ChapterTable!$1:$1048576,MATCH("최종"&amp;SUBSTITUTE(SUBSTITUTE(E$1,"standard",""),"|Float",""),ChapterTable!$1:$1,0),0)*ChapterTable!$P$14
    ),
  OFFSET(E1801,-$B1801+IF($L1801,1,0),0)*IF($B1801&gt;OFFSET($B1801,1,0),ChapterTable!$R$17,1)*
    (VLOOKUP(SUBSTITUTE(SUBSTITUTE(E$1,"standard",""),"|Float","")&amp;IF(OR($L1801=TRUE,$A1801=0,MOD($A1801,ChapterTable!$R$20)&lt;&gt;0),"","보스")&amp;"인게임누적곱배수",ChapterTable!$R:$S,2,0)^C1801
    +VLOOKUP(SUBSTITUTE(SUBSTITUTE(E$1,"standard",""),"|Float","")&amp;IF(OR($L1801=TRUE,$A1801=0,MOD($A1801,ChapterTable!$R$20)&lt;&gt;0),"","보스")&amp;"인게임누적합배수",ChapterTable!$R:$S,2,0)*C1801)
  )
  )
  )
)</f>
        <v>21485.993554687499</v>
      </c>
      <c r="F1801" s="1">
        <f ca="1">IF(AND($A1801=0,$B1801=1),
    VLOOKUP(1,ChapterTable!$1:$1048576,MATCH("최종"&amp;SUBSTITUTE(SUBSTITUTE(F$1,"standard",""),"|Float",""),ChapterTable!$1:$1,0),0)*ChapterTable!$P$17,
  IF(AND($A1801=0,$B1801=0),
    F1802,
  IF($B1801=0,
    VLOOKUP($A1801,ChapterTable!$1:$1048576,MATCH("최종"&amp;SUBSTITUTE(SUBSTITUTE(F$1,"standard",""),"|Float",""),ChapterTable!$1:$1,0),0),
  IF($B1801=1,
    IF($L1801=FALSE,
      VLOOKUP($A1801,ChapterTable!$1:$1048576,MATCH("최종"&amp;SUBSTITUTE(SUBSTITUTE(F$1,"standard",""),"|Float",""),ChapterTable!$1:$1,0),0),
      VLOOKUP($A1801-ChapterTable!$P$11,ChapterTable!$1:$1048576,MATCH("최종"&amp;SUBSTITUTE(SUBSTITUTE(F$1,"standard",""),"|Float",""),ChapterTable!$1:$1,0),0)*ChapterTable!$P$14
    ),
  OFFSET(F1801,-$B1801+IF($L1801,1,0),0)*
    (VLOOKUP(SUBSTITUTE(SUBSTITUTE(F$1,"standard",""),"|Float","")&amp;IF(OR($L1801=TRUE,$A1801=0,MOD($A1801,ChapterTable!$R$20)&lt;&gt;0),"","보스")&amp;"인게임누적곱배수",ChapterTable!$R:$S,2,0)^D1801
    +VLOOKUP(SUBSTITUTE(SUBSTITUTE(F$1,"standard",""),"|Float","")&amp;IF(OR($L1801=TRUE,$A1801=0,MOD($A1801,ChapterTable!$R$20)&lt;&gt;0),"","보스")&amp;"인게임누적합배수",ChapterTable!$R:$S,2,0)*D1801)
  )
  )
  )
)</f>
        <v>7460.4144287109366</v>
      </c>
      <c r="G1801" t="s">
        <v>715</v>
      </c>
      <c r="J1801" t="str">
        <f>IF(ISBLANK(I1801),"",
IFERROR(VLOOKUP(I1801,[1]StringTable!$1:$1048576,MATCH("kor|String",[1]StringTable!$1:$1,0),0),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205"/>
        <v>1</v>
      </c>
      <c r="AJ1801">
        <f t="shared" si="203"/>
        <v>1</v>
      </c>
      <c r="AK1801">
        <f t="shared" si="204"/>
        <v>1</v>
      </c>
      <c r="AL1801">
        <v>0</v>
      </c>
    </row>
    <row r="1802" spans="1:38" x14ac:dyDescent="0.3">
      <c r="A1802">
        <v>14</v>
      </c>
      <c r="B1802">
        <v>11</v>
      </c>
      <c r="C1802">
        <f>IF(OR($L1802=TRUE,$A1802=0,MOD($A1802,ChapterTable!$R$20)&lt;&gt;0),
MAX(0,INT(($B1802+ChapterTable!$P$26+VLOOKUP(SUBSTITUTE(C$1,"성장단계","")&amp;"단계오프셋",ChapterTable!$R:$S,2,0))/ChapterTable!$P$23)),
MAX(0,INT(($B1802+ChapterTable!$R$26+VLOOKUP(SUBSTITUTE(C$1,"성장단계","")&amp;"보스단계오프셋",ChapterTable!$R:$S,2,0))/ChapterTable!$R$23)))</f>
        <v>1</v>
      </c>
      <c r="D1802">
        <f>IF(OR($L1802=TRUE,$A1802=0,MOD($A1802,ChapterTable!$R$20)&lt;&gt;0),
MAX(0,INT(($B1802+ChapterTable!$P$26+VLOOKUP(SUBSTITUTE(D$1,"성장단계","")&amp;"단계오프셋",ChapterTable!$R:$S,2,0))/ChapterTable!$P$23)),
MAX(0,INT(($B1802+ChapterTable!$R$26+VLOOKUP(SUBSTITUTE(D$1,"성장단계","")&amp;"보스단계오프셋",ChapterTable!$R:$S,2,0))/ChapterTable!$R$23)))</f>
        <v>1</v>
      </c>
      <c r="E1802" s="1">
        <f ca="1">IF(AND($A1802=0,$B1802=1),
    VLOOKUP(1,ChapterTable!$1:$1048576,MATCH("최종"&amp;SUBSTITUTE(SUBSTITUTE(E$1,"standard",""),"|Float",""),ChapterTable!$1:$1,0),0)*ChapterTable!$P$17,
  IF(AND($A1802=0,$B1802=0),
    E1803,
  IF($B1802=0,
    VLOOKUP($A1802,ChapterTable!$1:$1048576,MATCH("최종"&amp;SUBSTITUTE(SUBSTITUTE(E$1,"standard",""),"|Float",""),ChapterTable!$1:$1,0),0),
  IF($B1802=1,
    IF($L1802=FALSE,
      VLOOKUP($A1802,ChapterTable!$1:$1048576,MATCH("최종"&amp;SUBSTITUTE(SUBSTITUTE(E$1,"standard",""),"|Float",""),ChapterTable!$1:$1,0),0),
      VLOOKUP($A1802-ChapterTable!$P$11,ChapterTable!$1:$1048576,MATCH("최종"&amp;SUBSTITUTE(SUBSTITUTE(E$1,"standard",""),"|Float",""),ChapterTable!$1:$1,0),0)*ChapterTable!$P$14
    ),
  OFFSET(E1802,-$B1802+IF($L1802,1,0),0)*IF($B1802&gt;OFFSET($B1802,1,0),ChapterTable!$R$17,1)*
    (VLOOKUP(SUBSTITUTE(SUBSTITUTE(E$1,"standard",""),"|Float","")&amp;IF(OR($L1802=TRUE,$A1802=0,MOD($A1802,ChapterTable!$R$20)&lt;&gt;0),"","보스")&amp;"인게임누적곱배수",ChapterTable!$R:$S,2,0)^C1802
    +VLOOKUP(SUBSTITUTE(SUBSTITUTE(E$1,"standard",""),"|Float","")&amp;IF(OR($L1802=TRUE,$A1802=0,MOD($A1802,ChapterTable!$R$20)&lt;&gt;0),"","보스")&amp;"인게임누적합배수",ChapterTable!$R:$S,2,0)*C1802)
  )
  )
  )
)</f>
        <v>21485.993554687499</v>
      </c>
      <c r="F1802" s="1">
        <f ca="1">IF(AND($A1802=0,$B1802=1),
    VLOOKUP(1,ChapterTable!$1:$1048576,MATCH("최종"&amp;SUBSTITUTE(SUBSTITUTE(F$1,"standard",""),"|Float",""),ChapterTable!$1:$1,0),0)*ChapterTable!$P$17,
  IF(AND($A1802=0,$B1802=0),
    F1803,
  IF($B1802=0,
    VLOOKUP($A1802,ChapterTable!$1:$1048576,MATCH("최종"&amp;SUBSTITUTE(SUBSTITUTE(F$1,"standard",""),"|Float",""),ChapterTable!$1:$1,0),0),
  IF($B1802=1,
    IF($L1802=FALSE,
      VLOOKUP($A1802,ChapterTable!$1:$1048576,MATCH("최종"&amp;SUBSTITUTE(SUBSTITUTE(F$1,"standard",""),"|Float",""),ChapterTable!$1:$1,0),0),
      VLOOKUP($A1802-ChapterTable!$P$11,ChapterTable!$1:$1048576,MATCH("최종"&amp;SUBSTITUTE(SUBSTITUTE(F$1,"standard",""),"|Float",""),ChapterTable!$1:$1,0),0)*ChapterTable!$P$14
    ),
  OFFSET(F1802,-$B1802+IF($L1802,1,0),0)*
    (VLOOKUP(SUBSTITUTE(SUBSTITUTE(F$1,"standard",""),"|Float","")&amp;IF(OR($L1802=TRUE,$A1802=0,MOD($A1802,ChapterTable!$R$20)&lt;&gt;0),"","보스")&amp;"인게임누적곱배수",ChapterTable!$R:$S,2,0)^D1802
    +VLOOKUP(SUBSTITUTE(SUBSTITUTE(F$1,"standard",""),"|Float","")&amp;IF(OR($L1802=TRUE,$A1802=0,MOD($A1802,ChapterTable!$R$20)&lt;&gt;0),"","보스")&amp;"인게임누적합배수",ChapterTable!$R:$S,2,0)*D1802)
  )
  )
  )
)</f>
        <v>8019.9455108642569</v>
      </c>
      <c r="G1802" t="s">
        <v>715</v>
      </c>
      <c r="J1802" t="str">
        <f>IF(ISBLANK(I1802),"",
IFERROR(VLOOKUP(I1802,[1]StringTable!$1:$1048576,MATCH("kor|String",[1]StringTable!$1:$1,0),0),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205"/>
        <v>0.5</v>
      </c>
      <c r="AJ1802">
        <f t="shared" si="203"/>
        <v>0.54666666600000002</v>
      </c>
      <c r="AK1802">
        <f t="shared" si="204"/>
        <v>1</v>
      </c>
      <c r="AL1802">
        <v>0</v>
      </c>
    </row>
    <row r="1803" spans="1:38" x14ac:dyDescent="0.3">
      <c r="A1803">
        <v>14</v>
      </c>
      <c r="B1803">
        <v>12</v>
      </c>
      <c r="C1803">
        <f>IF(OR($L1803=TRUE,$A1803=0,MOD($A1803,ChapterTable!$R$20)&lt;&gt;0),
MAX(0,INT(($B1803+ChapterTable!$P$26+VLOOKUP(SUBSTITUTE(C$1,"성장단계","")&amp;"단계오프셋",ChapterTable!$R:$S,2,0))/ChapterTable!$P$23)),
MAX(0,INT(($B1803+ChapterTable!$R$26+VLOOKUP(SUBSTITUTE(C$1,"성장단계","")&amp;"보스단계오프셋",ChapterTable!$R:$S,2,0))/ChapterTable!$R$23)))</f>
        <v>1</v>
      </c>
      <c r="D1803">
        <f>IF(OR($L1803=TRUE,$A1803=0,MOD($A1803,ChapterTable!$R$20)&lt;&gt;0),
MAX(0,INT(($B1803+ChapterTable!$P$26+VLOOKUP(SUBSTITUTE(D$1,"성장단계","")&amp;"단계오프셋",ChapterTable!$R:$S,2,0))/ChapterTable!$P$23)),
MAX(0,INT(($B1803+ChapterTable!$R$26+VLOOKUP(SUBSTITUTE(D$1,"성장단계","")&amp;"보스단계오프셋",ChapterTable!$R:$S,2,0))/ChapterTable!$R$23)))</f>
        <v>1</v>
      </c>
      <c r="E1803" s="1">
        <f ca="1">IF(AND($A1803=0,$B1803=1),
    VLOOKUP(1,ChapterTable!$1:$1048576,MATCH("최종"&amp;SUBSTITUTE(SUBSTITUTE(E$1,"standard",""),"|Float",""),ChapterTable!$1:$1,0),0)*ChapterTable!$P$17,
  IF(AND($A1803=0,$B1803=0),
    E1804,
  IF($B1803=0,
    VLOOKUP($A1803,ChapterTable!$1:$1048576,MATCH("최종"&amp;SUBSTITUTE(SUBSTITUTE(E$1,"standard",""),"|Float",""),ChapterTable!$1:$1,0),0),
  IF($B1803=1,
    IF($L1803=FALSE,
      VLOOKUP($A1803,ChapterTable!$1:$1048576,MATCH("최종"&amp;SUBSTITUTE(SUBSTITUTE(E$1,"standard",""),"|Float",""),ChapterTable!$1:$1,0),0),
      VLOOKUP($A1803-ChapterTable!$P$11,ChapterTable!$1:$1048576,MATCH("최종"&amp;SUBSTITUTE(SUBSTITUTE(E$1,"standard",""),"|Float",""),ChapterTable!$1:$1,0),0)*ChapterTable!$P$14
    ),
  OFFSET(E1803,-$B1803+IF($L1803,1,0),0)*IF($B1803&gt;OFFSET($B1803,1,0),ChapterTable!$R$17,1)*
    (VLOOKUP(SUBSTITUTE(SUBSTITUTE(E$1,"standard",""),"|Float","")&amp;IF(OR($L1803=TRUE,$A1803=0,MOD($A1803,ChapterTable!$R$20)&lt;&gt;0),"","보스")&amp;"인게임누적곱배수",ChapterTable!$R:$S,2,0)^C1803
    +VLOOKUP(SUBSTITUTE(SUBSTITUTE(E$1,"standard",""),"|Float","")&amp;IF(OR($L1803=TRUE,$A1803=0,MOD($A1803,ChapterTable!$R$20)&lt;&gt;0),"","보스")&amp;"인게임누적합배수",ChapterTable!$R:$S,2,0)*C1803)
  )
  )
  )
)</f>
        <v>21485.993554687499</v>
      </c>
      <c r="F1803" s="1">
        <f ca="1">IF(AND($A1803=0,$B1803=1),
    VLOOKUP(1,ChapterTable!$1:$1048576,MATCH("최종"&amp;SUBSTITUTE(SUBSTITUTE(F$1,"standard",""),"|Float",""),ChapterTable!$1:$1,0),0)*ChapterTable!$P$17,
  IF(AND($A1803=0,$B1803=0),
    F1804,
  IF($B1803=0,
    VLOOKUP($A1803,ChapterTable!$1:$1048576,MATCH("최종"&amp;SUBSTITUTE(SUBSTITUTE(F$1,"standard",""),"|Float",""),ChapterTable!$1:$1,0),0),
  IF($B1803=1,
    IF($L1803=FALSE,
      VLOOKUP($A1803,ChapterTable!$1:$1048576,MATCH("최종"&amp;SUBSTITUTE(SUBSTITUTE(F$1,"standard",""),"|Float",""),ChapterTable!$1:$1,0),0),
      VLOOKUP($A1803-ChapterTable!$P$11,ChapterTable!$1:$1048576,MATCH("최종"&amp;SUBSTITUTE(SUBSTITUTE(F$1,"standard",""),"|Float",""),ChapterTable!$1:$1,0),0)*ChapterTable!$P$14
    ),
  OFFSET(F1803,-$B1803+IF($L1803,1,0),0)*
    (VLOOKUP(SUBSTITUTE(SUBSTITUTE(F$1,"standard",""),"|Float","")&amp;IF(OR($L1803=TRUE,$A1803=0,MOD($A1803,ChapterTable!$R$20)&lt;&gt;0),"","보스")&amp;"인게임누적곱배수",ChapterTable!$R:$S,2,0)^D1803
    +VLOOKUP(SUBSTITUTE(SUBSTITUTE(F$1,"standard",""),"|Float","")&amp;IF(OR($L1803=TRUE,$A1803=0,MOD($A1803,ChapterTable!$R$20)&lt;&gt;0),"","보스")&amp;"인게임누적합배수",ChapterTable!$R:$S,2,0)*D1803)
  )
  )
  )
)</f>
        <v>8019.9455108642569</v>
      </c>
      <c r="G1803" t="s">
        <v>715</v>
      </c>
      <c r="J1803" t="str">
        <f>IF(ISBLANK(I1803),"",
IFERROR(VLOOKUP(I1803,[1]StringTable!$1:$1048576,MATCH("kor|String",[1]StringTable!$1:$1,0),0),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205"/>
        <v>0.5</v>
      </c>
      <c r="AJ1803">
        <f t="shared" si="203"/>
        <v>0.54666666600000002</v>
      </c>
      <c r="AK1803">
        <f t="shared" si="204"/>
        <v>1</v>
      </c>
      <c r="AL1803">
        <v>0</v>
      </c>
    </row>
    <row r="1804" spans="1:38" x14ac:dyDescent="0.3">
      <c r="A1804">
        <v>14</v>
      </c>
      <c r="B1804">
        <v>13</v>
      </c>
      <c r="C1804">
        <f>IF(OR($L1804=TRUE,$A1804=0,MOD($A1804,ChapterTable!$R$20)&lt;&gt;0),
MAX(0,INT(($B1804+ChapterTable!$P$26+VLOOKUP(SUBSTITUTE(C$1,"성장단계","")&amp;"단계오프셋",ChapterTable!$R:$S,2,0))/ChapterTable!$P$23)),
MAX(0,INT(($B1804+ChapterTable!$R$26+VLOOKUP(SUBSTITUTE(C$1,"성장단계","")&amp;"보스단계오프셋",ChapterTable!$R:$S,2,0))/ChapterTable!$R$23)))</f>
        <v>1</v>
      </c>
      <c r="D1804">
        <f>IF(OR($L1804=TRUE,$A1804=0,MOD($A1804,ChapterTable!$R$20)&lt;&gt;0),
MAX(0,INT(($B1804+ChapterTable!$P$26+VLOOKUP(SUBSTITUTE(D$1,"성장단계","")&amp;"단계오프셋",ChapterTable!$R:$S,2,0))/ChapterTable!$P$23)),
MAX(0,INT(($B1804+ChapterTable!$R$26+VLOOKUP(SUBSTITUTE(D$1,"성장단계","")&amp;"보스단계오프셋",ChapterTable!$R:$S,2,0))/ChapterTable!$R$23)))</f>
        <v>1</v>
      </c>
      <c r="E1804" s="1">
        <f ca="1">IF(AND($A1804=0,$B1804=1),
    VLOOKUP(1,ChapterTable!$1:$1048576,MATCH("최종"&amp;SUBSTITUTE(SUBSTITUTE(E$1,"standard",""),"|Float",""),ChapterTable!$1:$1,0),0)*ChapterTable!$P$17,
  IF(AND($A1804=0,$B1804=0),
    E1805,
  IF($B1804=0,
    VLOOKUP($A1804,ChapterTable!$1:$1048576,MATCH("최종"&amp;SUBSTITUTE(SUBSTITUTE(E$1,"standard",""),"|Float",""),ChapterTable!$1:$1,0),0),
  IF($B1804=1,
    IF($L1804=FALSE,
      VLOOKUP($A1804,ChapterTable!$1:$1048576,MATCH("최종"&amp;SUBSTITUTE(SUBSTITUTE(E$1,"standard",""),"|Float",""),ChapterTable!$1:$1,0),0),
      VLOOKUP($A1804-ChapterTable!$P$11,ChapterTable!$1:$1048576,MATCH("최종"&amp;SUBSTITUTE(SUBSTITUTE(E$1,"standard",""),"|Float",""),ChapterTable!$1:$1,0),0)*ChapterTable!$P$14
    ),
  OFFSET(E1804,-$B1804+IF($L1804,1,0),0)*IF($B1804&gt;OFFSET($B1804,1,0),ChapterTable!$R$17,1)*
    (VLOOKUP(SUBSTITUTE(SUBSTITUTE(E$1,"standard",""),"|Float","")&amp;IF(OR($L1804=TRUE,$A1804=0,MOD($A1804,ChapterTable!$R$20)&lt;&gt;0),"","보스")&amp;"인게임누적곱배수",ChapterTable!$R:$S,2,0)^C1804
    +VLOOKUP(SUBSTITUTE(SUBSTITUTE(E$1,"standard",""),"|Float","")&amp;IF(OR($L1804=TRUE,$A1804=0,MOD($A1804,ChapterTable!$R$20)&lt;&gt;0),"","보스")&amp;"인게임누적합배수",ChapterTable!$R:$S,2,0)*C1804)
  )
  )
  )
)</f>
        <v>21485.993554687499</v>
      </c>
      <c r="F1804" s="1">
        <f ca="1">IF(AND($A1804=0,$B1804=1),
    VLOOKUP(1,ChapterTable!$1:$1048576,MATCH("최종"&amp;SUBSTITUTE(SUBSTITUTE(F$1,"standard",""),"|Float",""),ChapterTable!$1:$1,0),0)*ChapterTable!$P$17,
  IF(AND($A1804=0,$B1804=0),
    F1805,
  IF($B1804=0,
    VLOOKUP($A1804,ChapterTable!$1:$1048576,MATCH("최종"&amp;SUBSTITUTE(SUBSTITUTE(F$1,"standard",""),"|Float",""),ChapterTable!$1:$1,0),0),
  IF($B1804=1,
    IF($L1804=FALSE,
      VLOOKUP($A1804,ChapterTable!$1:$1048576,MATCH("최종"&amp;SUBSTITUTE(SUBSTITUTE(F$1,"standard",""),"|Float",""),ChapterTable!$1:$1,0),0),
      VLOOKUP($A1804-ChapterTable!$P$11,ChapterTable!$1:$1048576,MATCH("최종"&amp;SUBSTITUTE(SUBSTITUTE(F$1,"standard",""),"|Float",""),ChapterTable!$1:$1,0),0)*ChapterTable!$P$14
    ),
  OFFSET(F1804,-$B1804+IF($L1804,1,0),0)*
    (VLOOKUP(SUBSTITUTE(SUBSTITUTE(F$1,"standard",""),"|Float","")&amp;IF(OR($L1804=TRUE,$A1804=0,MOD($A1804,ChapterTable!$R$20)&lt;&gt;0),"","보스")&amp;"인게임누적곱배수",ChapterTable!$R:$S,2,0)^D1804
    +VLOOKUP(SUBSTITUTE(SUBSTITUTE(F$1,"standard",""),"|Float","")&amp;IF(OR($L1804=TRUE,$A1804=0,MOD($A1804,ChapterTable!$R$20)&lt;&gt;0),"","보스")&amp;"인게임누적합배수",ChapterTable!$R:$S,2,0)*D1804)
  )
  )
  )
)</f>
        <v>8019.9455108642569</v>
      </c>
      <c r="G1804" t="s">
        <v>715</v>
      </c>
      <c r="J1804" t="str">
        <f>IF(ISBLANK(I1804),"",
IFERROR(VLOOKUP(I1804,[1]StringTable!$1:$1048576,MATCH("kor|String",[1]StringTable!$1:$1,0),0),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205"/>
        <v>0.5</v>
      </c>
      <c r="AJ1804">
        <f t="shared" si="203"/>
        <v>0.54666666600000002</v>
      </c>
      <c r="AK1804">
        <f t="shared" si="204"/>
        <v>1</v>
      </c>
      <c r="AL1804">
        <v>0</v>
      </c>
    </row>
    <row r="1805" spans="1:38" x14ac:dyDescent="0.3">
      <c r="A1805">
        <v>14</v>
      </c>
      <c r="B1805">
        <v>14</v>
      </c>
      <c r="C1805">
        <f>IF(OR($L1805=TRUE,$A1805=0,MOD($A1805,ChapterTable!$R$20)&lt;&gt;0),
MAX(0,INT(($B1805+ChapterTable!$P$26+VLOOKUP(SUBSTITUTE(C$1,"성장단계","")&amp;"단계오프셋",ChapterTable!$R:$S,2,0))/ChapterTable!$P$23)),
MAX(0,INT(($B1805+ChapterTable!$R$26+VLOOKUP(SUBSTITUTE(C$1,"성장단계","")&amp;"보스단계오프셋",ChapterTable!$R:$S,2,0))/ChapterTable!$R$23)))</f>
        <v>1</v>
      </c>
      <c r="D1805">
        <f>IF(OR($L1805=TRUE,$A1805=0,MOD($A1805,ChapterTable!$R$20)&lt;&gt;0),
MAX(0,INT(($B1805+ChapterTable!$P$26+VLOOKUP(SUBSTITUTE(D$1,"성장단계","")&amp;"단계오프셋",ChapterTable!$R:$S,2,0))/ChapterTable!$P$23)),
MAX(0,INT(($B1805+ChapterTable!$R$26+VLOOKUP(SUBSTITUTE(D$1,"성장단계","")&amp;"보스단계오프셋",ChapterTable!$R:$S,2,0))/ChapterTable!$R$23)))</f>
        <v>1</v>
      </c>
      <c r="E1805" s="1">
        <f ca="1">IF(AND($A1805=0,$B1805=1),
    VLOOKUP(1,ChapterTable!$1:$1048576,MATCH("최종"&amp;SUBSTITUTE(SUBSTITUTE(E$1,"standard",""),"|Float",""),ChapterTable!$1:$1,0),0)*ChapterTable!$P$17,
  IF(AND($A1805=0,$B1805=0),
    E1806,
  IF($B1805=0,
    VLOOKUP($A1805,ChapterTable!$1:$1048576,MATCH("최종"&amp;SUBSTITUTE(SUBSTITUTE(E$1,"standard",""),"|Float",""),ChapterTable!$1:$1,0),0),
  IF($B1805=1,
    IF($L1805=FALSE,
      VLOOKUP($A1805,ChapterTable!$1:$1048576,MATCH("최종"&amp;SUBSTITUTE(SUBSTITUTE(E$1,"standard",""),"|Float",""),ChapterTable!$1:$1,0),0),
      VLOOKUP($A1805-ChapterTable!$P$11,ChapterTable!$1:$1048576,MATCH("최종"&amp;SUBSTITUTE(SUBSTITUTE(E$1,"standard",""),"|Float",""),ChapterTable!$1:$1,0),0)*ChapterTable!$P$14
    ),
  OFFSET(E1805,-$B1805+IF($L1805,1,0),0)*IF($B1805&gt;OFFSET($B1805,1,0),ChapterTable!$R$17,1)*
    (VLOOKUP(SUBSTITUTE(SUBSTITUTE(E$1,"standard",""),"|Float","")&amp;IF(OR($L1805=TRUE,$A1805=0,MOD($A1805,ChapterTable!$R$20)&lt;&gt;0),"","보스")&amp;"인게임누적곱배수",ChapterTable!$R:$S,2,0)^C1805
    +VLOOKUP(SUBSTITUTE(SUBSTITUTE(E$1,"standard",""),"|Float","")&amp;IF(OR($L1805=TRUE,$A1805=0,MOD($A1805,ChapterTable!$R$20)&lt;&gt;0),"","보스")&amp;"인게임누적합배수",ChapterTable!$R:$S,2,0)*C1805)
  )
  )
  )
)</f>
        <v>21485.993554687499</v>
      </c>
      <c r="F1805" s="1">
        <f ca="1">IF(AND($A1805=0,$B1805=1),
    VLOOKUP(1,ChapterTable!$1:$1048576,MATCH("최종"&amp;SUBSTITUTE(SUBSTITUTE(F$1,"standard",""),"|Float",""),ChapterTable!$1:$1,0),0)*ChapterTable!$P$17,
  IF(AND($A1805=0,$B1805=0),
    F1806,
  IF($B1805=0,
    VLOOKUP($A1805,ChapterTable!$1:$1048576,MATCH("최종"&amp;SUBSTITUTE(SUBSTITUTE(F$1,"standard",""),"|Float",""),ChapterTable!$1:$1,0),0),
  IF($B1805=1,
    IF($L1805=FALSE,
      VLOOKUP($A1805,ChapterTable!$1:$1048576,MATCH("최종"&amp;SUBSTITUTE(SUBSTITUTE(F$1,"standard",""),"|Float",""),ChapterTable!$1:$1,0),0),
      VLOOKUP($A1805-ChapterTable!$P$11,ChapterTable!$1:$1048576,MATCH("최종"&amp;SUBSTITUTE(SUBSTITUTE(F$1,"standard",""),"|Float",""),ChapterTable!$1:$1,0),0)*ChapterTable!$P$14
    ),
  OFFSET(F1805,-$B1805+IF($L1805,1,0),0)*
    (VLOOKUP(SUBSTITUTE(SUBSTITUTE(F$1,"standard",""),"|Float","")&amp;IF(OR($L1805=TRUE,$A1805=0,MOD($A1805,ChapterTable!$R$20)&lt;&gt;0),"","보스")&amp;"인게임누적곱배수",ChapterTable!$R:$S,2,0)^D1805
    +VLOOKUP(SUBSTITUTE(SUBSTITUTE(F$1,"standard",""),"|Float","")&amp;IF(OR($L1805=TRUE,$A1805=0,MOD($A1805,ChapterTable!$R$20)&lt;&gt;0),"","보스")&amp;"인게임누적합배수",ChapterTable!$R:$S,2,0)*D1805)
  )
  )
  )
)</f>
        <v>8019.9455108642569</v>
      </c>
      <c r="G1805" t="s">
        <v>715</v>
      </c>
      <c r="J1805" t="str">
        <f>IF(ISBLANK(I1805),"",
IFERROR(VLOOKUP(I1805,[1]StringTable!$1:$1048576,MATCH("kor|String",[1]StringTable!$1:$1,0),0),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205"/>
        <v>0.5</v>
      </c>
      <c r="AJ1805">
        <f t="shared" si="203"/>
        <v>0.54666666600000002</v>
      </c>
      <c r="AK1805">
        <f t="shared" si="204"/>
        <v>1</v>
      </c>
      <c r="AL1805">
        <v>0</v>
      </c>
    </row>
    <row r="1806" spans="1:38" x14ac:dyDescent="0.3">
      <c r="A1806">
        <v>14</v>
      </c>
      <c r="B1806">
        <v>15</v>
      </c>
      <c r="C1806">
        <f>IF(OR($L1806=TRUE,$A1806=0,MOD($A1806,ChapterTable!$R$20)&lt;&gt;0),
MAX(0,INT(($B1806+ChapterTable!$P$26+VLOOKUP(SUBSTITUTE(C$1,"성장단계","")&amp;"단계오프셋",ChapterTable!$R:$S,2,0))/ChapterTable!$P$23)),
MAX(0,INT(($B1806+ChapterTable!$R$26+VLOOKUP(SUBSTITUTE(C$1,"성장단계","")&amp;"보스단계오프셋",ChapterTable!$R:$S,2,0))/ChapterTable!$R$23)))</f>
        <v>1</v>
      </c>
      <c r="D1806">
        <f>IF(OR($L1806=TRUE,$A1806=0,MOD($A1806,ChapterTable!$R$20)&lt;&gt;0),
MAX(0,INT(($B1806+ChapterTable!$P$26+VLOOKUP(SUBSTITUTE(D$1,"성장단계","")&amp;"단계오프셋",ChapterTable!$R:$S,2,0))/ChapterTable!$P$23)),
MAX(0,INT(($B1806+ChapterTable!$R$26+VLOOKUP(SUBSTITUTE(D$1,"성장단계","")&amp;"보스단계오프셋",ChapterTable!$R:$S,2,0))/ChapterTable!$R$23)))</f>
        <v>1</v>
      </c>
      <c r="E1806" s="1">
        <f ca="1">IF(AND($A1806=0,$B1806=1),
    VLOOKUP(1,ChapterTable!$1:$1048576,MATCH("최종"&amp;SUBSTITUTE(SUBSTITUTE(E$1,"standard",""),"|Float",""),ChapterTable!$1:$1,0),0)*ChapterTable!$P$17,
  IF(AND($A1806=0,$B1806=0),
    E1807,
  IF($B1806=0,
    VLOOKUP($A1806,ChapterTable!$1:$1048576,MATCH("최종"&amp;SUBSTITUTE(SUBSTITUTE(E$1,"standard",""),"|Float",""),ChapterTable!$1:$1,0),0),
  IF($B1806=1,
    IF($L1806=FALSE,
      VLOOKUP($A1806,ChapterTable!$1:$1048576,MATCH("최종"&amp;SUBSTITUTE(SUBSTITUTE(E$1,"standard",""),"|Float",""),ChapterTable!$1:$1,0),0),
      VLOOKUP($A1806-ChapterTable!$P$11,ChapterTable!$1:$1048576,MATCH("최종"&amp;SUBSTITUTE(SUBSTITUTE(E$1,"standard",""),"|Float",""),ChapterTable!$1:$1,0),0)*ChapterTable!$P$14
    ),
  OFFSET(E1806,-$B1806+IF($L1806,1,0),0)*IF($B1806&gt;OFFSET($B1806,1,0),ChapterTable!$R$17,1)*
    (VLOOKUP(SUBSTITUTE(SUBSTITUTE(E$1,"standard",""),"|Float","")&amp;IF(OR($L1806=TRUE,$A1806=0,MOD($A1806,ChapterTable!$R$20)&lt;&gt;0),"","보스")&amp;"인게임누적곱배수",ChapterTable!$R:$S,2,0)^C1806
    +VLOOKUP(SUBSTITUTE(SUBSTITUTE(E$1,"standard",""),"|Float","")&amp;IF(OR($L1806=TRUE,$A1806=0,MOD($A1806,ChapterTable!$R$20)&lt;&gt;0),"","보스")&amp;"인게임누적합배수",ChapterTable!$R:$S,2,0)*C1806)
  )
  )
  )
)</f>
        <v>21485.993554687499</v>
      </c>
      <c r="F1806" s="1">
        <f ca="1">IF(AND($A1806=0,$B1806=1),
    VLOOKUP(1,ChapterTable!$1:$1048576,MATCH("최종"&amp;SUBSTITUTE(SUBSTITUTE(F$1,"standard",""),"|Float",""),ChapterTable!$1:$1,0),0)*ChapterTable!$P$17,
  IF(AND($A1806=0,$B1806=0),
    F1807,
  IF($B1806=0,
    VLOOKUP($A1806,ChapterTable!$1:$1048576,MATCH("최종"&amp;SUBSTITUTE(SUBSTITUTE(F$1,"standard",""),"|Float",""),ChapterTable!$1:$1,0),0),
  IF($B1806=1,
    IF($L1806=FALSE,
      VLOOKUP($A1806,ChapterTable!$1:$1048576,MATCH("최종"&amp;SUBSTITUTE(SUBSTITUTE(F$1,"standard",""),"|Float",""),ChapterTable!$1:$1,0),0),
      VLOOKUP($A1806-ChapterTable!$P$11,ChapterTable!$1:$1048576,MATCH("최종"&amp;SUBSTITUTE(SUBSTITUTE(F$1,"standard",""),"|Float",""),ChapterTable!$1:$1,0),0)*ChapterTable!$P$14
    ),
  OFFSET(F1806,-$B1806+IF($L1806,1,0),0)*
    (VLOOKUP(SUBSTITUTE(SUBSTITUTE(F$1,"standard",""),"|Float","")&amp;IF(OR($L1806=TRUE,$A1806=0,MOD($A1806,ChapterTable!$R$20)&lt;&gt;0),"","보스")&amp;"인게임누적곱배수",ChapterTable!$R:$S,2,0)^D1806
    +VLOOKUP(SUBSTITUTE(SUBSTITUTE(F$1,"standard",""),"|Float","")&amp;IF(OR($L1806=TRUE,$A1806=0,MOD($A1806,ChapterTable!$R$20)&lt;&gt;0),"","보스")&amp;"인게임누적합배수",ChapterTable!$R:$S,2,0)*D1806)
  )
  )
  )
)</f>
        <v>8019.9455108642569</v>
      </c>
      <c r="G1806" t="s">
        <v>715</v>
      </c>
      <c r="J1806" t="str">
        <f>IF(ISBLANK(I1806),"",
IFERROR(VLOOKUP(I1806,[1]StringTable!$1:$1048576,MATCH("kor|String",[1]StringTable!$1:$1,0),0),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205"/>
        <v>0.5</v>
      </c>
      <c r="AJ1806">
        <f t="shared" si="203"/>
        <v>0.54666666600000002</v>
      </c>
      <c r="AK1806">
        <f t="shared" si="204"/>
        <v>1</v>
      </c>
      <c r="AL1806">
        <v>0</v>
      </c>
    </row>
    <row r="1807" spans="1:38" x14ac:dyDescent="0.3">
      <c r="A1807">
        <v>14</v>
      </c>
      <c r="B1807">
        <v>16</v>
      </c>
      <c r="C1807">
        <f>IF(OR($L1807=TRUE,$A1807=0,MOD($A1807,ChapterTable!$R$20)&lt;&gt;0),
MAX(0,INT(($B1807+ChapterTable!$P$26+VLOOKUP(SUBSTITUTE(C$1,"성장단계","")&amp;"단계오프셋",ChapterTable!$R:$S,2,0))/ChapterTable!$P$23)),
MAX(0,INT(($B1807+ChapterTable!$R$26+VLOOKUP(SUBSTITUTE(C$1,"성장단계","")&amp;"보스단계오프셋",ChapterTable!$R:$S,2,0))/ChapterTable!$R$23)))</f>
        <v>2</v>
      </c>
      <c r="D1807">
        <f>IF(OR($L1807=TRUE,$A1807=0,MOD($A1807,ChapterTable!$R$20)&lt;&gt;0),
MAX(0,INT(($B1807+ChapterTable!$P$26+VLOOKUP(SUBSTITUTE(D$1,"성장단계","")&amp;"단계오프셋",ChapterTable!$R:$S,2,0))/ChapterTable!$P$23)),
MAX(0,INT(($B1807+ChapterTable!$R$26+VLOOKUP(SUBSTITUTE(D$1,"성장단계","")&amp;"보스단계오프셋",ChapterTable!$R:$S,2,0))/ChapterTable!$R$23)))</f>
        <v>1</v>
      </c>
      <c r="E1807" s="1">
        <f ca="1">IF(AND($A1807=0,$B1807=1),
    VLOOKUP(1,ChapterTable!$1:$1048576,MATCH("최종"&amp;SUBSTITUTE(SUBSTITUTE(E$1,"standard",""),"|Float",""),ChapterTable!$1:$1,0),0)*ChapterTable!$P$17,
  IF(AND($A1807=0,$B1807=0),
    E1808,
  IF($B1807=0,
    VLOOKUP($A1807,ChapterTable!$1:$1048576,MATCH("최종"&amp;SUBSTITUTE(SUBSTITUTE(E$1,"standard",""),"|Float",""),ChapterTable!$1:$1,0),0),
  IF($B1807=1,
    IF($L1807=FALSE,
      VLOOKUP($A1807,ChapterTable!$1:$1048576,MATCH("최종"&amp;SUBSTITUTE(SUBSTITUTE(E$1,"standard",""),"|Float",""),ChapterTable!$1:$1,0),0),
      VLOOKUP($A1807-ChapterTable!$P$11,ChapterTable!$1:$1048576,MATCH("최종"&amp;SUBSTITUTE(SUBSTITUTE(E$1,"standard",""),"|Float",""),ChapterTable!$1:$1,0),0)*ChapterTable!$P$14
    ),
  OFFSET(E1807,-$B1807+IF($L1807,1,0),0)*IF($B1807&gt;OFFSET($B1807,1,0),ChapterTable!$R$17,1)*
    (VLOOKUP(SUBSTITUTE(SUBSTITUTE(E$1,"standard",""),"|Float","")&amp;IF(OR($L1807=TRUE,$A1807=0,MOD($A1807,ChapterTable!$R$20)&lt;&gt;0),"","보스")&amp;"인게임누적곱배수",ChapterTable!$R:$S,2,0)^C1807
    +VLOOKUP(SUBSTITUTE(SUBSTITUTE(E$1,"standard",""),"|Float","")&amp;IF(OR($L1807=TRUE,$A1807=0,MOD($A1807,ChapterTable!$R$20)&lt;&gt;0),"","보스")&amp;"인게임누적합배수",ChapterTable!$R:$S,2,0)*C1807)
  )
  )
  )
)</f>
        <v>25066.992480468747</v>
      </c>
      <c r="F1807" s="1">
        <f ca="1">IF(AND($A1807=0,$B1807=1),
    VLOOKUP(1,ChapterTable!$1:$1048576,MATCH("최종"&amp;SUBSTITUTE(SUBSTITUTE(F$1,"standard",""),"|Float",""),ChapterTable!$1:$1,0),0)*ChapterTable!$P$17,
  IF(AND($A1807=0,$B1807=0),
    F1808,
  IF($B1807=0,
    VLOOKUP($A1807,ChapterTable!$1:$1048576,MATCH("최종"&amp;SUBSTITUTE(SUBSTITUTE(F$1,"standard",""),"|Float",""),ChapterTable!$1:$1,0),0),
  IF($B1807=1,
    IF($L1807=FALSE,
      VLOOKUP($A1807,ChapterTable!$1:$1048576,MATCH("최종"&amp;SUBSTITUTE(SUBSTITUTE(F$1,"standard",""),"|Float",""),ChapterTable!$1:$1,0),0),
      VLOOKUP($A1807-ChapterTable!$P$11,ChapterTable!$1:$1048576,MATCH("최종"&amp;SUBSTITUTE(SUBSTITUTE(F$1,"standard",""),"|Float",""),ChapterTable!$1:$1,0),0)*ChapterTable!$P$14
    ),
  OFFSET(F1807,-$B1807+IF($L1807,1,0),0)*
    (VLOOKUP(SUBSTITUTE(SUBSTITUTE(F$1,"standard",""),"|Float","")&amp;IF(OR($L1807=TRUE,$A1807=0,MOD($A1807,ChapterTable!$R$20)&lt;&gt;0),"","보스")&amp;"인게임누적곱배수",ChapterTable!$R:$S,2,0)^D1807
    +VLOOKUP(SUBSTITUTE(SUBSTITUTE(F$1,"standard",""),"|Float","")&amp;IF(OR($L1807=TRUE,$A1807=0,MOD($A1807,ChapterTable!$R$20)&lt;&gt;0),"","보스")&amp;"인게임누적합배수",ChapterTable!$R:$S,2,0)*D1807)
  )
  )
  )
)</f>
        <v>8019.9455108642569</v>
      </c>
      <c r="G1807" t="s">
        <v>715</v>
      </c>
      <c r="J1807" t="str">
        <f>IF(ISBLANK(I1807),"",
IFERROR(VLOOKUP(I1807,[1]StringTable!$1:$1048576,MATCH("kor|String",[1]StringTable!$1:$1,0),0),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205"/>
        <v>0.5</v>
      </c>
      <c r="AJ1807">
        <f t="shared" si="203"/>
        <v>0.54666666600000002</v>
      </c>
      <c r="AK1807">
        <f t="shared" si="204"/>
        <v>1</v>
      </c>
      <c r="AL1807">
        <v>0</v>
      </c>
    </row>
    <row r="1808" spans="1:38" x14ac:dyDescent="0.3">
      <c r="A1808">
        <v>14</v>
      </c>
      <c r="B1808">
        <v>17</v>
      </c>
      <c r="C1808">
        <f>IF(OR($L1808=TRUE,$A1808=0,MOD($A1808,ChapterTable!$R$20)&lt;&gt;0),
MAX(0,INT(($B1808+ChapterTable!$P$26+VLOOKUP(SUBSTITUTE(C$1,"성장단계","")&amp;"단계오프셋",ChapterTable!$R:$S,2,0))/ChapterTable!$P$23)),
MAX(0,INT(($B1808+ChapterTable!$R$26+VLOOKUP(SUBSTITUTE(C$1,"성장단계","")&amp;"보스단계오프셋",ChapterTable!$R:$S,2,0))/ChapterTable!$R$23)))</f>
        <v>2</v>
      </c>
      <c r="D1808">
        <f>IF(OR($L1808=TRUE,$A1808=0,MOD($A1808,ChapterTable!$R$20)&lt;&gt;0),
MAX(0,INT(($B1808+ChapterTable!$P$26+VLOOKUP(SUBSTITUTE(D$1,"성장단계","")&amp;"단계오프셋",ChapterTable!$R:$S,2,0))/ChapterTable!$P$23)),
MAX(0,INT(($B1808+ChapterTable!$R$26+VLOOKUP(SUBSTITUTE(D$1,"성장단계","")&amp;"보스단계오프셋",ChapterTable!$R:$S,2,0))/ChapterTable!$R$23)))</f>
        <v>1</v>
      </c>
      <c r="E1808" s="1">
        <f ca="1">IF(AND($A1808=0,$B1808=1),
    VLOOKUP(1,ChapterTable!$1:$1048576,MATCH("최종"&amp;SUBSTITUTE(SUBSTITUTE(E$1,"standard",""),"|Float",""),ChapterTable!$1:$1,0),0)*ChapterTable!$P$17,
  IF(AND($A1808=0,$B1808=0),
    E1809,
  IF($B1808=0,
    VLOOKUP($A1808,ChapterTable!$1:$1048576,MATCH("최종"&amp;SUBSTITUTE(SUBSTITUTE(E$1,"standard",""),"|Float",""),ChapterTable!$1:$1,0),0),
  IF($B1808=1,
    IF($L1808=FALSE,
      VLOOKUP($A1808,ChapterTable!$1:$1048576,MATCH("최종"&amp;SUBSTITUTE(SUBSTITUTE(E$1,"standard",""),"|Float",""),ChapterTable!$1:$1,0),0),
      VLOOKUP($A1808-ChapterTable!$P$11,ChapterTable!$1:$1048576,MATCH("최종"&amp;SUBSTITUTE(SUBSTITUTE(E$1,"standard",""),"|Float",""),ChapterTable!$1:$1,0),0)*ChapterTable!$P$14
    ),
  OFFSET(E1808,-$B1808+IF($L1808,1,0),0)*IF($B1808&gt;OFFSET($B1808,1,0),ChapterTable!$R$17,1)*
    (VLOOKUP(SUBSTITUTE(SUBSTITUTE(E$1,"standard",""),"|Float","")&amp;IF(OR($L1808=TRUE,$A1808=0,MOD($A1808,ChapterTable!$R$20)&lt;&gt;0),"","보스")&amp;"인게임누적곱배수",ChapterTable!$R:$S,2,0)^C1808
    +VLOOKUP(SUBSTITUTE(SUBSTITUTE(E$1,"standard",""),"|Float","")&amp;IF(OR($L1808=TRUE,$A1808=0,MOD($A1808,ChapterTable!$R$20)&lt;&gt;0),"","보스")&amp;"인게임누적합배수",ChapterTable!$R:$S,2,0)*C1808)
  )
  )
  )
)</f>
        <v>25066.992480468747</v>
      </c>
      <c r="F1808" s="1">
        <f ca="1">IF(AND($A1808=0,$B1808=1),
    VLOOKUP(1,ChapterTable!$1:$1048576,MATCH("최종"&amp;SUBSTITUTE(SUBSTITUTE(F$1,"standard",""),"|Float",""),ChapterTable!$1:$1,0),0)*ChapterTable!$P$17,
  IF(AND($A1808=0,$B1808=0),
    F1809,
  IF($B1808=0,
    VLOOKUP($A1808,ChapterTable!$1:$1048576,MATCH("최종"&amp;SUBSTITUTE(SUBSTITUTE(F$1,"standard",""),"|Float",""),ChapterTable!$1:$1,0),0),
  IF($B1808=1,
    IF($L1808=FALSE,
      VLOOKUP($A1808,ChapterTable!$1:$1048576,MATCH("최종"&amp;SUBSTITUTE(SUBSTITUTE(F$1,"standard",""),"|Float",""),ChapterTable!$1:$1,0),0),
      VLOOKUP($A1808-ChapterTable!$P$11,ChapterTable!$1:$1048576,MATCH("최종"&amp;SUBSTITUTE(SUBSTITUTE(F$1,"standard",""),"|Float",""),ChapterTable!$1:$1,0),0)*ChapterTable!$P$14
    ),
  OFFSET(F1808,-$B1808+IF($L1808,1,0),0)*
    (VLOOKUP(SUBSTITUTE(SUBSTITUTE(F$1,"standard",""),"|Float","")&amp;IF(OR($L1808=TRUE,$A1808=0,MOD($A1808,ChapterTable!$R$20)&lt;&gt;0),"","보스")&amp;"인게임누적곱배수",ChapterTable!$R:$S,2,0)^D1808
    +VLOOKUP(SUBSTITUTE(SUBSTITUTE(F$1,"standard",""),"|Float","")&amp;IF(OR($L1808=TRUE,$A1808=0,MOD($A1808,ChapterTable!$R$20)&lt;&gt;0),"","보스")&amp;"인게임누적합배수",ChapterTable!$R:$S,2,0)*D1808)
  )
  )
  )
)</f>
        <v>8019.9455108642569</v>
      </c>
      <c r="G1808" t="s">
        <v>715</v>
      </c>
      <c r="J1808" t="str">
        <f>IF(ISBLANK(I1808),"",
IFERROR(VLOOKUP(I1808,[1]StringTable!$1:$1048576,MATCH("kor|String",[1]StringTable!$1:$1,0),0),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205"/>
        <v>0.5</v>
      </c>
      <c r="AJ1808">
        <f t="shared" si="203"/>
        <v>0.54666666600000002</v>
      </c>
      <c r="AK1808">
        <f t="shared" si="204"/>
        <v>1</v>
      </c>
      <c r="AL1808">
        <v>0</v>
      </c>
    </row>
    <row r="1809" spans="1:38" x14ac:dyDescent="0.3">
      <c r="A1809">
        <v>14</v>
      </c>
      <c r="B1809">
        <v>18</v>
      </c>
      <c r="C1809">
        <f>IF(OR($L1809=TRUE,$A1809=0,MOD($A1809,ChapterTable!$R$20)&lt;&gt;0),
MAX(0,INT(($B1809+ChapterTable!$P$26+VLOOKUP(SUBSTITUTE(C$1,"성장단계","")&amp;"단계오프셋",ChapterTable!$R:$S,2,0))/ChapterTable!$P$23)),
MAX(0,INT(($B1809+ChapterTable!$R$26+VLOOKUP(SUBSTITUTE(C$1,"성장단계","")&amp;"보스단계오프셋",ChapterTable!$R:$S,2,0))/ChapterTable!$R$23)))</f>
        <v>2</v>
      </c>
      <c r="D1809">
        <f>IF(OR($L1809=TRUE,$A1809=0,MOD($A1809,ChapterTable!$R$20)&lt;&gt;0),
MAX(0,INT(($B1809+ChapterTable!$P$26+VLOOKUP(SUBSTITUTE(D$1,"성장단계","")&amp;"단계오프셋",ChapterTable!$R:$S,2,0))/ChapterTable!$P$23)),
MAX(0,INT(($B1809+ChapterTable!$R$26+VLOOKUP(SUBSTITUTE(D$1,"성장단계","")&amp;"보스단계오프셋",ChapterTable!$R:$S,2,0))/ChapterTable!$R$23)))</f>
        <v>1</v>
      </c>
      <c r="E1809" s="1">
        <f ca="1">IF(AND($A1809=0,$B1809=1),
    VLOOKUP(1,ChapterTable!$1:$1048576,MATCH("최종"&amp;SUBSTITUTE(SUBSTITUTE(E$1,"standard",""),"|Float",""),ChapterTable!$1:$1,0),0)*ChapterTable!$P$17,
  IF(AND($A1809=0,$B1809=0),
    E1810,
  IF($B1809=0,
    VLOOKUP($A1809,ChapterTable!$1:$1048576,MATCH("최종"&amp;SUBSTITUTE(SUBSTITUTE(E$1,"standard",""),"|Float",""),ChapterTable!$1:$1,0),0),
  IF($B1809=1,
    IF($L1809=FALSE,
      VLOOKUP($A1809,ChapterTable!$1:$1048576,MATCH("최종"&amp;SUBSTITUTE(SUBSTITUTE(E$1,"standard",""),"|Float",""),ChapterTable!$1:$1,0),0),
      VLOOKUP($A1809-ChapterTable!$P$11,ChapterTable!$1:$1048576,MATCH("최종"&amp;SUBSTITUTE(SUBSTITUTE(E$1,"standard",""),"|Float",""),ChapterTable!$1:$1,0),0)*ChapterTable!$P$14
    ),
  OFFSET(E1809,-$B1809+IF($L1809,1,0),0)*IF($B1809&gt;OFFSET($B1809,1,0),ChapterTable!$R$17,1)*
    (VLOOKUP(SUBSTITUTE(SUBSTITUTE(E$1,"standard",""),"|Float","")&amp;IF(OR($L1809=TRUE,$A1809=0,MOD($A1809,ChapterTable!$R$20)&lt;&gt;0),"","보스")&amp;"인게임누적곱배수",ChapterTable!$R:$S,2,0)^C1809
    +VLOOKUP(SUBSTITUTE(SUBSTITUTE(E$1,"standard",""),"|Float","")&amp;IF(OR($L1809=TRUE,$A1809=0,MOD($A1809,ChapterTable!$R$20)&lt;&gt;0),"","보스")&amp;"인게임누적합배수",ChapterTable!$R:$S,2,0)*C1809)
  )
  )
  )
)</f>
        <v>25066.992480468747</v>
      </c>
      <c r="F1809" s="1">
        <f ca="1">IF(AND($A1809=0,$B1809=1),
    VLOOKUP(1,ChapterTable!$1:$1048576,MATCH("최종"&amp;SUBSTITUTE(SUBSTITUTE(F$1,"standard",""),"|Float",""),ChapterTable!$1:$1,0),0)*ChapterTable!$P$17,
  IF(AND($A1809=0,$B1809=0),
    F1810,
  IF($B1809=0,
    VLOOKUP($A1809,ChapterTable!$1:$1048576,MATCH("최종"&amp;SUBSTITUTE(SUBSTITUTE(F$1,"standard",""),"|Float",""),ChapterTable!$1:$1,0),0),
  IF($B1809=1,
    IF($L1809=FALSE,
      VLOOKUP($A1809,ChapterTable!$1:$1048576,MATCH("최종"&amp;SUBSTITUTE(SUBSTITUTE(F$1,"standard",""),"|Float",""),ChapterTable!$1:$1,0),0),
      VLOOKUP($A1809-ChapterTable!$P$11,ChapterTable!$1:$1048576,MATCH("최종"&amp;SUBSTITUTE(SUBSTITUTE(F$1,"standard",""),"|Float",""),ChapterTable!$1:$1,0),0)*ChapterTable!$P$14
    ),
  OFFSET(F1809,-$B1809+IF($L1809,1,0),0)*
    (VLOOKUP(SUBSTITUTE(SUBSTITUTE(F$1,"standard",""),"|Float","")&amp;IF(OR($L1809=TRUE,$A1809=0,MOD($A1809,ChapterTable!$R$20)&lt;&gt;0),"","보스")&amp;"인게임누적곱배수",ChapterTable!$R:$S,2,0)^D1809
    +VLOOKUP(SUBSTITUTE(SUBSTITUTE(F$1,"standard",""),"|Float","")&amp;IF(OR($L1809=TRUE,$A1809=0,MOD($A1809,ChapterTable!$R$20)&lt;&gt;0),"","보스")&amp;"인게임누적합배수",ChapterTable!$R:$S,2,0)*D1809)
  )
  )
  )
)</f>
        <v>8019.9455108642569</v>
      </c>
      <c r="G1809" t="s">
        <v>715</v>
      </c>
      <c r="J1809" t="str">
        <f>IF(ISBLANK(I1809),"",
IFERROR(VLOOKUP(I1809,[1]StringTable!$1:$1048576,MATCH("kor|String",[1]StringTable!$1:$1,0),0),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205"/>
        <v>0.5</v>
      </c>
      <c r="AJ1809">
        <f t="shared" si="203"/>
        <v>0.54666666600000002</v>
      </c>
      <c r="AK1809">
        <f t="shared" si="204"/>
        <v>1</v>
      </c>
      <c r="AL1809">
        <v>0</v>
      </c>
    </row>
    <row r="1810" spans="1:38" x14ac:dyDescent="0.3">
      <c r="A1810">
        <v>14</v>
      </c>
      <c r="B1810">
        <v>19</v>
      </c>
      <c r="C1810">
        <f>IF(OR($L1810=TRUE,$A1810=0,MOD($A1810,ChapterTable!$R$20)&lt;&gt;0),
MAX(0,INT(($B1810+ChapterTable!$P$26+VLOOKUP(SUBSTITUTE(C$1,"성장단계","")&amp;"단계오프셋",ChapterTable!$R:$S,2,0))/ChapterTable!$P$23)),
MAX(0,INT(($B1810+ChapterTable!$R$26+VLOOKUP(SUBSTITUTE(C$1,"성장단계","")&amp;"보스단계오프셋",ChapterTable!$R:$S,2,0))/ChapterTable!$R$23)))</f>
        <v>2</v>
      </c>
      <c r="D1810">
        <f>IF(OR($L1810=TRUE,$A1810=0,MOD($A1810,ChapterTable!$R$20)&lt;&gt;0),
MAX(0,INT(($B1810+ChapterTable!$P$26+VLOOKUP(SUBSTITUTE(D$1,"성장단계","")&amp;"단계오프셋",ChapterTable!$R:$S,2,0))/ChapterTable!$P$23)),
MAX(0,INT(($B1810+ChapterTable!$R$26+VLOOKUP(SUBSTITUTE(D$1,"성장단계","")&amp;"보스단계오프셋",ChapterTable!$R:$S,2,0))/ChapterTable!$R$23)))</f>
        <v>1</v>
      </c>
      <c r="E1810" s="1">
        <f ca="1">IF(AND($A1810=0,$B1810=1),
    VLOOKUP(1,ChapterTable!$1:$1048576,MATCH("최종"&amp;SUBSTITUTE(SUBSTITUTE(E$1,"standard",""),"|Float",""),ChapterTable!$1:$1,0),0)*ChapterTable!$P$17,
  IF(AND($A1810=0,$B1810=0),
    E1811,
  IF($B1810=0,
    VLOOKUP($A1810,ChapterTable!$1:$1048576,MATCH("최종"&amp;SUBSTITUTE(SUBSTITUTE(E$1,"standard",""),"|Float",""),ChapterTable!$1:$1,0),0),
  IF($B1810=1,
    IF($L1810=FALSE,
      VLOOKUP($A1810,ChapterTable!$1:$1048576,MATCH("최종"&amp;SUBSTITUTE(SUBSTITUTE(E$1,"standard",""),"|Float",""),ChapterTable!$1:$1,0),0),
      VLOOKUP($A1810-ChapterTable!$P$11,ChapterTable!$1:$1048576,MATCH("최종"&amp;SUBSTITUTE(SUBSTITUTE(E$1,"standard",""),"|Float",""),ChapterTable!$1:$1,0),0)*ChapterTable!$P$14
    ),
  OFFSET(E1810,-$B1810+IF($L1810,1,0),0)*IF($B1810&gt;OFFSET($B1810,1,0),ChapterTable!$R$17,1)*
    (VLOOKUP(SUBSTITUTE(SUBSTITUTE(E$1,"standard",""),"|Float","")&amp;IF(OR($L1810=TRUE,$A1810=0,MOD($A1810,ChapterTable!$R$20)&lt;&gt;0),"","보스")&amp;"인게임누적곱배수",ChapterTable!$R:$S,2,0)^C1810
    +VLOOKUP(SUBSTITUTE(SUBSTITUTE(E$1,"standard",""),"|Float","")&amp;IF(OR($L1810=TRUE,$A1810=0,MOD($A1810,ChapterTable!$R$20)&lt;&gt;0),"","보스")&amp;"인게임누적합배수",ChapterTable!$R:$S,2,0)*C1810)
  )
  )
  )
)</f>
        <v>25066.992480468747</v>
      </c>
      <c r="F1810" s="1">
        <f ca="1">IF(AND($A1810=0,$B1810=1),
    VLOOKUP(1,ChapterTable!$1:$1048576,MATCH("최종"&amp;SUBSTITUTE(SUBSTITUTE(F$1,"standard",""),"|Float",""),ChapterTable!$1:$1,0),0)*ChapterTable!$P$17,
  IF(AND($A1810=0,$B1810=0),
    F1811,
  IF($B1810=0,
    VLOOKUP($A1810,ChapterTable!$1:$1048576,MATCH("최종"&amp;SUBSTITUTE(SUBSTITUTE(F$1,"standard",""),"|Float",""),ChapterTable!$1:$1,0),0),
  IF($B1810=1,
    IF($L1810=FALSE,
      VLOOKUP($A1810,ChapterTable!$1:$1048576,MATCH("최종"&amp;SUBSTITUTE(SUBSTITUTE(F$1,"standard",""),"|Float",""),ChapterTable!$1:$1,0),0),
      VLOOKUP($A1810-ChapterTable!$P$11,ChapterTable!$1:$1048576,MATCH("최종"&amp;SUBSTITUTE(SUBSTITUTE(F$1,"standard",""),"|Float",""),ChapterTable!$1:$1,0),0)*ChapterTable!$P$14
    ),
  OFFSET(F1810,-$B1810+IF($L1810,1,0),0)*
    (VLOOKUP(SUBSTITUTE(SUBSTITUTE(F$1,"standard",""),"|Float","")&amp;IF(OR($L1810=TRUE,$A1810=0,MOD($A1810,ChapterTable!$R$20)&lt;&gt;0),"","보스")&amp;"인게임누적곱배수",ChapterTable!$R:$S,2,0)^D1810
    +VLOOKUP(SUBSTITUTE(SUBSTITUTE(F$1,"standard",""),"|Float","")&amp;IF(OR($L1810=TRUE,$A1810=0,MOD($A1810,ChapterTable!$R$20)&lt;&gt;0),"","보스")&amp;"인게임누적합배수",ChapterTable!$R:$S,2,0)*D1810)
  )
  )
  )
)</f>
        <v>8019.9455108642569</v>
      </c>
      <c r="G1810" t="s">
        <v>715</v>
      </c>
      <c r="J1810" t="str">
        <f>IF(ISBLANK(I1810),"",
IFERROR(VLOOKUP(I1810,[1]StringTable!$1:$1048576,MATCH("kor|String",[1]StringTable!$1:$1,0),0),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205"/>
        <v>0.5</v>
      </c>
      <c r="AJ1810">
        <f t="shared" si="203"/>
        <v>0.54666666600000002</v>
      </c>
      <c r="AK1810">
        <f t="shared" si="204"/>
        <v>1</v>
      </c>
      <c r="AL1810">
        <v>0</v>
      </c>
    </row>
    <row r="1811" spans="1:38" x14ac:dyDescent="0.3">
      <c r="A1811">
        <v>14</v>
      </c>
      <c r="B1811">
        <v>20</v>
      </c>
      <c r="C1811">
        <f>IF(OR($L1811=TRUE,$A1811=0,MOD($A1811,ChapterTable!$R$20)&lt;&gt;0),
MAX(0,INT(($B1811+ChapterTable!$P$26+VLOOKUP(SUBSTITUTE(C$1,"성장단계","")&amp;"단계오프셋",ChapterTable!$R:$S,2,0))/ChapterTable!$P$23)),
MAX(0,INT(($B1811+ChapterTable!$R$26+VLOOKUP(SUBSTITUTE(C$1,"성장단계","")&amp;"보스단계오프셋",ChapterTable!$R:$S,2,0))/ChapterTable!$R$23)))</f>
        <v>2</v>
      </c>
      <c r="D1811">
        <f>IF(OR($L1811=TRUE,$A1811=0,MOD($A1811,ChapterTable!$R$20)&lt;&gt;0),
MAX(0,INT(($B1811+ChapterTable!$P$26+VLOOKUP(SUBSTITUTE(D$1,"성장단계","")&amp;"단계오프셋",ChapterTable!$R:$S,2,0))/ChapterTable!$P$23)),
MAX(0,INT(($B1811+ChapterTable!$R$26+VLOOKUP(SUBSTITUTE(D$1,"성장단계","")&amp;"보스단계오프셋",ChapterTable!$R:$S,2,0))/ChapterTable!$R$23)))</f>
        <v>1</v>
      </c>
      <c r="E1811" s="1">
        <f ca="1">IF(AND($A1811=0,$B1811=1),
    VLOOKUP(1,ChapterTable!$1:$1048576,MATCH("최종"&amp;SUBSTITUTE(SUBSTITUTE(E$1,"standard",""),"|Float",""),ChapterTable!$1:$1,0),0)*ChapterTable!$P$17,
  IF(AND($A1811=0,$B1811=0),
    E1812,
  IF($B1811=0,
    VLOOKUP($A1811,ChapterTable!$1:$1048576,MATCH("최종"&amp;SUBSTITUTE(SUBSTITUTE(E$1,"standard",""),"|Float",""),ChapterTable!$1:$1,0),0),
  IF($B1811=1,
    IF($L1811=FALSE,
      VLOOKUP($A1811,ChapterTable!$1:$1048576,MATCH("최종"&amp;SUBSTITUTE(SUBSTITUTE(E$1,"standard",""),"|Float",""),ChapterTable!$1:$1,0),0),
      VLOOKUP($A1811-ChapterTable!$P$11,ChapterTable!$1:$1048576,MATCH("최종"&amp;SUBSTITUTE(SUBSTITUTE(E$1,"standard",""),"|Float",""),ChapterTable!$1:$1,0),0)*ChapterTable!$P$14
    ),
  OFFSET(E1811,-$B1811+IF($L1811,1,0),0)*IF($B1811&gt;OFFSET($B1811,1,0),ChapterTable!$R$17,1)*
    (VLOOKUP(SUBSTITUTE(SUBSTITUTE(E$1,"standard",""),"|Float","")&amp;IF(OR($L1811=TRUE,$A1811=0,MOD($A1811,ChapterTable!$R$20)&lt;&gt;0),"","보스")&amp;"인게임누적곱배수",ChapterTable!$R:$S,2,0)^C1811
    +VLOOKUP(SUBSTITUTE(SUBSTITUTE(E$1,"standard",""),"|Float","")&amp;IF(OR($L1811=TRUE,$A1811=0,MOD($A1811,ChapterTable!$R$20)&lt;&gt;0),"","보스")&amp;"인게임누적합배수",ChapterTable!$R:$S,2,0)*C1811)
  )
  )
  )
)</f>
        <v>25066.992480468747</v>
      </c>
      <c r="F1811" s="1">
        <f ca="1">IF(AND($A1811=0,$B1811=1),
    VLOOKUP(1,ChapterTable!$1:$1048576,MATCH("최종"&amp;SUBSTITUTE(SUBSTITUTE(F$1,"standard",""),"|Float",""),ChapterTable!$1:$1,0),0)*ChapterTable!$P$17,
  IF(AND($A1811=0,$B1811=0),
    F1812,
  IF($B1811=0,
    VLOOKUP($A1811,ChapterTable!$1:$1048576,MATCH("최종"&amp;SUBSTITUTE(SUBSTITUTE(F$1,"standard",""),"|Float",""),ChapterTable!$1:$1,0),0),
  IF($B1811=1,
    IF($L1811=FALSE,
      VLOOKUP($A1811,ChapterTable!$1:$1048576,MATCH("최종"&amp;SUBSTITUTE(SUBSTITUTE(F$1,"standard",""),"|Float",""),ChapterTable!$1:$1,0),0),
      VLOOKUP($A1811-ChapterTable!$P$11,ChapterTable!$1:$1048576,MATCH("최종"&amp;SUBSTITUTE(SUBSTITUTE(F$1,"standard",""),"|Float",""),ChapterTable!$1:$1,0),0)*ChapterTable!$P$14
    ),
  OFFSET(F1811,-$B1811+IF($L1811,1,0),0)*
    (VLOOKUP(SUBSTITUTE(SUBSTITUTE(F$1,"standard",""),"|Float","")&amp;IF(OR($L1811=TRUE,$A1811=0,MOD($A1811,ChapterTable!$R$20)&lt;&gt;0),"","보스")&amp;"인게임누적곱배수",ChapterTable!$R:$S,2,0)^D1811
    +VLOOKUP(SUBSTITUTE(SUBSTITUTE(F$1,"standard",""),"|Float","")&amp;IF(OR($L1811=TRUE,$A1811=0,MOD($A1811,ChapterTable!$R$20)&lt;&gt;0),"","보스")&amp;"인게임누적합배수",ChapterTable!$R:$S,2,0)*D1811)
  )
  )
  )
)</f>
        <v>8019.9455108642569</v>
      </c>
      <c r="G1811" t="s">
        <v>715</v>
      </c>
      <c r="J1811" t="str">
        <f>IF(ISBLANK(I1811),"",
IFERROR(VLOOKUP(I1811,[1]StringTable!$1:$1048576,MATCH("kor|String",[1]StringTable!$1:$1,0),0),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205"/>
        <v>0.5</v>
      </c>
      <c r="AJ1811">
        <f t="shared" si="203"/>
        <v>1</v>
      </c>
      <c r="AK1811">
        <f t="shared" si="204"/>
        <v>2</v>
      </c>
      <c r="AL1811">
        <v>0</v>
      </c>
    </row>
    <row r="1812" spans="1:38" x14ac:dyDescent="0.3">
      <c r="A1812">
        <v>14</v>
      </c>
      <c r="B1812">
        <v>21</v>
      </c>
      <c r="C1812">
        <f>IF(OR($L1812=TRUE,$A1812=0,MOD($A1812,ChapterTable!$R$20)&lt;&gt;0),
MAX(0,INT(($B1812+ChapterTable!$P$26+VLOOKUP(SUBSTITUTE(C$1,"성장단계","")&amp;"단계오프셋",ChapterTable!$R:$S,2,0))/ChapterTable!$P$23)),
MAX(0,INT(($B1812+ChapterTable!$R$26+VLOOKUP(SUBSTITUTE(C$1,"성장단계","")&amp;"보스단계오프셋",ChapterTable!$R:$S,2,0))/ChapterTable!$R$23)))</f>
        <v>2</v>
      </c>
      <c r="D1812">
        <f>IF(OR($L1812=TRUE,$A1812=0,MOD($A1812,ChapterTable!$R$20)&lt;&gt;0),
MAX(0,INT(($B1812+ChapterTable!$P$26+VLOOKUP(SUBSTITUTE(D$1,"성장단계","")&amp;"단계오프셋",ChapterTable!$R:$S,2,0))/ChapterTable!$P$23)),
MAX(0,INT(($B1812+ChapterTable!$R$26+VLOOKUP(SUBSTITUTE(D$1,"성장단계","")&amp;"보스단계오프셋",ChapterTable!$R:$S,2,0))/ChapterTable!$R$23)))</f>
        <v>2</v>
      </c>
      <c r="E1812" s="1">
        <f ca="1">IF(AND($A1812=0,$B1812=1),
    VLOOKUP(1,ChapterTable!$1:$1048576,MATCH("최종"&amp;SUBSTITUTE(SUBSTITUTE(E$1,"standard",""),"|Float",""),ChapterTable!$1:$1,0),0)*ChapterTable!$P$17,
  IF(AND($A1812=0,$B1812=0),
    E1813,
  IF($B1812=0,
    VLOOKUP($A1812,ChapterTable!$1:$1048576,MATCH("최종"&amp;SUBSTITUTE(SUBSTITUTE(E$1,"standard",""),"|Float",""),ChapterTable!$1:$1,0),0),
  IF($B1812=1,
    IF($L1812=FALSE,
      VLOOKUP($A1812,ChapterTable!$1:$1048576,MATCH("최종"&amp;SUBSTITUTE(SUBSTITUTE(E$1,"standard",""),"|Float",""),ChapterTable!$1:$1,0),0),
      VLOOKUP($A1812-ChapterTable!$P$11,ChapterTable!$1:$1048576,MATCH("최종"&amp;SUBSTITUTE(SUBSTITUTE(E$1,"standard",""),"|Float",""),ChapterTable!$1:$1,0),0)*ChapterTable!$P$14
    ),
  OFFSET(E1812,-$B1812+IF($L1812,1,0),0)*IF($B1812&gt;OFFSET($B1812,1,0),ChapterTable!$R$17,1)*
    (VLOOKUP(SUBSTITUTE(SUBSTITUTE(E$1,"standard",""),"|Float","")&amp;IF(OR($L1812=TRUE,$A1812=0,MOD($A1812,ChapterTable!$R$20)&lt;&gt;0),"","보스")&amp;"인게임누적곱배수",ChapterTable!$R:$S,2,0)^C1812
    +VLOOKUP(SUBSTITUTE(SUBSTITUTE(E$1,"standard",""),"|Float","")&amp;IF(OR($L1812=TRUE,$A1812=0,MOD($A1812,ChapterTable!$R$20)&lt;&gt;0),"","보스")&amp;"인게임누적합배수",ChapterTable!$R:$S,2,0)*C1812)
  )
  )
  )
)</f>
        <v>25066.992480468747</v>
      </c>
      <c r="F1812" s="1">
        <f ca="1">IF(AND($A1812=0,$B1812=1),
    VLOOKUP(1,ChapterTable!$1:$1048576,MATCH("최종"&amp;SUBSTITUTE(SUBSTITUTE(F$1,"standard",""),"|Float",""),ChapterTable!$1:$1,0),0)*ChapterTable!$P$17,
  IF(AND($A1812=0,$B1812=0),
    F1813,
  IF($B1812=0,
    VLOOKUP($A1812,ChapterTable!$1:$1048576,MATCH("최종"&amp;SUBSTITUTE(SUBSTITUTE(F$1,"standard",""),"|Float",""),ChapterTable!$1:$1,0),0),
  IF($B1812=1,
    IF($L1812=FALSE,
      VLOOKUP($A1812,ChapterTable!$1:$1048576,MATCH("최종"&amp;SUBSTITUTE(SUBSTITUTE(F$1,"standard",""),"|Float",""),ChapterTable!$1:$1,0),0),
      VLOOKUP($A1812-ChapterTable!$P$11,ChapterTable!$1:$1048576,MATCH("최종"&amp;SUBSTITUTE(SUBSTITUTE(F$1,"standard",""),"|Float",""),ChapterTable!$1:$1,0),0)*ChapterTable!$P$14
    ),
  OFFSET(F1812,-$B1812+IF($L1812,1,0),0)*
    (VLOOKUP(SUBSTITUTE(SUBSTITUTE(F$1,"standard",""),"|Float","")&amp;IF(OR($L1812=TRUE,$A1812=0,MOD($A1812,ChapterTable!$R$20)&lt;&gt;0),"","보스")&amp;"인게임누적곱배수",ChapterTable!$R:$S,2,0)^D1812
    +VLOOKUP(SUBSTITUTE(SUBSTITUTE(F$1,"standard",""),"|Float","")&amp;IF(OR($L1812=TRUE,$A1812=0,MOD($A1812,ChapterTable!$R$20)&lt;&gt;0),"","보스")&amp;"인게임누적합배수",ChapterTable!$R:$S,2,0)*D1812)
  )
  )
  )
)</f>
        <v>8579.4765930175763</v>
      </c>
      <c r="G1812" t="s">
        <v>715</v>
      </c>
      <c r="J1812" t="str">
        <f>IF(ISBLANK(I1812),"",
IFERROR(VLOOKUP(I1812,[1]StringTable!$1:$1048576,MATCH("kor|String",[1]StringTable!$1:$1,0),0),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205"/>
        <v>0.33333333333333331</v>
      </c>
      <c r="AJ1812">
        <f t="shared" si="203"/>
        <v>0.395555555</v>
      </c>
      <c r="AK1812">
        <f t="shared" si="204"/>
        <v>1</v>
      </c>
      <c r="AL1812">
        <v>0</v>
      </c>
    </row>
    <row r="1813" spans="1:38" x14ac:dyDescent="0.3">
      <c r="A1813">
        <v>14</v>
      </c>
      <c r="B1813">
        <v>22</v>
      </c>
      <c r="C1813">
        <f>IF(OR($L1813=TRUE,$A1813=0,MOD($A1813,ChapterTable!$R$20)&lt;&gt;0),
MAX(0,INT(($B1813+ChapterTable!$P$26+VLOOKUP(SUBSTITUTE(C$1,"성장단계","")&amp;"단계오프셋",ChapterTable!$R:$S,2,0))/ChapterTable!$P$23)),
MAX(0,INT(($B1813+ChapterTable!$R$26+VLOOKUP(SUBSTITUTE(C$1,"성장단계","")&amp;"보스단계오프셋",ChapterTable!$R:$S,2,0))/ChapterTable!$R$23)))</f>
        <v>2</v>
      </c>
      <c r="D1813">
        <f>IF(OR($L1813=TRUE,$A1813=0,MOD($A1813,ChapterTable!$R$20)&lt;&gt;0),
MAX(0,INT(($B1813+ChapterTable!$P$26+VLOOKUP(SUBSTITUTE(D$1,"성장단계","")&amp;"단계오프셋",ChapterTable!$R:$S,2,0))/ChapterTable!$P$23)),
MAX(0,INT(($B1813+ChapterTable!$R$26+VLOOKUP(SUBSTITUTE(D$1,"성장단계","")&amp;"보스단계오프셋",ChapterTable!$R:$S,2,0))/ChapterTable!$R$23)))</f>
        <v>2</v>
      </c>
      <c r="E1813" s="1">
        <f ca="1">IF(AND($A1813=0,$B1813=1),
    VLOOKUP(1,ChapterTable!$1:$1048576,MATCH("최종"&amp;SUBSTITUTE(SUBSTITUTE(E$1,"standard",""),"|Float",""),ChapterTable!$1:$1,0),0)*ChapterTable!$P$17,
  IF(AND($A1813=0,$B1813=0),
    E1814,
  IF($B1813=0,
    VLOOKUP($A1813,ChapterTable!$1:$1048576,MATCH("최종"&amp;SUBSTITUTE(SUBSTITUTE(E$1,"standard",""),"|Float",""),ChapterTable!$1:$1,0),0),
  IF($B1813=1,
    IF($L1813=FALSE,
      VLOOKUP($A1813,ChapterTable!$1:$1048576,MATCH("최종"&amp;SUBSTITUTE(SUBSTITUTE(E$1,"standard",""),"|Float",""),ChapterTable!$1:$1,0),0),
      VLOOKUP($A1813-ChapterTable!$P$11,ChapterTable!$1:$1048576,MATCH("최종"&amp;SUBSTITUTE(SUBSTITUTE(E$1,"standard",""),"|Float",""),ChapterTable!$1:$1,0),0)*ChapterTable!$P$14
    ),
  OFFSET(E1813,-$B1813+IF($L1813,1,0),0)*IF($B1813&gt;OFFSET($B1813,1,0),ChapterTable!$R$17,1)*
    (VLOOKUP(SUBSTITUTE(SUBSTITUTE(E$1,"standard",""),"|Float","")&amp;IF(OR($L1813=TRUE,$A1813=0,MOD($A1813,ChapterTable!$R$20)&lt;&gt;0),"","보스")&amp;"인게임누적곱배수",ChapterTable!$R:$S,2,0)^C1813
    +VLOOKUP(SUBSTITUTE(SUBSTITUTE(E$1,"standard",""),"|Float","")&amp;IF(OR($L1813=TRUE,$A1813=0,MOD($A1813,ChapterTable!$R$20)&lt;&gt;0),"","보스")&amp;"인게임누적합배수",ChapterTable!$R:$S,2,0)*C1813)
  )
  )
  )
)</f>
        <v>25066.992480468747</v>
      </c>
      <c r="F1813" s="1">
        <f ca="1">IF(AND($A1813=0,$B1813=1),
    VLOOKUP(1,ChapterTable!$1:$1048576,MATCH("최종"&amp;SUBSTITUTE(SUBSTITUTE(F$1,"standard",""),"|Float",""),ChapterTable!$1:$1,0),0)*ChapterTable!$P$17,
  IF(AND($A1813=0,$B1813=0),
    F1814,
  IF($B1813=0,
    VLOOKUP($A1813,ChapterTable!$1:$1048576,MATCH("최종"&amp;SUBSTITUTE(SUBSTITUTE(F$1,"standard",""),"|Float",""),ChapterTable!$1:$1,0),0),
  IF($B1813=1,
    IF($L1813=FALSE,
      VLOOKUP($A1813,ChapterTable!$1:$1048576,MATCH("최종"&amp;SUBSTITUTE(SUBSTITUTE(F$1,"standard",""),"|Float",""),ChapterTable!$1:$1,0),0),
      VLOOKUP($A1813-ChapterTable!$P$11,ChapterTable!$1:$1048576,MATCH("최종"&amp;SUBSTITUTE(SUBSTITUTE(F$1,"standard",""),"|Float",""),ChapterTable!$1:$1,0),0)*ChapterTable!$P$14
    ),
  OFFSET(F1813,-$B1813+IF($L1813,1,0),0)*
    (VLOOKUP(SUBSTITUTE(SUBSTITUTE(F$1,"standard",""),"|Float","")&amp;IF(OR($L1813=TRUE,$A1813=0,MOD($A1813,ChapterTable!$R$20)&lt;&gt;0),"","보스")&amp;"인게임누적곱배수",ChapterTable!$R:$S,2,0)^D1813
    +VLOOKUP(SUBSTITUTE(SUBSTITUTE(F$1,"standard",""),"|Float","")&amp;IF(OR($L1813=TRUE,$A1813=0,MOD($A1813,ChapterTable!$R$20)&lt;&gt;0),"","보스")&amp;"인게임누적합배수",ChapterTable!$R:$S,2,0)*D1813)
  )
  )
  )
)</f>
        <v>8579.4765930175763</v>
      </c>
      <c r="G1813" t="s">
        <v>715</v>
      </c>
      <c r="J1813" t="str">
        <f>IF(ISBLANK(I1813),"",
IFERROR(VLOOKUP(I1813,[1]StringTable!$1:$1048576,MATCH("kor|String",[1]StringTable!$1:$1,0),0),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205"/>
        <v>0.33333333333333331</v>
      </c>
      <c r="AJ1813">
        <f t="shared" si="203"/>
        <v>0.395555555</v>
      </c>
      <c r="AK1813">
        <f t="shared" si="204"/>
        <v>1</v>
      </c>
      <c r="AL1813">
        <v>0</v>
      </c>
    </row>
    <row r="1814" spans="1:38" x14ac:dyDescent="0.3">
      <c r="A1814">
        <v>14</v>
      </c>
      <c r="B1814">
        <v>23</v>
      </c>
      <c r="C1814">
        <f>IF(OR($L1814=TRUE,$A1814=0,MOD($A1814,ChapterTable!$R$20)&lt;&gt;0),
MAX(0,INT(($B1814+ChapterTable!$P$26+VLOOKUP(SUBSTITUTE(C$1,"성장단계","")&amp;"단계오프셋",ChapterTable!$R:$S,2,0))/ChapterTable!$P$23)),
MAX(0,INT(($B1814+ChapterTable!$R$26+VLOOKUP(SUBSTITUTE(C$1,"성장단계","")&amp;"보스단계오프셋",ChapterTable!$R:$S,2,0))/ChapterTable!$R$23)))</f>
        <v>2</v>
      </c>
      <c r="D1814">
        <f>IF(OR($L1814=TRUE,$A1814=0,MOD($A1814,ChapterTable!$R$20)&lt;&gt;0),
MAX(0,INT(($B1814+ChapterTable!$P$26+VLOOKUP(SUBSTITUTE(D$1,"성장단계","")&amp;"단계오프셋",ChapterTable!$R:$S,2,0))/ChapterTable!$P$23)),
MAX(0,INT(($B1814+ChapterTable!$R$26+VLOOKUP(SUBSTITUTE(D$1,"성장단계","")&amp;"보스단계오프셋",ChapterTable!$R:$S,2,0))/ChapterTable!$R$23)))</f>
        <v>2</v>
      </c>
      <c r="E1814" s="1">
        <f ca="1">IF(AND($A1814=0,$B1814=1),
    VLOOKUP(1,ChapterTable!$1:$1048576,MATCH("최종"&amp;SUBSTITUTE(SUBSTITUTE(E$1,"standard",""),"|Float",""),ChapterTable!$1:$1,0),0)*ChapterTable!$P$17,
  IF(AND($A1814=0,$B1814=0),
    E1815,
  IF($B1814=0,
    VLOOKUP($A1814,ChapterTable!$1:$1048576,MATCH("최종"&amp;SUBSTITUTE(SUBSTITUTE(E$1,"standard",""),"|Float",""),ChapterTable!$1:$1,0),0),
  IF($B1814=1,
    IF($L1814=FALSE,
      VLOOKUP($A1814,ChapterTable!$1:$1048576,MATCH("최종"&amp;SUBSTITUTE(SUBSTITUTE(E$1,"standard",""),"|Float",""),ChapterTable!$1:$1,0),0),
      VLOOKUP($A1814-ChapterTable!$P$11,ChapterTable!$1:$1048576,MATCH("최종"&amp;SUBSTITUTE(SUBSTITUTE(E$1,"standard",""),"|Float",""),ChapterTable!$1:$1,0),0)*ChapterTable!$P$14
    ),
  OFFSET(E1814,-$B1814+IF($L1814,1,0),0)*IF($B1814&gt;OFFSET($B1814,1,0),ChapterTable!$R$17,1)*
    (VLOOKUP(SUBSTITUTE(SUBSTITUTE(E$1,"standard",""),"|Float","")&amp;IF(OR($L1814=TRUE,$A1814=0,MOD($A1814,ChapterTable!$R$20)&lt;&gt;0),"","보스")&amp;"인게임누적곱배수",ChapterTable!$R:$S,2,0)^C1814
    +VLOOKUP(SUBSTITUTE(SUBSTITUTE(E$1,"standard",""),"|Float","")&amp;IF(OR($L1814=TRUE,$A1814=0,MOD($A1814,ChapterTable!$R$20)&lt;&gt;0),"","보스")&amp;"인게임누적합배수",ChapterTable!$R:$S,2,0)*C1814)
  )
  )
  )
)</f>
        <v>25066.992480468747</v>
      </c>
      <c r="F1814" s="1">
        <f ca="1">IF(AND($A1814=0,$B1814=1),
    VLOOKUP(1,ChapterTable!$1:$1048576,MATCH("최종"&amp;SUBSTITUTE(SUBSTITUTE(F$1,"standard",""),"|Float",""),ChapterTable!$1:$1,0),0)*ChapterTable!$P$17,
  IF(AND($A1814=0,$B1814=0),
    F1815,
  IF($B1814=0,
    VLOOKUP($A1814,ChapterTable!$1:$1048576,MATCH("최종"&amp;SUBSTITUTE(SUBSTITUTE(F$1,"standard",""),"|Float",""),ChapterTable!$1:$1,0),0),
  IF($B1814=1,
    IF($L1814=FALSE,
      VLOOKUP($A1814,ChapterTable!$1:$1048576,MATCH("최종"&amp;SUBSTITUTE(SUBSTITUTE(F$1,"standard",""),"|Float",""),ChapterTable!$1:$1,0),0),
      VLOOKUP($A1814-ChapterTable!$P$11,ChapterTable!$1:$1048576,MATCH("최종"&amp;SUBSTITUTE(SUBSTITUTE(F$1,"standard",""),"|Float",""),ChapterTable!$1:$1,0),0)*ChapterTable!$P$14
    ),
  OFFSET(F1814,-$B1814+IF($L1814,1,0),0)*
    (VLOOKUP(SUBSTITUTE(SUBSTITUTE(F$1,"standard",""),"|Float","")&amp;IF(OR($L1814=TRUE,$A1814=0,MOD($A1814,ChapterTable!$R$20)&lt;&gt;0),"","보스")&amp;"인게임누적곱배수",ChapterTable!$R:$S,2,0)^D1814
    +VLOOKUP(SUBSTITUTE(SUBSTITUTE(F$1,"standard",""),"|Float","")&amp;IF(OR($L1814=TRUE,$A1814=0,MOD($A1814,ChapterTable!$R$20)&lt;&gt;0),"","보스")&amp;"인게임누적합배수",ChapterTable!$R:$S,2,0)*D1814)
  )
  )
  )
)</f>
        <v>8579.4765930175763</v>
      </c>
      <c r="G1814" t="s">
        <v>715</v>
      </c>
      <c r="J1814" t="str">
        <f>IF(ISBLANK(I1814),"",
IFERROR(VLOOKUP(I1814,[1]StringTable!$1:$1048576,MATCH("kor|String",[1]StringTable!$1:$1,0),0),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205"/>
        <v>0.33333333333333331</v>
      </c>
      <c r="AJ1814">
        <f t="shared" si="203"/>
        <v>0.395555555</v>
      </c>
      <c r="AK1814">
        <f t="shared" si="204"/>
        <v>1</v>
      </c>
      <c r="AL1814">
        <v>0</v>
      </c>
    </row>
    <row r="1815" spans="1:38" x14ac:dyDescent="0.3">
      <c r="A1815">
        <v>14</v>
      </c>
      <c r="B1815">
        <v>24</v>
      </c>
      <c r="C1815">
        <f>IF(OR($L1815=TRUE,$A1815=0,MOD($A1815,ChapterTable!$R$20)&lt;&gt;0),
MAX(0,INT(($B1815+ChapterTable!$P$26+VLOOKUP(SUBSTITUTE(C$1,"성장단계","")&amp;"단계오프셋",ChapterTable!$R:$S,2,0))/ChapterTable!$P$23)),
MAX(0,INT(($B1815+ChapterTable!$R$26+VLOOKUP(SUBSTITUTE(C$1,"성장단계","")&amp;"보스단계오프셋",ChapterTable!$R:$S,2,0))/ChapterTable!$R$23)))</f>
        <v>2</v>
      </c>
      <c r="D1815">
        <f>IF(OR($L1815=TRUE,$A1815=0,MOD($A1815,ChapterTable!$R$20)&lt;&gt;0),
MAX(0,INT(($B1815+ChapterTable!$P$26+VLOOKUP(SUBSTITUTE(D$1,"성장단계","")&amp;"단계오프셋",ChapterTable!$R:$S,2,0))/ChapterTable!$P$23)),
MAX(0,INT(($B1815+ChapterTable!$R$26+VLOOKUP(SUBSTITUTE(D$1,"성장단계","")&amp;"보스단계오프셋",ChapterTable!$R:$S,2,0))/ChapterTable!$R$23)))</f>
        <v>2</v>
      </c>
      <c r="E1815" s="1">
        <f ca="1">IF(AND($A1815=0,$B1815=1),
    VLOOKUP(1,ChapterTable!$1:$1048576,MATCH("최종"&amp;SUBSTITUTE(SUBSTITUTE(E$1,"standard",""),"|Float",""),ChapterTable!$1:$1,0),0)*ChapterTable!$P$17,
  IF(AND($A1815=0,$B1815=0),
    E1816,
  IF($B1815=0,
    VLOOKUP($A1815,ChapterTable!$1:$1048576,MATCH("최종"&amp;SUBSTITUTE(SUBSTITUTE(E$1,"standard",""),"|Float",""),ChapterTable!$1:$1,0),0),
  IF($B1815=1,
    IF($L1815=FALSE,
      VLOOKUP($A1815,ChapterTable!$1:$1048576,MATCH("최종"&amp;SUBSTITUTE(SUBSTITUTE(E$1,"standard",""),"|Float",""),ChapterTable!$1:$1,0),0),
      VLOOKUP($A1815-ChapterTable!$P$11,ChapterTable!$1:$1048576,MATCH("최종"&amp;SUBSTITUTE(SUBSTITUTE(E$1,"standard",""),"|Float",""),ChapterTable!$1:$1,0),0)*ChapterTable!$P$14
    ),
  OFFSET(E1815,-$B1815+IF($L1815,1,0),0)*IF($B1815&gt;OFFSET($B1815,1,0),ChapterTable!$R$17,1)*
    (VLOOKUP(SUBSTITUTE(SUBSTITUTE(E$1,"standard",""),"|Float","")&amp;IF(OR($L1815=TRUE,$A1815=0,MOD($A1815,ChapterTable!$R$20)&lt;&gt;0),"","보스")&amp;"인게임누적곱배수",ChapterTable!$R:$S,2,0)^C1815
    +VLOOKUP(SUBSTITUTE(SUBSTITUTE(E$1,"standard",""),"|Float","")&amp;IF(OR($L1815=TRUE,$A1815=0,MOD($A1815,ChapterTable!$R$20)&lt;&gt;0),"","보스")&amp;"인게임누적합배수",ChapterTable!$R:$S,2,0)*C1815)
  )
  )
  )
)</f>
        <v>25066.992480468747</v>
      </c>
      <c r="F1815" s="1">
        <f ca="1">IF(AND($A1815=0,$B1815=1),
    VLOOKUP(1,ChapterTable!$1:$1048576,MATCH("최종"&amp;SUBSTITUTE(SUBSTITUTE(F$1,"standard",""),"|Float",""),ChapterTable!$1:$1,0),0)*ChapterTable!$P$17,
  IF(AND($A1815=0,$B1815=0),
    F1816,
  IF($B1815=0,
    VLOOKUP($A1815,ChapterTable!$1:$1048576,MATCH("최종"&amp;SUBSTITUTE(SUBSTITUTE(F$1,"standard",""),"|Float",""),ChapterTable!$1:$1,0),0),
  IF($B1815=1,
    IF($L1815=FALSE,
      VLOOKUP($A1815,ChapterTable!$1:$1048576,MATCH("최종"&amp;SUBSTITUTE(SUBSTITUTE(F$1,"standard",""),"|Float",""),ChapterTable!$1:$1,0),0),
      VLOOKUP($A1815-ChapterTable!$P$11,ChapterTable!$1:$1048576,MATCH("최종"&amp;SUBSTITUTE(SUBSTITUTE(F$1,"standard",""),"|Float",""),ChapterTable!$1:$1,0),0)*ChapterTable!$P$14
    ),
  OFFSET(F1815,-$B1815+IF($L1815,1,0),0)*
    (VLOOKUP(SUBSTITUTE(SUBSTITUTE(F$1,"standard",""),"|Float","")&amp;IF(OR($L1815=TRUE,$A1815=0,MOD($A1815,ChapterTable!$R$20)&lt;&gt;0),"","보스")&amp;"인게임누적곱배수",ChapterTable!$R:$S,2,0)^D1815
    +VLOOKUP(SUBSTITUTE(SUBSTITUTE(F$1,"standard",""),"|Float","")&amp;IF(OR($L1815=TRUE,$A1815=0,MOD($A1815,ChapterTable!$R$20)&lt;&gt;0),"","보스")&amp;"인게임누적합배수",ChapterTable!$R:$S,2,0)*D1815)
  )
  )
  )
)</f>
        <v>8579.4765930175763</v>
      </c>
      <c r="G1815" t="s">
        <v>715</v>
      </c>
      <c r="J1815" t="str">
        <f>IF(ISBLANK(I1815),"",
IFERROR(VLOOKUP(I1815,[1]StringTable!$1:$1048576,MATCH("kor|String",[1]StringTable!$1:$1,0),0),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205"/>
        <v>0.33333333333333331</v>
      </c>
      <c r="AJ1815">
        <f t="shared" si="203"/>
        <v>0.395555555</v>
      </c>
      <c r="AK1815">
        <f t="shared" si="204"/>
        <v>1</v>
      </c>
      <c r="AL1815">
        <v>0</v>
      </c>
    </row>
    <row r="1816" spans="1:38" x14ac:dyDescent="0.3">
      <c r="A1816">
        <v>14</v>
      </c>
      <c r="B1816">
        <v>25</v>
      </c>
      <c r="C1816">
        <f>IF(OR($L1816=TRUE,$A1816=0,MOD($A1816,ChapterTable!$R$20)&lt;&gt;0),
MAX(0,INT(($B1816+ChapterTable!$P$26+VLOOKUP(SUBSTITUTE(C$1,"성장단계","")&amp;"단계오프셋",ChapterTable!$R:$S,2,0))/ChapterTable!$P$23)),
MAX(0,INT(($B1816+ChapterTable!$R$26+VLOOKUP(SUBSTITUTE(C$1,"성장단계","")&amp;"보스단계오프셋",ChapterTable!$R:$S,2,0))/ChapterTable!$R$23)))</f>
        <v>2</v>
      </c>
      <c r="D1816">
        <f>IF(OR($L1816=TRUE,$A1816=0,MOD($A1816,ChapterTable!$R$20)&lt;&gt;0),
MAX(0,INT(($B1816+ChapterTable!$P$26+VLOOKUP(SUBSTITUTE(D$1,"성장단계","")&amp;"단계오프셋",ChapterTable!$R:$S,2,0))/ChapterTable!$P$23)),
MAX(0,INT(($B1816+ChapterTable!$R$26+VLOOKUP(SUBSTITUTE(D$1,"성장단계","")&amp;"보스단계오프셋",ChapterTable!$R:$S,2,0))/ChapterTable!$R$23)))</f>
        <v>2</v>
      </c>
      <c r="E1816" s="1">
        <f ca="1">IF(AND($A1816=0,$B1816=1),
    VLOOKUP(1,ChapterTable!$1:$1048576,MATCH("최종"&amp;SUBSTITUTE(SUBSTITUTE(E$1,"standard",""),"|Float",""),ChapterTable!$1:$1,0),0)*ChapterTable!$P$17,
  IF(AND($A1816=0,$B1816=0),
    E1817,
  IF($B1816=0,
    VLOOKUP($A1816,ChapterTable!$1:$1048576,MATCH("최종"&amp;SUBSTITUTE(SUBSTITUTE(E$1,"standard",""),"|Float",""),ChapterTable!$1:$1,0),0),
  IF($B1816=1,
    IF($L1816=FALSE,
      VLOOKUP($A1816,ChapterTable!$1:$1048576,MATCH("최종"&amp;SUBSTITUTE(SUBSTITUTE(E$1,"standard",""),"|Float",""),ChapterTable!$1:$1,0),0),
      VLOOKUP($A1816-ChapterTable!$P$11,ChapterTable!$1:$1048576,MATCH("최종"&amp;SUBSTITUTE(SUBSTITUTE(E$1,"standard",""),"|Float",""),ChapterTable!$1:$1,0),0)*ChapterTable!$P$14
    ),
  OFFSET(E1816,-$B1816+IF($L1816,1,0),0)*IF($B1816&gt;OFFSET($B1816,1,0),ChapterTable!$R$17,1)*
    (VLOOKUP(SUBSTITUTE(SUBSTITUTE(E$1,"standard",""),"|Float","")&amp;IF(OR($L1816=TRUE,$A1816=0,MOD($A1816,ChapterTable!$R$20)&lt;&gt;0),"","보스")&amp;"인게임누적곱배수",ChapterTable!$R:$S,2,0)^C1816
    +VLOOKUP(SUBSTITUTE(SUBSTITUTE(E$1,"standard",""),"|Float","")&amp;IF(OR($L1816=TRUE,$A1816=0,MOD($A1816,ChapterTable!$R$20)&lt;&gt;0),"","보스")&amp;"인게임누적합배수",ChapterTable!$R:$S,2,0)*C1816)
  )
  )
  )
)</f>
        <v>25066.992480468747</v>
      </c>
      <c r="F1816" s="1">
        <f ca="1">IF(AND($A1816=0,$B1816=1),
    VLOOKUP(1,ChapterTable!$1:$1048576,MATCH("최종"&amp;SUBSTITUTE(SUBSTITUTE(F$1,"standard",""),"|Float",""),ChapterTable!$1:$1,0),0)*ChapterTable!$P$17,
  IF(AND($A1816=0,$B1816=0),
    F1817,
  IF($B1816=0,
    VLOOKUP($A1816,ChapterTable!$1:$1048576,MATCH("최종"&amp;SUBSTITUTE(SUBSTITUTE(F$1,"standard",""),"|Float",""),ChapterTable!$1:$1,0),0),
  IF($B1816=1,
    IF($L1816=FALSE,
      VLOOKUP($A1816,ChapterTable!$1:$1048576,MATCH("최종"&amp;SUBSTITUTE(SUBSTITUTE(F$1,"standard",""),"|Float",""),ChapterTable!$1:$1,0),0),
      VLOOKUP($A1816-ChapterTable!$P$11,ChapterTable!$1:$1048576,MATCH("최종"&amp;SUBSTITUTE(SUBSTITUTE(F$1,"standard",""),"|Float",""),ChapterTable!$1:$1,0),0)*ChapterTable!$P$14
    ),
  OFFSET(F1816,-$B1816+IF($L1816,1,0),0)*
    (VLOOKUP(SUBSTITUTE(SUBSTITUTE(F$1,"standard",""),"|Float","")&amp;IF(OR($L1816=TRUE,$A1816=0,MOD($A1816,ChapterTable!$R$20)&lt;&gt;0),"","보스")&amp;"인게임누적곱배수",ChapterTable!$R:$S,2,0)^D1816
    +VLOOKUP(SUBSTITUTE(SUBSTITUTE(F$1,"standard",""),"|Float","")&amp;IF(OR($L1816=TRUE,$A1816=0,MOD($A1816,ChapterTable!$R$20)&lt;&gt;0),"","보스")&amp;"인게임누적합배수",ChapterTable!$R:$S,2,0)*D1816)
  )
  )
  )
)</f>
        <v>8579.4765930175763</v>
      </c>
      <c r="G1816" t="s">
        <v>715</v>
      </c>
      <c r="J1816" t="str">
        <f>IF(ISBLANK(I1816),"",
IFERROR(VLOOKUP(I1816,[1]StringTable!$1:$1048576,MATCH("kor|String",[1]StringTable!$1:$1,0),0),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205"/>
        <v>0.33333333333333331</v>
      </c>
      <c r="AJ1816">
        <f t="shared" si="203"/>
        <v>0.395555555</v>
      </c>
      <c r="AK1816">
        <f t="shared" si="204"/>
        <v>1</v>
      </c>
      <c r="AL1816">
        <v>0</v>
      </c>
    </row>
    <row r="1817" spans="1:38" x14ac:dyDescent="0.3">
      <c r="A1817">
        <v>14</v>
      </c>
      <c r="B1817">
        <v>26</v>
      </c>
      <c r="C1817">
        <f>IF(OR($L1817=TRUE,$A1817=0,MOD($A1817,ChapterTable!$R$20)&lt;&gt;0),
MAX(0,INT(($B1817+ChapterTable!$P$26+VLOOKUP(SUBSTITUTE(C$1,"성장단계","")&amp;"단계오프셋",ChapterTable!$R:$S,2,0))/ChapterTable!$P$23)),
MAX(0,INT(($B1817+ChapterTable!$R$26+VLOOKUP(SUBSTITUTE(C$1,"성장단계","")&amp;"보스단계오프셋",ChapterTable!$R:$S,2,0))/ChapterTable!$R$23)))</f>
        <v>3</v>
      </c>
      <c r="D1817">
        <f>IF(OR($L1817=TRUE,$A1817=0,MOD($A1817,ChapterTable!$R$20)&lt;&gt;0),
MAX(0,INT(($B1817+ChapterTable!$P$26+VLOOKUP(SUBSTITUTE(D$1,"성장단계","")&amp;"단계오프셋",ChapterTable!$R:$S,2,0))/ChapterTable!$P$23)),
MAX(0,INT(($B1817+ChapterTable!$R$26+VLOOKUP(SUBSTITUTE(D$1,"성장단계","")&amp;"보스단계오프셋",ChapterTable!$R:$S,2,0))/ChapterTable!$R$23)))</f>
        <v>2</v>
      </c>
      <c r="E1817" s="1">
        <f ca="1">IF(AND($A1817=0,$B1817=1),
    VLOOKUP(1,ChapterTable!$1:$1048576,MATCH("최종"&amp;SUBSTITUTE(SUBSTITUTE(E$1,"standard",""),"|Float",""),ChapterTable!$1:$1,0),0)*ChapterTable!$P$17,
  IF(AND($A1817=0,$B1817=0),
    E1818,
  IF($B1817=0,
    VLOOKUP($A1817,ChapterTable!$1:$1048576,MATCH("최종"&amp;SUBSTITUTE(SUBSTITUTE(E$1,"standard",""),"|Float",""),ChapterTable!$1:$1,0),0),
  IF($B1817=1,
    IF($L1817=FALSE,
      VLOOKUP($A1817,ChapterTable!$1:$1048576,MATCH("최종"&amp;SUBSTITUTE(SUBSTITUTE(E$1,"standard",""),"|Float",""),ChapterTable!$1:$1,0),0),
      VLOOKUP($A1817-ChapterTable!$P$11,ChapterTable!$1:$1048576,MATCH("최종"&amp;SUBSTITUTE(SUBSTITUTE(E$1,"standard",""),"|Float",""),ChapterTable!$1:$1,0),0)*ChapterTable!$P$14
    ),
  OFFSET(E1817,-$B1817+IF($L1817,1,0),0)*IF($B1817&gt;OFFSET($B1817,1,0),ChapterTable!$R$17,1)*
    (VLOOKUP(SUBSTITUTE(SUBSTITUTE(E$1,"standard",""),"|Float","")&amp;IF(OR($L1817=TRUE,$A1817=0,MOD($A1817,ChapterTable!$R$20)&lt;&gt;0),"","보스")&amp;"인게임누적곱배수",ChapterTable!$R:$S,2,0)^C1817
    +VLOOKUP(SUBSTITUTE(SUBSTITUTE(E$1,"standard",""),"|Float","")&amp;IF(OR($L1817=TRUE,$A1817=0,MOD($A1817,ChapterTable!$R$20)&lt;&gt;0),"","보스")&amp;"인게임누적합배수",ChapterTable!$R:$S,2,0)*C1817)
  )
  )
  )
)</f>
        <v>28647.991406250003</v>
      </c>
      <c r="F1817" s="1">
        <f ca="1">IF(AND($A1817=0,$B1817=1),
    VLOOKUP(1,ChapterTable!$1:$1048576,MATCH("최종"&amp;SUBSTITUTE(SUBSTITUTE(F$1,"standard",""),"|Float",""),ChapterTable!$1:$1,0),0)*ChapterTable!$P$17,
  IF(AND($A1817=0,$B1817=0),
    F1818,
  IF($B1817=0,
    VLOOKUP($A1817,ChapterTable!$1:$1048576,MATCH("최종"&amp;SUBSTITUTE(SUBSTITUTE(F$1,"standard",""),"|Float",""),ChapterTable!$1:$1,0),0),
  IF($B1817=1,
    IF($L1817=FALSE,
      VLOOKUP($A1817,ChapterTable!$1:$1048576,MATCH("최종"&amp;SUBSTITUTE(SUBSTITUTE(F$1,"standard",""),"|Float",""),ChapterTable!$1:$1,0),0),
      VLOOKUP($A1817-ChapterTable!$P$11,ChapterTable!$1:$1048576,MATCH("최종"&amp;SUBSTITUTE(SUBSTITUTE(F$1,"standard",""),"|Float",""),ChapterTable!$1:$1,0),0)*ChapterTable!$P$14
    ),
  OFFSET(F1817,-$B1817+IF($L1817,1,0),0)*
    (VLOOKUP(SUBSTITUTE(SUBSTITUTE(F$1,"standard",""),"|Float","")&amp;IF(OR($L1817=TRUE,$A1817=0,MOD($A1817,ChapterTable!$R$20)&lt;&gt;0),"","보스")&amp;"인게임누적곱배수",ChapterTable!$R:$S,2,0)^D1817
    +VLOOKUP(SUBSTITUTE(SUBSTITUTE(F$1,"standard",""),"|Float","")&amp;IF(OR($L1817=TRUE,$A1817=0,MOD($A1817,ChapterTable!$R$20)&lt;&gt;0),"","보스")&amp;"인게임누적합배수",ChapterTable!$R:$S,2,0)*D1817)
  )
  )
  )
)</f>
        <v>8579.4765930175763</v>
      </c>
      <c r="G1817" t="s">
        <v>715</v>
      </c>
      <c r="J1817" t="str">
        <f>IF(ISBLANK(I1817),"",
IFERROR(VLOOKUP(I1817,[1]StringTable!$1:$1048576,MATCH("kor|String",[1]StringTable!$1:$1,0),0),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205"/>
        <v>0.33333333333333331</v>
      </c>
      <c r="AJ1817">
        <f t="shared" si="203"/>
        <v>0.395555555</v>
      </c>
      <c r="AK1817">
        <f t="shared" si="204"/>
        <v>1</v>
      </c>
      <c r="AL1817">
        <v>0</v>
      </c>
    </row>
    <row r="1818" spans="1:38" x14ac:dyDescent="0.3">
      <c r="A1818">
        <v>14</v>
      </c>
      <c r="B1818">
        <v>27</v>
      </c>
      <c r="C1818">
        <f>IF(OR($L1818=TRUE,$A1818=0,MOD($A1818,ChapterTable!$R$20)&lt;&gt;0),
MAX(0,INT(($B1818+ChapterTable!$P$26+VLOOKUP(SUBSTITUTE(C$1,"성장단계","")&amp;"단계오프셋",ChapterTable!$R:$S,2,0))/ChapterTable!$P$23)),
MAX(0,INT(($B1818+ChapterTable!$R$26+VLOOKUP(SUBSTITUTE(C$1,"성장단계","")&amp;"보스단계오프셋",ChapterTable!$R:$S,2,0))/ChapterTable!$R$23)))</f>
        <v>3</v>
      </c>
      <c r="D1818">
        <f>IF(OR($L1818=TRUE,$A1818=0,MOD($A1818,ChapterTable!$R$20)&lt;&gt;0),
MAX(0,INT(($B1818+ChapterTable!$P$26+VLOOKUP(SUBSTITUTE(D$1,"성장단계","")&amp;"단계오프셋",ChapterTable!$R:$S,2,0))/ChapterTable!$P$23)),
MAX(0,INT(($B1818+ChapterTable!$R$26+VLOOKUP(SUBSTITUTE(D$1,"성장단계","")&amp;"보스단계오프셋",ChapterTable!$R:$S,2,0))/ChapterTable!$R$23)))</f>
        <v>2</v>
      </c>
      <c r="E1818" s="1">
        <f ca="1">IF(AND($A1818=0,$B1818=1),
    VLOOKUP(1,ChapterTable!$1:$1048576,MATCH("최종"&amp;SUBSTITUTE(SUBSTITUTE(E$1,"standard",""),"|Float",""),ChapterTable!$1:$1,0),0)*ChapterTable!$P$17,
  IF(AND($A1818=0,$B1818=0),
    E1819,
  IF($B1818=0,
    VLOOKUP($A1818,ChapterTable!$1:$1048576,MATCH("최종"&amp;SUBSTITUTE(SUBSTITUTE(E$1,"standard",""),"|Float",""),ChapterTable!$1:$1,0),0),
  IF($B1818=1,
    IF($L1818=FALSE,
      VLOOKUP($A1818,ChapterTable!$1:$1048576,MATCH("최종"&amp;SUBSTITUTE(SUBSTITUTE(E$1,"standard",""),"|Float",""),ChapterTable!$1:$1,0),0),
      VLOOKUP($A1818-ChapterTable!$P$11,ChapterTable!$1:$1048576,MATCH("최종"&amp;SUBSTITUTE(SUBSTITUTE(E$1,"standard",""),"|Float",""),ChapterTable!$1:$1,0),0)*ChapterTable!$P$14
    ),
  OFFSET(E1818,-$B1818+IF($L1818,1,0),0)*IF($B1818&gt;OFFSET($B1818,1,0),ChapterTable!$R$17,1)*
    (VLOOKUP(SUBSTITUTE(SUBSTITUTE(E$1,"standard",""),"|Float","")&amp;IF(OR($L1818=TRUE,$A1818=0,MOD($A1818,ChapterTable!$R$20)&lt;&gt;0),"","보스")&amp;"인게임누적곱배수",ChapterTable!$R:$S,2,0)^C1818
    +VLOOKUP(SUBSTITUTE(SUBSTITUTE(E$1,"standard",""),"|Float","")&amp;IF(OR($L1818=TRUE,$A1818=0,MOD($A1818,ChapterTable!$R$20)&lt;&gt;0),"","보스")&amp;"인게임누적합배수",ChapterTable!$R:$S,2,0)*C1818)
  )
  )
  )
)</f>
        <v>28647.991406250003</v>
      </c>
      <c r="F1818" s="1">
        <f ca="1">IF(AND($A1818=0,$B1818=1),
    VLOOKUP(1,ChapterTable!$1:$1048576,MATCH("최종"&amp;SUBSTITUTE(SUBSTITUTE(F$1,"standard",""),"|Float",""),ChapterTable!$1:$1,0),0)*ChapterTable!$P$17,
  IF(AND($A1818=0,$B1818=0),
    F1819,
  IF($B1818=0,
    VLOOKUP($A1818,ChapterTable!$1:$1048576,MATCH("최종"&amp;SUBSTITUTE(SUBSTITUTE(F$1,"standard",""),"|Float",""),ChapterTable!$1:$1,0),0),
  IF($B1818=1,
    IF($L1818=FALSE,
      VLOOKUP($A1818,ChapterTable!$1:$1048576,MATCH("최종"&amp;SUBSTITUTE(SUBSTITUTE(F$1,"standard",""),"|Float",""),ChapterTable!$1:$1,0),0),
      VLOOKUP($A1818-ChapterTable!$P$11,ChapterTable!$1:$1048576,MATCH("최종"&amp;SUBSTITUTE(SUBSTITUTE(F$1,"standard",""),"|Float",""),ChapterTable!$1:$1,0),0)*ChapterTable!$P$14
    ),
  OFFSET(F1818,-$B1818+IF($L1818,1,0),0)*
    (VLOOKUP(SUBSTITUTE(SUBSTITUTE(F$1,"standard",""),"|Float","")&amp;IF(OR($L1818=TRUE,$A1818=0,MOD($A1818,ChapterTable!$R$20)&lt;&gt;0),"","보스")&amp;"인게임누적곱배수",ChapterTable!$R:$S,2,0)^D1818
    +VLOOKUP(SUBSTITUTE(SUBSTITUTE(F$1,"standard",""),"|Float","")&amp;IF(OR($L1818=TRUE,$A1818=0,MOD($A1818,ChapterTable!$R$20)&lt;&gt;0),"","보스")&amp;"인게임누적합배수",ChapterTable!$R:$S,2,0)*D1818)
  )
  )
  )
)</f>
        <v>8579.4765930175763</v>
      </c>
      <c r="G1818" t="s">
        <v>715</v>
      </c>
      <c r="J1818" t="str">
        <f>IF(ISBLANK(I1818),"",
IFERROR(VLOOKUP(I1818,[1]StringTable!$1:$1048576,MATCH("kor|String",[1]StringTable!$1:$1,0),0),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205"/>
        <v>0.33333333333333331</v>
      </c>
      <c r="AJ1818">
        <f t="shared" si="203"/>
        <v>0.395555555</v>
      </c>
      <c r="AK1818">
        <f t="shared" si="204"/>
        <v>1</v>
      </c>
      <c r="AL1818">
        <v>0</v>
      </c>
    </row>
    <row r="1819" spans="1:38" x14ac:dyDescent="0.3">
      <c r="A1819">
        <v>14</v>
      </c>
      <c r="B1819">
        <v>28</v>
      </c>
      <c r="C1819">
        <f>IF(OR($L1819=TRUE,$A1819=0,MOD($A1819,ChapterTable!$R$20)&lt;&gt;0),
MAX(0,INT(($B1819+ChapterTable!$P$26+VLOOKUP(SUBSTITUTE(C$1,"성장단계","")&amp;"단계오프셋",ChapterTable!$R:$S,2,0))/ChapterTable!$P$23)),
MAX(0,INT(($B1819+ChapterTable!$R$26+VLOOKUP(SUBSTITUTE(C$1,"성장단계","")&amp;"보스단계오프셋",ChapterTable!$R:$S,2,0))/ChapterTable!$R$23)))</f>
        <v>3</v>
      </c>
      <c r="D1819">
        <f>IF(OR($L1819=TRUE,$A1819=0,MOD($A1819,ChapterTable!$R$20)&lt;&gt;0),
MAX(0,INT(($B1819+ChapterTable!$P$26+VLOOKUP(SUBSTITUTE(D$1,"성장단계","")&amp;"단계오프셋",ChapterTable!$R:$S,2,0))/ChapterTable!$P$23)),
MAX(0,INT(($B1819+ChapterTable!$R$26+VLOOKUP(SUBSTITUTE(D$1,"성장단계","")&amp;"보스단계오프셋",ChapterTable!$R:$S,2,0))/ChapterTable!$R$23)))</f>
        <v>2</v>
      </c>
      <c r="E1819" s="1">
        <f ca="1">IF(AND($A1819=0,$B1819=1),
    VLOOKUP(1,ChapterTable!$1:$1048576,MATCH("최종"&amp;SUBSTITUTE(SUBSTITUTE(E$1,"standard",""),"|Float",""),ChapterTable!$1:$1,0),0)*ChapterTable!$P$17,
  IF(AND($A1819=0,$B1819=0),
    E1820,
  IF($B1819=0,
    VLOOKUP($A1819,ChapterTable!$1:$1048576,MATCH("최종"&amp;SUBSTITUTE(SUBSTITUTE(E$1,"standard",""),"|Float",""),ChapterTable!$1:$1,0),0),
  IF($B1819=1,
    IF($L1819=FALSE,
      VLOOKUP($A1819,ChapterTable!$1:$1048576,MATCH("최종"&amp;SUBSTITUTE(SUBSTITUTE(E$1,"standard",""),"|Float",""),ChapterTable!$1:$1,0),0),
      VLOOKUP($A1819-ChapterTable!$P$11,ChapterTable!$1:$1048576,MATCH("최종"&amp;SUBSTITUTE(SUBSTITUTE(E$1,"standard",""),"|Float",""),ChapterTable!$1:$1,0),0)*ChapterTable!$P$14
    ),
  OFFSET(E1819,-$B1819+IF($L1819,1,0),0)*IF($B1819&gt;OFFSET($B1819,1,0),ChapterTable!$R$17,1)*
    (VLOOKUP(SUBSTITUTE(SUBSTITUTE(E$1,"standard",""),"|Float","")&amp;IF(OR($L1819=TRUE,$A1819=0,MOD($A1819,ChapterTable!$R$20)&lt;&gt;0),"","보스")&amp;"인게임누적곱배수",ChapterTable!$R:$S,2,0)^C1819
    +VLOOKUP(SUBSTITUTE(SUBSTITUTE(E$1,"standard",""),"|Float","")&amp;IF(OR($L1819=TRUE,$A1819=0,MOD($A1819,ChapterTable!$R$20)&lt;&gt;0),"","보스")&amp;"인게임누적합배수",ChapterTable!$R:$S,2,0)*C1819)
  )
  )
  )
)</f>
        <v>28647.991406250003</v>
      </c>
      <c r="F1819" s="1">
        <f ca="1">IF(AND($A1819=0,$B1819=1),
    VLOOKUP(1,ChapterTable!$1:$1048576,MATCH("최종"&amp;SUBSTITUTE(SUBSTITUTE(F$1,"standard",""),"|Float",""),ChapterTable!$1:$1,0),0)*ChapterTable!$P$17,
  IF(AND($A1819=0,$B1819=0),
    F1820,
  IF($B1819=0,
    VLOOKUP($A1819,ChapterTable!$1:$1048576,MATCH("최종"&amp;SUBSTITUTE(SUBSTITUTE(F$1,"standard",""),"|Float",""),ChapterTable!$1:$1,0),0),
  IF($B1819=1,
    IF($L1819=FALSE,
      VLOOKUP($A1819,ChapterTable!$1:$1048576,MATCH("최종"&amp;SUBSTITUTE(SUBSTITUTE(F$1,"standard",""),"|Float",""),ChapterTable!$1:$1,0),0),
      VLOOKUP($A1819-ChapterTable!$P$11,ChapterTable!$1:$1048576,MATCH("최종"&amp;SUBSTITUTE(SUBSTITUTE(F$1,"standard",""),"|Float",""),ChapterTable!$1:$1,0),0)*ChapterTable!$P$14
    ),
  OFFSET(F1819,-$B1819+IF($L1819,1,0),0)*
    (VLOOKUP(SUBSTITUTE(SUBSTITUTE(F$1,"standard",""),"|Float","")&amp;IF(OR($L1819=TRUE,$A1819=0,MOD($A1819,ChapterTable!$R$20)&lt;&gt;0),"","보스")&amp;"인게임누적곱배수",ChapterTable!$R:$S,2,0)^D1819
    +VLOOKUP(SUBSTITUTE(SUBSTITUTE(F$1,"standard",""),"|Float","")&amp;IF(OR($L1819=TRUE,$A1819=0,MOD($A1819,ChapterTable!$R$20)&lt;&gt;0),"","보스")&amp;"인게임누적합배수",ChapterTable!$R:$S,2,0)*D1819)
  )
  )
  )
)</f>
        <v>8579.4765930175763</v>
      </c>
      <c r="G1819" t="s">
        <v>715</v>
      </c>
      <c r="J1819" t="str">
        <f>IF(ISBLANK(I1819),"",
IFERROR(VLOOKUP(I1819,[1]StringTable!$1:$1048576,MATCH("kor|String",[1]StringTable!$1:$1,0),0),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205"/>
        <v>0.33333333333333331</v>
      </c>
      <c r="AJ1819">
        <f t="shared" si="203"/>
        <v>0.395555555</v>
      </c>
      <c r="AK1819">
        <f t="shared" si="204"/>
        <v>1</v>
      </c>
      <c r="AL1819">
        <v>0</v>
      </c>
    </row>
    <row r="1820" spans="1:38" x14ac:dyDescent="0.3">
      <c r="A1820">
        <v>14</v>
      </c>
      <c r="B1820">
        <v>29</v>
      </c>
      <c r="C1820">
        <f>IF(OR($L1820=TRUE,$A1820=0,MOD($A1820,ChapterTable!$R$20)&lt;&gt;0),
MAX(0,INT(($B1820+ChapterTable!$P$26+VLOOKUP(SUBSTITUTE(C$1,"성장단계","")&amp;"단계오프셋",ChapterTable!$R:$S,2,0))/ChapterTable!$P$23)),
MAX(0,INT(($B1820+ChapterTable!$R$26+VLOOKUP(SUBSTITUTE(C$1,"성장단계","")&amp;"보스단계오프셋",ChapterTable!$R:$S,2,0))/ChapterTable!$R$23)))</f>
        <v>3</v>
      </c>
      <c r="D1820">
        <f>IF(OR($L1820=TRUE,$A1820=0,MOD($A1820,ChapterTable!$R$20)&lt;&gt;0),
MAX(0,INT(($B1820+ChapterTable!$P$26+VLOOKUP(SUBSTITUTE(D$1,"성장단계","")&amp;"단계오프셋",ChapterTable!$R:$S,2,0))/ChapterTable!$P$23)),
MAX(0,INT(($B1820+ChapterTable!$R$26+VLOOKUP(SUBSTITUTE(D$1,"성장단계","")&amp;"보스단계오프셋",ChapterTable!$R:$S,2,0))/ChapterTable!$R$23)))</f>
        <v>2</v>
      </c>
      <c r="E1820" s="1">
        <f ca="1">IF(AND($A1820=0,$B1820=1),
    VLOOKUP(1,ChapterTable!$1:$1048576,MATCH("최종"&amp;SUBSTITUTE(SUBSTITUTE(E$1,"standard",""),"|Float",""),ChapterTable!$1:$1,0),0)*ChapterTable!$P$17,
  IF(AND($A1820=0,$B1820=0),
    E1821,
  IF($B1820=0,
    VLOOKUP($A1820,ChapterTable!$1:$1048576,MATCH("최종"&amp;SUBSTITUTE(SUBSTITUTE(E$1,"standard",""),"|Float",""),ChapterTable!$1:$1,0),0),
  IF($B1820=1,
    IF($L1820=FALSE,
      VLOOKUP($A1820,ChapterTable!$1:$1048576,MATCH("최종"&amp;SUBSTITUTE(SUBSTITUTE(E$1,"standard",""),"|Float",""),ChapterTable!$1:$1,0),0),
      VLOOKUP($A1820-ChapterTable!$P$11,ChapterTable!$1:$1048576,MATCH("최종"&amp;SUBSTITUTE(SUBSTITUTE(E$1,"standard",""),"|Float",""),ChapterTable!$1:$1,0),0)*ChapterTable!$P$14
    ),
  OFFSET(E1820,-$B1820+IF($L1820,1,0),0)*IF($B1820&gt;OFFSET($B1820,1,0),ChapterTable!$R$17,1)*
    (VLOOKUP(SUBSTITUTE(SUBSTITUTE(E$1,"standard",""),"|Float","")&amp;IF(OR($L1820=TRUE,$A1820=0,MOD($A1820,ChapterTable!$R$20)&lt;&gt;0),"","보스")&amp;"인게임누적곱배수",ChapterTable!$R:$S,2,0)^C1820
    +VLOOKUP(SUBSTITUTE(SUBSTITUTE(E$1,"standard",""),"|Float","")&amp;IF(OR($L1820=TRUE,$A1820=0,MOD($A1820,ChapterTable!$R$20)&lt;&gt;0),"","보스")&amp;"인게임누적합배수",ChapterTable!$R:$S,2,0)*C1820)
  )
  )
  )
)</f>
        <v>28647.991406250003</v>
      </c>
      <c r="F1820" s="1">
        <f ca="1">IF(AND($A1820=0,$B1820=1),
    VLOOKUP(1,ChapterTable!$1:$1048576,MATCH("최종"&amp;SUBSTITUTE(SUBSTITUTE(F$1,"standard",""),"|Float",""),ChapterTable!$1:$1,0),0)*ChapterTable!$P$17,
  IF(AND($A1820=0,$B1820=0),
    F1821,
  IF($B1820=0,
    VLOOKUP($A1820,ChapterTable!$1:$1048576,MATCH("최종"&amp;SUBSTITUTE(SUBSTITUTE(F$1,"standard",""),"|Float",""),ChapterTable!$1:$1,0),0),
  IF($B1820=1,
    IF($L1820=FALSE,
      VLOOKUP($A1820,ChapterTable!$1:$1048576,MATCH("최종"&amp;SUBSTITUTE(SUBSTITUTE(F$1,"standard",""),"|Float",""),ChapterTable!$1:$1,0),0),
      VLOOKUP($A1820-ChapterTable!$P$11,ChapterTable!$1:$1048576,MATCH("최종"&amp;SUBSTITUTE(SUBSTITUTE(F$1,"standard",""),"|Float",""),ChapterTable!$1:$1,0),0)*ChapterTable!$P$14
    ),
  OFFSET(F1820,-$B1820+IF($L1820,1,0),0)*
    (VLOOKUP(SUBSTITUTE(SUBSTITUTE(F$1,"standard",""),"|Float","")&amp;IF(OR($L1820=TRUE,$A1820=0,MOD($A1820,ChapterTable!$R$20)&lt;&gt;0),"","보스")&amp;"인게임누적곱배수",ChapterTable!$R:$S,2,0)^D1820
    +VLOOKUP(SUBSTITUTE(SUBSTITUTE(F$1,"standard",""),"|Float","")&amp;IF(OR($L1820=TRUE,$A1820=0,MOD($A1820,ChapterTable!$R$20)&lt;&gt;0),"","보스")&amp;"인게임누적합배수",ChapterTable!$R:$S,2,0)*D1820)
  )
  )
  )
)</f>
        <v>8579.4765930175763</v>
      </c>
      <c r="G1820" t="s">
        <v>715</v>
      </c>
      <c r="J1820" t="str">
        <f>IF(ISBLANK(I1820),"",
IFERROR(VLOOKUP(I1820,[1]StringTable!$1:$1048576,MATCH("kor|String",[1]StringTable!$1:$1,0),0),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205"/>
        <v>0.33333333333333331</v>
      </c>
      <c r="AJ1820">
        <f t="shared" si="203"/>
        <v>0.395555555</v>
      </c>
      <c r="AK1820">
        <f t="shared" si="204"/>
        <v>1</v>
      </c>
      <c r="AL1820">
        <v>0</v>
      </c>
    </row>
    <row r="1821" spans="1:38" x14ac:dyDescent="0.3">
      <c r="A1821">
        <v>14</v>
      </c>
      <c r="B1821">
        <v>30</v>
      </c>
      <c r="C1821">
        <f>IF(OR($L1821=TRUE,$A1821=0,MOD($A1821,ChapterTable!$R$20)&lt;&gt;0),
MAX(0,INT(($B1821+ChapterTable!$P$26+VLOOKUP(SUBSTITUTE(C$1,"성장단계","")&amp;"단계오프셋",ChapterTable!$R:$S,2,0))/ChapterTable!$P$23)),
MAX(0,INT(($B1821+ChapterTable!$R$26+VLOOKUP(SUBSTITUTE(C$1,"성장단계","")&amp;"보스단계오프셋",ChapterTable!$R:$S,2,0))/ChapterTable!$R$23)))</f>
        <v>3</v>
      </c>
      <c r="D1821">
        <f>IF(OR($L1821=TRUE,$A1821=0,MOD($A1821,ChapterTable!$R$20)&lt;&gt;0),
MAX(0,INT(($B1821+ChapterTable!$P$26+VLOOKUP(SUBSTITUTE(D$1,"성장단계","")&amp;"단계오프셋",ChapterTable!$R:$S,2,0))/ChapterTable!$P$23)),
MAX(0,INT(($B1821+ChapterTable!$R$26+VLOOKUP(SUBSTITUTE(D$1,"성장단계","")&amp;"보스단계오프셋",ChapterTable!$R:$S,2,0))/ChapterTable!$R$23)))</f>
        <v>2</v>
      </c>
      <c r="E1821" s="1">
        <f ca="1">IF(AND($A1821=0,$B1821=1),
    VLOOKUP(1,ChapterTable!$1:$1048576,MATCH("최종"&amp;SUBSTITUTE(SUBSTITUTE(E$1,"standard",""),"|Float",""),ChapterTable!$1:$1,0),0)*ChapterTable!$P$17,
  IF(AND($A1821=0,$B1821=0),
    E1822,
  IF($B1821=0,
    VLOOKUP($A1821,ChapterTable!$1:$1048576,MATCH("최종"&amp;SUBSTITUTE(SUBSTITUTE(E$1,"standard",""),"|Float",""),ChapterTable!$1:$1,0),0),
  IF($B1821=1,
    IF($L1821=FALSE,
      VLOOKUP($A1821,ChapterTable!$1:$1048576,MATCH("최종"&amp;SUBSTITUTE(SUBSTITUTE(E$1,"standard",""),"|Float",""),ChapterTable!$1:$1,0),0),
      VLOOKUP($A1821-ChapterTable!$P$11,ChapterTable!$1:$1048576,MATCH("최종"&amp;SUBSTITUTE(SUBSTITUTE(E$1,"standard",""),"|Float",""),ChapterTable!$1:$1,0),0)*ChapterTable!$P$14
    ),
  OFFSET(E1821,-$B1821+IF($L1821,1,0),0)*IF($B1821&gt;OFFSET($B1821,1,0),ChapterTable!$R$17,1)*
    (VLOOKUP(SUBSTITUTE(SUBSTITUTE(E$1,"standard",""),"|Float","")&amp;IF(OR($L1821=TRUE,$A1821=0,MOD($A1821,ChapterTable!$R$20)&lt;&gt;0),"","보스")&amp;"인게임누적곱배수",ChapterTable!$R:$S,2,0)^C1821
    +VLOOKUP(SUBSTITUTE(SUBSTITUTE(E$1,"standard",""),"|Float","")&amp;IF(OR($L1821=TRUE,$A1821=0,MOD($A1821,ChapterTable!$R$20)&lt;&gt;0),"","보스")&amp;"인게임누적합배수",ChapterTable!$R:$S,2,0)*C1821)
  )
  )
  )
)</f>
        <v>28647.991406250003</v>
      </c>
      <c r="F1821" s="1">
        <f ca="1">IF(AND($A1821=0,$B1821=1),
    VLOOKUP(1,ChapterTable!$1:$1048576,MATCH("최종"&amp;SUBSTITUTE(SUBSTITUTE(F$1,"standard",""),"|Float",""),ChapterTable!$1:$1,0),0)*ChapterTable!$P$17,
  IF(AND($A1821=0,$B1821=0),
    F1822,
  IF($B1821=0,
    VLOOKUP($A1821,ChapterTable!$1:$1048576,MATCH("최종"&amp;SUBSTITUTE(SUBSTITUTE(F$1,"standard",""),"|Float",""),ChapterTable!$1:$1,0),0),
  IF($B1821=1,
    IF($L1821=FALSE,
      VLOOKUP($A1821,ChapterTable!$1:$1048576,MATCH("최종"&amp;SUBSTITUTE(SUBSTITUTE(F$1,"standard",""),"|Float",""),ChapterTable!$1:$1,0),0),
      VLOOKUP($A1821-ChapterTable!$P$11,ChapterTable!$1:$1048576,MATCH("최종"&amp;SUBSTITUTE(SUBSTITUTE(F$1,"standard",""),"|Float",""),ChapterTable!$1:$1,0),0)*ChapterTable!$P$14
    ),
  OFFSET(F1821,-$B1821+IF($L1821,1,0),0)*
    (VLOOKUP(SUBSTITUTE(SUBSTITUTE(F$1,"standard",""),"|Float","")&amp;IF(OR($L1821=TRUE,$A1821=0,MOD($A1821,ChapterTable!$R$20)&lt;&gt;0),"","보스")&amp;"인게임누적곱배수",ChapterTable!$R:$S,2,0)^D1821
    +VLOOKUP(SUBSTITUTE(SUBSTITUTE(F$1,"standard",""),"|Float","")&amp;IF(OR($L1821=TRUE,$A1821=0,MOD($A1821,ChapterTable!$R$20)&lt;&gt;0),"","보스")&amp;"인게임누적합배수",ChapterTable!$R:$S,2,0)*D1821)
  )
  )
  )
)</f>
        <v>8579.4765930175763</v>
      </c>
      <c r="G1821" t="s">
        <v>715</v>
      </c>
      <c r="J1821" t="str">
        <f>IF(ISBLANK(I1821),"",
IFERROR(VLOOKUP(I1821,[1]StringTable!$1:$1048576,MATCH("kor|String",[1]StringTable!$1:$1,0),0),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205"/>
        <v>0.33333333333333331</v>
      </c>
      <c r="AJ1821">
        <f t="shared" si="203"/>
        <v>1</v>
      </c>
      <c r="AK1821">
        <f t="shared" si="204"/>
        <v>3</v>
      </c>
      <c r="AL1821">
        <v>0</v>
      </c>
    </row>
    <row r="1822" spans="1:38" x14ac:dyDescent="0.3">
      <c r="A1822">
        <v>14</v>
      </c>
      <c r="B1822">
        <v>31</v>
      </c>
      <c r="C1822">
        <f>IF(OR($L1822=TRUE,$A1822=0,MOD($A1822,ChapterTable!$R$20)&lt;&gt;0),
MAX(0,INT(($B1822+ChapterTable!$P$26+VLOOKUP(SUBSTITUTE(C$1,"성장단계","")&amp;"단계오프셋",ChapterTable!$R:$S,2,0))/ChapterTable!$P$23)),
MAX(0,INT(($B1822+ChapterTable!$R$26+VLOOKUP(SUBSTITUTE(C$1,"성장단계","")&amp;"보스단계오프셋",ChapterTable!$R:$S,2,0))/ChapterTable!$R$23)))</f>
        <v>3</v>
      </c>
      <c r="D1822">
        <f>IF(OR($L1822=TRUE,$A1822=0,MOD($A1822,ChapterTable!$R$20)&lt;&gt;0),
MAX(0,INT(($B1822+ChapterTable!$P$26+VLOOKUP(SUBSTITUTE(D$1,"성장단계","")&amp;"단계오프셋",ChapterTable!$R:$S,2,0))/ChapterTable!$P$23)),
MAX(0,INT(($B1822+ChapterTable!$R$26+VLOOKUP(SUBSTITUTE(D$1,"성장단계","")&amp;"보스단계오프셋",ChapterTable!$R:$S,2,0))/ChapterTable!$R$23)))</f>
        <v>3</v>
      </c>
      <c r="E1822" s="1">
        <f ca="1">IF(AND($A1822=0,$B1822=1),
    VLOOKUP(1,ChapterTable!$1:$1048576,MATCH("최종"&amp;SUBSTITUTE(SUBSTITUTE(E$1,"standard",""),"|Float",""),ChapterTable!$1:$1,0),0)*ChapterTable!$P$17,
  IF(AND($A1822=0,$B1822=0),
    E1823,
  IF($B1822=0,
    VLOOKUP($A1822,ChapterTable!$1:$1048576,MATCH("최종"&amp;SUBSTITUTE(SUBSTITUTE(E$1,"standard",""),"|Float",""),ChapterTable!$1:$1,0),0),
  IF($B1822=1,
    IF($L1822=FALSE,
      VLOOKUP($A1822,ChapterTable!$1:$1048576,MATCH("최종"&amp;SUBSTITUTE(SUBSTITUTE(E$1,"standard",""),"|Float",""),ChapterTable!$1:$1,0),0),
      VLOOKUP($A1822-ChapterTable!$P$11,ChapterTable!$1:$1048576,MATCH("최종"&amp;SUBSTITUTE(SUBSTITUTE(E$1,"standard",""),"|Float",""),ChapterTable!$1:$1,0),0)*ChapterTable!$P$14
    ),
  OFFSET(E1822,-$B1822+IF($L1822,1,0),0)*IF($B1822&gt;OFFSET($B1822,1,0),ChapterTable!$R$17,1)*
    (VLOOKUP(SUBSTITUTE(SUBSTITUTE(E$1,"standard",""),"|Float","")&amp;IF(OR($L1822=TRUE,$A1822=0,MOD($A1822,ChapterTable!$R$20)&lt;&gt;0),"","보스")&amp;"인게임누적곱배수",ChapterTable!$R:$S,2,0)^C1822
    +VLOOKUP(SUBSTITUTE(SUBSTITUTE(E$1,"standard",""),"|Float","")&amp;IF(OR($L1822=TRUE,$A1822=0,MOD($A1822,ChapterTable!$R$20)&lt;&gt;0),"","보스")&amp;"인게임누적합배수",ChapterTable!$R:$S,2,0)*C1822)
  )
  )
  )
)</f>
        <v>28647.991406250003</v>
      </c>
      <c r="F1822" s="1">
        <f ca="1">IF(AND($A1822=0,$B1822=1),
    VLOOKUP(1,ChapterTable!$1:$1048576,MATCH("최종"&amp;SUBSTITUTE(SUBSTITUTE(F$1,"standard",""),"|Float",""),ChapterTable!$1:$1,0),0)*ChapterTable!$P$17,
  IF(AND($A1822=0,$B1822=0),
    F1823,
  IF($B1822=0,
    VLOOKUP($A1822,ChapterTable!$1:$1048576,MATCH("최종"&amp;SUBSTITUTE(SUBSTITUTE(F$1,"standard",""),"|Float",""),ChapterTable!$1:$1,0),0),
  IF($B1822=1,
    IF($L1822=FALSE,
      VLOOKUP($A1822,ChapterTable!$1:$1048576,MATCH("최종"&amp;SUBSTITUTE(SUBSTITUTE(F$1,"standard",""),"|Float",""),ChapterTable!$1:$1,0),0),
      VLOOKUP($A1822-ChapterTable!$P$11,ChapterTable!$1:$1048576,MATCH("최종"&amp;SUBSTITUTE(SUBSTITUTE(F$1,"standard",""),"|Float",""),ChapterTable!$1:$1,0),0)*ChapterTable!$P$14
    ),
  OFFSET(F1822,-$B1822+IF($L1822,1,0),0)*
    (VLOOKUP(SUBSTITUTE(SUBSTITUTE(F$1,"standard",""),"|Float","")&amp;IF(OR($L1822=TRUE,$A1822=0,MOD($A1822,ChapterTable!$R$20)&lt;&gt;0),"","보스")&amp;"인게임누적곱배수",ChapterTable!$R:$S,2,0)^D1822
    +VLOOKUP(SUBSTITUTE(SUBSTITUTE(F$1,"standard",""),"|Float","")&amp;IF(OR($L1822=TRUE,$A1822=0,MOD($A1822,ChapterTable!$R$20)&lt;&gt;0),"","보스")&amp;"인게임누적합배수",ChapterTable!$R:$S,2,0)*D1822)
  )
  )
  )
)</f>
        <v>9139.0076751708984</v>
      </c>
      <c r="G1822" t="s">
        <v>715</v>
      </c>
      <c r="J1822" t="str">
        <f>IF(ISBLANK(I1822),"",
IFERROR(VLOOKUP(I1822,[1]StringTable!$1:$1048576,MATCH("kor|String",[1]StringTable!$1:$1,0),0),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205"/>
        <v>0.25</v>
      </c>
      <c r="AJ1822">
        <f t="shared" si="203"/>
        <v>0.32</v>
      </c>
      <c r="AK1822">
        <f t="shared" si="204"/>
        <v>1</v>
      </c>
      <c r="AL1822">
        <v>0</v>
      </c>
    </row>
    <row r="1823" spans="1:38" x14ac:dyDescent="0.3">
      <c r="A1823">
        <v>14</v>
      </c>
      <c r="B1823">
        <v>32</v>
      </c>
      <c r="C1823">
        <f>IF(OR($L1823=TRUE,$A1823=0,MOD($A1823,ChapterTable!$R$20)&lt;&gt;0),
MAX(0,INT(($B1823+ChapterTable!$P$26+VLOOKUP(SUBSTITUTE(C$1,"성장단계","")&amp;"단계오프셋",ChapterTable!$R:$S,2,0))/ChapterTable!$P$23)),
MAX(0,INT(($B1823+ChapterTable!$R$26+VLOOKUP(SUBSTITUTE(C$1,"성장단계","")&amp;"보스단계오프셋",ChapterTable!$R:$S,2,0))/ChapterTable!$R$23)))</f>
        <v>3</v>
      </c>
      <c r="D1823">
        <f>IF(OR($L1823=TRUE,$A1823=0,MOD($A1823,ChapterTable!$R$20)&lt;&gt;0),
MAX(0,INT(($B1823+ChapterTable!$P$26+VLOOKUP(SUBSTITUTE(D$1,"성장단계","")&amp;"단계오프셋",ChapterTable!$R:$S,2,0))/ChapterTable!$P$23)),
MAX(0,INT(($B1823+ChapterTable!$R$26+VLOOKUP(SUBSTITUTE(D$1,"성장단계","")&amp;"보스단계오프셋",ChapterTable!$R:$S,2,0))/ChapterTable!$R$23)))</f>
        <v>3</v>
      </c>
      <c r="E1823" s="1">
        <f ca="1">IF(AND($A1823=0,$B1823=1),
    VLOOKUP(1,ChapterTable!$1:$1048576,MATCH("최종"&amp;SUBSTITUTE(SUBSTITUTE(E$1,"standard",""),"|Float",""),ChapterTable!$1:$1,0),0)*ChapterTable!$P$17,
  IF(AND($A1823=0,$B1823=0),
    E1824,
  IF($B1823=0,
    VLOOKUP($A1823,ChapterTable!$1:$1048576,MATCH("최종"&amp;SUBSTITUTE(SUBSTITUTE(E$1,"standard",""),"|Float",""),ChapterTable!$1:$1,0),0),
  IF($B1823=1,
    IF($L1823=FALSE,
      VLOOKUP($A1823,ChapterTable!$1:$1048576,MATCH("최종"&amp;SUBSTITUTE(SUBSTITUTE(E$1,"standard",""),"|Float",""),ChapterTable!$1:$1,0),0),
      VLOOKUP($A1823-ChapterTable!$P$11,ChapterTable!$1:$1048576,MATCH("최종"&amp;SUBSTITUTE(SUBSTITUTE(E$1,"standard",""),"|Float",""),ChapterTable!$1:$1,0),0)*ChapterTable!$P$14
    ),
  OFFSET(E1823,-$B1823+IF($L1823,1,0),0)*IF($B1823&gt;OFFSET($B1823,1,0),ChapterTable!$R$17,1)*
    (VLOOKUP(SUBSTITUTE(SUBSTITUTE(E$1,"standard",""),"|Float","")&amp;IF(OR($L1823=TRUE,$A1823=0,MOD($A1823,ChapterTable!$R$20)&lt;&gt;0),"","보스")&amp;"인게임누적곱배수",ChapterTable!$R:$S,2,0)^C1823
    +VLOOKUP(SUBSTITUTE(SUBSTITUTE(E$1,"standard",""),"|Float","")&amp;IF(OR($L1823=TRUE,$A1823=0,MOD($A1823,ChapterTable!$R$20)&lt;&gt;0),"","보스")&amp;"인게임누적합배수",ChapterTable!$R:$S,2,0)*C1823)
  )
  )
  )
)</f>
        <v>28647.991406250003</v>
      </c>
      <c r="F1823" s="1">
        <f ca="1">IF(AND($A1823=0,$B1823=1),
    VLOOKUP(1,ChapterTable!$1:$1048576,MATCH("최종"&amp;SUBSTITUTE(SUBSTITUTE(F$1,"standard",""),"|Float",""),ChapterTable!$1:$1,0),0)*ChapterTable!$P$17,
  IF(AND($A1823=0,$B1823=0),
    F1824,
  IF($B1823=0,
    VLOOKUP($A1823,ChapterTable!$1:$1048576,MATCH("최종"&amp;SUBSTITUTE(SUBSTITUTE(F$1,"standard",""),"|Float",""),ChapterTable!$1:$1,0),0),
  IF($B1823=1,
    IF($L1823=FALSE,
      VLOOKUP($A1823,ChapterTable!$1:$1048576,MATCH("최종"&amp;SUBSTITUTE(SUBSTITUTE(F$1,"standard",""),"|Float",""),ChapterTable!$1:$1,0),0),
      VLOOKUP($A1823-ChapterTable!$P$11,ChapterTable!$1:$1048576,MATCH("최종"&amp;SUBSTITUTE(SUBSTITUTE(F$1,"standard",""),"|Float",""),ChapterTable!$1:$1,0),0)*ChapterTable!$P$14
    ),
  OFFSET(F1823,-$B1823+IF($L1823,1,0),0)*
    (VLOOKUP(SUBSTITUTE(SUBSTITUTE(F$1,"standard",""),"|Float","")&amp;IF(OR($L1823=TRUE,$A1823=0,MOD($A1823,ChapterTable!$R$20)&lt;&gt;0),"","보스")&amp;"인게임누적곱배수",ChapterTable!$R:$S,2,0)^D1823
    +VLOOKUP(SUBSTITUTE(SUBSTITUTE(F$1,"standard",""),"|Float","")&amp;IF(OR($L1823=TRUE,$A1823=0,MOD($A1823,ChapterTable!$R$20)&lt;&gt;0),"","보스")&amp;"인게임누적합배수",ChapterTable!$R:$S,2,0)*D1823)
  )
  )
  )
)</f>
        <v>9139.0076751708984</v>
      </c>
      <c r="G1823" t="s">
        <v>715</v>
      </c>
      <c r="J1823" t="str">
        <f>IF(ISBLANK(I1823),"",
IFERROR(VLOOKUP(I1823,[1]StringTable!$1:$1048576,MATCH("kor|String",[1]StringTable!$1:$1,0),0),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205"/>
        <v>0.25</v>
      </c>
      <c r="AJ1823">
        <f t="shared" si="203"/>
        <v>0.32</v>
      </c>
      <c r="AK1823">
        <f t="shared" si="204"/>
        <v>1</v>
      </c>
      <c r="AL1823">
        <v>0</v>
      </c>
    </row>
    <row r="1824" spans="1:38" x14ac:dyDescent="0.3">
      <c r="A1824">
        <v>14</v>
      </c>
      <c r="B1824">
        <v>33</v>
      </c>
      <c r="C1824">
        <f>IF(OR($L1824=TRUE,$A1824=0,MOD($A1824,ChapterTable!$R$20)&lt;&gt;0),
MAX(0,INT(($B1824+ChapterTable!$P$26+VLOOKUP(SUBSTITUTE(C$1,"성장단계","")&amp;"단계오프셋",ChapterTable!$R:$S,2,0))/ChapterTable!$P$23)),
MAX(0,INT(($B1824+ChapterTable!$R$26+VLOOKUP(SUBSTITUTE(C$1,"성장단계","")&amp;"보스단계오프셋",ChapterTable!$R:$S,2,0))/ChapterTable!$R$23)))</f>
        <v>3</v>
      </c>
      <c r="D1824">
        <f>IF(OR($L1824=TRUE,$A1824=0,MOD($A1824,ChapterTable!$R$20)&lt;&gt;0),
MAX(0,INT(($B1824+ChapterTable!$P$26+VLOOKUP(SUBSTITUTE(D$1,"성장단계","")&amp;"단계오프셋",ChapterTable!$R:$S,2,0))/ChapterTable!$P$23)),
MAX(0,INT(($B1824+ChapterTable!$R$26+VLOOKUP(SUBSTITUTE(D$1,"성장단계","")&amp;"보스단계오프셋",ChapterTable!$R:$S,2,0))/ChapterTable!$R$23)))</f>
        <v>3</v>
      </c>
      <c r="E1824" s="1">
        <f ca="1">IF(AND($A1824=0,$B1824=1),
    VLOOKUP(1,ChapterTable!$1:$1048576,MATCH("최종"&amp;SUBSTITUTE(SUBSTITUTE(E$1,"standard",""),"|Float",""),ChapterTable!$1:$1,0),0)*ChapterTable!$P$17,
  IF(AND($A1824=0,$B1824=0),
    E1825,
  IF($B1824=0,
    VLOOKUP($A1824,ChapterTable!$1:$1048576,MATCH("최종"&amp;SUBSTITUTE(SUBSTITUTE(E$1,"standard",""),"|Float",""),ChapterTable!$1:$1,0),0),
  IF($B1824=1,
    IF($L1824=FALSE,
      VLOOKUP($A1824,ChapterTable!$1:$1048576,MATCH("최종"&amp;SUBSTITUTE(SUBSTITUTE(E$1,"standard",""),"|Float",""),ChapterTable!$1:$1,0),0),
      VLOOKUP($A1824-ChapterTable!$P$11,ChapterTable!$1:$1048576,MATCH("최종"&amp;SUBSTITUTE(SUBSTITUTE(E$1,"standard",""),"|Float",""),ChapterTable!$1:$1,0),0)*ChapterTable!$P$14
    ),
  OFFSET(E1824,-$B1824+IF($L1824,1,0),0)*IF($B1824&gt;OFFSET($B1824,1,0),ChapterTable!$R$17,1)*
    (VLOOKUP(SUBSTITUTE(SUBSTITUTE(E$1,"standard",""),"|Float","")&amp;IF(OR($L1824=TRUE,$A1824=0,MOD($A1824,ChapterTable!$R$20)&lt;&gt;0),"","보스")&amp;"인게임누적곱배수",ChapterTable!$R:$S,2,0)^C1824
    +VLOOKUP(SUBSTITUTE(SUBSTITUTE(E$1,"standard",""),"|Float","")&amp;IF(OR($L1824=TRUE,$A1824=0,MOD($A1824,ChapterTable!$R$20)&lt;&gt;0),"","보스")&amp;"인게임누적합배수",ChapterTable!$R:$S,2,0)*C1824)
  )
  )
  )
)</f>
        <v>28647.991406250003</v>
      </c>
      <c r="F1824" s="1">
        <f ca="1">IF(AND($A1824=0,$B1824=1),
    VLOOKUP(1,ChapterTable!$1:$1048576,MATCH("최종"&amp;SUBSTITUTE(SUBSTITUTE(F$1,"standard",""),"|Float",""),ChapterTable!$1:$1,0),0)*ChapterTable!$P$17,
  IF(AND($A1824=0,$B1824=0),
    F1825,
  IF($B1824=0,
    VLOOKUP($A1824,ChapterTable!$1:$1048576,MATCH("최종"&amp;SUBSTITUTE(SUBSTITUTE(F$1,"standard",""),"|Float",""),ChapterTable!$1:$1,0),0),
  IF($B1824=1,
    IF($L1824=FALSE,
      VLOOKUP($A1824,ChapterTable!$1:$1048576,MATCH("최종"&amp;SUBSTITUTE(SUBSTITUTE(F$1,"standard",""),"|Float",""),ChapterTable!$1:$1,0),0),
      VLOOKUP($A1824-ChapterTable!$P$11,ChapterTable!$1:$1048576,MATCH("최종"&amp;SUBSTITUTE(SUBSTITUTE(F$1,"standard",""),"|Float",""),ChapterTable!$1:$1,0),0)*ChapterTable!$P$14
    ),
  OFFSET(F1824,-$B1824+IF($L1824,1,0),0)*
    (VLOOKUP(SUBSTITUTE(SUBSTITUTE(F$1,"standard",""),"|Float","")&amp;IF(OR($L1824=TRUE,$A1824=0,MOD($A1824,ChapterTable!$R$20)&lt;&gt;0),"","보스")&amp;"인게임누적곱배수",ChapterTable!$R:$S,2,0)^D1824
    +VLOOKUP(SUBSTITUTE(SUBSTITUTE(F$1,"standard",""),"|Float","")&amp;IF(OR($L1824=TRUE,$A1824=0,MOD($A1824,ChapterTable!$R$20)&lt;&gt;0),"","보스")&amp;"인게임누적합배수",ChapterTable!$R:$S,2,0)*D1824)
  )
  )
  )
)</f>
        <v>9139.0076751708984</v>
      </c>
      <c r="G1824" t="s">
        <v>715</v>
      </c>
      <c r="J1824" t="str">
        <f>IF(ISBLANK(I1824),"",
IFERROR(VLOOKUP(I1824,[1]StringTable!$1:$1048576,MATCH("kor|String",[1]StringTable!$1:$1,0),0),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205"/>
        <v>0.25</v>
      </c>
      <c r="AJ1824">
        <f t="shared" si="203"/>
        <v>0.32</v>
      </c>
      <c r="AK1824">
        <f t="shared" si="204"/>
        <v>1</v>
      </c>
      <c r="AL1824">
        <v>0</v>
      </c>
    </row>
    <row r="1825" spans="1:38" x14ac:dyDescent="0.3">
      <c r="A1825">
        <v>14</v>
      </c>
      <c r="B1825">
        <v>34</v>
      </c>
      <c r="C1825">
        <f>IF(OR($L1825=TRUE,$A1825=0,MOD($A1825,ChapterTable!$R$20)&lt;&gt;0),
MAX(0,INT(($B1825+ChapterTable!$P$26+VLOOKUP(SUBSTITUTE(C$1,"성장단계","")&amp;"단계오프셋",ChapterTable!$R:$S,2,0))/ChapterTable!$P$23)),
MAX(0,INT(($B1825+ChapterTable!$R$26+VLOOKUP(SUBSTITUTE(C$1,"성장단계","")&amp;"보스단계오프셋",ChapterTable!$R:$S,2,0))/ChapterTable!$R$23)))</f>
        <v>3</v>
      </c>
      <c r="D1825">
        <f>IF(OR($L1825=TRUE,$A1825=0,MOD($A1825,ChapterTable!$R$20)&lt;&gt;0),
MAX(0,INT(($B1825+ChapterTable!$P$26+VLOOKUP(SUBSTITUTE(D$1,"성장단계","")&amp;"단계오프셋",ChapterTable!$R:$S,2,0))/ChapterTable!$P$23)),
MAX(0,INT(($B1825+ChapterTable!$R$26+VLOOKUP(SUBSTITUTE(D$1,"성장단계","")&amp;"보스단계오프셋",ChapterTable!$R:$S,2,0))/ChapterTable!$R$23)))</f>
        <v>3</v>
      </c>
      <c r="E1825" s="1">
        <f ca="1">IF(AND($A1825=0,$B1825=1),
    VLOOKUP(1,ChapterTable!$1:$1048576,MATCH("최종"&amp;SUBSTITUTE(SUBSTITUTE(E$1,"standard",""),"|Float",""),ChapterTable!$1:$1,0),0)*ChapterTable!$P$17,
  IF(AND($A1825=0,$B1825=0),
    E1826,
  IF($B1825=0,
    VLOOKUP($A1825,ChapterTable!$1:$1048576,MATCH("최종"&amp;SUBSTITUTE(SUBSTITUTE(E$1,"standard",""),"|Float",""),ChapterTable!$1:$1,0),0),
  IF($B1825=1,
    IF($L1825=FALSE,
      VLOOKUP($A1825,ChapterTable!$1:$1048576,MATCH("최종"&amp;SUBSTITUTE(SUBSTITUTE(E$1,"standard",""),"|Float",""),ChapterTable!$1:$1,0),0),
      VLOOKUP($A1825-ChapterTable!$P$11,ChapterTable!$1:$1048576,MATCH("최종"&amp;SUBSTITUTE(SUBSTITUTE(E$1,"standard",""),"|Float",""),ChapterTable!$1:$1,0),0)*ChapterTable!$P$14
    ),
  OFFSET(E1825,-$B1825+IF($L1825,1,0),0)*IF($B1825&gt;OFFSET($B1825,1,0),ChapterTable!$R$17,1)*
    (VLOOKUP(SUBSTITUTE(SUBSTITUTE(E$1,"standard",""),"|Float","")&amp;IF(OR($L1825=TRUE,$A1825=0,MOD($A1825,ChapterTable!$R$20)&lt;&gt;0),"","보스")&amp;"인게임누적곱배수",ChapterTable!$R:$S,2,0)^C1825
    +VLOOKUP(SUBSTITUTE(SUBSTITUTE(E$1,"standard",""),"|Float","")&amp;IF(OR($L1825=TRUE,$A1825=0,MOD($A1825,ChapterTable!$R$20)&lt;&gt;0),"","보스")&amp;"인게임누적합배수",ChapterTable!$R:$S,2,0)*C1825)
  )
  )
  )
)</f>
        <v>28647.991406250003</v>
      </c>
      <c r="F1825" s="1">
        <f ca="1">IF(AND($A1825=0,$B1825=1),
    VLOOKUP(1,ChapterTable!$1:$1048576,MATCH("최종"&amp;SUBSTITUTE(SUBSTITUTE(F$1,"standard",""),"|Float",""),ChapterTable!$1:$1,0),0)*ChapterTable!$P$17,
  IF(AND($A1825=0,$B1825=0),
    F1826,
  IF($B1825=0,
    VLOOKUP($A1825,ChapterTable!$1:$1048576,MATCH("최종"&amp;SUBSTITUTE(SUBSTITUTE(F$1,"standard",""),"|Float",""),ChapterTable!$1:$1,0),0),
  IF($B1825=1,
    IF($L1825=FALSE,
      VLOOKUP($A1825,ChapterTable!$1:$1048576,MATCH("최종"&amp;SUBSTITUTE(SUBSTITUTE(F$1,"standard",""),"|Float",""),ChapterTable!$1:$1,0),0),
      VLOOKUP($A1825-ChapterTable!$P$11,ChapterTable!$1:$1048576,MATCH("최종"&amp;SUBSTITUTE(SUBSTITUTE(F$1,"standard",""),"|Float",""),ChapterTable!$1:$1,0),0)*ChapterTable!$P$14
    ),
  OFFSET(F1825,-$B1825+IF($L1825,1,0),0)*
    (VLOOKUP(SUBSTITUTE(SUBSTITUTE(F$1,"standard",""),"|Float","")&amp;IF(OR($L1825=TRUE,$A1825=0,MOD($A1825,ChapterTable!$R$20)&lt;&gt;0),"","보스")&amp;"인게임누적곱배수",ChapterTable!$R:$S,2,0)^D1825
    +VLOOKUP(SUBSTITUTE(SUBSTITUTE(F$1,"standard",""),"|Float","")&amp;IF(OR($L1825=TRUE,$A1825=0,MOD($A1825,ChapterTable!$R$20)&lt;&gt;0),"","보스")&amp;"인게임누적합배수",ChapterTable!$R:$S,2,0)*D1825)
  )
  )
  )
)</f>
        <v>9139.0076751708984</v>
      </c>
      <c r="G1825" t="s">
        <v>715</v>
      </c>
      <c r="J1825" t="str">
        <f>IF(ISBLANK(I1825),"",
IFERROR(VLOOKUP(I1825,[1]StringTable!$1:$1048576,MATCH("kor|String",[1]StringTable!$1:$1,0),0),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205"/>
        <v>0.25</v>
      </c>
      <c r="AJ1825">
        <f t="shared" si="203"/>
        <v>0.32</v>
      </c>
      <c r="AK1825">
        <f t="shared" si="204"/>
        <v>1</v>
      </c>
      <c r="AL1825">
        <v>0</v>
      </c>
    </row>
    <row r="1826" spans="1:38" x14ac:dyDescent="0.3">
      <c r="A1826">
        <v>14</v>
      </c>
      <c r="B1826">
        <v>35</v>
      </c>
      <c r="C1826">
        <f>IF(OR($L1826=TRUE,$A1826=0,MOD($A1826,ChapterTable!$R$20)&lt;&gt;0),
MAX(0,INT(($B1826+ChapterTable!$P$26+VLOOKUP(SUBSTITUTE(C$1,"성장단계","")&amp;"단계오프셋",ChapterTable!$R:$S,2,0))/ChapterTable!$P$23)),
MAX(0,INT(($B1826+ChapterTable!$R$26+VLOOKUP(SUBSTITUTE(C$1,"성장단계","")&amp;"보스단계오프셋",ChapterTable!$R:$S,2,0))/ChapterTable!$R$23)))</f>
        <v>3</v>
      </c>
      <c r="D1826">
        <f>IF(OR($L1826=TRUE,$A1826=0,MOD($A1826,ChapterTable!$R$20)&lt;&gt;0),
MAX(0,INT(($B1826+ChapterTable!$P$26+VLOOKUP(SUBSTITUTE(D$1,"성장단계","")&amp;"단계오프셋",ChapterTable!$R:$S,2,0))/ChapterTable!$P$23)),
MAX(0,INT(($B1826+ChapterTable!$R$26+VLOOKUP(SUBSTITUTE(D$1,"성장단계","")&amp;"보스단계오프셋",ChapterTable!$R:$S,2,0))/ChapterTable!$R$23)))</f>
        <v>3</v>
      </c>
      <c r="E1826" s="1">
        <f ca="1">IF(AND($A1826=0,$B1826=1),
    VLOOKUP(1,ChapterTable!$1:$1048576,MATCH("최종"&amp;SUBSTITUTE(SUBSTITUTE(E$1,"standard",""),"|Float",""),ChapterTable!$1:$1,0),0)*ChapterTable!$P$17,
  IF(AND($A1826=0,$B1826=0),
    E1827,
  IF($B1826=0,
    VLOOKUP($A1826,ChapterTable!$1:$1048576,MATCH("최종"&amp;SUBSTITUTE(SUBSTITUTE(E$1,"standard",""),"|Float",""),ChapterTable!$1:$1,0),0),
  IF($B1826=1,
    IF($L1826=FALSE,
      VLOOKUP($A1826,ChapterTable!$1:$1048576,MATCH("최종"&amp;SUBSTITUTE(SUBSTITUTE(E$1,"standard",""),"|Float",""),ChapterTable!$1:$1,0),0),
      VLOOKUP($A1826-ChapterTable!$P$11,ChapterTable!$1:$1048576,MATCH("최종"&amp;SUBSTITUTE(SUBSTITUTE(E$1,"standard",""),"|Float",""),ChapterTable!$1:$1,0),0)*ChapterTable!$P$14
    ),
  OFFSET(E1826,-$B1826+IF($L1826,1,0),0)*IF($B1826&gt;OFFSET($B1826,1,0),ChapterTable!$R$17,1)*
    (VLOOKUP(SUBSTITUTE(SUBSTITUTE(E$1,"standard",""),"|Float","")&amp;IF(OR($L1826=TRUE,$A1826=0,MOD($A1826,ChapterTable!$R$20)&lt;&gt;0),"","보스")&amp;"인게임누적곱배수",ChapterTable!$R:$S,2,0)^C1826
    +VLOOKUP(SUBSTITUTE(SUBSTITUTE(E$1,"standard",""),"|Float","")&amp;IF(OR($L1826=TRUE,$A1826=0,MOD($A1826,ChapterTable!$R$20)&lt;&gt;0),"","보스")&amp;"인게임누적합배수",ChapterTable!$R:$S,2,0)*C1826)
  )
  )
  )
)</f>
        <v>28647.991406250003</v>
      </c>
      <c r="F1826" s="1">
        <f ca="1">IF(AND($A1826=0,$B1826=1),
    VLOOKUP(1,ChapterTable!$1:$1048576,MATCH("최종"&amp;SUBSTITUTE(SUBSTITUTE(F$1,"standard",""),"|Float",""),ChapterTable!$1:$1,0),0)*ChapterTable!$P$17,
  IF(AND($A1826=0,$B1826=0),
    F1827,
  IF($B1826=0,
    VLOOKUP($A1826,ChapterTable!$1:$1048576,MATCH("최종"&amp;SUBSTITUTE(SUBSTITUTE(F$1,"standard",""),"|Float",""),ChapterTable!$1:$1,0),0),
  IF($B1826=1,
    IF($L1826=FALSE,
      VLOOKUP($A1826,ChapterTable!$1:$1048576,MATCH("최종"&amp;SUBSTITUTE(SUBSTITUTE(F$1,"standard",""),"|Float",""),ChapterTable!$1:$1,0),0),
      VLOOKUP($A1826-ChapterTable!$P$11,ChapterTable!$1:$1048576,MATCH("최종"&amp;SUBSTITUTE(SUBSTITUTE(F$1,"standard",""),"|Float",""),ChapterTable!$1:$1,0),0)*ChapterTable!$P$14
    ),
  OFFSET(F1826,-$B1826+IF($L1826,1,0),0)*
    (VLOOKUP(SUBSTITUTE(SUBSTITUTE(F$1,"standard",""),"|Float","")&amp;IF(OR($L1826=TRUE,$A1826=0,MOD($A1826,ChapterTable!$R$20)&lt;&gt;0),"","보스")&amp;"인게임누적곱배수",ChapterTable!$R:$S,2,0)^D1826
    +VLOOKUP(SUBSTITUTE(SUBSTITUTE(F$1,"standard",""),"|Float","")&amp;IF(OR($L1826=TRUE,$A1826=0,MOD($A1826,ChapterTable!$R$20)&lt;&gt;0),"","보스")&amp;"인게임누적합배수",ChapterTable!$R:$S,2,0)*D1826)
  )
  )
  )
)</f>
        <v>9139.0076751708984</v>
      </c>
      <c r="G1826" t="s">
        <v>715</v>
      </c>
      <c r="J1826" t="str">
        <f>IF(ISBLANK(I1826),"",
IFERROR(VLOOKUP(I1826,[1]StringTable!$1:$1048576,MATCH("kor|String",[1]StringTable!$1:$1,0),0),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205"/>
        <v>0.25</v>
      </c>
      <c r="AJ1826">
        <f t="shared" si="203"/>
        <v>0.32</v>
      </c>
      <c r="AK1826">
        <f t="shared" si="204"/>
        <v>1</v>
      </c>
      <c r="AL1826">
        <v>0</v>
      </c>
    </row>
    <row r="1827" spans="1:38" x14ac:dyDescent="0.3">
      <c r="A1827">
        <v>14</v>
      </c>
      <c r="B1827">
        <v>36</v>
      </c>
      <c r="C1827">
        <f>IF(OR($L1827=TRUE,$A1827=0,MOD($A1827,ChapterTable!$R$20)&lt;&gt;0),
MAX(0,INT(($B1827+ChapterTable!$P$26+VLOOKUP(SUBSTITUTE(C$1,"성장단계","")&amp;"단계오프셋",ChapterTable!$R:$S,2,0))/ChapterTable!$P$23)),
MAX(0,INT(($B1827+ChapterTable!$R$26+VLOOKUP(SUBSTITUTE(C$1,"성장단계","")&amp;"보스단계오프셋",ChapterTable!$R:$S,2,0))/ChapterTable!$R$23)))</f>
        <v>4</v>
      </c>
      <c r="D1827">
        <f>IF(OR($L1827=TRUE,$A1827=0,MOD($A1827,ChapterTable!$R$20)&lt;&gt;0),
MAX(0,INT(($B1827+ChapterTable!$P$26+VLOOKUP(SUBSTITUTE(D$1,"성장단계","")&amp;"단계오프셋",ChapterTable!$R:$S,2,0))/ChapterTable!$P$23)),
MAX(0,INT(($B1827+ChapterTable!$R$26+VLOOKUP(SUBSTITUTE(D$1,"성장단계","")&amp;"보스단계오프셋",ChapterTable!$R:$S,2,0))/ChapterTable!$R$23)))</f>
        <v>3</v>
      </c>
      <c r="E1827" s="1">
        <f ca="1">IF(AND($A1827=0,$B1827=1),
    VLOOKUP(1,ChapterTable!$1:$1048576,MATCH("최종"&amp;SUBSTITUTE(SUBSTITUTE(E$1,"standard",""),"|Float",""),ChapterTable!$1:$1,0),0)*ChapterTable!$P$17,
  IF(AND($A1827=0,$B1827=0),
    E1828,
  IF($B1827=0,
    VLOOKUP($A1827,ChapterTable!$1:$1048576,MATCH("최종"&amp;SUBSTITUTE(SUBSTITUTE(E$1,"standard",""),"|Float",""),ChapterTable!$1:$1,0),0),
  IF($B1827=1,
    IF($L1827=FALSE,
      VLOOKUP($A1827,ChapterTable!$1:$1048576,MATCH("최종"&amp;SUBSTITUTE(SUBSTITUTE(E$1,"standard",""),"|Float",""),ChapterTable!$1:$1,0),0),
      VLOOKUP($A1827-ChapterTable!$P$11,ChapterTable!$1:$1048576,MATCH("최종"&amp;SUBSTITUTE(SUBSTITUTE(E$1,"standard",""),"|Float",""),ChapterTable!$1:$1,0),0)*ChapterTable!$P$14
    ),
  OFFSET(E1827,-$B1827+IF($L1827,1,0),0)*IF($B1827&gt;OFFSET($B1827,1,0),ChapterTable!$R$17,1)*
    (VLOOKUP(SUBSTITUTE(SUBSTITUTE(E$1,"standard",""),"|Float","")&amp;IF(OR($L1827=TRUE,$A1827=0,MOD($A1827,ChapterTable!$R$20)&lt;&gt;0),"","보스")&amp;"인게임누적곱배수",ChapterTable!$R:$S,2,0)^C1827
    +VLOOKUP(SUBSTITUTE(SUBSTITUTE(E$1,"standard",""),"|Float","")&amp;IF(OR($L1827=TRUE,$A1827=0,MOD($A1827,ChapterTable!$R$20)&lt;&gt;0),"","보스")&amp;"인게임누적합배수",ChapterTable!$R:$S,2,0)*C1827)
  )
  )
  )
)</f>
        <v>32228.990332031251</v>
      </c>
      <c r="F1827" s="1">
        <f ca="1">IF(AND($A1827=0,$B1827=1),
    VLOOKUP(1,ChapterTable!$1:$1048576,MATCH("최종"&amp;SUBSTITUTE(SUBSTITUTE(F$1,"standard",""),"|Float",""),ChapterTable!$1:$1,0),0)*ChapterTable!$P$17,
  IF(AND($A1827=0,$B1827=0),
    F1828,
  IF($B1827=0,
    VLOOKUP($A1827,ChapterTable!$1:$1048576,MATCH("최종"&amp;SUBSTITUTE(SUBSTITUTE(F$1,"standard",""),"|Float",""),ChapterTable!$1:$1,0),0),
  IF($B1827=1,
    IF($L1827=FALSE,
      VLOOKUP($A1827,ChapterTable!$1:$1048576,MATCH("최종"&amp;SUBSTITUTE(SUBSTITUTE(F$1,"standard",""),"|Float",""),ChapterTable!$1:$1,0),0),
      VLOOKUP($A1827-ChapterTable!$P$11,ChapterTable!$1:$1048576,MATCH("최종"&amp;SUBSTITUTE(SUBSTITUTE(F$1,"standard",""),"|Float",""),ChapterTable!$1:$1,0),0)*ChapterTable!$P$14
    ),
  OFFSET(F1827,-$B1827+IF($L1827,1,0),0)*
    (VLOOKUP(SUBSTITUTE(SUBSTITUTE(F$1,"standard",""),"|Float","")&amp;IF(OR($L1827=TRUE,$A1827=0,MOD($A1827,ChapterTable!$R$20)&lt;&gt;0),"","보스")&amp;"인게임누적곱배수",ChapterTable!$R:$S,2,0)^D1827
    +VLOOKUP(SUBSTITUTE(SUBSTITUTE(F$1,"standard",""),"|Float","")&amp;IF(OR($L1827=TRUE,$A1827=0,MOD($A1827,ChapterTable!$R$20)&lt;&gt;0),"","보스")&amp;"인게임누적합배수",ChapterTable!$R:$S,2,0)*D1827)
  )
  )
  )
)</f>
        <v>9139.0076751708984</v>
      </c>
      <c r="G1827" t="s">
        <v>715</v>
      </c>
      <c r="J1827" t="str">
        <f>IF(ISBLANK(I1827),"",
IFERROR(VLOOKUP(I1827,[1]StringTable!$1:$1048576,MATCH("kor|String",[1]StringTable!$1:$1,0),0),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205"/>
        <v>0.25</v>
      </c>
      <c r="AJ1827">
        <f t="shared" si="203"/>
        <v>0.32</v>
      </c>
      <c r="AK1827">
        <f t="shared" si="204"/>
        <v>1</v>
      </c>
      <c r="AL1827">
        <v>0</v>
      </c>
    </row>
    <row r="1828" spans="1:38" x14ac:dyDescent="0.3">
      <c r="A1828">
        <v>14</v>
      </c>
      <c r="B1828">
        <v>37</v>
      </c>
      <c r="C1828">
        <f>IF(OR($L1828=TRUE,$A1828=0,MOD($A1828,ChapterTable!$R$20)&lt;&gt;0),
MAX(0,INT(($B1828+ChapterTable!$P$26+VLOOKUP(SUBSTITUTE(C$1,"성장단계","")&amp;"단계오프셋",ChapterTable!$R:$S,2,0))/ChapterTable!$P$23)),
MAX(0,INT(($B1828+ChapterTable!$R$26+VLOOKUP(SUBSTITUTE(C$1,"성장단계","")&amp;"보스단계오프셋",ChapterTable!$R:$S,2,0))/ChapterTable!$R$23)))</f>
        <v>4</v>
      </c>
      <c r="D1828">
        <f>IF(OR($L1828=TRUE,$A1828=0,MOD($A1828,ChapterTable!$R$20)&lt;&gt;0),
MAX(0,INT(($B1828+ChapterTable!$P$26+VLOOKUP(SUBSTITUTE(D$1,"성장단계","")&amp;"단계오프셋",ChapterTable!$R:$S,2,0))/ChapterTable!$P$23)),
MAX(0,INT(($B1828+ChapterTable!$R$26+VLOOKUP(SUBSTITUTE(D$1,"성장단계","")&amp;"보스단계오프셋",ChapterTable!$R:$S,2,0))/ChapterTable!$R$23)))</f>
        <v>3</v>
      </c>
      <c r="E1828" s="1">
        <f ca="1">IF(AND($A1828=0,$B1828=1),
    VLOOKUP(1,ChapterTable!$1:$1048576,MATCH("최종"&amp;SUBSTITUTE(SUBSTITUTE(E$1,"standard",""),"|Float",""),ChapterTable!$1:$1,0),0)*ChapterTable!$P$17,
  IF(AND($A1828=0,$B1828=0),
    E1829,
  IF($B1828=0,
    VLOOKUP($A1828,ChapterTable!$1:$1048576,MATCH("최종"&amp;SUBSTITUTE(SUBSTITUTE(E$1,"standard",""),"|Float",""),ChapterTable!$1:$1,0),0),
  IF($B1828=1,
    IF($L1828=FALSE,
      VLOOKUP($A1828,ChapterTable!$1:$1048576,MATCH("최종"&amp;SUBSTITUTE(SUBSTITUTE(E$1,"standard",""),"|Float",""),ChapterTable!$1:$1,0),0),
      VLOOKUP($A1828-ChapterTable!$P$11,ChapterTable!$1:$1048576,MATCH("최종"&amp;SUBSTITUTE(SUBSTITUTE(E$1,"standard",""),"|Float",""),ChapterTable!$1:$1,0),0)*ChapterTable!$P$14
    ),
  OFFSET(E1828,-$B1828+IF($L1828,1,0),0)*IF($B1828&gt;OFFSET($B1828,1,0),ChapterTable!$R$17,1)*
    (VLOOKUP(SUBSTITUTE(SUBSTITUTE(E$1,"standard",""),"|Float","")&amp;IF(OR($L1828=TRUE,$A1828=0,MOD($A1828,ChapterTable!$R$20)&lt;&gt;0),"","보스")&amp;"인게임누적곱배수",ChapterTable!$R:$S,2,0)^C1828
    +VLOOKUP(SUBSTITUTE(SUBSTITUTE(E$1,"standard",""),"|Float","")&amp;IF(OR($L1828=TRUE,$A1828=0,MOD($A1828,ChapterTable!$R$20)&lt;&gt;0),"","보스")&amp;"인게임누적합배수",ChapterTable!$R:$S,2,0)*C1828)
  )
  )
  )
)</f>
        <v>32228.990332031251</v>
      </c>
      <c r="F1828" s="1">
        <f ca="1">IF(AND($A1828=0,$B1828=1),
    VLOOKUP(1,ChapterTable!$1:$1048576,MATCH("최종"&amp;SUBSTITUTE(SUBSTITUTE(F$1,"standard",""),"|Float",""),ChapterTable!$1:$1,0),0)*ChapterTable!$P$17,
  IF(AND($A1828=0,$B1828=0),
    F1829,
  IF($B1828=0,
    VLOOKUP($A1828,ChapterTable!$1:$1048576,MATCH("최종"&amp;SUBSTITUTE(SUBSTITUTE(F$1,"standard",""),"|Float",""),ChapterTable!$1:$1,0),0),
  IF($B1828=1,
    IF($L1828=FALSE,
      VLOOKUP($A1828,ChapterTable!$1:$1048576,MATCH("최종"&amp;SUBSTITUTE(SUBSTITUTE(F$1,"standard",""),"|Float",""),ChapterTable!$1:$1,0),0),
      VLOOKUP($A1828-ChapterTable!$P$11,ChapterTable!$1:$1048576,MATCH("최종"&amp;SUBSTITUTE(SUBSTITUTE(F$1,"standard",""),"|Float",""),ChapterTable!$1:$1,0),0)*ChapterTable!$P$14
    ),
  OFFSET(F1828,-$B1828+IF($L1828,1,0),0)*
    (VLOOKUP(SUBSTITUTE(SUBSTITUTE(F$1,"standard",""),"|Float","")&amp;IF(OR($L1828=TRUE,$A1828=0,MOD($A1828,ChapterTable!$R$20)&lt;&gt;0),"","보스")&amp;"인게임누적곱배수",ChapterTable!$R:$S,2,0)^D1828
    +VLOOKUP(SUBSTITUTE(SUBSTITUTE(F$1,"standard",""),"|Float","")&amp;IF(OR($L1828=TRUE,$A1828=0,MOD($A1828,ChapterTable!$R$20)&lt;&gt;0),"","보스")&amp;"인게임누적합배수",ChapterTable!$R:$S,2,0)*D1828)
  )
  )
  )
)</f>
        <v>9139.0076751708984</v>
      </c>
      <c r="G1828" t="s">
        <v>715</v>
      </c>
      <c r="J1828" t="str">
        <f>IF(ISBLANK(I1828),"",
IFERROR(VLOOKUP(I1828,[1]StringTable!$1:$1048576,MATCH("kor|String",[1]StringTable!$1:$1,0),0),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205"/>
        <v>0.25</v>
      </c>
      <c r="AJ1828">
        <f t="shared" si="203"/>
        <v>0.32</v>
      </c>
      <c r="AK1828">
        <f t="shared" si="204"/>
        <v>1</v>
      </c>
      <c r="AL1828">
        <v>0</v>
      </c>
    </row>
    <row r="1829" spans="1:38" x14ac:dyDescent="0.3">
      <c r="A1829">
        <v>14</v>
      </c>
      <c r="B1829">
        <v>38</v>
      </c>
      <c r="C1829">
        <f>IF(OR($L1829=TRUE,$A1829=0,MOD($A1829,ChapterTable!$R$20)&lt;&gt;0),
MAX(0,INT(($B1829+ChapterTable!$P$26+VLOOKUP(SUBSTITUTE(C$1,"성장단계","")&amp;"단계오프셋",ChapterTable!$R:$S,2,0))/ChapterTable!$P$23)),
MAX(0,INT(($B1829+ChapterTable!$R$26+VLOOKUP(SUBSTITUTE(C$1,"성장단계","")&amp;"보스단계오프셋",ChapterTable!$R:$S,2,0))/ChapterTable!$R$23)))</f>
        <v>4</v>
      </c>
      <c r="D1829">
        <f>IF(OR($L1829=TRUE,$A1829=0,MOD($A1829,ChapterTable!$R$20)&lt;&gt;0),
MAX(0,INT(($B1829+ChapterTable!$P$26+VLOOKUP(SUBSTITUTE(D$1,"성장단계","")&amp;"단계오프셋",ChapterTable!$R:$S,2,0))/ChapterTable!$P$23)),
MAX(0,INT(($B1829+ChapterTable!$R$26+VLOOKUP(SUBSTITUTE(D$1,"성장단계","")&amp;"보스단계오프셋",ChapterTable!$R:$S,2,0))/ChapterTable!$R$23)))</f>
        <v>3</v>
      </c>
      <c r="E1829" s="1">
        <f ca="1">IF(AND($A1829=0,$B1829=1),
    VLOOKUP(1,ChapterTable!$1:$1048576,MATCH("최종"&amp;SUBSTITUTE(SUBSTITUTE(E$1,"standard",""),"|Float",""),ChapterTable!$1:$1,0),0)*ChapterTable!$P$17,
  IF(AND($A1829=0,$B1829=0),
    E1830,
  IF($B1829=0,
    VLOOKUP($A1829,ChapterTable!$1:$1048576,MATCH("최종"&amp;SUBSTITUTE(SUBSTITUTE(E$1,"standard",""),"|Float",""),ChapterTable!$1:$1,0),0),
  IF($B1829=1,
    IF($L1829=FALSE,
      VLOOKUP($A1829,ChapterTable!$1:$1048576,MATCH("최종"&amp;SUBSTITUTE(SUBSTITUTE(E$1,"standard",""),"|Float",""),ChapterTable!$1:$1,0),0),
      VLOOKUP($A1829-ChapterTable!$P$11,ChapterTable!$1:$1048576,MATCH("최종"&amp;SUBSTITUTE(SUBSTITUTE(E$1,"standard",""),"|Float",""),ChapterTable!$1:$1,0),0)*ChapterTable!$P$14
    ),
  OFFSET(E1829,-$B1829+IF($L1829,1,0),0)*IF($B1829&gt;OFFSET($B1829,1,0),ChapterTable!$R$17,1)*
    (VLOOKUP(SUBSTITUTE(SUBSTITUTE(E$1,"standard",""),"|Float","")&amp;IF(OR($L1829=TRUE,$A1829=0,MOD($A1829,ChapterTable!$R$20)&lt;&gt;0),"","보스")&amp;"인게임누적곱배수",ChapterTable!$R:$S,2,0)^C1829
    +VLOOKUP(SUBSTITUTE(SUBSTITUTE(E$1,"standard",""),"|Float","")&amp;IF(OR($L1829=TRUE,$A1829=0,MOD($A1829,ChapterTable!$R$20)&lt;&gt;0),"","보스")&amp;"인게임누적합배수",ChapterTable!$R:$S,2,0)*C1829)
  )
  )
  )
)</f>
        <v>32228.990332031251</v>
      </c>
      <c r="F1829" s="1">
        <f ca="1">IF(AND($A1829=0,$B1829=1),
    VLOOKUP(1,ChapterTable!$1:$1048576,MATCH("최종"&amp;SUBSTITUTE(SUBSTITUTE(F$1,"standard",""),"|Float",""),ChapterTable!$1:$1,0),0)*ChapterTable!$P$17,
  IF(AND($A1829=0,$B1829=0),
    F1830,
  IF($B1829=0,
    VLOOKUP($A1829,ChapterTable!$1:$1048576,MATCH("최종"&amp;SUBSTITUTE(SUBSTITUTE(F$1,"standard",""),"|Float",""),ChapterTable!$1:$1,0),0),
  IF($B1829=1,
    IF($L1829=FALSE,
      VLOOKUP($A1829,ChapterTable!$1:$1048576,MATCH("최종"&amp;SUBSTITUTE(SUBSTITUTE(F$1,"standard",""),"|Float",""),ChapterTable!$1:$1,0),0),
      VLOOKUP($A1829-ChapterTable!$P$11,ChapterTable!$1:$1048576,MATCH("최종"&amp;SUBSTITUTE(SUBSTITUTE(F$1,"standard",""),"|Float",""),ChapterTable!$1:$1,0),0)*ChapterTable!$P$14
    ),
  OFFSET(F1829,-$B1829+IF($L1829,1,0),0)*
    (VLOOKUP(SUBSTITUTE(SUBSTITUTE(F$1,"standard",""),"|Float","")&amp;IF(OR($L1829=TRUE,$A1829=0,MOD($A1829,ChapterTable!$R$20)&lt;&gt;0),"","보스")&amp;"인게임누적곱배수",ChapterTable!$R:$S,2,0)^D1829
    +VLOOKUP(SUBSTITUTE(SUBSTITUTE(F$1,"standard",""),"|Float","")&amp;IF(OR($L1829=TRUE,$A1829=0,MOD($A1829,ChapterTable!$R$20)&lt;&gt;0),"","보스")&amp;"인게임누적합배수",ChapterTable!$R:$S,2,0)*D1829)
  )
  )
  )
)</f>
        <v>9139.0076751708984</v>
      </c>
      <c r="G1829" t="s">
        <v>715</v>
      </c>
      <c r="J1829" t="str">
        <f>IF(ISBLANK(I1829),"",
IFERROR(VLOOKUP(I1829,[1]StringTable!$1:$1048576,MATCH("kor|String",[1]StringTable!$1:$1,0),0),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205"/>
        <v>0.25</v>
      </c>
      <c r="AJ1829">
        <f t="shared" si="203"/>
        <v>0.32</v>
      </c>
      <c r="AK1829">
        <f t="shared" si="204"/>
        <v>1</v>
      </c>
      <c r="AL1829">
        <v>0</v>
      </c>
    </row>
    <row r="1830" spans="1:38" x14ac:dyDescent="0.3">
      <c r="A1830">
        <v>14</v>
      </c>
      <c r="B1830">
        <v>39</v>
      </c>
      <c r="C1830">
        <f>IF(OR($L1830=TRUE,$A1830=0,MOD($A1830,ChapterTable!$R$20)&lt;&gt;0),
MAX(0,INT(($B1830+ChapterTable!$P$26+VLOOKUP(SUBSTITUTE(C$1,"성장단계","")&amp;"단계오프셋",ChapterTable!$R:$S,2,0))/ChapterTable!$P$23)),
MAX(0,INT(($B1830+ChapterTable!$R$26+VLOOKUP(SUBSTITUTE(C$1,"성장단계","")&amp;"보스단계오프셋",ChapterTable!$R:$S,2,0))/ChapterTable!$R$23)))</f>
        <v>4</v>
      </c>
      <c r="D1830">
        <f>IF(OR($L1830=TRUE,$A1830=0,MOD($A1830,ChapterTable!$R$20)&lt;&gt;0),
MAX(0,INT(($B1830+ChapterTable!$P$26+VLOOKUP(SUBSTITUTE(D$1,"성장단계","")&amp;"단계오프셋",ChapterTable!$R:$S,2,0))/ChapterTable!$P$23)),
MAX(0,INT(($B1830+ChapterTable!$R$26+VLOOKUP(SUBSTITUTE(D$1,"성장단계","")&amp;"보스단계오프셋",ChapterTable!$R:$S,2,0))/ChapterTable!$R$23)))</f>
        <v>3</v>
      </c>
      <c r="E1830" s="1">
        <f ca="1">IF(AND($A1830=0,$B1830=1),
    VLOOKUP(1,ChapterTable!$1:$1048576,MATCH("최종"&amp;SUBSTITUTE(SUBSTITUTE(E$1,"standard",""),"|Float",""),ChapterTable!$1:$1,0),0)*ChapterTable!$P$17,
  IF(AND($A1830=0,$B1830=0),
    E1831,
  IF($B1830=0,
    VLOOKUP($A1830,ChapterTable!$1:$1048576,MATCH("최종"&amp;SUBSTITUTE(SUBSTITUTE(E$1,"standard",""),"|Float",""),ChapterTable!$1:$1,0),0),
  IF($B1830=1,
    IF($L1830=FALSE,
      VLOOKUP($A1830,ChapterTable!$1:$1048576,MATCH("최종"&amp;SUBSTITUTE(SUBSTITUTE(E$1,"standard",""),"|Float",""),ChapterTable!$1:$1,0),0),
      VLOOKUP($A1830-ChapterTable!$P$11,ChapterTable!$1:$1048576,MATCH("최종"&amp;SUBSTITUTE(SUBSTITUTE(E$1,"standard",""),"|Float",""),ChapterTable!$1:$1,0),0)*ChapterTable!$P$14
    ),
  OFFSET(E1830,-$B1830+IF($L1830,1,0),0)*IF($B1830&gt;OFFSET($B1830,1,0),ChapterTable!$R$17,1)*
    (VLOOKUP(SUBSTITUTE(SUBSTITUTE(E$1,"standard",""),"|Float","")&amp;IF(OR($L1830=TRUE,$A1830=0,MOD($A1830,ChapterTable!$R$20)&lt;&gt;0),"","보스")&amp;"인게임누적곱배수",ChapterTable!$R:$S,2,0)^C1830
    +VLOOKUP(SUBSTITUTE(SUBSTITUTE(E$1,"standard",""),"|Float","")&amp;IF(OR($L1830=TRUE,$A1830=0,MOD($A1830,ChapterTable!$R$20)&lt;&gt;0),"","보스")&amp;"인게임누적합배수",ChapterTable!$R:$S,2,0)*C1830)
  )
  )
  )
)</f>
        <v>32228.990332031251</v>
      </c>
      <c r="F1830" s="1">
        <f ca="1">IF(AND($A1830=0,$B1830=1),
    VLOOKUP(1,ChapterTable!$1:$1048576,MATCH("최종"&amp;SUBSTITUTE(SUBSTITUTE(F$1,"standard",""),"|Float",""),ChapterTable!$1:$1,0),0)*ChapterTable!$P$17,
  IF(AND($A1830=0,$B1830=0),
    F1831,
  IF($B1830=0,
    VLOOKUP($A1830,ChapterTable!$1:$1048576,MATCH("최종"&amp;SUBSTITUTE(SUBSTITUTE(F$1,"standard",""),"|Float",""),ChapterTable!$1:$1,0),0),
  IF($B1830=1,
    IF($L1830=FALSE,
      VLOOKUP($A1830,ChapterTable!$1:$1048576,MATCH("최종"&amp;SUBSTITUTE(SUBSTITUTE(F$1,"standard",""),"|Float",""),ChapterTable!$1:$1,0),0),
      VLOOKUP($A1830-ChapterTable!$P$11,ChapterTable!$1:$1048576,MATCH("최종"&amp;SUBSTITUTE(SUBSTITUTE(F$1,"standard",""),"|Float",""),ChapterTable!$1:$1,0),0)*ChapterTable!$P$14
    ),
  OFFSET(F1830,-$B1830+IF($L1830,1,0),0)*
    (VLOOKUP(SUBSTITUTE(SUBSTITUTE(F$1,"standard",""),"|Float","")&amp;IF(OR($L1830=TRUE,$A1830=0,MOD($A1830,ChapterTable!$R$20)&lt;&gt;0),"","보스")&amp;"인게임누적곱배수",ChapterTable!$R:$S,2,0)^D1830
    +VLOOKUP(SUBSTITUTE(SUBSTITUTE(F$1,"standard",""),"|Float","")&amp;IF(OR($L1830=TRUE,$A1830=0,MOD($A1830,ChapterTable!$R$20)&lt;&gt;0),"","보스")&amp;"인게임누적합배수",ChapterTable!$R:$S,2,0)*D1830)
  )
  )
  )
)</f>
        <v>9139.0076751708984</v>
      </c>
      <c r="G1830" t="s">
        <v>715</v>
      </c>
      <c r="J1830" t="str">
        <f>IF(ISBLANK(I1830),"",
IFERROR(VLOOKUP(I1830,[1]StringTable!$1:$1048576,MATCH("kor|String",[1]StringTable!$1:$1,0),0),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205"/>
        <v>0.25</v>
      </c>
      <c r="AJ1830">
        <f t="shared" si="203"/>
        <v>0.32</v>
      </c>
      <c r="AK1830">
        <f t="shared" si="204"/>
        <v>1</v>
      </c>
      <c r="AL1830">
        <v>0</v>
      </c>
    </row>
    <row r="1831" spans="1:38" x14ac:dyDescent="0.3">
      <c r="A1831">
        <v>14</v>
      </c>
      <c r="B1831">
        <v>40</v>
      </c>
      <c r="C1831">
        <f>IF(OR($L1831=TRUE,$A1831=0,MOD($A1831,ChapterTable!$R$20)&lt;&gt;0),
MAX(0,INT(($B1831+ChapterTable!$P$26+VLOOKUP(SUBSTITUTE(C$1,"성장단계","")&amp;"단계오프셋",ChapterTable!$R:$S,2,0))/ChapterTable!$P$23)),
MAX(0,INT(($B1831+ChapterTable!$R$26+VLOOKUP(SUBSTITUTE(C$1,"성장단계","")&amp;"보스단계오프셋",ChapterTable!$R:$S,2,0))/ChapterTable!$R$23)))</f>
        <v>4</v>
      </c>
      <c r="D1831">
        <f>IF(OR($L1831=TRUE,$A1831=0,MOD($A1831,ChapterTable!$R$20)&lt;&gt;0),
MAX(0,INT(($B1831+ChapterTable!$P$26+VLOOKUP(SUBSTITUTE(D$1,"성장단계","")&amp;"단계오프셋",ChapterTable!$R:$S,2,0))/ChapterTable!$P$23)),
MAX(0,INT(($B1831+ChapterTable!$R$26+VLOOKUP(SUBSTITUTE(D$1,"성장단계","")&amp;"보스단계오프셋",ChapterTable!$R:$S,2,0))/ChapterTable!$R$23)))</f>
        <v>3</v>
      </c>
      <c r="E1831" s="1">
        <f ca="1">IF(AND($A1831=0,$B1831=1),
    VLOOKUP(1,ChapterTable!$1:$1048576,MATCH("최종"&amp;SUBSTITUTE(SUBSTITUTE(E$1,"standard",""),"|Float",""),ChapterTable!$1:$1,0),0)*ChapterTable!$P$17,
  IF(AND($A1831=0,$B1831=0),
    E1832,
  IF($B1831=0,
    VLOOKUP($A1831,ChapterTable!$1:$1048576,MATCH("최종"&amp;SUBSTITUTE(SUBSTITUTE(E$1,"standard",""),"|Float",""),ChapterTable!$1:$1,0),0),
  IF($B1831=1,
    IF($L1831=FALSE,
      VLOOKUP($A1831,ChapterTable!$1:$1048576,MATCH("최종"&amp;SUBSTITUTE(SUBSTITUTE(E$1,"standard",""),"|Float",""),ChapterTable!$1:$1,0),0),
      VLOOKUP($A1831-ChapterTable!$P$11,ChapterTable!$1:$1048576,MATCH("최종"&amp;SUBSTITUTE(SUBSTITUTE(E$1,"standard",""),"|Float",""),ChapterTable!$1:$1,0),0)*ChapterTable!$P$14
    ),
  OFFSET(E1831,-$B1831+IF($L1831,1,0),0)*IF($B1831&gt;OFFSET($B1831,1,0),ChapterTable!$R$17,1)*
    (VLOOKUP(SUBSTITUTE(SUBSTITUTE(E$1,"standard",""),"|Float","")&amp;IF(OR($L1831=TRUE,$A1831=0,MOD($A1831,ChapterTable!$R$20)&lt;&gt;0),"","보스")&amp;"인게임누적곱배수",ChapterTable!$R:$S,2,0)^C1831
    +VLOOKUP(SUBSTITUTE(SUBSTITUTE(E$1,"standard",""),"|Float","")&amp;IF(OR($L1831=TRUE,$A1831=0,MOD($A1831,ChapterTable!$R$20)&lt;&gt;0),"","보스")&amp;"인게임누적합배수",ChapterTable!$R:$S,2,0)*C1831)
  )
  )
  )
)</f>
        <v>32228.990332031251</v>
      </c>
      <c r="F1831" s="1">
        <f ca="1">IF(AND($A1831=0,$B1831=1),
    VLOOKUP(1,ChapterTable!$1:$1048576,MATCH("최종"&amp;SUBSTITUTE(SUBSTITUTE(F$1,"standard",""),"|Float",""),ChapterTable!$1:$1,0),0)*ChapterTable!$P$17,
  IF(AND($A1831=0,$B1831=0),
    F1832,
  IF($B1831=0,
    VLOOKUP($A1831,ChapterTable!$1:$1048576,MATCH("최종"&amp;SUBSTITUTE(SUBSTITUTE(F$1,"standard",""),"|Float",""),ChapterTable!$1:$1,0),0),
  IF($B1831=1,
    IF($L1831=FALSE,
      VLOOKUP($A1831,ChapterTable!$1:$1048576,MATCH("최종"&amp;SUBSTITUTE(SUBSTITUTE(F$1,"standard",""),"|Float",""),ChapterTable!$1:$1,0),0),
      VLOOKUP($A1831-ChapterTable!$P$11,ChapterTable!$1:$1048576,MATCH("최종"&amp;SUBSTITUTE(SUBSTITUTE(F$1,"standard",""),"|Float",""),ChapterTable!$1:$1,0),0)*ChapterTable!$P$14
    ),
  OFFSET(F1831,-$B1831+IF($L1831,1,0),0)*
    (VLOOKUP(SUBSTITUTE(SUBSTITUTE(F$1,"standard",""),"|Float","")&amp;IF(OR($L1831=TRUE,$A1831=0,MOD($A1831,ChapterTable!$R$20)&lt;&gt;0),"","보스")&amp;"인게임누적곱배수",ChapterTable!$R:$S,2,0)^D1831
    +VLOOKUP(SUBSTITUTE(SUBSTITUTE(F$1,"standard",""),"|Float","")&amp;IF(OR($L1831=TRUE,$A1831=0,MOD($A1831,ChapterTable!$R$20)&lt;&gt;0),"","보스")&amp;"인게임누적합배수",ChapterTable!$R:$S,2,0)*D1831)
  )
  )
  )
)</f>
        <v>9139.0076751708984</v>
      </c>
      <c r="G1831" t="s">
        <v>715</v>
      </c>
      <c r="J1831" t="str">
        <f>IF(ISBLANK(I1831),"",
IFERROR(VLOOKUP(I1831,[1]StringTable!$1:$1048576,MATCH("kor|String",[1]StringTable!$1:$1,0),0),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205"/>
        <v>0.25</v>
      </c>
      <c r="AJ1831">
        <f t="shared" si="203"/>
        <v>1</v>
      </c>
      <c r="AK1831">
        <f t="shared" si="204"/>
        <v>4</v>
      </c>
      <c r="AL1831">
        <v>0</v>
      </c>
    </row>
    <row r="1832" spans="1:38" x14ac:dyDescent="0.3">
      <c r="A1832">
        <v>14</v>
      </c>
      <c r="B1832">
        <v>41</v>
      </c>
      <c r="C1832">
        <f>IF(OR($L1832=TRUE,$A1832=0,MOD($A1832,ChapterTable!$R$20)&lt;&gt;0),
MAX(0,INT(($B1832+ChapterTable!$P$26+VLOOKUP(SUBSTITUTE(C$1,"성장단계","")&amp;"단계오프셋",ChapterTable!$R:$S,2,0))/ChapterTable!$P$23)),
MAX(0,INT(($B1832+ChapterTable!$R$26+VLOOKUP(SUBSTITUTE(C$1,"성장단계","")&amp;"보스단계오프셋",ChapterTable!$R:$S,2,0))/ChapterTable!$R$23)))</f>
        <v>4</v>
      </c>
      <c r="D1832">
        <f>IF(OR($L1832=TRUE,$A1832=0,MOD($A1832,ChapterTable!$R$20)&lt;&gt;0),
MAX(0,INT(($B1832+ChapterTable!$P$26+VLOOKUP(SUBSTITUTE(D$1,"성장단계","")&amp;"단계오프셋",ChapterTable!$R:$S,2,0))/ChapterTable!$P$23)),
MAX(0,INT(($B1832+ChapterTable!$R$26+VLOOKUP(SUBSTITUTE(D$1,"성장단계","")&amp;"보스단계오프셋",ChapterTable!$R:$S,2,0))/ChapterTable!$R$23)))</f>
        <v>4</v>
      </c>
      <c r="E1832" s="1">
        <f ca="1">IF(AND($A1832=0,$B1832=1),
    VLOOKUP(1,ChapterTable!$1:$1048576,MATCH("최종"&amp;SUBSTITUTE(SUBSTITUTE(E$1,"standard",""),"|Float",""),ChapterTable!$1:$1,0),0)*ChapterTable!$P$17,
  IF(AND($A1832=0,$B1832=0),
    E1833,
  IF($B1832=0,
    VLOOKUP($A1832,ChapterTable!$1:$1048576,MATCH("최종"&amp;SUBSTITUTE(SUBSTITUTE(E$1,"standard",""),"|Float",""),ChapterTable!$1:$1,0),0),
  IF($B1832=1,
    IF($L1832=FALSE,
      VLOOKUP($A1832,ChapterTable!$1:$1048576,MATCH("최종"&amp;SUBSTITUTE(SUBSTITUTE(E$1,"standard",""),"|Float",""),ChapterTable!$1:$1,0),0),
      VLOOKUP($A1832-ChapterTable!$P$11,ChapterTable!$1:$1048576,MATCH("최종"&amp;SUBSTITUTE(SUBSTITUTE(E$1,"standard",""),"|Float",""),ChapterTable!$1:$1,0),0)*ChapterTable!$P$14
    ),
  OFFSET(E1832,-$B1832+IF($L1832,1,0),0)*IF($B1832&gt;OFFSET($B1832,1,0),ChapterTable!$R$17,1)*
    (VLOOKUP(SUBSTITUTE(SUBSTITUTE(E$1,"standard",""),"|Float","")&amp;IF(OR($L1832=TRUE,$A1832=0,MOD($A1832,ChapterTable!$R$20)&lt;&gt;0),"","보스")&amp;"인게임누적곱배수",ChapterTable!$R:$S,2,0)^C1832
    +VLOOKUP(SUBSTITUTE(SUBSTITUTE(E$1,"standard",""),"|Float","")&amp;IF(OR($L1832=TRUE,$A1832=0,MOD($A1832,ChapterTable!$R$20)&lt;&gt;0),"","보스")&amp;"인게임누적합배수",ChapterTable!$R:$S,2,0)*C1832)
  )
  )
  )
)</f>
        <v>32228.990332031251</v>
      </c>
      <c r="F1832" s="1">
        <f ca="1">IF(AND($A1832=0,$B1832=1),
    VLOOKUP(1,ChapterTable!$1:$1048576,MATCH("최종"&amp;SUBSTITUTE(SUBSTITUTE(F$1,"standard",""),"|Float",""),ChapterTable!$1:$1,0),0)*ChapterTable!$P$17,
  IF(AND($A1832=0,$B1832=0),
    F1833,
  IF($B1832=0,
    VLOOKUP($A1832,ChapterTable!$1:$1048576,MATCH("최종"&amp;SUBSTITUTE(SUBSTITUTE(F$1,"standard",""),"|Float",""),ChapterTable!$1:$1,0),0),
  IF($B1832=1,
    IF($L1832=FALSE,
      VLOOKUP($A1832,ChapterTable!$1:$1048576,MATCH("최종"&amp;SUBSTITUTE(SUBSTITUTE(F$1,"standard",""),"|Float",""),ChapterTable!$1:$1,0),0),
      VLOOKUP($A1832-ChapterTable!$P$11,ChapterTable!$1:$1048576,MATCH("최종"&amp;SUBSTITUTE(SUBSTITUTE(F$1,"standard",""),"|Float",""),ChapterTable!$1:$1,0),0)*ChapterTable!$P$14
    ),
  OFFSET(F1832,-$B1832+IF($L1832,1,0),0)*
    (VLOOKUP(SUBSTITUTE(SUBSTITUTE(F$1,"standard",""),"|Float","")&amp;IF(OR($L1832=TRUE,$A1832=0,MOD($A1832,ChapterTable!$R$20)&lt;&gt;0),"","보스")&amp;"인게임누적곱배수",ChapterTable!$R:$S,2,0)^D1832
    +VLOOKUP(SUBSTITUTE(SUBSTITUTE(F$1,"standard",""),"|Float","")&amp;IF(OR($L1832=TRUE,$A1832=0,MOD($A1832,ChapterTable!$R$20)&lt;&gt;0),"","보스")&amp;"인게임누적합배수",ChapterTable!$R:$S,2,0)*D1832)
  )
  )
  )
)</f>
        <v>9698.5387573242188</v>
      </c>
      <c r="G1832" t="s">
        <v>715</v>
      </c>
      <c r="J1832" t="str">
        <f>IF(ISBLANK(I1832),"",
IFERROR(VLOOKUP(I1832,[1]StringTable!$1:$1048576,MATCH("kor|String",[1]StringTable!$1:$1,0),0),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205"/>
        <v>0.2</v>
      </c>
      <c r="AJ1832">
        <f t="shared" si="203"/>
        <v>0.27466666000000001</v>
      </c>
      <c r="AK1832">
        <f t="shared" si="204"/>
        <v>1</v>
      </c>
      <c r="AL1832">
        <v>0</v>
      </c>
    </row>
    <row r="1833" spans="1:38" x14ac:dyDescent="0.3">
      <c r="A1833">
        <v>14</v>
      </c>
      <c r="B1833">
        <v>42</v>
      </c>
      <c r="C1833">
        <f>IF(OR($L1833=TRUE,$A1833=0,MOD($A1833,ChapterTable!$R$20)&lt;&gt;0),
MAX(0,INT(($B1833+ChapterTable!$P$26+VLOOKUP(SUBSTITUTE(C$1,"성장단계","")&amp;"단계오프셋",ChapterTable!$R:$S,2,0))/ChapterTable!$P$23)),
MAX(0,INT(($B1833+ChapterTable!$R$26+VLOOKUP(SUBSTITUTE(C$1,"성장단계","")&amp;"보스단계오프셋",ChapterTable!$R:$S,2,0))/ChapterTable!$R$23)))</f>
        <v>4</v>
      </c>
      <c r="D1833">
        <f>IF(OR($L1833=TRUE,$A1833=0,MOD($A1833,ChapterTable!$R$20)&lt;&gt;0),
MAX(0,INT(($B1833+ChapterTable!$P$26+VLOOKUP(SUBSTITUTE(D$1,"성장단계","")&amp;"단계오프셋",ChapterTable!$R:$S,2,0))/ChapterTable!$P$23)),
MAX(0,INT(($B1833+ChapterTable!$R$26+VLOOKUP(SUBSTITUTE(D$1,"성장단계","")&amp;"보스단계오프셋",ChapterTable!$R:$S,2,0))/ChapterTable!$R$23)))</f>
        <v>4</v>
      </c>
      <c r="E1833" s="1">
        <f ca="1">IF(AND($A1833=0,$B1833=1),
    VLOOKUP(1,ChapterTable!$1:$1048576,MATCH("최종"&amp;SUBSTITUTE(SUBSTITUTE(E$1,"standard",""),"|Float",""),ChapterTable!$1:$1,0),0)*ChapterTable!$P$17,
  IF(AND($A1833=0,$B1833=0),
    E1834,
  IF($B1833=0,
    VLOOKUP($A1833,ChapterTable!$1:$1048576,MATCH("최종"&amp;SUBSTITUTE(SUBSTITUTE(E$1,"standard",""),"|Float",""),ChapterTable!$1:$1,0),0),
  IF($B1833=1,
    IF($L1833=FALSE,
      VLOOKUP($A1833,ChapterTable!$1:$1048576,MATCH("최종"&amp;SUBSTITUTE(SUBSTITUTE(E$1,"standard",""),"|Float",""),ChapterTable!$1:$1,0),0),
      VLOOKUP($A1833-ChapterTable!$P$11,ChapterTable!$1:$1048576,MATCH("최종"&amp;SUBSTITUTE(SUBSTITUTE(E$1,"standard",""),"|Float",""),ChapterTable!$1:$1,0),0)*ChapterTable!$P$14
    ),
  OFFSET(E1833,-$B1833+IF($L1833,1,0),0)*IF($B1833&gt;OFFSET($B1833,1,0),ChapterTable!$R$17,1)*
    (VLOOKUP(SUBSTITUTE(SUBSTITUTE(E$1,"standard",""),"|Float","")&amp;IF(OR($L1833=TRUE,$A1833=0,MOD($A1833,ChapterTable!$R$20)&lt;&gt;0),"","보스")&amp;"인게임누적곱배수",ChapterTable!$R:$S,2,0)^C1833
    +VLOOKUP(SUBSTITUTE(SUBSTITUTE(E$1,"standard",""),"|Float","")&amp;IF(OR($L1833=TRUE,$A1833=0,MOD($A1833,ChapterTable!$R$20)&lt;&gt;0),"","보스")&amp;"인게임누적합배수",ChapterTable!$R:$S,2,0)*C1833)
  )
  )
  )
)</f>
        <v>32228.990332031251</v>
      </c>
      <c r="F1833" s="1">
        <f ca="1">IF(AND($A1833=0,$B1833=1),
    VLOOKUP(1,ChapterTable!$1:$1048576,MATCH("최종"&amp;SUBSTITUTE(SUBSTITUTE(F$1,"standard",""),"|Float",""),ChapterTable!$1:$1,0),0)*ChapterTable!$P$17,
  IF(AND($A1833=0,$B1833=0),
    F1834,
  IF($B1833=0,
    VLOOKUP($A1833,ChapterTable!$1:$1048576,MATCH("최종"&amp;SUBSTITUTE(SUBSTITUTE(F$1,"standard",""),"|Float",""),ChapterTable!$1:$1,0),0),
  IF($B1833=1,
    IF($L1833=FALSE,
      VLOOKUP($A1833,ChapterTable!$1:$1048576,MATCH("최종"&amp;SUBSTITUTE(SUBSTITUTE(F$1,"standard",""),"|Float",""),ChapterTable!$1:$1,0),0),
      VLOOKUP($A1833-ChapterTable!$P$11,ChapterTable!$1:$1048576,MATCH("최종"&amp;SUBSTITUTE(SUBSTITUTE(F$1,"standard",""),"|Float",""),ChapterTable!$1:$1,0),0)*ChapterTable!$P$14
    ),
  OFFSET(F1833,-$B1833+IF($L1833,1,0),0)*
    (VLOOKUP(SUBSTITUTE(SUBSTITUTE(F$1,"standard",""),"|Float","")&amp;IF(OR($L1833=TRUE,$A1833=0,MOD($A1833,ChapterTable!$R$20)&lt;&gt;0),"","보스")&amp;"인게임누적곱배수",ChapterTable!$R:$S,2,0)^D1833
    +VLOOKUP(SUBSTITUTE(SUBSTITUTE(F$1,"standard",""),"|Float","")&amp;IF(OR($L1833=TRUE,$A1833=0,MOD($A1833,ChapterTable!$R$20)&lt;&gt;0),"","보스")&amp;"인게임누적합배수",ChapterTable!$R:$S,2,0)*D1833)
  )
  )
  )
)</f>
        <v>9698.5387573242188</v>
      </c>
      <c r="G1833" t="s">
        <v>715</v>
      </c>
      <c r="J1833" t="str">
        <f>IF(ISBLANK(I1833),"",
IFERROR(VLOOKUP(I1833,[1]StringTable!$1:$1048576,MATCH("kor|String",[1]StringTable!$1:$1,0),0),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205"/>
        <v>0.2</v>
      </c>
      <c r="AJ1833">
        <f t="shared" si="203"/>
        <v>0.27466666000000001</v>
      </c>
      <c r="AK1833">
        <f t="shared" si="204"/>
        <v>1</v>
      </c>
      <c r="AL1833">
        <v>0</v>
      </c>
    </row>
    <row r="1834" spans="1:38" x14ac:dyDescent="0.3">
      <c r="A1834">
        <v>14</v>
      </c>
      <c r="B1834">
        <v>43</v>
      </c>
      <c r="C1834">
        <f>IF(OR($L1834=TRUE,$A1834=0,MOD($A1834,ChapterTable!$R$20)&lt;&gt;0),
MAX(0,INT(($B1834+ChapterTable!$P$26+VLOOKUP(SUBSTITUTE(C$1,"성장단계","")&amp;"단계오프셋",ChapterTable!$R:$S,2,0))/ChapterTable!$P$23)),
MAX(0,INT(($B1834+ChapterTable!$R$26+VLOOKUP(SUBSTITUTE(C$1,"성장단계","")&amp;"보스단계오프셋",ChapterTable!$R:$S,2,0))/ChapterTable!$R$23)))</f>
        <v>4</v>
      </c>
      <c r="D1834">
        <f>IF(OR($L1834=TRUE,$A1834=0,MOD($A1834,ChapterTable!$R$20)&lt;&gt;0),
MAX(0,INT(($B1834+ChapterTable!$P$26+VLOOKUP(SUBSTITUTE(D$1,"성장단계","")&amp;"단계오프셋",ChapterTable!$R:$S,2,0))/ChapterTable!$P$23)),
MAX(0,INT(($B1834+ChapterTable!$R$26+VLOOKUP(SUBSTITUTE(D$1,"성장단계","")&amp;"보스단계오프셋",ChapterTable!$R:$S,2,0))/ChapterTable!$R$23)))</f>
        <v>4</v>
      </c>
      <c r="E1834" s="1">
        <f ca="1">IF(AND($A1834=0,$B1834=1),
    VLOOKUP(1,ChapterTable!$1:$1048576,MATCH("최종"&amp;SUBSTITUTE(SUBSTITUTE(E$1,"standard",""),"|Float",""),ChapterTable!$1:$1,0),0)*ChapterTable!$P$17,
  IF(AND($A1834=0,$B1834=0),
    E1835,
  IF($B1834=0,
    VLOOKUP($A1834,ChapterTable!$1:$1048576,MATCH("최종"&amp;SUBSTITUTE(SUBSTITUTE(E$1,"standard",""),"|Float",""),ChapterTable!$1:$1,0),0),
  IF($B1834=1,
    IF($L1834=FALSE,
      VLOOKUP($A1834,ChapterTable!$1:$1048576,MATCH("최종"&amp;SUBSTITUTE(SUBSTITUTE(E$1,"standard",""),"|Float",""),ChapterTable!$1:$1,0),0),
      VLOOKUP($A1834-ChapterTable!$P$11,ChapterTable!$1:$1048576,MATCH("최종"&amp;SUBSTITUTE(SUBSTITUTE(E$1,"standard",""),"|Float",""),ChapterTable!$1:$1,0),0)*ChapterTable!$P$14
    ),
  OFFSET(E1834,-$B1834+IF($L1834,1,0),0)*IF($B1834&gt;OFFSET($B1834,1,0),ChapterTable!$R$17,1)*
    (VLOOKUP(SUBSTITUTE(SUBSTITUTE(E$1,"standard",""),"|Float","")&amp;IF(OR($L1834=TRUE,$A1834=0,MOD($A1834,ChapterTable!$R$20)&lt;&gt;0),"","보스")&amp;"인게임누적곱배수",ChapterTable!$R:$S,2,0)^C1834
    +VLOOKUP(SUBSTITUTE(SUBSTITUTE(E$1,"standard",""),"|Float","")&amp;IF(OR($L1834=TRUE,$A1834=0,MOD($A1834,ChapterTable!$R$20)&lt;&gt;0),"","보스")&amp;"인게임누적합배수",ChapterTable!$R:$S,2,0)*C1834)
  )
  )
  )
)</f>
        <v>32228.990332031251</v>
      </c>
      <c r="F1834" s="1">
        <f ca="1">IF(AND($A1834=0,$B1834=1),
    VLOOKUP(1,ChapterTable!$1:$1048576,MATCH("최종"&amp;SUBSTITUTE(SUBSTITUTE(F$1,"standard",""),"|Float",""),ChapterTable!$1:$1,0),0)*ChapterTable!$P$17,
  IF(AND($A1834=0,$B1834=0),
    F1835,
  IF($B1834=0,
    VLOOKUP($A1834,ChapterTable!$1:$1048576,MATCH("최종"&amp;SUBSTITUTE(SUBSTITUTE(F$1,"standard",""),"|Float",""),ChapterTable!$1:$1,0),0),
  IF($B1834=1,
    IF($L1834=FALSE,
      VLOOKUP($A1834,ChapterTable!$1:$1048576,MATCH("최종"&amp;SUBSTITUTE(SUBSTITUTE(F$1,"standard",""),"|Float",""),ChapterTable!$1:$1,0),0),
      VLOOKUP($A1834-ChapterTable!$P$11,ChapterTable!$1:$1048576,MATCH("최종"&amp;SUBSTITUTE(SUBSTITUTE(F$1,"standard",""),"|Float",""),ChapterTable!$1:$1,0),0)*ChapterTable!$P$14
    ),
  OFFSET(F1834,-$B1834+IF($L1834,1,0),0)*
    (VLOOKUP(SUBSTITUTE(SUBSTITUTE(F$1,"standard",""),"|Float","")&amp;IF(OR($L1834=TRUE,$A1834=0,MOD($A1834,ChapterTable!$R$20)&lt;&gt;0),"","보스")&amp;"인게임누적곱배수",ChapterTable!$R:$S,2,0)^D1834
    +VLOOKUP(SUBSTITUTE(SUBSTITUTE(F$1,"standard",""),"|Float","")&amp;IF(OR($L1834=TRUE,$A1834=0,MOD($A1834,ChapterTable!$R$20)&lt;&gt;0),"","보스")&amp;"인게임누적합배수",ChapterTable!$R:$S,2,0)*D1834)
  )
  )
  )
)</f>
        <v>9698.5387573242188</v>
      </c>
      <c r="G1834" t="s">
        <v>715</v>
      </c>
      <c r="J1834" t="str">
        <f>IF(ISBLANK(I1834),"",
IFERROR(VLOOKUP(I1834,[1]StringTable!$1:$1048576,MATCH("kor|String",[1]StringTable!$1:$1,0),0),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205"/>
        <v>0.2</v>
      </c>
      <c r="AJ1834">
        <f t="shared" si="203"/>
        <v>0.27466666000000001</v>
      </c>
      <c r="AK1834">
        <f t="shared" si="204"/>
        <v>1</v>
      </c>
      <c r="AL1834">
        <v>0</v>
      </c>
    </row>
    <row r="1835" spans="1:38" x14ac:dyDescent="0.3">
      <c r="A1835">
        <v>14</v>
      </c>
      <c r="B1835">
        <v>44</v>
      </c>
      <c r="C1835">
        <f>IF(OR($L1835=TRUE,$A1835=0,MOD($A1835,ChapterTable!$R$20)&lt;&gt;0),
MAX(0,INT(($B1835+ChapterTable!$P$26+VLOOKUP(SUBSTITUTE(C$1,"성장단계","")&amp;"단계오프셋",ChapterTable!$R:$S,2,0))/ChapterTable!$P$23)),
MAX(0,INT(($B1835+ChapterTable!$R$26+VLOOKUP(SUBSTITUTE(C$1,"성장단계","")&amp;"보스단계오프셋",ChapterTable!$R:$S,2,0))/ChapterTable!$R$23)))</f>
        <v>4</v>
      </c>
      <c r="D1835">
        <f>IF(OR($L1835=TRUE,$A1835=0,MOD($A1835,ChapterTable!$R$20)&lt;&gt;0),
MAX(0,INT(($B1835+ChapterTable!$P$26+VLOOKUP(SUBSTITUTE(D$1,"성장단계","")&amp;"단계오프셋",ChapterTable!$R:$S,2,0))/ChapterTable!$P$23)),
MAX(0,INT(($B1835+ChapterTable!$R$26+VLOOKUP(SUBSTITUTE(D$1,"성장단계","")&amp;"보스단계오프셋",ChapterTable!$R:$S,2,0))/ChapterTable!$R$23)))</f>
        <v>4</v>
      </c>
      <c r="E1835" s="1">
        <f ca="1">IF(AND($A1835=0,$B1835=1),
    VLOOKUP(1,ChapterTable!$1:$1048576,MATCH("최종"&amp;SUBSTITUTE(SUBSTITUTE(E$1,"standard",""),"|Float",""),ChapterTable!$1:$1,0),0)*ChapterTable!$P$17,
  IF(AND($A1835=0,$B1835=0),
    E1836,
  IF($B1835=0,
    VLOOKUP($A1835,ChapterTable!$1:$1048576,MATCH("최종"&amp;SUBSTITUTE(SUBSTITUTE(E$1,"standard",""),"|Float",""),ChapterTable!$1:$1,0),0),
  IF($B1835=1,
    IF($L1835=FALSE,
      VLOOKUP($A1835,ChapterTable!$1:$1048576,MATCH("최종"&amp;SUBSTITUTE(SUBSTITUTE(E$1,"standard",""),"|Float",""),ChapterTable!$1:$1,0),0),
      VLOOKUP($A1835-ChapterTable!$P$11,ChapterTable!$1:$1048576,MATCH("최종"&amp;SUBSTITUTE(SUBSTITUTE(E$1,"standard",""),"|Float",""),ChapterTable!$1:$1,0),0)*ChapterTable!$P$14
    ),
  OFFSET(E1835,-$B1835+IF($L1835,1,0),0)*IF($B1835&gt;OFFSET($B1835,1,0),ChapterTable!$R$17,1)*
    (VLOOKUP(SUBSTITUTE(SUBSTITUTE(E$1,"standard",""),"|Float","")&amp;IF(OR($L1835=TRUE,$A1835=0,MOD($A1835,ChapterTable!$R$20)&lt;&gt;0),"","보스")&amp;"인게임누적곱배수",ChapterTable!$R:$S,2,0)^C1835
    +VLOOKUP(SUBSTITUTE(SUBSTITUTE(E$1,"standard",""),"|Float","")&amp;IF(OR($L1835=TRUE,$A1835=0,MOD($A1835,ChapterTable!$R$20)&lt;&gt;0),"","보스")&amp;"인게임누적합배수",ChapterTable!$R:$S,2,0)*C1835)
  )
  )
  )
)</f>
        <v>32228.990332031251</v>
      </c>
      <c r="F1835" s="1">
        <f ca="1">IF(AND($A1835=0,$B1835=1),
    VLOOKUP(1,ChapterTable!$1:$1048576,MATCH("최종"&amp;SUBSTITUTE(SUBSTITUTE(F$1,"standard",""),"|Float",""),ChapterTable!$1:$1,0),0)*ChapterTable!$P$17,
  IF(AND($A1835=0,$B1835=0),
    F1836,
  IF($B1835=0,
    VLOOKUP($A1835,ChapterTable!$1:$1048576,MATCH("최종"&amp;SUBSTITUTE(SUBSTITUTE(F$1,"standard",""),"|Float",""),ChapterTable!$1:$1,0),0),
  IF($B1835=1,
    IF($L1835=FALSE,
      VLOOKUP($A1835,ChapterTable!$1:$1048576,MATCH("최종"&amp;SUBSTITUTE(SUBSTITUTE(F$1,"standard",""),"|Float",""),ChapterTable!$1:$1,0),0),
      VLOOKUP($A1835-ChapterTable!$P$11,ChapterTable!$1:$1048576,MATCH("최종"&amp;SUBSTITUTE(SUBSTITUTE(F$1,"standard",""),"|Float",""),ChapterTable!$1:$1,0),0)*ChapterTable!$P$14
    ),
  OFFSET(F1835,-$B1835+IF($L1835,1,0),0)*
    (VLOOKUP(SUBSTITUTE(SUBSTITUTE(F$1,"standard",""),"|Float","")&amp;IF(OR($L1835=TRUE,$A1835=0,MOD($A1835,ChapterTable!$R$20)&lt;&gt;0),"","보스")&amp;"인게임누적곱배수",ChapterTable!$R:$S,2,0)^D1835
    +VLOOKUP(SUBSTITUTE(SUBSTITUTE(F$1,"standard",""),"|Float","")&amp;IF(OR($L1835=TRUE,$A1835=0,MOD($A1835,ChapterTable!$R$20)&lt;&gt;0),"","보스")&amp;"인게임누적합배수",ChapterTable!$R:$S,2,0)*D1835)
  )
  )
  )
)</f>
        <v>9698.5387573242188</v>
      </c>
      <c r="G1835" t="s">
        <v>715</v>
      </c>
      <c r="J1835" t="str">
        <f>IF(ISBLANK(I1835),"",
IFERROR(VLOOKUP(I1835,[1]StringTable!$1:$1048576,MATCH("kor|String",[1]StringTable!$1:$1,0),0),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205"/>
        <v>0.2</v>
      </c>
      <c r="AJ1835">
        <f t="shared" si="203"/>
        <v>0.27466666000000001</v>
      </c>
      <c r="AK1835">
        <f t="shared" si="204"/>
        <v>1</v>
      </c>
      <c r="AL1835">
        <v>0</v>
      </c>
    </row>
    <row r="1836" spans="1:38" x14ac:dyDescent="0.3">
      <c r="A1836">
        <v>14</v>
      </c>
      <c r="B1836">
        <v>45</v>
      </c>
      <c r="C1836">
        <f>IF(OR($L1836=TRUE,$A1836=0,MOD($A1836,ChapterTable!$R$20)&lt;&gt;0),
MAX(0,INT(($B1836+ChapterTable!$P$26+VLOOKUP(SUBSTITUTE(C$1,"성장단계","")&amp;"단계오프셋",ChapterTable!$R:$S,2,0))/ChapterTable!$P$23)),
MAX(0,INT(($B1836+ChapterTable!$R$26+VLOOKUP(SUBSTITUTE(C$1,"성장단계","")&amp;"보스단계오프셋",ChapterTable!$R:$S,2,0))/ChapterTable!$R$23)))</f>
        <v>4</v>
      </c>
      <c r="D1836">
        <f>IF(OR($L1836=TRUE,$A1836=0,MOD($A1836,ChapterTable!$R$20)&lt;&gt;0),
MAX(0,INT(($B1836+ChapterTable!$P$26+VLOOKUP(SUBSTITUTE(D$1,"성장단계","")&amp;"단계오프셋",ChapterTable!$R:$S,2,0))/ChapterTable!$P$23)),
MAX(0,INT(($B1836+ChapterTable!$R$26+VLOOKUP(SUBSTITUTE(D$1,"성장단계","")&amp;"보스단계오프셋",ChapterTable!$R:$S,2,0))/ChapterTable!$R$23)))</f>
        <v>4</v>
      </c>
      <c r="E1836" s="1">
        <f ca="1">IF(AND($A1836=0,$B1836=1),
    VLOOKUP(1,ChapterTable!$1:$1048576,MATCH("최종"&amp;SUBSTITUTE(SUBSTITUTE(E$1,"standard",""),"|Float",""),ChapterTable!$1:$1,0),0)*ChapterTable!$P$17,
  IF(AND($A1836=0,$B1836=0),
    E1837,
  IF($B1836=0,
    VLOOKUP($A1836,ChapterTable!$1:$1048576,MATCH("최종"&amp;SUBSTITUTE(SUBSTITUTE(E$1,"standard",""),"|Float",""),ChapterTable!$1:$1,0),0),
  IF($B1836=1,
    IF($L1836=FALSE,
      VLOOKUP($A1836,ChapterTable!$1:$1048576,MATCH("최종"&amp;SUBSTITUTE(SUBSTITUTE(E$1,"standard",""),"|Float",""),ChapterTable!$1:$1,0),0),
      VLOOKUP($A1836-ChapterTable!$P$11,ChapterTable!$1:$1048576,MATCH("최종"&amp;SUBSTITUTE(SUBSTITUTE(E$1,"standard",""),"|Float",""),ChapterTable!$1:$1,0),0)*ChapterTable!$P$14
    ),
  OFFSET(E1836,-$B1836+IF($L1836,1,0),0)*IF($B1836&gt;OFFSET($B1836,1,0),ChapterTable!$R$17,1)*
    (VLOOKUP(SUBSTITUTE(SUBSTITUTE(E$1,"standard",""),"|Float","")&amp;IF(OR($L1836=TRUE,$A1836=0,MOD($A1836,ChapterTable!$R$20)&lt;&gt;0),"","보스")&amp;"인게임누적곱배수",ChapterTable!$R:$S,2,0)^C1836
    +VLOOKUP(SUBSTITUTE(SUBSTITUTE(E$1,"standard",""),"|Float","")&amp;IF(OR($L1836=TRUE,$A1836=0,MOD($A1836,ChapterTable!$R$20)&lt;&gt;0),"","보스")&amp;"인게임누적합배수",ChapterTable!$R:$S,2,0)*C1836)
  )
  )
  )
)</f>
        <v>32228.990332031251</v>
      </c>
      <c r="F1836" s="1">
        <f ca="1">IF(AND($A1836=0,$B1836=1),
    VLOOKUP(1,ChapterTable!$1:$1048576,MATCH("최종"&amp;SUBSTITUTE(SUBSTITUTE(F$1,"standard",""),"|Float",""),ChapterTable!$1:$1,0),0)*ChapterTable!$P$17,
  IF(AND($A1836=0,$B1836=0),
    F1837,
  IF($B1836=0,
    VLOOKUP($A1836,ChapterTable!$1:$1048576,MATCH("최종"&amp;SUBSTITUTE(SUBSTITUTE(F$1,"standard",""),"|Float",""),ChapterTable!$1:$1,0),0),
  IF($B1836=1,
    IF($L1836=FALSE,
      VLOOKUP($A1836,ChapterTable!$1:$1048576,MATCH("최종"&amp;SUBSTITUTE(SUBSTITUTE(F$1,"standard",""),"|Float",""),ChapterTable!$1:$1,0),0),
      VLOOKUP($A1836-ChapterTable!$P$11,ChapterTable!$1:$1048576,MATCH("최종"&amp;SUBSTITUTE(SUBSTITUTE(F$1,"standard",""),"|Float",""),ChapterTable!$1:$1,0),0)*ChapterTable!$P$14
    ),
  OFFSET(F1836,-$B1836+IF($L1836,1,0),0)*
    (VLOOKUP(SUBSTITUTE(SUBSTITUTE(F$1,"standard",""),"|Float","")&amp;IF(OR($L1836=TRUE,$A1836=0,MOD($A1836,ChapterTable!$R$20)&lt;&gt;0),"","보스")&amp;"인게임누적곱배수",ChapterTable!$R:$S,2,0)^D1836
    +VLOOKUP(SUBSTITUTE(SUBSTITUTE(F$1,"standard",""),"|Float","")&amp;IF(OR($L1836=TRUE,$A1836=0,MOD($A1836,ChapterTable!$R$20)&lt;&gt;0),"","보스")&amp;"인게임누적합배수",ChapterTable!$R:$S,2,0)*D1836)
  )
  )
  )
)</f>
        <v>9698.5387573242188</v>
      </c>
      <c r="G1836" t="s">
        <v>715</v>
      </c>
      <c r="J1836" t="str">
        <f>IF(ISBLANK(I1836),"",
IFERROR(VLOOKUP(I1836,[1]StringTable!$1:$1048576,MATCH("kor|String",[1]StringTable!$1:$1,0),0),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205"/>
        <v>0.2</v>
      </c>
      <c r="AJ1836">
        <f t="shared" si="203"/>
        <v>0.27466666000000001</v>
      </c>
      <c r="AK1836">
        <f t="shared" si="204"/>
        <v>1</v>
      </c>
      <c r="AL1836">
        <v>0</v>
      </c>
    </row>
    <row r="1837" spans="1:38" x14ac:dyDescent="0.3">
      <c r="A1837">
        <v>14</v>
      </c>
      <c r="B1837">
        <v>46</v>
      </c>
      <c r="C1837">
        <f>IF(OR($L1837=TRUE,$A1837=0,MOD($A1837,ChapterTable!$R$20)&lt;&gt;0),
MAX(0,INT(($B1837+ChapterTable!$P$26+VLOOKUP(SUBSTITUTE(C$1,"성장단계","")&amp;"단계오프셋",ChapterTable!$R:$S,2,0))/ChapterTable!$P$23)),
MAX(0,INT(($B1837+ChapterTable!$R$26+VLOOKUP(SUBSTITUTE(C$1,"성장단계","")&amp;"보스단계오프셋",ChapterTable!$R:$S,2,0))/ChapterTable!$R$23)))</f>
        <v>5</v>
      </c>
      <c r="D1837">
        <f>IF(OR($L1837=TRUE,$A1837=0,MOD($A1837,ChapterTable!$R$20)&lt;&gt;0),
MAX(0,INT(($B1837+ChapterTable!$P$26+VLOOKUP(SUBSTITUTE(D$1,"성장단계","")&amp;"단계오프셋",ChapterTable!$R:$S,2,0))/ChapterTable!$P$23)),
MAX(0,INT(($B1837+ChapterTable!$R$26+VLOOKUP(SUBSTITUTE(D$1,"성장단계","")&amp;"보스단계오프셋",ChapterTable!$R:$S,2,0))/ChapterTable!$R$23)))</f>
        <v>4</v>
      </c>
      <c r="E1837" s="1">
        <f ca="1">IF(AND($A1837=0,$B1837=1),
    VLOOKUP(1,ChapterTable!$1:$1048576,MATCH("최종"&amp;SUBSTITUTE(SUBSTITUTE(E$1,"standard",""),"|Float",""),ChapterTable!$1:$1,0),0)*ChapterTable!$P$17,
  IF(AND($A1837=0,$B1837=0),
    E1838,
  IF($B1837=0,
    VLOOKUP($A1837,ChapterTable!$1:$1048576,MATCH("최종"&amp;SUBSTITUTE(SUBSTITUTE(E$1,"standard",""),"|Float",""),ChapterTable!$1:$1,0),0),
  IF($B1837=1,
    IF($L1837=FALSE,
      VLOOKUP($A1837,ChapterTable!$1:$1048576,MATCH("최종"&amp;SUBSTITUTE(SUBSTITUTE(E$1,"standard",""),"|Float",""),ChapterTable!$1:$1,0),0),
      VLOOKUP($A1837-ChapterTable!$P$11,ChapterTable!$1:$1048576,MATCH("최종"&amp;SUBSTITUTE(SUBSTITUTE(E$1,"standard",""),"|Float",""),ChapterTable!$1:$1,0),0)*ChapterTable!$P$14
    ),
  OFFSET(E1837,-$B1837+IF($L1837,1,0),0)*IF($B1837&gt;OFFSET($B1837,1,0),ChapterTable!$R$17,1)*
    (VLOOKUP(SUBSTITUTE(SUBSTITUTE(E$1,"standard",""),"|Float","")&amp;IF(OR($L1837=TRUE,$A1837=0,MOD($A1837,ChapterTable!$R$20)&lt;&gt;0),"","보스")&amp;"인게임누적곱배수",ChapterTable!$R:$S,2,0)^C1837
    +VLOOKUP(SUBSTITUTE(SUBSTITUTE(E$1,"standard",""),"|Float","")&amp;IF(OR($L1837=TRUE,$A1837=0,MOD($A1837,ChapterTable!$R$20)&lt;&gt;0),"","보스")&amp;"인게임누적합배수",ChapterTable!$R:$S,2,0)*C1837)
  )
  )
  )
)</f>
        <v>35809.9892578125</v>
      </c>
      <c r="F1837" s="1">
        <f ca="1">IF(AND($A1837=0,$B1837=1),
    VLOOKUP(1,ChapterTable!$1:$1048576,MATCH("최종"&amp;SUBSTITUTE(SUBSTITUTE(F$1,"standard",""),"|Float",""),ChapterTable!$1:$1,0),0)*ChapterTable!$P$17,
  IF(AND($A1837=0,$B1837=0),
    F1838,
  IF($B1837=0,
    VLOOKUP($A1837,ChapterTable!$1:$1048576,MATCH("최종"&amp;SUBSTITUTE(SUBSTITUTE(F$1,"standard",""),"|Float",""),ChapterTable!$1:$1,0),0),
  IF($B1837=1,
    IF($L1837=FALSE,
      VLOOKUP($A1837,ChapterTable!$1:$1048576,MATCH("최종"&amp;SUBSTITUTE(SUBSTITUTE(F$1,"standard",""),"|Float",""),ChapterTable!$1:$1,0),0),
      VLOOKUP($A1837-ChapterTable!$P$11,ChapterTable!$1:$1048576,MATCH("최종"&amp;SUBSTITUTE(SUBSTITUTE(F$1,"standard",""),"|Float",""),ChapterTable!$1:$1,0),0)*ChapterTable!$P$14
    ),
  OFFSET(F1837,-$B1837+IF($L1837,1,0),0)*
    (VLOOKUP(SUBSTITUTE(SUBSTITUTE(F$1,"standard",""),"|Float","")&amp;IF(OR($L1837=TRUE,$A1837=0,MOD($A1837,ChapterTable!$R$20)&lt;&gt;0),"","보스")&amp;"인게임누적곱배수",ChapterTable!$R:$S,2,0)^D1837
    +VLOOKUP(SUBSTITUTE(SUBSTITUTE(F$1,"standard",""),"|Float","")&amp;IF(OR($L1837=TRUE,$A1837=0,MOD($A1837,ChapterTable!$R$20)&lt;&gt;0),"","보스")&amp;"인게임누적합배수",ChapterTable!$R:$S,2,0)*D1837)
  )
  )
  )
)</f>
        <v>9698.5387573242188</v>
      </c>
      <c r="G1837" t="s">
        <v>715</v>
      </c>
      <c r="J1837" t="str">
        <f>IF(ISBLANK(I1837),"",
IFERROR(VLOOKUP(I1837,[1]StringTable!$1:$1048576,MATCH("kor|String",[1]StringTable!$1:$1,0),0),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205"/>
        <v>0.2</v>
      </c>
      <c r="AJ1837">
        <f t="shared" si="203"/>
        <v>0.27466666000000001</v>
      </c>
      <c r="AK1837">
        <f t="shared" si="204"/>
        <v>1</v>
      </c>
      <c r="AL1837">
        <v>0</v>
      </c>
    </row>
    <row r="1838" spans="1:38" x14ac:dyDescent="0.3">
      <c r="A1838">
        <v>14</v>
      </c>
      <c r="B1838">
        <v>47</v>
      </c>
      <c r="C1838">
        <f>IF(OR($L1838=TRUE,$A1838=0,MOD($A1838,ChapterTable!$R$20)&lt;&gt;0),
MAX(0,INT(($B1838+ChapterTable!$P$26+VLOOKUP(SUBSTITUTE(C$1,"성장단계","")&amp;"단계오프셋",ChapterTable!$R:$S,2,0))/ChapterTable!$P$23)),
MAX(0,INT(($B1838+ChapterTable!$R$26+VLOOKUP(SUBSTITUTE(C$1,"성장단계","")&amp;"보스단계오프셋",ChapterTable!$R:$S,2,0))/ChapterTable!$R$23)))</f>
        <v>5</v>
      </c>
      <c r="D1838">
        <f>IF(OR($L1838=TRUE,$A1838=0,MOD($A1838,ChapterTable!$R$20)&lt;&gt;0),
MAX(0,INT(($B1838+ChapterTable!$P$26+VLOOKUP(SUBSTITUTE(D$1,"성장단계","")&amp;"단계오프셋",ChapterTable!$R:$S,2,0))/ChapterTable!$P$23)),
MAX(0,INT(($B1838+ChapterTable!$R$26+VLOOKUP(SUBSTITUTE(D$1,"성장단계","")&amp;"보스단계오프셋",ChapterTable!$R:$S,2,0))/ChapterTable!$R$23)))</f>
        <v>4</v>
      </c>
      <c r="E1838" s="1">
        <f ca="1">IF(AND($A1838=0,$B1838=1),
    VLOOKUP(1,ChapterTable!$1:$1048576,MATCH("최종"&amp;SUBSTITUTE(SUBSTITUTE(E$1,"standard",""),"|Float",""),ChapterTable!$1:$1,0),0)*ChapterTable!$P$17,
  IF(AND($A1838=0,$B1838=0),
    E1839,
  IF($B1838=0,
    VLOOKUP($A1838,ChapterTable!$1:$1048576,MATCH("최종"&amp;SUBSTITUTE(SUBSTITUTE(E$1,"standard",""),"|Float",""),ChapterTable!$1:$1,0),0),
  IF($B1838=1,
    IF($L1838=FALSE,
      VLOOKUP($A1838,ChapterTable!$1:$1048576,MATCH("최종"&amp;SUBSTITUTE(SUBSTITUTE(E$1,"standard",""),"|Float",""),ChapterTable!$1:$1,0),0),
      VLOOKUP($A1838-ChapterTable!$P$11,ChapterTable!$1:$1048576,MATCH("최종"&amp;SUBSTITUTE(SUBSTITUTE(E$1,"standard",""),"|Float",""),ChapterTable!$1:$1,0),0)*ChapterTable!$P$14
    ),
  OFFSET(E1838,-$B1838+IF($L1838,1,0),0)*IF($B1838&gt;OFFSET($B1838,1,0),ChapterTable!$R$17,1)*
    (VLOOKUP(SUBSTITUTE(SUBSTITUTE(E$1,"standard",""),"|Float","")&amp;IF(OR($L1838=TRUE,$A1838=0,MOD($A1838,ChapterTable!$R$20)&lt;&gt;0),"","보스")&amp;"인게임누적곱배수",ChapterTable!$R:$S,2,0)^C1838
    +VLOOKUP(SUBSTITUTE(SUBSTITUTE(E$1,"standard",""),"|Float","")&amp;IF(OR($L1838=TRUE,$A1838=0,MOD($A1838,ChapterTable!$R$20)&lt;&gt;0),"","보스")&amp;"인게임누적합배수",ChapterTable!$R:$S,2,0)*C1838)
  )
  )
  )
)</f>
        <v>35809.9892578125</v>
      </c>
      <c r="F1838" s="1">
        <f ca="1">IF(AND($A1838=0,$B1838=1),
    VLOOKUP(1,ChapterTable!$1:$1048576,MATCH("최종"&amp;SUBSTITUTE(SUBSTITUTE(F$1,"standard",""),"|Float",""),ChapterTable!$1:$1,0),0)*ChapterTable!$P$17,
  IF(AND($A1838=0,$B1838=0),
    F1839,
  IF($B1838=0,
    VLOOKUP($A1838,ChapterTable!$1:$1048576,MATCH("최종"&amp;SUBSTITUTE(SUBSTITUTE(F$1,"standard",""),"|Float",""),ChapterTable!$1:$1,0),0),
  IF($B1838=1,
    IF($L1838=FALSE,
      VLOOKUP($A1838,ChapterTable!$1:$1048576,MATCH("최종"&amp;SUBSTITUTE(SUBSTITUTE(F$1,"standard",""),"|Float",""),ChapterTable!$1:$1,0),0),
      VLOOKUP($A1838-ChapterTable!$P$11,ChapterTable!$1:$1048576,MATCH("최종"&amp;SUBSTITUTE(SUBSTITUTE(F$1,"standard",""),"|Float",""),ChapterTable!$1:$1,0),0)*ChapterTable!$P$14
    ),
  OFFSET(F1838,-$B1838+IF($L1838,1,0),0)*
    (VLOOKUP(SUBSTITUTE(SUBSTITUTE(F$1,"standard",""),"|Float","")&amp;IF(OR($L1838=TRUE,$A1838=0,MOD($A1838,ChapterTable!$R$20)&lt;&gt;0),"","보스")&amp;"인게임누적곱배수",ChapterTable!$R:$S,2,0)^D1838
    +VLOOKUP(SUBSTITUTE(SUBSTITUTE(F$1,"standard",""),"|Float","")&amp;IF(OR($L1838=TRUE,$A1838=0,MOD($A1838,ChapterTable!$R$20)&lt;&gt;0),"","보스")&amp;"인게임누적합배수",ChapterTable!$R:$S,2,0)*D1838)
  )
  )
  )
)</f>
        <v>9698.5387573242188</v>
      </c>
      <c r="G1838" t="s">
        <v>715</v>
      </c>
      <c r="J1838" t="str">
        <f>IF(ISBLANK(I1838),"",
IFERROR(VLOOKUP(I1838,[1]StringTable!$1:$1048576,MATCH("kor|String",[1]StringTable!$1:$1,0),0),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205"/>
        <v>0.2</v>
      </c>
      <c r="AJ1838">
        <f t="shared" si="203"/>
        <v>0.27466666000000001</v>
      </c>
      <c r="AK1838">
        <f t="shared" si="204"/>
        <v>1</v>
      </c>
      <c r="AL1838">
        <v>0</v>
      </c>
    </row>
    <row r="1839" spans="1:38" x14ac:dyDescent="0.3">
      <c r="A1839">
        <v>14</v>
      </c>
      <c r="B1839">
        <v>48</v>
      </c>
      <c r="C1839">
        <f>IF(OR($L1839=TRUE,$A1839=0,MOD($A1839,ChapterTable!$R$20)&lt;&gt;0),
MAX(0,INT(($B1839+ChapterTable!$P$26+VLOOKUP(SUBSTITUTE(C$1,"성장단계","")&amp;"단계오프셋",ChapterTable!$R:$S,2,0))/ChapterTable!$P$23)),
MAX(0,INT(($B1839+ChapterTable!$R$26+VLOOKUP(SUBSTITUTE(C$1,"성장단계","")&amp;"보스단계오프셋",ChapterTable!$R:$S,2,0))/ChapterTable!$R$23)))</f>
        <v>5</v>
      </c>
      <c r="D1839">
        <f>IF(OR($L1839=TRUE,$A1839=0,MOD($A1839,ChapterTable!$R$20)&lt;&gt;0),
MAX(0,INT(($B1839+ChapterTable!$P$26+VLOOKUP(SUBSTITUTE(D$1,"성장단계","")&amp;"단계오프셋",ChapterTable!$R:$S,2,0))/ChapterTable!$P$23)),
MAX(0,INT(($B1839+ChapterTable!$R$26+VLOOKUP(SUBSTITUTE(D$1,"성장단계","")&amp;"보스단계오프셋",ChapterTable!$R:$S,2,0))/ChapterTable!$R$23)))</f>
        <v>4</v>
      </c>
      <c r="E1839" s="1">
        <f ca="1">IF(AND($A1839=0,$B1839=1),
    VLOOKUP(1,ChapterTable!$1:$1048576,MATCH("최종"&amp;SUBSTITUTE(SUBSTITUTE(E$1,"standard",""),"|Float",""),ChapterTable!$1:$1,0),0)*ChapterTable!$P$17,
  IF(AND($A1839=0,$B1839=0),
    E1840,
  IF($B1839=0,
    VLOOKUP($A1839,ChapterTable!$1:$1048576,MATCH("최종"&amp;SUBSTITUTE(SUBSTITUTE(E$1,"standard",""),"|Float",""),ChapterTable!$1:$1,0),0),
  IF($B1839=1,
    IF($L1839=FALSE,
      VLOOKUP($A1839,ChapterTable!$1:$1048576,MATCH("최종"&amp;SUBSTITUTE(SUBSTITUTE(E$1,"standard",""),"|Float",""),ChapterTable!$1:$1,0),0),
      VLOOKUP($A1839-ChapterTable!$P$11,ChapterTable!$1:$1048576,MATCH("최종"&amp;SUBSTITUTE(SUBSTITUTE(E$1,"standard",""),"|Float",""),ChapterTable!$1:$1,0),0)*ChapterTable!$P$14
    ),
  OFFSET(E1839,-$B1839+IF($L1839,1,0),0)*IF($B1839&gt;OFFSET($B1839,1,0),ChapterTable!$R$17,1)*
    (VLOOKUP(SUBSTITUTE(SUBSTITUTE(E$1,"standard",""),"|Float","")&amp;IF(OR($L1839=TRUE,$A1839=0,MOD($A1839,ChapterTable!$R$20)&lt;&gt;0),"","보스")&amp;"인게임누적곱배수",ChapterTable!$R:$S,2,0)^C1839
    +VLOOKUP(SUBSTITUTE(SUBSTITUTE(E$1,"standard",""),"|Float","")&amp;IF(OR($L1839=TRUE,$A1839=0,MOD($A1839,ChapterTable!$R$20)&lt;&gt;0),"","보스")&amp;"인게임누적합배수",ChapterTable!$R:$S,2,0)*C1839)
  )
  )
  )
)</f>
        <v>35809.9892578125</v>
      </c>
      <c r="F1839" s="1">
        <f ca="1">IF(AND($A1839=0,$B1839=1),
    VLOOKUP(1,ChapterTable!$1:$1048576,MATCH("최종"&amp;SUBSTITUTE(SUBSTITUTE(F$1,"standard",""),"|Float",""),ChapterTable!$1:$1,0),0)*ChapterTable!$P$17,
  IF(AND($A1839=0,$B1839=0),
    F1840,
  IF($B1839=0,
    VLOOKUP($A1839,ChapterTable!$1:$1048576,MATCH("최종"&amp;SUBSTITUTE(SUBSTITUTE(F$1,"standard",""),"|Float",""),ChapterTable!$1:$1,0),0),
  IF($B1839=1,
    IF($L1839=FALSE,
      VLOOKUP($A1839,ChapterTable!$1:$1048576,MATCH("최종"&amp;SUBSTITUTE(SUBSTITUTE(F$1,"standard",""),"|Float",""),ChapterTable!$1:$1,0),0),
      VLOOKUP($A1839-ChapterTable!$P$11,ChapterTable!$1:$1048576,MATCH("최종"&amp;SUBSTITUTE(SUBSTITUTE(F$1,"standard",""),"|Float",""),ChapterTable!$1:$1,0),0)*ChapterTable!$P$14
    ),
  OFFSET(F1839,-$B1839+IF($L1839,1,0),0)*
    (VLOOKUP(SUBSTITUTE(SUBSTITUTE(F$1,"standard",""),"|Float","")&amp;IF(OR($L1839=TRUE,$A1839=0,MOD($A1839,ChapterTable!$R$20)&lt;&gt;0),"","보스")&amp;"인게임누적곱배수",ChapterTable!$R:$S,2,0)^D1839
    +VLOOKUP(SUBSTITUTE(SUBSTITUTE(F$1,"standard",""),"|Float","")&amp;IF(OR($L1839=TRUE,$A1839=0,MOD($A1839,ChapterTable!$R$20)&lt;&gt;0),"","보스")&amp;"인게임누적합배수",ChapterTable!$R:$S,2,0)*D1839)
  )
  )
  )
)</f>
        <v>9698.5387573242188</v>
      </c>
      <c r="G1839" t="s">
        <v>715</v>
      </c>
      <c r="J1839" t="str">
        <f>IF(ISBLANK(I1839),"",
IFERROR(VLOOKUP(I1839,[1]StringTable!$1:$1048576,MATCH("kor|String",[1]StringTable!$1:$1,0),0),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205"/>
        <v>0.2</v>
      </c>
      <c r="AJ1839">
        <f t="shared" si="203"/>
        <v>0.27466666000000001</v>
      </c>
      <c r="AK1839">
        <f t="shared" si="204"/>
        <v>1</v>
      </c>
      <c r="AL1839">
        <v>0</v>
      </c>
    </row>
    <row r="1840" spans="1:38" x14ac:dyDescent="0.3">
      <c r="A1840">
        <v>14</v>
      </c>
      <c r="B1840">
        <v>49</v>
      </c>
      <c r="C1840">
        <f>IF(OR($L1840=TRUE,$A1840=0,MOD($A1840,ChapterTable!$R$20)&lt;&gt;0),
MAX(0,INT(($B1840+ChapterTable!$P$26+VLOOKUP(SUBSTITUTE(C$1,"성장단계","")&amp;"단계오프셋",ChapterTable!$R:$S,2,0))/ChapterTable!$P$23)),
MAX(0,INT(($B1840+ChapterTable!$R$26+VLOOKUP(SUBSTITUTE(C$1,"성장단계","")&amp;"보스단계오프셋",ChapterTable!$R:$S,2,0))/ChapterTable!$R$23)))</f>
        <v>5</v>
      </c>
      <c r="D1840">
        <f>IF(OR($L1840=TRUE,$A1840=0,MOD($A1840,ChapterTable!$R$20)&lt;&gt;0),
MAX(0,INT(($B1840+ChapterTable!$P$26+VLOOKUP(SUBSTITUTE(D$1,"성장단계","")&amp;"단계오프셋",ChapterTable!$R:$S,2,0))/ChapterTable!$P$23)),
MAX(0,INT(($B1840+ChapterTable!$R$26+VLOOKUP(SUBSTITUTE(D$1,"성장단계","")&amp;"보스단계오프셋",ChapterTable!$R:$S,2,0))/ChapterTable!$R$23)))</f>
        <v>4</v>
      </c>
      <c r="E1840" s="1">
        <f ca="1">IF(AND($A1840=0,$B1840=1),
    VLOOKUP(1,ChapterTable!$1:$1048576,MATCH("최종"&amp;SUBSTITUTE(SUBSTITUTE(E$1,"standard",""),"|Float",""),ChapterTable!$1:$1,0),0)*ChapterTable!$P$17,
  IF(AND($A1840=0,$B1840=0),
    E1841,
  IF($B1840=0,
    VLOOKUP($A1840,ChapterTable!$1:$1048576,MATCH("최종"&amp;SUBSTITUTE(SUBSTITUTE(E$1,"standard",""),"|Float",""),ChapterTable!$1:$1,0),0),
  IF($B1840=1,
    IF($L1840=FALSE,
      VLOOKUP($A1840,ChapterTable!$1:$1048576,MATCH("최종"&amp;SUBSTITUTE(SUBSTITUTE(E$1,"standard",""),"|Float",""),ChapterTable!$1:$1,0),0),
      VLOOKUP($A1840-ChapterTable!$P$11,ChapterTable!$1:$1048576,MATCH("최종"&amp;SUBSTITUTE(SUBSTITUTE(E$1,"standard",""),"|Float",""),ChapterTable!$1:$1,0),0)*ChapterTable!$P$14
    ),
  OFFSET(E1840,-$B1840+IF($L1840,1,0),0)*IF($B1840&gt;OFFSET($B1840,1,0),ChapterTable!$R$17,1)*
    (VLOOKUP(SUBSTITUTE(SUBSTITUTE(E$1,"standard",""),"|Float","")&amp;IF(OR($L1840=TRUE,$A1840=0,MOD($A1840,ChapterTable!$R$20)&lt;&gt;0),"","보스")&amp;"인게임누적곱배수",ChapterTable!$R:$S,2,0)^C1840
    +VLOOKUP(SUBSTITUTE(SUBSTITUTE(E$1,"standard",""),"|Float","")&amp;IF(OR($L1840=TRUE,$A1840=0,MOD($A1840,ChapterTable!$R$20)&lt;&gt;0),"","보스")&amp;"인게임누적합배수",ChapterTable!$R:$S,2,0)*C1840)
  )
  )
  )
)</f>
        <v>35809.9892578125</v>
      </c>
      <c r="F1840" s="1">
        <f ca="1">IF(AND($A1840=0,$B1840=1),
    VLOOKUP(1,ChapterTable!$1:$1048576,MATCH("최종"&amp;SUBSTITUTE(SUBSTITUTE(F$1,"standard",""),"|Float",""),ChapterTable!$1:$1,0),0)*ChapterTable!$P$17,
  IF(AND($A1840=0,$B1840=0),
    F1841,
  IF($B1840=0,
    VLOOKUP($A1840,ChapterTable!$1:$1048576,MATCH("최종"&amp;SUBSTITUTE(SUBSTITUTE(F$1,"standard",""),"|Float",""),ChapterTable!$1:$1,0),0),
  IF($B1840=1,
    IF($L1840=FALSE,
      VLOOKUP($A1840,ChapterTable!$1:$1048576,MATCH("최종"&amp;SUBSTITUTE(SUBSTITUTE(F$1,"standard",""),"|Float",""),ChapterTable!$1:$1,0),0),
      VLOOKUP($A1840-ChapterTable!$P$11,ChapterTable!$1:$1048576,MATCH("최종"&amp;SUBSTITUTE(SUBSTITUTE(F$1,"standard",""),"|Float",""),ChapterTable!$1:$1,0),0)*ChapterTable!$P$14
    ),
  OFFSET(F1840,-$B1840+IF($L1840,1,0),0)*
    (VLOOKUP(SUBSTITUTE(SUBSTITUTE(F$1,"standard",""),"|Float","")&amp;IF(OR($L1840=TRUE,$A1840=0,MOD($A1840,ChapterTable!$R$20)&lt;&gt;0),"","보스")&amp;"인게임누적곱배수",ChapterTable!$R:$S,2,0)^D1840
    +VLOOKUP(SUBSTITUTE(SUBSTITUTE(F$1,"standard",""),"|Float","")&amp;IF(OR($L1840=TRUE,$A1840=0,MOD($A1840,ChapterTable!$R$20)&lt;&gt;0),"","보스")&amp;"인게임누적합배수",ChapterTable!$R:$S,2,0)*D1840)
  )
  )
  )
)</f>
        <v>9698.5387573242188</v>
      </c>
      <c r="G1840" t="s">
        <v>715</v>
      </c>
      <c r="J1840" t="str">
        <f>IF(ISBLANK(I1840),"",
IFERROR(VLOOKUP(I1840,[1]StringTable!$1:$1048576,MATCH("kor|String",[1]StringTable!$1:$1,0),0),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205"/>
        <v>0.2</v>
      </c>
      <c r="AJ1840">
        <f t="shared" si="203"/>
        <v>0.27466666000000001</v>
      </c>
      <c r="AK1840">
        <f t="shared" si="204"/>
        <v>1</v>
      </c>
      <c r="AL1840">
        <v>0</v>
      </c>
    </row>
    <row r="1841" spans="1:38" x14ac:dyDescent="0.3">
      <c r="A1841">
        <v>14</v>
      </c>
      <c r="B1841">
        <v>50</v>
      </c>
      <c r="C1841">
        <f>IF(OR($L1841=TRUE,$A1841=0,MOD($A1841,ChapterTable!$R$20)&lt;&gt;0),
MAX(0,INT(($B1841+ChapterTable!$P$26+VLOOKUP(SUBSTITUTE(C$1,"성장단계","")&amp;"단계오프셋",ChapterTable!$R:$S,2,0))/ChapterTable!$P$23)),
MAX(0,INT(($B1841+ChapterTable!$R$26+VLOOKUP(SUBSTITUTE(C$1,"성장단계","")&amp;"보스단계오프셋",ChapterTable!$R:$S,2,0))/ChapterTable!$R$23)))</f>
        <v>5</v>
      </c>
      <c r="D1841">
        <f>IF(OR($L1841=TRUE,$A1841=0,MOD($A1841,ChapterTable!$R$20)&lt;&gt;0),
MAX(0,INT(($B1841+ChapterTable!$P$26+VLOOKUP(SUBSTITUTE(D$1,"성장단계","")&amp;"단계오프셋",ChapterTable!$R:$S,2,0))/ChapterTable!$P$23)),
MAX(0,INT(($B1841+ChapterTable!$R$26+VLOOKUP(SUBSTITUTE(D$1,"성장단계","")&amp;"보스단계오프셋",ChapterTable!$R:$S,2,0))/ChapterTable!$R$23)))</f>
        <v>4</v>
      </c>
      <c r="E1841" s="1">
        <f ca="1">IF(AND($A1841=0,$B1841=1),
    VLOOKUP(1,ChapterTable!$1:$1048576,MATCH("최종"&amp;SUBSTITUTE(SUBSTITUTE(E$1,"standard",""),"|Float",""),ChapterTable!$1:$1,0),0)*ChapterTable!$P$17,
  IF(AND($A1841=0,$B1841=0),
    E1842,
  IF($B1841=0,
    VLOOKUP($A1841,ChapterTable!$1:$1048576,MATCH("최종"&amp;SUBSTITUTE(SUBSTITUTE(E$1,"standard",""),"|Float",""),ChapterTable!$1:$1,0),0),
  IF($B1841=1,
    IF($L1841=FALSE,
      VLOOKUP($A1841,ChapterTable!$1:$1048576,MATCH("최종"&amp;SUBSTITUTE(SUBSTITUTE(E$1,"standard",""),"|Float",""),ChapterTable!$1:$1,0),0),
      VLOOKUP($A1841-ChapterTable!$P$11,ChapterTable!$1:$1048576,MATCH("최종"&amp;SUBSTITUTE(SUBSTITUTE(E$1,"standard",""),"|Float",""),ChapterTable!$1:$1,0),0)*ChapterTable!$P$14
    ),
  OFFSET(E1841,-$B1841+IF($L1841,1,0),0)*IF($B1841&gt;OFFSET($B1841,1,0),ChapterTable!$R$17,1)*
    (VLOOKUP(SUBSTITUTE(SUBSTITUTE(E$1,"standard",""),"|Float","")&amp;IF(OR($L1841=TRUE,$A1841=0,MOD($A1841,ChapterTable!$R$20)&lt;&gt;0),"","보스")&amp;"인게임누적곱배수",ChapterTable!$R:$S,2,0)^C1841
    +VLOOKUP(SUBSTITUTE(SUBSTITUTE(E$1,"standard",""),"|Float","")&amp;IF(OR($L1841=TRUE,$A1841=0,MOD($A1841,ChapterTable!$R$20)&lt;&gt;0),"","보스")&amp;"인게임누적합배수",ChapterTable!$R:$S,2,0)*C1841)
  )
  )
  )
)</f>
        <v>46552.986035156253</v>
      </c>
      <c r="F1841" s="1">
        <f ca="1">IF(AND($A1841=0,$B1841=1),
    VLOOKUP(1,ChapterTable!$1:$1048576,MATCH("최종"&amp;SUBSTITUTE(SUBSTITUTE(F$1,"standard",""),"|Float",""),ChapterTable!$1:$1,0),0)*ChapterTable!$P$17,
  IF(AND($A1841=0,$B1841=0),
    F1842,
  IF($B1841=0,
    VLOOKUP($A1841,ChapterTable!$1:$1048576,MATCH("최종"&amp;SUBSTITUTE(SUBSTITUTE(F$1,"standard",""),"|Float",""),ChapterTable!$1:$1,0),0),
  IF($B1841=1,
    IF($L1841=FALSE,
      VLOOKUP($A1841,ChapterTable!$1:$1048576,MATCH("최종"&amp;SUBSTITUTE(SUBSTITUTE(F$1,"standard",""),"|Float",""),ChapterTable!$1:$1,0),0),
      VLOOKUP($A1841-ChapterTable!$P$11,ChapterTable!$1:$1048576,MATCH("최종"&amp;SUBSTITUTE(SUBSTITUTE(F$1,"standard",""),"|Float",""),ChapterTable!$1:$1,0),0)*ChapterTable!$P$14
    ),
  OFFSET(F1841,-$B1841+IF($L1841,1,0),0)*
    (VLOOKUP(SUBSTITUTE(SUBSTITUTE(F$1,"standard",""),"|Float","")&amp;IF(OR($L1841=TRUE,$A1841=0,MOD($A1841,ChapterTable!$R$20)&lt;&gt;0),"","보스")&amp;"인게임누적곱배수",ChapterTable!$R:$S,2,0)^D1841
    +VLOOKUP(SUBSTITUTE(SUBSTITUTE(F$1,"standard",""),"|Float","")&amp;IF(OR($L1841=TRUE,$A1841=0,MOD($A1841,ChapterTable!$R$20)&lt;&gt;0),"","보스")&amp;"인게임누적합배수",ChapterTable!$R:$S,2,0)*D1841)
  )
  )
  )
)</f>
        <v>9698.5387573242188</v>
      </c>
      <c r="G1841" t="s">
        <v>715</v>
      </c>
      <c r="J1841" t="str">
        <f>IF(ISBLANK(I1841),"",
IFERROR(VLOOKUP(I1841,[1]StringTable!$1:$1048576,MATCH("kor|String",[1]StringTable!$1:$1,0),0),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205"/>
        <v>0.2</v>
      </c>
      <c r="AJ1841">
        <f t="shared" si="203"/>
        <v>1</v>
      </c>
      <c r="AK1841">
        <f t="shared" si="204"/>
        <v>1</v>
      </c>
      <c r="AL1841">
        <v>0</v>
      </c>
    </row>
    <row r="1842" spans="1:38" x14ac:dyDescent="0.3">
      <c r="A1842">
        <v>15</v>
      </c>
      <c r="B1842">
        <v>1</v>
      </c>
      <c r="C1842">
        <f>IF(OR($L1842=TRUE,$A1842=0,MOD($A1842,ChapterTable!$R$20)&lt;&gt;0),
MAX(0,INT(($B1842+ChapterTable!$P$26+VLOOKUP(SUBSTITUTE(C$1,"성장단계","")&amp;"단계오프셋",ChapterTable!$R:$S,2,0))/ChapterTable!$P$23)),
MAX(0,INT(($B1842+ChapterTable!$R$26+VLOOKUP(SUBSTITUTE(C$1,"성장단계","")&amp;"보스단계오프셋",ChapterTable!$R:$S,2,0))/ChapterTable!$R$23)))</f>
        <v>0</v>
      </c>
      <c r="D1842">
        <f>IF(OR($L1842=TRUE,$A1842=0,MOD($A1842,ChapterTable!$R$20)&lt;&gt;0),
MAX(0,INT(($B1842+ChapterTable!$P$26+VLOOKUP(SUBSTITUTE(D$1,"성장단계","")&amp;"단계오프셋",ChapterTable!$R:$S,2,0))/ChapterTable!$P$23)),
MAX(0,INT(($B1842+ChapterTable!$R$26+VLOOKUP(SUBSTITUTE(D$1,"성장단계","")&amp;"보스단계오프셋",ChapterTable!$R:$S,2,0))/ChapterTable!$R$23)))</f>
        <v>0</v>
      </c>
      <c r="E1842" s="1">
        <f ca="1">IF(AND($A1842=0,$B1842=1),
    VLOOKUP(1,ChapterTable!$1:$1048576,MATCH("최종"&amp;SUBSTITUTE(SUBSTITUTE(E$1,"standard",""),"|Float",""),ChapterTable!$1:$1,0),0)*ChapterTable!$P$17,
  IF(AND($A1842=0,$B1842=0),
    E1843,
  IF($B1842=0,
    VLOOKUP($A1842,ChapterTable!$1:$1048576,MATCH("최종"&amp;SUBSTITUTE(SUBSTITUTE(E$1,"standard",""),"|Float",""),ChapterTable!$1:$1,0),0),
  IF($B1842=1,
    IF($L1842=FALSE,
      VLOOKUP($A1842,ChapterTable!$1:$1048576,MATCH("최종"&amp;SUBSTITUTE(SUBSTITUTE(E$1,"standard",""),"|Float",""),ChapterTable!$1:$1,0),0),
      VLOOKUP($A1842-ChapterTable!$P$11,ChapterTable!$1:$1048576,MATCH("최종"&amp;SUBSTITUTE(SUBSTITUTE(E$1,"standard",""),"|Float",""),ChapterTable!$1:$1,0),0)*ChapterTable!$P$14
    ),
  OFFSET(E1842,-$B1842+IF($L1842,1,0),0)*IF($B1842&gt;OFFSET($B1842,1,0),ChapterTable!$R$17,1)*
    (VLOOKUP(SUBSTITUTE(SUBSTITUTE(E$1,"standard",""),"|Float","")&amp;IF(OR($L1842=TRUE,$A1842=0,MOD($A1842,ChapterTable!$R$20)&lt;&gt;0),"","보스")&amp;"인게임누적곱배수",ChapterTable!$R:$S,2,0)^C1842
    +VLOOKUP(SUBSTITUTE(SUBSTITUTE(E$1,"standard",""),"|Float","")&amp;IF(OR($L1842=TRUE,$A1842=0,MOD($A1842,ChapterTable!$R$20)&lt;&gt;0),"","보스")&amp;"인게임누적합배수",ChapterTable!$R:$S,2,0)*C1842)
  )
  )
  )
)</f>
        <v>26857.491943359371</v>
      </c>
      <c r="F1842" s="1">
        <f ca="1">IF(AND($A1842=0,$B1842=1),
    VLOOKUP(1,ChapterTable!$1:$1048576,MATCH("최종"&amp;SUBSTITUTE(SUBSTITUTE(F$1,"standard",""),"|Float",""),ChapterTable!$1:$1,0),0)*ChapterTable!$P$17,
  IF(AND($A1842=0,$B1842=0),
    F1843,
  IF($B1842=0,
    VLOOKUP($A1842,ChapterTable!$1:$1048576,MATCH("최종"&amp;SUBSTITUTE(SUBSTITUTE(F$1,"standard",""),"|Float",""),ChapterTable!$1:$1,0),0),
  IF($B1842=1,
    IF($L1842=FALSE,
      VLOOKUP($A1842,ChapterTable!$1:$1048576,MATCH("최종"&amp;SUBSTITUTE(SUBSTITUTE(F$1,"standard",""),"|Float",""),ChapterTable!$1:$1,0),0),
      VLOOKUP($A1842-ChapterTable!$P$11,ChapterTable!$1:$1048576,MATCH("최종"&amp;SUBSTITUTE(SUBSTITUTE(F$1,"standard",""),"|Float",""),ChapterTable!$1:$1,0),0)*ChapterTable!$P$14
    ),
  OFFSET(F1842,-$B1842+IF($L1842,1,0),0)*
    (VLOOKUP(SUBSTITUTE(SUBSTITUTE(F$1,"standard",""),"|Float","")&amp;IF(OR($L1842=TRUE,$A1842=0,MOD($A1842,ChapterTable!$R$20)&lt;&gt;0),"","보스")&amp;"인게임누적곱배수",ChapterTable!$R:$S,2,0)^D1842
    +VLOOKUP(SUBSTITUTE(SUBSTITUTE(F$1,"standard",""),"|Float","")&amp;IF(OR($L1842=TRUE,$A1842=0,MOD($A1842,ChapterTable!$R$20)&lt;&gt;0),"","보스")&amp;"인게임누적합배수",ChapterTable!$R:$S,2,0)*D1842)
  )
  )
  )
)</f>
        <v>11190.621643066406</v>
      </c>
      <c r="G1842" t="s">
        <v>715</v>
      </c>
      <c r="J1842" t="str">
        <f>IF(ISBLANK(I1842),"",
IFERROR(VLOOKUP(I1842,[1]StringTable!$1:$1048576,MATCH("kor|String",[1]StringTable!$1:$1,0),0),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205"/>
        <v>1</v>
      </c>
      <c r="AJ1842">
        <f t="shared" si="203"/>
        <v>1</v>
      </c>
      <c r="AK1842">
        <f t="shared" si="204"/>
        <v>1</v>
      </c>
      <c r="AL1842">
        <v>0</v>
      </c>
    </row>
    <row r="1843" spans="1:38" x14ac:dyDescent="0.3">
      <c r="A1843">
        <v>15</v>
      </c>
      <c r="B1843">
        <v>2</v>
      </c>
      <c r="C1843">
        <f>IF(OR($L1843=TRUE,$A1843=0,MOD($A1843,ChapterTable!$R$20)&lt;&gt;0),
MAX(0,INT(($B1843+ChapterTable!$P$26+VLOOKUP(SUBSTITUTE(C$1,"성장단계","")&amp;"단계오프셋",ChapterTable!$R:$S,2,0))/ChapterTable!$P$23)),
MAX(0,INT(($B1843+ChapterTable!$R$26+VLOOKUP(SUBSTITUTE(C$1,"성장단계","")&amp;"보스단계오프셋",ChapterTable!$R:$S,2,0))/ChapterTable!$R$23)))</f>
        <v>0</v>
      </c>
      <c r="D1843">
        <f>IF(OR($L1843=TRUE,$A1843=0,MOD($A1843,ChapterTable!$R$20)&lt;&gt;0),
MAX(0,INT(($B1843+ChapterTable!$P$26+VLOOKUP(SUBSTITUTE(D$1,"성장단계","")&amp;"단계오프셋",ChapterTable!$R:$S,2,0))/ChapterTable!$P$23)),
MAX(0,INT(($B1843+ChapterTable!$R$26+VLOOKUP(SUBSTITUTE(D$1,"성장단계","")&amp;"보스단계오프셋",ChapterTable!$R:$S,2,0))/ChapterTable!$R$23)))</f>
        <v>0</v>
      </c>
      <c r="E1843" s="1">
        <f ca="1">IF(AND($A1843=0,$B1843=1),
    VLOOKUP(1,ChapterTable!$1:$1048576,MATCH("최종"&amp;SUBSTITUTE(SUBSTITUTE(E$1,"standard",""),"|Float",""),ChapterTable!$1:$1,0),0)*ChapterTable!$P$17,
  IF(AND($A1843=0,$B1843=0),
    E1844,
  IF($B1843=0,
    VLOOKUP($A1843,ChapterTable!$1:$1048576,MATCH("최종"&amp;SUBSTITUTE(SUBSTITUTE(E$1,"standard",""),"|Float",""),ChapterTable!$1:$1,0),0),
  IF($B1843=1,
    IF($L1843=FALSE,
      VLOOKUP($A1843,ChapterTable!$1:$1048576,MATCH("최종"&amp;SUBSTITUTE(SUBSTITUTE(E$1,"standard",""),"|Float",""),ChapterTable!$1:$1,0),0),
      VLOOKUP($A1843-ChapterTable!$P$11,ChapterTable!$1:$1048576,MATCH("최종"&amp;SUBSTITUTE(SUBSTITUTE(E$1,"standard",""),"|Float",""),ChapterTable!$1:$1,0),0)*ChapterTable!$P$14
    ),
  OFFSET(E1843,-$B1843+IF($L1843,1,0),0)*IF($B1843&gt;OFFSET($B1843,1,0),ChapterTable!$R$17,1)*
    (VLOOKUP(SUBSTITUTE(SUBSTITUTE(E$1,"standard",""),"|Float","")&amp;IF(OR($L1843=TRUE,$A1843=0,MOD($A1843,ChapterTable!$R$20)&lt;&gt;0),"","보스")&amp;"인게임누적곱배수",ChapterTable!$R:$S,2,0)^C1843
    +VLOOKUP(SUBSTITUTE(SUBSTITUTE(E$1,"standard",""),"|Float","")&amp;IF(OR($L1843=TRUE,$A1843=0,MOD($A1843,ChapterTable!$R$20)&lt;&gt;0),"","보스")&amp;"인게임누적합배수",ChapterTable!$R:$S,2,0)*C1843)
  )
  )
  )
)</f>
        <v>26857.491943359371</v>
      </c>
      <c r="F1843" s="1">
        <f ca="1">IF(AND($A1843=0,$B1843=1),
    VLOOKUP(1,ChapterTable!$1:$1048576,MATCH("최종"&amp;SUBSTITUTE(SUBSTITUTE(F$1,"standard",""),"|Float",""),ChapterTable!$1:$1,0),0)*ChapterTable!$P$17,
  IF(AND($A1843=0,$B1843=0),
    F1844,
  IF($B1843=0,
    VLOOKUP($A1843,ChapterTable!$1:$1048576,MATCH("최종"&amp;SUBSTITUTE(SUBSTITUTE(F$1,"standard",""),"|Float",""),ChapterTable!$1:$1,0),0),
  IF($B1843=1,
    IF($L1843=FALSE,
      VLOOKUP($A1843,ChapterTable!$1:$1048576,MATCH("최종"&amp;SUBSTITUTE(SUBSTITUTE(F$1,"standard",""),"|Float",""),ChapterTable!$1:$1,0),0),
      VLOOKUP($A1843-ChapterTable!$P$11,ChapterTable!$1:$1048576,MATCH("최종"&amp;SUBSTITUTE(SUBSTITUTE(F$1,"standard",""),"|Float",""),ChapterTable!$1:$1,0),0)*ChapterTable!$P$14
    ),
  OFFSET(F1843,-$B1843+IF($L1843,1,0),0)*
    (VLOOKUP(SUBSTITUTE(SUBSTITUTE(F$1,"standard",""),"|Float","")&amp;IF(OR($L1843=TRUE,$A1843=0,MOD($A1843,ChapterTable!$R$20)&lt;&gt;0),"","보스")&amp;"인게임누적곱배수",ChapterTable!$R:$S,2,0)^D1843
    +VLOOKUP(SUBSTITUTE(SUBSTITUTE(F$1,"standard",""),"|Float","")&amp;IF(OR($L1843=TRUE,$A1843=0,MOD($A1843,ChapterTable!$R$20)&lt;&gt;0),"","보스")&amp;"인게임누적합배수",ChapterTable!$R:$S,2,0)*D1843)
  )
  )
  )
)</f>
        <v>11190.621643066406</v>
      </c>
      <c r="G1843" t="s">
        <v>715</v>
      </c>
      <c r="J1843" t="str">
        <f>IF(ISBLANK(I1843),"",
IFERROR(VLOOKUP(I1843,[1]StringTable!$1:$1048576,MATCH("kor|String",[1]StringTable!$1:$1,0),0),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205"/>
        <v>1</v>
      </c>
      <c r="AJ1843">
        <f t="shared" si="203"/>
        <v>1</v>
      </c>
      <c r="AK1843">
        <f t="shared" si="204"/>
        <v>1</v>
      </c>
      <c r="AL1843">
        <v>0</v>
      </c>
    </row>
    <row r="1844" spans="1:38" x14ac:dyDescent="0.3">
      <c r="A1844">
        <v>15</v>
      </c>
      <c r="B1844">
        <v>3</v>
      </c>
      <c r="C1844">
        <f>IF(OR($L1844=TRUE,$A1844=0,MOD($A1844,ChapterTable!$R$20)&lt;&gt;0),
MAX(0,INT(($B1844+ChapterTable!$P$26+VLOOKUP(SUBSTITUTE(C$1,"성장단계","")&amp;"단계오프셋",ChapterTable!$R:$S,2,0))/ChapterTable!$P$23)),
MAX(0,INT(($B1844+ChapterTable!$R$26+VLOOKUP(SUBSTITUTE(C$1,"성장단계","")&amp;"보스단계오프셋",ChapterTable!$R:$S,2,0))/ChapterTable!$R$23)))</f>
        <v>0</v>
      </c>
      <c r="D1844">
        <f>IF(OR($L1844=TRUE,$A1844=0,MOD($A1844,ChapterTable!$R$20)&lt;&gt;0),
MAX(0,INT(($B1844+ChapterTable!$P$26+VLOOKUP(SUBSTITUTE(D$1,"성장단계","")&amp;"단계오프셋",ChapterTable!$R:$S,2,0))/ChapterTable!$P$23)),
MAX(0,INT(($B1844+ChapterTable!$R$26+VLOOKUP(SUBSTITUTE(D$1,"성장단계","")&amp;"보스단계오프셋",ChapterTable!$R:$S,2,0))/ChapterTable!$R$23)))</f>
        <v>0</v>
      </c>
      <c r="E1844" s="1">
        <f ca="1">IF(AND($A1844=0,$B1844=1),
    VLOOKUP(1,ChapterTable!$1:$1048576,MATCH("최종"&amp;SUBSTITUTE(SUBSTITUTE(E$1,"standard",""),"|Float",""),ChapterTable!$1:$1,0),0)*ChapterTable!$P$17,
  IF(AND($A1844=0,$B1844=0),
    E1845,
  IF($B1844=0,
    VLOOKUP($A1844,ChapterTable!$1:$1048576,MATCH("최종"&amp;SUBSTITUTE(SUBSTITUTE(E$1,"standard",""),"|Float",""),ChapterTable!$1:$1,0),0),
  IF($B1844=1,
    IF($L1844=FALSE,
      VLOOKUP($A1844,ChapterTable!$1:$1048576,MATCH("최종"&amp;SUBSTITUTE(SUBSTITUTE(E$1,"standard",""),"|Float",""),ChapterTable!$1:$1,0),0),
      VLOOKUP($A1844-ChapterTable!$P$11,ChapterTable!$1:$1048576,MATCH("최종"&amp;SUBSTITUTE(SUBSTITUTE(E$1,"standard",""),"|Float",""),ChapterTable!$1:$1,0),0)*ChapterTable!$P$14
    ),
  OFFSET(E1844,-$B1844+IF($L1844,1,0),0)*IF($B1844&gt;OFFSET($B1844,1,0),ChapterTable!$R$17,1)*
    (VLOOKUP(SUBSTITUTE(SUBSTITUTE(E$1,"standard",""),"|Float","")&amp;IF(OR($L1844=TRUE,$A1844=0,MOD($A1844,ChapterTable!$R$20)&lt;&gt;0),"","보스")&amp;"인게임누적곱배수",ChapterTable!$R:$S,2,0)^C1844
    +VLOOKUP(SUBSTITUTE(SUBSTITUTE(E$1,"standard",""),"|Float","")&amp;IF(OR($L1844=TRUE,$A1844=0,MOD($A1844,ChapterTable!$R$20)&lt;&gt;0),"","보스")&amp;"인게임누적합배수",ChapterTable!$R:$S,2,0)*C1844)
  )
  )
  )
)</f>
        <v>26857.491943359371</v>
      </c>
      <c r="F1844" s="1">
        <f ca="1">IF(AND($A1844=0,$B1844=1),
    VLOOKUP(1,ChapterTable!$1:$1048576,MATCH("최종"&amp;SUBSTITUTE(SUBSTITUTE(F$1,"standard",""),"|Float",""),ChapterTable!$1:$1,0),0)*ChapterTable!$P$17,
  IF(AND($A1844=0,$B1844=0),
    F1845,
  IF($B1844=0,
    VLOOKUP($A1844,ChapterTable!$1:$1048576,MATCH("최종"&amp;SUBSTITUTE(SUBSTITUTE(F$1,"standard",""),"|Float",""),ChapterTable!$1:$1,0),0),
  IF($B1844=1,
    IF($L1844=FALSE,
      VLOOKUP($A1844,ChapterTable!$1:$1048576,MATCH("최종"&amp;SUBSTITUTE(SUBSTITUTE(F$1,"standard",""),"|Float",""),ChapterTable!$1:$1,0),0),
      VLOOKUP($A1844-ChapterTable!$P$11,ChapterTable!$1:$1048576,MATCH("최종"&amp;SUBSTITUTE(SUBSTITUTE(F$1,"standard",""),"|Float",""),ChapterTable!$1:$1,0),0)*ChapterTable!$P$14
    ),
  OFFSET(F1844,-$B1844+IF($L1844,1,0),0)*
    (VLOOKUP(SUBSTITUTE(SUBSTITUTE(F$1,"standard",""),"|Float","")&amp;IF(OR($L1844=TRUE,$A1844=0,MOD($A1844,ChapterTable!$R$20)&lt;&gt;0),"","보스")&amp;"인게임누적곱배수",ChapterTable!$R:$S,2,0)^D1844
    +VLOOKUP(SUBSTITUTE(SUBSTITUTE(F$1,"standard",""),"|Float","")&amp;IF(OR($L1844=TRUE,$A1844=0,MOD($A1844,ChapterTable!$R$20)&lt;&gt;0),"","보스")&amp;"인게임누적합배수",ChapterTable!$R:$S,2,0)*D1844)
  )
  )
  )
)</f>
        <v>11190.621643066406</v>
      </c>
      <c r="G1844" t="s">
        <v>715</v>
      </c>
      <c r="J1844" t="str">
        <f>IF(ISBLANK(I1844),"",
IFERROR(VLOOKUP(I1844,[1]StringTable!$1:$1048576,MATCH("kor|String",[1]StringTable!$1:$1,0),0),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205"/>
        <v>1</v>
      </c>
      <c r="AJ1844">
        <f t="shared" si="203"/>
        <v>1</v>
      </c>
      <c r="AK1844">
        <f t="shared" si="204"/>
        <v>1</v>
      </c>
      <c r="AL1844">
        <v>0</v>
      </c>
    </row>
    <row r="1845" spans="1:38" x14ac:dyDescent="0.3">
      <c r="A1845">
        <v>15</v>
      </c>
      <c r="B1845">
        <v>4</v>
      </c>
      <c r="C1845">
        <f>IF(OR($L1845=TRUE,$A1845=0,MOD($A1845,ChapterTable!$R$20)&lt;&gt;0),
MAX(0,INT(($B1845+ChapterTable!$P$26+VLOOKUP(SUBSTITUTE(C$1,"성장단계","")&amp;"단계오프셋",ChapterTable!$R:$S,2,0))/ChapterTable!$P$23)),
MAX(0,INT(($B1845+ChapterTable!$R$26+VLOOKUP(SUBSTITUTE(C$1,"성장단계","")&amp;"보스단계오프셋",ChapterTable!$R:$S,2,0))/ChapterTable!$R$23)))</f>
        <v>0</v>
      </c>
      <c r="D1845">
        <f>IF(OR($L1845=TRUE,$A1845=0,MOD($A1845,ChapterTable!$R$20)&lt;&gt;0),
MAX(0,INT(($B1845+ChapterTable!$P$26+VLOOKUP(SUBSTITUTE(D$1,"성장단계","")&amp;"단계오프셋",ChapterTable!$R:$S,2,0))/ChapterTable!$P$23)),
MAX(0,INT(($B1845+ChapterTable!$R$26+VLOOKUP(SUBSTITUTE(D$1,"성장단계","")&amp;"보스단계오프셋",ChapterTable!$R:$S,2,0))/ChapterTable!$R$23)))</f>
        <v>0</v>
      </c>
      <c r="E1845" s="1">
        <f ca="1">IF(AND($A1845=0,$B1845=1),
    VLOOKUP(1,ChapterTable!$1:$1048576,MATCH("최종"&amp;SUBSTITUTE(SUBSTITUTE(E$1,"standard",""),"|Float",""),ChapterTable!$1:$1,0),0)*ChapterTable!$P$17,
  IF(AND($A1845=0,$B1845=0),
    E1846,
  IF($B1845=0,
    VLOOKUP($A1845,ChapterTable!$1:$1048576,MATCH("최종"&amp;SUBSTITUTE(SUBSTITUTE(E$1,"standard",""),"|Float",""),ChapterTable!$1:$1,0),0),
  IF($B1845=1,
    IF($L1845=FALSE,
      VLOOKUP($A1845,ChapterTable!$1:$1048576,MATCH("최종"&amp;SUBSTITUTE(SUBSTITUTE(E$1,"standard",""),"|Float",""),ChapterTable!$1:$1,0),0),
      VLOOKUP($A1845-ChapterTable!$P$11,ChapterTable!$1:$1048576,MATCH("최종"&amp;SUBSTITUTE(SUBSTITUTE(E$1,"standard",""),"|Float",""),ChapterTable!$1:$1,0),0)*ChapterTable!$P$14
    ),
  OFFSET(E1845,-$B1845+IF($L1845,1,0),0)*IF($B1845&gt;OFFSET($B1845,1,0),ChapterTable!$R$17,1)*
    (VLOOKUP(SUBSTITUTE(SUBSTITUTE(E$1,"standard",""),"|Float","")&amp;IF(OR($L1845=TRUE,$A1845=0,MOD($A1845,ChapterTable!$R$20)&lt;&gt;0),"","보스")&amp;"인게임누적곱배수",ChapterTable!$R:$S,2,0)^C1845
    +VLOOKUP(SUBSTITUTE(SUBSTITUTE(E$1,"standard",""),"|Float","")&amp;IF(OR($L1845=TRUE,$A1845=0,MOD($A1845,ChapterTable!$R$20)&lt;&gt;0),"","보스")&amp;"인게임누적합배수",ChapterTable!$R:$S,2,0)*C1845)
  )
  )
  )
)</f>
        <v>26857.491943359371</v>
      </c>
      <c r="F1845" s="1">
        <f ca="1">IF(AND($A1845=0,$B1845=1),
    VLOOKUP(1,ChapterTable!$1:$1048576,MATCH("최종"&amp;SUBSTITUTE(SUBSTITUTE(F$1,"standard",""),"|Float",""),ChapterTable!$1:$1,0),0)*ChapterTable!$P$17,
  IF(AND($A1845=0,$B1845=0),
    F1846,
  IF($B1845=0,
    VLOOKUP($A1845,ChapterTable!$1:$1048576,MATCH("최종"&amp;SUBSTITUTE(SUBSTITUTE(F$1,"standard",""),"|Float",""),ChapterTable!$1:$1,0),0),
  IF($B1845=1,
    IF($L1845=FALSE,
      VLOOKUP($A1845,ChapterTable!$1:$1048576,MATCH("최종"&amp;SUBSTITUTE(SUBSTITUTE(F$1,"standard",""),"|Float",""),ChapterTable!$1:$1,0),0),
      VLOOKUP($A1845-ChapterTable!$P$11,ChapterTable!$1:$1048576,MATCH("최종"&amp;SUBSTITUTE(SUBSTITUTE(F$1,"standard",""),"|Float",""),ChapterTable!$1:$1,0),0)*ChapterTable!$P$14
    ),
  OFFSET(F1845,-$B1845+IF($L1845,1,0),0)*
    (VLOOKUP(SUBSTITUTE(SUBSTITUTE(F$1,"standard",""),"|Float","")&amp;IF(OR($L1845=TRUE,$A1845=0,MOD($A1845,ChapterTable!$R$20)&lt;&gt;0),"","보스")&amp;"인게임누적곱배수",ChapterTable!$R:$S,2,0)^D1845
    +VLOOKUP(SUBSTITUTE(SUBSTITUTE(F$1,"standard",""),"|Float","")&amp;IF(OR($L1845=TRUE,$A1845=0,MOD($A1845,ChapterTable!$R$20)&lt;&gt;0),"","보스")&amp;"인게임누적합배수",ChapterTable!$R:$S,2,0)*D1845)
  )
  )
  )
)</f>
        <v>11190.621643066406</v>
      </c>
      <c r="G1845" t="s">
        <v>715</v>
      </c>
      <c r="J1845" t="str">
        <f>IF(ISBLANK(I1845),"",
IFERROR(VLOOKUP(I1845,[1]StringTable!$1:$1048576,MATCH("kor|String",[1]StringTable!$1:$1,0),0),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205"/>
        <v>1</v>
      </c>
      <c r="AJ1845">
        <f t="shared" si="203"/>
        <v>1</v>
      </c>
      <c r="AK1845">
        <f t="shared" si="204"/>
        <v>1</v>
      </c>
      <c r="AL1845">
        <v>0</v>
      </c>
    </row>
    <row r="1846" spans="1:38" x14ac:dyDescent="0.3">
      <c r="A1846">
        <v>15</v>
      </c>
      <c r="B1846">
        <v>5</v>
      </c>
      <c r="C1846">
        <f>IF(OR($L1846=TRUE,$A1846=0,MOD($A1846,ChapterTable!$R$20)&lt;&gt;0),
MAX(0,INT(($B1846+ChapterTable!$P$26+VLOOKUP(SUBSTITUTE(C$1,"성장단계","")&amp;"단계오프셋",ChapterTable!$R:$S,2,0))/ChapterTable!$P$23)),
MAX(0,INT(($B1846+ChapterTable!$R$26+VLOOKUP(SUBSTITUTE(C$1,"성장단계","")&amp;"보스단계오프셋",ChapterTable!$R:$S,2,0))/ChapterTable!$R$23)))</f>
        <v>0</v>
      </c>
      <c r="D1846">
        <f>IF(OR($L1846=TRUE,$A1846=0,MOD($A1846,ChapterTable!$R$20)&lt;&gt;0),
MAX(0,INT(($B1846+ChapterTable!$P$26+VLOOKUP(SUBSTITUTE(D$1,"성장단계","")&amp;"단계오프셋",ChapterTable!$R:$S,2,0))/ChapterTable!$P$23)),
MAX(0,INT(($B1846+ChapterTable!$R$26+VLOOKUP(SUBSTITUTE(D$1,"성장단계","")&amp;"보스단계오프셋",ChapterTable!$R:$S,2,0))/ChapterTable!$R$23)))</f>
        <v>0</v>
      </c>
      <c r="E1846" s="1">
        <f ca="1">IF(AND($A1846=0,$B1846=1),
    VLOOKUP(1,ChapterTable!$1:$1048576,MATCH("최종"&amp;SUBSTITUTE(SUBSTITUTE(E$1,"standard",""),"|Float",""),ChapterTable!$1:$1,0),0)*ChapterTable!$P$17,
  IF(AND($A1846=0,$B1846=0),
    E1847,
  IF($B1846=0,
    VLOOKUP($A1846,ChapterTable!$1:$1048576,MATCH("최종"&amp;SUBSTITUTE(SUBSTITUTE(E$1,"standard",""),"|Float",""),ChapterTable!$1:$1,0),0),
  IF($B1846=1,
    IF($L1846=FALSE,
      VLOOKUP($A1846,ChapterTable!$1:$1048576,MATCH("최종"&amp;SUBSTITUTE(SUBSTITUTE(E$1,"standard",""),"|Float",""),ChapterTable!$1:$1,0),0),
      VLOOKUP($A1846-ChapterTable!$P$11,ChapterTable!$1:$1048576,MATCH("최종"&amp;SUBSTITUTE(SUBSTITUTE(E$1,"standard",""),"|Float",""),ChapterTable!$1:$1,0),0)*ChapterTable!$P$14
    ),
  OFFSET(E1846,-$B1846+IF($L1846,1,0),0)*IF($B1846&gt;OFFSET($B1846,1,0),ChapterTable!$R$17,1)*
    (VLOOKUP(SUBSTITUTE(SUBSTITUTE(E$1,"standard",""),"|Float","")&amp;IF(OR($L1846=TRUE,$A1846=0,MOD($A1846,ChapterTable!$R$20)&lt;&gt;0),"","보스")&amp;"인게임누적곱배수",ChapterTable!$R:$S,2,0)^C1846
    +VLOOKUP(SUBSTITUTE(SUBSTITUTE(E$1,"standard",""),"|Float","")&amp;IF(OR($L1846=TRUE,$A1846=0,MOD($A1846,ChapterTable!$R$20)&lt;&gt;0),"","보스")&amp;"인게임누적합배수",ChapterTable!$R:$S,2,0)*C1846)
  )
  )
  )
)</f>
        <v>26857.491943359371</v>
      </c>
      <c r="F1846" s="1">
        <f ca="1">IF(AND($A1846=0,$B1846=1),
    VLOOKUP(1,ChapterTable!$1:$1048576,MATCH("최종"&amp;SUBSTITUTE(SUBSTITUTE(F$1,"standard",""),"|Float",""),ChapterTable!$1:$1,0),0)*ChapterTable!$P$17,
  IF(AND($A1846=0,$B1846=0),
    F1847,
  IF($B1846=0,
    VLOOKUP($A1846,ChapterTable!$1:$1048576,MATCH("최종"&amp;SUBSTITUTE(SUBSTITUTE(F$1,"standard",""),"|Float",""),ChapterTable!$1:$1,0),0),
  IF($B1846=1,
    IF($L1846=FALSE,
      VLOOKUP($A1846,ChapterTable!$1:$1048576,MATCH("최종"&amp;SUBSTITUTE(SUBSTITUTE(F$1,"standard",""),"|Float",""),ChapterTable!$1:$1,0),0),
      VLOOKUP($A1846-ChapterTable!$P$11,ChapterTable!$1:$1048576,MATCH("최종"&amp;SUBSTITUTE(SUBSTITUTE(F$1,"standard",""),"|Float",""),ChapterTable!$1:$1,0),0)*ChapterTable!$P$14
    ),
  OFFSET(F1846,-$B1846+IF($L1846,1,0),0)*
    (VLOOKUP(SUBSTITUTE(SUBSTITUTE(F$1,"standard",""),"|Float","")&amp;IF(OR($L1846=TRUE,$A1846=0,MOD($A1846,ChapterTable!$R$20)&lt;&gt;0),"","보스")&amp;"인게임누적곱배수",ChapterTable!$R:$S,2,0)^D1846
    +VLOOKUP(SUBSTITUTE(SUBSTITUTE(F$1,"standard",""),"|Float","")&amp;IF(OR($L1846=TRUE,$A1846=0,MOD($A1846,ChapterTable!$R$20)&lt;&gt;0),"","보스")&amp;"인게임누적합배수",ChapterTable!$R:$S,2,0)*D1846)
  )
  )
  )
)</f>
        <v>11190.621643066406</v>
      </c>
      <c r="G1846" t="s">
        <v>715</v>
      </c>
      <c r="J1846" t="str">
        <f>IF(ISBLANK(I1846),"",
IFERROR(VLOOKUP(I1846,[1]StringTable!$1:$1048576,MATCH("kor|String",[1]StringTable!$1:$1,0),0),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205"/>
        <v>1</v>
      </c>
      <c r="AJ1846">
        <f t="shared" si="203"/>
        <v>1</v>
      </c>
      <c r="AK1846">
        <f t="shared" si="204"/>
        <v>1</v>
      </c>
      <c r="AL1846">
        <v>0</v>
      </c>
    </row>
    <row r="1847" spans="1:38" x14ac:dyDescent="0.3">
      <c r="A1847">
        <v>15</v>
      </c>
      <c r="B1847">
        <v>6</v>
      </c>
      <c r="C1847">
        <f>IF(OR($L1847=TRUE,$A1847=0,MOD($A1847,ChapterTable!$R$20)&lt;&gt;0),
MAX(0,INT(($B1847+ChapterTable!$P$26+VLOOKUP(SUBSTITUTE(C$1,"성장단계","")&amp;"단계오프셋",ChapterTable!$R:$S,2,0))/ChapterTable!$P$23)),
MAX(0,INT(($B1847+ChapterTable!$R$26+VLOOKUP(SUBSTITUTE(C$1,"성장단계","")&amp;"보스단계오프셋",ChapterTable!$R:$S,2,0))/ChapterTable!$R$23)))</f>
        <v>1</v>
      </c>
      <c r="D1847">
        <f>IF(OR($L1847=TRUE,$A1847=0,MOD($A1847,ChapterTable!$R$20)&lt;&gt;0),
MAX(0,INT(($B1847+ChapterTable!$P$26+VLOOKUP(SUBSTITUTE(D$1,"성장단계","")&amp;"단계오프셋",ChapterTable!$R:$S,2,0))/ChapterTable!$P$23)),
MAX(0,INT(($B1847+ChapterTable!$R$26+VLOOKUP(SUBSTITUTE(D$1,"성장단계","")&amp;"보스단계오프셋",ChapterTable!$R:$S,2,0))/ChapterTable!$R$23)))</f>
        <v>0</v>
      </c>
      <c r="E1847" s="1">
        <f ca="1">IF(AND($A1847=0,$B1847=1),
    VLOOKUP(1,ChapterTable!$1:$1048576,MATCH("최종"&amp;SUBSTITUTE(SUBSTITUTE(E$1,"standard",""),"|Float",""),ChapterTable!$1:$1,0),0)*ChapterTable!$P$17,
  IF(AND($A1847=0,$B1847=0),
    E1848,
  IF($B1847=0,
    VLOOKUP($A1847,ChapterTable!$1:$1048576,MATCH("최종"&amp;SUBSTITUTE(SUBSTITUTE(E$1,"standard",""),"|Float",""),ChapterTable!$1:$1,0),0),
  IF($B1847=1,
    IF($L1847=FALSE,
      VLOOKUP($A1847,ChapterTable!$1:$1048576,MATCH("최종"&amp;SUBSTITUTE(SUBSTITUTE(E$1,"standard",""),"|Float",""),ChapterTable!$1:$1,0),0),
      VLOOKUP($A1847-ChapterTable!$P$11,ChapterTable!$1:$1048576,MATCH("최종"&amp;SUBSTITUTE(SUBSTITUTE(E$1,"standard",""),"|Float",""),ChapterTable!$1:$1,0),0)*ChapterTable!$P$14
    ),
  OFFSET(E1847,-$B1847+IF($L1847,1,0),0)*IF($B1847&gt;OFFSET($B1847,1,0),ChapterTable!$R$17,1)*
    (VLOOKUP(SUBSTITUTE(SUBSTITUTE(E$1,"standard",""),"|Float","")&amp;IF(OR($L1847=TRUE,$A1847=0,MOD($A1847,ChapterTable!$R$20)&lt;&gt;0),"","보스")&amp;"인게임누적곱배수",ChapterTable!$R:$S,2,0)^C1847
    +VLOOKUP(SUBSTITUTE(SUBSTITUTE(E$1,"standard",""),"|Float","")&amp;IF(OR($L1847=TRUE,$A1847=0,MOD($A1847,ChapterTable!$R$20)&lt;&gt;0),"","보스")&amp;"인게임누적합배수",ChapterTable!$R:$S,2,0)*C1847)
  )
  )
  )
)</f>
        <v>32228.990332031244</v>
      </c>
      <c r="F1847" s="1">
        <f ca="1">IF(AND($A1847=0,$B1847=1),
    VLOOKUP(1,ChapterTable!$1:$1048576,MATCH("최종"&amp;SUBSTITUTE(SUBSTITUTE(F$1,"standard",""),"|Float",""),ChapterTable!$1:$1,0),0)*ChapterTable!$P$17,
  IF(AND($A1847=0,$B1847=0),
    F1848,
  IF($B1847=0,
    VLOOKUP($A1847,ChapterTable!$1:$1048576,MATCH("최종"&amp;SUBSTITUTE(SUBSTITUTE(F$1,"standard",""),"|Float",""),ChapterTable!$1:$1,0),0),
  IF($B1847=1,
    IF($L1847=FALSE,
      VLOOKUP($A1847,ChapterTable!$1:$1048576,MATCH("최종"&amp;SUBSTITUTE(SUBSTITUTE(F$1,"standard",""),"|Float",""),ChapterTable!$1:$1,0),0),
      VLOOKUP($A1847-ChapterTable!$P$11,ChapterTable!$1:$1048576,MATCH("최종"&amp;SUBSTITUTE(SUBSTITUTE(F$1,"standard",""),"|Float",""),ChapterTable!$1:$1,0),0)*ChapterTable!$P$14
    ),
  OFFSET(F1847,-$B1847+IF($L1847,1,0),0)*
    (VLOOKUP(SUBSTITUTE(SUBSTITUTE(F$1,"standard",""),"|Float","")&amp;IF(OR($L1847=TRUE,$A1847=0,MOD($A1847,ChapterTable!$R$20)&lt;&gt;0),"","보스")&amp;"인게임누적곱배수",ChapterTable!$R:$S,2,0)^D1847
    +VLOOKUP(SUBSTITUTE(SUBSTITUTE(F$1,"standard",""),"|Float","")&amp;IF(OR($L1847=TRUE,$A1847=0,MOD($A1847,ChapterTable!$R$20)&lt;&gt;0),"","보스")&amp;"인게임누적합배수",ChapterTable!$R:$S,2,0)*D1847)
  )
  )
  )
)</f>
        <v>11190.621643066406</v>
      </c>
      <c r="G1847" t="s">
        <v>715</v>
      </c>
      <c r="J1847" t="str">
        <f>IF(ISBLANK(I1847),"",
IFERROR(VLOOKUP(I1847,[1]StringTable!$1:$1048576,MATCH("kor|String",[1]StringTable!$1:$1,0),0),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205"/>
        <v>1</v>
      </c>
      <c r="AJ1847">
        <f t="shared" si="203"/>
        <v>1</v>
      </c>
      <c r="AK1847">
        <f t="shared" si="204"/>
        <v>1</v>
      </c>
      <c r="AL1847">
        <v>0</v>
      </c>
    </row>
    <row r="1848" spans="1:38" x14ac:dyDescent="0.3">
      <c r="A1848">
        <v>15</v>
      </c>
      <c r="B1848">
        <v>7</v>
      </c>
      <c r="C1848">
        <f>IF(OR($L1848=TRUE,$A1848=0,MOD($A1848,ChapterTable!$R$20)&lt;&gt;0),
MAX(0,INT(($B1848+ChapterTable!$P$26+VLOOKUP(SUBSTITUTE(C$1,"성장단계","")&amp;"단계오프셋",ChapterTable!$R:$S,2,0))/ChapterTable!$P$23)),
MAX(0,INT(($B1848+ChapterTable!$R$26+VLOOKUP(SUBSTITUTE(C$1,"성장단계","")&amp;"보스단계오프셋",ChapterTable!$R:$S,2,0))/ChapterTable!$R$23)))</f>
        <v>1</v>
      </c>
      <c r="D1848">
        <f>IF(OR($L1848=TRUE,$A1848=0,MOD($A1848,ChapterTable!$R$20)&lt;&gt;0),
MAX(0,INT(($B1848+ChapterTable!$P$26+VLOOKUP(SUBSTITUTE(D$1,"성장단계","")&amp;"단계오프셋",ChapterTable!$R:$S,2,0))/ChapterTable!$P$23)),
MAX(0,INT(($B1848+ChapterTable!$R$26+VLOOKUP(SUBSTITUTE(D$1,"성장단계","")&amp;"보스단계오프셋",ChapterTable!$R:$S,2,0))/ChapterTable!$R$23)))</f>
        <v>0</v>
      </c>
      <c r="E1848" s="1">
        <f ca="1">IF(AND($A1848=0,$B1848=1),
    VLOOKUP(1,ChapterTable!$1:$1048576,MATCH("최종"&amp;SUBSTITUTE(SUBSTITUTE(E$1,"standard",""),"|Float",""),ChapterTable!$1:$1,0),0)*ChapterTable!$P$17,
  IF(AND($A1848=0,$B1848=0),
    E1849,
  IF($B1848=0,
    VLOOKUP($A1848,ChapterTable!$1:$1048576,MATCH("최종"&amp;SUBSTITUTE(SUBSTITUTE(E$1,"standard",""),"|Float",""),ChapterTable!$1:$1,0),0),
  IF($B1848=1,
    IF($L1848=FALSE,
      VLOOKUP($A1848,ChapterTable!$1:$1048576,MATCH("최종"&amp;SUBSTITUTE(SUBSTITUTE(E$1,"standard",""),"|Float",""),ChapterTable!$1:$1,0),0),
      VLOOKUP($A1848-ChapterTable!$P$11,ChapterTable!$1:$1048576,MATCH("최종"&amp;SUBSTITUTE(SUBSTITUTE(E$1,"standard",""),"|Float",""),ChapterTable!$1:$1,0),0)*ChapterTable!$P$14
    ),
  OFFSET(E1848,-$B1848+IF($L1848,1,0),0)*IF($B1848&gt;OFFSET($B1848,1,0),ChapterTable!$R$17,1)*
    (VLOOKUP(SUBSTITUTE(SUBSTITUTE(E$1,"standard",""),"|Float","")&amp;IF(OR($L1848=TRUE,$A1848=0,MOD($A1848,ChapterTable!$R$20)&lt;&gt;0),"","보스")&amp;"인게임누적곱배수",ChapterTable!$R:$S,2,0)^C1848
    +VLOOKUP(SUBSTITUTE(SUBSTITUTE(E$1,"standard",""),"|Float","")&amp;IF(OR($L1848=TRUE,$A1848=0,MOD($A1848,ChapterTable!$R$20)&lt;&gt;0),"","보스")&amp;"인게임누적합배수",ChapterTable!$R:$S,2,0)*C1848)
  )
  )
  )
)</f>
        <v>32228.990332031244</v>
      </c>
      <c r="F1848" s="1">
        <f ca="1">IF(AND($A1848=0,$B1848=1),
    VLOOKUP(1,ChapterTable!$1:$1048576,MATCH("최종"&amp;SUBSTITUTE(SUBSTITUTE(F$1,"standard",""),"|Float",""),ChapterTable!$1:$1,0),0)*ChapterTable!$P$17,
  IF(AND($A1848=0,$B1848=0),
    F1849,
  IF($B1848=0,
    VLOOKUP($A1848,ChapterTable!$1:$1048576,MATCH("최종"&amp;SUBSTITUTE(SUBSTITUTE(F$1,"standard",""),"|Float",""),ChapterTable!$1:$1,0),0),
  IF($B1848=1,
    IF($L1848=FALSE,
      VLOOKUP($A1848,ChapterTable!$1:$1048576,MATCH("최종"&amp;SUBSTITUTE(SUBSTITUTE(F$1,"standard",""),"|Float",""),ChapterTable!$1:$1,0),0),
      VLOOKUP($A1848-ChapterTable!$P$11,ChapterTable!$1:$1048576,MATCH("최종"&amp;SUBSTITUTE(SUBSTITUTE(F$1,"standard",""),"|Float",""),ChapterTable!$1:$1,0),0)*ChapterTable!$P$14
    ),
  OFFSET(F1848,-$B1848+IF($L1848,1,0),0)*
    (VLOOKUP(SUBSTITUTE(SUBSTITUTE(F$1,"standard",""),"|Float","")&amp;IF(OR($L1848=TRUE,$A1848=0,MOD($A1848,ChapterTable!$R$20)&lt;&gt;0),"","보스")&amp;"인게임누적곱배수",ChapterTable!$R:$S,2,0)^D1848
    +VLOOKUP(SUBSTITUTE(SUBSTITUTE(F$1,"standard",""),"|Float","")&amp;IF(OR($L1848=TRUE,$A1848=0,MOD($A1848,ChapterTable!$R$20)&lt;&gt;0),"","보스")&amp;"인게임누적합배수",ChapterTable!$R:$S,2,0)*D1848)
  )
  )
  )
)</f>
        <v>11190.621643066406</v>
      </c>
      <c r="G1848" t="s">
        <v>715</v>
      </c>
      <c r="J1848" t="str">
        <f>IF(ISBLANK(I1848),"",
IFERROR(VLOOKUP(I1848,[1]StringTable!$1:$1048576,MATCH("kor|String",[1]StringTable!$1:$1,0),0),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205"/>
        <v>1</v>
      </c>
      <c r="AJ1848">
        <f t="shared" si="203"/>
        <v>1</v>
      </c>
      <c r="AK1848">
        <f t="shared" si="204"/>
        <v>1</v>
      </c>
      <c r="AL1848">
        <v>0</v>
      </c>
    </row>
    <row r="1849" spans="1:38" x14ac:dyDescent="0.3">
      <c r="A1849">
        <v>15</v>
      </c>
      <c r="B1849">
        <v>8</v>
      </c>
      <c r="C1849">
        <f>IF(OR($L1849=TRUE,$A1849=0,MOD($A1849,ChapterTable!$R$20)&lt;&gt;0),
MAX(0,INT(($B1849+ChapterTable!$P$26+VLOOKUP(SUBSTITUTE(C$1,"성장단계","")&amp;"단계오프셋",ChapterTable!$R:$S,2,0))/ChapterTable!$P$23)),
MAX(0,INT(($B1849+ChapterTable!$R$26+VLOOKUP(SUBSTITUTE(C$1,"성장단계","")&amp;"보스단계오프셋",ChapterTable!$R:$S,2,0))/ChapterTable!$R$23)))</f>
        <v>1</v>
      </c>
      <c r="D1849">
        <f>IF(OR($L1849=TRUE,$A1849=0,MOD($A1849,ChapterTable!$R$20)&lt;&gt;0),
MAX(0,INT(($B1849+ChapterTable!$P$26+VLOOKUP(SUBSTITUTE(D$1,"성장단계","")&amp;"단계오프셋",ChapterTable!$R:$S,2,0))/ChapterTable!$P$23)),
MAX(0,INT(($B1849+ChapterTable!$R$26+VLOOKUP(SUBSTITUTE(D$1,"성장단계","")&amp;"보스단계오프셋",ChapterTable!$R:$S,2,0))/ChapterTable!$R$23)))</f>
        <v>0</v>
      </c>
      <c r="E1849" s="1">
        <f ca="1">IF(AND($A1849=0,$B1849=1),
    VLOOKUP(1,ChapterTable!$1:$1048576,MATCH("최종"&amp;SUBSTITUTE(SUBSTITUTE(E$1,"standard",""),"|Float",""),ChapterTable!$1:$1,0),0)*ChapterTable!$P$17,
  IF(AND($A1849=0,$B1849=0),
    E1850,
  IF($B1849=0,
    VLOOKUP($A1849,ChapterTable!$1:$1048576,MATCH("최종"&amp;SUBSTITUTE(SUBSTITUTE(E$1,"standard",""),"|Float",""),ChapterTable!$1:$1,0),0),
  IF($B1849=1,
    IF($L1849=FALSE,
      VLOOKUP($A1849,ChapterTable!$1:$1048576,MATCH("최종"&amp;SUBSTITUTE(SUBSTITUTE(E$1,"standard",""),"|Float",""),ChapterTable!$1:$1,0),0),
      VLOOKUP($A1849-ChapterTable!$P$11,ChapterTable!$1:$1048576,MATCH("최종"&amp;SUBSTITUTE(SUBSTITUTE(E$1,"standard",""),"|Float",""),ChapterTable!$1:$1,0),0)*ChapterTable!$P$14
    ),
  OFFSET(E1849,-$B1849+IF($L1849,1,0),0)*IF($B1849&gt;OFFSET($B1849,1,0),ChapterTable!$R$17,1)*
    (VLOOKUP(SUBSTITUTE(SUBSTITUTE(E$1,"standard",""),"|Float","")&amp;IF(OR($L1849=TRUE,$A1849=0,MOD($A1849,ChapterTable!$R$20)&lt;&gt;0),"","보스")&amp;"인게임누적곱배수",ChapterTable!$R:$S,2,0)^C1849
    +VLOOKUP(SUBSTITUTE(SUBSTITUTE(E$1,"standard",""),"|Float","")&amp;IF(OR($L1849=TRUE,$A1849=0,MOD($A1849,ChapterTable!$R$20)&lt;&gt;0),"","보스")&amp;"인게임누적합배수",ChapterTable!$R:$S,2,0)*C1849)
  )
  )
  )
)</f>
        <v>32228.990332031244</v>
      </c>
      <c r="F1849" s="1">
        <f ca="1">IF(AND($A1849=0,$B1849=1),
    VLOOKUP(1,ChapterTable!$1:$1048576,MATCH("최종"&amp;SUBSTITUTE(SUBSTITUTE(F$1,"standard",""),"|Float",""),ChapterTable!$1:$1,0),0)*ChapterTable!$P$17,
  IF(AND($A1849=0,$B1849=0),
    F1850,
  IF($B1849=0,
    VLOOKUP($A1849,ChapterTable!$1:$1048576,MATCH("최종"&amp;SUBSTITUTE(SUBSTITUTE(F$1,"standard",""),"|Float",""),ChapterTable!$1:$1,0),0),
  IF($B1849=1,
    IF($L1849=FALSE,
      VLOOKUP($A1849,ChapterTable!$1:$1048576,MATCH("최종"&amp;SUBSTITUTE(SUBSTITUTE(F$1,"standard",""),"|Float",""),ChapterTable!$1:$1,0),0),
      VLOOKUP($A1849-ChapterTable!$P$11,ChapterTable!$1:$1048576,MATCH("최종"&amp;SUBSTITUTE(SUBSTITUTE(F$1,"standard",""),"|Float",""),ChapterTable!$1:$1,0),0)*ChapterTable!$P$14
    ),
  OFFSET(F1849,-$B1849+IF($L1849,1,0),0)*
    (VLOOKUP(SUBSTITUTE(SUBSTITUTE(F$1,"standard",""),"|Float","")&amp;IF(OR($L1849=TRUE,$A1849=0,MOD($A1849,ChapterTable!$R$20)&lt;&gt;0),"","보스")&amp;"인게임누적곱배수",ChapterTable!$R:$S,2,0)^D1849
    +VLOOKUP(SUBSTITUTE(SUBSTITUTE(F$1,"standard",""),"|Float","")&amp;IF(OR($L1849=TRUE,$A1849=0,MOD($A1849,ChapterTable!$R$20)&lt;&gt;0),"","보스")&amp;"인게임누적합배수",ChapterTable!$R:$S,2,0)*D1849)
  )
  )
  )
)</f>
        <v>11190.621643066406</v>
      </c>
      <c r="G1849" t="s">
        <v>715</v>
      </c>
      <c r="J1849" t="str">
        <f>IF(ISBLANK(I1849),"",
IFERROR(VLOOKUP(I1849,[1]StringTable!$1:$1048576,MATCH("kor|String",[1]StringTable!$1:$1,0),0),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205"/>
        <v>1</v>
      </c>
      <c r="AJ1849">
        <f t="shared" si="203"/>
        <v>1</v>
      </c>
      <c r="AK1849">
        <f t="shared" si="204"/>
        <v>1</v>
      </c>
      <c r="AL1849">
        <v>0</v>
      </c>
    </row>
    <row r="1850" spans="1:38" x14ac:dyDescent="0.3">
      <c r="A1850">
        <v>15</v>
      </c>
      <c r="B1850">
        <v>9</v>
      </c>
      <c r="C1850">
        <f>IF(OR($L1850=TRUE,$A1850=0,MOD($A1850,ChapterTable!$R$20)&lt;&gt;0),
MAX(0,INT(($B1850+ChapterTable!$P$26+VLOOKUP(SUBSTITUTE(C$1,"성장단계","")&amp;"단계오프셋",ChapterTable!$R:$S,2,0))/ChapterTable!$P$23)),
MAX(0,INT(($B1850+ChapterTable!$R$26+VLOOKUP(SUBSTITUTE(C$1,"성장단계","")&amp;"보스단계오프셋",ChapterTable!$R:$S,2,0))/ChapterTable!$R$23)))</f>
        <v>1</v>
      </c>
      <c r="D1850">
        <f>IF(OR($L1850=TRUE,$A1850=0,MOD($A1850,ChapterTable!$R$20)&lt;&gt;0),
MAX(0,INT(($B1850+ChapterTable!$P$26+VLOOKUP(SUBSTITUTE(D$1,"성장단계","")&amp;"단계오프셋",ChapterTable!$R:$S,2,0))/ChapterTable!$P$23)),
MAX(0,INT(($B1850+ChapterTable!$R$26+VLOOKUP(SUBSTITUTE(D$1,"성장단계","")&amp;"보스단계오프셋",ChapterTable!$R:$S,2,0))/ChapterTable!$R$23)))</f>
        <v>0</v>
      </c>
      <c r="E1850" s="1">
        <f ca="1">IF(AND($A1850=0,$B1850=1),
    VLOOKUP(1,ChapterTable!$1:$1048576,MATCH("최종"&amp;SUBSTITUTE(SUBSTITUTE(E$1,"standard",""),"|Float",""),ChapterTable!$1:$1,0),0)*ChapterTable!$P$17,
  IF(AND($A1850=0,$B1850=0),
    E1851,
  IF($B1850=0,
    VLOOKUP($A1850,ChapterTable!$1:$1048576,MATCH("최종"&amp;SUBSTITUTE(SUBSTITUTE(E$1,"standard",""),"|Float",""),ChapterTable!$1:$1,0),0),
  IF($B1850=1,
    IF($L1850=FALSE,
      VLOOKUP($A1850,ChapterTable!$1:$1048576,MATCH("최종"&amp;SUBSTITUTE(SUBSTITUTE(E$1,"standard",""),"|Float",""),ChapterTable!$1:$1,0),0),
      VLOOKUP($A1850-ChapterTable!$P$11,ChapterTable!$1:$1048576,MATCH("최종"&amp;SUBSTITUTE(SUBSTITUTE(E$1,"standard",""),"|Float",""),ChapterTable!$1:$1,0),0)*ChapterTable!$P$14
    ),
  OFFSET(E1850,-$B1850+IF($L1850,1,0),0)*IF($B1850&gt;OFFSET($B1850,1,0),ChapterTable!$R$17,1)*
    (VLOOKUP(SUBSTITUTE(SUBSTITUTE(E$1,"standard",""),"|Float","")&amp;IF(OR($L1850=TRUE,$A1850=0,MOD($A1850,ChapterTable!$R$20)&lt;&gt;0),"","보스")&amp;"인게임누적곱배수",ChapterTable!$R:$S,2,0)^C1850
    +VLOOKUP(SUBSTITUTE(SUBSTITUTE(E$1,"standard",""),"|Float","")&amp;IF(OR($L1850=TRUE,$A1850=0,MOD($A1850,ChapterTable!$R$20)&lt;&gt;0),"","보스")&amp;"인게임누적합배수",ChapterTable!$R:$S,2,0)*C1850)
  )
  )
  )
)</f>
        <v>32228.990332031244</v>
      </c>
      <c r="F1850" s="1">
        <f ca="1">IF(AND($A1850=0,$B1850=1),
    VLOOKUP(1,ChapterTable!$1:$1048576,MATCH("최종"&amp;SUBSTITUTE(SUBSTITUTE(F$1,"standard",""),"|Float",""),ChapterTable!$1:$1,0),0)*ChapterTable!$P$17,
  IF(AND($A1850=0,$B1850=0),
    F1851,
  IF($B1850=0,
    VLOOKUP($A1850,ChapterTable!$1:$1048576,MATCH("최종"&amp;SUBSTITUTE(SUBSTITUTE(F$1,"standard",""),"|Float",""),ChapterTable!$1:$1,0),0),
  IF($B1850=1,
    IF($L1850=FALSE,
      VLOOKUP($A1850,ChapterTable!$1:$1048576,MATCH("최종"&amp;SUBSTITUTE(SUBSTITUTE(F$1,"standard",""),"|Float",""),ChapterTable!$1:$1,0),0),
      VLOOKUP($A1850-ChapterTable!$P$11,ChapterTable!$1:$1048576,MATCH("최종"&amp;SUBSTITUTE(SUBSTITUTE(F$1,"standard",""),"|Float",""),ChapterTable!$1:$1,0),0)*ChapterTable!$P$14
    ),
  OFFSET(F1850,-$B1850+IF($L1850,1,0),0)*
    (VLOOKUP(SUBSTITUTE(SUBSTITUTE(F$1,"standard",""),"|Float","")&amp;IF(OR($L1850=TRUE,$A1850=0,MOD($A1850,ChapterTable!$R$20)&lt;&gt;0),"","보스")&amp;"인게임누적곱배수",ChapterTable!$R:$S,2,0)^D1850
    +VLOOKUP(SUBSTITUTE(SUBSTITUTE(F$1,"standard",""),"|Float","")&amp;IF(OR($L1850=TRUE,$A1850=0,MOD($A1850,ChapterTable!$R$20)&lt;&gt;0),"","보스")&amp;"인게임누적합배수",ChapterTable!$R:$S,2,0)*D1850)
  )
  )
  )
)</f>
        <v>11190.621643066406</v>
      </c>
      <c r="G1850" t="s">
        <v>715</v>
      </c>
      <c r="J1850" t="str">
        <f>IF(ISBLANK(I1850),"",
IFERROR(VLOOKUP(I1850,[1]StringTable!$1:$1048576,MATCH("kor|String",[1]StringTable!$1:$1,0),0),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205"/>
        <v>1</v>
      </c>
      <c r="AJ1850">
        <f t="shared" si="203"/>
        <v>1</v>
      </c>
      <c r="AK1850">
        <f t="shared" si="204"/>
        <v>1</v>
      </c>
      <c r="AL1850">
        <v>0</v>
      </c>
    </row>
    <row r="1851" spans="1:38" x14ac:dyDescent="0.3">
      <c r="A1851">
        <v>15</v>
      </c>
      <c r="B1851">
        <v>10</v>
      </c>
      <c r="C1851">
        <f>IF(OR($L1851=TRUE,$A1851=0,MOD($A1851,ChapterTable!$R$20)&lt;&gt;0),
MAX(0,INT(($B1851+ChapterTable!$P$26+VLOOKUP(SUBSTITUTE(C$1,"성장단계","")&amp;"단계오프셋",ChapterTable!$R:$S,2,0))/ChapterTable!$P$23)),
MAX(0,INT(($B1851+ChapterTable!$R$26+VLOOKUP(SUBSTITUTE(C$1,"성장단계","")&amp;"보스단계오프셋",ChapterTable!$R:$S,2,0))/ChapterTable!$R$23)))</f>
        <v>1</v>
      </c>
      <c r="D1851">
        <f>IF(OR($L1851=TRUE,$A1851=0,MOD($A1851,ChapterTable!$R$20)&lt;&gt;0),
MAX(0,INT(($B1851+ChapterTable!$P$26+VLOOKUP(SUBSTITUTE(D$1,"성장단계","")&amp;"단계오프셋",ChapterTable!$R:$S,2,0))/ChapterTable!$P$23)),
MAX(0,INT(($B1851+ChapterTable!$R$26+VLOOKUP(SUBSTITUTE(D$1,"성장단계","")&amp;"보스단계오프셋",ChapterTable!$R:$S,2,0))/ChapterTable!$R$23)))</f>
        <v>0</v>
      </c>
      <c r="E1851" s="1">
        <f ca="1">IF(AND($A1851=0,$B1851=1),
    VLOOKUP(1,ChapterTable!$1:$1048576,MATCH("최종"&amp;SUBSTITUTE(SUBSTITUTE(E$1,"standard",""),"|Float",""),ChapterTable!$1:$1,0),0)*ChapterTable!$P$17,
  IF(AND($A1851=0,$B1851=0),
    E1852,
  IF($B1851=0,
    VLOOKUP($A1851,ChapterTable!$1:$1048576,MATCH("최종"&amp;SUBSTITUTE(SUBSTITUTE(E$1,"standard",""),"|Float",""),ChapterTable!$1:$1,0),0),
  IF($B1851=1,
    IF($L1851=FALSE,
      VLOOKUP($A1851,ChapterTable!$1:$1048576,MATCH("최종"&amp;SUBSTITUTE(SUBSTITUTE(E$1,"standard",""),"|Float",""),ChapterTable!$1:$1,0),0),
      VLOOKUP($A1851-ChapterTable!$P$11,ChapterTable!$1:$1048576,MATCH("최종"&amp;SUBSTITUTE(SUBSTITUTE(E$1,"standard",""),"|Float",""),ChapterTable!$1:$1,0),0)*ChapterTable!$P$14
    ),
  OFFSET(E1851,-$B1851+IF($L1851,1,0),0)*IF($B1851&gt;OFFSET($B1851,1,0),ChapterTable!$R$17,1)*
    (VLOOKUP(SUBSTITUTE(SUBSTITUTE(E$1,"standard",""),"|Float","")&amp;IF(OR($L1851=TRUE,$A1851=0,MOD($A1851,ChapterTable!$R$20)&lt;&gt;0),"","보스")&amp;"인게임누적곱배수",ChapterTable!$R:$S,2,0)^C1851
    +VLOOKUP(SUBSTITUTE(SUBSTITUTE(E$1,"standard",""),"|Float","")&amp;IF(OR($L1851=TRUE,$A1851=0,MOD($A1851,ChapterTable!$R$20)&lt;&gt;0),"","보스")&amp;"인게임누적합배수",ChapterTable!$R:$S,2,0)*C1851)
  )
  )
  )
)</f>
        <v>32228.990332031244</v>
      </c>
      <c r="F1851" s="1">
        <f ca="1">IF(AND($A1851=0,$B1851=1),
    VLOOKUP(1,ChapterTable!$1:$1048576,MATCH("최종"&amp;SUBSTITUTE(SUBSTITUTE(F$1,"standard",""),"|Float",""),ChapterTable!$1:$1,0),0)*ChapterTable!$P$17,
  IF(AND($A1851=0,$B1851=0),
    F1852,
  IF($B1851=0,
    VLOOKUP($A1851,ChapterTable!$1:$1048576,MATCH("최종"&amp;SUBSTITUTE(SUBSTITUTE(F$1,"standard",""),"|Float",""),ChapterTable!$1:$1,0),0),
  IF($B1851=1,
    IF($L1851=FALSE,
      VLOOKUP($A1851,ChapterTable!$1:$1048576,MATCH("최종"&amp;SUBSTITUTE(SUBSTITUTE(F$1,"standard",""),"|Float",""),ChapterTable!$1:$1,0),0),
      VLOOKUP($A1851-ChapterTable!$P$11,ChapterTable!$1:$1048576,MATCH("최종"&amp;SUBSTITUTE(SUBSTITUTE(F$1,"standard",""),"|Float",""),ChapterTable!$1:$1,0),0)*ChapterTable!$P$14
    ),
  OFFSET(F1851,-$B1851+IF($L1851,1,0),0)*
    (VLOOKUP(SUBSTITUTE(SUBSTITUTE(F$1,"standard",""),"|Float","")&amp;IF(OR($L1851=TRUE,$A1851=0,MOD($A1851,ChapterTable!$R$20)&lt;&gt;0),"","보스")&amp;"인게임누적곱배수",ChapterTable!$R:$S,2,0)^D1851
    +VLOOKUP(SUBSTITUTE(SUBSTITUTE(F$1,"standard",""),"|Float","")&amp;IF(OR($L1851=TRUE,$A1851=0,MOD($A1851,ChapterTable!$R$20)&lt;&gt;0),"","보스")&amp;"인게임누적합배수",ChapterTable!$R:$S,2,0)*D1851)
  )
  )
  )
)</f>
        <v>11190.621643066406</v>
      </c>
      <c r="G1851" t="s">
        <v>715</v>
      </c>
      <c r="J1851" t="str">
        <f>IF(ISBLANK(I1851),"",
IFERROR(VLOOKUP(I1851,[1]StringTable!$1:$1048576,MATCH("kor|String",[1]StringTable!$1:$1,0),0),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205"/>
        <v>1</v>
      </c>
      <c r="AJ1851">
        <f t="shared" si="203"/>
        <v>1</v>
      </c>
      <c r="AK1851">
        <f t="shared" si="204"/>
        <v>1</v>
      </c>
      <c r="AL1851">
        <v>0</v>
      </c>
    </row>
    <row r="1852" spans="1:38" x14ac:dyDescent="0.3">
      <c r="A1852">
        <v>15</v>
      </c>
      <c r="B1852">
        <v>11</v>
      </c>
      <c r="C1852">
        <f>IF(OR($L1852=TRUE,$A1852=0,MOD($A1852,ChapterTable!$R$20)&lt;&gt;0),
MAX(0,INT(($B1852+ChapterTable!$P$26+VLOOKUP(SUBSTITUTE(C$1,"성장단계","")&amp;"단계오프셋",ChapterTable!$R:$S,2,0))/ChapterTable!$P$23)),
MAX(0,INT(($B1852+ChapterTable!$R$26+VLOOKUP(SUBSTITUTE(C$1,"성장단계","")&amp;"보스단계오프셋",ChapterTable!$R:$S,2,0))/ChapterTable!$R$23)))</f>
        <v>1</v>
      </c>
      <c r="D1852">
        <f>IF(OR($L1852=TRUE,$A1852=0,MOD($A1852,ChapterTable!$R$20)&lt;&gt;0),
MAX(0,INT(($B1852+ChapterTable!$P$26+VLOOKUP(SUBSTITUTE(D$1,"성장단계","")&amp;"단계오프셋",ChapterTable!$R:$S,2,0))/ChapterTable!$P$23)),
MAX(0,INT(($B1852+ChapterTable!$R$26+VLOOKUP(SUBSTITUTE(D$1,"성장단계","")&amp;"보스단계오프셋",ChapterTable!$R:$S,2,0))/ChapterTable!$R$23)))</f>
        <v>1</v>
      </c>
      <c r="E1852" s="1">
        <f ca="1">IF(AND($A1852=0,$B1852=1),
    VLOOKUP(1,ChapterTable!$1:$1048576,MATCH("최종"&amp;SUBSTITUTE(SUBSTITUTE(E$1,"standard",""),"|Float",""),ChapterTable!$1:$1,0),0)*ChapterTable!$P$17,
  IF(AND($A1852=0,$B1852=0),
    E1853,
  IF($B1852=0,
    VLOOKUP($A1852,ChapterTable!$1:$1048576,MATCH("최종"&amp;SUBSTITUTE(SUBSTITUTE(E$1,"standard",""),"|Float",""),ChapterTable!$1:$1,0),0),
  IF($B1852=1,
    IF($L1852=FALSE,
      VLOOKUP($A1852,ChapterTable!$1:$1048576,MATCH("최종"&amp;SUBSTITUTE(SUBSTITUTE(E$1,"standard",""),"|Float",""),ChapterTable!$1:$1,0),0),
      VLOOKUP($A1852-ChapterTable!$P$11,ChapterTable!$1:$1048576,MATCH("최종"&amp;SUBSTITUTE(SUBSTITUTE(E$1,"standard",""),"|Float",""),ChapterTable!$1:$1,0),0)*ChapterTable!$P$14
    ),
  OFFSET(E1852,-$B1852+IF($L1852,1,0),0)*IF($B1852&gt;OFFSET($B1852,1,0),ChapterTable!$R$17,1)*
    (VLOOKUP(SUBSTITUTE(SUBSTITUTE(E$1,"standard",""),"|Float","")&amp;IF(OR($L1852=TRUE,$A1852=0,MOD($A1852,ChapterTable!$R$20)&lt;&gt;0),"","보스")&amp;"인게임누적곱배수",ChapterTable!$R:$S,2,0)^C1852
    +VLOOKUP(SUBSTITUTE(SUBSTITUTE(E$1,"standard",""),"|Float","")&amp;IF(OR($L1852=TRUE,$A1852=0,MOD($A1852,ChapterTable!$R$20)&lt;&gt;0),"","보스")&amp;"인게임누적합배수",ChapterTable!$R:$S,2,0)*C1852)
  )
  )
  )
)</f>
        <v>32228.990332031244</v>
      </c>
      <c r="F1852" s="1">
        <f ca="1">IF(AND($A1852=0,$B1852=1),
    VLOOKUP(1,ChapterTable!$1:$1048576,MATCH("최종"&amp;SUBSTITUTE(SUBSTITUTE(F$1,"standard",""),"|Float",""),ChapterTable!$1:$1,0),0)*ChapterTable!$P$17,
  IF(AND($A1852=0,$B1852=0),
    F1853,
  IF($B1852=0,
    VLOOKUP($A1852,ChapterTable!$1:$1048576,MATCH("최종"&amp;SUBSTITUTE(SUBSTITUTE(F$1,"standard",""),"|Float",""),ChapterTable!$1:$1,0),0),
  IF($B1852=1,
    IF($L1852=FALSE,
      VLOOKUP($A1852,ChapterTable!$1:$1048576,MATCH("최종"&amp;SUBSTITUTE(SUBSTITUTE(F$1,"standard",""),"|Float",""),ChapterTable!$1:$1,0),0),
      VLOOKUP($A1852-ChapterTable!$P$11,ChapterTable!$1:$1048576,MATCH("최종"&amp;SUBSTITUTE(SUBSTITUTE(F$1,"standard",""),"|Float",""),ChapterTable!$1:$1,0),0)*ChapterTable!$P$14
    ),
  OFFSET(F1852,-$B1852+IF($L1852,1,0),0)*
    (VLOOKUP(SUBSTITUTE(SUBSTITUTE(F$1,"standard",""),"|Float","")&amp;IF(OR($L1852=TRUE,$A1852=0,MOD($A1852,ChapterTable!$R$20)&lt;&gt;0),"","보스")&amp;"인게임누적곱배수",ChapterTable!$R:$S,2,0)^D1852
    +VLOOKUP(SUBSTITUTE(SUBSTITUTE(F$1,"standard",""),"|Float","")&amp;IF(OR($L1852=TRUE,$A1852=0,MOD($A1852,ChapterTable!$R$20)&lt;&gt;0),"","보스")&amp;"인게임누적합배수",ChapterTable!$R:$S,2,0)*D1852)
  )
  )
  )
)</f>
        <v>12029.918266296387</v>
      </c>
      <c r="G1852" t="s">
        <v>715</v>
      </c>
      <c r="J1852" t="str">
        <f>IF(ISBLANK(I1852),"",
IFERROR(VLOOKUP(I1852,[1]StringTable!$1:$1048576,MATCH("kor|String",[1]StringTable!$1:$1,0),0),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205"/>
        <v>0.5</v>
      </c>
      <c r="AJ1852">
        <f t="shared" si="203"/>
        <v>0.54666666600000002</v>
      </c>
      <c r="AK1852">
        <f t="shared" si="204"/>
        <v>1</v>
      </c>
      <c r="AL1852">
        <v>0</v>
      </c>
    </row>
    <row r="1853" spans="1:38" x14ac:dyDescent="0.3">
      <c r="A1853">
        <v>15</v>
      </c>
      <c r="B1853">
        <v>12</v>
      </c>
      <c r="C1853">
        <f>IF(OR($L1853=TRUE,$A1853=0,MOD($A1853,ChapterTable!$R$20)&lt;&gt;0),
MAX(0,INT(($B1853+ChapterTable!$P$26+VLOOKUP(SUBSTITUTE(C$1,"성장단계","")&amp;"단계오프셋",ChapterTable!$R:$S,2,0))/ChapterTable!$P$23)),
MAX(0,INT(($B1853+ChapterTable!$R$26+VLOOKUP(SUBSTITUTE(C$1,"성장단계","")&amp;"보스단계오프셋",ChapterTable!$R:$S,2,0))/ChapterTable!$R$23)))</f>
        <v>1</v>
      </c>
      <c r="D1853">
        <f>IF(OR($L1853=TRUE,$A1853=0,MOD($A1853,ChapterTable!$R$20)&lt;&gt;0),
MAX(0,INT(($B1853+ChapterTable!$P$26+VLOOKUP(SUBSTITUTE(D$1,"성장단계","")&amp;"단계오프셋",ChapterTable!$R:$S,2,0))/ChapterTable!$P$23)),
MAX(0,INT(($B1853+ChapterTable!$R$26+VLOOKUP(SUBSTITUTE(D$1,"성장단계","")&amp;"보스단계오프셋",ChapterTable!$R:$S,2,0))/ChapterTable!$R$23)))</f>
        <v>1</v>
      </c>
      <c r="E1853" s="1">
        <f ca="1">IF(AND($A1853=0,$B1853=1),
    VLOOKUP(1,ChapterTable!$1:$1048576,MATCH("최종"&amp;SUBSTITUTE(SUBSTITUTE(E$1,"standard",""),"|Float",""),ChapterTable!$1:$1,0),0)*ChapterTable!$P$17,
  IF(AND($A1853=0,$B1853=0),
    E1854,
  IF($B1853=0,
    VLOOKUP($A1853,ChapterTable!$1:$1048576,MATCH("최종"&amp;SUBSTITUTE(SUBSTITUTE(E$1,"standard",""),"|Float",""),ChapterTable!$1:$1,0),0),
  IF($B1853=1,
    IF($L1853=FALSE,
      VLOOKUP($A1853,ChapterTable!$1:$1048576,MATCH("최종"&amp;SUBSTITUTE(SUBSTITUTE(E$1,"standard",""),"|Float",""),ChapterTable!$1:$1,0),0),
      VLOOKUP($A1853-ChapterTable!$P$11,ChapterTable!$1:$1048576,MATCH("최종"&amp;SUBSTITUTE(SUBSTITUTE(E$1,"standard",""),"|Float",""),ChapterTable!$1:$1,0),0)*ChapterTable!$P$14
    ),
  OFFSET(E1853,-$B1853+IF($L1853,1,0),0)*IF($B1853&gt;OFFSET($B1853,1,0),ChapterTable!$R$17,1)*
    (VLOOKUP(SUBSTITUTE(SUBSTITUTE(E$1,"standard",""),"|Float","")&amp;IF(OR($L1853=TRUE,$A1853=0,MOD($A1853,ChapterTable!$R$20)&lt;&gt;0),"","보스")&amp;"인게임누적곱배수",ChapterTable!$R:$S,2,0)^C1853
    +VLOOKUP(SUBSTITUTE(SUBSTITUTE(E$1,"standard",""),"|Float","")&amp;IF(OR($L1853=TRUE,$A1853=0,MOD($A1853,ChapterTable!$R$20)&lt;&gt;0),"","보스")&amp;"인게임누적합배수",ChapterTable!$R:$S,2,0)*C1853)
  )
  )
  )
)</f>
        <v>32228.990332031244</v>
      </c>
      <c r="F1853" s="1">
        <f ca="1">IF(AND($A1853=0,$B1853=1),
    VLOOKUP(1,ChapterTable!$1:$1048576,MATCH("최종"&amp;SUBSTITUTE(SUBSTITUTE(F$1,"standard",""),"|Float",""),ChapterTable!$1:$1,0),0)*ChapterTable!$P$17,
  IF(AND($A1853=0,$B1853=0),
    F1854,
  IF($B1853=0,
    VLOOKUP($A1853,ChapterTable!$1:$1048576,MATCH("최종"&amp;SUBSTITUTE(SUBSTITUTE(F$1,"standard",""),"|Float",""),ChapterTable!$1:$1,0),0),
  IF($B1853=1,
    IF($L1853=FALSE,
      VLOOKUP($A1853,ChapterTable!$1:$1048576,MATCH("최종"&amp;SUBSTITUTE(SUBSTITUTE(F$1,"standard",""),"|Float",""),ChapterTable!$1:$1,0),0),
      VLOOKUP($A1853-ChapterTable!$P$11,ChapterTable!$1:$1048576,MATCH("최종"&amp;SUBSTITUTE(SUBSTITUTE(F$1,"standard",""),"|Float",""),ChapterTable!$1:$1,0),0)*ChapterTable!$P$14
    ),
  OFFSET(F1853,-$B1853+IF($L1853,1,0),0)*
    (VLOOKUP(SUBSTITUTE(SUBSTITUTE(F$1,"standard",""),"|Float","")&amp;IF(OR($L1853=TRUE,$A1853=0,MOD($A1853,ChapterTable!$R$20)&lt;&gt;0),"","보스")&amp;"인게임누적곱배수",ChapterTable!$R:$S,2,0)^D1853
    +VLOOKUP(SUBSTITUTE(SUBSTITUTE(F$1,"standard",""),"|Float","")&amp;IF(OR($L1853=TRUE,$A1853=0,MOD($A1853,ChapterTable!$R$20)&lt;&gt;0),"","보스")&amp;"인게임누적합배수",ChapterTable!$R:$S,2,0)*D1853)
  )
  )
  )
)</f>
        <v>12029.918266296387</v>
      </c>
      <c r="G1853" t="s">
        <v>715</v>
      </c>
      <c r="J1853" t="str">
        <f>IF(ISBLANK(I1853),"",
IFERROR(VLOOKUP(I1853,[1]StringTable!$1:$1048576,MATCH("kor|String",[1]StringTable!$1:$1,0),0),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205"/>
        <v>0.5</v>
      </c>
      <c r="AJ1853">
        <f t="shared" si="203"/>
        <v>0.54666666600000002</v>
      </c>
      <c r="AK1853">
        <f t="shared" si="204"/>
        <v>1</v>
      </c>
      <c r="AL1853">
        <v>0</v>
      </c>
    </row>
    <row r="1854" spans="1:38" x14ac:dyDescent="0.3">
      <c r="A1854">
        <v>15</v>
      </c>
      <c r="B1854">
        <v>13</v>
      </c>
      <c r="C1854">
        <f>IF(OR($L1854=TRUE,$A1854=0,MOD($A1854,ChapterTable!$R$20)&lt;&gt;0),
MAX(0,INT(($B1854+ChapterTable!$P$26+VLOOKUP(SUBSTITUTE(C$1,"성장단계","")&amp;"단계오프셋",ChapterTable!$R:$S,2,0))/ChapterTable!$P$23)),
MAX(0,INT(($B1854+ChapterTable!$R$26+VLOOKUP(SUBSTITUTE(C$1,"성장단계","")&amp;"보스단계오프셋",ChapterTable!$R:$S,2,0))/ChapterTable!$R$23)))</f>
        <v>1</v>
      </c>
      <c r="D1854">
        <f>IF(OR($L1854=TRUE,$A1854=0,MOD($A1854,ChapterTable!$R$20)&lt;&gt;0),
MAX(0,INT(($B1854+ChapterTable!$P$26+VLOOKUP(SUBSTITUTE(D$1,"성장단계","")&amp;"단계오프셋",ChapterTable!$R:$S,2,0))/ChapterTable!$P$23)),
MAX(0,INT(($B1854+ChapterTable!$R$26+VLOOKUP(SUBSTITUTE(D$1,"성장단계","")&amp;"보스단계오프셋",ChapterTable!$R:$S,2,0))/ChapterTable!$R$23)))</f>
        <v>1</v>
      </c>
      <c r="E1854" s="1">
        <f ca="1">IF(AND($A1854=0,$B1854=1),
    VLOOKUP(1,ChapterTable!$1:$1048576,MATCH("최종"&amp;SUBSTITUTE(SUBSTITUTE(E$1,"standard",""),"|Float",""),ChapterTable!$1:$1,0),0)*ChapterTable!$P$17,
  IF(AND($A1854=0,$B1854=0),
    E1855,
  IF($B1854=0,
    VLOOKUP($A1854,ChapterTable!$1:$1048576,MATCH("최종"&amp;SUBSTITUTE(SUBSTITUTE(E$1,"standard",""),"|Float",""),ChapterTable!$1:$1,0),0),
  IF($B1854=1,
    IF($L1854=FALSE,
      VLOOKUP($A1854,ChapterTable!$1:$1048576,MATCH("최종"&amp;SUBSTITUTE(SUBSTITUTE(E$1,"standard",""),"|Float",""),ChapterTable!$1:$1,0),0),
      VLOOKUP($A1854-ChapterTable!$P$11,ChapterTable!$1:$1048576,MATCH("최종"&amp;SUBSTITUTE(SUBSTITUTE(E$1,"standard",""),"|Float",""),ChapterTable!$1:$1,0),0)*ChapterTable!$P$14
    ),
  OFFSET(E1854,-$B1854+IF($L1854,1,0),0)*IF($B1854&gt;OFFSET($B1854,1,0),ChapterTable!$R$17,1)*
    (VLOOKUP(SUBSTITUTE(SUBSTITUTE(E$1,"standard",""),"|Float","")&amp;IF(OR($L1854=TRUE,$A1854=0,MOD($A1854,ChapterTable!$R$20)&lt;&gt;0),"","보스")&amp;"인게임누적곱배수",ChapterTable!$R:$S,2,0)^C1854
    +VLOOKUP(SUBSTITUTE(SUBSTITUTE(E$1,"standard",""),"|Float","")&amp;IF(OR($L1854=TRUE,$A1854=0,MOD($A1854,ChapterTable!$R$20)&lt;&gt;0),"","보스")&amp;"인게임누적합배수",ChapterTable!$R:$S,2,0)*C1854)
  )
  )
  )
)</f>
        <v>32228.990332031244</v>
      </c>
      <c r="F1854" s="1">
        <f ca="1">IF(AND($A1854=0,$B1854=1),
    VLOOKUP(1,ChapterTable!$1:$1048576,MATCH("최종"&amp;SUBSTITUTE(SUBSTITUTE(F$1,"standard",""),"|Float",""),ChapterTable!$1:$1,0),0)*ChapterTable!$P$17,
  IF(AND($A1854=0,$B1854=0),
    F1855,
  IF($B1854=0,
    VLOOKUP($A1854,ChapterTable!$1:$1048576,MATCH("최종"&amp;SUBSTITUTE(SUBSTITUTE(F$1,"standard",""),"|Float",""),ChapterTable!$1:$1,0),0),
  IF($B1854=1,
    IF($L1854=FALSE,
      VLOOKUP($A1854,ChapterTable!$1:$1048576,MATCH("최종"&amp;SUBSTITUTE(SUBSTITUTE(F$1,"standard",""),"|Float",""),ChapterTable!$1:$1,0),0),
      VLOOKUP($A1854-ChapterTable!$P$11,ChapterTable!$1:$1048576,MATCH("최종"&amp;SUBSTITUTE(SUBSTITUTE(F$1,"standard",""),"|Float",""),ChapterTable!$1:$1,0),0)*ChapterTable!$P$14
    ),
  OFFSET(F1854,-$B1854+IF($L1854,1,0),0)*
    (VLOOKUP(SUBSTITUTE(SUBSTITUTE(F$1,"standard",""),"|Float","")&amp;IF(OR($L1854=TRUE,$A1854=0,MOD($A1854,ChapterTable!$R$20)&lt;&gt;0),"","보스")&amp;"인게임누적곱배수",ChapterTable!$R:$S,2,0)^D1854
    +VLOOKUP(SUBSTITUTE(SUBSTITUTE(F$1,"standard",""),"|Float","")&amp;IF(OR($L1854=TRUE,$A1854=0,MOD($A1854,ChapterTable!$R$20)&lt;&gt;0),"","보스")&amp;"인게임누적합배수",ChapterTable!$R:$S,2,0)*D1854)
  )
  )
  )
)</f>
        <v>12029.918266296387</v>
      </c>
      <c r="G1854" t="s">
        <v>715</v>
      </c>
      <c r="J1854" t="str">
        <f>IF(ISBLANK(I1854),"",
IFERROR(VLOOKUP(I1854,[1]StringTable!$1:$1048576,MATCH("kor|String",[1]StringTable!$1:$1,0),0),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205"/>
        <v>0.5</v>
      </c>
      <c r="AJ1854">
        <f t="shared" si="203"/>
        <v>0.54666666600000002</v>
      </c>
      <c r="AK1854">
        <f t="shared" si="204"/>
        <v>1</v>
      </c>
      <c r="AL1854">
        <v>0</v>
      </c>
    </row>
    <row r="1855" spans="1:38" x14ac:dyDescent="0.3">
      <c r="A1855">
        <v>15</v>
      </c>
      <c r="B1855">
        <v>14</v>
      </c>
      <c r="C1855">
        <f>IF(OR($L1855=TRUE,$A1855=0,MOD($A1855,ChapterTable!$R$20)&lt;&gt;0),
MAX(0,INT(($B1855+ChapterTable!$P$26+VLOOKUP(SUBSTITUTE(C$1,"성장단계","")&amp;"단계오프셋",ChapterTable!$R:$S,2,0))/ChapterTable!$P$23)),
MAX(0,INT(($B1855+ChapterTable!$R$26+VLOOKUP(SUBSTITUTE(C$1,"성장단계","")&amp;"보스단계오프셋",ChapterTable!$R:$S,2,0))/ChapterTable!$R$23)))</f>
        <v>1</v>
      </c>
      <c r="D1855">
        <f>IF(OR($L1855=TRUE,$A1855=0,MOD($A1855,ChapterTable!$R$20)&lt;&gt;0),
MAX(0,INT(($B1855+ChapterTable!$P$26+VLOOKUP(SUBSTITUTE(D$1,"성장단계","")&amp;"단계오프셋",ChapterTable!$R:$S,2,0))/ChapterTable!$P$23)),
MAX(0,INT(($B1855+ChapterTable!$R$26+VLOOKUP(SUBSTITUTE(D$1,"성장단계","")&amp;"보스단계오프셋",ChapterTable!$R:$S,2,0))/ChapterTable!$R$23)))</f>
        <v>1</v>
      </c>
      <c r="E1855" s="1">
        <f ca="1">IF(AND($A1855=0,$B1855=1),
    VLOOKUP(1,ChapterTable!$1:$1048576,MATCH("최종"&amp;SUBSTITUTE(SUBSTITUTE(E$1,"standard",""),"|Float",""),ChapterTable!$1:$1,0),0)*ChapterTable!$P$17,
  IF(AND($A1855=0,$B1855=0),
    E1856,
  IF($B1855=0,
    VLOOKUP($A1855,ChapterTable!$1:$1048576,MATCH("최종"&amp;SUBSTITUTE(SUBSTITUTE(E$1,"standard",""),"|Float",""),ChapterTable!$1:$1,0),0),
  IF($B1855=1,
    IF($L1855=FALSE,
      VLOOKUP($A1855,ChapterTable!$1:$1048576,MATCH("최종"&amp;SUBSTITUTE(SUBSTITUTE(E$1,"standard",""),"|Float",""),ChapterTable!$1:$1,0),0),
      VLOOKUP($A1855-ChapterTable!$P$11,ChapterTable!$1:$1048576,MATCH("최종"&amp;SUBSTITUTE(SUBSTITUTE(E$1,"standard",""),"|Float",""),ChapterTable!$1:$1,0),0)*ChapterTable!$P$14
    ),
  OFFSET(E1855,-$B1855+IF($L1855,1,0),0)*IF($B1855&gt;OFFSET($B1855,1,0),ChapterTable!$R$17,1)*
    (VLOOKUP(SUBSTITUTE(SUBSTITUTE(E$1,"standard",""),"|Float","")&amp;IF(OR($L1855=TRUE,$A1855=0,MOD($A1855,ChapterTable!$R$20)&lt;&gt;0),"","보스")&amp;"인게임누적곱배수",ChapterTable!$R:$S,2,0)^C1855
    +VLOOKUP(SUBSTITUTE(SUBSTITUTE(E$1,"standard",""),"|Float","")&amp;IF(OR($L1855=TRUE,$A1855=0,MOD($A1855,ChapterTable!$R$20)&lt;&gt;0),"","보스")&amp;"인게임누적합배수",ChapterTable!$R:$S,2,0)*C1855)
  )
  )
  )
)</f>
        <v>32228.990332031244</v>
      </c>
      <c r="F1855" s="1">
        <f ca="1">IF(AND($A1855=0,$B1855=1),
    VLOOKUP(1,ChapterTable!$1:$1048576,MATCH("최종"&amp;SUBSTITUTE(SUBSTITUTE(F$1,"standard",""),"|Float",""),ChapterTable!$1:$1,0),0)*ChapterTable!$P$17,
  IF(AND($A1855=0,$B1855=0),
    F1856,
  IF($B1855=0,
    VLOOKUP($A1855,ChapterTable!$1:$1048576,MATCH("최종"&amp;SUBSTITUTE(SUBSTITUTE(F$1,"standard",""),"|Float",""),ChapterTable!$1:$1,0),0),
  IF($B1855=1,
    IF($L1855=FALSE,
      VLOOKUP($A1855,ChapterTable!$1:$1048576,MATCH("최종"&amp;SUBSTITUTE(SUBSTITUTE(F$1,"standard",""),"|Float",""),ChapterTable!$1:$1,0),0),
      VLOOKUP($A1855-ChapterTable!$P$11,ChapterTable!$1:$1048576,MATCH("최종"&amp;SUBSTITUTE(SUBSTITUTE(F$1,"standard",""),"|Float",""),ChapterTable!$1:$1,0),0)*ChapterTable!$P$14
    ),
  OFFSET(F1855,-$B1855+IF($L1855,1,0),0)*
    (VLOOKUP(SUBSTITUTE(SUBSTITUTE(F$1,"standard",""),"|Float","")&amp;IF(OR($L1855=TRUE,$A1855=0,MOD($A1855,ChapterTable!$R$20)&lt;&gt;0),"","보스")&amp;"인게임누적곱배수",ChapterTable!$R:$S,2,0)^D1855
    +VLOOKUP(SUBSTITUTE(SUBSTITUTE(F$1,"standard",""),"|Float","")&amp;IF(OR($L1855=TRUE,$A1855=0,MOD($A1855,ChapterTable!$R$20)&lt;&gt;0),"","보스")&amp;"인게임누적합배수",ChapterTable!$R:$S,2,0)*D1855)
  )
  )
  )
)</f>
        <v>12029.918266296387</v>
      </c>
      <c r="G1855" t="s">
        <v>715</v>
      </c>
      <c r="J1855" t="str">
        <f>IF(ISBLANK(I1855),"",
IFERROR(VLOOKUP(I1855,[1]StringTable!$1:$1048576,MATCH("kor|String",[1]StringTable!$1:$1,0),0),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205"/>
        <v>0.5</v>
      </c>
      <c r="AJ1855">
        <f t="shared" si="203"/>
        <v>0.54666666600000002</v>
      </c>
      <c r="AK1855">
        <f t="shared" si="204"/>
        <v>1</v>
      </c>
      <c r="AL1855">
        <v>0</v>
      </c>
    </row>
    <row r="1856" spans="1:38" x14ac:dyDescent="0.3">
      <c r="A1856">
        <v>15</v>
      </c>
      <c r="B1856">
        <v>15</v>
      </c>
      <c r="C1856">
        <f>IF(OR($L1856=TRUE,$A1856=0,MOD($A1856,ChapterTable!$R$20)&lt;&gt;0),
MAX(0,INT(($B1856+ChapterTable!$P$26+VLOOKUP(SUBSTITUTE(C$1,"성장단계","")&amp;"단계오프셋",ChapterTable!$R:$S,2,0))/ChapterTable!$P$23)),
MAX(0,INT(($B1856+ChapterTable!$R$26+VLOOKUP(SUBSTITUTE(C$1,"성장단계","")&amp;"보스단계오프셋",ChapterTable!$R:$S,2,0))/ChapterTable!$R$23)))</f>
        <v>1</v>
      </c>
      <c r="D1856">
        <f>IF(OR($L1856=TRUE,$A1856=0,MOD($A1856,ChapterTable!$R$20)&lt;&gt;0),
MAX(0,INT(($B1856+ChapterTable!$P$26+VLOOKUP(SUBSTITUTE(D$1,"성장단계","")&amp;"단계오프셋",ChapterTable!$R:$S,2,0))/ChapterTable!$P$23)),
MAX(0,INT(($B1856+ChapterTable!$R$26+VLOOKUP(SUBSTITUTE(D$1,"성장단계","")&amp;"보스단계오프셋",ChapterTable!$R:$S,2,0))/ChapterTable!$R$23)))</f>
        <v>1</v>
      </c>
      <c r="E1856" s="1">
        <f ca="1">IF(AND($A1856=0,$B1856=1),
    VLOOKUP(1,ChapterTable!$1:$1048576,MATCH("최종"&amp;SUBSTITUTE(SUBSTITUTE(E$1,"standard",""),"|Float",""),ChapterTable!$1:$1,0),0)*ChapterTable!$P$17,
  IF(AND($A1856=0,$B1856=0),
    E1857,
  IF($B1856=0,
    VLOOKUP($A1856,ChapterTable!$1:$1048576,MATCH("최종"&amp;SUBSTITUTE(SUBSTITUTE(E$1,"standard",""),"|Float",""),ChapterTable!$1:$1,0),0),
  IF($B1856=1,
    IF($L1856=FALSE,
      VLOOKUP($A1856,ChapterTable!$1:$1048576,MATCH("최종"&amp;SUBSTITUTE(SUBSTITUTE(E$1,"standard",""),"|Float",""),ChapterTable!$1:$1,0),0),
      VLOOKUP($A1856-ChapterTable!$P$11,ChapterTable!$1:$1048576,MATCH("최종"&amp;SUBSTITUTE(SUBSTITUTE(E$1,"standard",""),"|Float",""),ChapterTable!$1:$1,0),0)*ChapterTable!$P$14
    ),
  OFFSET(E1856,-$B1856+IF($L1856,1,0),0)*IF($B1856&gt;OFFSET($B1856,1,0),ChapterTable!$R$17,1)*
    (VLOOKUP(SUBSTITUTE(SUBSTITUTE(E$1,"standard",""),"|Float","")&amp;IF(OR($L1856=TRUE,$A1856=0,MOD($A1856,ChapterTable!$R$20)&lt;&gt;0),"","보스")&amp;"인게임누적곱배수",ChapterTable!$R:$S,2,0)^C1856
    +VLOOKUP(SUBSTITUTE(SUBSTITUTE(E$1,"standard",""),"|Float","")&amp;IF(OR($L1856=TRUE,$A1856=0,MOD($A1856,ChapterTable!$R$20)&lt;&gt;0),"","보스")&amp;"인게임누적합배수",ChapterTable!$R:$S,2,0)*C1856)
  )
  )
  )
)</f>
        <v>32228.990332031244</v>
      </c>
      <c r="F1856" s="1">
        <f ca="1">IF(AND($A1856=0,$B1856=1),
    VLOOKUP(1,ChapterTable!$1:$1048576,MATCH("최종"&amp;SUBSTITUTE(SUBSTITUTE(F$1,"standard",""),"|Float",""),ChapterTable!$1:$1,0),0)*ChapterTable!$P$17,
  IF(AND($A1856=0,$B1856=0),
    F1857,
  IF($B1856=0,
    VLOOKUP($A1856,ChapterTable!$1:$1048576,MATCH("최종"&amp;SUBSTITUTE(SUBSTITUTE(F$1,"standard",""),"|Float",""),ChapterTable!$1:$1,0),0),
  IF($B1856=1,
    IF($L1856=FALSE,
      VLOOKUP($A1856,ChapterTable!$1:$1048576,MATCH("최종"&amp;SUBSTITUTE(SUBSTITUTE(F$1,"standard",""),"|Float",""),ChapterTable!$1:$1,0),0),
      VLOOKUP($A1856-ChapterTable!$P$11,ChapterTable!$1:$1048576,MATCH("최종"&amp;SUBSTITUTE(SUBSTITUTE(F$1,"standard",""),"|Float",""),ChapterTable!$1:$1,0),0)*ChapterTable!$P$14
    ),
  OFFSET(F1856,-$B1856+IF($L1856,1,0),0)*
    (VLOOKUP(SUBSTITUTE(SUBSTITUTE(F$1,"standard",""),"|Float","")&amp;IF(OR($L1856=TRUE,$A1856=0,MOD($A1856,ChapterTable!$R$20)&lt;&gt;0),"","보스")&amp;"인게임누적곱배수",ChapterTable!$R:$S,2,0)^D1856
    +VLOOKUP(SUBSTITUTE(SUBSTITUTE(F$1,"standard",""),"|Float","")&amp;IF(OR($L1856=TRUE,$A1856=0,MOD($A1856,ChapterTable!$R$20)&lt;&gt;0),"","보스")&amp;"인게임누적합배수",ChapterTable!$R:$S,2,0)*D1856)
  )
  )
  )
)</f>
        <v>12029.918266296387</v>
      </c>
      <c r="G1856" t="s">
        <v>715</v>
      </c>
      <c r="J1856" t="str">
        <f>IF(ISBLANK(I1856),"",
IFERROR(VLOOKUP(I1856,[1]StringTable!$1:$1048576,MATCH("kor|String",[1]StringTable!$1:$1,0),0),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205"/>
        <v>0.5</v>
      </c>
      <c r="AJ1856">
        <f t="shared" si="203"/>
        <v>0.54666666600000002</v>
      </c>
      <c r="AK1856">
        <f t="shared" si="204"/>
        <v>1</v>
      </c>
      <c r="AL1856">
        <v>0</v>
      </c>
    </row>
    <row r="1857" spans="1:38" x14ac:dyDescent="0.3">
      <c r="A1857">
        <v>15</v>
      </c>
      <c r="B1857">
        <v>16</v>
      </c>
      <c r="C1857">
        <f>IF(OR($L1857=TRUE,$A1857=0,MOD($A1857,ChapterTable!$R$20)&lt;&gt;0),
MAX(0,INT(($B1857+ChapterTable!$P$26+VLOOKUP(SUBSTITUTE(C$1,"성장단계","")&amp;"단계오프셋",ChapterTable!$R:$S,2,0))/ChapterTable!$P$23)),
MAX(0,INT(($B1857+ChapterTable!$R$26+VLOOKUP(SUBSTITUTE(C$1,"성장단계","")&amp;"보스단계오프셋",ChapterTable!$R:$S,2,0))/ChapterTable!$R$23)))</f>
        <v>2</v>
      </c>
      <c r="D1857">
        <f>IF(OR($L1857=TRUE,$A1857=0,MOD($A1857,ChapterTable!$R$20)&lt;&gt;0),
MAX(0,INT(($B1857+ChapterTable!$P$26+VLOOKUP(SUBSTITUTE(D$1,"성장단계","")&amp;"단계오프셋",ChapterTable!$R:$S,2,0))/ChapterTable!$P$23)),
MAX(0,INT(($B1857+ChapterTable!$R$26+VLOOKUP(SUBSTITUTE(D$1,"성장단계","")&amp;"보스단계오프셋",ChapterTable!$R:$S,2,0))/ChapterTable!$R$23)))</f>
        <v>1</v>
      </c>
      <c r="E1857" s="1">
        <f ca="1">IF(AND($A1857=0,$B1857=1),
    VLOOKUP(1,ChapterTable!$1:$1048576,MATCH("최종"&amp;SUBSTITUTE(SUBSTITUTE(E$1,"standard",""),"|Float",""),ChapterTable!$1:$1,0),0)*ChapterTable!$P$17,
  IF(AND($A1857=0,$B1857=0),
    E1858,
  IF($B1857=0,
    VLOOKUP($A1857,ChapterTable!$1:$1048576,MATCH("최종"&amp;SUBSTITUTE(SUBSTITUTE(E$1,"standard",""),"|Float",""),ChapterTable!$1:$1,0),0),
  IF($B1857=1,
    IF($L1857=FALSE,
      VLOOKUP($A1857,ChapterTable!$1:$1048576,MATCH("최종"&amp;SUBSTITUTE(SUBSTITUTE(E$1,"standard",""),"|Float",""),ChapterTable!$1:$1,0),0),
      VLOOKUP($A1857-ChapterTable!$P$11,ChapterTable!$1:$1048576,MATCH("최종"&amp;SUBSTITUTE(SUBSTITUTE(E$1,"standard",""),"|Float",""),ChapterTable!$1:$1,0),0)*ChapterTable!$P$14
    ),
  OFFSET(E1857,-$B1857+IF($L1857,1,0),0)*IF($B1857&gt;OFFSET($B1857,1,0),ChapterTable!$R$17,1)*
    (VLOOKUP(SUBSTITUTE(SUBSTITUTE(E$1,"standard",""),"|Float","")&amp;IF(OR($L1857=TRUE,$A1857=0,MOD($A1857,ChapterTable!$R$20)&lt;&gt;0),"","보스")&amp;"인게임누적곱배수",ChapterTable!$R:$S,2,0)^C1857
    +VLOOKUP(SUBSTITUTE(SUBSTITUTE(E$1,"standard",""),"|Float","")&amp;IF(OR($L1857=TRUE,$A1857=0,MOD($A1857,ChapterTable!$R$20)&lt;&gt;0),"","보스")&amp;"인게임누적합배수",ChapterTable!$R:$S,2,0)*C1857)
  )
  )
  )
)</f>
        <v>37600.488720703121</v>
      </c>
      <c r="F1857" s="1">
        <f ca="1">IF(AND($A1857=0,$B1857=1),
    VLOOKUP(1,ChapterTable!$1:$1048576,MATCH("최종"&amp;SUBSTITUTE(SUBSTITUTE(F$1,"standard",""),"|Float",""),ChapterTable!$1:$1,0),0)*ChapterTable!$P$17,
  IF(AND($A1857=0,$B1857=0),
    F1858,
  IF($B1857=0,
    VLOOKUP($A1857,ChapterTable!$1:$1048576,MATCH("최종"&amp;SUBSTITUTE(SUBSTITUTE(F$1,"standard",""),"|Float",""),ChapterTable!$1:$1,0),0),
  IF($B1857=1,
    IF($L1857=FALSE,
      VLOOKUP($A1857,ChapterTable!$1:$1048576,MATCH("최종"&amp;SUBSTITUTE(SUBSTITUTE(F$1,"standard",""),"|Float",""),ChapterTable!$1:$1,0),0),
      VLOOKUP($A1857-ChapterTable!$P$11,ChapterTable!$1:$1048576,MATCH("최종"&amp;SUBSTITUTE(SUBSTITUTE(F$1,"standard",""),"|Float",""),ChapterTable!$1:$1,0),0)*ChapterTable!$P$14
    ),
  OFFSET(F1857,-$B1857+IF($L1857,1,0),0)*
    (VLOOKUP(SUBSTITUTE(SUBSTITUTE(F$1,"standard",""),"|Float","")&amp;IF(OR($L1857=TRUE,$A1857=0,MOD($A1857,ChapterTable!$R$20)&lt;&gt;0),"","보스")&amp;"인게임누적곱배수",ChapterTable!$R:$S,2,0)^D1857
    +VLOOKUP(SUBSTITUTE(SUBSTITUTE(F$1,"standard",""),"|Float","")&amp;IF(OR($L1857=TRUE,$A1857=0,MOD($A1857,ChapterTable!$R$20)&lt;&gt;0),"","보스")&amp;"인게임누적합배수",ChapterTable!$R:$S,2,0)*D1857)
  )
  )
  )
)</f>
        <v>12029.918266296387</v>
      </c>
      <c r="G1857" t="s">
        <v>715</v>
      </c>
      <c r="J1857" t="str">
        <f>IF(ISBLANK(I1857),"",
IFERROR(VLOOKUP(I1857,[1]StringTable!$1:$1048576,MATCH("kor|String",[1]StringTable!$1:$1,0),0),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205"/>
        <v>0.5</v>
      </c>
      <c r="AJ1857">
        <f t="shared" si="203"/>
        <v>0.54666666600000002</v>
      </c>
      <c r="AK1857">
        <f t="shared" si="204"/>
        <v>1</v>
      </c>
      <c r="AL1857">
        <v>0</v>
      </c>
    </row>
    <row r="1858" spans="1:38" x14ac:dyDescent="0.3">
      <c r="A1858">
        <v>15</v>
      </c>
      <c r="B1858">
        <v>17</v>
      </c>
      <c r="C1858">
        <f>IF(OR($L1858=TRUE,$A1858=0,MOD($A1858,ChapterTable!$R$20)&lt;&gt;0),
MAX(0,INT(($B1858+ChapterTable!$P$26+VLOOKUP(SUBSTITUTE(C$1,"성장단계","")&amp;"단계오프셋",ChapterTable!$R:$S,2,0))/ChapterTable!$P$23)),
MAX(0,INT(($B1858+ChapterTable!$R$26+VLOOKUP(SUBSTITUTE(C$1,"성장단계","")&amp;"보스단계오프셋",ChapterTable!$R:$S,2,0))/ChapterTable!$R$23)))</f>
        <v>2</v>
      </c>
      <c r="D1858">
        <f>IF(OR($L1858=TRUE,$A1858=0,MOD($A1858,ChapterTable!$R$20)&lt;&gt;0),
MAX(0,INT(($B1858+ChapterTable!$P$26+VLOOKUP(SUBSTITUTE(D$1,"성장단계","")&amp;"단계오프셋",ChapterTable!$R:$S,2,0))/ChapterTable!$P$23)),
MAX(0,INT(($B1858+ChapterTable!$R$26+VLOOKUP(SUBSTITUTE(D$1,"성장단계","")&amp;"보스단계오프셋",ChapterTable!$R:$S,2,0))/ChapterTable!$R$23)))</f>
        <v>1</v>
      </c>
      <c r="E1858" s="1">
        <f ca="1">IF(AND($A1858=0,$B1858=1),
    VLOOKUP(1,ChapterTable!$1:$1048576,MATCH("최종"&amp;SUBSTITUTE(SUBSTITUTE(E$1,"standard",""),"|Float",""),ChapterTable!$1:$1,0),0)*ChapterTable!$P$17,
  IF(AND($A1858=0,$B1858=0),
    E1859,
  IF($B1858=0,
    VLOOKUP($A1858,ChapterTable!$1:$1048576,MATCH("최종"&amp;SUBSTITUTE(SUBSTITUTE(E$1,"standard",""),"|Float",""),ChapterTable!$1:$1,0),0),
  IF($B1858=1,
    IF($L1858=FALSE,
      VLOOKUP($A1858,ChapterTable!$1:$1048576,MATCH("최종"&amp;SUBSTITUTE(SUBSTITUTE(E$1,"standard",""),"|Float",""),ChapterTable!$1:$1,0),0),
      VLOOKUP($A1858-ChapterTable!$P$11,ChapterTable!$1:$1048576,MATCH("최종"&amp;SUBSTITUTE(SUBSTITUTE(E$1,"standard",""),"|Float",""),ChapterTable!$1:$1,0),0)*ChapterTable!$P$14
    ),
  OFFSET(E1858,-$B1858+IF($L1858,1,0),0)*IF($B1858&gt;OFFSET($B1858,1,0),ChapterTable!$R$17,1)*
    (VLOOKUP(SUBSTITUTE(SUBSTITUTE(E$1,"standard",""),"|Float","")&amp;IF(OR($L1858=TRUE,$A1858=0,MOD($A1858,ChapterTable!$R$20)&lt;&gt;0),"","보스")&amp;"인게임누적곱배수",ChapterTable!$R:$S,2,0)^C1858
    +VLOOKUP(SUBSTITUTE(SUBSTITUTE(E$1,"standard",""),"|Float","")&amp;IF(OR($L1858=TRUE,$A1858=0,MOD($A1858,ChapterTable!$R$20)&lt;&gt;0),"","보스")&amp;"인게임누적합배수",ChapterTable!$R:$S,2,0)*C1858)
  )
  )
  )
)</f>
        <v>37600.488720703121</v>
      </c>
      <c r="F1858" s="1">
        <f ca="1">IF(AND($A1858=0,$B1858=1),
    VLOOKUP(1,ChapterTable!$1:$1048576,MATCH("최종"&amp;SUBSTITUTE(SUBSTITUTE(F$1,"standard",""),"|Float",""),ChapterTable!$1:$1,0),0)*ChapterTable!$P$17,
  IF(AND($A1858=0,$B1858=0),
    F1859,
  IF($B1858=0,
    VLOOKUP($A1858,ChapterTable!$1:$1048576,MATCH("최종"&amp;SUBSTITUTE(SUBSTITUTE(F$1,"standard",""),"|Float",""),ChapterTable!$1:$1,0),0),
  IF($B1858=1,
    IF($L1858=FALSE,
      VLOOKUP($A1858,ChapterTable!$1:$1048576,MATCH("최종"&amp;SUBSTITUTE(SUBSTITUTE(F$1,"standard",""),"|Float",""),ChapterTable!$1:$1,0),0),
      VLOOKUP($A1858-ChapterTable!$P$11,ChapterTable!$1:$1048576,MATCH("최종"&amp;SUBSTITUTE(SUBSTITUTE(F$1,"standard",""),"|Float",""),ChapterTable!$1:$1,0),0)*ChapterTable!$P$14
    ),
  OFFSET(F1858,-$B1858+IF($L1858,1,0),0)*
    (VLOOKUP(SUBSTITUTE(SUBSTITUTE(F$1,"standard",""),"|Float","")&amp;IF(OR($L1858=TRUE,$A1858=0,MOD($A1858,ChapterTable!$R$20)&lt;&gt;0),"","보스")&amp;"인게임누적곱배수",ChapterTable!$R:$S,2,0)^D1858
    +VLOOKUP(SUBSTITUTE(SUBSTITUTE(F$1,"standard",""),"|Float","")&amp;IF(OR($L1858=TRUE,$A1858=0,MOD($A1858,ChapterTable!$R$20)&lt;&gt;0),"","보스")&amp;"인게임누적합배수",ChapterTable!$R:$S,2,0)*D1858)
  )
  )
  )
)</f>
        <v>12029.918266296387</v>
      </c>
      <c r="G1858" t="s">
        <v>715</v>
      </c>
      <c r="J1858" t="str">
        <f>IF(ISBLANK(I1858),"",
IFERROR(VLOOKUP(I1858,[1]StringTable!$1:$1048576,MATCH("kor|String",[1]StringTable!$1:$1,0),0),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205"/>
        <v>0.5</v>
      </c>
      <c r="AJ1858">
        <f t="shared" si="203"/>
        <v>0.54666666600000002</v>
      </c>
      <c r="AK1858">
        <f t="shared" si="204"/>
        <v>1</v>
      </c>
      <c r="AL1858">
        <v>0</v>
      </c>
    </row>
    <row r="1859" spans="1:38" x14ac:dyDescent="0.3">
      <c r="A1859">
        <v>15</v>
      </c>
      <c r="B1859">
        <v>18</v>
      </c>
      <c r="C1859">
        <f>IF(OR($L1859=TRUE,$A1859=0,MOD($A1859,ChapterTable!$R$20)&lt;&gt;0),
MAX(0,INT(($B1859+ChapterTable!$P$26+VLOOKUP(SUBSTITUTE(C$1,"성장단계","")&amp;"단계오프셋",ChapterTable!$R:$S,2,0))/ChapterTable!$P$23)),
MAX(0,INT(($B1859+ChapterTable!$R$26+VLOOKUP(SUBSTITUTE(C$1,"성장단계","")&amp;"보스단계오프셋",ChapterTable!$R:$S,2,0))/ChapterTable!$R$23)))</f>
        <v>2</v>
      </c>
      <c r="D1859">
        <f>IF(OR($L1859=TRUE,$A1859=0,MOD($A1859,ChapterTable!$R$20)&lt;&gt;0),
MAX(0,INT(($B1859+ChapterTable!$P$26+VLOOKUP(SUBSTITUTE(D$1,"성장단계","")&amp;"단계오프셋",ChapterTable!$R:$S,2,0))/ChapterTable!$P$23)),
MAX(0,INT(($B1859+ChapterTable!$R$26+VLOOKUP(SUBSTITUTE(D$1,"성장단계","")&amp;"보스단계오프셋",ChapterTable!$R:$S,2,0))/ChapterTable!$R$23)))</f>
        <v>1</v>
      </c>
      <c r="E1859" s="1">
        <f ca="1">IF(AND($A1859=0,$B1859=1),
    VLOOKUP(1,ChapterTable!$1:$1048576,MATCH("최종"&amp;SUBSTITUTE(SUBSTITUTE(E$1,"standard",""),"|Float",""),ChapterTable!$1:$1,0),0)*ChapterTable!$P$17,
  IF(AND($A1859=0,$B1859=0),
    E1860,
  IF($B1859=0,
    VLOOKUP($A1859,ChapterTable!$1:$1048576,MATCH("최종"&amp;SUBSTITUTE(SUBSTITUTE(E$1,"standard",""),"|Float",""),ChapterTable!$1:$1,0),0),
  IF($B1859=1,
    IF($L1859=FALSE,
      VLOOKUP($A1859,ChapterTable!$1:$1048576,MATCH("최종"&amp;SUBSTITUTE(SUBSTITUTE(E$1,"standard",""),"|Float",""),ChapterTable!$1:$1,0),0),
      VLOOKUP($A1859-ChapterTable!$P$11,ChapterTable!$1:$1048576,MATCH("최종"&amp;SUBSTITUTE(SUBSTITUTE(E$1,"standard",""),"|Float",""),ChapterTable!$1:$1,0),0)*ChapterTable!$P$14
    ),
  OFFSET(E1859,-$B1859+IF($L1859,1,0),0)*IF($B1859&gt;OFFSET($B1859,1,0),ChapterTable!$R$17,1)*
    (VLOOKUP(SUBSTITUTE(SUBSTITUTE(E$1,"standard",""),"|Float","")&amp;IF(OR($L1859=TRUE,$A1859=0,MOD($A1859,ChapterTable!$R$20)&lt;&gt;0),"","보스")&amp;"인게임누적곱배수",ChapterTable!$R:$S,2,0)^C1859
    +VLOOKUP(SUBSTITUTE(SUBSTITUTE(E$1,"standard",""),"|Float","")&amp;IF(OR($L1859=TRUE,$A1859=0,MOD($A1859,ChapterTable!$R$20)&lt;&gt;0),"","보스")&amp;"인게임누적합배수",ChapterTable!$R:$S,2,0)*C1859)
  )
  )
  )
)</f>
        <v>37600.488720703121</v>
      </c>
      <c r="F1859" s="1">
        <f ca="1">IF(AND($A1859=0,$B1859=1),
    VLOOKUP(1,ChapterTable!$1:$1048576,MATCH("최종"&amp;SUBSTITUTE(SUBSTITUTE(F$1,"standard",""),"|Float",""),ChapterTable!$1:$1,0),0)*ChapterTable!$P$17,
  IF(AND($A1859=0,$B1859=0),
    F1860,
  IF($B1859=0,
    VLOOKUP($A1859,ChapterTable!$1:$1048576,MATCH("최종"&amp;SUBSTITUTE(SUBSTITUTE(F$1,"standard",""),"|Float",""),ChapterTable!$1:$1,0),0),
  IF($B1859=1,
    IF($L1859=FALSE,
      VLOOKUP($A1859,ChapterTable!$1:$1048576,MATCH("최종"&amp;SUBSTITUTE(SUBSTITUTE(F$1,"standard",""),"|Float",""),ChapterTable!$1:$1,0),0),
      VLOOKUP($A1859-ChapterTable!$P$11,ChapterTable!$1:$1048576,MATCH("최종"&amp;SUBSTITUTE(SUBSTITUTE(F$1,"standard",""),"|Float",""),ChapterTable!$1:$1,0),0)*ChapterTable!$P$14
    ),
  OFFSET(F1859,-$B1859+IF($L1859,1,0),0)*
    (VLOOKUP(SUBSTITUTE(SUBSTITUTE(F$1,"standard",""),"|Float","")&amp;IF(OR($L1859=TRUE,$A1859=0,MOD($A1859,ChapterTable!$R$20)&lt;&gt;0),"","보스")&amp;"인게임누적곱배수",ChapterTable!$R:$S,2,0)^D1859
    +VLOOKUP(SUBSTITUTE(SUBSTITUTE(F$1,"standard",""),"|Float","")&amp;IF(OR($L1859=TRUE,$A1859=0,MOD($A1859,ChapterTable!$R$20)&lt;&gt;0),"","보스")&amp;"인게임누적합배수",ChapterTable!$R:$S,2,0)*D1859)
  )
  )
  )
)</f>
        <v>12029.918266296387</v>
      </c>
      <c r="G1859" t="s">
        <v>715</v>
      </c>
      <c r="J1859" t="str">
        <f>IF(ISBLANK(I1859),"",
IFERROR(VLOOKUP(I1859,[1]StringTable!$1:$1048576,MATCH("kor|String",[1]StringTable!$1:$1,0),0),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c r="AL1859">
        <v>0</v>
      </c>
    </row>
    <row r="1860" spans="1:38" x14ac:dyDescent="0.3">
      <c r="A1860">
        <v>15</v>
      </c>
      <c r="B1860">
        <v>19</v>
      </c>
      <c r="C1860">
        <f>IF(OR($L1860=TRUE,$A1860=0,MOD($A1860,ChapterTable!$R$20)&lt;&gt;0),
MAX(0,INT(($B1860+ChapterTable!$P$26+VLOOKUP(SUBSTITUTE(C$1,"성장단계","")&amp;"단계오프셋",ChapterTable!$R:$S,2,0))/ChapterTable!$P$23)),
MAX(0,INT(($B1860+ChapterTable!$R$26+VLOOKUP(SUBSTITUTE(C$1,"성장단계","")&amp;"보스단계오프셋",ChapterTable!$R:$S,2,0))/ChapterTable!$R$23)))</f>
        <v>2</v>
      </c>
      <c r="D1860">
        <f>IF(OR($L1860=TRUE,$A1860=0,MOD($A1860,ChapterTable!$R$20)&lt;&gt;0),
MAX(0,INT(($B1860+ChapterTable!$P$26+VLOOKUP(SUBSTITUTE(D$1,"성장단계","")&amp;"단계오프셋",ChapterTable!$R:$S,2,0))/ChapterTable!$P$23)),
MAX(0,INT(($B1860+ChapterTable!$R$26+VLOOKUP(SUBSTITUTE(D$1,"성장단계","")&amp;"보스단계오프셋",ChapterTable!$R:$S,2,0))/ChapterTable!$R$23)))</f>
        <v>1</v>
      </c>
      <c r="E1860" s="1">
        <f ca="1">IF(AND($A1860=0,$B1860=1),
    VLOOKUP(1,ChapterTable!$1:$1048576,MATCH("최종"&amp;SUBSTITUTE(SUBSTITUTE(E$1,"standard",""),"|Float",""),ChapterTable!$1:$1,0),0)*ChapterTable!$P$17,
  IF(AND($A1860=0,$B1860=0),
    E1861,
  IF($B1860=0,
    VLOOKUP($A1860,ChapterTable!$1:$1048576,MATCH("최종"&amp;SUBSTITUTE(SUBSTITUTE(E$1,"standard",""),"|Float",""),ChapterTable!$1:$1,0),0),
  IF($B1860=1,
    IF($L1860=FALSE,
      VLOOKUP($A1860,ChapterTable!$1:$1048576,MATCH("최종"&amp;SUBSTITUTE(SUBSTITUTE(E$1,"standard",""),"|Float",""),ChapterTable!$1:$1,0),0),
      VLOOKUP($A1860-ChapterTable!$P$11,ChapterTable!$1:$1048576,MATCH("최종"&amp;SUBSTITUTE(SUBSTITUTE(E$1,"standard",""),"|Float",""),ChapterTable!$1:$1,0),0)*ChapterTable!$P$14
    ),
  OFFSET(E1860,-$B1860+IF($L1860,1,0),0)*IF($B1860&gt;OFFSET($B1860,1,0),ChapterTable!$R$17,1)*
    (VLOOKUP(SUBSTITUTE(SUBSTITUTE(E$1,"standard",""),"|Float","")&amp;IF(OR($L1860=TRUE,$A1860=0,MOD($A1860,ChapterTable!$R$20)&lt;&gt;0),"","보스")&amp;"인게임누적곱배수",ChapterTable!$R:$S,2,0)^C1860
    +VLOOKUP(SUBSTITUTE(SUBSTITUTE(E$1,"standard",""),"|Float","")&amp;IF(OR($L1860=TRUE,$A1860=0,MOD($A1860,ChapterTable!$R$20)&lt;&gt;0),"","보스")&amp;"인게임누적합배수",ChapterTable!$R:$S,2,0)*C1860)
  )
  )
  )
)</f>
        <v>37600.488720703121</v>
      </c>
      <c r="F1860" s="1">
        <f ca="1">IF(AND($A1860=0,$B1860=1),
    VLOOKUP(1,ChapterTable!$1:$1048576,MATCH("최종"&amp;SUBSTITUTE(SUBSTITUTE(F$1,"standard",""),"|Float",""),ChapterTable!$1:$1,0),0)*ChapterTable!$P$17,
  IF(AND($A1860=0,$B1860=0),
    F1861,
  IF($B1860=0,
    VLOOKUP($A1860,ChapterTable!$1:$1048576,MATCH("최종"&amp;SUBSTITUTE(SUBSTITUTE(F$1,"standard",""),"|Float",""),ChapterTable!$1:$1,0),0),
  IF($B1860=1,
    IF($L1860=FALSE,
      VLOOKUP($A1860,ChapterTable!$1:$1048576,MATCH("최종"&amp;SUBSTITUTE(SUBSTITUTE(F$1,"standard",""),"|Float",""),ChapterTable!$1:$1,0),0),
      VLOOKUP($A1860-ChapterTable!$P$11,ChapterTable!$1:$1048576,MATCH("최종"&amp;SUBSTITUTE(SUBSTITUTE(F$1,"standard",""),"|Float",""),ChapterTable!$1:$1,0),0)*ChapterTable!$P$14
    ),
  OFFSET(F1860,-$B1860+IF($L1860,1,0),0)*
    (VLOOKUP(SUBSTITUTE(SUBSTITUTE(F$1,"standard",""),"|Float","")&amp;IF(OR($L1860=TRUE,$A1860=0,MOD($A1860,ChapterTable!$R$20)&lt;&gt;0),"","보스")&amp;"인게임누적곱배수",ChapterTable!$R:$S,2,0)^D1860
    +VLOOKUP(SUBSTITUTE(SUBSTITUTE(F$1,"standard",""),"|Float","")&amp;IF(OR($L1860=TRUE,$A1860=0,MOD($A1860,ChapterTable!$R$20)&lt;&gt;0),"","보스")&amp;"인게임누적합배수",ChapterTable!$R:$S,2,0)*D1860)
  )
  )
  )
)</f>
        <v>12029.918266296387</v>
      </c>
      <c r="G1860" t="s">
        <v>715</v>
      </c>
      <c r="J1860" t="str">
        <f>IF(ISBLANK(I1860),"",
IFERROR(VLOOKUP(I1860,[1]StringTable!$1:$1048576,MATCH("kor|String",[1]StringTable!$1:$1,0),0),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212">IF(B1860=0,0,1/(INT((B1860-1)/10)+1))</f>
        <v>0.5</v>
      </c>
      <c r="AJ1860">
        <f t="shared" si="210"/>
        <v>0.54666666600000002</v>
      </c>
      <c r="AK1860">
        <f t="shared" si="211"/>
        <v>1</v>
      </c>
      <c r="AL1860">
        <v>0</v>
      </c>
    </row>
    <row r="1861" spans="1:38" x14ac:dyDescent="0.3">
      <c r="A1861">
        <v>15</v>
      </c>
      <c r="B1861">
        <v>20</v>
      </c>
      <c r="C1861">
        <f>IF(OR($L1861=TRUE,$A1861=0,MOD($A1861,ChapterTable!$R$20)&lt;&gt;0),
MAX(0,INT(($B1861+ChapterTable!$P$26+VLOOKUP(SUBSTITUTE(C$1,"성장단계","")&amp;"단계오프셋",ChapterTable!$R:$S,2,0))/ChapterTable!$P$23)),
MAX(0,INT(($B1861+ChapterTable!$R$26+VLOOKUP(SUBSTITUTE(C$1,"성장단계","")&amp;"보스단계오프셋",ChapterTable!$R:$S,2,0))/ChapterTable!$R$23)))</f>
        <v>2</v>
      </c>
      <c r="D1861">
        <f>IF(OR($L1861=TRUE,$A1861=0,MOD($A1861,ChapterTable!$R$20)&lt;&gt;0),
MAX(0,INT(($B1861+ChapterTable!$P$26+VLOOKUP(SUBSTITUTE(D$1,"성장단계","")&amp;"단계오프셋",ChapterTable!$R:$S,2,0))/ChapterTable!$P$23)),
MAX(0,INT(($B1861+ChapterTable!$R$26+VLOOKUP(SUBSTITUTE(D$1,"성장단계","")&amp;"보스단계오프셋",ChapterTable!$R:$S,2,0))/ChapterTable!$R$23)))</f>
        <v>1</v>
      </c>
      <c r="E1861" s="1">
        <f ca="1">IF(AND($A1861=0,$B1861=1),
    VLOOKUP(1,ChapterTable!$1:$1048576,MATCH("최종"&amp;SUBSTITUTE(SUBSTITUTE(E$1,"standard",""),"|Float",""),ChapterTable!$1:$1,0),0)*ChapterTable!$P$17,
  IF(AND($A1861=0,$B1861=0),
    E1862,
  IF($B1861=0,
    VLOOKUP($A1861,ChapterTable!$1:$1048576,MATCH("최종"&amp;SUBSTITUTE(SUBSTITUTE(E$1,"standard",""),"|Float",""),ChapterTable!$1:$1,0),0),
  IF($B1861=1,
    IF($L1861=FALSE,
      VLOOKUP($A1861,ChapterTable!$1:$1048576,MATCH("최종"&amp;SUBSTITUTE(SUBSTITUTE(E$1,"standard",""),"|Float",""),ChapterTable!$1:$1,0),0),
      VLOOKUP($A1861-ChapterTable!$P$11,ChapterTable!$1:$1048576,MATCH("최종"&amp;SUBSTITUTE(SUBSTITUTE(E$1,"standard",""),"|Float",""),ChapterTable!$1:$1,0),0)*ChapterTable!$P$14
    ),
  OFFSET(E1861,-$B1861+IF($L1861,1,0),0)*IF($B1861&gt;OFFSET($B1861,1,0),ChapterTable!$R$17,1)*
    (VLOOKUP(SUBSTITUTE(SUBSTITUTE(E$1,"standard",""),"|Float","")&amp;IF(OR($L1861=TRUE,$A1861=0,MOD($A1861,ChapterTable!$R$20)&lt;&gt;0),"","보스")&amp;"인게임누적곱배수",ChapterTable!$R:$S,2,0)^C1861
    +VLOOKUP(SUBSTITUTE(SUBSTITUTE(E$1,"standard",""),"|Float","")&amp;IF(OR($L1861=TRUE,$A1861=0,MOD($A1861,ChapterTable!$R$20)&lt;&gt;0),"","보스")&amp;"인게임누적합배수",ChapterTable!$R:$S,2,0)*C1861)
  )
  )
  )
)</f>
        <v>37600.488720703121</v>
      </c>
      <c r="F1861" s="1">
        <f ca="1">IF(AND($A1861=0,$B1861=1),
    VLOOKUP(1,ChapterTable!$1:$1048576,MATCH("최종"&amp;SUBSTITUTE(SUBSTITUTE(F$1,"standard",""),"|Float",""),ChapterTable!$1:$1,0),0)*ChapterTable!$P$17,
  IF(AND($A1861=0,$B1861=0),
    F1862,
  IF($B1861=0,
    VLOOKUP($A1861,ChapterTable!$1:$1048576,MATCH("최종"&amp;SUBSTITUTE(SUBSTITUTE(F$1,"standard",""),"|Float",""),ChapterTable!$1:$1,0),0),
  IF($B1861=1,
    IF($L1861=FALSE,
      VLOOKUP($A1861,ChapterTable!$1:$1048576,MATCH("최종"&amp;SUBSTITUTE(SUBSTITUTE(F$1,"standard",""),"|Float",""),ChapterTable!$1:$1,0),0),
      VLOOKUP($A1861-ChapterTable!$P$11,ChapterTable!$1:$1048576,MATCH("최종"&amp;SUBSTITUTE(SUBSTITUTE(F$1,"standard",""),"|Float",""),ChapterTable!$1:$1,0),0)*ChapterTable!$P$14
    ),
  OFFSET(F1861,-$B1861+IF($L1861,1,0),0)*
    (VLOOKUP(SUBSTITUTE(SUBSTITUTE(F$1,"standard",""),"|Float","")&amp;IF(OR($L1861=TRUE,$A1861=0,MOD($A1861,ChapterTable!$R$20)&lt;&gt;0),"","보스")&amp;"인게임누적곱배수",ChapterTable!$R:$S,2,0)^D1861
    +VLOOKUP(SUBSTITUTE(SUBSTITUTE(F$1,"standard",""),"|Float","")&amp;IF(OR($L1861=TRUE,$A1861=0,MOD($A1861,ChapterTable!$R$20)&lt;&gt;0),"","보스")&amp;"인게임누적합배수",ChapterTable!$R:$S,2,0)*D1861)
  )
  )
  )
)</f>
        <v>12029.918266296387</v>
      </c>
      <c r="G1861" t="s">
        <v>715</v>
      </c>
      <c r="J1861" t="str">
        <f>IF(ISBLANK(I1861),"",
IFERROR(VLOOKUP(I1861,[1]StringTable!$1:$1048576,MATCH("kor|String",[1]StringTable!$1:$1,0),0),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212"/>
        <v>0.5</v>
      </c>
      <c r="AJ1861">
        <f t="shared" si="210"/>
        <v>1</v>
      </c>
      <c r="AK1861">
        <f t="shared" si="211"/>
        <v>2</v>
      </c>
      <c r="AL1861">
        <v>0</v>
      </c>
    </row>
    <row r="1862" spans="1:38" x14ac:dyDescent="0.3">
      <c r="A1862">
        <v>15</v>
      </c>
      <c r="B1862">
        <v>21</v>
      </c>
      <c r="C1862">
        <f>IF(OR($L1862=TRUE,$A1862=0,MOD($A1862,ChapterTable!$R$20)&lt;&gt;0),
MAX(0,INT(($B1862+ChapterTable!$P$26+VLOOKUP(SUBSTITUTE(C$1,"성장단계","")&amp;"단계오프셋",ChapterTable!$R:$S,2,0))/ChapterTable!$P$23)),
MAX(0,INT(($B1862+ChapterTable!$R$26+VLOOKUP(SUBSTITUTE(C$1,"성장단계","")&amp;"보스단계오프셋",ChapterTable!$R:$S,2,0))/ChapterTable!$R$23)))</f>
        <v>2</v>
      </c>
      <c r="D1862">
        <f>IF(OR($L1862=TRUE,$A1862=0,MOD($A1862,ChapterTable!$R$20)&lt;&gt;0),
MAX(0,INT(($B1862+ChapterTable!$P$26+VLOOKUP(SUBSTITUTE(D$1,"성장단계","")&amp;"단계오프셋",ChapterTable!$R:$S,2,0))/ChapterTable!$P$23)),
MAX(0,INT(($B1862+ChapterTable!$R$26+VLOOKUP(SUBSTITUTE(D$1,"성장단계","")&amp;"보스단계오프셋",ChapterTable!$R:$S,2,0))/ChapterTable!$R$23)))</f>
        <v>2</v>
      </c>
      <c r="E1862" s="1">
        <f ca="1">IF(AND($A1862=0,$B1862=1),
    VLOOKUP(1,ChapterTable!$1:$1048576,MATCH("최종"&amp;SUBSTITUTE(SUBSTITUTE(E$1,"standard",""),"|Float",""),ChapterTable!$1:$1,0),0)*ChapterTable!$P$17,
  IF(AND($A1862=0,$B1862=0),
    E1863,
  IF($B1862=0,
    VLOOKUP($A1862,ChapterTable!$1:$1048576,MATCH("최종"&amp;SUBSTITUTE(SUBSTITUTE(E$1,"standard",""),"|Float",""),ChapterTable!$1:$1,0),0),
  IF($B1862=1,
    IF($L1862=FALSE,
      VLOOKUP($A1862,ChapterTable!$1:$1048576,MATCH("최종"&amp;SUBSTITUTE(SUBSTITUTE(E$1,"standard",""),"|Float",""),ChapterTable!$1:$1,0),0),
      VLOOKUP($A1862-ChapterTable!$P$11,ChapterTable!$1:$1048576,MATCH("최종"&amp;SUBSTITUTE(SUBSTITUTE(E$1,"standard",""),"|Float",""),ChapterTable!$1:$1,0),0)*ChapterTable!$P$14
    ),
  OFFSET(E1862,-$B1862+IF($L1862,1,0),0)*IF($B1862&gt;OFFSET($B1862,1,0),ChapterTable!$R$17,1)*
    (VLOOKUP(SUBSTITUTE(SUBSTITUTE(E$1,"standard",""),"|Float","")&amp;IF(OR($L1862=TRUE,$A1862=0,MOD($A1862,ChapterTable!$R$20)&lt;&gt;0),"","보스")&amp;"인게임누적곱배수",ChapterTable!$R:$S,2,0)^C1862
    +VLOOKUP(SUBSTITUTE(SUBSTITUTE(E$1,"standard",""),"|Float","")&amp;IF(OR($L1862=TRUE,$A1862=0,MOD($A1862,ChapterTable!$R$20)&lt;&gt;0),"","보스")&amp;"인게임누적합배수",ChapterTable!$R:$S,2,0)*C1862)
  )
  )
  )
)</f>
        <v>37600.488720703121</v>
      </c>
      <c r="F1862" s="1">
        <f ca="1">IF(AND($A1862=0,$B1862=1),
    VLOOKUP(1,ChapterTable!$1:$1048576,MATCH("최종"&amp;SUBSTITUTE(SUBSTITUTE(F$1,"standard",""),"|Float",""),ChapterTable!$1:$1,0),0)*ChapterTable!$P$17,
  IF(AND($A1862=0,$B1862=0),
    F1863,
  IF($B1862=0,
    VLOOKUP($A1862,ChapterTable!$1:$1048576,MATCH("최종"&amp;SUBSTITUTE(SUBSTITUTE(F$1,"standard",""),"|Float",""),ChapterTable!$1:$1,0),0),
  IF($B1862=1,
    IF($L1862=FALSE,
      VLOOKUP($A1862,ChapterTable!$1:$1048576,MATCH("최종"&amp;SUBSTITUTE(SUBSTITUTE(F$1,"standard",""),"|Float",""),ChapterTable!$1:$1,0),0),
      VLOOKUP($A1862-ChapterTable!$P$11,ChapterTable!$1:$1048576,MATCH("최종"&amp;SUBSTITUTE(SUBSTITUTE(F$1,"standard",""),"|Float",""),ChapterTable!$1:$1,0),0)*ChapterTable!$P$14
    ),
  OFFSET(F1862,-$B1862+IF($L1862,1,0),0)*
    (VLOOKUP(SUBSTITUTE(SUBSTITUTE(F$1,"standard",""),"|Float","")&amp;IF(OR($L1862=TRUE,$A1862=0,MOD($A1862,ChapterTable!$R$20)&lt;&gt;0),"","보스")&amp;"인게임누적곱배수",ChapterTable!$R:$S,2,0)^D1862
    +VLOOKUP(SUBSTITUTE(SUBSTITUTE(F$1,"standard",""),"|Float","")&amp;IF(OR($L1862=TRUE,$A1862=0,MOD($A1862,ChapterTable!$R$20)&lt;&gt;0),"","보스")&amp;"인게임누적합배수",ChapterTable!$R:$S,2,0)*D1862)
  )
  )
  )
)</f>
        <v>12869.214889526365</v>
      </c>
      <c r="G1862" t="s">
        <v>715</v>
      </c>
      <c r="J1862" t="str">
        <f>IF(ISBLANK(I1862),"",
IFERROR(VLOOKUP(I1862,[1]StringTable!$1:$1048576,MATCH("kor|String",[1]StringTable!$1:$1,0),0),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212"/>
        <v>0.33333333333333331</v>
      </c>
      <c r="AJ1862">
        <f t="shared" si="210"/>
        <v>0.395555555</v>
      </c>
      <c r="AK1862">
        <f t="shared" si="211"/>
        <v>1</v>
      </c>
      <c r="AL1862">
        <v>0</v>
      </c>
    </row>
    <row r="1863" spans="1:38" x14ac:dyDescent="0.3">
      <c r="A1863">
        <v>15</v>
      </c>
      <c r="B1863">
        <v>22</v>
      </c>
      <c r="C1863">
        <f>IF(OR($L1863=TRUE,$A1863=0,MOD($A1863,ChapterTable!$R$20)&lt;&gt;0),
MAX(0,INT(($B1863+ChapterTable!$P$26+VLOOKUP(SUBSTITUTE(C$1,"성장단계","")&amp;"단계오프셋",ChapterTable!$R:$S,2,0))/ChapterTable!$P$23)),
MAX(0,INT(($B1863+ChapterTable!$R$26+VLOOKUP(SUBSTITUTE(C$1,"성장단계","")&amp;"보스단계오프셋",ChapterTable!$R:$S,2,0))/ChapterTable!$R$23)))</f>
        <v>2</v>
      </c>
      <c r="D1863">
        <f>IF(OR($L1863=TRUE,$A1863=0,MOD($A1863,ChapterTable!$R$20)&lt;&gt;0),
MAX(0,INT(($B1863+ChapterTable!$P$26+VLOOKUP(SUBSTITUTE(D$1,"성장단계","")&amp;"단계오프셋",ChapterTable!$R:$S,2,0))/ChapterTable!$P$23)),
MAX(0,INT(($B1863+ChapterTable!$R$26+VLOOKUP(SUBSTITUTE(D$1,"성장단계","")&amp;"보스단계오프셋",ChapterTable!$R:$S,2,0))/ChapterTable!$R$23)))</f>
        <v>2</v>
      </c>
      <c r="E1863" s="1">
        <f ca="1">IF(AND($A1863=0,$B1863=1),
    VLOOKUP(1,ChapterTable!$1:$1048576,MATCH("최종"&amp;SUBSTITUTE(SUBSTITUTE(E$1,"standard",""),"|Float",""),ChapterTable!$1:$1,0),0)*ChapterTable!$P$17,
  IF(AND($A1863=0,$B1863=0),
    E1864,
  IF($B1863=0,
    VLOOKUP($A1863,ChapterTable!$1:$1048576,MATCH("최종"&amp;SUBSTITUTE(SUBSTITUTE(E$1,"standard",""),"|Float",""),ChapterTable!$1:$1,0),0),
  IF($B1863=1,
    IF($L1863=FALSE,
      VLOOKUP($A1863,ChapterTable!$1:$1048576,MATCH("최종"&amp;SUBSTITUTE(SUBSTITUTE(E$1,"standard",""),"|Float",""),ChapterTable!$1:$1,0),0),
      VLOOKUP($A1863-ChapterTable!$P$11,ChapterTable!$1:$1048576,MATCH("최종"&amp;SUBSTITUTE(SUBSTITUTE(E$1,"standard",""),"|Float",""),ChapterTable!$1:$1,0),0)*ChapterTable!$P$14
    ),
  OFFSET(E1863,-$B1863+IF($L1863,1,0),0)*IF($B1863&gt;OFFSET($B1863,1,0),ChapterTable!$R$17,1)*
    (VLOOKUP(SUBSTITUTE(SUBSTITUTE(E$1,"standard",""),"|Float","")&amp;IF(OR($L1863=TRUE,$A1863=0,MOD($A1863,ChapterTable!$R$20)&lt;&gt;0),"","보스")&amp;"인게임누적곱배수",ChapterTable!$R:$S,2,0)^C1863
    +VLOOKUP(SUBSTITUTE(SUBSTITUTE(E$1,"standard",""),"|Float","")&amp;IF(OR($L1863=TRUE,$A1863=0,MOD($A1863,ChapterTable!$R$20)&lt;&gt;0),"","보스")&amp;"인게임누적합배수",ChapterTable!$R:$S,2,0)*C1863)
  )
  )
  )
)</f>
        <v>37600.488720703121</v>
      </c>
      <c r="F1863" s="1">
        <f ca="1">IF(AND($A1863=0,$B1863=1),
    VLOOKUP(1,ChapterTable!$1:$1048576,MATCH("최종"&amp;SUBSTITUTE(SUBSTITUTE(F$1,"standard",""),"|Float",""),ChapterTable!$1:$1,0),0)*ChapterTable!$P$17,
  IF(AND($A1863=0,$B1863=0),
    F1864,
  IF($B1863=0,
    VLOOKUP($A1863,ChapterTable!$1:$1048576,MATCH("최종"&amp;SUBSTITUTE(SUBSTITUTE(F$1,"standard",""),"|Float",""),ChapterTable!$1:$1,0),0),
  IF($B1863=1,
    IF($L1863=FALSE,
      VLOOKUP($A1863,ChapterTable!$1:$1048576,MATCH("최종"&amp;SUBSTITUTE(SUBSTITUTE(F$1,"standard",""),"|Float",""),ChapterTable!$1:$1,0),0),
      VLOOKUP($A1863-ChapterTable!$P$11,ChapterTable!$1:$1048576,MATCH("최종"&amp;SUBSTITUTE(SUBSTITUTE(F$1,"standard",""),"|Float",""),ChapterTable!$1:$1,0),0)*ChapterTable!$P$14
    ),
  OFFSET(F1863,-$B1863+IF($L1863,1,0),0)*
    (VLOOKUP(SUBSTITUTE(SUBSTITUTE(F$1,"standard",""),"|Float","")&amp;IF(OR($L1863=TRUE,$A1863=0,MOD($A1863,ChapterTable!$R$20)&lt;&gt;0),"","보스")&amp;"인게임누적곱배수",ChapterTable!$R:$S,2,0)^D1863
    +VLOOKUP(SUBSTITUTE(SUBSTITUTE(F$1,"standard",""),"|Float","")&amp;IF(OR($L1863=TRUE,$A1863=0,MOD($A1863,ChapterTable!$R$20)&lt;&gt;0),"","보스")&amp;"인게임누적합배수",ChapterTable!$R:$S,2,0)*D1863)
  )
  )
  )
)</f>
        <v>12869.214889526365</v>
      </c>
      <c r="G1863" t="s">
        <v>715</v>
      </c>
      <c r="J1863" t="str">
        <f>IF(ISBLANK(I1863),"",
IFERROR(VLOOKUP(I1863,[1]StringTable!$1:$1048576,MATCH("kor|String",[1]StringTable!$1:$1,0),0),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212"/>
        <v>0.33333333333333331</v>
      </c>
      <c r="AJ1863">
        <f t="shared" si="210"/>
        <v>0.395555555</v>
      </c>
      <c r="AK1863">
        <f t="shared" si="211"/>
        <v>1</v>
      </c>
      <c r="AL1863">
        <v>0</v>
      </c>
    </row>
    <row r="1864" spans="1:38" x14ac:dyDescent="0.3">
      <c r="A1864">
        <v>15</v>
      </c>
      <c r="B1864">
        <v>23</v>
      </c>
      <c r="C1864">
        <f>IF(OR($L1864=TRUE,$A1864=0,MOD($A1864,ChapterTable!$R$20)&lt;&gt;0),
MAX(0,INT(($B1864+ChapterTable!$P$26+VLOOKUP(SUBSTITUTE(C$1,"성장단계","")&amp;"단계오프셋",ChapterTable!$R:$S,2,0))/ChapterTable!$P$23)),
MAX(0,INT(($B1864+ChapterTable!$R$26+VLOOKUP(SUBSTITUTE(C$1,"성장단계","")&amp;"보스단계오프셋",ChapterTable!$R:$S,2,0))/ChapterTable!$R$23)))</f>
        <v>2</v>
      </c>
      <c r="D1864">
        <f>IF(OR($L1864=TRUE,$A1864=0,MOD($A1864,ChapterTable!$R$20)&lt;&gt;0),
MAX(0,INT(($B1864+ChapterTable!$P$26+VLOOKUP(SUBSTITUTE(D$1,"성장단계","")&amp;"단계오프셋",ChapterTable!$R:$S,2,0))/ChapterTable!$P$23)),
MAX(0,INT(($B1864+ChapterTable!$R$26+VLOOKUP(SUBSTITUTE(D$1,"성장단계","")&amp;"보스단계오프셋",ChapterTable!$R:$S,2,0))/ChapterTable!$R$23)))</f>
        <v>2</v>
      </c>
      <c r="E1864" s="1">
        <f ca="1">IF(AND($A1864=0,$B1864=1),
    VLOOKUP(1,ChapterTable!$1:$1048576,MATCH("최종"&amp;SUBSTITUTE(SUBSTITUTE(E$1,"standard",""),"|Float",""),ChapterTable!$1:$1,0),0)*ChapterTable!$P$17,
  IF(AND($A1864=0,$B1864=0),
    E1865,
  IF($B1864=0,
    VLOOKUP($A1864,ChapterTable!$1:$1048576,MATCH("최종"&amp;SUBSTITUTE(SUBSTITUTE(E$1,"standard",""),"|Float",""),ChapterTable!$1:$1,0),0),
  IF($B1864=1,
    IF($L1864=FALSE,
      VLOOKUP($A1864,ChapterTable!$1:$1048576,MATCH("최종"&amp;SUBSTITUTE(SUBSTITUTE(E$1,"standard",""),"|Float",""),ChapterTable!$1:$1,0),0),
      VLOOKUP($A1864-ChapterTable!$P$11,ChapterTable!$1:$1048576,MATCH("최종"&amp;SUBSTITUTE(SUBSTITUTE(E$1,"standard",""),"|Float",""),ChapterTable!$1:$1,0),0)*ChapterTable!$P$14
    ),
  OFFSET(E1864,-$B1864+IF($L1864,1,0),0)*IF($B1864&gt;OFFSET($B1864,1,0),ChapterTable!$R$17,1)*
    (VLOOKUP(SUBSTITUTE(SUBSTITUTE(E$1,"standard",""),"|Float","")&amp;IF(OR($L1864=TRUE,$A1864=0,MOD($A1864,ChapterTable!$R$20)&lt;&gt;0),"","보스")&amp;"인게임누적곱배수",ChapterTable!$R:$S,2,0)^C1864
    +VLOOKUP(SUBSTITUTE(SUBSTITUTE(E$1,"standard",""),"|Float","")&amp;IF(OR($L1864=TRUE,$A1864=0,MOD($A1864,ChapterTable!$R$20)&lt;&gt;0),"","보스")&amp;"인게임누적합배수",ChapterTable!$R:$S,2,0)*C1864)
  )
  )
  )
)</f>
        <v>37600.488720703121</v>
      </c>
      <c r="F1864" s="1">
        <f ca="1">IF(AND($A1864=0,$B1864=1),
    VLOOKUP(1,ChapterTable!$1:$1048576,MATCH("최종"&amp;SUBSTITUTE(SUBSTITUTE(F$1,"standard",""),"|Float",""),ChapterTable!$1:$1,0),0)*ChapterTable!$P$17,
  IF(AND($A1864=0,$B1864=0),
    F1865,
  IF($B1864=0,
    VLOOKUP($A1864,ChapterTable!$1:$1048576,MATCH("최종"&amp;SUBSTITUTE(SUBSTITUTE(F$1,"standard",""),"|Float",""),ChapterTable!$1:$1,0),0),
  IF($B1864=1,
    IF($L1864=FALSE,
      VLOOKUP($A1864,ChapterTable!$1:$1048576,MATCH("최종"&amp;SUBSTITUTE(SUBSTITUTE(F$1,"standard",""),"|Float",""),ChapterTable!$1:$1,0),0),
      VLOOKUP($A1864-ChapterTable!$P$11,ChapterTable!$1:$1048576,MATCH("최종"&amp;SUBSTITUTE(SUBSTITUTE(F$1,"standard",""),"|Float",""),ChapterTable!$1:$1,0),0)*ChapterTable!$P$14
    ),
  OFFSET(F1864,-$B1864+IF($L1864,1,0),0)*
    (VLOOKUP(SUBSTITUTE(SUBSTITUTE(F$1,"standard",""),"|Float","")&amp;IF(OR($L1864=TRUE,$A1864=0,MOD($A1864,ChapterTable!$R$20)&lt;&gt;0),"","보스")&amp;"인게임누적곱배수",ChapterTable!$R:$S,2,0)^D1864
    +VLOOKUP(SUBSTITUTE(SUBSTITUTE(F$1,"standard",""),"|Float","")&amp;IF(OR($L1864=TRUE,$A1864=0,MOD($A1864,ChapterTable!$R$20)&lt;&gt;0),"","보스")&amp;"인게임누적합배수",ChapterTable!$R:$S,2,0)*D1864)
  )
  )
  )
)</f>
        <v>12869.214889526365</v>
      </c>
      <c r="G1864" t="s">
        <v>715</v>
      </c>
      <c r="J1864" t="str">
        <f>IF(ISBLANK(I1864),"",
IFERROR(VLOOKUP(I1864,[1]StringTable!$1:$1048576,MATCH("kor|String",[1]StringTable!$1:$1,0),0),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212"/>
        <v>0.33333333333333331</v>
      </c>
      <c r="AJ1864">
        <f t="shared" si="210"/>
        <v>0.395555555</v>
      </c>
      <c r="AK1864">
        <f t="shared" si="211"/>
        <v>1</v>
      </c>
      <c r="AL1864">
        <v>0</v>
      </c>
    </row>
    <row r="1865" spans="1:38" x14ac:dyDescent="0.3">
      <c r="A1865">
        <v>15</v>
      </c>
      <c r="B1865">
        <v>24</v>
      </c>
      <c r="C1865">
        <f>IF(OR($L1865=TRUE,$A1865=0,MOD($A1865,ChapterTable!$R$20)&lt;&gt;0),
MAX(0,INT(($B1865+ChapterTable!$P$26+VLOOKUP(SUBSTITUTE(C$1,"성장단계","")&amp;"단계오프셋",ChapterTable!$R:$S,2,0))/ChapterTable!$P$23)),
MAX(0,INT(($B1865+ChapterTable!$R$26+VLOOKUP(SUBSTITUTE(C$1,"성장단계","")&amp;"보스단계오프셋",ChapterTable!$R:$S,2,0))/ChapterTable!$R$23)))</f>
        <v>2</v>
      </c>
      <c r="D1865">
        <f>IF(OR($L1865=TRUE,$A1865=0,MOD($A1865,ChapterTable!$R$20)&lt;&gt;0),
MAX(0,INT(($B1865+ChapterTable!$P$26+VLOOKUP(SUBSTITUTE(D$1,"성장단계","")&amp;"단계오프셋",ChapterTable!$R:$S,2,0))/ChapterTable!$P$23)),
MAX(0,INT(($B1865+ChapterTable!$R$26+VLOOKUP(SUBSTITUTE(D$1,"성장단계","")&amp;"보스단계오프셋",ChapterTable!$R:$S,2,0))/ChapterTable!$R$23)))</f>
        <v>2</v>
      </c>
      <c r="E1865" s="1">
        <f ca="1">IF(AND($A1865=0,$B1865=1),
    VLOOKUP(1,ChapterTable!$1:$1048576,MATCH("최종"&amp;SUBSTITUTE(SUBSTITUTE(E$1,"standard",""),"|Float",""),ChapterTable!$1:$1,0),0)*ChapterTable!$P$17,
  IF(AND($A1865=0,$B1865=0),
    E1866,
  IF($B1865=0,
    VLOOKUP($A1865,ChapterTable!$1:$1048576,MATCH("최종"&amp;SUBSTITUTE(SUBSTITUTE(E$1,"standard",""),"|Float",""),ChapterTable!$1:$1,0),0),
  IF($B1865=1,
    IF($L1865=FALSE,
      VLOOKUP($A1865,ChapterTable!$1:$1048576,MATCH("최종"&amp;SUBSTITUTE(SUBSTITUTE(E$1,"standard",""),"|Float",""),ChapterTable!$1:$1,0),0),
      VLOOKUP($A1865-ChapterTable!$P$11,ChapterTable!$1:$1048576,MATCH("최종"&amp;SUBSTITUTE(SUBSTITUTE(E$1,"standard",""),"|Float",""),ChapterTable!$1:$1,0),0)*ChapterTable!$P$14
    ),
  OFFSET(E1865,-$B1865+IF($L1865,1,0),0)*IF($B1865&gt;OFFSET($B1865,1,0),ChapterTable!$R$17,1)*
    (VLOOKUP(SUBSTITUTE(SUBSTITUTE(E$1,"standard",""),"|Float","")&amp;IF(OR($L1865=TRUE,$A1865=0,MOD($A1865,ChapterTable!$R$20)&lt;&gt;0),"","보스")&amp;"인게임누적곱배수",ChapterTable!$R:$S,2,0)^C1865
    +VLOOKUP(SUBSTITUTE(SUBSTITUTE(E$1,"standard",""),"|Float","")&amp;IF(OR($L1865=TRUE,$A1865=0,MOD($A1865,ChapterTable!$R$20)&lt;&gt;0),"","보스")&amp;"인게임누적합배수",ChapterTable!$R:$S,2,0)*C1865)
  )
  )
  )
)</f>
        <v>37600.488720703121</v>
      </c>
      <c r="F1865" s="1">
        <f ca="1">IF(AND($A1865=0,$B1865=1),
    VLOOKUP(1,ChapterTable!$1:$1048576,MATCH("최종"&amp;SUBSTITUTE(SUBSTITUTE(F$1,"standard",""),"|Float",""),ChapterTable!$1:$1,0),0)*ChapterTable!$P$17,
  IF(AND($A1865=0,$B1865=0),
    F1866,
  IF($B1865=0,
    VLOOKUP($A1865,ChapterTable!$1:$1048576,MATCH("최종"&amp;SUBSTITUTE(SUBSTITUTE(F$1,"standard",""),"|Float",""),ChapterTable!$1:$1,0),0),
  IF($B1865=1,
    IF($L1865=FALSE,
      VLOOKUP($A1865,ChapterTable!$1:$1048576,MATCH("최종"&amp;SUBSTITUTE(SUBSTITUTE(F$1,"standard",""),"|Float",""),ChapterTable!$1:$1,0),0),
      VLOOKUP($A1865-ChapterTable!$P$11,ChapterTable!$1:$1048576,MATCH("최종"&amp;SUBSTITUTE(SUBSTITUTE(F$1,"standard",""),"|Float",""),ChapterTable!$1:$1,0),0)*ChapterTable!$P$14
    ),
  OFFSET(F1865,-$B1865+IF($L1865,1,0),0)*
    (VLOOKUP(SUBSTITUTE(SUBSTITUTE(F$1,"standard",""),"|Float","")&amp;IF(OR($L1865=TRUE,$A1865=0,MOD($A1865,ChapterTable!$R$20)&lt;&gt;0),"","보스")&amp;"인게임누적곱배수",ChapterTable!$R:$S,2,0)^D1865
    +VLOOKUP(SUBSTITUTE(SUBSTITUTE(F$1,"standard",""),"|Float","")&amp;IF(OR($L1865=TRUE,$A1865=0,MOD($A1865,ChapterTable!$R$20)&lt;&gt;0),"","보스")&amp;"인게임누적합배수",ChapterTable!$R:$S,2,0)*D1865)
  )
  )
  )
)</f>
        <v>12869.214889526365</v>
      </c>
      <c r="G1865" t="s">
        <v>715</v>
      </c>
      <c r="J1865" t="str">
        <f>IF(ISBLANK(I1865),"",
IFERROR(VLOOKUP(I1865,[1]StringTable!$1:$1048576,MATCH("kor|String",[1]StringTable!$1:$1,0),0),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212"/>
        <v>0.33333333333333331</v>
      </c>
      <c r="AJ1865">
        <f t="shared" si="210"/>
        <v>0.395555555</v>
      </c>
      <c r="AK1865">
        <f t="shared" si="211"/>
        <v>1</v>
      </c>
      <c r="AL1865">
        <v>0</v>
      </c>
    </row>
    <row r="1866" spans="1:38" x14ac:dyDescent="0.3">
      <c r="A1866">
        <v>15</v>
      </c>
      <c r="B1866">
        <v>25</v>
      </c>
      <c r="C1866">
        <f>IF(OR($L1866=TRUE,$A1866=0,MOD($A1866,ChapterTable!$R$20)&lt;&gt;0),
MAX(0,INT(($B1866+ChapterTable!$P$26+VLOOKUP(SUBSTITUTE(C$1,"성장단계","")&amp;"단계오프셋",ChapterTable!$R:$S,2,0))/ChapterTable!$P$23)),
MAX(0,INT(($B1866+ChapterTable!$R$26+VLOOKUP(SUBSTITUTE(C$1,"성장단계","")&amp;"보스단계오프셋",ChapterTable!$R:$S,2,0))/ChapterTable!$R$23)))</f>
        <v>2</v>
      </c>
      <c r="D1866">
        <f>IF(OR($L1866=TRUE,$A1866=0,MOD($A1866,ChapterTable!$R$20)&lt;&gt;0),
MAX(0,INT(($B1866+ChapterTable!$P$26+VLOOKUP(SUBSTITUTE(D$1,"성장단계","")&amp;"단계오프셋",ChapterTable!$R:$S,2,0))/ChapterTable!$P$23)),
MAX(0,INT(($B1866+ChapterTable!$R$26+VLOOKUP(SUBSTITUTE(D$1,"성장단계","")&amp;"보스단계오프셋",ChapterTable!$R:$S,2,0))/ChapterTable!$R$23)))</f>
        <v>2</v>
      </c>
      <c r="E1866" s="1">
        <f ca="1">IF(AND($A1866=0,$B1866=1),
    VLOOKUP(1,ChapterTable!$1:$1048576,MATCH("최종"&amp;SUBSTITUTE(SUBSTITUTE(E$1,"standard",""),"|Float",""),ChapterTable!$1:$1,0),0)*ChapterTable!$P$17,
  IF(AND($A1866=0,$B1866=0),
    E1867,
  IF($B1866=0,
    VLOOKUP($A1866,ChapterTable!$1:$1048576,MATCH("최종"&amp;SUBSTITUTE(SUBSTITUTE(E$1,"standard",""),"|Float",""),ChapterTable!$1:$1,0),0),
  IF($B1866=1,
    IF($L1866=FALSE,
      VLOOKUP($A1866,ChapterTable!$1:$1048576,MATCH("최종"&amp;SUBSTITUTE(SUBSTITUTE(E$1,"standard",""),"|Float",""),ChapterTable!$1:$1,0),0),
      VLOOKUP($A1866-ChapterTable!$P$11,ChapterTable!$1:$1048576,MATCH("최종"&amp;SUBSTITUTE(SUBSTITUTE(E$1,"standard",""),"|Float",""),ChapterTable!$1:$1,0),0)*ChapterTable!$P$14
    ),
  OFFSET(E1866,-$B1866+IF($L1866,1,0),0)*IF($B1866&gt;OFFSET($B1866,1,0),ChapterTable!$R$17,1)*
    (VLOOKUP(SUBSTITUTE(SUBSTITUTE(E$1,"standard",""),"|Float","")&amp;IF(OR($L1866=TRUE,$A1866=0,MOD($A1866,ChapterTable!$R$20)&lt;&gt;0),"","보스")&amp;"인게임누적곱배수",ChapterTable!$R:$S,2,0)^C1866
    +VLOOKUP(SUBSTITUTE(SUBSTITUTE(E$1,"standard",""),"|Float","")&amp;IF(OR($L1866=TRUE,$A1866=0,MOD($A1866,ChapterTable!$R$20)&lt;&gt;0),"","보스")&amp;"인게임누적합배수",ChapterTable!$R:$S,2,0)*C1866)
  )
  )
  )
)</f>
        <v>37600.488720703121</v>
      </c>
      <c r="F1866" s="1">
        <f ca="1">IF(AND($A1866=0,$B1866=1),
    VLOOKUP(1,ChapterTable!$1:$1048576,MATCH("최종"&amp;SUBSTITUTE(SUBSTITUTE(F$1,"standard",""),"|Float",""),ChapterTable!$1:$1,0),0)*ChapterTable!$P$17,
  IF(AND($A1866=0,$B1866=0),
    F1867,
  IF($B1866=0,
    VLOOKUP($A1866,ChapterTable!$1:$1048576,MATCH("최종"&amp;SUBSTITUTE(SUBSTITUTE(F$1,"standard",""),"|Float",""),ChapterTable!$1:$1,0),0),
  IF($B1866=1,
    IF($L1866=FALSE,
      VLOOKUP($A1866,ChapterTable!$1:$1048576,MATCH("최종"&amp;SUBSTITUTE(SUBSTITUTE(F$1,"standard",""),"|Float",""),ChapterTable!$1:$1,0),0),
      VLOOKUP($A1866-ChapterTable!$P$11,ChapterTable!$1:$1048576,MATCH("최종"&amp;SUBSTITUTE(SUBSTITUTE(F$1,"standard",""),"|Float",""),ChapterTable!$1:$1,0),0)*ChapterTable!$P$14
    ),
  OFFSET(F1866,-$B1866+IF($L1866,1,0),0)*
    (VLOOKUP(SUBSTITUTE(SUBSTITUTE(F$1,"standard",""),"|Float","")&amp;IF(OR($L1866=TRUE,$A1866=0,MOD($A1866,ChapterTable!$R$20)&lt;&gt;0),"","보스")&amp;"인게임누적곱배수",ChapterTable!$R:$S,2,0)^D1866
    +VLOOKUP(SUBSTITUTE(SUBSTITUTE(F$1,"standard",""),"|Float","")&amp;IF(OR($L1866=TRUE,$A1866=0,MOD($A1866,ChapterTable!$R$20)&lt;&gt;0),"","보스")&amp;"인게임누적합배수",ChapterTable!$R:$S,2,0)*D1866)
  )
  )
  )
)</f>
        <v>12869.214889526365</v>
      </c>
      <c r="G1866" t="s">
        <v>715</v>
      </c>
      <c r="J1866" t="str">
        <f>IF(ISBLANK(I1866),"",
IFERROR(VLOOKUP(I1866,[1]StringTable!$1:$1048576,MATCH("kor|String",[1]StringTable!$1:$1,0),0),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212"/>
        <v>0.33333333333333331</v>
      </c>
      <c r="AJ1866">
        <f t="shared" si="210"/>
        <v>0.395555555</v>
      </c>
      <c r="AK1866">
        <f t="shared" si="211"/>
        <v>1</v>
      </c>
      <c r="AL1866">
        <v>0</v>
      </c>
    </row>
    <row r="1867" spans="1:38" x14ac:dyDescent="0.3">
      <c r="A1867">
        <v>15</v>
      </c>
      <c r="B1867">
        <v>26</v>
      </c>
      <c r="C1867">
        <f>IF(OR($L1867=TRUE,$A1867=0,MOD($A1867,ChapterTable!$R$20)&lt;&gt;0),
MAX(0,INT(($B1867+ChapterTable!$P$26+VLOOKUP(SUBSTITUTE(C$1,"성장단계","")&amp;"단계오프셋",ChapterTable!$R:$S,2,0))/ChapterTable!$P$23)),
MAX(0,INT(($B1867+ChapterTable!$R$26+VLOOKUP(SUBSTITUTE(C$1,"성장단계","")&amp;"보스단계오프셋",ChapterTable!$R:$S,2,0))/ChapterTable!$R$23)))</f>
        <v>3</v>
      </c>
      <c r="D1867">
        <f>IF(OR($L1867=TRUE,$A1867=0,MOD($A1867,ChapterTable!$R$20)&lt;&gt;0),
MAX(0,INT(($B1867+ChapterTable!$P$26+VLOOKUP(SUBSTITUTE(D$1,"성장단계","")&amp;"단계오프셋",ChapterTable!$R:$S,2,0))/ChapterTable!$P$23)),
MAX(0,INT(($B1867+ChapterTable!$R$26+VLOOKUP(SUBSTITUTE(D$1,"성장단계","")&amp;"보스단계오프셋",ChapterTable!$R:$S,2,0))/ChapterTable!$R$23)))</f>
        <v>2</v>
      </c>
      <c r="E1867" s="1">
        <f ca="1">IF(AND($A1867=0,$B1867=1),
    VLOOKUP(1,ChapterTable!$1:$1048576,MATCH("최종"&amp;SUBSTITUTE(SUBSTITUTE(E$1,"standard",""),"|Float",""),ChapterTable!$1:$1,0),0)*ChapterTable!$P$17,
  IF(AND($A1867=0,$B1867=0),
    E1868,
  IF($B1867=0,
    VLOOKUP($A1867,ChapterTable!$1:$1048576,MATCH("최종"&amp;SUBSTITUTE(SUBSTITUTE(E$1,"standard",""),"|Float",""),ChapterTable!$1:$1,0),0),
  IF($B1867=1,
    IF($L1867=FALSE,
      VLOOKUP($A1867,ChapterTable!$1:$1048576,MATCH("최종"&amp;SUBSTITUTE(SUBSTITUTE(E$1,"standard",""),"|Float",""),ChapterTable!$1:$1,0),0),
      VLOOKUP($A1867-ChapterTable!$P$11,ChapterTable!$1:$1048576,MATCH("최종"&amp;SUBSTITUTE(SUBSTITUTE(E$1,"standard",""),"|Float",""),ChapterTable!$1:$1,0),0)*ChapterTable!$P$14
    ),
  OFFSET(E1867,-$B1867+IF($L1867,1,0),0)*IF($B1867&gt;OFFSET($B1867,1,0),ChapterTable!$R$17,1)*
    (VLOOKUP(SUBSTITUTE(SUBSTITUTE(E$1,"standard",""),"|Float","")&amp;IF(OR($L1867=TRUE,$A1867=0,MOD($A1867,ChapterTable!$R$20)&lt;&gt;0),"","보스")&amp;"인게임누적곱배수",ChapterTable!$R:$S,2,0)^C1867
    +VLOOKUP(SUBSTITUTE(SUBSTITUTE(E$1,"standard",""),"|Float","")&amp;IF(OR($L1867=TRUE,$A1867=0,MOD($A1867,ChapterTable!$R$20)&lt;&gt;0),"","보스")&amp;"인게임누적합배수",ChapterTable!$R:$S,2,0)*C1867)
  )
  )
  )
)</f>
        <v>42971.987109374997</v>
      </c>
      <c r="F1867" s="1">
        <f ca="1">IF(AND($A1867=0,$B1867=1),
    VLOOKUP(1,ChapterTable!$1:$1048576,MATCH("최종"&amp;SUBSTITUTE(SUBSTITUTE(F$1,"standard",""),"|Float",""),ChapterTable!$1:$1,0),0)*ChapterTable!$P$17,
  IF(AND($A1867=0,$B1867=0),
    F1868,
  IF($B1867=0,
    VLOOKUP($A1867,ChapterTable!$1:$1048576,MATCH("최종"&amp;SUBSTITUTE(SUBSTITUTE(F$1,"standard",""),"|Float",""),ChapterTable!$1:$1,0),0),
  IF($B1867=1,
    IF($L1867=FALSE,
      VLOOKUP($A1867,ChapterTable!$1:$1048576,MATCH("최종"&amp;SUBSTITUTE(SUBSTITUTE(F$1,"standard",""),"|Float",""),ChapterTable!$1:$1,0),0),
      VLOOKUP($A1867-ChapterTable!$P$11,ChapterTable!$1:$1048576,MATCH("최종"&amp;SUBSTITUTE(SUBSTITUTE(F$1,"standard",""),"|Float",""),ChapterTable!$1:$1,0),0)*ChapterTable!$P$14
    ),
  OFFSET(F1867,-$B1867+IF($L1867,1,0),0)*
    (VLOOKUP(SUBSTITUTE(SUBSTITUTE(F$1,"standard",""),"|Float","")&amp;IF(OR($L1867=TRUE,$A1867=0,MOD($A1867,ChapterTable!$R$20)&lt;&gt;0),"","보스")&amp;"인게임누적곱배수",ChapterTable!$R:$S,2,0)^D1867
    +VLOOKUP(SUBSTITUTE(SUBSTITUTE(F$1,"standard",""),"|Float","")&amp;IF(OR($L1867=TRUE,$A1867=0,MOD($A1867,ChapterTable!$R$20)&lt;&gt;0),"","보스")&amp;"인게임누적합배수",ChapterTable!$R:$S,2,0)*D1867)
  )
  )
  )
)</f>
        <v>12869.214889526365</v>
      </c>
      <c r="G1867" t="s">
        <v>715</v>
      </c>
      <c r="J1867" t="str">
        <f>IF(ISBLANK(I1867),"",
IFERROR(VLOOKUP(I1867,[1]StringTable!$1:$1048576,MATCH("kor|String",[1]StringTable!$1:$1,0),0),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212"/>
        <v>0.33333333333333331</v>
      </c>
      <c r="AJ1867">
        <f t="shared" si="210"/>
        <v>0.395555555</v>
      </c>
      <c r="AK1867">
        <f t="shared" si="211"/>
        <v>1</v>
      </c>
      <c r="AL1867">
        <v>0</v>
      </c>
    </row>
    <row r="1868" spans="1:38" x14ac:dyDescent="0.3">
      <c r="A1868">
        <v>15</v>
      </c>
      <c r="B1868">
        <v>27</v>
      </c>
      <c r="C1868">
        <f>IF(OR($L1868=TRUE,$A1868=0,MOD($A1868,ChapterTable!$R$20)&lt;&gt;0),
MAX(0,INT(($B1868+ChapterTable!$P$26+VLOOKUP(SUBSTITUTE(C$1,"성장단계","")&amp;"단계오프셋",ChapterTable!$R:$S,2,0))/ChapterTable!$P$23)),
MAX(0,INT(($B1868+ChapterTable!$R$26+VLOOKUP(SUBSTITUTE(C$1,"성장단계","")&amp;"보스단계오프셋",ChapterTable!$R:$S,2,0))/ChapterTable!$R$23)))</f>
        <v>3</v>
      </c>
      <c r="D1868">
        <f>IF(OR($L1868=TRUE,$A1868=0,MOD($A1868,ChapterTable!$R$20)&lt;&gt;0),
MAX(0,INT(($B1868+ChapterTable!$P$26+VLOOKUP(SUBSTITUTE(D$1,"성장단계","")&amp;"단계오프셋",ChapterTable!$R:$S,2,0))/ChapterTable!$P$23)),
MAX(0,INT(($B1868+ChapterTable!$R$26+VLOOKUP(SUBSTITUTE(D$1,"성장단계","")&amp;"보스단계오프셋",ChapterTable!$R:$S,2,0))/ChapterTable!$R$23)))</f>
        <v>2</v>
      </c>
      <c r="E1868" s="1">
        <f ca="1">IF(AND($A1868=0,$B1868=1),
    VLOOKUP(1,ChapterTable!$1:$1048576,MATCH("최종"&amp;SUBSTITUTE(SUBSTITUTE(E$1,"standard",""),"|Float",""),ChapterTable!$1:$1,0),0)*ChapterTable!$P$17,
  IF(AND($A1868=0,$B1868=0),
    E1869,
  IF($B1868=0,
    VLOOKUP($A1868,ChapterTable!$1:$1048576,MATCH("최종"&amp;SUBSTITUTE(SUBSTITUTE(E$1,"standard",""),"|Float",""),ChapterTable!$1:$1,0),0),
  IF($B1868=1,
    IF($L1868=FALSE,
      VLOOKUP($A1868,ChapterTable!$1:$1048576,MATCH("최종"&amp;SUBSTITUTE(SUBSTITUTE(E$1,"standard",""),"|Float",""),ChapterTable!$1:$1,0),0),
      VLOOKUP($A1868-ChapterTable!$P$11,ChapterTable!$1:$1048576,MATCH("최종"&amp;SUBSTITUTE(SUBSTITUTE(E$1,"standard",""),"|Float",""),ChapterTable!$1:$1,0),0)*ChapterTable!$P$14
    ),
  OFFSET(E1868,-$B1868+IF($L1868,1,0),0)*IF($B1868&gt;OFFSET($B1868,1,0),ChapterTable!$R$17,1)*
    (VLOOKUP(SUBSTITUTE(SUBSTITUTE(E$1,"standard",""),"|Float","")&amp;IF(OR($L1868=TRUE,$A1868=0,MOD($A1868,ChapterTable!$R$20)&lt;&gt;0),"","보스")&amp;"인게임누적곱배수",ChapterTable!$R:$S,2,0)^C1868
    +VLOOKUP(SUBSTITUTE(SUBSTITUTE(E$1,"standard",""),"|Float","")&amp;IF(OR($L1868=TRUE,$A1868=0,MOD($A1868,ChapterTable!$R$20)&lt;&gt;0),"","보스")&amp;"인게임누적합배수",ChapterTable!$R:$S,2,0)*C1868)
  )
  )
  )
)</f>
        <v>42971.987109374997</v>
      </c>
      <c r="F1868" s="1">
        <f ca="1">IF(AND($A1868=0,$B1868=1),
    VLOOKUP(1,ChapterTable!$1:$1048576,MATCH("최종"&amp;SUBSTITUTE(SUBSTITUTE(F$1,"standard",""),"|Float",""),ChapterTable!$1:$1,0),0)*ChapterTable!$P$17,
  IF(AND($A1868=0,$B1868=0),
    F1869,
  IF($B1868=0,
    VLOOKUP($A1868,ChapterTable!$1:$1048576,MATCH("최종"&amp;SUBSTITUTE(SUBSTITUTE(F$1,"standard",""),"|Float",""),ChapterTable!$1:$1,0),0),
  IF($B1868=1,
    IF($L1868=FALSE,
      VLOOKUP($A1868,ChapterTable!$1:$1048576,MATCH("최종"&amp;SUBSTITUTE(SUBSTITUTE(F$1,"standard",""),"|Float",""),ChapterTable!$1:$1,0),0),
      VLOOKUP($A1868-ChapterTable!$P$11,ChapterTable!$1:$1048576,MATCH("최종"&amp;SUBSTITUTE(SUBSTITUTE(F$1,"standard",""),"|Float",""),ChapterTable!$1:$1,0),0)*ChapterTable!$P$14
    ),
  OFFSET(F1868,-$B1868+IF($L1868,1,0),0)*
    (VLOOKUP(SUBSTITUTE(SUBSTITUTE(F$1,"standard",""),"|Float","")&amp;IF(OR($L1868=TRUE,$A1868=0,MOD($A1868,ChapterTable!$R$20)&lt;&gt;0),"","보스")&amp;"인게임누적곱배수",ChapterTable!$R:$S,2,0)^D1868
    +VLOOKUP(SUBSTITUTE(SUBSTITUTE(F$1,"standard",""),"|Float","")&amp;IF(OR($L1868=TRUE,$A1868=0,MOD($A1868,ChapterTable!$R$20)&lt;&gt;0),"","보스")&amp;"인게임누적합배수",ChapterTable!$R:$S,2,0)*D1868)
  )
  )
  )
)</f>
        <v>12869.214889526365</v>
      </c>
      <c r="G1868" t="s">
        <v>715</v>
      </c>
      <c r="J1868" t="str">
        <f>IF(ISBLANK(I1868),"",
IFERROR(VLOOKUP(I1868,[1]StringTable!$1:$1048576,MATCH("kor|String",[1]StringTable!$1:$1,0),0),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212"/>
        <v>0.33333333333333331</v>
      </c>
      <c r="AJ1868">
        <f t="shared" si="210"/>
        <v>0.395555555</v>
      </c>
      <c r="AK1868">
        <f t="shared" si="211"/>
        <v>1</v>
      </c>
      <c r="AL1868">
        <v>0</v>
      </c>
    </row>
    <row r="1869" spans="1:38" x14ac:dyDescent="0.3">
      <c r="A1869">
        <v>15</v>
      </c>
      <c r="B1869">
        <v>28</v>
      </c>
      <c r="C1869">
        <f>IF(OR($L1869=TRUE,$A1869=0,MOD($A1869,ChapterTable!$R$20)&lt;&gt;0),
MAX(0,INT(($B1869+ChapterTable!$P$26+VLOOKUP(SUBSTITUTE(C$1,"성장단계","")&amp;"단계오프셋",ChapterTable!$R:$S,2,0))/ChapterTable!$P$23)),
MAX(0,INT(($B1869+ChapterTable!$R$26+VLOOKUP(SUBSTITUTE(C$1,"성장단계","")&amp;"보스단계오프셋",ChapterTable!$R:$S,2,0))/ChapterTable!$R$23)))</f>
        <v>3</v>
      </c>
      <c r="D1869">
        <f>IF(OR($L1869=TRUE,$A1869=0,MOD($A1869,ChapterTable!$R$20)&lt;&gt;0),
MAX(0,INT(($B1869+ChapterTable!$P$26+VLOOKUP(SUBSTITUTE(D$1,"성장단계","")&amp;"단계오프셋",ChapterTable!$R:$S,2,0))/ChapterTable!$P$23)),
MAX(0,INT(($B1869+ChapterTable!$R$26+VLOOKUP(SUBSTITUTE(D$1,"성장단계","")&amp;"보스단계오프셋",ChapterTable!$R:$S,2,0))/ChapterTable!$R$23)))</f>
        <v>2</v>
      </c>
      <c r="E1869" s="1">
        <f ca="1">IF(AND($A1869=0,$B1869=1),
    VLOOKUP(1,ChapterTable!$1:$1048576,MATCH("최종"&amp;SUBSTITUTE(SUBSTITUTE(E$1,"standard",""),"|Float",""),ChapterTable!$1:$1,0),0)*ChapterTable!$P$17,
  IF(AND($A1869=0,$B1869=0),
    E1870,
  IF($B1869=0,
    VLOOKUP($A1869,ChapterTable!$1:$1048576,MATCH("최종"&amp;SUBSTITUTE(SUBSTITUTE(E$1,"standard",""),"|Float",""),ChapterTable!$1:$1,0),0),
  IF($B1869=1,
    IF($L1869=FALSE,
      VLOOKUP($A1869,ChapterTable!$1:$1048576,MATCH("최종"&amp;SUBSTITUTE(SUBSTITUTE(E$1,"standard",""),"|Float",""),ChapterTable!$1:$1,0),0),
      VLOOKUP($A1869-ChapterTable!$P$11,ChapterTable!$1:$1048576,MATCH("최종"&amp;SUBSTITUTE(SUBSTITUTE(E$1,"standard",""),"|Float",""),ChapterTable!$1:$1,0),0)*ChapterTable!$P$14
    ),
  OFFSET(E1869,-$B1869+IF($L1869,1,0),0)*IF($B1869&gt;OFFSET($B1869,1,0),ChapterTable!$R$17,1)*
    (VLOOKUP(SUBSTITUTE(SUBSTITUTE(E$1,"standard",""),"|Float","")&amp;IF(OR($L1869=TRUE,$A1869=0,MOD($A1869,ChapterTable!$R$20)&lt;&gt;0),"","보스")&amp;"인게임누적곱배수",ChapterTable!$R:$S,2,0)^C1869
    +VLOOKUP(SUBSTITUTE(SUBSTITUTE(E$1,"standard",""),"|Float","")&amp;IF(OR($L1869=TRUE,$A1869=0,MOD($A1869,ChapterTable!$R$20)&lt;&gt;0),"","보스")&amp;"인게임누적합배수",ChapterTable!$R:$S,2,0)*C1869)
  )
  )
  )
)</f>
        <v>42971.987109374997</v>
      </c>
      <c r="F1869" s="1">
        <f ca="1">IF(AND($A1869=0,$B1869=1),
    VLOOKUP(1,ChapterTable!$1:$1048576,MATCH("최종"&amp;SUBSTITUTE(SUBSTITUTE(F$1,"standard",""),"|Float",""),ChapterTable!$1:$1,0),0)*ChapterTable!$P$17,
  IF(AND($A1869=0,$B1869=0),
    F1870,
  IF($B1869=0,
    VLOOKUP($A1869,ChapterTable!$1:$1048576,MATCH("최종"&amp;SUBSTITUTE(SUBSTITUTE(F$1,"standard",""),"|Float",""),ChapterTable!$1:$1,0),0),
  IF($B1869=1,
    IF($L1869=FALSE,
      VLOOKUP($A1869,ChapterTable!$1:$1048576,MATCH("최종"&amp;SUBSTITUTE(SUBSTITUTE(F$1,"standard",""),"|Float",""),ChapterTable!$1:$1,0),0),
      VLOOKUP($A1869-ChapterTable!$P$11,ChapterTable!$1:$1048576,MATCH("최종"&amp;SUBSTITUTE(SUBSTITUTE(F$1,"standard",""),"|Float",""),ChapterTable!$1:$1,0),0)*ChapterTable!$P$14
    ),
  OFFSET(F1869,-$B1869+IF($L1869,1,0),0)*
    (VLOOKUP(SUBSTITUTE(SUBSTITUTE(F$1,"standard",""),"|Float","")&amp;IF(OR($L1869=TRUE,$A1869=0,MOD($A1869,ChapterTable!$R$20)&lt;&gt;0),"","보스")&amp;"인게임누적곱배수",ChapterTable!$R:$S,2,0)^D1869
    +VLOOKUP(SUBSTITUTE(SUBSTITUTE(F$1,"standard",""),"|Float","")&amp;IF(OR($L1869=TRUE,$A1869=0,MOD($A1869,ChapterTable!$R$20)&lt;&gt;0),"","보스")&amp;"인게임누적합배수",ChapterTable!$R:$S,2,0)*D1869)
  )
  )
  )
)</f>
        <v>12869.214889526365</v>
      </c>
      <c r="G1869" t="s">
        <v>715</v>
      </c>
      <c r="J1869" t="str">
        <f>IF(ISBLANK(I1869),"",
IFERROR(VLOOKUP(I1869,[1]StringTable!$1:$1048576,MATCH("kor|String",[1]StringTable!$1:$1,0),0),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212"/>
        <v>0.33333333333333331</v>
      </c>
      <c r="AJ1869">
        <f t="shared" si="210"/>
        <v>0.395555555</v>
      </c>
      <c r="AK1869">
        <f t="shared" si="211"/>
        <v>1</v>
      </c>
      <c r="AL1869">
        <v>0</v>
      </c>
    </row>
    <row r="1870" spans="1:38" x14ac:dyDescent="0.3">
      <c r="A1870">
        <v>15</v>
      </c>
      <c r="B1870">
        <v>29</v>
      </c>
      <c r="C1870">
        <f>IF(OR($L1870=TRUE,$A1870=0,MOD($A1870,ChapterTable!$R$20)&lt;&gt;0),
MAX(0,INT(($B1870+ChapterTable!$P$26+VLOOKUP(SUBSTITUTE(C$1,"성장단계","")&amp;"단계오프셋",ChapterTable!$R:$S,2,0))/ChapterTable!$P$23)),
MAX(0,INT(($B1870+ChapterTable!$R$26+VLOOKUP(SUBSTITUTE(C$1,"성장단계","")&amp;"보스단계오프셋",ChapterTable!$R:$S,2,0))/ChapterTable!$R$23)))</f>
        <v>3</v>
      </c>
      <c r="D1870">
        <f>IF(OR($L1870=TRUE,$A1870=0,MOD($A1870,ChapterTable!$R$20)&lt;&gt;0),
MAX(0,INT(($B1870+ChapterTable!$P$26+VLOOKUP(SUBSTITUTE(D$1,"성장단계","")&amp;"단계오프셋",ChapterTable!$R:$S,2,0))/ChapterTable!$P$23)),
MAX(0,INT(($B1870+ChapterTable!$R$26+VLOOKUP(SUBSTITUTE(D$1,"성장단계","")&amp;"보스단계오프셋",ChapterTable!$R:$S,2,0))/ChapterTable!$R$23)))</f>
        <v>2</v>
      </c>
      <c r="E1870" s="1">
        <f ca="1">IF(AND($A1870=0,$B1870=1),
    VLOOKUP(1,ChapterTable!$1:$1048576,MATCH("최종"&amp;SUBSTITUTE(SUBSTITUTE(E$1,"standard",""),"|Float",""),ChapterTable!$1:$1,0),0)*ChapterTable!$P$17,
  IF(AND($A1870=0,$B1870=0),
    E1871,
  IF($B1870=0,
    VLOOKUP($A1870,ChapterTable!$1:$1048576,MATCH("최종"&amp;SUBSTITUTE(SUBSTITUTE(E$1,"standard",""),"|Float",""),ChapterTable!$1:$1,0),0),
  IF($B1870=1,
    IF($L1870=FALSE,
      VLOOKUP($A1870,ChapterTable!$1:$1048576,MATCH("최종"&amp;SUBSTITUTE(SUBSTITUTE(E$1,"standard",""),"|Float",""),ChapterTable!$1:$1,0),0),
      VLOOKUP($A1870-ChapterTable!$P$11,ChapterTable!$1:$1048576,MATCH("최종"&amp;SUBSTITUTE(SUBSTITUTE(E$1,"standard",""),"|Float",""),ChapterTable!$1:$1,0),0)*ChapterTable!$P$14
    ),
  OFFSET(E1870,-$B1870+IF($L1870,1,0),0)*IF($B1870&gt;OFFSET($B1870,1,0),ChapterTable!$R$17,1)*
    (VLOOKUP(SUBSTITUTE(SUBSTITUTE(E$1,"standard",""),"|Float","")&amp;IF(OR($L1870=TRUE,$A1870=0,MOD($A1870,ChapterTable!$R$20)&lt;&gt;0),"","보스")&amp;"인게임누적곱배수",ChapterTable!$R:$S,2,0)^C1870
    +VLOOKUP(SUBSTITUTE(SUBSTITUTE(E$1,"standard",""),"|Float","")&amp;IF(OR($L1870=TRUE,$A1870=0,MOD($A1870,ChapterTable!$R$20)&lt;&gt;0),"","보스")&amp;"인게임누적합배수",ChapterTable!$R:$S,2,0)*C1870)
  )
  )
  )
)</f>
        <v>42971.987109374997</v>
      </c>
      <c r="F1870" s="1">
        <f ca="1">IF(AND($A1870=0,$B1870=1),
    VLOOKUP(1,ChapterTable!$1:$1048576,MATCH("최종"&amp;SUBSTITUTE(SUBSTITUTE(F$1,"standard",""),"|Float",""),ChapterTable!$1:$1,0),0)*ChapterTable!$P$17,
  IF(AND($A1870=0,$B1870=0),
    F1871,
  IF($B1870=0,
    VLOOKUP($A1870,ChapterTable!$1:$1048576,MATCH("최종"&amp;SUBSTITUTE(SUBSTITUTE(F$1,"standard",""),"|Float",""),ChapterTable!$1:$1,0),0),
  IF($B1870=1,
    IF($L1870=FALSE,
      VLOOKUP($A1870,ChapterTable!$1:$1048576,MATCH("최종"&amp;SUBSTITUTE(SUBSTITUTE(F$1,"standard",""),"|Float",""),ChapterTable!$1:$1,0),0),
      VLOOKUP($A1870-ChapterTable!$P$11,ChapterTable!$1:$1048576,MATCH("최종"&amp;SUBSTITUTE(SUBSTITUTE(F$1,"standard",""),"|Float",""),ChapterTable!$1:$1,0),0)*ChapterTable!$P$14
    ),
  OFFSET(F1870,-$B1870+IF($L1870,1,0),0)*
    (VLOOKUP(SUBSTITUTE(SUBSTITUTE(F$1,"standard",""),"|Float","")&amp;IF(OR($L1870=TRUE,$A1870=0,MOD($A1870,ChapterTable!$R$20)&lt;&gt;0),"","보스")&amp;"인게임누적곱배수",ChapterTable!$R:$S,2,0)^D1870
    +VLOOKUP(SUBSTITUTE(SUBSTITUTE(F$1,"standard",""),"|Float","")&amp;IF(OR($L1870=TRUE,$A1870=0,MOD($A1870,ChapterTable!$R$20)&lt;&gt;0),"","보스")&amp;"인게임누적합배수",ChapterTable!$R:$S,2,0)*D1870)
  )
  )
  )
)</f>
        <v>12869.214889526365</v>
      </c>
      <c r="G1870" t="s">
        <v>715</v>
      </c>
      <c r="J1870" t="str">
        <f>IF(ISBLANK(I1870),"",
IFERROR(VLOOKUP(I1870,[1]StringTable!$1:$1048576,MATCH("kor|String",[1]StringTable!$1:$1,0),0),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212"/>
        <v>0.33333333333333331</v>
      </c>
      <c r="AJ1870">
        <f t="shared" si="210"/>
        <v>0.395555555</v>
      </c>
      <c r="AK1870">
        <f t="shared" si="211"/>
        <v>1</v>
      </c>
      <c r="AL1870">
        <v>0</v>
      </c>
    </row>
    <row r="1871" spans="1:38" x14ac:dyDescent="0.3">
      <c r="A1871">
        <v>15</v>
      </c>
      <c r="B1871">
        <v>30</v>
      </c>
      <c r="C1871">
        <f>IF(OR($L1871=TRUE,$A1871=0,MOD($A1871,ChapterTable!$R$20)&lt;&gt;0),
MAX(0,INT(($B1871+ChapterTable!$P$26+VLOOKUP(SUBSTITUTE(C$1,"성장단계","")&amp;"단계오프셋",ChapterTable!$R:$S,2,0))/ChapterTable!$P$23)),
MAX(0,INT(($B1871+ChapterTable!$R$26+VLOOKUP(SUBSTITUTE(C$1,"성장단계","")&amp;"보스단계오프셋",ChapterTable!$R:$S,2,0))/ChapterTable!$R$23)))</f>
        <v>3</v>
      </c>
      <c r="D1871">
        <f>IF(OR($L1871=TRUE,$A1871=0,MOD($A1871,ChapterTable!$R$20)&lt;&gt;0),
MAX(0,INT(($B1871+ChapterTable!$P$26+VLOOKUP(SUBSTITUTE(D$1,"성장단계","")&amp;"단계오프셋",ChapterTable!$R:$S,2,0))/ChapterTable!$P$23)),
MAX(0,INT(($B1871+ChapterTable!$R$26+VLOOKUP(SUBSTITUTE(D$1,"성장단계","")&amp;"보스단계오프셋",ChapterTable!$R:$S,2,0))/ChapterTable!$R$23)))</f>
        <v>2</v>
      </c>
      <c r="E1871" s="1">
        <f ca="1">IF(AND($A1871=0,$B1871=1),
    VLOOKUP(1,ChapterTable!$1:$1048576,MATCH("최종"&amp;SUBSTITUTE(SUBSTITUTE(E$1,"standard",""),"|Float",""),ChapterTable!$1:$1,0),0)*ChapterTable!$P$17,
  IF(AND($A1871=0,$B1871=0),
    E1872,
  IF($B1871=0,
    VLOOKUP($A1871,ChapterTable!$1:$1048576,MATCH("최종"&amp;SUBSTITUTE(SUBSTITUTE(E$1,"standard",""),"|Float",""),ChapterTable!$1:$1,0),0),
  IF($B1871=1,
    IF($L1871=FALSE,
      VLOOKUP($A1871,ChapterTable!$1:$1048576,MATCH("최종"&amp;SUBSTITUTE(SUBSTITUTE(E$1,"standard",""),"|Float",""),ChapterTable!$1:$1,0),0),
      VLOOKUP($A1871-ChapterTable!$P$11,ChapterTable!$1:$1048576,MATCH("최종"&amp;SUBSTITUTE(SUBSTITUTE(E$1,"standard",""),"|Float",""),ChapterTable!$1:$1,0),0)*ChapterTable!$P$14
    ),
  OFFSET(E1871,-$B1871+IF($L1871,1,0),0)*IF($B1871&gt;OFFSET($B1871,1,0),ChapterTable!$R$17,1)*
    (VLOOKUP(SUBSTITUTE(SUBSTITUTE(E$1,"standard",""),"|Float","")&amp;IF(OR($L1871=TRUE,$A1871=0,MOD($A1871,ChapterTable!$R$20)&lt;&gt;0),"","보스")&amp;"인게임누적곱배수",ChapterTable!$R:$S,2,0)^C1871
    +VLOOKUP(SUBSTITUTE(SUBSTITUTE(E$1,"standard",""),"|Float","")&amp;IF(OR($L1871=TRUE,$A1871=0,MOD($A1871,ChapterTable!$R$20)&lt;&gt;0),"","보스")&amp;"인게임누적합배수",ChapterTable!$R:$S,2,0)*C1871)
  )
  )
  )
)</f>
        <v>42971.987109374997</v>
      </c>
      <c r="F1871" s="1">
        <f ca="1">IF(AND($A1871=0,$B1871=1),
    VLOOKUP(1,ChapterTable!$1:$1048576,MATCH("최종"&amp;SUBSTITUTE(SUBSTITUTE(F$1,"standard",""),"|Float",""),ChapterTable!$1:$1,0),0)*ChapterTable!$P$17,
  IF(AND($A1871=0,$B1871=0),
    F1872,
  IF($B1871=0,
    VLOOKUP($A1871,ChapterTable!$1:$1048576,MATCH("최종"&amp;SUBSTITUTE(SUBSTITUTE(F$1,"standard",""),"|Float",""),ChapterTable!$1:$1,0),0),
  IF($B1871=1,
    IF($L1871=FALSE,
      VLOOKUP($A1871,ChapterTable!$1:$1048576,MATCH("최종"&amp;SUBSTITUTE(SUBSTITUTE(F$1,"standard",""),"|Float",""),ChapterTable!$1:$1,0),0),
      VLOOKUP($A1871-ChapterTable!$P$11,ChapterTable!$1:$1048576,MATCH("최종"&amp;SUBSTITUTE(SUBSTITUTE(F$1,"standard",""),"|Float",""),ChapterTable!$1:$1,0),0)*ChapterTable!$P$14
    ),
  OFFSET(F1871,-$B1871+IF($L1871,1,0),0)*
    (VLOOKUP(SUBSTITUTE(SUBSTITUTE(F$1,"standard",""),"|Float","")&amp;IF(OR($L1871=TRUE,$A1871=0,MOD($A1871,ChapterTable!$R$20)&lt;&gt;0),"","보스")&amp;"인게임누적곱배수",ChapterTable!$R:$S,2,0)^D1871
    +VLOOKUP(SUBSTITUTE(SUBSTITUTE(F$1,"standard",""),"|Float","")&amp;IF(OR($L1871=TRUE,$A1871=0,MOD($A1871,ChapterTable!$R$20)&lt;&gt;0),"","보스")&amp;"인게임누적합배수",ChapterTable!$R:$S,2,0)*D1871)
  )
  )
  )
)</f>
        <v>12869.214889526365</v>
      </c>
      <c r="G1871" t="s">
        <v>715</v>
      </c>
      <c r="J1871" t="str">
        <f>IF(ISBLANK(I1871),"",
IFERROR(VLOOKUP(I1871,[1]StringTable!$1:$1048576,MATCH("kor|String",[1]StringTable!$1:$1,0),0),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212"/>
        <v>0.33333333333333331</v>
      </c>
      <c r="AJ1871">
        <f t="shared" si="210"/>
        <v>1</v>
      </c>
      <c r="AK1871">
        <f t="shared" si="211"/>
        <v>3</v>
      </c>
      <c r="AL1871">
        <v>0</v>
      </c>
    </row>
    <row r="1872" spans="1:38" x14ac:dyDescent="0.3">
      <c r="A1872">
        <v>15</v>
      </c>
      <c r="B1872">
        <v>31</v>
      </c>
      <c r="C1872">
        <f>IF(OR($L1872=TRUE,$A1872=0,MOD($A1872,ChapterTable!$R$20)&lt;&gt;0),
MAX(0,INT(($B1872+ChapterTable!$P$26+VLOOKUP(SUBSTITUTE(C$1,"성장단계","")&amp;"단계오프셋",ChapterTable!$R:$S,2,0))/ChapterTable!$P$23)),
MAX(0,INT(($B1872+ChapterTable!$R$26+VLOOKUP(SUBSTITUTE(C$1,"성장단계","")&amp;"보스단계오프셋",ChapterTable!$R:$S,2,0))/ChapterTable!$R$23)))</f>
        <v>3</v>
      </c>
      <c r="D1872">
        <f>IF(OR($L1872=TRUE,$A1872=0,MOD($A1872,ChapterTable!$R$20)&lt;&gt;0),
MAX(0,INT(($B1872+ChapterTable!$P$26+VLOOKUP(SUBSTITUTE(D$1,"성장단계","")&amp;"단계오프셋",ChapterTable!$R:$S,2,0))/ChapterTable!$P$23)),
MAX(0,INT(($B1872+ChapterTable!$R$26+VLOOKUP(SUBSTITUTE(D$1,"성장단계","")&amp;"보스단계오프셋",ChapterTable!$R:$S,2,0))/ChapterTable!$R$23)))</f>
        <v>3</v>
      </c>
      <c r="E1872" s="1">
        <f ca="1">IF(AND($A1872=0,$B1872=1),
    VLOOKUP(1,ChapterTable!$1:$1048576,MATCH("최종"&amp;SUBSTITUTE(SUBSTITUTE(E$1,"standard",""),"|Float",""),ChapterTable!$1:$1,0),0)*ChapterTable!$P$17,
  IF(AND($A1872=0,$B1872=0),
    E1873,
  IF($B1872=0,
    VLOOKUP($A1872,ChapterTable!$1:$1048576,MATCH("최종"&amp;SUBSTITUTE(SUBSTITUTE(E$1,"standard",""),"|Float",""),ChapterTable!$1:$1,0),0),
  IF($B1872=1,
    IF($L1872=FALSE,
      VLOOKUP($A1872,ChapterTable!$1:$1048576,MATCH("최종"&amp;SUBSTITUTE(SUBSTITUTE(E$1,"standard",""),"|Float",""),ChapterTable!$1:$1,0),0),
      VLOOKUP($A1872-ChapterTable!$P$11,ChapterTable!$1:$1048576,MATCH("최종"&amp;SUBSTITUTE(SUBSTITUTE(E$1,"standard",""),"|Float",""),ChapterTable!$1:$1,0),0)*ChapterTable!$P$14
    ),
  OFFSET(E1872,-$B1872+IF($L1872,1,0),0)*IF($B1872&gt;OFFSET($B1872,1,0),ChapterTable!$R$17,1)*
    (VLOOKUP(SUBSTITUTE(SUBSTITUTE(E$1,"standard",""),"|Float","")&amp;IF(OR($L1872=TRUE,$A1872=0,MOD($A1872,ChapterTable!$R$20)&lt;&gt;0),"","보스")&amp;"인게임누적곱배수",ChapterTable!$R:$S,2,0)^C1872
    +VLOOKUP(SUBSTITUTE(SUBSTITUTE(E$1,"standard",""),"|Float","")&amp;IF(OR($L1872=TRUE,$A1872=0,MOD($A1872,ChapterTable!$R$20)&lt;&gt;0),"","보스")&amp;"인게임누적합배수",ChapterTable!$R:$S,2,0)*C1872)
  )
  )
  )
)</f>
        <v>42971.987109374997</v>
      </c>
      <c r="F1872" s="1">
        <f ca="1">IF(AND($A1872=0,$B1872=1),
    VLOOKUP(1,ChapterTable!$1:$1048576,MATCH("최종"&amp;SUBSTITUTE(SUBSTITUTE(F$1,"standard",""),"|Float",""),ChapterTable!$1:$1,0),0)*ChapterTable!$P$17,
  IF(AND($A1872=0,$B1872=0),
    F1873,
  IF($B1872=0,
    VLOOKUP($A1872,ChapterTable!$1:$1048576,MATCH("최종"&amp;SUBSTITUTE(SUBSTITUTE(F$1,"standard",""),"|Float",""),ChapterTable!$1:$1,0),0),
  IF($B1872=1,
    IF($L1872=FALSE,
      VLOOKUP($A1872,ChapterTable!$1:$1048576,MATCH("최종"&amp;SUBSTITUTE(SUBSTITUTE(F$1,"standard",""),"|Float",""),ChapterTable!$1:$1,0),0),
      VLOOKUP($A1872-ChapterTable!$P$11,ChapterTable!$1:$1048576,MATCH("최종"&amp;SUBSTITUTE(SUBSTITUTE(F$1,"standard",""),"|Float",""),ChapterTable!$1:$1,0),0)*ChapterTable!$P$14
    ),
  OFFSET(F1872,-$B1872+IF($L1872,1,0),0)*
    (VLOOKUP(SUBSTITUTE(SUBSTITUTE(F$1,"standard",""),"|Float","")&amp;IF(OR($L1872=TRUE,$A1872=0,MOD($A1872,ChapterTable!$R$20)&lt;&gt;0),"","보스")&amp;"인게임누적곱배수",ChapterTable!$R:$S,2,0)^D1872
    +VLOOKUP(SUBSTITUTE(SUBSTITUTE(F$1,"standard",""),"|Float","")&amp;IF(OR($L1872=TRUE,$A1872=0,MOD($A1872,ChapterTable!$R$20)&lt;&gt;0),"","보스")&amp;"인게임누적합배수",ChapterTable!$R:$S,2,0)*D1872)
  )
  )
  )
)</f>
        <v>13708.511512756349</v>
      </c>
      <c r="G1872" t="s">
        <v>715</v>
      </c>
      <c r="J1872" t="str">
        <f>IF(ISBLANK(I1872),"",
IFERROR(VLOOKUP(I1872,[1]StringTable!$1:$1048576,MATCH("kor|String",[1]StringTable!$1:$1,0),0),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212"/>
        <v>0.25</v>
      </c>
      <c r="AJ1872">
        <f t="shared" si="210"/>
        <v>0.32</v>
      </c>
      <c r="AK1872">
        <f t="shared" si="211"/>
        <v>1</v>
      </c>
      <c r="AL1872">
        <v>0</v>
      </c>
    </row>
    <row r="1873" spans="1:38" x14ac:dyDescent="0.3">
      <c r="A1873">
        <v>15</v>
      </c>
      <c r="B1873">
        <v>32</v>
      </c>
      <c r="C1873">
        <f>IF(OR($L1873=TRUE,$A1873=0,MOD($A1873,ChapterTable!$R$20)&lt;&gt;0),
MAX(0,INT(($B1873+ChapterTable!$P$26+VLOOKUP(SUBSTITUTE(C$1,"성장단계","")&amp;"단계오프셋",ChapterTable!$R:$S,2,0))/ChapterTable!$P$23)),
MAX(0,INT(($B1873+ChapterTable!$R$26+VLOOKUP(SUBSTITUTE(C$1,"성장단계","")&amp;"보스단계오프셋",ChapterTable!$R:$S,2,0))/ChapterTable!$R$23)))</f>
        <v>3</v>
      </c>
      <c r="D1873">
        <f>IF(OR($L1873=TRUE,$A1873=0,MOD($A1873,ChapterTable!$R$20)&lt;&gt;0),
MAX(0,INT(($B1873+ChapterTable!$P$26+VLOOKUP(SUBSTITUTE(D$1,"성장단계","")&amp;"단계오프셋",ChapterTable!$R:$S,2,0))/ChapterTable!$P$23)),
MAX(0,INT(($B1873+ChapterTable!$R$26+VLOOKUP(SUBSTITUTE(D$1,"성장단계","")&amp;"보스단계오프셋",ChapterTable!$R:$S,2,0))/ChapterTable!$R$23)))</f>
        <v>3</v>
      </c>
      <c r="E1873" s="1">
        <f ca="1">IF(AND($A1873=0,$B1873=1),
    VLOOKUP(1,ChapterTable!$1:$1048576,MATCH("최종"&amp;SUBSTITUTE(SUBSTITUTE(E$1,"standard",""),"|Float",""),ChapterTable!$1:$1,0),0)*ChapterTable!$P$17,
  IF(AND($A1873=0,$B1873=0),
    E1874,
  IF($B1873=0,
    VLOOKUP($A1873,ChapterTable!$1:$1048576,MATCH("최종"&amp;SUBSTITUTE(SUBSTITUTE(E$1,"standard",""),"|Float",""),ChapterTable!$1:$1,0),0),
  IF($B1873=1,
    IF($L1873=FALSE,
      VLOOKUP($A1873,ChapterTable!$1:$1048576,MATCH("최종"&amp;SUBSTITUTE(SUBSTITUTE(E$1,"standard",""),"|Float",""),ChapterTable!$1:$1,0),0),
      VLOOKUP($A1873-ChapterTable!$P$11,ChapterTable!$1:$1048576,MATCH("최종"&amp;SUBSTITUTE(SUBSTITUTE(E$1,"standard",""),"|Float",""),ChapterTable!$1:$1,0),0)*ChapterTable!$P$14
    ),
  OFFSET(E1873,-$B1873+IF($L1873,1,0),0)*IF($B1873&gt;OFFSET($B1873,1,0),ChapterTable!$R$17,1)*
    (VLOOKUP(SUBSTITUTE(SUBSTITUTE(E$1,"standard",""),"|Float","")&amp;IF(OR($L1873=TRUE,$A1873=0,MOD($A1873,ChapterTable!$R$20)&lt;&gt;0),"","보스")&amp;"인게임누적곱배수",ChapterTable!$R:$S,2,0)^C1873
    +VLOOKUP(SUBSTITUTE(SUBSTITUTE(E$1,"standard",""),"|Float","")&amp;IF(OR($L1873=TRUE,$A1873=0,MOD($A1873,ChapterTable!$R$20)&lt;&gt;0),"","보스")&amp;"인게임누적합배수",ChapterTable!$R:$S,2,0)*C1873)
  )
  )
  )
)</f>
        <v>42971.987109374997</v>
      </c>
      <c r="F1873" s="1">
        <f ca="1">IF(AND($A1873=0,$B1873=1),
    VLOOKUP(1,ChapterTable!$1:$1048576,MATCH("최종"&amp;SUBSTITUTE(SUBSTITUTE(F$1,"standard",""),"|Float",""),ChapterTable!$1:$1,0),0)*ChapterTable!$P$17,
  IF(AND($A1873=0,$B1873=0),
    F1874,
  IF($B1873=0,
    VLOOKUP($A1873,ChapterTable!$1:$1048576,MATCH("최종"&amp;SUBSTITUTE(SUBSTITUTE(F$1,"standard",""),"|Float",""),ChapterTable!$1:$1,0),0),
  IF($B1873=1,
    IF($L1873=FALSE,
      VLOOKUP($A1873,ChapterTable!$1:$1048576,MATCH("최종"&amp;SUBSTITUTE(SUBSTITUTE(F$1,"standard",""),"|Float",""),ChapterTable!$1:$1,0),0),
      VLOOKUP($A1873-ChapterTable!$P$11,ChapterTable!$1:$1048576,MATCH("최종"&amp;SUBSTITUTE(SUBSTITUTE(F$1,"standard",""),"|Float",""),ChapterTable!$1:$1,0),0)*ChapterTable!$P$14
    ),
  OFFSET(F1873,-$B1873+IF($L1873,1,0),0)*
    (VLOOKUP(SUBSTITUTE(SUBSTITUTE(F$1,"standard",""),"|Float","")&amp;IF(OR($L1873=TRUE,$A1873=0,MOD($A1873,ChapterTable!$R$20)&lt;&gt;0),"","보스")&amp;"인게임누적곱배수",ChapterTable!$R:$S,2,0)^D1873
    +VLOOKUP(SUBSTITUTE(SUBSTITUTE(F$1,"standard",""),"|Float","")&amp;IF(OR($L1873=TRUE,$A1873=0,MOD($A1873,ChapterTable!$R$20)&lt;&gt;0),"","보스")&amp;"인게임누적합배수",ChapterTable!$R:$S,2,0)*D1873)
  )
  )
  )
)</f>
        <v>13708.511512756349</v>
      </c>
      <c r="G1873" t="s">
        <v>715</v>
      </c>
      <c r="J1873" t="str">
        <f>IF(ISBLANK(I1873),"",
IFERROR(VLOOKUP(I1873,[1]StringTable!$1:$1048576,MATCH("kor|String",[1]StringTable!$1:$1,0),0),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212"/>
        <v>0.25</v>
      </c>
      <c r="AJ1873">
        <f t="shared" si="210"/>
        <v>0.32</v>
      </c>
      <c r="AK1873">
        <f t="shared" si="211"/>
        <v>1</v>
      </c>
      <c r="AL1873">
        <v>0</v>
      </c>
    </row>
    <row r="1874" spans="1:38" x14ac:dyDescent="0.3">
      <c r="A1874">
        <v>15</v>
      </c>
      <c r="B1874">
        <v>33</v>
      </c>
      <c r="C1874">
        <f>IF(OR($L1874=TRUE,$A1874=0,MOD($A1874,ChapterTable!$R$20)&lt;&gt;0),
MAX(0,INT(($B1874+ChapterTable!$P$26+VLOOKUP(SUBSTITUTE(C$1,"성장단계","")&amp;"단계오프셋",ChapterTable!$R:$S,2,0))/ChapterTable!$P$23)),
MAX(0,INT(($B1874+ChapterTable!$R$26+VLOOKUP(SUBSTITUTE(C$1,"성장단계","")&amp;"보스단계오프셋",ChapterTable!$R:$S,2,0))/ChapterTable!$R$23)))</f>
        <v>3</v>
      </c>
      <c r="D1874">
        <f>IF(OR($L1874=TRUE,$A1874=0,MOD($A1874,ChapterTable!$R$20)&lt;&gt;0),
MAX(0,INT(($B1874+ChapterTable!$P$26+VLOOKUP(SUBSTITUTE(D$1,"성장단계","")&amp;"단계오프셋",ChapterTable!$R:$S,2,0))/ChapterTable!$P$23)),
MAX(0,INT(($B1874+ChapterTable!$R$26+VLOOKUP(SUBSTITUTE(D$1,"성장단계","")&amp;"보스단계오프셋",ChapterTable!$R:$S,2,0))/ChapterTable!$R$23)))</f>
        <v>3</v>
      </c>
      <c r="E1874" s="1">
        <f ca="1">IF(AND($A1874=0,$B1874=1),
    VLOOKUP(1,ChapterTable!$1:$1048576,MATCH("최종"&amp;SUBSTITUTE(SUBSTITUTE(E$1,"standard",""),"|Float",""),ChapterTable!$1:$1,0),0)*ChapterTable!$P$17,
  IF(AND($A1874=0,$B1874=0),
    E1875,
  IF($B1874=0,
    VLOOKUP($A1874,ChapterTable!$1:$1048576,MATCH("최종"&amp;SUBSTITUTE(SUBSTITUTE(E$1,"standard",""),"|Float",""),ChapterTable!$1:$1,0),0),
  IF($B1874=1,
    IF($L1874=FALSE,
      VLOOKUP($A1874,ChapterTable!$1:$1048576,MATCH("최종"&amp;SUBSTITUTE(SUBSTITUTE(E$1,"standard",""),"|Float",""),ChapterTable!$1:$1,0),0),
      VLOOKUP($A1874-ChapterTable!$P$11,ChapterTable!$1:$1048576,MATCH("최종"&amp;SUBSTITUTE(SUBSTITUTE(E$1,"standard",""),"|Float",""),ChapterTable!$1:$1,0),0)*ChapterTable!$P$14
    ),
  OFFSET(E1874,-$B1874+IF($L1874,1,0),0)*IF($B1874&gt;OFFSET($B1874,1,0),ChapterTable!$R$17,1)*
    (VLOOKUP(SUBSTITUTE(SUBSTITUTE(E$1,"standard",""),"|Float","")&amp;IF(OR($L1874=TRUE,$A1874=0,MOD($A1874,ChapterTable!$R$20)&lt;&gt;0),"","보스")&amp;"인게임누적곱배수",ChapterTable!$R:$S,2,0)^C1874
    +VLOOKUP(SUBSTITUTE(SUBSTITUTE(E$1,"standard",""),"|Float","")&amp;IF(OR($L1874=TRUE,$A1874=0,MOD($A1874,ChapterTable!$R$20)&lt;&gt;0),"","보스")&amp;"인게임누적합배수",ChapterTable!$R:$S,2,0)*C1874)
  )
  )
  )
)</f>
        <v>42971.987109374997</v>
      </c>
      <c r="F1874" s="1">
        <f ca="1">IF(AND($A1874=0,$B1874=1),
    VLOOKUP(1,ChapterTable!$1:$1048576,MATCH("최종"&amp;SUBSTITUTE(SUBSTITUTE(F$1,"standard",""),"|Float",""),ChapterTable!$1:$1,0),0)*ChapterTable!$P$17,
  IF(AND($A1874=0,$B1874=0),
    F1875,
  IF($B1874=0,
    VLOOKUP($A1874,ChapterTable!$1:$1048576,MATCH("최종"&amp;SUBSTITUTE(SUBSTITUTE(F$1,"standard",""),"|Float",""),ChapterTable!$1:$1,0),0),
  IF($B1874=1,
    IF($L1874=FALSE,
      VLOOKUP($A1874,ChapterTable!$1:$1048576,MATCH("최종"&amp;SUBSTITUTE(SUBSTITUTE(F$1,"standard",""),"|Float",""),ChapterTable!$1:$1,0),0),
      VLOOKUP($A1874-ChapterTable!$P$11,ChapterTable!$1:$1048576,MATCH("최종"&amp;SUBSTITUTE(SUBSTITUTE(F$1,"standard",""),"|Float",""),ChapterTable!$1:$1,0),0)*ChapterTable!$P$14
    ),
  OFFSET(F1874,-$B1874+IF($L1874,1,0),0)*
    (VLOOKUP(SUBSTITUTE(SUBSTITUTE(F$1,"standard",""),"|Float","")&amp;IF(OR($L1874=TRUE,$A1874=0,MOD($A1874,ChapterTable!$R$20)&lt;&gt;0),"","보스")&amp;"인게임누적곱배수",ChapterTable!$R:$S,2,0)^D1874
    +VLOOKUP(SUBSTITUTE(SUBSTITUTE(F$1,"standard",""),"|Float","")&amp;IF(OR($L1874=TRUE,$A1874=0,MOD($A1874,ChapterTable!$R$20)&lt;&gt;0),"","보스")&amp;"인게임누적합배수",ChapterTable!$R:$S,2,0)*D1874)
  )
  )
  )
)</f>
        <v>13708.511512756349</v>
      </c>
      <c r="G1874" t="s">
        <v>715</v>
      </c>
      <c r="J1874" t="str">
        <f>IF(ISBLANK(I1874),"",
IFERROR(VLOOKUP(I1874,[1]StringTable!$1:$1048576,MATCH("kor|String",[1]StringTable!$1:$1,0),0),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212"/>
        <v>0.25</v>
      </c>
      <c r="AJ1874">
        <f t="shared" si="210"/>
        <v>0.32</v>
      </c>
      <c r="AK1874">
        <f t="shared" si="211"/>
        <v>1</v>
      </c>
      <c r="AL1874">
        <v>0</v>
      </c>
    </row>
    <row r="1875" spans="1:38" x14ac:dyDescent="0.3">
      <c r="A1875">
        <v>15</v>
      </c>
      <c r="B1875">
        <v>34</v>
      </c>
      <c r="C1875">
        <f>IF(OR($L1875=TRUE,$A1875=0,MOD($A1875,ChapterTable!$R$20)&lt;&gt;0),
MAX(0,INT(($B1875+ChapterTable!$P$26+VLOOKUP(SUBSTITUTE(C$1,"성장단계","")&amp;"단계오프셋",ChapterTable!$R:$S,2,0))/ChapterTable!$P$23)),
MAX(0,INT(($B1875+ChapterTable!$R$26+VLOOKUP(SUBSTITUTE(C$1,"성장단계","")&amp;"보스단계오프셋",ChapterTable!$R:$S,2,0))/ChapterTable!$R$23)))</f>
        <v>3</v>
      </c>
      <c r="D1875">
        <f>IF(OR($L1875=TRUE,$A1875=0,MOD($A1875,ChapterTable!$R$20)&lt;&gt;0),
MAX(0,INT(($B1875+ChapterTable!$P$26+VLOOKUP(SUBSTITUTE(D$1,"성장단계","")&amp;"단계오프셋",ChapterTable!$R:$S,2,0))/ChapterTable!$P$23)),
MAX(0,INT(($B1875+ChapterTable!$R$26+VLOOKUP(SUBSTITUTE(D$1,"성장단계","")&amp;"보스단계오프셋",ChapterTable!$R:$S,2,0))/ChapterTable!$R$23)))</f>
        <v>3</v>
      </c>
      <c r="E1875" s="1">
        <f ca="1">IF(AND($A1875=0,$B1875=1),
    VLOOKUP(1,ChapterTable!$1:$1048576,MATCH("최종"&amp;SUBSTITUTE(SUBSTITUTE(E$1,"standard",""),"|Float",""),ChapterTable!$1:$1,0),0)*ChapterTable!$P$17,
  IF(AND($A1875=0,$B1875=0),
    E1876,
  IF($B1875=0,
    VLOOKUP($A1875,ChapterTable!$1:$1048576,MATCH("최종"&amp;SUBSTITUTE(SUBSTITUTE(E$1,"standard",""),"|Float",""),ChapterTable!$1:$1,0),0),
  IF($B1875=1,
    IF($L1875=FALSE,
      VLOOKUP($A1875,ChapterTable!$1:$1048576,MATCH("최종"&amp;SUBSTITUTE(SUBSTITUTE(E$1,"standard",""),"|Float",""),ChapterTable!$1:$1,0),0),
      VLOOKUP($A1875-ChapterTable!$P$11,ChapterTable!$1:$1048576,MATCH("최종"&amp;SUBSTITUTE(SUBSTITUTE(E$1,"standard",""),"|Float",""),ChapterTable!$1:$1,0),0)*ChapterTable!$P$14
    ),
  OFFSET(E1875,-$B1875+IF($L1875,1,0),0)*IF($B1875&gt;OFFSET($B1875,1,0),ChapterTable!$R$17,1)*
    (VLOOKUP(SUBSTITUTE(SUBSTITUTE(E$1,"standard",""),"|Float","")&amp;IF(OR($L1875=TRUE,$A1875=0,MOD($A1875,ChapterTable!$R$20)&lt;&gt;0),"","보스")&amp;"인게임누적곱배수",ChapterTable!$R:$S,2,0)^C1875
    +VLOOKUP(SUBSTITUTE(SUBSTITUTE(E$1,"standard",""),"|Float","")&amp;IF(OR($L1875=TRUE,$A1875=0,MOD($A1875,ChapterTable!$R$20)&lt;&gt;0),"","보스")&amp;"인게임누적합배수",ChapterTable!$R:$S,2,0)*C1875)
  )
  )
  )
)</f>
        <v>42971.987109374997</v>
      </c>
      <c r="F1875" s="1">
        <f ca="1">IF(AND($A1875=0,$B1875=1),
    VLOOKUP(1,ChapterTable!$1:$1048576,MATCH("최종"&amp;SUBSTITUTE(SUBSTITUTE(F$1,"standard",""),"|Float",""),ChapterTable!$1:$1,0),0)*ChapterTable!$P$17,
  IF(AND($A1875=0,$B1875=0),
    F1876,
  IF($B1875=0,
    VLOOKUP($A1875,ChapterTable!$1:$1048576,MATCH("최종"&amp;SUBSTITUTE(SUBSTITUTE(F$1,"standard",""),"|Float",""),ChapterTable!$1:$1,0),0),
  IF($B1875=1,
    IF($L1875=FALSE,
      VLOOKUP($A1875,ChapterTable!$1:$1048576,MATCH("최종"&amp;SUBSTITUTE(SUBSTITUTE(F$1,"standard",""),"|Float",""),ChapterTable!$1:$1,0),0),
      VLOOKUP($A1875-ChapterTable!$P$11,ChapterTable!$1:$1048576,MATCH("최종"&amp;SUBSTITUTE(SUBSTITUTE(F$1,"standard",""),"|Float",""),ChapterTable!$1:$1,0),0)*ChapterTable!$P$14
    ),
  OFFSET(F1875,-$B1875+IF($L1875,1,0),0)*
    (VLOOKUP(SUBSTITUTE(SUBSTITUTE(F$1,"standard",""),"|Float","")&amp;IF(OR($L1875=TRUE,$A1875=0,MOD($A1875,ChapterTable!$R$20)&lt;&gt;0),"","보스")&amp;"인게임누적곱배수",ChapterTable!$R:$S,2,0)^D1875
    +VLOOKUP(SUBSTITUTE(SUBSTITUTE(F$1,"standard",""),"|Float","")&amp;IF(OR($L1875=TRUE,$A1875=0,MOD($A1875,ChapterTable!$R$20)&lt;&gt;0),"","보스")&amp;"인게임누적합배수",ChapterTable!$R:$S,2,0)*D1875)
  )
  )
  )
)</f>
        <v>13708.511512756349</v>
      </c>
      <c r="G1875" t="s">
        <v>715</v>
      </c>
      <c r="J1875" t="str">
        <f>IF(ISBLANK(I1875),"",
IFERROR(VLOOKUP(I1875,[1]StringTable!$1:$1048576,MATCH("kor|String",[1]StringTable!$1:$1,0),0),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212"/>
        <v>0.25</v>
      </c>
      <c r="AJ1875">
        <f t="shared" si="210"/>
        <v>0.32</v>
      </c>
      <c r="AK1875">
        <f t="shared" si="211"/>
        <v>1</v>
      </c>
      <c r="AL1875">
        <v>0</v>
      </c>
    </row>
    <row r="1876" spans="1:38" x14ac:dyDescent="0.3">
      <c r="A1876">
        <v>15</v>
      </c>
      <c r="B1876">
        <v>35</v>
      </c>
      <c r="C1876">
        <f>IF(OR($L1876=TRUE,$A1876=0,MOD($A1876,ChapterTable!$R$20)&lt;&gt;0),
MAX(0,INT(($B1876+ChapterTable!$P$26+VLOOKUP(SUBSTITUTE(C$1,"성장단계","")&amp;"단계오프셋",ChapterTable!$R:$S,2,0))/ChapterTable!$P$23)),
MAX(0,INT(($B1876+ChapterTable!$R$26+VLOOKUP(SUBSTITUTE(C$1,"성장단계","")&amp;"보스단계오프셋",ChapterTable!$R:$S,2,0))/ChapterTable!$R$23)))</f>
        <v>3</v>
      </c>
      <c r="D1876">
        <f>IF(OR($L1876=TRUE,$A1876=0,MOD($A1876,ChapterTable!$R$20)&lt;&gt;0),
MAX(0,INT(($B1876+ChapterTable!$P$26+VLOOKUP(SUBSTITUTE(D$1,"성장단계","")&amp;"단계오프셋",ChapterTable!$R:$S,2,0))/ChapterTable!$P$23)),
MAX(0,INT(($B1876+ChapterTable!$R$26+VLOOKUP(SUBSTITUTE(D$1,"성장단계","")&amp;"보스단계오프셋",ChapterTable!$R:$S,2,0))/ChapterTable!$R$23)))</f>
        <v>3</v>
      </c>
      <c r="E1876" s="1">
        <f ca="1">IF(AND($A1876=0,$B1876=1),
    VLOOKUP(1,ChapterTable!$1:$1048576,MATCH("최종"&amp;SUBSTITUTE(SUBSTITUTE(E$1,"standard",""),"|Float",""),ChapterTable!$1:$1,0),0)*ChapterTable!$P$17,
  IF(AND($A1876=0,$B1876=0),
    E1877,
  IF($B1876=0,
    VLOOKUP($A1876,ChapterTable!$1:$1048576,MATCH("최종"&amp;SUBSTITUTE(SUBSTITUTE(E$1,"standard",""),"|Float",""),ChapterTable!$1:$1,0),0),
  IF($B1876=1,
    IF($L1876=FALSE,
      VLOOKUP($A1876,ChapterTable!$1:$1048576,MATCH("최종"&amp;SUBSTITUTE(SUBSTITUTE(E$1,"standard",""),"|Float",""),ChapterTable!$1:$1,0),0),
      VLOOKUP($A1876-ChapterTable!$P$11,ChapterTable!$1:$1048576,MATCH("최종"&amp;SUBSTITUTE(SUBSTITUTE(E$1,"standard",""),"|Float",""),ChapterTable!$1:$1,0),0)*ChapterTable!$P$14
    ),
  OFFSET(E1876,-$B1876+IF($L1876,1,0),0)*IF($B1876&gt;OFFSET($B1876,1,0),ChapterTable!$R$17,1)*
    (VLOOKUP(SUBSTITUTE(SUBSTITUTE(E$1,"standard",""),"|Float","")&amp;IF(OR($L1876=TRUE,$A1876=0,MOD($A1876,ChapterTable!$R$20)&lt;&gt;0),"","보스")&amp;"인게임누적곱배수",ChapterTable!$R:$S,2,0)^C1876
    +VLOOKUP(SUBSTITUTE(SUBSTITUTE(E$1,"standard",""),"|Float","")&amp;IF(OR($L1876=TRUE,$A1876=0,MOD($A1876,ChapterTable!$R$20)&lt;&gt;0),"","보스")&amp;"인게임누적합배수",ChapterTable!$R:$S,2,0)*C1876)
  )
  )
  )
)</f>
        <v>42971.987109374997</v>
      </c>
      <c r="F1876" s="1">
        <f ca="1">IF(AND($A1876=0,$B1876=1),
    VLOOKUP(1,ChapterTable!$1:$1048576,MATCH("최종"&amp;SUBSTITUTE(SUBSTITUTE(F$1,"standard",""),"|Float",""),ChapterTable!$1:$1,0),0)*ChapterTable!$P$17,
  IF(AND($A1876=0,$B1876=0),
    F1877,
  IF($B1876=0,
    VLOOKUP($A1876,ChapterTable!$1:$1048576,MATCH("최종"&amp;SUBSTITUTE(SUBSTITUTE(F$1,"standard",""),"|Float",""),ChapterTable!$1:$1,0),0),
  IF($B1876=1,
    IF($L1876=FALSE,
      VLOOKUP($A1876,ChapterTable!$1:$1048576,MATCH("최종"&amp;SUBSTITUTE(SUBSTITUTE(F$1,"standard",""),"|Float",""),ChapterTable!$1:$1,0),0),
      VLOOKUP($A1876-ChapterTable!$P$11,ChapterTable!$1:$1048576,MATCH("최종"&amp;SUBSTITUTE(SUBSTITUTE(F$1,"standard",""),"|Float",""),ChapterTable!$1:$1,0),0)*ChapterTable!$P$14
    ),
  OFFSET(F1876,-$B1876+IF($L1876,1,0),0)*
    (VLOOKUP(SUBSTITUTE(SUBSTITUTE(F$1,"standard",""),"|Float","")&amp;IF(OR($L1876=TRUE,$A1876=0,MOD($A1876,ChapterTable!$R$20)&lt;&gt;0),"","보스")&amp;"인게임누적곱배수",ChapterTable!$R:$S,2,0)^D1876
    +VLOOKUP(SUBSTITUTE(SUBSTITUTE(F$1,"standard",""),"|Float","")&amp;IF(OR($L1876=TRUE,$A1876=0,MOD($A1876,ChapterTable!$R$20)&lt;&gt;0),"","보스")&amp;"인게임누적합배수",ChapterTable!$R:$S,2,0)*D1876)
  )
  )
  )
)</f>
        <v>13708.511512756349</v>
      </c>
      <c r="G1876" t="s">
        <v>715</v>
      </c>
      <c r="J1876" t="str">
        <f>IF(ISBLANK(I1876),"",
IFERROR(VLOOKUP(I1876,[1]StringTable!$1:$1048576,MATCH("kor|String",[1]StringTable!$1:$1,0),0),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212"/>
        <v>0.25</v>
      </c>
      <c r="AJ1876">
        <f t="shared" si="210"/>
        <v>0.32</v>
      </c>
      <c r="AK1876">
        <f t="shared" si="211"/>
        <v>1</v>
      </c>
      <c r="AL1876">
        <v>0</v>
      </c>
    </row>
    <row r="1877" spans="1:38" x14ac:dyDescent="0.3">
      <c r="A1877">
        <v>15</v>
      </c>
      <c r="B1877">
        <v>36</v>
      </c>
      <c r="C1877">
        <f>IF(OR($L1877=TRUE,$A1877=0,MOD($A1877,ChapterTable!$R$20)&lt;&gt;0),
MAX(0,INT(($B1877+ChapterTable!$P$26+VLOOKUP(SUBSTITUTE(C$1,"성장단계","")&amp;"단계오프셋",ChapterTable!$R:$S,2,0))/ChapterTable!$P$23)),
MAX(0,INT(($B1877+ChapterTable!$R$26+VLOOKUP(SUBSTITUTE(C$1,"성장단계","")&amp;"보스단계오프셋",ChapterTable!$R:$S,2,0))/ChapterTable!$R$23)))</f>
        <v>4</v>
      </c>
      <c r="D1877">
        <f>IF(OR($L1877=TRUE,$A1877=0,MOD($A1877,ChapterTable!$R$20)&lt;&gt;0),
MAX(0,INT(($B1877+ChapterTable!$P$26+VLOOKUP(SUBSTITUTE(D$1,"성장단계","")&amp;"단계오프셋",ChapterTable!$R:$S,2,0))/ChapterTable!$P$23)),
MAX(0,INT(($B1877+ChapterTable!$R$26+VLOOKUP(SUBSTITUTE(D$1,"성장단계","")&amp;"보스단계오프셋",ChapterTable!$R:$S,2,0))/ChapterTable!$R$23)))</f>
        <v>3</v>
      </c>
      <c r="E1877" s="1">
        <f ca="1">IF(AND($A1877=0,$B1877=1),
    VLOOKUP(1,ChapterTable!$1:$1048576,MATCH("최종"&amp;SUBSTITUTE(SUBSTITUTE(E$1,"standard",""),"|Float",""),ChapterTable!$1:$1,0),0)*ChapterTable!$P$17,
  IF(AND($A1877=0,$B1877=0),
    E1878,
  IF($B1877=0,
    VLOOKUP($A1877,ChapterTable!$1:$1048576,MATCH("최종"&amp;SUBSTITUTE(SUBSTITUTE(E$1,"standard",""),"|Float",""),ChapterTable!$1:$1,0),0),
  IF($B1877=1,
    IF($L1877=FALSE,
      VLOOKUP($A1877,ChapterTable!$1:$1048576,MATCH("최종"&amp;SUBSTITUTE(SUBSTITUTE(E$1,"standard",""),"|Float",""),ChapterTable!$1:$1,0),0),
      VLOOKUP($A1877-ChapterTable!$P$11,ChapterTable!$1:$1048576,MATCH("최종"&amp;SUBSTITUTE(SUBSTITUTE(E$1,"standard",""),"|Float",""),ChapterTable!$1:$1,0),0)*ChapterTable!$P$14
    ),
  OFFSET(E1877,-$B1877+IF($L1877,1,0),0)*IF($B1877&gt;OFFSET($B1877,1,0),ChapterTable!$R$17,1)*
    (VLOOKUP(SUBSTITUTE(SUBSTITUTE(E$1,"standard",""),"|Float","")&amp;IF(OR($L1877=TRUE,$A1877=0,MOD($A1877,ChapterTable!$R$20)&lt;&gt;0),"","보스")&amp;"인게임누적곱배수",ChapterTable!$R:$S,2,0)^C1877
    +VLOOKUP(SUBSTITUTE(SUBSTITUTE(E$1,"standard",""),"|Float","")&amp;IF(OR($L1877=TRUE,$A1877=0,MOD($A1877,ChapterTable!$R$20)&lt;&gt;0),"","보스")&amp;"인게임누적합배수",ChapterTable!$R:$S,2,0)*C1877)
  )
  )
  )
)</f>
        <v>48343.485498046866</v>
      </c>
      <c r="F1877" s="1">
        <f ca="1">IF(AND($A1877=0,$B1877=1),
    VLOOKUP(1,ChapterTable!$1:$1048576,MATCH("최종"&amp;SUBSTITUTE(SUBSTITUTE(F$1,"standard",""),"|Float",""),ChapterTable!$1:$1,0),0)*ChapterTable!$P$17,
  IF(AND($A1877=0,$B1877=0),
    F1878,
  IF($B1877=0,
    VLOOKUP($A1877,ChapterTable!$1:$1048576,MATCH("최종"&amp;SUBSTITUTE(SUBSTITUTE(F$1,"standard",""),"|Float",""),ChapterTable!$1:$1,0),0),
  IF($B1877=1,
    IF($L1877=FALSE,
      VLOOKUP($A1877,ChapterTable!$1:$1048576,MATCH("최종"&amp;SUBSTITUTE(SUBSTITUTE(F$1,"standard",""),"|Float",""),ChapterTable!$1:$1,0),0),
      VLOOKUP($A1877-ChapterTable!$P$11,ChapterTable!$1:$1048576,MATCH("최종"&amp;SUBSTITUTE(SUBSTITUTE(F$1,"standard",""),"|Float",""),ChapterTable!$1:$1,0),0)*ChapterTable!$P$14
    ),
  OFFSET(F1877,-$B1877+IF($L1877,1,0),0)*
    (VLOOKUP(SUBSTITUTE(SUBSTITUTE(F$1,"standard",""),"|Float","")&amp;IF(OR($L1877=TRUE,$A1877=0,MOD($A1877,ChapterTable!$R$20)&lt;&gt;0),"","보스")&amp;"인게임누적곱배수",ChapterTable!$R:$S,2,0)^D1877
    +VLOOKUP(SUBSTITUTE(SUBSTITUTE(F$1,"standard",""),"|Float","")&amp;IF(OR($L1877=TRUE,$A1877=0,MOD($A1877,ChapterTable!$R$20)&lt;&gt;0),"","보스")&amp;"인게임누적합배수",ChapterTable!$R:$S,2,0)*D1877)
  )
  )
  )
)</f>
        <v>13708.511512756349</v>
      </c>
      <c r="G1877" t="s">
        <v>715</v>
      </c>
      <c r="J1877" t="str">
        <f>IF(ISBLANK(I1877),"",
IFERROR(VLOOKUP(I1877,[1]StringTable!$1:$1048576,MATCH("kor|String",[1]StringTable!$1:$1,0),0),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212"/>
        <v>0.25</v>
      </c>
      <c r="AJ1877">
        <f t="shared" si="210"/>
        <v>0.32</v>
      </c>
      <c r="AK1877">
        <f t="shared" si="211"/>
        <v>1</v>
      </c>
      <c r="AL1877">
        <v>0</v>
      </c>
    </row>
    <row r="1878" spans="1:38" x14ac:dyDescent="0.3">
      <c r="A1878">
        <v>15</v>
      </c>
      <c r="B1878">
        <v>37</v>
      </c>
      <c r="C1878">
        <f>IF(OR($L1878=TRUE,$A1878=0,MOD($A1878,ChapterTable!$R$20)&lt;&gt;0),
MAX(0,INT(($B1878+ChapterTable!$P$26+VLOOKUP(SUBSTITUTE(C$1,"성장단계","")&amp;"단계오프셋",ChapterTable!$R:$S,2,0))/ChapterTable!$P$23)),
MAX(0,INT(($B1878+ChapterTable!$R$26+VLOOKUP(SUBSTITUTE(C$1,"성장단계","")&amp;"보스단계오프셋",ChapterTable!$R:$S,2,0))/ChapterTable!$R$23)))</f>
        <v>4</v>
      </c>
      <c r="D1878">
        <f>IF(OR($L1878=TRUE,$A1878=0,MOD($A1878,ChapterTable!$R$20)&lt;&gt;0),
MAX(0,INT(($B1878+ChapterTable!$P$26+VLOOKUP(SUBSTITUTE(D$1,"성장단계","")&amp;"단계오프셋",ChapterTable!$R:$S,2,0))/ChapterTable!$P$23)),
MAX(0,INT(($B1878+ChapterTable!$R$26+VLOOKUP(SUBSTITUTE(D$1,"성장단계","")&amp;"보스단계오프셋",ChapterTable!$R:$S,2,0))/ChapterTable!$R$23)))</f>
        <v>3</v>
      </c>
      <c r="E1878" s="1">
        <f ca="1">IF(AND($A1878=0,$B1878=1),
    VLOOKUP(1,ChapterTable!$1:$1048576,MATCH("최종"&amp;SUBSTITUTE(SUBSTITUTE(E$1,"standard",""),"|Float",""),ChapterTable!$1:$1,0),0)*ChapterTable!$P$17,
  IF(AND($A1878=0,$B1878=0),
    E1879,
  IF($B1878=0,
    VLOOKUP($A1878,ChapterTable!$1:$1048576,MATCH("최종"&amp;SUBSTITUTE(SUBSTITUTE(E$1,"standard",""),"|Float",""),ChapterTable!$1:$1,0),0),
  IF($B1878=1,
    IF($L1878=FALSE,
      VLOOKUP($A1878,ChapterTable!$1:$1048576,MATCH("최종"&amp;SUBSTITUTE(SUBSTITUTE(E$1,"standard",""),"|Float",""),ChapterTable!$1:$1,0),0),
      VLOOKUP($A1878-ChapterTable!$P$11,ChapterTable!$1:$1048576,MATCH("최종"&amp;SUBSTITUTE(SUBSTITUTE(E$1,"standard",""),"|Float",""),ChapterTable!$1:$1,0),0)*ChapterTable!$P$14
    ),
  OFFSET(E1878,-$B1878+IF($L1878,1,0),0)*IF($B1878&gt;OFFSET($B1878,1,0),ChapterTable!$R$17,1)*
    (VLOOKUP(SUBSTITUTE(SUBSTITUTE(E$1,"standard",""),"|Float","")&amp;IF(OR($L1878=TRUE,$A1878=0,MOD($A1878,ChapterTable!$R$20)&lt;&gt;0),"","보스")&amp;"인게임누적곱배수",ChapterTable!$R:$S,2,0)^C1878
    +VLOOKUP(SUBSTITUTE(SUBSTITUTE(E$1,"standard",""),"|Float","")&amp;IF(OR($L1878=TRUE,$A1878=0,MOD($A1878,ChapterTable!$R$20)&lt;&gt;0),"","보스")&amp;"인게임누적합배수",ChapterTable!$R:$S,2,0)*C1878)
  )
  )
  )
)</f>
        <v>48343.485498046866</v>
      </c>
      <c r="F1878" s="1">
        <f ca="1">IF(AND($A1878=0,$B1878=1),
    VLOOKUP(1,ChapterTable!$1:$1048576,MATCH("최종"&amp;SUBSTITUTE(SUBSTITUTE(F$1,"standard",""),"|Float",""),ChapterTable!$1:$1,0),0)*ChapterTable!$P$17,
  IF(AND($A1878=0,$B1878=0),
    F1879,
  IF($B1878=0,
    VLOOKUP($A1878,ChapterTable!$1:$1048576,MATCH("최종"&amp;SUBSTITUTE(SUBSTITUTE(F$1,"standard",""),"|Float",""),ChapterTable!$1:$1,0),0),
  IF($B1878=1,
    IF($L1878=FALSE,
      VLOOKUP($A1878,ChapterTable!$1:$1048576,MATCH("최종"&amp;SUBSTITUTE(SUBSTITUTE(F$1,"standard",""),"|Float",""),ChapterTable!$1:$1,0),0),
      VLOOKUP($A1878-ChapterTable!$P$11,ChapterTable!$1:$1048576,MATCH("최종"&amp;SUBSTITUTE(SUBSTITUTE(F$1,"standard",""),"|Float",""),ChapterTable!$1:$1,0),0)*ChapterTable!$P$14
    ),
  OFFSET(F1878,-$B1878+IF($L1878,1,0),0)*
    (VLOOKUP(SUBSTITUTE(SUBSTITUTE(F$1,"standard",""),"|Float","")&amp;IF(OR($L1878=TRUE,$A1878=0,MOD($A1878,ChapterTable!$R$20)&lt;&gt;0),"","보스")&amp;"인게임누적곱배수",ChapterTable!$R:$S,2,0)^D1878
    +VLOOKUP(SUBSTITUTE(SUBSTITUTE(F$1,"standard",""),"|Float","")&amp;IF(OR($L1878=TRUE,$A1878=0,MOD($A1878,ChapterTable!$R$20)&lt;&gt;0),"","보스")&amp;"인게임누적합배수",ChapterTable!$R:$S,2,0)*D1878)
  )
  )
  )
)</f>
        <v>13708.511512756349</v>
      </c>
      <c r="G1878" t="s">
        <v>715</v>
      </c>
      <c r="J1878" t="str">
        <f>IF(ISBLANK(I1878),"",
IFERROR(VLOOKUP(I1878,[1]StringTable!$1:$1048576,MATCH("kor|String",[1]StringTable!$1:$1,0),0),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212"/>
        <v>0.25</v>
      </c>
      <c r="AJ1878">
        <f t="shared" si="210"/>
        <v>0.32</v>
      </c>
      <c r="AK1878">
        <f t="shared" si="211"/>
        <v>1</v>
      </c>
      <c r="AL1878">
        <v>0</v>
      </c>
    </row>
    <row r="1879" spans="1:38" x14ac:dyDescent="0.3">
      <c r="A1879">
        <v>15</v>
      </c>
      <c r="B1879">
        <v>38</v>
      </c>
      <c r="C1879">
        <f>IF(OR($L1879=TRUE,$A1879=0,MOD($A1879,ChapterTable!$R$20)&lt;&gt;0),
MAX(0,INT(($B1879+ChapterTable!$P$26+VLOOKUP(SUBSTITUTE(C$1,"성장단계","")&amp;"단계오프셋",ChapterTable!$R:$S,2,0))/ChapterTable!$P$23)),
MAX(0,INT(($B1879+ChapterTable!$R$26+VLOOKUP(SUBSTITUTE(C$1,"성장단계","")&amp;"보스단계오프셋",ChapterTable!$R:$S,2,0))/ChapterTable!$R$23)))</f>
        <v>4</v>
      </c>
      <c r="D1879">
        <f>IF(OR($L1879=TRUE,$A1879=0,MOD($A1879,ChapterTable!$R$20)&lt;&gt;0),
MAX(0,INT(($B1879+ChapterTable!$P$26+VLOOKUP(SUBSTITUTE(D$1,"성장단계","")&amp;"단계오프셋",ChapterTable!$R:$S,2,0))/ChapterTable!$P$23)),
MAX(0,INT(($B1879+ChapterTable!$R$26+VLOOKUP(SUBSTITUTE(D$1,"성장단계","")&amp;"보스단계오프셋",ChapterTable!$R:$S,2,0))/ChapterTable!$R$23)))</f>
        <v>3</v>
      </c>
      <c r="E1879" s="1">
        <f ca="1">IF(AND($A1879=0,$B1879=1),
    VLOOKUP(1,ChapterTable!$1:$1048576,MATCH("최종"&amp;SUBSTITUTE(SUBSTITUTE(E$1,"standard",""),"|Float",""),ChapterTable!$1:$1,0),0)*ChapterTable!$P$17,
  IF(AND($A1879=0,$B1879=0),
    E1880,
  IF($B1879=0,
    VLOOKUP($A1879,ChapterTable!$1:$1048576,MATCH("최종"&amp;SUBSTITUTE(SUBSTITUTE(E$1,"standard",""),"|Float",""),ChapterTable!$1:$1,0),0),
  IF($B1879=1,
    IF($L1879=FALSE,
      VLOOKUP($A1879,ChapterTable!$1:$1048576,MATCH("최종"&amp;SUBSTITUTE(SUBSTITUTE(E$1,"standard",""),"|Float",""),ChapterTable!$1:$1,0),0),
      VLOOKUP($A1879-ChapterTable!$P$11,ChapterTable!$1:$1048576,MATCH("최종"&amp;SUBSTITUTE(SUBSTITUTE(E$1,"standard",""),"|Float",""),ChapterTable!$1:$1,0),0)*ChapterTable!$P$14
    ),
  OFFSET(E1879,-$B1879+IF($L1879,1,0),0)*IF($B1879&gt;OFFSET($B1879,1,0),ChapterTable!$R$17,1)*
    (VLOOKUP(SUBSTITUTE(SUBSTITUTE(E$1,"standard",""),"|Float","")&amp;IF(OR($L1879=TRUE,$A1879=0,MOD($A1879,ChapterTable!$R$20)&lt;&gt;0),"","보스")&amp;"인게임누적곱배수",ChapterTable!$R:$S,2,0)^C1879
    +VLOOKUP(SUBSTITUTE(SUBSTITUTE(E$1,"standard",""),"|Float","")&amp;IF(OR($L1879=TRUE,$A1879=0,MOD($A1879,ChapterTable!$R$20)&lt;&gt;0),"","보스")&amp;"인게임누적합배수",ChapterTable!$R:$S,2,0)*C1879)
  )
  )
  )
)</f>
        <v>48343.485498046866</v>
      </c>
      <c r="F1879" s="1">
        <f ca="1">IF(AND($A1879=0,$B1879=1),
    VLOOKUP(1,ChapterTable!$1:$1048576,MATCH("최종"&amp;SUBSTITUTE(SUBSTITUTE(F$1,"standard",""),"|Float",""),ChapterTable!$1:$1,0),0)*ChapterTable!$P$17,
  IF(AND($A1879=0,$B1879=0),
    F1880,
  IF($B1879=0,
    VLOOKUP($A1879,ChapterTable!$1:$1048576,MATCH("최종"&amp;SUBSTITUTE(SUBSTITUTE(F$1,"standard",""),"|Float",""),ChapterTable!$1:$1,0),0),
  IF($B1879=1,
    IF($L1879=FALSE,
      VLOOKUP($A1879,ChapterTable!$1:$1048576,MATCH("최종"&amp;SUBSTITUTE(SUBSTITUTE(F$1,"standard",""),"|Float",""),ChapterTable!$1:$1,0),0),
      VLOOKUP($A1879-ChapterTable!$P$11,ChapterTable!$1:$1048576,MATCH("최종"&amp;SUBSTITUTE(SUBSTITUTE(F$1,"standard",""),"|Float",""),ChapterTable!$1:$1,0),0)*ChapterTable!$P$14
    ),
  OFFSET(F1879,-$B1879+IF($L1879,1,0),0)*
    (VLOOKUP(SUBSTITUTE(SUBSTITUTE(F$1,"standard",""),"|Float","")&amp;IF(OR($L1879=TRUE,$A1879=0,MOD($A1879,ChapterTable!$R$20)&lt;&gt;0),"","보스")&amp;"인게임누적곱배수",ChapterTable!$R:$S,2,0)^D1879
    +VLOOKUP(SUBSTITUTE(SUBSTITUTE(F$1,"standard",""),"|Float","")&amp;IF(OR($L1879=TRUE,$A1879=0,MOD($A1879,ChapterTable!$R$20)&lt;&gt;0),"","보스")&amp;"인게임누적합배수",ChapterTable!$R:$S,2,0)*D1879)
  )
  )
  )
)</f>
        <v>13708.511512756349</v>
      </c>
      <c r="G1879" t="s">
        <v>715</v>
      </c>
      <c r="J1879" t="str">
        <f>IF(ISBLANK(I1879),"",
IFERROR(VLOOKUP(I1879,[1]StringTable!$1:$1048576,MATCH("kor|String",[1]StringTable!$1:$1,0),0),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212"/>
        <v>0.25</v>
      </c>
      <c r="AJ1879">
        <f t="shared" si="210"/>
        <v>0.32</v>
      </c>
      <c r="AK1879">
        <f t="shared" si="211"/>
        <v>1</v>
      </c>
      <c r="AL1879">
        <v>0</v>
      </c>
    </row>
    <row r="1880" spans="1:38" x14ac:dyDescent="0.3">
      <c r="A1880">
        <v>15</v>
      </c>
      <c r="B1880">
        <v>39</v>
      </c>
      <c r="C1880">
        <f>IF(OR($L1880=TRUE,$A1880=0,MOD($A1880,ChapterTable!$R$20)&lt;&gt;0),
MAX(0,INT(($B1880+ChapterTable!$P$26+VLOOKUP(SUBSTITUTE(C$1,"성장단계","")&amp;"단계오프셋",ChapterTable!$R:$S,2,0))/ChapterTable!$P$23)),
MAX(0,INT(($B1880+ChapterTable!$R$26+VLOOKUP(SUBSTITUTE(C$1,"성장단계","")&amp;"보스단계오프셋",ChapterTable!$R:$S,2,0))/ChapterTable!$R$23)))</f>
        <v>4</v>
      </c>
      <c r="D1880">
        <f>IF(OR($L1880=TRUE,$A1880=0,MOD($A1880,ChapterTable!$R$20)&lt;&gt;0),
MAX(0,INT(($B1880+ChapterTable!$P$26+VLOOKUP(SUBSTITUTE(D$1,"성장단계","")&amp;"단계오프셋",ChapterTable!$R:$S,2,0))/ChapterTable!$P$23)),
MAX(0,INT(($B1880+ChapterTable!$R$26+VLOOKUP(SUBSTITUTE(D$1,"성장단계","")&amp;"보스단계오프셋",ChapterTable!$R:$S,2,0))/ChapterTable!$R$23)))</f>
        <v>3</v>
      </c>
      <c r="E1880" s="1">
        <f ca="1">IF(AND($A1880=0,$B1880=1),
    VLOOKUP(1,ChapterTable!$1:$1048576,MATCH("최종"&amp;SUBSTITUTE(SUBSTITUTE(E$1,"standard",""),"|Float",""),ChapterTable!$1:$1,0),0)*ChapterTable!$P$17,
  IF(AND($A1880=0,$B1880=0),
    E1881,
  IF($B1880=0,
    VLOOKUP($A1880,ChapterTable!$1:$1048576,MATCH("최종"&amp;SUBSTITUTE(SUBSTITUTE(E$1,"standard",""),"|Float",""),ChapterTable!$1:$1,0),0),
  IF($B1880=1,
    IF($L1880=FALSE,
      VLOOKUP($A1880,ChapterTable!$1:$1048576,MATCH("최종"&amp;SUBSTITUTE(SUBSTITUTE(E$1,"standard",""),"|Float",""),ChapterTable!$1:$1,0),0),
      VLOOKUP($A1880-ChapterTable!$P$11,ChapterTable!$1:$1048576,MATCH("최종"&amp;SUBSTITUTE(SUBSTITUTE(E$1,"standard",""),"|Float",""),ChapterTable!$1:$1,0),0)*ChapterTable!$P$14
    ),
  OFFSET(E1880,-$B1880+IF($L1880,1,0),0)*IF($B1880&gt;OFFSET($B1880,1,0),ChapterTable!$R$17,1)*
    (VLOOKUP(SUBSTITUTE(SUBSTITUTE(E$1,"standard",""),"|Float","")&amp;IF(OR($L1880=TRUE,$A1880=0,MOD($A1880,ChapterTable!$R$20)&lt;&gt;0),"","보스")&amp;"인게임누적곱배수",ChapterTable!$R:$S,2,0)^C1880
    +VLOOKUP(SUBSTITUTE(SUBSTITUTE(E$1,"standard",""),"|Float","")&amp;IF(OR($L1880=TRUE,$A1880=0,MOD($A1880,ChapterTable!$R$20)&lt;&gt;0),"","보스")&amp;"인게임누적합배수",ChapterTable!$R:$S,2,0)*C1880)
  )
  )
  )
)</f>
        <v>48343.485498046866</v>
      </c>
      <c r="F1880" s="1">
        <f ca="1">IF(AND($A1880=0,$B1880=1),
    VLOOKUP(1,ChapterTable!$1:$1048576,MATCH("최종"&amp;SUBSTITUTE(SUBSTITUTE(F$1,"standard",""),"|Float",""),ChapterTable!$1:$1,0),0)*ChapterTable!$P$17,
  IF(AND($A1880=0,$B1880=0),
    F1881,
  IF($B1880=0,
    VLOOKUP($A1880,ChapterTable!$1:$1048576,MATCH("최종"&amp;SUBSTITUTE(SUBSTITUTE(F$1,"standard",""),"|Float",""),ChapterTable!$1:$1,0),0),
  IF($B1880=1,
    IF($L1880=FALSE,
      VLOOKUP($A1880,ChapterTable!$1:$1048576,MATCH("최종"&amp;SUBSTITUTE(SUBSTITUTE(F$1,"standard",""),"|Float",""),ChapterTable!$1:$1,0),0),
      VLOOKUP($A1880-ChapterTable!$P$11,ChapterTable!$1:$1048576,MATCH("최종"&amp;SUBSTITUTE(SUBSTITUTE(F$1,"standard",""),"|Float",""),ChapterTable!$1:$1,0),0)*ChapterTable!$P$14
    ),
  OFFSET(F1880,-$B1880+IF($L1880,1,0),0)*
    (VLOOKUP(SUBSTITUTE(SUBSTITUTE(F$1,"standard",""),"|Float","")&amp;IF(OR($L1880=TRUE,$A1880=0,MOD($A1880,ChapterTable!$R$20)&lt;&gt;0),"","보스")&amp;"인게임누적곱배수",ChapterTable!$R:$S,2,0)^D1880
    +VLOOKUP(SUBSTITUTE(SUBSTITUTE(F$1,"standard",""),"|Float","")&amp;IF(OR($L1880=TRUE,$A1880=0,MOD($A1880,ChapterTable!$R$20)&lt;&gt;0),"","보스")&amp;"인게임누적합배수",ChapterTable!$R:$S,2,0)*D1880)
  )
  )
  )
)</f>
        <v>13708.511512756349</v>
      </c>
      <c r="G1880" t="s">
        <v>715</v>
      </c>
      <c r="J1880" t="str">
        <f>IF(ISBLANK(I1880),"",
IFERROR(VLOOKUP(I1880,[1]StringTable!$1:$1048576,MATCH("kor|String",[1]StringTable!$1:$1,0),0),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212"/>
        <v>0.25</v>
      </c>
      <c r="AJ1880">
        <f t="shared" si="210"/>
        <v>0.32</v>
      </c>
      <c r="AK1880">
        <f t="shared" si="211"/>
        <v>1</v>
      </c>
      <c r="AL1880">
        <v>0</v>
      </c>
    </row>
    <row r="1881" spans="1:38" x14ac:dyDescent="0.3">
      <c r="A1881">
        <v>15</v>
      </c>
      <c r="B1881">
        <v>40</v>
      </c>
      <c r="C1881">
        <f>IF(OR($L1881=TRUE,$A1881=0,MOD($A1881,ChapterTable!$R$20)&lt;&gt;0),
MAX(0,INT(($B1881+ChapterTable!$P$26+VLOOKUP(SUBSTITUTE(C$1,"성장단계","")&amp;"단계오프셋",ChapterTable!$R:$S,2,0))/ChapterTable!$P$23)),
MAX(0,INT(($B1881+ChapterTable!$R$26+VLOOKUP(SUBSTITUTE(C$1,"성장단계","")&amp;"보스단계오프셋",ChapterTable!$R:$S,2,0))/ChapterTable!$R$23)))</f>
        <v>4</v>
      </c>
      <c r="D1881">
        <f>IF(OR($L1881=TRUE,$A1881=0,MOD($A1881,ChapterTable!$R$20)&lt;&gt;0),
MAX(0,INT(($B1881+ChapterTable!$P$26+VLOOKUP(SUBSTITUTE(D$1,"성장단계","")&amp;"단계오프셋",ChapterTable!$R:$S,2,0))/ChapterTable!$P$23)),
MAX(0,INT(($B1881+ChapterTable!$R$26+VLOOKUP(SUBSTITUTE(D$1,"성장단계","")&amp;"보스단계오프셋",ChapterTable!$R:$S,2,0))/ChapterTable!$R$23)))</f>
        <v>3</v>
      </c>
      <c r="E1881" s="1">
        <f ca="1">IF(AND($A1881=0,$B1881=1),
    VLOOKUP(1,ChapterTable!$1:$1048576,MATCH("최종"&amp;SUBSTITUTE(SUBSTITUTE(E$1,"standard",""),"|Float",""),ChapterTable!$1:$1,0),0)*ChapterTable!$P$17,
  IF(AND($A1881=0,$B1881=0),
    E1882,
  IF($B1881=0,
    VLOOKUP($A1881,ChapterTable!$1:$1048576,MATCH("최종"&amp;SUBSTITUTE(SUBSTITUTE(E$1,"standard",""),"|Float",""),ChapterTable!$1:$1,0),0),
  IF($B1881=1,
    IF($L1881=FALSE,
      VLOOKUP($A1881,ChapterTable!$1:$1048576,MATCH("최종"&amp;SUBSTITUTE(SUBSTITUTE(E$1,"standard",""),"|Float",""),ChapterTable!$1:$1,0),0),
      VLOOKUP($A1881-ChapterTable!$P$11,ChapterTable!$1:$1048576,MATCH("최종"&amp;SUBSTITUTE(SUBSTITUTE(E$1,"standard",""),"|Float",""),ChapterTable!$1:$1,0),0)*ChapterTable!$P$14
    ),
  OFFSET(E1881,-$B1881+IF($L1881,1,0),0)*IF($B1881&gt;OFFSET($B1881,1,0),ChapterTable!$R$17,1)*
    (VLOOKUP(SUBSTITUTE(SUBSTITUTE(E$1,"standard",""),"|Float","")&amp;IF(OR($L1881=TRUE,$A1881=0,MOD($A1881,ChapterTable!$R$20)&lt;&gt;0),"","보스")&amp;"인게임누적곱배수",ChapterTable!$R:$S,2,0)^C1881
    +VLOOKUP(SUBSTITUTE(SUBSTITUTE(E$1,"standard",""),"|Float","")&amp;IF(OR($L1881=TRUE,$A1881=0,MOD($A1881,ChapterTable!$R$20)&lt;&gt;0),"","보스")&amp;"인게임누적합배수",ChapterTable!$R:$S,2,0)*C1881)
  )
  )
  )
)</f>
        <v>48343.485498046866</v>
      </c>
      <c r="F1881" s="1">
        <f ca="1">IF(AND($A1881=0,$B1881=1),
    VLOOKUP(1,ChapterTable!$1:$1048576,MATCH("최종"&amp;SUBSTITUTE(SUBSTITUTE(F$1,"standard",""),"|Float",""),ChapterTable!$1:$1,0),0)*ChapterTable!$P$17,
  IF(AND($A1881=0,$B1881=0),
    F1882,
  IF($B1881=0,
    VLOOKUP($A1881,ChapterTable!$1:$1048576,MATCH("최종"&amp;SUBSTITUTE(SUBSTITUTE(F$1,"standard",""),"|Float",""),ChapterTable!$1:$1,0),0),
  IF($B1881=1,
    IF($L1881=FALSE,
      VLOOKUP($A1881,ChapterTable!$1:$1048576,MATCH("최종"&amp;SUBSTITUTE(SUBSTITUTE(F$1,"standard",""),"|Float",""),ChapterTable!$1:$1,0),0),
      VLOOKUP($A1881-ChapterTable!$P$11,ChapterTable!$1:$1048576,MATCH("최종"&amp;SUBSTITUTE(SUBSTITUTE(F$1,"standard",""),"|Float",""),ChapterTable!$1:$1,0),0)*ChapterTable!$P$14
    ),
  OFFSET(F1881,-$B1881+IF($L1881,1,0),0)*
    (VLOOKUP(SUBSTITUTE(SUBSTITUTE(F$1,"standard",""),"|Float","")&amp;IF(OR($L1881=TRUE,$A1881=0,MOD($A1881,ChapterTable!$R$20)&lt;&gt;0),"","보스")&amp;"인게임누적곱배수",ChapterTable!$R:$S,2,0)^D1881
    +VLOOKUP(SUBSTITUTE(SUBSTITUTE(F$1,"standard",""),"|Float","")&amp;IF(OR($L1881=TRUE,$A1881=0,MOD($A1881,ChapterTable!$R$20)&lt;&gt;0),"","보스")&amp;"인게임누적합배수",ChapterTable!$R:$S,2,0)*D1881)
  )
  )
  )
)</f>
        <v>13708.511512756349</v>
      </c>
      <c r="G1881" t="s">
        <v>715</v>
      </c>
      <c r="J1881" t="str">
        <f>IF(ISBLANK(I1881),"",
IFERROR(VLOOKUP(I1881,[1]StringTable!$1:$1048576,MATCH("kor|String",[1]StringTable!$1:$1,0),0),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212"/>
        <v>0.25</v>
      </c>
      <c r="AJ1881">
        <f t="shared" si="210"/>
        <v>1</v>
      </c>
      <c r="AK1881">
        <f t="shared" si="211"/>
        <v>4</v>
      </c>
      <c r="AL1881">
        <v>0</v>
      </c>
    </row>
    <row r="1882" spans="1:38" x14ac:dyDescent="0.3">
      <c r="A1882">
        <v>15</v>
      </c>
      <c r="B1882">
        <v>41</v>
      </c>
      <c r="C1882">
        <f>IF(OR($L1882=TRUE,$A1882=0,MOD($A1882,ChapterTable!$R$20)&lt;&gt;0),
MAX(0,INT(($B1882+ChapterTable!$P$26+VLOOKUP(SUBSTITUTE(C$1,"성장단계","")&amp;"단계오프셋",ChapterTable!$R:$S,2,0))/ChapterTable!$P$23)),
MAX(0,INT(($B1882+ChapterTable!$R$26+VLOOKUP(SUBSTITUTE(C$1,"성장단계","")&amp;"보스단계오프셋",ChapterTable!$R:$S,2,0))/ChapterTable!$R$23)))</f>
        <v>4</v>
      </c>
      <c r="D1882">
        <f>IF(OR($L1882=TRUE,$A1882=0,MOD($A1882,ChapterTable!$R$20)&lt;&gt;0),
MAX(0,INT(($B1882+ChapterTable!$P$26+VLOOKUP(SUBSTITUTE(D$1,"성장단계","")&amp;"단계오프셋",ChapterTable!$R:$S,2,0))/ChapterTable!$P$23)),
MAX(0,INT(($B1882+ChapterTable!$R$26+VLOOKUP(SUBSTITUTE(D$1,"성장단계","")&amp;"보스단계오프셋",ChapterTable!$R:$S,2,0))/ChapterTable!$R$23)))</f>
        <v>4</v>
      </c>
      <c r="E1882" s="1">
        <f ca="1">IF(AND($A1882=0,$B1882=1),
    VLOOKUP(1,ChapterTable!$1:$1048576,MATCH("최종"&amp;SUBSTITUTE(SUBSTITUTE(E$1,"standard",""),"|Float",""),ChapterTable!$1:$1,0),0)*ChapterTable!$P$17,
  IF(AND($A1882=0,$B1882=0),
    E1883,
  IF($B1882=0,
    VLOOKUP($A1882,ChapterTable!$1:$1048576,MATCH("최종"&amp;SUBSTITUTE(SUBSTITUTE(E$1,"standard",""),"|Float",""),ChapterTable!$1:$1,0),0),
  IF($B1882=1,
    IF($L1882=FALSE,
      VLOOKUP($A1882,ChapterTable!$1:$1048576,MATCH("최종"&amp;SUBSTITUTE(SUBSTITUTE(E$1,"standard",""),"|Float",""),ChapterTable!$1:$1,0),0),
      VLOOKUP($A1882-ChapterTable!$P$11,ChapterTable!$1:$1048576,MATCH("최종"&amp;SUBSTITUTE(SUBSTITUTE(E$1,"standard",""),"|Float",""),ChapterTable!$1:$1,0),0)*ChapterTable!$P$14
    ),
  OFFSET(E1882,-$B1882+IF($L1882,1,0),0)*IF($B1882&gt;OFFSET($B1882,1,0),ChapterTable!$R$17,1)*
    (VLOOKUP(SUBSTITUTE(SUBSTITUTE(E$1,"standard",""),"|Float","")&amp;IF(OR($L1882=TRUE,$A1882=0,MOD($A1882,ChapterTable!$R$20)&lt;&gt;0),"","보스")&amp;"인게임누적곱배수",ChapterTable!$R:$S,2,0)^C1882
    +VLOOKUP(SUBSTITUTE(SUBSTITUTE(E$1,"standard",""),"|Float","")&amp;IF(OR($L1882=TRUE,$A1882=0,MOD($A1882,ChapterTable!$R$20)&lt;&gt;0),"","보스")&amp;"인게임누적합배수",ChapterTable!$R:$S,2,0)*C1882)
  )
  )
  )
)</f>
        <v>48343.485498046866</v>
      </c>
      <c r="F1882" s="1">
        <f ca="1">IF(AND($A1882=0,$B1882=1),
    VLOOKUP(1,ChapterTable!$1:$1048576,MATCH("최종"&amp;SUBSTITUTE(SUBSTITUTE(F$1,"standard",""),"|Float",""),ChapterTable!$1:$1,0),0)*ChapterTable!$P$17,
  IF(AND($A1882=0,$B1882=0),
    F1883,
  IF($B1882=0,
    VLOOKUP($A1882,ChapterTable!$1:$1048576,MATCH("최종"&amp;SUBSTITUTE(SUBSTITUTE(F$1,"standard",""),"|Float",""),ChapterTable!$1:$1,0),0),
  IF($B1882=1,
    IF($L1882=FALSE,
      VLOOKUP($A1882,ChapterTable!$1:$1048576,MATCH("최종"&amp;SUBSTITUTE(SUBSTITUTE(F$1,"standard",""),"|Float",""),ChapterTable!$1:$1,0),0),
      VLOOKUP($A1882-ChapterTable!$P$11,ChapterTable!$1:$1048576,MATCH("최종"&amp;SUBSTITUTE(SUBSTITUTE(F$1,"standard",""),"|Float",""),ChapterTable!$1:$1,0),0)*ChapterTable!$P$14
    ),
  OFFSET(F1882,-$B1882+IF($L1882,1,0),0)*
    (VLOOKUP(SUBSTITUTE(SUBSTITUTE(F$1,"standard",""),"|Float","")&amp;IF(OR($L1882=TRUE,$A1882=0,MOD($A1882,ChapterTable!$R$20)&lt;&gt;0),"","보스")&amp;"인게임누적곱배수",ChapterTable!$R:$S,2,0)^D1882
    +VLOOKUP(SUBSTITUTE(SUBSTITUTE(F$1,"standard",""),"|Float","")&amp;IF(OR($L1882=TRUE,$A1882=0,MOD($A1882,ChapterTable!$R$20)&lt;&gt;0),"","보스")&amp;"인게임누적합배수",ChapterTable!$R:$S,2,0)*D1882)
  )
  )
  )
)</f>
        <v>14547.808135986328</v>
      </c>
      <c r="G1882" t="s">
        <v>715</v>
      </c>
      <c r="J1882" t="str">
        <f>IF(ISBLANK(I1882),"",
IFERROR(VLOOKUP(I1882,[1]StringTable!$1:$1048576,MATCH("kor|String",[1]StringTable!$1:$1,0),0),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212"/>
        <v>0.2</v>
      </c>
      <c r="AJ1882">
        <f t="shared" si="210"/>
        <v>0.27466666000000001</v>
      </c>
      <c r="AK1882">
        <f t="shared" si="211"/>
        <v>1</v>
      </c>
      <c r="AL1882">
        <v>0</v>
      </c>
    </row>
    <row r="1883" spans="1:38" x14ac:dyDescent="0.3">
      <c r="A1883">
        <v>15</v>
      </c>
      <c r="B1883">
        <v>42</v>
      </c>
      <c r="C1883">
        <f>IF(OR($L1883=TRUE,$A1883=0,MOD($A1883,ChapterTable!$R$20)&lt;&gt;0),
MAX(0,INT(($B1883+ChapterTable!$P$26+VLOOKUP(SUBSTITUTE(C$1,"성장단계","")&amp;"단계오프셋",ChapterTable!$R:$S,2,0))/ChapterTable!$P$23)),
MAX(0,INT(($B1883+ChapterTable!$R$26+VLOOKUP(SUBSTITUTE(C$1,"성장단계","")&amp;"보스단계오프셋",ChapterTable!$R:$S,2,0))/ChapterTable!$R$23)))</f>
        <v>4</v>
      </c>
      <c r="D1883">
        <f>IF(OR($L1883=TRUE,$A1883=0,MOD($A1883,ChapterTable!$R$20)&lt;&gt;0),
MAX(0,INT(($B1883+ChapterTable!$P$26+VLOOKUP(SUBSTITUTE(D$1,"성장단계","")&amp;"단계오프셋",ChapterTable!$R:$S,2,0))/ChapterTable!$P$23)),
MAX(0,INT(($B1883+ChapterTable!$R$26+VLOOKUP(SUBSTITUTE(D$1,"성장단계","")&amp;"보스단계오프셋",ChapterTable!$R:$S,2,0))/ChapterTable!$R$23)))</f>
        <v>4</v>
      </c>
      <c r="E1883" s="1">
        <f ca="1">IF(AND($A1883=0,$B1883=1),
    VLOOKUP(1,ChapterTable!$1:$1048576,MATCH("최종"&amp;SUBSTITUTE(SUBSTITUTE(E$1,"standard",""),"|Float",""),ChapterTable!$1:$1,0),0)*ChapterTable!$P$17,
  IF(AND($A1883=0,$B1883=0),
    E1884,
  IF($B1883=0,
    VLOOKUP($A1883,ChapterTable!$1:$1048576,MATCH("최종"&amp;SUBSTITUTE(SUBSTITUTE(E$1,"standard",""),"|Float",""),ChapterTable!$1:$1,0),0),
  IF($B1883=1,
    IF($L1883=FALSE,
      VLOOKUP($A1883,ChapterTable!$1:$1048576,MATCH("최종"&amp;SUBSTITUTE(SUBSTITUTE(E$1,"standard",""),"|Float",""),ChapterTable!$1:$1,0),0),
      VLOOKUP($A1883-ChapterTable!$P$11,ChapterTable!$1:$1048576,MATCH("최종"&amp;SUBSTITUTE(SUBSTITUTE(E$1,"standard",""),"|Float",""),ChapterTable!$1:$1,0),0)*ChapterTable!$P$14
    ),
  OFFSET(E1883,-$B1883+IF($L1883,1,0),0)*IF($B1883&gt;OFFSET($B1883,1,0),ChapterTable!$R$17,1)*
    (VLOOKUP(SUBSTITUTE(SUBSTITUTE(E$1,"standard",""),"|Float","")&amp;IF(OR($L1883=TRUE,$A1883=0,MOD($A1883,ChapterTable!$R$20)&lt;&gt;0),"","보스")&amp;"인게임누적곱배수",ChapterTable!$R:$S,2,0)^C1883
    +VLOOKUP(SUBSTITUTE(SUBSTITUTE(E$1,"standard",""),"|Float","")&amp;IF(OR($L1883=TRUE,$A1883=0,MOD($A1883,ChapterTable!$R$20)&lt;&gt;0),"","보스")&amp;"인게임누적합배수",ChapterTable!$R:$S,2,0)*C1883)
  )
  )
  )
)</f>
        <v>48343.485498046866</v>
      </c>
      <c r="F1883" s="1">
        <f ca="1">IF(AND($A1883=0,$B1883=1),
    VLOOKUP(1,ChapterTable!$1:$1048576,MATCH("최종"&amp;SUBSTITUTE(SUBSTITUTE(F$1,"standard",""),"|Float",""),ChapterTable!$1:$1,0),0)*ChapterTable!$P$17,
  IF(AND($A1883=0,$B1883=0),
    F1884,
  IF($B1883=0,
    VLOOKUP($A1883,ChapterTable!$1:$1048576,MATCH("최종"&amp;SUBSTITUTE(SUBSTITUTE(F$1,"standard",""),"|Float",""),ChapterTable!$1:$1,0),0),
  IF($B1883=1,
    IF($L1883=FALSE,
      VLOOKUP($A1883,ChapterTable!$1:$1048576,MATCH("최종"&amp;SUBSTITUTE(SUBSTITUTE(F$1,"standard",""),"|Float",""),ChapterTable!$1:$1,0),0),
      VLOOKUP($A1883-ChapterTable!$P$11,ChapterTable!$1:$1048576,MATCH("최종"&amp;SUBSTITUTE(SUBSTITUTE(F$1,"standard",""),"|Float",""),ChapterTable!$1:$1,0),0)*ChapterTable!$P$14
    ),
  OFFSET(F1883,-$B1883+IF($L1883,1,0),0)*
    (VLOOKUP(SUBSTITUTE(SUBSTITUTE(F$1,"standard",""),"|Float","")&amp;IF(OR($L1883=TRUE,$A1883=0,MOD($A1883,ChapterTable!$R$20)&lt;&gt;0),"","보스")&amp;"인게임누적곱배수",ChapterTable!$R:$S,2,0)^D1883
    +VLOOKUP(SUBSTITUTE(SUBSTITUTE(F$1,"standard",""),"|Float","")&amp;IF(OR($L1883=TRUE,$A1883=0,MOD($A1883,ChapterTable!$R$20)&lt;&gt;0),"","보스")&amp;"인게임누적합배수",ChapterTable!$R:$S,2,0)*D1883)
  )
  )
  )
)</f>
        <v>14547.808135986328</v>
      </c>
      <c r="G1883" t="s">
        <v>715</v>
      </c>
      <c r="J1883" t="str">
        <f>IF(ISBLANK(I1883),"",
IFERROR(VLOOKUP(I1883,[1]StringTable!$1:$1048576,MATCH("kor|String",[1]StringTable!$1:$1,0),0),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212"/>
        <v>0.2</v>
      </c>
      <c r="AJ1883">
        <f t="shared" si="210"/>
        <v>0.27466666000000001</v>
      </c>
      <c r="AK1883">
        <f t="shared" si="211"/>
        <v>1</v>
      </c>
      <c r="AL1883">
        <v>0</v>
      </c>
    </row>
    <row r="1884" spans="1:38" x14ac:dyDescent="0.3">
      <c r="A1884">
        <v>15</v>
      </c>
      <c r="B1884">
        <v>43</v>
      </c>
      <c r="C1884">
        <f>IF(OR($L1884=TRUE,$A1884=0,MOD($A1884,ChapterTable!$R$20)&lt;&gt;0),
MAX(0,INT(($B1884+ChapterTable!$P$26+VLOOKUP(SUBSTITUTE(C$1,"성장단계","")&amp;"단계오프셋",ChapterTable!$R:$S,2,0))/ChapterTable!$P$23)),
MAX(0,INT(($B1884+ChapterTable!$R$26+VLOOKUP(SUBSTITUTE(C$1,"성장단계","")&amp;"보스단계오프셋",ChapterTable!$R:$S,2,0))/ChapterTable!$R$23)))</f>
        <v>4</v>
      </c>
      <c r="D1884">
        <f>IF(OR($L1884=TRUE,$A1884=0,MOD($A1884,ChapterTable!$R$20)&lt;&gt;0),
MAX(0,INT(($B1884+ChapterTable!$P$26+VLOOKUP(SUBSTITUTE(D$1,"성장단계","")&amp;"단계오프셋",ChapterTable!$R:$S,2,0))/ChapterTable!$P$23)),
MAX(0,INT(($B1884+ChapterTable!$R$26+VLOOKUP(SUBSTITUTE(D$1,"성장단계","")&amp;"보스단계오프셋",ChapterTable!$R:$S,2,0))/ChapterTable!$R$23)))</f>
        <v>4</v>
      </c>
      <c r="E1884" s="1">
        <f ca="1">IF(AND($A1884=0,$B1884=1),
    VLOOKUP(1,ChapterTable!$1:$1048576,MATCH("최종"&amp;SUBSTITUTE(SUBSTITUTE(E$1,"standard",""),"|Float",""),ChapterTable!$1:$1,0),0)*ChapterTable!$P$17,
  IF(AND($A1884=0,$B1884=0),
    E1885,
  IF($B1884=0,
    VLOOKUP($A1884,ChapterTable!$1:$1048576,MATCH("최종"&amp;SUBSTITUTE(SUBSTITUTE(E$1,"standard",""),"|Float",""),ChapterTable!$1:$1,0),0),
  IF($B1884=1,
    IF($L1884=FALSE,
      VLOOKUP($A1884,ChapterTable!$1:$1048576,MATCH("최종"&amp;SUBSTITUTE(SUBSTITUTE(E$1,"standard",""),"|Float",""),ChapterTable!$1:$1,0),0),
      VLOOKUP($A1884-ChapterTable!$P$11,ChapterTable!$1:$1048576,MATCH("최종"&amp;SUBSTITUTE(SUBSTITUTE(E$1,"standard",""),"|Float",""),ChapterTable!$1:$1,0),0)*ChapterTable!$P$14
    ),
  OFFSET(E1884,-$B1884+IF($L1884,1,0),0)*IF($B1884&gt;OFFSET($B1884,1,0),ChapterTable!$R$17,1)*
    (VLOOKUP(SUBSTITUTE(SUBSTITUTE(E$1,"standard",""),"|Float","")&amp;IF(OR($L1884=TRUE,$A1884=0,MOD($A1884,ChapterTable!$R$20)&lt;&gt;0),"","보스")&amp;"인게임누적곱배수",ChapterTable!$R:$S,2,0)^C1884
    +VLOOKUP(SUBSTITUTE(SUBSTITUTE(E$1,"standard",""),"|Float","")&amp;IF(OR($L1884=TRUE,$A1884=0,MOD($A1884,ChapterTable!$R$20)&lt;&gt;0),"","보스")&amp;"인게임누적합배수",ChapterTable!$R:$S,2,0)*C1884)
  )
  )
  )
)</f>
        <v>48343.485498046866</v>
      </c>
      <c r="F1884" s="1">
        <f ca="1">IF(AND($A1884=0,$B1884=1),
    VLOOKUP(1,ChapterTable!$1:$1048576,MATCH("최종"&amp;SUBSTITUTE(SUBSTITUTE(F$1,"standard",""),"|Float",""),ChapterTable!$1:$1,0),0)*ChapterTable!$P$17,
  IF(AND($A1884=0,$B1884=0),
    F1885,
  IF($B1884=0,
    VLOOKUP($A1884,ChapterTable!$1:$1048576,MATCH("최종"&amp;SUBSTITUTE(SUBSTITUTE(F$1,"standard",""),"|Float",""),ChapterTable!$1:$1,0),0),
  IF($B1884=1,
    IF($L1884=FALSE,
      VLOOKUP($A1884,ChapterTable!$1:$1048576,MATCH("최종"&amp;SUBSTITUTE(SUBSTITUTE(F$1,"standard",""),"|Float",""),ChapterTable!$1:$1,0),0),
      VLOOKUP($A1884-ChapterTable!$P$11,ChapterTable!$1:$1048576,MATCH("최종"&amp;SUBSTITUTE(SUBSTITUTE(F$1,"standard",""),"|Float",""),ChapterTable!$1:$1,0),0)*ChapterTable!$P$14
    ),
  OFFSET(F1884,-$B1884+IF($L1884,1,0),0)*
    (VLOOKUP(SUBSTITUTE(SUBSTITUTE(F$1,"standard",""),"|Float","")&amp;IF(OR($L1884=TRUE,$A1884=0,MOD($A1884,ChapterTable!$R$20)&lt;&gt;0),"","보스")&amp;"인게임누적곱배수",ChapterTable!$R:$S,2,0)^D1884
    +VLOOKUP(SUBSTITUTE(SUBSTITUTE(F$1,"standard",""),"|Float","")&amp;IF(OR($L1884=TRUE,$A1884=0,MOD($A1884,ChapterTable!$R$20)&lt;&gt;0),"","보스")&amp;"인게임누적합배수",ChapterTable!$R:$S,2,0)*D1884)
  )
  )
  )
)</f>
        <v>14547.808135986328</v>
      </c>
      <c r="G1884" t="s">
        <v>715</v>
      </c>
      <c r="J1884" t="str">
        <f>IF(ISBLANK(I1884),"",
IFERROR(VLOOKUP(I1884,[1]StringTable!$1:$1048576,MATCH("kor|String",[1]StringTable!$1:$1,0),0),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212"/>
        <v>0.2</v>
      </c>
      <c r="AJ1884">
        <f t="shared" si="210"/>
        <v>0.27466666000000001</v>
      </c>
      <c r="AK1884">
        <f t="shared" si="211"/>
        <v>1</v>
      </c>
      <c r="AL1884">
        <v>0</v>
      </c>
    </row>
    <row r="1885" spans="1:38" x14ac:dyDescent="0.3">
      <c r="A1885">
        <v>15</v>
      </c>
      <c r="B1885">
        <v>44</v>
      </c>
      <c r="C1885">
        <f>IF(OR($L1885=TRUE,$A1885=0,MOD($A1885,ChapterTable!$R$20)&lt;&gt;0),
MAX(0,INT(($B1885+ChapterTable!$P$26+VLOOKUP(SUBSTITUTE(C$1,"성장단계","")&amp;"단계오프셋",ChapterTable!$R:$S,2,0))/ChapterTable!$P$23)),
MAX(0,INT(($B1885+ChapterTable!$R$26+VLOOKUP(SUBSTITUTE(C$1,"성장단계","")&amp;"보스단계오프셋",ChapterTable!$R:$S,2,0))/ChapterTable!$R$23)))</f>
        <v>4</v>
      </c>
      <c r="D1885">
        <f>IF(OR($L1885=TRUE,$A1885=0,MOD($A1885,ChapterTable!$R$20)&lt;&gt;0),
MAX(0,INT(($B1885+ChapterTable!$P$26+VLOOKUP(SUBSTITUTE(D$1,"성장단계","")&amp;"단계오프셋",ChapterTable!$R:$S,2,0))/ChapterTable!$P$23)),
MAX(0,INT(($B1885+ChapterTable!$R$26+VLOOKUP(SUBSTITUTE(D$1,"성장단계","")&amp;"보스단계오프셋",ChapterTable!$R:$S,2,0))/ChapterTable!$R$23)))</f>
        <v>4</v>
      </c>
      <c r="E1885" s="1">
        <f ca="1">IF(AND($A1885=0,$B1885=1),
    VLOOKUP(1,ChapterTable!$1:$1048576,MATCH("최종"&amp;SUBSTITUTE(SUBSTITUTE(E$1,"standard",""),"|Float",""),ChapterTable!$1:$1,0),0)*ChapterTable!$P$17,
  IF(AND($A1885=0,$B1885=0),
    E1886,
  IF($B1885=0,
    VLOOKUP($A1885,ChapterTable!$1:$1048576,MATCH("최종"&amp;SUBSTITUTE(SUBSTITUTE(E$1,"standard",""),"|Float",""),ChapterTable!$1:$1,0),0),
  IF($B1885=1,
    IF($L1885=FALSE,
      VLOOKUP($A1885,ChapterTable!$1:$1048576,MATCH("최종"&amp;SUBSTITUTE(SUBSTITUTE(E$1,"standard",""),"|Float",""),ChapterTable!$1:$1,0),0),
      VLOOKUP($A1885-ChapterTable!$P$11,ChapterTable!$1:$1048576,MATCH("최종"&amp;SUBSTITUTE(SUBSTITUTE(E$1,"standard",""),"|Float",""),ChapterTable!$1:$1,0),0)*ChapterTable!$P$14
    ),
  OFFSET(E1885,-$B1885+IF($L1885,1,0),0)*IF($B1885&gt;OFFSET($B1885,1,0),ChapterTable!$R$17,1)*
    (VLOOKUP(SUBSTITUTE(SUBSTITUTE(E$1,"standard",""),"|Float","")&amp;IF(OR($L1885=TRUE,$A1885=0,MOD($A1885,ChapterTable!$R$20)&lt;&gt;0),"","보스")&amp;"인게임누적곱배수",ChapterTable!$R:$S,2,0)^C1885
    +VLOOKUP(SUBSTITUTE(SUBSTITUTE(E$1,"standard",""),"|Float","")&amp;IF(OR($L1885=TRUE,$A1885=0,MOD($A1885,ChapterTable!$R$20)&lt;&gt;0),"","보스")&amp;"인게임누적합배수",ChapterTable!$R:$S,2,0)*C1885)
  )
  )
  )
)</f>
        <v>48343.485498046866</v>
      </c>
      <c r="F1885" s="1">
        <f ca="1">IF(AND($A1885=0,$B1885=1),
    VLOOKUP(1,ChapterTable!$1:$1048576,MATCH("최종"&amp;SUBSTITUTE(SUBSTITUTE(F$1,"standard",""),"|Float",""),ChapterTable!$1:$1,0),0)*ChapterTable!$P$17,
  IF(AND($A1885=0,$B1885=0),
    F1886,
  IF($B1885=0,
    VLOOKUP($A1885,ChapterTable!$1:$1048576,MATCH("최종"&amp;SUBSTITUTE(SUBSTITUTE(F$1,"standard",""),"|Float",""),ChapterTable!$1:$1,0),0),
  IF($B1885=1,
    IF($L1885=FALSE,
      VLOOKUP($A1885,ChapterTable!$1:$1048576,MATCH("최종"&amp;SUBSTITUTE(SUBSTITUTE(F$1,"standard",""),"|Float",""),ChapterTable!$1:$1,0),0),
      VLOOKUP($A1885-ChapterTable!$P$11,ChapterTable!$1:$1048576,MATCH("최종"&amp;SUBSTITUTE(SUBSTITUTE(F$1,"standard",""),"|Float",""),ChapterTable!$1:$1,0),0)*ChapterTable!$P$14
    ),
  OFFSET(F1885,-$B1885+IF($L1885,1,0),0)*
    (VLOOKUP(SUBSTITUTE(SUBSTITUTE(F$1,"standard",""),"|Float","")&amp;IF(OR($L1885=TRUE,$A1885=0,MOD($A1885,ChapterTable!$R$20)&lt;&gt;0),"","보스")&amp;"인게임누적곱배수",ChapterTable!$R:$S,2,0)^D1885
    +VLOOKUP(SUBSTITUTE(SUBSTITUTE(F$1,"standard",""),"|Float","")&amp;IF(OR($L1885=TRUE,$A1885=0,MOD($A1885,ChapterTable!$R$20)&lt;&gt;0),"","보스")&amp;"인게임누적합배수",ChapterTable!$R:$S,2,0)*D1885)
  )
  )
  )
)</f>
        <v>14547.808135986328</v>
      </c>
      <c r="G1885" t="s">
        <v>715</v>
      </c>
      <c r="J1885" t="str">
        <f>IF(ISBLANK(I1885),"",
IFERROR(VLOOKUP(I1885,[1]StringTable!$1:$1048576,MATCH("kor|String",[1]StringTable!$1:$1,0),0),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212"/>
        <v>0.2</v>
      </c>
      <c r="AJ1885">
        <f t="shared" si="210"/>
        <v>0.27466666000000001</v>
      </c>
      <c r="AK1885">
        <f t="shared" si="211"/>
        <v>1</v>
      </c>
      <c r="AL1885">
        <v>0</v>
      </c>
    </row>
    <row r="1886" spans="1:38" x14ac:dyDescent="0.3">
      <c r="A1886">
        <v>15</v>
      </c>
      <c r="B1886">
        <v>45</v>
      </c>
      <c r="C1886">
        <f>IF(OR($L1886=TRUE,$A1886=0,MOD($A1886,ChapterTable!$R$20)&lt;&gt;0),
MAX(0,INT(($B1886+ChapterTable!$P$26+VLOOKUP(SUBSTITUTE(C$1,"성장단계","")&amp;"단계오프셋",ChapterTable!$R:$S,2,0))/ChapterTable!$P$23)),
MAX(0,INT(($B1886+ChapterTable!$R$26+VLOOKUP(SUBSTITUTE(C$1,"성장단계","")&amp;"보스단계오프셋",ChapterTable!$R:$S,2,0))/ChapterTable!$R$23)))</f>
        <v>4</v>
      </c>
      <c r="D1886">
        <f>IF(OR($L1886=TRUE,$A1886=0,MOD($A1886,ChapterTable!$R$20)&lt;&gt;0),
MAX(0,INT(($B1886+ChapterTable!$P$26+VLOOKUP(SUBSTITUTE(D$1,"성장단계","")&amp;"단계오프셋",ChapterTable!$R:$S,2,0))/ChapterTable!$P$23)),
MAX(0,INT(($B1886+ChapterTable!$R$26+VLOOKUP(SUBSTITUTE(D$1,"성장단계","")&amp;"보스단계오프셋",ChapterTable!$R:$S,2,0))/ChapterTable!$R$23)))</f>
        <v>4</v>
      </c>
      <c r="E1886" s="1">
        <f ca="1">IF(AND($A1886=0,$B1886=1),
    VLOOKUP(1,ChapterTable!$1:$1048576,MATCH("최종"&amp;SUBSTITUTE(SUBSTITUTE(E$1,"standard",""),"|Float",""),ChapterTable!$1:$1,0),0)*ChapterTable!$P$17,
  IF(AND($A1886=0,$B1886=0),
    E1887,
  IF($B1886=0,
    VLOOKUP($A1886,ChapterTable!$1:$1048576,MATCH("최종"&amp;SUBSTITUTE(SUBSTITUTE(E$1,"standard",""),"|Float",""),ChapterTable!$1:$1,0),0),
  IF($B1886=1,
    IF($L1886=FALSE,
      VLOOKUP($A1886,ChapterTable!$1:$1048576,MATCH("최종"&amp;SUBSTITUTE(SUBSTITUTE(E$1,"standard",""),"|Float",""),ChapterTable!$1:$1,0),0),
      VLOOKUP($A1886-ChapterTable!$P$11,ChapterTable!$1:$1048576,MATCH("최종"&amp;SUBSTITUTE(SUBSTITUTE(E$1,"standard",""),"|Float",""),ChapterTable!$1:$1,0),0)*ChapterTable!$P$14
    ),
  OFFSET(E1886,-$B1886+IF($L1886,1,0),0)*IF($B1886&gt;OFFSET($B1886,1,0),ChapterTable!$R$17,1)*
    (VLOOKUP(SUBSTITUTE(SUBSTITUTE(E$1,"standard",""),"|Float","")&amp;IF(OR($L1886=TRUE,$A1886=0,MOD($A1886,ChapterTable!$R$20)&lt;&gt;0),"","보스")&amp;"인게임누적곱배수",ChapterTable!$R:$S,2,0)^C1886
    +VLOOKUP(SUBSTITUTE(SUBSTITUTE(E$1,"standard",""),"|Float","")&amp;IF(OR($L1886=TRUE,$A1886=0,MOD($A1886,ChapterTable!$R$20)&lt;&gt;0),"","보스")&amp;"인게임누적합배수",ChapterTable!$R:$S,2,0)*C1886)
  )
  )
  )
)</f>
        <v>48343.485498046866</v>
      </c>
      <c r="F1886" s="1">
        <f ca="1">IF(AND($A1886=0,$B1886=1),
    VLOOKUP(1,ChapterTable!$1:$1048576,MATCH("최종"&amp;SUBSTITUTE(SUBSTITUTE(F$1,"standard",""),"|Float",""),ChapterTable!$1:$1,0),0)*ChapterTable!$P$17,
  IF(AND($A1886=0,$B1886=0),
    F1887,
  IF($B1886=0,
    VLOOKUP($A1886,ChapterTable!$1:$1048576,MATCH("최종"&amp;SUBSTITUTE(SUBSTITUTE(F$1,"standard",""),"|Float",""),ChapterTable!$1:$1,0),0),
  IF($B1886=1,
    IF($L1886=FALSE,
      VLOOKUP($A1886,ChapterTable!$1:$1048576,MATCH("최종"&amp;SUBSTITUTE(SUBSTITUTE(F$1,"standard",""),"|Float",""),ChapterTable!$1:$1,0),0),
      VLOOKUP($A1886-ChapterTable!$P$11,ChapterTable!$1:$1048576,MATCH("최종"&amp;SUBSTITUTE(SUBSTITUTE(F$1,"standard",""),"|Float",""),ChapterTable!$1:$1,0),0)*ChapterTable!$P$14
    ),
  OFFSET(F1886,-$B1886+IF($L1886,1,0),0)*
    (VLOOKUP(SUBSTITUTE(SUBSTITUTE(F$1,"standard",""),"|Float","")&amp;IF(OR($L1886=TRUE,$A1886=0,MOD($A1886,ChapterTable!$R$20)&lt;&gt;0),"","보스")&amp;"인게임누적곱배수",ChapterTable!$R:$S,2,0)^D1886
    +VLOOKUP(SUBSTITUTE(SUBSTITUTE(F$1,"standard",""),"|Float","")&amp;IF(OR($L1886=TRUE,$A1886=0,MOD($A1886,ChapterTable!$R$20)&lt;&gt;0),"","보스")&amp;"인게임누적합배수",ChapterTable!$R:$S,2,0)*D1886)
  )
  )
  )
)</f>
        <v>14547.808135986328</v>
      </c>
      <c r="G1886" t="s">
        <v>715</v>
      </c>
      <c r="J1886" t="str">
        <f>IF(ISBLANK(I1886),"",
IFERROR(VLOOKUP(I1886,[1]StringTable!$1:$1048576,MATCH("kor|String",[1]StringTable!$1:$1,0),0),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212"/>
        <v>0.2</v>
      </c>
      <c r="AJ1886">
        <f t="shared" si="210"/>
        <v>0.27466666000000001</v>
      </c>
      <c r="AK1886">
        <f t="shared" si="211"/>
        <v>1</v>
      </c>
      <c r="AL1886">
        <v>0</v>
      </c>
    </row>
    <row r="1887" spans="1:38" x14ac:dyDescent="0.3">
      <c r="A1887">
        <v>15</v>
      </c>
      <c r="B1887">
        <v>46</v>
      </c>
      <c r="C1887">
        <f>IF(OR($L1887=TRUE,$A1887=0,MOD($A1887,ChapterTable!$R$20)&lt;&gt;0),
MAX(0,INT(($B1887+ChapterTable!$P$26+VLOOKUP(SUBSTITUTE(C$1,"성장단계","")&amp;"단계오프셋",ChapterTable!$R:$S,2,0))/ChapterTable!$P$23)),
MAX(0,INT(($B1887+ChapterTable!$R$26+VLOOKUP(SUBSTITUTE(C$1,"성장단계","")&amp;"보스단계오프셋",ChapterTable!$R:$S,2,0))/ChapterTable!$R$23)))</f>
        <v>5</v>
      </c>
      <c r="D1887">
        <f>IF(OR($L1887=TRUE,$A1887=0,MOD($A1887,ChapterTable!$R$20)&lt;&gt;0),
MAX(0,INT(($B1887+ChapterTable!$P$26+VLOOKUP(SUBSTITUTE(D$1,"성장단계","")&amp;"단계오프셋",ChapterTable!$R:$S,2,0))/ChapterTable!$P$23)),
MAX(0,INT(($B1887+ChapterTable!$R$26+VLOOKUP(SUBSTITUTE(D$1,"성장단계","")&amp;"보스단계오프셋",ChapterTable!$R:$S,2,0))/ChapterTable!$R$23)))</f>
        <v>4</v>
      </c>
      <c r="E1887" s="1">
        <f ca="1">IF(AND($A1887=0,$B1887=1),
    VLOOKUP(1,ChapterTable!$1:$1048576,MATCH("최종"&amp;SUBSTITUTE(SUBSTITUTE(E$1,"standard",""),"|Float",""),ChapterTable!$1:$1,0),0)*ChapterTable!$P$17,
  IF(AND($A1887=0,$B1887=0),
    E1888,
  IF($B1887=0,
    VLOOKUP($A1887,ChapterTable!$1:$1048576,MATCH("최종"&amp;SUBSTITUTE(SUBSTITUTE(E$1,"standard",""),"|Float",""),ChapterTable!$1:$1,0),0),
  IF($B1887=1,
    IF($L1887=FALSE,
      VLOOKUP($A1887,ChapterTable!$1:$1048576,MATCH("최종"&amp;SUBSTITUTE(SUBSTITUTE(E$1,"standard",""),"|Float",""),ChapterTable!$1:$1,0),0),
      VLOOKUP($A1887-ChapterTable!$P$11,ChapterTable!$1:$1048576,MATCH("최종"&amp;SUBSTITUTE(SUBSTITUTE(E$1,"standard",""),"|Float",""),ChapterTable!$1:$1,0),0)*ChapterTable!$P$14
    ),
  OFFSET(E1887,-$B1887+IF($L1887,1,0),0)*IF($B1887&gt;OFFSET($B1887,1,0),ChapterTable!$R$17,1)*
    (VLOOKUP(SUBSTITUTE(SUBSTITUTE(E$1,"standard",""),"|Float","")&amp;IF(OR($L1887=TRUE,$A1887=0,MOD($A1887,ChapterTable!$R$20)&lt;&gt;0),"","보스")&amp;"인게임누적곱배수",ChapterTable!$R:$S,2,0)^C1887
    +VLOOKUP(SUBSTITUTE(SUBSTITUTE(E$1,"standard",""),"|Float","")&amp;IF(OR($L1887=TRUE,$A1887=0,MOD($A1887,ChapterTable!$R$20)&lt;&gt;0),"","보스")&amp;"인게임누적합배수",ChapterTable!$R:$S,2,0)*C1887)
  )
  )
  )
)</f>
        <v>53714.983886718743</v>
      </c>
      <c r="F1887" s="1">
        <f ca="1">IF(AND($A1887=0,$B1887=1),
    VLOOKUP(1,ChapterTable!$1:$1048576,MATCH("최종"&amp;SUBSTITUTE(SUBSTITUTE(F$1,"standard",""),"|Float",""),ChapterTable!$1:$1,0),0)*ChapterTable!$P$17,
  IF(AND($A1887=0,$B1887=0),
    F1888,
  IF($B1887=0,
    VLOOKUP($A1887,ChapterTable!$1:$1048576,MATCH("최종"&amp;SUBSTITUTE(SUBSTITUTE(F$1,"standard",""),"|Float",""),ChapterTable!$1:$1,0),0),
  IF($B1887=1,
    IF($L1887=FALSE,
      VLOOKUP($A1887,ChapterTable!$1:$1048576,MATCH("최종"&amp;SUBSTITUTE(SUBSTITUTE(F$1,"standard",""),"|Float",""),ChapterTable!$1:$1,0),0),
      VLOOKUP($A1887-ChapterTable!$P$11,ChapterTable!$1:$1048576,MATCH("최종"&amp;SUBSTITUTE(SUBSTITUTE(F$1,"standard",""),"|Float",""),ChapterTable!$1:$1,0),0)*ChapterTable!$P$14
    ),
  OFFSET(F1887,-$B1887+IF($L1887,1,0),0)*
    (VLOOKUP(SUBSTITUTE(SUBSTITUTE(F$1,"standard",""),"|Float","")&amp;IF(OR($L1887=TRUE,$A1887=0,MOD($A1887,ChapterTable!$R$20)&lt;&gt;0),"","보스")&amp;"인게임누적곱배수",ChapterTable!$R:$S,2,0)^D1887
    +VLOOKUP(SUBSTITUTE(SUBSTITUTE(F$1,"standard",""),"|Float","")&amp;IF(OR($L1887=TRUE,$A1887=0,MOD($A1887,ChapterTable!$R$20)&lt;&gt;0),"","보스")&amp;"인게임누적합배수",ChapterTable!$R:$S,2,0)*D1887)
  )
  )
  )
)</f>
        <v>14547.808135986328</v>
      </c>
      <c r="G1887" t="s">
        <v>715</v>
      </c>
      <c r="J1887" t="str">
        <f>IF(ISBLANK(I1887),"",
IFERROR(VLOOKUP(I1887,[1]StringTable!$1:$1048576,MATCH("kor|String",[1]StringTable!$1:$1,0),0),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212"/>
        <v>0.2</v>
      </c>
      <c r="AJ1887">
        <f t="shared" si="210"/>
        <v>0.27466666000000001</v>
      </c>
      <c r="AK1887">
        <f t="shared" si="211"/>
        <v>1</v>
      </c>
      <c r="AL1887">
        <v>0</v>
      </c>
    </row>
    <row r="1888" spans="1:38" x14ac:dyDescent="0.3">
      <c r="A1888">
        <v>15</v>
      </c>
      <c r="B1888">
        <v>47</v>
      </c>
      <c r="C1888">
        <f>IF(OR($L1888=TRUE,$A1888=0,MOD($A1888,ChapterTable!$R$20)&lt;&gt;0),
MAX(0,INT(($B1888+ChapterTable!$P$26+VLOOKUP(SUBSTITUTE(C$1,"성장단계","")&amp;"단계오프셋",ChapterTable!$R:$S,2,0))/ChapterTable!$P$23)),
MAX(0,INT(($B1888+ChapterTable!$R$26+VLOOKUP(SUBSTITUTE(C$1,"성장단계","")&amp;"보스단계오프셋",ChapterTable!$R:$S,2,0))/ChapterTable!$R$23)))</f>
        <v>5</v>
      </c>
      <c r="D1888">
        <f>IF(OR($L1888=TRUE,$A1888=0,MOD($A1888,ChapterTable!$R$20)&lt;&gt;0),
MAX(0,INT(($B1888+ChapterTable!$P$26+VLOOKUP(SUBSTITUTE(D$1,"성장단계","")&amp;"단계오프셋",ChapterTable!$R:$S,2,0))/ChapterTable!$P$23)),
MAX(0,INT(($B1888+ChapterTable!$R$26+VLOOKUP(SUBSTITUTE(D$1,"성장단계","")&amp;"보스단계오프셋",ChapterTable!$R:$S,2,0))/ChapterTable!$R$23)))</f>
        <v>4</v>
      </c>
      <c r="E1888" s="1">
        <f ca="1">IF(AND($A1888=0,$B1888=1),
    VLOOKUP(1,ChapterTable!$1:$1048576,MATCH("최종"&amp;SUBSTITUTE(SUBSTITUTE(E$1,"standard",""),"|Float",""),ChapterTable!$1:$1,0),0)*ChapterTable!$P$17,
  IF(AND($A1888=0,$B1888=0),
    E1889,
  IF($B1888=0,
    VLOOKUP($A1888,ChapterTable!$1:$1048576,MATCH("최종"&amp;SUBSTITUTE(SUBSTITUTE(E$1,"standard",""),"|Float",""),ChapterTable!$1:$1,0),0),
  IF($B1888=1,
    IF($L1888=FALSE,
      VLOOKUP($A1888,ChapterTable!$1:$1048576,MATCH("최종"&amp;SUBSTITUTE(SUBSTITUTE(E$1,"standard",""),"|Float",""),ChapterTable!$1:$1,0),0),
      VLOOKUP($A1888-ChapterTable!$P$11,ChapterTable!$1:$1048576,MATCH("최종"&amp;SUBSTITUTE(SUBSTITUTE(E$1,"standard",""),"|Float",""),ChapterTable!$1:$1,0),0)*ChapterTable!$P$14
    ),
  OFFSET(E1888,-$B1888+IF($L1888,1,0),0)*IF($B1888&gt;OFFSET($B1888,1,0),ChapterTable!$R$17,1)*
    (VLOOKUP(SUBSTITUTE(SUBSTITUTE(E$1,"standard",""),"|Float","")&amp;IF(OR($L1888=TRUE,$A1888=0,MOD($A1888,ChapterTable!$R$20)&lt;&gt;0),"","보스")&amp;"인게임누적곱배수",ChapterTable!$R:$S,2,0)^C1888
    +VLOOKUP(SUBSTITUTE(SUBSTITUTE(E$1,"standard",""),"|Float","")&amp;IF(OR($L1888=TRUE,$A1888=0,MOD($A1888,ChapterTable!$R$20)&lt;&gt;0),"","보스")&amp;"인게임누적합배수",ChapterTable!$R:$S,2,0)*C1888)
  )
  )
  )
)</f>
        <v>53714.983886718743</v>
      </c>
      <c r="F1888" s="1">
        <f ca="1">IF(AND($A1888=0,$B1888=1),
    VLOOKUP(1,ChapterTable!$1:$1048576,MATCH("최종"&amp;SUBSTITUTE(SUBSTITUTE(F$1,"standard",""),"|Float",""),ChapterTable!$1:$1,0),0)*ChapterTable!$P$17,
  IF(AND($A1888=0,$B1888=0),
    F1889,
  IF($B1888=0,
    VLOOKUP($A1888,ChapterTable!$1:$1048576,MATCH("최종"&amp;SUBSTITUTE(SUBSTITUTE(F$1,"standard",""),"|Float",""),ChapterTable!$1:$1,0),0),
  IF($B1888=1,
    IF($L1888=FALSE,
      VLOOKUP($A1888,ChapterTable!$1:$1048576,MATCH("최종"&amp;SUBSTITUTE(SUBSTITUTE(F$1,"standard",""),"|Float",""),ChapterTable!$1:$1,0),0),
      VLOOKUP($A1888-ChapterTable!$P$11,ChapterTable!$1:$1048576,MATCH("최종"&amp;SUBSTITUTE(SUBSTITUTE(F$1,"standard",""),"|Float",""),ChapterTable!$1:$1,0),0)*ChapterTable!$P$14
    ),
  OFFSET(F1888,-$B1888+IF($L1888,1,0),0)*
    (VLOOKUP(SUBSTITUTE(SUBSTITUTE(F$1,"standard",""),"|Float","")&amp;IF(OR($L1888=TRUE,$A1888=0,MOD($A1888,ChapterTable!$R$20)&lt;&gt;0),"","보스")&amp;"인게임누적곱배수",ChapterTable!$R:$S,2,0)^D1888
    +VLOOKUP(SUBSTITUTE(SUBSTITUTE(F$1,"standard",""),"|Float","")&amp;IF(OR($L1888=TRUE,$A1888=0,MOD($A1888,ChapterTable!$R$20)&lt;&gt;0),"","보스")&amp;"인게임누적합배수",ChapterTable!$R:$S,2,0)*D1888)
  )
  )
  )
)</f>
        <v>14547.808135986328</v>
      </c>
      <c r="G1888" t="s">
        <v>715</v>
      </c>
      <c r="J1888" t="str">
        <f>IF(ISBLANK(I1888),"",
IFERROR(VLOOKUP(I1888,[1]StringTable!$1:$1048576,MATCH("kor|String",[1]StringTable!$1:$1,0),0),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212"/>
        <v>0.2</v>
      </c>
      <c r="AJ1888">
        <f t="shared" si="210"/>
        <v>0.27466666000000001</v>
      </c>
      <c r="AK1888">
        <f t="shared" si="211"/>
        <v>1</v>
      </c>
      <c r="AL1888">
        <v>0</v>
      </c>
    </row>
    <row r="1889" spans="1:38" x14ac:dyDescent="0.3">
      <c r="A1889">
        <v>15</v>
      </c>
      <c r="B1889">
        <v>48</v>
      </c>
      <c r="C1889">
        <f>IF(OR($L1889=TRUE,$A1889=0,MOD($A1889,ChapterTable!$R$20)&lt;&gt;0),
MAX(0,INT(($B1889+ChapterTable!$P$26+VLOOKUP(SUBSTITUTE(C$1,"성장단계","")&amp;"단계오프셋",ChapterTable!$R:$S,2,0))/ChapterTable!$P$23)),
MAX(0,INT(($B1889+ChapterTable!$R$26+VLOOKUP(SUBSTITUTE(C$1,"성장단계","")&amp;"보스단계오프셋",ChapterTable!$R:$S,2,0))/ChapterTable!$R$23)))</f>
        <v>5</v>
      </c>
      <c r="D1889">
        <f>IF(OR($L1889=TRUE,$A1889=0,MOD($A1889,ChapterTable!$R$20)&lt;&gt;0),
MAX(0,INT(($B1889+ChapterTable!$P$26+VLOOKUP(SUBSTITUTE(D$1,"성장단계","")&amp;"단계오프셋",ChapterTable!$R:$S,2,0))/ChapterTable!$P$23)),
MAX(0,INT(($B1889+ChapterTable!$R$26+VLOOKUP(SUBSTITUTE(D$1,"성장단계","")&amp;"보스단계오프셋",ChapterTable!$R:$S,2,0))/ChapterTable!$R$23)))</f>
        <v>4</v>
      </c>
      <c r="E1889" s="1">
        <f ca="1">IF(AND($A1889=0,$B1889=1),
    VLOOKUP(1,ChapterTable!$1:$1048576,MATCH("최종"&amp;SUBSTITUTE(SUBSTITUTE(E$1,"standard",""),"|Float",""),ChapterTable!$1:$1,0),0)*ChapterTable!$P$17,
  IF(AND($A1889=0,$B1889=0),
    E1890,
  IF($B1889=0,
    VLOOKUP($A1889,ChapterTable!$1:$1048576,MATCH("최종"&amp;SUBSTITUTE(SUBSTITUTE(E$1,"standard",""),"|Float",""),ChapterTable!$1:$1,0),0),
  IF($B1889=1,
    IF($L1889=FALSE,
      VLOOKUP($A1889,ChapterTable!$1:$1048576,MATCH("최종"&amp;SUBSTITUTE(SUBSTITUTE(E$1,"standard",""),"|Float",""),ChapterTable!$1:$1,0),0),
      VLOOKUP($A1889-ChapterTable!$P$11,ChapterTable!$1:$1048576,MATCH("최종"&amp;SUBSTITUTE(SUBSTITUTE(E$1,"standard",""),"|Float",""),ChapterTable!$1:$1,0),0)*ChapterTable!$P$14
    ),
  OFFSET(E1889,-$B1889+IF($L1889,1,0),0)*IF($B1889&gt;OFFSET($B1889,1,0),ChapterTable!$R$17,1)*
    (VLOOKUP(SUBSTITUTE(SUBSTITUTE(E$1,"standard",""),"|Float","")&amp;IF(OR($L1889=TRUE,$A1889=0,MOD($A1889,ChapterTable!$R$20)&lt;&gt;0),"","보스")&amp;"인게임누적곱배수",ChapterTable!$R:$S,2,0)^C1889
    +VLOOKUP(SUBSTITUTE(SUBSTITUTE(E$1,"standard",""),"|Float","")&amp;IF(OR($L1889=TRUE,$A1889=0,MOD($A1889,ChapterTable!$R$20)&lt;&gt;0),"","보스")&amp;"인게임누적합배수",ChapterTable!$R:$S,2,0)*C1889)
  )
  )
  )
)</f>
        <v>53714.983886718743</v>
      </c>
      <c r="F1889" s="1">
        <f ca="1">IF(AND($A1889=0,$B1889=1),
    VLOOKUP(1,ChapterTable!$1:$1048576,MATCH("최종"&amp;SUBSTITUTE(SUBSTITUTE(F$1,"standard",""),"|Float",""),ChapterTable!$1:$1,0),0)*ChapterTable!$P$17,
  IF(AND($A1889=0,$B1889=0),
    F1890,
  IF($B1889=0,
    VLOOKUP($A1889,ChapterTable!$1:$1048576,MATCH("최종"&amp;SUBSTITUTE(SUBSTITUTE(F$1,"standard",""),"|Float",""),ChapterTable!$1:$1,0),0),
  IF($B1889=1,
    IF($L1889=FALSE,
      VLOOKUP($A1889,ChapterTable!$1:$1048576,MATCH("최종"&amp;SUBSTITUTE(SUBSTITUTE(F$1,"standard",""),"|Float",""),ChapterTable!$1:$1,0),0),
      VLOOKUP($A1889-ChapterTable!$P$11,ChapterTable!$1:$1048576,MATCH("최종"&amp;SUBSTITUTE(SUBSTITUTE(F$1,"standard",""),"|Float",""),ChapterTable!$1:$1,0),0)*ChapterTable!$P$14
    ),
  OFFSET(F1889,-$B1889+IF($L1889,1,0),0)*
    (VLOOKUP(SUBSTITUTE(SUBSTITUTE(F$1,"standard",""),"|Float","")&amp;IF(OR($L1889=TRUE,$A1889=0,MOD($A1889,ChapterTable!$R$20)&lt;&gt;0),"","보스")&amp;"인게임누적곱배수",ChapterTable!$R:$S,2,0)^D1889
    +VLOOKUP(SUBSTITUTE(SUBSTITUTE(F$1,"standard",""),"|Float","")&amp;IF(OR($L1889=TRUE,$A1889=0,MOD($A1889,ChapterTable!$R$20)&lt;&gt;0),"","보스")&amp;"인게임누적합배수",ChapterTable!$R:$S,2,0)*D1889)
  )
  )
  )
)</f>
        <v>14547.808135986328</v>
      </c>
      <c r="G1889" t="s">
        <v>715</v>
      </c>
      <c r="J1889" t="str">
        <f>IF(ISBLANK(I1889),"",
IFERROR(VLOOKUP(I1889,[1]StringTable!$1:$1048576,MATCH("kor|String",[1]StringTable!$1:$1,0),0),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212"/>
        <v>0.2</v>
      </c>
      <c r="AJ1889">
        <f t="shared" si="210"/>
        <v>0.27466666000000001</v>
      </c>
      <c r="AK1889">
        <f t="shared" si="211"/>
        <v>1</v>
      </c>
      <c r="AL1889">
        <v>0</v>
      </c>
    </row>
    <row r="1890" spans="1:38" x14ac:dyDescent="0.3">
      <c r="A1890">
        <v>15</v>
      </c>
      <c r="B1890">
        <v>49</v>
      </c>
      <c r="C1890">
        <f>IF(OR($L1890=TRUE,$A1890=0,MOD($A1890,ChapterTable!$R$20)&lt;&gt;0),
MAX(0,INT(($B1890+ChapterTable!$P$26+VLOOKUP(SUBSTITUTE(C$1,"성장단계","")&amp;"단계오프셋",ChapterTable!$R:$S,2,0))/ChapterTable!$P$23)),
MAX(0,INT(($B1890+ChapterTable!$R$26+VLOOKUP(SUBSTITUTE(C$1,"성장단계","")&amp;"보스단계오프셋",ChapterTable!$R:$S,2,0))/ChapterTable!$R$23)))</f>
        <v>5</v>
      </c>
      <c r="D1890">
        <f>IF(OR($L1890=TRUE,$A1890=0,MOD($A1890,ChapterTable!$R$20)&lt;&gt;0),
MAX(0,INT(($B1890+ChapterTable!$P$26+VLOOKUP(SUBSTITUTE(D$1,"성장단계","")&amp;"단계오프셋",ChapterTable!$R:$S,2,0))/ChapterTable!$P$23)),
MAX(0,INT(($B1890+ChapterTable!$R$26+VLOOKUP(SUBSTITUTE(D$1,"성장단계","")&amp;"보스단계오프셋",ChapterTable!$R:$S,2,0))/ChapterTable!$R$23)))</f>
        <v>4</v>
      </c>
      <c r="E1890" s="1">
        <f ca="1">IF(AND($A1890=0,$B1890=1),
    VLOOKUP(1,ChapterTable!$1:$1048576,MATCH("최종"&amp;SUBSTITUTE(SUBSTITUTE(E$1,"standard",""),"|Float",""),ChapterTable!$1:$1,0),0)*ChapterTable!$P$17,
  IF(AND($A1890=0,$B1890=0),
    E1891,
  IF($B1890=0,
    VLOOKUP($A1890,ChapterTable!$1:$1048576,MATCH("최종"&amp;SUBSTITUTE(SUBSTITUTE(E$1,"standard",""),"|Float",""),ChapterTable!$1:$1,0),0),
  IF($B1890=1,
    IF($L1890=FALSE,
      VLOOKUP($A1890,ChapterTable!$1:$1048576,MATCH("최종"&amp;SUBSTITUTE(SUBSTITUTE(E$1,"standard",""),"|Float",""),ChapterTable!$1:$1,0),0),
      VLOOKUP($A1890-ChapterTable!$P$11,ChapterTable!$1:$1048576,MATCH("최종"&amp;SUBSTITUTE(SUBSTITUTE(E$1,"standard",""),"|Float",""),ChapterTable!$1:$1,0),0)*ChapterTable!$P$14
    ),
  OFFSET(E1890,-$B1890+IF($L1890,1,0),0)*IF($B1890&gt;OFFSET($B1890,1,0),ChapterTable!$R$17,1)*
    (VLOOKUP(SUBSTITUTE(SUBSTITUTE(E$1,"standard",""),"|Float","")&amp;IF(OR($L1890=TRUE,$A1890=0,MOD($A1890,ChapterTable!$R$20)&lt;&gt;0),"","보스")&amp;"인게임누적곱배수",ChapterTable!$R:$S,2,0)^C1890
    +VLOOKUP(SUBSTITUTE(SUBSTITUTE(E$1,"standard",""),"|Float","")&amp;IF(OR($L1890=TRUE,$A1890=0,MOD($A1890,ChapterTable!$R$20)&lt;&gt;0),"","보스")&amp;"인게임누적합배수",ChapterTable!$R:$S,2,0)*C1890)
  )
  )
  )
)</f>
        <v>53714.983886718743</v>
      </c>
      <c r="F1890" s="1">
        <f ca="1">IF(AND($A1890=0,$B1890=1),
    VLOOKUP(1,ChapterTable!$1:$1048576,MATCH("최종"&amp;SUBSTITUTE(SUBSTITUTE(F$1,"standard",""),"|Float",""),ChapterTable!$1:$1,0),0)*ChapterTable!$P$17,
  IF(AND($A1890=0,$B1890=0),
    F1891,
  IF($B1890=0,
    VLOOKUP($A1890,ChapterTable!$1:$1048576,MATCH("최종"&amp;SUBSTITUTE(SUBSTITUTE(F$1,"standard",""),"|Float",""),ChapterTable!$1:$1,0),0),
  IF($B1890=1,
    IF($L1890=FALSE,
      VLOOKUP($A1890,ChapterTable!$1:$1048576,MATCH("최종"&amp;SUBSTITUTE(SUBSTITUTE(F$1,"standard",""),"|Float",""),ChapterTable!$1:$1,0),0),
      VLOOKUP($A1890-ChapterTable!$P$11,ChapterTable!$1:$1048576,MATCH("최종"&amp;SUBSTITUTE(SUBSTITUTE(F$1,"standard",""),"|Float",""),ChapterTable!$1:$1,0),0)*ChapterTable!$P$14
    ),
  OFFSET(F1890,-$B1890+IF($L1890,1,0),0)*
    (VLOOKUP(SUBSTITUTE(SUBSTITUTE(F$1,"standard",""),"|Float","")&amp;IF(OR($L1890=TRUE,$A1890=0,MOD($A1890,ChapterTable!$R$20)&lt;&gt;0),"","보스")&amp;"인게임누적곱배수",ChapterTable!$R:$S,2,0)^D1890
    +VLOOKUP(SUBSTITUTE(SUBSTITUTE(F$1,"standard",""),"|Float","")&amp;IF(OR($L1890=TRUE,$A1890=0,MOD($A1890,ChapterTable!$R$20)&lt;&gt;0),"","보스")&amp;"인게임누적합배수",ChapterTable!$R:$S,2,0)*D1890)
  )
  )
  )
)</f>
        <v>14547.808135986328</v>
      </c>
      <c r="G1890" t="s">
        <v>715</v>
      </c>
      <c r="J1890" t="str">
        <f>IF(ISBLANK(I1890),"",
IFERROR(VLOOKUP(I1890,[1]StringTable!$1:$1048576,MATCH("kor|String",[1]StringTable!$1:$1,0),0),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212"/>
        <v>0.2</v>
      </c>
      <c r="AJ1890">
        <f t="shared" si="210"/>
        <v>0.27466666000000001</v>
      </c>
      <c r="AK1890">
        <f t="shared" si="211"/>
        <v>1</v>
      </c>
      <c r="AL1890">
        <v>0</v>
      </c>
    </row>
    <row r="1891" spans="1:38" x14ac:dyDescent="0.3">
      <c r="A1891">
        <v>15</v>
      </c>
      <c r="B1891">
        <v>50</v>
      </c>
      <c r="C1891">
        <f>IF(OR($L1891=TRUE,$A1891=0,MOD($A1891,ChapterTable!$R$20)&lt;&gt;0),
MAX(0,INT(($B1891+ChapterTable!$P$26+VLOOKUP(SUBSTITUTE(C$1,"성장단계","")&amp;"단계오프셋",ChapterTable!$R:$S,2,0))/ChapterTable!$P$23)),
MAX(0,INT(($B1891+ChapterTable!$R$26+VLOOKUP(SUBSTITUTE(C$1,"성장단계","")&amp;"보스단계오프셋",ChapterTable!$R:$S,2,0))/ChapterTable!$R$23)))</f>
        <v>5</v>
      </c>
      <c r="D1891">
        <f>IF(OR($L1891=TRUE,$A1891=0,MOD($A1891,ChapterTable!$R$20)&lt;&gt;0),
MAX(0,INT(($B1891+ChapterTable!$P$26+VLOOKUP(SUBSTITUTE(D$1,"성장단계","")&amp;"단계오프셋",ChapterTable!$R:$S,2,0))/ChapterTable!$P$23)),
MAX(0,INT(($B1891+ChapterTable!$R$26+VLOOKUP(SUBSTITUTE(D$1,"성장단계","")&amp;"보스단계오프셋",ChapterTable!$R:$S,2,0))/ChapterTable!$R$23)))</f>
        <v>4</v>
      </c>
      <c r="E1891" s="1">
        <f ca="1">IF(AND($A1891=0,$B1891=1),
    VLOOKUP(1,ChapterTable!$1:$1048576,MATCH("최종"&amp;SUBSTITUTE(SUBSTITUTE(E$1,"standard",""),"|Float",""),ChapterTable!$1:$1,0),0)*ChapterTable!$P$17,
  IF(AND($A1891=0,$B1891=0),
    E1892,
  IF($B1891=0,
    VLOOKUP($A1891,ChapterTable!$1:$1048576,MATCH("최종"&amp;SUBSTITUTE(SUBSTITUTE(E$1,"standard",""),"|Float",""),ChapterTable!$1:$1,0),0),
  IF($B1891=1,
    IF($L1891=FALSE,
      VLOOKUP($A1891,ChapterTable!$1:$1048576,MATCH("최종"&amp;SUBSTITUTE(SUBSTITUTE(E$1,"standard",""),"|Float",""),ChapterTable!$1:$1,0),0),
      VLOOKUP($A1891-ChapterTable!$P$11,ChapterTable!$1:$1048576,MATCH("최종"&amp;SUBSTITUTE(SUBSTITUTE(E$1,"standard",""),"|Float",""),ChapterTable!$1:$1,0),0)*ChapterTable!$P$14
    ),
  OFFSET(E1891,-$B1891+IF($L1891,1,0),0)*IF($B1891&gt;OFFSET($B1891,1,0),ChapterTable!$R$17,1)*
    (VLOOKUP(SUBSTITUTE(SUBSTITUTE(E$1,"standard",""),"|Float","")&amp;IF(OR($L1891=TRUE,$A1891=0,MOD($A1891,ChapterTable!$R$20)&lt;&gt;0),"","보스")&amp;"인게임누적곱배수",ChapterTable!$R:$S,2,0)^C1891
    +VLOOKUP(SUBSTITUTE(SUBSTITUTE(E$1,"standard",""),"|Float","")&amp;IF(OR($L1891=TRUE,$A1891=0,MOD($A1891,ChapterTable!$R$20)&lt;&gt;0),"","보스")&amp;"인게임누적합배수",ChapterTable!$R:$S,2,0)*C1891)
  )
  )
  )
)</f>
        <v>69829.479052734372</v>
      </c>
      <c r="F1891" s="1">
        <f ca="1">IF(AND($A1891=0,$B1891=1),
    VLOOKUP(1,ChapterTable!$1:$1048576,MATCH("최종"&amp;SUBSTITUTE(SUBSTITUTE(F$1,"standard",""),"|Float",""),ChapterTable!$1:$1,0),0)*ChapterTable!$P$17,
  IF(AND($A1891=0,$B1891=0),
    F1892,
  IF($B1891=0,
    VLOOKUP($A1891,ChapterTable!$1:$1048576,MATCH("최종"&amp;SUBSTITUTE(SUBSTITUTE(F$1,"standard",""),"|Float",""),ChapterTable!$1:$1,0),0),
  IF($B1891=1,
    IF($L1891=FALSE,
      VLOOKUP($A1891,ChapterTable!$1:$1048576,MATCH("최종"&amp;SUBSTITUTE(SUBSTITUTE(F$1,"standard",""),"|Float",""),ChapterTable!$1:$1,0),0),
      VLOOKUP($A1891-ChapterTable!$P$11,ChapterTable!$1:$1048576,MATCH("최종"&amp;SUBSTITUTE(SUBSTITUTE(F$1,"standard",""),"|Float",""),ChapterTable!$1:$1,0),0)*ChapterTable!$P$14
    ),
  OFFSET(F1891,-$B1891+IF($L1891,1,0),0)*
    (VLOOKUP(SUBSTITUTE(SUBSTITUTE(F$1,"standard",""),"|Float","")&amp;IF(OR($L1891=TRUE,$A1891=0,MOD($A1891,ChapterTable!$R$20)&lt;&gt;0),"","보스")&amp;"인게임누적곱배수",ChapterTable!$R:$S,2,0)^D1891
    +VLOOKUP(SUBSTITUTE(SUBSTITUTE(F$1,"standard",""),"|Float","")&amp;IF(OR($L1891=TRUE,$A1891=0,MOD($A1891,ChapterTable!$R$20)&lt;&gt;0),"","보스")&amp;"인게임누적합배수",ChapterTable!$R:$S,2,0)*D1891)
  )
  )
  )
)</f>
        <v>14547.808135986328</v>
      </c>
      <c r="G1891" t="s">
        <v>715</v>
      </c>
      <c r="J1891" t="str">
        <f>IF(ISBLANK(I1891),"",
IFERROR(VLOOKUP(I1891,[1]StringTable!$1:$1048576,MATCH("kor|String",[1]StringTable!$1:$1,0),0),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212"/>
        <v>0.2</v>
      </c>
      <c r="AJ1891">
        <f t="shared" si="210"/>
        <v>1</v>
      </c>
      <c r="AK1891">
        <f t="shared" si="211"/>
        <v>1</v>
      </c>
      <c r="AL1891">
        <v>0</v>
      </c>
    </row>
    <row r="1892" spans="1:38" hidden="1" x14ac:dyDescent="0.3">
      <c r="A1892">
        <v>16</v>
      </c>
      <c r="B1892">
        <v>1</v>
      </c>
      <c r="C1892">
        <f>IF(OR($L1892=TRUE,$A1892=0,MOD($A1892,ChapterTable!$R$20)&lt;&gt;0),
MAX(0,INT(($B1892+ChapterTable!$P$26+VLOOKUP(SUBSTITUTE(C$1,"성장단계","")&amp;"단계오프셋",ChapterTable!$R:$S,2,0))/ChapterTable!$P$23)),
MAX(0,INT(($B1892+ChapterTable!$R$26+VLOOKUP(SUBSTITUTE(C$1,"성장단계","")&amp;"보스단계오프셋",ChapterTable!$R:$S,2,0))/ChapterTable!$R$23)))</f>
        <v>0</v>
      </c>
      <c r="D1892">
        <f>IF(OR($L1892=TRUE,$A1892=0,MOD($A1892,ChapterTable!$R$20)&lt;&gt;0),
MAX(0,INT(($B1892+ChapterTable!$P$26+VLOOKUP(SUBSTITUTE(D$1,"성장단계","")&amp;"단계오프셋",ChapterTable!$R:$S,2,0))/ChapterTable!$P$23)),
MAX(0,INT(($B1892+ChapterTable!$R$26+VLOOKUP(SUBSTITUTE(D$1,"성장단계","")&amp;"보스단계오프셋",ChapterTable!$R:$S,2,0))/ChapterTable!$R$23)))</f>
        <v>0</v>
      </c>
      <c r="E1892" s="1">
        <f ca="1">IF(AND($A1892=0,$B1892=1),
    VLOOKUP(1,ChapterTable!$1:$1048576,MATCH("최종"&amp;SUBSTITUTE(SUBSTITUTE(E$1,"standard",""),"|Float",""),ChapterTable!$1:$1,0),0)*ChapterTable!$P$17,
  IF(AND($A1892=0,$B1892=0),
    E1893,
  IF($B1892=0,
    VLOOKUP($A1892,ChapterTable!$1:$1048576,MATCH("최종"&amp;SUBSTITUTE(SUBSTITUTE(E$1,"standard",""),"|Float",""),ChapterTable!$1:$1,0),0),
  IF($B1892=1,
    IF($L1892=FALSE,
      VLOOKUP($A1892,ChapterTable!$1:$1048576,MATCH("최종"&amp;SUBSTITUTE(SUBSTITUTE(E$1,"standard",""),"|Float",""),ChapterTable!$1:$1,0),0),
      VLOOKUP($A1892-ChapterTable!$P$11,ChapterTable!$1:$1048576,MATCH("최종"&amp;SUBSTITUTE(SUBSTITUTE(E$1,"standard",""),"|Float",""),ChapterTable!$1:$1,0),0)*ChapterTable!$P$14
    ),
  OFFSET(E1892,-$B1892+IF($L1892,1,0),0)*IF($B1892&gt;OFFSET($B1892,1,0),ChapterTable!$R$17,1)*
    (VLOOKUP(SUBSTITUTE(SUBSTITUTE(E$1,"standard",""),"|Float","")&amp;IF(OR($L1892=TRUE,$A1892=0,MOD($A1892,ChapterTable!$R$20)&lt;&gt;0),"","보스")&amp;"인게임누적곱배수",ChapterTable!$R:$S,2,0)^C1892
    +VLOOKUP(SUBSTITUTE(SUBSTITUTE(E$1,"standard",""),"|Float","")&amp;IF(OR($L1892=TRUE,$A1892=0,MOD($A1892,ChapterTable!$R$20)&lt;&gt;0),"","보스")&amp;"인게임누적합배수",ChapterTable!$R:$S,2,0)*C1892)
  )
  )
  )
)</f>
        <v>40286.237915039063</v>
      </c>
      <c r="F1892" s="1">
        <f ca="1">IF(AND($A1892=0,$B1892=1),
    VLOOKUP(1,ChapterTable!$1:$1048576,MATCH("최종"&amp;SUBSTITUTE(SUBSTITUTE(F$1,"standard",""),"|Float",""),ChapterTable!$1:$1,0),0)*ChapterTable!$P$17,
  IF(AND($A1892=0,$B1892=0),
    F1893,
  IF($B1892=0,
    VLOOKUP($A1892,ChapterTable!$1:$1048576,MATCH("최종"&amp;SUBSTITUTE(SUBSTITUTE(F$1,"standard",""),"|Float",""),ChapterTable!$1:$1,0),0),
  IF($B1892=1,
    IF($L1892=FALSE,
      VLOOKUP($A1892,ChapterTable!$1:$1048576,MATCH("최종"&amp;SUBSTITUTE(SUBSTITUTE(F$1,"standard",""),"|Float",""),ChapterTable!$1:$1,0),0),
      VLOOKUP($A1892-ChapterTable!$P$11,ChapterTable!$1:$1048576,MATCH("최종"&amp;SUBSTITUTE(SUBSTITUTE(F$1,"standard",""),"|Float",""),ChapterTable!$1:$1,0),0)*ChapterTable!$P$14
    ),
  OFFSET(F1892,-$B1892+IF($L1892,1,0),0)*
    (VLOOKUP(SUBSTITUTE(SUBSTITUTE(F$1,"standard",""),"|Float","")&amp;IF(OR($L1892=TRUE,$A1892=0,MOD($A1892,ChapterTable!$R$20)&lt;&gt;0),"","보스")&amp;"인게임누적곱배수",ChapterTable!$R:$S,2,0)^D1892
    +VLOOKUP(SUBSTITUTE(SUBSTITUTE(F$1,"standard",""),"|Float","")&amp;IF(OR($L1892=TRUE,$A1892=0,MOD($A1892,ChapterTable!$R$20)&lt;&gt;0),"","보스")&amp;"인게임누적합배수",ChapterTable!$R:$S,2,0)*D1892)
  )
  )
  )
)</f>
        <v>16785.932464599609</v>
      </c>
      <c r="G1892" t="s">
        <v>715</v>
      </c>
      <c r="J1892" t="str">
        <f>IF(ISBLANK(I1892),"",
IFERROR(VLOOKUP(I1892,[1]StringTable!$1:$1048576,MATCH("kor|String",[1]StringTable!$1:$1,0),0),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212"/>
        <v>1</v>
      </c>
      <c r="AJ1892">
        <f t="shared" si="210"/>
        <v>1</v>
      </c>
      <c r="AK1892">
        <f t="shared" si="211"/>
        <v>1</v>
      </c>
      <c r="AL1892">
        <f>AL1842+1</f>
        <v>1</v>
      </c>
    </row>
    <row r="1893" spans="1:38" hidden="1" x14ac:dyDescent="0.3">
      <c r="A1893">
        <v>16</v>
      </c>
      <c r="B1893">
        <v>2</v>
      </c>
      <c r="C1893">
        <f>IF(OR($L1893=TRUE,$A1893=0,MOD($A1893,ChapterTable!$R$20)&lt;&gt;0),
MAX(0,INT(($B1893+ChapterTable!$P$26+VLOOKUP(SUBSTITUTE(C$1,"성장단계","")&amp;"단계오프셋",ChapterTable!$R:$S,2,0))/ChapterTable!$P$23)),
MAX(0,INT(($B1893+ChapterTable!$R$26+VLOOKUP(SUBSTITUTE(C$1,"성장단계","")&amp;"보스단계오프셋",ChapterTable!$R:$S,2,0))/ChapterTable!$R$23)))</f>
        <v>0</v>
      </c>
      <c r="D1893">
        <f>IF(OR($L1893=TRUE,$A1893=0,MOD($A1893,ChapterTable!$R$20)&lt;&gt;0),
MAX(0,INT(($B1893+ChapterTable!$P$26+VLOOKUP(SUBSTITUTE(D$1,"성장단계","")&amp;"단계오프셋",ChapterTable!$R:$S,2,0))/ChapterTable!$P$23)),
MAX(0,INT(($B1893+ChapterTable!$R$26+VLOOKUP(SUBSTITUTE(D$1,"성장단계","")&amp;"보스단계오프셋",ChapterTable!$R:$S,2,0))/ChapterTable!$R$23)))</f>
        <v>0</v>
      </c>
      <c r="E1893" s="1">
        <f ca="1">IF(AND($A1893=0,$B1893=1),
    VLOOKUP(1,ChapterTable!$1:$1048576,MATCH("최종"&amp;SUBSTITUTE(SUBSTITUTE(E$1,"standard",""),"|Float",""),ChapterTable!$1:$1,0),0)*ChapterTable!$P$17,
  IF(AND($A1893=0,$B1893=0),
    E1894,
  IF($B1893=0,
    VLOOKUP($A1893,ChapterTable!$1:$1048576,MATCH("최종"&amp;SUBSTITUTE(SUBSTITUTE(E$1,"standard",""),"|Float",""),ChapterTable!$1:$1,0),0),
  IF($B1893=1,
    IF($L1893=FALSE,
      VLOOKUP($A1893,ChapterTable!$1:$1048576,MATCH("최종"&amp;SUBSTITUTE(SUBSTITUTE(E$1,"standard",""),"|Float",""),ChapterTable!$1:$1,0),0),
      VLOOKUP($A1893-ChapterTable!$P$11,ChapterTable!$1:$1048576,MATCH("최종"&amp;SUBSTITUTE(SUBSTITUTE(E$1,"standard",""),"|Float",""),ChapterTable!$1:$1,0),0)*ChapterTable!$P$14
    ),
  OFFSET(E1893,-$B1893+IF($L1893,1,0),0)*IF($B1893&gt;OFFSET($B1893,1,0),ChapterTable!$R$17,1)*
    (VLOOKUP(SUBSTITUTE(SUBSTITUTE(E$1,"standard",""),"|Float","")&amp;IF(OR($L1893=TRUE,$A1893=0,MOD($A1893,ChapterTable!$R$20)&lt;&gt;0),"","보스")&amp;"인게임누적곱배수",ChapterTable!$R:$S,2,0)^C1893
    +VLOOKUP(SUBSTITUTE(SUBSTITUTE(E$1,"standard",""),"|Float","")&amp;IF(OR($L1893=TRUE,$A1893=0,MOD($A1893,ChapterTable!$R$20)&lt;&gt;0),"","보스")&amp;"인게임누적합배수",ChapterTable!$R:$S,2,0)*C1893)
  )
  )
  )
)</f>
        <v>40286.237915039063</v>
      </c>
      <c r="F1893" s="1">
        <f ca="1">IF(AND($A1893=0,$B1893=1),
    VLOOKUP(1,ChapterTable!$1:$1048576,MATCH("최종"&amp;SUBSTITUTE(SUBSTITUTE(F$1,"standard",""),"|Float",""),ChapterTable!$1:$1,0),0)*ChapterTable!$P$17,
  IF(AND($A1893=0,$B1893=0),
    F1894,
  IF($B1893=0,
    VLOOKUP($A1893,ChapterTable!$1:$1048576,MATCH("최종"&amp;SUBSTITUTE(SUBSTITUTE(F$1,"standard",""),"|Float",""),ChapterTable!$1:$1,0),0),
  IF($B1893=1,
    IF($L1893=FALSE,
      VLOOKUP($A1893,ChapterTable!$1:$1048576,MATCH("최종"&amp;SUBSTITUTE(SUBSTITUTE(F$1,"standard",""),"|Float",""),ChapterTable!$1:$1,0),0),
      VLOOKUP($A1893-ChapterTable!$P$11,ChapterTable!$1:$1048576,MATCH("최종"&amp;SUBSTITUTE(SUBSTITUTE(F$1,"standard",""),"|Float",""),ChapterTable!$1:$1,0),0)*ChapterTable!$P$14
    ),
  OFFSET(F1893,-$B1893+IF($L1893,1,0),0)*
    (VLOOKUP(SUBSTITUTE(SUBSTITUTE(F$1,"standard",""),"|Float","")&amp;IF(OR($L1893=TRUE,$A1893=0,MOD($A1893,ChapterTable!$R$20)&lt;&gt;0),"","보스")&amp;"인게임누적곱배수",ChapterTable!$R:$S,2,0)^D1893
    +VLOOKUP(SUBSTITUTE(SUBSTITUTE(F$1,"standard",""),"|Float","")&amp;IF(OR($L1893=TRUE,$A1893=0,MOD($A1893,ChapterTable!$R$20)&lt;&gt;0),"","보스")&amp;"인게임누적합배수",ChapterTable!$R:$S,2,0)*D1893)
  )
  )
  )
)</f>
        <v>16785.932464599609</v>
      </c>
      <c r="G1893" t="s">
        <v>715</v>
      </c>
      <c r="J1893" t="str">
        <f>IF(ISBLANK(I1893),"",
IFERROR(VLOOKUP(I1893,[1]StringTable!$1:$1048576,MATCH("kor|String",[1]StringTable!$1:$1,0),0),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212"/>
        <v>1</v>
      </c>
      <c r="AJ1893">
        <f t="shared" si="210"/>
        <v>1</v>
      </c>
      <c r="AK1893">
        <f t="shared" si="211"/>
        <v>1</v>
      </c>
      <c r="AL1893">
        <f t="shared" ref="AL1893:AL1956" si="213">AL1843+1</f>
        <v>1</v>
      </c>
    </row>
    <row r="1894" spans="1:38" hidden="1" x14ac:dyDescent="0.3">
      <c r="A1894">
        <v>16</v>
      </c>
      <c r="B1894">
        <v>3</v>
      </c>
      <c r="C1894">
        <f>IF(OR($L1894=TRUE,$A1894=0,MOD($A1894,ChapterTable!$R$20)&lt;&gt;0),
MAX(0,INT(($B1894+ChapterTable!$P$26+VLOOKUP(SUBSTITUTE(C$1,"성장단계","")&amp;"단계오프셋",ChapterTable!$R:$S,2,0))/ChapterTable!$P$23)),
MAX(0,INT(($B1894+ChapterTable!$R$26+VLOOKUP(SUBSTITUTE(C$1,"성장단계","")&amp;"보스단계오프셋",ChapterTable!$R:$S,2,0))/ChapterTable!$R$23)))</f>
        <v>0</v>
      </c>
      <c r="D1894">
        <f>IF(OR($L1894=TRUE,$A1894=0,MOD($A1894,ChapterTable!$R$20)&lt;&gt;0),
MAX(0,INT(($B1894+ChapterTable!$P$26+VLOOKUP(SUBSTITUTE(D$1,"성장단계","")&amp;"단계오프셋",ChapterTable!$R:$S,2,0))/ChapterTable!$P$23)),
MAX(0,INT(($B1894+ChapterTable!$R$26+VLOOKUP(SUBSTITUTE(D$1,"성장단계","")&amp;"보스단계오프셋",ChapterTable!$R:$S,2,0))/ChapterTable!$R$23)))</f>
        <v>0</v>
      </c>
      <c r="E1894" s="1">
        <f ca="1">IF(AND($A1894=0,$B1894=1),
    VLOOKUP(1,ChapterTable!$1:$1048576,MATCH("최종"&amp;SUBSTITUTE(SUBSTITUTE(E$1,"standard",""),"|Float",""),ChapterTable!$1:$1,0),0)*ChapterTable!$P$17,
  IF(AND($A1894=0,$B1894=0),
    E1895,
  IF($B1894=0,
    VLOOKUP($A1894,ChapterTable!$1:$1048576,MATCH("최종"&amp;SUBSTITUTE(SUBSTITUTE(E$1,"standard",""),"|Float",""),ChapterTable!$1:$1,0),0),
  IF($B1894=1,
    IF($L1894=FALSE,
      VLOOKUP($A1894,ChapterTable!$1:$1048576,MATCH("최종"&amp;SUBSTITUTE(SUBSTITUTE(E$1,"standard",""),"|Float",""),ChapterTable!$1:$1,0),0),
      VLOOKUP($A1894-ChapterTable!$P$11,ChapterTable!$1:$1048576,MATCH("최종"&amp;SUBSTITUTE(SUBSTITUTE(E$1,"standard",""),"|Float",""),ChapterTable!$1:$1,0),0)*ChapterTable!$P$14
    ),
  OFFSET(E1894,-$B1894+IF($L1894,1,0),0)*IF($B1894&gt;OFFSET($B1894,1,0),ChapterTable!$R$17,1)*
    (VLOOKUP(SUBSTITUTE(SUBSTITUTE(E$1,"standard",""),"|Float","")&amp;IF(OR($L1894=TRUE,$A1894=0,MOD($A1894,ChapterTable!$R$20)&lt;&gt;0),"","보스")&amp;"인게임누적곱배수",ChapterTable!$R:$S,2,0)^C1894
    +VLOOKUP(SUBSTITUTE(SUBSTITUTE(E$1,"standard",""),"|Float","")&amp;IF(OR($L1894=TRUE,$A1894=0,MOD($A1894,ChapterTable!$R$20)&lt;&gt;0),"","보스")&amp;"인게임누적합배수",ChapterTable!$R:$S,2,0)*C1894)
  )
  )
  )
)</f>
        <v>40286.237915039063</v>
      </c>
      <c r="F1894" s="1">
        <f ca="1">IF(AND($A1894=0,$B1894=1),
    VLOOKUP(1,ChapterTable!$1:$1048576,MATCH("최종"&amp;SUBSTITUTE(SUBSTITUTE(F$1,"standard",""),"|Float",""),ChapterTable!$1:$1,0),0)*ChapterTable!$P$17,
  IF(AND($A1894=0,$B1894=0),
    F1895,
  IF($B1894=0,
    VLOOKUP($A1894,ChapterTable!$1:$1048576,MATCH("최종"&amp;SUBSTITUTE(SUBSTITUTE(F$1,"standard",""),"|Float",""),ChapterTable!$1:$1,0),0),
  IF($B1894=1,
    IF($L1894=FALSE,
      VLOOKUP($A1894,ChapterTable!$1:$1048576,MATCH("최종"&amp;SUBSTITUTE(SUBSTITUTE(F$1,"standard",""),"|Float",""),ChapterTable!$1:$1,0),0),
      VLOOKUP($A1894-ChapterTable!$P$11,ChapterTable!$1:$1048576,MATCH("최종"&amp;SUBSTITUTE(SUBSTITUTE(F$1,"standard",""),"|Float",""),ChapterTable!$1:$1,0),0)*ChapterTable!$P$14
    ),
  OFFSET(F1894,-$B1894+IF($L1894,1,0),0)*
    (VLOOKUP(SUBSTITUTE(SUBSTITUTE(F$1,"standard",""),"|Float","")&amp;IF(OR($L1894=TRUE,$A1894=0,MOD($A1894,ChapterTable!$R$20)&lt;&gt;0),"","보스")&amp;"인게임누적곱배수",ChapterTable!$R:$S,2,0)^D1894
    +VLOOKUP(SUBSTITUTE(SUBSTITUTE(F$1,"standard",""),"|Float","")&amp;IF(OR($L1894=TRUE,$A1894=0,MOD($A1894,ChapterTable!$R$20)&lt;&gt;0),"","보스")&amp;"인게임누적합배수",ChapterTable!$R:$S,2,0)*D1894)
  )
  )
  )
)</f>
        <v>16785.932464599609</v>
      </c>
      <c r="G1894" t="s">
        <v>715</v>
      </c>
      <c r="J1894" t="str">
        <f>IF(ISBLANK(I1894),"",
IFERROR(VLOOKUP(I1894,[1]StringTable!$1:$1048576,MATCH("kor|String",[1]StringTable!$1:$1,0),0),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212"/>
        <v>1</v>
      </c>
      <c r="AJ1894">
        <f t="shared" si="210"/>
        <v>1</v>
      </c>
      <c r="AK1894">
        <f t="shared" si="211"/>
        <v>1</v>
      </c>
      <c r="AL1894">
        <f t="shared" si="213"/>
        <v>1</v>
      </c>
    </row>
    <row r="1895" spans="1:38" hidden="1" x14ac:dyDescent="0.3">
      <c r="A1895">
        <v>16</v>
      </c>
      <c r="B1895">
        <v>4</v>
      </c>
      <c r="C1895">
        <f>IF(OR($L1895=TRUE,$A1895=0,MOD($A1895,ChapterTable!$R$20)&lt;&gt;0),
MAX(0,INT(($B1895+ChapterTable!$P$26+VLOOKUP(SUBSTITUTE(C$1,"성장단계","")&amp;"단계오프셋",ChapterTable!$R:$S,2,0))/ChapterTable!$P$23)),
MAX(0,INT(($B1895+ChapterTable!$R$26+VLOOKUP(SUBSTITUTE(C$1,"성장단계","")&amp;"보스단계오프셋",ChapterTable!$R:$S,2,0))/ChapterTable!$R$23)))</f>
        <v>0</v>
      </c>
      <c r="D1895">
        <f>IF(OR($L1895=TRUE,$A1895=0,MOD($A1895,ChapterTable!$R$20)&lt;&gt;0),
MAX(0,INT(($B1895+ChapterTable!$P$26+VLOOKUP(SUBSTITUTE(D$1,"성장단계","")&amp;"단계오프셋",ChapterTable!$R:$S,2,0))/ChapterTable!$P$23)),
MAX(0,INT(($B1895+ChapterTable!$R$26+VLOOKUP(SUBSTITUTE(D$1,"성장단계","")&amp;"보스단계오프셋",ChapterTable!$R:$S,2,0))/ChapterTable!$R$23)))</f>
        <v>0</v>
      </c>
      <c r="E1895" s="1">
        <f ca="1">IF(AND($A1895=0,$B1895=1),
    VLOOKUP(1,ChapterTable!$1:$1048576,MATCH("최종"&amp;SUBSTITUTE(SUBSTITUTE(E$1,"standard",""),"|Float",""),ChapterTable!$1:$1,0),0)*ChapterTable!$P$17,
  IF(AND($A1895=0,$B1895=0),
    E1896,
  IF($B1895=0,
    VLOOKUP($A1895,ChapterTable!$1:$1048576,MATCH("최종"&amp;SUBSTITUTE(SUBSTITUTE(E$1,"standard",""),"|Float",""),ChapterTable!$1:$1,0),0),
  IF($B1895=1,
    IF($L1895=FALSE,
      VLOOKUP($A1895,ChapterTable!$1:$1048576,MATCH("최종"&amp;SUBSTITUTE(SUBSTITUTE(E$1,"standard",""),"|Float",""),ChapterTable!$1:$1,0),0),
      VLOOKUP($A1895-ChapterTable!$P$11,ChapterTable!$1:$1048576,MATCH("최종"&amp;SUBSTITUTE(SUBSTITUTE(E$1,"standard",""),"|Float",""),ChapterTable!$1:$1,0),0)*ChapterTable!$P$14
    ),
  OFFSET(E1895,-$B1895+IF($L1895,1,0),0)*IF($B1895&gt;OFFSET($B1895,1,0),ChapterTable!$R$17,1)*
    (VLOOKUP(SUBSTITUTE(SUBSTITUTE(E$1,"standard",""),"|Float","")&amp;IF(OR($L1895=TRUE,$A1895=0,MOD($A1895,ChapterTable!$R$20)&lt;&gt;0),"","보스")&amp;"인게임누적곱배수",ChapterTable!$R:$S,2,0)^C1895
    +VLOOKUP(SUBSTITUTE(SUBSTITUTE(E$1,"standard",""),"|Float","")&amp;IF(OR($L1895=TRUE,$A1895=0,MOD($A1895,ChapterTable!$R$20)&lt;&gt;0),"","보스")&amp;"인게임누적합배수",ChapterTable!$R:$S,2,0)*C1895)
  )
  )
  )
)</f>
        <v>40286.237915039063</v>
      </c>
      <c r="F1895" s="1">
        <f ca="1">IF(AND($A1895=0,$B1895=1),
    VLOOKUP(1,ChapterTable!$1:$1048576,MATCH("최종"&amp;SUBSTITUTE(SUBSTITUTE(F$1,"standard",""),"|Float",""),ChapterTable!$1:$1,0),0)*ChapterTable!$P$17,
  IF(AND($A1895=0,$B1895=0),
    F1896,
  IF($B1895=0,
    VLOOKUP($A1895,ChapterTable!$1:$1048576,MATCH("최종"&amp;SUBSTITUTE(SUBSTITUTE(F$1,"standard",""),"|Float",""),ChapterTable!$1:$1,0),0),
  IF($B1895=1,
    IF($L1895=FALSE,
      VLOOKUP($A1895,ChapterTable!$1:$1048576,MATCH("최종"&amp;SUBSTITUTE(SUBSTITUTE(F$1,"standard",""),"|Float",""),ChapterTable!$1:$1,0),0),
      VLOOKUP($A1895-ChapterTable!$P$11,ChapterTable!$1:$1048576,MATCH("최종"&amp;SUBSTITUTE(SUBSTITUTE(F$1,"standard",""),"|Float",""),ChapterTable!$1:$1,0),0)*ChapterTable!$P$14
    ),
  OFFSET(F1895,-$B1895+IF($L1895,1,0),0)*
    (VLOOKUP(SUBSTITUTE(SUBSTITUTE(F$1,"standard",""),"|Float","")&amp;IF(OR($L1895=TRUE,$A1895=0,MOD($A1895,ChapterTable!$R$20)&lt;&gt;0),"","보스")&amp;"인게임누적곱배수",ChapterTable!$R:$S,2,0)^D1895
    +VLOOKUP(SUBSTITUTE(SUBSTITUTE(F$1,"standard",""),"|Float","")&amp;IF(OR($L1895=TRUE,$A1895=0,MOD($A1895,ChapterTable!$R$20)&lt;&gt;0),"","보스")&amp;"인게임누적합배수",ChapterTable!$R:$S,2,0)*D1895)
  )
  )
  )
)</f>
        <v>16785.932464599609</v>
      </c>
      <c r="G1895" t="s">
        <v>715</v>
      </c>
      <c r="J1895" t="str">
        <f>IF(ISBLANK(I1895),"",
IFERROR(VLOOKUP(I1895,[1]StringTable!$1:$1048576,MATCH("kor|String",[1]StringTable!$1:$1,0),0),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212"/>
        <v>1</v>
      </c>
      <c r="AJ1895">
        <f t="shared" si="210"/>
        <v>1</v>
      </c>
      <c r="AK1895">
        <f t="shared" si="211"/>
        <v>1</v>
      </c>
      <c r="AL1895">
        <f t="shared" si="213"/>
        <v>1</v>
      </c>
    </row>
    <row r="1896" spans="1:38" hidden="1" x14ac:dyDescent="0.3">
      <c r="A1896">
        <v>16</v>
      </c>
      <c r="B1896">
        <v>5</v>
      </c>
      <c r="C1896">
        <f>IF(OR($L1896=TRUE,$A1896=0,MOD($A1896,ChapterTable!$R$20)&lt;&gt;0),
MAX(0,INT(($B1896+ChapterTable!$P$26+VLOOKUP(SUBSTITUTE(C$1,"성장단계","")&amp;"단계오프셋",ChapterTable!$R:$S,2,0))/ChapterTable!$P$23)),
MAX(0,INT(($B1896+ChapterTable!$R$26+VLOOKUP(SUBSTITUTE(C$1,"성장단계","")&amp;"보스단계오프셋",ChapterTable!$R:$S,2,0))/ChapterTable!$R$23)))</f>
        <v>0</v>
      </c>
      <c r="D1896">
        <f>IF(OR($L1896=TRUE,$A1896=0,MOD($A1896,ChapterTable!$R$20)&lt;&gt;0),
MAX(0,INT(($B1896+ChapterTable!$P$26+VLOOKUP(SUBSTITUTE(D$1,"성장단계","")&amp;"단계오프셋",ChapterTable!$R:$S,2,0))/ChapterTable!$P$23)),
MAX(0,INT(($B1896+ChapterTable!$R$26+VLOOKUP(SUBSTITUTE(D$1,"성장단계","")&amp;"보스단계오프셋",ChapterTable!$R:$S,2,0))/ChapterTable!$R$23)))</f>
        <v>0</v>
      </c>
      <c r="E1896" s="1">
        <f ca="1">IF(AND($A1896=0,$B1896=1),
    VLOOKUP(1,ChapterTable!$1:$1048576,MATCH("최종"&amp;SUBSTITUTE(SUBSTITUTE(E$1,"standard",""),"|Float",""),ChapterTable!$1:$1,0),0)*ChapterTable!$P$17,
  IF(AND($A1896=0,$B1896=0),
    E1897,
  IF($B1896=0,
    VLOOKUP($A1896,ChapterTable!$1:$1048576,MATCH("최종"&amp;SUBSTITUTE(SUBSTITUTE(E$1,"standard",""),"|Float",""),ChapterTable!$1:$1,0),0),
  IF($B1896=1,
    IF($L1896=FALSE,
      VLOOKUP($A1896,ChapterTable!$1:$1048576,MATCH("최종"&amp;SUBSTITUTE(SUBSTITUTE(E$1,"standard",""),"|Float",""),ChapterTable!$1:$1,0),0),
      VLOOKUP($A1896-ChapterTable!$P$11,ChapterTable!$1:$1048576,MATCH("최종"&amp;SUBSTITUTE(SUBSTITUTE(E$1,"standard",""),"|Float",""),ChapterTable!$1:$1,0),0)*ChapterTable!$P$14
    ),
  OFFSET(E1896,-$B1896+IF($L1896,1,0),0)*IF($B1896&gt;OFFSET($B1896,1,0),ChapterTable!$R$17,1)*
    (VLOOKUP(SUBSTITUTE(SUBSTITUTE(E$1,"standard",""),"|Float","")&amp;IF(OR($L1896=TRUE,$A1896=0,MOD($A1896,ChapterTable!$R$20)&lt;&gt;0),"","보스")&amp;"인게임누적곱배수",ChapterTable!$R:$S,2,0)^C1896
    +VLOOKUP(SUBSTITUTE(SUBSTITUTE(E$1,"standard",""),"|Float","")&amp;IF(OR($L1896=TRUE,$A1896=0,MOD($A1896,ChapterTable!$R$20)&lt;&gt;0),"","보스")&amp;"인게임누적합배수",ChapterTable!$R:$S,2,0)*C1896)
  )
  )
  )
)</f>
        <v>40286.237915039063</v>
      </c>
      <c r="F1896" s="1">
        <f ca="1">IF(AND($A1896=0,$B1896=1),
    VLOOKUP(1,ChapterTable!$1:$1048576,MATCH("최종"&amp;SUBSTITUTE(SUBSTITUTE(F$1,"standard",""),"|Float",""),ChapterTable!$1:$1,0),0)*ChapterTable!$P$17,
  IF(AND($A1896=0,$B1896=0),
    F1897,
  IF($B1896=0,
    VLOOKUP($A1896,ChapterTable!$1:$1048576,MATCH("최종"&amp;SUBSTITUTE(SUBSTITUTE(F$1,"standard",""),"|Float",""),ChapterTable!$1:$1,0),0),
  IF($B1896=1,
    IF($L1896=FALSE,
      VLOOKUP($A1896,ChapterTable!$1:$1048576,MATCH("최종"&amp;SUBSTITUTE(SUBSTITUTE(F$1,"standard",""),"|Float",""),ChapterTable!$1:$1,0),0),
      VLOOKUP($A1896-ChapterTable!$P$11,ChapterTable!$1:$1048576,MATCH("최종"&amp;SUBSTITUTE(SUBSTITUTE(F$1,"standard",""),"|Float",""),ChapterTable!$1:$1,0),0)*ChapterTable!$P$14
    ),
  OFFSET(F1896,-$B1896+IF($L1896,1,0),0)*
    (VLOOKUP(SUBSTITUTE(SUBSTITUTE(F$1,"standard",""),"|Float","")&amp;IF(OR($L1896=TRUE,$A1896=0,MOD($A1896,ChapterTable!$R$20)&lt;&gt;0),"","보스")&amp;"인게임누적곱배수",ChapterTable!$R:$S,2,0)^D1896
    +VLOOKUP(SUBSTITUTE(SUBSTITUTE(F$1,"standard",""),"|Float","")&amp;IF(OR($L1896=TRUE,$A1896=0,MOD($A1896,ChapterTable!$R$20)&lt;&gt;0),"","보스")&amp;"인게임누적합배수",ChapterTable!$R:$S,2,0)*D1896)
  )
  )
  )
)</f>
        <v>16785.932464599609</v>
      </c>
      <c r="G1896" t="s">
        <v>715</v>
      </c>
      <c r="J1896" t="str">
        <f>IF(ISBLANK(I1896),"",
IFERROR(VLOOKUP(I1896,[1]StringTable!$1:$1048576,MATCH("kor|String",[1]StringTable!$1:$1,0),0),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212"/>
        <v>1</v>
      </c>
      <c r="AJ1896">
        <f t="shared" si="210"/>
        <v>1</v>
      </c>
      <c r="AK1896">
        <f t="shared" si="211"/>
        <v>1</v>
      </c>
      <c r="AL1896">
        <f t="shared" si="213"/>
        <v>1</v>
      </c>
    </row>
    <row r="1897" spans="1:38" hidden="1" x14ac:dyDescent="0.3">
      <c r="A1897">
        <v>16</v>
      </c>
      <c r="B1897">
        <v>6</v>
      </c>
      <c r="C1897">
        <f>IF(OR($L1897=TRUE,$A1897=0,MOD($A1897,ChapterTable!$R$20)&lt;&gt;0),
MAX(0,INT(($B1897+ChapterTable!$P$26+VLOOKUP(SUBSTITUTE(C$1,"성장단계","")&amp;"단계오프셋",ChapterTable!$R:$S,2,0))/ChapterTable!$P$23)),
MAX(0,INT(($B1897+ChapterTable!$R$26+VLOOKUP(SUBSTITUTE(C$1,"성장단계","")&amp;"보스단계오프셋",ChapterTable!$R:$S,2,0))/ChapterTable!$R$23)))</f>
        <v>1</v>
      </c>
      <c r="D1897">
        <f>IF(OR($L1897=TRUE,$A1897=0,MOD($A1897,ChapterTable!$R$20)&lt;&gt;0),
MAX(0,INT(($B1897+ChapterTable!$P$26+VLOOKUP(SUBSTITUTE(D$1,"성장단계","")&amp;"단계오프셋",ChapterTable!$R:$S,2,0))/ChapterTable!$P$23)),
MAX(0,INT(($B1897+ChapterTable!$R$26+VLOOKUP(SUBSTITUTE(D$1,"성장단계","")&amp;"보스단계오프셋",ChapterTable!$R:$S,2,0))/ChapterTable!$R$23)))</f>
        <v>0</v>
      </c>
      <c r="E1897" s="1">
        <f ca="1">IF(AND($A1897=0,$B1897=1),
    VLOOKUP(1,ChapterTable!$1:$1048576,MATCH("최종"&amp;SUBSTITUTE(SUBSTITUTE(E$1,"standard",""),"|Float",""),ChapterTable!$1:$1,0),0)*ChapterTable!$P$17,
  IF(AND($A1897=0,$B1897=0),
    E1898,
  IF($B1897=0,
    VLOOKUP($A1897,ChapterTable!$1:$1048576,MATCH("최종"&amp;SUBSTITUTE(SUBSTITUTE(E$1,"standard",""),"|Float",""),ChapterTable!$1:$1,0),0),
  IF($B1897=1,
    IF($L1897=FALSE,
      VLOOKUP($A1897,ChapterTable!$1:$1048576,MATCH("최종"&amp;SUBSTITUTE(SUBSTITUTE(E$1,"standard",""),"|Float",""),ChapterTable!$1:$1,0),0),
      VLOOKUP($A1897-ChapterTable!$P$11,ChapterTable!$1:$1048576,MATCH("최종"&amp;SUBSTITUTE(SUBSTITUTE(E$1,"standard",""),"|Float",""),ChapterTable!$1:$1,0),0)*ChapterTable!$P$14
    ),
  OFFSET(E1897,-$B1897+IF($L1897,1,0),0)*IF($B1897&gt;OFFSET($B1897,1,0),ChapterTable!$R$17,1)*
    (VLOOKUP(SUBSTITUTE(SUBSTITUTE(E$1,"standard",""),"|Float","")&amp;IF(OR($L1897=TRUE,$A1897=0,MOD($A1897,ChapterTable!$R$20)&lt;&gt;0),"","보스")&amp;"인게임누적곱배수",ChapterTable!$R:$S,2,0)^C1897
    +VLOOKUP(SUBSTITUTE(SUBSTITUTE(E$1,"standard",""),"|Float","")&amp;IF(OR($L1897=TRUE,$A1897=0,MOD($A1897,ChapterTable!$R$20)&lt;&gt;0),"","보스")&amp;"인게임누적합배수",ChapterTable!$R:$S,2,0)*C1897)
  )
  )
  )
)</f>
        <v>48343.485498046874</v>
      </c>
      <c r="F1897" s="1">
        <f ca="1">IF(AND($A1897=0,$B1897=1),
    VLOOKUP(1,ChapterTable!$1:$1048576,MATCH("최종"&amp;SUBSTITUTE(SUBSTITUTE(F$1,"standard",""),"|Float",""),ChapterTable!$1:$1,0),0)*ChapterTable!$P$17,
  IF(AND($A1897=0,$B1897=0),
    F1898,
  IF($B1897=0,
    VLOOKUP($A1897,ChapterTable!$1:$1048576,MATCH("최종"&amp;SUBSTITUTE(SUBSTITUTE(F$1,"standard",""),"|Float",""),ChapterTable!$1:$1,0),0),
  IF($B1897=1,
    IF($L1897=FALSE,
      VLOOKUP($A1897,ChapterTable!$1:$1048576,MATCH("최종"&amp;SUBSTITUTE(SUBSTITUTE(F$1,"standard",""),"|Float",""),ChapterTable!$1:$1,0),0),
      VLOOKUP($A1897-ChapterTable!$P$11,ChapterTable!$1:$1048576,MATCH("최종"&amp;SUBSTITUTE(SUBSTITUTE(F$1,"standard",""),"|Float",""),ChapterTable!$1:$1,0),0)*ChapterTable!$P$14
    ),
  OFFSET(F1897,-$B1897+IF($L1897,1,0),0)*
    (VLOOKUP(SUBSTITUTE(SUBSTITUTE(F$1,"standard",""),"|Float","")&amp;IF(OR($L1897=TRUE,$A1897=0,MOD($A1897,ChapterTable!$R$20)&lt;&gt;0),"","보스")&amp;"인게임누적곱배수",ChapterTable!$R:$S,2,0)^D1897
    +VLOOKUP(SUBSTITUTE(SUBSTITUTE(F$1,"standard",""),"|Float","")&amp;IF(OR($L1897=TRUE,$A1897=0,MOD($A1897,ChapterTable!$R$20)&lt;&gt;0),"","보스")&amp;"인게임누적합배수",ChapterTable!$R:$S,2,0)*D1897)
  )
  )
  )
)</f>
        <v>16785.932464599609</v>
      </c>
      <c r="G1897" t="s">
        <v>715</v>
      </c>
      <c r="J1897" t="str">
        <f>IF(ISBLANK(I1897),"",
IFERROR(VLOOKUP(I1897,[1]StringTable!$1:$1048576,MATCH("kor|String",[1]StringTable!$1:$1,0),0),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212"/>
        <v>1</v>
      </c>
      <c r="AJ1897">
        <f t="shared" si="210"/>
        <v>1</v>
      </c>
      <c r="AK1897">
        <f t="shared" si="211"/>
        <v>1</v>
      </c>
      <c r="AL1897">
        <f t="shared" si="213"/>
        <v>1</v>
      </c>
    </row>
    <row r="1898" spans="1:38" hidden="1" x14ac:dyDescent="0.3">
      <c r="A1898">
        <v>16</v>
      </c>
      <c r="B1898">
        <v>7</v>
      </c>
      <c r="C1898">
        <f>IF(OR($L1898=TRUE,$A1898=0,MOD($A1898,ChapterTable!$R$20)&lt;&gt;0),
MAX(0,INT(($B1898+ChapterTable!$P$26+VLOOKUP(SUBSTITUTE(C$1,"성장단계","")&amp;"단계오프셋",ChapterTable!$R:$S,2,0))/ChapterTable!$P$23)),
MAX(0,INT(($B1898+ChapterTable!$R$26+VLOOKUP(SUBSTITUTE(C$1,"성장단계","")&amp;"보스단계오프셋",ChapterTable!$R:$S,2,0))/ChapterTable!$R$23)))</f>
        <v>1</v>
      </c>
      <c r="D1898">
        <f>IF(OR($L1898=TRUE,$A1898=0,MOD($A1898,ChapterTable!$R$20)&lt;&gt;0),
MAX(0,INT(($B1898+ChapterTable!$P$26+VLOOKUP(SUBSTITUTE(D$1,"성장단계","")&amp;"단계오프셋",ChapterTable!$R:$S,2,0))/ChapterTable!$P$23)),
MAX(0,INT(($B1898+ChapterTable!$R$26+VLOOKUP(SUBSTITUTE(D$1,"성장단계","")&amp;"보스단계오프셋",ChapterTable!$R:$S,2,0))/ChapterTable!$R$23)))</f>
        <v>0</v>
      </c>
      <c r="E1898" s="1">
        <f ca="1">IF(AND($A1898=0,$B1898=1),
    VLOOKUP(1,ChapterTable!$1:$1048576,MATCH("최종"&amp;SUBSTITUTE(SUBSTITUTE(E$1,"standard",""),"|Float",""),ChapterTable!$1:$1,0),0)*ChapterTable!$P$17,
  IF(AND($A1898=0,$B1898=0),
    E1899,
  IF($B1898=0,
    VLOOKUP($A1898,ChapterTable!$1:$1048576,MATCH("최종"&amp;SUBSTITUTE(SUBSTITUTE(E$1,"standard",""),"|Float",""),ChapterTable!$1:$1,0),0),
  IF($B1898=1,
    IF($L1898=FALSE,
      VLOOKUP($A1898,ChapterTable!$1:$1048576,MATCH("최종"&amp;SUBSTITUTE(SUBSTITUTE(E$1,"standard",""),"|Float",""),ChapterTable!$1:$1,0),0),
      VLOOKUP($A1898-ChapterTable!$P$11,ChapterTable!$1:$1048576,MATCH("최종"&amp;SUBSTITUTE(SUBSTITUTE(E$1,"standard",""),"|Float",""),ChapterTable!$1:$1,0),0)*ChapterTable!$P$14
    ),
  OFFSET(E1898,-$B1898+IF($L1898,1,0),0)*IF($B1898&gt;OFFSET($B1898,1,0),ChapterTable!$R$17,1)*
    (VLOOKUP(SUBSTITUTE(SUBSTITUTE(E$1,"standard",""),"|Float","")&amp;IF(OR($L1898=TRUE,$A1898=0,MOD($A1898,ChapterTable!$R$20)&lt;&gt;0),"","보스")&amp;"인게임누적곱배수",ChapterTable!$R:$S,2,0)^C1898
    +VLOOKUP(SUBSTITUTE(SUBSTITUTE(E$1,"standard",""),"|Float","")&amp;IF(OR($L1898=TRUE,$A1898=0,MOD($A1898,ChapterTable!$R$20)&lt;&gt;0),"","보스")&amp;"인게임누적합배수",ChapterTable!$R:$S,2,0)*C1898)
  )
  )
  )
)</f>
        <v>48343.485498046874</v>
      </c>
      <c r="F1898" s="1">
        <f ca="1">IF(AND($A1898=0,$B1898=1),
    VLOOKUP(1,ChapterTable!$1:$1048576,MATCH("최종"&amp;SUBSTITUTE(SUBSTITUTE(F$1,"standard",""),"|Float",""),ChapterTable!$1:$1,0),0)*ChapterTable!$P$17,
  IF(AND($A1898=0,$B1898=0),
    F1899,
  IF($B1898=0,
    VLOOKUP($A1898,ChapterTable!$1:$1048576,MATCH("최종"&amp;SUBSTITUTE(SUBSTITUTE(F$1,"standard",""),"|Float",""),ChapterTable!$1:$1,0),0),
  IF($B1898=1,
    IF($L1898=FALSE,
      VLOOKUP($A1898,ChapterTable!$1:$1048576,MATCH("최종"&amp;SUBSTITUTE(SUBSTITUTE(F$1,"standard",""),"|Float",""),ChapterTable!$1:$1,0),0),
      VLOOKUP($A1898-ChapterTable!$P$11,ChapterTable!$1:$1048576,MATCH("최종"&amp;SUBSTITUTE(SUBSTITUTE(F$1,"standard",""),"|Float",""),ChapterTable!$1:$1,0),0)*ChapterTable!$P$14
    ),
  OFFSET(F1898,-$B1898+IF($L1898,1,0),0)*
    (VLOOKUP(SUBSTITUTE(SUBSTITUTE(F$1,"standard",""),"|Float","")&amp;IF(OR($L1898=TRUE,$A1898=0,MOD($A1898,ChapterTable!$R$20)&lt;&gt;0),"","보스")&amp;"인게임누적곱배수",ChapterTable!$R:$S,2,0)^D1898
    +VLOOKUP(SUBSTITUTE(SUBSTITUTE(F$1,"standard",""),"|Float","")&amp;IF(OR($L1898=TRUE,$A1898=0,MOD($A1898,ChapterTable!$R$20)&lt;&gt;0),"","보스")&amp;"인게임누적합배수",ChapterTable!$R:$S,2,0)*D1898)
  )
  )
  )
)</f>
        <v>16785.932464599609</v>
      </c>
      <c r="G1898" t="s">
        <v>715</v>
      </c>
      <c r="J1898" t="str">
        <f>IF(ISBLANK(I1898),"",
IFERROR(VLOOKUP(I1898,[1]StringTable!$1:$1048576,MATCH("kor|String",[1]StringTable!$1:$1,0),0),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212"/>
        <v>1</v>
      </c>
      <c r="AJ1898">
        <f t="shared" si="210"/>
        <v>1</v>
      </c>
      <c r="AK1898">
        <f t="shared" si="211"/>
        <v>1</v>
      </c>
      <c r="AL1898">
        <f t="shared" si="213"/>
        <v>1</v>
      </c>
    </row>
    <row r="1899" spans="1:38" hidden="1" x14ac:dyDescent="0.3">
      <c r="A1899">
        <v>16</v>
      </c>
      <c r="B1899">
        <v>8</v>
      </c>
      <c r="C1899">
        <f>IF(OR($L1899=TRUE,$A1899=0,MOD($A1899,ChapterTable!$R$20)&lt;&gt;0),
MAX(0,INT(($B1899+ChapterTable!$P$26+VLOOKUP(SUBSTITUTE(C$1,"성장단계","")&amp;"단계오프셋",ChapterTable!$R:$S,2,0))/ChapterTable!$P$23)),
MAX(0,INT(($B1899+ChapterTable!$R$26+VLOOKUP(SUBSTITUTE(C$1,"성장단계","")&amp;"보스단계오프셋",ChapterTable!$R:$S,2,0))/ChapterTable!$R$23)))</f>
        <v>1</v>
      </c>
      <c r="D1899">
        <f>IF(OR($L1899=TRUE,$A1899=0,MOD($A1899,ChapterTable!$R$20)&lt;&gt;0),
MAX(0,INT(($B1899+ChapterTable!$P$26+VLOOKUP(SUBSTITUTE(D$1,"성장단계","")&amp;"단계오프셋",ChapterTable!$R:$S,2,0))/ChapterTable!$P$23)),
MAX(0,INT(($B1899+ChapterTable!$R$26+VLOOKUP(SUBSTITUTE(D$1,"성장단계","")&amp;"보스단계오프셋",ChapterTable!$R:$S,2,0))/ChapterTable!$R$23)))</f>
        <v>0</v>
      </c>
      <c r="E1899" s="1">
        <f ca="1">IF(AND($A1899=0,$B1899=1),
    VLOOKUP(1,ChapterTable!$1:$1048576,MATCH("최종"&amp;SUBSTITUTE(SUBSTITUTE(E$1,"standard",""),"|Float",""),ChapterTable!$1:$1,0),0)*ChapterTable!$P$17,
  IF(AND($A1899=0,$B1899=0),
    E1900,
  IF($B1899=0,
    VLOOKUP($A1899,ChapterTable!$1:$1048576,MATCH("최종"&amp;SUBSTITUTE(SUBSTITUTE(E$1,"standard",""),"|Float",""),ChapterTable!$1:$1,0),0),
  IF($B1899=1,
    IF($L1899=FALSE,
      VLOOKUP($A1899,ChapterTable!$1:$1048576,MATCH("최종"&amp;SUBSTITUTE(SUBSTITUTE(E$1,"standard",""),"|Float",""),ChapterTable!$1:$1,0),0),
      VLOOKUP($A1899-ChapterTable!$P$11,ChapterTable!$1:$1048576,MATCH("최종"&amp;SUBSTITUTE(SUBSTITUTE(E$1,"standard",""),"|Float",""),ChapterTable!$1:$1,0),0)*ChapterTable!$P$14
    ),
  OFFSET(E1899,-$B1899+IF($L1899,1,0),0)*IF($B1899&gt;OFFSET($B1899,1,0),ChapterTable!$R$17,1)*
    (VLOOKUP(SUBSTITUTE(SUBSTITUTE(E$1,"standard",""),"|Float","")&amp;IF(OR($L1899=TRUE,$A1899=0,MOD($A1899,ChapterTable!$R$20)&lt;&gt;0),"","보스")&amp;"인게임누적곱배수",ChapterTable!$R:$S,2,0)^C1899
    +VLOOKUP(SUBSTITUTE(SUBSTITUTE(E$1,"standard",""),"|Float","")&amp;IF(OR($L1899=TRUE,$A1899=0,MOD($A1899,ChapterTable!$R$20)&lt;&gt;0),"","보스")&amp;"인게임누적합배수",ChapterTable!$R:$S,2,0)*C1899)
  )
  )
  )
)</f>
        <v>48343.485498046874</v>
      </c>
      <c r="F1899" s="1">
        <f ca="1">IF(AND($A1899=0,$B1899=1),
    VLOOKUP(1,ChapterTable!$1:$1048576,MATCH("최종"&amp;SUBSTITUTE(SUBSTITUTE(F$1,"standard",""),"|Float",""),ChapterTable!$1:$1,0),0)*ChapterTable!$P$17,
  IF(AND($A1899=0,$B1899=0),
    F1900,
  IF($B1899=0,
    VLOOKUP($A1899,ChapterTable!$1:$1048576,MATCH("최종"&amp;SUBSTITUTE(SUBSTITUTE(F$1,"standard",""),"|Float",""),ChapterTable!$1:$1,0),0),
  IF($B1899=1,
    IF($L1899=FALSE,
      VLOOKUP($A1899,ChapterTable!$1:$1048576,MATCH("최종"&amp;SUBSTITUTE(SUBSTITUTE(F$1,"standard",""),"|Float",""),ChapterTable!$1:$1,0),0),
      VLOOKUP($A1899-ChapterTable!$P$11,ChapterTable!$1:$1048576,MATCH("최종"&amp;SUBSTITUTE(SUBSTITUTE(F$1,"standard",""),"|Float",""),ChapterTable!$1:$1,0),0)*ChapterTable!$P$14
    ),
  OFFSET(F1899,-$B1899+IF($L1899,1,0),0)*
    (VLOOKUP(SUBSTITUTE(SUBSTITUTE(F$1,"standard",""),"|Float","")&amp;IF(OR($L1899=TRUE,$A1899=0,MOD($A1899,ChapterTable!$R$20)&lt;&gt;0),"","보스")&amp;"인게임누적곱배수",ChapterTable!$R:$S,2,0)^D1899
    +VLOOKUP(SUBSTITUTE(SUBSTITUTE(F$1,"standard",""),"|Float","")&amp;IF(OR($L1899=TRUE,$A1899=0,MOD($A1899,ChapterTable!$R$20)&lt;&gt;0),"","보스")&amp;"인게임누적합배수",ChapterTable!$R:$S,2,0)*D1899)
  )
  )
  )
)</f>
        <v>16785.932464599609</v>
      </c>
      <c r="G1899" t="s">
        <v>715</v>
      </c>
      <c r="J1899" t="str">
        <f>IF(ISBLANK(I1899),"",
IFERROR(VLOOKUP(I1899,[1]StringTable!$1:$1048576,MATCH("kor|String",[1]StringTable!$1:$1,0),0),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212"/>
        <v>1</v>
      </c>
      <c r="AJ1899">
        <f t="shared" si="210"/>
        <v>1</v>
      </c>
      <c r="AK1899">
        <f t="shared" si="211"/>
        <v>1</v>
      </c>
      <c r="AL1899">
        <f t="shared" si="213"/>
        <v>1</v>
      </c>
    </row>
    <row r="1900" spans="1:38" hidden="1" x14ac:dyDescent="0.3">
      <c r="A1900">
        <v>16</v>
      </c>
      <c r="B1900">
        <v>9</v>
      </c>
      <c r="C1900">
        <f>IF(OR($L1900=TRUE,$A1900=0,MOD($A1900,ChapterTable!$R$20)&lt;&gt;0),
MAX(0,INT(($B1900+ChapterTable!$P$26+VLOOKUP(SUBSTITUTE(C$1,"성장단계","")&amp;"단계오프셋",ChapterTable!$R:$S,2,0))/ChapterTable!$P$23)),
MAX(0,INT(($B1900+ChapterTable!$R$26+VLOOKUP(SUBSTITUTE(C$1,"성장단계","")&amp;"보스단계오프셋",ChapterTable!$R:$S,2,0))/ChapterTable!$R$23)))</f>
        <v>1</v>
      </c>
      <c r="D1900">
        <f>IF(OR($L1900=TRUE,$A1900=0,MOD($A1900,ChapterTable!$R$20)&lt;&gt;0),
MAX(0,INT(($B1900+ChapterTable!$P$26+VLOOKUP(SUBSTITUTE(D$1,"성장단계","")&amp;"단계오프셋",ChapterTable!$R:$S,2,0))/ChapterTable!$P$23)),
MAX(0,INT(($B1900+ChapterTable!$R$26+VLOOKUP(SUBSTITUTE(D$1,"성장단계","")&amp;"보스단계오프셋",ChapterTable!$R:$S,2,0))/ChapterTable!$R$23)))</f>
        <v>0</v>
      </c>
      <c r="E1900" s="1">
        <f ca="1">IF(AND($A1900=0,$B1900=1),
    VLOOKUP(1,ChapterTable!$1:$1048576,MATCH("최종"&amp;SUBSTITUTE(SUBSTITUTE(E$1,"standard",""),"|Float",""),ChapterTable!$1:$1,0),0)*ChapterTable!$P$17,
  IF(AND($A1900=0,$B1900=0),
    E1901,
  IF($B1900=0,
    VLOOKUP($A1900,ChapterTable!$1:$1048576,MATCH("최종"&amp;SUBSTITUTE(SUBSTITUTE(E$1,"standard",""),"|Float",""),ChapterTable!$1:$1,0),0),
  IF($B1900=1,
    IF($L1900=FALSE,
      VLOOKUP($A1900,ChapterTable!$1:$1048576,MATCH("최종"&amp;SUBSTITUTE(SUBSTITUTE(E$1,"standard",""),"|Float",""),ChapterTable!$1:$1,0),0),
      VLOOKUP($A1900-ChapterTable!$P$11,ChapterTable!$1:$1048576,MATCH("최종"&amp;SUBSTITUTE(SUBSTITUTE(E$1,"standard",""),"|Float",""),ChapterTable!$1:$1,0),0)*ChapterTable!$P$14
    ),
  OFFSET(E1900,-$B1900+IF($L1900,1,0),0)*IF($B1900&gt;OFFSET($B1900,1,0),ChapterTable!$R$17,1)*
    (VLOOKUP(SUBSTITUTE(SUBSTITUTE(E$1,"standard",""),"|Float","")&amp;IF(OR($L1900=TRUE,$A1900=0,MOD($A1900,ChapterTable!$R$20)&lt;&gt;0),"","보스")&amp;"인게임누적곱배수",ChapterTable!$R:$S,2,0)^C1900
    +VLOOKUP(SUBSTITUTE(SUBSTITUTE(E$1,"standard",""),"|Float","")&amp;IF(OR($L1900=TRUE,$A1900=0,MOD($A1900,ChapterTable!$R$20)&lt;&gt;0),"","보스")&amp;"인게임누적합배수",ChapterTable!$R:$S,2,0)*C1900)
  )
  )
  )
)</f>
        <v>48343.485498046874</v>
      </c>
      <c r="F1900" s="1">
        <f ca="1">IF(AND($A1900=0,$B1900=1),
    VLOOKUP(1,ChapterTable!$1:$1048576,MATCH("최종"&amp;SUBSTITUTE(SUBSTITUTE(F$1,"standard",""),"|Float",""),ChapterTable!$1:$1,0),0)*ChapterTable!$P$17,
  IF(AND($A1900=0,$B1900=0),
    F1901,
  IF($B1900=0,
    VLOOKUP($A1900,ChapterTable!$1:$1048576,MATCH("최종"&amp;SUBSTITUTE(SUBSTITUTE(F$1,"standard",""),"|Float",""),ChapterTable!$1:$1,0),0),
  IF($B1900=1,
    IF($L1900=FALSE,
      VLOOKUP($A1900,ChapterTable!$1:$1048576,MATCH("최종"&amp;SUBSTITUTE(SUBSTITUTE(F$1,"standard",""),"|Float",""),ChapterTable!$1:$1,0),0),
      VLOOKUP($A1900-ChapterTable!$P$11,ChapterTable!$1:$1048576,MATCH("최종"&amp;SUBSTITUTE(SUBSTITUTE(F$1,"standard",""),"|Float",""),ChapterTable!$1:$1,0),0)*ChapterTable!$P$14
    ),
  OFFSET(F1900,-$B1900+IF($L1900,1,0),0)*
    (VLOOKUP(SUBSTITUTE(SUBSTITUTE(F$1,"standard",""),"|Float","")&amp;IF(OR($L1900=TRUE,$A1900=0,MOD($A1900,ChapterTable!$R$20)&lt;&gt;0),"","보스")&amp;"인게임누적곱배수",ChapterTable!$R:$S,2,0)^D1900
    +VLOOKUP(SUBSTITUTE(SUBSTITUTE(F$1,"standard",""),"|Float","")&amp;IF(OR($L1900=TRUE,$A1900=0,MOD($A1900,ChapterTable!$R$20)&lt;&gt;0),"","보스")&amp;"인게임누적합배수",ChapterTable!$R:$S,2,0)*D1900)
  )
  )
  )
)</f>
        <v>16785.932464599609</v>
      </c>
      <c r="G1900" t="s">
        <v>715</v>
      </c>
      <c r="J1900" t="str">
        <f>IF(ISBLANK(I1900),"",
IFERROR(VLOOKUP(I1900,[1]StringTable!$1:$1048576,MATCH("kor|String",[1]StringTable!$1:$1,0),0),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212"/>
        <v>1</v>
      </c>
      <c r="AJ1900">
        <f t="shared" si="210"/>
        <v>1</v>
      </c>
      <c r="AK1900">
        <f t="shared" si="211"/>
        <v>1</v>
      </c>
      <c r="AL1900">
        <f t="shared" si="213"/>
        <v>1</v>
      </c>
    </row>
    <row r="1901" spans="1:38" hidden="1" x14ac:dyDescent="0.3">
      <c r="A1901">
        <v>16</v>
      </c>
      <c r="B1901">
        <v>10</v>
      </c>
      <c r="C1901">
        <f>IF(OR($L1901=TRUE,$A1901=0,MOD($A1901,ChapterTable!$R$20)&lt;&gt;0),
MAX(0,INT(($B1901+ChapterTable!$P$26+VLOOKUP(SUBSTITUTE(C$1,"성장단계","")&amp;"단계오프셋",ChapterTable!$R:$S,2,0))/ChapterTable!$P$23)),
MAX(0,INT(($B1901+ChapterTable!$R$26+VLOOKUP(SUBSTITUTE(C$1,"성장단계","")&amp;"보스단계오프셋",ChapterTable!$R:$S,2,0))/ChapterTable!$R$23)))</f>
        <v>1</v>
      </c>
      <c r="D1901">
        <f>IF(OR($L1901=TRUE,$A1901=0,MOD($A1901,ChapterTable!$R$20)&lt;&gt;0),
MAX(0,INT(($B1901+ChapterTable!$P$26+VLOOKUP(SUBSTITUTE(D$1,"성장단계","")&amp;"단계오프셋",ChapterTable!$R:$S,2,0))/ChapterTable!$P$23)),
MAX(0,INT(($B1901+ChapterTable!$R$26+VLOOKUP(SUBSTITUTE(D$1,"성장단계","")&amp;"보스단계오프셋",ChapterTable!$R:$S,2,0))/ChapterTable!$R$23)))</f>
        <v>0</v>
      </c>
      <c r="E1901" s="1">
        <f ca="1">IF(AND($A1901=0,$B1901=1),
    VLOOKUP(1,ChapterTable!$1:$1048576,MATCH("최종"&amp;SUBSTITUTE(SUBSTITUTE(E$1,"standard",""),"|Float",""),ChapterTable!$1:$1,0),0)*ChapterTable!$P$17,
  IF(AND($A1901=0,$B1901=0),
    E1902,
  IF($B1901=0,
    VLOOKUP($A1901,ChapterTable!$1:$1048576,MATCH("최종"&amp;SUBSTITUTE(SUBSTITUTE(E$1,"standard",""),"|Float",""),ChapterTable!$1:$1,0),0),
  IF($B1901=1,
    IF($L1901=FALSE,
      VLOOKUP($A1901,ChapterTable!$1:$1048576,MATCH("최종"&amp;SUBSTITUTE(SUBSTITUTE(E$1,"standard",""),"|Float",""),ChapterTable!$1:$1,0),0),
      VLOOKUP($A1901-ChapterTable!$P$11,ChapterTable!$1:$1048576,MATCH("최종"&amp;SUBSTITUTE(SUBSTITUTE(E$1,"standard",""),"|Float",""),ChapterTable!$1:$1,0),0)*ChapterTable!$P$14
    ),
  OFFSET(E1901,-$B1901+IF($L1901,1,0),0)*IF($B1901&gt;OFFSET($B1901,1,0),ChapterTable!$R$17,1)*
    (VLOOKUP(SUBSTITUTE(SUBSTITUTE(E$1,"standard",""),"|Float","")&amp;IF(OR($L1901=TRUE,$A1901=0,MOD($A1901,ChapterTable!$R$20)&lt;&gt;0),"","보스")&amp;"인게임누적곱배수",ChapterTable!$R:$S,2,0)^C1901
    +VLOOKUP(SUBSTITUTE(SUBSTITUTE(E$1,"standard",""),"|Float","")&amp;IF(OR($L1901=TRUE,$A1901=0,MOD($A1901,ChapterTable!$R$20)&lt;&gt;0),"","보스")&amp;"인게임누적합배수",ChapterTable!$R:$S,2,0)*C1901)
  )
  )
  )
)</f>
        <v>48343.485498046874</v>
      </c>
      <c r="F1901" s="1">
        <f ca="1">IF(AND($A1901=0,$B1901=1),
    VLOOKUP(1,ChapterTable!$1:$1048576,MATCH("최종"&amp;SUBSTITUTE(SUBSTITUTE(F$1,"standard",""),"|Float",""),ChapterTable!$1:$1,0),0)*ChapterTable!$P$17,
  IF(AND($A1901=0,$B1901=0),
    F1902,
  IF($B1901=0,
    VLOOKUP($A1901,ChapterTable!$1:$1048576,MATCH("최종"&amp;SUBSTITUTE(SUBSTITUTE(F$1,"standard",""),"|Float",""),ChapterTable!$1:$1,0),0),
  IF($B1901=1,
    IF($L1901=FALSE,
      VLOOKUP($A1901,ChapterTable!$1:$1048576,MATCH("최종"&amp;SUBSTITUTE(SUBSTITUTE(F$1,"standard",""),"|Float",""),ChapterTable!$1:$1,0),0),
      VLOOKUP($A1901-ChapterTable!$P$11,ChapterTable!$1:$1048576,MATCH("최종"&amp;SUBSTITUTE(SUBSTITUTE(F$1,"standard",""),"|Float",""),ChapterTable!$1:$1,0),0)*ChapterTable!$P$14
    ),
  OFFSET(F1901,-$B1901+IF($L1901,1,0),0)*
    (VLOOKUP(SUBSTITUTE(SUBSTITUTE(F$1,"standard",""),"|Float","")&amp;IF(OR($L1901=TRUE,$A1901=0,MOD($A1901,ChapterTable!$R$20)&lt;&gt;0),"","보스")&amp;"인게임누적곱배수",ChapterTable!$R:$S,2,0)^D1901
    +VLOOKUP(SUBSTITUTE(SUBSTITUTE(F$1,"standard",""),"|Float","")&amp;IF(OR($L1901=TRUE,$A1901=0,MOD($A1901,ChapterTable!$R$20)&lt;&gt;0),"","보스")&amp;"인게임누적합배수",ChapterTable!$R:$S,2,0)*D1901)
  )
  )
  )
)</f>
        <v>16785.932464599609</v>
      </c>
      <c r="G1901" t="s">
        <v>715</v>
      </c>
      <c r="J1901" t="str">
        <f>IF(ISBLANK(I1901),"",
IFERROR(VLOOKUP(I1901,[1]StringTable!$1:$1048576,MATCH("kor|String",[1]StringTable!$1:$1,0),0),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212"/>
        <v>1</v>
      </c>
      <c r="AJ1901">
        <f t="shared" si="210"/>
        <v>1</v>
      </c>
      <c r="AK1901">
        <f t="shared" si="211"/>
        <v>1</v>
      </c>
      <c r="AL1901">
        <f t="shared" si="213"/>
        <v>1</v>
      </c>
    </row>
    <row r="1902" spans="1:38" hidden="1" x14ac:dyDescent="0.3">
      <c r="A1902">
        <v>16</v>
      </c>
      <c r="B1902">
        <v>11</v>
      </c>
      <c r="C1902">
        <f>IF(OR($L1902=TRUE,$A1902=0,MOD($A1902,ChapterTable!$R$20)&lt;&gt;0),
MAX(0,INT(($B1902+ChapterTable!$P$26+VLOOKUP(SUBSTITUTE(C$1,"성장단계","")&amp;"단계오프셋",ChapterTable!$R:$S,2,0))/ChapterTable!$P$23)),
MAX(0,INT(($B1902+ChapterTable!$R$26+VLOOKUP(SUBSTITUTE(C$1,"성장단계","")&amp;"보스단계오프셋",ChapterTable!$R:$S,2,0))/ChapterTable!$R$23)))</f>
        <v>1</v>
      </c>
      <c r="D1902">
        <f>IF(OR($L1902=TRUE,$A1902=0,MOD($A1902,ChapterTable!$R$20)&lt;&gt;0),
MAX(0,INT(($B1902+ChapterTable!$P$26+VLOOKUP(SUBSTITUTE(D$1,"성장단계","")&amp;"단계오프셋",ChapterTable!$R:$S,2,0))/ChapterTable!$P$23)),
MAX(0,INT(($B1902+ChapterTable!$R$26+VLOOKUP(SUBSTITUTE(D$1,"성장단계","")&amp;"보스단계오프셋",ChapterTable!$R:$S,2,0))/ChapterTable!$R$23)))</f>
        <v>1</v>
      </c>
      <c r="E1902" s="1">
        <f ca="1">IF(AND($A1902=0,$B1902=1),
    VLOOKUP(1,ChapterTable!$1:$1048576,MATCH("최종"&amp;SUBSTITUTE(SUBSTITUTE(E$1,"standard",""),"|Float",""),ChapterTable!$1:$1,0),0)*ChapterTable!$P$17,
  IF(AND($A1902=0,$B1902=0),
    E1903,
  IF($B1902=0,
    VLOOKUP($A1902,ChapterTable!$1:$1048576,MATCH("최종"&amp;SUBSTITUTE(SUBSTITUTE(E$1,"standard",""),"|Float",""),ChapterTable!$1:$1,0),0),
  IF($B1902=1,
    IF($L1902=FALSE,
      VLOOKUP($A1902,ChapterTable!$1:$1048576,MATCH("최종"&amp;SUBSTITUTE(SUBSTITUTE(E$1,"standard",""),"|Float",""),ChapterTable!$1:$1,0),0),
      VLOOKUP($A1902-ChapterTable!$P$11,ChapterTable!$1:$1048576,MATCH("최종"&amp;SUBSTITUTE(SUBSTITUTE(E$1,"standard",""),"|Float",""),ChapterTable!$1:$1,0),0)*ChapterTable!$P$14
    ),
  OFFSET(E1902,-$B1902+IF($L1902,1,0),0)*IF($B1902&gt;OFFSET($B1902,1,0),ChapterTable!$R$17,1)*
    (VLOOKUP(SUBSTITUTE(SUBSTITUTE(E$1,"standard",""),"|Float","")&amp;IF(OR($L1902=TRUE,$A1902=0,MOD($A1902,ChapterTable!$R$20)&lt;&gt;0),"","보스")&amp;"인게임누적곱배수",ChapterTable!$R:$S,2,0)^C1902
    +VLOOKUP(SUBSTITUTE(SUBSTITUTE(E$1,"standard",""),"|Float","")&amp;IF(OR($L1902=TRUE,$A1902=0,MOD($A1902,ChapterTable!$R$20)&lt;&gt;0),"","보스")&amp;"인게임누적합배수",ChapterTable!$R:$S,2,0)*C1902)
  )
  )
  )
)</f>
        <v>48343.485498046874</v>
      </c>
      <c r="F1902" s="1">
        <f ca="1">IF(AND($A1902=0,$B1902=1),
    VLOOKUP(1,ChapterTable!$1:$1048576,MATCH("최종"&amp;SUBSTITUTE(SUBSTITUTE(F$1,"standard",""),"|Float",""),ChapterTable!$1:$1,0),0)*ChapterTable!$P$17,
  IF(AND($A1902=0,$B1902=0),
    F1903,
  IF($B1902=0,
    VLOOKUP($A1902,ChapterTable!$1:$1048576,MATCH("최종"&amp;SUBSTITUTE(SUBSTITUTE(F$1,"standard",""),"|Float",""),ChapterTable!$1:$1,0),0),
  IF($B1902=1,
    IF($L1902=FALSE,
      VLOOKUP($A1902,ChapterTable!$1:$1048576,MATCH("최종"&amp;SUBSTITUTE(SUBSTITUTE(F$1,"standard",""),"|Float",""),ChapterTable!$1:$1,0),0),
      VLOOKUP($A1902-ChapterTable!$P$11,ChapterTable!$1:$1048576,MATCH("최종"&amp;SUBSTITUTE(SUBSTITUTE(F$1,"standard",""),"|Float",""),ChapterTable!$1:$1,0),0)*ChapterTable!$P$14
    ),
  OFFSET(F1902,-$B1902+IF($L1902,1,0),0)*
    (VLOOKUP(SUBSTITUTE(SUBSTITUTE(F$1,"standard",""),"|Float","")&amp;IF(OR($L1902=TRUE,$A1902=0,MOD($A1902,ChapterTable!$R$20)&lt;&gt;0),"","보스")&amp;"인게임누적곱배수",ChapterTable!$R:$S,2,0)^D1902
    +VLOOKUP(SUBSTITUTE(SUBSTITUTE(F$1,"standard",""),"|Float","")&amp;IF(OR($L1902=TRUE,$A1902=0,MOD($A1902,ChapterTable!$R$20)&lt;&gt;0),"","보스")&amp;"인게임누적합배수",ChapterTable!$R:$S,2,0)*D1902)
  )
  )
  )
)</f>
        <v>18044.87739944458</v>
      </c>
      <c r="G1902" t="s">
        <v>715</v>
      </c>
      <c r="J1902" t="str">
        <f>IF(ISBLANK(I1902),"",
IFERROR(VLOOKUP(I1902,[1]StringTable!$1:$1048576,MATCH("kor|String",[1]StringTable!$1:$1,0),0),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212"/>
        <v>0.5</v>
      </c>
      <c r="AJ1902">
        <f t="shared" si="210"/>
        <v>0.54666666600000002</v>
      </c>
      <c r="AK1902">
        <f t="shared" si="211"/>
        <v>1</v>
      </c>
      <c r="AL1902">
        <f t="shared" si="213"/>
        <v>1</v>
      </c>
    </row>
    <row r="1903" spans="1:38" hidden="1" x14ac:dyDescent="0.3">
      <c r="A1903">
        <v>16</v>
      </c>
      <c r="B1903">
        <v>12</v>
      </c>
      <c r="C1903">
        <f>IF(OR($L1903=TRUE,$A1903=0,MOD($A1903,ChapterTable!$R$20)&lt;&gt;0),
MAX(0,INT(($B1903+ChapterTable!$P$26+VLOOKUP(SUBSTITUTE(C$1,"성장단계","")&amp;"단계오프셋",ChapterTable!$R:$S,2,0))/ChapterTable!$P$23)),
MAX(0,INT(($B1903+ChapterTable!$R$26+VLOOKUP(SUBSTITUTE(C$1,"성장단계","")&amp;"보스단계오프셋",ChapterTable!$R:$S,2,0))/ChapterTable!$R$23)))</f>
        <v>1</v>
      </c>
      <c r="D1903">
        <f>IF(OR($L1903=TRUE,$A1903=0,MOD($A1903,ChapterTable!$R$20)&lt;&gt;0),
MAX(0,INT(($B1903+ChapterTable!$P$26+VLOOKUP(SUBSTITUTE(D$1,"성장단계","")&amp;"단계오프셋",ChapterTable!$R:$S,2,0))/ChapterTable!$P$23)),
MAX(0,INT(($B1903+ChapterTable!$R$26+VLOOKUP(SUBSTITUTE(D$1,"성장단계","")&amp;"보스단계오프셋",ChapterTable!$R:$S,2,0))/ChapterTable!$R$23)))</f>
        <v>1</v>
      </c>
      <c r="E1903" s="1">
        <f ca="1">IF(AND($A1903=0,$B1903=1),
    VLOOKUP(1,ChapterTable!$1:$1048576,MATCH("최종"&amp;SUBSTITUTE(SUBSTITUTE(E$1,"standard",""),"|Float",""),ChapterTable!$1:$1,0),0)*ChapterTable!$P$17,
  IF(AND($A1903=0,$B1903=0),
    E1904,
  IF($B1903=0,
    VLOOKUP($A1903,ChapterTable!$1:$1048576,MATCH("최종"&amp;SUBSTITUTE(SUBSTITUTE(E$1,"standard",""),"|Float",""),ChapterTable!$1:$1,0),0),
  IF($B1903=1,
    IF($L1903=FALSE,
      VLOOKUP($A1903,ChapterTable!$1:$1048576,MATCH("최종"&amp;SUBSTITUTE(SUBSTITUTE(E$1,"standard",""),"|Float",""),ChapterTable!$1:$1,0),0),
      VLOOKUP($A1903-ChapterTable!$P$11,ChapterTable!$1:$1048576,MATCH("최종"&amp;SUBSTITUTE(SUBSTITUTE(E$1,"standard",""),"|Float",""),ChapterTable!$1:$1,0),0)*ChapterTable!$P$14
    ),
  OFFSET(E1903,-$B1903+IF($L1903,1,0),0)*IF($B1903&gt;OFFSET($B1903,1,0),ChapterTable!$R$17,1)*
    (VLOOKUP(SUBSTITUTE(SUBSTITUTE(E$1,"standard",""),"|Float","")&amp;IF(OR($L1903=TRUE,$A1903=0,MOD($A1903,ChapterTable!$R$20)&lt;&gt;0),"","보스")&amp;"인게임누적곱배수",ChapterTable!$R:$S,2,0)^C1903
    +VLOOKUP(SUBSTITUTE(SUBSTITUTE(E$1,"standard",""),"|Float","")&amp;IF(OR($L1903=TRUE,$A1903=0,MOD($A1903,ChapterTable!$R$20)&lt;&gt;0),"","보스")&amp;"인게임누적합배수",ChapterTable!$R:$S,2,0)*C1903)
  )
  )
  )
)</f>
        <v>48343.485498046874</v>
      </c>
      <c r="F1903" s="1">
        <f ca="1">IF(AND($A1903=0,$B1903=1),
    VLOOKUP(1,ChapterTable!$1:$1048576,MATCH("최종"&amp;SUBSTITUTE(SUBSTITUTE(F$1,"standard",""),"|Float",""),ChapterTable!$1:$1,0),0)*ChapterTable!$P$17,
  IF(AND($A1903=0,$B1903=0),
    F1904,
  IF($B1903=0,
    VLOOKUP($A1903,ChapterTable!$1:$1048576,MATCH("최종"&amp;SUBSTITUTE(SUBSTITUTE(F$1,"standard",""),"|Float",""),ChapterTable!$1:$1,0),0),
  IF($B1903=1,
    IF($L1903=FALSE,
      VLOOKUP($A1903,ChapterTable!$1:$1048576,MATCH("최종"&amp;SUBSTITUTE(SUBSTITUTE(F$1,"standard",""),"|Float",""),ChapterTable!$1:$1,0),0),
      VLOOKUP($A1903-ChapterTable!$P$11,ChapterTable!$1:$1048576,MATCH("최종"&amp;SUBSTITUTE(SUBSTITUTE(F$1,"standard",""),"|Float",""),ChapterTable!$1:$1,0),0)*ChapterTable!$P$14
    ),
  OFFSET(F1903,-$B1903+IF($L1903,1,0),0)*
    (VLOOKUP(SUBSTITUTE(SUBSTITUTE(F$1,"standard",""),"|Float","")&amp;IF(OR($L1903=TRUE,$A1903=0,MOD($A1903,ChapterTable!$R$20)&lt;&gt;0),"","보스")&amp;"인게임누적곱배수",ChapterTable!$R:$S,2,0)^D1903
    +VLOOKUP(SUBSTITUTE(SUBSTITUTE(F$1,"standard",""),"|Float","")&amp;IF(OR($L1903=TRUE,$A1903=0,MOD($A1903,ChapterTable!$R$20)&lt;&gt;0),"","보스")&amp;"인게임누적합배수",ChapterTable!$R:$S,2,0)*D1903)
  )
  )
  )
)</f>
        <v>18044.87739944458</v>
      </c>
      <c r="G1903" t="s">
        <v>715</v>
      </c>
      <c r="J1903" t="str">
        <f>IF(ISBLANK(I1903),"",
IFERROR(VLOOKUP(I1903,[1]StringTable!$1:$1048576,MATCH("kor|String",[1]StringTable!$1:$1,0),0),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212"/>
        <v>0.5</v>
      </c>
      <c r="AJ1903">
        <f t="shared" si="210"/>
        <v>0.54666666600000002</v>
      </c>
      <c r="AK1903">
        <f t="shared" si="211"/>
        <v>1</v>
      </c>
      <c r="AL1903">
        <f t="shared" si="213"/>
        <v>1</v>
      </c>
    </row>
    <row r="1904" spans="1:38" hidden="1" x14ac:dyDescent="0.3">
      <c r="A1904">
        <v>16</v>
      </c>
      <c r="B1904">
        <v>13</v>
      </c>
      <c r="C1904">
        <f>IF(OR($L1904=TRUE,$A1904=0,MOD($A1904,ChapterTable!$R$20)&lt;&gt;0),
MAX(0,INT(($B1904+ChapterTable!$P$26+VLOOKUP(SUBSTITUTE(C$1,"성장단계","")&amp;"단계오프셋",ChapterTable!$R:$S,2,0))/ChapterTable!$P$23)),
MAX(0,INT(($B1904+ChapterTable!$R$26+VLOOKUP(SUBSTITUTE(C$1,"성장단계","")&amp;"보스단계오프셋",ChapterTable!$R:$S,2,0))/ChapterTable!$R$23)))</f>
        <v>1</v>
      </c>
      <c r="D1904">
        <f>IF(OR($L1904=TRUE,$A1904=0,MOD($A1904,ChapterTable!$R$20)&lt;&gt;0),
MAX(0,INT(($B1904+ChapterTable!$P$26+VLOOKUP(SUBSTITUTE(D$1,"성장단계","")&amp;"단계오프셋",ChapterTable!$R:$S,2,0))/ChapterTable!$P$23)),
MAX(0,INT(($B1904+ChapterTable!$R$26+VLOOKUP(SUBSTITUTE(D$1,"성장단계","")&amp;"보스단계오프셋",ChapterTable!$R:$S,2,0))/ChapterTable!$R$23)))</f>
        <v>1</v>
      </c>
      <c r="E1904" s="1">
        <f ca="1">IF(AND($A1904=0,$B1904=1),
    VLOOKUP(1,ChapterTable!$1:$1048576,MATCH("최종"&amp;SUBSTITUTE(SUBSTITUTE(E$1,"standard",""),"|Float",""),ChapterTable!$1:$1,0),0)*ChapterTable!$P$17,
  IF(AND($A1904=0,$B1904=0),
    E1905,
  IF($B1904=0,
    VLOOKUP($A1904,ChapterTable!$1:$1048576,MATCH("최종"&amp;SUBSTITUTE(SUBSTITUTE(E$1,"standard",""),"|Float",""),ChapterTable!$1:$1,0),0),
  IF($B1904=1,
    IF($L1904=FALSE,
      VLOOKUP($A1904,ChapterTable!$1:$1048576,MATCH("최종"&amp;SUBSTITUTE(SUBSTITUTE(E$1,"standard",""),"|Float",""),ChapterTable!$1:$1,0),0),
      VLOOKUP($A1904-ChapterTable!$P$11,ChapterTable!$1:$1048576,MATCH("최종"&amp;SUBSTITUTE(SUBSTITUTE(E$1,"standard",""),"|Float",""),ChapterTable!$1:$1,0),0)*ChapterTable!$P$14
    ),
  OFFSET(E1904,-$B1904+IF($L1904,1,0),0)*IF($B1904&gt;OFFSET($B1904,1,0),ChapterTable!$R$17,1)*
    (VLOOKUP(SUBSTITUTE(SUBSTITUTE(E$1,"standard",""),"|Float","")&amp;IF(OR($L1904=TRUE,$A1904=0,MOD($A1904,ChapterTable!$R$20)&lt;&gt;0),"","보스")&amp;"인게임누적곱배수",ChapterTable!$R:$S,2,0)^C1904
    +VLOOKUP(SUBSTITUTE(SUBSTITUTE(E$1,"standard",""),"|Float","")&amp;IF(OR($L1904=TRUE,$A1904=0,MOD($A1904,ChapterTable!$R$20)&lt;&gt;0),"","보스")&amp;"인게임누적합배수",ChapterTable!$R:$S,2,0)*C1904)
  )
  )
  )
)</f>
        <v>48343.485498046874</v>
      </c>
      <c r="F1904" s="1">
        <f ca="1">IF(AND($A1904=0,$B1904=1),
    VLOOKUP(1,ChapterTable!$1:$1048576,MATCH("최종"&amp;SUBSTITUTE(SUBSTITUTE(F$1,"standard",""),"|Float",""),ChapterTable!$1:$1,0),0)*ChapterTable!$P$17,
  IF(AND($A1904=0,$B1904=0),
    F1905,
  IF($B1904=0,
    VLOOKUP($A1904,ChapterTable!$1:$1048576,MATCH("최종"&amp;SUBSTITUTE(SUBSTITUTE(F$1,"standard",""),"|Float",""),ChapterTable!$1:$1,0),0),
  IF($B1904=1,
    IF($L1904=FALSE,
      VLOOKUP($A1904,ChapterTable!$1:$1048576,MATCH("최종"&amp;SUBSTITUTE(SUBSTITUTE(F$1,"standard",""),"|Float",""),ChapterTable!$1:$1,0),0),
      VLOOKUP($A1904-ChapterTable!$P$11,ChapterTable!$1:$1048576,MATCH("최종"&amp;SUBSTITUTE(SUBSTITUTE(F$1,"standard",""),"|Float",""),ChapterTable!$1:$1,0),0)*ChapterTable!$P$14
    ),
  OFFSET(F1904,-$B1904+IF($L1904,1,0),0)*
    (VLOOKUP(SUBSTITUTE(SUBSTITUTE(F$1,"standard",""),"|Float","")&amp;IF(OR($L1904=TRUE,$A1904=0,MOD($A1904,ChapterTable!$R$20)&lt;&gt;0),"","보스")&amp;"인게임누적곱배수",ChapterTable!$R:$S,2,0)^D1904
    +VLOOKUP(SUBSTITUTE(SUBSTITUTE(F$1,"standard",""),"|Float","")&amp;IF(OR($L1904=TRUE,$A1904=0,MOD($A1904,ChapterTable!$R$20)&lt;&gt;0),"","보스")&amp;"인게임누적합배수",ChapterTable!$R:$S,2,0)*D1904)
  )
  )
  )
)</f>
        <v>18044.87739944458</v>
      </c>
      <c r="G1904" t="s">
        <v>715</v>
      </c>
      <c r="J1904" t="str">
        <f>IF(ISBLANK(I1904),"",
IFERROR(VLOOKUP(I1904,[1]StringTable!$1:$1048576,MATCH("kor|String",[1]StringTable!$1:$1,0),0),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212"/>
        <v>0.5</v>
      </c>
      <c r="AJ1904">
        <f t="shared" si="210"/>
        <v>0.54666666600000002</v>
      </c>
      <c r="AK1904">
        <f t="shared" si="211"/>
        <v>1</v>
      </c>
      <c r="AL1904">
        <f t="shared" si="213"/>
        <v>1</v>
      </c>
    </row>
    <row r="1905" spans="1:38" hidden="1" x14ac:dyDescent="0.3">
      <c r="A1905">
        <v>16</v>
      </c>
      <c r="B1905">
        <v>14</v>
      </c>
      <c r="C1905">
        <f>IF(OR($L1905=TRUE,$A1905=0,MOD($A1905,ChapterTable!$R$20)&lt;&gt;0),
MAX(0,INT(($B1905+ChapterTable!$P$26+VLOOKUP(SUBSTITUTE(C$1,"성장단계","")&amp;"단계오프셋",ChapterTable!$R:$S,2,0))/ChapterTable!$P$23)),
MAX(0,INT(($B1905+ChapterTable!$R$26+VLOOKUP(SUBSTITUTE(C$1,"성장단계","")&amp;"보스단계오프셋",ChapterTable!$R:$S,2,0))/ChapterTable!$R$23)))</f>
        <v>1</v>
      </c>
      <c r="D1905">
        <f>IF(OR($L1905=TRUE,$A1905=0,MOD($A1905,ChapterTable!$R$20)&lt;&gt;0),
MAX(0,INT(($B1905+ChapterTable!$P$26+VLOOKUP(SUBSTITUTE(D$1,"성장단계","")&amp;"단계오프셋",ChapterTable!$R:$S,2,0))/ChapterTable!$P$23)),
MAX(0,INT(($B1905+ChapterTable!$R$26+VLOOKUP(SUBSTITUTE(D$1,"성장단계","")&amp;"보스단계오프셋",ChapterTable!$R:$S,2,0))/ChapterTable!$R$23)))</f>
        <v>1</v>
      </c>
      <c r="E1905" s="1">
        <f ca="1">IF(AND($A1905=0,$B1905=1),
    VLOOKUP(1,ChapterTable!$1:$1048576,MATCH("최종"&amp;SUBSTITUTE(SUBSTITUTE(E$1,"standard",""),"|Float",""),ChapterTable!$1:$1,0),0)*ChapterTable!$P$17,
  IF(AND($A1905=0,$B1905=0),
    E1906,
  IF($B1905=0,
    VLOOKUP($A1905,ChapterTable!$1:$1048576,MATCH("최종"&amp;SUBSTITUTE(SUBSTITUTE(E$1,"standard",""),"|Float",""),ChapterTable!$1:$1,0),0),
  IF($B1905=1,
    IF($L1905=FALSE,
      VLOOKUP($A1905,ChapterTable!$1:$1048576,MATCH("최종"&amp;SUBSTITUTE(SUBSTITUTE(E$1,"standard",""),"|Float",""),ChapterTable!$1:$1,0),0),
      VLOOKUP($A1905-ChapterTable!$P$11,ChapterTable!$1:$1048576,MATCH("최종"&amp;SUBSTITUTE(SUBSTITUTE(E$1,"standard",""),"|Float",""),ChapterTable!$1:$1,0),0)*ChapterTable!$P$14
    ),
  OFFSET(E1905,-$B1905+IF($L1905,1,0),0)*IF($B1905&gt;OFFSET($B1905,1,0),ChapterTable!$R$17,1)*
    (VLOOKUP(SUBSTITUTE(SUBSTITUTE(E$1,"standard",""),"|Float","")&amp;IF(OR($L1905=TRUE,$A1905=0,MOD($A1905,ChapterTable!$R$20)&lt;&gt;0),"","보스")&amp;"인게임누적곱배수",ChapterTable!$R:$S,2,0)^C1905
    +VLOOKUP(SUBSTITUTE(SUBSTITUTE(E$1,"standard",""),"|Float","")&amp;IF(OR($L1905=TRUE,$A1905=0,MOD($A1905,ChapterTable!$R$20)&lt;&gt;0),"","보스")&amp;"인게임누적합배수",ChapterTable!$R:$S,2,0)*C1905)
  )
  )
  )
)</f>
        <v>48343.485498046874</v>
      </c>
      <c r="F1905" s="1">
        <f ca="1">IF(AND($A1905=0,$B1905=1),
    VLOOKUP(1,ChapterTable!$1:$1048576,MATCH("최종"&amp;SUBSTITUTE(SUBSTITUTE(F$1,"standard",""),"|Float",""),ChapterTable!$1:$1,0),0)*ChapterTable!$P$17,
  IF(AND($A1905=0,$B1905=0),
    F1906,
  IF($B1905=0,
    VLOOKUP($A1905,ChapterTable!$1:$1048576,MATCH("최종"&amp;SUBSTITUTE(SUBSTITUTE(F$1,"standard",""),"|Float",""),ChapterTable!$1:$1,0),0),
  IF($B1905=1,
    IF($L1905=FALSE,
      VLOOKUP($A1905,ChapterTable!$1:$1048576,MATCH("최종"&amp;SUBSTITUTE(SUBSTITUTE(F$1,"standard",""),"|Float",""),ChapterTable!$1:$1,0),0),
      VLOOKUP($A1905-ChapterTable!$P$11,ChapterTable!$1:$1048576,MATCH("최종"&amp;SUBSTITUTE(SUBSTITUTE(F$1,"standard",""),"|Float",""),ChapterTable!$1:$1,0),0)*ChapterTable!$P$14
    ),
  OFFSET(F1905,-$B1905+IF($L1905,1,0),0)*
    (VLOOKUP(SUBSTITUTE(SUBSTITUTE(F$1,"standard",""),"|Float","")&amp;IF(OR($L1905=TRUE,$A1905=0,MOD($A1905,ChapterTable!$R$20)&lt;&gt;0),"","보스")&amp;"인게임누적곱배수",ChapterTable!$R:$S,2,0)^D1905
    +VLOOKUP(SUBSTITUTE(SUBSTITUTE(F$1,"standard",""),"|Float","")&amp;IF(OR($L1905=TRUE,$A1905=0,MOD($A1905,ChapterTable!$R$20)&lt;&gt;0),"","보스")&amp;"인게임누적합배수",ChapterTable!$R:$S,2,0)*D1905)
  )
  )
  )
)</f>
        <v>18044.87739944458</v>
      </c>
      <c r="G1905" t="s">
        <v>715</v>
      </c>
      <c r="J1905" t="str">
        <f>IF(ISBLANK(I1905),"",
IFERROR(VLOOKUP(I1905,[1]StringTable!$1:$1048576,MATCH("kor|String",[1]StringTable!$1:$1,0),0),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212"/>
        <v>0.5</v>
      </c>
      <c r="AJ1905">
        <f t="shared" si="210"/>
        <v>0.54666666600000002</v>
      </c>
      <c r="AK1905">
        <f t="shared" si="211"/>
        <v>1</v>
      </c>
      <c r="AL1905">
        <f t="shared" si="213"/>
        <v>1</v>
      </c>
    </row>
    <row r="1906" spans="1:38" hidden="1" x14ac:dyDescent="0.3">
      <c r="A1906">
        <v>16</v>
      </c>
      <c r="B1906">
        <v>15</v>
      </c>
      <c r="C1906">
        <f>IF(OR($L1906=TRUE,$A1906=0,MOD($A1906,ChapterTable!$R$20)&lt;&gt;0),
MAX(0,INT(($B1906+ChapterTable!$P$26+VLOOKUP(SUBSTITUTE(C$1,"성장단계","")&amp;"단계오프셋",ChapterTable!$R:$S,2,0))/ChapterTable!$P$23)),
MAX(0,INT(($B1906+ChapterTable!$R$26+VLOOKUP(SUBSTITUTE(C$1,"성장단계","")&amp;"보스단계오프셋",ChapterTable!$R:$S,2,0))/ChapterTable!$R$23)))</f>
        <v>1</v>
      </c>
      <c r="D1906">
        <f>IF(OR($L1906=TRUE,$A1906=0,MOD($A1906,ChapterTable!$R$20)&lt;&gt;0),
MAX(0,INT(($B1906+ChapterTable!$P$26+VLOOKUP(SUBSTITUTE(D$1,"성장단계","")&amp;"단계오프셋",ChapterTable!$R:$S,2,0))/ChapterTable!$P$23)),
MAX(0,INT(($B1906+ChapterTable!$R$26+VLOOKUP(SUBSTITUTE(D$1,"성장단계","")&amp;"보스단계오프셋",ChapterTable!$R:$S,2,0))/ChapterTable!$R$23)))</f>
        <v>1</v>
      </c>
      <c r="E1906" s="1">
        <f ca="1">IF(AND($A1906=0,$B1906=1),
    VLOOKUP(1,ChapterTable!$1:$1048576,MATCH("최종"&amp;SUBSTITUTE(SUBSTITUTE(E$1,"standard",""),"|Float",""),ChapterTable!$1:$1,0),0)*ChapterTable!$P$17,
  IF(AND($A1906=0,$B1906=0),
    E1907,
  IF($B1906=0,
    VLOOKUP($A1906,ChapterTable!$1:$1048576,MATCH("최종"&amp;SUBSTITUTE(SUBSTITUTE(E$1,"standard",""),"|Float",""),ChapterTable!$1:$1,0),0),
  IF($B1906=1,
    IF($L1906=FALSE,
      VLOOKUP($A1906,ChapterTable!$1:$1048576,MATCH("최종"&amp;SUBSTITUTE(SUBSTITUTE(E$1,"standard",""),"|Float",""),ChapterTable!$1:$1,0),0),
      VLOOKUP($A1906-ChapterTable!$P$11,ChapterTable!$1:$1048576,MATCH("최종"&amp;SUBSTITUTE(SUBSTITUTE(E$1,"standard",""),"|Float",""),ChapterTable!$1:$1,0),0)*ChapterTable!$P$14
    ),
  OFFSET(E1906,-$B1906+IF($L1906,1,0),0)*IF($B1906&gt;OFFSET($B1906,1,0),ChapterTable!$R$17,1)*
    (VLOOKUP(SUBSTITUTE(SUBSTITUTE(E$1,"standard",""),"|Float","")&amp;IF(OR($L1906=TRUE,$A1906=0,MOD($A1906,ChapterTable!$R$20)&lt;&gt;0),"","보스")&amp;"인게임누적곱배수",ChapterTable!$R:$S,2,0)^C1906
    +VLOOKUP(SUBSTITUTE(SUBSTITUTE(E$1,"standard",""),"|Float","")&amp;IF(OR($L1906=TRUE,$A1906=0,MOD($A1906,ChapterTable!$R$20)&lt;&gt;0),"","보스")&amp;"인게임누적합배수",ChapterTable!$R:$S,2,0)*C1906)
  )
  )
  )
)</f>
        <v>48343.485498046874</v>
      </c>
      <c r="F1906" s="1">
        <f ca="1">IF(AND($A1906=0,$B1906=1),
    VLOOKUP(1,ChapterTable!$1:$1048576,MATCH("최종"&amp;SUBSTITUTE(SUBSTITUTE(F$1,"standard",""),"|Float",""),ChapterTable!$1:$1,0),0)*ChapterTable!$P$17,
  IF(AND($A1906=0,$B1906=0),
    F1907,
  IF($B1906=0,
    VLOOKUP($A1906,ChapterTable!$1:$1048576,MATCH("최종"&amp;SUBSTITUTE(SUBSTITUTE(F$1,"standard",""),"|Float",""),ChapterTable!$1:$1,0),0),
  IF($B1906=1,
    IF($L1906=FALSE,
      VLOOKUP($A1906,ChapterTable!$1:$1048576,MATCH("최종"&amp;SUBSTITUTE(SUBSTITUTE(F$1,"standard",""),"|Float",""),ChapterTable!$1:$1,0),0),
      VLOOKUP($A1906-ChapterTable!$P$11,ChapterTable!$1:$1048576,MATCH("최종"&amp;SUBSTITUTE(SUBSTITUTE(F$1,"standard",""),"|Float",""),ChapterTable!$1:$1,0),0)*ChapterTable!$P$14
    ),
  OFFSET(F1906,-$B1906+IF($L1906,1,0),0)*
    (VLOOKUP(SUBSTITUTE(SUBSTITUTE(F$1,"standard",""),"|Float","")&amp;IF(OR($L1906=TRUE,$A1906=0,MOD($A1906,ChapterTable!$R$20)&lt;&gt;0),"","보스")&amp;"인게임누적곱배수",ChapterTable!$R:$S,2,0)^D1906
    +VLOOKUP(SUBSTITUTE(SUBSTITUTE(F$1,"standard",""),"|Float","")&amp;IF(OR($L1906=TRUE,$A1906=0,MOD($A1906,ChapterTable!$R$20)&lt;&gt;0),"","보스")&amp;"인게임누적합배수",ChapterTable!$R:$S,2,0)*D1906)
  )
  )
  )
)</f>
        <v>18044.87739944458</v>
      </c>
      <c r="G1906" t="s">
        <v>715</v>
      </c>
      <c r="J1906" t="str">
        <f>IF(ISBLANK(I1906),"",
IFERROR(VLOOKUP(I1906,[1]StringTable!$1:$1048576,MATCH("kor|String",[1]StringTable!$1:$1,0),0),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212"/>
        <v>0.5</v>
      </c>
      <c r="AJ1906">
        <f t="shared" si="210"/>
        <v>0.54666666600000002</v>
      </c>
      <c r="AK1906">
        <f t="shared" si="211"/>
        <v>1</v>
      </c>
      <c r="AL1906">
        <f t="shared" si="213"/>
        <v>1</v>
      </c>
    </row>
    <row r="1907" spans="1:38" hidden="1" x14ac:dyDescent="0.3">
      <c r="A1907">
        <v>16</v>
      </c>
      <c r="B1907">
        <v>16</v>
      </c>
      <c r="C1907">
        <f>IF(OR($L1907=TRUE,$A1907=0,MOD($A1907,ChapterTable!$R$20)&lt;&gt;0),
MAX(0,INT(($B1907+ChapterTable!$P$26+VLOOKUP(SUBSTITUTE(C$1,"성장단계","")&amp;"단계오프셋",ChapterTable!$R:$S,2,0))/ChapterTable!$P$23)),
MAX(0,INT(($B1907+ChapterTable!$R$26+VLOOKUP(SUBSTITUTE(C$1,"성장단계","")&amp;"보스단계오프셋",ChapterTable!$R:$S,2,0))/ChapterTable!$R$23)))</f>
        <v>2</v>
      </c>
      <c r="D1907">
        <f>IF(OR($L1907=TRUE,$A1907=0,MOD($A1907,ChapterTable!$R$20)&lt;&gt;0),
MAX(0,INT(($B1907+ChapterTable!$P$26+VLOOKUP(SUBSTITUTE(D$1,"성장단계","")&amp;"단계오프셋",ChapterTable!$R:$S,2,0))/ChapterTable!$P$23)),
MAX(0,INT(($B1907+ChapterTable!$R$26+VLOOKUP(SUBSTITUTE(D$1,"성장단계","")&amp;"보스단계오프셋",ChapterTable!$R:$S,2,0))/ChapterTable!$R$23)))</f>
        <v>1</v>
      </c>
      <c r="E1907" s="1">
        <f ca="1">IF(AND($A1907=0,$B1907=1),
    VLOOKUP(1,ChapterTable!$1:$1048576,MATCH("최종"&amp;SUBSTITUTE(SUBSTITUTE(E$1,"standard",""),"|Float",""),ChapterTable!$1:$1,0),0)*ChapterTable!$P$17,
  IF(AND($A1907=0,$B1907=0),
    E1908,
  IF($B1907=0,
    VLOOKUP($A1907,ChapterTable!$1:$1048576,MATCH("최종"&amp;SUBSTITUTE(SUBSTITUTE(E$1,"standard",""),"|Float",""),ChapterTable!$1:$1,0),0),
  IF($B1907=1,
    IF($L1907=FALSE,
      VLOOKUP($A1907,ChapterTable!$1:$1048576,MATCH("최종"&amp;SUBSTITUTE(SUBSTITUTE(E$1,"standard",""),"|Float",""),ChapterTable!$1:$1,0),0),
      VLOOKUP($A1907-ChapterTable!$P$11,ChapterTable!$1:$1048576,MATCH("최종"&amp;SUBSTITUTE(SUBSTITUTE(E$1,"standard",""),"|Float",""),ChapterTable!$1:$1,0),0)*ChapterTable!$P$14
    ),
  OFFSET(E1907,-$B1907+IF($L1907,1,0),0)*IF($B1907&gt;OFFSET($B1907,1,0),ChapterTable!$R$17,1)*
    (VLOOKUP(SUBSTITUTE(SUBSTITUTE(E$1,"standard",""),"|Float","")&amp;IF(OR($L1907=TRUE,$A1907=0,MOD($A1907,ChapterTable!$R$20)&lt;&gt;0),"","보스")&amp;"인게임누적곱배수",ChapterTable!$R:$S,2,0)^C1907
    +VLOOKUP(SUBSTITUTE(SUBSTITUTE(E$1,"standard",""),"|Float","")&amp;IF(OR($L1907=TRUE,$A1907=0,MOD($A1907,ChapterTable!$R$20)&lt;&gt;0),"","보스")&amp;"인게임누적합배수",ChapterTable!$R:$S,2,0)*C1907)
  )
  )
  )
)</f>
        <v>56400.733081054685</v>
      </c>
      <c r="F1907" s="1">
        <f ca="1">IF(AND($A1907=0,$B1907=1),
    VLOOKUP(1,ChapterTable!$1:$1048576,MATCH("최종"&amp;SUBSTITUTE(SUBSTITUTE(F$1,"standard",""),"|Float",""),ChapterTable!$1:$1,0),0)*ChapterTable!$P$17,
  IF(AND($A1907=0,$B1907=0),
    F1908,
  IF($B1907=0,
    VLOOKUP($A1907,ChapterTable!$1:$1048576,MATCH("최종"&amp;SUBSTITUTE(SUBSTITUTE(F$1,"standard",""),"|Float",""),ChapterTable!$1:$1,0),0),
  IF($B1907=1,
    IF($L1907=FALSE,
      VLOOKUP($A1907,ChapterTable!$1:$1048576,MATCH("최종"&amp;SUBSTITUTE(SUBSTITUTE(F$1,"standard",""),"|Float",""),ChapterTable!$1:$1,0),0),
      VLOOKUP($A1907-ChapterTable!$P$11,ChapterTable!$1:$1048576,MATCH("최종"&amp;SUBSTITUTE(SUBSTITUTE(F$1,"standard",""),"|Float",""),ChapterTable!$1:$1,0),0)*ChapterTable!$P$14
    ),
  OFFSET(F1907,-$B1907+IF($L1907,1,0),0)*
    (VLOOKUP(SUBSTITUTE(SUBSTITUTE(F$1,"standard",""),"|Float","")&amp;IF(OR($L1907=TRUE,$A1907=0,MOD($A1907,ChapterTable!$R$20)&lt;&gt;0),"","보스")&amp;"인게임누적곱배수",ChapterTable!$R:$S,2,0)^D1907
    +VLOOKUP(SUBSTITUTE(SUBSTITUTE(F$1,"standard",""),"|Float","")&amp;IF(OR($L1907=TRUE,$A1907=0,MOD($A1907,ChapterTable!$R$20)&lt;&gt;0),"","보스")&amp;"인게임누적합배수",ChapterTable!$R:$S,2,0)*D1907)
  )
  )
  )
)</f>
        <v>18044.87739944458</v>
      </c>
      <c r="G1907" t="s">
        <v>715</v>
      </c>
      <c r="J1907" t="str">
        <f>IF(ISBLANK(I1907),"",
IFERROR(VLOOKUP(I1907,[1]StringTable!$1:$1048576,MATCH("kor|String",[1]StringTable!$1:$1,0),0),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212"/>
        <v>0.5</v>
      </c>
      <c r="AJ1907">
        <f t="shared" si="210"/>
        <v>0.54666666600000002</v>
      </c>
      <c r="AK1907">
        <f t="shared" si="211"/>
        <v>1</v>
      </c>
      <c r="AL1907">
        <f t="shared" si="213"/>
        <v>1</v>
      </c>
    </row>
    <row r="1908" spans="1:38" hidden="1" x14ac:dyDescent="0.3">
      <c r="A1908">
        <v>16</v>
      </c>
      <c r="B1908">
        <v>17</v>
      </c>
      <c r="C1908">
        <f>IF(OR($L1908=TRUE,$A1908=0,MOD($A1908,ChapterTable!$R$20)&lt;&gt;0),
MAX(0,INT(($B1908+ChapterTable!$P$26+VLOOKUP(SUBSTITUTE(C$1,"성장단계","")&amp;"단계오프셋",ChapterTable!$R:$S,2,0))/ChapterTable!$P$23)),
MAX(0,INT(($B1908+ChapterTable!$R$26+VLOOKUP(SUBSTITUTE(C$1,"성장단계","")&amp;"보스단계오프셋",ChapterTable!$R:$S,2,0))/ChapterTable!$R$23)))</f>
        <v>2</v>
      </c>
      <c r="D1908">
        <f>IF(OR($L1908=TRUE,$A1908=0,MOD($A1908,ChapterTable!$R$20)&lt;&gt;0),
MAX(0,INT(($B1908+ChapterTable!$P$26+VLOOKUP(SUBSTITUTE(D$1,"성장단계","")&amp;"단계오프셋",ChapterTable!$R:$S,2,0))/ChapterTable!$P$23)),
MAX(0,INT(($B1908+ChapterTable!$R$26+VLOOKUP(SUBSTITUTE(D$1,"성장단계","")&amp;"보스단계오프셋",ChapterTable!$R:$S,2,0))/ChapterTable!$R$23)))</f>
        <v>1</v>
      </c>
      <c r="E1908" s="1">
        <f ca="1">IF(AND($A1908=0,$B1908=1),
    VLOOKUP(1,ChapterTable!$1:$1048576,MATCH("최종"&amp;SUBSTITUTE(SUBSTITUTE(E$1,"standard",""),"|Float",""),ChapterTable!$1:$1,0),0)*ChapterTable!$P$17,
  IF(AND($A1908=0,$B1908=0),
    E1909,
  IF($B1908=0,
    VLOOKUP($A1908,ChapterTable!$1:$1048576,MATCH("최종"&amp;SUBSTITUTE(SUBSTITUTE(E$1,"standard",""),"|Float",""),ChapterTable!$1:$1,0),0),
  IF($B1908=1,
    IF($L1908=FALSE,
      VLOOKUP($A1908,ChapterTable!$1:$1048576,MATCH("최종"&amp;SUBSTITUTE(SUBSTITUTE(E$1,"standard",""),"|Float",""),ChapterTable!$1:$1,0),0),
      VLOOKUP($A1908-ChapterTable!$P$11,ChapterTable!$1:$1048576,MATCH("최종"&amp;SUBSTITUTE(SUBSTITUTE(E$1,"standard",""),"|Float",""),ChapterTable!$1:$1,0),0)*ChapterTable!$P$14
    ),
  OFFSET(E1908,-$B1908+IF($L1908,1,0),0)*IF($B1908&gt;OFFSET($B1908,1,0),ChapterTable!$R$17,1)*
    (VLOOKUP(SUBSTITUTE(SUBSTITUTE(E$1,"standard",""),"|Float","")&amp;IF(OR($L1908=TRUE,$A1908=0,MOD($A1908,ChapterTable!$R$20)&lt;&gt;0),"","보스")&amp;"인게임누적곱배수",ChapterTable!$R:$S,2,0)^C1908
    +VLOOKUP(SUBSTITUTE(SUBSTITUTE(E$1,"standard",""),"|Float","")&amp;IF(OR($L1908=TRUE,$A1908=0,MOD($A1908,ChapterTable!$R$20)&lt;&gt;0),"","보스")&amp;"인게임누적합배수",ChapterTable!$R:$S,2,0)*C1908)
  )
  )
  )
)</f>
        <v>56400.733081054685</v>
      </c>
      <c r="F1908" s="1">
        <f ca="1">IF(AND($A1908=0,$B1908=1),
    VLOOKUP(1,ChapterTable!$1:$1048576,MATCH("최종"&amp;SUBSTITUTE(SUBSTITUTE(F$1,"standard",""),"|Float",""),ChapterTable!$1:$1,0),0)*ChapterTable!$P$17,
  IF(AND($A1908=0,$B1908=0),
    F1909,
  IF($B1908=0,
    VLOOKUP($A1908,ChapterTable!$1:$1048576,MATCH("최종"&amp;SUBSTITUTE(SUBSTITUTE(F$1,"standard",""),"|Float",""),ChapterTable!$1:$1,0),0),
  IF($B1908=1,
    IF($L1908=FALSE,
      VLOOKUP($A1908,ChapterTable!$1:$1048576,MATCH("최종"&amp;SUBSTITUTE(SUBSTITUTE(F$1,"standard",""),"|Float",""),ChapterTable!$1:$1,0),0),
      VLOOKUP($A1908-ChapterTable!$P$11,ChapterTable!$1:$1048576,MATCH("최종"&amp;SUBSTITUTE(SUBSTITUTE(F$1,"standard",""),"|Float",""),ChapterTable!$1:$1,0),0)*ChapterTable!$P$14
    ),
  OFFSET(F1908,-$B1908+IF($L1908,1,0),0)*
    (VLOOKUP(SUBSTITUTE(SUBSTITUTE(F$1,"standard",""),"|Float","")&amp;IF(OR($L1908=TRUE,$A1908=0,MOD($A1908,ChapterTable!$R$20)&lt;&gt;0),"","보스")&amp;"인게임누적곱배수",ChapterTable!$R:$S,2,0)^D1908
    +VLOOKUP(SUBSTITUTE(SUBSTITUTE(F$1,"standard",""),"|Float","")&amp;IF(OR($L1908=TRUE,$A1908=0,MOD($A1908,ChapterTable!$R$20)&lt;&gt;0),"","보스")&amp;"인게임누적합배수",ChapterTable!$R:$S,2,0)*D1908)
  )
  )
  )
)</f>
        <v>18044.87739944458</v>
      </c>
      <c r="G1908" t="s">
        <v>715</v>
      </c>
      <c r="J1908" t="str">
        <f>IF(ISBLANK(I1908),"",
IFERROR(VLOOKUP(I1908,[1]StringTable!$1:$1048576,MATCH("kor|String",[1]StringTable!$1:$1,0),0),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212"/>
        <v>0.5</v>
      </c>
      <c r="AJ1908">
        <f t="shared" si="210"/>
        <v>0.54666666600000002</v>
      </c>
      <c r="AK1908">
        <f t="shared" si="211"/>
        <v>1</v>
      </c>
      <c r="AL1908">
        <f t="shared" si="213"/>
        <v>1</v>
      </c>
    </row>
    <row r="1909" spans="1:38" hidden="1" x14ac:dyDescent="0.3">
      <c r="A1909">
        <v>16</v>
      </c>
      <c r="B1909">
        <v>18</v>
      </c>
      <c r="C1909">
        <f>IF(OR($L1909=TRUE,$A1909=0,MOD($A1909,ChapterTable!$R$20)&lt;&gt;0),
MAX(0,INT(($B1909+ChapterTable!$P$26+VLOOKUP(SUBSTITUTE(C$1,"성장단계","")&amp;"단계오프셋",ChapterTable!$R:$S,2,0))/ChapterTable!$P$23)),
MAX(0,INT(($B1909+ChapterTable!$R$26+VLOOKUP(SUBSTITUTE(C$1,"성장단계","")&amp;"보스단계오프셋",ChapterTable!$R:$S,2,0))/ChapterTable!$R$23)))</f>
        <v>2</v>
      </c>
      <c r="D1909">
        <f>IF(OR($L1909=TRUE,$A1909=0,MOD($A1909,ChapterTable!$R$20)&lt;&gt;0),
MAX(0,INT(($B1909+ChapterTable!$P$26+VLOOKUP(SUBSTITUTE(D$1,"성장단계","")&amp;"단계오프셋",ChapterTable!$R:$S,2,0))/ChapterTable!$P$23)),
MAX(0,INT(($B1909+ChapterTable!$R$26+VLOOKUP(SUBSTITUTE(D$1,"성장단계","")&amp;"보스단계오프셋",ChapterTable!$R:$S,2,0))/ChapterTable!$R$23)))</f>
        <v>1</v>
      </c>
      <c r="E1909" s="1">
        <f ca="1">IF(AND($A1909=0,$B1909=1),
    VLOOKUP(1,ChapterTable!$1:$1048576,MATCH("최종"&amp;SUBSTITUTE(SUBSTITUTE(E$1,"standard",""),"|Float",""),ChapterTable!$1:$1,0),0)*ChapterTable!$P$17,
  IF(AND($A1909=0,$B1909=0),
    E1910,
  IF($B1909=0,
    VLOOKUP($A1909,ChapterTable!$1:$1048576,MATCH("최종"&amp;SUBSTITUTE(SUBSTITUTE(E$1,"standard",""),"|Float",""),ChapterTable!$1:$1,0),0),
  IF($B1909=1,
    IF($L1909=FALSE,
      VLOOKUP($A1909,ChapterTable!$1:$1048576,MATCH("최종"&amp;SUBSTITUTE(SUBSTITUTE(E$1,"standard",""),"|Float",""),ChapterTable!$1:$1,0),0),
      VLOOKUP($A1909-ChapterTable!$P$11,ChapterTable!$1:$1048576,MATCH("최종"&amp;SUBSTITUTE(SUBSTITUTE(E$1,"standard",""),"|Float",""),ChapterTable!$1:$1,0),0)*ChapterTable!$P$14
    ),
  OFFSET(E1909,-$B1909+IF($L1909,1,0),0)*IF($B1909&gt;OFFSET($B1909,1,0),ChapterTable!$R$17,1)*
    (VLOOKUP(SUBSTITUTE(SUBSTITUTE(E$1,"standard",""),"|Float","")&amp;IF(OR($L1909=TRUE,$A1909=0,MOD($A1909,ChapterTable!$R$20)&lt;&gt;0),"","보스")&amp;"인게임누적곱배수",ChapterTable!$R:$S,2,0)^C1909
    +VLOOKUP(SUBSTITUTE(SUBSTITUTE(E$1,"standard",""),"|Float","")&amp;IF(OR($L1909=TRUE,$A1909=0,MOD($A1909,ChapterTable!$R$20)&lt;&gt;0),"","보스")&amp;"인게임누적합배수",ChapterTable!$R:$S,2,0)*C1909)
  )
  )
  )
)</f>
        <v>56400.733081054685</v>
      </c>
      <c r="F1909" s="1">
        <f ca="1">IF(AND($A1909=0,$B1909=1),
    VLOOKUP(1,ChapterTable!$1:$1048576,MATCH("최종"&amp;SUBSTITUTE(SUBSTITUTE(F$1,"standard",""),"|Float",""),ChapterTable!$1:$1,0),0)*ChapterTable!$P$17,
  IF(AND($A1909=0,$B1909=0),
    F1910,
  IF($B1909=0,
    VLOOKUP($A1909,ChapterTable!$1:$1048576,MATCH("최종"&amp;SUBSTITUTE(SUBSTITUTE(F$1,"standard",""),"|Float",""),ChapterTable!$1:$1,0),0),
  IF($B1909=1,
    IF($L1909=FALSE,
      VLOOKUP($A1909,ChapterTable!$1:$1048576,MATCH("최종"&amp;SUBSTITUTE(SUBSTITUTE(F$1,"standard",""),"|Float",""),ChapterTable!$1:$1,0),0),
      VLOOKUP($A1909-ChapterTable!$P$11,ChapterTable!$1:$1048576,MATCH("최종"&amp;SUBSTITUTE(SUBSTITUTE(F$1,"standard",""),"|Float",""),ChapterTable!$1:$1,0),0)*ChapterTable!$P$14
    ),
  OFFSET(F1909,-$B1909+IF($L1909,1,0),0)*
    (VLOOKUP(SUBSTITUTE(SUBSTITUTE(F$1,"standard",""),"|Float","")&amp;IF(OR($L1909=TRUE,$A1909=0,MOD($A1909,ChapterTable!$R$20)&lt;&gt;0),"","보스")&amp;"인게임누적곱배수",ChapterTable!$R:$S,2,0)^D1909
    +VLOOKUP(SUBSTITUTE(SUBSTITUTE(F$1,"standard",""),"|Float","")&amp;IF(OR($L1909=TRUE,$A1909=0,MOD($A1909,ChapterTable!$R$20)&lt;&gt;0),"","보스")&amp;"인게임누적합배수",ChapterTable!$R:$S,2,0)*D1909)
  )
  )
  )
)</f>
        <v>18044.87739944458</v>
      </c>
      <c r="G1909" t="s">
        <v>715</v>
      </c>
      <c r="J1909" t="str">
        <f>IF(ISBLANK(I1909),"",
IFERROR(VLOOKUP(I1909,[1]StringTable!$1:$1048576,MATCH("kor|String",[1]StringTable!$1:$1,0),0),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212"/>
        <v>0.5</v>
      </c>
      <c r="AJ1909">
        <f t="shared" si="210"/>
        <v>0.54666666600000002</v>
      </c>
      <c r="AK1909">
        <f t="shared" si="211"/>
        <v>1</v>
      </c>
      <c r="AL1909">
        <f t="shared" si="213"/>
        <v>1</v>
      </c>
    </row>
    <row r="1910" spans="1:38" hidden="1" x14ac:dyDescent="0.3">
      <c r="A1910">
        <v>16</v>
      </c>
      <c r="B1910">
        <v>19</v>
      </c>
      <c r="C1910">
        <f>IF(OR($L1910=TRUE,$A1910=0,MOD($A1910,ChapterTable!$R$20)&lt;&gt;0),
MAX(0,INT(($B1910+ChapterTable!$P$26+VLOOKUP(SUBSTITUTE(C$1,"성장단계","")&amp;"단계오프셋",ChapterTable!$R:$S,2,0))/ChapterTable!$P$23)),
MAX(0,INT(($B1910+ChapterTable!$R$26+VLOOKUP(SUBSTITUTE(C$1,"성장단계","")&amp;"보스단계오프셋",ChapterTable!$R:$S,2,0))/ChapterTable!$R$23)))</f>
        <v>2</v>
      </c>
      <c r="D1910">
        <f>IF(OR($L1910=TRUE,$A1910=0,MOD($A1910,ChapterTable!$R$20)&lt;&gt;0),
MAX(0,INT(($B1910+ChapterTable!$P$26+VLOOKUP(SUBSTITUTE(D$1,"성장단계","")&amp;"단계오프셋",ChapterTable!$R:$S,2,0))/ChapterTable!$P$23)),
MAX(0,INT(($B1910+ChapterTable!$R$26+VLOOKUP(SUBSTITUTE(D$1,"성장단계","")&amp;"보스단계오프셋",ChapterTable!$R:$S,2,0))/ChapterTable!$R$23)))</f>
        <v>1</v>
      </c>
      <c r="E1910" s="1">
        <f ca="1">IF(AND($A1910=0,$B1910=1),
    VLOOKUP(1,ChapterTable!$1:$1048576,MATCH("최종"&amp;SUBSTITUTE(SUBSTITUTE(E$1,"standard",""),"|Float",""),ChapterTable!$1:$1,0),0)*ChapterTable!$P$17,
  IF(AND($A1910=0,$B1910=0),
    E1911,
  IF($B1910=0,
    VLOOKUP($A1910,ChapterTable!$1:$1048576,MATCH("최종"&amp;SUBSTITUTE(SUBSTITUTE(E$1,"standard",""),"|Float",""),ChapterTable!$1:$1,0),0),
  IF($B1910=1,
    IF($L1910=FALSE,
      VLOOKUP($A1910,ChapterTable!$1:$1048576,MATCH("최종"&amp;SUBSTITUTE(SUBSTITUTE(E$1,"standard",""),"|Float",""),ChapterTable!$1:$1,0),0),
      VLOOKUP($A1910-ChapterTable!$P$11,ChapterTable!$1:$1048576,MATCH("최종"&amp;SUBSTITUTE(SUBSTITUTE(E$1,"standard",""),"|Float",""),ChapterTable!$1:$1,0),0)*ChapterTable!$P$14
    ),
  OFFSET(E1910,-$B1910+IF($L1910,1,0),0)*IF($B1910&gt;OFFSET($B1910,1,0),ChapterTable!$R$17,1)*
    (VLOOKUP(SUBSTITUTE(SUBSTITUTE(E$1,"standard",""),"|Float","")&amp;IF(OR($L1910=TRUE,$A1910=0,MOD($A1910,ChapterTable!$R$20)&lt;&gt;0),"","보스")&amp;"인게임누적곱배수",ChapterTable!$R:$S,2,0)^C1910
    +VLOOKUP(SUBSTITUTE(SUBSTITUTE(E$1,"standard",""),"|Float","")&amp;IF(OR($L1910=TRUE,$A1910=0,MOD($A1910,ChapterTable!$R$20)&lt;&gt;0),"","보스")&amp;"인게임누적합배수",ChapterTable!$R:$S,2,0)*C1910)
  )
  )
  )
)</f>
        <v>56400.733081054685</v>
      </c>
      <c r="F1910" s="1">
        <f ca="1">IF(AND($A1910=0,$B1910=1),
    VLOOKUP(1,ChapterTable!$1:$1048576,MATCH("최종"&amp;SUBSTITUTE(SUBSTITUTE(F$1,"standard",""),"|Float",""),ChapterTable!$1:$1,0),0)*ChapterTable!$P$17,
  IF(AND($A1910=0,$B1910=0),
    F1911,
  IF($B1910=0,
    VLOOKUP($A1910,ChapterTable!$1:$1048576,MATCH("최종"&amp;SUBSTITUTE(SUBSTITUTE(F$1,"standard",""),"|Float",""),ChapterTable!$1:$1,0),0),
  IF($B1910=1,
    IF($L1910=FALSE,
      VLOOKUP($A1910,ChapterTable!$1:$1048576,MATCH("최종"&amp;SUBSTITUTE(SUBSTITUTE(F$1,"standard",""),"|Float",""),ChapterTable!$1:$1,0),0),
      VLOOKUP($A1910-ChapterTable!$P$11,ChapterTable!$1:$1048576,MATCH("최종"&amp;SUBSTITUTE(SUBSTITUTE(F$1,"standard",""),"|Float",""),ChapterTable!$1:$1,0),0)*ChapterTable!$P$14
    ),
  OFFSET(F1910,-$B1910+IF($L1910,1,0),0)*
    (VLOOKUP(SUBSTITUTE(SUBSTITUTE(F$1,"standard",""),"|Float","")&amp;IF(OR($L1910=TRUE,$A1910=0,MOD($A1910,ChapterTable!$R$20)&lt;&gt;0),"","보스")&amp;"인게임누적곱배수",ChapterTable!$R:$S,2,0)^D1910
    +VLOOKUP(SUBSTITUTE(SUBSTITUTE(F$1,"standard",""),"|Float","")&amp;IF(OR($L1910=TRUE,$A1910=0,MOD($A1910,ChapterTable!$R$20)&lt;&gt;0),"","보스")&amp;"인게임누적합배수",ChapterTable!$R:$S,2,0)*D1910)
  )
  )
  )
)</f>
        <v>18044.87739944458</v>
      </c>
      <c r="G1910" t="s">
        <v>715</v>
      </c>
      <c r="J1910" t="str">
        <f>IF(ISBLANK(I1910),"",
IFERROR(VLOOKUP(I1910,[1]StringTable!$1:$1048576,MATCH("kor|String",[1]StringTable!$1:$1,0),0),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212"/>
        <v>0.5</v>
      </c>
      <c r="AJ1910">
        <f t="shared" si="210"/>
        <v>0.54666666600000002</v>
      </c>
      <c r="AK1910">
        <f t="shared" si="211"/>
        <v>1</v>
      </c>
      <c r="AL1910">
        <f t="shared" si="213"/>
        <v>1</v>
      </c>
    </row>
    <row r="1911" spans="1:38" hidden="1" x14ac:dyDescent="0.3">
      <c r="A1911">
        <v>16</v>
      </c>
      <c r="B1911">
        <v>20</v>
      </c>
      <c r="C1911">
        <f>IF(OR($L1911=TRUE,$A1911=0,MOD($A1911,ChapterTable!$R$20)&lt;&gt;0),
MAX(0,INT(($B1911+ChapterTable!$P$26+VLOOKUP(SUBSTITUTE(C$1,"성장단계","")&amp;"단계오프셋",ChapterTable!$R:$S,2,0))/ChapterTable!$P$23)),
MAX(0,INT(($B1911+ChapterTable!$R$26+VLOOKUP(SUBSTITUTE(C$1,"성장단계","")&amp;"보스단계오프셋",ChapterTable!$R:$S,2,0))/ChapterTable!$R$23)))</f>
        <v>2</v>
      </c>
      <c r="D1911">
        <f>IF(OR($L1911=TRUE,$A1911=0,MOD($A1911,ChapterTable!$R$20)&lt;&gt;0),
MAX(0,INT(($B1911+ChapterTable!$P$26+VLOOKUP(SUBSTITUTE(D$1,"성장단계","")&amp;"단계오프셋",ChapterTable!$R:$S,2,0))/ChapterTable!$P$23)),
MAX(0,INT(($B1911+ChapterTable!$R$26+VLOOKUP(SUBSTITUTE(D$1,"성장단계","")&amp;"보스단계오프셋",ChapterTable!$R:$S,2,0))/ChapterTable!$R$23)))</f>
        <v>1</v>
      </c>
      <c r="E1911" s="1">
        <f ca="1">IF(AND($A1911=0,$B1911=1),
    VLOOKUP(1,ChapterTable!$1:$1048576,MATCH("최종"&amp;SUBSTITUTE(SUBSTITUTE(E$1,"standard",""),"|Float",""),ChapterTable!$1:$1,0),0)*ChapterTable!$P$17,
  IF(AND($A1911=0,$B1911=0),
    E1912,
  IF($B1911=0,
    VLOOKUP($A1911,ChapterTable!$1:$1048576,MATCH("최종"&amp;SUBSTITUTE(SUBSTITUTE(E$1,"standard",""),"|Float",""),ChapterTable!$1:$1,0),0),
  IF($B1911=1,
    IF($L1911=FALSE,
      VLOOKUP($A1911,ChapterTable!$1:$1048576,MATCH("최종"&amp;SUBSTITUTE(SUBSTITUTE(E$1,"standard",""),"|Float",""),ChapterTable!$1:$1,0),0),
      VLOOKUP($A1911-ChapterTable!$P$11,ChapterTable!$1:$1048576,MATCH("최종"&amp;SUBSTITUTE(SUBSTITUTE(E$1,"standard",""),"|Float",""),ChapterTable!$1:$1,0),0)*ChapterTable!$P$14
    ),
  OFFSET(E1911,-$B1911+IF($L1911,1,0),0)*IF($B1911&gt;OFFSET($B1911,1,0),ChapterTable!$R$17,1)*
    (VLOOKUP(SUBSTITUTE(SUBSTITUTE(E$1,"standard",""),"|Float","")&amp;IF(OR($L1911=TRUE,$A1911=0,MOD($A1911,ChapterTable!$R$20)&lt;&gt;0),"","보스")&amp;"인게임누적곱배수",ChapterTable!$R:$S,2,0)^C1911
    +VLOOKUP(SUBSTITUTE(SUBSTITUTE(E$1,"standard",""),"|Float","")&amp;IF(OR($L1911=TRUE,$A1911=0,MOD($A1911,ChapterTable!$R$20)&lt;&gt;0),"","보스")&amp;"인게임누적합배수",ChapterTable!$R:$S,2,0)*C1911)
  )
  )
  )
)</f>
        <v>56400.733081054685</v>
      </c>
      <c r="F1911" s="1">
        <f ca="1">IF(AND($A1911=0,$B1911=1),
    VLOOKUP(1,ChapterTable!$1:$1048576,MATCH("최종"&amp;SUBSTITUTE(SUBSTITUTE(F$1,"standard",""),"|Float",""),ChapterTable!$1:$1,0),0)*ChapterTable!$P$17,
  IF(AND($A1911=0,$B1911=0),
    F1912,
  IF($B1911=0,
    VLOOKUP($A1911,ChapterTable!$1:$1048576,MATCH("최종"&amp;SUBSTITUTE(SUBSTITUTE(F$1,"standard",""),"|Float",""),ChapterTable!$1:$1,0),0),
  IF($B1911=1,
    IF($L1911=FALSE,
      VLOOKUP($A1911,ChapterTable!$1:$1048576,MATCH("최종"&amp;SUBSTITUTE(SUBSTITUTE(F$1,"standard",""),"|Float",""),ChapterTable!$1:$1,0),0),
      VLOOKUP($A1911-ChapterTable!$P$11,ChapterTable!$1:$1048576,MATCH("최종"&amp;SUBSTITUTE(SUBSTITUTE(F$1,"standard",""),"|Float",""),ChapterTable!$1:$1,0),0)*ChapterTable!$P$14
    ),
  OFFSET(F1911,-$B1911+IF($L1911,1,0),0)*
    (VLOOKUP(SUBSTITUTE(SUBSTITUTE(F$1,"standard",""),"|Float","")&amp;IF(OR($L1911=TRUE,$A1911=0,MOD($A1911,ChapterTable!$R$20)&lt;&gt;0),"","보스")&amp;"인게임누적곱배수",ChapterTable!$R:$S,2,0)^D1911
    +VLOOKUP(SUBSTITUTE(SUBSTITUTE(F$1,"standard",""),"|Float","")&amp;IF(OR($L1911=TRUE,$A1911=0,MOD($A1911,ChapterTable!$R$20)&lt;&gt;0),"","보스")&amp;"인게임누적합배수",ChapterTable!$R:$S,2,0)*D1911)
  )
  )
  )
)</f>
        <v>18044.87739944458</v>
      </c>
      <c r="G1911" t="s">
        <v>715</v>
      </c>
      <c r="J1911" t="str">
        <f>IF(ISBLANK(I1911),"",
IFERROR(VLOOKUP(I1911,[1]StringTable!$1:$1048576,MATCH("kor|String",[1]StringTable!$1:$1,0),0),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212"/>
        <v>0.5</v>
      </c>
      <c r="AJ1911">
        <f t="shared" si="210"/>
        <v>1</v>
      </c>
      <c r="AK1911">
        <f t="shared" si="211"/>
        <v>2</v>
      </c>
      <c r="AL1911">
        <f t="shared" si="213"/>
        <v>1</v>
      </c>
    </row>
    <row r="1912" spans="1:38" hidden="1" x14ac:dyDescent="0.3">
      <c r="A1912">
        <v>16</v>
      </c>
      <c r="B1912">
        <v>21</v>
      </c>
      <c r="C1912">
        <f>IF(OR($L1912=TRUE,$A1912=0,MOD($A1912,ChapterTable!$R$20)&lt;&gt;0),
MAX(0,INT(($B1912+ChapterTable!$P$26+VLOOKUP(SUBSTITUTE(C$1,"성장단계","")&amp;"단계오프셋",ChapterTable!$R:$S,2,0))/ChapterTable!$P$23)),
MAX(0,INT(($B1912+ChapterTable!$R$26+VLOOKUP(SUBSTITUTE(C$1,"성장단계","")&amp;"보스단계오프셋",ChapterTable!$R:$S,2,0))/ChapterTable!$R$23)))</f>
        <v>2</v>
      </c>
      <c r="D1912">
        <f>IF(OR($L1912=TRUE,$A1912=0,MOD($A1912,ChapterTable!$R$20)&lt;&gt;0),
MAX(0,INT(($B1912+ChapterTable!$P$26+VLOOKUP(SUBSTITUTE(D$1,"성장단계","")&amp;"단계오프셋",ChapterTable!$R:$S,2,0))/ChapterTable!$P$23)),
MAX(0,INT(($B1912+ChapterTable!$R$26+VLOOKUP(SUBSTITUTE(D$1,"성장단계","")&amp;"보스단계오프셋",ChapterTable!$R:$S,2,0))/ChapterTable!$R$23)))</f>
        <v>2</v>
      </c>
      <c r="E1912" s="1">
        <f ca="1">IF(AND($A1912=0,$B1912=1),
    VLOOKUP(1,ChapterTable!$1:$1048576,MATCH("최종"&amp;SUBSTITUTE(SUBSTITUTE(E$1,"standard",""),"|Float",""),ChapterTable!$1:$1,0),0)*ChapterTable!$P$17,
  IF(AND($A1912=0,$B1912=0),
    E1913,
  IF($B1912=0,
    VLOOKUP($A1912,ChapterTable!$1:$1048576,MATCH("최종"&amp;SUBSTITUTE(SUBSTITUTE(E$1,"standard",""),"|Float",""),ChapterTable!$1:$1,0),0),
  IF($B1912=1,
    IF($L1912=FALSE,
      VLOOKUP($A1912,ChapterTable!$1:$1048576,MATCH("최종"&amp;SUBSTITUTE(SUBSTITUTE(E$1,"standard",""),"|Float",""),ChapterTable!$1:$1,0),0),
      VLOOKUP($A1912-ChapterTable!$P$11,ChapterTable!$1:$1048576,MATCH("최종"&amp;SUBSTITUTE(SUBSTITUTE(E$1,"standard",""),"|Float",""),ChapterTable!$1:$1,0),0)*ChapterTable!$P$14
    ),
  OFFSET(E1912,-$B1912+IF($L1912,1,0),0)*IF($B1912&gt;OFFSET($B1912,1,0),ChapterTable!$R$17,1)*
    (VLOOKUP(SUBSTITUTE(SUBSTITUTE(E$1,"standard",""),"|Float","")&amp;IF(OR($L1912=TRUE,$A1912=0,MOD($A1912,ChapterTable!$R$20)&lt;&gt;0),"","보스")&amp;"인게임누적곱배수",ChapterTable!$R:$S,2,0)^C1912
    +VLOOKUP(SUBSTITUTE(SUBSTITUTE(E$1,"standard",""),"|Float","")&amp;IF(OR($L1912=TRUE,$A1912=0,MOD($A1912,ChapterTable!$R$20)&lt;&gt;0),"","보스")&amp;"인게임누적합배수",ChapterTable!$R:$S,2,0)*C1912)
  )
  )
  )
)</f>
        <v>56400.733081054685</v>
      </c>
      <c r="F1912" s="1">
        <f ca="1">IF(AND($A1912=0,$B1912=1),
    VLOOKUP(1,ChapterTable!$1:$1048576,MATCH("최종"&amp;SUBSTITUTE(SUBSTITUTE(F$1,"standard",""),"|Float",""),ChapterTable!$1:$1,0),0)*ChapterTable!$P$17,
  IF(AND($A1912=0,$B1912=0),
    F1913,
  IF($B1912=0,
    VLOOKUP($A1912,ChapterTable!$1:$1048576,MATCH("최종"&amp;SUBSTITUTE(SUBSTITUTE(F$1,"standard",""),"|Float",""),ChapterTable!$1:$1,0),0),
  IF($B1912=1,
    IF($L1912=FALSE,
      VLOOKUP($A1912,ChapterTable!$1:$1048576,MATCH("최종"&amp;SUBSTITUTE(SUBSTITUTE(F$1,"standard",""),"|Float",""),ChapterTable!$1:$1,0),0),
      VLOOKUP($A1912-ChapterTable!$P$11,ChapterTable!$1:$1048576,MATCH("최종"&amp;SUBSTITUTE(SUBSTITUTE(F$1,"standard",""),"|Float",""),ChapterTable!$1:$1,0),0)*ChapterTable!$P$14
    ),
  OFFSET(F1912,-$B1912+IF($L1912,1,0),0)*
    (VLOOKUP(SUBSTITUTE(SUBSTITUTE(F$1,"standard",""),"|Float","")&amp;IF(OR($L1912=TRUE,$A1912=0,MOD($A1912,ChapterTable!$R$20)&lt;&gt;0),"","보스")&amp;"인게임누적곱배수",ChapterTable!$R:$S,2,0)^D1912
    +VLOOKUP(SUBSTITUTE(SUBSTITUTE(F$1,"standard",""),"|Float","")&amp;IF(OR($L1912=TRUE,$A1912=0,MOD($A1912,ChapterTable!$R$20)&lt;&gt;0),"","보스")&amp;"인게임누적합배수",ChapterTable!$R:$S,2,0)*D1912)
  )
  )
  )
)</f>
        <v>19303.822334289551</v>
      </c>
      <c r="G1912" t="s">
        <v>715</v>
      </c>
      <c r="J1912" t="str">
        <f>IF(ISBLANK(I1912),"",
IFERROR(VLOOKUP(I1912,[1]StringTable!$1:$1048576,MATCH("kor|String",[1]StringTable!$1:$1,0),0),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212"/>
        <v>0.33333333333333331</v>
      </c>
      <c r="AJ1912">
        <f t="shared" si="210"/>
        <v>0.395555555</v>
      </c>
      <c r="AK1912">
        <f t="shared" si="211"/>
        <v>1</v>
      </c>
      <c r="AL1912">
        <f t="shared" si="213"/>
        <v>1</v>
      </c>
    </row>
    <row r="1913" spans="1:38" hidden="1" x14ac:dyDescent="0.3">
      <c r="A1913">
        <v>16</v>
      </c>
      <c r="B1913">
        <v>22</v>
      </c>
      <c r="C1913">
        <f>IF(OR($L1913=TRUE,$A1913=0,MOD($A1913,ChapterTable!$R$20)&lt;&gt;0),
MAX(0,INT(($B1913+ChapterTable!$P$26+VLOOKUP(SUBSTITUTE(C$1,"성장단계","")&amp;"단계오프셋",ChapterTable!$R:$S,2,0))/ChapterTable!$P$23)),
MAX(0,INT(($B1913+ChapterTable!$R$26+VLOOKUP(SUBSTITUTE(C$1,"성장단계","")&amp;"보스단계오프셋",ChapterTable!$R:$S,2,0))/ChapterTable!$R$23)))</f>
        <v>2</v>
      </c>
      <c r="D1913">
        <f>IF(OR($L1913=TRUE,$A1913=0,MOD($A1913,ChapterTable!$R$20)&lt;&gt;0),
MAX(0,INT(($B1913+ChapterTable!$P$26+VLOOKUP(SUBSTITUTE(D$1,"성장단계","")&amp;"단계오프셋",ChapterTable!$R:$S,2,0))/ChapterTable!$P$23)),
MAX(0,INT(($B1913+ChapterTable!$R$26+VLOOKUP(SUBSTITUTE(D$1,"성장단계","")&amp;"보스단계오프셋",ChapterTable!$R:$S,2,0))/ChapterTable!$R$23)))</f>
        <v>2</v>
      </c>
      <c r="E1913" s="1">
        <f ca="1">IF(AND($A1913=0,$B1913=1),
    VLOOKUP(1,ChapterTable!$1:$1048576,MATCH("최종"&amp;SUBSTITUTE(SUBSTITUTE(E$1,"standard",""),"|Float",""),ChapterTable!$1:$1,0),0)*ChapterTable!$P$17,
  IF(AND($A1913=0,$B1913=0),
    E1914,
  IF($B1913=0,
    VLOOKUP($A1913,ChapterTable!$1:$1048576,MATCH("최종"&amp;SUBSTITUTE(SUBSTITUTE(E$1,"standard",""),"|Float",""),ChapterTable!$1:$1,0),0),
  IF($B1913=1,
    IF($L1913=FALSE,
      VLOOKUP($A1913,ChapterTable!$1:$1048576,MATCH("최종"&amp;SUBSTITUTE(SUBSTITUTE(E$1,"standard",""),"|Float",""),ChapterTable!$1:$1,0),0),
      VLOOKUP($A1913-ChapterTable!$P$11,ChapterTable!$1:$1048576,MATCH("최종"&amp;SUBSTITUTE(SUBSTITUTE(E$1,"standard",""),"|Float",""),ChapterTable!$1:$1,0),0)*ChapterTable!$P$14
    ),
  OFFSET(E1913,-$B1913+IF($L1913,1,0),0)*IF($B1913&gt;OFFSET($B1913,1,0),ChapterTable!$R$17,1)*
    (VLOOKUP(SUBSTITUTE(SUBSTITUTE(E$1,"standard",""),"|Float","")&amp;IF(OR($L1913=TRUE,$A1913=0,MOD($A1913,ChapterTable!$R$20)&lt;&gt;0),"","보스")&amp;"인게임누적곱배수",ChapterTable!$R:$S,2,0)^C1913
    +VLOOKUP(SUBSTITUTE(SUBSTITUTE(E$1,"standard",""),"|Float","")&amp;IF(OR($L1913=TRUE,$A1913=0,MOD($A1913,ChapterTable!$R$20)&lt;&gt;0),"","보스")&amp;"인게임누적합배수",ChapterTable!$R:$S,2,0)*C1913)
  )
  )
  )
)</f>
        <v>56400.733081054685</v>
      </c>
      <c r="F1913" s="1">
        <f ca="1">IF(AND($A1913=0,$B1913=1),
    VLOOKUP(1,ChapterTable!$1:$1048576,MATCH("최종"&amp;SUBSTITUTE(SUBSTITUTE(F$1,"standard",""),"|Float",""),ChapterTable!$1:$1,0),0)*ChapterTable!$P$17,
  IF(AND($A1913=0,$B1913=0),
    F1914,
  IF($B1913=0,
    VLOOKUP($A1913,ChapterTable!$1:$1048576,MATCH("최종"&amp;SUBSTITUTE(SUBSTITUTE(F$1,"standard",""),"|Float",""),ChapterTable!$1:$1,0),0),
  IF($B1913=1,
    IF($L1913=FALSE,
      VLOOKUP($A1913,ChapterTable!$1:$1048576,MATCH("최종"&amp;SUBSTITUTE(SUBSTITUTE(F$1,"standard",""),"|Float",""),ChapterTable!$1:$1,0),0),
      VLOOKUP($A1913-ChapterTable!$P$11,ChapterTable!$1:$1048576,MATCH("최종"&amp;SUBSTITUTE(SUBSTITUTE(F$1,"standard",""),"|Float",""),ChapterTable!$1:$1,0),0)*ChapterTable!$P$14
    ),
  OFFSET(F1913,-$B1913+IF($L1913,1,0),0)*
    (VLOOKUP(SUBSTITUTE(SUBSTITUTE(F$1,"standard",""),"|Float","")&amp;IF(OR($L1913=TRUE,$A1913=0,MOD($A1913,ChapterTable!$R$20)&lt;&gt;0),"","보스")&amp;"인게임누적곱배수",ChapterTable!$R:$S,2,0)^D1913
    +VLOOKUP(SUBSTITUTE(SUBSTITUTE(F$1,"standard",""),"|Float","")&amp;IF(OR($L1913=TRUE,$A1913=0,MOD($A1913,ChapterTable!$R$20)&lt;&gt;0),"","보스")&amp;"인게임누적합배수",ChapterTable!$R:$S,2,0)*D1913)
  )
  )
  )
)</f>
        <v>19303.822334289551</v>
      </c>
      <c r="G1913" t="s">
        <v>715</v>
      </c>
      <c r="J1913" t="str">
        <f>IF(ISBLANK(I1913),"",
IFERROR(VLOOKUP(I1913,[1]StringTable!$1:$1048576,MATCH("kor|String",[1]StringTable!$1:$1,0),0),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212"/>
        <v>0.33333333333333331</v>
      </c>
      <c r="AJ1913">
        <f t="shared" si="210"/>
        <v>0.395555555</v>
      </c>
      <c r="AK1913">
        <f t="shared" si="211"/>
        <v>1</v>
      </c>
      <c r="AL1913">
        <f t="shared" si="213"/>
        <v>1</v>
      </c>
    </row>
    <row r="1914" spans="1:38" hidden="1" x14ac:dyDescent="0.3">
      <c r="A1914">
        <v>16</v>
      </c>
      <c r="B1914">
        <v>23</v>
      </c>
      <c r="C1914">
        <f>IF(OR($L1914=TRUE,$A1914=0,MOD($A1914,ChapterTable!$R$20)&lt;&gt;0),
MAX(0,INT(($B1914+ChapterTable!$P$26+VLOOKUP(SUBSTITUTE(C$1,"성장단계","")&amp;"단계오프셋",ChapterTable!$R:$S,2,0))/ChapterTable!$P$23)),
MAX(0,INT(($B1914+ChapterTable!$R$26+VLOOKUP(SUBSTITUTE(C$1,"성장단계","")&amp;"보스단계오프셋",ChapterTable!$R:$S,2,0))/ChapterTable!$R$23)))</f>
        <v>2</v>
      </c>
      <c r="D1914">
        <f>IF(OR($L1914=TRUE,$A1914=0,MOD($A1914,ChapterTable!$R$20)&lt;&gt;0),
MAX(0,INT(($B1914+ChapterTable!$P$26+VLOOKUP(SUBSTITUTE(D$1,"성장단계","")&amp;"단계오프셋",ChapterTable!$R:$S,2,0))/ChapterTable!$P$23)),
MAX(0,INT(($B1914+ChapterTable!$R$26+VLOOKUP(SUBSTITUTE(D$1,"성장단계","")&amp;"보스단계오프셋",ChapterTable!$R:$S,2,0))/ChapterTable!$R$23)))</f>
        <v>2</v>
      </c>
      <c r="E1914" s="1">
        <f ca="1">IF(AND($A1914=0,$B1914=1),
    VLOOKUP(1,ChapterTable!$1:$1048576,MATCH("최종"&amp;SUBSTITUTE(SUBSTITUTE(E$1,"standard",""),"|Float",""),ChapterTable!$1:$1,0),0)*ChapterTable!$P$17,
  IF(AND($A1914=0,$B1914=0),
    E1915,
  IF($B1914=0,
    VLOOKUP($A1914,ChapterTable!$1:$1048576,MATCH("최종"&amp;SUBSTITUTE(SUBSTITUTE(E$1,"standard",""),"|Float",""),ChapterTable!$1:$1,0),0),
  IF($B1914=1,
    IF($L1914=FALSE,
      VLOOKUP($A1914,ChapterTable!$1:$1048576,MATCH("최종"&amp;SUBSTITUTE(SUBSTITUTE(E$1,"standard",""),"|Float",""),ChapterTable!$1:$1,0),0),
      VLOOKUP($A1914-ChapterTable!$P$11,ChapterTable!$1:$1048576,MATCH("최종"&amp;SUBSTITUTE(SUBSTITUTE(E$1,"standard",""),"|Float",""),ChapterTable!$1:$1,0),0)*ChapterTable!$P$14
    ),
  OFFSET(E1914,-$B1914+IF($L1914,1,0),0)*IF($B1914&gt;OFFSET($B1914,1,0),ChapterTable!$R$17,1)*
    (VLOOKUP(SUBSTITUTE(SUBSTITUTE(E$1,"standard",""),"|Float","")&amp;IF(OR($L1914=TRUE,$A1914=0,MOD($A1914,ChapterTable!$R$20)&lt;&gt;0),"","보스")&amp;"인게임누적곱배수",ChapterTable!$R:$S,2,0)^C1914
    +VLOOKUP(SUBSTITUTE(SUBSTITUTE(E$1,"standard",""),"|Float","")&amp;IF(OR($L1914=TRUE,$A1914=0,MOD($A1914,ChapterTable!$R$20)&lt;&gt;0),"","보스")&amp;"인게임누적합배수",ChapterTable!$R:$S,2,0)*C1914)
  )
  )
  )
)</f>
        <v>56400.733081054685</v>
      </c>
      <c r="F1914" s="1">
        <f ca="1">IF(AND($A1914=0,$B1914=1),
    VLOOKUP(1,ChapterTable!$1:$1048576,MATCH("최종"&amp;SUBSTITUTE(SUBSTITUTE(F$1,"standard",""),"|Float",""),ChapterTable!$1:$1,0),0)*ChapterTable!$P$17,
  IF(AND($A1914=0,$B1914=0),
    F1915,
  IF($B1914=0,
    VLOOKUP($A1914,ChapterTable!$1:$1048576,MATCH("최종"&amp;SUBSTITUTE(SUBSTITUTE(F$1,"standard",""),"|Float",""),ChapterTable!$1:$1,0),0),
  IF($B1914=1,
    IF($L1914=FALSE,
      VLOOKUP($A1914,ChapterTable!$1:$1048576,MATCH("최종"&amp;SUBSTITUTE(SUBSTITUTE(F$1,"standard",""),"|Float",""),ChapterTable!$1:$1,0),0),
      VLOOKUP($A1914-ChapterTable!$P$11,ChapterTable!$1:$1048576,MATCH("최종"&amp;SUBSTITUTE(SUBSTITUTE(F$1,"standard",""),"|Float",""),ChapterTable!$1:$1,0),0)*ChapterTable!$P$14
    ),
  OFFSET(F1914,-$B1914+IF($L1914,1,0),0)*
    (VLOOKUP(SUBSTITUTE(SUBSTITUTE(F$1,"standard",""),"|Float","")&amp;IF(OR($L1914=TRUE,$A1914=0,MOD($A1914,ChapterTable!$R$20)&lt;&gt;0),"","보스")&amp;"인게임누적곱배수",ChapterTable!$R:$S,2,0)^D1914
    +VLOOKUP(SUBSTITUTE(SUBSTITUTE(F$1,"standard",""),"|Float","")&amp;IF(OR($L1914=TRUE,$A1914=0,MOD($A1914,ChapterTable!$R$20)&lt;&gt;0),"","보스")&amp;"인게임누적합배수",ChapterTable!$R:$S,2,0)*D1914)
  )
  )
  )
)</f>
        <v>19303.822334289551</v>
      </c>
      <c r="G1914" t="s">
        <v>715</v>
      </c>
      <c r="J1914" t="str">
        <f>IF(ISBLANK(I1914),"",
IFERROR(VLOOKUP(I1914,[1]StringTable!$1:$1048576,MATCH("kor|String",[1]StringTable!$1:$1,0),0),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212"/>
        <v>0.33333333333333331</v>
      </c>
      <c r="AJ1914">
        <f t="shared" si="210"/>
        <v>0.395555555</v>
      </c>
      <c r="AK1914">
        <f t="shared" si="211"/>
        <v>1</v>
      </c>
      <c r="AL1914">
        <f t="shared" si="213"/>
        <v>1</v>
      </c>
    </row>
    <row r="1915" spans="1:38" hidden="1" x14ac:dyDescent="0.3">
      <c r="A1915">
        <v>16</v>
      </c>
      <c r="B1915">
        <v>24</v>
      </c>
      <c r="C1915">
        <f>IF(OR($L1915=TRUE,$A1915=0,MOD($A1915,ChapterTable!$R$20)&lt;&gt;0),
MAX(0,INT(($B1915+ChapterTable!$P$26+VLOOKUP(SUBSTITUTE(C$1,"성장단계","")&amp;"단계오프셋",ChapterTable!$R:$S,2,0))/ChapterTable!$P$23)),
MAX(0,INT(($B1915+ChapterTable!$R$26+VLOOKUP(SUBSTITUTE(C$1,"성장단계","")&amp;"보스단계오프셋",ChapterTable!$R:$S,2,0))/ChapterTable!$R$23)))</f>
        <v>2</v>
      </c>
      <c r="D1915">
        <f>IF(OR($L1915=TRUE,$A1915=0,MOD($A1915,ChapterTable!$R$20)&lt;&gt;0),
MAX(0,INT(($B1915+ChapterTable!$P$26+VLOOKUP(SUBSTITUTE(D$1,"성장단계","")&amp;"단계오프셋",ChapterTable!$R:$S,2,0))/ChapterTable!$P$23)),
MAX(0,INT(($B1915+ChapterTable!$R$26+VLOOKUP(SUBSTITUTE(D$1,"성장단계","")&amp;"보스단계오프셋",ChapterTable!$R:$S,2,0))/ChapterTable!$R$23)))</f>
        <v>2</v>
      </c>
      <c r="E1915" s="1">
        <f ca="1">IF(AND($A1915=0,$B1915=1),
    VLOOKUP(1,ChapterTable!$1:$1048576,MATCH("최종"&amp;SUBSTITUTE(SUBSTITUTE(E$1,"standard",""),"|Float",""),ChapterTable!$1:$1,0),0)*ChapterTable!$P$17,
  IF(AND($A1915=0,$B1915=0),
    E1916,
  IF($B1915=0,
    VLOOKUP($A1915,ChapterTable!$1:$1048576,MATCH("최종"&amp;SUBSTITUTE(SUBSTITUTE(E$1,"standard",""),"|Float",""),ChapterTable!$1:$1,0),0),
  IF($B1915=1,
    IF($L1915=FALSE,
      VLOOKUP($A1915,ChapterTable!$1:$1048576,MATCH("최종"&amp;SUBSTITUTE(SUBSTITUTE(E$1,"standard",""),"|Float",""),ChapterTable!$1:$1,0),0),
      VLOOKUP($A1915-ChapterTable!$P$11,ChapterTable!$1:$1048576,MATCH("최종"&amp;SUBSTITUTE(SUBSTITUTE(E$1,"standard",""),"|Float",""),ChapterTable!$1:$1,0),0)*ChapterTable!$P$14
    ),
  OFFSET(E1915,-$B1915+IF($L1915,1,0),0)*IF($B1915&gt;OFFSET($B1915,1,0),ChapterTable!$R$17,1)*
    (VLOOKUP(SUBSTITUTE(SUBSTITUTE(E$1,"standard",""),"|Float","")&amp;IF(OR($L1915=TRUE,$A1915=0,MOD($A1915,ChapterTable!$R$20)&lt;&gt;0),"","보스")&amp;"인게임누적곱배수",ChapterTable!$R:$S,2,0)^C1915
    +VLOOKUP(SUBSTITUTE(SUBSTITUTE(E$1,"standard",""),"|Float","")&amp;IF(OR($L1915=TRUE,$A1915=0,MOD($A1915,ChapterTable!$R$20)&lt;&gt;0),"","보스")&amp;"인게임누적합배수",ChapterTable!$R:$S,2,0)*C1915)
  )
  )
  )
)</f>
        <v>56400.733081054685</v>
      </c>
      <c r="F1915" s="1">
        <f ca="1">IF(AND($A1915=0,$B1915=1),
    VLOOKUP(1,ChapterTable!$1:$1048576,MATCH("최종"&amp;SUBSTITUTE(SUBSTITUTE(F$1,"standard",""),"|Float",""),ChapterTable!$1:$1,0),0)*ChapterTable!$P$17,
  IF(AND($A1915=0,$B1915=0),
    F1916,
  IF($B1915=0,
    VLOOKUP($A1915,ChapterTable!$1:$1048576,MATCH("최종"&amp;SUBSTITUTE(SUBSTITUTE(F$1,"standard",""),"|Float",""),ChapterTable!$1:$1,0),0),
  IF($B1915=1,
    IF($L1915=FALSE,
      VLOOKUP($A1915,ChapterTable!$1:$1048576,MATCH("최종"&amp;SUBSTITUTE(SUBSTITUTE(F$1,"standard",""),"|Float",""),ChapterTable!$1:$1,0),0),
      VLOOKUP($A1915-ChapterTable!$P$11,ChapterTable!$1:$1048576,MATCH("최종"&amp;SUBSTITUTE(SUBSTITUTE(F$1,"standard",""),"|Float",""),ChapterTable!$1:$1,0),0)*ChapterTable!$P$14
    ),
  OFFSET(F1915,-$B1915+IF($L1915,1,0),0)*
    (VLOOKUP(SUBSTITUTE(SUBSTITUTE(F$1,"standard",""),"|Float","")&amp;IF(OR($L1915=TRUE,$A1915=0,MOD($A1915,ChapterTable!$R$20)&lt;&gt;0),"","보스")&amp;"인게임누적곱배수",ChapterTable!$R:$S,2,0)^D1915
    +VLOOKUP(SUBSTITUTE(SUBSTITUTE(F$1,"standard",""),"|Float","")&amp;IF(OR($L1915=TRUE,$A1915=0,MOD($A1915,ChapterTable!$R$20)&lt;&gt;0),"","보스")&amp;"인게임누적합배수",ChapterTable!$R:$S,2,0)*D1915)
  )
  )
  )
)</f>
        <v>19303.822334289551</v>
      </c>
      <c r="G1915" t="s">
        <v>715</v>
      </c>
      <c r="J1915" t="str">
        <f>IF(ISBLANK(I1915),"",
IFERROR(VLOOKUP(I1915,[1]StringTable!$1:$1048576,MATCH("kor|String",[1]StringTable!$1:$1,0),0),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212"/>
        <v>0.33333333333333331</v>
      </c>
      <c r="AJ1915">
        <f t="shared" si="210"/>
        <v>0.395555555</v>
      </c>
      <c r="AK1915">
        <f t="shared" si="211"/>
        <v>1</v>
      </c>
      <c r="AL1915">
        <f t="shared" si="213"/>
        <v>1</v>
      </c>
    </row>
    <row r="1916" spans="1:38" hidden="1" x14ac:dyDescent="0.3">
      <c r="A1916">
        <v>16</v>
      </c>
      <c r="B1916">
        <v>25</v>
      </c>
      <c r="C1916">
        <f>IF(OR($L1916=TRUE,$A1916=0,MOD($A1916,ChapterTable!$R$20)&lt;&gt;0),
MAX(0,INT(($B1916+ChapterTable!$P$26+VLOOKUP(SUBSTITUTE(C$1,"성장단계","")&amp;"단계오프셋",ChapterTable!$R:$S,2,0))/ChapterTable!$P$23)),
MAX(0,INT(($B1916+ChapterTable!$R$26+VLOOKUP(SUBSTITUTE(C$1,"성장단계","")&amp;"보스단계오프셋",ChapterTable!$R:$S,2,0))/ChapterTable!$R$23)))</f>
        <v>2</v>
      </c>
      <c r="D1916">
        <f>IF(OR($L1916=TRUE,$A1916=0,MOD($A1916,ChapterTable!$R$20)&lt;&gt;0),
MAX(0,INT(($B1916+ChapterTable!$P$26+VLOOKUP(SUBSTITUTE(D$1,"성장단계","")&amp;"단계오프셋",ChapterTable!$R:$S,2,0))/ChapterTable!$P$23)),
MAX(0,INT(($B1916+ChapterTable!$R$26+VLOOKUP(SUBSTITUTE(D$1,"성장단계","")&amp;"보스단계오프셋",ChapterTable!$R:$S,2,0))/ChapterTable!$R$23)))</f>
        <v>2</v>
      </c>
      <c r="E1916" s="1">
        <f ca="1">IF(AND($A1916=0,$B1916=1),
    VLOOKUP(1,ChapterTable!$1:$1048576,MATCH("최종"&amp;SUBSTITUTE(SUBSTITUTE(E$1,"standard",""),"|Float",""),ChapterTable!$1:$1,0),0)*ChapterTable!$P$17,
  IF(AND($A1916=0,$B1916=0),
    E1917,
  IF($B1916=0,
    VLOOKUP($A1916,ChapterTable!$1:$1048576,MATCH("최종"&amp;SUBSTITUTE(SUBSTITUTE(E$1,"standard",""),"|Float",""),ChapterTable!$1:$1,0),0),
  IF($B1916=1,
    IF($L1916=FALSE,
      VLOOKUP($A1916,ChapterTable!$1:$1048576,MATCH("최종"&amp;SUBSTITUTE(SUBSTITUTE(E$1,"standard",""),"|Float",""),ChapterTable!$1:$1,0),0),
      VLOOKUP($A1916-ChapterTable!$P$11,ChapterTable!$1:$1048576,MATCH("최종"&amp;SUBSTITUTE(SUBSTITUTE(E$1,"standard",""),"|Float",""),ChapterTable!$1:$1,0),0)*ChapterTable!$P$14
    ),
  OFFSET(E1916,-$B1916+IF($L1916,1,0),0)*IF($B1916&gt;OFFSET($B1916,1,0),ChapterTable!$R$17,1)*
    (VLOOKUP(SUBSTITUTE(SUBSTITUTE(E$1,"standard",""),"|Float","")&amp;IF(OR($L1916=TRUE,$A1916=0,MOD($A1916,ChapterTable!$R$20)&lt;&gt;0),"","보스")&amp;"인게임누적곱배수",ChapterTable!$R:$S,2,0)^C1916
    +VLOOKUP(SUBSTITUTE(SUBSTITUTE(E$1,"standard",""),"|Float","")&amp;IF(OR($L1916=TRUE,$A1916=0,MOD($A1916,ChapterTable!$R$20)&lt;&gt;0),"","보스")&amp;"인게임누적합배수",ChapterTable!$R:$S,2,0)*C1916)
  )
  )
  )
)</f>
        <v>56400.733081054685</v>
      </c>
      <c r="F1916" s="1">
        <f ca="1">IF(AND($A1916=0,$B1916=1),
    VLOOKUP(1,ChapterTable!$1:$1048576,MATCH("최종"&amp;SUBSTITUTE(SUBSTITUTE(F$1,"standard",""),"|Float",""),ChapterTable!$1:$1,0),0)*ChapterTable!$P$17,
  IF(AND($A1916=0,$B1916=0),
    F1917,
  IF($B1916=0,
    VLOOKUP($A1916,ChapterTable!$1:$1048576,MATCH("최종"&amp;SUBSTITUTE(SUBSTITUTE(F$1,"standard",""),"|Float",""),ChapterTable!$1:$1,0),0),
  IF($B1916=1,
    IF($L1916=FALSE,
      VLOOKUP($A1916,ChapterTable!$1:$1048576,MATCH("최종"&amp;SUBSTITUTE(SUBSTITUTE(F$1,"standard",""),"|Float",""),ChapterTable!$1:$1,0),0),
      VLOOKUP($A1916-ChapterTable!$P$11,ChapterTable!$1:$1048576,MATCH("최종"&amp;SUBSTITUTE(SUBSTITUTE(F$1,"standard",""),"|Float",""),ChapterTable!$1:$1,0),0)*ChapterTable!$P$14
    ),
  OFFSET(F1916,-$B1916+IF($L1916,1,0),0)*
    (VLOOKUP(SUBSTITUTE(SUBSTITUTE(F$1,"standard",""),"|Float","")&amp;IF(OR($L1916=TRUE,$A1916=0,MOD($A1916,ChapterTable!$R$20)&lt;&gt;0),"","보스")&amp;"인게임누적곱배수",ChapterTable!$R:$S,2,0)^D1916
    +VLOOKUP(SUBSTITUTE(SUBSTITUTE(F$1,"standard",""),"|Float","")&amp;IF(OR($L1916=TRUE,$A1916=0,MOD($A1916,ChapterTable!$R$20)&lt;&gt;0),"","보스")&amp;"인게임누적합배수",ChapterTable!$R:$S,2,0)*D1916)
  )
  )
  )
)</f>
        <v>19303.822334289551</v>
      </c>
      <c r="G1916" t="s">
        <v>715</v>
      </c>
      <c r="J1916" t="str">
        <f>IF(ISBLANK(I1916),"",
IFERROR(VLOOKUP(I1916,[1]StringTable!$1:$1048576,MATCH("kor|String",[1]StringTable!$1:$1,0),0),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212"/>
        <v>0.33333333333333331</v>
      </c>
      <c r="AJ1916">
        <f t="shared" si="210"/>
        <v>0.395555555</v>
      </c>
      <c r="AK1916">
        <f t="shared" si="211"/>
        <v>1</v>
      </c>
      <c r="AL1916">
        <f t="shared" si="213"/>
        <v>1</v>
      </c>
    </row>
    <row r="1917" spans="1:38" hidden="1" x14ac:dyDescent="0.3">
      <c r="A1917">
        <v>16</v>
      </c>
      <c r="B1917">
        <v>26</v>
      </c>
      <c r="C1917">
        <f>IF(OR($L1917=TRUE,$A1917=0,MOD($A1917,ChapterTable!$R$20)&lt;&gt;0),
MAX(0,INT(($B1917+ChapterTable!$P$26+VLOOKUP(SUBSTITUTE(C$1,"성장단계","")&amp;"단계오프셋",ChapterTable!$R:$S,2,0))/ChapterTable!$P$23)),
MAX(0,INT(($B1917+ChapterTable!$R$26+VLOOKUP(SUBSTITUTE(C$1,"성장단계","")&amp;"보스단계오프셋",ChapterTable!$R:$S,2,0))/ChapterTable!$R$23)))</f>
        <v>3</v>
      </c>
      <c r="D1917">
        <f>IF(OR($L1917=TRUE,$A1917=0,MOD($A1917,ChapterTable!$R$20)&lt;&gt;0),
MAX(0,INT(($B1917+ChapterTable!$P$26+VLOOKUP(SUBSTITUTE(D$1,"성장단계","")&amp;"단계오프셋",ChapterTable!$R:$S,2,0))/ChapterTable!$P$23)),
MAX(0,INT(($B1917+ChapterTable!$R$26+VLOOKUP(SUBSTITUTE(D$1,"성장단계","")&amp;"보스단계오프셋",ChapterTable!$R:$S,2,0))/ChapterTable!$R$23)))</f>
        <v>2</v>
      </c>
      <c r="E1917" s="1">
        <f ca="1">IF(AND($A1917=0,$B1917=1),
    VLOOKUP(1,ChapterTable!$1:$1048576,MATCH("최종"&amp;SUBSTITUTE(SUBSTITUTE(E$1,"standard",""),"|Float",""),ChapterTable!$1:$1,0),0)*ChapterTable!$P$17,
  IF(AND($A1917=0,$B1917=0),
    E1918,
  IF($B1917=0,
    VLOOKUP($A1917,ChapterTable!$1:$1048576,MATCH("최종"&amp;SUBSTITUTE(SUBSTITUTE(E$1,"standard",""),"|Float",""),ChapterTable!$1:$1,0),0),
  IF($B1917=1,
    IF($L1917=FALSE,
      VLOOKUP($A1917,ChapterTable!$1:$1048576,MATCH("최종"&amp;SUBSTITUTE(SUBSTITUTE(E$1,"standard",""),"|Float",""),ChapterTable!$1:$1,0),0),
      VLOOKUP($A1917-ChapterTable!$P$11,ChapterTable!$1:$1048576,MATCH("최종"&amp;SUBSTITUTE(SUBSTITUTE(E$1,"standard",""),"|Float",""),ChapterTable!$1:$1,0),0)*ChapterTable!$P$14
    ),
  OFFSET(E1917,-$B1917+IF($L1917,1,0),0)*IF($B1917&gt;OFFSET($B1917,1,0),ChapterTable!$R$17,1)*
    (VLOOKUP(SUBSTITUTE(SUBSTITUTE(E$1,"standard",""),"|Float","")&amp;IF(OR($L1917=TRUE,$A1917=0,MOD($A1917,ChapterTable!$R$20)&lt;&gt;0),"","보스")&amp;"인게임누적곱배수",ChapterTable!$R:$S,2,0)^C1917
    +VLOOKUP(SUBSTITUTE(SUBSTITUTE(E$1,"standard",""),"|Float","")&amp;IF(OR($L1917=TRUE,$A1917=0,MOD($A1917,ChapterTable!$R$20)&lt;&gt;0),"","보스")&amp;"인게임누적합배수",ChapterTable!$R:$S,2,0)*C1917)
  )
  )
  )
)</f>
        <v>64457.980664062503</v>
      </c>
      <c r="F1917" s="1">
        <f ca="1">IF(AND($A1917=0,$B1917=1),
    VLOOKUP(1,ChapterTable!$1:$1048576,MATCH("최종"&amp;SUBSTITUTE(SUBSTITUTE(F$1,"standard",""),"|Float",""),ChapterTable!$1:$1,0),0)*ChapterTable!$P$17,
  IF(AND($A1917=0,$B1917=0),
    F1918,
  IF($B1917=0,
    VLOOKUP($A1917,ChapterTable!$1:$1048576,MATCH("최종"&amp;SUBSTITUTE(SUBSTITUTE(F$1,"standard",""),"|Float",""),ChapterTable!$1:$1,0),0),
  IF($B1917=1,
    IF($L1917=FALSE,
      VLOOKUP($A1917,ChapterTable!$1:$1048576,MATCH("최종"&amp;SUBSTITUTE(SUBSTITUTE(F$1,"standard",""),"|Float",""),ChapterTable!$1:$1,0),0),
      VLOOKUP($A1917-ChapterTable!$P$11,ChapterTable!$1:$1048576,MATCH("최종"&amp;SUBSTITUTE(SUBSTITUTE(F$1,"standard",""),"|Float",""),ChapterTable!$1:$1,0),0)*ChapterTable!$P$14
    ),
  OFFSET(F1917,-$B1917+IF($L1917,1,0),0)*
    (VLOOKUP(SUBSTITUTE(SUBSTITUTE(F$1,"standard",""),"|Float","")&amp;IF(OR($L1917=TRUE,$A1917=0,MOD($A1917,ChapterTable!$R$20)&lt;&gt;0),"","보스")&amp;"인게임누적곱배수",ChapterTable!$R:$S,2,0)^D1917
    +VLOOKUP(SUBSTITUTE(SUBSTITUTE(F$1,"standard",""),"|Float","")&amp;IF(OR($L1917=TRUE,$A1917=0,MOD($A1917,ChapterTable!$R$20)&lt;&gt;0),"","보스")&amp;"인게임누적합배수",ChapterTable!$R:$S,2,0)*D1917)
  )
  )
  )
)</f>
        <v>19303.822334289551</v>
      </c>
      <c r="G1917" t="s">
        <v>715</v>
      </c>
      <c r="J1917" t="str">
        <f>IF(ISBLANK(I1917),"",
IFERROR(VLOOKUP(I1917,[1]StringTable!$1:$1048576,MATCH("kor|String",[1]StringTable!$1:$1,0),0),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212"/>
        <v>0.33333333333333331</v>
      </c>
      <c r="AJ1917">
        <f t="shared" si="210"/>
        <v>0.395555555</v>
      </c>
      <c r="AK1917">
        <f t="shared" si="211"/>
        <v>1</v>
      </c>
      <c r="AL1917">
        <f t="shared" si="213"/>
        <v>1</v>
      </c>
    </row>
    <row r="1918" spans="1:38" hidden="1" x14ac:dyDescent="0.3">
      <c r="A1918">
        <v>16</v>
      </c>
      <c r="B1918">
        <v>27</v>
      </c>
      <c r="C1918">
        <f>IF(OR($L1918=TRUE,$A1918=0,MOD($A1918,ChapterTable!$R$20)&lt;&gt;0),
MAX(0,INT(($B1918+ChapterTable!$P$26+VLOOKUP(SUBSTITUTE(C$1,"성장단계","")&amp;"단계오프셋",ChapterTable!$R:$S,2,0))/ChapterTable!$P$23)),
MAX(0,INT(($B1918+ChapterTable!$R$26+VLOOKUP(SUBSTITUTE(C$1,"성장단계","")&amp;"보스단계오프셋",ChapterTable!$R:$S,2,0))/ChapterTable!$R$23)))</f>
        <v>3</v>
      </c>
      <c r="D1918">
        <f>IF(OR($L1918=TRUE,$A1918=0,MOD($A1918,ChapterTable!$R$20)&lt;&gt;0),
MAX(0,INT(($B1918+ChapterTable!$P$26+VLOOKUP(SUBSTITUTE(D$1,"성장단계","")&amp;"단계오프셋",ChapterTable!$R:$S,2,0))/ChapterTable!$P$23)),
MAX(0,INT(($B1918+ChapterTable!$R$26+VLOOKUP(SUBSTITUTE(D$1,"성장단계","")&amp;"보스단계오프셋",ChapterTable!$R:$S,2,0))/ChapterTable!$R$23)))</f>
        <v>2</v>
      </c>
      <c r="E1918" s="1">
        <f ca="1">IF(AND($A1918=0,$B1918=1),
    VLOOKUP(1,ChapterTable!$1:$1048576,MATCH("최종"&amp;SUBSTITUTE(SUBSTITUTE(E$1,"standard",""),"|Float",""),ChapterTable!$1:$1,0),0)*ChapterTable!$P$17,
  IF(AND($A1918=0,$B1918=0),
    E1919,
  IF($B1918=0,
    VLOOKUP($A1918,ChapterTable!$1:$1048576,MATCH("최종"&amp;SUBSTITUTE(SUBSTITUTE(E$1,"standard",""),"|Float",""),ChapterTable!$1:$1,0),0),
  IF($B1918=1,
    IF($L1918=FALSE,
      VLOOKUP($A1918,ChapterTable!$1:$1048576,MATCH("최종"&amp;SUBSTITUTE(SUBSTITUTE(E$1,"standard",""),"|Float",""),ChapterTable!$1:$1,0),0),
      VLOOKUP($A1918-ChapterTable!$P$11,ChapterTable!$1:$1048576,MATCH("최종"&amp;SUBSTITUTE(SUBSTITUTE(E$1,"standard",""),"|Float",""),ChapterTable!$1:$1,0),0)*ChapterTable!$P$14
    ),
  OFFSET(E1918,-$B1918+IF($L1918,1,0),0)*IF($B1918&gt;OFFSET($B1918,1,0),ChapterTable!$R$17,1)*
    (VLOOKUP(SUBSTITUTE(SUBSTITUTE(E$1,"standard",""),"|Float","")&amp;IF(OR($L1918=TRUE,$A1918=0,MOD($A1918,ChapterTable!$R$20)&lt;&gt;0),"","보스")&amp;"인게임누적곱배수",ChapterTable!$R:$S,2,0)^C1918
    +VLOOKUP(SUBSTITUTE(SUBSTITUTE(E$1,"standard",""),"|Float","")&amp;IF(OR($L1918=TRUE,$A1918=0,MOD($A1918,ChapterTable!$R$20)&lt;&gt;0),"","보스")&amp;"인게임누적합배수",ChapterTable!$R:$S,2,0)*C1918)
  )
  )
  )
)</f>
        <v>64457.980664062503</v>
      </c>
      <c r="F1918" s="1">
        <f ca="1">IF(AND($A1918=0,$B1918=1),
    VLOOKUP(1,ChapterTable!$1:$1048576,MATCH("최종"&amp;SUBSTITUTE(SUBSTITUTE(F$1,"standard",""),"|Float",""),ChapterTable!$1:$1,0),0)*ChapterTable!$P$17,
  IF(AND($A1918=0,$B1918=0),
    F1919,
  IF($B1918=0,
    VLOOKUP($A1918,ChapterTable!$1:$1048576,MATCH("최종"&amp;SUBSTITUTE(SUBSTITUTE(F$1,"standard",""),"|Float",""),ChapterTable!$1:$1,0),0),
  IF($B1918=1,
    IF($L1918=FALSE,
      VLOOKUP($A1918,ChapterTable!$1:$1048576,MATCH("최종"&amp;SUBSTITUTE(SUBSTITUTE(F$1,"standard",""),"|Float",""),ChapterTable!$1:$1,0),0),
      VLOOKUP($A1918-ChapterTable!$P$11,ChapterTable!$1:$1048576,MATCH("최종"&amp;SUBSTITUTE(SUBSTITUTE(F$1,"standard",""),"|Float",""),ChapterTable!$1:$1,0),0)*ChapterTable!$P$14
    ),
  OFFSET(F1918,-$B1918+IF($L1918,1,0),0)*
    (VLOOKUP(SUBSTITUTE(SUBSTITUTE(F$1,"standard",""),"|Float","")&amp;IF(OR($L1918=TRUE,$A1918=0,MOD($A1918,ChapterTable!$R$20)&lt;&gt;0),"","보스")&amp;"인게임누적곱배수",ChapterTable!$R:$S,2,0)^D1918
    +VLOOKUP(SUBSTITUTE(SUBSTITUTE(F$1,"standard",""),"|Float","")&amp;IF(OR($L1918=TRUE,$A1918=0,MOD($A1918,ChapterTable!$R$20)&lt;&gt;0),"","보스")&amp;"인게임누적합배수",ChapterTable!$R:$S,2,0)*D1918)
  )
  )
  )
)</f>
        <v>19303.822334289551</v>
      </c>
      <c r="G1918" t="s">
        <v>715</v>
      </c>
      <c r="J1918" t="str">
        <f>IF(ISBLANK(I1918),"",
IFERROR(VLOOKUP(I1918,[1]StringTable!$1:$1048576,MATCH("kor|String",[1]StringTable!$1:$1,0),0),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212"/>
        <v>0.33333333333333331</v>
      </c>
      <c r="AJ1918">
        <f t="shared" si="210"/>
        <v>0.395555555</v>
      </c>
      <c r="AK1918">
        <f t="shared" si="211"/>
        <v>1</v>
      </c>
      <c r="AL1918">
        <f t="shared" si="213"/>
        <v>1</v>
      </c>
    </row>
    <row r="1919" spans="1:38" hidden="1" x14ac:dyDescent="0.3">
      <c r="A1919">
        <v>16</v>
      </c>
      <c r="B1919">
        <v>28</v>
      </c>
      <c r="C1919">
        <f>IF(OR($L1919=TRUE,$A1919=0,MOD($A1919,ChapterTable!$R$20)&lt;&gt;0),
MAX(0,INT(($B1919+ChapterTable!$P$26+VLOOKUP(SUBSTITUTE(C$1,"성장단계","")&amp;"단계오프셋",ChapterTable!$R:$S,2,0))/ChapterTable!$P$23)),
MAX(0,INT(($B1919+ChapterTable!$R$26+VLOOKUP(SUBSTITUTE(C$1,"성장단계","")&amp;"보스단계오프셋",ChapterTable!$R:$S,2,0))/ChapterTable!$R$23)))</f>
        <v>3</v>
      </c>
      <c r="D1919">
        <f>IF(OR($L1919=TRUE,$A1919=0,MOD($A1919,ChapterTable!$R$20)&lt;&gt;0),
MAX(0,INT(($B1919+ChapterTable!$P$26+VLOOKUP(SUBSTITUTE(D$1,"성장단계","")&amp;"단계오프셋",ChapterTable!$R:$S,2,0))/ChapterTable!$P$23)),
MAX(0,INT(($B1919+ChapterTable!$R$26+VLOOKUP(SUBSTITUTE(D$1,"성장단계","")&amp;"보스단계오프셋",ChapterTable!$R:$S,2,0))/ChapterTable!$R$23)))</f>
        <v>2</v>
      </c>
      <c r="E1919" s="1">
        <f ca="1">IF(AND($A1919=0,$B1919=1),
    VLOOKUP(1,ChapterTable!$1:$1048576,MATCH("최종"&amp;SUBSTITUTE(SUBSTITUTE(E$1,"standard",""),"|Float",""),ChapterTable!$1:$1,0),0)*ChapterTable!$P$17,
  IF(AND($A1919=0,$B1919=0),
    E1920,
  IF($B1919=0,
    VLOOKUP($A1919,ChapterTable!$1:$1048576,MATCH("최종"&amp;SUBSTITUTE(SUBSTITUTE(E$1,"standard",""),"|Float",""),ChapterTable!$1:$1,0),0),
  IF($B1919=1,
    IF($L1919=FALSE,
      VLOOKUP($A1919,ChapterTable!$1:$1048576,MATCH("최종"&amp;SUBSTITUTE(SUBSTITUTE(E$1,"standard",""),"|Float",""),ChapterTable!$1:$1,0),0),
      VLOOKUP($A1919-ChapterTable!$P$11,ChapterTable!$1:$1048576,MATCH("최종"&amp;SUBSTITUTE(SUBSTITUTE(E$1,"standard",""),"|Float",""),ChapterTable!$1:$1,0),0)*ChapterTable!$P$14
    ),
  OFFSET(E1919,-$B1919+IF($L1919,1,0),0)*IF($B1919&gt;OFFSET($B1919,1,0),ChapterTable!$R$17,1)*
    (VLOOKUP(SUBSTITUTE(SUBSTITUTE(E$1,"standard",""),"|Float","")&amp;IF(OR($L1919=TRUE,$A1919=0,MOD($A1919,ChapterTable!$R$20)&lt;&gt;0),"","보스")&amp;"인게임누적곱배수",ChapterTable!$R:$S,2,0)^C1919
    +VLOOKUP(SUBSTITUTE(SUBSTITUTE(E$1,"standard",""),"|Float","")&amp;IF(OR($L1919=TRUE,$A1919=0,MOD($A1919,ChapterTable!$R$20)&lt;&gt;0),"","보스")&amp;"인게임누적합배수",ChapterTable!$R:$S,2,0)*C1919)
  )
  )
  )
)</f>
        <v>64457.980664062503</v>
      </c>
      <c r="F1919" s="1">
        <f ca="1">IF(AND($A1919=0,$B1919=1),
    VLOOKUP(1,ChapterTable!$1:$1048576,MATCH("최종"&amp;SUBSTITUTE(SUBSTITUTE(F$1,"standard",""),"|Float",""),ChapterTable!$1:$1,0),0)*ChapterTable!$P$17,
  IF(AND($A1919=0,$B1919=0),
    F1920,
  IF($B1919=0,
    VLOOKUP($A1919,ChapterTable!$1:$1048576,MATCH("최종"&amp;SUBSTITUTE(SUBSTITUTE(F$1,"standard",""),"|Float",""),ChapterTable!$1:$1,0),0),
  IF($B1919=1,
    IF($L1919=FALSE,
      VLOOKUP($A1919,ChapterTable!$1:$1048576,MATCH("최종"&amp;SUBSTITUTE(SUBSTITUTE(F$1,"standard",""),"|Float",""),ChapterTable!$1:$1,0),0),
      VLOOKUP($A1919-ChapterTable!$P$11,ChapterTable!$1:$1048576,MATCH("최종"&amp;SUBSTITUTE(SUBSTITUTE(F$1,"standard",""),"|Float",""),ChapterTable!$1:$1,0),0)*ChapterTable!$P$14
    ),
  OFFSET(F1919,-$B1919+IF($L1919,1,0),0)*
    (VLOOKUP(SUBSTITUTE(SUBSTITUTE(F$1,"standard",""),"|Float","")&amp;IF(OR($L1919=TRUE,$A1919=0,MOD($A1919,ChapterTable!$R$20)&lt;&gt;0),"","보스")&amp;"인게임누적곱배수",ChapterTable!$R:$S,2,0)^D1919
    +VLOOKUP(SUBSTITUTE(SUBSTITUTE(F$1,"standard",""),"|Float","")&amp;IF(OR($L1919=TRUE,$A1919=0,MOD($A1919,ChapterTable!$R$20)&lt;&gt;0),"","보스")&amp;"인게임누적합배수",ChapterTable!$R:$S,2,0)*D1919)
  )
  )
  )
)</f>
        <v>19303.822334289551</v>
      </c>
      <c r="G1919" t="s">
        <v>715</v>
      </c>
      <c r="J1919" t="str">
        <f>IF(ISBLANK(I1919),"",
IFERROR(VLOOKUP(I1919,[1]StringTable!$1:$1048576,MATCH("kor|String",[1]StringTable!$1:$1,0),0),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212"/>
        <v>0.33333333333333331</v>
      </c>
      <c r="AJ1919">
        <f t="shared" si="210"/>
        <v>0.395555555</v>
      </c>
      <c r="AK1919">
        <f t="shared" si="211"/>
        <v>1</v>
      </c>
      <c r="AL1919">
        <f t="shared" si="213"/>
        <v>1</v>
      </c>
    </row>
    <row r="1920" spans="1:38" hidden="1" x14ac:dyDescent="0.3">
      <c r="A1920">
        <v>16</v>
      </c>
      <c r="B1920">
        <v>29</v>
      </c>
      <c r="C1920">
        <f>IF(OR($L1920=TRUE,$A1920=0,MOD($A1920,ChapterTable!$R$20)&lt;&gt;0),
MAX(0,INT(($B1920+ChapterTable!$P$26+VLOOKUP(SUBSTITUTE(C$1,"성장단계","")&amp;"단계오프셋",ChapterTable!$R:$S,2,0))/ChapterTable!$P$23)),
MAX(0,INT(($B1920+ChapterTable!$R$26+VLOOKUP(SUBSTITUTE(C$1,"성장단계","")&amp;"보스단계오프셋",ChapterTable!$R:$S,2,0))/ChapterTable!$R$23)))</f>
        <v>3</v>
      </c>
      <c r="D1920">
        <f>IF(OR($L1920=TRUE,$A1920=0,MOD($A1920,ChapterTable!$R$20)&lt;&gt;0),
MAX(0,INT(($B1920+ChapterTable!$P$26+VLOOKUP(SUBSTITUTE(D$1,"성장단계","")&amp;"단계오프셋",ChapterTable!$R:$S,2,0))/ChapterTable!$P$23)),
MAX(0,INT(($B1920+ChapterTable!$R$26+VLOOKUP(SUBSTITUTE(D$1,"성장단계","")&amp;"보스단계오프셋",ChapterTable!$R:$S,2,0))/ChapterTable!$R$23)))</f>
        <v>2</v>
      </c>
      <c r="E1920" s="1">
        <f ca="1">IF(AND($A1920=0,$B1920=1),
    VLOOKUP(1,ChapterTable!$1:$1048576,MATCH("최종"&amp;SUBSTITUTE(SUBSTITUTE(E$1,"standard",""),"|Float",""),ChapterTable!$1:$1,0),0)*ChapterTable!$P$17,
  IF(AND($A1920=0,$B1920=0),
    E1921,
  IF($B1920=0,
    VLOOKUP($A1920,ChapterTable!$1:$1048576,MATCH("최종"&amp;SUBSTITUTE(SUBSTITUTE(E$1,"standard",""),"|Float",""),ChapterTable!$1:$1,0),0),
  IF($B1920=1,
    IF($L1920=FALSE,
      VLOOKUP($A1920,ChapterTable!$1:$1048576,MATCH("최종"&amp;SUBSTITUTE(SUBSTITUTE(E$1,"standard",""),"|Float",""),ChapterTable!$1:$1,0),0),
      VLOOKUP($A1920-ChapterTable!$P$11,ChapterTable!$1:$1048576,MATCH("최종"&amp;SUBSTITUTE(SUBSTITUTE(E$1,"standard",""),"|Float",""),ChapterTable!$1:$1,0),0)*ChapterTable!$P$14
    ),
  OFFSET(E1920,-$B1920+IF($L1920,1,0),0)*IF($B1920&gt;OFFSET($B1920,1,0),ChapterTable!$R$17,1)*
    (VLOOKUP(SUBSTITUTE(SUBSTITUTE(E$1,"standard",""),"|Float","")&amp;IF(OR($L1920=TRUE,$A1920=0,MOD($A1920,ChapterTable!$R$20)&lt;&gt;0),"","보스")&amp;"인게임누적곱배수",ChapterTable!$R:$S,2,0)^C1920
    +VLOOKUP(SUBSTITUTE(SUBSTITUTE(E$1,"standard",""),"|Float","")&amp;IF(OR($L1920=TRUE,$A1920=0,MOD($A1920,ChapterTable!$R$20)&lt;&gt;0),"","보스")&amp;"인게임누적합배수",ChapterTable!$R:$S,2,0)*C1920)
  )
  )
  )
)</f>
        <v>64457.980664062503</v>
      </c>
      <c r="F1920" s="1">
        <f ca="1">IF(AND($A1920=0,$B1920=1),
    VLOOKUP(1,ChapterTable!$1:$1048576,MATCH("최종"&amp;SUBSTITUTE(SUBSTITUTE(F$1,"standard",""),"|Float",""),ChapterTable!$1:$1,0),0)*ChapterTable!$P$17,
  IF(AND($A1920=0,$B1920=0),
    F1921,
  IF($B1920=0,
    VLOOKUP($A1920,ChapterTable!$1:$1048576,MATCH("최종"&amp;SUBSTITUTE(SUBSTITUTE(F$1,"standard",""),"|Float",""),ChapterTable!$1:$1,0),0),
  IF($B1920=1,
    IF($L1920=FALSE,
      VLOOKUP($A1920,ChapterTable!$1:$1048576,MATCH("최종"&amp;SUBSTITUTE(SUBSTITUTE(F$1,"standard",""),"|Float",""),ChapterTable!$1:$1,0),0),
      VLOOKUP($A1920-ChapterTable!$P$11,ChapterTable!$1:$1048576,MATCH("최종"&amp;SUBSTITUTE(SUBSTITUTE(F$1,"standard",""),"|Float",""),ChapterTable!$1:$1,0),0)*ChapterTable!$P$14
    ),
  OFFSET(F1920,-$B1920+IF($L1920,1,0),0)*
    (VLOOKUP(SUBSTITUTE(SUBSTITUTE(F$1,"standard",""),"|Float","")&amp;IF(OR($L1920=TRUE,$A1920=0,MOD($A1920,ChapterTable!$R$20)&lt;&gt;0),"","보스")&amp;"인게임누적곱배수",ChapterTable!$R:$S,2,0)^D1920
    +VLOOKUP(SUBSTITUTE(SUBSTITUTE(F$1,"standard",""),"|Float","")&amp;IF(OR($L1920=TRUE,$A1920=0,MOD($A1920,ChapterTable!$R$20)&lt;&gt;0),"","보스")&amp;"인게임누적합배수",ChapterTable!$R:$S,2,0)*D1920)
  )
  )
  )
)</f>
        <v>19303.822334289551</v>
      </c>
      <c r="G1920" t="s">
        <v>715</v>
      </c>
      <c r="J1920" t="str">
        <f>IF(ISBLANK(I1920),"",
IFERROR(VLOOKUP(I1920,[1]StringTable!$1:$1048576,MATCH("kor|String",[1]StringTable!$1:$1,0),0),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212"/>
        <v>0.33333333333333331</v>
      </c>
      <c r="AJ1920">
        <f t="shared" si="210"/>
        <v>0.395555555</v>
      </c>
      <c r="AK1920">
        <f t="shared" si="211"/>
        <v>1</v>
      </c>
      <c r="AL1920">
        <f t="shared" si="213"/>
        <v>1</v>
      </c>
    </row>
    <row r="1921" spans="1:38" hidden="1" x14ac:dyDescent="0.3">
      <c r="A1921">
        <v>16</v>
      </c>
      <c r="B1921">
        <v>30</v>
      </c>
      <c r="C1921">
        <f>IF(OR($L1921=TRUE,$A1921=0,MOD($A1921,ChapterTable!$R$20)&lt;&gt;0),
MAX(0,INT(($B1921+ChapterTable!$P$26+VLOOKUP(SUBSTITUTE(C$1,"성장단계","")&amp;"단계오프셋",ChapterTable!$R:$S,2,0))/ChapterTable!$P$23)),
MAX(0,INT(($B1921+ChapterTable!$R$26+VLOOKUP(SUBSTITUTE(C$1,"성장단계","")&amp;"보스단계오프셋",ChapterTable!$R:$S,2,0))/ChapterTable!$R$23)))</f>
        <v>3</v>
      </c>
      <c r="D1921">
        <f>IF(OR($L1921=TRUE,$A1921=0,MOD($A1921,ChapterTable!$R$20)&lt;&gt;0),
MAX(0,INT(($B1921+ChapterTable!$P$26+VLOOKUP(SUBSTITUTE(D$1,"성장단계","")&amp;"단계오프셋",ChapterTable!$R:$S,2,0))/ChapterTable!$P$23)),
MAX(0,INT(($B1921+ChapterTable!$R$26+VLOOKUP(SUBSTITUTE(D$1,"성장단계","")&amp;"보스단계오프셋",ChapterTable!$R:$S,2,0))/ChapterTable!$R$23)))</f>
        <v>2</v>
      </c>
      <c r="E1921" s="1">
        <f ca="1">IF(AND($A1921=0,$B1921=1),
    VLOOKUP(1,ChapterTable!$1:$1048576,MATCH("최종"&amp;SUBSTITUTE(SUBSTITUTE(E$1,"standard",""),"|Float",""),ChapterTable!$1:$1,0),0)*ChapterTable!$P$17,
  IF(AND($A1921=0,$B1921=0),
    E1922,
  IF($B1921=0,
    VLOOKUP($A1921,ChapterTable!$1:$1048576,MATCH("최종"&amp;SUBSTITUTE(SUBSTITUTE(E$1,"standard",""),"|Float",""),ChapterTable!$1:$1,0),0),
  IF($B1921=1,
    IF($L1921=FALSE,
      VLOOKUP($A1921,ChapterTable!$1:$1048576,MATCH("최종"&amp;SUBSTITUTE(SUBSTITUTE(E$1,"standard",""),"|Float",""),ChapterTable!$1:$1,0),0),
      VLOOKUP($A1921-ChapterTable!$P$11,ChapterTable!$1:$1048576,MATCH("최종"&amp;SUBSTITUTE(SUBSTITUTE(E$1,"standard",""),"|Float",""),ChapterTable!$1:$1,0),0)*ChapterTable!$P$14
    ),
  OFFSET(E1921,-$B1921+IF($L1921,1,0),0)*IF($B1921&gt;OFFSET($B1921,1,0),ChapterTable!$R$17,1)*
    (VLOOKUP(SUBSTITUTE(SUBSTITUTE(E$1,"standard",""),"|Float","")&amp;IF(OR($L1921=TRUE,$A1921=0,MOD($A1921,ChapterTable!$R$20)&lt;&gt;0),"","보스")&amp;"인게임누적곱배수",ChapterTable!$R:$S,2,0)^C1921
    +VLOOKUP(SUBSTITUTE(SUBSTITUTE(E$1,"standard",""),"|Float","")&amp;IF(OR($L1921=TRUE,$A1921=0,MOD($A1921,ChapterTable!$R$20)&lt;&gt;0),"","보스")&amp;"인게임누적합배수",ChapterTable!$R:$S,2,0)*C1921)
  )
  )
  )
)</f>
        <v>64457.980664062503</v>
      </c>
      <c r="F1921" s="1">
        <f ca="1">IF(AND($A1921=0,$B1921=1),
    VLOOKUP(1,ChapterTable!$1:$1048576,MATCH("최종"&amp;SUBSTITUTE(SUBSTITUTE(F$1,"standard",""),"|Float",""),ChapterTable!$1:$1,0),0)*ChapterTable!$P$17,
  IF(AND($A1921=0,$B1921=0),
    F1922,
  IF($B1921=0,
    VLOOKUP($A1921,ChapterTable!$1:$1048576,MATCH("최종"&amp;SUBSTITUTE(SUBSTITUTE(F$1,"standard",""),"|Float",""),ChapterTable!$1:$1,0),0),
  IF($B1921=1,
    IF($L1921=FALSE,
      VLOOKUP($A1921,ChapterTable!$1:$1048576,MATCH("최종"&amp;SUBSTITUTE(SUBSTITUTE(F$1,"standard",""),"|Float",""),ChapterTable!$1:$1,0),0),
      VLOOKUP($A1921-ChapterTable!$P$11,ChapterTable!$1:$1048576,MATCH("최종"&amp;SUBSTITUTE(SUBSTITUTE(F$1,"standard",""),"|Float",""),ChapterTable!$1:$1,0),0)*ChapterTable!$P$14
    ),
  OFFSET(F1921,-$B1921+IF($L1921,1,0),0)*
    (VLOOKUP(SUBSTITUTE(SUBSTITUTE(F$1,"standard",""),"|Float","")&amp;IF(OR($L1921=TRUE,$A1921=0,MOD($A1921,ChapterTable!$R$20)&lt;&gt;0),"","보스")&amp;"인게임누적곱배수",ChapterTable!$R:$S,2,0)^D1921
    +VLOOKUP(SUBSTITUTE(SUBSTITUTE(F$1,"standard",""),"|Float","")&amp;IF(OR($L1921=TRUE,$A1921=0,MOD($A1921,ChapterTable!$R$20)&lt;&gt;0),"","보스")&amp;"인게임누적합배수",ChapterTable!$R:$S,2,0)*D1921)
  )
  )
  )
)</f>
        <v>19303.822334289551</v>
      </c>
      <c r="G1921" t="s">
        <v>715</v>
      </c>
      <c r="J1921" t="str">
        <f>IF(ISBLANK(I1921),"",
IFERROR(VLOOKUP(I1921,[1]StringTable!$1:$1048576,MATCH("kor|String",[1]StringTable!$1:$1,0),0),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212"/>
        <v>0.33333333333333331</v>
      </c>
      <c r="AJ1921">
        <f t="shared" si="210"/>
        <v>1</v>
      </c>
      <c r="AK1921">
        <f t="shared" si="211"/>
        <v>3</v>
      </c>
      <c r="AL1921">
        <f t="shared" si="213"/>
        <v>1</v>
      </c>
    </row>
    <row r="1922" spans="1:38" hidden="1" x14ac:dyDescent="0.3">
      <c r="A1922">
        <v>16</v>
      </c>
      <c r="B1922">
        <v>31</v>
      </c>
      <c r="C1922">
        <f>IF(OR($L1922=TRUE,$A1922=0,MOD($A1922,ChapterTable!$R$20)&lt;&gt;0),
MAX(0,INT(($B1922+ChapterTable!$P$26+VLOOKUP(SUBSTITUTE(C$1,"성장단계","")&amp;"단계오프셋",ChapterTable!$R:$S,2,0))/ChapterTable!$P$23)),
MAX(0,INT(($B1922+ChapterTable!$R$26+VLOOKUP(SUBSTITUTE(C$1,"성장단계","")&amp;"보스단계오프셋",ChapterTable!$R:$S,2,0))/ChapterTable!$R$23)))</f>
        <v>3</v>
      </c>
      <c r="D1922">
        <f>IF(OR($L1922=TRUE,$A1922=0,MOD($A1922,ChapterTable!$R$20)&lt;&gt;0),
MAX(0,INT(($B1922+ChapterTable!$P$26+VLOOKUP(SUBSTITUTE(D$1,"성장단계","")&amp;"단계오프셋",ChapterTable!$R:$S,2,0))/ChapterTable!$P$23)),
MAX(0,INT(($B1922+ChapterTable!$R$26+VLOOKUP(SUBSTITUTE(D$1,"성장단계","")&amp;"보스단계오프셋",ChapterTable!$R:$S,2,0))/ChapterTable!$R$23)))</f>
        <v>3</v>
      </c>
      <c r="E1922" s="1">
        <f ca="1">IF(AND($A1922=0,$B1922=1),
    VLOOKUP(1,ChapterTable!$1:$1048576,MATCH("최종"&amp;SUBSTITUTE(SUBSTITUTE(E$1,"standard",""),"|Float",""),ChapterTable!$1:$1,0),0)*ChapterTable!$P$17,
  IF(AND($A1922=0,$B1922=0),
    E1923,
  IF($B1922=0,
    VLOOKUP($A1922,ChapterTable!$1:$1048576,MATCH("최종"&amp;SUBSTITUTE(SUBSTITUTE(E$1,"standard",""),"|Float",""),ChapterTable!$1:$1,0),0),
  IF($B1922=1,
    IF($L1922=FALSE,
      VLOOKUP($A1922,ChapterTable!$1:$1048576,MATCH("최종"&amp;SUBSTITUTE(SUBSTITUTE(E$1,"standard",""),"|Float",""),ChapterTable!$1:$1,0),0),
      VLOOKUP($A1922-ChapterTable!$P$11,ChapterTable!$1:$1048576,MATCH("최종"&amp;SUBSTITUTE(SUBSTITUTE(E$1,"standard",""),"|Float",""),ChapterTable!$1:$1,0),0)*ChapterTable!$P$14
    ),
  OFFSET(E1922,-$B1922+IF($L1922,1,0),0)*IF($B1922&gt;OFFSET($B1922,1,0),ChapterTable!$R$17,1)*
    (VLOOKUP(SUBSTITUTE(SUBSTITUTE(E$1,"standard",""),"|Float","")&amp;IF(OR($L1922=TRUE,$A1922=0,MOD($A1922,ChapterTable!$R$20)&lt;&gt;0),"","보스")&amp;"인게임누적곱배수",ChapterTable!$R:$S,2,0)^C1922
    +VLOOKUP(SUBSTITUTE(SUBSTITUTE(E$1,"standard",""),"|Float","")&amp;IF(OR($L1922=TRUE,$A1922=0,MOD($A1922,ChapterTable!$R$20)&lt;&gt;0),"","보스")&amp;"인게임누적합배수",ChapterTable!$R:$S,2,0)*C1922)
  )
  )
  )
)</f>
        <v>64457.980664062503</v>
      </c>
      <c r="F1922" s="1">
        <f ca="1">IF(AND($A1922=0,$B1922=1),
    VLOOKUP(1,ChapterTable!$1:$1048576,MATCH("최종"&amp;SUBSTITUTE(SUBSTITUTE(F$1,"standard",""),"|Float",""),ChapterTable!$1:$1,0),0)*ChapterTable!$P$17,
  IF(AND($A1922=0,$B1922=0),
    F1923,
  IF($B1922=0,
    VLOOKUP($A1922,ChapterTable!$1:$1048576,MATCH("최종"&amp;SUBSTITUTE(SUBSTITUTE(F$1,"standard",""),"|Float",""),ChapterTable!$1:$1,0),0),
  IF($B1922=1,
    IF($L1922=FALSE,
      VLOOKUP($A1922,ChapterTable!$1:$1048576,MATCH("최종"&amp;SUBSTITUTE(SUBSTITUTE(F$1,"standard",""),"|Float",""),ChapterTable!$1:$1,0),0),
      VLOOKUP($A1922-ChapterTable!$P$11,ChapterTable!$1:$1048576,MATCH("최종"&amp;SUBSTITUTE(SUBSTITUTE(F$1,"standard",""),"|Float",""),ChapterTable!$1:$1,0),0)*ChapterTable!$P$14
    ),
  OFFSET(F1922,-$B1922+IF($L1922,1,0),0)*
    (VLOOKUP(SUBSTITUTE(SUBSTITUTE(F$1,"standard",""),"|Float","")&amp;IF(OR($L1922=TRUE,$A1922=0,MOD($A1922,ChapterTable!$R$20)&lt;&gt;0),"","보스")&amp;"인게임누적곱배수",ChapterTable!$R:$S,2,0)^D1922
    +VLOOKUP(SUBSTITUTE(SUBSTITUTE(F$1,"standard",""),"|Float","")&amp;IF(OR($L1922=TRUE,$A1922=0,MOD($A1922,ChapterTable!$R$20)&lt;&gt;0),"","보스")&amp;"인게임누적합배수",ChapterTable!$R:$S,2,0)*D1922)
  )
  )
  )
)</f>
        <v>20562.767269134521</v>
      </c>
      <c r="G1922" t="s">
        <v>715</v>
      </c>
      <c r="J1922" t="str">
        <f>IF(ISBLANK(I1922),"",
IFERROR(VLOOKUP(I1922,[1]StringTable!$1:$1048576,MATCH("kor|String",[1]StringTable!$1:$1,0),0),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212"/>
        <v>0.25</v>
      </c>
      <c r="AJ1922">
        <f t="shared" si="210"/>
        <v>0.32</v>
      </c>
      <c r="AK1922">
        <f t="shared" si="211"/>
        <v>1</v>
      </c>
      <c r="AL1922">
        <f t="shared" si="213"/>
        <v>1</v>
      </c>
    </row>
    <row r="1923" spans="1:38" hidden="1" x14ac:dyDescent="0.3">
      <c r="A1923">
        <v>16</v>
      </c>
      <c r="B1923">
        <v>32</v>
      </c>
      <c r="C1923">
        <f>IF(OR($L1923=TRUE,$A1923=0,MOD($A1923,ChapterTable!$R$20)&lt;&gt;0),
MAX(0,INT(($B1923+ChapterTable!$P$26+VLOOKUP(SUBSTITUTE(C$1,"성장단계","")&amp;"단계오프셋",ChapterTable!$R:$S,2,0))/ChapterTable!$P$23)),
MAX(0,INT(($B1923+ChapterTable!$R$26+VLOOKUP(SUBSTITUTE(C$1,"성장단계","")&amp;"보스단계오프셋",ChapterTable!$R:$S,2,0))/ChapterTable!$R$23)))</f>
        <v>3</v>
      </c>
      <c r="D1923">
        <f>IF(OR($L1923=TRUE,$A1923=0,MOD($A1923,ChapterTable!$R$20)&lt;&gt;0),
MAX(0,INT(($B1923+ChapterTable!$P$26+VLOOKUP(SUBSTITUTE(D$1,"성장단계","")&amp;"단계오프셋",ChapterTable!$R:$S,2,0))/ChapterTable!$P$23)),
MAX(0,INT(($B1923+ChapterTable!$R$26+VLOOKUP(SUBSTITUTE(D$1,"성장단계","")&amp;"보스단계오프셋",ChapterTable!$R:$S,2,0))/ChapterTable!$R$23)))</f>
        <v>3</v>
      </c>
      <c r="E1923" s="1">
        <f ca="1">IF(AND($A1923=0,$B1923=1),
    VLOOKUP(1,ChapterTable!$1:$1048576,MATCH("최종"&amp;SUBSTITUTE(SUBSTITUTE(E$1,"standard",""),"|Float",""),ChapterTable!$1:$1,0),0)*ChapterTable!$P$17,
  IF(AND($A1923=0,$B1923=0),
    E1924,
  IF($B1923=0,
    VLOOKUP($A1923,ChapterTable!$1:$1048576,MATCH("최종"&amp;SUBSTITUTE(SUBSTITUTE(E$1,"standard",""),"|Float",""),ChapterTable!$1:$1,0),0),
  IF($B1923=1,
    IF($L1923=FALSE,
      VLOOKUP($A1923,ChapterTable!$1:$1048576,MATCH("최종"&amp;SUBSTITUTE(SUBSTITUTE(E$1,"standard",""),"|Float",""),ChapterTable!$1:$1,0),0),
      VLOOKUP($A1923-ChapterTable!$P$11,ChapterTable!$1:$1048576,MATCH("최종"&amp;SUBSTITUTE(SUBSTITUTE(E$1,"standard",""),"|Float",""),ChapterTable!$1:$1,0),0)*ChapterTable!$P$14
    ),
  OFFSET(E1923,-$B1923+IF($L1923,1,0),0)*IF($B1923&gt;OFFSET($B1923,1,0),ChapterTable!$R$17,1)*
    (VLOOKUP(SUBSTITUTE(SUBSTITUTE(E$1,"standard",""),"|Float","")&amp;IF(OR($L1923=TRUE,$A1923=0,MOD($A1923,ChapterTable!$R$20)&lt;&gt;0),"","보스")&amp;"인게임누적곱배수",ChapterTable!$R:$S,2,0)^C1923
    +VLOOKUP(SUBSTITUTE(SUBSTITUTE(E$1,"standard",""),"|Float","")&amp;IF(OR($L1923=TRUE,$A1923=0,MOD($A1923,ChapterTable!$R$20)&lt;&gt;0),"","보스")&amp;"인게임누적합배수",ChapterTable!$R:$S,2,0)*C1923)
  )
  )
  )
)</f>
        <v>64457.980664062503</v>
      </c>
      <c r="F1923" s="1">
        <f ca="1">IF(AND($A1923=0,$B1923=1),
    VLOOKUP(1,ChapterTable!$1:$1048576,MATCH("최종"&amp;SUBSTITUTE(SUBSTITUTE(F$1,"standard",""),"|Float",""),ChapterTable!$1:$1,0),0)*ChapterTable!$P$17,
  IF(AND($A1923=0,$B1923=0),
    F1924,
  IF($B1923=0,
    VLOOKUP($A1923,ChapterTable!$1:$1048576,MATCH("최종"&amp;SUBSTITUTE(SUBSTITUTE(F$1,"standard",""),"|Float",""),ChapterTable!$1:$1,0),0),
  IF($B1923=1,
    IF($L1923=FALSE,
      VLOOKUP($A1923,ChapterTable!$1:$1048576,MATCH("최종"&amp;SUBSTITUTE(SUBSTITUTE(F$1,"standard",""),"|Float",""),ChapterTable!$1:$1,0),0),
      VLOOKUP($A1923-ChapterTable!$P$11,ChapterTable!$1:$1048576,MATCH("최종"&amp;SUBSTITUTE(SUBSTITUTE(F$1,"standard",""),"|Float",""),ChapterTable!$1:$1,0),0)*ChapterTable!$P$14
    ),
  OFFSET(F1923,-$B1923+IF($L1923,1,0),0)*
    (VLOOKUP(SUBSTITUTE(SUBSTITUTE(F$1,"standard",""),"|Float","")&amp;IF(OR($L1923=TRUE,$A1923=0,MOD($A1923,ChapterTable!$R$20)&lt;&gt;0),"","보스")&amp;"인게임누적곱배수",ChapterTable!$R:$S,2,0)^D1923
    +VLOOKUP(SUBSTITUTE(SUBSTITUTE(F$1,"standard",""),"|Float","")&amp;IF(OR($L1923=TRUE,$A1923=0,MOD($A1923,ChapterTable!$R$20)&lt;&gt;0),"","보스")&amp;"인게임누적합배수",ChapterTable!$R:$S,2,0)*D1923)
  )
  )
  )
)</f>
        <v>20562.767269134521</v>
      </c>
      <c r="G1923" t="s">
        <v>715</v>
      </c>
      <c r="J1923" t="str">
        <f>IF(ISBLANK(I1923),"",
IFERROR(VLOOKUP(I1923,[1]StringTable!$1:$1048576,MATCH("kor|String",[1]StringTable!$1:$1,0),0),
"스트링없음"))</f>
        <v/>
      </c>
      <c r="L1923" t="b">
        <v>1</v>
      </c>
      <c r="N1923" t="str">
        <f>IF(ISBLANK(M1923),"",IF(ISERROR(VLOOKUP(M1923,MapTable!$A:$A,1,0)),"맵없음",""))</f>
        <v/>
      </c>
      <c r="O1923">
        <f t="shared" ref="O1923:O1986" si="214">IF(B1923=0,0,
  IF(AND(L1923=FALSE,A1923&lt;&gt;0,MOD(A1923,7)=0),21,
  IF(MOD(B1923,10)=0,INT(B1923/10)-1+21,
  IF(MOD(B1923,10)=5,11,
  IF(MOD(B1923,10)=9,INT(B1923/10)+91,
  INT(B1923/10+1))))))</f>
        <v>4</v>
      </c>
      <c r="Q1923">
        <f t="shared" ref="Q1923:Q1986" si="215">IF(ISBLANK(P1923),O1923,P1923)</f>
        <v>4</v>
      </c>
      <c r="R1923" t="b">
        <f t="shared" ref="R1923:R1986" ca="1" si="216">IF(OR(B1923=0,OFFSET(B1923,1,0)=0),FALSE,
IF(AND(L1923,B1923&lt;OFFSET(B1923,1,0)),TRUE,
IF(AND(OFFSET(O1923,1,0)&gt;=21,OFFSET(O1923,1,0)&lt;=25),TRUE,FALSE)))</f>
        <v>1</v>
      </c>
      <c r="T1923" t="b">
        <f t="shared" ref="T1923:T1986" ca="1" si="217">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212"/>
        <v>0.25</v>
      </c>
      <c r="AJ1923">
        <f t="shared" ref="AJ1923:AJ1986" si="218">IF(B1923=0,0,
IF(MOD(B1923,10)=0,1,
IF(INT((B1923-1)/10)+1=1,1,
IF(INT((B1923-1)/10)+1=2,0.546666666,
IF(INT((B1923-1)/10)+1=3,0.395555555,
IF(INT((B1923-1)/10)+1=4,0.32,
IF(INT((B1923-1)/10)+1=5,0.27466666,
"이상")))))))</f>
        <v>0.32</v>
      </c>
      <c r="AK1923">
        <f t="shared" ref="AK1923:AK1986" si="219">IF(B1923=0,0,
IF(B1923=20,2,
IF(B1923=30,3,
IF(B1923=40,4,
1))))</f>
        <v>1</v>
      </c>
      <c r="AL1923">
        <f t="shared" si="213"/>
        <v>1</v>
      </c>
    </row>
    <row r="1924" spans="1:38" hidden="1" x14ac:dyDescent="0.3">
      <c r="A1924">
        <v>16</v>
      </c>
      <c r="B1924">
        <v>33</v>
      </c>
      <c r="C1924">
        <f>IF(OR($L1924=TRUE,$A1924=0,MOD($A1924,ChapterTable!$R$20)&lt;&gt;0),
MAX(0,INT(($B1924+ChapterTable!$P$26+VLOOKUP(SUBSTITUTE(C$1,"성장단계","")&amp;"단계오프셋",ChapterTable!$R:$S,2,0))/ChapterTable!$P$23)),
MAX(0,INT(($B1924+ChapterTable!$R$26+VLOOKUP(SUBSTITUTE(C$1,"성장단계","")&amp;"보스단계오프셋",ChapterTable!$R:$S,2,0))/ChapterTable!$R$23)))</f>
        <v>3</v>
      </c>
      <c r="D1924">
        <f>IF(OR($L1924=TRUE,$A1924=0,MOD($A1924,ChapterTable!$R$20)&lt;&gt;0),
MAX(0,INT(($B1924+ChapterTable!$P$26+VLOOKUP(SUBSTITUTE(D$1,"성장단계","")&amp;"단계오프셋",ChapterTable!$R:$S,2,0))/ChapterTable!$P$23)),
MAX(0,INT(($B1924+ChapterTable!$R$26+VLOOKUP(SUBSTITUTE(D$1,"성장단계","")&amp;"보스단계오프셋",ChapterTable!$R:$S,2,0))/ChapterTable!$R$23)))</f>
        <v>3</v>
      </c>
      <c r="E1924" s="1">
        <f ca="1">IF(AND($A1924=0,$B1924=1),
    VLOOKUP(1,ChapterTable!$1:$1048576,MATCH("최종"&amp;SUBSTITUTE(SUBSTITUTE(E$1,"standard",""),"|Float",""),ChapterTable!$1:$1,0),0)*ChapterTable!$P$17,
  IF(AND($A1924=0,$B1924=0),
    E1925,
  IF($B1924=0,
    VLOOKUP($A1924,ChapterTable!$1:$1048576,MATCH("최종"&amp;SUBSTITUTE(SUBSTITUTE(E$1,"standard",""),"|Float",""),ChapterTable!$1:$1,0),0),
  IF($B1924=1,
    IF($L1924=FALSE,
      VLOOKUP($A1924,ChapterTable!$1:$1048576,MATCH("최종"&amp;SUBSTITUTE(SUBSTITUTE(E$1,"standard",""),"|Float",""),ChapterTable!$1:$1,0),0),
      VLOOKUP($A1924-ChapterTable!$P$11,ChapterTable!$1:$1048576,MATCH("최종"&amp;SUBSTITUTE(SUBSTITUTE(E$1,"standard",""),"|Float",""),ChapterTable!$1:$1,0),0)*ChapterTable!$P$14
    ),
  OFFSET(E1924,-$B1924+IF($L1924,1,0),0)*IF($B1924&gt;OFFSET($B1924,1,0),ChapterTable!$R$17,1)*
    (VLOOKUP(SUBSTITUTE(SUBSTITUTE(E$1,"standard",""),"|Float","")&amp;IF(OR($L1924=TRUE,$A1924=0,MOD($A1924,ChapterTable!$R$20)&lt;&gt;0),"","보스")&amp;"인게임누적곱배수",ChapterTable!$R:$S,2,0)^C1924
    +VLOOKUP(SUBSTITUTE(SUBSTITUTE(E$1,"standard",""),"|Float","")&amp;IF(OR($L1924=TRUE,$A1924=0,MOD($A1924,ChapterTable!$R$20)&lt;&gt;0),"","보스")&amp;"인게임누적합배수",ChapterTable!$R:$S,2,0)*C1924)
  )
  )
  )
)</f>
        <v>64457.980664062503</v>
      </c>
      <c r="F1924" s="1">
        <f ca="1">IF(AND($A1924=0,$B1924=1),
    VLOOKUP(1,ChapterTable!$1:$1048576,MATCH("최종"&amp;SUBSTITUTE(SUBSTITUTE(F$1,"standard",""),"|Float",""),ChapterTable!$1:$1,0),0)*ChapterTable!$P$17,
  IF(AND($A1924=0,$B1924=0),
    F1925,
  IF($B1924=0,
    VLOOKUP($A1924,ChapterTable!$1:$1048576,MATCH("최종"&amp;SUBSTITUTE(SUBSTITUTE(F$1,"standard",""),"|Float",""),ChapterTable!$1:$1,0),0),
  IF($B1924=1,
    IF($L1924=FALSE,
      VLOOKUP($A1924,ChapterTable!$1:$1048576,MATCH("최종"&amp;SUBSTITUTE(SUBSTITUTE(F$1,"standard",""),"|Float",""),ChapterTable!$1:$1,0),0),
      VLOOKUP($A1924-ChapterTable!$P$11,ChapterTable!$1:$1048576,MATCH("최종"&amp;SUBSTITUTE(SUBSTITUTE(F$1,"standard",""),"|Float",""),ChapterTable!$1:$1,0),0)*ChapterTable!$P$14
    ),
  OFFSET(F1924,-$B1924+IF($L1924,1,0),0)*
    (VLOOKUP(SUBSTITUTE(SUBSTITUTE(F$1,"standard",""),"|Float","")&amp;IF(OR($L1924=TRUE,$A1924=0,MOD($A1924,ChapterTable!$R$20)&lt;&gt;0),"","보스")&amp;"인게임누적곱배수",ChapterTable!$R:$S,2,0)^D1924
    +VLOOKUP(SUBSTITUTE(SUBSTITUTE(F$1,"standard",""),"|Float","")&amp;IF(OR($L1924=TRUE,$A1924=0,MOD($A1924,ChapterTable!$R$20)&lt;&gt;0),"","보스")&amp;"인게임누적합배수",ChapterTable!$R:$S,2,0)*D1924)
  )
  )
  )
)</f>
        <v>20562.767269134521</v>
      </c>
      <c r="G1924" t="s">
        <v>715</v>
      </c>
      <c r="J1924" t="str">
        <f>IF(ISBLANK(I1924),"",
IFERROR(VLOOKUP(I1924,[1]StringTable!$1:$1048576,MATCH("kor|String",[1]StringTable!$1:$1,0),0),
"스트링없음"))</f>
        <v/>
      </c>
      <c r="L1924" t="b">
        <v>1</v>
      </c>
      <c r="N1924" t="str">
        <f>IF(ISBLANK(M1924),"",IF(ISERROR(VLOOKUP(M1924,MapTable!$A:$A,1,0)),"맵없음",""))</f>
        <v/>
      </c>
      <c r="O1924">
        <f t="shared" si="214"/>
        <v>4</v>
      </c>
      <c r="Q1924">
        <f t="shared" si="215"/>
        <v>4</v>
      </c>
      <c r="R1924" t="b">
        <f t="shared" ca="1" si="216"/>
        <v>1</v>
      </c>
      <c r="T1924" t="b">
        <f t="shared" ca="1" si="217"/>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220">IF(B1924=0,0,1/(INT((B1924-1)/10)+1))</f>
        <v>0.25</v>
      </c>
      <c r="AJ1924">
        <f t="shared" si="218"/>
        <v>0.32</v>
      </c>
      <c r="AK1924">
        <f t="shared" si="219"/>
        <v>1</v>
      </c>
      <c r="AL1924">
        <f t="shared" si="213"/>
        <v>1</v>
      </c>
    </row>
    <row r="1925" spans="1:38" hidden="1" x14ac:dyDescent="0.3">
      <c r="A1925">
        <v>16</v>
      </c>
      <c r="B1925">
        <v>34</v>
      </c>
      <c r="C1925">
        <f>IF(OR($L1925=TRUE,$A1925=0,MOD($A1925,ChapterTable!$R$20)&lt;&gt;0),
MAX(0,INT(($B1925+ChapterTable!$P$26+VLOOKUP(SUBSTITUTE(C$1,"성장단계","")&amp;"단계오프셋",ChapterTable!$R:$S,2,0))/ChapterTable!$P$23)),
MAX(0,INT(($B1925+ChapterTable!$R$26+VLOOKUP(SUBSTITUTE(C$1,"성장단계","")&amp;"보스단계오프셋",ChapterTable!$R:$S,2,0))/ChapterTable!$R$23)))</f>
        <v>3</v>
      </c>
      <c r="D1925">
        <f>IF(OR($L1925=TRUE,$A1925=0,MOD($A1925,ChapterTable!$R$20)&lt;&gt;0),
MAX(0,INT(($B1925+ChapterTable!$P$26+VLOOKUP(SUBSTITUTE(D$1,"성장단계","")&amp;"단계오프셋",ChapterTable!$R:$S,2,0))/ChapterTable!$P$23)),
MAX(0,INT(($B1925+ChapterTable!$R$26+VLOOKUP(SUBSTITUTE(D$1,"성장단계","")&amp;"보스단계오프셋",ChapterTable!$R:$S,2,0))/ChapterTable!$R$23)))</f>
        <v>3</v>
      </c>
      <c r="E1925" s="1">
        <f ca="1">IF(AND($A1925=0,$B1925=1),
    VLOOKUP(1,ChapterTable!$1:$1048576,MATCH("최종"&amp;SUBSTITUTE(SUBSTITUTE(E$1,"standard",""),"|Float",""),ChapterTable!$1:$1,0),0)*ChapterTable!$P$17,
  IF(AND($A1925=0,$B1925=0),
    E1926,
  IF($B1925=0,
    VLOOKUP($A1925,ChapterTable!$1:$1048576,MATCH("최종"&amp;SUBSTITUTE(SUBSTITUTE(E$1,"standard",""),"|Float",""),ChapterTable!$1:$1,0),0),
  IF($B1925=1,
    IF($L1925=FALSE,
      VLOOKUP($A1925,ChapterTable!$1:$1048576,MATCH("최종"&amp;SUBSTITUTE(SUBSTITUTE(E$1,"standard",""),"|Float",""),ChapterTable!$1:$1,0),0),
      VLOOKUP($A1925-ChapterTable!$P$11,ChapterTable!$1:$1048576,MATCH("최종"&amp;SUBSTITUTE(SUBSTITUTE(E$1,"standard",""),"|Float",""),ChapterTable!$1:$1,0),0)*ChapterTable!$P$14
    ),
  OFFSET(E1925,-$B1925+IF($L1925,1,0),0)*IF($B1925&gt;OFFSET($B1925,1,0),ChapterTable!$R$17,1)*
    (VLOOKUP(SUBSTITUTE(SUBSTITUTE(E$1,"standard",""),"|Float","")&amp;IF(OR($L1925=TRUE,$A1925=0,MOD($A1925,ChapterTable!$R$20)&lt;&gt;0),"","보스")&amp;"인게임누적곱배수",ChapterTable!$R:$S,2,0)^C1925
    +VLOOKUP(SUBSTITUTE(SUBSTITUTE(E$1,"standard",""),"|Float","")&amp;IF(OR($L1925=TRUE,$A1925=0,MOD($A1925,ChapterTable!$R$20)&lt;&gt;0),"","보스")&amp;"인게임누적합배수",ChapterTable!$R:$S,2,0)*C1925)
  )
  )
  )
)</f>
        <v>64457.980664062503</v>
      </c>
      <c r="F1925" s="1">
        <f ca="1">IF(AND($A1925=0,$B1925=1),
    VLOOKUP(1,ChapterTable!$1:$1048576,MATCH("최종"&amp;SUBSTITUTE(SUBSTITUTE(F$1,"standard",""),"|Float",""),ChapterTable!$1:$1,0),0)*ChapterTable!$P$17,
  IF(AND($A1925=0,$B1925=0),
    F1926,
  IF($B1925=0,
    VLOOKUP($A1925,ChapterTable!$1:$1048576,MATCH("최종"&amp;SUBSTITUTE(SUBSTITUTE(F$1,"standard",""),"|Float",""),ChapterTable!$1:$1,0),0),
  IF($B1925=1,
    IF($L1925=FALSE,
      VLOOKUP($A1925,ChapterTable!$1:$1048576,MATCH("최종"&amp;SUBSTITUTE(SUBSTITUTE(F$1,"standard",""),"|Float",""),ChapterTable!$1:$1,0),0),
      VLOOKUP($A1925-ChapterTable!$P$11,ChapterTable!$1:$1048576,MATCH("최종"&amp;SUBSTITUTE(SUBSTITUTE(F$1,"standard",""),"|Float",""),ChapterTable!$1:$1,0),0)*ChapterTable!$P$14
    ),
  OFFSET(F1925,-$B1925+IF($L1925,1,0),0)*
    (VLOOKUP(SUBSTITUTE(SUBSTITUTE(F$1,"standard",""),"|Float","")&amp;IF(OR($L1925=TRUE,$A1925=0,MOD($A1925,ChapterTable!$R$20)&lt;&gt;0),"","보스")&amp;"인게임누적곱배수",ChapterTable!$R:$S,2,0)^D1925
    +VLOOKUP(SUBSTITUTE(SUBSTITUTE(F$1,"standard",""),"|Float","")&amp;IF(OR($L1925=TRUE,$A1925=0,MOD($A1925,ChapterTable!$R$20)&lt;&gt;0),"","보스")&amp;"인게임누적합배수",ChapterTable!$R:$S,2,0)*D1925)
  )
  )
  )
)</f>
        <v>20562.767269134521</v>
      </c>
      <c r="G1925" t="s">
        <v>715</v>
      </c>
      <c r="J1925" t="str">
        <f>IF(ISBLANK(I1925),"",
IFERROR(VLOOKUP(I1925,[1]StringTable!$1:$1048576,MATCH("kor|String",[1]StringTable!$1:$1,0),0),
"스트링없음"))</f>
        <v/>
      </c>
      <c r="L1925" t="b">
        <v>1</v>
      </c>
      <c r="N1925" t="str">
        <f>IF(ISBLANK(M1925),"",IF(ISERROR(VLOOKUP(M1925,MapTable!$A:$A,1,0)),"맵없음",""))</f>
        <v/>
      </c>
      <c r="O1925">
        <f t="shared" si="214"/>
        <v>4</v>
      </c>
      <c r="Q1925">
        <f t="shared" si="215"/>
        <v>4</v>
      </c>
      <c r="R1925" t="b">
        <f t="shared" ca="1" si="216"/>
        <v>1</v>
      </c>
      <c r="T1925" t="b">
        <f t="shared" ca="1" si="217"/>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220"/>
        <v>0.25</v>
      </c>
      <c r="AJ1925">
        <f t="shared" si="218"/>
        <v>0.32</v>
      </c>
      <c r="AK1925">
        <f t="shared" si="219"/>
        <v>1</v>
      </c>
      <c r="AL1925">
        <f t="shared" si="213"/>
        <v>1</v>
      </c>
    </row>
    <row r="1926" spans="1:38" hidden="1" x14ac:dyDescent="0.3">
      <c r="A1926">
        <v>16</v>
      </c>
      <c r="B1926">
        <v>35</v>
      </c>
      <c r="C1926">
        <f>IF(OR($L1926=TRUE,$A1926=0,MOD($A1926,ChapterTable!$R$20)&lt;&gt;0),
MAX(0,INT(($B1926+ChapterTable!$P$26+VLOOKUP(SUBSTITUTE(C$1,"성장단계","")&amp;"단계오프셋",ChapterTable!$R:$S,2,0))/ChapterTable!$P$23)),
MAX(0,INT(($B1926+ChapterTable!$R$26+VLOOKUP(SUBSTITUTE(C$1,"성장단계","")&amp;"보스단계오프셋",ChapterTable!$R:$S,2,0))/ChapterTable!$R$23)))</f>
        <v>3</v>
      </c>
      <c r="D1926">
        <f>IF(OR($L1926=TRUE,$A1926=0,MOD($A1926,ChapterTable!$R$20)&lt;&gt;0),
MAX(0,INT(($B1926+ChapterTable!$P$26+VLOOKUP(SUBSTITUTE(D$1,"성장단계","")&amp;"단계오프셋",ChapterTable!$R:$S,2,0))/ChapterTable!$P$23)),
MAX(0,INT(($B1926+ChapterTable!$R$26+VLOOKUP(SUBSTITUTE(D$1,"성장단계","")&amp;"보스단계오프셋",ChapterTable!$R:$S,2,0))/ChapterTable!$R$23)))</f>
        <v>3</v>
      </c>
      <c r="E1926" s="1">
        <f ca="1">IF(AND($A1926=0,$B1926=1),
    VLOOKUP(1,ChapterTable!$1:$1048576,MATCH("최종"&amp;SUBSTITUTE(SUBSTITUTE(E$1,"standard",""),"|Float",""),ChapterTable!$1:$1,0),0)*ChapterTable!$P$17,
  IF(AND($A1926=0,$B1926=0),
    E1927,
  IF($B1926=0,
    VLOOKUP($A1926,ChapterTable!$1:$1048576,MATCH("최종"&amp;SUBSTITUTE(SUBSTITUTE(E$1,"standard",""),"|Float",""),ChapterTable!$1:$1,0),0),
  IF($B1926=1,
    IF($L1926=FALSE,
      VLOOKUP($A1926,ChapterTable!$1:$1048576,MATCH("최종"&amp;SUBSTITUTE(SUBSTITUTE(E$1,"standard",""),"|Float",""),ChapterTable!$1:$1,0),0),
      VLOOKUP($A1926-ChapterTable!$P$11,ChapterTable!$1:$1048576,MATCH("최종"&amp;SUBSTITUTE(SUBSTITUTE(E$1,"standard",""),"|Float",""),ChapterTable!$1:$1,0),0)*ChapterTable!$P$14
    ),
  OFFSET(E1926,-$B1926+IF($L1926,1,0),0)*IF($B1926&gt;OFFSET($B1926,1,0),ChapterTable!$R$17,1)*
    (VLOOKUP(SUBSTITUTE(SUBSTITUTE(E$1,"standard",""),"|Float","")&amp;IF(OR($L1926=TRUE,$A1926=0,MOD($A1926,ChapterTable!$R$20)&lt;&gt;0),"","보스")&amp;"인게임누적곱배수",ChapterTable!$R:$S,2,0)^C1926
    +VLOOKUP(SUBSTITUTE(SUBSTITUTE(E$1,"standard",""),"|Float","")&amp;IF(OR($L1926=TRUE,$A1926=0,MOD($A1926,ChapterTable!$R$20)&lt;&gt;0),"","보스")&amp;"인게임누적합배수",ChapterTable!$R:$S,2,0)*C1926)
  )
  )
  )
)</f>
        <v>64457.980664062503</v>
      </c>
      <c r="F1926" s="1">
        <f ca="1">IF(AND($A1926=0,$B1926=1),
    VLOOKUP(1,ChapterTable!$1:$1048576,MATCH("최종"&amp;SUBSTITUTE(SUBSTITUTE(F$1,"standard",""),"|Float",""),ChapterTable!$1:$1,0),0)*ChapterTable!$P$17,
  IF(AND($A1926=0,$B1926=0),
    F1927,
  IF($B1926=0,
    VLOOKUP($A1926,ChapterTable!$1:$1048576,MATCH("최종"&amp;SUBSTITUTE(SUBSTITUTE(F$1,"standard",""),"|Float",""),ChapterTable!$1:$1,0),0),
  IF($B1926=1,
    IF($L1926=FALSE,
      VLOOKUP($A1926,ChapterTable!$1:$1048576,MATCH("최종"&amp;SUBSTITUTE(SUBSTITUTE(F$1,"standard",""),"|Float",""),ChapterTable!$1:$1,0),0),
      VLOOKUP($A1926-ChapterTable!$P$11,ChapterTable!$1:$1048576,MATCH("최종"&amp;SUBSTITUTE(SUBSTITUTE(F$1,"standard",""),"|Float",""),ChapterTable!$1:$1,0),0)*ChapterTable!$P$14
    ),
  OFFSET(F1926,-$B1926+IF($L1926,1,0),0)*
    (VLOOKUP(SUBSTITUTE(SUBSTITUTE(F$1,"standard",""),"|Float","")&amp;IF(OR($L1926=TRUE,$A1926=0,MOD($A1926,ChapterTable!$R$20)&lt;&gt;0),"","보스")&amp;"인게임누적곱배수",ChapterTable!$R:$S,2,0)^D1926
    +VLOOKUP(SUBSTITUTE(SUBSTITUTE(F$1,"standard",""),"|Float","")&amp;IF(OR($L1926=TRUE,$A1926=0,MOD($A1926,ChapterTable!$R$20)&lt;&gt;0),"","보스")&amp;"인게임누적합배수",ChapterTable!$R:$S,2,0)*D1926)
  )
  )
  )
)</f>
        <v>20562.767269134521</v>
      </c>
      <c r="G1926" t="s">
        <v>715</v>
      </c>
      <c r="J1926" t="str">
        <f>IF(ISBLANK(I1926),"",
IFERROR(VLOOKUP(I1926,[1]StringTable!$1:$1048576,MATCH("kor|String",[1]StringTable!$1:$1,0),0),
"스트링없음"))</f>
        <v/>
      </c>
      <c r="L1926" t="b">
        <v>1</v>
      </c>
      <c r="N1926" t="str">
        <f>IF(ISBLANK(M1926),"",IF(ISERROR(VLOOKUP(M1926,MapTable!$A:$A,1,0)),"맵없음",""))</f>
        <v/>
      </c>
      <c r="O1926">
        <f t="shared" si="214"/>
        <v>11</v>
      </c>
      <c r="Q1926">
        <f t="shared" si="215"/>
        <v>11</v>
      </c>
      <c r="R1926" t="b">
        <f t="shared" ca="1" si="216"/>
        <v>1</v>
      </c>
      <c r="T1926" t="b">
        <f t="shared" ca="1" si="217"/>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220"/>
        <v>0.25</v>
      </c>
      <c r="AJ1926">
        <f t="shared" si="218"/>
        <v>0.32</v>
      </c>
      <c r="AK1926">
        <f t="shared" si="219"/>
        <v>1</v>
      </c>
      <c r="AL1926">
        <f t="shared" si="213"/>
        <v>1</v>
      </c>
    </row>
    <row r="1927" spans="1:38" hidden="1" x14ac:dyDescent="0.3">
      <c r="A1927">
        <v>16</v>
      </c>
      <c r="B1927">
        <v>36</v>
      </c>
      <c r="C1927">
        <f>IF(OR($L1927=TRUE,$A1927=0,MOD($A1927,ChapterTable!$R$20)&lt;&gt;0),
MAX(0,INT(($B1927+ChapterTable!$P$26+VLOOKUP(SUBSTITUTE(C$1,"성장단계","")&amp;"단계오프셋",ChapterTable!$R:$S,2,0))/ChapterTable!$P$23)),
MAX(0,INT(($B1927+ChapterTable!$R$26+VLOOKUP(SUBSTITUTE(C$1,"성장단계","")&amp;"보스단계오프셋",ChapterTable!$R:$S,2,0))/ChapterTable!$R$23)))</f>
        <v>4</v>
      </c>
      <c r="D1927">
        <f>IF(OR($L1927=TRUE,$A1927=0,MOD($A1927,ChapterTable!$R$20)&lt;&gt;0),
MAX(0,INT(($B1927+ChapterTable!$P$26+VLOOKUP(SUBSTITUTE(D$1,"성장단계","")&amp;"단계오프셋",ChapterTable!$R:$S,2,0))/ChapterTable!$P$23)),
MAX(0,INT(($B1927+ChapterTable!$R$26+VLOOKUP(SUBSTITUTE(D$1,"성장단계","")&amp;"보스단계오프셋",ChapterTable!$R:$S,2,0))/ChapterTable!$R$23)))</f>
        <v>3</v>
      </c>
      <c r="E1927" s="1">
        <f ca="1">IF(AND($A1927=0,$B1927=1),
    VLOOKUP(1,ChapterTable!$1:$1048576,MATCH("최종"&amp;SUBSTITUTE(SUBSTITUTE(E$1,"standard",""),"|Float",""),ChapterTable!$1:$1,0),0)*ChapterTable!$P$17,
  IF(AND($A1927=0,$B1927=0),
    E1928,
  IF($B1927=0,
    VLOOKUP($A1927,ChapterTable!$1:$1048576,MATCH("최종"&amp;SUBSTITUTE(SUBSTITUTE(E$1,"standard",""),"|Float",""),ChapterTable!$1:$1,0),0),
  IF($B1927=1,
    IF($L1927=FALSE,
      VLOOKUP($A1927,ChapterTable!$1:$1048576,MATCH("최종"&amp;SUBSTITUTE(SUBSTITUTE(E$1,"standard",""),"|Float",""),ChapterTable!$1:$1,0),0),
      VLOOKUP($A1927-ChapterTable!$P$11,ChapterTable!$1:$1048576,MATCH("최종"&amp;SUBSTITUTE(SUBSTITUTE(E$1,"standard",""),"|Float",""),ChapterTable!$1:$1,0),0)*ChapterTable!$P$14
    ),
  OFFSET(E1927,-$B1927+IF($L1927,1,0),0)*IF($B1927&gt;OFFSET($B1927,1,0),ChapterTable!$R$17,1)*
    (VLOOKUP(SUBSTITUTE(SUBSTITUTE(E$1,"standard",""),"|Float","")&amp;IF(OR($L1927=TRUE,$A1927=0,MOD($A1927,ChapterTable!$R$20)&lt;&gt;0),"","보스")&amp;"인게임누적곱배수",ChapterTable!$R:$S,2,0)^C1927
    +VLOOKUP(SUBSTITUTE(SUBSTITUTE(E$1,"standard",""),"|Float","")&amp;IF(OR($L1927=TRUE,$A1927=0,MOD($A1927,ChapterTable!$R$20)&lt;&gt;0),"","보스")&amp;"인게임누적합배수",ChapterTable!$R:$S,2,0)*C1927)
  )
  )
  )
)</f>
        <v>72515.228247070321</v>
      </c>
      <c r="F1927" s="1">
        <f ca="1">IF(AND($A1927=0,$B1927=1),
    VLOOKUP(1,ChapterTable!$1:$1048576,MATCH("최종"&amp;SUBSTITUTE(SUBSTITUTE(F$1,"standard",""),"|Float",""),ChapterTable!$1:$1,0),0)*ChapterTable!$P$17,
  IF(AND($A1927=0,$B1927=0),
    F1928,
  IF($B1927=0,
    VLOOKUP($A1927,ChapterTable!$1:$1048576,MATCH("최종"&amp;SUBSTITUTE(SUBSTITUTE(F$1,"standard",""),"|Float",""),ChapterTable!$1:$1,0),0),
  IF($B1927=1,
    IF($L1927=FALSE,
      VLOOKUP($A1927,ChapterTable!$1:$1048576,MATCH("최종"&amp;SUBSTITUTE(SUBSTITUTE(F$1,"standard",""),"|Float",""),ChapterTable!$1:$1,0),0),
      VLOOKUP($A1927-ChapterTable!$P$11,ChapterTable!$1:$1048576,MATCH("최종"&amp;SUBSTITUTE(SUBSTITUTE(F$1,"standard",""),"|Float",""),ChapterTable!$1:$1,0),0)*ChapterTable!$P$14
    ),
  OFFSET(F1927,-$B1927+IF($L1927,1,0),0)*
    (VLOOKUP(SUBSTITUTE(SUBSTITUTE(F$1,"standard",""),"|Float","")&amp;IF(OR($L1927=TRUE,$A1927=0,MOD($A1927,ChapterTable!$R$20)&lt;&gt;0),"","보스")&amp;"인게임누적곱배수",ChapterTable!$R:$S,2,0)^D1927
    +VLOOKUP(SUBSTITUTE(SUBSTITUTE(F$1,"standard",""),"|Float","")&amp;IF(OR($L1927=TRUE,$A1927=0,MOD($A1927,ChapterTable!$R$20)&lt;&gt;0),"","보스")&amp;"인게임누적합배수",ChapterTable!$R:$S,2,0)*D1927)
  )
  )
  )
)</f>
        <v>20562.767269134521</v>
      </c>
      <c r="G1927" t="s">
        <v>715</v>
      </c>
      <c r="J1927" t="str">
        <f>IF(ISBLANK(I1927),"",
IFERROR(VLOOKUP(I1927,[1]StringTable!$1:$1048576,MATCH("kor|String",[1]StringTable!$1:$1,0),0),
"스트링없음"))</f>
        <v/>
      </c>
      <c r="L1927" t="b">
        <v>1</v>
      </c>
      <c r="N1927" t="str">
        <f>IF(ISBLANK(M1927),"",IF(ISERROR(VLOOKUP(M1927,MapTable!$A:$A,1,0)),"맵없음",""))</f>
        <v/>
      </c>
      <c r="O1927">
        <f t="shared" si="214"/>
        <v>4</v>
      </c>
      <c r="Q1927">
        <f t="shared" si="215"/>
        <v>4</v>
      </c>
      <c r="R1927" t="b">
        <f t="shared" ca="1" si="216"/>
        <v>1</v>
      </c>
      <c r="T1927" t="b">
        <f t="shared" ca="1" si="217"/>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220"/>
        <v>0.25</v>
      </c>
      <c r="AJ1927">
        <f t="shared" si="218"/>
        <v>0.32</v>
      </c>
      <c r="AK1927">
        <f t="shared" si="219"/>
        <v>1</v>
      </c>
      <c r="AL1927">
        <f t="shared" si="213"/>
        <v>1</v>
      </c>
    </row>
    <row r="1928" spans="1:38" hidden="1" x14ac:dyDescent="0.3">
      <c r="A1928">
        <v>16</v>
      </c>
      <c r="B1928">
        <v>37</v>
      </c>
      <c r="C1928">
        <f>IF(OR($L1928=TRUE,$A1928=0,MOD($A1928,ChapterTable!$R$20)&lt;&gt;0),
MAX(0,INT(($B1928+ChapterTable!$P$26+VLOOKUP(SUBSTITUTE(C$1,"성장단계","")&amp;"단계오프셋",ChapterTable!$R:$S,2,0))/ChapterTable!$P$23)),
MAX(0,INT(($B1928+ChapterTable!$R$26+VLOOKUP(SUBSTITUTE(C$1,"성장단계","")&amp;"보스단계오프셋",ChapterTable!$R:$S,2,0))/ChapterTable!$R$23)))</f>
        <v>4</v>
      </c>
      <c r="D1928">
        <f>IF(OR($L1928=TRUE,$A1928=0,MOD($A1928,ChapterTable!$R$20)&lt;&gt;0),
MAX(0,INT(($B1928+ChapterTable!$P$26+VLOOKUP(SUBSTITUTE(D$1,"성장단계","")&amp;"단계오프셋",ChapterTable!$R:$S,2,0))/ChapterTable!$P$23)),
MAX(0,INT(($B1928+ChapterTable!$R$26+VLOOKUP(SUBSTITUTE(D$1,"성장단계","")&amp;"보스단계오프셋",ChapterTable!$R:$S,2,0))/ChapterTable!$R$23)))</f>
        <v>3</v>
      </c>
      <c r="E1928" s="1">
        <f ca="1">IF(AND($A1928=0,$B1928=1),
    VLOOKUP(1,ChapterTable!$1:$1048576,MATCH("최종"&amp;SUBSTITUTE(SUBSTITUTE(E$1,"standard",""),"|Float",""),ChapterTable!$1:$1,0),0)*ChapterTable!$P$17,
  IF(AND($A1928=0,$B1928=0),
    E1929,
  IF($B1928=0,
    VLOOKUP($A1928,ChapterTable!$1:$1048576,MATCH("최종"&amp;SUBSTITUTE(SUBSTITUTE(E$1,"standard",""),"|Float",""),ChapterTable!$1:$1,0),0),
  IF($B1928=1,
    IF($L1928=FALSE,
      VLOOKUP($A1928,ChapterTable!$1:$1048576,MATCH("최종"&amp;SUBSTITUTE(SUBSTITUTE(E$1,"standard",""),"|Float",""),ChapterTable!$1:$1,0),0),
      VLOOKUP($A1928-ChapterTable!$P$11,ChapterTable!$1:$1048576,MATCH("최종"&amp;SUBSTITUTE(SUBSTITUTE(E$1,"standard",""),"|Float",""),ChapterTable!$1:$1,0),0)*ChapterTable!$P$14
    ),
  OFFSET(E1928,-$B1928+IF($L1928,1,0),0)*IF($B1928&gt;OFFSET($B1928,1,0),ChapterTable!$R$17,1)*
    (VLOOKUP(SUBSTITUTE(SUBSTITUTE(E$1,"standard",""),"|Float","")&amp;IF(OR($L1928=TRUE,$A1928=0,MOD($A1928,ChapterTable!$R$20)&lt;&gt;0),"","보스")&amp;"인게임누적곱배수",ChapterTable!$R:$S,2,0)^C1928
    +VLOOKUP(SUBSTITUTE(SUBSTITUTE(E$1,"standard",""),"|Float","")&amp;IF(OR($L1928=TRUE,$A1928=0,MOD($A1928,ChapterTable!$R$20)&lt;&gt;0),"","보스")&amp;"인게임누적합배수",ChapterTable!$R:$S,2,0)*C1928)
  )
  )
  )
)</f>
        <v>72515.228247070321</v>
      </c>
      <c r="F1928" s="1">
        <f ca="1">IF(AND($A1928=0,$B1928=1),
    VLOOKUP(1,ChapterTable!$1:$1048576,MATCH("최종"&amp;SUBSTITUTE(SUBSTITUTE(F$1,"standard",""),"|Float",""),ChapterTable!$1:$1,0),0)*ChapterTable!$P$17,
  IF(AND($A1928=0,$B1928=0),
    F1929,
  IF($B1928=0,
    VLOOKUP($A1928,ChapterTable!$1:$1048576,MATCH("최종"&amp;SUBSTITUTE(SUBSTITUTE(F$1,"standard",""),"|Float",""),ChapterTable!$1:$1,0),0),
  IF($B1928=1,
    IF($L1928=FALSE,
      VLOOKUP($A1928,ChapterTable!$1:$1048576,MATCH("최종"&amp;SUBSTITUTE(SUBSTITUTE(F$1,"standard",""),"|Float",""),ChapterTable!$1:$1,0),0),
      VLOOKUP($A1928-ChapterTable!$P$11,ChapterTable!$1:$1048576,MATCH("최종"&amp;SUBSTITUTE(SUBSTITUTE(F$1,"standard",""),"|Float",""),ChapterTable!$1:$1,0),0)*ChapterTable!$P$14
    ),
  OFFSET(F1928,-$B1928+IF($L1928,1,0),0)*
    (VLOOKUP(SUBSTITUTE(SUBSTITUTE(F$1,"standard",""),"|Float","")&amp;IF(OR($L1928=TRUE,$A1928=0,MOD($A1928,ChapterTable!$R$20)&lt;&gt;0),"","보스")&amp;"인게임누적곱배수",ChapterTable!$R:$S,2,0)^D1928
    +VLOOKUP(SUBSTITUTE(SUBSTITUTE(F$1,"standard",""),"|Float","")&amp;IF(OR($L1928=TRUE,$A1928=0,MOD($A1928,ChapterTable!$R$20)&lt;&gt;0),"","보스")&amp;"인게임누적합배수",ChapterTable!$R:$S,2,0)*D1928)
  )
  )
  )
)</f>
        <v>20562.767269134521</v>
      </c>
      <c r="G1928" t="s">
        <v>715</v>
      </c>
      <c r="J1928" t="str">
        <f>IF(ISBLANK(I1928),"",
IFERROR(VLOOKUP(I1928,[1]StringTable!$1:$1048576,MATCH("kor|String",[1]StringTable!$1:$1,0),0),
"스트링없음"))</f>
        <v/>
      </c>
      <c r="L1928" t="b">
        <v>1</v>
      </c>
      <c r="N1928" t="str">
        <f>IF(ISBLANK(M1928),"",IF(ISERROR(VLOOKUP(M1928,MapTable!$A:$A,1,0)),"맵없음",""))</f>
        <v/>
      </c>
      <c r="O1928">
        <f t="shared" si="214"/>
        <v>4</v>
      </c>
      <c r="Q1928">
        <f t="shared" si="215"/>
        <v>4</v>
      </c>
      <c r="R1928" t="b">
        <f t="shared" ca="1" si="216"/>
        <v>1</v>
      </c>
      <c r="T1928" t="b">
        <f t="shared" ca="1" si="217"/>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220"/>
        <v>0.25</v>
      </c>
      <c r="AJ1928">
        <f t="shared" si="218"/>
        <v>0.32</v>
      </c>
      <c r="AK1928">
        <f t="shared" si="219"/>
        <v>1</v>
      </c>
      <c r="AL1928">
        <f t="shared" si="213"/>
        <v>1</v>
      </c>
    </row>
    <row r="1929" spans="1:38" hidden="1" x14ac:dyDescent="0.3">
      <c r="A1929">
        <v>16</v>
      </c>
      <c r="B1929">
        <v>38</v>
      </c>
      <c r="C1929">
        <f>IF(OR($L1929=TRUE,$A1929=0,MOD($A1929,ChapterTable!$R$20)&lt;&gt;0),
MAX(0,INT(($B1929+ChapterTable!$P$26+VLOOKUP(SUBSTITUTE(C$1,"성장단계","")&amp;"단계오프셋",ChapterTable!$R:$S,2,0))/ChapterTable!$P$23)),
MAX(0,INT(($B1929+ChapterTable!$R$26+VLOOKUP(SUBSTITUTE(C$1,"성장단계","")&amp;"보스단계오프셋",ChapterTable!$R:$S,2,0))/ChapterTable!$R$23)))</f>
        <v>4</v>
      </c>
      <c r="D1929">
        <f>IF(OR($L1929=TRUE,$A1929=0,MOD($A1929,ChapterTable!$R$20)&lt;&gt;0),
MAX(0,INT(($B1929+ChapterTable!$P$26+VLOOKUP(SUBSTITUTE(D$1,"성장단계","")&amp;"단계오프셋",ChapterTable!$R:$S,2,0))/ChapterTable!$P$23)),
MAX(0,INT(($B1929+ChapterTable!$R$26+VLOOKUP(SUBSTITUTE(D$1,"성장단계","")&amp;"보스단계오프셋",ChapterTable!$R:$S,2,0))/ChapterTable!$R$23)))</f>
        <v>3</v>
      </c>
      <c r="E1929" s="1">
        <f ca="1">IF(AND($A1929=0,$B1929=1),
    VLOOKUP(1,ChapterTable!$1:$1048576,MATCH("최종"&amp;SUBSTITUTE(SUBSTITUTE(E$1,"standard",""),"|Float",""),ChapterTable!$1:$1,0),0)*ChapterTable!$P$17,
  IF(AND($A1929=0,$B1929=0),
    E1930,
  IF($B1929=0,
    VLOOKUP($A1929,ChapterTable!$1:$1048576,MATCH("최종"&amp;SUBSTITUTE(SUBSTITUTE(E$1,"standard",""),"|Float",""),ChapterTable!$1:$1,0),0),
  IF($B1929=1,
    IF($L1929=FALSE,
      VLOOKUP($A1929,ChapterTable!$1:$1048576,MATCH("최종"&amp;SUBSTITUTE(SUBSTITUTE(E$1,"standard",""),"|Float",""),ChapterTable!$1:$1,0),0),
      VLOOKUP($A1929-ChapterTable!$P$11,ChapterTable!$1:$1048576,MATCH("최종"&amp;SUBSTITUTE(SUBSTITUTE(E$1,"standard",""),"|Float",""),ChapterTable!$1:$1,0),0)*ChapterTable!$P$14
    ),
  OFFSET(E1929,-$B1929+IF($L1929,1,0),0)*IF($B1929&gt;OFFSET($B1929,1,0),ChapterTable!$R$17,1)*
    (VLOOKUP(SUBSTITUTE(SUBSTITUTE(E$1,"standard",""),"|Float","")&amp;IF(OR($L1929=TRUE,$A1929=0,MOD($A1929,ChapterTable!$R$20)&lt;&gt;0),"","보스")&amp;"인게임누적곱배수",ChapterTable!$R:$S,2,0)^C1929
    +VLOOKUP(SUBSTITUTE(SUBSTITUTE(E$1,"standard",""),"|Float","")&amp;IF(OR($L1929=TRUE,$A1929=0,MOD($A1929,ChapterTable!$R$20)&lt;&gt;0),"","보스")&amp;"인게임누적합배수",ChapterTable!$R:$S,2,0)*C1929)
  )
  )
  )
)</f>
        <v>72515.228247070321</v>
      </c>
      <c r="F1929" s="1">
        <f ca="1">IF(AND($A1929=0,$B1929=1),
    VLOOKUP(1,ChapterTable!$1:$1048576,MATCH("최종"&amp;SUBSTITUTE(SUBSTITUTE(F$1,"standard",""),"|Float",""),ChapterTable!$1:$1,0),0)*ChapterTable!$P$17,
  IF(AND($A1929=0,$B1929=0),
    F1930,
  IF($B1929=0,
    VLOOKUP($A1929,ChapterTable!$1:$1048576,MATCH("최종"&amp;SUBSTITUTE(SUBSTITUTE(F$1,"standard",""),"|Float",""),ChapterTable!$1:$1,0),0),
  IF($B1929=1,
    IF($L1929=FALSE,
      VLOOKUP($A1929,ChapterTable!$1:$1048576,MATCH("최종"&amp;SUBSTITUTE(SUBSTITUTE(F$1,"standard",""),"|Float",""),ChapterTable!$1:$1,0),0),
      VLOOKUP($A1929-ChapterTable!$P$11,ChapterTable!$1:$1048576,MATCH("최종"&amp;SUBSTITUTE(SUBSTITUTE(F$1,"standard",""),"|Float",""),ChapterTable!$1:$1,0),0)*ChapterTable!$P$14
    ),
  OFFSET(F1929,-$B1929+IF($L1929,1,0),0)*
    (VLOOKUP(SUBSTITUTE(SUBSTITUTE(F$1,"standard",""),"|Float","")&amp;IF(OR($L1929=TRUE,$A1929=0,MOD($A1929,ChapterTable!$R$20)&lt;&gt;0),"","보스")&amp;"인게임누적곱배수",ChapterTable!$R:$S,2,0)^D1929
    +VLOOKUP(SUBSTITUTE(SUBSTITUTE(F$1,"standard",""),"|Float","")&amp;IF(OR($L1929=TRUE,$A1929=0,MOD($A1929,ChapterTable!$R$20)&lt;&gt;0),"","보스")&amp;"인게임누적합배수",ChapterTable!$R:$S,2,0)*D1929)
  )
  )
  )
)</f>
        <v>20562.767269134521</v>
      </c>
      <c r="G1929" t="s">
        <v>715</v>
      </c>
      <c r="J1929" t="str">
        <f>IF(ISBLANK(I1929),"",
IFERROR(VLOOKUP(I1929,[1]StringTable!$1:$1048576,MATCH("kor|String",[1]StringTable!$1:$1,0),0),
"스트링없음"))</f>
        <v/>
      </c>
      <c r="L1929" t="b">
        <v>1</v>
      </c>
      <c r="N1929" t="str">
        <f>IF(ISBLANK(M1929),"",IF(ISERROR(VLOOKUP(M1929,MapTable!$A:$A,1,0)),"맵없음",""))</f>
        <v/>
      </c>
      <c r="O1929">
        <f t="shared" si="214"/>
        <v>4</v>
      </c>
      <c r="Q1929">
        <f t="shared" si="215"/>
        <v>4</v>
      </c>
      <c r="R1929" t="b">
        <f t="shared" ca="1" si="216"/>
        <v>1</v>
      </c>
      <c r="T1929" t="b">
        <f t="shared" ca="1" si="217"/>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220"/>
        <v>0.25</v>
      </c>
      <c r="AJ1929">
        <f t="shared" si="218"/>
        <v>0.32</v>
      </c>
      <c r="AK1929">
        <f t="shared" si="219"/>
        <v>1</v>
      </c>
      <c r="AL1929">
        <f t="shared" si="213"/>
        <v>1</v>
      </c>
    </row>
    <row r="1930" spans="1:38" hidden="1" x14ac:dyDescent="0.3">
      <c r="A1930">
        <v>16</v>
      </c>
      <c r="B1930">
        <v>39</v>
      </c>
      <c r="C1930">
        <f>IF(OR($L1930=TRUE,$A1930=0,MOD($A1930,ChapterTable!$R$20)&lt;&gt;0),
MAX(0,INT(($B1930+ChapterTable!$P$26+VLOOKUP(SUBSTITUTE(C$1,"성장단계","")&amp;"단계오프셋",ChapterTable!$R:$S,2,0))/ChapterTable!$P$23)),
MAX(0,INT(($B1930+ChapterTable!$R$26+VLOOKUP(SUBSTITUTE(C$1,"성장단계","")&amp;"보스단계오프셋",ChapterTable!$R:$S,2,0))/ChapterTable!$R$23)))</f>
        <v>4</v>
      </c>
      <c r="D1930">
        <f>IF(OR($L1930=TRUE,$A1930=0,MOD($A1930,ChapterTable!$R$20)&lt;&gt;0),
MAX(0,INT(($B1930+ChapterTable!$P$26+VLOOKUP(SUBSTITUTE(D$1,"성장단계","")&amp;"단계오프셋",ChapterTable!$R:$S,2,0))/ChapterTable!$P$23)),
MAX(0,INT(($B1930+ChapterTable!$R$26+VLOOKUP(SUBSTITUTE(D$1,"성장단계","")&amp;"보스단계오프셋",ChapterTable!$R:$S,2,0))/ChapterTable!$R$23)))</f>
        <v>3</v>
      </c>
      <c r="E1930" s="1">
        <f ca="1">IF(AND($A1930=0,$B1930=1),
    VLOOKUP(1,ChapterTable!$1:$1048576,MATCH("최종"&amp;SUBSTITUTE(SUBSTITUTE(E$1,"standard",""),"|Float",""),ChapterTable!$1:$1,0),0)*ChapterTable!$P$17,
  IF(AND($A1930=0,$B1930=0),
    E1931,
  IF($B1930=0,
    VLOOKUP($A1930,ChapterTable!$1:$1048576,MATCH("최종"&amp;SUBSTITUTE(SUBSTITUTE(E$1,"standard",""),"|Float",""),ChapterTable!$1:$1,0),0),
  IF($B1930=1,
    IF($L1930=FALSE,
      VLOOKUP($A1930,ChapterTable!$1:$1048576,MATCH("최종"&amp;SUBSTITUTE(SUBSTITUTE(E$1,"standard",""),"|Float",""),ChapterTable!$1:$1,0),0),
      VLOOKUP($A1930-ChapterTable!$P$11,ChapterTable!$1:$1048576,MATCH("최종"&amp;SUBSTITUTE(SUBSTITUTE(E$1,"standard",""),"|Float",""),ChapterTable!$1:$1,0),0)*ChapterTable!$P$14
    ),
  OFFSET(E1930,-$B1930+IF($L1930,1,0),0)*IF($B1930&gt;OFFSET($B1930,1,0),ChapterTable!$R$17,1)*
    (VLOOKUP(SUBSTITUTE(SUBSTITUTE(E$1,"standard",""),"|Float","")&amp;IF(OR($L1930=TRUE,$A1930=0,MOD($A1930,ChapterTable!$R$20)&lt;&gt;0),"","보스")&amp;"인게임누적곱배수",ChapterTable!$R:$S,2,0)^C1930
    +VLOOKUP(SUBSTITUTE(SUBSTITUTE(E$1,"standard",""),"|Float","")&amp;IF(OR($L1930=TRUE,$A1930=0,MOD($A1930,ChapterTable!$R$20)&lt;&gt;0),"","보스")&amp;"인게임누적합배수",ChapterTable!$R:$S,2,0)*C1930)
  )
  )
  )
)</f>
        <v>72515.228247070321</v>
      </c>
      <c r="F1930" s="1">
        <f ca="1">IF(AND($A1930=0,$B1930=1),
    VLOOKUP(1,ChapterTable!$1:$1048576,MATCH("최종"&amp;SUBSTITUTE(SUBSTITUTE(F$1,"standard",""),"|Float",""),ChapterTable!$1:$1,0),0)*ChapterTable!$P$17,
  IF(AND($A1930=0,$B1930=0),
    F1931,
  IF($B1930=0,
    VLOOKUP($A1930,ChapterTable!$1:$1048576,MATCH("최종"&amp;SUBSTITUTE(SUBSTITUTE(F$1,"standard",""),"|Float",""),ChapterTable!$1:$1,0),0),
  IF($B1930=1,
    IF($L1930=FALSE,
      VLOOKUP($A1930,ChapterTable!$1:$1048576,MATCH("최종"&amp;SUBSTITUTE(SUBSTITUTE(F$1,"standard",""),"|Float",""),ChapterTable!$1:$1,0),0),
      VLOOKUP($A1930-ChapterTable!$P$11,ChapterTable!$1:$1048576,MATCH("최종"&amp;SUBSTITUTE(SUBSTITUTE(F$1,"standard",""),"|Float",""),ChapterTable!$1:$1,0),0)*ChapterTable!$P$14
    ),
  OFFSET(F1930,-$B1930+IF($L1930,1,0),0)*
    (VLOOKUP(SUBSTITUTE(SUBSTITUTE(F$1,"standard",""),"|Float","")&amp;IF(OR($L1930=TRUE,$A1930=0,MOD($A1930,ChapterTable!$R$20)&lt;&gt;0),"","보스")&amp;"인게임누적곱배수",ChapterTable!$R:$S,2,0)^D1930
    +VLOOKUP(SUBSTITUTE(SUBSTITUTE(F$1,"standard",""),"|Float","")&amp;IF(OR($L1930=TRUE,$A1930=0,MOD($A1930,ChapterTable!$R$20)&lt;&gt;0),"","보스")&amp;"인게임누적합배수",ChapterTable!$R:$S,2,0)*D1930)
  )
  )
  )
)</f>
        <v>20562.767269134521</v>
      </c>
      <c r="G1930" t="s">
        <v>715</v>
      </c>
      <c r="J1930" t="str">
        <f>IF(ISBLANK(I1930),"",
IFERROR(VLOOKUP(I1930,[1]StringTable!$1:$1048576,MATCH("kor|String",[1]StringTable!$1:$1,0),0),
"스트링없음"))</f>
        <v/>
      </c>
      <c r="L1930" t="b">
        <v>1</v>
      </c>
      <c r="N1930" t="str">
        <f>IF(ISBLANK(M1930),"",IF(ISERROR(VLOOKUP(M1930,MapTable!$A:$A,1,0)),"맵없음",""))</f>
        <v/>
      </c>
      <c r="O1930">
        <f t="shared" si="214"/>
        <v>94</v>
      </c>
      <c r="Q1930">
        <f t="shared" si="215"/>
        <v>94</v>
      </c>
      <c r="R1930" t="b">
        <f t="shared" ca="1" si="216"/>
        <v>1</v>
      </c>
      <c r="T1930" t="b">
        <f t="shared" ca="1" si="217"/>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220"/>
        <v>0.25</v>
      </c>
      <c r="AJ1930">
        <f t="shared" si="218"/>
        <v>0.32</v>
      </c>
      <c r="AK1930">
        <f t="shared" si="219"/>
        <v>1</v>
      </c>
      <c r="AL1930">
        <f t="shared" si="213"/>
        <v>1</v>
      </c>
    </row>
    <row r="1931" spans="1:38" hidden="1" x14ac:dyDescent="0.3">
      <c r="A1931">
        <v>16</v>
      </c>
      <c r="B1931">
        <v>40</v>
      </c>
      <c r="C1931">
        <f>IF(OR($L1931=TRUE,$A1931=0,MOD($A1931,ChapterTable!$R$20)&lt;&gt;0),
MAX(0,INT(($B1931+ChapterTable!$P$26+VLOOKUP(SUBSTITUTE(C$1,"성장단계","")&amp;"단계오프셋",ChapterTable!$R:$S,2,0))/ChapterTable!$P$23)),
MAX(0,INT(($B1931+ChapterTable!$R$26+VLOOKUP(SUBSTITUTE(C$1,"성장단계","")&amp;"보스단계오프셋",ChapterTable!$R:$S,2,0))/ChapterTable!$R$23)))</f>
        <v>4</v>
      </c>
      <c r="D1931">
        <f>IF(OR($L1931=TRUE,$A1931=0,MOD($A1931,ChapterTable!$R$20)&lt;&gt;0),
MAX(0,INT(($B1931+ChapterTable!$P$26+VLOOKUP(SUBSTITUTE(D$1,"성장단계","")&amp;"단계오프셋",ChapterTable!$R:$S,2,0))/ChapterTable!$P$23)),
MAX(0,INT(($B1931+ChapterTable!$R$26+VLOOKUP(SUBSTITUTE(D$1,"성장단계","")&amp;"보스단계오프셋",ChapterTable!$R:$S,2,0))/ChapterTable!$R$23)))</f>
        <v>3</v>
      </c>
      <c r="E1931" s="1">
        <f ca="1">IF(AND($A1931=0,$B1931=1),
    VLOOKUP(1,ChapterTable!$1:$1048576,MATCH("최종"&amp;SUBSTITUTE(SUBSTITUTE(E$1,"standard",""),"|Float",""),ChapterTable!$1:$1,0),0)*ChapterTable!$P$17,
  IF(AND($A1931=0,$B1931=0),
    E1932,
  IF($B1931=0,
    VLOOKUP($A1931,ChapterTable!$1:$1048576,MATCH("최종"&amp;SUBSTITUTE(SUBSTITUTE(E$1,"standard",""),"|Float",""),ChapterTable!$1:$1,0),0),
  IF($B1931=1,
    IF($L1931=FALSE,
      VLOOKUP($A1931,ChapterTable!$1:$1048576,MATCH("최종"&amp;SUBSTITUTE(SUBSTITUTE(E$1,"standard",""),"|Float",""),ChapterTable!$1:$1,0),0),
      VLOOKUP($A1931-ChapterTable!$P$11,ChapterTable!$1:$1048576,MATCH("최종"&amp;SUBSTITUTE(SUBSTITUTE(E$1,"standard",""),"|Float",""),ChapterTable!$1:$1,0),0)*ChapterTable!$P$14
    ),
  OFFSET(E1931,-$B1931+IF($L1931,1,0),0)*IF($B1931&gt;OFFSET($B1931,1,0),ChapterTable!$R$17,1)*
    (VLOOKUP(SUBSTITUTE(SUBSTITUTE(E$1,"standard",""),"|Float","")&amp;IF(OR($L1931=TRUE,$A1931=0,MOD($A1931,ChapterTable!$R$20)&lt;&gt;0),"","보스")&amp;"인게임누적곱배수",ChapterTable!$R:$S,2,0)^C1931
    +VLOOKUP(SUBSTITUTE(SUBSTITUTE(E$1,"standard",""),"|Float","")&amp;IF(OR($L1931=TRUE,$A1931=0,MOD($A1931,ChapterTable!$R$20)&lt;&gt;0),"","보스")&amp;"인게임누적합배수",ChapterTable!$R:$S,2,0)*C1931)
  )
  )
  )
)</f>
        <v>72515.228247070321</v>
      </c>
      <c r="F1931" s="1">
        <f ca="1">IF(AND($A1931=0,$B1931=1),
    VLOOKUP(1,ChapterTable!$1:$1048576,MATCH("최종"&amp;SUBSTITUTE(SUBSTITUTE(F$1,"standard",""),"|Float",""),ChapterTable!$1:$1,0),0)*ChapterTable!$P$17,
  IF(AND($A1931=0,$B1931=0),
    F1932,
  IF($B1931=0,
    VLOOKUP($A1931,ChapterTable!$1:$1048576,MATCH("최종"&amp;SUBSTITUTE(SUBSTITUTE(F$1,"standard",""),"|Float",""),ChapterTable!$1:$1,0),0),
  IF($B1931=1,
    IF($L1931=FALSE,
      VLOOKUP($A1931,ChapterTable!$1:$1048576,MATCH("최종"&amp;SUBSTITUTE(SUBSTITUTE(F$1,"standard",""),"|Float",""),ChapterTable!$1:$1,0),0),
      VLOOKUP($A1931-ChapterTable!$P$11,ChapterTable!$1:$1048576,MATCH("최종"&amp;SUBSTITUTE(SUBSTITUTE(F$1,"standard",""),"|Float",""),ChapterTable!$1:$1,0),0)*ChapterTable!$P$14
    ),
  OFFSET(F1931,-$B1931+IF($L1931,1,0),0)*
    (VLOOKUP(SUBSTITUTE(SUBSTITUTE(F$1,"standard",""),"|Float","")&amp;IF(OR($L1931=TRUE,$A1931=0,MOD($A1931,ChapterTable!$R$20)&lt;&gt;0),"","보스")&amp;"인게임누적곱배수",ChapterTable!$R:$S,2,0)^D1931
    +VLOOKUP(SUBSTITUTE(SUBSTITUTE(F$1,"standard",""),"|Float","")&amp;IF(OR($L1931=TRUE,$A1931=0,MOD($A1931,ChapterTable!$R$20)&lt;&gt;0),"","보스")&amp;"인게임누적합배수",ChapterTable!$R:$S,2,0)*D1931)
  )
  )
  )
)</f>
        <v>20562.767269134521</v>
      </c>
      <c r="G1931" t="s">
        <v>715</v>
      </c>
      <c r="J1931" t="str">
        <f>IF(ISBLANK(I1931),"",
IFERROR(VLOOKUP(I1931,[1]StringTable!$1:$1048576,MATCH("kor|String",[1]StringTable!$1:$1,0),0),
"스트링없음"))</f>
        <v/>
      </c>
      <c r="L1931" t="b">
        <v>1</v>
      </c>
      <c r="N1931" t="str">
        <f>IF(ISBLANK(M1931),"",IF(ISERROR(VLOOKUP(M1931,MapTable!$A:$A,1,0)),"맵없음",""))</f>
        <v/>
      </c>
      <c r="O1931">
        <f t="shared" si="214"/>
        <v>24</v>
      </c>
      <c r="Q1931">
        <f t="shared" si="215"/>
        <v>24</v>
      </c>
      <c r="R1931" t="b">
        <f t="shared" ca="1" si="216"/>
        <v>1</v>
      </c>
      <c r="T1931" t="b">
        <f t="shared" ca="1" si="217"/>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220"/>
        <v>0.25</v>
      </c>
      <c r="AJ1931">
        <f t="shared" si="218"/>
        <v>1</v>
      </c>
      <c r="AK1931">
        <f t="shared" si="219"/>
        <v>4</v>
      </c>
      <c r="AL1931">
        <f t="shared" si="213"/>
        <v>1</v>
      </c>
    </row>
    <row r="1932" spans="1:38" hidden="1" x14ac:dyDescent="0.3">
      <c r="A1932">
        <v>16</v>
      </c>
      <c r="B1932">
        <v>41</v>
      </c>
      <c r="C1932">
        <f>IF(OR($L1932=TRUE,$A1932=0,MOD($A1932,ChapterTable!$R$20)&lt;&gt;0),
MAX(0,INT(($B1932+ChapterTable!$P$26+VLOOKUP(SUBSTITUTE(C$1,"성장단계","")&amp;"단계오프셋",ChapterTable!$R:$S,2,0))/ChapterTable!$P$23)),
MAX(0,INT(($B1932+ChapterTable!$R$26+VLOOKUP(SUBSTITUTE(C$1,"성장단계","")&amp;"보스단계오프셋",ChapterTable!$R:$S,2,0))/ChapterTable!$R$23)))</f>
        <v>4</v>
      </c>
      <c r="D1932">
        <f>IF(OR($L1932=TRUE,$A1932=0,MOD($A1932,ChapterTable!$R$20)&lt;&gt;0),
MAX(0,INT(($B1932+ChapterTable!$P$26+VLOOKUP(SUBSTITUTE(D$1,"성장단계","")&amp;"단계오프셋",ChapterTable!$R:$S,2,0))/ChapterTable!$P$23)),
MAX(0,INT(($B1932+ChapterTable!$R$26+VLOOKUP(SUBSTITUTE(D$1,"성장단계","")&amp;"보스단계오프셋",ChapterTable!$R:$S,2,0))/ChapterTable!$R$23)))</f>
        <v>4</v>
      </c>
      <c r="E1932" s="1">
        <f ca="1">IF(AND($A1932=0,$B1932=1),
    VLOOKUP(1,ChapterTable!$1:$1048576,MATCH("최종"&amp;SUBSTITUTE(SUBSTITUTE(E$1,"standard",""),"|Float",""),ChapterTable!$1:$1,0),0)*ChapterTable!$P$17,
  IF(AND($A1932=0,$B1932=0),
    E1933,
  IF($B1932=0,
    VLOOKUP($A1932,ChapterTable!$1:$1048576,MATCH("최종"&amp;SUBSTITUTE(SUBSTITUTE(E$1,"standard",""),"|Float",""),ChapterTable!$1:$1,0),0),
  IF($B1932=1,
    IF($L1932=FALSE,
      VLOOKUP($A1932,ChapterTable!$1:$1048576,MATCH("최종"&amp;SUBSTITUTE(SUBSTITUTE(E$1,"standard",""),"|Float",""),ChapterTable!$1:$1,0),0),
      VLOOKUP($A1932-ChapterTable!$P$11,ChapterTable!$1:$1048576,MATCH("최종"&amp;SUBSTITUTE(SUBSTITUTE(E$1,"standard",""),"|Float",""),ChapterTable!$1:$1,0),0)*ChapterTable!$P$14
    ),
  OFFSET(E1932,-$B1932+IF($L1932,1,0),0)*IF($B1932&gt;OFFSET($B1932,1,0),ChapterTable!$R$17,1)*
    (VLOOKUP(SUBSTITUTE(SUBSTITUTE(E$1,"standard",""),"|Float","")&amp;IF(OR($L1932=TRUE,$A1932=0,MOD($A1932,ChapterTable!$R$20)&lt;&gt;0),"","보스")&amp;"인게임누적곱배수",ChapterTable!$R:$S,2,0)^C1932
    +VLOOKUP(SUBSTITUTE(SUBSTITUTE(E$1,"standard",""),"|Float","")&amp;IF(OR($L1932=TRUE,$A1932=0,MOD($A1932,ChapterTable!$R$20)&lt;&gt;0),"","보스")&amp;"인게임누적합배수",ChapterTable!$R:$S,2,0)*C1932)
  )
  )
  )
)</f>
        <v>72515.228247070321</v>
      </c>
      <c r="F1932" s="1">
        <f ca="1">IF(AND($A1932=0,$B1932=1),
    VLOOKUP(1,ChapterTable!$1:$1048576,MATCH("최종"&amp;SUBSTITUTE(SUBSTITUTE(F$1,"standard",""),"|Float",""),ChapterTable!$1:$1,0),0)*ChapterTable!$P$17,
  IF(AND($A1932=0,$B1932=0),
    F1933,
  IF($B1932=0,
    VLOOKUP($A1932,ChapterTable!$1:$1048576,MATCH("최종"&amp;SUBSTITUTE(SUBSTITUTE(F$1,"standard",""),"|Float",""),ChapterTable!$1:$1,0),0),
  IF($B1932=1,
    IF($L1932=FALSE,
      VLOOKUP($A1932,ChapterTable!$1:$1048576,MATCH("최종"&amp;SUBSTITUTE(SUBSTITUTE(F$1,"standard",""),"|Float",""),ChapterTable!$1:$1,0),0),
      VLOOKUP($A1932-ChapterTable!$P$11,ChapterTable!$1:$1048576,MATCH("최종"&amp;SUBSTITUTE(SUBSTITUTE(F$1,"standard",""),"|Float",""),ChapterTable!$1:$1,0),0)*ChapterTable!$P$14
    ),
  OFFSET(F1932,-$B1932+IF($L1932,1,0),0)*
    (VLOOKUP(SUBSTITUTE(SUBSTITUTE(F$1,"standard",""),"|Float","")&amp;IF(OR($L1932=TRUE,$A1932=0,MOD($A1932,ChapterTable!$R$20)&lt;&gt;0),"","보스")&amp;"인게임누적곱배수",ChapterTable!$R:$S,2,0)^D1932
    +VLOOKUP(SUBSTITUTE(SUBSTITUTE(F$1,"standard",""),"|Float","")&amp;IF(OR($L1932=TRUE,$A1932=0,MOD($A1932,ChapterTable!$R$20)&lt;&gt;0),"","보스")&amp;"인게임누적합배수",ChapterTable!$R:$S,2,0)*D1932)
  )
  )
  )
)</f>
        <v>21821.712203979492</v>
      </c>
      <c r="G1932" t="s">
        <v>715</v>
      </c>
      <c r="J1932" t="str">
        <f>IF(ISBLANK(I1932),"",
IFERROR(VLOOKUP(I1932,[1]StringTable!$1:$1048576,MATCH("kor|String",[1]StringTable!$1:$1,0),0),
"스트링없음"))</f>
        <v/>
      </c>
      <c r="L1932" t="b">
        <v>1</v>
      </c>
      <c r="N1932" t="str">
        <f>IF(ISBLANK(M1932),"",IF(ISERROR(VLOOKUP(M1932,MapTable!$A:$A,1,0)),"맵없음",""))</f>
        <v/>
      </c>
      <c r="O1932">
        <f t="shared" si="214"/>
        <v>5</v>
      </c>
      <c r="Q1932">
        <f t="shared" si="215"/>
        <v>5</v>
      </c>
      <c r="R1932" t="b">
        <f t="shared" ca="1" si="216"/>
        <v>1</v>
      </c>
      <c r="T1932" t="b">
        <f t="shared" ca="1" si="217"/>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220"/>
        <v>0.2</v>
      </c>
      <c r="AJ1932">
        <f t="shared" si="218"/>
        <v>0.27466666000000001</v>
      </c>
      <c r="AK1932">
        <f t="shared" si="219"/>
        <v>1</v>
      </c>
      <c r="AL1932">
        <f t="shared" si="213"/>
        <v>1</v>
      </c>
    </row>
    <row r="1933" spans="1:38" hidden="1" x14ac:dyDescent="0.3">
      <c r="A1933">
        <v>16</v>
      </c>
      <c r="B1933">
        <v>42</v>
      </c>
      <c r="C1933">
        <f>IF(OR($L1933=TRUE,$A1933=0,MOD($A1933,ChapterTable!$R$20)&lt;&gt;0),
MAX(0,INT(($B1933+ChapterTable!$P$26+VLOOKUP(SUBSTITUTE(C$1,"성장단계","")&amp;"단계오프셋",ChapterTable!$R:$S,2,0))/ChapterTable!$P$23)),
MAX(0,INT(($B1933+ChapterTable!$R$26+VLOOKUP(SUBSTITUTE(C$1,"성장단계","")&amp;"보스단계오프셋",ChapterTable!$R:$S,2,0))/ChapterTable!$R$23)))</f>
        <v>4</v>
      </c>
      <c r="D1933">
        <f>IF(OR($L1933=TRUE,$A1933=0,MOD($A1933,ChapterTable!$R$20)&lt;&gt;0),
MAX(0,INT(($B1933+ChapterTable!$P$26+VLOOKUP(SUBSTITUTE(D$1,"성장단계","")&amp;"단계오프셋",ChapterTable!$R:$S,2,0))/ChapterTable!$P$23)),
MAX(0,INT(($B1933+ChapterTable!$R$26+VLOOKUP(SUBSTITUTE(D$1,"성장단계","")&amp;"보스단계오프셋",ChapterTable!$R:$S,2,0))/ChapterTable!$R$23)))</f>
        <v>4</v>
      </c>
      <c r="E1933" s="1">
        <f ca="1">IF(AND($A1933=0,$B1933=1),
    VLOOKUP(1,ChapterTable!$1:$1048576,MATCH("최종"&amp;SUBSTITUTE(SUBSTITUTE(E$1,"standard",""),"|Float",""),ChapterTable!$1:$1,0),0)*ChapterTable!$P$17,
  IF(AND($A1933=0,$B1933=0),
    E1934,
  IF($B1933=0,
    VLOOKUP($A1933,ChapterTable!$1:$1048576,MATCH("최종"&amp;SUBSTITUTE(SUBSTITUTE(E$1,"standard",""),"|Float",""),ChapterTable!$1:$1,0),0),
  IF($B1933=1,
    IF($L1933=FALSE,
      VLOOKUP($A1933,ChapterTable!$1:$1048576,MATCH("최종"&amp;SUBSTITUTE(SUBSTITUTE(E$1,"standard",""),"|Float",""),ChapterTable!$1:$1,0),0),
      VLOOKUP($A1933-ChapterTable!$P$11,ChapterTable!$1:$1048576,MATCH("최종"&amp;SUBSTITUTE(SUBSTITUTE(E$1,"standard",""),"|Float",""),ChapterTable!$1:$1,0),0)*ChapterTable!$P$14
    ),
  OFFSET(E1933,-$B1933+IF($L1933,1,0),0)*IF($B1933&gt;OFFSET($B1933,1,0),ChapterTable!$R$17,1)*
    (VLOOKUP(SUBSTITUTE(SUBSTITUTE(E$1,"standard",""),"|Float","")&amp;IF(OR($L1933=TRUE,$A1933=0,MOD($A1933,ChapterTable!$R$20)&lt;&gt;0),"","보스")&amp;"인게임누적곱배수",ChapterTable!$R:$S,2,0)^C1933
    +VLOOKUP(SUBSTITUTE(SUBSTITUTE(E$1,"standard",""),"|Float","")&amp;IF(OR($L1933=TRUE,$A1933=0,MOD($A1933,ChapterTable!$R$20)&lt;&gt;0),"","보스")&amp;"인게임누적합배수",ChapterTable!$R:$S,2,0)*C1933)
  )
  )
  )
)</f>
        <v>72515.228247070321</v>
      </c>
      <c r="F1933" s="1">
        <f ca="1">IF(AND($A1933=0,$B1933=1),
    VLOOKUP(1,ChapterTable!$1:$1048576,MATCH("최종"&amp;SUBSTITUTE(SUBSTITUTE(F$1,"standard",""),"|Float",""),ChapterTable!$1:$1,0),0)*ChapterTable!$P$17,
  IF(AND($A1933=0,$B1933=0),
    F1934,
  IF($B1933=0,
    VLOOKUP($A1933,ChapterTable!$1:$1048576,MATCH("최종"&amp;SUBSTITUTE(SUBSTITUTE(F$1,"standard",""),"|Float",""),ChapterTable!$1:$1,0),0),
  IF($B1933=1,
    IF($L1933=FALSE,
      VLOOKUP($A1933,ChapterTable!$1:$1048576,MATCH("최종"&amp;SUBSTITUTE(SUBSTITUTE(F$1,"standard",""),"|Float",""),ChapterTable!$1:$1,0),0),
      VLOOKUP($A1933-ChapterTable!$P$11,ChapterTable!$1:$1048576,MATCH("최종"&amp;SUBSTITUTE(SUBSTITUTE(F$1,"standard",""),"|Float",""),ChapterTable!$1:$1,0),0)*ChapterTable!$P$14
    ),
  OFFSET(F1933,-$B1933+IF($L1933,1,0),0)*
    (VLOOKUP(SUBSTITUTE(SUBSTITUTE(F$1,"standard",""),"|Float","")&amp;IF(OR($L1933=TRUE,$A1933=0,MOD($A1933,ChapterTable!$R$20)&lt;&gt;0),"","보스")&amp;"인게임누적곱배수",ChapterTable!$R:$S,2,0)^D1933
    +VLOOKUP(SUBSTITUTE(SUBSTITUTE(F$1,"standard",""),"|Float","")&amp;IF(OR($L1933=TRUE,$A1933=0,MOD($A1933,ChapterTable!$R$20)&lt;&gt;0),"","보스")&amp;"인게임누적합배수",ChapterTable!$R:$S,2,0)*D1933)
  )
  )
  )
)</f>
        <v>21821.712203979492</v>
      </c>
      <c r="G1933" t="s">
        <v>715</v>
      </c>
      <c r="J1933" t="str">
        <f>IF(ISBLANK(I1933),"",
IFERROR(VLOOKUP(I1933,[1]StringTable!$1:$1048576,MATCH("kor|String",[1]StringTable!$1:$1,0),0),
"스트링없음"))</f>
        <v/>
      </c>
      <c r="L1933" t="b">
        <v>1</v>
      </c>
      <c r="N1933" t="str">
        <f>IF(ISBLANK(M1933),"",IF(ISERROR(VLOOKUP(M1933,MapTable!$A:$A,1,0)),"맵없음",""))</f>
        <v/>
      </c>
      <c r="O1933">
        <f t="shared" si="214"/>
        <v>5</v>
      </c>
      <c r="Q1933">
        <f t="shared" si="215"/>
        <v>5</v>
      </c>
      <c r="R1933" t="b">
        <f t="shared" ca="1" si="216"/>
        <v>1</v>
      </c>
      <c r="T1933" t="b">
        <f t="shared" ca="1" si="217"/>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220"/>
        <v>0.2</v>
      </c>
      <c r="AJ1933">
        <f t="shared" si="218"/>
        <v>0.27466666000000001</v>
      </c>
      <c r="AK1933">
        <f t="shared" si="219"/>
        <v>1</v>
      </c>
      <c r="AL1933">
        <f t="shared" si="213"/>
        <v>1</v>
      </c>
    </row>
    <row r="1934" spans="1:38" hidden="1" x14ac:dyDescent="0.3">
      <c r="A1934">
        <v>16</v>
      </c>
      <c r="B1934">
        <v>43</v>
      </c>
      <c r="C1934">
        <f>IF(OR($L1934=TRUE,$A1934=0,MOD($A1934,ChapterTable!$R$20)&lt;&gt;0),
MAX(0,INT(($B1934+ChapterTable!$P$26+VLOOKUP(SUBSTITUTE(C$1,"성장단계","")&amp;"단계오프셋",ChapterTable!$R:$S,2,0))/ChapterTable!$P$23)),
MAX(0,INT(($B1934+ChapterTable!$R$26+VLOOKUP(SUBSTITUTE(C$1,"성장단계","")&amp;"보스단계오프셋",ChapterTable!$R:$S,2,0))/ChapterTable!$R$23)))</f>
        <v>4</v>
      </c>
      <c r="D1934">
        <f>IF(OR($L1934=TRUE,$A1934=0,MOD($A1934,ChapterTable!$R$20)&lt;&gt;0),
MAX(0,INT(($B1934+ChapterTable!$P$26+VLOOKUP(SUBSTITUTE(D$1,"성장단계","")&amp;"단계오프셋",ChapterTable!$R:$S,2,0))/ChapterTable!$P$23)),
MAX(0,INT(($B1934+ChapterTable!$R$26+VLOOKUP(SUBSTITUTE(D$1,"성장단계","")&amp;"보스단계오프셋",ChapterTable!$R:$S,2,0))/ChapterTable!$R$23)))</f>
        <v>4</v>
      </c>
      <c r="E1934" s="1">
        <f ca="1">IF(AND($A1934=0,$B1934=1),
    VLOOKUP(1,ChapterTable!$1:$1048576,MATCH("최종"&amp;SUBSTITUTE(SUBSTITUTE(E$1,"standard",""),"|Float",""),ChapterTable!$1:$1,0),0)*ChapterTable!$P$17,
  IF(AND($A1934=0,$B1934=0),
    E1935,
  IF($B1934=0,
    VLOOKUP($A1934,ChapterTable!$1:$1048576,MATCH("최종"&amp;SUBSTITUTE(SUBSTITUTE(E$1,"standard",""),"|Float",""),ChapterTable!$1:$1,0),0),
  IF($B1934=1,
    IF($L1934=FALSE,
      VLOOKUP($A1934,ChapterTable!$1:$1048576,MATCH("최종"&amp;SUBSTITUTE(SUBSTITUTE(E$1,"standard",""),"|Float",""),ChapterTable!$1:$1,0),0),
      VLOOKUP($A1934-ChapterTable!$P$11,ChapterTable!$1:$1048576,MATCH("최종"&amp;SUBSTITUTE(SUBSTITUTE(E$1,"standard",""),"|Float",""),ChapterTable!$1:$1,0),0)*ChapterTable!$P$14
    ),
  OFFSET(E1934,-$B1934+IF($L1934,1,0),0)*IF($B1934&gt;OFFSET($B1934,1,0),ChapterTable!$R$17,1)*
    (VLOOKUP(SUBSTITUTE(SUBSTITUTE(E$1,"standard",""),"|Float","")&amp;IF(OR($L1934=TRUE,$A1934=0,MOD($A1934,ChapterTable!$R$20)&lt;&gt;0),"","보스")&amp;"인게임누적곱배수",ChapterTable!$R:$S,2,0)^C1934
    +VLOOKUP(SUBSTITUTE(SUBSTITUTE(E$1,"standard",""),"|Float","")&amp;IF(OR($L1934=TRUE,$A1934=0,MOD($A1934,ChapterTable!$R$20)&lt;&gt;0),"","보스")&amp;"인게임누적합배수",ChapterTable!$R:$S,2,0)*C1934)
  )
  )
  )
)</f>
        <v>72515.228247070321</v>
      </c>
      <c r="F1934" s="1">
        <f ca="1">IF(AND($A1934=0,$B1934=1),
    VLOOKUP(1,ChapterTable!$1:$1048576,MATCH("최종"&amp;SUBSTITUTE(SUBSTITUTE(F$1,"standard",""),"|Float",""),ChapterTable!$1:$1,0),0)*ChapterTable!$P$17,
  IF(AND($A1934=0,$B1934=0),
    F1935,
  IF($B1934=0,
    VLOOKUP($A1934,ChapterTable!$1:$1048576,MATCH("최종"&amp;SUBSTITUTE(SUBSTITUTE(F$1,"standard",""),"|Float",""),ChapterTable!$1:$1,0),0),
  IF($B1934=1,
    IF($L1934=FALSE,
      VLOOKUP($A1934,ChapterTable!$1:$1048576,MATCH("최종"&amp;SUBSTITUTE(SUBSTITUTE(F$1,"standard",""),"|Float",""),ChapterTable!$1:$1,0),0),
      VLOOKUP($A1934-ChapterTable!$P$11,ChapterTable!$1:$1048576,MATCH("최종"&amp;SUBSTITUTE(SUBSTITUTE(F$1,"standard",""),"|Float",""),ChapterTable!$1:$1,0),0)*ChapterTable!$P$14
    ),
  OFFSET(F1934,-$B1934+IF($L1934,1,0),0)*
    (VLOOKUP(SUBSTITUTE(SUBSTITUTE(F$1,"standard",""),"|Float","")&amp;IF(OR($L1934=TRUE,$A1934=0,MOD($A1934,ChapterTable!$R$20)&lt;&gt;0),"","보스")&amp;"인게임누적곱배수",ChapterTable!$R:$S,2,0)^D1934
    +VLOOKUP(SUBSTITUTE(SUBSTITUTE(F$1,"standard",""),"|Float","")&amp;IF(OR($L1934=TRUE,$A1934=0,MOD($A1934,ChapterTable!$R$20)&lt;&gt;0),"","보스")&amp;"인게임누적합배수",ChapterTable!$R:$S,2,0)*D1934)
  )
  )
  )
)</f>
        <v>21821.712203979492</v>
      </c>
      <c r="G1934" t="s">
        <v>715</v>
      </c>
      <c r="J1934" t="str">
        <f>IF(ISBLANK(I1934),"",
IFERROR(VLOOKUP(I1934,[1]StringTable!$1:$1048576,MATCH("kor|String",[1]StringTable!$1:$1,0),0),
"스트링없음"))</f>
        <v/>
      </c>
      <c r="L1934" t="b">
        <v>1</v>
      </c>
      <c r="N1934" t="str">
        <f>IF(ISBLANK(M1934),"",IF(ISERROR(VLOOKUP(M1934,MapTable!$A:$A,1,0)),"맵없음",""))</f>
        <v/>
      </c>
      <c r="O1934">
        <f t="shared" si="214"/>
        <v>5</v>
      </c>
      <c r="Q1934">
        <f t="shared" si="215"/>
        <v>5</v>
      </c>
      <c r="R1934" t="b">
        <f t="shared" ca="1" si="216"/>
        <v>1</v>
      </c>
      <c r="T1934" t="b">
        <f t="shared" ca="1" si="217"/>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220"/>
        <v>0.2</v>
      </c>
      <c r="AJ1934">
        <f t="shared" si="218"/>
        <v>0.27466666000000001</v>
      </c>
      <c r="AK1934">
        <f t="shared" si="219"/>
        <v>1</v>
      </c>
      <c r="AL1934">
        <f t="shared" si="213"/>
        <v>1</v>
      </c>
    </row>
    <row r="1935" spans="1:38" hidden="1" x14ac:dyDescent="0.3">
      <c r="A1935">
        <v>16</v>
      </c>
      <c r="B1935">
        <v>44</v>
      </c>
      <c r="C1935">
        <f>IF(OR($L1935=TRUE,$A1935=0,MOD($A1935,ChapterTable!$R$20)&lt;&gt;0),
MAX(0,INT(($B1935+ChapterTable!$P$26+VLOOKUP(SUBSTITUTE(C$1,"성장단계","")&amp;"단계오프셋",ChapterTable!$R:$S,2,0))/ChapterTable!$P$23)),
MAX(0,INT(($B1935+ChapterTable!$R$26+VLOOKUP(SUBSTITUTE(C$1,"성장단계","")&amp;"보스단계오프셋",ChapterTable!$R:$S,2,0))/ChapterTable!$R$23)))</f>
        <v>4</v>
      </c>
      <c r="D1935">
        <f>IF(OR($L1935=TRUE,$A1935=0,MOD($A1935,ChapterTable!$R$20)&lt;&gt;0),
MAX(0,INT(($B1935+ChapterTable!$P$26+VLOOKUP(SUBSTITUTE(D$1,"성장단계","")&amp;"단계오프셋",ChapterTable!$R:$S,2,0))/ChapterTable!$P$23)),
MAX(0,INT(($B1935+ChapterTable!$R$26+VLOOKUP(SUBSTITUTE(D$1,"성장단계","")&amp;"보스단계오프셋",ChapterTable!$R:$S,2,0))/ChapterTable!$R$23)))</f>
        <v>4</v>
      </c>
      <c r="E1935" s="1">
        <f ca="1">IF(AND($A1935=0,$B1935=1),
    VLOOKUP(1,ChapterTable!$1:$1048576,MATCH("최종"&amp;SUBSTITUTE(SUBSTITUTE(E$1,"standard",""),"|Float",""),ChapterTable!$1:$1,0),0)*ChapterTable!$P$17,
  IF(AND($A1935=0,$B1935=0),
    E1936,
  IF($B1935=0,
    VLOOKUP($A1935,ChapterTable!$1:$1048576,MATCH("최종"&amp;SUBSTITUTE(SUBSTITUTE(E$1,"standard",""),"|Float",""),ChapterTable!$1:$1,0),0),
  IF($B1935=1,
    IF($L1935=FALSE,
      VLOOKUP($A1935,ChapterTable!$1:$1048576,MATCH("최종"&amp;SUBSTITUTE(SUBSTITUTE(E$1,"standard",""),"|Float",""),ChapterTable!$1:$1,0),0),
      VLOOKUP($A1935-ChapterTable!$P$11,ChapterTable!$1:$1048576,MATCH("최종"&amp;SUBSTITUTE(SUBSTITUTE(E$1,"standard",""),"|Float",""),ChapterTable!$1:$1,0),0)*ChapterTable!$P$14
    ),
  OFFSET(E1935,-$B1935+IF($L1935,1,0),0)*IF($B1935&gt;OFFSET($B1935,1,0),ChapterTable!$R$17,1)*
    (VLOOKUP(SUBSTITUTE(SUBSTITUTE(E$1,"standard",""),"|Float","")&amp;IF(OR($L1935=TRUE,$A1935=0,MOD($A1935,ChapterTable!$R$20)&lt;&gt;0),"","보스")&amp;"인게임누적곱배수",ChapterTable!$R:$S,2,0)^C1935
    +VLOOKUP(SUBSTITUTE(SUBSTITUTE(E$1,"standard",""),"|Float","")&amp;IF(OR($L1935=TRUE,$A1935=0,MOD($A1935,ChapterTable!$R$20)&lt;&gt;0),"","보스")&amp;"인게임누적합배수",ChapterTable!$R:$S,2,0)*C1935)
  )
  )
  )
)</f>
        <v>72515.228247070321</v>
      </c>
      <c r="F1935" s="1">
        <f ca="1">IF(AND($A1935=0,$B1935=1),
    VLOOKUP(1,ChapterTable!$1:$1048576,MATCH("최종"&amp;SUBSTITUTE(SUBSTITUTE(F$1,"standard",""),"|Float",""),ChapterTable!$1:$1,0),0)*ChapterTable!$P$17,
  IF(AND($A1935=0,$B1935=0),
    F1936,
  IF($B1935=0,
    VLOOKUP($A1935,ChapterTable!$1:$1048576,MATCH("최종"&amp;SUBSTITUTE(SUBSTITUTE(F$1,"standard",""),"|Float",""),ChapterTable!$1:$1,0),0),
  IF($B1935=1,
    IF($L1935=FALSE,
      VLOOKUP($A1935,ChapterTable!$1:$1048576,MATCH("최종"&amp;SUBSTITUTE(SUBSTITUTE(F$1,"standard",""),"|Float",""),ChapterTable!$1:$1,0),0),
      VLOOKUP($A1935-ChapterTable!$P$11,ChapterTable!$1:$1048576,MATCH("최종"&amp;SUBSTITUTE(SUBSTITUTE(F$1,"standard",""),"|Float",""),ChapterTable!$1:$1,0),0)*ChapterTable!$P$14
    ),
  OFFSET(F1935,-$B1935+IF($L1935,1,0),0)*
    (VLOOKUP(SUBSTITUTE(SUBSTITUTE(F$1,"standard",""),"|Float","")&amp;IF(OR($L1935=TRUE,$A1935=0,MOD($A1935,ChapterTable!$R$20)&lt;&gt;0),"","보스")&amp;"인게임누적곱배수",ChapterTable!$R:$S,2,0)^D1935
    +VLOOKUP(SUBSTITUTE(SUBSTITUTE(F$1,"standard",""),"|Float","")&amp;IF(OR($L1935=TRUE,$A1935=0,MOD($A1935,ChapterTable!$R$20)&lt;&gt;0),"","보스")&amp;"인게임누적합배수",ChapterTable!$R:$S,2,0)*D1935)
  )
  )
  )
)</f>
        <v>21821.712203979492</v>
      </c>
      <c r="G1935" t="s">
        <v>715</v>
      </c>
      <c r="J1935" t="str">
        <f>IF(ISBLANK(I1935),"",
IFERROR(VLOOKUP(I1935,[1]StringTable!$1:$1048576,MATCH("kor|String",[1]StringTable!$1:$1,0),0),
"스트링없음"))</f>
        <v/>
      </c>
      <c r="L1935" t="b">
        <v>1</v>
      </c>
      <c r="N1935" t="str">
        <f>IF(ISBLANK(M1935),"",IF(ISERROR(VLOOKUP(M1935,MapTable!$A:$A,1,0)),"맵없음",""))</f>
        <v/>
      </c>
      <c r="O1935">
        <f t="shared" si="214"/>
        <v>5</v>
      </c>
      <c r="Q1935">
        <f t="shared" si="215"/>
        <v>5</v>
      </c>
      <c r="R1935" t="b">
        <f t="shared" ca="1" si="216"/>
        <v>1</v>
      </c>
      <c r="T1935" t="b">
        <f t="shared" ca="1" si="217"/>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220"/>
        <v>0.2</v>
      </c>
      <c r="AJ1935">
        <f t="shared" si="218"/>
        <v>0.27466666000000001</v>
      </c>
      <c r="AK1935">
        <f t="shared" si="219"/>
        <v>1</v>
      </c>
      <c r="AL1935">
        <f t="shared" si="213"/>
        <v>1</v>
      </c>
    </row>
    <row r="1936" spans="1:38" hidden="1" x14ac:dyDescent="0.3">
      <c r="A1936">
        <v>16</v>
      </c>
      <c r="B1936">
        <v>45</v>
      </c>
      <c r="C1936">
        <f>IF(OR($L1936=TRUE,$A1936=0,MOD($A1936,ChapterTable!$R$20)&lt;&gt;0),
MAX(0,INT(($B1936+ChapterTable!$P$26+VLOOKUP(SUBSTITUTE(C$1,"성장단계","")&amp;"단계오프셋",ChapterTable!$R:$S,2,0))/ChapterTable!$P$23)),
MAX(0,INT(($B1936+ChapterTable!$R$26+VLOOKUP(SUBSTITUTE(C$1,"성장단계","")&amp;"보스단계오프셋",ChapterTable!$R:$S,2,0))/ChapterTable!$R$23)))</f>
        <v>4</v>
      </c>
      <c r="D1936">
        <f>IF(OR($L1936=TRUE,$A1936=0,MOD($A1936,ChapterTable!$R$20)&lt;&gt;0),
MAX(0,INT(($B1936+ChapterTable!$P$26+VLOOKUP(SUBSTITUTE(D$1,"성장단계","")&amp;"단계오프셋",ChapterTable!$R:$S,2,0))/ChapterTable!$P$23)),
MAX(0,INT(($B1936+ChapterTable!$R$26+VLOOKUP(SUBSTITUTE(D$1,"성장단계","")&amp;"보스단계오프셋",ChapterTable!$R:$S,2,0))/ChapterTable!$R$23)))</f>
        <v>4</v>
      </c>
      <c r="E1936" s="1">
        <f ca="1">IF(AND($A1936=0,$B1936=1),
    VLOOKUP(1,ChapterTable!$1:$1048576,MATCH("최종"&amp;SUBSTITUTE(SUBSTITUTE(E$1,"standard",""),"|Float",""),ChapterTable!$1:$1,0),0)*ChapterTable!$P$17,
  IF(AND($A1936=0,$B1936=0),
    E1937,
  IF($B1936=0,
    VLOOKUP($A1936,ChapterTable!$1:$1048576,MATCH("최종"&amp;SUBSTITUTE(SUBSTITUTE(E$1,"standard",""),"|Float",""),ChapterTable!$1:$1,0),0),
  IF($B1936=1,
    IF($L1936=FALSE,
      VLOOKUP($A1936,ChapterTable!$1:$1048576,MATCH("최종"&amp;SUBSTITUTE(SUBSTITUTE(E$1,"standard",""),"|Float",""),ChapterTable!$1:$1,0),0),
      VLOOKUP($A1936-ChapterTable!$P$11,ChapterTable!$1:$1048576,MATCH("최종"&amp;SUBSTITUTE(SUBSTITUTE(E$1,"standard",""),"|Float",""),ChapterTable!$1:$1,0),0)*ChapterTable!$P$14
    ),
  OFFSET(E1936,-$B1936+IF($L1936,1,0),0)*IF($B1936&gt;OFFSET($B1936,1,0),ChapterTable!$R$17,1)*
    (VLOOKUP(SUBSTITUTE(SUBSTITUTE(E$1,"standard",""),"|Float","")&amp;IF(OR($L1936=TRUE,$A1936=0,MOD($A1936,ChapterTable!$R$20)&lt;&gt;0),"","보스")&amp;"인게임누적곱배수",ChapterTable!$R:$S,2,0)^C1936
    +VLOOKUP(SUBSTITUTE(SUBSTITUTE(E$1,"standard",""),"|Float","")&amp;IF(OR($L1936=TRUE,$A1936=0,MOD($A1936,ChapterTable!$R$20)&lt;&gt;0),"","보스")&amp;"인게임누적합배수",ChapterTable!$R:$S,2,0)*C1936)
  )
  )
  )
)</f>
        <v>72515.228247070321</v>
      </c>
      <c r="F1936" s="1">
        <f ca="1">IF(AND($A1936=0,$B1936=1),
    VLOOKUP(1,ChapterTable!$1:$1048576,MATCH("최종"&amp;SUBSTITUTE(SUBSTITUTE(F$1,"standard",""),"|Float",""),ChapterTable!$1:$1,0),0)*ChapterTable!$P$17,
  IF(AND($A1936=0,$B1936=0),
    F1937,
  IF($B1936=0,
    VLOOKUP($A1936,ChapterTable!$1:$1048576,MATCH("최종"&amp;SUBSTITUTE(SUBSTITUTE(F$1,"standard",""),"|Float",""),ChapterTable!$1:$1,0),0),
  IF($B1936=1,
    IF($L1936=FALSE,
      VLOOKUP($A1936,ChapterTable!$1:$1048576,MATCH("최종"&amp;SUBSTITUTE(SUBSTITUTE(F$1,"standard",""),"|Float",""),ChapterTable!$1:$1,0),0),
      VLOOKUP($A1936-ChapterTable!$P$11,ChapterTable!$1:$1048576,MATCH("최종"&amp;SUBSTITUTE(SUBSTITUTE(F$1,"standard",""),"|Float",""),ChapterTable!$1:$1,0),0)*ChapterTable!$P$14
    ),
  OFFSET(F1936,-$B1936+IF($L1936,1,0),0)*
    (VLOOKUP(SUBSTITUTE(SUBSTITUTE(F$1,"standard",""),"|Float","")&amp;IF(OR($L1936=TRUE,$A1936=0,MOD($A1936,ChapterTable!$R$20)&lt;&gt;0),"","보스")&amp;"인게임누적곱배수",ChapterTable!$R:$S,2,0)^D1936
    +VLOOKUP(SUBSTITUTE(SUBSTITUTE(F$1,"standard",""),"|Float","")&amp;IF(OR($L1936=TRUE,$A1936=0,MOD($A1936,ChapterTable!$R$20)&lt;&gt;0),"","보스")&amp;"인게임누적합배수",ChapterTable!$R:$S,2,0)*D1936)
  )
  )
  )
)</f>
        <v>21821.712203979492</v>
      </c>
      <c r="G1936" t="s">
        <v>715</v>
      </c>
      <c r="J1936" t="str">
        <f>IF(ISBLANK(I1936),"",
IFERROR(VLOOKUP(I1936,[1]StringTable!$1:$1048576,MATCH("kor|String",[1]StringTable!$1:$1,0),0),
"스트링없음"))</f>
        <v/>
      </c>
      <c r="L1936" t="b">
        <v>1</v>
      </c>
      <c r="N1936" t="str">
        <f>IF(ISBLANK(M1936),"",IF(ISERROR(VLOOKUP(M1936,MapTable!$A:$A,1,0)),"맵없음",""))</f>
        <v/>
      </c>
      <c r="O1936">
        <f t="shared" si="214"/>
        <v>11</v>
      </c>
      <c r="Q1936">
        <f t="shared" si="215"/>
        <v>11</v>
      </c>
      <c r="R1936" t="b">
        <f t="shared" ca="1" si="216"/>
        <v>1</v>
      </c>
      <c r="T1936" t="b">
        <f t="shared" ca="1" si="217"/>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220"/>
        <v>0.2</v>
      </c>
      <c r="AJ1936">
        <f t="shared" si="218"/>
        <v>0.27466666000000001</v>
      </c>
      <c r="AK1936">
        <f t="shared" si="219"/>
        <v>1</v>
      </c>
      <c r="AL1936">
        <f t="shared" si="213"/>
        <v>1</v>
      </c>
    </row>
    <row r="1937" spans="1:38" hidden="1" x14ac:dyDescent="0.3">
      <c r="A1937">
        <v>16</v>
      </c>
      <c r="B1937">
        <v>46</v>
      </c>
      <c r="C1937">
        <f>IF(OR($L1937=TRUE,$A1937=0,MOD($A1937,ChapterTable!$R$20)&lt;&gt;0),
MAX(0,INT(($B1937+ChapterTable!$P$26+VLOOKUP(SUBSTITUTE(C$1,"성장단계","")&amp;"단계오프셋",ChapterTable!$R:$S,2,0))/ChapterTable!$P$23)),
MAX(0,INT(($B1937+ChapterTable!$R$26+VLOOKUP(SUBSTITUTE(C$1,"성장단계","")&amp;"보스단계오프셋",ChapterTable!$R:$S,2,0))/ChapterTable!$R$23)))</f>
        <v>5</v>
      </c>
      <c r="D1937">
        <f>IF(OR($L1937=TRUE,$A1937=0,MOD($A1937,ChapterTable!$R$20)&lt;&gt;0),
MAX(0,INT(($B1937+ChapterTable!$P$26+VLOOKUP(SUBSTITUTE(D$1,"성장단계","")&amp;"단계오프셋",ChapterTable!$R:$S,2,0))/ChapterTable!$P$23)),
MAX(0,INT(($B1937+ChapterTable!$R$26+VLOOKUP(SUBSTITUTE(D$1,"성장단계","")&amp;"보스단계오프셋",ChapterTable!$R:$S,2,0))/ChapterTable!$R$23)))</f>
        <v>4</v>
      </c>
      <c r="E1937" s="1">
        <f ca="1">IF(AND($A1937=0,$B1937=1),
    VLOOKUP(1,ChapterTable!$1:$1048576,MATCH("최종"&amp;SUBSTITUTE(SUBSTITUTE(E$1,"standard",""),"|Float",""),ChapterTable!$1:$1,0),0)*ChapterTable!$P$17,
  IF(AND($A1937=0,$B1937=0),
    E1938,
  IF($B1937=0,
    VLOOKUP($A1937,ChapterTable!$1:$1048576,MATCH("최종"&amp;SUBSTITUTE(SUBSTITUTE(E$1,"standard",""),"|Float",""),ChapterTable!$1:$1,0),0),
  IF($B1937=1,
    IF($L1937=FALSE,
      VLOOKUP($A1937,ChapterTable!$1:$1048576,MATCH("최종"&amp;SUBSTITUTE(SUBSTITUTE(E$1,"standard",""),"|Float",""),ChapterTable!$1:$1,0),0),
      VLOOKUP($A1937-ChapterTable!$P$11,ChapterTable!$1:$1048576,MATCH("최종"&amp;SUBSTITUTE(SUBSTITUTE(E$1,"standard",""),"|Float",""),ChapterTable!$1:$1,0),0)*ChapterTable!$P$14
    ),
  OFFSET(E1937,-$B1937+IF($L1937,1,0),0)*IF($B1937&gt;OFFSET($B1937,1,0),ChapterTable!$R$17,1)*
    (VLOOKUP(SUBSTITUTE(SUBSTITUTE(E$1,"standard",""),"|Float","")&amp;IF(OR($L1937=TRUE,$A1937=0,MOD($A1937,ChapterTable!$R$20)&lt;&gt;0),"","보스")&amp;"인게임누적곱배수",ChapterTable!$R:$S,2,0)^C1937
    +VLOOKUP(SUBSTITUTE(SUBSTITUTE(E$1,"standard",""),"|Float","")&amp;IF(OR($L1937=TRUE,$A1937=0,MOD($A1937,ChapterTable!$R$20)&lt;&gt;0),"","보스")&amp;"인게임누적합배수",ChapterTable!$R:$S,2,0)*C1937)
  )
  )
  )
)</f>
        <v>80572.475830078125</v>
      </c>
      <c r="F1937" s="1">
        <f ca="1">IF(AND($A1937=0,$B1937=1),
    VLOOKUP(1,ChapterTable!$1:$1048576,MATCH("최종"&amp;SUBSTITUTE(SUBSTITUTE(F$1,"standard",""),"|Float",""),ChapterTable!$1:$1,0),0)*ChapterTable!$P$17,
  IF(AND($A1937=0,$B1937=0),
    F1938,
  IF($B1937=0,
    VLOOKUP($A1937,ChapterTable!$1:$1048576,MATCH("최종"&amp;SUBSTITUTE(SUBSTITUTE(F$1,"standard",""),"|Float",""),ChapterTable!$1:$1,0),0),
  IF($B1937=1,
    IF($L1937=FALSE,
      VLOOKUP($A1937,ChapterTable!$1:$1048576,MATCH("최종"&amp;SUBSTITUTE(SUBSTITUTE(F$1,"standard",""),"|Float",""),ChapterTable!$1:$1,0),0),
      VLOOKUP($A1937-ChapterTable!$P$11,ChapterTable!$1:$1048576,MATCH("최종"&amp;SUBSTITUTE(SUBSTITUTE(F$1,"standard",""),"|Float",""),ChapterTable!$1:$1,0),0)*ChapterTable!$P$14
    ),
  OFFSET(F1937,-$B1937+IF($L1937,1,0),0)*
    (VLOOKUP(SUBSTITUTE(SUBSTITUTE(F$1,"standard",""),"|Float","")&amp;IF(OR($L1937=TRUE,$A1937=0,MOD($A1937,ChapterTable!$R$20)&lt;&gt;0),"","보스")&amp;"인게임누적곱배수",ChapterTable!$R:$S,2,0)^D1937
    +VLOOKUP(SUBSTITUTE(SUBSTITUTE(F$1,"standard",""),"|Float","")&amp;IF(OR($L1937=TRUE,$A1937=0,MOD($A1937,ChapterTable!$R$20)&lt;&gt;0),"","보스")&amp;"인게임누적합배수",ChapterTable!$R:$S,2,0)*D1937)
  )
  )
  )
)</f>
        <v>21821.712203979492</v>
      </c>
      <c r="G1937" t="s">
        <v>715</v>
      </c>
      <c r="J1937" t="str">
        <f>IF(ISBLANK(I1937),"",
IFERROR(VLOOKUP(I1937,[1]StringTable!$1:$1048576,MATCH("kor|String",[1]StringTable!$1:$1,0),0),
"스트링없음"))</f>
        <v/>
      </c>
      <c r="L1937" t="b">
        <v>1</v>
      </c>
      <c r="N1937" t="str">
        <f>IF(ISBLANK(M1937),"",IF(ISERROR(VLOOKUP(M1937,MapTable!$A:$A,1,0)),"맵없음",""))</f>
        <v/>
      </c>
      <c r="O1937">
        <f t="shared" si="214"/>
        <v>5</v>
      </c>
      <c r="Q1937">
        <f t="shared" si="215"/>
        <v>5</v>
      </c>
      <c r="R1937" t="b">
        <f t="shared" ca="1" si="216"/>
        <v>1</v>
      </c>
      <c r="T1937" t="b">
        <f t="shared" ca="1" si="217"/>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220"/>
        <v>0.2</v>
      </c>
      <c r="AJ1937">
        <f t="shared" si="218"/>
        <v>0.27466666000000001</v>
      </c>
      <c r="AK1937">
        <f t="shared" si="219"/>
        <v>1</v>
      </c>
      <c r="AL1937">
        <f t="shared" si="213"/>
        <v>1</v>
      </c>
    </row>
    <row r="1938" spans="1:38" hidden="1" x14ac:dyDescent="0.3">
      <c r="A1938">
        <v>16</v>
      </c>
      <c r="B1938">
        <v>47</v>
      </c>
      <c r="C1938">
        <f>IF(OR($L1938=TRUE,$A1938=0,MOD($A1938,ChapterTable!$R$20)&lt;&gt;0),
MAX(0,INT(($B1938+ChapterTable!$P$26+VLOOKUP(SUBSTITUTE(C$1,"성장단계","")&amp;"단계오프셋",ChapterTable!$R:$S,2,0))/ChapterTable!$P$23)),
MAX(0,INT(($B1938+ChapterTable!$R$26+VLOOKUP(SUBSTITUTE(C$1,"성장단계","")&amp;"보스단계오프셋",ChapterTable!$R:$S,2,0))/ChapterTable!$R$23)))</f>
        <v>5</v>
      </c>
      <c r="D1938">
        <f>IF(OR($L1938=TRUE,$A1938=0,MOD($A1938,ChapterTable!$R$20)&lt;&gt;0),
MAX(0,INT(($B1938+ChapterTable!$P$26+VLOOKUP(SUBSTITUTE(D$1,"성장단계","")&amp;"단계오프셋",ChapterTable!$R:$S,2,0))/ChapterTable!$P$23)),
MAX(0,INT(($B1938+ChapterTable!$R$26+VLOOKUP(SUBSTITUTE(D$1,"성장단계","")&amp;"보스단계오프셋",ChapterTable!$R:$S,2,0))/ChapterTable!$R$23)))</f>
        <v>4</v>
      </c>
      <c r="E1938" s="1">
        <f ca="1">IF(AND($A1938=0,$B1938=1),
    VLOOKUP(1,ChapterTable!$1:$1048576,MATCH("최종"&amp;SUBSTITUTE(SUBSTITUTE(E$1,"standard",""),"|Float",""),ChapterTable!$1:$1,0),0)*ChapterTable!$P$17,
  IF(AND($A1938=0,$B1938=0),
    E1939,
  IF($B1938=0,
    VLOOKUP($A1938,ChapterTable!$1:$1048576,MATCH("최종"&amp;SUBSTITUTE(SUBSTITUTE(E$1,"standard",""),"|Float",""),ChapterTable!$1:$1,0),0),
  IF($B1938=1,
    IF($L1938=FALSE,
      VLOOKUP($A1938,ChapterTable!$1:$1048576,MATCH("최종"&amp;SUBSTITUTE(SUBSTITUTE(E$1,"standard",""),"|Float",""),ChapterTable!$1:$1,0),0),
      VLOOKUP($A1938-ChapterTable!$P$11,ChapterTable!$1:$1048576,MATCH("최종"&amp;SUBSTITUTE(SUBSTITUTE(E$1,"standard",""),"|Float",""),ChapterTable!$1:$1,0),0)*ChapterTable!$P$14
    ),
  OFFSET(E1938,-$B1938+IF($L1938,1,0),0)*IF($B1938&gt;OFFSET($B1938,1,0),ChapterTable!$R$17,1)*
    (VLOOKUP(SUBSTITUTE(SUBSTITUTE(E$1,"standard",""),"|Float","")&amp;IF(OR($L1938=TRUE,$A1938=0,MOD($A1938,ChapterTable!$R$20)&lt;&gt;0),"","보스")&amp;"인게임누적곱배수",ChapterTable!$R:$S,2,0)^C1938
    +VLOOKUP(SUBSTITUTE(SUBSTITUTE(E$1,"standard",""),"|Float","")&amp;IF(OR($L1938=TRUE,$A1938=0,MOD($A1938,ChapterTable!$R$20)&lt;&gt;0),"","보스")&amp;"인게임누적합배수",ChapterTable!$R:$S,2,0)*C1938)
  )
  )
  )
)</f>
        <v>80572.475830078125</v>
      </c>
      <c r="F1938" s="1">
        <f ca="1">IF(AND($A1938=0,$B1938=1),
    VLOOKUP(1,ChapterTable!$1:$1048576,MATCH("최종"&amp;SUBSTITUTE(SUBSTITUTE(F$1,"standard",""),"|Float",""),ChapterTable!$1:$1,0),0)*ChapterTable!$P$17,
  IF(AND($A1938=0,$B1938=0),
    F1939,
  IF($B1938=0,
    VLOOKUP($A1938,ChapterTable!$1:$1048576,MATCH("최종"&amp;SUBSTITUTE(SUBSTITUTE(F$1,"standard",""),"|Float",""),ChapterTable!$1:$1,0),0),
  IF($B1938=1,
    IF($L1938=FALSE,
      VLOOKUP($A1938,ChapterTable!$1:$1048576,MATCH("최종"&amp;SUBSTITUTE(SUBSTITUTE(F$1,"standard",""),"|Float",""),ChapterTable!$1:$1,0),0),
      VLOOKUP($A1938-ChapterTable!$P$11,ChapterTable!$1:$1048576,MATCH("최종"&amp;SUBSTITUTE(SUBSTITUTE(F$1,"standard",""),"|Float",""),ChapterTable!$1:$1,0),0)*ChapterTable!$P$14
    ),
  OFFSET(F1938,-$B1938+IF($L1938,1,0),0)*
    (VLOOKUP(SUBSTITUTE(SUBSTITUTE(F$1,"standard",""),"|Float","")&amp;IF(OR($L1938=TRUE,$A1938=0,MOD($A1938,ChapterTable!$R$20)&lt;&gt;0),"","보스")&amp;"인게임누적곱배수",ChapterTable!$R:$S,2,0)^D1938
    +VLOOKUP(SUBSTITUTE(SUBSTITUTE(F$1,"standard",""),"|Float","")&amp;IF(OR($L1938=TRUE,$A1938=0,MOD($A1938,ChapterTable!$R$20)&lt;&gt;0),"","보스")&amp;"인게임누적합배수",ChapterTable!$R:$S,2,0)*D1938)
  )
  )
  )
)</f>
        <v>21821.712203979492</v>
      </c>
      <c r="G1938" t="s">
        <v>715</v>
      </c>
      <c r="J1938" t="str">
        <f>IF(ISBLANK(I1938),"",
IFERROR(VLOOKUP(I1938,[1]StringTable!$1:$1048576,MATCH("kor|String",[1]StringTable!$1:$1,0),0),
"스트링없음"))</f>
        <v/>
      </c>
      <c r="L1938" t="b">
        <v>1</v>
      </c>
      <c r="N1938" t="str">
        <f>IF(ISBLANK(M1938),"",IF(ISERROR(VLOOKUP(M1938,MapTable!$A:$A,1,0)),"맵없음",""))</f>
        <v/>
      </c>
      <c r="O1938">
        <f t="shared" si="214"/>
        <v>5</v>
      </c>
      <c r="Q1938">
        <f t="shared" si="215"/>
        <v>5</v>
      </c>
      <c r="R1938" t="b">
        <f t="shared" ca="1" si="216"/>
        <v>1</v>
      </c>
      <c r="T1938" t="b">
        <f t="shared" ca="1" si="217"/>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220"/>
        <v>0.2</v>
      </c>
      <c r="AJ1938">
        <f t="shared" si="218"/>
        <v>0.27466666000000001</v>
      </c>
      <c r="AK1938">
        <f t="shared" si="219"/>
        <v>1</v>
      </c>
      <c r="AL1938">
        <f t="shared" si="213"/>
        <v>1</v>
      </c>
    </row>
    <row r="1939" spans="1:38" hidden="1" x14ac:dyDescent="0.3">
      <c r="A1939">
        <v>16</v>
      </c>
      <c r="B1939">
        <v>48</v>
      </c>
      <c r="C1939">
        <f>IF(OR($L1939=TRUE,$A1939=0,MOD($A1939,ChapterTable!$R$20)&lt;&gt;0),
MAX(0,INT(($B1939+ChapterTable!$P$26+VLOOKUP(SUBSTITUTE(C$1,"성장단계","")&amp;"단계오프셋",ChapterTable!$R:$S,2,0))/ChapterTable!$P$23)),
MAX(0,INT(($B1939+ChapterTable!$R$26+VLOOKUP(SUBSTITUTE(C$1,"성장단계","")&amp;"보스단계오프셋",ChapterTable!$R:$S,2,0))/ChapterTable!$R$23)))</f>
        <v>5</v>
      </c>
      <c r="D1939">
        <f>IF(OR($L1939=TRUE,$A1939=0,MOD($A1939,ChapterTable!$R$20)&lt;&gt;0),
MAX(0,INT(($B1939+ChapterTable!$P$26+VLOOKUP(SUBSTITUTE(D$1,"성장단계","")&amp;"단계오프셋",ChapterTable!$R:$S,2,0))/ChapterTable!$P$23)),
MAX(0,INT(($B1939+ChapterTable!$R$26+VLOOKUP(SUBSTITUTE(D$1,"성장단계","")&amp;"보스단계오프셋",ChapterTable!$R:$S,2,0))/ChapterTable!$R$23)))</f>
        <v>4</v>
      </c>
      <c r="E1939" s="1">
        <f ca="1">IF(AND($A1939=0,$B1939=1),
    VLOOKUP(1,ChapterTable!$1:$1048576,MATCH("최종"&amp;SUBSTITUTE(SUBSTITUTE(E$1,"standard",""),"|Float",""),ChapterTable!$1:$1,0),0)*ChapterTable!$P$17,
  IF(AND($A1939=0,$B1939=0),
    E1940,
  IF($B1939=0,
    VLOOKUP($A1939,ChapterTable!$1:$1048576,MATCH("최종"&amp;SUBSTITUTE(SUBSTITUTE(E$1,"standard",""),"|Float",""),ChapterTable!$1:$1,0),0),
  IF($B1939=1,
    IF($L1939=FALSE,
      VLOOKUP($A1939,ChapterTable!$1:$1048576,MATCH("최종"&amp;SUBSTITUTE(SUBSTITUTE(E$1,"standard",""),"|Float",""),ChapterTable!$1:$1,0),0),
      VLOOKUP($A1939-ChapterTable!$P$11,ChapterTable!$1:$1048576,MATCH("최종"&amp;SUBSTITUTE(SUBSTITUTE(E$1,"standard",""),"|Float",""),ChapterTable!$1:$1,0),0)*ChapterTable!$P$14
    ),
  OFFSET(E1939,-$B1939+IF($L1939,1,0),0)*IF($B1939&gt;OFFSET($B1939,1,0),ChapterTable!$R$17,1)*
    (VLOOKUP(SUBSTITUTE(SUBSTITUTE(E$1,"standard",""),"|Float","")&amp;IF(OR($L1939=TRUE,$A1939=0,MOD($A1939,ChapterTable!$R$20)&lt;&gt;0),"","보스")&amp;"인게임누적곱배수",ChapterTable!$R:$S,2,0)^C1939
    +VLOOKUP(SUBSTITUTE(SUBSTITUTE(E$1,"standard",""),"|Float","")&amp;IF(OR($L1939=TRUE,$A1939=0,MOD($A1939,ChapterTable!$R$20)&lt;&gt;0),"","보스")&amp;"인게임누적합배수",ChapterTable!$R:$S,2,0)*C1939)
  )
  )
  )
)</f>
        <v>80572.475830078125</v>
      </c>
      <c r="F1939" s="1">
        <f ca="1">IF(AND($A1939=0,$B1939=1),
    VLOOKUP(1,ChapterTable!$1:$1048576,MATCH("최종"&amp;SUBSTITUTE(SUBSTITUTE(F$1,"standard",""),"|Float",""),ChapterTable!$1:$1,0),0)*ChapterTable!$P$17,
  IF(AND($A1939=0,$B1939=0),
    F1940,
  IF($B1939=0,
    VLOOKUP($A1939,ChapterTable!$1:$1048576,MATCH("최종"&amp;SUBSTITUTE(SUBSTITUTE(F$1,"standard",""),"|Float",""),ChapterTable!$1:$1,0),0),
  IF($B1939=1,
    IF($L1939=FALSE,
      VLOOKUP($A1939,ChapterTable!$1:$1048576,MATCH("최종"&amp;SUBSTITUTE(SUBSTITUTE(F$1,"standard",""),"|Float",""),ChapterTable!$1:$1,0),0),
      VLOOKUP($A1939-ChapterTable!$P$11,ChapterTable!$1:$1048576,MATCH("최종"&amp;SUBSTITUTE(SUBSTITUTE(F$1,"standard",""),"|Float",""),ChapterTable!$1:$1,0),0)*ChapterTable!$P$14
    ),
  OFFSET(F1939,-$B1939+IF($L1939,1,0),0)*
    (VLOOKUP(SUBSTITUTE(SUBSTITUTE(F$1,"standard",""),"|Float","")&amp;IF(OR($L1939=TRUE,$A1939=0,MOD($A1939,ChapterTable!$R$20)&lt;&gt;0),"","보스")&amp;"인게임누적곱배수",ChapterTable!$R:$S,2,0)^D1939
    +VLOOKUP(SUBSTITUTE(SUBSTITUTE(F$1,"standard",""),"|Float","")&amp;IF(OR($L1939=TRUE,$A1939=0,MOD($A1939,ChapterTable!$R$20)&lt;&gt;0),"","보스")&amp;"인게임누적합배수",ChapterTable!$R:$S,2,0)*D1939)
  )
  )
  )
)</f>
        <v>21821.712203979492</v>
      </c>
      <c r="G1939" t="s">
        <v>715</v>
      </c>
      <c r="J1939" t="str">
        <f>IF(ISBLANK(I1939),"",
IFERROR(VLOOKUP(I1939,[1]StringTable!$1:$1048576,MATCH("kor|String",[1]StringTable!$1:$1,0),0),
"스트링없음"))</f>
        <v/>
      </c>
      <c r="L1939" t="b">
        <v>1</v>
      </c>
      <c r="N1939" t="str">
        <f>IF(ISBLANK(M1939),"",IF(ISERROR(VLOOKUP(M1939,MapTable!$A:$A,1,0)),"맵없음",""))</f>
        <v/>
      </c>
      <c r="O1939">
        <f t="shared" si="214"/>
        <v>5</v>
      </c>
      <c r="Q1939">
        <f t="shared" si="215"/>
        <v>5</v>
      </c>
      <c r="R1939" t="b">
        <f t="shared" ca="1" si="216"/>
        <v>1</v>
      </c>
      <c r="T1939" t="b">
        <f t="shared" ca="1" si="217"/>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220"/>
        <v>0.2</v>
      </c>
      <c r="AJ1939">
        <f t="shared" si="218"/>
        <v>0.27466666000000001</v>
      </c>
      <c r="AK1939">
        <f t="shared" si="219"/>
        <v>1</v>
      </c>
      <c r="AL1939">
        <f t="shared" si="213"/>
        <v>1</v>
      </c>
    </row>
    <row r="1940" spans="1:38" hidden="1" x14ac:dyDescent="0.3">
      <c r="A1940">
        <v>16</v>
      </c>
      <c r="B1940">
        <v>49</v>
      </c>
      <c r="C1940">
        <f>IF(OR($L1940=TRUE,$A1940=0,MOD($A1940,ChapterTable!$R$20)&lt;&gt;0),
MAX(0,INT(($B1940+ChapterTable!$P$26+VLOOKUP(SUBSTITUTE(C$1,"성장단계","")&amp;"단계오프셋",ChapterTable!$R:$S,2,0))/ChapterTable!$P$23)),
MAX(0,INT(($B1940+ChapterTable!$R$26+VLOOKUP(SUBSTITUTE(C$1,"성장단계","")&amp;"보스단계오프셋",ChapterTable!$R:$S,2,0))/ChapterTable!$R$23)))</f>
        <v>5</v>
      </c>
      <c r="D1940">
        <f>IF(OR($L1940=TRUE,$A1940=0,MOD($A1940,ChapterTable!$R$20)&lt;&gt;0),
MAX(0,INT(($B1940+ChapterTable!$P$26+VLOOKUP(SUBSTITUTE(D$1,"성장단계","")&amp;"단계오프셋",ChapterTable!$R:$S,2,0))/ChapterTable!$P$23)),
MAX(0,INT(($B1940+ChapterTable!$R$26+VLOOKUP(SUBSTITUTE(D$1,"성장단계","")&amp;"보스단계오프셋",ChapterTable!$R:$S,2,0))/ChapterTable!$R$23)))</f>
        <v>4</v>
      </c>
      <c r="E1940" s="1">
        <f ca="1">IF(AND($A1940=0,$B1940=1),
    VLOOKUP(1,ChapterTable!$1:$1048576,MATCH("최종"&amp;SUBSTITUTE(SUBSTITUTE(E$1,"standard",""),"|Float",""),ChapterTable!$1:$1,0),0)*ChapterTable!$P$17,
  IF(AND($A1940=0,$B1940=0),
    E1941,
  IF($B1940=0,
    VLOOKUP($A1940,ChapterTable!$1:$1048576,MATCH("최종"&amp;SUBSTITUTE(SUBSTITUTE(E$1,"standard",""),"|Float",""),ChapterTable!$1:$1,0),0),
  IF($B1940=1,
    IF($L1940=FALSE,
      VLOOKUP($A1940,ChapterTable!$1:$1048576,MATCH("최종"&amp;SUBSTITUTE(SUBSTITUTE(E$1,"standard",""),"|Float",""),ChapterTable!$1:$1,0),0),
      VLOOKUP($A1940-ChapterTable!$P$11,ChapterTable!$1:$1048576,MATCH("최종"&amp;SUBSTITUTE(SUBSTITUTE(E$1,"standard",""),"|Float",""),ChapterTable!$1:$1,0),0)*ChapterTable!$P$14
    ),
  OFFSET(E1940,-$B1940+IF($L1940,1,0),0)*IF($B1940&gt;OFFSET($B1940,1,0),ChapterTable!$R$17,1)*
    (VLOOKUP(SUBSTITUTE(SUBSTITUTE(E$1,"standard",""),"|Float","")&amp;IF(OR($L1940=TRUE,$A1940=0,MOD($A1940,ChapterTable!$R$20)&lt;&gt;0),"","보스")&amp;"인게임누적곱배수",ChapterTable!$R:$S,2,0)^C1940
    +VLOOKUP(SUBSTITUTE(SUBSTITUTE(E$1,"standard",""),"|Float","")&amp;IF(OR($L1940=TRUE,$A1940=0,MOD($A1940,ChapterTable!$R$20)&lt;&gt;0),"","보스")&amp;"인게임누적합배수",ChapterTable!$R:$S,2,0)*C1940)
  )
  )
  )
)</f>
        <v>80572.475830078125</v>
      </c>
      <c r="F1940" s="1">
        <f ca="1">IF(AND($A1940=0,$B1940=1),
    VLOOKUP(1,ChapterTable!$1:$1048576,MATCH("최종"&amp;SUBSTITUTE(SUBSTITUTE(F$1,"standard",""),"|Float",""),ChapterTable!$1:$1,0),0)*ChapterTable!$P$17,
  IF(AND($A1940=0,$B1940=0),
    F1941,
  IF($B1940=0,
    VLOOKUP($A1940,ChapterTable!$1:$1048576,MATCH("최종"&amp;SUBSTITUTE(SUBSTITUTE(F$1,"standard",""),"|Float",""),ChapterTable!$1:$1,0),0),
  IF($B1940=1,
    IF($L1940=FALSE,
      VLOOKUP($A1940,ChapterTable!$1:$1048576,MATCH("최종"&amp;SUBSTITUTE(SUBSTITUTE(F$1,"standard",""),"|Float",""),ChapterTable!$1:$1,0),0),
      VLOOKUP($A1940-ChapterTable!$P$11,ChapterTable!$1:$1048576,MATCH("최종"&amp;SUBSTITUTE(SUBSTITUTE(F$1,"standard",""),"|Float",""),ChapterTable!$1:$1,0),0)*ChapterTable!$P$14
    ),
  OFFSET(F1940,-$B1940+IF($L1940,1,0),0)*
    (VLOOKUP(SUBSTITUTE(SUBSTITUTE(F$1,"standard",""),"|Float","")&amp;IF(OR($L1940=TRUE,$A1940=0,MOD($A1940,ChapterTable!$R$20)&lt;&gt;0),"","보스")&amp;"인게임누적곱배수",ChapterTable!$R:$S,2,0)^D1940
    +VLOOKUP(SUBSTITUTE(SUBSTITUTE(F$1,"standard",""),"|Float","")&amp;IF(OR($L1940=TRUE,$A1940=0,MOD($A1940,ChapterTable!$R$20)&lt;&gt;0),"","보스")&amp;"인게임누적합배수",ChapterTable!$R:$S,2,0)*D1940)
  )
  )
  )
)</f>
        <v>21821.712203979492</v>
      </c>
      <c r="G1940" t="s">
        <v>715</v>
      </c>
      <c r="J1940" t="str">
        <f>IF(ISBLANK(I1940),"",
IFERROR(VLOOKUP(I1940,[1]StringTable!$1:$1048576,MATCH("kor|String",[1]StringTable!$1:$1,0),0),
"스트링없음"))</f>
        <v/>
      </c>
      <c r="L1940" t="b">
        <v>1</v>
      </c>
      <c r="N1940" t="str">
        <f>IF(ISBLANK(M1940),"",IF(ISERROR(VLOOKUP(M1940,MapTable!$A:$A,1,0)),"맵없음",""))</f>
        <v/>
      </c>
      <c r="O1940">
        <f t="shared" si="214"/>
        <v>95</v>
      </c>
      <c r="Q1940">
        <f t="shared" si="215"/>
        <v>95</v>
      </c>
      <c r="R1940" t="b">
        <f t="shared" ca="1" si="216"/>
        <v>1</v>
      </c>
      <c r="T1940" t="b">
        <f t="shared" ca="1" si="217"/>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220"/>
        <v>0.2</v>
      </c>
      <c r="AJ1940">
        <f t="shared" si="218"/>
        <v>0.27466666000000001</v>
      </c>
      <c r="AK1940">
        <f t="shared" si="219"/>
        <v>1</v>
      </c>
      <c r="AL1940">
        <f t="shared" si="213"/>
        <v>1</v>
      </c>
    </row>
    <row r="1941" spans="1:38" hidden="1" x14ac:dyDescent="0.3">
      <c r="A1941">
        <v>16</v>
      </c>
      <c r="B1941">
        <v>50</v>
      </c>
      <c r="C1941">
        <f>IF(OR($L1941=TRUE,$A1941=0,MOD($A1941,ChapterTable!$R$20)&lt;&gt;0),
MAX(0,INT(($B1941+ChapterTable!$P$26+VLOOKUP(SUBSTITUTE(C$1,"성장단계","")&amp;"단계오프셋",ChapterTable!$R:$S,2,0))/ChapterTable!$P$23)),
MAX(0,INT(($B1941+ChapterTable!$R$26+VLOOKUP(SUBSTITUTE(C$1,"성장단계","")&amp;"보스단계오프셋",ChapterTable!$R:$S,2,0))/ChapterTable!$R$23)))</f>
        <v>5</v>
      </c>
      <c r="D1941">
        <f>IF(OR($L1941=TRUE,$A1941=0,MOD($A1941,ChapterTable!$R$20)&lt;&gt;0),
MAX(0,INT(($B1941+ChapterTable!$P$26+VLOOKUP(SUBSTITUTE(D$1,"성장단계","")&amp;"단계오프셋",ChapterTable!$R:$S,2,0))/ChapterTable!$P$23)),
MAX(0,INT(($B1941+ChapterTable!$R$26+VLOOKUP(SUBSTITUTE(D$1,"성장단계","")&amp;"보스단계오프셋",ChapterTable!$R:$S,2,0))/ChapterTable!$R$23)))</f>
        <v>4</v>
      </c>
      <c r="E1941" s="1">
        <f ca="1">IF(AND($A1941=0,$B1941=1),
    VLOOKUP(1,ChapterTable!$1:$1048576,MATCH("최종"&amp;SUBSTITUTE(SUBSTITUTE(E$1,"standard",""),"|Float",""),ChapterTable!$1:$1,0),0)*ChapterTable!$P$17,
  IF(AND($A1941=0,$B1941=0),
    E1942,
  IF($B1941=0,
    VLOOKUP($A1941,ChapterTable!$1:$1048576,MATCH("최종"&amp;SUBSTITUTE(SUBSTITUTE(E$1,"standard",""),"|Float",""),ChapterTable!$1:$1,0),0),
  IF($B1941=1,
    IF($L1941=FALSE,
      VLOOKUP($A1941,ChapterTable!$1:$1048576,MATCH("최종"&amp;SUBSTITUTE(SUBSTITUTE(E$1,"standard",""),"|Float",""),ChapterTable!$1:$1,0),0),
      VLOOKUP($A1941-ChapterTable!$P$11,ChapterTable!$1:$1048576,MATCH("최종"&amp;SUBSTITUTE(SUBSTITUTE(E$1,"standard",""),"|Float",""),ChapterTable!$1:$1,0),0)*ChapterTable!$P$14
    ),
  OFFSET(E1941,-$B1941+IF($L1941,1,0),0)*IF($B1941&gt;OFFSET($B1941,1,0),ChapterTable!$R$17,1)*
    (VLOOKUP(SUBSTITUTE(SUBSTITUTE(E$1,"standard",""),"|Float","")&amp;IF(OR($L1941=TRUE,$A1941=0,MOD($A1941,ChapterTable!$R$20)&lt;&gt;0),"","보스")&amp;"인게임누적곱배수",ChapterTable!$R:$S,2,0)^C1941
    +VLOOKUP(SUBSTITUTE(SUBSTITUTE(E$1,"standard",""),"|Float","")&amp;IF(OR($L1941=TRUE,$A1941=0,MOD($A1941,ChapterTable!$R$20)&lt;&gt;0),"","보스")&amp;"인게임누적합배수",ChapterTable!$R:$S,2,0)*C1941)
  )
  )
  )
)</f>
        <v>104744.21857910157</v>
      </c>
      <c r="F1941" s="1">
        <f ca="1">IF(AND($A1941=0,$B1941=1),
    VLOOKUP(1,ChapterTable!$1:$1048576,MATCH("최종"&amp;SUBSTITUTE(SUBSTITUTE(F$1,"standard",""),"|Float",""),ChapterTable!$1:$1,0),0)*ChapterTable!$P$17,
  IF(AND($A1941=0,$B1941=0),
    F1942,
  IF($B1941=0,
    VLOOKUP($A1941,ChapterTable!$1:$1048576,MATCH("최종"&amp;SUBSTITUTE(SUBSTITUTE(F$1,"standard",""),"|Float",""),ChapterTable!$1:$1,0),0),
  IF($B1941=1,
    IF($L1941=FALSE,
      VLOOKUP($A1941,ChapterTable!$1:$1048576,MATCH("최종"&amp;SUBSTITUTE(SUBSTITUTE(F$1,"standard",""),"|Float",""),ChapterTable!$1:$1,0),0),
      VLOOKUP($A1941-ChapterTable!$P$11,ChapterTable!$1:$1048576,MATCH("최종"&amp;SUBSTITUTE(SUBSTITUTE(F$1,"standard",""),"|Float",""),ChapterTable!$1:$1,0),0)*ChapterTable!$P$14
    ),
  OFFSET(F1941,-$B1941+IF($L1941,1,0),0)*
    (VLOOKUP(SUBSTITUTE(SUBSTITUTE(F$1,"standard",""),"|Float","")&amp;IF(OR($L1941=TRUE,$A1941=0,MOD($A1941,ChapterTable!$R$20)&lt;&gt;0),"","보스")&amp;"인게임누적곱배수",ChapterTable!$R:$S,2,0)^D1941
    +VLOOKUP(SUBSTITUTE(SUBSTITUTE(F$1,"standard",""),"|Float","")&amp;IF(OR($L1941=TRUE,$A1941=0,MOD($A1941,ChapterTable!$R$20)&lt;&gt;0),"","보스")&amp;"인게임누적합배수",ChapterTable!$R:$S,2,0)*D1941)
  )
  )
  )
)</f>
        <v>21821.712203979492</v>
      </c>
      <c r="G1941" t="s">
        <v>715</v>
      </c>
      <c r="J1941" t="str">
        <f>IF(ISBLANK(I1941),"",
IFERROR(VLOOKUP(I1941,[1]StringTable!$1:$1048576,MATCH("kor|String",[1]StringTable!$1:$1,0),0),
"스트링없음"))</f>
        <v/>
      </c>
      <c r="L1941" t="b">
        <v>1</v>
      </c>
      <c r="N1941" t="str">
        <f>IF(ISBLANK(M1941),"",IF(ISERROR(VLOOKUP(M1941,MapTable!$A:$A,1,0)),"맵없음",""))</f>
        <v/>
      </c>
      <c r="O1941">
        <f t="shared" si="214"/>
        <v>25</v>
      </c>
      <c r="Q1941">
        <f t="shared" si="215"/>
        <v>25</v>
      </c>
      <c r="R1941" t="b">
        <f t="shared" ca="1" si="216"/>
        <v>0</v>
      </c>
      <c r="T1941" t="b">
        <f t="shared" ca="1" si="217"/>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220"/>
        <v>0.2</v>
      </c>
      <c r="AJ1941">
        <f t="shared" si="218"/>
        <v>1</v>
      </c>
      <c r="AK1941">
        <f t="shared" si="219"/>
        <v>1</v>
      </c>
      <c r="AL1941">
        <f t="shared" si="213"/>
        <v>1</v>
      </c>
    </row>
    <row r="1942" spans="1:38" hidden="1" x14ac:dyDescent="0.3">
      <c r="A1942">
        <v>17</v>
      </c>
      <c r="B1942">
        <v>1</v>
      </c>
      <c r="C1942">
        <f>IF(OR($L1942=TRUE,$A1942=0,MOD($A1942,ChapterTable!$R$20)&lt;&gt;0),
MAX(0,INT(($B1942+ChapterTable!$P$26+VLOOKUP(SUBSTITUTE(C$1,"성장단계","")&amp;"단계오프셋",ChapterTable!$R:$S,2,0))/ChapterTable!$P$23)),
MAX(0,INT(($B1942+ChapterTable!$R$26+VLOOKUP(SUBSTITUTE(C$1,"성장단계","")&amp;"보스단계오프셋",ChapterTable!$R:$S,2,0))/ChapterTable!$R$23)))</f>
        <v>0</v>
      </c>
      <c r="D1942">
        <f>IF(OR($L1942=TRUE,$A1942=0,MOD($A1942,ChapterTable!$R$20)&lt;&gt;0),
MAX(0,INT(($B1942+ChapterTable!$P$26+VLOOKUP(SUBSTITUTE(D$1,"성장단계","")&amp;"단계오프셋",ChapterTable!$R:$S,2,0))/ChapterTable!$P$23)),
MAX(0,INT(($B1942+ChapterTable!$R$26+VLOOKUP(SUBSTITUTE(D$1,"성장단계","")&amp;"보스단계오프셋",ChapterTable!$R:$S,2,0))/ChapterTable!$R$23)))</f>
        <v>0</v>
      </c>
      <c r="E1942" s="1">
        <f ca="1">IF(AND($A1942=0,$B1942=1),
    VLOOKUP(1,ChapterTable!$1:$1048576,MATCH("최종"&amp;SUBSTITUTE(SUBSTITUTE(E$1,"standard",""),"|Float",""),ChapterTable!$1:$1,0),0)*ChapterTable!$P$17,
  IF(AND($A1942=0,$B1942=0),
    E1943,
  IF($B1942=0,
    VLOOKUP($A1942,ChapterTable!$1:$1048576,MATCH("최종"&amp;SUBSTITUTE(SUBSTITUTE(E$1,"standard",""),"|Float",""),ChapterTable!$1:$1,0),0),
  IF($B1942=1,
    IF($L1942=FALSE,
      VLOOKUP($A1942,ChapterTable!$1:$1048576,MATCH("최종"&amp;SUBSTITUTE(SUBSTITUTE(E$1,"standard",""),"|Float",""),ChapterTable!$1:$1,0),0),
      VLOOKUP($A1942-ChapterTable!$P$11,ChapterTable!$1:$1048576,MATCH("최종"&amp;SUBSTITUTE(SUBSTITUTE(E$1,"standard",""),"|Float",""),ChapterTable!$1:$1,0),0)*ChapterTable!$P$14
    ),
  OFFSET(E1942,-$B1942+IF($L1942,1,0),0)*IF($B1942&gt;OFFSET($B1942,1,0),ChapterTable!$R$17,1)*
    (VLOOKUP(SUBSTITUTE(SUBSTITUTE(E$1,"standard",""),"|Float","")&amp;IF(OR($L1942=TRUE,$A1942=0,MOD($A1942,ChapterTable!$R$20)&lt;&gt;0),"","보스")&amp;"인게임누적곱배수",ChapterTable!$R:$S,2,0)^C1942
    +VLOOKUP(SUBSTITUTE(SUBSTITUTE(E$1,"standard",""),"|Float","")&amp;IF(OR($L1942=TRUE,$A1942=0,MOD($A1942,ChapterTable!$R$20)&lt;&gt;0),"","보스")&amp;"인게임누적합배수",ChapterTable!$R:$S,2,0)*C1942)
  )
  )
  )
)</f>
        <v>60429.356872558586</v>
      </c>
      <c r="F1942" s="1">
        <f ca="1">IF(AND($A1942=0,$B1942=1),
    VLOOKUP(1,ChapterTable!$1:$1048576,MATCH("최종"&amp;SUBSTITUTE(SUBSTITUTE(F$1,"standard",""),"|Float",""),ChapterTable!$1:$1,0),0)*ChapterTable!$P$17,
  IF(AND($A1942=0,$B1942=0),
    F1943,
  IF($B1942=0,
    VLOOKUP($A1942,ChapterTable!$1:$1048576,MATCH("최종"&amp;SUBSTITUTE(SUBSTITUTE(F$1,"standard",""),"|Float",""),ChapterTable!$1:$1,0),0),
  IF($B1942=1,
    IF($L1942=FALSE,
      VLOOKUP($A1942,ChapterTable!$1:$1048576,MATCH("최종"&amp;SUBSTITUTE(SUBSTITUTE(F$1,"standard",""),"|Float",""),ChapterTable!$1:$1,0),0),
      VLOOKUP($A1942-ChapterTable!$P$11,ChapterTable!$1:$1048576,MATCH("최종"&amp;SUBSTITUTE(SUBSTITUTE(F$1,"standard",""),"|Float",""),ChapterTable!$1:$1,0),0)*ChapterTable!$P$14
    ),
  OFFSET(F1942,-$B1942+IF($L1942,1,0),0)*
    (VLOOKUP(SUBSTITUTE(SUBSTITUTE(F$1,"standard",""),"|Float","")&amp;IF(OR($L1942=TRUE,$A1942=0,MOD($A1942,ChapterTable!$R$20)&lt;&gt;0),"","보스")&amp;"인게임누적곱배수",ChapterTable!$R:$S,2,0)^D1942
    +VLOOKUP(SUBSTITUTE(SUBSTITUTE(F$1,"standard",""),"|Float","")&amp;IF(OR($L1942=TRUE,$A1942=0,MOD($A1942,ChapterTable!$R$20)&lt;&gt;0),"","보스")&amp;"인게임누적합배수",ChapterTable!$R:$S,2,0)*D1942)
  )
  )
  )
)</f>
        <v>25178.89869689941</v>
      </c>
      <c r="G1942" t="s">
        <v>715</v>
      </c>
      <c r="J1942" t="str">
        <f>IF(ISBLANK(I1942),"",
IFERROR(VLOOKUP(I1942,[1]StringTable!$1:$1048576,MATCH("kor|String",[1]StringTable!$1:$1,0),0),
"스트링없음"))</f>
        <v/>
      </c>
      <c r="L1942" t="b">
        <v>1</v>
      </c>
      <c r="N1942" t="str">
        <f>IF(ISBLANK(M1942),"",IF(ISERROR(VLOOKUP(M1942,MapTable!$A:$A,1,0)),"맵없음",""))</f>
        <v/>
      </c>
      <c r="O1942">
        <f t="shared" si="214"/>
        <v>1</v>
      </c>
      <c r="Q1942">
        <f t="shared" si="215"/>
        <v>1</v>
      </c>
      <c r="R1942" t="b">
        <f t="shared" ca="1" si="216"/>
        <v>1</v>
      </c>
      <c r="T1942" t="b">
        <f t="shared" ca="1" si="217"/>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220"/>
        <v>1</v>
      </c>
      <c r="AJ1942">
        <f t="shared" si="218"/>
        <v>1</v>
      </c>
      <c r="AK1942">
        <f t="shared" si="219"/>
        <v>1</v>
      </c>
      <c r="AL1942">
        <f t="shared" si="213"/>
        <v>2</v>
      </c>
    </row>
    <row r="1943" spans="1:38" hidden="1" x14ac:dyDescent="0.3">
      <c r="A1943">
        <v>17</v>
      </c>
      <c r="B1943">
        <v>2</v>
      </c>
      <c r="C1943">
        <f>IF(OR($L1943=TRUE,$A1943=0,MOD($A1943,ChapterTable!$R$20)&lt;&gt;0),
MAX(0,INT(($B1943+ChapterTable!$P$26+VLOOKUP(SUBSTITUTE(C$1,"성장단계","")&amp;"단계오프셋",ChapterTable!$R:$S,2,0))/ChapterTable!$P$23)),
MAX(0,INT(($B1943+ChapterTable!$R$26+VLOOKUP(SUBSTITUTE(C$1,"성장단계","")&amp;"보스단계오프셋",ChapterTable!$R:$S,2,0))/ChapterTable!$R$23)))</f>
        <v>0</v>
      </c>
      <c r="D1943">
        <f>IF(OR($L1943=TRUE,$A1943=0,MOD($A1943,ChapterTable!$R$20)&lt;&gt;0),
MAX(0,INT(($B1943+ChapterTable!$P$26+VLOOKUP(SUBSTITUTE(D$1,"성장단계","")&amp;"단계오프셋",ChapterTable!$R:$S,2,0))/ChapterTable!$P$23)),
MAX(0,INT(($B1943+ChapterTable!$R$26+VLOOKUP(SUBSTITUTE(D$1,"성장단계","")&amp;"보스단계오프셋",ChapterTable!$R:$S,2,0))/ChapterTable!$R$23)))</f>
        <v>0</v>
      </c>
      <c r="E1943" s="1">
        <f ca="1">IF(AND($A1943=0,$B1943=1),
    VLOOKUP(1,ChapterTable!$1:$1048576,MATCH("최종"&amp;SUBSTITUTE(SUBSTITUTE(E$1,"standard",""),"|Float",""),ChapterTable!$1:$1,0),0)*ChapterTable!$P$17,
  IF(AND($A1943=0,$B1943=0),
    E1944,
  IF($B1943=0,
    VLOOKUP($A1943,ChapterTable!$1:$1048576,MATCH("최종"&amp;SUBSTITUTE(SUBSTITUTE(E$1,"standard",""),"|Float",""),ChapterTable!$1:$1,0),0),
  IF($B1943=1,
    IF($L1943=FALSE,
      VLOOKUP($A1943,ChapterTable!$1:$1048576,MATCH("최종"&amp;SUBSTITUTE(SUBSTITUTE(E$1,"standard",""),"|Float",""),ChapterTable!$1:$1,0),0),
      VLOOKUP($A1943-ChapterTable!$P$11,ChapterTable!$1:$1048576,MATCH("최종"&amp;SUBSTITUTE(SUBSTITUTE(E$1,"standard",""),"|Float",""),ChapterTable!$1:$1,0),0)*ChapterTable!$P$14
    ),
  OFFSET(E1943,-$B1943+IF($L1943,1,0),0)*IF($B1943&gt;OFFSET($B1943,1,0),ChapterTable!$R$17,1)*
    (VLOOKUP(SUBSTITUTE(SUBSTITUTE(E$1,"standard",""),"|Float","")&amp;IF(OR($L1943=TRUE,$A1943=0,MOD($A1943,ChapterTable!$R$20)&lt;&gt;0),"","보스")&amp;"인게임누적곱배수",ChapterTable!$R:$S,2,0)^C1943
    +VLOOKUP(SUBSTITUTE(SUBSTITUTE(E$1,"standard",""),"|Float","")&amp;IF(OR($L1943=TRUE,$A1943=0,MOD($A1943,ChapterTable!$R$20)&lt;&gt;0),"","보스")&amp;"인게임누적합배수",ChapterTable!$R:$S,2,0)*C1943)
  )
  )
  )
)</f>
        <v>60429.356872558586</v>
      </c>
      <c r="F1943" s="1">
        <f ca="1">IF(AND($A1943=0,$B1943=1),
    VLOOKUP(1,ChapterTable!$1:$1048576,MATCH("최종"&amp;SUBSTITUTE(SUBSTITUTE(F$1,"standard",""),"|Float",""),ChapterTable!$1:$1,0),0)*ChapterTable!$P$17,
  IF(AND($A1943=0,$B1943=0),
    F1944,
  IF($B1943=0,
    VLOOKUP($A1943,ChapterTable!$1:$1048576,MATCH("최종"&amp;SUBSTITUTE(SUBSTITUTE(F$1,"standard",""),"|Float",""),ChapterTable!$1:$1,0),0),
  IF($B1943=1,
    IF($L1943=FALSE,
      VLOOKUP($A1943,ChapterTable!$1:$1048576,MATCH("최종"&amp;SUBSTITUTE(SUBSTITUTE(F$1,"standard",""),"|Float",""),ChapterTable!$1:$1,0),0),
      VLOOKUP($A1943-ChapterTable!$P$11,ChapterTable!$1:$1048576,MATCH("최종"&amp;SUBSTITUTE(SUBSTITUTE(F$1,"standard",""),"|Float",""),ChapterTable!$1:$1,0),0)*ChapterTable!$P$14
    ),
  OFFSET(F1943,-$B1943+IF($L1943,1,0),0)*
    (VLOOKUP(SUBSTITUTE(SUBSTITUTE(F$1,"standard",""),"|Float","")&amp;IF(OR($L1943=TRUE,$A1943=0,MOD($A1943,ChapterTable!$R$20)&lt;&gt;0),"","보스")&amp;"인게임누적곱배수",ChapterTable!$R:$S,2,0)^D1943
    +VLOOKUP(SUBSTITUTE(SUBSTITUTE(F$1,"standard",""),"|Float","")&amp;IF(OR($L1943=TRUE,$A1943=0,MOD($A1943,ChapterTable!$R$20)&lt;&gt;0),"","보스")&amp;"인게임누적합배수",ChapterTable!$R:$S,2,0)*D1943)
  )
  )
  )
)</f>
        <v>25178.89869689941</v>
      </c>
      <c r="G1943" t="s">
        <v>715</v>
      </c>
      <c r="J1943" t="str">
        <f>IF(ISBLANK(I1943),"",
IFERROR(VLOOKUP(I1943,[1]StringTable!$1:$1048576,MATCH("kor|String",[1]StringTable!$1:$1,0),0),
"스트링없음"))</f>
        <v/>
      </c>
      <c r="L1943" t="b">
        <v>1</v>
      </c>
      <c r="N1943" t="str">
        <f>IF(ISBLANK(M1943),"",IF(ISERROR(VLOOKUP(M1943,MapTable!$A:$A,1,0)),"맵없음",""))</f>
        <v/>
      </c>
      <c r="O1943">
        <f t="shared" si="214"/>
        <v>1</v>
      </c>
      <c r="Q1943">
        <f t="shared" si="215"/>
        <v>1</v>
      </c>
      <c r="R1943" t="b">
        <f t="shared" ca="1" si="216"/>
        <v>1</v>
      </c>
      <c r="T1943" t="b">
        <f t="shared" ca="1" si="217"/>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220"/>
        <v>1</v>
      </c>
      <c r="AJ1943">
        <f t="shared" si="218"/>
        <v>1</v>
      </c>
      <c r="AK1943">
        <f t="shared" si="219"/>
        <v>1</v>
      </c>
      <c r="AL1943">
        <f t="shared" si="213"/>
        <v>2</v>
      </c>
    </row>
    <row r="1944" spans="1:38" hidden="1" x14ac:dyDescent="0.3">
      <c r="A1944">
        <v>17</v>
      </c>
      <c r="B1944">
        <v>3</v>
      </c>
      <c r="C1944">
        <f>IF(OR($L1944=TRUE,$A1944=0,MOD($A1944,ChapterTable!$R$20)&lt;&gt;0),
MAX(0,INT(($B1944+ChapterTable!$P$26+VLOOKUP(SUBSTITUTE(C$1,"성장단계","")&amp;"단계오프셋",ChapterTable!$R:$S,2,0))/ChapterTable!$P$23)),
MAX(0,INT(($B1944+ChapterTable!$R$26+VLOOKUP(SUBSTITUTE(C$1,"성장단계","")&amp;"보스단계오프셋",ChapterTable!$R:$S,2,0))/ChapterTable!$R$23)))</f>
        <v>0</v>
      </c>
      <c r="D1944">
        <f>IF(OR($L1944=TRUE,$A1944=0,MOD($A1944,ChapterTable!$R$20)&lt;&gt;0),
MAX(0,INT(($B1944+ChapterTable!$P$26+VLOOKUP(SUBSTITUTE(D$1,"성장단계","")&amp;"단계오프셋",ChapterTable!$R:$S,2,0))/ChapterTable!$P$23)),
MAX(0,INT(($B1944+ChapterTable!$R$26+VLOOKUP(SUBSTITUTE(D$1,"성장단계","")&amp;"보스단계오프셋",ChapterTable!$R:$S,2,0))/ChapterTable!$R$23)))</f>
        <v>0</v>
      </c>
      <c r="E1944" s="1">
        <f ca="1">IF(AND($A1944=0,$B1944=1),
    VLOOKUP(1,ChapterTable!$1:$1048576,MATCH("최종"&amp;SUBSTITUTE(SUBSTITUTE(E$1,"standard",""),"|Float",""),ChapterTable!$1:$1,0),0)*ChapterTable!$P$17,
  IF(AND($A1944=0,$B1944=0),
    E1945,
  IF($B1944=0,
    VLOOKUP($A1944,ChapterTable!$1:$1048576,MATCH("최종"&amp;SUBSTITUTE(SUBSTITUTE(E$1,"standard",""),"|Float",""),ChapterTable!$1:$1,0),0),
  IF($B1944=1,
    IF($L1944=FALSE,
      VLOOKUP($A1944,ChapterTable!$1:$1048576,MATCH("최종"&amp;SUBSTITUTE(SUBSTITUTE(E$1,"standard",""),"|Float",""),ChapterTable!$1:$1,0),0),
      VLOOKUP($A1944-ChapterTable!$P$11,ChapterTable!$1:$1048576,MATCH("최종"&amp;SUBSTITUTE(SUBSTITUTE(E$1,"standard",""),"|Float",""),ChapterTable!$1:$1,0),0)*ChapterTable!$P$14
    ),
  OFFSET(E1944,-$B1944+IF($L1944,1,0),0)*IF($B1944&gt;OFFSET($B1944,1,0),ChapterTable!$R$17,1)*
    (VLOOKUP(SUBSTITUTE(SUBSTITUTE(E$1,"standard",""),"|Float","")&amp;IF(OR($L1944=TRUE,$A1944=0,MOD($A1944,ChapterTable!$R$20)&lt;&gt;0),"","보스")&amp;"인게임누적곱배수",ChapterTable!$R:$S,2,0)^C1944
    +VLOOKUP(SUBSTITUTE(SUBSTITUTE(E$1,"standard",""),"|Float","")&amp;IF(OR($L1944=TRUE,$A1944=0,MOD($A1944,ChapterTable!$R$20)&lt;&gt;0),"","보스")&amp;"인게임누적합배수",ChapterTable!$R:$S,2,0)*C1944)
  )
  )
  )
)</f>
        <v>60429.356872558586</v>
      </c>
      <c r="F1944" s="1">
        <f ca="1">IF(AND($A1944=0,$B1944=1),
    VLOOKUP(1,ChapterTable!$1:$1048576,MATCH("최종"&amp;SUBSTITUTE(SUBSTITUTE(F$1,"standard",""),"|Float",""),ChapterTable!$1:$1,0),0)*ChapterTable!$P$17,
  IF(AND($A1944=0,$B1944=0),
    F1945,
  IF($B1944=0,
    VLOOKUP($A1944,ChapterTable!$1:$1048576,MATCH("최종"&amp;SUBSTITUTE(SUBSTITUTE(F$1,"standard",""),"|Float",""),ChapterTable!$1:$1,0),0),
  IF($B1944=1,
    IF($L1944=FALSE,
      VLOOKUP($A1944,ChapterTable!$1:$1048576,MATCH("최종"&amp;SUBSTITUTE(SUBSTITUTE(F$1,"standard",""),"|Float",""),ChapterTable!$1:$1,0),0),
      VLOOKUP($A1944-ChapterTable!$P$11,ChapterTable!$1:$1048576,MATCH("최종"&amp;SUBSTITUTE(SUBSTITUTE(F$1,"standard",""),"|Float",""),ChapterTable!$1:$1,0),0)*ChapterTable!$P$14
    ),
  OFFSET(F1944,-$B1944+IF($L1944,1,0),0)*
    (VLOOKUP(SUBSTITUTE(SUBSTITUTE(F$1,"standard",""),"|Float","")&amp;IF(OR($L1944=TRUE,$A1944=0,MOD($A1944,ChapterTable!$R$20)&lt;&gt;0),"","보스")&amp;"인게임누적곱배수",ChapterTable!$R:$S,2,0)^D1944
    +VLOOKUP(SUBSTITUTE(SUBSTITUTE(F$1,"standard",""),"|Float","")&amp;IF(OR($L1944=TRUE,$A1944=0,MOD($A1944,ChapterTable!$R$20)&lt;&gt;0),"","보스")&amp;"인게임누적합배수",ChapterTable!$R:$S,2,0)*D1944)
  )
  )
  )
)</f>
        <v>25178.89869689941</v>
      </c>
      <c r="G1944" t="s">
        <v>715</v>
      </c>
      <c r="J1944" t="str">
        <f>IF(ISBLANK(I1944),"",
IFERROR(VLOOKUP(I1944,[1]StringTable!$1:$1048576,MATCH("kor|String",[1]StringTable!$1:$1,0),0),
"스트링없음"))</f>
        <v/>
      </c>
      <c r="L1944" t="b">
        <v>1</v>
      </c>
      <c r="N1944" t="str">
        <f>IF(ISBLANK(M1944),"",IF(ISERROR(VLOOKUP(M1944,MapTable!$A:$A,1,0)),"맵없음",""))</f>
        <v/>
      </c>
      <c r="O1944">
        <f t="shared" si="214"/>
        <v>1</v>
      </c>
      <c r="Q1944">
        <f t="shared" si="215"/>
        <v>1</v>
      </c>
      <c r="R1944" t="b">
        <f t="shared" ca="1" si="216"/>
        <v>1</v>
      </c>
      <c r="T1944" t="b">
        <f t="shared" ca="1" si="217"/>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220"/>
        <v>1</v>
      </c>
      <c r="AJ1944">
        <f t="shared" si="218"/>
        <v>1</v>
      </c>
      <c r="AK1944">
        <f t="shared" si="219"/>
        <v>1</v>
      </c>
      <c r="AL1944">
        <f t="shared" si="213"/>
        <v>2</v>
      </c>
    </row>
    <row r="1945" spans="1:38" hidden="1" x14ac:dyDescent="0.3">
      <c r="A1945">
        <v>17</v>
      </c>
      <c r="B1945">
        <v>4</v>
      </c>
      <c r="C1945">
        <f>IF(OR($L1945=TRUE,$A1945=0,MOD($A1945,ChapterTable!$R$20)&lt;&gt;0),
MAX(0,INT(($B1945+ChapterTable!$P$26+VLOOKUP(SUBSTITUTE(C$1,"성장단계","")&amp;"단계오프셋",ChapterTable!$R:$S,2,0))/ChapterTable!$P$23)),
MAX(0,INT(($B1945+ChapterTable!$R$26+VLOOKUP(SUBSTITUTE(C$1,"성장단계","")&amp;"보스단계오프셋",ChapterTable!$R:$S,2,0))/ChapterTable!$R$23)))</f>
        <v>0</v>
      </c>
      <c r="D1945">
        <f>IF(OR($L1945=TRUE,$A1945=0,MOD($A1945,ChapterTable!$R$20)&lt;&gt;0),
MAX(0,INT(($B1945+ChapterTable!$P$26+VLOOKUP(SUBSTITUTE(D$1,"성장단계","")&amp;"단계오프셋",ChapterTable!$R:$S,2,0))/ChapterTable!$P$23)),
MAX(0,INT(($B1945+ChapterTable!$R$26+VLOOKUP(SUBSTITUTE(D$1,"성장단계","")&amp;"보스단계오프셋",ChapterTable!$R:$S,2,0))/ChapterTable!$R$23)))</f>
        <v>0</v>
      </c>
      <c r="E1945" s="1">
        <f ca="1">IF(AND($A1945=0,$B1945=1),
    VLOOKUP(1,ChapterTable!$1:$1048576,MATCH("최종"&amp;SUBSTITUTE(SUBSTITUTE(E$1,"standard",""),"|Float",""),ChapterTable!$1:$1,0),0)*ChapterTable!$P$17,
  IF(AND($A1945=0,$B1945=0),
    E1946,
  IF($B1945=0,
    VLOOKUP($A1945,ChapterTable!$1:$1048576,MATCH("최종"&amp;SUBSTITUTE(SUBSTITUTE(E$1,"standard",""),"|Float",""),ChapterTable!$1:$1,0),0),
  IF($B1945=1,
    IF($L1945=FALSE,
      VLOOKUP($A1945,ChapterTable!$1:$1048576,MATCH("최종"&amp;SUBSTITUTE(SUBSTITUTE(E$1,"standard",""),"|Float",""),ChapterTable!$1:$1,0),0),
      VLOOKUP($A1945-ChapterTable!$P$11,ChapterTable!$1:$1048576,MATCH("최종"&amp;SUBSTITUTE(SUBSTITUTE(E$1,"standard",""),"|Float",""),ChapterTable!$1:$1,0),0)*ChapterTable!$P$14
    ),
  OFFSET(E1945,-$B1945+IF($L1945,1,0),0)*IF($B1945&gt;OFFSET($B1945,1,0),ChapterTable!$R$17,1)*
    (VLOOKUP(SUBSTITUTE(SUBSTITUTE(E$1,"standard",""),"|Float","")&amp;IF(OR($L1945=TRUE,$A1945=0,MOD($A1945,ChapterTable!$R$20)&lt;&gt;0),"","보스")&amp;"인게임누적곱배수",ChapterTable!$R:$S,2,0)^C1945
    +VLOOKUP(SUBSTITUTE(SUBSTITUTE(E$1,"standard",""),"|Float","")&amp;IF(OR($L1945=TRUE,$A1945=0,MOD($A1945,ChapterTable!$R$20)&lt;&gt;0),"","보스")&amp;"인게임누적합배수",ChapterTable!$R:$S,2,0)*C1945)
  )
  )
  )
)</f>
        <v>60429.356872558586</v>
      </c>
      <c r="F1945" s="1">
        <f ca="1">IF(AND($A1945=0,$B1945=1),
    VLOOKUP(1,ChapterTable!$1:$1048576,MATCH("최종"&amp;SUBSTITUTE(SUBSTITUTE(F$1,"standard",""),"|Float",""),ChapterTable!$1:$1,0),0)*ChapterTable!$P$17,
  IF(AND($A1945=0,$B1945=0),
    F1946,
  IF($B1945=0,
    VLOOKUP($A1945,ChapterTable!$1:$1048576,MATCH("최종"&amp;SUBSTITUTE(SUBSTITUTE(F$1,"standard",""),"|Float",""),ChapterTable!$1:$1,0),0),
  IF($B1945=1,
    IF($L1945=FALSE,
      VLOOKUP($A1945,ChapterTable!$1:$1048576,MATCH("최종"&amp;SUBSTITUTE(SUBSTITUTE(F$1,"standard",""),"|Float",""),ChapterTable!$1:$1,0),0),
      VLOOKUP($A1945-ChapterTable!$P$11,ChapterTable!$1:$1048576,MATCH("최종"&amp;SUBSTITUTE(SUBSTITUTE(F$1,"standard",""),"|Float",""),ChapterTable!$1:$1,0),0)*ChapterTable!$P$14
    ),
  OFFSET(F1945,-$B1945+IF($L1945,1,0),0)*
    (VLOOKUP(SUBSTITUTE(SUBSTITUTE(F$1,"standard",""),"|Float","")&amp;IF(OR($L1945=TRUE,$A1945=0,MOD($A1945,ChapterTable!$R$20)&lt;&gt;0),"","보스")&amp;"인게임누적곱배수",ChapterTable!$R:$S,2,0)^D1945
    +VLOOKUP(SUBSTITUTE(SUBSTITUTE(F$1,"standard",""),"|Float","")&amp;IF(OR($L1945=TRUE,$A1945=0,MOD($A1945,ChapterTable!$R$20)&lt;&gt;0),"","보스")&amp;"인게임누적합배수",ChapterTable!$R:$S,2,0)*D1945)
  )
  )
  )
)</f>
        <v>25178.89869689941</v>
      </c>
      <c r="G1945" t="s">
        <v>715</v>
      </c>
      <c r="J1945" t="str">
        <f>IF(ISBLANK(I1945),"",
IFERROR(VLOOKUP(I1945,[1]StringTable!$1:$1048576,MATCH("kor|String",[1]StringTable!$1:$1,0),0),
"스트링없음"))</f>
        <v/>
      </c>
      <c r="L1945" t="b">
        <v>1</v>
      </c>
      <c r="N1945" t="str">
        <f>IF(ISBLANK(M1945),"",IF(ISERROR(VLOOKUP(M1945,MapTable!$A:$A,1,0)),"맵없음",""))</f>
        <v/>
      </c>
      <c r="O1945">
        <f t="shared" si="214"/>
        <v>1</v>
      </c>
      <c r="Q1945">
        <f t="shared" si="215"/>
        <v>1</v>
      </c>
      <c r="R1945" t="b">
        <f t="shared" ca="1" si="216"/>
        <v>1</v>
      </c>
      <c r="T1945" t="b">
        <f t="shared" ca="1" si="217"/>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220"/>
        <v>1</v>
      </c>
      <c r="AJ1945">
        <f t="shared" si="218"/>
        <v>1</v>
      </c>
      <c r="AK1945">
        <f t="shared" si="219"/>
        <v>1</v>
      </c>
      <c r="AL1945">
        <f t="shared" si="213"/>
        <v>2</v>
      </c>
    </row>
    <row r="1946" spans="1:38" hidden="1" x14ac:dyDescent="0.3">
      <c r="A1946">
        <v>17</v>
      </c>
      <c r="B1946">
        <v>5</v>
      </c>
      <c r="C1946">
        <f>IF(OR($L1946=TRUE,$A1946=0,MOD($A1946,ChapterTable!$R$20)&lt;&gt;0),
MAX(0,INT(($B1946+ChapterTable!$P$26+VLOOKUP(SUBSTITUTE(C$1,"성장단계","")&amp;"단계오프셋",ChapterTable!$R:$S,2,0))/ChapterTable!$P$23)),
MAX(0,INT(($B1946+ChapterTable!$R$26+VLOOKUP(SUBSTITUTE(C$1,"성장단계","")&amp;"보스단계오프셋",ChapterTable!$R:$S,2,0))/ChapterTable!$R$23)))</f>
        <v>0</v>
      </c>
      <c r="D1946">
        <f>IF(OR($L1946=TRUE,$A1946=0,MOD($A1946,ChapterTable!$R$20)&lt;&gt;0),
MAX(0,INT(($B1946+ChapterTable!$P$26+VLOOKUP(SUBSTITUTE(D$1,"성장단계","")&amp;"단계오프셋",ChapterTable!$R:$S,2,0))/ChapterTable!$P$23)),
MAX(0,INT(($B1946+ChapterTable!$R$26+VLOOKUP(SUBSTITUTE(D$1,"성장단계","")&amp;"보스단계오프셋",ChapterTable!$R:$S,2,0))/ChapterTable!$R$23)))</f>
        <v>0</v>
      </c>
      <c r="E1946" s="1">
        <f ca="1">IF(AND($A1946=0,$B1946=1),
    VLOOKUP(1,ChapterTable!$1:$1048576,MATCH("최종"&amp;SUBSTITUTE(SUBSTITUTE(E$1,"standard",""),"|Float",""),ChapterTable!$1:$1,0),0)*ChapterTable!$P$17,
  IF(AND($A1946=0,$B1946=0),
    E1947,
  IF($B1946=0,
    VLOOKUP($A1946,ChapterTable!$1:$1048576,MATCH("최종"&amp;SUBSTITUTE(SUBSTITUTE(E$1,"standard",""),"|Float",""),ChapterTable!$1:$1,0),0),
  IF($B1946=1,
    IF($L1946=FALSE,
      VLOOKUP($A1946,ChapterTable!$1:$1048576,MATCH("최종"&amp;SUBSTITUTE(SUBSTITUTE(E$1,"standard",""),"|Float",""),ChapterTable!$1:$1,0),0),
      VLOOKUP($A1946-ChapterTable!$P$11,ChapterTable!$1:$1048576,MATCH("최종"&amp;SUBSTITUTE(SUBSTITUTE(E$1,"standard",""),"|Float",""),ChapterTable!$1:$1,0),0)*ChapterTable!$P$14
    ),
  OFFSET(E1946,-$B1946+IF($L1946,1,0),0)*IF($B1946&gt;OFFSET($B1946,1,0),ChapterTable!$R$17,1)*
    (VLOOKUP(SUBSTITUTE(SUBSTITUTE(E$1,"standard",""),"|Float","")&amp;IF(OR($L1946=TRUE,$A1946=0,MOD($A1946,ChapterTable!$R$20)&lt;&gt;0),"","보스")&amp;"인게임누적곱배수",ChapterTable!$R:$S,2,0)^C1946
    +VLOOKUP(SUBSTITUTE(SUBSTITUTE(E$1,"standard",""),"|Float","")&amp;IF(OR($L1946=TRUE,$A1946=0,MOD($A1946,ChapterTable!$R$20)&lt;&gt;0),"","보스")&amp;"인게임누적합배수",ChapterTable!$R:$S,2,0)*C1946)
  )
  )
  )
)</f>
        <v>60429.356872558586</v>
      </c>
      <c r="F1946" s="1">
        <f ca="1">IF(AND($A1946=0,$B1946=1),
    VLOOKUP(1,ChapterTable!$1:$1048576,MATCH("최종"&amp;SUBSTITUTE(SUBSTITUTE(F$1,"standard",""),"|Float",""),ChapterTable!$1:$1,0),0)*ChapterTable!$P$17,
  IF(AND($A1946=0,$B1946=0),
    F1947,
  IF($B1946=0,
    VLOOKUP($A1946,ChapterTable!$1:$1048576,MATCH("최종"&amp;SUBSTITUTE(SUBSTITUTE(F$1,"standard",""),"|Float",""),ChapterTable!$1:$1,0),0),
  IF($B1946=1,
    IF($L1946=FALSE,
      VLOOKUP($A1946,ChapterTable!$1:$1048576,MATCH("최종"&amp;SUBSTITUTE(SUBSTITUTE(F$1,"standard",""),"|Float",""),ChapterTable!$1:$1,0),0),
      VLOOKUP($A1946-ChapterTable!$P$11,ChapterTable!$1:$1048576,MATCH("최종"&amp;SUBSTITUTE(SUBSTITUTE(F$1,"standard",""),"|Float",""),ChapterTable!$1:$1,0),0)*ChapterTable!$P$14
    ),
  OFFSET(F1946,-$B1946+IF($L1946,1,0),0)*
    (VLOOKUP(SUBSTITUTE(SUBSTITUTE(F$1,"standard",""),"|Float","")&amp;IF(OR($L1946=TRUE,$A1946=0,MOD($A1946,ChapterTable!$R$20)&lt;&gt;0),"","보스")&amp;"인게임누적곱배수",ChapterTable!$R:$S,2,0)^D1946
    +VLOOKUP(SUBSTITUTE(SUBSTITUTE(F$1,"standard",""),"|Float","")&amp;IF(OR($L1946=TRUE,$A1946=0,MOD($A1946,ChapterTable!$R$20)&lt;&gt;0),"","보스")&amp;"인게임누적합배수",ChapterTable!$R:$S,2,0)*D1946)
  )
  )
  )
)</f>
        <v>25178.89869689941</v>
      </c>
      <c r="G1946" t="s">
        <v>715</v>
      </c>
      <c r="J1946" t="str">
        <f>IF(ISBLANK(I1946),"",
IFERROR(VLOOKUP(I1946,[1]StringTable!$1:$1048576,MATCH("kor|String",[1]StringTable!$1:$1,0),0),
"스트링없음"))</f>
        <v/>
      </c>
      <c r="L1946" t="b">
        <v>1</v>
      </c>
      <c r="N1946" t="str">
        <f>IF(ISBLANK(M1946),"",IF(ISERROR(VLOOKUP(M1946,MapTable!$A:$A,1,0)),"맵없음",""))</f>
        <v/>
      </c>
      <c r="O1946">
        <f t="shared" si="214"/>
        <v>11</v>
      </c>
      <c r="Q1946">
        <f t="shared" si="215"/>
        <v>11</v>
      </c>
      <c r="R1946" t="b">
        <f t="shared" ca="1" si="216"/>
        <v>1</v>
      </c>
      <c r="T1946" t="b">
        <f t="shared" ca="1" si="217"/>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220"/>
        <v>1</v>
      </c>
      <c r="AJ1946">
        <f t="shared" si="218"/>
        <v>1</v>
      </c>
      <c r="AK1946">
        <f t="shared" si="219"/>
        <v>1</v>
      </c>
      <c r="AL1946">
        <f t="shared" si="213"/>
        <v>2</v>
      </c>
    </row>
    <row r="1947" spans="1:38" hidden="1" x14ac:dyDescent="0.3">
      <c r="A1947">
        <v>17</v>
      </c>
      <c r="B1947">
        <v>6</v>
      </c>
      <c r="C1947">
        <f>IF(OR($L1947=TRUE,$A1947=0,MOD($A1947,ChapterTable!$R$20)&lt;&gt;0),
MAX(0,INT(($B1947+ChapterTable!$P$26+VLOOKUP(SUBSTITUTE(C$1,"성장단계","")&amp;"단계오프셋",ChapterTable!$R:$S,2,0))/ChapterTable!$P$23)),
MAX(0,INT(($B1947+ChapterTable!$R$26+VLOOKUP(SUBSTITUTE(C$1,"성장단계","")&amp;"보스단계오프셋",ChapterTable!$R:$S,2,0))/ChapterTable!$R$23)))</f>
        <v>1</v>
      </c>
      <c r="D1947">
        <f>IF(OR($L1947=TRUE,$A1947=0,MOD($A1947,ChapterTable!$R$20)&lt;&gt;0),
MAX(0,INT(($B1947+ChapterTable!$P$26+VLOOKUP(SUBSTITUTE(D$1,"성장단계","")&amp;"단계오프셋",ChapterTable!$R:$S,2,0))/ChapterTable!$P$23)),
MAX(0,INT(($B1947+ChapterTable!$R$26+VLOOKUP(SUBSTITUTE(D$1,"성장단계","")&amp;"보스단계오프셋",ChapterTable!$R:$S,2,0))/ChapterTable!$R$23)))</f>
        <v>0</v>
      </c>
      <c r="E1947" s="1">
        <f ca="1">IF(AND($A1947=0,$B1947=1),
    VLOOKUP(1,ChapterTable!$1:$1048576,MATCH("최종"&amp;SUBSTITUTE(SUBSTITUTE(E$1,"standard",""),"|Float",""),ChapterTable!$1:$1,0),0)*ChapterTable!$P$17,
  IF(AND($A1947=0,$B1947=0),
    E1948,
  IF($B1947=0,
    VLOOKUP($A1947,ChapterTable!$1:$1048576,MATCH("최종"&amp;SUBSTITUTE(SUBSTITUTE(E$1,"standard",""),"|Float",""),ChapterTable!$1:$1,0),0),
  IF($B1947=1,
    IF($L1947=FALSE,
      VLOOKUP($A1947,ChapterTable!$1:$1048576,MATCH("최종"&amp;SUBSTITUTE(SUBSTITUTE(E$1,"standard",""),"|Float",""),ChapterTable!$1:$1,0),0),
      VLOOKUP($A1947-ChapterTable!$P$11,ChapterTable!$1:$1048576,MATCH("최종"&amp;SUBSTITUTE(SUBSTITUTE(E$1,"standard",""),"|Float",""),ChapterTable!$1:$1,0),0)*ChapterTable!$P$14
    ),
  OFFSET(E1947,-$B1947+IF($L1947,1,0),0)*IF($B1947&gt;OFFSET($B1947,1,0),ChapterTable!$R$17,1)*
    (VLOOKUP(SUBSTITUTE(SUBSTITUTE(E$1,"standard",""),"|Float","")&amp;IF(OR($L1947=TRUE,$A1947=0,MOD($A1947,ChapterTable!$R$20)&lt;&gt;0),"","보스")&amp;"인게임누적곱배수",ChapterTable!$R:$S,2,0)^C1947
    +VLOOKUP(SUBSTITUTE(SUBSTITUTE(E$1,"standard",""),"|Float","")&amp;IF(OR($L1947=TRUE,$A1947=0,MOD($A1947,ChapterTable!$R$20)&lt;&gt;0),"","보스")&amp;"인게임누적합배수",ChapterTable!$R:$S,2,0)*C1947)
  )
  )
  )
)</f>
        <v>72515.228247070307</v>
      </c>
      <c r="F1947" s="1">
        <f ca="1">IF(AND($A1947=0,$B1947=1),
    VLOOKUP(1,ChapterTable!$1:$1048576,MATCH("최종"&amp;SUBSTITUTE(SUBSTITUTE(F$1,"standard",""),"|Float",""),ChapterTable!$1:$1,0),0)*ChapterTable!$P$17,
  IF(AND($A1947=0,$B1947=0),
    F1948,
  IF($B1947=0,
    VLOOKUP($A1947,ChapterTable!$1:$1048576,MATCH("최종"&amp;SUBSTITUTE(SUBSTITUTE(F$1,"standard",""),"|Float",""),ChapterTable!$1:$1,0),0),
  IF($B1947=1,
    IF($L1947=FALSE,
      VLOOKUP($A1947,ChapterTable!$1:$1048576,MATCH("최종"&amp;SUBSTITUTE(SUBSTITUTE(F$1,"standard",""),"|Float",""),ChapterTable!$1:$1,0),0),
      VLOOKUP($A1947-ChapterTable!$P$11,ChapterTable!$1:$1048576,MATCH("최종"&amp;SUBSTITUTE(SUBSTITUTE(F$1,"standard",""),"|Float",""),ChapterTable!$1:$1,0),0)*ChapterTable!$P$14
    ),
  OFFSET(F1947,-$B1947+IF($L1947,1,0),0)*
    (VLOOKUP(SUBSTITUTE(SUBSTITUTE(F$1,"standard",""),"|Float","")&amp;IF(OR($L1947=TRUE,$A1947=0,MOD($A1947,ChapterTable!$R$20)&lt;&gt;0),"","보스")&amp;"인게임누적곱배수",ChapterTable!$R:$S,2,0)^D1947
    +VLOOKUP(SUBSTITUTE(SUBSTITUTE(F$1,"standard",""),"|Float","")&amp;IF(OR($L1947=TRUE,$A1947=0,MOD($A1947,ChapterTable!$R$20)&lt;&gt;0),"","보스")&amp;"인게임누적합배수",ChapterTable!$R:$S,2,0)*D1947)
  )
  )
  )
)</f>
        <v>25178.89869689941</v>
      </c>
      <c r="G1947" t="s">
        <v>715</v>
      </c>
      <c r="J1947" t="str">
        <f>IF(ISBLANK(I1947),"",
IFERROR(VLOOKUP(I1947,[1]StringTable!$1:$1048576,MATCH("kor|String",[1]StringTable!$1:$1,0),0),
"스트링없음"))</f>
        <v/>
      </c>
      <c r="L1947" t="b">
        <v>1</v>
      </c>
      <c r="N1947" t="str">
        <f>IF(ISBLANK(M1947),"",IF(ISERROR(VLOOKUP(M1947,MapTable!$A:$A,1,0)),"맵없음",""))</f>
        <v/>
      </c>
      <c r="O1947">
        <f t="shared" si="214"/>
        <v>1</v>
      </c>
      <c r="Q1947">
        <f t="shared" si="215"/>
        <v>1</v>
      </c>
      <c r="R1947" t="b">
        <f t="shared" ca="1" si="216"/>
        <v>1</v>
      </c>
      <c r="T1947" t="b">
        <f t="shared" ca="1" si="217"/>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220"/>
        <v>1</v>
      </c>
      <c r="AJ1947">
        <f t="shared" si="218"/>
        <v>1</v>
      </c>
      <c r="AK1947">
        <f t="shared" si="219"/>
        <v>1</v>
      </c>
      <c r="AL1947">
        <f t="shared" si="213"/>
        <v>2</v>
      </c>
    </row>
    <row r="1948" spans="1:38" hidden="1" x14ac:dyDescent="0.3">
      <c r="A1948">
        <v>17</v>
      </c>
      <c r="B1948">
        <v>7</v>
      </c>
      <c r="C1948">
        <f>IF(OR($L1948=TRUE,$A1948=0,MOD($A1948,ChapterTable!$R$20)&lt;&gt;0),
MAX(0,INT(($B1948+ChapterTable!$P$26+VLOOKUP(SUBSTITUTE(C$1,"성장단계","")&amp;"단계오프셋",ChapterTable!$R:$S,2,0))/ChapterTable!$P$23)),
MAX(0,INT(($B1948+ChapterTable!$R$26+VLOOKUP(SUBSTITUTE(C$1,"성장단계","")&amp;"보스단계오프셋",ChapterTable!$R:$S,2,0))/ChapterTable!$R$23)))</f>
        <v>1</v>
      </c>
      <c r="D1948">
        <f>IF(OR($L1948=TRUE,$A1948=0,MOD($A1948,ChapterTable!$R$20)&lt;&gt;0),
MAX(0,INT(($B1948+ChapterTable!$P$26+VLOOKUP(SUBSTITUTE(D$1,"성장단계","")&amp;"단계오프셋",ChapterTable!$R:$S,2,0))/ChapterTable!$P$23)),
MAX(0,INT(($B1948+ChapterTable!$R$26+VLOOKUP(SUBSTITUTE(D$1,"성장단계","")&amp;"보스단계오프셋",ChapterTable!$R:$S,2,0))/ChapterTable!$R$23)))</f>
        <v>0</v>
      </c>
      <c r="E1948" s="1">
        <f ca="1">IF(AND($A1948=0,$B1948=1),
    VLOOKUP(1,ChapterTable!$1:$1048576,MATCH("최종"&amp;SUBSTITUTE(SUBSTITUTE(E$1,"standard",""),"|Float",""),ChapterTable!$1:$1,0),0)*ChapterTable!$P$17,
  IF(AND($A1948=0,$B1948=0),
    E1949,
  IF($B1948=0,
    VLOOKUP($A1948,ChapterTable!$1:$1048576,MATCH("최종"&amp;SUBSTITUTE(SUBSTITUTE(E$1,"standard",""),"|Float",""),ChapterTable!$1:$1,0),0),
  IF($B1948=1,
    IF($L1948=FALSE,
      VLOOKUP($A1948,ChapterTable!$1:$1048576,MATCH("최종"&amp;SUBSTITUTE(SUBSTITUTE(E$1,"standard",""),"|Float",""),ChapterTable!$1:$1,0),0),
      VLOOKUP($A1948-ChapterTable!$P$11,ChapterTable!$1:$1048576,MATCH("최종"&amp;SUBSTITUTE(SUBSTITUTE(E$1,"standard",""),"|Float",""),ChapterTable!$1:$1,0),0)*ChapterTable!$P$14
    ),
  OFFSET(E1948,-$B1948+IF($L1948,1,0),0)*IF($B1948&gt;OFFSET($B1948,1,0),ChapterTable!$R$17,1)*
    (VLOOKUP(SUBSTITUTE(SUBSTITUTE(E$1,"standard",""),"|Float","")&amp;IF(OR($L1948=TRUE,$A1948=0,MOD($A1948,ChapterTable!$R$20)&lt;&gt;0),"","보스")&amp;"인게임누적곱배수",ChapterTable!$R:$S,2,0)^C1948
    +VLOOKUP(SUBSTITUTE(SUBSTITUTE(E$1,"standard",""),"|Float","")&amp;IF(OR($L1948=TRUE,$A1948=0,MOD($A1948,ChapterTable!$R$20)&lt;&gt;0),"","보스")&amp;"인게임누적합배수",ChapterTable!$R:$S,2,0)*C1948)
  )
  )
  )
)</f>
        <v>72515.228247070307</v>
      </c>
      <c r="F1948" s="1">
        <f ca="1">IF(AND($A1948=0,$B1948=1),
    VLOOKUP(1,ChapterTable!$1:$1048576,MATCH("최종"&amp;SUBSTITUTE(SUBSTITUTE(F$1,"standard",""),"|Float",""),ChapterTable!$1:$1,0),0)*ChapterTable!$P$17,
  IF(AND($A1948=0,$B1948=0),
    F1949,
  IF($B1948=0,
    VLOOKUP($A1948,ChapterTable!$1:$1048576,MATCH("최종"&amp;SUBSTITUTE(SUBSTITUTE(F$1,"standard",""),"|Float",""),ChapterTable!$1:$1,0),0),
  IF($B1948=1,
    IF($L1948=FALSE,
      VLOOKUP($A1948,ChapterTable!$1:$1048576,MATCH("최종"&amp;SUBSTITUTE(SUBSTITUTE(F$1,"standard",""),"|Float",""),ChapterTable!$1:$1,0),0),
      VLOOKUP($A1948-ChapterTable!$P$11,ChapterTable!$1:$1048576,MATCH("최종"&amp;SUBSTITUTE(SUBSTITUTE(F$1,"standard",""),"|Float",""),ChapterTable!$1:$1,0),0)*ChapterTable!$P$14
    ),
  OFFSET(F1948,-$B1948+IF($L1948,1,0),0)*
    (VLOOKUP(SUBSTITUTE(SUBSTITUTE(F$1,"standard",""),"|Float","")&amp;IF(OR($L1948=TRUE,$A1948=0,MOD($A1948,ChapterTable!$R$20)&lt;&gt;0),"","보스")&amp;"인게임누적곱배수",ChapterTable!$R:$S,2,0)^D1948
    +VLOOKUP(SUBSTITUTE(SUBSTITUTE(F$1,"standard",""),"|Float","")&amp;IF(OR($L1948=TRUE,$A1948=0,MOD($A1948,ChapterTable!$R$20)&lt;&gt;0),"","보스")&amp;"인게임누적합배수",ChapterTable!$R:$S,2,0)*D1948)
  )
  )
  )
)</f>
        <v>25178.89869689941</v>
      </c>
      <c r="G1948" t="s">
        <v>715</v>
      </c>
      <c r="J1948" t="str">
        <f>IF(ISBLANK(I1948),"",
IFERROR(VLOOKUP(I1948,[1]StringTable!$1:$1048576,MATCH("kor|String",[1]StringTable!$1:$1,0),0),
"스트링없음"))</f>
        <v/>
      </c>
      <c r="L1948" t="b">
        <v>1</v>
      </c>
      <c r="N1948" t="str">
        <f>IF(ISBLANK(M1948),"",IF(ISERROR(VLOOKUP(M1948,MapTable!$A:$A,1,0)),"맵없음",""))</f>
        <v/>
      </c>
      <c r="O1948">
        <f t="shared" si="214"/>
        <v>1</v>
      </c>
      <c r="Q1948">
        <f t="shared" si="215"/>
        <v>1</v>
      </c>
      <c r="R1948" t="b">
        <f t="shared" ca="1" si="216"/>
        <v>1</v>
      </c>
      <c r="T1948" t="b">
        <f t="shared" ca="1" si="217"/>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220"/>
        <v>1</v>
      </c>
      <c r="AJ1948">
        <f t="shared" si="218"/>
        <v>1</v>
      </c>
      <c r="AK1948">
        <f t="shared" si="219"/>
        <v>1</v>
      </c>
      <c r="AL1948">
        <f t="shared" si="213"/>
        <v>2</v>
      </c>
    </row>
    <row r="1949" spans="1:38" hidden="1" x14ac:dyDescent="0.3">
      <c r="A1949">
        <v>17</v>
      </c>
      <c r="B1949">
        <v>8</v>
      </c>
      <c r="C1949">
        <f>IF(OR($L1949=TRUE,$A1949=0,MOD($A1949,ChapterTable!$R$20)&lt;&gt;0),
MAX(0,INT(($B1949+ChapterTable!$P$26+VLOOKUP(SUBSTITUTE(C$1,"성장단계","")&amp;"단계오프셋",ChapterTable!$R:$S,2,0))/ChapterTable!$P$23)),
MAX(0,INT(($B1949+ChapterTable!$R$26+VLOOKUP(SUBSTITUTE(C$1,"성장단계","")&amp;"보스단계오프셋",ChapterTable!$R:$S,2,0))/ChapterTable!$R$23)))</f>
        <v>1</v>
      </c>
      <c r="D1949">
        <f>IF(OR($L1949=TRUE,$A1949=0,MOD($A1949,ChapterTable!$R$20)&lt;&gt;0),
MAX(0,INT(($B1949+ChapterTable!$P$26+VLOOKUP(SUBSTITUTE(D$1,"성장단계","")&amp;"단계오프셋",ChapterTable!$R:$S,2,0))/ChapterTable!$P$23)),
MAX(0,INT(($B1949+ChapterTable!$R$26+VLOOKUP(SUBSTITUTE(D$1,"성장단계","")&amp;"보스단계오프셋",ChapterTable!$R:$S,2,0))/ChapterTable!$R$23)))</f>
        <v>0</v>
      </c>
      <c r="E1949" s="1">
        <f ca="1">IF(AND($A1949=0,$B1949=1),
    VLOOKUP(1,ChapterTable!$1:$1048576,MATCH("최종"&amp;SUBSTITUTE(SUBSTITUTE(E$1,"standard",""),"|Float",""),ChapterTable!$1:$1,0),0)*ChapterTable!$P$17,
  IF(AND($A1949=0,$B1949=0),
    E1950,
  IF($B1949=0,
    VLOOKUP($A1949,ChapterTable!$1:$1048576,MATCH("최종"&amp;SUBSTITUTE(SUBSTITUTE(E$1,"standard",""),"|Float",""),ChapterTable!$1:$1,0),0),
  IF($B1949=1,
    IF($L1949=FALSE,
      VLOOKUP($A1949,ChapterTable!$1:$1048576,MATCH("최종"&amp;SUBSTITUTE(SUBSTITUTE(E$1,"standard",""),"|Float",""),ChapterTable!$1:$1,0),0),
      VLOOKUP($A1949-ChapterTable!$P$11,ChapterTable!$1:$1048576,MATCH("최종"&amp;SUBSTITUTE(SUBSTITUTE(E$1,"standard",""),"|Float",""),ChapterTable!$1:$1,0),0)*ChapterTable!$P$14
    ),
  OFFSET(E1949,-$B1949+IF($L1949,1,0),0)*IF($B1949&gt;OFFSET($B1949,1,0),ChapterTable!$R$17,1)*
    (VLOOKUP(SUBSTITUTE(SUBSTITUTE(E$1,"standard",""),"|Float","")&amp;IF(OR($L1949=TRUE,$A1949=0,MOD($A1949,ChapterTable!$R$20)&lt;&gt;0),"","보스")&amp;"인게임누적곱배수",ChapterTable!$R:$S,2,0)^C1949
    +VLOOKUP(SUBSTITUTE(SUBSTITUTE(E$1,"standard",""),"|Float","")&amp;IF(OR($L1949=TRUE,$A1949=0,MOD($A1949,ChapterTable!$R$20)&lt;&gt;0),"","보스")&amp;"인게임누적합배수",ChapterTable!$R:$S,2,0)*C1949)
  )
  )
  )
)</f>
        <v>72515.228247070307</v>
      </c>
      <c r="F1949" s="1">
        <f ca="1">IF(AND($A1949=0,$B1949=1),
    VLOOKUP(1,ChapterTable!$1:$1048576,MATCH("최종"&amp;SUBSTITUTE(SUBSTITUTE(F$1,"standard",""),"|Float",""),ChapterTable!$1:$1,0),0)*ChapterTable!$P$17,
  IF(AND($A1949=0,$B1949=0),
    F1950,
  IF($B1949=0,
    VLOOKUP($A1949,ChapterTable!$1:$1048576,MATCH("최종"&amp;SUBSTITUTE(SUBSTITUTE(F$1,"standard",""),"|Float",""),ChapterTable!$1:$1,0),0),
  IF($B1949=1,
    IF($L1949=FALSE,
      VLOOKUP($A1949,ChapterTable!$1:$1048576,MATCH("최종"&amp;SUBSTITUTE(SUBSTITUTE(F$1,"standard",""),"|Float",""),ChapterTable!$1:$1,0),0),
      VLOOKUP($A1949-ChapterTable!$P$11,ChapterTable!$1:$1048576,MATCH("최종"&amp;SUBSTITUTE(SUBSTITUTE(F$1,"standard",""),"|Float",""),ChapterTable!$1:$1,0),0)*ChapterTable!$P$14
    ),
  OFFSET(F1949,-$B1949+IF($L1949,1,0),0)*
    (VLOOKUP(SUBSTITUTE(SUBSTITUTE(F$1,"standard",""),"|Float","")&amp;IF(OR($L1949=TRUE,$A1949=0,MOD($A1949,ChapterTable!$R$20)&lt;&gt;0),"","보스")&amp;"인게임누적곱배수",ChapterTable!$R:$S,2,0)^D1949
    +VLOOKUP(SUBSTITUTE(SUBSTITUTE(F$1,"standard",""),"|Float","")&amp;IF(OR($L1949=TRUE,$A1949=0,MOD($A1949,ChapterTable!$R$20)&lt;&gt;0),"","보스")&amp;"인게임누적합배수",ChapterTable!$R:$S,2,0)*D1949)
  )
  )
  )
)</f>
        <v>25178.89869689941</v>
      </c>
      <c r="G1949" t="s">
        <v>715</v>
      </c>
      <c r="J1949" t="str">
        <f>IF(ISBLANK(I1949),"",
IFERROR(VLOOKUP(I1949,[1]StringTable!$1:$1048576,MATCH("kor|String",[1]StringTable!$1:$1,0),0),
"스트링없음"))</f>
        <v/>
      </c>
      <c r="L1949" t="b">
        <v>1</v>
      </c>
      <c r="N1949" t="str">
        <f>IF(ISBLANK(M1949),"",IF(ISERROR(VLOOKUP(M1949,MapTable!$A:$A,1,0)),"맵없음",""))</f>
        <v/>
      </c>
      <c r="O1949">
        <f t="shared" si="214"/>
        <v>1</v>
      </c>
      <c r="Q1949">
        <f t="shared" si="215"/>
        <v>1</v>
      </c>
      <c r="R1949" t="b">
        <f t="shared" ca="1" si="216"/>
        <v>1</v>
      </c>
      <c r="T1949" t="b">
        <f t="shared" ca="1" si="217"/>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220"/>
        <v>1</v>
      </c>
      <c r="AJ1949">
        <f t="shared" si="218"/>
        <v>1</v>
      </c>
      <c r="AK1949">
        <f t="shared" si="219"/>
        <v>1</v>
      </c>
      <c r="AL1949">
        <f t="shared" si="213"/>
        <v>2</v>
      </c>
    </row>
    <row r="1950" spans="1:38" hidden="1" x14ac:dyDescent="0.3">
      <c r="A1950">
        <v>17</v>
      </c>
      <c r="B1950">
        <v>9</v>
      </c>
      <c r="C1950">
        <f>IF(OR($L1950=TRUE,$A1950=0,MOD($A1950,ChapterTable!$R$20)&lt;&gt;0),
MAX(0,INT(($B1950+ChapterTable!$P$26+VLOOKUP(SUBSTITUTE(C$1,"성장단계","")&amp;"단계오프셋",ChapterTable!$R:$S,2,0))/ChapterTable!$P$23)),
MAX(0,INT(($B1950+ChapterTable!$R$26+VLOOKUP(SUBSTITUTE(C$1,"성장단계","")&amp;"보스단계오프셋",ChapterTable!$R:$S,2,0))/ChapterTable!$R$23)))</f>
        <v>1</v>
      </c>
      <c r="D1950">
        <f>IF(OR($L1950=TRUE,$A1950=0,MOD($A1950,ChapterTable!$R$20)&lt;&gt;0),
MAX(0,INT(($B1950+ChapterTable!$P$26+VLOOKUP(SUBSTITUTE(D$1,"성장단계","")&amp;"단계오프셋",ChapterTable!$R:$S,2,0))/ChapterTable!$P$23)),
MAX(0,INT(($B1950+ChapterTable!$R$26+VLOOKUP(SUBSTITUTE(D$1,"성장단계","")&amp;"보스단계오프셋",ChapterTable!$R:$S,2,0))/ChapterTable!$R$23)))</f>
        <v>0</v>
      </c>
      <c r="E1950" s="1">
        <f ca="1">IF(AND($A1950=0,$B1950=1),
    VLOOKUP(1,ChapterTable!$1:$1048576,MATCH("최종"&amp;SUBSTITUTE(SUBSTITUTE(E$1,"standard",""),"|Float",""),ChapterTable!$1:$1,0),0)*ChapterTable!$P$17,
  IF(AND($A1950=0,$B1950=0),
    E1951,
  IF($B1950=0,
    VLOOKUP($A1950,ChapterTable!$1:$1048576,MATCH("최종"&amp;SUBSTITUTE(SUBSTITUTE(E$1,"standard",""),"|Float",""),ChapterTable!$1:$1,0),0),
  IF($B1950=1,
    IF($L1950=FALSE,
      VLOOKUP($A1950,ChapterTable!$1:$1048576,MATCH("최종"&amp;SUBSTITUTE(SUBSTITUTE(E$1,"standard",""),"|Float",""),ChapterTable!$1:$1,0),0),
      VLOOKUP($A1950-ChapterTable!$P$11,ChapterTable!$1:$1048576,MATCH("최종"&amp;SUBSTITUTE(SUBSTITUTE(E$1,"standard",""),"|Float",""),ChapterTable!$1:$1,0),0)*ChapterTable!$P$14
    ),
  OFFSET(E1950,-$B1950+IF($L1950,1,0),0)*IF($B1950&gt;OFFSET($B1950,1,0),ChapterTable!$R$17,1)*
    (VLOOKUP(SUBSTITUTE(SUBSTITUTE(E$1,"standard",""),"|Float","")&amp;IF(OR($L1950=TRUE,$A1950=0,MOD($A1950,ChapterTable!$R$20)&lt;&gt;0),"","보스")&amp;"인게임누적곱배수",ChapterTable!$R:$S,2,0)^C1950
    +VLOOKUP(SUBSTITUTE(SUBSTITUTE(E$1,"standard",""),"|Float","")&amp;IF(OR($L1950=TRUE,$A1950=0,MOD($A1950,ChapterTable!$R$20)&lt;&gt;0),"","보스")&amp;"인게임누적합배수",ChapterTable!$R:$S,2,0)*C1950)
  )
  )
  )
)</f>
        <v>72515.228247070307</v>
      </c>
      <c r="F1950" s="1">
        <f ca="1">IF(AND($A1950=0,$B1950=1),
    VLOOKUP(1,ChapterTable!$1:$1048576,MATCH("최종"&amp;SUBSTITUTE(SUBSTITUTE(F$1,"standard",""),"|Float",""),ChapterTable!$1:$1,0),0)*ChapterTable!$P$17,
  IF(AND($A1950=0,$B1950=0),
    F1951,
  IF($B1950=0,
    VLOOKUP($A1950,ChapterTable!$1:$1048576,MATCH("최종"&amp;SUBSTITUTE(SUBSTITUTE(F$1,"standard",""),"|Float",""),ChapterTable!$1:$1,0),0),
  IF($B1950=1,
    IF($L1950=FALSE,
      VLOOKUP($A1950,ChapterTable!$1:$1048576,MATCH("최종"&amp;SUBSTITUTE(SUBSTITUTE(F$1,"standard",""),"|Float",""),ChapterTable!$1:$1,0),0),
      VLOOKUP($A1950-ChapterTable!$P$11,ChapterTable!$1:$1048576,MATCH("최종"&amp;SUBSTITUTE(SUBSTITUTE(F$1,"standard",""),"|Float",""),ChapterTable!$1:$1,0),0)*ChapterTable!$P$14
    ),
  OFFSET(F1950,-$B1950+IF($L1950,1,0),0)*
    (VLOOKUP(SUBSTITUTE(SUBSTITUTE(F$1,"standard",""),"|Float","")&amp;IF(OR($L1950=TRUE,$A1950=0,MOD($A1950,ChapterTable!$R$20)&lt;&gt;0),"","보스")&amp;"인게임누적곱배수",ChapterTable!$R:$S,2,0)^D1950
    +VLOOKUP(SUBSTITUTE(SUBSTITUTE(F$1,"standard",""),"|Float","")&amp;IF(OR($L1950=TRUE,$A1950=0,MOD($A1950,ChapterTable!$R$20)&lt;&gt;0),"","보스")&amp;"인게임누적합배수",ChapterTable!$R:$S,2,0)*D1950)
  )
  )
  )
)</f>
        <v>25178.89869689941</v>
      </c>
      <c r="G1950" t="s">
        <v>715</v>
      </c>
      <c r="J1950" t="str">
        <f>IF(ISBLANK(I1950),"",
IFERROR(VLOOKUP(I1950,[1]StringTable!$1:$1048576,MATCH("kor|String",[1]StringTable!$1:$1,0),0),
"스트링없음"))</f>
        <v/>
      </c>
      <c r="L1950" t="b">
        <v>1</v>
      </c>
      <c r="N1950" t="str">
        <f>IF(ISBLANK(M1950),"",IF(ISERROR(VLOOKUP(M1950,MapTable!$A:$A,1,0)),"맵없음",""))</f>
        <v/>
      </c>
      <c r="O1950">
        <f t="shared" si="214"/>
        <v>91</v>
      </c>
      <c r="Q1950">
        <f t="shared" si="215"/>
        <v>91</v>
      </c>
      <c r="R1950" t="b">
        <f t="shared" ca="1" si="216"/>
        <v>1</v>
      </c>
      <c r="T1950" t="b">
        <f t="shared" ca="1" si="217"/>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220"/>
        <v>1</v>
      </c>
      <c r="AJ1950">
        <f t="shared" si="218"/>
        <v>1</v>
      </c>
      <c r="AK1950">
        <f t="shared" si="219"/>
        <v>1</v>
      </c>
      <c r="AL1950">
        <f t="shared" si="213"/>
        <v>2</v>
      </c>
    </row>
    <row r="1951" spans="1:38" hidden="1" x14ac:dyDescent="0.3">
      <c r="A1951">
        <v>17</v>
      </c>
      <c r="B1951">
        <v>10</v>
      </c>
      <c r="C1951">
        <f>IF(OR($L1951=TRUE,$A1951=0,MOD($A1951,ChapterTable!$R$20)&lt;&gt;0),
MAX(0,INT(($B1951+ChapterTable!$P$26+VLOOKUP(SUBSTITUTE(C$1,"성장단계","")&amp;"단계오프셋",ChapterTable!$R:$S,2,0))/ChapterTable!$P$23)),
MAX(0,INT(($B1951+ChapterTable!$R$26+VLOOKUP(SUBSTITUTE(C$1,"성장단계","")&amp;"보스단계오프셋",ChapterTable!$R:$S,2,0))/ChapterTable!$R$23)))</f>
        <v>1</v>
      </c>
      <c r="D1951">
        <f>IF(OR($L1951=TRUE,$A1951=0,MOD($A1951,ChapterTable!$R$20)&lt;&gt;0),
MAX(0,INT(($B1951+ChapterTable!$P$26+VLOOKUP(SUBSTITUTE(D$1,"성장단계","")&amp;"단계오프셋",ChapterTable!$R:$S,2,0))/ChapterTable!$P$23)),
MAX(0,INT(($B1951+ChapterTable!$R$26+VLOOKUP(SUBSTITUTE(D$1,"성장단계","")&amp;"보스단계오프셋",ChapterTable!$R:$S,2,0))/ChapterTable!$R$23)))</f>
        <v>0</v>
      </c>
      <c r="E1951" s="1">
        <f ca="1">IF(AND($A1951=0,$B1951=1),
    VLOOKUP(1,ChapterTable!$1:$1048576,MATCH("최종"&amp;SUBSTITUTE(SUBSTITUTE(E$1,"standard",""),"|Float",""),ChapterTable!$1:$1,0),0)*ChapterTable!$P$17,
  IF(AND($A1951=0,$B1951=0),
    E1952,
  IF($B1951=0,
    VLOOKUP($A1951,ChapterTable!$1:$1048576,MATCH("최종"&amp;SUBSTITUTE(SUBSTITUTE(E$1,"standard",""),"|Float",""),ChapterTable!$1:$1,0),0),
  IF($B1951=1,
    IF($L1951=FALSE,
      VLOOKUP($A1951,ChapterTable!$1:$1048576,MATCH("최종"&amp;SUBSTITUTE(SUBSTITUTE(E$1,"standard",""),"|Float",""),ChapterTable!$1:$1,0),0),
      VLOOKUP($A1951-ChapterTable!$P$11,ChapterTable!$1:$1048576,MATCH("최종"&amp;SUBSTITUTE(SUBSTITUTE(E$1,"standard",""),"|Float",""),ChapterTable!$1:$1,0),0)*ChapterTable!$P$14
    ),
  OFFSET(E1951,-$B1951+IF($L1951,1,0),0)*IF($B1951&gt;OFFSET($B1951,1,0),ChapterTable!$R$17,1)*
    (VLOOKUP(SUBSTITUTE(SUBSTITUTE(E$1,"standard",""),"|Float","")&amp;IF(OR($L1951=TRUE,$A1951=0,MOD($A1951,ChapterTable!$R$20)&lt;&gt;0),"","보스")&amp;"인게임누적곱배수",ChapterTable!$R:$S,2,0)^C1951
    +VLOOKUP(SUBSTITUTE(SUBSTITUTE(E$1,"standard",""),"|Float","")&amp;IF(OR($L1951=TRUE,$A1951=0,MOD($A1951,ChapterTable!$R$20)&lt;&gt;0),"","보스")&amp;"인게임누적합배수",ChapterTable!$R:$S,2,0)*C1951)
  )
  )
  )
)</f>
        <v>72515.228247070307</v>
      </c>
      <c r="F1951" s="1">
        <f ca="1">IF(AND($A1951=0,$B1951=1),
    VLOOKUP(1,ChapterTable!$1:$1048576,MATCH("최종"&amp;SUBSTITUTE(SUBSTITUTE(F$1,"standard",""),"|Float",""),ChapterTable!$1:$1,0),0)*ChapterTable!$P$17,
  IF(AND($A1951=0,$B1951=0),
    F1952,
  IF($B1951=0,
    VLOOKUP($A1951,ChapterTable!$1:$1048576,MATCH("최종"&amp;SUBSTITUTE(SUBSTITUTE(F$1,"standard",""),"|Float",""),ChapterTable!$1:$1,0),0),
  IF($B1951=1,
    IF($L1951=FALSE,
      VLOOKUP($A1951,ChapterTable!$1:$1048576,MATCH("최종"&amp;SUBSTITUTE(SUBSTITUTE(F$1,"standard",""),"|Float",""),ChapterTable!$1:$1,0),0),
      VLOOKUP($A1951-ChapterTable!$P$11,ChapterTable!$1:$1048576,MATCH("최종"&amp;SUBSTITUTE(SUBSTITUTE(F$1,"standard",""),"|Float",""),ChapterTable!$1:$1,0),0)*ChapterTable!$P$14
    ),
  OFFSET(F1951,-$B1951+IF($L1951,1,0),0)*
    (VLOOKUP(SUBSTITUTE(SUBSTITUTE(F$1,"standard",""),"|Float","")&amp;IF(OR($L1951=TRUE,$A1951=0,MOD($A1951,ChapterTable!$R$20)&lt;&gt;0),"","보스")&amp;"인게임누적곱배수",ChapterTable!$R:$S,2,0)^D1951
    +VLOOKUP(SUBSTITUTE(SUBSTITUTE(F$1,"standard",""),"|Float","")&amp;IF(OR($L1951=TRUE,$A1951=0,MOD($A1951,ChapterTable!$R$20)&lt;&gt;0),"","보스")&amp;"인게임누적합배수",ChapterTable!$R:$S,2,0)*D1951)
  )
  )
  )
)</f>
        <v>25178.89869689941</v>
      </c>
      <c r="G1951" t="s">
        <v>715</v>
      </c>
      <c r="J1951" t="str">
        <f>IF(ISBLANK(I1951),"",
IFERROR(VLOOKUP(I1951,[1]StringTable!$1:$1048576,MATCH("kor|String",[1]StringTable!$1:$1,0),0),
"스트링없음"))</f>
        <v/>
      </c>
      <c r="L1951" t="b">
        <v>1</v>
      </c>
      <c r="N1951" t="str">
        <f>IF(ISBLANK(M1951),"",IF(ISERROR(VLOOKUP(M1951,MapTable!$A:$A,1,0)),"맵없음",""))</f>
        <v/>
      </c>
      <c r="O1951">
        <f t="shared" si="214"/>
        <v>21</v>
      </c>
      <c r="Q1951">
        <f t="shared" si="215"/>
        <v>21</v>
      </c>
      <c r="R1951" t="b">
        <f t="shared" ca="1" si="216"/>
        <v>1</v>
      </c>
      <c r="T1951" t="b">
        <f t="shared" ca="1" si="217"/>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220"/>
        <v>1</v>
      </c>
      <c r="AJ1951">
        <f t="shared" si="218"/>
        <v>1</v>
      </c>
      <c r="AK1951">
        <f t="shared" si="219"/>
        <v>1</v>
      </c>
      <c r="AL1951">
        <f t="shared" si="213"/>
        <v>2</v>
      </c>
    </row>
    <row r="1952" spans="1:38" hidden="1" x14ac:dyDescent="0.3">
      <c r="A1952">
        <v>17</v>
      </c>
      <c r="B1952">
        <v>11</v>
      </c>
      <c r="C1952">
        <f>IF(OR($L1952=TRUE,$A1952=0,MOD($A1952,ChapterTable!$R$20)&lt;&gt;0),
MAX(0,INT(($B1952+ChapterTable!$P$26+VLOOKUP(SUBSTITUTE(C$1,"성장단계","")&amp;"단계오프셋",ChapterTable!$R:$S,2,0))/ChapterTable!$P$23)),
MAX(0,INT(($B1952+ChapterTable!$R$26+VLOOKUP(SUBSTITUTE(C$1,"성장단계","")&amp;"보스단계오프셋",ChapterTable!$R:$S,2,0))/ChapterTable!$R$23)))</f>
        <v>1</v>
      </c>
      <c r="D1952">
        <f>IF(OR($L1952=TRUE,$A1952=0,MOD($A1952,ChapterTable!$R$20)&lt;&gt;0),
MAX(0,INT(($B1952+ChapterTable!$P$26+VLOOKUP(SUBSTITUTE(D$1,"성장단계","")&amp;"단계오프셋",ChapterTable!$R:$S,2,0))/ChapterTable!$P$23)),
MAX(0,INT(($B1952+ChapterTable!$R$26+VLOOKUP(SUBSTITUTE(D$1,"성장단계","")&amp;"보스단계오프셋",ChapterTable!$R:$S,2,0))/ChapterTable!$R$23)))</f>
        <v>1</v>
      </c>
      <c r="E1952" s="1">
        <f ca="1">IF(AND($A1952=0,$B1952=1),
    VLOOKUP(1,ChapterTable!$1:$1048576,MATCH("최종"&amp;SUBSTITUTE(SUBSTITUTE(E$1,"standard",""),"|Float",""),ChapterTable!$1:$1,0),0)*ChapterTable!$P$17,
  IF(AND($A1952=0,$B1952=0),
    E1953,
  IF($B1952=0,
    VLOOKUP($A1952,ChapterTable!$1:$1048576,MATCH("최종"&amp;SUBSTITUTE(SUBSTITUTE(E$1,"standard",""),"|Float",""),ChapterTable!$1:$1,0),0),
  IF($B1952=1,
    IF($L1952=FALSE,
      VLOOKUP($A1952,ChapterTable!$1:$1048576,MATCH("최종"&amp;SUBSTITUTE(SUBSTITUTE(E$1,"standard",""),"|Float",""),ChapterTable!$1:$1,0),0),
      VLOOKUP($A1952-ChapterTable!$P$11,ChapterTable!$1:$1048576,MATCH("최종"&amp;SUBSTITUTE(SUBSTITUTE(E$1,"standard",""),"|Float",""),ChapterTable!$1:$1,0),0)*ChapterTable!$P$14
    ),
  OFFSET(E1952,-$B1952+IF($L1952,1,0),0)*IF($B1952&gt;OFFSET($B1952,1,0),ChapterTable!$R$17,1)*
    (VLOOKUP(SUBSTITUTE(SUBSTITUTE(E$1,"standard",""),"|Float","")&amp;IF(OR($L1952=TRUE,$A1952=0,MOD($A1952,ChapterTable!$R$20)&lt;&gt;0),"","보스")&amp;"인게임누적곱배수",ChapterTable!$R:$S,2,0)^C1952
    +VLOOKUP(SUBSTITUTE(SUBSTITUTE(E$1,"standard",""),"|Float","")&amp;IF(OR($L1952=TRUE,$A1952=0,MOD($A1952,ChapterTable!$R$20)&lt;&gt;0),"","보스")&amp;"인게임누적합배수",ChapterTable!$R:$S,2,0)*C1952)
  )
  )
  )
)</f>
        <v>72515.228247070307</v>
      </c>
      <c r="F1952" s="1">
        <f ca="1">IF(AND($A1952=0,$B1952=1),
    VLOOKUP(1,ChapterTable!$1:$1048576,MATCH("최종"&amp;SUBSTITUTE(SUBSTITUTE(F$1,"standard",""),"|Float",""),ChapterTable!$1:$1,0),0)*ChapterTable!$P$17,
  IF(AND($A1952=0,$B1952=0),
    F1953,
  IF($B1952=0,
    VLOOKUP($A1952,ChapterTable!$1:$1048576,MATCH("최종"&amp;SUBSTITUTE(SUBSTITUTE(F$1,"standard",""),"|Float",""),ChapterTable!$1:$1,0),0),
  IF($B1952=1,
    IF($L1952=FALSE,
      VLOOKUP($A1952,ChapterTable!$1:$1048576,MATCH("최종"&amp;SUBSTITUTE(SUBSTITUTE(F$1,"standard",""),"|Float",""),ChapterTable!$1:$1,0),0),
      VLOOKUP($A1952-ChapterTable!$P$11,ChapterTable!$1:$1048576,MATCH("최종"&amp;SUBSTITUTE(SUBSTITUTE(F$1,"standard",""),"|Float",""),ChapterTable!$1:$1,0),0)*ChapterTable!$P$14
    ),
  OFFSET(F1952,-$B1952+IF($L1952,1,0),0)*
    (VLOOKUP(SUBSTITUTE(SUBSTITUTE(F$1,"standard",""),"|Float","")&amp;IF(OR($L1952=TRUE,$A1952=0,MOD($A1952,ChapterTable!$R$20)&lt;&gt;0),"","보스")&amp;"인게임누적곱배수",ChapterTable!$R:$S,2,0)^D1952
    +VLOOKUP(SUBSTITUTE(SUBSTITUTE(F$1,"standard",""),"|Float","")&amp;IF(OR($L1952=TRUE,$A1952=0,MOD($A1952,ChapterTable!$R$20)&lt;&gt;0),"","보스")&amp;"인게임누적합배수",ChapterTable!$R:$S,2,0)*D1952)
  )
  )
  )
)</f>
        <v>27067.316099166866</v>
      </c>
      <c r="G1952" t="s">
        <v>715</v>
      </c>
      <c r="J1952" t="str">
        <f>IF(ISBLANK(I1952),"",
IFERROR(VLOOKUP(I1952,[1]StringTable!$1:$1048576,MATCH("kor|String",[1]StringTable!$1:$1,0),0),
"스트링없음"))</f>
        <v/>
      </c>
      <c r="L1952" t="b">
        <v>1</v>
      </c>
      <c r="N1952" t="str">
        <f>IF(ISBLANK(M1952),"",IF(ISERROR(VLOOKUP(M1952,MapTable!$A:$A,1,0)),"맵없음",""))</f>
        <v/>
      </c>
      <c r="O1952">
        <f t="shared" si="214"/>
        <v>2</v>
      </c>
      <c r="Q1952">
        <f t="shared" si="215"/>
        <v>2</v>
      </c>
      <c r="R1952" t="b">
        <f t="shared" ca="1" si="216"/>
        <v>1</v>
      </c>
      <c r="T1952" t="b">
        <f t="shared" ca="1" si="217"/>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220"/>
        <v>0.5</v>
      </c>
      <c r="AJ1952">
        <f t="shared" si="218"/>
        <v>0.54666666600000002</v>
      </c>
      <c r="AK1952">
        <f t="shared" si="219"/>
        <v>1</v>
      </c>
      <c r="AL1952">
        <f t="shared" si="213"/>
        <v>2</v>
      </c>
    </row>
    <row r="1953" spans="1:38" hidden="1" x14ac:dyDescent="0.3">
      <c r="A1953">
        <v>17</v>
      </c>
      <c r="B1953">
        <v>12</v>
      </c>
      <c r="C1953">
        <f>IF(OR($L1953=TRUE,$A1953=0,MOD($A1953,ChapterTable!$R$20)&lt;&gt;0),
MAX(0,INT(($B1953+ChapterTable!$P$26+VLOOKUP(SUBSTITUTE(C$1,"성장단계","")&amp;"단계오프셋",ChapterTable!$R:$S,2,0))/ChapterTable!$P$23)),
MAX(0,INT(($B1953+ChapterTable!$R$26+VLOOKUP(SUBSTITUTE(C$1,"성장단계","")&amp;"보스단계오프셋",ChapterTable!$R:$S,2,0))/ChapterTable!$R$23)))</f>
        <v>1</v>
      </c>
      <c r="D1953">
        <f>IF(OR($L1953=TRUE,$A1953=0,MOD($A1953,ChapterTable!$R$20)&lt;&gt;0),
MAX(0,INT(($B1953+ChapterTable!$P$26+VLOOKUP(SUBSTITUTE(D$1,"성장단계","")&amp;"단계오프셋",ChapterTable!$R:$S,2,0))/ChapterTable!$P$23)),
MAX(0,INT(($B1953+ChapterTable!$R$26+VLOOKUP(SUBSTITUTE(D$1,"성장단계","")&amp;"보스단계오프셋",ChapterTable!$R:$S,2,0))/ChapterTable!$R$23)))</f>
        <v>1</v>
      </c>
      <c r="E1953" s="1">
        <f ca="1">IF(AND($A1953=0,$B1953=1),
    VLOOKUP(1,ChapterTable!$1:$1048576,MATCH("최종"&amp;SUBSTITUTE(SUBSTITUTE(E$1,"standard",""),"|Float",""),ChapterTable!$1:$1,0),0)*ChapterTable!$P$17,
  IF(AND($A1953=0,$B1953=0),
    E1954,
  IF($B1953=0,
    VLOOKUP($A1953,ChapterTable!$1:$1048576,MATCH("최종"&amp;SUBSTITUTE(SUBSTITUTE(E$1,"standard",""),"|Float",""),ChapterTable!$1:$1,0),0),
  IF($B1953=1,
    IF($L1953=FALSE,
      VLOOKUP($A1953,ChapterTable!$1:$1048576,MATCH("최종"&amp;SUBSTITUTE(SUBSTITUTE(E$1,"standard",""),"|Float",""),ChapterTable!$1:$1,0),0),
      VLOOKUP($A1953-ChapterTable!$P$11,ChapterTable!$1:$1048576,MATCH("최종"&amp;SUBSTITUTE(SUBSTITUTE(E$1,"standard",""),"|Float",""),ChapterTable!$1:$1,0),0)*ChapterTable!$P$14
    ),
  OFFSET(E1953,-$B1953+IF($L1953,1,0),0)*IF($B1953&gt;OFFSET($B1953,1,0),ChapterTable!$R$17,1)*
    (VLOOKUP(SUBSTITUTE(SUBSTITUTE(E$1,"standard",""),"|Float","")&amp;IF(OR($L1953=TRUE,$A1953=0,MOD($A1953,ChapterTable!$R$20)&lt;&gt;0),"","보스")&amp;"인게임누적곱배수",ChapterTable!$R:$S,2,0)^C1953
    +VLOOKUP(SUBSTITUTE(SUBSTITUTE(E$1,"standard",""),"|Float","")&amp;IF(OR($L1953=TRUE,$A1953=0,MOD($A1953,ChapterTable!$R$20)&lt;&gt;0),"","보스")&amp;"인게임누적합배수",ChapterTable!$R:$S,2,0)*C1953)
  )
  )
  )
)</f>
        <v>72515.228247070307</v>
      </c>
      <c r="F1953" s="1">
        <f ca="1">IF(AND($A1953=0,$B1953=1),
    VLOOKUP(1,ChapterTable!$1:$1048576,MATCH("최종"&amp;SUBSTITUTE(SUBSTITUTE(F$1,"standard",""),"|Float",""),ChapterTable!$1:$1,0),0)*ChapterTable!$P$17,
  IF(AND($A1953=0,$B1953=0),
    F1954,
  IF($B1953=0,
    VLOOKUP($A1953,ChapterTable!$1:$1048576,MATCH("최종"&amp;SUBSTITUTE(SUBSTITUTE(F$1,"standard",""),"|Float",""),ChapterTable!$1:$1,0),0),
  IF($B1953=1,
    IF($L1953=FALSE,
      VLOOKUP($A1953,ChapterTable!$1:$1048576,MATCH("최종"&amp;SUBSTITUTE(SUBSTITUTE(F$1,"standard",""),"|Float",""),ChapterTable!$1:$1,0),0),
      VLOOKUP($A1953-ChapterTable!$P$11,ChapterTable!$1:$1048576,MATCH("최종"&amp;SUBSTITUTE(SUBSTITUTE(F$1,"standard",""),"|Float",""),ChapterTable!$1:$1,0),0)*ChapterTable!$P$14
    ),
  OFFSET(F1953,-$B1953+IF($L1953,1,0),0)*
    (VLOOKUP(SUBSTITUTE(SUBSTITUTE(F$1,"standard",""),"|Float","")&amp;IF(OR($L1953=TRUE,$A1953=0,MOD($A1953,ChapterTable!$R$20)&lt;&gt;0),"","보스")&amp;"인게임누적곱배수",ChapterTable!$R:$S,2,0)^D1953
    +VLOOKUP(SUBSTITUTE(SUBSTITUTE(F$1,"standard",""),"|Float","")&amp;IF(OR($L1953=TRUE,$A1953=0,MOD($A1953,ChapterTable!$R$20)&lt;&gt;0),"","보스")&amp;"인게임누적합배수",ChapterTable!$R:$S,2,0)*D1953)
  )
  )
  )
)</f>
        <v>27067.316099166866</v>
      </c>
      <c r="G1953" t="s">
        <v>715</v>
      </c>
      <c r="J1953" t="str">
        <f>IF(ISBLANK(I1953),"",
IFERROR(VLOOKUP(I1953,[1]StringTable!$1:$1048576,MATCH("kor|String",[1]StringTable!$1:$1,0),0),
"스트링없음"))</f>
        <v/>
      </c>
      <c r="L1953" t="b">
        <v>1</v>
      </c>
      <c r="N1953" t="str">
        <f>IF(ISBLANK(M1953),"",IF(ISERROR(VLOOKUP(M1953,MapTable!$A:$A,1,0)),"맵없음",""))</f>
        <v/>
      </c>
      <c r="O1953">
        <f t="shared" si="214"/>
        <v>2</v>
      </c>
      <c r="Q1953">
        <f t="shared" si="215"/>
        <v>2</v>
      </c>
      <c r="R1953" t="b">
        <f t="shared" ca="1" si="216"/>
        <v>1</v>
      </c>
      <c r="T1953" t="b">
        <f t="shared" ca="1" si="217"/>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220"/>
        <v>0.5</v>
      </c>
      <c r="AJ1953">
        <f t="shared" si="218"/>
        <v>0.54666666600000002</v>
      </c>
      <c r="AK1953">
        <f t="shared" si="219"/>
        <v>1</v>
      </c>
      <c r="AL1953">
        <f t="shared" si="213"/>
        <v>2</v>
      </c>
    </row>
    <row r="1954" spans="1:38" hidden="1" x14ac:dyDescent="0.3">
      <c r="A1954">
        <v>17</v>
      </c>
      <c r="B1954">
        <v>13</v>
      </c>
      <c r="C1954">
        <f>IF(OR($L1954=TRUE,$A1954=0,MOD($A1954,ChapterTable!$R$20)&lt;&gt;0),
MAX(0,INT(($B1954+ChapterTable!$P$26+VLOOKUP(SUBSTITUTE(C$1,"성장단계","")&amp;"단계오프셋",ChapterTable!$R:$S,2,0))/ChapterTable!$P$23)),
MAX(0,INT(($B1954+ChapterTable!$R$26+VLOOKUP(SUBSTITUTE(C$1,"성장단계","")&amp;"보스단계오프셋",ChapterTable!$R:$S,2,0))/ChapterTable!$R$23)))</f>
        <v>1</v>
      </c>
      <c r="D1954">
        <f>IF(OR($L1954=TRUE,$A1954=0,MOD($A1954,ChapterTable!$R$20)&lt;&gt;0),
MAX(0,INT(($B1954+ChapterTable!$P$26+VLOOKUP(SUBSTITUTE(D$1,"성장단계","")&amp;"단계오프셋",ChapterTable!$R:$S,2,0))/ChapterTable!$P$23)),
MAX(0,INT(($B1954+ChapterTable!$R$26+VLOOKUP(SUBSTITUTE(D$1,"성장단계","")&amp;"보스단계오프셋",ChapterTable!$R:$S,2,0))/ChapterTable!$R$23)))</f>
        <v>1</v>
      </c>
      <c r="E1954" s="1">
        <f ca="1">IF(AND($A1954=0,$B1954=1),
    VLOOKUP(1,ChapterTable!$1:$1048576,MATCH("최종"&amp;SUBSTITUTE(SUBSTITUTE(E$1,"standard",""),"|Float",""),ChapterTable!$1:$1,0),0)*ChapterTable!$P$17,
  IF(AND($A1954=0,$B1954=0),
    E1955,
  IF($B1954=0,
    VLOOKUP($A1954,ChapterTable!$1:$1048576,MATCH("최종"&amp;SUBSTITUTE(SUBSTITUTE(E$1,"standard",""),"|Float",""),ChapterTable!$1:$1,0),0),
  IF($B1954=1,
    IF($L1954=FALSE,
      VLOOKUP($A1954,ChapterTable!$1:$1048576,MATCH("최종"&amp;SUBSTITUTE(SUBSTITUTE(E$1,"standard",""),"|Float",""),ChapterTable!$1:$1,0),0),
      VLOOKUP($A1954-ChapterTable!$P$11,ChapterTable!$1:$1048576,MATCH("최종"&amp;SUBSTITUTE(SUBSTITUTE(E$1,"standard",""),"|Float",""),ChapterTable!$1:$1,0),0)*ChapterTable!$P$14
    ),
  OFFSET(E1954,-$B1954+IF($L1954,1,0),0)*IF($B1954&gt;OFFSET($B1954,1,0),ChapterTable!$R$17,1)*
    (VLOOKUP(SUBSTITUTE(SUBSTITUTE(E$1,"standard",""),"|Float","")&amp;IF(OR($L1954=TRUE,$A1954=0,MOD($A1954,ChapterTable!$R$20)&lt;&gt;0),"","보스")&amp;"인게임누적곱배수",ChapterTable!$R:$S,2,0)^C1954
    +VLOOKUP(SUBSTITUTE(SUBSTITUTE(E$1,"standard",""),"|Float","")&amp;IF(OR($L1954=TRUE,$A1954=0,MOD($A1954,ChapterTable!$R$20)&lt;&gt;0),"","보스")&amp;"인게임누적합배수",ChapterTable!$R:$S,2,0)*C1954)
  )
  )
  )
)</f>
        <v>72515.228247070307</v>
      </c>
      <c r="F1954" s="1">
        <f ca="1">IF(AND($A1954=0,$B1954=1),
    VLOOKUP(1,ChapterTable!$1:$1048576,MATCH("최종"&amp;SUBSTITUTE(SUBSTITUTE(F$1,"standard",""),"|Float",""),ChapterTable!$1:$1,0),0)*ChapterTable!$P$17,
  IF(AND($A1954=0,$B1954=0),
    F1955,
  IF($B1954=0,
    VLOOKUP($A1954,ChapterTable!$1:$1048576,MATCH("최종"&amp;SUBSTITUTE(SUBSTITUTE(F$1,"standard",""),"|Float",""),ChapterTable!$1:$1,0),0),
  IF($B1954=1,
    IF($L1954=FALSE,
      VLOOKUP($A1954,ChapterTable!$1:$1048576,MATCH("최종"&amp;SUBSTITUTE(SUBSTITUTE(F$1,"standard",""),"|Float",""),ChapterTable!$1:$1,0),0),
      VLOOKUP($A1954-ChapterTable!$P$11,ChapterTable!$1:$1048576,MATCH("최종"&amp;SUBSTITUTE(SUBSTITUTE(F$1,"standard",""),"|Float",""),ChapterTable!$1:$1,0),0)*ChapterTable!$P$14
    ),
  OFFSET(F1954,-$B1954+IF($L1954,1,0),0)*
    (VLOOKUP(SUBSTITUTE(SUBSTITUTE(F$1,"standard",""),"|Float","")&amp;IF(OR($L1954=TRUE,$A1954=0,MOD($A1954,ChapterTable!$R$20)&lt;&gt;0),"","보스")&amp;"인게임누적곱배수",ChapterTable!$R:$S,2,0)^D1954
    +VLOOKUP(SUBSTITUTE(SUBSTITUTE(F$1,"standard",""),"|Float","")&amp;IF(OR($L1954=TRUE,$A1954=0,MOD($A1954,ChapterTable!$R$20)&lt;&gt;0),"","보스")&amp;"인게임누적합배수",ChapterTable!$R:$S,2,0)*D1954)
  )
  )
  )
)</f>
        <v>27067.316099166866</v>
      </c>
      <c r="G1954" t="s">
        <v>715</v>
      </c>
      <c r="J1954" t="str">
        <f>IF(ISBLANK(I1954),"",
IFERROR(VLOOKUP(I1954,[1]StringTable!$1:$1048576,MATCH("kor|String",[1]StringTable!$1:$1,0),0),
"스트링없음"))</f>
        <v/>
      </c>
      <c r="L1954" t="b">
        <v>1</v>
      </c>
      <c r="N1954" t="str">
        <f>IF(ISBLANK(M1954),"",IF(ISERROR(VLOOKUP(M1954,MapTable!$A:$A,1,0)),"맵없음",""))</f>
        <v/>
      </c>
      <c r="O1954">
        <f t="shared" si="214"/>
        <v>2</v>
      </c>
      <c r="Q1954">
        <f t="shared" si="215"/>
        <v>2</v>
      </c>
      <c r="R1954" t="b">
        <f t="shared" ca="1" si="216"/>
        <v>1</v>
      </c>
      <c r="T1954" t="b">
        <f t="shared" ca="1" si="217"/>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220"/>
        <v>0.5</v>
      </c>
      <c r="AJ1954">
        <f t="shared" si="218"/>
        <v>0.54666666600000002</v>
      </c>
      <c r="AK1954">
        <f t="shared" si="219"/>
        <v>1</v>
      </c>
      <c r="AL1954">
        <f t="shared" si="213"/>
        <v>2</v>
      </c>
    </row>
    <row r="1955" spans="1:38" hidden="1" x14ac:dyDescent="0.3">
      <c r="A1955">
        <v>17</v>
      </c>
      <c r="B1955">
        <v>14</v>
      </c>
      <c r="C1955">
        <f>IF(OR($L1955=TRUE,$A1955=0,MOD($A1955,ChapterTable!$R$20)&lt;&gt;0),
MAX(0,INT(($B1955+ChapterTable!$P$26+VLOOKUP(SUBSTITUTE(C$1,"성장단계","")&amp;"단계오프셋",ChapterTable!$R:$S,2,0))/ChapterTable!$P$23)),
MAX(0,INT(($B1955+ChapterTable!$R$26+VLOOKUP(SUBSTITUTE(C$1,"성장단계","")&amp;"보스단계오프셋",ChapterTable!$R:$S,2,0))/ChapterTable!$R$23)))</f>
        <v>1</v>
      </c>
      <c r="D1955">
        <f>IF(OR($L1955=TRUE,$A1955=0,MOD($A1955,ChapterTable!$R$20)&lt;&gt;0),
MAX(0,INT(($B1955+ChapterTable!$P$26+VLOOKUP(SUBSTITUTE(D$1,"성장단계","")&amp;"단계오프셋",ChapterTable!$R:$S,2,0))/ChapterTable!$P$23)),
MAX(0,INT(($B1955+ChapterTable!$R$26+VLOOKUP(SUBSTITUTE(D$1,"성장단계","")&amp;"보스단계오프셋",ChapterTable!$R:$S,2,0))/ChapterTable!$R$23)))</f>
        <v>1</v>
      </c>
      <c r="E1955" s="1">
        <f ca="1">IF(AND($A1955=0,$B1955=1),
    VLOOKUP(1,ChapterTable!$1:$1048576,MATCH("최종"&amp;SUBSTITUTE(SUBSTITUTE(E$1,"standard",""),"|Float",""),ChapterTable!$1:$1,0),0)*ChapterTable!$P$17,
  IF(AND($A1955=0,$B1955=0),
    E1956,
  IF($B1955=0,
    VLOOKUP($A1955,ChapterTable!$1:$1048576,MATCH("최종"&amp;SUBSTITUTE(SUBSTITUTE(E$1,"standard",""),"|Float",""),ChapterTable!$1:$1,0),0),
  IF($B1955=1,
    IF($L1955=FALSE,
      VLOOKUP($A1955,ChapterTable!$1:$1048576,MATCH("최종"&amp;SUBSTITUTE(SUBSTITUTE(E$1,"standard",""),"|Float",""),ChapterTable!$1:$1,0),0),
      VLOOKUP($A1955-ChapterTable!$P$11,ChapterTable!$1:$1048576,MATCH("최종"&amp;SUBSTITUTE(SUBSTITUTE(E$1,"standard",""),"|Float",""),ChapterTable!$1:$1,0),0)*ChapterTable!$P$14
    ),
  OFFSET(E1955,-$B1955+IF($L1955,1,0),0)*IF($B1955&gt;OFFSET($B1955,1,0),ChapterTable!$R$17,1)*
    (VLOOKUP(SUBSTITUTE(SUBSTITUTE(E$1,"standard",""),"|Float","")&amp;IF(OR($L1955=TRUE,$A1955=0,MOD($A1955,ChapterTable!$R$20)&lt;&gt;0),"","보스")&amp;"인게임누적곱배수",ChapterTable!$R:$S,2,0)^C1955
    +VLOOKUP(SUBSTITUTE(SUBSTITUTE(E$1,"standard",""),"|Float","")&amp;IF(OR($L1955=TRUE,$A1955=0,MOD($A1955,ChapterTable!$R$20)&lt;&gt;0),"","보스")&amp;"인게임누적합배수",ChapterTable!$R:$S,2,0)*C1955)
  )
  )
  )
)</f>
        <v>72515.228247070307</v>
      </c>
      <c r="F1955" s="1">
        <f ca="1">IF(AND($A1955=0,$B1955=1),
    VLOOKUP(1,ChapterTable!$1:$1048576,MATCH("최종"&amp;SUBSTITUTE(SUBSTITUTE(F$1,"standard",""),"|Float",""),ChapterTable!$1:$1,0),0)*ChapterTable!$P$17,
  IF(AND($A1955=0,$B1955=0),
    F1956,
  IF($B1955=0,
    VLOOKUP($A1955,ChapterTable!$1:$1048576,MATCH("최종"&amp;SUBSTITUTE(SUBSTITUTE(F$1,"standard",""),"|Float",""),ChapterTable!$1:$1,0),0),
  IF($B1955=1,
    IF($L1955=FALSE,
      VLOOKUP($A1955,ChapterTable!$1:$1048576,MATCH("최종"&amp;SUBSTITUTE(SUBSTITUTE(F$1,"standard",""),"|Float",""),ChapterTable!$1:$1,0),0),
      VLOOKUP($A1955-ChapterTable!$P$11,ChapterTable!$1:$1048576,MATCH("최종"&amp;SUBSTITUTE(SUBSTITUTE(F$1,"standard",""),"|Float",""),ChapterTable!$1:$1,0),0)*ChapterTable!$P$14
    ),
  OFFSET(F1955,-$B1955+IF($L1955,1,0),0)*
    (VLOOKUP(SUBSTITUTE(SUBSTITUTE(F$1,"standard",""),"|Float","")&amp;IF(OR($L1955=TRUE,$A1955=0,MOD($A1955,ChapterTable!$R$20)&lt;&gt;0),"","보스")&amp;"인게임누적곱배수",ChapterTable!$R:$S,2,0)^D1955
    +VLOOKUP(SUBSTITUTE(SUBSTITUTE(F$1,"standard",""),"|Float","")&amp;IF(OR($L1955=TRUE,$A1955=0,MOD($A1955,ChapterTable!$R$20)&lt;&gt;0),"","보스")&amp;"인게임누적합배수",ChapterTable!$R:$S,2,0)*D1955)
  )
  )
  )
)</f>
        <v>27067.316099166866</v>
      </c>
      <c r="G1955" t="s">
        <v>715</v>
      </c>
      <c r="J1955" t="str">
        <f>IF(ISBLANK(I1955),"",
IFERROR(VLOOKUP(I1955,[1]StringTable!$1:$1048576,MATCH("kor|String",[1]StringTable!$1:$1,0),0),
"스트링없음"))</f>
        <v/>
      </c>
      <c r="L1955" t="b">
        <v>1</v>
      </c>
      <c r="N1955" t="str">
        <f>IF(ISBLANK(M1955),"",IF(ISERROR(VLOOKUP(M1955,MapTable!$A:$A,1,0)),"맵없음",""))</f>
        <v/>
      </c>
      <c r="O1955">
        <f t="shared" si="214"/>
        <v>2</v>
      </c>
      <c r="Q1955">
        <f t="shared" si="215"/>
        <v>2</v>
      </c>
      <c r="R1955" t="b">
        <f t="shared" ca="1" si="216"/>
        <v>1</v>
      </c>
      <c r="T1955" t="b">
        <f t="shared" ca="1" si="217"/>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220"/>
        <v>0.5</v>
      </c>
      <c r="AJ1955">
        <f t="shared" si="218"/>
        <v>0.54666666600000002</v>
      </c>
      <c r="AK1955">
        <f t="shared" si="219"/>
        <v>1</v>
      </c>
      <c r="AL1955">
        <f t="shared" si="213"/>
        <v>2</v>
      </c>
    </row>
    <row r="1956" spans="1:38" hidden="1" x14ac:dyDescent="0.3">
      <c r="A1956">
        <v>17</v>
      </c>
      <c r="B1956">
        <v>15</v>
      </c>
      <c r="C1956">
        <f>IF(OR($L1956=TRUE,$A1956=0,MOD($A1956,ChapterTable!$R$20)&lt;&gt;0),
MAX(0,INT(($B1956+ChapterTable!$P$26+VLOOKUP(SUBSTITUTE(C$1,"성장단계","")&amp;"단계오프셋",ChapterTable!$R:$S,2,0))/ChapterTable!$P$23)),
MAX(0,INT(($B1956+ChapterTable!$R$26+VLOOKUP(SUBSTITUTE(C$1,"성장단계","")&amp;"보스단계오프셋",ChapterTable!$R:$S,2,0))/ChapterTable!$R$23)))</f>
        <v>1</v>
      </c>
      <c r="D1956">
        <f>IF(OR($L1956=TRUE,$A1956=0,MOD($A1956,ChapterTable!$R$20)&lt;&gt;0),
MAX(0,INT(($B1956+ChapterTable!$P$26+VLOOKUP(SUBSTITUTE(D$1,"성장단계","")&amp;"단계오프셋",ChapterTable!$R:$S,2,0))/ChapterTable!$P$23)),
MAX(0,INT(($B1956+ChapterTable!$R$26+VLOOKUP(SUBSTITUTE(D$1,"성장단계","")&amp;"보스단계오프셋",ChapterTable!$R:$S,2,0))/ChapterTable!$R$23)))</f>
        <v>1</v>
      </c>
      <c r="E1956" s="1">
        <f ca="1">IF(AND($A1956=0,$B1956=1),
    VLOOKUP(1,ChapterTable!$1:$1048576,MATCH("최종"&amp;SUBSTITUTE(SUBSTITUTE(E$1,"standard",""),"|Float",""),ChapterTable!$1:$1,0),0)*ChapterTable!$P$17,
  IF(AND($A1956=0,$B1956=0),
    E1957,
  IF($B1956=0,
    VLOOKUP($A1956,ChapterTable!$1:$1048576,MATCH("최종"&amp;SUBSTITUTE(SUBSTITUTE(E$1,"standard",""),"|Float",""),ChapterTable!$1:$1,0),0),
  IF($B1956=1,
    IF($L1956=FALSE,
      VLOOKUP($A1956,ChapterTable!$1:$1048576,MATCH("최종"&amp;SUBSTITUTE(SUBSTITUTE(E$1,"standard",""),"|Float",""),ChapterTable!$1:$1,0),0),
      VLOOKUP($A1956-ChapterTable!$P$11,ChapterTable!$1:$1048576,MATCH("최종"&amp;SUBSTITUTE(SUBSTITUTE(E$1,"standard",""),"|Float",""),ChapterTable!$1:$1,0),0)*ChapterTable!$P$14
    ),
  OFFSET(E1956,-$B1956+IF($L1956,1,0),0)*IF($B1956&gt;OFFSET($B1956,1,0),ChapterTable!$R$17,1)*
    (VLOOKUP(SUBSTITUTE(SUBSTITUTE(E$1,"standard",""),"|Float","")&amp;IF(OR($L1956=TRUE,$A1956=0,MOD($A1956,ChapterTable!$R$20)&lt;&gt;0),"","보스")&amp;"인게임누적곱배수",ChapterTable!$R:$S,2,0)^C1956
    +VLOOKUP(SUBSTITUTE(SUBSTITUTE(E$1,"standard",""),"|Float","")&amp;IF(OR($L1956=TRUE,$A1956=0,MOD($A1956,ChapterTable!$R$20)&lt;&gt;0),"","보스")&amp;"인게임누적합배수",ChapterTable!$R:$S,2,0)*C1956)
  )
  )
  )
)</f>
        <v>72515.228247070307</v>
      </c>
      <c r="F1956" s="1">
        <f ca="1">IF(AND($A1956=0,$B1956=1),
    VLOOKUP(1,ChapterTable!$1:$1048576,MATCH("최종"&amp;SUBSTITUTE(SUBSTITUTE(F$1,"standard",""),"|Float",""),ChapterTable!$1:$1,0),0)*ChapterTable!$P$17,
  IF(AND($A1956=0,$B1956=0),
    F1957,
  IF($B1956=0,
    VLOOKUP($A1956,ChapterTable!$1:$1048576,MATCH("최종"&amp;SUBSTITUTE(SUBSTITUTE(F$1,"standard",""),"|Float",""),ChapterTable!$1:$1,0),0),
  IF($B1956=1,
    IF($L1956=FALSE,
      VLOOKUP($A1956,ChapterTable!$1:$1048576,MATCH("최종"&amp;SUBSTITUTE(SUBSTITUTE(F$1,"standard",""),"|Float",""),ChapterTable!$1:$1,0),0),
      VLOOKUP($A1956-ChapterTable!$P$11,ChapterTable!$1:$1048576,MATCH("최종"&amp;SUBSTITUTE(SUBSTITUTE(F$1,"standard",""),"|Float",""),ChapterTable!$1:$1,0),0)*ChapterTable!$P$14
    ),
  OFFSET(F1956,-$B1956+IF($L1956,1,0),0)*
    (VLOOKUP(SUBSTITUTE(SUBSTITUTE(F$1,"standard",""),"|Float","")&amp;IF(OR($L1956=TRUE,$A1956=0,MOD($A1956,ChapterTable!$R$20)&lt;&gt;0),"","보스")&amp;"인게임누적곱배수",ChapterTable!$R:$S,2,0)^D1956
    +VLOOKUP(SUBSTITUTE(SUBSTITUTE(F$1,"standard",""),"|Float","")&amp;IF(OR($L1956=TRUE,$A1956=0,MOD($A1956,ChapterTable!$R$20)&lt;&gt;0),"","보스")&amp;"인게임누적합배수",ChapterTable!$R:$S,2,0)*D1956)
  )
  )
  )
)</f>
        <v>27067.316099166866</v>
      </c>
      <c r="G1956" t="s">
        <v>715</v>
      </c>
      <c r="J1956" t="str">
        <f>IF(ISBLANK(I1956),"",
IFERROR(VLOOKUP(I1956,[1]StringTable!$1:$1048576,MATCH("kor|String",[1]StringTable!$1:$1,0),0),
"스트링없음"))</f>
        <v/>
      </c>
      <c r="L1956" t="b">
        <v>1</v>
      </c>
      <c r="N1956" t="str">
        <f>IF(ISBLANK(M1956),"",IF(ISERROR(VLOOKUP(M1956,MapTable!$A:$A,1,0)),"맵없음",""))</f>
        <v/>
      </c>
      <c r="O1956">
        <f t="shared" si="214"/>
        <v>11</v>
      </c>
      <c r="Q1956">
        <f t="shared" si="215"/>
        <v>11</v>
      </c>
      <c r="R1956" t="b">
        <f t="shared" ca="1" si="216"/>
        <v>1</v>
      </c>
      <c r="T1956" t="b">
        <f t="shared" ca="1" si="217"/>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220"/>
        <v>0.5</v>
      </c>
      <c r="AJ1956">
        <f t="shared" si="218"/>
        <v>0.54666666600000002</v>
      </c>
      <c r="AK1956">
        <f t="shared" si="219"/>
        <v>1</v>
      </c>
      <c r="AL1956">
        <f t="shared" si="213"/>
        <v>2</v>
      </c>
    </row>
    <row r="1957" spans="1:38" hidden="1" x14ac:dyDescent="0.3">
      <c r="A1957">
        <v>17</v>
      </c>
      <c r="B1957">
        <v>16</v>
      </c>
      <c r="C1957">
        <f>IF(OR($L1957=TRUE,$A1957=0,MOD($A1957,ChapterTable!$R$20)&lt;&gt;0),
MAX(0,INT(($B1957+ChapterTable!$P$26+VLOOKUP(SUBSTITUTE(C$1,"성장단계","")&amp;"단계오프셋",ChapterTable!$R:$S,2,0))/ChapterTable!$P$23)),
MAX(0,INT(($B1957+ChapterTable!$R$26+VLOOKUP(SUBSTITUTE(C$1,"성장단계","")&amp;"보스단계오프셋",ChapterTable!$R:$S,2,0))/ChapterTable!$R$23)))</f>
        <v>2</v>
      </c>
      <c r="D1957">
        <f>IF(OR($L1957=TRUE,$A1957=0,MOD($A1957,ChapterTable!$R$20)&lt;&gt;0),
MAX(0,INT(($B1957+ChapterTable!$P$26+VLOOKUP(SUBSTITUTE(D$1,"성장단계","")&amp;"단계오프셋",ChapterTable!$R:$S,2,0))/ChapterTable!$P$23)),
MAX(0,INT(($B1957+ChapterTable!$R$26+VLOOKUP(SUBSTITUTE(D$1,"성장단계","")&amp;"보스단계오프셋",ChapterTable!$R:$S,2,0))/ChapterTable!$R$23)))</f>
        <v>1</v>
      </c>
      <c r="E1957" s="1">
        <f ca="1">IF(AND($A1957=0,$B1957=1),
    VLOOKUP(1,ChapterTable!$1:$1048576,MATCH("최종"&amp;SUBSTITUTE(SUBSTITUTE(E$1,"standard",""),"|Float",""),ChapterTable!$1:$1,0),0)*ChapterTable!$P$17,
  IF(AND($A1957=0,$B1957=0),
    E1958,
  IF($B1957=0,
    VLOOKUP($A1957,ChapterTable!$1:$1048576,MATCH("최종"&amp;SUBSTITUTE(SUBSTITUTE(E$1,"standard",""),"|Float",""),ChapterTable!$1:$1,0),0),
  IF($B1957=1,
    IF($L1957=FALSE,
      VLOOKUP($A1957,ChapterTable!$1:$1048576,MATCH("최종"&amp;SUBSTITUTE(SUBSTITUTE(E$1,"standard",""),"|Float",""),ChapterTable!$1:$1,0),0),
      VLOOKUP($A1957-ChapterTable!$P$11,ChapterTable!$1:$1048576,MATCH("최종"&amp;SUBSTITUTE(SUBSTITUTE(E$1,"standard",""),"|Float",""),ChapterTable!$1:$1,0),0)*ChapterTable!$P$14
    ),
  OFFSET(E1957,-$B1957+IF($L1957,1,0),0)*IF($B1957&gt;OFFSET($B1957,1,0),ChapterTable!$R$17,1)*
    (VLOOKUP(SUBSTITUTE(SUBSTITUTE(E$1,"standard",""),"|Float","")&amp;IF(OR($L1957=TRUE,$A1957=0,MOD($A1957,ChapterTable!$R$20)&lt;&gt;0),"","보스")&amp;"인게임누적곱배수",ChapterTable!$R:$S,2,0)^C1957
    +VLOOKUP(SUBSTITUTE(SUBSTITUTE(E$1,"standard",""),"|Float","")&amp;IF(OR($L1957=TRUE,$A1957=0,MOD($A1957,ChapterTable!$R$20)&lt;&gt;0),"","보스")&amp;"인게임누적합배수",ChapterTable!$R:$S,2,0)*C1957)
  )
  )
  )
)</f>
        <v>84601.09962158202</v>
      </c>
      <c r="F1957" s="1">
        <f ca="1">IF(AND($A1957=0,$B1957=1),
    VLOOKUP(1,ChapterTable!$1:$1048576,MATCH("최종"&amp;SUBSTITUTE(SUBSTITUTE(F$1,"standard",""),"|Float",""),ChapterTable!$1:$1,0),0)*ChapterTable!$P$17,
  IF(AND($A1957=0,$B1957=0),
    F1958,
  IF($B1957=0,
    VLOOKUP($A1957,ChapterTable!$1:$1048576,MATCH("최종"&amp;SUBSTITUTE(SUBSTITUTE(F$1,"standard",""),"|Float",""),ChapterTable!$1:$1,0),0),
  IF($B1957=1,
    IF($L1957=FALSE,
      VLOOKUP($A1957,ChapterTable!$1:$1048576,MATCH("최종"&amp;SUBSTITUTE(SUBSTITUTE(F$1,"standard",""),"|Float",""),ChapterTable!$1:$1,0),0),
      VLOOKUP($A1957-ChapterTable!$P$11,ChapterTable!$1:$1048576,MATCH("최종"&amp;SUBSTITUTE(SUBSTITUTE(F$1,"standard",""),"|Float",""),ChapterTable!$1:$1,0),0)*ChapterTable!$P$14
    ),
  OFFSET(F1957,-$B1957+IF($L1957,1,0),0)*
    (VLOOKUP(SUBSTITUTE(SUBSTITUTE(F$1,"standard",""),"|Float","")&amp;IF(OR($L1957=TRUE,$A1957=0,MOD($A1957,ChapterTable!$R$20)&lt;&gt;0),"","보스")&amp;"인게임누적곱배수",ChapterTable!$R:$S,2,0)^D1957
    +VLOOKUP(SUBSTITUTE(SUBSTITUTE(F$1,"standard",""),"|Float","")&amp;IF(OR($L1957=TRUE,$A1957=0,MOD($A1957,ChapterTable!$R$20)&lt;&gt;0),"","보스")&amp;"인게임누적합배수",ChapterTable!$R:$S,2,0)*D1957)
  )
  )
  )
)</f>
        <v>27067.316099166866</v>
      </c>
      <c r="G1957" t="s">
        <v>715</v>
      </c>
      <c r="J1957" t="str">
        <f>IF(ISBLANK(I1957),"",
IFERROR(VLOOKUP(I1957,[1]StringTable!$1:$1048576,MATCH("kor|String",[1]StringTable!$1:$1,0),0),
"스트링없음"))</f>
        <v/>
      </c>
      <c r="L1957" t="b">
        <v>1</v>
      </c>
      <c r="N1957" t="str">
        <f>IF(ISBLANK(M1957),"",IF(ISERROR(VLOOKUP(M1957,MapTable!$A:$A,1,0)),"맵없음",""))</f>
        <v/>
      </c>
      <c r="O1957">
        <f t="shared" si="214"/>
        <v>2</v>
      </c>
      <c r="Q1957">
        <f t="shared" si="215"/>
        <v>2</v>
      </c>
      <c r="R1957" t="b">
        <f t="shared" ca="1" si="216"/>
        <v>1</v>
      </c>
      <c r="T1957" t="b">
        <f t="shared" ca="1" si="217"/>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220"/>
        <v>0.5</v>
      </c>
      <c r="AJ1957">
        <f t="shared" si="218"/>
        <v>0.54666666600000002</v>
      </c>
      <c r="AK1957">
        <f t="shared" si="219"/>
        <v>1</v>
      </c>
      <c r="AL1957">
        <f t="shared" ref="AL1957:AL2020" si="221">AL1907+1</f>
        <v>2</v>
      </c>
    </row>
    <row r="1958" spans="1:38" hidden="1" x14ac:dyDescent="0.3">
      <c r="A1958">
        <v>17</v>
      </c>
      <c r="B1958">
        <v>17</v>
      </c>
      <c r="C1958">
        <f>IF(OR($L1958=TRUE,$A1958=0,MOD($A1958,ChapterTable!$R$20)&lt;&gt;0),
MAX(0,INT(($B1958+ChapterTable!$P$26+VLOOKUP(SUBSTITUTE(C$1,"성장단계","")&amp;"단계오프셋",ChapterTable!$R:$S,2,0))/ChapterTable!$P$23)),
MAX(0,INT(($B1958+ChapterTable!$R$26+VLOOKUP(SUBSTITUTE(C$1,"성장단계","")&amp;"보스단계오프셋",ChapterTable!$R:$S,2,0))/ChapterTable!$R$23)))</f>
        <v>2</v>
      </c>
      <c r="D1958">
        <f>IF(OR($L1958=TRUE,$A1958=0,MOD($A1958,ChapterTable!$R$20)&lt;&gt;0),
MAX(0,INT(($B1958+ChapterTable!$P$26+VLOOKUP(SUBSTITUTE(D$1,"성장단계","")&amp;"단계오프셋",ChapterTable!$R:$S,2,0))/ChapterTable!$P$23)),
MAX(0,INT(($B1958+ChapterTable!$R$26+VLOOKUP(SUBSTITUTE(D$1,"성장단계","")&amp;"보스단계오프셋",ChapterTable!$R:$S,2,0))/ChapterTable!$R$23)))</f>
        <v>1</v>
      </c>
      <c r="E1958" s="1">
        <f ca="1">IF(AND($A1958=0,$B1958=1),
    VLOOKUP(1,ChapterTable!$1:$1048576,MATCH("최종"&amp;SUBSTITUTE(SUBSTITUTE(E$1,"standard",""),"|Float",""),ChapterTable!$1:$1,0),0)*ChapterTable!$P$17,
  IF(AND($A1958=0,$B1958=0),
    E1959,
  IF($B1958=0,
    VLOOKUP($A1958,ChapterTable!$1:$1048576,MATCH("최종"&amp;SUBSTITUTE(SUBSTITUTE(E$1,"standard",""),"|Float",""),ChapterTable!$1:$1,0),0),
  IF($B1958=1,
    IF($L1958=FALSE,
      VLOOKUP($A1958,ChapterTable!$1:$1048576,MATCH("최종"&amp;SUBSTITUTE(SUBSTITUTE(E$1,"standard",""),"|Float",""),ChapterTable!$1:$1,0),0),
      VLOOKUP($A1958-ChapterTable!$P$11,ChapterTable!$1:$1048576,MATCH("최종"&amp;SUBSTITUTE(SUBSTITUTE(E$1,"standard",""),"|Float",""),ChapterTable!$1:$1,0),0)*ChapterTable!$P$14
    ),
  OFFSET(E1958,-$B1958+IF($L1958,1,0),0)*IF($B1958&gt;OFFSET($B1958,1,0),ChapterTable!$R$17,1)*
    (VLOOKUP(SUBSTITUTE(SUBSTITUTE(E$1,"standard",""),"|Float","")&amp;IF(OR($L1958=TRUE,$A1958=0,MOD($A1958,ChapterTable!$R$20)&lt;&gt;0),"","보스")&amp;"인게임누적곱배수",ChapterTable!$R:$S,2,0)^C1958
    +VLOOKUP(SUBSTITUTE(SUBSTITUTE(E$1,"standard",""),"|Float","")&amp;IF(OR($L1958=TRUE,$A1958=0,MOD($A1958,ChapterTable!$R$20)&lt;&gt;0),"","보스")&amp;"인게임누적합배수",ChapterTable!$R:$S,2,0)*C1958)
  )
  )
  )
)</f>
        <v>84601.09962158202</v>
      </c>
      <c r="F1958" s="1">
        <f ca="1">IF(AND($A1958=0,$B1958=1),
    VLOOKUP(1,ChapterTable!$1:$1048576,MATCH("최종"&amp;SUBSTITUTE(SUBSTITUTE(F$1,"standard",""),"|Float",""),ChapterTable!$1:$1,0),0)*ChapterTable!$P$17,
  IF(AND($A1958=0,$B1958=0),
    F1959,
  IF($B1958=0,
    VLOOKUP($A1958,ChapterTable!$1:$1048576,MATCH("최종"&amp;SUBSTITUTE(SUBSTITUTE(F$1,"standard",""),"|Float",""),ChapterTable!$1:$1,0),0),
  IF($B1958=1,
    IF($L1958=FALSE,
      VLOOKUP($A1958,ChapterTable!$1:$1048576,MATCH("최종"&amp;SUBSTITUTE(SUBSTITUTE(F$1,"standard",""),"|Float",""),ChapterTable!$1:$1,0),0),
      VLOOKUP($A1958-ChapterTable!$P$11,ChapterTable!$1:$1048576,MATCH("최종"&amp;SUBSTITUTE(SUBSTITUTE(F$1,"standard",""),"|Float",""),ChapterTable!$1:$1,0),0)*ChapterTable!$P$14
    ),
  OFFSET(F1958,-$B1958+IF($L1958,1,0),0)*
    (VLOOKUP(SUBSTITUTE(SUBSTITUTE(F$1,"standard",""),"|Float","")&amp;IF(OR($L1958=TRUE,$A1958=0,MOD($A1958,ChapterTable!$R$20)&lt;&gt;0),"","보스")&amp;"인게임누적곱배수",ChapterTable!$R:$S,2,0)^D1958
    +VLOOKUP(SUBSTITUTE(SUBSTITUTE(F$1,"standard",""),"|Float","")&amp;IF(OR($L1958=TRUE,$A1958=0,MOD($A1958,ChapterTable!$R$20)&lt;&gt;0),"","보스")&amp;"인게임누적합배수",ChapterTable!$R:$S,2,0)*D1958)
  )
  )
  )
)</f>
        <v>27067.316099166866</v>
      </c>
      <c r="G1958" t="s">
        <v>715</v>
      </c>
      <c r="J1958" t="str">
        <f>IF(ISBLANK(I1958),"",
IFERROR(VLOOKUP(I1958,[1]StringTable!$1:$1048576,MATCH("kor|String",[1]StringTable!$1:$1,0),0),
"스트링없음"))</f>
        <v/>
      </c>
      <c r="L1958" t="b">
        <v>1</v>
      </c>
      <c r="N1958" t="str">
        <f>IF(ISBLANK(M1958),"",IF(ISERROR(VLOOKUP(M1958,MapTable!$A:$A,1,0)),"맵없음",""))</f>
        <v/>
      </c>
      <c r="O1958">
        <f t="shared" si="214"/>
        <v>2</v>
      </c>
      <c r="Q1958">
        <f t="shared" si="215"/>
        <v>2</v>
      </c>
      <c r="R1958" t="b">
        <f t="shared" ca="1" si="216"/>
        <v>1</v>
      </c>
      <c r="T1958" t="b">
        <f t="shared" ca="1" si="217"/>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220"/>
        <v>0.5</v>
      </c>
      <c r="AJ1958">
        <f t="shared" si="218"/>
        <v>0.54666666600000002</v>
      </c>
      <c r="AK1958">
        <f t="shared" si="219"/>
        <v>1</v>
      </c>
      <c r="AL1958">
        <f t="shared" si="221"/>
        <v>2</v>
      </c>
    </row>
    <row r="1959" spans="1:38" hidden="1" x14ac:dyDescent="0.3">
      <c r="A1959">
        <v>17</v>
      </c>
      <c r="B1959">
        <v>18</v>
      </c>
      <c r="C1959">
        <f>IF(OR($L1959=TRUE,$A1959=0,MOD($A1959,ChapterTable!$R$20)&lt;&gt;0),
MAX(0,INT(($B1959+ChapterTable!$P$26+VLOOKUP(SUBSTITUTE(C$1,"성장단계","")&amp;"단계오프셋",ChapterTable!$R:$S,2,0))/ChapterTable!$P$23)),
MAX(0,INT(($B1959+ChapterTable!$R$26+VLOOKUP(SUBSTITUTE(C$1,"성장단계","")&amp;"보스단계오프셋",ChapterTable!$R:$S,2,0))/ChapterTable!$R$23)))</f>
        <v>2</v>
      </c>
      <c r="D1959">
        <f>IF(OR($L1959=TRUE,$A1959=0,MOD($A1959,ChapterTable!$R$20)&lt;&gt;0),
MAX(0,INT(($B1959+ChapterTable!$P$26+VLOOKUP(SUBSTITUTE(D$1,"성장단계","")&amp;"단계오프셋",ChapterTable!$R:$S,2,0))/ChapterTable!$P$23)),
MAX(0,INT(($B1959+ChapterTable!$R$26+VLOOKUP(SUBSTITUTE(D$1,"성장단계","")&amp;"보스단계오프셋",ChapterTable!$R:$S,2,0))/ChapterTable!$R$23)))</f>
        <v>1</v>
      </c>
      <c r="E1959" s="1">
        <f ca="1">IF(AND($A1959=0,$B1959=1),
    VLOOKUP(1,ChapterTable!$1:$1048576,MATCH("최종"&amp;SUBSTITUTE(SUBSTITUTE(E$1,"standard",""),"|Float",""),ChapterTable!$1:$1,0),0)*ChapterTable!$P$17,
  IF(AND($A1959=0,$B1959=0),
    E1960,
  IF($B1959=0,
    VLOOKUP($A1959,ChapterTable!$1:$1048576,MATCH("최종"&amp;SUBSTITUTE(SUBSTITUTE(E$1,"standard",""),"|Float",""),ChapterTable!$1:$1,0),0),
  IF($B1959=1,
    IF($L1959=FALSE,
      VLOOKUP($A1959,ChapterTable!$1:$1048576,MATCH("최종"&amp;SUBSTITUTE(SUBSTITUTE(E$1,"standard",""),"|Float",""),ChapterTable!$1:$1,0),0),
      VLOOKUP($A1959-ChapterTable!$P$11,ChapterTable!$1:$1048576,MATCH("최종"&amp;SUBSTITUTE(SUBSTITUTE(E$1,"standard",""),"|Float",""),ChapterTable!$1:$1,0),0)*ChapterTable!$P$14
    ),
  OFFSET(E1959,-$B1959+IF($L1959,1,0),0)*IF($B1959&gt;OFFSET($B1959,1,0),ChapterTable!$R$17,1)*
    (VLOOKUP(SUBSTITUTE(SUBSTITUTE(E$1,"standard",""),"|Float","")&amp;IF(OR($L1959=TRUE,$A1959=0,MOD($A1959,ChapterTable!$R$20)&lt;&gt;0),"","보스")&amp;"인게임누적곱배수",ChapterTable!$R:$S,2,0)^C1959
    +VLOOKUP(SUBSTITUTE(SUBSTITUTE(E$1,"standard",""),"|Float","")&amp;IF(OR($L1959=TRUE,$A1959=0,MOD($A1959,ChapterTable!$R$20)&lt;&gt;0),"","보스")&amp;"인게임누적합배수",ChapterTable!$R:$S,2,0)*C1959)
  )
  )
  )
)</f>
        <v>84601.09962158202</v>
      </c>
      <c r="F1959" s="1">
        <f ca="1">IF(AND($A1959=0,$B1959=1),
    VLOOKUP(1,ChapterTable!$1:$1048576,MATCH("최종"&amp;SUBSTITUTE(SUBSTITUTE(F$1,"standard",""),"|Float",""),ChapterTable!$1:$1,0),0)*ChapterTable!$P$17,
  IF(AND($A1959=0,$B1959=0),
    F1960,
  IF($B1959=0,
    VLOOKUP($A1959,ChapterTable!$1:$1048576,MATCH("최종"&amp;SUBSTITUTE(SUBSTITUTE(F$1,"standard",""),"|Float",""),ChapterTable!$1:$1,0),0),
  IF($B1959=1,
    IF($L1959=FALSE,
      VLOOKUP($A1959,ChapterTable!$1:$1048576,MATCH("최종"&amp;SUBSTITUTE(SUBSTITUTE(F$1,"standard",""),"|Float",""),ChapterTable!$1:$1,0),0),
      VLOOKUP($A1959-ChapterTable!$P$11,ChapterTable!$1:$1048576,MATCH("최종"&amp;SUBSTITUTE(SUBSTITUTE(F$1,"standard",""),"|Float",""),ChapterTable!$1:$1,0),0)*ChapterTable!$P$14
    ),
  OFFSET(F1959,-$B1959+IF($L1959,1,0),0)*
    (VLOOKUP(SUBSTITUTE(SUBSTITUTE(F$1,"standard",""),"|Float","")&amp;IF(OR($L1959=TRUE,$A1959=0,MOD($A1959,ChapterTable!$R$20)&lt;&gt;0),"","보스")&amp;"인게임누적곱배수",ChapterTable!$R:$S,2,0)^D1959
    +VLOOKUP(SUBSTITUTE(SUBSTITUTE(F$1,"standard",""),"|Float","")&amp;IF(OR($L1959=TRUE,$A1959=0,MOD($A1959,ChapterTable!$R$20)&lt;&gt;0),"","보스")&amp;"인게임누적합배수",ChapterTable!$R:$S,2,0)*D1959)
  )
  )
  )
)</f>
        <v>27067.316099166866</v>
      </c>
      <c r="G1959" t="s">
        <v>715</v>
      </c>
      <c r="J1959" t="str">
        <f>IF(ISBLANK(I1959),"",
IFERROR(VLOOKUP(I1959,[1]StringTable!$1:$1048576,MATCH("kor|String",[1]StringTable!$1:$1,0),0),
"스트링없음"))</f>
        <v/>
      </c>
      <c r="L1959" t="b">
        <v>1</v>
      </c>
      <c r="N1959" t="str">
        <f>IF(ISBLANK(M1959),"",IF(ISERROR(VLOOKUP(M1959,MapTable!$A:$A,1,0)),"맵없음",""))</f>
        <v/>
      </c>
      <c r="O1959">
        <f t="shared" si="214"/>
        <v>2</v>
      </c>
      <c r="Q1959">
        <f t="shared" si="215"/>
        <v>2</v>
      </c>
      <c r="R1959" t="b">
        <f t="shared" ca="1" si="216"/>
        <v>1</v>
      </c>
      <c r="T1959" t="b">
        <f t="shared" ca="1" si="217"/>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220"/>
        <v>0.5</v>
      </c>
      <c r="AJ1959">
        <f t="shared" si="218"/>
        <v>0.54666666600000002</v>
      </c>
      <c r="AK1959">
        <f t="shared" si="219"/>
        <v>1</v>
      </c>
      <c r="AL1959">
        <f t="shared" si="221"/>
        <v>2</v>
      </c>
    </row>
    <row r="1960" spans="1:38" hidden="1" x14ac:dyDescent="0.3">
      <c r="A1960">
        <v>17</v>
      </c>
      <c r="B1960">
        <v>19</v>
      </c>
      <c r="C1960">
        <f>IF(OR($L1960=TRUE,$A1960=0,MOD($A1960,ChapterTable!$R$20)&lt;&gt;0),
MAX(0,INT(($B1960+ChapterTable!$P$26+VLOOKUP(SUBSTITUTE(C$1,"성장단계","")&amp;"단계오프셋",ChapterTable!$R:$S,2,0))/ChapterTable!$P$23)),
MAX(0,INT(($B1960+ChapterTable!$R$26+VLOOKUP(SUBSTITUTE(C$1,"성장단계","")&amp;"보스단계오프셋",ChapterTable!$R:$S,2,0))/ChapterTable!$R$23)))</f>
        <v>2</v>
      </c>
      <c r="D1960">
        <f>IF(OR($L1960=TRUE,$A1960=0,MOD($A1960,ChapterTable!$R$20)&lt;&gt;0),
MAX(0,INT(($B1960+ChapterTable!$P$26+VLOOKUP(SUBSTITUTE(D$1,"성장단계","")&amp;"단계오프셋",ChapterTable!$R:$S,2,0))/ChapterTable!$P$23)),
MAX(0,INT(($B1960+ChapterTable!$R$26+VLOOKUP(SUBSTITUTE(D$1,"성장단계","")&amp;"보스단계오프셋",ChapterTable!$R:$S,2,0))/ChapterTable!$R$23)))</f>
        <v>1</v>
      </c>
      <c r="E1960" s="1">
        <f ca="1">IF(AND($A1960=0,$B1960=1),
    VLOOKUP(1,ChapterTable!$1:$1048576,MATCH("최종"&amp;SUBSTITUTE(SUBSTITUTE(E$1,"standard",""),"|Float",""),ChapterTable!$1:$1,0),0)*ChapterTable!$P$17,
  IF(AND($A1960=0,$B1960=0),
    E1961,
  IF($B1960=0,
    VLOOKUP($A1960,ChapterTable!$1:$1048576,MATCH("최종"&amp;SUBSTITUTE(SUBSTITUTE(E$1,"standard",""),"|Float",""),ChapterTable!$1:$1,0),0),
  IF($B1960=1,
    IF($L1960=FALSE,
      VLOOKUP($A1960,ChapterTable!$1:$1048576,MATCH("최종"&amp;SUBSTITUTE(SUBSTITUTE(E$1,"standard",""),"|Float",""),ChapterTable!$1:$1,0),0),
      VLOOKUP($A1960-ChapterTable!$P$11,ChapterTable!$1:$1048576,MATCH("최종"&amp;SUBSTITUTE(SUBSTITUTE(E$1,"standard",""),"|Float",""),ChapterTable!$1:$1,0),0)*ChapterTable!$P$14
    ),
  OFFSET(E1960,-$B1960+IF($L1960,1,0),0)*IF($B1960&gt;OFFSET($B1960,1,0),ChapterTable!$R$17,1)*
    (VLOOKUP(SUBSTITUTE(SUBSTITUTE(E$1,"standard",""),"|Float","")&amp;IF(OR($L1960=TRUE,$A1960=0,MOD($A1960,ChapterTable!$R$20)&lt;&gt;0),"","보스")&amp;"인게임누적곱배수",ChapterTable!$R:$S,2,0)^C1960
    +VLOOKUP(SUBSTITUTE(SUBSTITUTE(E$1,"standard",""),"|Float","")&amp;IF(OR($L1960=TRUE,$A1960=0,MOD($A1960,ChapterTable!$R$20)&lt;&gt;0),"","보스")&amp;"인게임누적합배수",ChapterTable!$R:$S,2,0)*C1960)
  )
  )
  )
)</f>
        <v>84601.09962158202</v>
      </c>
      <c r="F1960" s="1">
        <f ca="1">IF(AND($A1960=0,$B1960=1),
    VLOOKUP(1,ChapterTable!$1:$1048576,MATCH("최종"&amp;SUBSTITUTE(SUBSTITUTE(F$1,"standard",""),"|Float",""),ChapterTable!$1:$1,0),0)*ChapterTable!$P$17,
  IF(AND($A1960=0,$B1960=0),
    F1961,
  IF($B1960=0,
    VLOOKUP($A1960,ChapterTable!$1:$1048576,MATCH("최종"&amp;SUBSTITUTE(SUBSTITUTE(F$1,"standard",""),"|Float",""),ChapterTable!$1:$1,0),0),
  IF($B1960=1,
    IF($L1960=FALSE,
      VLOOKUP($A1960,ChapterTable!$1:$1048576,MATCH("최종"&amp;SUBSTITUTE(SUBSTITUTE(F$1,"standard",""),"|Float",""),ChapterTable!$1:$1,0),0),
      VLOOKUP($A1960-ChapterTable!$P$11,ChapterTable!$1:$1048576,MATCH("최종"&amp;SUBSTITUTE(SUBSTITUTE(F$1,"standard",""),"|Float",""),ChapterTable!$1:$1,0),0)*ChapterTable!$P$14
    ),
  OFFSET(F1960,-$B1960+IF($L1960,1,0),0)*
    (VLOOKUP(SUBSTITUTE(SUBSTITUTE(F$1,"standard",""),"|Float","")&amp;IF(OR($L1960=TRUE,$A1960=0,MOD($A1960,ChapterTable!$R$20)&lt;&gt;0),"","보스")&amp;"인게임누적곱배수",ChapterTable!$R:$S,2,0)^D1960
    +VLOOKUP(SUBSTITUTE(SUBSTITUTE(F$1,"standard",""),"|Float","")&amp;IF(OR($L1960=TRUE,$A1960=0,MOD($A1960,ChapterTable!$R$20)&lt;&gt;0),"","보스")&amp;"인게임누적합배수",ChapterTable!$R:$S,2,0)*D1960)
  )
  )
  )
)</f>
        <v>27067.316099166866</v>
      </c>
      <c r="G1960" t="s">
        <v>715</v>
      </c>
      <c r="J1960" t="str">
        <f>IF(ISBLANK(I1960),"",
IFERROR(VLOOKUP(I1960,[1]StringTable!$1:$1048576,MATCH("kor|String",[1]StringTable!$1:$1,0),0),
"스트링없음"))</f>
        <v/>
      </c>
      <c r="L1960" t="b">
        <v>1</v>
      </c>
      <c r="N1960" t="str">
        <f>IF(ISBLANK(M1960),"",IF(ISERROR(VLOOKUP(M1960,MapTable!$A:$A,1,0)),"맵없음",""))</f>
        <v/>
      </c>
      <c r="O1960">
        <f t="shared" si="214"/>
        <v>92</v>
      </c>
      <c r="Q1960">
        <f t="shared" si="215"/>
        <v>92</v>
      </c>
      <c r="R1960" t="b">
        <f t="shared" ca="1" si="216"/>
        <v>1</v>
      </c>
      <c r="T1960" t="b">
        <f t="shared" ca="1" si="217"/>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220"/>
        <v>0.5</v>
      </c>
      <c r="AJ1960">
        <f t="shared" si="218"/>
        <v>0.54666666600000002</v>
      </c>
      <c r="AK1960">
        <f t="shared" si="219"/>
        <v>1</v>
      </c>
      <c r="AL1960">
        <f t="shared" si="221"/>
        <v>2</v>
      </c>
    </row>
    <row r="1961" spans="1:38" hidden="1" x14ac:dyDescent="0.3">
      <c r="A1961">
        <v>17</v>
      </c>
      <c r="B1961">
        <v>20</v>
      </c>
      <c r="C1961">
        <f>IF(OR($L1961=TRUE,$A1961=0,MOD($A1961,ChapterTable!$R$20)&lt;&gt;0),
MAX(0,INT(($B1961+ChapterTable!$P$26+VLOOKUP(SUBSTITUTE(C$1,"성장단계","")&amp;"단계오프셋",ChapterTable!$R:$S,2,0))/ChapterTable!$P$23)),
MAX(0,INT(($B1961+ChapterTable!$R$26+VLOOKUP(SUBSTITUTE(C$1,"성장단계","")&amp;"보스단계오프셋",ChapterTable!$R:$S,2,0))/ChapterTable!$R$23)))</f>
        <v>2</v>
      </c>
      <c r="D1961">
        <f>IF(OR($L1961=TRUE,$A1961=0,MOD($A1961,ChapterTable!$R$20)&lt;&gt;0),
MAX(0,INT(($B1961+ChapterTable!$P$26+VLOOKUP(SUBSTITUTE(D$1,"성장단계","")&amp;"단계오프셋",ChapterTable!$R:$S,2,0))/ChapterTable!$P$23)),
MAX(0,INT(($B1961+ChapterTable!$R$26+VLOOKUP(SUBSTITUTE(D$1,"성장단계","")&amp;"보스단계오프셋",ChapterTable!$R:$S,2,0))/ChapterTable!$R$23)))</f>
        <v>1</v>
      </c>
      <c r="E1961" s="1">
        <f ca="1">IF(AND($A1961=0,$B1961=1),
    VLOOKUP(1,ChapterTable!$1:$1048576,MATCH("최종"&amp;SUBSTITUTE(SUBSTITUTE(E$1,"standard",""),"|Float",""),ChapterTable!$1:$1,0),0)*ChapterTable!$P$17,
  IF(AND($A1961=0,$B1961=0),
    E1962,
  IF($B1961=0,
    VLOOKUP($A1961,ChapterTable!$1:$1048576,MATCH("최종"&amp;SUBSTITUTE(SUBSTITUTE(E$1,"standard",""),"|Float",""),ChapterTable!$1:$1,0),0),
  IF($B1961=1,
    IF($L1961=FALSE,
      VLOOKUP($A1961,ChapterTable!$1:$1048576,MATCH("최종"&amp;SUBSTITUTE(SUBSTITUTE(E$1,"standard",""),"|Float",""),ChapterTable!$1:$1,0),0),
      VLOOKUP($A1961-ChapterTable!$P$11,ChapterTable!$1:$1048576,MATCH("최종"&amp;SUBSTITUTE(SUBSTITUTE(E$1,"standard",""),"|Float",""),ChapterTable!$1:$1,0),0)*ChapterTable!$P$14
    ),
  OFFSET(E1961,-$B1961+IF($L1961,1,0),0)*IF($B1961&gt;OFFSET($B1961,1,0),ChapterTable!$R$17,1)*
    (VLOOKUP(SUBSTITUTE(SUBSTITUTE(E$1,"standard",""),"|Float","")&amp;IF(OR($L1961=TRUE,$A1961=0,MOD($A1961,ChapterTable!$R$20)&lt;&gt;0),"","보스")&amp;"인게임누적곱배수",ChapterTable!$R:$S,2,0)^C1961
    +VLOOKUP(SUBSTITUTE(SUBSTITUTE(E$1,"standard",""),"|Float","")&amp;IF(OR($L1961=TRUE,$A1961=0,MOD($A1961,ChapterTable!$R$20)&lt;&gt;0),"","보스")&amp;"인게임누적합배수",ChapterTable!$R:$S,2,0)*C1961)
  )
  )
  )
)</f>
        <v>84601.09962158202</v>
      </c>
      <c r="F1961" s="1">
        <f ca="1">IF(AND($A1961=0,$B1961=1),
    VLOOKUP(1,ChapterTable!$1:$1048576,MATCH("최종"&amp;SUBSTITUTE(SUBSTITUTE(F$1,"standard",""),"|Float",""),ChapterTable!$1:$1,0),0)*ChapterTable!$P$17,
  IF(AND($A1961=0,$B1961=0),
    F1962,
  IF($B1961=0,
    VLOOKUP($A1961,ChapterTable!$1:$1048576,MATCH("최종"&amp;SUBSTITUTE(SUBSTITUTE(F$1,"standard",""),"|Float",""),ChapterTable!$1:$1,0),0),
  IF($B1961=1,
    IF($L1961=FALSE,
      VLOOKUP($A1961,ChapterTable!$1:$1048576,MATCH("최종"&amp;SUBSTITUTE(SUBSTITUTE(F$1,"standard",""),"|Float",""),ChapterTable!$1:$1,0),0),
      VLOOKUP($A1961-ChapterTable!$P$11,ChapterTable!$1:$1048576,MATCH("최종"&amp;SUBSTITUTE(SUBSTITUTE(F$1,"standard",""),"|Float",""),ChapterTable!$1:$1,0),0)*ChapterTable!$P$14
    ),
  OFFSET(F1961,-$B1961+IF($L1961,1,0),0)*
    (VLOOKUP(SUBSTITUTE(SUBSTITUTE(F$1,"standard",""),"|Float","")&amp;IF(OR($L1961=TRUE,$A1961=0,MOD($A1961,ChapterTable!$R$20)&lt;&gt;0),"","보스")&amp;"인게임누적곱배수",ChapterTable!$R:$S,2,0)^D1961
    +VLOOKUP(SUBSTITUTE(SUBSTITUTE(F$1,"standard",""),"|Float","")&amp;IF(OR($L1961=TRUE,$A1961=0,MOD($A1961,ChapterTable!$R$20)&lt;&gt;0),"","보스")&amp;"인게임누적합배수",ChapterTable!$R:$S,2,0)*D1961)
  )
  )
  )
)</f>
        <v>27067.316099166866</v>
      </c>
      <c r="G1961" t="s">
        <v>715</v>
      </c>
      <c r="J1961" t="str">
        <f>IF(ISBLANK(I1961),"",
IFERROR(VLOOKUP(I1961,[1]StringTable!$1:$1048576,MATCH("kor|String",[1]StringTable!$1:$1,0),0),
"스트링없음"))</f>
        <v/>
      </c>
      <c r="L1961" t="b">
        <v>1</v>
      </c>
      <c r="N1961" t="str">
        <f>IF(ISBLANK(M1961),"",IF(ISERROR(VLOOKUP(M1961,MapTable!$A:$A,1,0)),"맵없음",""))</f>
        <v/>
      </c>
      <c r="O1961">
        <f t="shared" si="214"/>
        <v>22</v>
      </c>
      <c r="Q1961">
        <f t="shared" si="215"/>
        <v>22</v>
      </c>
      <c r="R1961" t="b">
        <f t="shared" ca="1" si="216"/>
        <v>1</v>
      </c>
      <c r="T1961" t="b">
        <f t="shared" ca="1" si="217"/>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220"/>
        <v>0.5</v>
      </c>
      <c r="AJ1961">
        <f t="shared" si="218"/>
        <v>1</v>
      </c>
      <c r="AK1961">
        <f t="shared" si="219"/>
        <v>2</v>
      </c>
      <c r="AL1961">
        <f t="shared" si="221"/>
        <v>2</v>
      </c>
    </row>
    <row r="1962" spans="1:38" hidden="1" x14ac:dyDescent="0.3">
      <c r="A1962">
        <v>17</v>
      </c>
      <c r="B1962">
        <v>21</v>
      </c>
      <c r="C1962">
        <f>IF(OR($L1962=TRUE,$A1962=0,MOD($A1962,ChapterTable!$R$20)&lt;&gt;0),
MAX(0,INT(($B1962+ChapterTable!$P$26+VLOOKUP(SUBSTITUTE(C$1,"성장단계","")&amp;"단계오프셋",ChapterTable!$R:$S,2,0))/ChapterTable!$P$23)),
MAX(0,INT(($B1962+ChapterTable!$R$26+VLOOKUP(SUBSTITUTE(C$1,"성장단계","")&amp;"보스단계오프셋",ChapterTable!$R:$S,2,0))/ChapterTable!$R$23)))</f>
        <v>2</v>
      </c>
      <c r="D1962">
        <f>IF(OR($L1962=TRUE,$A1962=0,MOD($A1962,ChapterTable!$R$20)&lt;&gt;0),
MAX(0,INT(($B1962+ChapterTable!$P$26+VLOOKUP(SUBSTITUTE(D$1,"성장단계","")&amp;"단계오프셋",ChapterTable!$R:$S,2,0))/ChapterTable!$P$23)),
MAX(0,INT(($B1962+ChapterTable!$R$26+VLOOKUP(SUBSTITUTE(D$1,"성장단계","")&amp;"보스단계오프셋",ChapterTable!$R:$S,2,0))/ChapterTable!$R$23)))</f>
        <v>2</v>
      </c>
      <c r="E1962" s="1">
        <f ca="1">IF(AND($A1962=0,$B1962=1),
    VLOOKUP(1,ChapterTable!$1:$1048576,MATCH("최종"&amp;SUBSTITUTE(SUBSTITUTE(E$1,"standard",""),"|Float",""),ChapterTable!$1:$1,0),0)*ChapterTable!$P$17,
  IF(AND($A1962=0,$B1962=0),
    E1963,
  IF($B1962=0,
    VLOOKUP($A1962,ChapterTable!$1:$1048576,MATCH("최종"&amp;SUBSTITUTE(SUBSTITUTE(E$1,"standard",""),"|Float",""),ChapterTable!$1:$1,0),0),
  IF($B1962=1,
    IF($L1962=FALSE,
      VLOOKUP($A1962,ChapterTable!$1:$1048576,MATCH("최종"&amp;SUBSTITUTE(SUBSTITUTE(E$1,"standard",""),"|Float",""),ChapterTable!$1:$1,0),0),
      VLOOKUP($A1962-ChapterTable!$P$11,ChapterTable!$1:$1048576,MATCH("최종"&amp;SUBSTITUTE(SUBSTITUTE(E$1,"standard",""),"|Float",""),ChapterTable!$1:$1,0),0)*ChapterTable!$P$14
    ),
  OFFSET(E1962,-$B1962+IF($L1962,1,0),0)*IF($B1962&gt;OFFSET($B1962,1,0),ChapterTable!$R$17,1)*
    (VLOOKUP(SUBSTITUTE(SUBSTITUTE(E$1,"standard",""),"|Float","")&amp;IF(OR($L1962=TRUE,$A1962=0,MOD($A1962,ChapterTable!$R$20)&lt;&gt;0),"","보스")&amp;"인게임누적곱배수",ChapterTable!$R:$S,2,0)^C1962
    +VLOOKUP(SUBSTITUTE(SUBSTITUTE(E$1,"standard",""),"|Float","")&amp;IF(OR($L1962=TRUE,$A1962=0,MOD($A1962,ChapterTable!$R$20)&lt;&gt;0),"","보스")&amp;"인게임누적합배수",ChapterTable!$R:$S,2,0)*C1962)
  )
  )
  )
)</f>
        <v>84601.09962158202</v>
      </c>
      <c r="F1962" s="1">
        <f ca="1">IF(AND($A1962=0,$B1962=1),
    VLOOKUP(1,ChapterTable!$1:$1048576,MATCH("최종"&amp;SUBSTITUTE(SUBSTITUTE(F$1,"standard",""),"|Float",""),ChapterTable!$1:$1,0),0)*ChapterTable!$P$17,
  IF(AND($A1962=0,$B1962=0),
    F1963,
  IF($B1962=0,
    VLOOKUP($A1962,ChapterTable!$1:$1048576,MATCH("최종"&amp;SUBSTITUTE(SUBSTITUTE(F$1,"standard",""),"|Float",""),ChapterTable!$1:$1,0),0),
  IF($B1962=1,
    IF($L1962=FALSE,
      VLOOKUP($A1962,ChapterTable!$1:$1048576,MATCH("최종"&amp;SUBSTITUTE(SUBSTITUTE(F$1,"standard",""),"|Float",""),ChapterTable!$1:$1,0),0),
      VLOOKUP($A1962-ChapterTable!$P$11,ChapterTable!$1:$1048576,MATCH("최종"&amp;SUBSTITUTE(SUBSTITUTE(F$1,"standard",""),"|Float",""),ChapterTable!$1:$1,0),0)*ChapterTable!$P$14
    ),
  OFFSET(F1962,-$B1962+IF($L1962,1,0),0)*
    (VLOOKUP(SUBSTITUTE(SUBSTITUTE(F$1,"standard",""),"|Float","")&amp;IF(OR($L1962=TRUE,$A1962=0,MOD($A1962,ChapterTable!$R$20)&lt;&gt;0),"","보스")&amp;"인게임누적곱배수",ChapterTable!$R:$S,2,0)^D1962
    +VLOOKUP(SUBSTITUTE(SUBSTITUTE(F$1,"standard",""),"|Float","")&amp;IF(OR($L1962=TRUE,$A1962=0,MOD($A1962,ChapterTable!$R$20)&lt;&gt;0),"","보스")&amp;"인게임누적합배수",ChapterTable!$R:$S,2,0)*D1962)
  )
  )
  )
)</f>
        <v>28955.733501434319</v>
      </c>
      <c r="G1962" t="s">
        <v>715</v>
      </c>
      <c r="J1962" t="str">
        <f>IF(ISBLANK(I1962),"",
IFERROR(VLOOKUP(I1962,[1]StringTable!$1:$1048576,MATCH("kor|String",[1]StringTable!$1:$1,0),0),
"스트링없음"))</f>
        <v/>
      </c>
      <c r="L1962" t="b">
        <v>1</v>
      </c>
      <c r="N1962" t="str">
        <f>IF(ISBLANK(M1962),"",IF(ISERROR(VLOOKUP(M1962,MapTable!$A:$A,1,0)),"맵없음",""))</f>
        <v/>
      </c>
      <c r="O1962">
        <f t="shared" si="214"/>
        <v>3</v>
      </c>
      <c r="Q1962">
        <f t="shared" si="215"/>
        <v>3</v>
      </c>
      <c r="R1962" t="b">
        <f t="shared" ca="1" si="216"/>
        <v>1</v>
      </c>
      <c r="T1962" t="b">
        <f t="shared" ca="1" si="217"/>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220"/>
        <v>0.33333333333333331</v>
      </c>
      <c r="AJ1962">
        <f t="shared" si="218"/>
        <v>0.395555555</v>
      </c>
      <c r="AK1962">
        <f t="shared" si="219"/>
        <v>1</v>
      </c>
      <c r="AL1962">
        <f t="shared" si="221"/>
        <v>2</v>
      </c>
    </row>
    <row r="1963" spans="1:38" hidden="1" x14ac:dyDescent="0.3">
      <c r="A1963">
        <v>17</v>
      </c>
      <c r="B1963">
        <v>22</v>
      </c>
      <c r="C1963">
        <f>IF(OR($L1963=TRUE,$A1963=0,MOD($A1963,ChapterTable!$R$20)&lt;&gt;0),
MAX(0,INT(($B1963+ChapterTable!$P$26+VLOOKUP(SUBSTITUTE(C$1,"성장단계","")&amp;"단계오프셋",ChapterTable!$R:$S,2,0))/ChapterTable!$P$23)),
MAX(0,INT(($B1963+ChapterTable!$R$26+VLOOKUP(SUBSTITUTE(C$1,"성장단계","")&amp;"보스단계오프셋",ChapterTable!$R:$S,2,0))/ChapterTable!$R$23)))</f>
        <v>2</v>
      </c>
      <c r="D1963">
        <f>IF(OR($L1963=TRUE,$A1963=0,MOD($A1963,ChapterTable!$R$20)&lt;&gt;0),
MAX(0,INT(($B1963+ChapterTable!$P$26+VLOOKUP(SUBSTITUTE(D$1,"성장단계","")&amp;"단계오프셋",ChapterTable!$R:$S,2,0))/ChapterTable!$P$23)),
MAX(0,INT(($B1963+ChapterTable!$R$26+VLOOKUP(SUBSTITUTE(D$1,"성장단계","")&amp;"보스단계오프셋",ChapterTable!$R:$S,2,0))/ChapterTable!$R$23)))</f>
        <v>2</v>
      </c>
      <c r="E1963" s="1">
        <f ca="1">IF(AND($A1963=0,$B1963=1),
    VLOOKUP(1,ChapterTable!$1:$1048576,MATCH("최종"&amp;SUBSTITUTE(SUBSTITUTE(E$1,"standard",""),"|Float",""),ChapterTable!$1:$1,0),0)*ChapterTable!$P$17,
  IF(AND($A1963=0,$B1963=0),
    E1964,
  IF($B1963=0,
    VLOOKUP($A1963,ChapterTable!$1:$1048576,MATCH("최종"&amp;SUBSTITUTE(SUBSTITUTE(E$1,"standard",""),"|Float",""),ChapterTable!$1:$1,0),0),
  IF($B1963=1,
    IF($L1963=FALSE,
      VLOOKUP($A1963,ChapterTable!$1:$1048576,MATCH("최종"&amp;SUBSTITUTE(SUBSTITUTE(E$1,"standard",""),"|Float",""),ChapterTable!$1:$1,0),0),
      VLOOKUP($A1963-ChapterTable!$P$11,ChapterTable!$1:$1048576,MATCH("최종"&amp;SUBSTITUTE(SUBSTITUTE(E$1,"standard",""),"|Float",""),ChapterTable!$1:$1,0),0)*ChapterTable!$P$14
    ),
  OFFSET(E1963,-$B1963+IF($L1963,1,0),0)*IF($B1963&gt;OFFSET($B1963,1,0),ChapterTable!$R$17,1)*
    (VLOOKUP(SUBSTITUTE(SUBSTITUTE(E$1,"standard",""),"|Float","")&amp;IF(OR($L1963=TRUE,$A1963=0,MOD($A1963,ChapterTable!$R$20)&lt;&gt;0),"","보스")&amp;"인게임누적곱배수",ChapterTable!$R:$S,2,0)^C1963
    +VLOOKUP(SUBSTITUTE(SUBSTITUTE(E$1,"standard",""),"|Float","")&amp;IF(OR($L1963=TRUE,$A1963=0,MOD($A1963,ChapterTable!$R$20)&lt;&gt;0),"","보스")&amp;"인게임누적합배수",ChapterTable!$R:$S,2,0)*C1963)
  )
  )
  )
)</f>
        <v>84601.09962158202</v>
      </c>
      <c r="F1963" s="1">
        <f ca="1">IF(AND($A1963=0,$B1963=1),
    VLOOKUP(1,ChapterTable!$1:$1048576,MATCH("최종"&amp;SUBSTITUTE(SUBSTITUTE(F$1,"standard",""),"|Float",""),ChapterTable!$1:$1,0),0)*ChapterTable!$P$17,
  IF(AND($A1963=0,$B1963=0),
    F1964,
  IF($B1963=0,
    VLOOKUP($A1963,ChapterTable!$1:$1048576,MATCH("최종"&amp;SUBSTITUTE(SUBSTITUTE(F$1,"standard",""),"|Float",""),ChapterTable!$1:$1,0),0),
  IF($B1963=1,
    IF($L1963=FALSE,
      VLOOKUP($A1963,ChapterTable!$1:$1048576,MATCH("최종"&amp;SUBSTITUTE(SUBSTITUTE(F$1,"standard",""),"|Float",""),ChapterTable!$1:$1,0),0),
      VLOOKUP($A1963-ChapterTable!$P$11,ChapterTable!$1:$1048576,MATCH("최종"&amp;SUBSTITUTE(SUBSTITUTE(F$1,"standard",""),"|Float",""),ChapterTable!$1:$1,0),0)*ChapterTable!$P$14
    ),
  OFFSET(F1963,-$B1963+IF($L1963,1,0),0)*
    (VLOOKUP(SUBSTITUTE(SUBSTITUTE(F$1,"standard",""),"|Float","")&amp;IF(OR($L1963=TRUE,$A1963=0,MOD($A1963,ChapterTable!$R$20)&lt;&gt;0),"","보스")&amp;"인게임누적곱배수",ChapterTable!$R:$S,2,0)^D1963
    +VLOOKUP(SUBSTITUTE(SUBSTITUTE(F$1,"standard",""),"|Float","")&amp;IF(OR($L1963=TRUE,$A1963=0,MOD($A1963,ChapterTable!$R$20)&lt;&gt;0),"","보스")&amp;"인게임누적합배수",ChapterTable!$R:$S,2,0)*D1963)
  )
  )
  )
)</f>
        <v>28955.733501434319</v>
      </c>
      <c r="G1963" t="s">
        <v>715</v>
      </c>
      <c r="J1963" t="str">
        <f>IF(ISBLANK(I1963),"",
IFERROR(VLOOKUP(I1963,[1]StringTable!$1:$1048576,MATCH("kor|String",[1]StringTable!$1:$1,0),0),
"스트링없음"))</f>
        <v/>
      </c>
      <c r="L1963" t="b">
        <v>1</v>
      </c>
      <c r="N1963" t="str">
        <f>IF(ISBLANK(M1963),"",IF(ISERROR(VLOOKUP(M1963,MapTable!$A:$A,1,0)),"맵없음",""))</f>
        <v/>
      </c>
      <c r="O1963">
        <f t="shared" si="214"/>
        <v>3</v>
      </c>
      <c r="Q1963">
        <f t="shared" si="215"/>
        <v>3</v>
      </c>
      <c r="R1963" t="b">
        <f t="shared" ca="1" si="216"/>
        <v>1</v>
      </c>
      <c r="T1963" t="b">
        <f t="shared" ca="1" si="217"/>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220"/>
        <v>0.33333333333333331</v>
      </c>
      <c r="AJ1963">
        <f t="shared" si="218"/>
        <v>0.395555555</v>
      </c>
      <c r="AK1963">
        <f t="shared" si="219"/>
        <v>1</v>
      </c>
      <c r="AL1963">
        <f t="shared" si="221"/>
        <v>2</v>
      </c>
    </row>
    <row r="1964" spans="1:38" hidden="1" x14ac:dyDescent="0.3">
      <c r="A1964">
        <v>17</v>
      </c>
      <c r="B1964">
        <v>23</v>
      </c>
      <c r="C1964">
        <f>IF(OR($L1964=TRUE,$A1964=0,MOD($A1964,ChapterTable!$R$20)&lt;&gt;0),
MAX(0,INT(($B1964+ChapterTable!$P$26+VLOOKUP(SUBSTITUTE(C$1,"성장단계","")&amp;"단계오프셋",ChapterTable!$R:$S,2,0))/ChapterTable!$P$23)),
MAX(0,INT(($B1964+ChapterTable!$R$26+VLOOKUP(SUBSTITUTE(C$1,"성장단계","")&amp;"보스단계오프셋",ChapterTable!$R:$S,2,0))/ChapterTable!$R$23)))</f>
        <v>2</v>
      </c>
      <c r="D1964">
        <f>IF(OR($L1964=TRUE,$A1964=0,MOD($A1964,ChapterTable!$R$20)&lt;&gt;0),
MAX(0,INT(($B1964+ChapterTable!$P$26+VLOOKUP(SUBSTITUTE(D$1,"성장단계","")&amp;"단계오프셋",ChapterTable!$R:$S,2,0))/ChapterTable!$P$23)),
MAX(0,INT(($B1964+ChapterTable!$R$26+VLOOKUP(SUBSTITUTE(D$1,"성장단계","")&amp;"보스단계오프셋",ChapterTable!$R:$S,2,0))/ChapterTable!$R$23)))</f>
        <v>2</v>
      </c>
      <c r="E1964" s="1">
        <f ca="1">IF(AND($A1964=0,$B1964=1),
    VLOOKUP(1,ChapterTable!$1:$1048576,MATCH("최종"&amp;SUBSTITUTE(SUBSTITUTE(E$1,"standard",""),"|Float",""),ChapterTable!$1:$1,0),0)*ChapterTable!$P$17,
  IF(AND($A1964=0,$B1964=0),
    E1965,
  IF($B1964=0,
    VLOOKUP($A1964,ChapterTable!$1:$1048576,MATCH("최종"&amp;SUBSTITUTE(SUBSTITUTE(E$1,"standard",""),"|Float",""),ChapterTable!$1:$1,0),0),
  IF($B1964=1,
    IF($L1964=FALSE,
      VLOOKUP($A1964,ChapterTable!$1:$1048576,MATCH("최종"&amp;SUBSTITUTE(SUBSTITUTE(E$1,"standard",""),"|Float",""),ChapterTable!$1:$1,0),0),
      VLOOKUP($A1964-ChapterTable!$P$11,ChapterTable!$1:$1048576,MATCH("최종"&amp;SUBSTITUTE(SUBSTITUTE(E$1,"standard",""),"|Float",""),ChapterTable!$1:$1,0),0)*ChapterTable!$P$14
    ),
  OFFSET(E1964,-$B1964+IF($L1964,1,0),0)*IF($B1964&gt;OFFSET($B1964,1,0),ChapterTable!$R$17,1)*
    (VLOOKUP(SUBSTITUTE(SUBSTITUTE(E$1,"standard",""),"|Float","")&amp;IF(OR($L1964=TRUE,$A1964=0,MOD($A1964,ChapterTable!$R$20)&lt;&gt;0),"","보스")&amp;"인게임누적곱배수",ChapterTable!$R:$S,2,0)^C1964
    +VLOOKUP(SUBSTITUTE(SUBSTITUTE(E$1,"standard",""),"|Float","")&amp;IF(OR($L1964=TRUE,$A1964=0,MOD($A1964,ChapterTable!$R$20)&lt;&gt;0),"","보스")&amp;"인게임누적합배수",ChapterTable!$R:$S,2,0)*C1964)
  )
  )
  )
)</f>
        <v>84601.09962158202</v>
      </c>
      <c r="F1964" s="1">
        <f ca="1">IF(AND($A1964=0,$B1964=1),
    VLOOKUP(1,ChapterTable!$1:$1048576,MATCH("최종"&amp;SUBSTITUTE(SUBSTITUTE(F$1,"standard",""),"|Float",""),ChapterTable!$1:$1,0),0)*ChapterTable!$P$17,
  IF(AND($A1964=0,$B1964=0),
    F1965,
  IF($B1964=0,
    VLOOKUP($A1964,ChapterTable!$1:$1048576,MATCH("최종"&amp;SUBSTITUTE(SUBSTITUTE(F$1,"standard",""),"|Float",""),ChapterTable!$1:$1,0),0),
  IF($B1964=1,
    IF($L1964=FALSE,
      VLOOKUP($A1964,ChapterTable!$1:$1048576,MATCH("최종"&amp;SUBSTITUTE(SUBSTITUTE(F$1,"standard",""),"|Float",""),ChapterTable!$1:$1,0),0),
      VLOOKUP($A1964-ChapterTable!$P$11,ChapterTable!$1:$1048576,MATCH("최종"&amp;SUBSTITUTE(SUBSTITUTE(F$1,"standard",""),"|Float",""),ChapterTable!$1:$1,0),0)*ChapterTable!$P$14
    ),
  OFFSET(F1964,-$B1964+IF($L1964,1,0),0)*
    (VLOOKUP(SUBSTITUTE(SUBSTITUTE(F$1,"standard",""),"|Float","")&amp;IF(OR($L1964=TRUE,$A1964=0,MOD($A1964,ChapterTable!$R$20)&lt;&gt;0),"","보스")&amp;"인게임누적곱배수",ChapterTable!$R:$S,2,0)^D1964
    +VLOOKUP(SUBSTITUTE(SUBSTITUTE(F$1,"standard",""),"|Float","")&amp;IF(OR($L1964=TRUE,$A1964=0,MOD($A1964,ChapterTable!$R$20)&lt;&gt;0),"","보스")&amp;"인게임누적합배수",ChapterTable!$R:$S,2,0)*D1964)
  )
  )
  )
)</f>
        <v>28955.733501434319</v>
      </c>
      <c r="G1964" t="s">
        <v>715</v>
      </c>
      <c r="J1964" t="str">
        <f>IF(ISBLANK(I1964),"",
IFERROR(VLOOKUP(I1964,[1]StringTable!$1:$1048576,MATCH("kor|String",[1]StringTable!$1:$1,0),0),
"스트링없음"))</f>
        <v/>
      </c>
      <c r="L1964" t="b">
        <v>1</v>
      </c>
      <c r="N1964" t="str">
        <f>IF(ISBLANK(M1964),"",IF(ISERROR(VLOOKUP(M1964,MapTable!$A:$A,1,0)),"맵없음",""))</f>
        <v/>
      </c>
      <c r="O1964">
        <f t="shared" si="214"/>
        <v>3</v>
      </c>
      <c r="Q1964">
        <f t="shared" si="215"/>
        <v>3</v>
      </c>
      <c r="R1964" t="b">
        <f t="shared" ca="1" si="216"/>
        <v>1</v>
      </c>
      <c r="T1964" t="b">
        <f t="shared" ca="1" si="217"/>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220"/>
        <v>0.33333333333333331</v>
      </c>
      <c r="AJ1964">
        <f t="shared" si="218"/>
        <v>0.395555555</v>
      </c>
      <c r="AK1964">
        <f t="shared" si="219"/>
        <v>1</v>
      </c>
      <c r="AL1964">
        <f t="shared" si="221"/>
        <v>2</v>
      </c>
    </row>
    <row r="1965" spans="1:38" hidden="1" x14ac:dyDescent="0.3">
      <c r="A1965">
        <v>17</v>
      </c>
      <c r="B1965">
        <v>24</v>
      </c>
      <c r="C1965">
        <f>IF(OR($L1965=TRUE,$A1965=0,MOD($A1965,ChapterTable!$R$20)&lt;&gt;0),
MAX(0,INT(($B1965+ChapterTable!$P$26+VLOOKUP(SUBSTITUTE(C$1,"성장단계","")&amp;"단계오프셋",ChapterTable!$R:$S,2,0))/ChapterTable!$P$23)),
MAX(0,INT(($B1965+ChapterTable!$R$26+VLOOKUP(SUBSTITUTE(C$1,"성장단계","")&amp;"보스단계오프셋",ChapterTable!$R:$S,2,0))/ChapterTable!$R$23)))</f>
        <v>2</v>
      </c>
      <c r="D1965">
        <f>IF(OR($L1965=TRUE,$A1965=0,MOD($A1965,ChapterTable!$R$20)&lt;&gt;0),
MAX(0,INT(($B1965+ChapterTable!$P$26+VLOOKUP(SUBSTITUTE(D$1,"성장단계","")&amp;"단계오프셋",ChapterTable!$R:$S,2,0))/ChapterTable!$P$23)),
MAX(0,INT(($B1965+ChapterTable!$R$26+VLOOKUP(SUBSTITUTE(D$1,"성장단계","")&amp;"보스단계오프셋",ChapterTable!$R:$S,2,0))/ChapterTable!$R$23)))</f>
        <v>2</v>
      </c>
      <c r="E1965" s="1">
        <f ca="1">IF(AND($A1965=0,$B1965=1),
    VLOOKUP(1,ChapterTable!$1:$1048576,MATCH("최종"&amp;SUBSTITUTE(SUBSTITUTE(E$1,"standard",""),"|Float",""),ChapterTable!$1:$1,0),0)*ChapterTable!$P$17,
  IF(AND($A1965=0,$B1965=0),
    E1966,
  IF($B1965=0,
    VLOOKUP($A1965,ChapterTable!$1:$1048576,MATCH("최종"&amp;SUBSTITUTE(SUBSTITUTE(E$1,"standard",""),"|Float",""),ChapterTable!$1:$1,0),0),
  IF($B1965=1,
    IF($L1965=FALSE,
      VLOOKUP($A1965,ChapterTable!$1:$1048576,MATCH("최종"&amp;SUBSTITUTE(SUBSTITUTE(E$1,"standard",""),"|Float",""),ChapterTable!$1:$1,0),0),
      VLOOKUP($A1965-ChapterTable!$P$11,ChapterTable!$1:$1048576,MATCH("최종"&amp;SUBSTITUTE(SUBSTITUTE(E$1,"standard",""),"|Float",""),ChapterTable!$1:$1,0),0)*ChapterTable!$P$14
    ),
  OFFSET(E1965,-$B1965+IF($L1965,1,0),0)*IF($B1965&gt;OFFSET($B1965,1,0),ChapterTable!$R$17,1)*
    (VLOOKUP(SUBSTITUTE(SUBSTITUTE(E$1,"standard",""),"|Float","")&amp;IF(OR($L1965=TRUE,$A1965=0,MOD($A1965,ChapterTable!$R$20)&lt;&gt;0),"","보스")&amp;"인게임누적곱배수",ChapterTable!$R:$S,2,0)^C1965
    +VLOOKUP(SUBSTITUTE(SUBSTITUTE(E$1,"standard",""),"|Float","")&amp;IF(OR($L1965=TRUE,$A1965=0,MOD($A1965,ChapterTable!$R$20)&lt;&gt;0),"","보스")&amp;"인게임누적합배수",ChapterTable!$R:$S,2,0)*C1965)
  )
  )
  )
)</f>
        <v>84601.09962158202</v>
      </c>
      <c r="F1965" s="1">
        <f ca="1">IF(AND($A1965=0,$B1965=1),
    VLOOKUP(1,ChapterTable!$1:$1048576,MATCH("최종"&amp;SUBSTITUTE(SUBSTITUTE(F$1,"standard",""),"|Float",""),ChapterTable!$1:$1,0),0)*ChapterTable!$P$17,
  IF(AND($A1965=0,$B1965=0),
    F1966,
  IF($B1965=0,
    VLOOKUP($A1965,ChapterTable!$1:$1048576,MATCH("최종"&amp;SUBSTITUTE(SUBSTITUTE(F$1,"standard",""),"|Float",""),ChapterTable!$1:$1,0),0),
  IF($B1965=1,
    IF($L1965=FALSE,
      VLOOKUP($A1965,ChapterTable!$1:$1048576,MATCH("최종"&amp;SUBSTITUTE(SUBSTITUTE(F$1,"standard",""),"|Float",""),ChapterTable!$1:$1,0),0),
      VLOOKUP($A1965-ChapterTable!$P$11,ChapterTable!$1:$1048576,MATCH("최종"&amp;SUBSTITUTE(SUBSTITUTE(F$1,"standard",""),"|Float",""),ChapterTable!$1:$1,0),0)*ChapterTable!$P$14
    ),
  OFFSET(F1965,-$B1965+IF($L1965,1,0),0)*
    (VLOOKUP(SUBSTITUTE(SUBSTITUTE(F$1,"standard",""),"|Float","")&amp;IF(OR($L1965=TRUE,$A1965=0,MOD($A1965,ChapterTable!$R$20)&lt;&gt;0),"","보스")&amp;"인게임누적곱배수",ChapterTable!$R:$S,2,0)^D1965
    +VLOOKUP(SUBSTITUTE(SUBSTITUTE(F$1,"standard",""),"|Float","")&amp;IF(OR($L1965=TRUE,$A1965=0,MOD($A1965,ChapterTable!$R$20)&lt;&gt;0),"","보스")&amp;"인게임누적합배수",ChapterTable!$R:$S,2,0)*D1965)
  )
  )
  )
)</f>
        <v>28955.733501434319</v>
      </c>
      <c r="G1965" t="s">
        <v>715</v>
      </c>
      <c r="J1965" t="str">
        <f>IF(ISBLANK(I1965),"",
IFERROR(VLOOKUP(I1965,[1]StringTable!$1:$1048576,MATCH("kor|String",[1]StringTable!$1:$1,0),0),
"스트링없음"))</f>
        <v/>
      </c>
      <c r="L1965" t="b">
        <v>1</v>
      </c>
      <c r="N1965" t="str">
        <f>IF(ISBLANK(M1965),"",IF(ISERROR(VLOOKUP(M1965,MapTable!$A:$A,1,0)),"맵없음",""))</f>
        <v/>
      </c>
      <c r="O1965">
        <f t="shared" si="214"/>
        <v>3</v>
      </c>
      <c r="Q1965">
        <f t="shared" si="215"/>
        <v>3</v>
      </c>
      <c r="R1965" t="b">
        <f t="shared" ca="1" si="216"/>
        <v>1</v>
      </c>
      <c r="T1965" t="b">
        <f t="shared" ca="1" si="217"/>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220"/>
        <v>0.33333333333333331</v>
      </c>
      <c r="AJ1965">
        <f t="shared" si="218"/>
        <v>0.395555555</v>
      </c>
      <c r="AK1965">
        <f t="shared" si="219"/>
        <v>1</v>
      </c>
      <c r="AL1965">
        <f t="shared" si="221"/>
        <v>2</v>
      </c>
    </row>
    <row r="1966" spans="1:38" hidden="1" x14ac:dyDescent="0.3">
      <c r="A1966">
        <v>17</v>
      </c>
      <c r="B1966">
        <v>25</v>
      </c>
      <c r="C1966">
        <f>IF(OR($L1966=TRUE,$A1966=0,MOD($A1966,ChapterTable!$R$20)&lt;&gt;0),
MAX(0,INT(($B1966+ChapterTable!$P$26+VLOOKUP(SUBSTITUTE(C$1,"성장단계","")&amp;"단계오프셋",ChapterTable!$R:$S,2,0))/ChapterTable!$P$23)),
MAX(0,INT(($B1966+ChapterTable!$R$26+VLOOKUP(SUBSTITUTE(C$1,"성장단계","")&amp;"보스단계오프셋",ChapterTable!$R:$S,2,0))/ChapterTable!$R$23)))</f>
        <v>2</v>
      </c>
      <c r="D1966">
        <f>IF(OR($L1966=TRUE,$A1966=0,MOD($A1966,ChapterTable!$R$20)&lt;&gt;0),
MAX(0,INT(($B1966+ChapterTable!$P$26+VLOOKUP(SUBSTITUTE(D$1,"성장단계","")&amp;"단계오프셋",ChapterTable!$R:$S,2,0))/ChapterTable!$P$23)),
MAX(0,INT(($B1966+ChapterTable!$R$26+VLOOKUP(SUBSTITUTE(D$1,"성장단계","")&amp;"보스단계오프셋",ChapterTable!$R:$S,2,0))/ChapterTable!$R$23)))</f>
        <v>2</v>
      </c>
      <c r="E1966" s="1">
        <f ca="1">IF(AND($A1966=0,$B1966=1),
    VLOOKUP(1,ChapterTable!$1:$1048576,MATCH("최종"&amp;SUBSTITUTE(SUBSTITUTE(E$1,"standard",""),"|Float",""),ChapterTable!$1:$1,0),0)*ChapterTable!$P$17,
  IF(AND($A1966=0,$B1966=0),
    E1967,
  IF($B1966=0,
    VLOOKUP($A1966,ChapterTable!$1:$1048576,MATCH("최종"&amp;SUBSTITUTE(SUBSTITUTE(E$1,"standard",""),"|Float",""),ChapterTable!$1:$1,0),0),
  IF($B1966=1,
    IF($L1966=FALSE,
      VLOOKUP($A1966,ChapterTable!$1:$1048576,MATCH("최종"&amp;SUBSTITUTE(SUBSTITUTE(E$1,"standard",""),"|Float",""),ChapterTable!$1:$1,0),0),
      VLOOKUP($A1966-ChapterTable!$P$11,ChapterTable!$1:$1048576,MATCH("최종"&amp;SUBSTITUTE(SUBSTITUTE(E$1,"standard",""),"|Float",""),ChapterTable!$1:$1,0),0)*ChapterTable!$P$14
    ),
  OFFSET(E1966,-$B1966+IF($L1966,1,0),0)*IF($B1966&gt;OFFSET($B1966,1,0),ChapterTable!$R$17,1)*
    (VLOOKUP(SUBSTITUTE(SUBSTITUTE(E$1,"standard",""),"|Float","")&amp;IF(OR($L1966=TRUE,$A1966=0,MOD($A1966,ChapterTable!$R$20)&lt;&gt;0),"","보스")&amp;"인게임누적곱배수",ChapterTable!$R:$S,2,0)^C1966
    +VLOOKUP(SUBSTITUTE(SUBSTITUTE(E$1,"standard",""),"|Float","")&amp;IF(OR($L1966=TRUE,$A1966=0,MOD($A1966,ChapterTable!$R$20)&lt;&gt;0),"","보스")&amp;"인게임누적합배수",ChapterTable!$R:$S,2,0)*C1966)
  )
  )
  )
)</f>
        <v>84601.09962158202</v>
      </c>
      <c r="F1966" s="1">
        <f ca="1">IF(AND($A1966=0,$B1966=1),
    VLOOKUP(1,ChapterTable!$1:$1048576,MATCH("최종"&amp;SUBSTITUTE(SUBSTITUTE(F$1,"standard",""),"|Float",""),ChapterTable!$1:$1,0),0)*ChapterTable!$P$17,
  IF(AND($A1966=0,$B1966=0),
    F1967,
  IF($B1966=0,
    VLOOKUP($A1966,ChapterTable!$1:$1048576,MATCH("최종"&amp;SUBSTITUTE(SUBSTITUTE(F$1,"standard",""),"|Float",""),ChapterTable!$1:$1,0),0),
  IF($B1966=1,
    IF($L1966=FALSE,
      VLOOKUP($A1966,ChapterTable!$1:$1048576,MATCH("최종"&amp;SUBSTITUTE(SUBSTITUTE(F$1,"standard",""),"|Float",""),ChapterTable!$1:$1,0),0),
      VLOOKUP($A1966-ChapterTable!$P$11,ChapterTable!$1:$1048576,MATCH("최종"&amp;SUBSTITUTE(SUBSTITUTE(F$1,"standard",""),"|Float",""),ChapterTable!$1:$1,0),0)*ChapterTable!$P$14
    ),
  OFFSET(F1966,-$B1966+IF($L1966,1,0),0)*
    (VLOOKUP(SUBSTITUTE(SUBSTITUTE(F$1,"standard",""),"|Float","")&amp;IF(OR($L1966=TRUE,$A1966=0,MOD($A1966,ChapterTable!$R$20)&lt;&gt;0),"","보스")&amp;"인게임누적곱배수",ChapterTable!$R:$S,2,0)^D1966
    +VLOOKUP(SUBSTITUTE(SUBSTITUTE(F$1,"standard",""),"|Float","")&amp;IF(OR($L1966=TRUE,$A1966=0,MOD($A1966,ChapterTable!$R$20)&lt;&gt;0),"","보스")&amp;"인게임누적합배수",ChapterTable!$R:$S,2,0)*D1966)
  )
  )
  )
)</f>
        <v>28955.733501434319</v>
      </c>
      <c r="G1966" t="s">
        <v>715</v>
      </c>
      <c r="J1966" t="str">
        <f>IF(ISBLANK(I1966),"",
IFERROR(VLOOKUP(I1966,[1]StringTable!$1:$1048576,MATCH("kor|String",[1]StringTable!$1:$1,0),0),
"스트링없음"))</f>
        <v/>
      </c>
      <c r="L1966" t="b">
        <v>1</v>
      </c>
      <c r="N1966" t="str">
        <f>IF(ISBLANK(M1966),"",IF(ISERROR(VLOOKUP(M1966,MapTable!$A:$A,1,0)),"맵없음",""))</f>
        <v/>
      </c>
      <c r="O1966">
        <f t="shared" si="214"/>
        <v>11</v>
      </c>
      <c r="Q1966">
        <f t="shared" si="215"/>
        <v>11</v>
      </c>
      <c r="R1966" t="b">
        <f t="shared" ca="1" si="216"/>
        <v>1</v>
      </c>
      <c r="T1966" t="b">
        <f t="shared" ca="1" si="217"/>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220"/>
        <v>0.33333333333333331</v>
      </c>
      <c r="AJ1966">
        <f t="shared" si="218"/>
        <v>0.395555555</v>
      </c>
      <c r="AK1966">
        <f t="shared" si="219"/>
        <v>1</v>
      </c>
      <c r="AL1966">
        <f t="shared" si="221"/>
        <v>2</v>
      </c>
    </row>
    <row r="1967" spans="1:38" hidden="1" x14ac:dyDescent="0.3">
      <c r="A1967">
        <v>17</v>
      </c>
      <c r="B1967">
        <v>26</v>
      </c>
      <c r="C1967">
        <f>IF(OR($L1967=TRUE,$A1967=0,MOD($A1967,ChapterTable!$R$20)&lt;&gt;0),
MAX(0,INT(($B1967+ChapterTable!$P$26+VLOOKUP(SUBSTITUTE(C$1,"성장단계","")&amp;"단계오프셋",ChapterTable!$R:$S,2,0))/ChapterTable!$P$23)),
MAX(0,INT(($B1967+ChapterTable!$R$26+VLOOKUP(SUBSTITUTE(C$1,"성장단계","")&amp;"보스단계오프셋",ChapterTable!$R:$S,2,0))/ChapterTable!$R$23)))</f>
        <v>3</v>
      </c>
      <c r="D1967">
        <f>IF(OR($L1967=TRUE,$A1967=0,MOD($A1967,ChapterTable!$R$20)&lt;&gt;0),
MAX(0,INT(($B1967+ChapterTable!$P$26+VLOOKUP(SUBSTITUTE(D$1,"성장단계","")&amp;"단계오프셋",ChapterTable!$R:$S,2,0))/ChapterTable!$P$23)),
MAX(0,INT(($B1967+ChapterTable!$R$26+VLOOKUP(SUBSTITUTE(D$1,"성장단계","")&amp;"보스단계오프셋",ChapterTable!$R:$S,2,0))/ChapterTable!$R$23)))</f>
        <v>2</v>
      </c>
      <c r="E1967" s="1">
        <f ca="1">IF(AND($A1967=0,$B1967=1),
    VLOOKUP(1,ChapterTable!$1:$1048576,MATCH("최종"&amp;SUBSTITUTE(SUBSTITUTE(E$1,"standard",""),"|Float",""),ChapterTable!$1:$1,0),0)*ChapterTable!$P$17,
  IF(AND($A1967=0,$B1967=0),
    E1968,
  IF($B1967=0,
    VLOOKUP($A1967,ChapterTable!$1:$1048576,MATCH("최종"&amp;SUBSTITUTE(SUBSTITUTE(E$1,"standard",""),"|Float",""),ChapterTable!$1:$1,0),0),
  IF($B1967=1,
    IF($L1967=FALSE,
      VLOOKUP($A1967,ChapterTable!$1:$1048576,MATCH("최종"&amp;SUBSTITUTE(SUBSTITUTE(E$1,"standard",""),"|Float",""),ChapterTable!$1:$1,0),0),
      VLOOKUP($A1967-ChapterTable!$P$11,ChapterTable!$1:$1048576,MATCH("최종"&amp;SUBSTITUTE(SUBSTITUTE(E$1,"standard",""),"|Float",""),ChapterTable!$1:$1,0),0)*ChapterTable!$P$14
    ),
  OFFSET(E1967,-$B1967+IF($L1967,1,0),0)*IF($B1967&gt;OFFSET($B1967,1,0),ChapterTable!$R$17,1)*
    (VLOOKUP(SUBSTITUTE(SUBSTITUTE(E$1,"standard",""),"|Float","")&amp;IF(OR($L1967=TRUE,$A1967=0,MOD($A1967,ChapterTable!$R$20)&lt;&gt;0),"","보스")&amp;"인게임누적곱배수",ChapterTable!$R:$S,2,0)^C1967
    +VLOOKUP(SUBSTITUTE(SUBSTITUTE(E$1,"standard",""),"|Float","")&amp;IF(OR($L1967=TRUE,$A1967=0,MOD($A1967,ChapterTable!$R$20)&lt;&gt;0),"","보스")&amp;"인게임누적합배수",ChapterTable!$R:$S,2,0)*C1967)
  )
  )
  )
)</f>
        <v>96686.970996093747</v>
      </c>
      <c r="F1967" s="1">
        <f ca="1">IF(AND($A1967=0,$B1967=1),
    VLOOKUP(1,ChapterTable!$1:$1048576,MATCH("최종"&amp;SUBSTITUTE(SUBSTITUTE(F$1,"standard",""),"|Float",""),ChapterTable!$1:$1,0),0)*ChapterTable!$P$17,
  IF(AND($A1967=0,$B1967=0),
    F1968,
  IF($B1967=0,
    VLOOKUP($A1967,ChapterTable!$1:$1048576,MATCH("최종"&amp;SUBSTITUTE(SUBSTITUTE(F$1,"standard",""),"|Float",""),ChapterTable!$1:$1,0),0),
  IF($B1967=1,
    IF($L1967=FALSE,
      VLOOKUP($A1967,ChapterTable!$1:$1048576,MATCH("최종"&amp;SUBSTITUTE(SUBSTITUTE(F$1,"standard",""),"|Float",""),ChapterTable!$1:$1,0),0),
      VLOOKUP($A1967-ChapterTable!$P$11,ChapterTable!$1:$1048576,MATCH("최종"&amp;SUBSTITUTE(SUBSTITUTE(F$1,"standard",""),"|Float",""),ChapterTable!$1:$1,0),0)*ChapterTable!$P$14
    ),
  OFFSET(F1967,-$B1967+IF($L1967,1,0),0)*
    (VLOOKUP(SUBSTITUTE(SUBSTITUTE(F$1,"standard",""),"|Float","")&amp;IF(OR($L1967=TRUE,$A1967=0,MOD($A1967,ChapterTable!$R$20)&lt;&gt;0),"","보스")&amp;"인게임누적곱배수",ChapterTable!$R:$S,2,0)^D1967
    +VLOOKUP(SUBSTITUTE(SUBSTITUTE(F$1,"standard",""),"|Float","")&amp;IF(OR($L1967=TRUE,$A1967=0,MOD($A1967,ChapterTable!$R$20)&lt;&gt;0),"","보스")&amp;"인게임누적합배수",ChapterTable!$R:$S,2,0)*D1967)
  )
  )
  )
)</f>
        <v>28955.733501434319</v>
      </c>
      <c r="G1967" t="s">
        <v>715</v>
      </c>
      <c r="J1967" t="str">
        <f>IF(ISBLANK(I1967),"",
IFERROR(VLOOKUP(I1967,[1]StringTable!$1:$1048576,MATCH("kor|String",[1]StringTable!$1:$1,0),0),
"스트링없음"))</f>
        <v/>
      </c>
      <c r="L1967" t="b">
        <v>1</v>
      </c>
      <c r="N1967" t="str">
        <f>IF(ISBLANK(M1967),"",IF(ISERROR(VLOOKUP(M1967,MapTable!$A:$A,1,0)),"맵없음",""))</f>
        <v/>
      </c>
      <c r="O1967">
        <f t="shared" si="214"/>
        <v>3</v>
      </c>
      <c r="Q1967">
        <f t="shared" si="215"/>
        <v>3</v>
      </c>
      <c r="R1967" t="b">
        <f t="shared" ca="1" si="216"/>
        <v>1</v>
      </c>
      <c r="T1967" t="b">
        <f t="shared" ca="1" si="217"/>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220"/>
        <v>0.33333333333333331</v>
      </c>
      <c r="AJ1967">
        <f t="shared" si="218"/>
        <v>0.395555555</v>
      </c>
      <c r="AK1967">
        <f t="shared" si="219"/>
        <v>1</v>
      </c>
      <c r="AL1967">
        <f t="shared" si="221"/>
        <v>2</v>
      </c>
    </row>
    <row r="1968" spans="1:38" hidden="1" x14ac:dyDescent="0.3">
      <c r="A1968">
        <v>17</v>
      </c>
      <c r="B1968">
        <v>27</v>
      </c>
      <c r="C1968">
        <f>IF(OR($L1968=TRUE,$A1968=0,MOD($A1968,ChapterTable!$R$20)&lt;&gt;0),
MAX(0,INT(($B1968+ChapterTable!$P$26+VLOOKUP(SUBSTITUTE(C$1,"성장단계","")&amp;"단계오프셋",ChapterTable!$R:$S,2,0))/ChapterTable!$P$23)),
MAX(0,INT(($B1968+ChapterTable!$R$26+VLOOKUP(SUBSTITUTE(C$1,"성장단계","")&amp;"보스단계오프셋",ChapterTable!$R:$S,2,0))/ChapterTable!$R$23)))</f>
        <v>3</v>
      </c>
      <c r="D1968">
        <f>IF(OR($L1968=TRUE,$A1968=0,MOD($A1968,ChapterTable!$R$20)&lt;&gt;0),
MAX(0,INT(($B1968+ChapterTable!$P$26+VLOOKUP(SUBSTITUTE(D$1,"성장단계","")&amp;"단계오프셋",ChapterTable!$R:$S,2,0))/ChapterTable!$P$23)),
MAX(0,INT(($B1968+ChapterTable!$R$26+VLOOKUP(SUBSTITUTE(D$1,"성장단계","")&amp;"보스단계오프셋",ChapterTable!$R:$S,2,0))/ChapterTable!$R$23)))</f>
        <v>2</v>
      </c>
      <c r="E1968" s="1">
        <f ca="1">IF(AND($A1968=0,$B1968=1),
    VLOOKUP(1,ChapterTable!$1:$1048576,MATCH("최종"&amp;SUBSTITUTE(SUBSTITUTE(E$1,"standard",""),"|Float",""),ChapterTable!$1:$1,0),0)*ChapterTable!$P$17,
  IF(AND($A1968=0,$B1968=0),
    E1969,
  IF($B1968=0,
    VLOOKUP($A1968,ChapterTable!$1:$1048576,MATCH("최종"&amp;SUBSTITUTE(SUBSTITUTE(E$1,"standard",""),"|Float",""),ChapterTable!$1:$1,0),0),
  IF($B1968=1,
    IF($L1968=FALSE,
      VLOOKUP($A1968,ChapterTable!$1:$1048576,MATCH("최종"&amp;SUBSTITUTE(SUBSTITUTE(E$1,"standard",""),"|Float",""),ChapterTable!$1:$1,0),0),
      VLOOKUP($A1968-ChapterTable!$P$11,ChapterTable!$1:$1048576,MATCH("최종"&amp;SUBSTITUTE(SUBSTITUTE(E$1,"standard",""),"|Float",""),ChapterTable!$1:$1,0),0)*ChapterTable!$P$14
    ),
  OFFSET(E1968,-$B1968+IF($L1968,1,0),0)*IF($B1968&gt;OFFSET($B1968,1,0),ChapterTable!$R$17,1)*
    (VLOOKUP(SUBSTITUTE(SUBSTITUTE(E$1,"standard",""),"|Float","")&amp;IF(OR($L1968=TRUE,$A1968=0,MOD($A1968,ChapterTable!$R$20)&lt;&gt;0),"","보스")&amp;"인게임누적곱배수",ChapterTable!$R:$S,2,0)^C1968
    +VLOOKUP(SUBSTITUTE(SUBSTITUTE(E$1,"standard",""),"|Float","")&amp;IF(OR($L1968=TRUE,$A1968=0,MOD($A1968,ChapterTable!$R$20)&lt;&gt;0),"","보스")&amp;"인게임누적합배수",ChapterTable!$R:$S,2,0)*C1968)
  )
  )
  )
)</f>
        <v>96686.970996093747</v>
      </c>
      <c r="F1968" s="1">
        <f ca="1">IF(AND($A1968=0,$B1968=1),
    VLOOKUP(1,ChapterTable!$1:$1048576,MATCH("최종"&amp;SUBSTITUTE(SUBSTITUTE(F$1,"standard",""),"|Float",""),ChapterTable!$1:$1,0),0)*ChapterTable!$P$17,
  IF(AND($A1968=0,$B1968=0),
    F1969,
  IF($B1968=0,
    VLOOKUP($A1968,ChapterTable!$1:$1048576,MATCH("최종"&amp;SUBSTITUTE(SUBSTITUTE(F$1,"standard",""),"|Float",""),ChapterTable!$1:$1,0),0),
  IF($B1968=1,
    IF($L1968=FALSE,
      VLOOKUP($A1968,ChapterTable!$1:$1048576,MATCH("최종"&amp;SUBSTITUTE(SUBSTITUTE(F$1,"standard",""),"|Float",""),ChapterTable!$1:$1,0),0),
      VLOOKUP($A1968-ChapterTable!$P$11,ChapterTable!$1:$1048576,MATCH("최종"&amp;SUBSTITUTE(SUBSTITUTE(F$1,"standard",""),"|Float",""),ChapterTable!$1:$1,0),0)*ChapterTable!$P$14
    ),
  OFFSET(F1968,-$B1968+IF($L1968,1,0),0)*
    (VLOOKUP(SUBSTITUTE(SUBSTITUTE(F$1,"standard",""),"|Float","")&amp;IF(OR($L1968=TRUE,$A1968=0,MOD($A1968,ChapterTable!$R$20)&lt;&gt;0),"","보스")&amp;"인게임누적곱배수",ChapterTable!$R:$S,2,0)^D1968
    +VLOOKUP(SUBSTITUTE(SUBSTITUTE(F$1,"standard",""),"|Float","")&amp;IF(OR($L1968=TRUE,$A1968=0,MOD($A1968,ChapterTable!$R$20)&lt;&gt;0),"","보스")&amp;"인게임누적합배수",ChapterTable!$R:$S,2,0)*D1968)
  )
  )
  )
)</f>
        <v>28955.733501434319</v>
      </c>
      <c r="G1968" t="s">
        <v>715</v>
      </c>
      <c r="J1968" t="str">
        <f>IF(ISBLANK(I1968),"",
IFERROR(VLOOKUP(I1968,[1]StringTable!$1:$1048576,MATCH("kor|String",[1]StringTable!$1:$1,0),0),
"스트링없음"))</f>
        <v/>
      </c>
      <c r="L1968" t="b">
        <v>1</v>
      </c>
      <c r="N1968" t="str">
        <f>IF(ISBLANK(M1968),"",IF(ISERROR(VLOOKUP(M1968,MapTable!$A:$A,1,0)),"맵없음",""))</f>
        <v/>
      </c>
      <c r="O1968">
        <f t="shared" si="214"/>
        <v>3</v>
      </c>
      <c r="Q1968">
        <f t="shared" si="215"/>
        <v>3</v>
      </c>
      <c r="R1968" t="b">
        <f t="shared" ca="1" si="216"/>
        <v>1</v>
      </c>
      <c r="T1968" t="b">
        <f t="shared" ca="1" si="217"/>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220"/>
        <v>0.33333333333333331</v>
      </c>
      <c r="AJ1968">
        <f t="shared" si="218"/>
        <v>0.395555555</v>
      </c>
      <c r="AK1968">
        <f t="shared" si="219"/>
        <v>1</v>
      </c>
      <c r="AL1968">
        <f t="shared" si="221"/>
        <v>2</v>
      </c>
    </row>
    <row r="1969" spans="1:38" hidden="1" x14ac:dyDescent="0.3">
      <c r="A1969">
        <v>17</v>
      </c>
      <c r="B1969">
        <v>28</v>
      </c>
      <c r="C1969">
        <f>IF(OR($L1969=TRUE,$A1969=0,MOD($A1969,ChapterTable!$R$20)&lt;&gt;0),
MAX(0,INT(($B1969+ChapterTable!$P$26+VLOOKUP(SUBSTITUTE(C$1,"성장단계","")&amp;"단계오프셋",ChapterTable!$R:$S,2,0))/ChapterTable!$P$23)),
MAX(0,INT(($B1969+ChapterTable!$R$26+VLOOKUP(SUBSTITUTE(C$1,"성장단계","")&amp;"보스단계오프셋",ChapterTable!$R:$S,2,0))/ChapterTable!$R$23)))</f>
        <v>3</v>
      </c>
      <c r="D1969">
        <f>IF(OR($L1969=TRUE,$A1969=0,MOD($A1969,ChapterTable!$R$20)&lt;&gt;0),
MAX(0,INT(($B1969+ChapterTable!$P$26+VLOOKUP(SUBSTITUTE(D$1,"성장단계","")&amp;"단계오프셋",ChapterTable!$R:$S,2,0))/ChapterTable!$P$23)),
MAX(0,INT(($B1969+ChapterTable!$R$26+VLOOKUP(SUBSTITUTE(D$1,"성장단계","")&amp;"보스단계오프셋",ChapterTable!$R:$S,2,0))/ChapterTable!$R$23)))</f>
        <v>2</v>
      </c>
      <c r="E1969" s="1">
        <f ca="1">IF(AND($A1969=0,$B1969=1),
    VLOOKUP(1,ChapterTable!$1:$1048576,MATCH("최종"&amp;SUBSTITUTE(SUBSTITUTE(E$1,"standard",""),"|Float",""),ChapterTable!$1:$1,0),0)*ChapterTable!$P$17,
  IF(AND($A1969=0,$B1969=0),
    E1970,
  IF($B1969=0,
    VLOOKUP($A1969,ChapterTable!$1:$1048576,MATCH("최종"&amp;SUBSTITUTE(SUBSTITUTE(E$1,"standard",""),"|Float",""),ChapterTable!$1:$1,0),0),
  IF($B1969=1,
    IF($L1969=FALSE,
      VLOOKUP($A1969,ChapterTable!$1:$1048576,MATCH("최종"&amp;SUBSTITUTE(SUBSTITUTE(E$1,"standard",""),"|Float",""),ChapterTable!$1:$1,0),0),
      VLOOKUP($A1969-ChapterTable!$P$11,ChapterTable!$1:$1048576,MATCH("최종"&amp;SUBSTITUTE(SUBSTITUTE(E$1,"standard",""),"|Float",""),ChapterTable!$1:$1,0),0)*ChapterTable!$P$14
    ),
  OFFSET(E1969,-$B1969+IF($L1969,1,0),0)*IF($B1969&gt;OFFSET($B1969,1,0),ChapterTable!$R$17,1)*
    (VLOOKUP(SUBSTITUTE(SUBSTITUTE(E$1,"standard",""),"|Float","")&amp;IF(OR($L1969=TRUE,$A1969=0,MOD($A1969,ChapterTable!$R$20)&lt;&gt;0),"","보스")&amp;"인게임누적곱배수",ChapterTable!$R:$S,2,0)^C1969
    +VLOOKUP(SUBSTITUTE(SUBSTITUTE(E$1,"standard",""),"|Float","")&amp;IF(OR($L1969=TRUE,$A1969=0,MOD($A1969,ChapterTable!$R$20)&lt;&gt;0),"","보스")&amp;"인게임누적합배수",ChapterTable!$R:$S,2,0)*C1969)
  )
  )
  )
)</f>
        <v>96686.970996093747</v>
      </c>
      <c r="F1969" s="1">
        <f ca="1">IF(AND($A1969=0,$B1969=1),
    VLOOKUP(1,ChapterTable!$1:$1048576,MATCH("최종"&amp;SUBSTITUTE(SUBSTITUTE(F$1,"standard",""),"|Float",""),ChapterTable!$1:$1,0),0)*ChapterTable!$P$17,
  IF(AND($A1969=0,$B1969=0),
    F1970,
  IF($B1969=0,
    VLOOKUP($A1969,ChapterTable!$1:$1048576,MATCH("최종"&amp;SUBSTITUTE(SUBSTITUTE(F$1,"standard",""),"|Float",""),ChapterTable!$1:$1,0),0),
  IF($B1969=1,
    IF($L1969=FALSE,
      VLOOKUP($A1969,ChapterTable!$1:$1048576,MATCH("최종"&amp;SUBSTITUTE(SUBSTITUTE(F$1,"standard",""),"|Float",""),ChapterTable!$1:$1,0),0),
      VLOOKUP($A1969-ChapterTable!$P$11,ChapterTable!$1:$1048576,MATCH("최종"&amp;SUBSTITUTE(SUBSTITUTE(F$1,"standard",""),"|Float",""),ChapterTable!$1:$1,0),0)*ChapterTable!$P$14
    ),
  OFFSET(F1969,-$B1969+IF($L1969,1,0),0)*
    (VLOOKUP(SUBSTITUTE(SUBSTITUTE(F$1,"standard",""),"|Float","")&amp;IF(OR($L1969=TRUE,$A1969=0,MOD($A1969,ChapterTable!$R$20)&lt;&gt;0),"","보스")&amp;"인게임누적곱배수",ChapterTable!$R:$S,2,0)^D1969
    +VLOOKUP(SUBSTITUTE(SUBSTITUTE(F$1,"standard",""),"|Float","")&amp;IF(OR($L1969=TRUE,$A1969=0,MOD($A1969,ChapterTable!$R$20)&lt;&gt;0),"","보스")&amp;"인게임누적합배수",ChapterTable!$R:$S,2,0)*D1969)
  )
  )
  )
)</f>
        <v>28955.733501434319</v>
      </c>
      <c r="G1969" t="s">
        <v>715</v>
      </c>
      <c r="J1969" t="str">
        <f>IF(ISBLANK(I1969),"",
IFERROR(VLOOKUP(I1969,[1]StringTable!$1:$1048576,MATCH("kor|String",[1]StringTable!$1:$1,0),0),
"스트링없음"))</f>
        <v/>
      </c>
      <c r="L1969" t="b">
        <v>1</v>
      </c>
      <c r="N1969" t="str">
        <f>IF(ISBLANK(M1969),"",IF(ISERROR(VLOOKUP(M1969,MapTable!$A:$A,1,0)),"맵없음",""))</f>
        <v/>
      </c>
      <c r="O1969">
        <f t="shared" si="214"/>
        <v>3</v>
      </c>
      <c r="Q1969">
        <f t="shared" si="215"/>
        <v>3</v>
      </c>
      <c r="R1969" t="b">
        <f t="shared" ca="1" si="216"/>
        <v>1</v>
      </c>
      <c r="T1969" t="b">
        <f t="shared" ca="1" si="217"/>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220"/>
        <v>0.33333333333333331</v>
      </c>
      <c r="AJ1969">
        <f t="shared" si="218"/>
        <v>0.395555555</v>
      </c>
      <c r="AK1969">
        <f t="shared" si="219"/>
        <v>1</v>
      </c>
      <c r="AL1969">
        <f t="shared" si="221"/>
        <v>2</v>
      </c>
    </row>
    <row r="1970" spans="1:38" hidden="1" x14ac:dyDescent="0.3">
      <c r="A1970">
        <v>17</v>
      </c>
      <c r="B1970">
        <v>29</v>
      </c>
      <c r="C1970">
        <f>IF(OR($L1970=TRUE,$A1970=0,MOD($A1970,ChapterTable!$R$20)&lt;&gt;0),
MAX(0,INT(($B1970+ChapterTable!$P$26+VLOOKUP(SUBSTITUTE(C$1,"성장단계","")&amp;"단계오프셋",ChapterTable!$R:$S,2,0))/ChapterTable!$P$23)),
MAX(0,INT(($B1970+ChapterTable!$R$26+VLOOKUP(SUBSTITUTE(C$1,"성장단계","")&amp;"보스단계오프셋",ChapterTable!$R:$S,2,0))/ChapterTable!$R$23)))</f>
        <v>3</v>
      </c>
      <c r="D1970">
        <f>IF(OR($L1970=TRUE,$A1970=0,MOD($A1970,ChapterTable!$R$20)&lt;&gt;0),
MAX(0,INT(($B1970+ChapterTable!$P$26+VLOOKUP(SUBSTITUTE(D$1,"성장단계","")&amp;"단계오프셋",ChapterTable!$R:$S,2,0))/ChapterTable!$P$23)),
MAX(0,INT(($B1970+ChapterTable!$R$26+VLOOKUP(SUBSTITUTE(D$1,"성장단계","")&amp;"보스단계오프셋",ChapterTable!$R:$S,2,0))/ChapterTable!$R$23)))</f>
        <v>2</v>
      </c>
      <c r="E1970" s="1">
        <f ca="1">IF(AND($A1970=0,$B1970=1),
    VLOOKUP(1,ChapterTable!$1:$1048576,MATCH("최종"&amp;SUBSTITUTE(SUBSTITUTE(E$1,"standard",""),"|Float",""),ChapterTable!$1:$1,0),0)*ChapterTable!$P$17,
  IF(AND($A1970=0,$B1970=0),
    E1971,
  IF($B1970=0,
    VLOOKUP($A1970,ChapterTable!$1:$1048576,MATCH("최종"&amp;SUBSTITUTE(SUBSTITUTE(E$1,"standard",""),"|Float",""),ChapterTable!$1:$1,0),0),
  IF($B1970=1,
    IF($L1970=FALSE,
      VLOOKUP($A1970,ChapterTable!$1:$1048576,MATCH("최종"&amp;SUBSTITUTE(SUBSTITUTE(E$1,"standard",""),"|Float",""),ChapterTable!$1:$1,0),0),
      VLOOKUP($A1970-ChapterTable!$P$11,ChapterTable!$1:$1048576,MATCH("최종"&amp;SUBSTITUTE(SUBSTITUTE(E$1,"standard",""),"|Float",""),ChapterTable!$1:$1,0),0)*ChapterTable!$P$14
    ),
  OFFSET(E1970,-$B1970+IF($L1970,1,0),0)*IF($B1970&gt;OFFSET($B1970,1,0),ChapterTable!$R$17,1)*
    (VLOOKUP(SUBSTITUTE(SUBSTITUTE(E$1,"standard",""),"|Float","")&amp;IF(OR($L1970=TRUE,$A1970=0,MOD($A1970,ChapterTable!$R$20)&lt;&gt;0),"","보스")&amp;"인게임누적곱배수",ChapterTable!$R:$S,2,0)^C1970
    +VLOOKUP(SUBSTITUTE(SUBSTITUTE(E$1,"standard",""),"|Float","")&amp;IF(OR($L1970=TRUE,$A1970=0,MOD($A1970,ChapterTable!$R$20)&lt;&gt;0),"","보스")&amp;"인게임누적합배수",ChapterTable!$R:$S,2,0)*C1970)
  )
  )
  )
)</f>
        <v>96686.970996093747</v>
      </c>
      <c r="F1970" s="1">
        <f ca="1">IF(AND($A1970=0,$B1970=1),
    VLOOKUP(1,ChapterTable!$1:$1048576,MATCH("최종"&amp;SUBSTITUTE(SUBSTITUTE(F$1,"standard",""),"|Float",""),ChapterTable!$1:$1,0),0)*ChapterTable!$P$17,
  IF(AND($A1970=0,$B1970=0),
    F1971,
  IF($B1970=0,
    VLOOKUP($A1970,ChapterTable!$1:$1048576,MATCH("최종"&amp;SUBSTITUTE(SUBSTITUTE(F$1,"standard",""),"|Float",""),ChapterTable!$1:$1,0),0),
  IF($B1970=1,
    IF($L1970=FALSE,
      VLOOKUP($A1970,ChapterTable!$1:$1048576,MATCH("최종"&amp;SUBSTITUTE(SUBSTITUTE(F$1,"standard",""),"|Float",""),ChapterTable!$1:$1,0),0),
      VLOOKUP($A1970-ChapterTable!$P$11,ChapterTable!$1:$1048576,MATCH("최종"&amp;SUBSTITUTE(SUBSTITUTE(F$1,"standard",""),"|Float",""),ChapterTable!$1:$1,0),0)*ChapterTable!$P$14
    ),
  OFFSET(F1970,-$B1970+IF($L1970,1,0),0)*
    (VLOOKUP(SUBSTITUTE(SUBSTITUTE(F$1,"standard",""),"|Float","")&amp;IF(OR($L1970=TRUE,$A1970=0,MOD($A1970,ChapterTable!$R$20)&lt;&gt;0),"","보스")&amp;"인게임누적곱배수",ChapterTable!$R:$S,2,0)^D1970
    +VLOOKUP(SUBSTITUTE(SUBSTITUTE(F$1,"standard",""),"|Float","")&amp;IF(OR($L1970=TRUE,$A1970=0,MOD($A1970,ChapterTable!$R$20)&lt;&gt;0),"","보스")&amp;"인게임누적합배수",ChapterTable!$R:$S,2,0)*D1970)
  )
  )
  )
)</f>
        <v>28955.733501434319</v>
      </c>
      <c r="G1970" t="s">
        <v>715</v>
      </c>
      <c r="J1970" t="str">
        <f>IF(ISBLANK(I1970),"",
IFERROR(VLOOKUP(I1970,[1]StringTable!$1:$1048576,MATCH("kor|String",[1]StringTable!$1:$1,0),0),
"스트링없음"))</f>
        <v/>
      </c>
      <c r="L1970" t="b">
        <v>1</v>
      </c>
      <c r="N1970" t="str">
        <f>IF(ISBLANK(M1970),"",IF(ISERROR(VLOOKUP(M1970,MapTable!$A:$A,1,0)),"맵없음",""))</f>
        <v/>
      </c>
      <c r="O1970">
        <f t="shared" si="214"/>
        <v>93</v>
      </c>
      <c r="Q1970">
        <f t="shared" si="215"/>
        <v>93</v>
      </c>
      <c r="R1970" t="b">
        <f t="shared" ca="1" si="216"/>
        <v>1</v>
      </c>
      <c r="T1970" t="b">
        <f t="shared" ca="1" si="217"/>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220"/>
        <v>0.33333333333333331</v>
      </c>
      <c r="AJ1970">
        <f t="shared" si="218"/>
        <v>0.395555555</v>
      </c>
      <c r="AK1970">
        <f t="shared" si="219"/>
        <v>1</v>
      </c>
      <c r="AL1970">
        <f t="shared" si="221"/>
        <v>2</v>
      </c>
    </row>
    <row r="1971" spans="1:38" hidden="1" x14ac:dyDescent="0.3">
      <c r="A1971">
        <v>17</v>
      </c>
      <c r="B1971">
        <v>30</v>
      </c>
      <c r="C1971">
        <f>IF(OR($L1971=TRUE,$A1971=0,MOD($A1971,ChapterTable!$R$20)&lt;&gt;0),
MAX(0,INT(($B1971+ChapterTable!$P$26+VLOOKUP(SUBSTITUTE(C$1,"성장단계","")&amp;"단계오프셋",ChapterTable!$R:$S,2,0))/ChapterTable!$P$23)),
MAX(0,INT(($B1971+ChapterTable!$R$26+VLOOKUP(SUBSTITUTE(C$1,"성장단계","")&amp;"보스단계오프셋",ChapterTable!$R:$S,2,0))/ChapterTable!$R$23)))</f>
        <v>3</v>
      </c>
      <c r="D1971">
        <f>IF(OR($L1971=TRUE,$A1971=0,MOD($A1971,ChapterTable!$R$20)&lt;&gt;0),
MAX(0,INT(($B1971+ChapterTable!$P$26+VLOOKUP(SUBSTITUTE(D$1,"성장단계","")&amp;"단계오프셋",ChapterTable!$R:$S,2,0))/ChapterTable!$P$23)),
MAX(0,INT(($B1971+ChapterTable!$R$26+VLOOKUP(SUBSTITUTE(D$1,"성장단계","")&amp;"보스단계오프셋",ChapterTable!$R:$S,2,0))/ChapterTable!$R$23)))</f>
        <v>2</v>
      </c>
      <c r="E1971" s="1">
        <f ca="1">IF(AND($A1971=0,$B1971=1),
    VLOOKUP(1,ChapterTable!$1:$1048576,MATCH("최종"&amp;SUBSTITUTE(SUBSTITUTE(E$1,"standard",""),"|Float",""),ChapterTable!$1:$1,0),0)*ChapterTable!$P$17,
  IF(AND($A1971=0,$B1971=0),
    E1972,
  IF($B1971=0,
    VLOOKUP($A1971,ChapterTable!$1:$1048576,MATCH("최종"&amp;SUBSTITUTE(SUBSTITUTE(E$1,"standard",""),"|Float",""),ChapterTable!$1:$1,0),0),
  IF($B1971=1,
    IF($L1971=FALSE,
      VLOOKUP($A1971,ChapterTable!$1:$1048576,MATCH("최종"&amp;SUBSTITUTE(SUBSTITUTE(E$1,"standard",""),"|Float",""),ChapterTable!$1:$1,0),0),
      VLOOKUP($A1971-ChapterTable!$P$11,ChapterTable!$1:$1048576,MATCH("최종"&amp;SUBSTITUTE(SUBSTITUTE(E$1,"standard",""),"|Float",""),ChapterTable!$1:$1,0),0)*ChapterTable!$P$14
    ),
  OFFSET(E1971,-$B1971+IF($L1971,1,0),0)*IF($B1971&gt;OFFSET($B1971,1,0),ChapterTable!$R$17,1)*
    (VLOOKUP(SUBSTITUTE(SUBSTITUTE(E$1,"standard",""),"|Float","")&amp;IF(OR($L1971=TRUE,$A1971=0,MOD($A1971,ChapterTable!$R$20)&lt;&gt;0),"","보스")&amp;"인게임누적곱배수",ChapterTable!$R:$S,2,0)^C1971
    +VLOOKUP(SUBSTITUTE(SUBSTITUTE(E$1,"standard",""),"|Float","")&amp;IF(OR($L1971=TRUE,$A1971=0,MOD($A1971,ChapterTable!$R$20)&lt;&gt;0),"","보스")&amp;"인게임누적합배수",ChapterTable!$R:$S,2,0)*C1971)
  )
  )
  )
)</f>
        <v>96686.970996093747</v>
      </c>
      <c r="F1971" s="1">
        <f ca="1">IF(AND($A1971=0,$B1971=1),
    VLOOKUP(1,ChapterTable!$1:$1048576,MATCH("최종"&amp;SUBSTITUTE(SUBSTITUTE(F$1,"standard",""),"|Float",""),ChapterTable!$1:$1,0),0)*ChapterTable!$P$17,
  IF(AND($A1971=0,$B1971=0),
    F1972,
  IF($B1971=0,
    VLOOKUP($A1971,ChapterTable!$1:$1048576,MATCH("최종"&amp;SUBSTITUTE(SUBSTITUTE(F$1,"standard",""),"|Float",""),ChapterTable!$1:$1,0),0),
  IF($B1971=1,
    IF($L1971=FALSE,
      VLOOKUP($A1971,ChapterTable!$1:$1048576,MATCH("최종"&amp;SUBSTITUTE(SUBSTITUTE(F$1,"standard",""),"|Float",""),ChapterTable!$1:$1,0),0),
      VLOOKUP($A1971-ChapterTable!$P$11,ChapterTable!$1:$1048576,MATCH("최종"&amp;SUBSTITUTE(SUBSTITUTE(F$1,"standard",""),"|Float",""),ChapterTable!$1:$1,0),0)*ChapterTable!$P$14
    ),
  OFFSET(F1971,-$B1971+IF($L1971,1,0),0)*
    (VLOOKUP(SUBSTITUTE(SUBSTITUTE(F$1,"standard",""),"|Float","")&amp;IF(OR($L1971=TRUE,$A1971=0,MOD($A1971,ChapterTable!$R$20)&lt;&gt;0),"","보스")&amp;"인게임누적곱배수",ChapterTable!$R:$S,2,0)^D1971
    +VLOOKUP(SUBSTITUTE(SUBSTITUTE(F$1,"standard",""),"|Float","")&amp;IF(OR($L1971=TRUE,$A1971=0,MOD($A1971,ChapterTable!$R$20)&lt;&gt;0),"","보스")&amp;"인게임누적합배수",ChapterTable!$R:$S,2,0)*D1971)
  )
  )
  )
)</f>
        <v>28955.733501434319</v>
      </c>
      <c r="G1971" t="s">
        <v>715</v>
      </c>
      <c r="J1971" t="str">
        <f>IF(ISBLANK(I1971),"",
IFERROR(VLOOKUP(I1971,[1]StringTable!$1:$1048576,MATCH("kor|String",[1]StringTable!$1:$1,0),0),
"스트링없음"))</f>
        <v/>
      </c>
      <c r="L1971" t="b">
        <v>1</v>
      </c>
      <c r="N1971" t="str">
        <f>IF(ISBLANK(M1971),"",IF(ISERROR(VLOOKUP(M1971,MapTable!$A:$A,1,0)),"맵없음",""))</f>
        <v/>
      </c>
      <c r="O1971">
        <f t="shared" si="214"/>
        <v>23</v>
      </c>
      <c r="Q1971">
        <f t="shared" si="215"/>
        <v>23</v>
      </c>
      <c r="R1971" t="b">
        <f t="shared" ca="1" si="216"/>
        <v>1</v>
      </c>
      <c r="T1971" t="b">
        <f t="shared" ca="1" si="217"/>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220"/>
        <v>0.33333333333333331</v>
      </c>
      <c r="AJ1971">
        <f t="shared" si="218"/>
        <v>1</v>
      </c>
      <c r="AK1971">
        <f t="shared" si="219"/>
        <v>3</v>
      </c>
      <c r="AL1971">
        <f t="shared" si="221"/>
        <v>2</v>
      </c>
    </row>
    <row r="1972" spans="1:38" hidden="1" x14ac:dyDescent="0.3">
      <c r="A1972">
        <v>17</v>
      </c>
      <c r="B1972">
        <v>31</v>
      </c>
      <c r="C1972">
        <f>IF(OR($L1972=TRUE,$A1972=0,MOD($A1972,ChapterTable!$R$20)&lt;&gt;0),
MAX(0,INT(($B1972+ChapterTable!$P$26+VLOOKUP(SUBSTITUTE(C$1,"성장단계","")&amp;"단계오프셋",ChapterTable!$R:$S,2,0))/ChapterTable!$P$23)),
MAX(0,INT(($B1972+ChapterTable!$R$26+VLOOKUP(SUBSTITUTE(C$1,"성장단계","")&amp;"보스단계오프셋",ChapterTable!$R:$S,2,0))/ChapterTable!$R$23)))</f>
        <v>3</v>
      </c>
      <c r="D1972">
        <f>IF(OR($L1972=TRUE,$A1972=0,MOD($A1972,ChapterTable!$R$20)&lt;&gt;0),
MAX(0,INT(($B1972+ChapterTable!$P$26+VLOOKUP(SUBSTITUTE(D$1,"성장단계","")&amp;"단계오프셋",ChapterTable!$R:$S,2,0))/ChapterTable!$P$23)),
MAX(0,INT(($B1972+ChapterTable!$R$26+VLOOKUP(SUBSTITUTE(D$1,"성장단계","")&amp;"보스단계오프셋",ChapterTable!$R:$S,2,0))/ChapterTable!$R$23)))</f>
        <v>3</v>
      </c>
      <c r="E1972" s="1">
        <f ca="1">IF(AND($A1972=0,$B1972=1),
    VLOOKUP(1,ChapterTable!$1:$1048576,MATCH("최종"&amp;SUBSTITUTE(SUBSTITUTE(E$1,"standard",""),"|Float",""),ChapterTable!$1:$1,0),0)*ChapterTable!$P$17,
  IF(AND($A1972=0,$B1972=0),
    E1973,
  IF($B1972=0,
    VLOOKUP($A1972,ChapterTable!$1:$1048576,MATCH("최종"&amp;SUBSTITUTE(SUBSTITUTE(E$1,"standard",""),"|Float",""),ChapterTable!$1:$1,0),0),
  IF($B1972=1,
    IF($L1972=FALSE,
      VLOOKUP($A1972,ChapterTable!$1:$1048576,MATCH("최종"&amp;SUBSTITUTE(SUBSTITUTE(E$1,"standard",""),"|Float",""),ChapterTable!$1:$1,0),0),
      VLOOKUP($A1972-ChapterTable!$P$11,ChapterTable!$1:$1048576,MATCH("최종"&amp;SUBSTITUTE(SUBSTITUTE(E$1,"standard",""),"|Float",""),ChapterTable!$1:$1,0),0)*ChapterTable!$P$14
    ),
  OFFSET(E1972,-$B1972+IF($L1972,1,0),0)*IF($B1972&gt;OFFSET($B1972,1,0),ChapterTable!$R$17,1)*
    (VLOOKUP(SUBSTITUTE(SUBSTITUTE(E$1,"standard",""),"|Float","")&amp;IF(OR($L1972=TRUE,$A1972=0,MOD($A1972,ChapterTable!$R$20)&lt;&gt;0),"","보스")&amp;"인게임누적곱배수",ChapterTable!$R:$S,2,0)^C1972
    +VLOOKUP(SUBSTITUTE(SUBSTITUTE(E$1,"standard",""),"|Float","")&amp;IF(OR($L1972=TRUE,$A1972=0,MOD($A1972,ChapterTable!$R$20)&lt;&gt;0),"","보스")&amp;"인게임누적합배수",ChapterTable!$R:$S,2,0)*C1972)
  )
  )
  )
)</f>
        <v>96686.970996093747</v>
      </c>
      <c r="F1972" s="1">
        <f ca="1">IF(AND($A1972=0,$B1972=1),
    VLOOKUP(1,ChapterTable!$1:$1048576,MATCH("최종"&amp;SUBSTITUTE(SUBSTITUTE(F$1,"standard",""),"|Float",""),ChapterTable!$1:$1,0),0)*ChapterTable!$P$17,
  IF(AND($A1972=0,$B1972=0),
    F1973,
  IF($B1972=0,
    VLOOKUP($A1972,ChapterTable!$1:$1048576,MATCH("최종"&amp;SUBSTITUTE(SUBSTITUTE(F$1,"standard",""),"|Float",""),ChapterTable!$1:$1,0),0),
  IF($B1972=1,
    IF($L1972=FALSE,
      VLOOKUP($A1972,ChapterTable!$1:$1048576,MATCH("최종"&amp;SUBSTITUTE(SUBSTITUTE(F$1,"standard",""),"|Float",""),ChapterTable!$1:$1,0),0),
      VLOOKUP($A1972-ChapterTable!$P$11,ChapterTable!$1:$1048576,MATCH("최종"&amp;SUBSTITUTE(SUBSTITUTE(F$1,"standard",""),"|Float",""),ChapterTable!$1:$1,0),0)*ChapterTable!$P$14
    ),
  OFFSET(F1972,-$B1972+IF($L1972,1,0),0)*
    (VLOOKUP(SUBSTITUTE(SUBSTITUTE(F$1,"standard",""),"|Float","")&amp;IF(OR($L1972=TRUE,$A1972=0,MOD($A1972,ChapterTable!$R$20)&lt;&gt;0),"","보스")&amp;"인게임누적곱배수",ChapterTable!$R:$S,2,0)^D1972
    +VLOOKUP(SUBSTITUTE(SUBSTITUTE(F$1,"standard",""),"|Float","")&amp;IF(OR($L1972=TRUE,$A1972=0,MOD($A1972,ChapterTable!$R$20)&lt;&gt;0),"","보스")&amp;"인게임누적합배수",ChapterTable!$R:$S,2,0)*D1972)
  )
  )
  )
)</f>
        <v>30844.150903701779</v>
      </c>
      <c r="G1972" t="s">
        <v>715</v>
      </c>
      <c r="J1972" t="str">
        <f>IF(ISBLANK(I1972),"",
IFERROR(VLOOKUP(I1972,[1]StringTable!$1:$1048576,MATCH("kor|String",[1]StringTable!$1:$1,0),0),
"스트링없음"))</f>
        <v/>
      </c>
      <c r="L1972" t="b">
        <v>1</v>
      </c>
      <c r="N1972" t="str">
        <f>IF(ISBLANK(M1972),"",IF(ISERROR(VLOOKUP(M1972,MapTable!$A:$A,1,0)),"맵없음",""))</f>
        <v/>
      </c>
      <c r="O1972">
        <f t="shared" si="214"/>
        <v>4</v>
      </c>
      <c r="Q1972">
        <f t="shared" si="215"/>
        <v>4</v>
      </c>
      <c r="R1972" t="b">
        <f t="shared" ca="1" si="216"/>
        <v>1</v>
      </c>
      <c r="T1972" t="b">
        <f t="shared" ca="1" si="217"/>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220"/>
        <v>0.25</v>
      </c>
      <c r="AJ1972">
        <f t="shared" si="218"/>
        <v>0.32</v>
      </c>
      <c r="AK1972">
        <f t="shared" si="219"/>
        <v>1</v>
      </c>
      <c r="AL1972">
        <f t="shared" si="221"/>
        <v>2</v>
      </c>
    </row>
    <row r="1973" spans="1:38" hidden="1" x14ac:dyDescent="0.3">
      <c r="A1973">
        <v>17</v>
      </c>
      <c r="B1973">
        <v>32</v>
      </c>
      <c r="C1973">
        <f>IF(OR($L1973=TRUE,$A1973=0,MOD($A1973,ChapterTable!$R$20)&lt;&gt;0),
MAX(0,INT(($B1973+ChapterTable!$P$26+VLOOKUP(SUBSTITUTE(C$1,"성장단계","")&amp;"단계오프셋",ChapterTable!$R:$S,2,0))/ChapterTable!$P$23)),
MAX(0,INT(($B1973+ChapterTable!$R$26+VLOOKUP(SUBSTITUTE(C$1,"성장단계","")&amp;"보스단계오프셋",ChapterTable!$R:$S,2,0))/ChapterTable!$R$23)))</f>
        <v>3</v>
      </c>
      <c r="D1973">
        <f>IF(OR($L1973=TRUE,$A1973=0,MOD($A1973,ChapterTable!$R$20)&lt;&gt;0),
MAX(0,INT(($B1973+ChapterTable!$P$26+VLOOKUP(SUBSTITUTE(D$1,"성장단계","")&amp;"단계오프셋",ChapterTable!$R:$S,2,0))/ChapterTable!$P$23)),
MAX(0,INT(($B1973+ChapterTable!$R$26+VLOOKUP(SUBSTITUTE(D$1,"성장단계","")&amp;"보스단계오프셋",ChapterTable!$R:$S,2,0))/ChapterTable!$R$23)))</f>
        <v>3</v>
      </c>
      <c r="E1973" s="1">
        <f ca="1">IF(AND($A1973=0,$B1973=1),
    VLOOKUP(1,ChapterTable!$1:$1048576,MATCH("최종"&amp;SUBSTITUTE(SUBSTITUTE(E$1,"standard",""),"|Float",""),ChapterTable!$1:$1,0),0)*ChapterTable!$P$17,
  IF(AND($A1973=0,$B1973=0),
    E1974,
  IF($B1973=0,
    VLOOKUP($A1973,ChapterTable!$1:$1048576,MATCH("최종"&amp;SUBSTITUTE(SUBSTITUTE(E$1,"standard",""),"|Float",""),ChapterTable!$1:$1,0),0),
  IF($B1973=1,
    IF($L1973=FALSE,
      VLOOKUP($A1973,ChapterTable!$1:$1048576,MATCH("최종"&amp;SUBSTITUTE(SUBSTITUTE(E$1,"standard",""),"|Float",""),ChapterTable!$1:$1,0),0),
      VLOOKUP($A1973-ChapterTable!$P$11,ChapterTable!$1:$1048576,MATCH("최종"&amp;SUBSTITUTE(SUBSTITUTE(E$1,"standard",""),"|Float",""),ChapterTable!$1:$1,0),0)*ChapterTable!$P$14
    ),
  OFFSET(E1973,-$B1973+IF($L1973,1,0),0)*IF($B1973&gt;OFFSET($B1973,1,0),ChapterTable!$R$17,1)*
    (VLOOKUP(SUBSTITUTE(SUBSTITUTE(E$1,"standard",""),"|Float","")&amp;IF(OR($L1973=TRUE,$A1973=0,MOD($A1973,ChapterTable!$R$20)&lt;&gt;0),"","보스")&amp;"인게임누적곱배수",ChapterTable!$R:$S,2,0)^C1973
    +VLOOKUP(SUBSTITUTE(SUBSTITUTE(E$1,"standard",""),"|Float","")&amp;IF(OR($L1973=TRUE,$A1973=0,MOD($A1973,ChapterTable!$R$20)&lt;&gt;0),"","보스")&amp;"인게임누적합배수",ChapterTable!$R:$S,2,0)*C1973)
  )
  )
  )
)</f>
        <v>96686.970996093747</v>
      </c>
      <c r="F1973" s="1">
        <f ca="1">IF(AND($A1973=0,$B1973=1),
    VLOOKUP(1,ChapterTable!$1:$1048576,MATCH("최종"&amp;SUBSTITUTE(SUBSTITUTE(F$1,"standard",""),"|Float",""),ChapterTable!$1:$1,0),0)*ChapterTable!$P$17,
  IF(AND($A1973=0,$B1973=0),
    F1974,
  IF($B1973=0,
    VLOOKUP($A1973,ChapterTable!$1:$1048576,MATCH("최종"&amp;SUBSTITUTE(SUBSTITUTE(F$1,"standard",""),"|Float",""),ChapterTable!$1:$1,0),0),
  IF($B1973=1,
    IF($L1973=FALSE,
      VLOOKUP($A1973,ChapterTable!$1:$1048576,MATCH("최종"&amp;SUBSTITUTE(SUBSTITUTE(F$1,"standard",""),"|Float",""),ChapterTable!$1:$1,0),0),
      VLOOKUP($A1973-ChapterTable!$P$11,ChapterTable!$1:$1048576,MATCH("최종"&amp;SUBSTITUTE(SUBSTITUTE(F$1,"standard",""),"|Float",""),ChapterTable!$1:$1,0),0)*ChapterTable!$P$14
    ),
  OFFSET(F1973,-$B1973+IF($L1973,1,0),0)*
    (VLOOKUP(SUBSTITUTE(SUBSTITUTE(F$1,"standard",""),"|Float","")&amp;IF(OR($L1973=TRUE,$A1973=0,MOD($A1973,ChapterTable!$R$20)&lt;&gt;0),"","보스")&amp;"인게임누적곱배수",ChapterTable!$R:$S,2,0)^D1973
    +VLOOKUP(SUBSTITUTE(SUBSTITUTE(F$1,"standard",""),"|Float","")&amp;IF(OR($L1973=TRUE,$A1973=0,MOD($A1973,ChapterTable!$R$20)&lt;&gt;0),"","보스")&amp;"인게임누적합배수",ChapterTable!$R:$S,2,0)*D1973)
  )
  )
  )
)</f>
        <v>30844.150903701779</v>
      </c>
      <c r="G1973" t="s">
        <v>715</v>
      </c>
      <c r="J1973" t="str">
        <f>IF(ISBLANK(I1973),"",
IFERROR(VLOOKUP(I1973,[1]StringTable!$1:$1048576,MATCH("kor|String",[1]StringTable!$1:$1,0),0),
"스트링없음"))</f>
        <v/>
      </c>
      <c r="L1973" t="b">
        <v>1</v>
      </c>
      <c r="N1973" t="str">
        <f>IF(ISBLANK(M1973),"",IF(ISERROR(VLOOKUP(M1973,MapTable!$A:$A,1,0)),"맵없음",""))</f>
        <v/>
      </c>
      <c r="O1973">
        <f t="shared" si="214"/>
        <v>4</v>
      </c>
      <c r="Q1973">
        <f t="shared" si="215"/>
        <v>4</v>
      </c>
      <c r="R1973" t="b">
        <f t="shared" ca="1" si="216"/>
        <v>1</v>
      </c>
      <c r="T1973" t="b">
        <f t="shared" ca="1" si="217"/>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220"/>
        <v>0.25</v>
      </c>
      <c r="AJ1973">
        <f t="shared" si="218"/>
        <v>0.32</v>
      </c>
      <c r="AK1973">
        <f t="shared" si="219"/>
        <v>1</v>
      </c>
      <c r="AL1973">
        <f t="shared" si="221"/>
        <v>2</v>
      </c>
    </row>
    <row r="1974" spans="1:38" hidden="1" x14ac:dyDescent="0.3">
      <c r="A1974">
        <v>17</v>
      </c>
      <c r="B1974">
        <v>33</v>
      </c>
      <c r="C1974">
        <f>IF(OR($L1974=TRUE,$A1974=0,MOD($A1974,ChapterTable!$R$20)&lt;&gt;0),
MAX(0,INT(($B1974+ChapterTable!$P$26+VLOOKUP(SUBSTITUTE(C$1,"성장단계","")&amp;"단계오프셋",ChapterTable!$R:$S,2,0))/ChapterTable!$P$23)),
MAX(0,INT(($B1974+ChapterTable!$R$26+VLOOKUP(SUBSTITUTE(C$1,"성장단계","")&amp;"보스단계오프셋",ChapterTable!$R:$S,2,0))/ChapterTable!$R$23)))</f>
        <v>3</v>
      </c>
      <c r="D1974">
        <f>IF(OR($L1974=TRUE,$A1974=0,MOD($A1974,ChapterTable!$R$20)&lt;&gt;0),
MAX(0,INT(($B1974+ChapterTable!$P$26+VLOOKUP(SUBSTITUTE(D$1,"성장단계","")&amp;"단계오프셋",ChapterTable!$R:$S,2,0))/ChapterTable!$P$23)),
MAX(0,INT(($B1974+ChapterTable!$R$26+VLOOKUP(SUBSTITUTE(D$1,"성장단계","")&amp;"보스단계오프셋",ChapterTable!$R:$S,2,0))/ChapterTable!$R$23)))</f>
        <v>3</v>
      </c>
      <c r="E1974" s="1">
        <f ca="1">IF(AND($A1974=0,$B1974=1),
    VLOOKUP(1,ChapterTable!$1:$1048576,MATCH("최종"&amp;SUBSTITUTE(SUBSTITUTE(E$1,"standard",""),"|Float",""),ChapterTable!$1:$1,0),0)*ChapterTable!$P$17,
  IF(AND($A1974=0,$B1974=0),
    E1975,
  IF($B1974=0,
    VLOOKUP($A1974,ChapterTable!$1:$1048576,MATCH("최종"&amp;SUBSTITUTE(SUBSTITUTE(E$1,"standard",""),"|Float",""),ChapterTable!$1:$1,0),0),
  IF($B1974=1,
    IF($L1974=FALSE,
      VLOOKUP($A1974,ChapterTable!$1:$1048576,MATCH("최종"&amp;SUBSTITUTE(SUBSTITUTE(E$1,"standard",""),"|Float",""),ChapterTable!$1:$1,0),0),
      VLOOKUP($A1974-ChapterTable!$P$11,ChapterTable!$1:$1048576,MATCH("최종"&amp;SUBSTITUTE(SUBSTITUTE(E$1,"standard",""),"|Float",""),ChapterTable!$1:$1,0),0)*ChapterTable!$P$14
    ),
  OFFSET(E1974,-$B1974+IF($L1974,1,0),0)*IF($B1974&gt;OFFSET($B1974,1,0),ChapterTable!$R$17,1)*
    (VLOOKUP(SUBSTITUTE(SUBSTITUTE(E$1,"standard",""),"|Float","")&amp;IF(OR($L1974=TRUE,$A1974=0,MOD($A1974,ChapterTable!$R$20)&lt;&gt;0),"","보스")&amp;"인게임누적곱배수",ChapterTable!$R:$S,2,0)^C1974
    +VLOOKUP(SUBSTITUTE(SUBSTITUTE(E$1,"standard",""),"|Float","")&amp;IF(OR($L1974=TRUE,$A1974=0,MOD($A1974,ChapterTable!$R$20)&lt;&gt;0),"","보스")&amp;"인게임누적합배수",ChapterTable!$R:$S,2,0)*C1974)
  )
  )
  )
)</f>
        <v>96686.970996093747</v>
      </c>
      <c r="F1974" s="1">
        <f ca="1">IF(AND($A1974=0,$B1974=1),
    VLOOKUP(1,ChapterTable!$1:$1048576,MATCH("최종"&amp;SUBSTITUTE(SUBSTITUTE(F$1,"standard",""),"|Float",""),ChapterTable!$1:$1,0),0)*ChapterTable!$P$17,
  IF(AND($A1974=0,$B1974=0),
    F1975,
  IF($B1974=0,
    VLOOKUP($A1974,ChapterTable!$1:$1048576,MATCH("최종"&amp;SUBSTITUTE(SUBSTITUTE(F$1,"standard",""),"|Float",""),ChapterTable!$1:$1,0),0),
  IF($B1974=1,
    IF($L1974=FALSE,
      VLOOKUP($A1974,ChapterTable!$1:$1048576,MATCH("최종"&amp;SUBSTITUTE(SUBSTITUTE(F$1,"standard",""),"|Float",""),ChapterTable!$1:$1,0),0),
      VLOOKUP($A1974-ChapterTable!$P$11,ChapterTable!$1:$1048576,MATCH("최종"&amp;SUBSTITUTE(SUBSTITUTE(F$1,"standard",""),"|Float",""),ChapterTable!$1:$1,0),0)*ChapterTable!$P$14
    ),
  OFFSET(F1974,-$B1974+IF($L1974,1,0),0)*
    (VLOOKUP(SUBSTITUTE(SUBSTITUTE(F$1,"standard",""),"|Float","")&amp;IF(OR($L1974=TRUE,$A1974=0,MOD($A1974,ChapterTable!$R$20)&lt;&gt;0),"","보스")&amp;"인게임누적곱배수",ChapterTable!$R:$S,2,0)^D1974
    +VLOOKUP(SUBSTITUTE(SUBSTITUTE(F$1,"standard",""),"|Float","")&amp;IF(OR($L1974=TRUE,$A1974=0,MOD($A1974,ChapterTable!$R$20)&lt;&gt;0),"","보스")&amp;"인게임누적합배수",ChapterTable!$R:$S,2,0)*D1974)
  )
  )
  )
)</f>
        <v>30844.150903701779</v>
      </c>
      <c r="G1974" t="s">
        <v>715</v>
      </c>
      <c r="J1974" t="str">
        <f>IF(ISBLANK(I1974),"",
IFERROR(VLOOKUP(I1974,[1]StringTable!$1:$1048576,MATCH("kor|String",[1]StringTable!$1:$1,0),0),
"스트링없음"))</f>
        <v/>
      </c>
      <c r="L1974" t="b">
        <v>1</v>
      </c>
      <c r="N1974" t="str">
        <f>IF(ISBLANK(M1974),"",IF(ISERROR(VLOOKUP(M1974,MapTable!$A:$A,1,0)),"맵없음",""))</f>
        <v/>
      </c>
      <c r="O1974">
        <f t="shared" si="214"/>
        <v>4</v>
      </c>
      <c r="Q1974">
        <f t="shared" si="215"/>
        <v>4</v>
      </c>
      <c r="R1974" t="b">
        <f t="shared" ca="1" si="216"/>
        <v>1</v>
      </c>
      <c r="T1974" t="b">
        <f t="shared" ca="1" si="217"/>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220"/>
        <v>0.25</v>
      </c>
      <c r="AJ1974">
        <f t="shared" si="218"/>
        <v>0.32</v>
      </c>
      <c r="AK1974">
        <f t="shared" si="219"/>
        <v>1</v>
      </c>
      <c r="AL1974">
        <f t="shared" si="221"/>
        <v>2</v>
      </c>
    </row>
    <row r="1975" spans="1:38" hidden="1" x14ac:dyDescent="0.3">
      <c r="A1975">
        <v>17</v>
      </c>
      <c r="B1975">
        <v>34</v>
      </c>
      <c r="C1975">
        <f>IF(OR($L1975=TRUE,$A1975=0,MOD($A1975,ChapterTable!$R$20)&lt;&gt;0),
MAX(0,INT(($B1975+ChapterTable!$P$26+VLOOKUP(SUBSTITUTE(C$1,"성장단계","")&amp;"단계오프셋",ChapterTable!$R:$S,2,0))/ChapterTable!$P$23)),
MAX(0,INT(($B1975+ChapterTable!$R$26+VLOOKUP(SUBSTITUTE(C$1,"성장단계","")&amp;"보스단계오프셋",ChapterTable!$R:$S,2,0))/ChapterTable!$R$23)))</f>
        <v>3</v>
      </c>
      <c r="D1975">
        <f>IF(OR($L1975=TRUE,$A1975=0,MOD($A1975,ChapterTable!$R$20)&lt;&gt;0),
MAX(0,INT(($B1975+ChapterTable!$P$26+VLOOKUP(SUBSTITUTE(D$1,"성장단계","")&amp;"단계오프셋",ChapterTable!$R:$S,2,0))/ChapterTable!$P$23)),
MAX(0,INT(($B1975+ChapterTable!$R$26+VLOOKUP(SUBSTITUTE(D$1,"성장단계","")&amp;"보스단계오프셋",ChapterTable!$R:$S,2,0))/ChapterTable!$R$23)))</f>
        <v>3</v>
      </c>
      <c r="E1975" s="1">
        <f ca="1">IF(AND($A1975=0,$B1975=1),
    VLOOKUP(1,ChapterTable!$1:$1048576,MATCH("최종"&amp;SUBSTITUTE(SUBSTITUTE(E$1,"standard",""),"|Float",""),ChapterTable!$1:$1,0),0)*ChapterTable!$P$17,
  IF(AND($A1975=0,$B1975=0),
    E1976,
  IF($B1975=0,
    VLOOKUP($A1975,ChapterTable!$1:$1048576,MATCH("최종"&amp;SUBSTITUTE(SUBSTITUTE(E$1,"standard",""),"|Float",""),ChapterTable!$1:$1,0),0),
  IF($B1975=1,
    IF($L1975=FALSE,
      VLOOKUP($A1975,ChapterTable!$1:$1048576,MATCH("최종"&amp;SUBSTITUTE(SUBSTITUTE(E$1,"standard",""),"|Float",""),ChapterTable!$1:$1,0),0),
      VLOOKUP($A1975-ChapterTable!$P$11,ChapterTable!$1:$1048576,MATCH("최종"&amp;SUBSTITUTE(SUBSTITUTE(E$1,"standard",""),"|Float",""),ChapterTable!$1:$1,0),0)*ChapterTable!$P$14
    ),
  OFFSET(E1975,-$B1975+IF($L1975,1,0),0)*IF($B1975&gt;OFFSET($B1975,1,0),ChapterTable!$R$17,1)*
    (VLOOKUP(SUBSTITUTE(SUBSTITUTE(E$1,"standard",""),"|Float","")&amp;IF(OR($L1975=TRUE,$A1975=0,MOD($A1975,ChapterTable!$R$20)&lt;&gt;0),"","보스")&amp;"인게임누적곱배수",ChapterTable!$R:$S,2,0)^C1975
    +VLOOKUP(SUBSTITUTE(SUBSTITUTE(E$1,"standard",""),"|Float","")&amp;IF(OR($L1975=TRUE,$A1975=0,MOD($A1975,ChapterTable!$R$20)&lt;&gt;0),"","보스")&amp;"인게임누적합배수",ChapterTable!$R:$S,2,0)*C1975)
  )
  )
  )
)</f>
        <v>96686.970996093747</v>
      </c>
      <c r="F1975" s="1">
        <f ca="1">IF(AND($A1975=0,$B1975=1),
    VLOOKUP(1,ChapterTable!$1:$1048576,MATCH("최종"&amp;SUBSTITUTE(SUBSTITUTE(F$1,"standard",""),"|Float",""),ChapterTable!$1:$1,0),0)*ChapterTable!$P$17,
  IF(AND($A1975=0,$B1975=0),
    F1976,
  IF($B1975=0,
    VLOOKUP($A1975,ChapterTable!$1:$1048576,MATCH("최종"&amp;SUBSTITUTE(SUBSTITUTE(F$1,"standard",""),"|Float",""),ChapterTable!$1:$1,0),0),
  IF($B1975=1,
    IF($L1975=FALSE,
      VLOOKUP($A1975,ChapterTable!$1:$1048576,MATCH("최종"&amp;SUBSTITUTE(SUBSTITUTE(F$1,"standard",""),"|Float",""),ChapterTable!$1:$1,0),0),
      VLOOKUP($A1975-ChapterTable!$P$11,ChapterTable!$1:$1048576,MATCH("최종"&amp;SUBSTITUTE(SUBSTITUTE(F$1,"standard",""),"|Float",""),ChapterTable!$1:$1,0),0)*ChapterTable!$P$14
    ),
  OFFSET(F1975,-$B1975+IF($L1975,1,0),0)*
    (VLOOKUP(SUBSTITUTE(SUBSTITUTE(F$1,"standard",""),"|Float","")&amp;IF(OR($L1975=TRUE,$A1975=0,MOD($A1975,ChapterTable!$R$20)&lt;&gt;0),"","보스")&amp;"인게임누적곱배수",ChapterTable!$R:$S,2,0)^D1975
    +VLOOKUP(SUBSTITUTE(SUBSTITUTE(F$1,"standard",""),"|Float","")&amp;IF(OR($L1975=TRUE,$A1975=0,MOD($A1975,ChapterTable!$R$20)&lt;&gt;0),"","보스")&amp;"인게임누적합배수",ChapterTable!$R:$S,2,0)*D1975)
  )
  )
  )
)</f>
        <v>30844.150903701779</v>
      </c>
      <c r="G1975" t="s">
        <v>715</v>
      </c>
      <c r="J1975" t="str">
        <f>IF(ISBLANK(I1975),"",
IFERROR(VLOOKUP(I1975,[1]StringTable!$1:$1048576,MATCH("kor|String",[1]StringTable!$1:$1,0),0),
"스트링없음"))</f>
        <v/>
      </c>
      <c r="L1975" t="b">
        <v>1</v>
      </c>
      <c r="N1975" t="str">
        <f>IF(ISBLANK(M1975),"",IF(ISERROR(VLOOKUP(M1975,MapTable!$A:$A,1,0)),"맵없음",""))</f>
        <v/>
      </c>
      <c r="O1975">
        <f t="shared" si="214"/>
        <v>4</v>
      </c>
      <c r="Q1975">
        <f t="shared" si="215"/>
        <v>4</v>
      </c>
      <c r="R1975" t="b">
        <f t="shared" ca="1" si="216"/>
        <v>1</v>
      </c>
      <c r="T1975" t="b">
        <f t="shared" ca="1" si="217"/>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220"/>
        <v>0.25</v>
      </c>
      <c r="AJ1975">
        <f t="shared" si="218"/>
        <v>0.32</v>
      </c>
      <c r="AK1975">
        <f t="shared" si="219"/>
        <v>1</v>
      </c>
      <c r="AL1975">
        <f t="shared" si="221"/>
        <v>2</v>
      </c>
    </row>
    <row r="1976" spans="1:38" hidden="1" x14ac:dyDescent="0.3">
      <c r="A1976">
        <v>17</v>
      </c>
      <c r="B1976">
        <v>35</v>
      </c>
      <c r="C1976">
        <f>IF(OR($L1976=TRUE,$A1976=0,MOD($A1976,ChapterTable!$R$20)&lt;&gt;0),
MAX(0,INT(($B1976+ChapterTable!$P$26+VLOOKUP(SUBSTITUTE(C$1,"성장단계","")&amp;"단계오프셋",ChapterTable!$R:$S,2,0))/ChapterTable!$P$23)),
MAX(0,INT(($B1976+ChapterTable!$R$26+VLOOKUP(SUBSTITUTE(C$1,"성장단계","")&amp;"보스단계오프셋",ChapterTable!$R:$S,2,0))/ChapterTable!$R$23)))</f>
        <v>3</v>
      </c>
      <c r="D1976">
        <f>IF(OR($L1976=TRUE,$A1976=0,MOD($A1976,ChapterTable!$R$20)&lt;&gt;0),
MAX(0,INT(($B1976+ChapterTable!$P$26+VLOOKUP(SUBSTITUTE(D$1,"성장단계","")&amp;"단계오프셋",ChapterTable!$R:$S,2,0))/ChapterTable!$P$23)),
MAX(0,INT(($B1976+ChapterTable!$R$26+VLOOKUP(SUBSTITUTE(D$1,"성장단계","")&amp;"보스단계오프셋",ChapterTable!$R:$S,2,0))/ChapterTable!$R$23)))</f>
        <v>3</v>
      </c>
      <c r="E1976" s="1">
        <f ca="1">IF(AND($A1976=0,$B1976=1),
    VLOOKUP(1,ChapterTable!$1:$1048576,MATCH("최종"&amp;SUBSTITUTE(SUBSTITUTE(E$1,"standard",""),"|Float",""),ChapterTable!$1:$1,0),0)*ChapterTable!$P$17,
  IF(AND($A1976=0,$B1976=0),
    E1977,
  IF($B1976=0,
    VLOOKUP($A1976,ChapterTable!$1:$1048576,MATCH("최종"&amp;SUBSTITUTE(SUBSTITUTE(E$1,"standard",""),"|Float",""),ChapterTable!$1:$1,0),0),
  IF($B1976=1,
    IF($L1976=FALSE,
      VLOOKUP($A1976,ChapterTable!$1:$1048576,MATCH("최종"&amp;SUBSTITUTE(SUBSTITUTE(E$1,"standard",""),"|Float",""),ChapterTable!$1:$1,0),0),
      VLOOKUP($A1976-ChapterTable!$P$11,ChapterTable!$1:$1048576,MATCH("최종"&amp;SUBSTITUTE(SUBSTITUTE(E$1,"standard",""),"|Float",""),ChapterTable!$1:$1,0),0)*ChapterTable!$P$14
    ),
  OFFSET(E1976,-$B1976+IF($L1976,1,0),0)*IF($B1976&gt;OFFSET($B1976,1,0),ChapterTable!$R$17,1)*
    (VLOOKUP(SUBSTITUTE(SUBSTITUTE(E$1,"standard",""),"|Float","")&amp;IF(OR($L1976=TRUE,$A1976=0,MOD($A1976,ChapterTable!$R$20)&lt;&gt;0),"","보스")&amp;"인게임누적곱배수",ChapterTable!$R:$S,2,0)^C1976
    +VLOOKUP(SUBSTITUTE(SUBSTITUTE(E$1,"standard",""),"|Float","")&amp;IF(OR($L1976=TRUE,$A1976=0,MOD($A1976,ChapterTable!$R$20)&lt;&gt;0),"","보스")&amp;"인게임누적합배수",ChapterTable!$R:$S,2,0)*C1976)
  )
  )
  )
)</f>
        <v>96686.970996093747</v>
      </c>
      <c r="F1976" s="1">
        <f ca="1">IF(AND($A1976=0,$B1976=1),
    VLOOKUP(1,ChapterTable!$1:$1048576,MATCH("최종"&amp;SUBSTITUTE(SUBSTITUTE(F$1,"standard",""),"|Float",""),ChapterTable!$1:$1,0),0)*ChapterTable!$P$17,
  IF(AND($A1976=0,$B1976=0),
    F1977,
  IF($B1976=0,
    VLOOKUP($A1976,ChapterTable!$1:$1048576,MATCH("최종"&amp;SUBSTITUTE(SUBSTITUTE(F$1,"standard",""),"|Float",""),ChapterTable!$1:$1,0),0),
  IF($B1976=1,
    IF($L1976=FALSE,
      VLOOKUP($A1976,ChapterTable!$1:$1048576,MATCH("최종"&amp;SUBSTITUTE(SUBSTITUTE(F$1,"standard",""),"|Float",""),ChapterTable!$1:$1,0),0),
      VLOOKUP($A1976-ChapterTable!$P$11,ChapterTable!$1:$1048576,MATCH("최종"&amp;SUBSTITUTE(SUBSTITUTE(F$1,"standard",""),"|Float",""),ChapterTable!$1:$1,0),0)*ChapterTable!$P$14
    ),
  OFFSET(F1976,-$B1976+IF($L1976,1,0),0)*
    (VLOOKUP(SUBSTITUTE(SUBSTITUTE(F$1,"standard",""),"|Float","")&amp;IF(OR($L1976=TRUE,$A1976=0,MOD($A1976,ChapterTable!$R$20)&lt;&gt;0),"","보스")&amp;"인게임누적곱배수",ChapterTable!$R:$S,2,0)^D1976
    +VLOOKUP(SUBSTITUTE(SUBSTITUTE(F$1,"standard",""),"|Float","")&amp;IF(OR($L1976=TRUE,$A1976=0,MOD($A1976,ChapterTable!$R$20)&lt;&gt;0),"","보스")&amp;"인게임누적합배수",ChapterTable!$R:$S,2,0)*D1976)
  )
  )
  )
)</f>
        <v>30844.150903701779</v>
      </c>
      <c r="G1976" t="s">
        <v>715</v>
      </c>
      <c r="J1976" t="str">
        <f>IF(ISBLANK(I1976),"",
IFERROR(VLOOKUP(I1976,[1]StringTable!$1:$1048576,MATCH("kor|String",[1]StringTable!$1:$1,0),0),
"스트링없음"))</f>
        <v/>
      </c>
      <c r="L1976" t="b">
        <v>1</v>
      </c>
      <c r="N1976" t="str">
        <f>IF(ISBLANK(M1976),"",IF(ISERROR(VLOOKUP(M1976,MapTable!$A:$A,1,0)),"맵없음",""))</f>
        <v/>
      </c>
      <c r="O1976">
        <f t="shared" si="214"/>
        <v>11</v>
      </c>
      <c r="Q1976">
        <f t="shared" si="215"/>
        <v>11</v>
      </c>
      <c r="R1976" t="b">
        <f t="shared" ca="1" si="216"/>
        <v>1</v>
      </c>
      <c r="T1976" t="b">
        <f t="shared" ca="1" si="217"/>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220"/>
        <v>0.25</v>
      </c>
      <c r="AJ1976">
        <f t="shared" si="218"/>
        <v>0.32</v>
      </c>
      <c r="AK1976">
        <f t="shared" si="219"/>
        <v>1</v>
      </c>
      <c r="AL1976">
        <f t="shared" si="221"/>
        <v>2</v>
      </c>
    </row>
    <row r="1977" spans="1:38" hidden="1" x14ac:dyDescent="0.3">
      <c r="A1977">
        <v>17</v>
      </c>
      <c r="B1977">
        <v>36</v>
      </c>
      <c r="C1977">
        <f>IF(OR($L1977=TRUE,$A1977=0,MOD($A1977,ChapterTable!$R$20)&lt;&gt;0),
MAX(0,INT(($B1977+ChapterTable!$P$26+VLOOKUP(SUBSTITUTE(C$1,"성장단계","")&amp;"단계오프셋",ChapterTable!$R:$S,2,0))/ChapterTable!$P$23)),
MAX(0,INT(($B1977+ChapterTable!$R$26+VLOOKUP(SUBSTITUTE(C$1,"성장단계","")&amp;"보스단계오프셋",ChapterTable!$R:$S,2,0))/ChapterTable!$R$23)))</f>
        <v>4</v>
      </c>
      <c r="D1977">
        <f>IF(OR($L1977=TRUE,$A1977=0,MOD($A1977,ChapterTable!$R$20)&lt;&gt;0),
MAX(0,INT(($B1977+ChapterTable!$P$26+VLOOKUP(SUBSTITUTE(D$1,"성장단계","")&amp;"단계오프셋",ChapterTable!$R:$S,2,0))/ChapterTable!$P$23)),
MAX(0,INT(($B1977+ChapterTable!$R$26+VLOOKUP(SUBSTITUTE(D$1,"성장단계","")&amp;"보스단계오프셋",ChapterTable!$R:$S,2,0))/ChapterTable!$R$23)))</f>
        <v>3</v>
      </c>
      <c r="E1977" s="1">
        <f ca="1">IF(AND($A1977=0,$B1977=1),
    VLOOKUP(1,ChapterTable!$1:$1048576,MATCH("최종"&amp;SUBSTITUTE(SUBSTITUTE(E$1,"standard",""),"|Float",""),ChapterTable!$1:$1,0),0)*ChapterTable!$P$17,
  IF(AND($A1977=0,$B1977=0),
    E1978,
  IF($B1977=0,
    VLOOKUP($A1977,ChapterTable!$1:$1048576,MATCH("최종"&amp;SUBSTITUTE(SUBSTITUTE(E$1,"standard",""),"|Float",""),ChapterTable!$1:$1,0),0),
  IF($B1977=1,
    IF($L1977=FALSE,
      VLOOKUP($A1977,ChapterTable!$1:$1048576,MATCH("최종"&amp;SUBSTITUTE(SUBSTITUTE(E$1,"standard",""),"|Float",""),ChapterTable!$1:$1,0),0),
      VLOOKUP($A1977-ChapterTable!$P$11,ChapterTable!$1:$1048576,MATCH("최종"&amp;SUBSTITUTE(SUBSTITUTE(E$1,"standard",""),"|Float",""),ChapterTable!$1:$1,0),0)*ChapterTable!$P$14
    ),
  OFFSET(E1977,-$B1977+IF($L1977,1,0),0)*IF($B1977&gt;OFFSET($B1977,1,0),ChapterTable!$R$17,1)*
    (VLOOKUP(SUBSTITUTE(SUBSTITUTE(E$1,"standard",""),"|Float","")&amp;IF(OR($L1977=TRUE,$A1977=0,MOD($A1977,ChapterTable!$R$20)&lt;&gt;0),"","보스")&amp;"인게임누적곱배수",ChapterTable!$R:$S,2,0)^C1977
    +VLOOKUP(SUBSTITUTE(SUBSTITUTE(E$1,"standard",""),"|Float","")&amp;IF(OR($L1977=TRUE,$A1977=0,MOD($A1977,ChapterTable!$R$20)&lt;&gt;0),"","보스")&amp;"인게임누적합배수",ChapterTable!$R:$S,2,0)*C1977)
  )
  )
  )
)</f>
        <v>108772.84237060546</v>
      </c>
      <c r="F1977" s="1">
        <f ca="1">IF(AND($A1977=0,$B1977=1),
    VLOOKUP(1,ChapterTable!$1:$1048576,MATCH("최종"&amp;SUBSTITUTE(SUBSTITUTE(F$1,"standard",""),"|Float",""),ChapterTable!$1:$1,0),0)*ChapterTable!$P$17,
  IF(AND($A1977=0,$B1977=0),
    F1978,
  IF($B1977=0,
    VLOOKUP($A1977,ChapterTable!$1:$1048576,MATCH("최종"&amp;SUBSTITUTE(SUBSTITUTE(F$1,"standard",""),"|Float",""),ChapterTable!$1:$1,0),0),
  IF($B1977=1,
    IF($L1977=FALSE,
      VLOOKUP($A1977,ChapterTable!$1:$1048576,MATCH("최종"&amp;SUBSTITUTE(SUBSTITUTE(F$1,"standard",""),"|Float",""),ChapterTable!$1:$1,0),0),
      VLOOKUP($A1977-ChapterTable!$P$11,ChapterTable!$1:$1048576,MATCH("최종"&amp;SUBSTITUTE(SUBSTITUTE(F$1,"standard",""),"|Float",""),ChapterTable!$1:$1,0),0)*ChapterTable!$P$14
    ),
  OFFSET(F1977,-$B1977+IF($L1977,1,0),0)*
    (VLOOKUP(SUBSTITUTE(SUBSTITUTE(F$1,"standard",""),"|Float","")&amp;IF(OR($L1977=TRUE,$A1977=0,MOD($A1977,ChapterTable!$R$20)&lt;&gt;0),"","보스")&amp;"인게임누적곱배수",ChapterTable!$R:$S,2,0)^D1977
    +VLOOKUP(SUBSTITUTE(SUBSTITUTE(F$1,"standard",""),"|Float","")&amp;IF(OR($L1977=TRUE,$A1977=0,MOD($A1977,ChapterTable!$R$20)&lt;&gt;0),"","보스")&amp;"인게임누적합배수",ChapterTable!$R:$S,2,0)*D1977)
  )
  )
  )
)</f>
        <v>30844.150903701779</v>
      </c>
      <c r="G1977" t="s">
        <v>715</v>
      </c>
      <c r="J1977" t="str">
        <f>IF(ISBLANK(I1977),"",
IFERROR(VLOOKUP(I1977,[1]StringTable!$1:$1048576,MATCH("kor|String",[1]StringTable!$1:$1,0),0),
"스트링없음"))</f>
        <v/>
      </c>
      <c r="L1977" t="b">
        <v>1</v>
      </c>
      <c r="N1977" t="str">
        <f>IF(ISBLANK(M1977),"",IF(ISERROR(VLOOKUP(M1977,MapTable!$A:$A,1,0)),"맵없음",""))</f>
        <v/>
      </c>
      <c r="O1977">
        <f t="shared" si="214"/>
        <v>4</v>
      </c>
      <c r="Q1977">
        <f t="shared" si="215"/>
        <v>4</v>
      </c>
      <c r="R1977" t="b">
        <f t="shared" ca="1" si="216"/>
        <v>1</v>
      </c>
      <c r="T1977" t="b">
        <f t="shared" ca="1" si="217"/>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220"/>
        <v>0.25</v>
      </c>
      <c r="AJ1977">
        <f t="shared" si="218"/>
        <v>0.32</v>
      </c>
      <c r="AK1977">
        <f t="shared" si="219"/>
        <v>1</v>
      </c>
      <c r="AL1977">
        <f t="shared" si="221"/>
        <v>2</v>
      </c>
    </row>
    <row r="1978" spans="1:38" hidden="1" x14ac:dyDescent="0.3">
      <c r="A1978">
        <v>17</v>
      </c>
      <c r="B1978">
        <v>37</v>
      </c>
      <c r="C1978">
        <f>IF(OR($L1978=TRUE,$A1978=0,MOD($A1978,ChapterTable!$R$20)&lt;&gt;0),
MAX(0,INT(($B1978+ChapterTable!$P$26+VLOOKUP(SUBSTITUTE(C$1,"성장단계","")&amp;"단계오프셋",ChapterTable!$R:$S,2,0))/ChapterTable!$P$23)),
MAX(0,INT(($B1978+ChapterTable!$R$26+VLOOKUP(SUBSTITUTE(C$1,"성장단계","")&amp;"보스단계오프셋",ChapterTable!$R:$S,2,0))/ChapterTable!$R$23)))</f>
        <v>4</v>
      </c>
      <c r="D1978">
        <f>IF(OR($L1978=TRUE,$A1978=0,MOD($A1978,ChapterTable!$R$20)&lt;&gt;0),
MAX(0,INT(($B1978+ChapterTable!$P$26+VLOOKUP(SUBSTITUTE(D$1,"성장단계","")&amp;"단계오프셋",ChapterTable!$R:$S,2,0))/ChapterTable!$P$23)),
MAX(0,INT(($B1978+ChapterTable!$R$26+VLOOKUP(SUBSTITUTE(D$1,"성장단계","")&amp;"보스단계오프셋",ChapterTable!$R:$S,2,0))/ChapterTable!$R$23)))</f>
        <v>3</v>
      </c>
      <c r="E1978" s="1">
        <f ca="1">IF(AND($A1978=0,$B1978=1),
    VLOOKUP(1,ChapterTable!$1:$1048576,MATCH("최종"&amp;SUBSTITUTE(SUBSTITUTE(E$1,"standard",""),"|Float",""),ChapterTable!$1:$1,0),0)*ChapterTable!$P$17,
  IF(AND($A1978=0,$B1978=0),
    E1979,
  IF($B1978=0,
    VLOOKUP($A1978,ChapterTable!$1:$1048576,MATCH("최종"&amp;SUBSTITUTE(SUBSTITUTE(E$1,"standard",""),"|Float",""),ChapterTable!$1:$1,0),0),
  IF($B1978=1,
    IF($L1978=FALSE,
      VLOOKUP($A1978,ChapterTable!$1:$1048576,MATCH("최종"&amp;SUBSTITUTE(SUBSTITUTE(E$1,"standard",""),"|Float",""),ChapterTable!$1:$1,0),0),
      VLOOKUP($A1978-ChapterTable!$P$11,ChapterTable!$1:$1048576,MATCH("최종"&amp;SUBSTITUTE(SUBSTITUTE(E$1,"standard",""),"|Float",""),ChapterTable!$1:$1,0),0)*ChapterTable!$P$14
    ),
  OFFSET(E1978,-$B1978+IF($L1978,1,0),0)*IF($B1978&gt;OFFSET($B1978,1,0),ChapterTable!$R$17,1)*
    (VLOOKUP(SUBSTITUTE(SUBSTITUTE(E$1,"standard",""),"|Float","")&amp;IF(OR($L1978=TRUE,$A1978=0,MOD($A1978,ChapterTable!$R$20)&lt;&gt;0),"","보스")&amp;"인게임누적곱배수",ChapterTable!$R:$S,2,0)^C1978
    +VLOOKUP(SUBSTITUTE(SUBSTITUTE(E$1,"standard",""),"|Float","")&amp;IF(OR($L1978=TRUE,$A1978=0,MOD($A1978,ChapterTable!$R$20)&lt;&gt;0),"","보스")&amp;"인게임누적합배수",ChapterTable!$R:$S,2,0)*C1978)
  )
  )
  )
)</f>
        <v>108772.84237060546</v>
      </c>
      <c r="F1978" s="1">
        <f ca="1">IF(AND($A1978=0,$B1978=1),
    VLOOKUP(1,ChapterTable!$1:$1048576,MATCH("최종"&amp;SUBSTITUTE(SUBSTITUTE(F$1,"standard",""),"|Float",""),ChapterTable!$1:$1,0),0)*ChapterTable!$P$17,
  IF(AND($A1978=0,$B1978=0),
    F1979,
  IF($B1978=0,
    VLOOKUP($A1978,ChapterTable!$1:$1048576,MATCH("최종"&amp;SUBSTITUTE(SUBSTITUTE(F$1,"standard",""),"|Float",""),ChapterTable!$1:$1,0),0),
  IF($B1978=1,
    IF($L1978=FALSE,
      VLOOKUP($A1978,ChapterTable!$1:$1048576,MATCH("최종"&amp;SUBSTITUTE(SUBSTITUTE(F$1,"standard",""),"|Float",""),ChapterTable!$1:$1,0),0),
      VLOOKUP($A1978-ChapterTable!$P$11,ChapterTable!$1:$1048576,MATCH("최종"&amp;SUBSTITUTE(SUBSTITUTE(F$1,"standard",""),"|Float",""),ChapterTable!$1:$1,0),0)*ChapterTable!$P$14
    ),
  OFFSET(F1978,-$B1978+IF($L1978,1,0),0)*
    (VLOOKUP(SUBSTITUTE(SUBSTITUTE(F$1,"standard",""),"|Float","")&amp;IF(OR($L1978=TRUE,$A1978=0,MOD($A1978,ChapterTable!$R$20)&lt;&gt;0),"","보스")&amp;"인게임누적곱배수",ChapterTable!$R:$S,2,0)^D1978
    +VLOOKUP(SUBSTITUTE(SUBSTITUTE(F$1,"standard",""),"|Float","")&amp;IF(OR($L1978=TRUE,$A1978=0,MOD($A1978,ChapterTable!$R$20)&lt;&gt;0),"","보스")&amp;"인게임누적합배수",ChapterTable!$R:$S,2,0)*D1978)
  )
  )
  )
)</f>
        <v>30844.150903701779</v>
      </c>
      <c r="G1978" t="s">
        <v>715</v>
      </c>
      <c r="J1978" t="str">
        <f>IF(ISBLANK(I1978),"",
IFERROR(VLOOKUP(I1978,[1]StringTable!$1:$1048576,MATCH("kor|String",[1]StringTable!$1:$1,0),0),
"스트링없음"))</f>
        <v/>
      </c>
      <c r="L1978" t="b">
        <v>1</v>
      </c>
      <c r="N1978" t="str">
        <f>IF(ISBLANK(M1978),"",IF(ISERROR(VLOOKUP(M1978,MapTable!$A:$A,1,0)),"맵없음",""))</f>
        <v/>
      </c>
      <c r="O1978">
        <f t="shared" si="214"/>
        <v>4</v>
      </c>
      <c r="Q1978">
        <f t="shared" si="215"/>
        <v>4</v>
      </c>
      <c r="R1978" t="b">
        <f t="shared" ca="1" si="216"/>
        <v>1</v>
      </c>
      <c r="T1978" t="b">
        <f t="shared" ca="1" si="217"/>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220"/>
        <v>0.25</v>
      </c>
      <c r="AJ1978">
        <f t="shared" si="218"/>
        <v>0.32</v>
      </c>
      <c r="AK1978">
        <f t="shared" si="219"/>
        <v>1</v>
      </c>
      <c r="AL1978">
        <f t="shared" si="221"/>
        <v>2</v>
      </c>
    </row>
    <row r="1979" spans="1:38" hidden="1" x14ac:dyDescent="0.3">
      <c r="A1979">
        <v>17</v>
      </c>
      <c r="B1979">
        <v>38</v>
      </c>
      <c r="C1979">
        <f>IF(OR($L1979=TRUE,$A1979=0,MOD($A1979,ChapterTable!$R$20)&lt;&gt;0),
MAX(0,INT(($B1979+ChapterTable!$P$26+VLOOKUP(SUBSTITUTE(C$1,"성장단계","")&amp;"단계오프셋",ChapterTable!$R:$S,2,0))/ChapterTable!$P$23)),
MAX(0,INT(($B1979+ChapterTable!$R$26+VLOOKUP(SUBSTITUTE(C$1,"성장단계","")&amp;"보스단계오프셋",ChapterTable!$R:$S,2,0))/ChapterTable!$R$23)))</f>
        <v>4</v>
      </c>
      <c r="D1979">
        <f>IF(OR($L1979=TRUE,$A1979=0,MOD($A1979,ChapterTable!$R$20)&lt;&gt;0),
MAX(0,INT(($B1979+ChapterTable!$P$26+VLOOKUP(SUBSTITUTE(D$1,"성장단계","")&amp;"단계오프셋",ChapterTable!$R:$S,2,0))/ChapterTable!$P$23)),
MAX(0,INT(($B1979+ChapterTable!$R$26+VLOOKUP(SUBSTITUTE(D$1,"성장단계","")&amp;"보스단계오프셋",ChapterTable!$R:$S,2,0))/ChapterTable!$R$23)))</f>
        <v>3</v>
      </c>
      <c r="E1979" s="1">
        <f ca="1">IF(AND($A1979=0,$B1979=1),
    VLOOKUP(1,ChapterTable!$1:$1048576,MATCH("최종"&amp;SUBSTITUTE(SUBSTITUTE(E$1,"standard",""),"|Float",""),ChapterTable!$1:$1,0),0)*ChapterTable!$P$17,
  IF(AND($A1979=0,$B1979=0),
    E1980,
  IF($B1979=0,
    VLOOKUP($A1979,ChapterTable!$1:$1048576,MATCH("최종"&amp;SUBSTITUTE(SUBSTITUTE(E$1,"standard",""),"|Float",""),ChapterTable!$1:$1,0),0),
  IF($B1979=1,
    IF($L1979=FALSE,
      VLOOKUP($A1979,ChapterTable!$1:$1048576,MATCH("최종"&amp;SUBSTITUTE(SUBSTITUTE(E$1,"standard",""),"|Float",""),ChapterTable!$1:$1,0),0),
      VLOOKUP($A1979-ChapterTable!$P$11,ChapterTable!$1:$1048576,MATCH("최종"&amp;SUBSTITUTE(SUBSTITUTE(E$1,"standard",""),"|Float",""),ChapterTable!$1:$1,0),0)*ChapterTable!$P$14
    ),
  OFFSET(E1979,-$B1979+IF($L1979,1,0),0)*IF($B1979&gt;OFFSET($B1979,1,0),ChapterTable!$R$17,1)*
    (VLOOKUP(SUBSTITUTE(SUBSTITUTE(E$1,"standard",""),"|Float","")&amp;IF(OR($L1979=TRUE,$A1979=0,MOD($A1979,ChapterTable!$R$20)&lt;&gt;0),"","보스")&amp;"인게임누적곱배수",ChapterTable!$R:$S,2,0)^C1979
    +VLOOKUP(SUBSTITUTE(SUBSTITUTE(E$1,"standard",""),"|Float","")&amp;IF(OR($L1979=TRUE,$A1979=0,MOD($A1979,ChapterTable!$R$20)&lt;&gt;0),"","보스")&amp;"인게임누적합배수",ChapterTable!$R:$S,2,0)*C1979)
  )
  )
  )
)</f>
        <v>108772.84237060546</v>
      </c>
      <c r="F1979" s="1">
        <f ca="1">IF(AND($A1979=0,$B1979=1),
    VLOOKUP(1,ChapterTable!$1:$1048576,MATCH("최종"&amp;SUBSTITUTE(SUBSTITUTE(F$1,"standard",""),"|Float",""),ChapterTable!$1:$1,0),0)*ChapterTable!$P$17,
  IF(AND($A1979=0,$B1979=0),
    F1980,
  IF($B1979=0,
    VLOOKUP($A1979,ChapterTable!$1:$1048576,MATCH("최종"&amp;SUBSTITUTE(SUBSTITUTE(F$1,"standard",""),"|Float",""),ChapterTable!$1:$1,0),0),
  IF($B1979=1,
    IF($L1979=FALSE,
      VLOOKUP($A1979,ChapterTable!$1:$1048576,MATCH("최종"&amp;SUBSTITUTE(SUBSTITUTE(F$1,"standard",""),"|Float",""),ChapterTable!$1:$1,0),0),
      VLOOKUP($A1979-ChapterTable!$P$11,ChapterTable!$1:$1048576,MATCH("최종"&amp;SUBSTITUTE(SUBSTITUTE(F$1,"standard",""),"|Float",""),ChapterTable!$1:$1,0),0)*ChapterTable!$P$14
    ),
  OFFSET(F1979,-$B1979+IF($L1979,1,0),0)*
    (VLOOKUP(SUBSTITUTE(SUBSTITUTE(F$1,"standard",""),"|Float","")&amp;IF(OR($L1979=TRUE,$A1979=0,MOD($A1979,ChapterTable!$R$20)&lt;&gt;0),"","보스")&amp;"인게임누적곱배수",ChapterTable!$R:$S,2,0)^D1979
    +VLOOKUP(SUBSTITUTE(SUBSTITUTE(F$1,"standard",""),"|Float","")&amp;IF(OR($L1979=TRUE,$A1979=0,MOD($A1979,ChapterTable!$R$20)&lt;&gt;0),"","보스")&amp;"인게임누적합배수",ChapterTable!$R:$S,2,0)*D1979)
  )
  )
  )
)</f>
        <v>30844.150903701779</v>
      </c>
      <c r="G1979" t="s">
        <v>715</v>
      </c>
      <c r="J1979" t="str">
        <f>IF(ISBLANK(I1979),"",
IFERROR(VLOOKUP(I1979,[1]StringTable!$1:$1048576,MATCH("kor|String",[1]StringTable!$1:$1,0),0),
"스트링없음"))</f>
        <v/>
      </c>
      <c r="L1979" t="b">
        <v>1</v>
      </c>
      <c r="N1979" t="str">
        <f>IF(ISBLANK(M1979),"",IF(ISERROR(VLOOKUP(M1979,MapTable!$A:$A,1,0)),"맵없음",""))</f>
        <v/>
      </c>
      <c r="O1979">
        <f t="shared" si="214"/>
        <v>4</v>
      </c>
      <c r="Q1979">
        <f t="shared" si="215"/>
        <v>4</v>
      </c>
      <c r="R1979" t="b">
        <f t="shared" ca="1" si="216"/>
        <v>1</v>
      </c>
      <c r="T1979" t="b">
        <f t="shared" ca="1" si="217"/>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220"/>
        <v>0.25</v>
      </c>
      <c r="AJ1979">
        <f t="shared" si="218"/>
        <v>0.32</v>
      </c>
      <c r="AK1979">
        <f t="shared" si="219"/>
        <v>1</v>
      </c>
      <c r="AL1979">
        <f t="shared" si="221"/>
        <v>2</v>
      </c>
    </row>
    <row r="1980" spans="1:38" hidden="1" x14ac:dyDescent="0.3">
      <c r="A1980">
        <v>17</v>
      </c>
      <c r="B1980">
        <v>39</v>
      </c>
      <c r="C1980">
        <f>IF(OR($L1980=TRUE,$A1980=0,MOD($A1980,ChapterTable!$R$20)&lt;&gt;0),
MAX(0,INT(($B1980+ChapterTable!$P$26+VLOOKUP(SUBSTITUTE(C$1,"성장단계","")&amp;"단계오프셋",ChapterTable!$R:$S,2,0))/ChapterTable!$P$23)),
MAX(0,INT(($B1980+ChapterTable!$R$26+VLOOKUP(SUBSTITUTE(C$1,"성장단계","")&amp;"보스단계오프셋",ChapterTable!$R:$S,2,0))/ChapterTable!$R$23)))</f>
        <v>4</v>
      </c>
      <c r="D1980">
        <f>IF(OR($L1980=TRUE,$A1980=0,MOD($A1980,ChapterTable!$R$20)&lt;&gt;0),
MAX(0,INT(($B1980+ChapterTable!$P$26+VLOOKUP(SUBSTITUTE(D$1,"성장단계","")&amp;"단계오프셋",ChapterTable!$R:$S,2,0))/ChapterTable!$P$23)),
MAX(0,INT(($B1980+ChapterTable!$R$26+VLOOKUP(SUBSTITUTE(D$1,"성장단계","")&amp;"보스단계오프셋",ChapterTable!$R:$S,2,0))/ChapterTable!$R$23)))</f>
        <v>3</v>
      </c>
      <c r="E1980" s="1">
        <f ca="1">IF(AND($A1980=0,$B1980=1),
    VLOOKUP(1,ChapterTable!$1:$1048576,MATCH("최종"&amp;SUBSTITUTE(SUBSTITUTE(E$1,"standard",""),"|Float",""),ChapterTable!$1:$1,0),0)*ChapterTable!$P$17,
  IF(AND($A1980=0,$B1980=0),
    E1981,
  IF($B1980=0,
    VLOOKUP($A1980,ChapterTable!$1:$1048576,MATCH("최종"&amp;SUBSTITUTE(SUBSTITUTE(E$1,"standard",""),"|Float",""),ChapterTable!$1:$1,0),0),
  IF($B1980=1,
    IF($L1980=FALSE,
      VLOOKUP($A1980,ChapterTable!$1:$1048576,MATCH("최종"&amp;SUBSTITUTE(SUBSTITUTE(E$1,"standard",""),"|Float",""),ChapterTable!$1:$1,0),0),
      VLOOKUP($A1980-ChapterTable!$P$11,ChapterTable!$1:$1048576,MATCH("최종"&amp;SUBSTITUTE(SUBSTITUTE(E$1,"standard",""),"|Float",""),ChapterTable!$1:$1,0),0)*ChapterTable!$P$14
    ),
  OFFSET(E1980,-$B1980+IF($L1980,1,0),0)*IF($B1980&gt;OFFSET($B1980,1,0),ChapterTable!$R$17,1)*
    (VLOOKUP(SUBSTITUTE(SUBSTITUTE(E$1,"standard",""),"|Float","")&amp;IF(OR($L1980=TRUE,$A1980=0,MOD($A1980,ChapterTable!$R$20)&lt;&gt;0),"","보스")&amp;"인게임누적곱배수",ChapterTable!$R:$S,2,0)^C1980
    +VLOOKUP(SUBSTITUTE(SUBSTITUTE(E$1,"standard",""),"|Float","")&amp;IF(OR($L1980=TRUE,$A1980=0,MOD($A1980,ChapterTable!$R$20)&lt;&gt;0),"","보스")&amp;"인게임누적합배수",ChapterTable!$R:$S,2,0)*C1980)
  )
  )
  )
)</f>
        <v>108772.84237060546</v>
      </c>
      <c r="F1980" s="1">
        <f ca="1">IF(AND($A1980=0,$B1980=1),
    VLOOKUP(1,ChapterTable!$1:$1048576,MATCH("최종"&amp;SUBSTITUTE(SUBSTITUTE(F$1,"standard",""),"|Float",""),ChapterTable!$1:$1,0),0)*ChapterTable!$P$17,
  IF(AND($A1980=0,$B1980=0),
    F1981,
  IF($B1980=0,
    VLOOKUP($A1980,ChapterTable!$1:$1048576,MATCH("최종"&amp;SUBSTITUTE(SUBSTITUTE(F$1,"standard",""),"|Float",""),ChapterTable!$1:$1,0),0),
  IF($B1980=1,
    IF($L1980=FALSE,
      VLOOKUP($A1980,ChapterTable!$1:$1048576,MATCH("최종"&amp;SUBSTITUTE(SUBSTITUTE(F$1,"standard",""),"|Float",""),ChapterTable!$1:$1,0),0),
      VLOOKUP($A1980-ChapterTable!$P$11,ChapterTable!$1:$1048576,MATCH("최종"&amp;SUBSTITUTE(SUBSTITUTE(F$1,"standard",""),"|Float",""),ChapterTable!$1:$1,0),0)*ChapterTable!$P$14
    ),
  OFFSET(F1980,-$B1980+IF($L1980,1,0),0)*
    (VLOOKUP(SUBSTITUTE(SUBSTITUTE(F$1,"standard",""),"|Float","")&amp;IF(OR($L1980=TRUE,$A1980=0,MOD($A1980,ChapterTable!$R$20)&lt;&gt;0),"","보스")&amp;"인게임누적곱배수",ChapterTable!$R:$S,2,0)^D1980
    +VLOOKUP(SUBSTITUTE(SUBSTITUTE(F$1,"standard",""),"|Float","")&amp;IF(OR($L1980=TRUE,$A1980=0,MOD($A1980,ChapterTable!$R$20)&lt;&gt;0),"","보스")&amp;"인게임누적합배수",ChapterTable!$R:$S,2,0)*D1980)
  )
  )
  )
)</f>
        <v>30844.150903701779</v>
      </c>
      <c r="G1980" t="s">
        <v>715</v>
      </c>
      <c r="J1980" t="str">
        <f>IF(ISBLANK(I1980),"",
IFERROR(VLOOKUP(I1980,[1]StringTable!$1:$1048576,MATCH("kor|String",[1]StringTable!$1:$1,0),0),
"스트링없음"))</f>
        <v/>
      </c>
      <c r="L1980" t="b">
        <v>1</v>
      </c>
      <c r="N1980" t="str">
        <f>IF(ISBLANK(M1980),"",IF(ISERROR(VLOOKUP(M1980,MapTable!$A:$A,1,0)),"맵없음",""))</f>
        <v/>
      </c>
      <c r="O1980">
        <f t="shared" si="214"/>
        <v>94</v>
      </c>
      <c r="Q1980">
        <f t="shared" si="215"/>
        <v>94</v>
      </c>
      <c r="R1980" t="b">
        <f t="shared" ca="1" si="216"/>
        <v>1</v>
      </c>
      <c r="T1980" t="b">
        <f t="shared" ca="1" si="217"/>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220"/>
        <v>0.25</v>
      </c>
      <c r="AJ1980">
        <f t="shared" si="218"/>
        <v>0.32</v>
      </c>
      <c r="AK1980">
        <f t="shared" si="219"/>
        <v>1</v>
      </c>
      <c r="AL1980">
        <f t="shared" si="221"/>
        <v>2</v>
      </c>
    </row>
    <row r="1981" spans="1:38" hidden="1" x14ac:dyDescent="0.3">
      <c r="A1981">
        <v>17</v>
      </c>
      <c r="B1981">
        <v>40</v>
      </c>
      <c r="C1981">
        <f>IF(OR($L1981=TRUE,$A1981=0,MOD($A1981,ChapterTable!$R$20)&lt;&gt;0),
MAX(0,INT(($B1981+ChapterTable!$P$26+VLOOKUP(SUBSTITUTE(C$1,"성장단계","")&amp;"단계오프셋",ChapterTable!$R:$S,2,0))/ChapterTable!$P$23)),
MAX(0,INT(($B1981+ChapterTable!$R$26+VLOOKUP(SUBSTITUTE(C$1,"성장단계","")&amp;"보스단계오프셋",ChapterTable!$R:$S,2,0))/ChapterTable!$R$23)))</f>
        <v>4</v>
      </c>
      <c r="D1981">
        <f>IF(OR($L1981=TRUE,$A1981=0,MOD($A1981,ChapterTable!$R$20)&lt;&gt;0),
MAX(0,INT(($B1981+ChapterTable!$P$26+VLOOKUP(SUBSTITUTE(D$1,"성장단계","")&amp;"단계오프셋",ChapterTable!$R:$S,2,0))/ChapterTable!$P$23)),
MAX(0,INT(($B1981+ChapterTable!$R$26+VLOOKUP(SUBSTITUTE(D$1,"성장단계","")&amp;"보스단계오프셋",ChapterTable!$R:$S,2,0))/ChapterTable!$R$23)))</f>
        <v>3</v>
      </c>
      <c r="E1981" s="1">
        <f ca="1">IF(AND($A1981=0,$B1981=1),
    VLOOKUP(1,ChapterTable!$1:$1048576,MATCH("최종"&amp;SUBSTITUTE(SUBSTITUTE(E$1,"standard",""),"|Float",""),ChapterTable!$1:$1,0),0)*ChapterTable!$P$17,
  IF(AND($A1981=0,$B1981=0),
    E1982,
  IF($B1981=0,
    VLOOKUP($A1981,ChapterTable!$1:$1048576,MATCH("최종"&amp;SUBSTITUTE(SUBSTITUTE(E$1,"standard",""),"|Float",""),ChapterTable!$1:$1,0),0),
  IF($B1981=1,
    IF($L1981=FALSE,
      VLOOKUP($A1981,ChapterTable!$1:$1048576,MATCH("최종"&amp;SUBSTITUTE(SUBSTITUTE(E$1,"standard",""),"|Float",""),ChapterTable!$1:$1,0),0),
      VLOOKUP($A1981-ChapterTable!$P$11,ChapterTable!$1:$1048576,MATCH("최종"&amp;SUBSTITUTE(SUBSTITUTE(E$1,"standard",""),"|Float",""),ChapterTable!$1:$1,0),0)*ChapterTable!$P$14
    ),
  OFFSET(E1981,-$B1981+IF($L1981,1,0),0)*IF($B1981&gt;OFFSET($B1981,1,0),ChapterTable!$R$17,1)*
    (VLOOKUP(SUBSTITUTE(SUBSTITUTE(E$1,"standard",""),"|Float","")&amp;IF(OR($L1981=TRUE,$A1981=0,MOD($A1981,ChapterTable!$R$20)&lt;&gt;0),"","보스")&amp;"인게임누적곱배수",ChapterTable!$R:$S,2,0)^C1981
    +VLOOKUP(SUBSTITUTE(SUBSTITUTE(E$1,"standard",""),"|Float","")&amp;IF(OR($L1981=TRUE,$A1981=0,MOD($A1981,ChapterTable!$R$20)&lt;&gt;0),"","보스")&amp;"인게임누적합배수",ChapterTable!$R:$S,2,0)*C1981)
  )
  )
  )
)</f>
        <v>108772.84237060546</v>
      </c>
      <c r="F1981" s="1">
        <f ca="1">IF(AND($A1981=0,$B1981=1),
    VLOOKUP(1,ChapterTable!$1:$1048576,MATCH("최종"&amp;SUBSTITUTE(SUBSTITUTE(F$1,"standard",""),"|Float",""),ChapterTable!$1:$1,0),0)*ChapterTable!$P$17,
  IF(AND($A1981=0,$B1981=0),
    F1982,
  IF($B1981=0,
    VLOOKUP($A1981,ChapterTable!$1:$1048576,MATCH("최종"&amp;SUBSTITUTE(SUBSTITUTE(F$1,"standard",""),"|Float",""),ChapterTable!$1:$1,0),0),
  IF($B1981=1,
    IF($L1981=FALSE,
      VLOOKUP($A1981,ChapterTable!$1:$1048576,MATCH("최종"&amp;SUBSTITUTE(SUBSTITUTE(F$1,"standard",""),"|Float",""),ChapterTable!$1:$1,0),0),
      VLOOKUP($A1981-ChapterTable!$P$11,ChapterTable!$1:$1048576,MATCH("최종"&amp;SUBSTITUTE(SUBSTITUTE(F$1,"standard",""),"|Float",""),ChapterTable!$1:$1,0),0)*ChapterTable!$P$14
    ),
  OFFSET(F1981,-$B1981+IF($L1981,1,0),0)*
    (VLOOKUP(SUBSTITUTE(SUBSTITUTE(F$1,"standard",""),"|Float","")&amp;IF(OR($L1981=TRUE,$A1981=0,MOD($A1981,ChapterTable!$R$20)&lt;&gt;0),"","보스")&amp;"인게임누적곱배수",ChapterTable!$R:$S,2,0)^D1981
    +VLOOKUP(SUBSTITUTE(SUBSTITUTE(F$1,"standard",""),"|Float","")&amp;IF(OR($L1981=TRUE,$A1981=0,MOD($A1981,ChapterTable!$R$20)&lt;&gt;0),"","보스")&amp;"인게임누적합배수",ChapterTable!$R:$S,2,0)*D1981)
  )
  )
  )
)</f>
        <v>30844.150903701779</v>
      </c>
      <c r="G1981" t="s">
        <v>715</v>
      </c>
      <c r="J1981" t="str">
        <f>IF(ISBLANK(I1981),"",
IFERROR(VLOOKUP(I1981,[1]StringTable!$1:$1048576,MATCH("kor|String",[1]StringTable!$1:$1,0),0),
"스트링없음"))</f>
        <v/>
      </c>
      <c r="L1981" t="b">
        <v>1</v>
      </c>
      <c r="N1981" t="str">
        <f>IF(ISBLANK(M1981),"",IF(ISERROR(VLOOKUP(M1981,MapTable!$A:$A,1,0)),"맵없음",""))</f>
        <v/>
      </c>
      <c r="O1981">
        <f t="shared" si="214"/>
        <v>24</v>
      </c>
      <c r="Q1981">
        <f t="shared" si="215"/>
        <v>24</v>
      </c>
      <c r="R1981" t="b">
        <f t="shared" ca="1" si="216"/>
        <v>1</v>
      </c>
      <c r="T1981" t="b">
        <f t="shared" ca="1" si="217"/>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220"/>
        <v>0.25</v>
      </c>
      <c r="AJ1981">
        <f t="shared" si="218"/>
        <v>1</v>
      </c>
      <c r="AK1981">
        <f t="shared" si="219"/>
        <v>4</v>
      </c>
      <c r="AL1981">
        <f t="shared" si="221"/>
        <v>2</v>
      </c>
    </row>
    <row r="1982" spans="1:38" hidden="1" x14ac:dyDescent="0.3">
      <c r="A1982">
        <v>17</v>
      </c>
      <c r="B1982">
        <v>41</v>
      </c>
      <c r="C1982">
        <f>IF(OR($L1982=TRUE,$A1982=0,MOD($A1982,ChapterTable!$R$20)&lt;&gt;0),
MAX(0,INT(($B1982+ChapterTable!$P$26+VLOOKUP(SUBSTITUTE(C$1,"성장단계","")&amp;"단계오프셋",ChapterTable!$R:$S,2,0))/ChapterTable!$P$23)),
MAX(0,INT(($B1982+ChapterTable!$R$26+VLOOKUP(SUBSTITUTE(C$1,"성장단계","")&amp;"보스단계오프셋",ChapterTable!$R:$S,2,0))/ChapterTable!$R$23)))</f>
        <v>4</v>
      </c>
      <c r="D1982">
        <f>IF(OR($L1982=TRUE,$A1982=0,MOD($A1982,ChapterTable!$R$20)&lt;&gt;0),
MAX(0,INT(($B1982+ChapterTable!$P$26+VLOOKUP(SUBSTITUTE(D$1,"성장단계","")&amp;"단계오프셋",ChapterTable!$R:$S,2,0))/ChapterTable!$P$23)),
MAX(0,INT(($B1982+ChapterTable!$R$26+VLOOKUP(SUBSTITUTE(D$1,"성장단계","")&amp;"보스단계오프셋",ChapterTable!$R:$S,2,0))/ChapterTable!$R$23)))</f>
        <v>4</v>
      </c>
      <c r="E1982" s="1">
        <f ca="1">IF(AND($A1982=0,$B1982=1),
    VLOOKUP(1,ChapterTable!$1:$1048576,MATCH("최종"&amp;SUBSTITUTE(SUBSTITUTE(E$1,"standard",""),"|Float",""),ChapterTable!$1:$1,0),0)*ChapterTable!$P$17,
  IF(AND($A1982=0,$B1982=0),
    E1983,
  IF($B1982=0,
    VLOOKUP($A1982,ChapterTable!$1:$1048576,MATCH("최종"&amp;SUBSTITUTE(SUBSTITUTE(E$1,"standard",""),"|Float",""),ChapterTable!$1:$1,0),0),
  IF($B1982=1,
    IF($L1982=FALSE,
      VLOOKUP($A1982,ChapterTable!$1:$1048576,MATCH("최종"&amp;SUBSTITUTE(SUBSTITUTE(E$1,"standard",""),"|Float",""),ChapterTable!$1:$1,0),0),
      VLOOKUP($A1982-ChapterTable!$P$11,ChapterTable!$1:$1048576,MATCH("최종"&amp;SUBSTITUTE(SUBSTITUTE(E$1,"standard",""),"|Float",""),ChapterTable!$1:$1,0),0)*ChapterTable!$P$14
    ),
  OFFSET(E1982,-$B1982+IF($L1982,1,0),0)*IF($B1982&gt;OFFSET($B1982,1,0),ChapterTable!$R$17,1)*
    (VLOOKUP(SUBSTITUTE(SUBSTITUTE(E$1,"standard",""),"|Float","")&amp;IF(OR($L1982=TRUE,$A1982=0,MOD($A1982,ChapterTable!$R$20)&lt;&gt;0),"","보스")&amp;"인게임누적곱배수",ChapterTable!$R:$S,2,0)^C1982
    +VLOOKUP(SUBSTITUTE(SUBSTITUTE(E$1,"standard",""),"|Float","")&amp;IF(OR($L1982=TRUE,$A1982=0,MOD($A1982,ChapterTable!$R$20)&lt;&gt;0),"","보스")&amp;"인게임누적합배수",ChapterTable!$R:$S,2,0)*C1982)
  )
  )
  )
)</f>
        <v>108772.84237060546</v>
      </c>
      <c r="F1982" s="1">
        <f ca="1">IF(AND($A1982=0,$B1982=1),
    VLOOKUP(1,ChapterTable!$1:$1048576,MATCH("최종"&amp;SUBSTITUTE(SUBSTITUTE(F$1,"standard",""),"|Float",""),ChapterTable!$1:$1,0),0)*ChapterTable!$P$17,
  IF(AND($A1982=0,$B1982=0),
    F1983,
  IF($B1982=0,
    VLOOKUP($A1982,ChapterTable!$1:$1048576,MATCH("최종"&amp;SUBSTITUTE(SUBSTITUTE(F$1,"standard",""),"|Float",""),ChapterTable!$1:$1,0),0),
  IF($B1982=1,
    IF($L1982=FALSE,
      VLOOKUP($A1982,ChapterTable!$1:$1048576,MATCH("최종"&amp;SUBSTITUTE(SUBSTITUTE(F$1,"standard",""),"|Float",""),ChapterTable!$1:$1,0),0),
      VLOOKUP($A1982-ChapterTable!$P$11,ChapterTable!$1:$1048576,MATCH("최종"&amp;SUBSTITUTE(SUBSTITUTE(F$1,"standard",""),"|Float",""),ChapterTable!$1:$1,0),0)*ChapterTable!$P$14
    ),
  OFFSET(F1982,-$B1982+IF($L1982,1,0),0)*
    (VLOOKUP(SUBSTITUTE(SUBSTITUTE(F$1,"standard",""),"|Float","")&amp;IF(OR($L1982=TRUE,$A1982=0,MOD($A1982,ChapterTable!$R$20)&lt;&gt;0),"","보스")&amp;"인게임누적곱배수",ChapterTable!$R:$S,2,0)^D1982
    +VLOOKUP(SUBSTITUTE(SUBSTITUTE(F$1,"standard",""),"|Float","")&amp;IF(OR($L1982=TRUE,$A1982=0,MOD($A1982,ChapterTable!$R$20)&lt;&gt;0),"","보스")&amp;"인게임누적합배수",ChapterTable!$R:$S,2,0)*D1982)
  )
  )
  )
)</f>
        <v>32732.568305969235</v>
      </c>
      <c r="G1982" t="s">
        <v>715</v>
      </c>
      <c r="J1982" t="str">
        <f>IF(ISBLANK(I1982),"",
IFERROR(VLOOKUP(I1982,[1]StringTable!$1:$1048576,MATCH("kor|String",[1]StringTable!$1:$1,0),0),
"스트링없음"))</f>
        <v/>
      </c>
      <c r="L1982" t="b">
        <v>1</v>
      </c>
      <c r="N1982" t="str">
        <f>IF(ISBLANK(M1982),"",IF(ISERROR(VLOOKUP(M1982,MapTable!$A:$A,1,0)),"맵없음",""))</f>
        <v/>
      </c>
      <c r="O1982">
        <f t="shared" si="214"/>
        <v>5</v>
      </c>
      <c r="Q1982">
        <f t="shared" si="215"/>
        <v>5</v>
      </c>
      <c r="R1982" t="b">
        <f t="shared" ca="1" si="216"/>
        <v>1</v>
      </c>
      <c r="T1982" t="b">
        <f t="shared" ca="1" si="217"/>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220"/>
        <v>0.2</v>
      </c>
      <c r="AJ1982">
        <f t="shared" si="218"/>
        <v>0.27466666000000001</v>
      </c>
      <c r="AK1982">
        <f t="shared" si="219"/>
        <v>1</v>
      </c>
      <c r="AL1982">
        <f t="shared" si="221"/>
        <v>2</v>
      </c>
    </row>
    <row r="1983" spans="1:38" hidden="1" x14ac:dyDescent="0.3">
      <c r="A1983">
        <v>17</v>
      </c>
      <c r="B1983">
        <v>42</v>
      </c>
      <c r="C1983">
        <f>IF(OR($L1983=TRUE,$A1983=0,MOD($A1983,ChapterTable!$R$20)&lt;&gt;0),
MAX(0,INT(($B1983+ChapterTable!$P$26+VLOOKUP(SUBSTITUTE(C$1,"성장단계","")&amp;"단계오프셋",ChapterTable!$R:$S,2,0))/ChapterTable!$P$23)),
MAX(0,INT(($B1983+ChapterTable!$R$26+VLOOKUP(SUBSTITUTE(C$1,"성장단계","")&amp;"보스단계오프셋",ChapterTable!$R:$S,2,0))/ChapterTable!$R$23)))</f>
        <v>4</v>
      </c>
      <c r="D1983">
        <f>IF(OR($L1983=TRUE,$A1983=0,MOD($A1983,ChapterTable!$R$20)&lt;&gt;0),
MAX(0,INT(($B1983+ChapterTable!$P$26+VLOOKUP(SUBSTITUTE(D$1,"성장단계","")&amp;"단계오프셋",ChapterTable!$R:$S,2,0))/ChapterTable!$P$23)),
MAX(0,INT(($B1983+ChapterTable!$R$26+VLOOKUP(SUBSTITUTE(D$1,"성장단계","")&amp;"보스단계오프셋",ChapterTable!$R:$S,2,0))/ChapterTable!$R$23)))</f>
        <v>4</v>
      </c>
      <c r="E1983" s="1">
        <f ca="1">IF(AND($A1983=0,$B1983=1),
    VLOOKUP(1,ChapterTable!$1:$1048576,MATCH("최종"&amp;SUBSTITUTE(SUBSTITUTE(E$1,"standard",""),"|Float",""),ChapterTable!$1:$1,0),0)*ChapterTable!$P$17,
  IF(AND($A1983=0,$B1983=0),
    E1984,
  IF($B1983=0,
    VLOOKUP($A1983,ChapterTable!$1:$1048576,MATCH("최종"&amp;SUBSTITUTE(SUBSTITUTE(E$1,"standard",""),"|Float",""),ChapterTable!$1:$1,0),0),
  IF($B1983=1,
    IF($L1983=FALSE,
      VLOOKUP($A1983,ChapterTable!$1:$1048576,MATCH("최종"&amp;SUBSTITUTE(SUBSTITUTE(E$1,"standard",""),"|Float",""),ChapterTable!$1:$1,0),0),
      VLOOKUP($A1983-ChapterTable!$P$11,ChapterTable!$1:$1048576,MATCH("최종"&amp;SUBSTITUTE(SUBSTITUTE(E$1,"standard",""),"|Float",""),ChapterTable!$1:$1,0),0)*ChapterTable!$P$14
    ),
  OFFSET(E1983,-$B1983+IF($L1983,1,0),0)*IF($B1983&gt;OFFSET($B1983,1,0),ChapterTable!$R$17,1)*
    (VLOOKUP(SUBSTITUTE(SUBSTITUTE(E$1,"standard",""),"|Float","")&amp;IF(OR($L1983=TRUE,$A1983=0,MOD($A1983,ChapterTable!$R$20)&lt;&gt;0),"","보스")&amp;"인게임누적곱배수",ChapterTable!$R:$S,2,0)^C1983
    +VLOOKUP(SUBSTITUTE(SUBSTITUTE(E$1,"standard",""),"|Float","")&amp;IF(OR($L1983=TRUE,$A1983=0,MOD($A1983,ChapterTable!$R$20)&lt;&gt;0),"","보스")&amp;"인게임누적합배수",ChapterTable!$R:$S,2,0)*C1983)
  )
  )
  )
)</f>
        <v>108772.84237060546</v>
      </c>
      <c r="F1983" s="1">
        <f ca="1">IF(AND($A1983=0,$B1983=1),
    VLOOKUP(1,ChapterTable!$1:$1048576,MATCH("최종"&amp;SUBSTITUTE(SUBSTITUTE(F$1,"standard",""),"|Float",""),ChapterTable!$1:$1,0),0)*ChapterTable!$P$17,
  IF(AND($A1983=0,$B1983=0),
    F1984,
  IF($B1983=0,
    VLOOKUP($A1983,ChapterTable!$1:$1048576,MATCH("최종"&amp;SUBSTITUTE(SUBSTITUTE(F$1,"standard",""),"|Float",""),ChapterTable!$1:$1,0),0),
  IF($B1983=1,
    IF($L1983=FALSE,
      VLOOKUP($A1983,ChapterTable!$1:$1048576,MATCH("최종"&amp;SUBSTITUTE(SUBSTITUTE(F$1,"standard",""),"|Float",""),ChapterTable!$1:$1,0),0),
      VLOOKUP($A1983-ChapterTable!$P$11,ChapterTable!$1:$1048576,MATCH("최종"&amp;SUBSTITUTE(SUBSTITUTE(F$1,"standard",""),"|Float",""),ChapterTable!$1:$1,0),0)*ChapterTable!$P$14
    ),
  OFFSET(F1983,-$B1983+IF($L1983,1,0),0)*
    (VLOOKUP(SUBSTITUTE(SUBSTITUTE(F$1,"standard",""),"|Float","")&amp;IF(OR($L1983=TRUE,$A1983=0,MOD($A1983,ChapterTable!$R$20)&lt;&gt;0),"","보스")&amp;"인게임누적곱배수",ChapterTable!$R:$S,2,0)^D1983
    +VLOOKUP(SUBSTITUTE(SUBSTITUTE(F$1,"standard",""),"|Float","")&amp;IF(OR($L1983=TRUE,$A1983=0,MOD($A1983,ChapterTable!$R$20)&lt;&gt;0),"","보스")&amp;"인게임누적합배수",ChapterTable!$R:$S,2,0)*D1983)
  )
  )
  )
)</f>
        <v>32732.568305969235</v>
      </c>
      <c r="G1983" t="s">
        <v>715</v>
      </c>
      <c r="J1983" t="str">
        <f>IF(ISBLANK(I1983),"",
IFERROR(VLOOKUP(I1983,[1]StringTable!$1:$1048576,MATCH("kor|String",[1]StringTable!$1:$1,0),0),
"스트링없음"))</f>
        <v/>
      </c>
      <c r="L1983" t="b">
        <v>1</v>
      </c>
      <c r="N1983" t="str">
        <f>IF(ISBLANK(M1983),"",IF(ISERROR(VLOOKUP(M1983,MapTable!$A:$A,1,0)),"맵없음",""))</f>
        <v/>
      </c>
      <c r="O1983">
        <f t="shared" si="214"/>
        <v>5</v>
      </c>
      <c r="Q1983">
        <f t="shared" si="215"/>
        <v>5</v>
      </c>
      <c r="R1983" t="b">
        <f t="shared" ca="1" si="216"/>
        <v>1</v>
      </c>
      <c r="T1983" t="b">
        <f t="shared" ca="1" si="217"/>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220"/>
        <v>0.2</v>
      </c>
      <c r="AJ1983">
        <f t="shared" si="218"/>
        <v>0.27466666000000001</v>
      </c>
      <c r="AK1983">
        <f t="shared" si="219"/>
        <v>1</v>
      </c>
      <c r="AL1983">
        <f t="shared" si="221"/>
        <v>2</v>
      </c>
    </row>
    <row r="1984" spans="1:38" hidden="1" x14ac:dyDescent="0.3">
      <c r="A1984">
        <v>17</v>
      </c>
      <c r="B1984">
        <v>43</v>
      </c>
      <c r="C1984">
        <f>IF(OR($L1984=TRUE,$A1984=0,MOD($A1984,ChapterTable!$R$20)&lt;&gt;0),
MAX(0,INT(($B1984+ChapterTable!$P$26+VLOOKUP(SUBSTITUTE(C$1,"성장단계","")&amp;"단계오프셋",ChapterTable!$R:$S,2,0))/ChapterTable!$P$23)),
MAX(0,INT(($B1984+ChapterTable!$R$26+VLOOKUP(SUBSTITUTE(C$1,"성장단계","")&amp;"보스단계오프셋",ChapterTable!$R:$S,2,0))/ChapterTable!$R$23)))</f>
        <v>4</v>
      </c>
      <c r="D1984">
        <f>IF(OR($L1984=TRUE,$A1984=0,MOD($A1984,ChapterTable!$R$20)&lt;&gt;0),
MAX(0,INT(($B1984+ChapterTable!$P$26+VLOOKUP(SUBSTITUTE(D$1,"성장단계","")&amp;"단계오프셋",ChapterTable!$R:$S,2,0))/ChapterTable!$P$23)),
MAX(0,INT(($B1984+ChapterTable!$R$26+VLOOKUP(SUBSTITUTE(D$1,"성장단계","")&amp;"보스단계오프셋",ChapterTable!$R:$S,2,0))/ChapterTable!$R$23)))</f>
        <v>4</v>
      </c>
      <c r="E1984" s="1">
        <f ca="1">IF(AND($A1984=0,$B1984=1),
    VLOOKUP(1,ChapterTable!$1:$1048576,MATCH("최종"&amp;SUBSTITUTE(SUBSTITUTE(E$1,"standard",""),"|Float",""),ChapterTable!$1:$1,0),0)*ChapterTable!$P$17,
  IF(AND($A1984=0,$B1984=0),
    E1985,
  IF($B1984=0,
    VLOOKUP($A1984,ChapterTable!$1:$1048576,MATCH("최종"&amp;SUBSTITUTE(SUBSTITUTE(E$1,"standard",""),"|Float",""),ChapterTable!$1:$1,0),0),
  IF($B1984=1,
    IF($L1984=FALSE,
      VLOOKUP($A1984,ChapterTable!$1:$1048576,MATCH("최종"&amp;SUBSTITUTE(SUBSTITUTE(E$1,"standard",""),"|Float",""),ChapterTable!$1:$1,0),0),
      VLOOKUP($A1984-ChapterTable!$P$11,ChapterTable!$1:$1048576,MATCH("최종"&amp;SUBSTITUTE(SUBSTITUTE(E$1,"standard",""),"|Float",""),ChapterTable!$1:$1,0),0)*ChapterTable!$P$14
    ),
  OFFSET(E1984,-$B1984+IF($L1984,1,0),0)*IF($B1984&gt;OFFSET($B1984,1,0),ChapterTable!$R$17,1)*
    (VLOOKUP(SUBSTITUTE(SUBSTITUTE(E$1,"standard",""),"|Float","")&amp;IF(OR($L1984=TRUE,$A1984=0,MOD($A1984,ChapterTable!$R$20)&lt;&gt;0),"","보스")&amp;"인게임누적곱배수",ChapterTable!$R:$S,2,0)^C1984
    +VLOOKUP(SUBSTITUTE(SUBSTITUTE(E$1,"standard",""),"|Float","")&amp;IF(OR($L1984=TRUE,$A1984=0,MOD($A1984,ChapterTable!$R$20)&lt;&gt;0),"","보스")&amp;"인게임누적합배수",ChapterTable!$R:$S,2,0)*C1984)
  )
  )
  )
)</f>
        <v>108772.84237060546</v>
      </c>
      <c r="F1984" s="1">
        <f ca="1">IF(AND($A1984=0,$B1984=1),
    VLOOKUP(1,ChapterTable!$1:$1048576,MATCH("최종"&amp;SUBSTITUTE(SUBSTITUTE(F$1,"standard",""),"|Float",""),ChapterTable!$1:$1,0),0)*ChapterTable!$P$17,
  IF(AND($A1984=0,$B1984=0),
    F1985,
  IF($B1984=0,
    VLOOKUP($A1984,ChapterTable!$1:$1048576,MATCH("최종"&amp;SUBSTITUTE(SUBSTITUTE(F$1,"standard",""),"|Float",""),ChapterTable!$1:$1,0),0),
  IF($B1984=1,
    IF($L1984=FALSE,
      VLOOKUP($A1984,ChapterTable!$1:$1048576,MATCH("최종"&amp;SUBSTITUTE(SUBSTITUTE(F$1,"standard",""),"|Float",""),ChapterTable!$1:$1,0),0),
      VLOOKUP($A1984-ChapterTable!$P$11,ChapterTable!$1:$1048576,MATCH("최종"&amp;SUBSTITUTE(SUBSTITUTE(F$1,"standard",""),"|Float",""),ChapterTable!$1:$1,0),0)*ChapterTable!$P$14
    ),
  OFFSET(F1984,-$B1984+IF($L1984,1,0),0)*
    (VLOOKUP(SUBSTITUTE(SUBSTITUTE(F$1,"standard",""),"|Float","")&amp;IF(OR($L1984=TRUE,$A1984=0,MOD($A1984,ChapterTable!$R$20)&lt;&gt;0),"","보스")&amp;"인게임누적곱배수",ChapterTable!$R:$S,2,0)^D1984
    +VLOOKUP(SUBSTITUTE(SUBSTITUTE(F$1,"standard",""),"|Float","")&amp;IF(OR($L1984=TRUE,$A1984=0,MOD($A1984,ChapterTable!$R$20)&lt;&gt;0),"","보스")&amp;"인게임누적합배수",ChapterTable!$R:$S,2,0)*D1984)
  )
  )
  )
)</f>
        <v>32732.568305969235</v>
      </c>
      <c r="G1984" t="s">
        <v>715</v>
      </c>
      <c r="J1984" t="str">
        <f>IF(ISBLANK(I1984),"",
IFERROR(VLOOKUP(I1984,[1]StringTable!$1:$1048576,MATCH("kor|String",[1]StringTable!$1:$1,0),0),
"스트링없음"))</f>
        <v/>
      </c>
      <c r="L1984" t="b">
        <v>1</v>
      </c>
      <c r="N1984" t="str">
        <f>IF(ISBLANK(M1984),"",IF(ISERROR(VLOOKUP(M1984,MapTable!$A:$A,1,0)),"맵없음",""))</f>
        <v/>
      </c>
      <c r="O1984">
        <f t="shared" si="214"/>
        <v>5</v>
      </c>
      <c r="Q1984">
        <f t="shared" si="215"/>
        <v>5</v>
      </c>
      <c r="R1984" t="b">
        <f t="shared" ca="1" si="216"/>
        <v>1</v>
      </c>
      <c r="T1984" t="b">
        <f t="shared" ca="1" si="217"/>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220"/>
        <v>0.2</v>
      </c>
      <c r="AJ1984">
        <f t="shared" si="218"/>
        <v>0.27466666000000001</v>
      </c>
      <c r="AK1984">
        <f t="shared" si="219"/>
        <v>1</v>
      </c>
      <c r="AL1984">
        <f t="shared" si="221"/>
        <v>2</v>
      </c>
    </row>
    <row r="1985" spans="1:38" hidden="1" x14ac:dyDescent="0.3">
      <c r="A1985">
        <v>17</v>
      </c>
      <c r="B1985">
        <v>44</v>
      </c>
      <c r="C1985">
        <f>IF(OR($L1985=TRUE,$A1985=0,MOD($A1985,ChapterTable!$R$20)&lt;&gt;0),
MAX(0,INT(($B1985+ChapterTable!$P$26+VLOOKUP(SUBSTITUTE(C$1,"성장단계","")&amp;"단계오프셋",ChapterTable!$R:$S,2,0))/ChapterTable!$P$23)),
MAX(0,INT(($B1985+ChapterTable!$R$26+VLOOKUP(SUBSTITUTE(C$1,"성장단계","")&amp;"보스단계오프셋",ChapterTable!$R:$S,2,0))/ChapterTable!$R$23)))</f>
        <v>4</v>
      </c>
      <c r="D1985">
        <f>IF(OR($L1985=TRUE,$A1985=0,MOD($A1985,ChapterTable!$R$20)&lt;&gt;0),
MAX(0,INT(($B1985+ChapterTable!$P$26+VLOOKUP(SUBSTITUTE(D$1,"성장단계","")&amp;"단계오프셋",ChapterTable!$R:$S,2,0))/ChapterTable!$P$23)),
MAX(0,INT(($B1985+ChapterTable!$R$26+VLOOKUP(SUBSTITUTE(D$1,"성장단계","")&amp;"보스단계오프셋",ChapterTable!$R:$S,2,0))/ChapterTable!$R$23)))</f>
        <v>4</v>
      </c>
      <c r="E1985" s="1">
        <f ca="1">IF(AND($A1985=0,$B1985=1),
    VLOOKUP(1,ChapterTable!$1:$1048576,MATCH("최종"&amp;SUBSTITUTE(SUBSTITUTE(E$1,"standard",""),"|Float",""),ChapterTable!$1:$1,0),0)*ChapterTable!$P$17,
  IF(AND($A1985=0,$B1985=0),
    E1986,
  IF($B1985=0,
    VLOOKUP($A1985,ChapterTable!$1:$1048576,MATCH("최종"&amp;SUBSTITUTE(SUBSTITUTE(E$1,"standard",""),"|Float",""),ChapterTable!$1:$1,0),0),
  IF($B1985=1,
    IF($L1985=FALSE,
      VLOOKUP($A1985,ChapterTable!$1:$1048576,MATCH("최종"&amp;SUBSTITUTE(SUBSTITUTE(E$1,"standard",""),"|Float",""),ChapterTable!$1:$1,0),0),
      VLOOKUP($A1985-ChapterTable!$P$11,ChapterTable!$1:$1048576,MATCH("최종"&amp;SUBSTITUTE(SUBSTITUTE(E$1,"standard",""),"|Float",""),ChapterTable!$1:$1,0),0)*ChapterTable!$P$14
    ),
  OFFSET(E1985,-$B1985+IF($L1985,1,0),0)*IF($B1985&gt;OFFSET($B1985,1,0),ChapterTable!$R$17,1)*
    (VLOOKUP(SUBSTITUTE(SUBSTITUTE(E$1,"standard",""),"|Float","")&amp;IF(OR($L1985=TRUE,$A1985=0,MOD($A1985,ChapterTable!$R$20)&lt;&gt;0),"","보스")&amp;"인게임누적곱배수",ChapterTable!$R:$S,2,0)^C1985
    +VLOOKUP(SUBSTITUTE(SUBSTITUTE(E$1,"standard",""),"|Float","")&amp;IF(OR($L1985=TRUE,$A1985=0,MOD($A1985,ChapterTable!$R$20)&lt;&gt;0),"","보스")&amp;"인게임누적합배수",ChapterTable!$R:$S,2,0)*C1985)
  )
  )
  )
)</f>
        <v>108772.84237060546</v>
      </c>
      <c r="F1985" s="1">
        <f ca="1">IF(AND($A1985=0,$B1985=1),
    VLOOKUP(1,ChapterTable!$1:$1048576,MATCH("최종"&amp;SUBSTITUTE(SUBSTITUTE(F$1,"standard",""),"|Float",""),ChapterTable!$1:$1,0),0)*ChapterTable!$P$17,
  IF(AND($A1985=0,$B1985=0),
    F1986,
  IF($B1985=0,
    VLOOKUP($A1985,ChapterTable!$1:$1048576,MATCH("최종"&amp;SUBSTITUTE(SUBSTITUTE(F$1,"standard",""),"|Float",""),ChapterTable!$1:$1,0),0),
  IF($B1985=1,
    IF($L1985=FALSE,
      VLOOKUP($A1985,ChapterTable!$1:$1048576,MATCH("최종"&amp;SUBSTITUTE(SUBSTITUTE(F$1,"standard",""),"|Float",""),ChapterTable!$1:$1,0),0),
      VLOOKUP($A1985-ChapterTable!$P$11,ChapterTable!$1:$1048576,MATCH("최종"&amp;SUBSTITUTE(SUBSTITUTE(F$1,"standard",""),"|Float",""),ChapterTable!$1:$1,0),0)*ChapterTable!$P$14
    ),
  OFFSET(F1985,-$B1985+IF($L1985,1,0),0)*
    (VLOOKUP(SUBSTITUTE(SUBSTITUTE(F$1,"standard",""),"|Float","")&amp;IF(OR($L1985=TRUE,$A1985=0,MOD($A1985,ChapterTable!$R$20)&lt;&gt;0),"","보스")&amp;"인게임누적곱배수",ChapterTable!$R:$S,2,0)^D1985
    +VLOOKUP(SUBSTITUTE(SUBSTITUTE(F$1,"standard",""),"|Float","")&amp;IF(OR($L1985=TRUE,$A1985=0,MOD($A1985,ChapterTable!$R$20)&lt;&gt;0),"","보스")&amp;"인게임누적합배수",ChapterTable!$R:$S,2,0)*D1985)
  )
  )
  )
)</f>
        <v>32732.568305969235</v>
      </c>
      <c r="G1985" t="s">
        <v>715</v>
      </c>
      <c r="J1985" t="str">
        <f>IF(ISBLANK(I1985),"",
IFERROR(VLOOKUP(I1985,[1]StringTable!$1:$1048576,MATCH("kor|String",[1]StringTable!$1:$1,0),0),
"스트링없음"))</f>
        <v/>
      </c>
      <c r="L1985" t="b">
        <v>1</v>
      </c>
      <c r="N1985" t="str">
        <f>IF(ISBLANK(M1985),"",IF(ISERROR(VLOOKUP(M1985,MapTable!$A:$A,1,0)),"맵없음",""))</f>
        <v/>
      </c>
      <c r="O1985">
        <f t="shared" si="214"/>
        <v>5</v>
      </c>
      <c r="Q1985">
        <f t="shared" si="215"/>
        <v>5</v>
      </c>
      <c r="R1985" t="b">
        <f t="shared" ca="1" si="216"/>
        <v>1</v>
      </c>
      <c r="T1985" t="b">
        <f t="shared" ca="1" si="217"/>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220"/>
        <v>0.2</v>
      </c>
      <c r="AJ1985">
        <f t="shared" si="218"/>
        <v>0.27466666000000001</v>
      </c>
      <c r="AK1985">
        <f t="shared" si="219"/>
        <v>1</v>
      </c>
      <c r="AL1985">
        <f t="shared" si="221"/>
        <v>2</v>
      </c>
    </row>
    <row r="1986" spans="1:38" hidden="1" x14ac:dyDescent="0.3">
      <c r="A1986">
        <v>17</v>
      </c>
      <c r="B1986">
        <v>45</v>
      </c>
      <c r="C1986">
        <f>IF(OR($L1986=TRUE,$A1986=0,MOD($A1986,ChapterTable!$R$20)&lt;&gt;0),
MAX(0,INT(($B1986+ChapterTable!$P$26+VLOOKUP(SUBSTITUTE(C$1,"성장단계","")&amp;"단계오프셋",ChapterTable!$R:$S,2,0))/ChapterTable!$P$23)),
MAX(0,INT(($B1986+ChapterTable!$R$26+VLOOKUP(SUBSTITUTE(C$1,"성장단계","")&amp;"보스단계오프셋",ChapterTable!$R:$S,2,0))/ChapterTable!$R$23)))</f>
        <v>4</v>
      </c>
      <c r="D1986">
        <f>IF(OR($L1986=TRUE,$A1986=0,MOD($A1986,ChapterTable!$R$20)&lt;&gt;0),
MAX(0,INT(($B1986+ChapterTable!$P$26+VLOOKUP(SUBSTITUTE(D$1,"성장단계","")&amp;"단계오프셋",ChapterTable!$R:$S,2,0))/ChapterTable!$P$23)),
MAX(0,INT(($B1986+ChapterTable!$R$26+VLOOKUP(SUBSTITUTE(D$1,"성장단계","")&amp;"보스단계오프셋",ChapterTable!$R:$S,2,0))/ChapterTable!$R$23)))</f>
        <v>4</v>
      </c>
      <c r="E1986" s="1">
        <f ca="1">IF(AND($A1986=0,$B1986=1),
    VLOOKUP(1,ChapterTable!$1:$1048576,MATCH("최종"&amp;SUBSTITUTE(SUBSTITUTE(E$1,"standard",""),"|Float",""),ChapterTable!$1:$1,0),0)*ChapterTable!$P$17,
  IF(AND($A1986=0,$B1986=0),
    E1987,
  IF($B1986=0,
    VLOOKUP($A1986,ChapterTable!$1:$1048576,MATCH("최종"&amp;SUBSTITUTE(SUBSTITUTE(E$1,"standard",""),"|Float",""),ChapterTable!$1:$1,0),0),
  IF($B1986=1,
    IF($L1986=FALSE,
      VLOOKUP($A1986,ChapterTable!$1:$1048576,MATCH("최종"&amp;SUBSTITUTE(SUBSTITUTE(E$1,"standard",""),"|Float",""),ChapterTable!$1:$1,0),0),
      VLOOKUP($A1986-ChapterTable!$P$11,ChapterTable!$1:$1048576,MATCH("최종"&amp;SUBSTITUTE(SUBSTITUTE(E$1,"standard",""),"|Float",""),ChapterTable!$1:$1,0),0)*ChapterTable!$P$14
    ),
  OFFSET(E1986,-$B1986+IF($L1986,1,0),0)*IF($B1986&gt;OFFSET($B1986,1,0),ChapterTable!$R$17,1)*
    (VLOOKUP(SUBSTITUTE(SUBSTITUTE(E$1,"standard",""),"|Float","")&amp;IF(OR($L1986=TRUE,$A1986=0,MOD($A1986,ChapterTable!$R$20)&lt;&gt;0),"","보스")&amp;"인게임누적곱배수",ChapterTable!$R:$S,2,0)^C1986
    +VLOOKUP(SUBSTITUTE(SUBSTITUTE(E$1,"standard",""),"|Float","")&amp;IF(OR($L1986=TRUE,$A1986=0,MOD($A1986,ChapterTable!$R$20)&lt;&gt;0),"","보스")&amp;"인게임누적합배수",ChapterTable!$R:$S,2,0)*C1986)
  )
  )
  )
)</f>
        <v>108772.84237060546</v>
      </c>
      <c r="F1986" s="1">
        <f ca="1">IF(AND($A1986=0,$B1986=1),
    VLOOKUP(1,ChapterTable!$1:$1048576,MATCH("최종"&amp;SUBSTITUTE(SUBSTITUTE(F$1,"standard",""),"|Float",""),ChapterTable!$1:$1,0),0)*ChapterTable!$P$17,
  IF(AND($A1986=0,$B1986=0),
    F1987,
  IF($B1986=0,
    VLOOKUP($A1986,ChapterTable!$1:$1048576,MATCH("최종"&amp;SUBSTITUTE(SUBSTITUTE(F$1,"standard",""),"|Float",""),ChapterTable!$1:$1,0),0),
  IF($B1986=1,
    IF($L1986=FALSE,
      VLOOKUP($A1986,ChapterTable!$1:$1048576,MATCH("최종"&amp;SUBSTITUTE(SUBSTITUTE(F$1,"standard",""),"|Float",""),ChapterTable!$1:$1,0),0),
      VLOOKUP($A1986-ChapterTable!$P$11,ChapterTable!$1:$1048576,MATCH("최종"&amp;SUBSTITUTE(SUBSTITUTE(F$1,"standard",""),"|Float",""),ChapterTable!$1:$1,0),0)*ChapterTable!$P$14
    ),
  OFFSET(F1986,-$B1986+IF($L1986,1,0),0)*
    (VLOOKUP(SUBSTITUTE(SUBSTITUTE(F$1,"standard",""),"|Float","")&amp;IF(OR($L1986=TRUE,$A1986=0,MOD($A1986,ChapterTable!$R$20)&lt;&gt;0),"","보스")&amp;"인게임누적곱배수",ChapterTable!$R:$S,2,0)^D1986
    +VLOOKUP(SUBSTITUTE(SUBSTITUTE(F$1,"standard",""),"|Float","")&amp;IF(OR($L1986=TRUE,$A1986=0,MOD($A1986,ChapterTable!$R$20)&lt;&gt;0),"","보스")&amp;"인게임누적합배수",ChapterTable!$R:$S,2,0)*D1986)
  )
  )
  )
)</f>
        <v>32732.568305969235</v>
      </c>
      <c r="G1986" t="s">
        <v>715</v>
      </c>
      <c r="J1986" t="str">
        <f>IF(ISBLANK(I1986),"",
IFERROR(VLOOKUP(I1986,[1]StringTable!$1:$1048576,MATCH("kor|String",[1]StringTable!$1:$1,0),0),
"스트링없음"))</f>
        <v/>
      </c>
      <c r="L1986" t="b">
        <v>1</v>
      </c>
      <c r="N1986" t="str">
        <f>IF(ISBLANK(M1986),"",IF(ISERROR(VLOOKUP(M1986,MapTable!$A:$A,1,0)),"맵없음",""))</f>
        <v/>
      </c>
      <c r="O1986">
        <f t="shared" si="214"/>
        <v>11</v>
      </c>
      <c r="Q1986">
        <f t="shared" si="215"/>
        <v>11</v>
      </c>
      <c r="R1986" t="b">
        <f t="shared" ca="1" si="216"/>
        <v>1</v>
      </c>
      <c r="T1986" t="b">
        <f t="shared" ca="1" si="217"/>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220"/>
        <v>0.2</v>
      </c>
      <c r="AJ1986">
        <f t="shared" si="218"/>
        <v>0.27466666000000001</v>
      </c>
      <c r="AK1986">
        <f t="shared" si="219"/>
        <v>1</v>
      </c>
      <c r="AL1986">
        <f t="shared" si="221"/>
        <v>2</v>
      </c>
    </row>
    <row r="1987" spans="1:38" hidden="1" x14ac:dyDescent="0.3">
      <c r="A1987">
        <v>17</v>
      </c>
      <c r="B1987">
        <v>46</v>
      </c>
      <c r="C1987">
        <f>IF(OR($L1987=TRUE,$A1987=0,MOD($A1987,ChapterTable!$R$20)&lt;&gt;0),
MAX(0,INT(($B1987+ChapterTable!$P$26+VLOOKUP(SUBSTITUTE(C$1,"성장단계","")&amp;"단계오프셋",ChapterTable!$R:$S,2,0))/ChapterTable!$P$23)),
MAX(0,INT(($B1987+ChapterTable!$R$26+VLOOKUP(SUBSTITUTE(C$1,"성장단계","")&amp;"보스단계오프셋",ChapterTable!$R:$S,2,0))/ChapterTable!$R$23)))</f>
        <v>5</v>
      </c>
      <c r="D1987">
        <f>IF(OR($L1987=TRUE,$A1987=0,MOD($A1987,ChapterTable!$R$20)&lt;&gt;0),
MAX(0,INT(($B1987+ChapterTable!$P$26+VLOOKUP(SUBSTITUTE(D$1,"성장단계","")&amp;"단계오프셋",ChapterTable!$R:$S,2,0))/ChapterTable!$P$23)),
MAX(0,INT(($B1987+ChapterTable!$R$26+VLOOKUP(SUBSTITUTE(D$1,"성장단계","")&amp;"보스단계오프셋",ChapterTable!$R:$S,2,0))/ChapterTable!$R$23)))</f>
        <v>4</v>
      </c>
      <c r="E1987" s="1">
        <f ca="1">IF(AND($A1987=0,$B1987=1),
    VLOOKUP(1,ChapterTable!$1:$1048576,MATCH("최종"&amp;SUBSTITUTE(SUBSTITUTE(E$1,"standard",""),"|Float",""),ChapterTable!$1:$1,0),0)*ChapterTable!$P$17,
  IF(AND($A1987=0,$B1987=0),
    E1988,
  IF($B1987=0,
    VLOOKUP($A1987,ChapterTable!$1:$1048576,MATCH("최종"&amp;SUBSTITUTE(SUBSTITUTE(E$1,"standard",""),"|Float",""),ChapterTable!$1:$1,0),0),
  IF($B1987=1,
    IF($L1987=FALSE,
      VLOOKUP($A1987,ChapterTable!$1:$1048576,MATCH("최종"&amp;SUBSTITUTE(SUBSTITUTE(E$1,"standard",""),"|Float",""),ChapterTable!$1:$1,0),0),
      VLOOKUP($A1987-ChapterTable!$P$11,ChapterTable!$1:$1048576,MATCH("최종"&amp;SUBSTITUTE(SUBSTITUTE(E$1,"standard",""),"|Float",""),ChapterTable!$1:$1,0),0)*ChapterTable!$P$14
    ),
  OFFSET(E1987,-$B1987+IF($L1987,1,0),0)*IF($B1987&gt;OFFSET($B1987,1,0),ChapterTable!$R$17,1)*
    (VLOOKUP(SUBSTITUTE(SUBSTITUTE(E$1,"standard",""),"|Float","")&amp;IF(OR($L1987=TRUE,$A1987=0,MOD($A1987,ChapterTable!$R$20)&lt;&gt;0),"","보스")&amp;"인게임누적곱배수",ChapterTable!$R:$S,2,0)^C1987
    +VLOOKUP(SUBSTITUTE(SUBSTITUTE(E$1,"standard",""),"|Float","")&amp;IF(OR($L1987=TRUE,$A1987=0,MOD($A1987,ChapterTable!$R$20)&lt;&gt;0),"","보스")&amp;"인게임누적합배수",ChapterTable!$R:$S,2,0)*C1987)
  )
  )
  )
)</f>
        <v>120858.71374511717</v>
      </c>
      <c r="F1987" s="1">
        <f ca="1">IF(AND($A1987=0,$B1987=1),
    VLOOKUP(1,ChapterTable!$1:$1048576,MATCH("최종"&amp;SUBSTITUTE(SUBSTITUTE(F$1,"standard",""),"|Float",""),ChapterTable!$1:$1,0),0)*ChapterTable!$P$17,
  IF(AND($A1987=0,$B1987=0),
    F1988,
  IF($B1987=0,
    VLOOKUP($A1987,ChapterTable!$1:$1048576,MATCH("최종"&amp;SUBSTITUTE(SUBSTITUTE(F$1,"standard",""),"|Float",""),ChapterTable!$1:$1,0),0),
  IF($B1987=1,
    IF($L1987=FALSE,
      VLOOKUP($A1987,ChapterTable!$1:$1048576,MATCH("최종"&amp;SUBSTITUTE(SUBSTITUTE(F$1,"standard",""),"|Float",""),ChapterTable!$1:$1,0),0),
      VLOOKUP($A1987-ChapterTable!$P$11,ChapterTable!$1:$1048576,MATCH("최종"&amp;SUBSTITUTE(SUBSTITUTE(F$1,"standard",""),"|Float",""),ChapterTable!$1:$1,0),0)*ChapterTable!$P$14
    ),
  OFFSET(F1987,-$B1987+IF($L1987,1,0),0)*
    (VLOOKUP(SUBSTITUTE(SUBSTITUTE(F$1,"standard",""),"|Float","")&amp;IF(OR($L1987=TRUE,$A1987=0,MOD($A1987,ChapterTable!$R$20)&lt;&gt;0),"","보스")&amp;"인게임누적곱배수",ChapterTable!$R:$S,2,0)^D1987
    +VLOOKUP(SUBSTITUTE(SUBSTITUTE(F$1,"standard",""),"|Float","")&amp;IF(OR($L1987=TRUE,$A1987=0,MOD($A1987,ChapterTable!$R$20)&lt;&gt;0),"","보스")&amp;"인게임누적합배수",ChapterTable!$R:$S,2,0)*D1987)
  )
  )
  )
)</f>
        <v>32732.568305969235</v>
      </c>
      <c r="G1987" t="s">
        <v>715</v>
      </c>
      <c r="J1987" t="str">
        <f>IF(ISBLANK(I1987),"",
IFERROR(VLOOKUP(I1987,[1]StringTable!$1:$1048576,MATCH("kor|String",[1]StringTable!$1:$1,0),0),
"스트링없음"))</f>
        <v/>
      </c>
      <c r="L1987" t="b">
        <v>1</v>
      </c>
      <c r="N1987" t="str">
        <f>IF(ISBLANK(M1987),"",IF(ISERROR(VLOOKUP(M1987,MapTable!$A:$A,1,0)),"맵없음",""))</f>
        <v/>
      </c>
      <c r="O1987">
        <f t="shared" ref="O1987:O2050" si="222">IF(B1987=0,0,
  IF(AND(L1987=FALSE,A1987&lt;&gt;0,MOD(A1987,7)=0),21,
  IF(MOD(B1987,10)=0,INT(B1987/10)-1+21,
  IF(MOD(B1987,10)=5,11,
  IF(MOD(B1987,10)=9,INT(B1987/10)+91,
  INT(B1987/10+1))))))</f>
        <v>5</v>
      </c>
      <c r="Q1987">
        <f t="shared" ref="Q1987:Q2050" si="223">IF(ISBLANK(P1987),O1987,P1987)</f>
        <v>5</v>
      </c>
      <c r="R1987" t="b">
        <f t="shared" ref="R1987:R2050" ca="1" si="224">IF(OR(B1987=0,OFFSET(B1987,1,0)=0),FALSE,
IF(AND(L1987,B1987&lt;OFFSET(B1987,1,0)),TRUE,
IF(AND(OFFSET(O1987,1,0)&gt;=21,OFFSET(O1987,1,0)&lt;=25),TRUE,FALSE)))</f>
        <v>1</v>
      </c>
      <c r="T1987" t="b">
        <f t="shared" ref="T1987:T2050" ca="1" si="225">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220"/>
        <v>0.2</v>
      </c>
      <c r="AJ1987">
        <f t="shared" ref="AJ1987:AJ2050" si="226">IF(B1987=0,0,
IF(MOD(B1987,10)=0,1,
IF(INT((B1987-1)/10)+1=1,1,
IF(INT((B1987-1)/10)+1=2,0.546666666,
IF(INT((B1987-1)/10)+1=3,0.395555555,
IF(INT((B1987-1)/10)+1=4,0.32,
IF(INT((B1987-1)/10)+1=5,0.27466666,
"이상")))))))</f>
        <v>0.27466666000000001</v>
      </c>
      <c r="AK1987">
        <f t="shared" ref="AK1987:AK2050" si="227">IF(B1987=0,0,
IF(B1987=20,2,
IF(B1987=30,3,
IF(B1987=40,4,
1))))</f>
        <v>1</v>
      </c>
      <c r="AL1987">
        <f t="shared" si="221"/>
        <v>2</v>
      </c>
    </row>
    <row r="1988" spans="1:38" hidden="1" x14ac:dyDescent="0.3">
      <c r="A1988">
        <v>17</v>
      </c>
      <c r="B1988">
        <v>47</v>
      </c>
      <c r="C1988">
        <f>IF(OR($L1988=TRUE,$A1988=0,MOD($A1988,ChapterTable!$R$20)&lt;&gt;0),
MAX(0,INT(($B1988+ChapterTable!$P$26+VLOOKUP(SUBSTITUTE(C$1,"성장단계","")&amp;"단계오프셋",ChapterTable!$R:$S,2,0))/ChapterTable!$P$23)),
MAX(0,INT(($B1988+ChapterTable!$R$26+VLOOKUP(SUBSTITUTE(C$1,"성장단계","")&amp;"보스단계오프셋",ChapterTable!$R:$S,2,0))/ChapterTable!$R$23)))</f>
        <v>5</v>
      </c>
      <c r="D1988">
        <f>IF(OR($L1988=TRUE,$A1988=0,MOD($A1988,ChapterTable!$R$20)&lt;&gt;0),
MAX(0,INT(($B1988+ChapterTable!$P$26+VLOOKUP(SUBSTITUTE(D$1,"성장단계","")&amp;"단계오프셋",ChapterTable!$R:$S,2,0))/ChapterTable!$P$23)),
MAX(0,INT(($B1988+ChapterTable!$R$26+VLOOKUP(SUBSTITUTE(D$1,"성장단계","")&amp;"보스단계오프셋",ChapterTable!$R:$S,2,0))/ChapterTable!$R$23)))</f>
        <v>4</v>
      </c>
      <c r="E1988" s="1">
        <f ca="1">IF(AND($A1988=0,$B1988=1),
    VLOOKUP(1,ChapterTable!$1:$1048576,MATCH("최종"&amp;SUBSTITUTE(SUBSTITUTE(E$1,"standard",""),"|Float",""),ChapterTable!$1:$1,0),0)*ChapterTable!$P$17,
  IF(AND($A1988=0,$B1988=0),
    E1989,
  IF($B1988=0,
    VLOOKUP($A1988,ChapterTable!$1:$1048576,MATCH("최종"&amp;SUBSTITUTE(SUBSTITUTE(E$1,"standard",""),"|Float",""),ChapterTable!$1:$1,0),0),
  IF($B1988=1,
    IF($L1988=FALSE,
      VLOOKUP($A1988,ChapterTable!$1:$1048576,MATCH("최종"&amp;SUBSTITUTE(SUBSTITUTE(E$1,"standard",""),"|Float",""),ChapterTable!$1:$1,0),0),
      VLOOKUP($A1988-ChapterTable!$P$11,ChapterTable!$1:$1048576,MATCH("최종"&amp;SUBSTITUTE(SUBSTITUTE(E$1,"standard",""),"|Float",""),ChapterTable!$1:$1,0),0)*ChapterTable!$P$14
    ),
  OFFSET(E1988,-$B1988+IF($L1988,1,0),0)*IF($B1988&gt;OFFSET($B1988,1,0),ChapterTable!$R$17,1)*
    (VLOOKUP(SUBSTITUTE(SUBSTITUTE(E$1,"standard",""),"|Float","")&amp;IF(OR($L1988=TRUE,$A1988=0,MOD($A1988,ChapterTable!$R$20)&lt;&gt;0),"","보스")&amp;"인게임누적곱배수",ChapterTable!$R:$S,2,0)^C1988
    +VLOOKUP(SUBSTITUTE(SUBSTITUTE(E$1,"standard",""),"|Float","")&amp;IF(OR($L1988=TRUE,$A1988=0,MOD($A1988,ChapterTable!$R$20)&lt;&gt;0),"","보스")&amp;"인게임누적합배수",ChapterTable!$R:$S,2,0)*C1988)
  )
  )
  )
)</f>
        <v>120858.71374511717</v>
      </c>
      <c r="F1988" s="1">
        <f ca="1">IF(AND($A1988=0,$B1988=1),
    VLOOKUP(1,ChapterTable!$1:$1048576,MATCH("최종"&amp;SUBSTITUTE(SUBSTITUTE(F$1,"standard",""),"|Float",""),ChapterTable!$1:$1,0),0)*ChapterTable!$P$17,
  IF(AND($A1988=0,$B1988=0),
    F1989,
  IF($B1988=0,
    VLOOKUP($A1988,ChapterTable!$1:$1048576,MATCH("최종"&amp;SUBSTITUTE(SUBSTITUTE(F$1,"standard",""),"|Float",""),ChapterTable!$1:$1,0),0),
  IF($B1988=1,
    IF($L1988=FALSE,
      VLOOKUP($A1988,ChapterTable!$1:$1048576,MATCH("최종"&amp;SUBSTITUTE(SUBSTITUTE(F$1,"standard",""),"|Float",""),ChapterTable!$1:$1,0),0),
      VLOOKUP($A1988-ChapterTable!$P$11,ChapterTable!$1:$1048576,MATCH("최종"&amp;SUBSTITUTE(SUBSTITUTE(F$1,"standard",""),"|Float",""),ChapterTable!$1:$1,0),0)*ChapterTable!$P$14
    ),
  OFFSET(F1988,-$B1988+IF($L1988,1,0),0)*
    (VLOOKUP(SUBSTITUTE(SUBSTITUTE(F$1,"standard",""),"|Float","")&amp;IF(OR($L1988=TRUE,$A1988=0,MOD($A1988,ChapterTable!$R$20)&lt;&gt;0),"","보스")&amp;"인게임누적곱배수",ChapterTable!$R:$S,2,0)^D1988
    +VLOOKUP(SUBSTITUTE(SUBSTITUTE(F$1,"standard",""),"|Float","")&amp;IF(OR($L1988=TRUE,$A1988=0,MOD($A1988,ChapterTable!$R$20)&lt;&gt;0),"","보스")&amp;"인게임누적합배수",ChapterTable!$R:$S,2,0)*D1988)
  )
  )
  )
)</f>
        <v>32732.568305969235</v>
      </c>
      <c r="G1988" t="s">
        <v>715</v>
      </c>
      <c r="J1988" t="str">
        <f>IF(ISBLANK(I1988),"",
IFERROR(VLOOKUP(I1988,[1]StringTable!$1:$1048576,MATCH("kor|String",[1]StringTable!$1:$1,0),0),
"스트링없음"))</f>
        <v/>
      </c>
      <c r="L1988" t="b">
        <v>1</v>
      </c>
      <c r="N1988" t="str">
        <f>IF(ISBLANK(M1988),"",IF(ISERROR(VLOOKUP(M1988,MapTable!$A:$A,1,0)),"맵없음",""))</f>
        <v/>
      </c>
      <c r="O1988">
        <f t="shared" si="222"/>
        <v>5</v>
      </c>
      <c r="Q1988">
        <f t="shared" si="223"/>
        <v>5</v>
      </c>
      <c r="R1988" t="b">
        <f t="shared" ca="1" si="224"/>
        <v>1</v>
      </c>
      <c r="T1988" t="b">
        <f t="shared" ca="1" si="225"/>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228">IF(B1988=0,0,1/(INT((B1988-1)/10)+1))</f>
        <v>0.2</v>
      </c>
      <c r="AJ1988">
        <f t="shared" si="226"/>
        <v>0.27466666000000001</v>
      </c>
      <c r="AK1988">
        <f t="shared" si="227"/>
        <v>1</v>
      </c>
      <c r="AL1988">
        <f t="shared" si="221"/>
        <v>2</v>
      </c>
    </row>
    <row r="1989" spans="1:38" hidden="1" x14ac:dyDescent="0.3">
      <c r="A1989">
        <v>17</v>
      </c>
      <c r="B1989">
        <v>48</v>
      </c>
      <c r="C1989">
        <f>IF(OR($L1989=TRUE,$A1989=0,MOD($A1989,ChapterTable!$R$20)&lt;&gt;0),
MAX(0,INT(($B1989+ChapterTable!$P$26+VLOOKUP(SUBSTITUTE(C$1,"성장단계","")&amp;"단계오프셋",ChapterTable!$R:$S,2,0))/ChapterTable!$P$23)),
MAX(0,INT(($B1989+ChapterTable!$R$26+VLOOKUP(SUBSTITUTE(C$1,"성장단계","")&amp;"보스단계오프셋",ChapterTable!$R:$S,2,0))/ChapterTable!$R$23)))</f>
        <v>5</v>
      </c>
      <c r="D1989">
        <f>IF(OR($L1989=TRUE,$A1989=0,MOD($A1989,ChapterTable!$R$20)&lt;&gt;0),
MAX(0,INT(($B1989+ChapterTable!$P$26+VLOOKUP(SUBSTITUTE(D$1,"성장단계","")&amp;"단계오프셋",ChapterTable!$R:$S,2,0))/ChapterTable!$P$23)),
MAX(0,INT(($B1989+ChapterTable!$R$26+VLOOKUP(SUBSTITUTE(D$1,"성장단계","")&amp;"보스단계오프셋",ChapterTable!$R:$S,2,0))/ChapterTable!$R$23)))</f>
        <v>4</v>
      </c>
      <c r="E1989" s="1">
        <f ca="1">IF(AND($A1989=0,$B1989=1),
    VLOOKUP(1,ChapterTable!$1:$1048576,MATCH("최종"&amp;SUBSTITUTE(SUBSTITUTE(E$1,"standard",""),"|Float",""),ChapterTable!$1:$1,0),0)*ChapterTable!$P$17,
  IF(AND($A1989=0,$B1989=0),
    E1990,
  IF($B1989=0,
    VLOOKUP($A1989,ChapterTable!$1:$1048576,MATCH("최종"&amp;SUBSTITUTE(SUBSTITUTE(E$1,"standard",""),"|Float",""),ChapterTable!$1:$1,0),0),
  IF($B1989=1,
    IF($L1989=FALSE,
      VLOOKUP($A1989,ChapterTable!$1:$1048576,MATCH("최종"&amp;SUBSTITUTE(SUBSTITUTE(E$1,"standard",""),"|Float",""),ChapterTable!$1:$1,0),0),
      VLOOKUP($A1989-ChapterTable!$P$11,ChapterTable!$1:$1048576,MATCH("최종"&amp;SUBSTITUTE(SUBSTITUTE(E$1,"standard",""),"|Float",""),ChapterTable!$1:$1,0),0)*ChapterTable!$P$14
    ),
  OFFSET(E1989,-$B1989+IF($L1989,1,0),0)*IF($B1989&gt;OFFSET($B1989,1,0),ChapterTable!$R$17,1)*
    (VLOOKUP(SUBSTITUTE(SUBSTITUTE(E$1,"standard",""),"|Float","")&amp;IF(OR($L1989=TRUE,$A1989=0,MOD($A1989,ChapterTable!$R$20)&lt;&gt;0),"","보스")&amp;"인게임누적곱배수",ChapterTable!$R:$S,2,0)^C1989
    +VLOOKUP(SUBSTITUTE(SUBSTITUTE(E$1,"standard",""),"|Float","")&amp;IF(OR($L1989=TRUE,$A1989=0,MOD($A1989,ChapterTable!$R$20)&lt;&gt;0),"","보스")&amp;"인게임누적합배수",ChapterTable!$R:$S,2,0)*C1989)
  )
  )
  )
)</f>
        <v>120858.71374511717</v>
      </c>
      <c r="F1989" s="1">
        <f ca="1">IF(AND($A1989=0,$B1989=1),
    VLOOKUP(1,ChapterTable!$1:$1048576,MATCH("최종"&amp;SUBSTITUTE(SUBSTITUTE(F$1,"standard",""),"|Float",""),ChapterTable!$1:$1,0),0)*ChapterTable!$P$17,
  IF(AND($A1989=0,$B1989=0),
    F1990,
  IF($B1989=0,
    VLOOKUP($A1989,ChapterTable!$1:$1048576,MATCH("최종"&amp;SUBSTITUTE(SUBSTITUTE(F$1,"standard",""),"|Float",""),ChapterTable!$1:$1,0),0),
  IF($B1989=1,
    IF($L1989=FALSE,
      VLOOKUP($A1989,ChapterTable!$1:$1048576,MATCH("최종"&amp;SUBSTITUTE(SUBSTITUTE(F$1,"standard",""),"|Float",""),ChapterTable!$1:$1,0),0),
      VLOOKUP($A1989-ChapterTable!$P$11,ChapterTable!$1:$1048576,MATCH("최종"&amp;SUBSTITUTE(SUBSTITUTE(F$1,"standard",""),"|Float",""),ChapterTable!$1:$1,0),0)*ChapterTable!$P$14
    ),
  OFFSET(F1989,-$B1989+IF($L1989,1,0),0)*
    (VLOOKUP(SUBSTITUTE(SUBSTITUTE(F$1,"standard",""),"|Float","")&amp;IF(OR($L1989=TRUE,$A1989=0,MOD($A1989,ChapterTable!$R$20)&lt;&gt;0),"","보스")&amp;"인게임누적곱배수",ChapterTable!$R:$S,2,0)^D1989
    +VLOOKUP(SUBSTITUTE(SUBSTITUTE(F$1,"standard",""),"|Float","")&amp;IF(OR($L1989=TRUE,$A1989=0,MOD($A1989,ChapterTable!$R$20)&lt;&gt;0),"","보스")&amp;"인게임누적합배수",ChapterTable!$R:$S,2,0)*D1989)
  )
  )
  )
)</f>
        <v>32732.568305969235</v>
      </c>
      <c r="G1989" t="s">
        <v>715</v>
      </c>
      <c r="J1989" t="str">
        <f>IF(ISBLANK(I1989),"",
IFERROR(VLOOKUP(I1989,[1]StringTable!$1:$1048576,MATCH("kor|String",[1]StringTable!$1:$1,0),0),
"스트링없음"))</f>
        <v/>
      </c>
      <c r="L1989" t="b">
        <v>1</v>
      </c>
      <c r="N1989" t="str">
        <f>IF(ISBLANK(M1989),"",IF(ISERROR(VLOOKUP(M1989,MapTable!$A:$A,1,0)),"맵없음",""))</f>
        <v/>
      </c>
      <c r="O1989">
        <f t="shared" si="222"/>
        <v>5</v>
      </c>
      <c r="Q1989">
        <f t="shared" si="223"/>
        <v>5</v>
      </c>
      <c r="R1989" t="b">
        <f t="shared" ca="1" si="224"/>
        <v>1</v>
      </c>
      <c r="T1989" t="b">
        <f t="shared" ca="1" si="225"/>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228"/>
        <v>0.2</v>
      </c>
      <c r="AJ1989">
        <f t="shared" si="226"/>
        <v>0.27466666000000001</v>
      </c>
      <c r="AK1989">
        <f t="shared" si="227"/>
        <v>1</v>
      </c>
      <c r="AL1989">
        <f t="shared" si="221"/>
        <v>2</v>
      </c>
    </row>
    <row r="1990" spans="1:38" hidden="1" x14ac:dyDescent="0.3">
      <c r="A1990">
        <v>17</v>
      </c>
      <c r="B1990">
        <v>49</v>
      </c>
      <c r="C1990">
        <f>IF(OR($L1990=TRUE,$A1990=0,MOD($A1990,ChapterTable!$R$20)&lt;&gt;0),
MAX(0,INT(($B1990+ChapterTable!$P$26+VLOOKUP(SUBSTITUTE(C$1,"성장단계","")&amp;"단계오프셋",ChapterTable!$R:$S,2,0))/ChapterTable!$P$23)),
MAX(0,INT(($B1990+ChapterTable!$R$26+VLOOKUP(SUBSTITUTE(C$1,"성장단계","")&amp;"보스단계오프셋",ChapterTable!$R:$S,2,0))/ChapterTable!$R$23)))</f>
        <v>5</v>
      </c>
      <c r="D1990">
        <f>IF(OR($L1990=TRUE,$A1990=0,MOD($A1990,ChapterTable!$R$20)&lt;&gt;0),
MAX(0,INT(($B1990+ChapterTable!$P$26+VLOOKUP(SUBSTITUTE(D$1,"성장단계","")&amp;"단계오프셋",ChapterTable!$R:$S,2,0))/ChapterTable!$P$23)),
MAX(0,INT(($B1990+ChapterTable!$R$26+VLOOKUP(SUBSTITUTE(D$1,"성장단계","")&amp;"보스단계오프셋",ChapterTable!$R:$S,2,0))/ChapterTable!$R$23)))</f>
        <v>4</v>
      </c>
      <c r="E1990" s="1">
        <f ca="1">IF(AND($A1990=0,$B1990=1),
    VLOOKUP(1,ChapterTable!$1:$1048576,MATCH("최종"&amp;SUBSTITUTE(SUBSTITUTE(E$1,"standard",""),"|Float",""),ChapterTable!$1:$1,0),0)*ChapterTable!$P$17,
  IF(AND($A1990=0,$B1990=0),
    E1991,
  IF($B1990=0,
    VLOOKUP($A1990,ChapterTable!$1:$1048576,MATCH("최종"&amp;SUBSTITUTE(SUBSTITUTE(E$1,"standard",""),"|Float",""),ChapterTable!$1:$1,0),0),
  IF($B1990=1,
    IF($L1990=FALSE,
      VLOOKUP($A1990,ChapterTable!$1:$1048576,MATCH("최종"&amp;SUBSTITUTE(SUBSTITUTE(E$1,"standard",""),"|Float",""),ChapterTable!$1:$1,0),0),
      VLOOKUP($A1990-ChapterTable!$P$11,ChapterTable!$1:$1048576,MATCH("최종"&amp;SUBSTITUTE(SUBSTITUTE(E$1,"standard",""),"|Float",""),ChapterTable!$1:$1,0),0)*ChapterTable!$P$14
    ),
  OFFSET(E1990,-$B1990+IF($L1990,1,0),0)*IF($B1990&gt;OFFSET($B1990,1,0),ChapterTable!$R$17,1)*
    (VLOOKUP(SUBSTITUTE(SUBSTITUTE(E$1,"standard",""),"|Float","")&amp;IF(OR($L1990=TRUE,$A1990=0,MOD($A1990,ChapterTable!$R$20)&lt;&gt;0),"","보스")&amp;"인게임누적곱배수",ChapterTable!$R:$S,2,0)^C1990
    +VLOOKUP(SUBSTITUTE(SUBSTITUTE(E$1,"standard",""),"|Float","")&amp;IF(OR($L1990=TRUE,$A1990=0,MOD($A1990,ChapterTable!$R$20)&lt;&gt;0),"","보스")&amp;"인게임누적합배수",ChapterTable!$R:$S,2,0)*C1990)
  )
  )
  )
)</f>
        <v>120858.71374511717</v>
      </c>
      <c r="F1990" s="1">
        <f ca="1">IF(AND($A1990=0,$B1990=1),
    VLOOKUP(1,ChapterTable!$1:$1048576,MATCH("최종"&amp;SUBSTITUTE(SUBSTITUTE(F$1,"standard",""),"|Float",""),ChapterTable!$1:$1,0),0)*ChapterTable!$P$17,
  IF(AND($A1990=0,$B1990=0),
    F1991,
  IF($B1990=0,
    VLOOKUP($A1990,ChapterTable!$1:$1048576,MATCH("최종"&amp;SUBSTITUTE(SUBSTITUTE(F$1,"standard",""),"|Float",""),ChapterTable!$1:$1,0),0),
  IF($B1990=1,
    IF($L1990=FALSE,
      VLOOKUP($A1990,ChapterTable!$1:$1048576,MATCH("최종"&amp;SUBSTITUTE(SUBSTITUTE(F$1,"standard",""),"|Float",""),ChapterTable!$1:$1,0),0),
      VLOOKUP($A1990-ChapterTable!$P$11,ChapterTable!$1:$1048576,MATCH("최종"&amp;SUBSTITUTE(SUBSTITUTE(F$1,"standard",""),"|Float",""),ChapterTable!$1:$1,0),0)*ChapterTable!$P$14
    ),
  OFFSET(F1990,-$B1990+IF($L1990,1,0),0)*
    (VLOOKUP(SUBSTITUTE(SUBSTITUTE(F$1,"standard",""),"|Float","")&amp;IF(OR($L1990=TRUE,$A1990=0,MOD($A1990,ChapterTable!$R$20)&lt;&gt;0),"","보스")&amp;"인게임누적곱배수",ChapterTable!$R:$S,2,0)^D1990
    +VLOOKUP(SUBSTITUTE(SUBSTITUTE(F$1,"standard",""),"|Float","")&amp;IF(OR($L1990=TRUE,$A1990=0,MOD($A1990,ChapterTable!$R$20)&lt;&gt;0),"","보스")&amp;"인게임누적합배수",ChapterTable!$R:$S,2,0)*D1990)
  )
  )
  )
)</f>
        <v>32732.568305969235</v>
      </c>
      <c r="G1990" t="s">
        <v>715</v>
      </c>
      <c r="J1990" t="str">
        <f>IF(ISBLANK(I1990),"",
IFERROR(VLOOKUP(I1990,[1]StringTable!$1:$1048576,MATCH("kor|String",[1]StringTable!$1:$1,0),0),
"스트링없음"))</f>
        <v/>
      </c>
      <c r="L1990" t="b">
        <v>1</v>
      </c>
      <c r="N1990" t="str">
        <f>IF(ISBLANK(M1990),"",IF(ISERROR(VLOOKUP(M1990,MapTable!$A:$A,1,0)),"맵없음",""))</f>
        <v/>
      </c>
      <c r="O1990">
        <f t="shared" si="222"/>
        <v>95</v>
      </c>
      <c r="Q1990">
        <f t="shared" si="223"/>
        <v>95</v>
      </c>
      <c r="R1990" t="b">
        <f t="shared" ca="1" si="224"/>
        <v>1</v>
      </c>
      <c r="T1990" t="b">
        <f t="shared" ca="1" si="225"/>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228"/>
        <v>0.2</v>
      </c>
      <c r="AJ1990">
        <f t="shared" si="226"/>
        <v>0.27466666000000001</v>
      </c>
      <c r="AK1990">
        <f t="shared" si="227"/>
        <v>1</v>
      </c>
      <c r="AL1990">
        <f t="shared" si="221"/>
        <v>2</v>
      </c>
    </row>
    <row r="1991" spans="1:38" hidden="1" x14ac:dyDescent="0.3">
      <c r="A1991">
        <v>17</v>
      </c>
      <c r="B1991">
        <v>50</v>
      </c>
      <c r="C1991">
        <f>IF(OR($L1991=TRUE,$A1991=0,MOD($A1991,ChapterTable!$R$20)&lt;&gt;0),
MAX(0,INT(($B1991+ChapterTable!$P$26+VLOOKUP(SUBSTITUTE(C$1,"성장단계","")&amp;"단계오프셋",ChapterTable!$R:$S,2,0))/ChapterTable!$P$23)),
MAX(0,INT(($B1991+ChapterTable!$R$26+VLOOKUP(SUBSTITUTE(C$1,"성장단계","")&amp;"보스단계오프셋",ChapterTable!$R:$S,2,0))/ChapterTable!$R$23)))</f>
        <v>5</v>
      </c>
      <c r="D1991">
        <f>IF(OR($L1991=TRUE,$A1991=0,MOD($A1991,ChapterTable!$R$20)&lt;&gt;0),
MAX(0,INT(($B1991+ChapterTable!$P$26+VLOOKUP(SUBSTITUTE(D$1,"성장단계","")&amp;"단계오프셋",ChapterTable!$R:$S,2,0))/ChapterTable!$P$23)),
MAX(0,INT(($B1991+ChapterTable!$R$26+VLOOKUP(SUBSTITUTE(D$1,"성장단계","")&amp;"보스단계오프셋",ChapterTable!$R:$S,2,0))/ChapterTable!$R$23)))</f>
        <v>4</v>
      </c>
      <c r="E1991" s="1">
        <f ca="1">IF(AND($A1991=0,$B1991=1),
    VLOOKUP(1,ChapterTable!$1:$1048576,MATCH("최종"&amp;SUBSTITUTE(SUBSTITUTE(E$1,"standard",""),"|Float",""),ChapterTable!$1:$1,0),0)*ChapterTable!$P$17,
  IF(AND($A1991=0,$B1991=0),
    E1992,
  IF($B1991=0,
    VLOOKUP($A1991,ChapterTable!$1:$1048576,MATCH("최종"&amp;SUBSTITUTE(SUBSTITUTE(E$1,"standard",""),"|Float",""),ChapterTable!$1:$1,0),0),
  IF($B1991=1,
    IF($L1991=FALSE,
      VLOOKUP($A1991,ChapterTable!$1:$1048576,MATCH("최종"&amp;SUBSTITUTE(SUBSTITUTE(E$1,"standard",""),"|Float",""),ChapterTable!$1:$1,0),0),
      VLOOKUP($A1991-ChapterTable!$P$11,ChapterTable!$1:$1048576,MATCH("최종"&amp;SUBSTITUTE(SUBSTITUTE(E$1,"standard",""),"|Float",""),ChapterTable!$1:$1,0),0)*ChapterTable!$P$14
    ),
  OFFSET(E1991,-$B1991+IF($L1991,1,0),0)*IF($B1991&gt;OFFSET($B1991,1,0),ChapterTable!$R$17,1)*
    (VLOOKUP(SUBSTITUTE(SUBSTITUTE(E$1,"standard",""),"|Float","")&amp;IF(OR($L1991=TRUE,$A1991=0,MOD($A1991,ChapterTable!$R$20)&lt;&gt;0),"","보스")&amp;"인게임누적곱배수",ChapterTable!$R:$S,2,0)^C1991
    +VLOOKUP(SUBSTITUTE(SUBSTITUTE(E$1,"standard",""),"|Float","")&amp;IF(OR($L1991=TRUE,$A1991=0,MOD($A1991,ChapterTable!$R$20)&lt;&gt;0),"","보스")&amp;"인게임누적합배수",ChapterTable!$R:$S,2,0)*C1991)
  )
  )
  )
)</f>
        <v>157116.32786865233</v>
      </c>
      <c r="F1991" s="1">
        <f ca="1">IF(AND($A1991=0,$B1991=1),
    VLOOKUP(1,ChapterTable!$1:$1048576,MATCH("최종"&amp;SUBSTITUTE(SUBSTITUTE(F$1,"standard",""),"|Float",""),ChapterTable!$1:$1,0),0)*ChapterTable!$P$17,
  IF(AND($A1991=0,$B1991=0),
    F1992,
  IF($B1991=0,
    VLOOKUP($A1991,ChapterTable!$1:$1048576,MATCH("최종"&amp;SUBSTITUTE(SUBSTITUTE(F$1,"standard",""),"|Float",""),ChapterTable!$1:$1,0),0),
  IF($B1991=1,
    IF($L1991=FALSE,
      VLOOKUP($A1991,ChapterTable!$1:$1048576,MATCH("최종"&amp;SUBSTITUTE(SUBSTITUTE(F$1,"standard",""),"|Float",""),ChapterTable!$1:$1,0),0),
      VLOOKUP($A1991-ChapterTable!$P$11,ChapterTable!$1:$1048576,MATCH("최종"&amp;SUBSTITUTE(SUBSTITUTE(F$1,"standard",""),"|Float",""),ChapterTable!$1:$1,0),0)*ChapterTable!$P$14
    ),
  OFFSET(F1991,-$B1991+IF($L1991,1,0),0)*
    (VLOOKUP(SUBSTITUTE(SUBSTITUTE(F$1,"standard",""),"|Float","")&amp;IF(OR($L1991=TRUE,$A1991=0,MOD($A1991,ChapterTable!$R$20)&lt;&gt;0),"","보스")&amp;"인게임누적곱배수",ChapterTable!$R:$S,2,0)^D1991
    +VLOOKUP(SUBSTITUTE(SUBSTITUTE(F$1,"standard",""),"|Float","")&amp;IF(OR($L1991=TRUE,$A1991=0,MOD($A1991,ChapterTable!$R$20)&lt;&gt;0),"","보스")&amp;"인게임누적합배수",ChapterTable!$R:$S,2,0)*D1991)
  )
  )
  )
)</f>
        <v>32732.568305969235</v>
      </c>
      <c r="G1991" t="s">
        <v>715</v>
      </c>
      <c r="J1991" t="str">
        <f>IF(ISBLANK(I1991),"",
IFERROR(VLOOKUP(I1991,[1]StringTable!$1:$1048576,MATCH("kor|String",[1]StringTable!$1:$1,0),0),
"스트링없음"))</f>
        <v/>
      </c>
      <c r="L1991" t="b">
        <v>1</v>
      </c>
      <c r="N1991" t="str">
        <f>IF(ISBLANK(M1991),"",IF(ISERROR(VLOOKUP(M1991,MapTable!$A:$A,1,0)),"맵없음",""))</f>
        <v/>
      </c>
      <c r="O1991">
        <f t="shared" si="222"/>
        <v>25</v>
      </c>
      <c r="Q1991">
        <f t="shared" si="223"/>
        <v>25</v>
      </c>
      <c r="R1991" t="b">
        <f t="shared" ca="1" si="224"/>
        <v>0</v>
      </c>
      <c r="T1991" t="b">
        <f t="shared" ca="1" si="225"/>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228"/>
        <v>0.2</v>
      </c>
      <c r="AJ1991">
        <f t="shared" si="226"/>
        <v>1</v>
      </c>
      <c r="AK1991">
        <f t="shared" si="227"/>
        <v>1</v>
      </c>
      <c r="AL1991">
        <f t="shared" si="221"/>
        <v>2</v>
      </c>
    </row>
    <row r="1992" spans="1:38" hidden="1" x14ac:dyDescent="0.3">
      <c r="A1992">
        <v>18</v>
      </c>
      <c r="B1992">
        <v>1</v>
      </c>
      <c r="C1992">
        <f>IF(OR($L1992=TRUE,$A1992=0,MOD($A1992,ChapterTable!$R$20)&lt;&gt;0),
MAX(0,INT(($B1992+ChapterTable!$P$26+VLOOKUP(SUBSTITUTE(C$1,"성장단계","")&amp;"단계오프셋",ChapterTable!$R:$S,2,0))/ChapterTable!$P$23)),
MAX(0,INT(($B1992+ChapterTable!$R$26+VLOOKUP(SUBSTITUTE(C$1,"성장단계","")&amp;"보스단계오프셋",ChapterTable!$R:$S,2,0))/ChapterTable!$R$23)))</f>
        <v>0</v>
      </c>
      <c r="D1992">
        <f>IF(OR($L1992=TRUE,$A1992=0,MOD($A1992,ChapterTable!$R$20)&lt;&gt;0),
MAX(0,INT(($B1992+ChapterTable!$P$26+VLOOKUP(SUBSTITUTE(D$1,"성장단계","")&amp;"단계오프셋",ChapterTable!$R:$S,2,0))/ChapterTable!$P$23)),
MAX(0,INT(($B1992+ChapterTable!$R$26+VLOOKUP(SUBSTITUTE(D$1,"성장단계","")&amp;"보스단계오프셋",ChapterTable!$R:$S,2,0))/ChapterTable!$R$23)))</f>
        <v>0</v>
      </c>
      <c r="E1992" s="1">
        <f ca="1">IF(AND($A1992=0,$B1992=1),
    VLOOKUP(1,ChapterTable!$1:$1048576,MATCH("최종"&amp;SUBSTITUTE(SUBSTITUTE(E$1,"standard",""),"|Float",""),ChapterTable!$1:$1,0),0)*ChapterTable!$P$17,
  IF(AND($A1992=0,$B1992=0),
    E1993,
  IF($B1992=0,
    VLOOKUP($A1992,ChapterTable!$1:$1048576,MATCH("최종"&amp;SUBSTITUTE(SUBSTITUTE(E$1,"standard",""),"|Float",""),ChapterTable!$1:$1,0),0),
  IF($B1992=1,
    IF($L1992=FALSE,
      VLOOKUP($A1992,ChapterTable!$1:$1048576,MATCH("최종"&amp;SUBSTITUTE(SUBSTITUTE(E$1,"standard",""),"|Float",""),ChapterTable!$1:$1,0),0),
      VLOOKUP($A1992-ChapterTable!$P$11,ChapterTable!$1:$1048576,MATCH("최종"&amp;SUBSTITUTE(SUBSTITUTE(E$1,"standard",""),"|Float",""),ChapterTable!$1:$1,0),0)*ChapterTable!$P$14
    ),
  OFFSET(E1992,-$B1992+IF($L1992,1,0),0)*IF($B1992&gt;OFFSET($B1992,1,0),ChapterTable!$R$17,1)*
    (VLOOKUP(SUBSTITUTE(SUBSTITUTE(E$1,"standard",""),"|Float","")&amp;IF(OR($L1992=TRUE,$A1992=0,MOD($A1992,ChapterTable!$R$20)&lt;&gt;0),"","보스")&amp;"인게임누적곱배수",ChapterTable!$R:$S,2,0)^C1992
    +VLOOKUP(SUBSTITUTE(SUBSTITUTE(E$1,"standard",""),"|Float","")&amp;IF(OR($L1992=TRUE,$A1992=0,MOD($A1992,ChapterTable!$R$20)&lt;&gt;0),"","보스")&amp;"인게임누적합배수",ChapterTable!$R:$S,2,0)*C1992)
  )
  )
  )
)</f>
        <v>90644.035308837891</v>
      </c>
      <c r="F1992" s="1">
        <f ca="1">IF(AND($A1992=0,$B1992=1),
    VLOOKUP(1,ChapterTable!$1:$1048576,MATCH("최종"&amp;SUBSTITUTE(SUBSTITUTE(F$1,"standard",""),"|Float",""),ChapterTable!$1:$1,0),0)*ChapterTable!$P$17,
  IF(AND($A1992=0,$B1992=0),
    F1993,
  IF($B1992=0,
    VLOOKUP($A1992,ChapterTable!$1:$1048576,MATCH("최종"&amp;SUBSTITUTE(SUBSTITUTE(F$1,"standard",""),"|Float",""),ChapterTable!$1:$1,0),0),
  IF($B1992=1,
    IF($L1992=FALSE,
      VLOOKUP($A1992,ChapterTable!$1:$1048576,MATCH("최종"&amp;SUBSTITUTE(SUBSTITUTE(F$1,"standard",""),"|Float",""),ChapterTable!$1:$1,0),0),
      VLOOKUP($A1992-ChapterTable!$P$11,ChapterTable!$1:$1048576,MATCH("최종"&amp;SUBSTITUTE(SUBSTITUTE(F$1,"standard",""),"|Float",""),ChapterTable!$1:$1,0),0)*ChapterTable!$P$14
    ),
  OFFSET(F1992,-$B1992+IF($L1992,1,0),0)*
    (VLOOKUP(SUBSTITUTE(SUBSTITUTE(F$1,"standard",""),"|Float","")&amp;IF(OR($L1992=TRUE,$A1992=0,MOD($A1992,ChapterTable!$R$20)&lt;&gt;0),"","보스")&amp;"인게임누적곱배수",ChapterTable!$R:$S,2,0)^D1992
    +VLOOKUP(SUBSTITUTE(SUBSTITUTE(F$1,"standard",""),"|Float","")&amp;IF(OR($L1992=TRUE,$A1992=0,MOD($A1992,ChapterTable!$R$20)&lt;&gt;0),"","보스")&amp;"인게임누적합배수",ChapterTable!$R:$S,2,0)*D1992)
  )
  )
  )
)</f>
        <v>37768.348045349121</v>
      </c>
      <c r="G1992" t="s">
        <v>715</v>
      </c>
      <c r="J1992" t="str">
        <f>IF(ISBLANK(I1992),"",
IFERROR(VLOOKUP(I1992,[1]StringTable!$1:$1048576,MATCH("kor|String",[1]StringTable!$1:$1,0),0),
"스트링없음"))</f>
        <v/>
      </c>
      <c r="L1992" t="b">
        <v>1</v>
      </c>
      <c r="N1992" t="str">
        <f>IF(ISBLANK(M1992),"",IF(ISERROR(VLOOKUP(M1992,MapTable!$A:$A,1,0)),"맵없음",""))</f>
        <v/>
      </c>
      <c r="O1992">
        <f t="shared" si="222"/>
        <v>1</v>
      </c>
      <c r="Q1992">
        <f t="shared" si="223"/>
        <v>1</v>
      </c>
      <c r="R1992" t="b">
        <f t="shared" ca="1" si="224"/>
        <v>1</v>
      </c>
      <c r="T1992" t="b">
        <f t="shared" ca="1" si="225"/>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228"/>
        <v>1</v>
      </c>
      <c r="AJ1992">
        <f t="shared" si="226"/>
        <v>1</v>
      </c>
      <c r="AK1992">
        <f t="shared" si="227"/>
        <v>1</v>
      </c>
      <c r="AL1992">
        <f t="shared" si="221"/>
        <v>3</v>
      </c>
    </row>
    <row r="1993" spans="1:38" hidden="1" x14ac:dyDescent="0.3">
      <c r="A1993">
        <v>18</v>
      </c>
      <c r="B1993">
        <v>2</v>
      </c>
      <c r="C1993">
        <f>IF(OR($L1993=TRUE,$A1993=0,MOD($A1993,ChapterTable!$R$20)&lt;&gt;0),
MAX(0,INT(($B1993+ChapterTable!$P$26+VLOOKUP(SUBSTITUTE(C$1,"성장단계","")&amp;"단계오프셋",ChapterTable!$R:$S,2,0))/ChapterTable!$P$23)),
MAX(0,INT(($B1993+ChapterTable!$R$26+VLOOKUP(SUBSTITUTE(C$1,"성장단계","")&amp;"보스단계오프셋",ChapterTable!$R:$S,2,0))/ChapterTable!$R$23)))</f>
        <v>0</v>
      </c>
      <c r="D1993">
        <f>IF(OR($L1993=TRUE,$A1993=0,MOD($A1993,ChapterTable!$R$20)&lt;&gt;0),
MAX(0,INT(($B1993+ChapterTable!$P$26+VLOOKUP(SUBSTITUTE(D$1,"성장단계","")&amp;"단계오프셋",ChapterTable!$R:$S,2,0))/ChapterTable!$P$23)),
MAX(0,INT(($B1993+ChapterTable!$R$26+VLOOKUP(SUBSTITUTE(D$1,"성장단계","")&amp;"보스단계오프셋",ChapterTable!$R:$S,2,0))/ChapterTable!$R$23)))</f>
        <v>0</v>
      </c>
      <c r="E1993" s="1">
        <f ca="1">IF(AND($A1993=0,$B1993=1),
    VLOOKUP(1,ChapterTable!$1:$1048576,MATCH("최종"&amp;SUBSTITUTE(SUBSTITUTE(E$1,"standard",""),"|Float",""),ChapterTable!$1:$1,0),0)*ChapterTable!$P$17,
  IF(AND($A1993=0,$B1993=0),
    E1994,
  IF($B1993=0,
    VLOOKUP($A1993,ChapterTable!$1:$1048576,MATCH("최종"&amp;SUBSTITUTE(SUBSTITUTE(E$1,"standard",""),"|Float",""),ChapterTable!$1:$1,0),0),
  IF($B1993=1,
    IF($L1993=FALSE,
      VLOOKUP($A1993,ChapterTable!$1:$1048576,MATCH("최종"&amp;SUBSTITUTE(SUBSTITUTE(E$1,"standard",""),"|Float",""),ChapterTable!$1:$1,0),0),
      VLOOKUP($A1993-ChapterTable!$P$11,ChapterTable!$1:$1048576,MATCH("최종"&amp;SUBSTITUTE(SUBSTITUTE(E$1,"standard",""),"|Float",""),ChapterTable!$1:$1,0),0)*ChapterTable!$P$14
    ),
  OFFSET(E1993,-$B1993+IF($L1993,1,0),0)*IF($B1993&gt;OFFSET($B1993,1,0),ChapterTable!$R$17,1)*
    (VLOOKUP(SUBSTITUTE(SUBSTITUTE(E$1,"standard",""),"|Float","")&amp;IF(OR($L1993=TRUE,$A1993=0,MOD($A1993,ChapterTable!$R$20)&lt;&gt;0),"","보스")&amp;"인게임누적곱배수",ChapterTable!$R:$S,2,0)^C1993
    +VLOOKUP(SUBSTITUTE(SUBSTITUTE(E$1,"standard",""),"|Float","")&amp;IF(OR($L1993=TRUE,$A1993=0,MOD($A1993,ChapterTable!$R$20)&lt;&gt;0),"","보스")&amp;"인게임누적합배수",ChapterTable!$R:$S,2,0)*C1993)
  )
  )
  )
)</f>
        <v>90644.035308837891</v>
      </c>
      <c r="F1993" s="1">
        <f ca="1">IF(AND($A1993=0,$B1993=1),
    VLOOKUP(1,ChapterTable!$1:$1048576,MATCH("최종"&amp;SUBSTITUTE(SUBSTITUTE(F$1,"standard",""),"|Float",""),ChapterTable!$1:$1,0),0)*ChapterTable!$P$17,
  IF(AND($A1993=0,$B1993=0),
    F1994,
  IF($B1993=0,
    VLOOKUP($A1993,ChapterTable!$1:$1048576,MATCH("최종"&amp;SUBSTITUTE(SUBSTITUTE(F$1,"standard",""),"|Float",""),ChapterTable!$1:$1,0),0),
  IF($B1993=1,
    IF($L1993=FALSE,
      VLOOKUP($A1993,ChapterTable!$1:$1048576,MATCH("최종"&amp;SUBSTITUTE(SUBSTITUTE(F$1,"standard",""),"|Float",""),ChapterTable!$1:$1,0),0),
      VLOOKUP($A1993-ChapterTable!$P$11,ChapterTable!$1:$1048576,MATCH("최종"&amp;SUBSTITUTE(SUBSTITUTE(F$1,"standard",""),"|Float",""),ChapterTable!$1:$1,0),0)*ChapterTable!$P$14
    ),
  OFFSET(F1993,-$B1993+IF($L1993,1,0),0)*
    (VLOOKUP(SUBSTITUTE(SUBSTITUTE(F$1,"standard",""),"|Float","")&amp;IF(OR($L1993=TRUE,$A1993=0,MOD($A1993,ChapterTable!$R$20)&lt;&gt;0),"","보스")&amp;"인게임누적곱배수",ChapterTable!$R:$S,2,0)^D1993
    +VLOOKUP(SUBSTITUTE(SUBSTITUTE(F$1,"standard",""),"|Float","")&amp;IF(OR($L1993=TRUE,$A1993=0,MOD($A1993,ChapterTable!$R$20)&lt;&gt;0),"","보스")&amp;"인게임누적합배수",ChapterTable!$R:$S,2,0)*D1993)
  )
  )
  )
)</f>
        <v>37768.348045349121</v>
      </c>
      <c r="G1993" t="s">
        <v>715</v>
      </c>
      <c r="J1993" t="str">
        <f>IF(ISBLANK(I1993),"",
IFERROR(VLOOKUP(I1993,[1]StringTable!$1:$1048576,MATCH("kor|String",[1]StringTable!$1:$1,0),0),
"스트링없음"))</f>
        <v/>
      </c>
      <c r="L1993" t="b">
        <v>1</v>
      </c>
      <c r="N1993" t="str">
        <f>IF(ISBLANK(M1993),"",IF(ISERROR(VLOOKUP(M1993,MapTable!$A:$A,1,0)),"맵없음",""))</f>
        <v/>
      </c>
      <c r="O1993">
        <f t="shared" si="222"/>
        <v>1</v>
      </c>
      <c r="Q1993">
        <f t="shared" si="223"/>
        <v>1</v>
      </c>
      <c r="R1993" t="b">
        <f t="shared" ca="1" si="224"/>
        <v>1</v>
      </c>
      <c r="T1993" t="b">
        <f t="shared" ca="1" si="225"/>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228"/>
        <v>1</v>
      </c>
      <c r="AJ1993">
        <f t="shared" si="226"/>
        <v>1</v>
      </c>
      <c r="AK1993">
        <f t="shared" si="227"/>
        <v>1</v>
      </c>
      <c r="AL1993">
        <f t="shared" si="221"/>
        <v>3</v>
      </c>
    </row>
    <row r="1994" spans="1:38" hidden="1" x14ac:dyDescent="0.3">
      <c r="A1994">
        <v>18</v>
      </c>
      <c r="B1994">
        <v>3</v>
      </c>
      <c r="C1994">
        <f>IF(OR($L1994=TRUE,$A1994=0,MOD($A1994,ChapterTable!$R$20)&lt;&gt;0),
MAX(0,INT(($B1994+ChapterTable!$P$26+VLOOKUP(SUBSTITUTE(C$1,"성장단계","")&amp;"단계오프셋",ChapterTable!$R:$S,2,0))/ChapterTable!$P$23)),
MAX(0,INT(($B1994+ChapterTable!$R$26+VLOOKUP(SUBSTITUTE(C$1,"성장단계","")&amp;"보스단계오프셋",ChapterTable!$R:$S,2,0))/ChapterTable!$R$23)))</f>
        <v>0</v>
      </c>
      <c r="D1994">
        <f>IF(OR($L1994=TRUE,$A1994=0,MOD($A1994,ChapterTable!$R$20)&lt;&gt;0),
MAX(0,INT(($B1994+ChapterTable!$P$26+VLOOKUP(SUBSTITUTE(D$1,"성장단계","")&amp;"단계오프셋",ChapterTable!$R:$S,2,0))/ChapterTable!$P$23)),
MAX(0,INT(($B1994+ChapterTable!$R$26+VLOOKUP(SUBSTITUTE(D$1,"성장단계","")&amp;"보스단계오프셋",ChapterTable!$R:$S,2,0))/ChapterTable!$R$23)))</f>
        <v>0</v>
      </c>
      <c r="E1994" s="1">
        <f ca="1">IF(AND($A1994=0,$B1994=1),
    VLOOKUP(1,ChapterTable!$1:$1048576,MATCH("최종"&amp;SUBSTITUTE(SUBSTITUTE(E$1,"standard",""),"|Float",""),ChapterTable!$1:$1,0),0)*ChapterTable!$P$17,
  IF(AND($A1994=0,$B1994=0),
    E1995,
  IF($B1994=0,
    VLOOKUP($A1994,ChapterTable!$1:$1048576,MATCH("최종"&amp;SUBSTITUTE(SUBSTITUTE(E$1,"standard",""),"|Float",""),ChapterTable!$1:$1,0),0),
  IF($B1994=1,
    IF($L1994=FALSE,
      VLOOKUP($A1994,ChapterTable!$1:$1048576,MATCH("최종"&amp;SUBSTITUTE(SUBSTITUTE(E$1,"standard",""),"|Float",""),ChapterTable!$1:$1,0),0),
      VLOOKUP($A1994-ChapterTable!$P$11,ChapterTable!$1:$1048576,MATCH("최종"&amp;SUBSTITUTE(SUBSTITUTE(E$1,"standard",""),"|Float",""),ChapterTable!$1:$1,0),0)*ChapterTable!$P$14
    ),
  OFFSET(E1994,-$B1994+IF($L1994,1,0),0)*IF($B1994&gt;OFFSET($B1994,1,0),ChapterTable!$R$17,1)*
    (VLOOKUP(SUBSTITUTE(SUBSTITUTE(E$1,"standard",""),"|Float","")&amp;IF(OR($L1994=TRUE,$A1994=0,MOD($A1994,ChapterTable!$R$20)&lt;&gt;0),"","보스")&amp;"인게임누적곱배수",ChapterTable!$R:$S,2,0)^C1994
    +VLOOKUP(SUBSTITUTE(SUBSTITUTE(E$1,"standard",""),"|Float","")&amp;IF(OR($L1994=TRUE,$A1994=0,MOD($A1994,ChapterTable!$R$20)&lt;&gt;0),"","보스")&amp;"인게임누적합배수",ChapterTable!$R:$S,2,0)*C1994)
  )
  )
  )
)</f>
        <v>90644.035308837891</v>
      </c>
      <c r="F1994" s="1">
        <f ca="1">IF(AND($A1994=0,$B1994=1),
    VLOOKUP(1,ChapterTable!$1:$1048576,MATCH("최종"&amp;SUBSTITUTE(SUBSTITUTE(F$1,"standard",""),"|Float",""),ChapterTable!$1:$1,0),0)*ChapterTable!$P$17,
  IF(AND($A1994=0,$B1994=0),
    F1995,
  IF($B1994=0,
    VLOOKUP($A1994,ChapterTable!$1:$1048576,MATCH("최종"&amp;SUBSTITUTE(SUBSTITUTE(F$1,"standard",""),"|Float",""),ChapterTable!$1:$1,0),0),
  IF($B1994=1,
    IF($L1994=FALSE,
      VLOOKUP($A1994,ChapterTable!$1:$1048576,MATCH("최종"&amp;SUBSTITUTE(SUBSTITUTE(F$1,"standard",""),"|Float",""),ChapterTable!$1:$1,0),0),
      VLOOKUP($A1994-ChapterTable!$P$11,ChapterTable!$1:$1048576,MATCH("최종"&amp;SUBSTITUTE(SUBSTITUTE(F$1,"standard",""),"|Float",""),ChapterTable!$1:$1,0),0)*ChapterTable!$P$14
    ),
  OFFSET(F1994,-$B1994+IF($L1994,1,0),0)*
    (VLOOKUP(SUBSTITUTE(SUBSTITUTE(F$1,"standard",""),"|Float","")&amp;IF(OR($L1994=TRUE,$A1994=0,MOD($A1994,ChapterTable!$R$20)&lt;&gt;0),"","보스")&amp;"인게임누적곱배수",ChapterTable!$R:$S,2,0)^D1994
    +VLOOKUP(SUBSTITUTE(SUBSTITUTE(F$1,"standard",""),"|Float","")&amp;IF(OR($L1994=TRUE,$A1994=0,MOD($A1994,ChapterTable!$R$20)&lt;&gt;0),"","보스")&amp;"인게임누적합배수",ChapterTable!$R:$S,2,0)*D1994)
  )
  )
  )
)</f>
        <v>37768.348045349121</v>
      </c>
      <c r="G1994" t="s">
        <v>715</v>
      </c>
      <c r="J1994" t="str">
        <f>IF(ISBLANK(I1994),"",
IFERROR(VLOOKUP(I1994,[1]StringTable!$1:$1048576,MATCH("kor|String",[1]StringTable!$1:$1,0),0),
"스트링없음"))</f>
        <v/>
      </c>
      <c r="L1994" t="b">
        <v>1</v>
      </c>
      <c r="N1994" t="str">
        <f>IF(ISBLANK(M1994),"",IF(ISERROR(VLOOKUP(M1994,MapTable!$A:$A,1,0)),"맵없음",""))</f>
        <v/>
      </c>
      <c r="O1994">
        <f t="shared" si="222"/>
        <v>1</v>
      </c>
      <c r="Q1994">
        <f t="shared" si="223"/>
        <v>1</v>
      </c>
      <c r="R1994" t="b">
        <f t="shared" ca="1" si="224"/>
        <v>1</v>
      </c>
      <c r="T1994" t="b">
        <f t="shared" ca="1" si="225"/>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228"/>
        <v>1</v>
      </c>
      <c r="AJ1994">
        <f t="shared" si="226"/>
        <v>1</v>
      </c>
      <c r="AK1994">
        <f t="shared" si="227"/>
        <v>1</v>
      </c>
      <c r="AL1994">
        <f t="shared" si="221"/>
        <v>3</v>
      </c>
    </row>
    <row r="1995" spans="1:38" hidden="1" x14ac:dyDescent="0.3">
      <c r="A1995">
        <v>18</v>
      </c>
      <c r="B1995">
        <v>4</v>
      </c>
      <c r="C1995">
        <f>IF(OR($L1995=TRUE,$A1995=0,MOD($A1995,ChapterTable!$R$20)&lt;&gt;0),
MAX(0,INT(($B1995+ChapterTable!$P$26+VLOOKUP(SUBSTITUTE(C$1,"성장단계","")&amp;"단계오프셋",ChapterTable!$R:$S,2,0))/ChapterTable!$P$23)),
MAX(0,INT(($B1995+ChapterTable!$R$26+VLOOKUP(SUBSTITUTE(C$1,"성장단계","")&amp;"보스단계오프셋",ChapterTable!$R:$S,2,0))/ChapterTable!$R$23)))</f>
        <v>0</v>
      </c>
      <c r="D1995">
        <f>IF(OR($L1995=TRUE,$A1995=0,MOD($A1995,ChapterTable!$R$20)&lt;&gt;0),
MAX(0,INT(($B1995+ChapterTable!$P$26+VLOOKUP(SUBSTITUTE(D$1,"성장단계","")&amp;"단계오프셋",ChapterTable!$R:$S,2,0))/ChapterTable!$P$23)),
MAX(0,INT(($B1995+ChapterTable!$R$26+VLOOKUP(SUBSTITUTE(D$1,"성장단계","")&amp;"보스단계오프셋",ChapterTable!$R:$S,2,0))/ChapterTable!$R$23)))</f>
        <v>0</v>
      </c>
      <c r="E1995" s="1">
        <f ca="1">IF(AND($A1995=0,$B1995=1),
    VLOOKUP(1,ChapterTable!$1:$1048576,MATCH("최종"&amp;SUBSTITUTE(SUBSTITUTE(E$1,"standard",""),"|Float",""),ChapterTable!$1:$1,0),0)*ChapterTable!$P$17,
  IF(AND($A1995=0,$B1995=0),
    E1996,
  IF($B1995=0,
    VLOOKUP($A1995,ChapterTable!$1:$1048576,MATCH("최종"&amp;SUBSTITUTE(SUBSTITUTE(E$1,"standard",""),"|Float",""),ChapterTable!$1:$1,0),0),
  IF($B1995=1,
    IF($L1995=FALSE,
      VLOOKUP($A1995,ChapterTable!$1:$1048576,MATCH("최종"&amp;SUBSTITUTE(SUBSTITUTE(E$1,"standard",""),"|Float",""),ChapterTable!$1:$1,0),0),
      VLOOKUP($A1995-ChapterTable!$P$11,ChapterTable!$1:$1048576,MATCH("최종"&amp;SUBSTITUTE(SUBSTITUTE(E$1,"standard",""),"|Float",""),ChapterTable!$1:$1,0),0)*ChapterTable!$P$14
    ),
  OFFSET(E1995,-$B1995+IF($L1995,1,0),0)*IF($B1995&gt;OFFSET($B1995,1,0),ChapterTable!$R$17,1)*
    (VLOOKUP(SUBSTITUTE(SUBSTITUTE(E$1,"standard",""),"|Float","")&amp;IF(OR($L1995=TRUE,$A1995=0,MOD($A1995,ChapterTable!$R$20)&lt;&gt;0),"","보스")&amp;"인게임누적곱배수",ChapterTable!$R:$S,2,0)^C1995
    +VLOOKUP(SUBSTITUTE(SUBSTITUTE(E$1,"standard",""),"|Float","")&amp;IF(OR($L1995=TRUE,$A1995=0,MOD($A1995,ChapterTable!$R$20)&lt;&gt;0),"","보스")&amp;"인게임누적합배수",ChapterTable!$R:$S,2,0)*C1995)
  )
  )
  )
)</f>
        <v>90644.035308837891</v>
      </c>
      <c r="F1995" s="1">
        <f ca="1">IF(AND($A1995=0,$B1995=1),
    VLOOKUP(1,ChapterTable!$1:$1048576,MATCH("최종"&amp;SUBSTITUTE(SUBSTITUTE(F$1,"standard",""),"|Float",""),ChapterTable!$1:$1,0),0)*ChapterTable!$P$17,
  IF(AND($A1995=0,$B1995=0),
    F1996,
  IF($B1995=0,
    VLOOKUP($A1995,ChapterTable!$1:$1048576,MATCH("최종"&amp;SUBSTITUTE(SUBSTITUTE(F$1,"standard",""),"|Float",""),ChapterTable!$1:$1,0),0),
  IF($B1995=1,
    IF($L1995=FALSE,
      VLOOKUP($A1995,ChapterTable!$1:$1048576,MATCH("최종"&amp;SUBSTITUTE(SUBSTITUTE(F$1,"standard",""),"|Float",""),ChapterTable!$1:$1,0),0),
      VLOOKUP($A1995-ChapterTable!$P$11,ChapterTable!$1:$1048576,MATCH("최종"&amp;SUBSTITUTE(SUBSTITUTE(F$1,"standard",""),"|Float",""),ChapterTable!$1:$1,0),0)*ChapterTable!$P$14
    ),
  OFFSET(F1995,-$B1995+IF($L1995,1,0),0)*
    (VLOOKUP(SUBSTITUTE(SUBSTITUTE(F$1,"standard",""),"|Float","")&amp;IF(OR($L1995=TRUE,$A1995=0,MOD($A1995,ChapterTable!$R$20)&lt;&gt;0),"","보스")&amp;"인게임누적곱배수",ChapterTable!$R:$S,2,0)^D1995
    +VLOOKUP(SUBSTITUTE(SUBSTITUTE(F$1,"standard",""),"|Float","")&amp;IF(OR($L1995=TRUE,$A1995=0,MOD($A1995,ChapterTable!$R$20)&lt;&gt;0),"","보스")&amp;"인게임누적합배수",ChapterTable!$R:$S,2,0)*D1995)
  )
  )
  )
)</f>
        <v>37768.348045349121</v>
      </c>
      <c r="G1995" t="s">
        <v>715</v>
      </c>
      <c r="J1995" t="str">
        <f>IF(ISBLANK(I1995),"",
IFERROR(VLOOKUP(I1995,[1]StringTable!$1:$1048576,MATCH("kor|String",[1]StringTable!$1:$1,0),0),
"스트링없음"))</f>
        <v/>
      </c>
      <c r="L1995" t="b">
        <v>1</v>
      </c>
      <c r="N1995" t="str">
        <f>IF(ISBLANK(M1995),"",IF(ISERROR(VLOOKUP(M1995,MapTable!$A:$A,1,0)),"맵없음",""))</f>
        <v/>
      </c>
      <c r="O1995">
        <f t="shared" si="222"/>
        <v>1</v>
      </c>
      <c r="Q1995">
        <f t="shared" si="223"/>
        <v>1</v>
      </c>
      <c r="R1995" t="b">
        <f t="shared" ca="1" si="224"/>
        <v>1</v>
      </c>
      <c r="T1995" t="b">
        <f t="shared" ca="1" si="225"/>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228"/>
        <v>1</v>
      </c>
      <c r="AJ1995">
        <f t="shared" si="226"/>
        <v>1</v>
      </c>
      <c r="AK1995">
        <f t="shared" si="227"/>
        <v>1</v>
      </c>
      <c r="AL1995">
        <f t="shared" si="221"/>
        <v>3</v>
      </c>
    </row>
    <row r="1996" spans="1:38" hidden="1" x14ac:dyDescent="0.3">
      <c r="A1996">
        <v>18</v>
      </c>
      <c r="B1996">
        <v>5</v>
      </c>
      <c r="C1996">
        <f>IF(OR($L1996=TRUE,$A1996=0,MOD($A1996,ChapterTable!$R$20)&lt;&gt;0),
MAX(0,INT(($B1996+ChapterTable!$P$26+VLOOKUP(SUBSTITUTE(C$1,"성장단계","")&amp;"단계오프셋",ChapterTable!$R:$S,2,0))/ChapterTable!$P$23)),
MAX(0,INT(($B1996+ChapterTable!$R$26+VLOOKUP(SUBSTITUTE(C$1,"성장단계","")&amp;"보스단계오프셋",ChapterTable!$R:$S,2,0))/ChapterTable!$R$23)))</f>
        <v>0</v>
      </c>
      <c r="D1996">
        <f>IF(OR($L1996=TRUE,$A1996=0,MOD($A1996,ChapterTable!$R$20)&lt;&gt;0),
MAX(0,INT(($B1996+ChapterTable!$P$26+VLOOKUP(SUBSTITUTE(D$1,"성장단계","")&amp;"단계오프셋",ChapterTable!$R:$S,2,0))/ChapterTable!$P$23)),
MAX(0,INT(($B1996+ChapterTable!$R$26+VLOOKUP(SUBSTITUTE(D$1,"성장단계","")&amp;"보스단계오프셋",ChapterTable!$R:$S,2,0))/ChapterTable!$R$23)))</f>
        <v>0</v>
      </c>
      <c r="E1996" s="1">
        <f ca="1">IF(AND($A1996=0,$B1996=1),
    VLOOKUP(1,ChapterTable!$1:$1048576,MATCH("최종"&amp;SUBSTITUTE(SUBSTITUTE(E$1,"standard",""),"|Float",""),ChapterTable!$1:$1,0),0)*ChapterTable!$P$17,
  IF(AND($A1996=0,$B1996=0),
    E1997,
  IF($B1996=0,
    VLOOKUP($A1996,ChapterTable!$1:$1048576,MATCH("최종"&amp;SUBSTITUTE(SUBSTITUTE(E$1,"standard",""),"|Float",""),ChapterTable!$1:$1,0),0),
  IF($B1996=1,
    IF($L1996=FALSE,
      VLOOKUP($A1996,ChapterTable!$1:$1048576,MATCH("최종"&amp;SUBSTITUTE(SUBSTITUTE(E$1,"standard",""),"|Float",""),ChapterTable!$1:$1,0),0),
      VLOOKUP($A1996-ChapterTable!$P$11,ChapterTable!$1:$1048576,MATCH("최종"&amp;SUBSTITUTE(SUBSTITUTE(E$1,"standard",""),"|Float",""),ChapterTable!$1:$1,0),0)*ChapterTable!$P$14
    ),
  OFFSET(E1996,-$B1996+IF($L1996,1,0),0)*IF($B1996&gt;OFFSET($B1996,1,0),ChapterTable!$R$17,1)*
    (VLOOKUP(SUBSTITUTE(SUBSTITUTE(E$1,"standard",""),"|Float","")&amp;IF(OR($L1996=TRUE,$A1996=0,MOD($A1996,ChapterTable!$R$20)&lt;&gt;0),"","보스")&amp;"인게임누적곱배수",ChapterTable!$R:$S,2,0)^C1996
    +VLOOKUP(SUBSTITUTE(SUBSTITUTE(E$1,"standard",""),"|Float","")&amp;IF(OR($L1996=TRUE,$A1996=0,MOD($A1996,ChapterTable!$R$20)&lt;&gt;0),"","보스")&amp;"인게임누적합배수",ChapterTable!$R:$S,2,0)*C1996)
  )
  )
  )
)</f>
        <v>90644.035308837891</v>
      </c>
      <c r="F1996" s="1">
        <f ca="1">IF(AND($A1996=0,$B1996=1),
    VLOOKUP(1,ChapterTable!$1:$1048576,MATCH("최종"&amp;SUBSTITUTE(SUBSTITUTE(F$1,"standard",""),"|Float",""),ChapterTable!$1:$1,0),0)*ChapterTable!$P$17,
  IF(AND($A1996=0,$B1996=0),
    F1997,
  IF($B1996=0,
    VLOOKUP($A1996,ChapterTable!$1:$1048576,MATCH("최종"&amp;SUBSTITUTE(SUBSTITUTE(F$1,"standard",""),"|Float",""),ChapterTable!$1:$1,0),0),
  IF($B1996=1,
    IF($L1996=FALSE,
      VLOOKUP($A1996,ChapterTable!$1:$1048576,MATCH("최종"&amp;SUBSTITUTE(SUBSTITUTE(F$1,"standard",""),"|Float",""),ChapterTable!$1:$1,0),0),
      VLOOKUP($A1996-ChapterTable!$P$11,ChapterTable!$1:$1048576,MATCH("최종"&amp;SUBSTITUTE(SUBSTITUTE(F$1,"standard",""),"|Float",""),ChapterTable!$1:$1,0),0)*ChapterTable!$P$14
    ),
  OFFSET(F1996,-$B1996+IF($L1996,1,0),0)*
    (VLOOKUP(SUBSTITUTE(SUBSTITUTE(F$1,"standard",""),"|Float","")&amp;IF(OR($L1996=TRUE,$A1996=0,MOD($A1996,ChapterTable!$R$20)&lt;&gt;0),"","보스")&amp;"인게임누적곱배수",ChapterTable!$R:$S,2,0)^D1996
    +VLOOKUP(SUBSTITUTE(SUBSTITUTE(F$1,"standard",""),"|Float","")&amp;IF(OR($L1996=TRUE,$A1996=0,MOD($A1996,ChapterTable!$R$20)&lt;&gt;0),"","보스")&amp;"인게임누적합배수",ChapterTable!$R:$S,2,0)*D1996)
  )
  )
  )
)</f>
        <v>37768.348045349121</v>
      </c>
      <c r="G1996" t="s">
        <v>715</v>
      </c>
      <c r="J1996" t="str">
        <f>IF(ISBLANK(I1996),"",
IFERROR(VLOOKUP(I1996,[1]StringTable!$1:$1048576,MATCH("kor|String",[1]StringTable!$1:$1,0),0),
"스트링없음"))</f>
        <v/>
      </c>
      <c r="L1996" t="b">
        <v>1</v>
      </c>
      <c r="N1996" t="str">
        <f>IF(ISBLANK(M1996),"",IF(ISERROR(VLOOKUP(M1996,MapTable!$A:$A,1,0)),"맵없음",""))</f>
        <v/>
      </c>
      <c r="O1996">
        <f t="shared" si="222"/>
        <v>11</v>
      </c>
      <c r="Q1996">
        <f t="shared" si="223"/>
        <v>11</v>
      </c>
      <c r="R1996" t="b">
        <f t="shared" ca="1" si="224"/>
        <v>1</v>
      </c>
      <c r="T1996" t="b">
        <f t="shared" ca="1" si="225"/>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228"/>
        <v>1</v>
      </c>
      <c r="AJ1996">
        <f t="shared" si="226"/>
        <v>1</v>
      </c>
      <c r="AK1996">
        <f t="shared" si="227"/>
        <v>1</v>
      </c>
      <c r="AL1996">
        <f t="shared" si="221"/>
        <v>3</v>
      </c>
    </row>
    <row r="1997" spans="1:38" hidden="1" x14ac:dyDescent="0.3">
      <c r="A1997">
        <v>18</v>
      </c>
      <c r="B1997">
        <v>6</v>
      </c>
      <c r="C1997">
        <f>IF(OR($L1997=TRUE,$A1997=0,MOD($A1997,ChapterTable!$R$20)&lt;&gt;0),
MAX(0,INT(($B1997+ChapterTable!$P$26+VLOOKUP(SUBSTITUTE(C$1,"성장단계","")&amp;"단계오프셋",ChapterTable!$R:$S,2,0))/ChapterTable!$P$23)),
MAX(0,INT(($B1997+ChapterTable!$R$26+VLOOKUP(SUBSTITUTE(C$1,"성장단계","")&amp;"보스단계오프셋",ChapterTable!$R:$S,2,0))/ChapterTable!$R$23)))</f>
        <v>1</v>
      </c>
      <c r="D1997">
        <f>IF(OR($L1997=TRUE,$A1997=0,MOD($A1997,ChapterTable!$R$20)&lt;&gt;0),
MAX(0,INT(($B1997+ChapterTable!$P$26+VLOOKUP(SUBSTITUTE(D$1,"성장단계","")&amp;"단계오프셋",ChapterTable!$R:$S,2,0))/ChapterTable!$P$23)),
MAX(0,INT(($B1997+ChapterTable!$R$26+VLOOKUP(SUBSTITUTE(D$1,"성장단계","")&amp;"보스단계오프셋",ChapterTable!$R:$S,2,0))/ChapterTable!$R$23)))</f>
        <v>0</v>
      </c>
      <c r="E1997" s="1">
        <f ca="1">IF(AND($A1997=0,$B1997=1),
    VLOOKUP(1,ChapterTable!$1:$1048576,MATCH("최종"&amp;SUBSTITUTE(SUBSTITUTE(E$1,"standard",""),"|Float",""),ChapterTable!$1:$1,0),0)*ChapterTable!$P$17,
  IF(AND($A1997=0,$B1997=0),
    E1998,
  IF($B1997=0,
    VLOOKUP($A1997,ChapterTable!$1:$1048576,MATCH("최종"&amp;SUBSTITUTE(SUBSTITUTE(E$1,"standard",""),"|Float",""),ChapterTable!$1:$1,0),0),
  IF($B1997=1,
    IF($L1997=FALSE,
      VLOOKUP($A1997,ChapterTable!$1:$1048576,MATCH("최종"&amp;SUBSTITUTE(SUBSTITUTE(E$1,"standard",""),"|Float",""),ChapterTable!$1:$1,0),0),
      VLOOKUP($A1997-ChapterTable!$P$11,ChapterTable!$1:$1048576,MATCH("최종"&amp;SUBSTITUTE(SUBSTITUTE(E$1,"standard",""),"|Float",""),ChapterTable!$1:$1,0),0)*ChapterTable!$P$14
    ),
  OFFSET(E1997,-$B1997+IF($L1997,1,0),0)*IF($B1997&gt;OFFSET($B1997,1,0),ChapterTable!$R$17,1)*
    (VLOOKUP(SUBSTITUTE(SUBSTITUTE(E$1,"standard",""),"|Float","")&amp;IF(OR($L1997=TRUE,$A1997=0,MOD($A1997,ChapterTable!$R$20)&lt;&gt;0),"","보스")&amp;"인게임누적곱배수",ChapterTable!$R:$S,2,0)^C1997
    +VLOOKUP(SUBSTITUTE(SUBSTITUTE(E$1,"standard",""),"|Float","")&amp;IF(OR($L1997=TRUE,$A1997=0,MOD($A1997,ChapterTable!$R$20)&lt;&gt;0),"","보스")&amp;"인게임누적합배수",ChapterTable!$R:$S,2,0)*C1997)
  )
  )
  )
)</f>
        <v>108772.84237060546</v>
      </c>
      <c r="F1997" s="1">
        <f ca="1">IF(AND($A1997=0,$B1997=1),
    VLOOKUP(1,ChapterTable!$1:$1048576,MATCH("최종"&amp;SUBSTITUTE(SUBSTITUTE(F$1,"standard",""),"|Float",""),ChapterTable!$1:$1,0),0)*ChapterTable!$P$17,
  IF(AND($A1997=0,$B1997=0),
    F1998,
  IF($B1997=0,
    VLOOKUP($A1997,ChapterTable!$1:$1048576,MATCH("최종"&amp;SUBSTITUTE(SUBSTITUTE(F$1,"standard",""),"|Float",""),ChapterTable!$1:$1,0),0),
  IF($B1997=1,
    IF($L1997=FALSE,
      VLOOKUP($A1997,ChapterTable!$1:$1048576,MATCH("최종"&amp;SUBSTITUTE(SUBSTITUTE(F$1,"standard",""),"|Float",""),ChapterTable!$1:$1,0),0),
      VLOOKUP($A1997-ChapterTable!$P$11,ChapterTable!$1:$1048576,MATCH("최종"&amp;SUBSTITUTE(SUBSTITUTE(F$1,"standard",""),"|Float",""),ChapterTable!$1:$1,0),0)*ChapterTable!$P$14
    ),
  OFFSET(F1997,-$B1997+IF($L1997,1,0),0)*
    (VLOOKUP(SUBSTITUTE(SUBSTITUTE(F$1,"standard",""),"|Float","")&amp;IF(OR($L1997=TRUE,$A1997=0,MOD($A1997,ChapterTable!$R$20)&lt;&gt;0),"","보스")&amp;"인게임누적곱배수",ChapterTable!$R:$S,2,0)^D1997
    +VLOOKUP(SUBSTITUTE(SUBSTITUTE(F$1,"standard",""),"|Float","")&amp;IF(OR($L1997=TRUE,$A1997=0,MOD($A1997,ChapterTable!$R$20)&lt;&gt;0),"","보스")&amp;"인게임누적합배수",ChapterTable!$R:$S,2,0)*D1997)
  )
  )
  )
)</f>
        <v>37768.348045349121</v>
      </c>
      <c r="G1997" t="s">
        <v>715</v>
      </c>
      <c r="J1997" t="str">
        <f>IF(ISBLANK(I1997),"",
IFERROR(VLOOKUP(I1997,[1]StringTable!$1:$1048576,MATCH("kor|String",[1]StringTable!$1:$1,0),0),
"스트링없음"))</f>
        <v/>
      </c>
      <c r="L1997" t="b">
        <v>1</v>
      </c>
      <c r="N1997" t="str">
        <f>IF(ISBLANK(M1997),"",IF(ISERROR(VLOOKUP(M1997,MapTable!$A:$A,1,0)),"맵없음",""))</f>
        <v/>
      </c>
      <c r="O1997">
        <f t="shared" si="222"/>
        <v>1</v>
      </c>
      <c r="Q1997">
        <f t="shared" si="223"/>
        <v>1</v>
      </c>
      <c r="R1997" t="b">
        <f t="shared" ca="1" si="224"/>
        <v>1</v>
      </c>
      <c r="T1997" t="b">
        <f t="shared" ca="1" si="225"/>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228"/>
        <v>1</v>
      </c>
      <c r="AJ1997">
        <f t="shared" si="226"/>
        <v>1</v>
      </c>
      <c r="AK1997">
        <f t="shared" si="227"/>
        <v>1</v>
      </c>
      <c r="AL1997">
        <f t="shared" si="221"/>
        <v>3</v>
      </c>
    </row>
    <row r="1998" spans="1:38" hidden="1" x14ac:dyDescent="0.3">
      <c r="A1998">
        <v>18</v>
      </c>
      <c r="B1998">
        <v>7</v>
      </c>
      <c r="C1998">
        <f>IF(OR($L1998=TRUE,$A1998=0,MOD($A1998,ChapterTable!$R$20)&lt;&gt;0),
MAX(0,INT(($B1998+ChapterTable!$P$26+VLOOKUP(SUBSTITUTE(C$1,"성장단계","")&amp;"단계오프셋",ChapterTable!$R:$S,2,0))/ChapterTable!$P$23)),
MAX(0,INT(($B1998+ChapterTable!$R$26+VLOOKUP(SUBSTITUTE(C$1,"성장단계","")&amp;"보스단계오프셋",ChapterTable!$R:$S,2,0))/ChapterTable!$R$23)))</f>
        <v>1</v>
      </c>
      <c r="D1998">
        <f>IF(OR($L1998=TRUE,$A1998=0,MOD($A1998,ChapterTable!$R$20)&lt;&gt;0),
MAX(0,INT(($B1998+ChapterTable!$P$26+VLOOKUP(SUBSTITUTE(D$1,"성장단계","")&amp;"단계오프셋",ChapterTable!$R:$S,2,0))/ChapterTable!$P$23)),
MAX(0,INT(($B1998+ChapterTable!$R$26+VLOOKUP(SUBSTITUTE(D$1,"성장단계","")&amp;"보스단계오프셋",ChapterTable!$R:$S,2,0))/ChapterTable!$R$23)))</f>
        <v>0</v>
      </c>
      <c r="E1998" s="1">
        <f ca="1">IF(AND($A1998=0,$B1998=1),
    VLOOKUP(1,ChapterTable!$1:$1048576,MATCH("최종"&amp;SUBSTITUTE(SUBSTITUTE(E$1,"standard",""),"|Float",""),ChapterTable!$1:$1,0),0)*ChapterTable!$P$17,
  IF(AND($A1998=0,$B1998=0),
    E1999,
  IF($B1998=0,
    VLOOKUP($A1998,ChapterTable!$1:$1048576,MATCH("최종"&amp;SUBSTITUTE(SUBSTITUTE(E$1,"standard",""),"|Float",""),ChapterTable!$1:$1,0),0),
  IF($B1998=1,
    IF($L1998=FALSE,
      VLOOKUP($A1998,ChapterTable!$1:$1048576,MATCH("최종"&amp;SUBSTITUTE(SUBSTITUTE(E$1,"standard",""),"|Float",""),ChapterTable!$1:$1,0),0),
      VLOOKUP($A1998-ChapterTable!$P$11,ChapterTable!$1:$1048576,MATCH("최종"&amp;SUBSTITUTE(SUBSTITUTE(E$1,"standard",""),"|Float",""),ChapterTable!$1:$1,0),0)*ChapterTable!$P$14
    ),
  OFFSET(E1998,-$B1998+IF($L1998,1,0),0)*IF($B1998&gt;OFFSET($B1998,1,0),ChapterTable!$R$17,1)*
    (VLOOKUP(SUBSTITUTE(SUBSTITUTE(E$1,"standard",""),"|Float","")&amp;IF(OR($L1998=TRUE,$A1998=0,MOD($A1998,ChapterTable!$R$20)&lt;&gt;0),"","보스")&amp;"인게임누적곱배수",ChapterTable!$R:$S,2,0)^C1998
    +VLOOKUP(SUBSTITUTE(SUBSTITUTE(E$1,"standard",""),"|Float","")&amp;IF(OR($L1998=TRUE,$A1998=0,MOD($A1998,ChapterTable!$R$20)&lt;&gt;0),"","보스")&amp;"인게임누적합배수",ChapterTable!$R:$S,2,0)*C1998)
  )
  )
  )
)</f>
        <v>108772.84237060546</v>
      </c>
      <c r="F1998" s="1">
        <f ca="1">IF(AND($A1998=0,$B1998=1),
    VLOOKUP(1,ChapterTable!$1:$1048576,MATCH("최종"&amp;SUBSTITUTE(SUBSTITUTE(F$1,"standard",""),"|Float",""),ChapterTable!$1:$1,0),0)*ChapterTable!$P$17,
  IF(AND($A1998=0,$B1998=0),
    F1999,
  IF($B1998=0,
    VLOOKUP($A1998,ChapterTable!$1:$1048576,MATCH("최종"&amp;SUBSTITUTE(SUBSTITUTE(F$1,"standard",""),"|Float",""),ChapterTable!$1:$1,0),0),
  IF($B1998=1,
    IF($L1998=FALSE,
      VLOOKUP($A1998,ChapterTable!$1:$1048576,MATCH("최종"&amp;SUBSTITUTE(SUBSTITUTE(F$1,"standard",""),"|Float",""),ChapterTable!$1:$1,0),0),
      VLOOKUP($A1998-ChapterTable!$P$11,ChapterTable!$1:$1048576,MATCH("최종"&amp;SUBSTITUTE(SUBSTITUTE(F$1,"standard",""),"|Float",""),ChapterTable!$1:$1,0),0)*ChapterTable!$P$14
    ),
  OFFSET(F1998,-$B1998+IF($L1998,1,0),0)*
    (VLOOKUP(SUBSTITUTE(SUBSTITUTE(F$1,"standard",""),"|Float","")&amp;IF(OR($L1998=TRUE,$A1998=0,MOD($A1998,ChapterTable!$R$20)&lt;&gt;0),"","보스")&amp;"인게임누적곱배수",ChapterTable!$R:$S,2,0)^D1998
    +VLOOKUP(SUBSTITUTE(SUBSTITUTE(F$1,"standard",""),"|Float","")&amp;IF(OR($L1998=TRUE,$A1998=0,MOD($A1998,ChapterTable!$R$20)&lt;&gt;0),"","보스")&amp;"인게임누적합배수",ChapterTable!$R:$S,2,0)*D1998)
  )
  )
  )
)</f>
        <v>37768.348045349121</v>
      </c>
      <c r="G1998" t="s">
        <v>715</v>
      </c>
      <c r="J1998" t="str">
        <f>IF(ISBLANK(I1998),"",
IFERROR(VLOOKUP(I1998,[1]StringTable!$1:$1048576,MATCH("kor|String",[1]StringTable!$1:$1,0),0),
"스트링없음"))</f>
        <v/>
      </c>
      <c r="L1998" t="b">
        <v>1</v>
      </c>
      <c r="N1998" t="str">
        <f>IF(ISBLANK(M1998),"",IF(ISERROR(VLOOKUP(M1998,MapTable!$A:$A,1,0)),"맵없음",""))</f>
        <v/>
      </c>
      <c r="O1998">
        <f t="shared" si="222"/>
        <v>1</v>
      </c>
      <c r="Q1998">
        <f t="shared" si="223"/>
        <v>1</v>
      </c>
      <c r="R1998" t="b">
        <f t="shared" ca="1" si="224"/>
        <v>1</v>
      </c>
      <c r="T1998" t="b">
        <f t="shared" ca="1" si="225"/>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228"/>
        <v>1</v>
      </c>
      <c r="AJ1998">
        <f t="shared" si="226"/>
        <v>1</v>
      </c>
      <c r="AK1998">
        <f t="shared" si="227"/>
        <v>1</v>
      </c>
      <c r="AL1998">
        <f t="shared" si="221"/>
        <v>3</v>
      </c>
    </row>
    <row r="1999" spans="1:38" hidden="1" x14ac:dyDescent="0.3">
      <c r="A1999">
        <v>18</v>
      </c>
      <c r="B1999">
        <v>8</v>
      </c>
      <c r="C1999">
        <f>IF(OR($L1999=TRUE,$A1999=0,MOD($A1999,ChapterTable!$R$20)&lt;&gt;0),
MAX(0,INT(($B1999+ChapterTable!$P$26+VLOOKUP(SUBSTITUTE(C$1,"성장단계","")&amp;"단계오프셋",ChapterTable!$R:$S,2,0))/ChapterTable!$P$23)),
MAX(0,INT(($B1999+ChapterTable!$R$26+VLOOKUP(SUBSTITUTE(C$1,"성장단계","")&amp;"보스단계오프셋",ChapterTable!$R:$S,2,0))/ChapterTable!$R$23)))</f>
        <v>1</v>
      </c>
      <c r="D1999">
        <f>IF(OR($L1999=TRUE,$A1999=0,MOD($A1999,ChapterTable!$R$20)&lt;&gt;0),
MAX(0,INT(($B1999+ChapterTable!$P$26+VLOOKUP(SUBSTITUTE(D$1,"성장단계","")&amp;"단계오프셋",ChapterTable!$R:$S,2,0))/ChapterTable!$P$23)),
MAX(0,INT(($B1999+ChapterTable!$R$26+VLOOKUP(SUBSTITUTE(D$1,"성장단계","")&amp;"보스단계오프셋",ChapterTable!$R:$S,2,0))/ChapterTable!$R$23)))</f>
        <v>0</v>
      </c>
      <c r="E1999" s="1">
        <f ca="1">IF(AND($A1999=0,$B1999=1),
    VLOOKUP(1,ChapterTable!$1:$1048576,MATCH("최종"&amp;SUBSTITUTE(SUBSTITUTE(E$1,"standard",""),"|Float",""),ChapterTable!$1:$1,0),0)*ChapterTable!$P$17,
  IF(AND($A1999=0,$B1999=0),
    E2000,
  IF($B1999=0,
    VLOOKUP($A1999,ChapterTable!$1:$1048576,MATCH("최종"&amp;SUBSTITUTE(SUBSTITUTE(E$1,"standard",""),"|Float",""),ChapterTable!$1:$1,0),0),
  IF($B1999=1,
    IF($L1999=FALSE,
      VLOOKUP($A1999,ChapterTable!$1:$1048576,MATCH("최종"&amp;SUBSTITUTE(SUBSTITUTE(E$1,"standard",""),"|Float",""),ChapterTable!$1:$1,0),0),
      VLOOKUP($A1999-ChapterTable!$P$11,ChapterTable!$1:$1048576,MATCH("최종"&amp;SUBSTITUTE(SUBSTITUTE(E$1,"standard",""),"|Float",""),ChapterTable!$1:$1,0),0)*ChapterTable!$P$14
    ),
  OFFSET(E1999,-$B1999+IF($L1999,1,0),0)*IF($B1999&gt;OFFSET($B1999,1,0),ChapterTable!$R$17,1)*
    (VLOOKUP(SUBSTITUTE(SUBSTITUTE(E$1,"standard",""),"|Float","")&amp;IF(OR($L1999=TRUE,$A1999=0,MOD($A1999,ChapterTable!$R$20)&lt;&gt;0),"","보스")&amp;"인게임누적곱배수",ChapterTable!$R:$S,2,0)^C1999
    +VLOOKUP(SUBSTITUTE(SUBSTITUTE(E$1,"standard",""),"|Float","")&amp;IF(OR($L1999=TRUE,$A1999=0,MOD($A1999,ChapterTable!$R$20)&lt;&gt;0),"","보스")&amp;"인게임누적합배수",ChapterTable!$R:$S,2,0)*C1999)
  )
  )
  )
)</f>
        <v>108772.84237060546</v>
      </c>
      <c r="F1999" s="1">
        <f ca="1">IF(AND($A1999=0,$B1999=1),
    VLOOKUP(1,ChapterTable!$1:$1048576,MATCH("최종"&amp;SUBSTITUTE(SUBSTITUTE(F$1,"standard",""),"|Float",""),ChapterTable!$1:$1,0),0)*ChapterTable!$P$17,
  IF(AND($A1999=0,$B1999=0),
    F2000,
  IF($B1999=0,
    VLOOKUP($A1999,ChapterTable!$1:$1048576,MATCH("최종"&amp;SUBSTITUTE(SUBSTITUTE(F$1,"standard",""),"|Float",""),ChapterTable!$1:$1,0),0),
  IF($B1999=1,
    IF($L1999=FALSE,
      VLOOKUP($A1999,ChapterTable!$1:$1048576,MATCH("최종"&amp;SUBSTITUTE(SUBSTITUTE(F$1,"standard",""),"|Float",""),ChapterTable!$1:$1,0),0),
      VLOOKUP($A1999-ChapterTable!$P$11,ChapterTable!$1:$1048576,MATCH("최종"&amp;SUBSTITUTE(SUBSTITUTE(F$1,"standard",""),"|Float",""),ChapterTable!$1:$1,0),0)*ChapterTable!$P$14
    ),
  OFFSET(F1999,-$B1999+IF($L1999,1,0),0)*
    (VLOOKUP(SUBSTITUTE(SUBSTITUTE(F$1,"standard",""),"|Float","")&amp;IF(OR($L1999=TRUE,$A1999=0,MOD($A1999,ChapterTable!$R$20)&lt;&gt;0),"","보스")&amp;"인게임누적곱배수",ChapterTable!$R:$S,2,0)^D1999
    +VLOOKUP(SUBSTITUTE(SUBSTITUTE(F$1,"standard",""),"|Float","")&amp;IF(OR($L1999=TRUE,$A1999=0,MOD($A1999,ChapterTable!$R$20)&lt;&gt;0),"","보스")&amp;"인게임누적합배수",ChapterTable!$R:$S,2,0)*D1999)
  )
  )
  )
)</f>
        <v>37768.348045349121</v>
      </c>
      <c r="G1999" t="s">
        <v>715</v>
      </c>
      <c r="J1999" t="str">
        <f>IF(ISBLANK(I1999),"",
IFERROR(VLOOKUP(I1999,[1]StringTable!$1:$1048576,MATCH("kor|String",[1]StringTable!$1:$1,0),0),
"스트링없음"))</f>
        <v/>
      </c>
      <c r="L1999" t="b">
        <v>1</v>
      </c>
      <c r="N1999" t="str">
        <f>IF(ISBLANK(M1999),"",IF(ISERROR(VLOOKUP(M1999,MapTable!$A:$A,1,0)),"맵없음",""))</f>
        <v/>
      </c>
      <c r="O1999">
        <f t="shared" si="222"/>
        <v>1</v>
      </c>
      <c r="Q1999">
        <f t="shared" si="223"/>
        <v>1</v>
      </c>
      <c r="R1999" t="b">
        <f t="shared" ca="1" si="224"/>
        <v>1</v>
      </c>
      <c r="T1999" t="b">
        <f t="shared" ca="1" si="225"/>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228"/>
        <v>1</v>
      </c>
      <c r="AJ1999">
        <f t="shared" si="226"/>
        <v>1</v>
      </c>
      <c r="AK1999">
        <f t="shared" si="227"/>
        <v>1</v>
      </c>
      <c r="AL1999">
        <f t="shared" si="221"/>
        <v>3</v>
      </c>
    </row>
    <row r="2000" spans="1:38" hidden="1" x14ac:dyDescent="0.3">
      <c r="A2000">
        <v>18</v>
      </c>
      <c r="B2000">
        <v>9</v>
      </c>
      <c r="C2000">
        <f>IF(OR($L2000=TRUE,$A2000=0,MOD($A2000,ChapterTable!$R$20)&lt;&gt;0),
MAX(0,INT(($B2000+ChapterTable!$P$26+VLOOKUP(SUBSTITUTE(C$1,"성장단계","")&amp;"단계오프셋",ChapterTable!$R:$S,2,0))/ChapterTable!$P$23)),
MAX(0,INT(($B2000+ChapterTable!$R$26+VLOOKUP(SUBSTITUTE(C$1,"성장단계","")&amp;"보스단계오프셋",ChapterTable!$R:$S,2,0))/ChapterTable!$R$23)))</f>
        <v>1</v>
      </c>
      <c r="D2000">
        <f>IF(OR($L2000=TRUE,$A2000=0,MOD($A2000,ChapterTable!$R$20)&lt;&gt;0),
MAX(0,INT(($B2000+ChapterTable!$P$26+VLOOKUP(SUBSTITUTE(D$1,"성장단계","")&amp;"단계오프셋",ChapterTable!$R:$S,2,0))/ChapterTable!$P$23)),
MAX(0,INT(($B2000+ChapterTable!$R$26+VLOOKUP(SUBSTITUTE(D$1,"성장단계","")&amp;"보스단계오프셋",ChapterTable!$R:$S,2,0))/ChapterTable!$R$23)))</f>
        <v>0</v>
      </c>
      <c r="E2000" s="1">
        <f ca="1">IF(AND($A2000=0,$B2000=1),
    VLOOKUP(1,ChapterTable!$1:$1048576,MATCH("최종"&amp;SUBSTITUTE(SUBSTITUTE(E$1,"standard",""),"|Float",""),ChapterTable!$1:$1,0),0)*ChapterTable!$P$17,
  IF(AND($A2000=0,$B2000=0),
    E2001,
  IF($B2000=0,
    VLOOKUP($A2000,ChapterTable!$1:$1048576,MATCH("최종"&amp;SUBSTITUTE(SUBSTITUTE(E$1,"standard",""),"|Float",""),ChapterTable!$1:$1,0),0),
  IF($B2000=1,
    IF($L2000=FALSE,
      VLOOKUP($A2000,ChapterTable!$1:$1048576,MATCH("최종"&amp;SUBSTITUTE(SUBSTITUTE(E$1,"standard",""),"|Float",""),ChapterTable!$1:$1,0),0),
      VLOOKUP($A2000-ChapterTable!$P$11,ChapterTable!$1:$1048576,MATCH("최종"&amp;SUBSTITUTE(SUBSTITUTE(E$1,"standard",""),"|Float",""),ChapterTable!$1:$1,0),0)*ChapterTable!$P$14
    ),
  OFFSET(E2000,-$B2000+IF($L2000,1,0),0)*IF($B2000&gt;OFFSET($B2000,1,0),ChapterTable!$R$17,1)*
    (VLOOKUP(SUBSTITUTE(SUBSTITUTE(E$1,"standard",""),"|Float","")&amp;IF(OR($L2000=TRUE,$A2000=0,MOD($A2000,ChapterTable!$R$20)&lt;&gt;0),"","보스")&amp;"인게임누적곱배수",ChapterTable!$R:$S,2,0)^C2000
    +VLOOKUP(SUBSTITUTE(SUBSTITUTE(E$1,"standard",""),"|Float","")&amp;IF(OR($L2000=TRUE,$A2000=0,MOD($A2000,ChapterTable!$R$20)&lt;&gt;0),"","보스")&amp;"인게임누적합배수",ChapterTable!$R:$S,2,0)*C2000)
  )
  )
  )
)</f>
        <v>108772.84237060546</v>
      </c>
      <c r="F2000" s="1">
        <f ca="1">IF(AND($A2000=0,$B2000=1),
    VLOOKUP(1,ChapterTable!$1:$1048576,MATCH("최종"&amp;SUBSTITUTE(SUBSTITUTE(F$1,"standard",""),"|Float",""),ChapterTable!$1:$1,0),0)*ChapterTable!$P$17,
  IF(AND($A2000=0,$B2000=0),
    F2001,
  IF($B2000=0,
    VLOOKUP($A2000,ChapterTable!$1:$1048576,MATCH("최종"&amp;SUBSTITUTE(SUBSTITUTE(F$1,"standard",""),"|Float",""),ChapterTable!$1:$1,0),0),
  IF($B2000=1,
    IF($L2000=FALSE,
      VLOOKUP($A2000,ChapterTable!$1:$1048576,MATCH("최종"&amp;SUBSTITUTE(SUBSTITUTE(F$1,"standard",""),"|Float",""),ChapterTable!$1:$1,0),0),
      VLOOKUP($A2000-ChapterTable!$P$11,ChapterTable!$1:$1048576,MATCH("최종"&amp;SUBSTITUTE(SUBSTITUTE(F$1,"standard",""),"|Float",""),ChapterTable!$1:$1,0),0)*ChapterTable!$P$14
    ),
  OFFSET(F2000,-$B2000+IF($L2000,1,0),0)*
    (VLOOKUP(SUBSTITUTE(SUBSTITUTE(F$1,"standard",""),"|Float","")&amp;IF(OR($L2000=TRUE,$A2000=0,MOD($A2000,ChapterTable!$R$20)&lt;&gt;0),"","보스")&amp;"인게임누적곱배수",ChapterTable!$R:$S,2,0)^D2000
    +VLOOKUP(SUBSTITUTE(SUBSTITUTE(F$1,"standard",""),"|Float","")&amp;IF(OR($L2000=TRUE,$A2000=0,MOD($A2000,ChapterTable!$R$20)&lt;&gt;0),"","보스")&amp;"인게임누적합배수",ChapterTable!$R:$S,2,0)*D2000)
  )
  )
  )
)</f>
        <v>37768.348045349121</v>
      </c>
      <c r="G2000" t="s">
        <v>715</v>
      </c>
      <c r="J2000" t="str">
        <f>IF(ISBLANK(I2000),"",
IFERROR(VLOOKUP(I2000,[1]StringTable!$1:$1048576,MATCH("kor|String",[1]StringTable!$1:$1,0),0),
"스트링없음"))</f>
        <v/>
      </c>
      <c r="L2000" t="b">
        <v>1</v>
      </c>
      <c r="N2000" t="str">
        <f>IF(ISBLANK(M2000),"",IF(ISERROR(VLOOKUP(M2000,MapTable!$A:$A,1,0)),"맵없음",""))</f>
        <v/>
      </c>
      <c r="O2000">
        <f t="shared" si="222"/>
        <v>91</v>
      </c>
      <c r="Q2000">
        <f t="shared" si="223"/>
        <v>91</v>
      </c>
      <c r="R2000" t="b">
        <f t="shared" ca="1" si="224"/>
        <v>1</v>
      </c>
      <c r="T2000" t="b">
        <f t="shared" ca="1" si="225"/>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228"/>
        <v>1</v>
      </c>
      <c r="AJ2000">
        <f t="shared" si="226"/>
        <v>1</v>
      </c>
      <c r="AK2000">
        <f t="shared" si="227"/>
        <v>1</v>
      </c>
      <c r="AL2000">
        <f t="shared" si="221"/>
        <v>3</v>
      </c>
    </row>
    <row r="2001" spans="1:38" hidden="1" x14ac:dyDescent="0.3">
      <c r="A2001">
        <v>18</v>
      </c>
      <c r="B2001">
        <v>10</v>
      </c>
      <c r="C2001">
        <f>IF(OR($L2001=TRUE,$A2001=0,MOD($A2001,ChapterTable!$R$20)&lt;&gt;0),
MAX(0,INT(($B2001+ChapterTable!$P$26+VLOOKUP(SUBSTITUTE(C$1,"성장단계","")&amp;"단계오프셋",ChapterTable!$R:$S,2,0))/ChapterTable!$P$23)),
MAX(0,INT(($B2001+ChapterTable!$R$26+VLOOKUP(SUBSTITUTE(C$1,"성장단계","")&amp;"보스단계오프셋",ChapterTable!$R:$S,2,0))/ChapterTable!$R$23)))</f>
        <v>1</v>
      </c>
      <c r="D2001">
        <f>IF(OR($L2001=TRUE,$A2001=0,MOD($A2001,ChapterTable!$R$20)&lt;&gt;0),
MAX(0,INT(($B2001+ChapterTable!$P$26+VLOOKUP(SUBSTITUTE(D$1,"성장단계","")&amp;"단계오프셋",ChapterTable!$R:$S,2,0))/ChapterTable!$P$23)),
MAX(0,INT(($B2001+ChapterTable!$R$26+VLOOKUP(SUBSTITUTE(D$1,"성장단계","")&amp;"보스단계오프셋",ChapterTable!$R:$S,2,0))/ChapterTable!$R$23)))</f>
        <v>0</v>
      </c>
      <c r="E2001" s="1">
        <f ca="1">IF(AND($A2001=0,$B2001=1),
    VLOOKUP(1,ChapterTable!$1:$1048576,MATCH("최종"&amp;SUBSTITUTE(SUBSTITUTE(E$1,"standard",""),"|Float",""),ChapterTable!$1:$1,0),0)*ChapterTable!$P$17,
  IF(AND($A2001=0,$B2001=0),
    E2002,
  IF($B2001=0,
    VLOOKUP($A2001,ChapterTable!$1:$1048576,MATCH("최종"&amp;SUBSTITUTE(SUBSTITUTE(E$1,"standard",""),"|Float",""),ChapterTable!$1:$1,0),0),
  IF($B2001=1,
    IF($L2001=FALSE,
      VLOOKUP($A2001,ChapterTable!$1:$1048576,MATCH("최종"&amp;SUBSTITUTE(SUBSTITUTE(E$1,"standard",""),"|Float",""),ChapterTable!$1:$1,0),0),
      VLOOKUP($A2001-ChapterTable!$P$11,ChapterTable!$1:$1048576,MATCH("최종"&amp;SUBSTITUTE(SUBSTITUTE(E$1,"standard",""),"|Float",""),ChapterTable!$1:$1,0),0)*ChapterTable!$P$14
    ),
  OFFSET(E2001,-$B2001+IF($L2001,1,0),0)*IF($B2001&gt;OFFSET($B2001,1,0),ChapterTable!$R$17,1)*
    (VLOOKUP(SUBSTITUTE(SUBSTITUTE(E$1,"standard",""),"|Float","")&amp;IF(OR($L2001=TRUE,$A2001=0,MOD($A2001,ChapterTable!$R$20)&lt;&gt;0),"","보스")&amp;"인게임누적곱배수",ChapterTable!$R:$S,2,0)^C2001
    +VLOOKUP(SUBSTITUTE(SUBSTITUTE(E$1,"standard",""),"|Float","")&amp;IF(OR($L2001=TRUE,$A2001=0,MOD($A2001,ChapterTable!$R$20)&lt;&gt;0),"","보스")&amp;"인게임누적합배수",ChapterTable!$R:$S,2,0)*C2001)
  )
  )
  )
)</f>
        <v>108772.84237060546</v>
      </c>
      <c r="F2001" s="1">
        <f ca="1">IF(AND($A2001=0,$B2001=1),
    VLOOKUP(1,ChapterTable!$1:$1048576,MATCH("최종"&amp;SUBSTITUTE(SUBSTITUTE(F$1,"standard",""),"|Float",""),ChapterTable!$1:$1,0),0)*ChapterTable!$P$17,
  IF(AND($A2001=0,$B2001=0),
    F2002,
  IF($B2001=0,
    VLOOKUP($A2001,ChapterTable!$1:$1048576,MATCH("최종"&amp;SUBSTITUTE(SUBSTITUTE(F$1,"standard",""),"|Float",""),ChapterTable!$1:$1,0),0),
  IF($B2001=1,
    IF($L2001=FALSE,
      VLOOKUP($A2001,ChapterTable!$1:$1048576,MATCH("최종"&amp;SUBSTITUTE(SUBSTITUTE(F$1,"standard",""),"|Float",""),ChapterTable!$1:$1,0),0),
      VLOOKUP($A2001-ChapterTable!$P$11,ChapterTable!$1:$1048576,MATCH("최종"&amp;SUBSTITUTE(SUBSTITUTE(F$1,"standard",""),"|Float",""),ChapterTable!$1:$1,0),0)*ChapterTable!$P$14
    ),
  OFFSET(F2001,-$B2001+IF($L2001,1,0),0)*
    (VLOOKUP(SUBSTITUTE(SUBSTITUTE(F$1,"standard",""),"|Float","")&amp;IF(OR($L2001=TRUE,$A2001=0,MOD($A2001,ChapterTable!$R$20)&lt;&gt;0),"","보스")&amp;"인게임누적곱배수",ChapterTable!$R:$S,2,0)^D2001
    +VLOOKUP(SUBSTITUTE(SUBSTITUTE(F$1,"standard",""),"|Float","")&amp;IF(OR($L2001=TRUE,$A2001=0,MOD($A2001,ChapterTable!$R$20)&lt;&gt;0),"","보스")&amp;"인게임누적합배수",ChapterTable!$R:$S,2,0)*D2001)
  )
  )
  )
)</f>
        <v>37768.348045349121</v>
      </c>
      <c r="G2001" t="s">
        <v>715</v>
      </c>
      <c r="J2001" t="str">
        <f>IF(ISBLANK(I2001),"",
IFERROR(VLOOKUP(I2001,[1]StringTable!$1:$1048576,MATCH("kor|String",[1]StringTable!$1:$1,0),0),
"스트링없음"))</f>
        <v/>
      </c>
      <c r="L2001" t="b">
        <v>1</v>
      </c>
      <c r="N2001" t="str">
        <f>IF(ISBLANK(M2001),"",IF(ISERROR(VLOOKUP(M2001,MapTable!$A:$A,1,0)),"맵없음",""))</f>
        <v/>
      </c>
      <c r="O2001">
        <f t="shared" si="222"/>
        <v>21</v>
      </c>
      <c r="Q2001">
        <f t="shared" si="223"/>
        <v>21</v>
      </c>
      <c r="R2001" t="b">
        <f t="shared" ca="1" si="224"/>
        <v>1</v>
      </c>
      <c r="T2001" t="b">
        <f t="shared" ca="1" si="225"/>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228"/>
        <v>1</v>
      </c>
      <c r="AJ2001">
        <f t="shared" si="226"/>
        <v>1</v>
      </c>
      <c r="AK2001">
        <f t="shared" si="227"/>
        <v>1</v>
      </c>
      <c r="AL2001">
        <f t="shared" si="221"/>
        <v>3</v>
      </c>
    </row>
    <row r="2002" spans="1:38" hidden="1" x14ac:dyDescent="0.3">
      <c r="A2002">
        <v>18</v>
      </c>
      <c r="B2002">
        <v>11</v>
      </c>
      <c r="C2002">
        <f>IF(OR($L2002=TRUE,$A2002=0,MOD($A2002,ChapterTable!$R$20)&lt;&gt;0),
MAX(0,INT(($B2002+ChapterTable!$P$26+VLOOKUP(SUBSTITUTE(C$1,"성장단계","")&amp;"단계오프셋",ChapterTable!$R:$S,2,0))/ChapterTable!$P$23)),
MAX(0,INT(($B2002+ChapterTable!$R$26+VLOOKUP(SUBSTITUTE(C$1,"성장단계","")&amp;"보스단계오프셋",ChapterTable!$R:$S,2,0))/ChapterTable!$R$23)))</f>
        <v>1</v>
      </c>
      <c r="D2002">
        <f>IF(OR($L2002=TRUE,$A2002=0,MOD($A2002,ChapterTable!$R$20)&lt;&gt;0),
MAX(0,INT(($B2002+ChapterTable!$P$26+VLOOKUP(SUBSTITUTE(D$1,"성장단계","")&amp;"단계오프셋",ChapterTable!$R:$S,2,0))/ChapterTable!$P$23)),
MAX(0,INT(($B2002+ChapterTable!$R$26+VLOOKUP(SUBSTITUTE(D$1,"성장단계","")&amp;"보스단계오프셋",ChapterTable!$R:$S,2,0))/ChapterTable!$R$23)))</f>
        <v>1</v>
      </c>
      <c r="E2002" s="1">
        <f ca="1">IF(AND($A2002=0,$B2002=1),
    VLOOKUP(1,ChapterTable!$1:$1048576,MATCH("최종"&amp;SUBSTITUTE(SUBSTITUTE(E$1,"standard",""),"|Float",""),ChapterTable!$1:$1,0),0)*ChapterTable!$P$17,
  IF(AND($A2002=0,$B2002=0),
    E2003,
  IF($B2002=0,
    VLOOKUP($A2002,ChapterTable!$1:$1048576,MATCH("최종"&amp;SUBSTITUTE(SUBSTITUTE(E$1,"standard",""),"|Float",""),ChapterTable!$1:$1,0),0),
  IF($B2002=1,
    IF($L2002=FALSE,
      VLOOKUP($A2002,ChapterTable!$1:$1048576,MATCH("최종"&amp;SUBSTITUTE(SUBSTITUTE(E$1,"standard",""),"|Float",""),ChapterTable!$1:$1,0),0),
      VLOOKUP($A2002-ChapterTable!$P$11,ChapterTable!$1:$1048576,MATCH("최종"&amp;SUBSTITUTE(SUBSTITUTE(E$1,"standard",""),"|Float",""),ChapterTable!$1:$1,0),0)*ChapterTable!$P$14
    ),
  OFFSET(E2002,-$B2002+IF($L2002,1,0),0)*IF($B2002&gt;OFFSET($B2002,1,0),ChapterTable!$R$17,1)*
    (VLOOKUP(SUBSTITUTE(SUBSTITUTE(E$1,"standard",""),"|Float","")&amp;IF(OR($L2002=TRUE,$A2002=0,MOD($A2002,ChapterTable!$R$20)&lt;&gt;0),"","보스")&amp;"인게임누적곱배수",ChapterTable!$R:$S,2,0)^C2002
    +VLOOKUP(SUBSTITUTE(SUBSTITUTE(E$1,"standard",""),"|Float","")&amp;IF(OR($L2002=TRUE,$A2002=0,MOD($A2002,ChapterTable!$R$20)&lt;&gt;0),"","보스")&amp;"인게임누적합배수",ChapterTable!$R:$S,2,0)*C2002)
  )
  )
  )
)</f>
        <v>108772.84237060546</v>
      </c>
      <c r="F2002" s="1">
        <f ca="1">IF(AND($A2002=0,$B2002=1),
    VLOOKUP(1,ChapterTable!$1:$1048576,MATCH("최종"&amp;SUBSTITUTE(SUBSTITUTE(F$1,"standard",""),"|Float",""),ChapterTable!$1:$1,0),0)*ChapterTable!$P$17,
  IF(AND($A2002=0,$B2002=0),
    F2003,
  IF($B2002=0,
    VLOOKUP($A2002,ChapterTable!$1:$1048576,MATCH("최종"&amp;SUBSTITUTE(SUBSTITUTE(F$1,"standard",""),"|Float",""),ChapterTable!$1:$1,0),0),
  IF($B2002=1,
    IF($L2002=FALSE,
      VLOOKUP($A2002,ChapterTable!$1:$1048576,MATCH("최종"&amp;SUBSTITUTE(SUBSTITUTE(F$1,"standard",""),"|Float",""),ChapterTable!$1:$1,0),0),
      VLOOKUP($A2002-ChapterTable!$P$11,ChapterTable!$1:$1048576,MATCH("최종"&amp;SUBSTITUTE(SUBSTITUTE(F$1,"standard",""),"|Float",""),ChapterTable!$1:$1,0),0)*ChapterTable!$P$14
    ),
  OFFSET(F2002,-$B2002+IF($L2002,1,0),0)*
    (VLOOKUP(SUBSTITUTE(SUBSTITUTE(F$1,"standard",""),"|Float","")&amp;IF(OR($L2002=TRUE,$A2002=0,MOD($A2002,ChapterTable!$R$20)&lt;&gt;0),"","보스")&amp;"인게임누적곱배수",ChapterTable!$R:$S,2,0)^D2002
    +VLOOKUP(SUBSTITUTE(SUBSTITUTE(F$1,"standard",""),"|Float","")&amp;IF(OR($L2002=TRUE,$A2002=0,MOD($A2002,ChapterTable!$R$20)&lt;&gt;0),"","보스")&amp;"인게임누적합배수",ChapterTable!$R:$S,2,0)*D2002)
  )
  )
  )
)</f>
        <v>40600.974148750305</v>
      </c>
      <c r="G2002" t="s">
        <v>715</v>
      </c>
      <c r="J2002" t="str">
        <f>IF(ISBLANK(I2002),"",
IFERROR(VLOOKUP(I2002,[1]StringTable!$1:$1048576,MATCH("kor|String",[1]StringTable!$1:$1,0),0),
"스트링없음"))</f>
        <v/>
      </c>
      <c r="L2002" t="b">
        <v>1</v>
      </c>
      <c r="N2002" t="str">
        <f>IF(ISBLANK(M2002),"",IF(ISERROR(VLOOKUP(M2002,MapTable!$A:$A,1,0)),"맵없음",""))</f>
        <v/>
      </c>
      <c r="O2002">
        <f t="shared" si="222"/>
        <v>2</v>
      </c>
      <c r="Q2002">
        <f t="shared" si="223"/>
        <v>2</v>
      </c>
      <c r="R2002" t="b">
        <f t="shared" ca="1" si="224"/>
        <v>1</v>
      </c>
      <c r="T2002" t="b">
        <f t="shared" ca="1" si="225"/>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228"/>
        <v>0.5</v>
      </c>
      <c r="AJ2002">
        <f t="shared" si="226"/>
        <v>0.54666666600000002</v>
      </c>
      <c r="AK2002">
        <f t="shared" si="227"/>
        <v>1</v>
      </c>
      <c r="AL2002">
        <f t="shared" si="221"/>
        <v>3</v>
      </c>
    </row>
    <row r="2003" spans="1:38" hidden="1" x14ac:dyDescent="0.3">
      <c r="A2003">
        <v>18</v>
      </c>
      <c r="B2003">
        <v>12</v>
      </c>
      <c r="C2003">
        <f>IF(OR($L2003=TRUE,$A2003=0,MOD($A2003,ChapterTable!$R$20)&lt;&gt;0),
MAX(0,INT(($B2003+ChapterTable!$P$26+VLOOKUP(SUBSTITUTE(C$1,"성장단계","")&amp;"단계오프셋",ChapterTable!$R:$S,2,0))/ChapterTable!$P$23)),
MAX(0,INT(($B2003+ChapterTable!$R$26+VLOOKUP(SUBSTITUTE(C$1,"성장단계","")&amp;"보스단계오프셋",ChapterTable!$R:$S,2,0))/ChapterTable!$R$23)))</f>
        <v>1</v>
      </c>
      <c r="D2003">
        <f>IF(OR($L2003=TRUE,$A2003=0,MOD($A2003,ChapterTable!$R$20)&lt;&gt;0),
MAX(0,INT(($B2003+ChapterTable!$P$26+VLOOKUP(SUBSTITUTE(D$1,"성장단계","")&amp;"단계오프셋",ChapterTable!$R:$S,2,0))/ChapterTable!$P$23)),
MAX(0,INT(($B2003+ChapterTable!$R$26+VLOOKUP(SUBSTITUTE(D$1,"성장단계","")&amp;"보스단계오프셋",ChapterTable!$R:$S,2,0))/ChapterTable!$R$23)))</f>
        <v>1</v>
      </c>
      <c r="E2003" s="1">
        <f ca="1">IF(AND($A2003=0,$B2003=1),
    VLOOKUP(1,ChapterTable!$1:$1048576,MATCH("최종"&amp;SUBSTITUTE(SUBSTITUTE(E$1,"standard",""),"|Float",""),ChapterTable!$1:$1,0),0)*ChapterTable!$P$17,
  IF(AND($A2003=0,$B2003=0),
    E2004,
  IF($B2003=0,
    VLOOKUP($A2003,ChapterTable!$1:$1048576,MATCH("최종"&amp;SUBSTITUTE(SUBSTITUTE(E$1,"standard",""),"|Float",""),ChapterTable!$1:$1,0),0),
  IF($B2003=1,
    IF($L2003=FALSE,
      VLOOKUP($A2003,ChapterTable!$1:$1048576,MATCH("최종"&amp;SUBSTITUTE(SUBSTITUTE(E$1,"standard",""),"|Float",""),ChapterTable!$1:$1,0),0),
      VLOOKUP($A2003-ChapterTable!$P$11,ChapterTable!$1:$1048576,MATCH("최종"&amp;SUBSTITUTE(SUBSTITUTE(E$1,"standard",""),"|Float",""),ChapterTable!$1:$1,0),0)*ChapterTable!$P$14
    ),
  OFFSET(E2003,-$B2003+IF($L2003,1,0),0)*IF($B2003&gt;OFFSET($B2003,1,0),ChapterTable!$R$17,1)*
    (VLOOKUP(SUBSTITUTE(SUBSTITUTE(E$1,"standard",""),"|Float","")&amp;IF(OR($L2003=TRUE,$A2003=0,MOD($A2003,ChapterTable!$R$20)&lt;&gt;0),"","보스")&amp;"인게임누적곱배수",ChapterTable!$R:$S,2,0)^C2003
    +VLOOKUP(SUBSTITUTE(SUBSTITUTE(E$1,"standard",""),"|Float","")&amp;IF(OR($L2003=TRUE,$A2003=0,MOD($A2003,ChapterTable!$R$20)&lt;&gt;0),"","보스")&amp;"인게임누적합배수",ChapterTable!$R:$S,2,0)*C2003)
  )
  )
  )
)</f>
        <v>108772.84237060546</v>
      </c>
      <c r="F2003" s="1">
        <f ca="1">IF(AND($A2003=0,$B2003=1),
    VLOOKUP(1,ChapterTable!$1:$1048576,MATCH("최종"&amp;SUBSTITUTE(SUBSTITUTE(F$1,"standard",""),"|Float",""),ChapterTable!$1:$1,0),0)*ChapterTable!$P$17,
  IF(AND($A2003=0,$B2003=0),
    F2004,
  IF($B2003=0,
    VLOOKUP($A2003,ChapterTable!$1:$1048576,MATCH("최종"&amp;SUBSTITUTE(SUBSTITUTE(F$1,"standard",""),"|Float",""),ChapterTable!$1:$1,0),0),
  IF($B2003=1,
    IF($L2003=FALSE,
      VLOOKUP($A2003,ChapterTable!$1:$1048576,MATCH("최종"&amp;SUBSTITUTE(SUBSTITUTE(F$1,"standard",""),"|Float",""),ChapterTable!$1:$1,0),0),
      VLOOKUP($A2003-ChapterTable!$P$11,ChapterTable!$1:$1048576,MATCH("최종"&amp;SUBSTITUTE(SUBSTITUTE(F$1,"standard",""),"|Float",""),ChapterTable!$1:$1,0),0)*ChapterTable!$P$14
    ),
  OFFSET(F2003,-$B2003+IF($L2003,1,0),0)*
    (VLOOKUP(SUBSTITUTE(SUBSTITUTE(F$1,"standard",""),"|Float","")&amp;IF(OR($L2003=TRUE,$A2003=0,MOD($A2003,ChapterTable!$R$20)&lt;&gt;0),"","보스")&amp;"인게임누적곱배수",ChapterTable!$R:$S,2,0)^D2003
    +VLOOKUP(SUBSTITUTE(SUBSTITUTE(F$1,"standard",""),"|Float","")&amp;IF(OR($L2003=TRUE,$A2003=0,MOD($A2003,ChapterTable!$R$20)&lt;&gt;0),"","보스")&amp;"인게임누적합배수",ChapterTable!$R:$S,2,0)*D2003)
  )
  )
  )
)</f>
        <v>40600.974148750305</v>
      </c>
      <c r="G2003" t="s">
        <v>715</v>
      </c>
      <c r="J2003" t="str">
        <f>IF(ISBLANK(I2003),"",
IFERROR(VLOOKUP(I2003,[1]StringTable!$1:$1048576,MATCH("kor|String",[1]StringTable!$1:$1,0),0),
"스트링없음"))</f>
        <v/>
      </c>
      <c r="L2003" t="b">
        <v>1</v>
      </c>
      <c r="N2003" t="str">
        <f>IF(ISBLANK(M2003),"",IF(ISERROR(VLOOKUP(M2003,MapTable!$A:$A,1,0)),"맵없음",""))</f>
        <v/>
      </c>
      <c r="O2003">
        <f t="shared" si="222"/>
        <v>2</v>
      </c>
      <c r="Q2003">
        <f t="shared" si="223"/>
        <v>2</v>
      </c>
      <c r="R2003" t="b">
        <f t="shared" ca="1" si="224"/>
        <v>1</v>
      </c>
      <c r="T2003" t="b">
        <f t="shared" ca="1" si="225"/>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228"/>
        <v>0.5</v>
      </c>
      <c r="AJ2003">
        <f t="shared" si="226"/>
        <v>0.54666666600000002</v>
      </c>
      <c r="AK2003">
        <f t="shared" si="227"/>
        <v>1</v>
      </c>
      <c r="AL2003">
        <f t="shared" si="221"/>
        <v>3</v>
      </c>
    </row>
    <row r="2004" spans="1:38" hidden="1" x14ac:dyDescent="0.3">
      <c r="A2004">
        <v>18</v>
      </c>
      <c r="B2004">
        <v>13</v>
      </c>
      <c r="C2004">
        <f>IF(OR($L2004=TRUE,$A2004=0,MOD($A2004,ChapterTable!$R$20)&lt;&gt;0),
MAX(0,INT(($B2004+ChapterTable!$P$26+VLOOKUP(SUBSTITUTE(C$1,"성장단계","")&amp;"단계오프셋",ChapterTable!$R:$S,2,0))/ChapterTable!$P$23)),
MAX(0,INT(($B2004+ChapterTable!$R$26+VLOOKUP(SUBSTITUTE(C$1,"성장단계","")&amp;"보스단계오프셋",ChapterTable!$R:$S,2,0))/ChapterTable!$R$23)))</f>
        <v>1</v>
      </c>
      <c r="D2004">
        <f>IF(OR($L2004=TRUE,$A2004=0,MOD($A2004,ChapterTable!$R$20)&lt;&gt;0),
MAX(0,INT(($B2004+ChapterTable!$P$26+VLOOKUP(SUBSTITUTE(D$1,"성장단계","")&amp;"단계오프셋",ChapterTable!$R:$S,2,0))/ChapterTable!$P$23)),
MAX(0,INT(($B2004+ChapterTable!$R$26+VLOOKUP(SUBSTITUTE(D$1,"성장단계","")&amp;"보스단계오프셋",ChapterTable!$R:$S,2,0))/ChapterTable!$R$23)))</f>
        <v>1</v>
      </c>
      <c r="E2004" s="1">
        <f ca="1">IF(AND($A2004=0,$B2004=1),
    VLOOKUP(1,ChapterTable!$1:$1048576,MATCH("최종"&amp;SUBSTITUTE(SUBSTITUTE(E$1,"standard",""),"|Float",""),ChapterTable!$1:$1,0),0)*ChapterTable!$P$17,
  IF(AND($A2004=0,$B2004=0),
    E2005,
  IF($B2004=0,
    VLOOKUP($A2004,ChapterTable!$1:$1048576,MATCH("최종"&amp;SUBSTITUTE(SUBSTITUTE(E$1,"standard",""),"|Float",""),ChapterTable!$1:$1,0),0),
  IF($B2004=1,
    IF($L2004=FALSE,
      VLOOKUP($A2004,ChapterTable!$1:$1048576,MATCH("최종"&amp;SUBSTITUTE(SUBSTITUTE(E$1,"standard",""),"|Float",""),ChapterTable!$1:$1,0),0),
      VLOOKUP($A2004-ChapterTable!$P$11,ChapterTable!$1:$1048576,MATCH("최종"&amp;SUBSTITUTE(SUBSTITUTE(E$1,"standard",""),"|Float",""),ChapterTable!$1:$1,0),0)*ChapterTable!$P$14
    ),
  OFFSET(E2004,-$B2004+IF($L2004,1,0),0)*IF($B2004&gt;OFFSET($B2004,1,0),ChapterTable!$R$17,1)*
    (VLOOKUP(SUBSTITUTE(SUBSTITUTE(E$1,"standard",""),"|Float","")&amp;IF(OR($L2004=TRUE,$A2004=0,MOD($A2004,ChapterTable!$R$20)&lt;&gt;0),"","보스")&amp;"인게임누적곱배수",ChapterTable!$R:$S,2,0)^C2004
    +VLOOKUP(SUBSTITUTE(SUBSTITUTE(E$1,"standard",""),"|Float","")&amp;IF(OR($L2004=TRUE,$A2004=0,MOD($A2004,ChapterTable!$R$20)&lt;&gt;0),"","보스")&amp;"인게임누적합배수",ChapterTable!$R:$S,2,0)*C2004)
  )
  )
  )
)</f>
        <v>108772.84237060546</v>
      </c>
      <c r="F2004" s="1">
        <f ca="1">IF(AND($A2004=0,$B2004=1),
    VLOOKUP(1,ChapterTable!$1:$1048576,MATCH("최종"&amp;SUBSTITUTE(SUBSTITUTE(F$1,"standard",""),"|Float",""),ChapterTable!$1:$1,0),0)*ChapterTable!$P$17,
  IF(AND($A2004=0,$B2004=0),
    F2005,
  IF($B2004=0,
    VLOOKUP($A2004,ChapterTable!$1:$1048576,MATCH("최종"&amp;SUBSTITUTE(SUBSTITUTE(F$1,"standard",""),"|Float",""),ChapterTable!$1:$1,0),0),
  IF($B2004=1,
    IF($L2004=FALSE,
      VLOOKUP($A2004,ChapterTable!$1:$1048576,MATCH("최종"&amp;SUBSTITUTE(SUBSTITUTE(F$1,"standard",""),"|Float",""),ChapterTable!$1:$1,0),0),
      VLOOKUP($A2004-ChapterTable!$P$11,ChapterTable!$1:$1048576,MATCH("최종"&amp;SUBSTITUTE(SUBSTITUTE(F$1,"standard",""),"|Float",""),ChapterTable!$1:$1,0),0)*ChapterTable!$P$14
    ),
  OFFSET(F2004,-$B2004+IF($L2004,1,0),0)*
    (VLOOKUP(SUBSTITUTE(SUBSTITUTE(F$1,"standard",""),"|Float","")&amp;IF(OR($L2004=TRUE,$A2004=0,MOD($A2004,ChapterTable!$R$20)&lt;&gt;0),"","보스")&amp;"인게임누적곱배수",ChapterTable!$R:$S,2,0)^D2004
    +VLOOKUP(SUBSTITUTE(SUBSTITUTE(F$1,"standard",""),"|Float","")&amp;IF(OR($L2004=TRUE,$A2004=0,MOD($A2004,ChapterTable!$R$20)&lt;&gt;0),"","보스")&amp;"인게임누적합배수",ChapterTable!$R:$S,2,0)*D2004)
  )
  )
  )
)</f>
        <v>40600.974148750305</v>
      </c>
      <c r="G2004" t="s">
        <v>715</v>
      </c>
      <c r="J2004" t="str">
        <f>IF(ISBLANK(I2004),"",
IFERROR(VLOOKUP(I2004,[1]StringTable!$1:$1048576,MATCH("kor|String",[1]StringTable!$1:$1,0),0),
"스트링없음"))</f>
        <v/>
      </c>
      <c r="L2004" t="b">
        <v>1</v>
      </c>
      <c r="N2004" t="str">
        <f>IF(ISBLANK(M2004),"",IF(ISERROR(VLOOKUP(M2004,MapTable!$A:$A,1,0)),"맵없음",""))</f>
        <v/>
      </c>
      <c r="O2004">
        <f t="shared" si="222"/>
        <v>2</v>
      </c>
      <c r="Q2004">
        <f t="shared" si="223"/>
        <v>2</v>
      </c>
      <c r="R2004" t="b">
        <f t="shared" ca="1" si="224"/>
        <v>1</v>
      </c>
      <c r="T2004" t="b">
        <f t="shared" ca="1" si="225"/>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228"/>
        <v>0.5</v>
      </c>
      <c r="AJ2004">
        <f t="shared" si="226"/>
        <v>0.54666666600000002</v>
      </c>
      <c r="AK2004">
        <f t="shared" si="227"/>
        <v>1</v>
      </c>
      <c r="AL2004">
        <f t="shared" si="221"/>
        <v>3</v>
      </c>
    </row>
    <row r="2005" spans="1:38" hidden="1" x14ac:dyDescent="0.3">
      <c r="A2005">
        <v>18</v>
      </c>
      <c r="B2005">
        <v>14</v>
      </c>
      <c r="C2005">
        <f>IF(OR($L2005=TRUE,$A2005=0,MOD($A2005,ChapterTable!$R$20)&lt;&gt;0),
MAX(0,INT(($B2005+ChapterTable!$P$26+VLOOKUP(SUBSTITUTE(C$1,"성장단계","")&amp;"단계오프셋",ChapterTable!$R:$S,2,0))/ChapterTable!$P$23)),
MAX(0,INT(($B2005+ChapterTable!$R$26+VLOOKUP(SUBSTITUTE(C$1,"성장단계","")&amp;"보스단계오프셋",ChapterTable!$R:$S,2,0))/ChapterTable!$R$23)))</f>
        <v>1</v>
      </c>
      <c r="D2005">
        <f>IF(OR($L2005=TRUE,$A2005=0,MOD($A2005,ChapterTable!$R$20)&lt;&gt;0),
MAX(0,INT(($B2005+ChapterTable!$P$26+VLOOKUP(SUBSTITUTE(D$1,"성장단계","")&amp;"단계오프셋",ChapterTable!$R:$S,2,0))/ChapterTable!$P$23)),
MAX(0,INT(($B2005+ChapterTable!$R$26+VLOOKUP(SUBSTITUTE(D$1,"성장단계","")&amp;"보스단계오프셋",ChapterTable!$R:$S,2,0))/ChapterTable!$R$23)))</f>
        <v>1</v>
      </c>
      <c r="E2005" s="1">
        <f ca="1">IF(AND($A2005=0,$B2005=1),
    VLOOKUP(1,ChapterTable!$1:$1048576,MATCH("최종"&amp;SUBSTITUTE(SUBSTITUTE(E$1,"standard",""),"|Float",""),ChapterTable!$1:$1,0),0)*ChapterTable!$P$17,
  IF(AND($A2005=0,$B2005=0),
    E2006,
  IF($B2005=0,
    VLOOKUP($A2005,ChapterTable!$1:$1048576,MATCH("최종"&amp;SUBSTITUTE(SUBSTITUTE(E$1,"standard",""),"|Float",""),ChapterTable!$1:$1,0),0),
  IF($B2005=1,
    IF($L2005=FALSE,
      VLOOKUP($A2005,ChapterTable!$1:$1048576,MATCH("최종"&amp;SUBSTITUTE(SUBSTITUTE(E$1,"standard",""),"|Float",""),ChapterTable!$1:$1,0),0),
      VLOOKUP($A2005-ChapterTable!$P$11,ChapterTable!$1:$1048576,MATCH("최종"&amp;SUBSTITUTE(SUBSTITUTE(E$1,"standard",""),"|Float",""),ChapterTable!$1:$1,0),0)*ChapterTable!$P$14
    ),
  OFFSET(E2005,-$B2005+IF($L2005,1,0),0)*IF($B2005&gt;OFFSET($B2005,1,0),ChapterTable!$R$17,1)*
    (VLOOKUP(SUBSTITUTE(SUBSTITUTE(E$1,"standard",""),"|Float","")&amp;IF(OR($L2005=TRUE,$A2005=0,MOD($A2005,ChapterTable!$R$20)&lt;&gt;0),"","보스")&amp;"인게임누적곱배수",ChapterTable!$R:$S,2,0)^C2005
    +VLOOKUP(SUBSTITUTE(SUBSTITUTE(E$1,"standard",""),"|Float","")&amp;IF(OR($L2005=TRUE,$A2005=0,MOD($A2005,ChapterTable!$R$20)&lt;&gt;0),"","보스")&amp;"인게임누적합배수",ChapterTable!$R:$S,2,0)*C2005)
  )
  )
  )
)</f>
        <v>108772.84237060546</v>
      </c>
      <c r="F2005" s="1">
        <f ca="1">IF(AND($A2005=0,$B2005=1),
    VLOOKUP(1,ChapterTable!$1:$1048576,MATCH("최종"&amp;SUBSTITUTE(SUBSTITUTE(F$1,"standard",""),"|Float",""),ChapterTable!$1:$1,0),0)*ChapterTable!$P$17,
  IF(AND($A2005=0,$B2005=0),
    F2006,
  IF($B2005=0,
    VLOOKUP($A2005,ChapterTable!$1:$1048576,MATCH("최종"&amp;SUBSTITUTE(SUBSTITUTE(F$1,"standard",""),"|Float",""),ChapterTable!$1:$1,0),0),
  IF($B2005=1,
    IF($L2005=FALSE,
      VLOOKUP($A2005,ChapterTable!$1:$1048576,MATCH("최종"&amp;SUBSTITUTE(SUBSTITUTE(F$1,"standard",""),"|Float",""),ChapterTable!$1:$1,0),0),
      VLOOKUP($A2005-ChapterTable!$P$11,ChapterTable!$1:$1048576,MATCH("최종"&amp;SUBSTITUTE(SUBSTITUTE(F$1,"standard",""),"|Float",""),ChapterTable!$1:$1,0),0)*ChapterTable!$P$14
    ),
  OFFSET(F2005,-$B2005+IF($L2005,1,0),0)*
    (VLOOKUP(SUBSTITUTE(SUBSTITUTE(F$1,"standard",""),"|Float","")&amp;IF(OR($L2005=TRUE,$A2005=0,MOD($A2005,ChapterTable!$R$20)&lt;&gt;0),"","보스")&amp;"인게임누적곱배수",ChapterTable!$R:$S,2,0)^D2005
    +VLOOKUP(SUBSTITUTE(SUBSTITUTE(F$1,"standard",""),"|Float","")&amp;IF(OR($L2005=TRUE,$A2005=0,MOD($A2005,ChapterTable!$R$20)&lt;&gt;0),"","보스")&amp;"인게임누적합배수",ChapterTable!$R:$S,2,0)*D2005)
  )
  )
  )
)</f>
        <v>40600.974148750305</v>
      </c>
      <c r="G2005" t="s">
        <v>715</v>
      </c>
      <c r="J2005" t="str">
        <f>IF(ISBLANK(I2005),"",
IFERROR(VLOOKUP(I2005,[1]StringTable!$1:$1048576,MATCH("kor|String",[1]StringTable!$1:$1,0),0),
"스트링없음"))</f>
        <v/>
      </c>
      <c r="L2005" t="b">
        <v>1</v>
      </c>
      <c r="N2005" t="str">
        <f>IF(ISBLANK(M2005),"",IF(ISERROR(VLOOKUP(M2005,MapTable!$A:$A,1,0)),"맵없음",""))</f>
        <v/>
      </c>
      <c r="O2005">
        <f t="shared" si="222"/>
        <v>2</v>
      </c>
      <c r="Q2005">
        <f t="shared" si="223"/>
        <v>2</v>
      </c>
      <c r="R2005" t="b">
        <f t="shared" ca="1" si="224"/>
        <v>1</v>
      </c>
      <c r="T2005" t="b">
        <f t="shared" ca="1" si="225"/>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228"/>
        <v>0.5</v>
      </c>
      <c r="AJ2005">
        <f t="shared" si="226"/>
        <v>0.54666666600000002</v>
      </c>
      <c r="AK2005">
        <f t="shared" si="227"/>
        <v>1</v>
      </c>
      <c r="AL2005">
        <f t="shared" si="221"/>
        <v>3</v>
      </c>
    </row>
    <row r="2006" spans="1:38" hidden="1" x14ac:dyDescent="0.3">
      <c r="A2006">
        <v>18</v>
      </c>
      <c r="B2006">
        <v>15</v>
      </c>
      <c r="C2006">
        <f>IF(OR($L2006=TRUE,$A2006=0,MOD($A2006,ChapterTable!$R$20)&lt;&gt;0),
MAX(0,INT(($B2006+ChapterTable!$P$26+VLOOKUP(SUBSTITUTE(C$1,"성장단계","")&amp;"단계오프셋",ChapterTable!$R:$S,2,0))/ChapterTable!$P$23)),
MAX(0,INT(($B2006+ChapterTable!$R$26+VLOOKUP(SUBSTITUTE(C$1,"성장단계","")&amp;"보스단계오프셋",ChapterTable!$R:$S,2,0))/ChapterTable!$R$23)))</f>
        <v>1</v>
      </c>
      <c r="D2006">
        <f>IF(OR($L2006=TRUE,$A2006=0,MOD($A2006,ChapterTable!$R$20)&lt;&gt;0),
MAX(0,INT(($B2006+ChapterTable!$P$26+VLOOKUP(SUBSTITUTE(D$1,"성장단계","")&amp;"단계오프셋",ChapterTable!$R:$S,2,0))/ChapterTable!$P$23)),
MAX(0,INT(($B2006+ChapterTable!$R$26+VLOOKUP(SUBSTITUTE(D$1,"성장단계","")&amp;"보스단계오프셋",ChapterTable!$R:$S,2,0))/ChapterTable!$R$23)))</f>
        <v>1</v>
      </c>
      <c r="E2006" s="1">
        <f ca="1">IF(AND($A2006=0,$B2006=1),
    VLOOKUP(1,ChapterTable!$1:$1048576,MATCH("최종"&amp;SUBSTITUTE(SUBSTITUTE(E$1,"standard",""),"|Float",""),ChapterTable!$1:$1,0),0)*ChapterTable!$P$17,
  IF(AND($A2006=0,$B2006=0),
    E2007,
  IF($B2006=0,
    VLOOKUP($A2006,ChapterTable!$1:$1048576,MATCH("최종"&amp;SUBSTITUTE(SUBSTITUTE(E$1,"standard",""),"|Float",""),ChapterTable!$1:$1,0),0),
  IF($B2006=1,
    IF($L2006=FALSE,
      VLOOKUP($A2006,ChapterTable!$1:$1048576,MATCH("최종"&amp;SUBSTITUTE(SUBSTITUTE(E$1,"standard",""),"|Float",""),ChapterTable!$1:$1,0),0),
      VLOOKUP($A2006-ChapterTable!$P$11,ChapterTable!$1:$1048576,MATCH("최종"&amp;SUBSTITUTE(SUBSTITUTE(E$1,"standard",""),"|Float",""),ChapterTable!$1:$1,0),0)*ChapterTable!$P$14
    ),
  OFFSET(E2006,-$B2006+IF($L2006,1,0),0)*IF($B2006&gt;OFFSET($B2006,1,0),ChapterTable!$R$17,1)*
    (VLOOKUP(SUBSTITUTE(SUBSTITUTE(E$1,"standard",""),"|Float","")&amp;IF(OR($L2006=TRUE,$A2006=0,MOD($A2006,ChapterTable!$R$20)&lt;&gt;0),"","보스")&amp;"인게임누적곱배수",ChapterTable!$R:$S,2,0)^C2006
    +VLOOKUP(SUBSTITUTE(SUBSTITUTE(E$1,"standard",""),"|Float","")&amp;IF(OR($L2006=TRUE,$A2006=0,MOD($A2006,ChapterTable!$R$20)&lt;&gt;0),"","보스")&amp;"인게임누적합배수",ChapterTable!$R:$S,2,0)*C2006)
  )
  )
  )
)</f>
        <v>108772.84237060546</v>
      </c>
      <c r="F2006" s="1">
        <f ca="1">IF(AND($A2006=0,$B2006=1),
    VLOOKUP(1,ChapterTable!$1:$1048576,MATCH("최종"&amp;SUBSTITUTE(SUBSTITUTE(F$1,"standard",""),"|Float",""),ChapterTable!$1:$1,0),0)*ChapterTable!$P$17,
  IF(AND($A2006=0,$B2006=0),
    F2007,
  IF($B2006=0,
    VLOOKUP($A2006,ChapterTable!$1:$1048576,MATCH("최종"&amp;SUBSTITUTE(SUBSTITUTE(F$1,"standard",""),"|Float",""),ChapterTable!$1:$1,0),0),
  IF($B2006=1,
    IF($L2006=FALSE,
      VLOOKUP($A2006,ChapterTable!$1:$1048576,MATCH("최종"&amp;SUBSTITUTE(SUBSTITUTE(F$1,"standard",""),"|Float",""),ChapterTable!$1:$1,0),0),
      VLOOKUP($A2006-ChapterTable!$P$11,ChapterTable!$1:$1048576,MATCH("최종"&amp;SUBSTITUTE(SUBSTITUTE(F$1,"standard",""),"|Float",""),ChapterTable!$1:$1,0),0)*ChapterTable!$P$14
    ),
  OFFSET(F2006,-$B2006+IF($L2006,1,0),0)*
    (VLOOKUP(SUBSTITUTE(SUBSTITUTE(F$1,"standard",""),"|Float","")&amp;IF(OR($L2006=TRUE,$A2006=0,MOD($A2006,ChapterTable!$R$20)&lt;&gt;0),"","보스")&amp;"인게임누적곱배수",ChapterTable!$R:$S,2,0)^D2006
    +VLOOKUP(SUBSTITUTE(SUBSTITUTE(F$1,"standard",""),"|Float","")&amp;IF(OR($L2006=TRUE,$A2006=0,MOD($A2006,ChapterTable!$R$20)&lt;&gt;0),"","보스")&amp;"인게임누적합배수",ChapterTable!$R:$S,2,0)*D2006)
  )
  )
  )
)</f>
        <v>40600.974148750305</v>
      </c>
      <c r="G2006" t="s">
        <v>715</v>
      </c>
      <c r="J2006" t="str">
        <f>IF(ISBLANK(I2006),"",
IFERROR(VLOOKUP(I2006,[1]StringTable!$1:$1048576,MATCH("kor|String",[1]StringTable!$1:$1,0),0),
"스트링없음"))</f>
        <v/>
      </c>
      <c r="L2006" t="b">
        <v>1</v>
      </c>
      <c r="N2006" t="str">
        <f>IF(ISBLANK(M2006),"",IF(ISERROR(VLOOKUP(M2006,MapTable!$A:$A,1,0)),"맵없음",""))</f>
        <v/>
      </c>
      <c r="O2006">
        <f t="shared" si="222"/>
        <v>11</v>
      </c>
      <c r="Q2006">
        <f t="shared" si="223"/>
        <v>11</v>
      </c>
      <c r="R2006" t="b">
        <f t="shared" ca="1" si="224"/>
        <v>1</v>
      </c>
      <c r="T2006" t="b">
        <f t="shared" ca="1" si="225"/>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228"/>
        <v>0.5</v>
      </c>
      <c r="AJ2006">
        <f t="shared" si="226"/>
        <v>0.54666666600000002</v>
      </c>
      <c r="AK2006">
        <f t="shared" si="227"/>
        <v>1</v>
      </c>
      <c r="AL2006">
        <f t="shared" si="221"/>
        <v>3</v>
      </c>
    </row>
    <row r="2007" spans="1:38" hidden="1" x14ac:dyDescent="0.3">
      <c r="A2007">
        <v>18</v>
      </c>
      <c r="B2007">
        <v>16</v>
      </c>
      <c r="C2007">
        <f>IF(OR($L2007=TRUE,$A2007=0,MOD($A2007,ChapterTable!$R$20)&lt;&gt;0),
MAX(0,INT(($B2007+ChapterTable!$P$26+VLOOKUP(SUBSTITUTE(C$1,"성장단계","")&amp;"단계오프셋",ChapterTable!$R:$S,2,0))/ChapterTable!$P$23)),
MAX(0,INT(($B2007+ChapterTable!$R$26+VLOOKUP(SUBSTITUTE(C$1,"성장단계","")&amp;"보스단계오프셋",ChapterTable!$R:$S,2,0))/ChapterTable!$R$23)))</f>
        <v>2</v>
      </c>
      <c r="D2007">
        <f>IF(OR($L2007=TRUE,$A2007=0,MOD($A2007,ChapterTable!$R$20)&lt;&gt;0),
MAX(0,INT(($B2007+ChapterTable!$P$26+VLOOKUP(SUBSTITUTE(D$1,"성장단계","")&amp;"단계오프셋",ChapterTable!$R:$S,2,0))/ChapterTable!$P$23)),
MAX(0,INT(($B2007+ChapterTable!$R$26+VLOOKUP(SUBSTITUTE(D$1,"성장단계","")&amp;"보스단계오프셋",ChapterTable!$R:$S,2,0))/ChapterTable!$R$23)))</f>
        <v>1</v>
      </c>
      <c r="E2007" s="1">
        <f ca="1">IF(AND($A2007=0,$B2007=1),
    VLOOKUP(1,ChapterTable!$1:$1048576,MATCH("최종"&amp;SUBSTITUTE(SUBSTITUTE(E$1,"standard",""),"|Float",""),ChapterTable!$1:$1,0),0)*ChapterTable!$P$17,
  IF(AND($A2007=0,$B2007=0),
    E2008,
  IF($B2007=0,
    VLOOKUP($A2007,ChapterTable!$1:$1048576,MATCH("최종"&amp;SUBSTITUTE(SUBSTITUTE(E$1,"standard",""),"|Float",""),ChapterTable!$1:$1,0),0),
  IF($B2007=1,
    IF($L2007=FALSE,
      VLOOKUP($A2007,ChapterTable!$1:$1048576,MATCH("최종"&amp;SUBSTITUTE(SUBSTITUTE(E$1,"standard",""),"|Float",""),ChapterTable!$1:$1,0),0),
      VLOOKUP($A2007-ChapterTable!$P$11,ChapterTable!$1:$1048576,MATCH("최종"&amp;SUBSTITUTE(SUBSTITUTE(E$1,"standard",""),"|Float",""),ChapterTable!$1:$1,0),0)*ChapterTable!$P$14
    ),
  OFFSET(E2007,-$B2007+IF($L2007,1,0),0)*IF($B2007&gt;OFFSET($B2007,1,0),ChapterTable!$R$17,1)*
    (VLOOKUP(SUBSTITUTE(SUBSTITUTE(E$1,"standard",""),"|Float","")&amp;IF(OR($L2007=TRUE,$A2007=0,MOD($A2007,ChapterTable!$R$20)&lt;&gt;0),"","보스")&amp;"인게임누적곱배수",ChapterTable!$R:$S,2,0)^C2007
    +VLOOKUP(SUBSTITUTE(SUBSTITUTE(E$1,"standard",""),"|Float","")&amp;IF(OR($L2007=TRUE,$A2007=0,MOD($A2007,ChapterTable!$R$20)&lt;&gt;0),"","보스")&amp;"인게임누적합배수",ChapterTable!$R:$S,2,0)*C2007)
  )
  )
  )
)</f>
        <v>126901.64943237304</v>
      </c>
      <c r="F2007" s="1">
        <f ca="1">IF(AND($A2007=0,$B2007=1),
    VLOOKUP(1,ChapterTable!$1:$1048576,MATCH("최종"&amp;SUBSTITUTE(SUBSTITUTE(F$1,"standard",""),"|Float",""),ChapterTable!$1:$1,0),0)*ChapterTable!$P$17,
  IF(AND($A2007=0,$B2007=0),
    F2008,
  IF($B2007=0,
    VLOOKUP($A2007,ChapterTable!$1:$1048576,MATCH("최종"&amp;SUBSTITUTE(SUBSTITUTE(F$1,"standard",""),"|Float",""),ChapterTable!$1:$1,0),0),
  IF($B2007=1,
    IF($L2007=FALSE,
      VLOOKUP($A2007,ChapterTable!$1:$1048576,MATCH("최종"&amp;SUBSTITUTE(SUBSTITUTE(F$1,"standard",""),"|Float",""),ChapterTable!$1:$1,0),0),
      VLOOKUP($A2007-ChapterTable!$P$11,ChapterTable!$1:$1048576,MATCH("최종"&amp;SUBSTITUTE(SUBSTITUTE(F$1,"standard",""),"|Float",""),ChapterTable!$1:$1,0),0)*ChapterTable!$P$14
    ),
  OFFSET(F2007,-$B2007+IF($L2007,1,0),0)*
    (VLOOKUP(SUBSTITUTE(SUBSTITUTE(F$1,"standard",""),"|Float","")&amp;IF(OR($L2007=TRUE,$A2007=0,MOD($A2007,ChapterTable!$R$20)&lt;&gt;0),"","보스")&amp;"인게임누적곱배수",ChapterTable!$R:$S,2,0)^D2007
    +VLOOKUP(SUBSTITUTE(SUBSTITUTE(F$1,"standard",""),"|Float","")&amp;IF(OR($L2007=TRUE,$A2007=0,MOD($A2007,ChapterTable!$R$20)&lt;&gt;0),"","보스")&amp;"인게임누적합배수",ChapterTable!$R:$S,2,0)*D2007)
  )
  )
  )
)</f>
        <v>40600.974148750305</v>
      </c>
      <c r="G2007" t="s">
        <v>715</v>
      </c>
      <c r="J2007" t="str">
        <f>IF(ISBLANK(I2007),"",
IFERROR(VLOOKUP(I2007,[1]StringTable!$1:$1048576,MATCH("kor|String",[1]StringTable!$1:$1,0),0),
"스트링없음"))</f>
        <v/>
      </c>
      <c r="L2007" t="b">
        <v>1</v>
      </c>
      <c r="N2007" t="str">
        <f>IF(ISBLANK(M2007),"",IF(ISERROR(VLOOKUP(M2007,MapTable!$A:$A,1,0)),"맵없음",""))</f>
        <v/>
      </c>
      <c r="O2007">
        <f t="shared" si="222"/>
        <v>2</v>
      </c>
      <c r="Q2007">
        <f t="shared" si="223"/>
        <v>2</v>
      </c>
      <c r="R2007" t="b">
        <f t="shared" ca="1" si="224"/>
        <v>1</v>
      </c>
      <c r="T2007" t="b">
        <f t="shared" ca="1" si="225"/>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228"/>
        <v>0.5</v>
      </c>
      <c r="AJ2007">
        <f t="shared" si="226"/>
        <v>0.54666666600000002</v>
      </c>
      <c r="AK2007">
        <f t="shared" si="227"/>
        <v>1</v>
      </c>
      <c r="AL2007">
        <f t="shared" si="221"/>
        <v>3</v>
      </c>
    </row>
    <row r="2008" spans="1:38" hidden="1" x14ac:dyDescent="0.3">
      <c r="A2008">
        <v>18</v>
      </c>
      <c r="B2008">
        <v>17</v>
      </c>
      <c r="C2008">
        <f>IF(OR($L2008=TRUE,$A2008=0,MOD($A2008,ChapterTable!$R$20)&lt;&gt;0),
MAX(0,INT(($B2008+ChapterTable!$P$26+VLOOKUP(SUBSTITUTE(C$1,"성장단계","")&amp;"단계오프셋",ChapterTable!$R:$S,2,0))/ChapterTable!$P$23)),
MAX(0,INT(($B2008+ChapterTable!$R$26+VLOOKUP(SUBSTITUTE(C$1,"성장단계","")&amp;"보스단계오프셋",ChapterTable!$R:$S,2,0))/ChapterTable!$R$23)))</f>
        <v>2</v>
      </c>
      <c r="D2008">
        <f>IF(OR($L2008=TRUE,$A2008=0,MOD($A2008,ChapterTable!$R$20)&lt;&gt;0),
MAX(0,INT(($B2008+ChapterTable!$P$26+VLOOKUP(SUBSTITUTE(D$1,"성장단계","")&amp;"단계오프셋",ChapterTable!$R:$S,2,0))/ChapterTable!$P$23)),
MAX(0,INT(($B2008+ChapterTable!$R$26+VLOOKUP(SUBSTITUTE(D$1,"성장단계","")&amp;"보스단계오프셋",ChapterTable!$R:$S,2,0))/ChapterTable!$R$23)))</f>
        <v>1</v>
      </c>
      <c r="E2008" s="1">
        <f ca="1">IF(AND($A2008=0,$B2008=1),
    VLOOKUP(1,ChapterTable!$1:$1048576,MATCH("최종"&amp;SUBSTITUTE(SUBSTITUTE(E$1,"standard",""),"|Float",""),ChapterTable!$1:$1,0),0)*ChapterTable!$P$17,
  IF(AND($A2008=0,$B2008=0),
    E2009,
  IF($B2008=0,
    VLOOKUP($A2008,ChapterTable!$1:$1048576,MATCH("최종"&amp;SUBSTITUTE(SUBSTITUTE(E$1,"standard",""),"|Float",""),ChapterTable!$1:$1,0),0),
  IF($B2008=1,
    IF($L2008=FALSE,
      VLOOKUP($A2008,ChapterTable!$1:$1048576,MATCH("최종"&amp;SUBSTITUTE(SUBSTITUTE(E$1,"standard",""),"|Float",""),ChapterTable!$1:$1,0),0),
      VLOOKUP($A2008-ChapterTable!$P$11,ChapterTable!$1:$1048576,MATCH("최종"&amp;SUBSTITUTE(SUBSTITUTE(E$1,"standard",""),"|Float",""),ChapterTable!$1:$1,0),0)*ChapterTable!$P$14
    ),
  OFFSET(E2008,-$B2008+IF($L2008,1,0),0)*IF($B2008&gt;OFFSET($B2008,1,0),ChapterTable!$R$17,1)*
    (VLOOKUP(SUBSTITUTE(SUBSTITUTE(E$1,"standard",""),"|Float","")&amp;IF(OR($L2008=TRUE,$A2008=0,MOD($A2008,ChapterTable!$R$20)&lt;&gt;0),"","보스")&amp;"인게임누적곱배수",ChapterTable!$R:$S,2,0)^C2008
    +VLOOKUP(SUBSTITUTE(SUBSTITUTE(E$1,"standard",""),"|Float","")&amp;IF(OR($L2008=TRUE,$A2008=0,MOD($A2008,ChapterTable!$R$20)&lt;&gt;0),"","보스")&amp;"인게임누적합배수",ChapterTable!$R:$S,2,0)*C2008)
  )
  )
  )
)</f>
        <v>126901.64943237304</v>
      </c>
      <c r="F2008" s="1">
        <f ca="1">IF(AND($A2008=0,$B2008=1),
    VLOOKUP(1,ChapterTable!$1:$1048576,MATCH("최종"&amp;SUBSTITUTE(SUBSTITUTE(F$1,"standard",""),"|Float",""),ChapterTable!$1:$1,0),0)*ChapterTable!$P$17,
  IF(AND($A2008=0,$B2008=0),
    F2009,
  IF($B2008=0,
    VLOOKUP($A2008,ChapterTable!$1:$1048576,MATCH("최종"&amp;SUBSTITUTE(SUBSTITUTE(F$1,"standard",""),"|Float",""),ChapterTable!$1:$1,0),0),
  IF($B2008=1,
    IF($L2008=FALSE,
      VLOOKUP($A2008,ChapterTable!$1:$1048576,MATCH("최종"&amp;SUBSTITUTE(SUBSTITUTE(F$1,"standard",""),"|Float",""),ChapterTable!$1:$1,0),0),
      VLOOKUP($A2008-ChapterTable!$P$11,ChapterTable!$1:$1048576,MATCH("최종"&amp;SUBSTITUTE(SUBSTITUTE(F$1,"standard",""),"|Float",""),ChapterTable!$1:$1,0),0)*ChapterTable!$P$14
    ),
  OFFSET(F2008,-$B2008+IF($L2008,1,0),0)*
    (VLOOKUP(SUBSTITUTE(SUBSTITUTE(F$1,"standard",""),"|Float","")&amp;IF(OR($L2008=TRUE,$A2008=0,MOD($A2008,ChapterTable!$R$20)&lt;&gt;0),"","보스")&amp;"인게임누적곱배수",ChapterTable!$R:$S,2,0)^D2008
    +VLOOKUP(SUBSTITUTE(SUBSTITUTE(F$1,"standard",""),"|Float","")&amp;IF(OR($L2008=TRUE,$A2008=0,MOD($A2008,ChapterTable!$R$20)&lt;&gt;0),"","보스")&amp;"인게임누적합배수",ChapterTable!$R:$S,2,0)*D2008)
  )
  )
  )
)</f>
        <v>40600.974148750305</v>
      </c>
      <c r="G2008" t="s">
        <v>715</v>
      </c>
      <c r="J2008" t="str">
        <f>IF(ISBLANK(I2008),"",
IFERROR(VLOOKUP(I2008,[1]StringTable!$1:$1048576,MATCH("kor|String",[1]StringTable!$1:$1,0),0),
"스트링없음"))</f>
        <v/>
      </c>
      <c r="L2008" t="b">
        <v>1</v>
      </c>
      <c r="N2008" t="str">
        <f>IF(ISBLANK(M2008),"",IF(ISERROR(VLOOKUP(M2008,MapTable!$A:$A,1,0)),"맵없음",""))</f>
        <v/>
      </c>
      <c r="O2008">
        <f t="shared" si="222"/>
        <v>2</v>
      </c>
      <c r="Q2008">
        <f t="shared" si="223"/>
        <v>2</v>
      </c>
      <c r="R2008" t="b">
        <f t="shared" ca="1" si="224"/>
        <v>1</v>
      </c>
      <c r="T2008" t="b">
        <f t="shared" ca="1" si="225"/>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228"/>
        <v>0.5</v>
      </c>
      <c r="AJ2008">
        <f t="shared" si="226"/>
        <v>0.54666666600000002</v>
      </c>
      <c r="AK2008">
        <f t="shared" si="227"/>
        <v>1</v>
      </c>
      <c r="AL2008">
        <f t="shared" si="221"/>
        <v>3</v>
      </c>
    </row>
    <row r="2009" spans="1:38" hidden="1" x14ac:dyDescent="0.3">
      <c r="A2009">
        <v>18</v>
      </c>
      <c r="B2009">
        <v>18</v>
      </c>
      <c r="C2009">
        <f>IF(OR($L2009=TRUE,$A2009=0,MOD($A2009,ChapterTable!$R$20)&lt;&gt;0),
MAX(0,INT(($B2009+ChapterTable!$P$26+VLOOKUP(SUBSTITUTE(C$1,"성장단계","")&amp;"단계오프셋",ChapterTable!$R:$S,2,0))/ChapterTable!$P$23)),
MAX(0,INT(($B2009+ChapterTable!$R$26+VLOOKUP(SUBSTITUTE(C$1,"성장단계","")&amp;"보스단계오프셋",ChapterTable!$R:$S,2,0))/ChapterTable!$R$23)))</f>
        <v>2</v>
      </c>
      <c r="D2009">
        <f>IF(OR($L2009=TRUE,$A2009=0,MOD($A2009,ChapterTable!$R$20)&lt;&gt;0),
MAX(0,INT(($B2009+ChapterTable!$P$26+VLOOKUP(SUBSTITUTE(D$1,"성장단계","")&amp;"단계오프셋",ChapterTable!$R:$S,2,0))/ChapterTable!$P$23)),
MAX(0,INT(($B2009+ChapterTable!$R$26+VLOOKUP(SUBSTITUTE(D$1,"성장단계","")&amp;"보스단계오프셋",ChapterTable!$R:$S,2,0))/ChapterTable!$R$23)))</f>
        <v>1</v>
      </c>
      <c r="E2009" s="1">
        <f ca="1">IF(AND($A2009=0,$B2009=1),
    VLOOKUP(1,ChapterTable!$1:$1048576,MATCH("최종"&amp;SUBSTITUTE(SUBSTITUTE(E$1,"standard",""),"|Float",""),ChapterTable!$1:$1,0),0)*ChapterTable!$P$17,
  IF(AND($A2009=0,$B2009=0),
    E2010,
  IF($B2009=0,
    VLOOKUP($A2009,ChapterTable!$1:$1048576,MATCH("최종"&amp;SUBSTITUTE(SUBSTITUTE(E$1,"standard",""),"|Float",""),ChapterTable!$1:$1,0),0),
  IF($B2009=1,
    IF($L2009=FALSE,
      VLOOKUP($A2009,ChapterTable!$1:$1048576,MATCH("최종"&amp;SUBSTITUTE(SUBSTITUTE(E$1,"standard",""),"|Float",""),ChapterTable!$1:$1,0),0),
      VLOOKUP($A2009-ChapterTable!$P$11,ChapterTable!$1:$1048576,MATCH("최종"&amp;SUBSTITUTE(SUBSTITUTE(E$1,"standard",""),"|Float",""),ChapterTable!$1:$1,0),0)*ChapterTable!$P$14
    ),
  OFFSET(E2009,-$B2009+IF($L2009,1,0),0)*IF($B2009&gt;OFFSET($B2009,1,0),ChapterTable!$R$17,1)*
    (VLOOKUP(SUBSTITUTE(SUBSTITUTE(E$1,"standard",""),"|Float","")&amp;IF(OR($L2009=TRUE,$A2009=0,MOD($A2009,ChapterTable!$R$20)&lt;&gt;0),"","보스")&amp;"인게임누적곱배수",ChapterTable!$R:$S,2,0)^C2009
    +VLOOKUP(SUBSTITUTE(SUBSTITUTE(E$1,"standard",""),"|Float","")&amp;IF(OR($L2009=TRUE,$A2009=0,MOD($A2009,ChapterTable!$R$20)&lt;&gt;0),"","보스")&amp;"인게임누적합배수",ChapterTable!$R:$S,2,0)*C2009)
  )
  )
  )
)</f>
        <v>126901.64943237304</v>
      </c>
      <c r="F2009" s="1">
        <f ca="1">IF(AND($A2009=0,$B2009=1),
    VLOOKUP(1,ChapterTable!$1:$1048576,MATCH("최종"&amp;SUBSTITUTE(SUBSTITUTE(F$1,"standard",""),"|Float",""),ChapterTable!$1:$1,0),0)*ChapterTable!$P$17,
  IF(AND($A2009=0,$B2009=0),
    F2010,
  IF($B2009=0,
    VLOOKUP($A2009,ChapterTable!$1:$1048576,MATCH("최종"&amp;SUBSTITUTE(SUBSTITUTE(F$1,"standard",""),"|Float",""),ChapterTable!$1:$1,0),0),
  IF($B2009=1,
    IF($L2009=FALSE,
      VLOOKUP($A2009,ChapterTable!$1:$1048576,MATCH("최종"&amp;SUBSTITUTE(SUBSTITUTE(F$1,"standard",""),"|Float",""),ChapterTable!$1:$1,0),0),
      VLOOKUP($A2009-ChapterTable!$P$11,ChapterTable!$1:$1048576,MATCH("최종"&amp;SUBSTITUTE(SUBSTITUTE(F$1,"standard",""),"|Float",""),ChapterTable!$1:$1,0),0)*ChapterTable!$P$14
    ),
  OFFSET(F2009,-$B2009+IF($L2009,1,0),0)*
    (VLOOKUP(SUBSTITUTE(SUBSTITUTE(F$1,"standard",""),"|Float","")&amp;IF(OR($L2009=TRUE,$A2009=0,MOD($A2009,ChapterTable!$R$20)&lt;&gt;0),"","보스")&amp;"인게임누적곱배수",ChapterTable!$R:$S,2,0)^D2009
    +VLOOKUP(SUBSTITUTE(SUBSTITUTE(F$1,"standard",""),"|Float","")&amp;IF(OR($L2009=TRUE,$A2009=0,MOD($A2009,ChapterTable!$R$20)&lt;&gt;0),"","보스")&amp;"인게임누적합배수",ChapterTable!$R:$S,2,0)*D2009)
  )
  )
  )
)</f>
        <v>40600.974148750305</v>
      </c>
      <c r="G2009" t="s">
        <v>715</v>
      </c>
      <c r="J2009" t="str">
        <f>IF(ISBLANK(I2009),"",
IFERROR(VLOOKUP(I2009,[1]StringTable!$1:$1048576,MATCH("kor|String",[1]StringTable!$1:$1,0),0),
"스트링없음"))</f>
        <v/>
      </c>
      <c r="L2009" t="b">
        <v>1</v>
      </c>
      <c r="N2009" t="str">
        <f>IF(ISBLANK(M2009),"",IF(ISERROR(VLOOKUP(M2009,MapTable!$A:$A,1,0)),"맵없음",""))</f>
        <v/>
      </c>
      <c r="O2009">
        <f t="shared" si="222"/>
        <v>2</v>
      </c>
      <c r="Q2009">
        <f t="shared" si="223"/>
        <v>2</v>
      </c>
      <c r="R2009" t="b">
        <f t="shared" ca="1" si="224"/>
        <v>1</v>
      </c>
      <c r="T2009" t="b">
        <f t="shared" ca="1" si="225"/>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228"/>
        <v>0.5</v>
      </c>
      <c r="AJ2009">
        <f t="shared" si="226"/>
        <v>0.54666666600000002</v>
      </c>
      <c r="AK2009">
        <f t="shared" si="227"/>
        <v>1</v>
      </c>
      <c r="AL2009">
        <f t="shared" si="221"/>
        <v>3</v>
      </c>
    </row>
    <row r="2010" spans="1:38" hidden="1" x14ac:dyDescent="0.3">
      <c r="A2010">
        <v>18</v>
      </c>
      <c r="B2010">
        <v>19</v>
      </c>
      <c r="C2010">
        <f>IF(OR($L2010=TRUE,$A2010=0,MOD($A2010,ChapterTable!$R$20)&lt;&gt;0),
MAX(0,INT(($B2010+ChapterTable!$P$26+VLOOKUP(SUBSTITUTE(C$1,"성장단계","")&amp;"단계오프셋",ChapterTable!$R:$S,2,0))/ChapterTable!$P$23)),
MAX(0,INT(($B2010+ChapterTable!$R$26+VLOOKUP(SUBSTITUTE(C$1,"성장단계","")&amp;"보스단계오프셋",ChapterTable!$R:$S,2,0))/ChapterTable!$R$23)))</f>
        <v>2</v>
      </c>
      <c r="D2010">
        <f>IF(OR($L2010=TRUE,$A2010=0,MOD($A2010,ChapterTable!$R$20)&lt;&gt;0),
MAX(0,INT(($B2010+ChapterTable!$P$26+VLOOKUP(SUBSTITUTE(D$1,"성장단계","")&amp;"단계오프셋",ChapterTable!$R:$S,2,0))/ChapterTable!$P$23)),
MAX(0,INT(($B2010+ChapterTable!$R$26+VLOOKUP(SUBSTITUTE(D$1,"성장단계","")&amp;"보스단계오프셋",ChapterTable!$R:$S,2,0))/ChapterTable!$R$23)))</f>
        <v>1</v>
      </c>
      <c r="E2010" s="1">
        <f ca="1">IF(AND($A2010=0,$B2010=1),
    VLOOKUP(1,ChapterTable!$1:$1048576,MATCH("최종"&amp;SUBSTITUTE(SUBSTITUTE(E$1,"standard",""),"|Float",""),ChapterTable!$1:$1,0),0)*ChapterTable!$P$17,
  IF(AND($A2010=0,$B2010=0),
    E2011,
  IF($B2010=0,
    VLOOKUP($A2010,ChapterTable!$1:$1048576,MATCH("최종"&amp;SUBSTITUTE(SUBSTITUTE(E$1,"standard",""),"|Float",""),ChapterTable!$1:$1,0),0),
  IF($B2010=1,
    IF($L2010=FALSE,
      VLOOKUP($A2010,ChapterTable!$1:$1048576,MATCH("최종"&amp;SUBSTITUTE(SUBSTITUTE(E$1,"standard",""),"|Float",""),ChapterTable!$1:$1,0),0),
      VLOOKUP($A2010-ChapterTable!$P$11,ChapterTable!$1:$1048576,MATCH("최종"&amp;SUBSTITUTE(SUBSTITUTE(E$1,"standard",""),"|Float",""),ChapterTable!$1:$1,0),0)*ChapterTable!$P$14
    ),
  OFFSET(E2010,-$B2010+IF($L2010,1,0),0)*IF($B2010&gt;OFFSET($B2010,1,0),ChapterTable!$R$17,1)*
    (VLOOKUP(SUBSTITUTE(SUBSTITUTE(E$1,"standard",""),"|Float","")&amp;IF(OR($L2010=TRUE,$A2010=0,MOD($A2010,ChapterTable!$R$20)&lt;&gt;0),"","보스")&amp;"인게임누적곱배수",ChapterTable!$R:$S,2,0)^C2010
    +VLOOKUP(SUBSTITUTE(SUBSTITUTE(E$1,"standard",""),"|Float","")&amp;IF(OR($L2010=TRUE,$A2010=0,MOD($A2010,ChapterTable!$R$20)&lt;&gt;0),"","보스")&amp;"인게임누적합배수",ChapterTable!$R:$S,2,0)*C2010)
  )
  )
  )
)</f>
        <v>126901.64943237304</v>
      </c>
      <c r="F2010" s="1">
        <f ca="1">IF(AND($A2010=0,$B2010=1),
    VLOOKUP(1,ChapterTable!$1:$1048576,MATCH("최종"&amp;SUBSTITUTE(SUBSTITUTE(F$1,"standard",""),"|Float",""),ChapterTable!$1:$1,0),0)*ChapterTable!$P$17,
  IF(AND($A2010=0,$B2010=0),
    F2011,
  IF($B2010=0,
    VLOOKUP($A2010,ChapterTable!$1:$1048576,MATCH("최종"&amp;SUBSTITUTE(SUBSTITUTE(F$1,"standard",""),"|Float",""),ChapterTable!$1:$1,0),0),
  IF($B2010=1,
    IF($L2010=FALSE,
      VLOOKUP($A2010,ChapterTable!$1:$1048576,MATCH("최종"&amp;SUBSTITUTE(SUBSTITUTE(F$1,"standard",""),"|Float",""),ChapterTable!$1:$1,0),0),
      VLOOKUP($A2010-ChapterTable!$P$11,ChapterTable!$1:$1048576,MATCH("최종"&amp;SUBSTITUTE(SUBSTITUTE(F$1,"standard",""),"|Float",""),ChapterTable!$1:$1,0),0)*ChapterTable!$P$14
    ),
  OFFSET(F2010,-$B2010+IF($L2010,1,0),0)*
    (VLOOKUP(SUBSTITUTE(SUBSTITUTE(F$1,"standard",""),"|Float","")&amp;IF(OR($L2010=TRUE,$A2010=0,MOD($A2010,ChapterTable!$R$20)&lt;&gt;0),"","보스")&amp;"인게임누적곱배수",ChapterTable!$R:$S,2,0)^D2010
    +VLOOKUP(SUBSTITUTE(SUBSTITUTE(F$1,"standard",""),"|Float","")&amp;IF(OR($L2010=TRUE,$A2010=0,MOD($A2010,ChapterTable!$R$20)&lt;&gt;0),"","보스")&amp;"인게임누적합배수",ChapterTable!$R:$S,2,0)*D2010)
  )
  )
  )
)</f>
        <v>40600.974148750305</v>
      </c>
      <c r="G2010" t="s">
        <v>715</v>
      </c>
      <c r="J2010" t="str">
        <f>IF(ISBLANK(I2010),"",
IFERROR(VLOOKUP(I2010,[1]StringTable!$1:$1048576,MATCH("kor|String",[1]StringTable!$1:$1,0),0),
"스트링없음"))</f>
        <v/>
      </c>
      <c r="L2010" t="b">
        <v>1</v>
      </c>
      <c r="N2010" t="str">
        <f>IF(ISBLANK(M2010),"",IF(ISERROR(VLOOKUP(M2010,MapTable!$A:$A,1,0)),"맵없음",""))</f>
        <v/>
      </c>
      <c r="O2010">
        <f t="shared" si="222"/>
        <v>92</v>
      </c>
      <c r="Q2010">
        <f t="shared" si="223"/>
        <v>92</v>
      </c>
      <c r="R2010" t="b">
        <f t="shared" ca="1" si="224"/>
        <v>1</v>
      </c>
      <c r="T2010" t="b">
        <f t="shared" ca="1" si="225"/>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228"/>
        <v>0.5</v>
      </c>
      <c r="AJ2010">
        <f t="shared" si="226"/>
        <v>0.54666666600000002</v>
      </c>
      <c r="AK2010">
        <f t="shared" si="227"/>
        <v>1</v>
      </c>
      <c r="AL2010">
        <f t="shared" si="221"/>
        <v>3</v>
      </c>
    </row>
    <row r="2011" spans="1:38" hidden="1" x14ac:dyDescent="0.3">
      <c r="A2011">
        <v>18</v>
      </c>
      <c r="B2011">
        <v>20</v>
      </c>
      <c r="C2011">
        <f>IF(OR($L2011=TRUE,$A2011=0,MOD($A2011,ChapterTable!$R$20)&lt;&gt;0),
MAX(0,INT(($B2011+ChapterTable!$P$26+VLOOKUP(SUBSTITUTE(C$1,"성장단계","")&amp;"단계오프셋",ChapterTable!$R:$S,2,0))/ChapterTable!$P$23)),
MAX(0,INT(($B2011+ChapterTable!$R$26+VLOOKUP(SUBSTITUTE(C$1,"성장단계","")&amp;"보스단계오프셋",ChapterTable!$R:$S,2,0))/ChapterTable!$R$23)))</f>
        <v>2</v>
      </c>
      <c r="D2011">
        <f>IF(OR($L2011=TRUE,$A2011=0,MOD($A2011,ChapterTable!$R$20)&lt;&gt;0),
MAX(0,INT(($B2011+ChapterTable!$P$26+VLOOKUP(SUBSTITUTE(D$1,"성장단계","")&amp;"단계오프셋",ChapterTable!$R:$S,2,0))/ChapterTable!$P$23)),
MAX(0,INT(($B2011+ChapterTable!$R$26+VLOOKUP(SUBSTITUTE(D$1,"성장단계","")&amp;"보스단계오프셋",ChapterTable!$R:$S,2,0))/ChapterTable!$R$23)))</f>
        <v>1</v>
      </c>
      <c r="E2011" s="1">
        <f ca="1">IF(AND($A2011=0,$B2011=1),
    VLOOKUP(1,ChapterTable!$1:$1048576,MATCH("최종"&amp;SUBSTITUTE(SUBSTITUTE(E$1,"standard",""),"|Float",""),ChapterTable!$1:$1,0),0)*ChapterTable!$P$17,
  IF(AND($A2011=0,$B2011=0),
    E2012,
  IF($B2011=0,
    VLOOKUP($A2011,ChapterTable!$1:$1048576,MATCH("최종"&amp;SUBSTITUTE(SUBSTITUTE(E$1,"standard",""),"|Float",""),ChapterTable!$1:$1,0),0),
  IF($B2011=1,
    IF($L2011=FALSE,
      VLOOKUP($A2011,ChapterTable!$1:$1048576,MATCH("최종"&amp;SUBSTITUTE(SUBSTITUTE(E$1,"standard",""),"|Float",""),ChapterTable!$1:$1,0),0),
      VLOOKUP($A2011-ChapterTable!$P$11,ChapterTable!$1:$1048576,MATCH("최종"&amp;SUBSTITUTE(SUBSTITUTE(E$1,"standard",""),"|Float",""),ChapterTable!$1:$1,0),0)*ChapterTable!$P$14
    ),
  OFFSET(E2011,-$B2011+IF($L2011,1,0),0)*IF($B2011&gt;OFFSET($B2011,1,0),ChapterTable!$R$17,1)*
    (VLOOKUP(SUBSTITUTE(SUBSTITUTE(E$1,"standard",""),"|Float","")&amp;IF(OR($L2011=TRUE,$A2011=0,MOD($A2011,ChapterTable!$R$20)&lt;&gt;0),"","보스")&amp;"인게임누적곱배수",ChapterTable!$R:$S,2,0)^C2011
    +VLOOKUP(SUBSTITUTE(SUBSTITUTE(E$1,"standard",""),"|Float","")&amp;IF(OR($L2011=TRUE,$A2011=0,MOD($A2011,ChapterTable!$R$20)&lt;&gt;0),"","보스")&amp;"인게임누적합배수",ChapterTable!$R:$S,2,0)*C2011)
  )
  )
  )
)</f>
        <v>126901.64943237304</v>
      </c>
      <c r="F2011" s="1">
        <f ca="1">IF(AND($A2011=0,$B2011=1),
    VLOOKUP(1,ChapterTable!$1:$1048576,MATCH("최종"&amp;SUBSTITUTE(SUBSTITUTE(F$1,"standard",""),"|Float",""),ChapterTable!$1:$1,0),0)*ChapterTable!$P$17,
  IF(AND($A2011=0,$B2011=0),
    F2012,
  IF($B2011=0,
    VLOOKUP($A2011,ChapterTable!$1:$1048576,MATCH("최종"&amp;SUBSTITUTE(SUBSTITUTE(F$1,"standard",""),"|Float",""),ChapterTable!$1:$1,0),0),
  IF($B2011=1,
    IF($L2011=FALSE,
      VLOOKUP($A2011,ChapterTable!$1:$1048576,MATCH("최종"&amp;SUBSTITUTE(SUBSTITUTE(F$1,"standard",""),"|Float",""),ChapterTable!$1:$1,0),0),
      VLOOKUP($A2011-ChapterTable!$P$11,ChapterTable!$1:$1048576,MATCH("최종"&amp;SUBSTITUTE(SUBSTITUTE(F$1,"standard",""),"|Float",""),ChapterTable!$1:$1,0),0)*ChapterTable!$P$14
    ),
  OFFSET(F2011,-$B2011+IF($L2011,1,0),0)*
    (VLOOKUP(SUBSTITUTE(SUBSTITUTE(F$1,"standard",""),"|Float","")&amp;IF(OR($L2011=TRUE,$A2011=0,MOD($A2011,ChapterTable!$R$20)&lt;&gt;0),"","보스")&amp;"인게임누적곱배수",ChapterTable!$R:$S,2,0)^D2011
    +VLOOKUP(SUBSTITUTE(SUBSTITUTE(F$1,"standard",""),"|Float","")&amp;IF(OR($L2011=TRUE,$A2011=0,MOD($A2011,ChapterTable!$R$20)&lt;&gt;0),"","보스")&amp;"인게임누적합배수",ChapterTable!$R:$S,2,0)*D2011)
  )
  )
  )
)</f>
        <v>40600.974148750305</v>
      </c>
      <c r="G2011" t="s">
        <v>715</v>
      </c>
      <c r="J2011" t="str">
        <f>IF(ISBLANK(I2011),"",
IFERROR(VLOOKUP(I2011,[1]StringTable!$1:$1048576,MATCH("kor|String",[1]StringTable!$1:$1,0),0),
"스트링없음"))</f>
        <v/>
      </c>
      <c r="L2011" t="b">
        <v>1</v>
      </c>
      <c r="N2011" t="str">
        <f>IF(ISBLANK(M2011),"",IF(ISERROR(VLOOKUP(M2011,MapTable!$A:$A,1,0)),"맵없음",""))</f>
        <v/>
      </c>
      <c r="O2011">
        <f t="shared" si="222"/>
        <v>22</v>
      </c>
      <c r="Q2011">
        <f t="shared" si="223"/>
        <v>22</v>
      </c>
      <c r="R2011" t="b">
        <f t="shared" ca="1" si="224"/>
        <v>1</v>
      </c>
      <c r="T2011" t="b">
        <f t="shared" ca="1" si="225"/>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228"/>
        <v>0.5</v>
      </c>
      <c r="AJ2011">
        <f t="shared" si="226"/>
        <v>1</v>
      </c>
      <c r="AK2011">
        <f t="shared" si="227"/>
        <v>2</v>
      </c>
      <c r="AL2011">
        <f t="shared" si="221"/>
        <v>3</v>
      </c>
    </row>
    <row r="2012" spans="1:38" hidden="1" x14ac:dyDescent="0.3">
      <c r="A2012">
        <v>18</v>
      </c>
      <c r="B2012">
        <v>21</v>
      </c>
      <c r="C2012">
        <f>IF(OR($L2012=TRUE,$A2012=0,MOD($A2012,ChapterTable!$R$20)&lt;&gt;0),
MAX(0,INT(($B2012+ChapterTable!$P$26+VLOOKUP(SUBSTITUTE(C$1,"성장단계","")&amp;"단계오프셋",ChapterTable!$R:$S,2,0))/ChapterTable!$P$23)),
MAX(0,INT(($B2012+ChapterTable!$R$26+VLOOKUP(SUBSTITUTE(C$1,"성장단계","")&amp;"보스단계오프셋",ChapterTable!$R:$S,2,0))/ChapterTable!$R$23)))</f>
        <v>2</v>
      </c>
      <c r="D2012">
        <f>IF(OR($L2012=TRUE,$A2012=0,MOD($A2012,ChapterTable!$R$20)&lt;&gt;0),
MAX(0,INT(($B2012+ChapterTable!$P$26+VLOOKUP(SUBSTITUTE(D$1,"성장단계","")&amp;"단계오프셋",ChapterTable!$R:$S,2,0))/ChapterTable!$P$23)),
MAX(0,INT(($B2012+ChapterTable!$R$26+VLOOKUP(SUBSTITUTE(D$1,"성장단계","")&amp;"보스단계오프셋",ChapterTable!$R:$S,2,0))/ChapterTable!$R$23)))</f>
        <v>2</v>
      </c>
      <c r="E2012" s="1">
        <f ca="1">IF(AND($A2012=0,$B2012=1),
    VLOOKUP(1,ChapterTable!$1:$1048576,MATCH("최종"&amp;SUBSTITUTE(SUBSTITUTE(E$1,"standard",""),"|Float",""),ChapterTable!$1:$1,0),0)*ChapterTable!$P$17,
  IF(AND($A2012=0,$B2012=0),
    E2013,
  IF($B2012=0,
    VLOOKUP($A2012,ChapterTable!$1:$1048576,MATCH("최종"&amp;SUBSTITUTE(SUBSTITUTE(E$1,"standard",""),"|Float",""),ChapterTable!$1:$1,0),0),
  IF($B2012=1,
    IF($L2012=FALSE,
      VLOOKUP($A2012,ChapterTable!$1:$1048576,MATCH("최종"&amp;SUBSTITUTE(SUBSTITUTE(E$1,"standard",""),"|Float",""),ChapterTable!$1:$1,0),0),
      VLOOKUP($A2012-ChapterTable!$P$11,ChapterTable!$1:$1048576,MATCH("최종"&amp;SUBSTITUTE(SUBSTITUTE(E$1,"standard",""),"|Float",""),ChapterTable!$1:$1,0),0)*ChapterTable!$P$14
    ),
  OFFSET(E2012,-$B2012+IF($L2012,1,0),0)*IF($B2012&gt;OFFSET($B2012,1,0),ChapterTable!$R$17,1)*
    (VLOOKUP(SUBSTITUTE(SUBSTITUTE(E$1,"standard",""),"|Float","")&amp;IF(OR($L2012=TRUE,$A2012=0,MOD($A2012,ChapterTable!$R$20)&lt;&gt;0),"","보스")&amp;"인게임누적곱배수",ChapterTable!$R:$S,2,0)^C2012
    +VLOOKUP(SUBSTITUTE(SUBSTITUTE(E$1,"standard",""),"|Float","")&amp;IF(OR($L2012=TRUE,$A2012=0,MOD($A2012,ChapterTable!$R$20)&lt;&gt;0),"","보스")&amp;"인게임누적합배수",ChapterTable!$R:$S,2,0)*C2012)
  )
  )
  )
)</f>
        <v>126901.64943237304</v>
      </c>
      <c r="F2012" s="1">
        <f ca="1">IF(AND($A2012=0,$B2012=1),
    VLOOKUP(1,ChapterTable!$1:$1048576,MATCH("최종"&amp;SUBSTITUTE(SUBSTITUTE(F$1,"standard",""),"|Float",""),ChapterTable!$1:$1,0),0)*ChapterTable!$P$17,
  IF(AND($A2012=0,$B2012=0),
    F2013,
  IF($B2012=0,
    VLOOKUP($A2012,ChapterTable!$1:$1048576,MATCH("최종"&amp;SUBSTITUTE(SUBSTITUTE(F$1,"standard",""),"|Float",""),ChapterTable!$1:$1,0),0),
  IF($B2012=1,
    IF($L2012=FALSE,
      VLOOKUP($A2012,ChapterTable!$1:$1048576,MATCH("최종"&amp;SUBSTITUTE(SUBSTITUTE(F$1,"standard",""),"|Float",""),ChapterTable!$1:$1,0),0),
      VLOOKUP($A2012-ChapterTable!$P$11,ChapterTable!$1:$1048576,MATCH("최종"&amp;SUBSTITUTE(SUBSTITUTE(F$1,"standard",""),"|Float",""),ChapterTable!$1:$1,0),0)*ChapterTable!$P$14
    ),
  OFFSET(F2012,-$B2012+IF($L2012,1,0),0)*
    (VLOOKUP(SUBSTITUTE(SUBSTITUTE(F$1,"standard",""),"|Float","")&amp;IF(OR($L2012=TRUE,$A2012=0,MOD($A2012,ChapterTable!$R$20)&lt;&gt;0),"","보스")&amp;"인게임누적곱배수",ChapterTable!$R:$S,2,0)^D2012
    +VLOOKUP(SUBSTITUTE(SUBSTITUTE(F$1,"standard",""),"|Float","")&amp;IF(OR($L2012=TRUE,$A2012=0,MOD($A2012,ChapterTable!$R$20)&lt;&gt;0),"","보스")&amp;"인게임누적합배수",ChapterTable!$R:$S,2,0)*D2012)
  )
  )
  )
)</f>
        <v>43433.600252151489</v>
      </c>
      <c r="G2012" t="s">
        <v>715</v>
      </c>
      <c r="J2012" t="str">
        <f>IF(ISBLANK(I2012),"",
IFERROR(VLOOKUP(I2012,[1]StringTable!$1:$1048576,MATCH("kor|String",[1]StringTable!$1:$1,0),0),
"스트링없음"))</f>
        <v/>
      </c>
      <c r="L2012" t="b">
        <v>1</v>
      </c>
      <c r="N2012" t="str">
        <f>IF(ISBLANK(M2012),"",IF(ISERROR(VLOOKUP(M2012,MapTable!$A:$A,1,0)),"맵없음",""))</f>
        <v/>
      </c>
      <c r="O2012">
        <f t="shared" si="222"/>
        <v>3</v>
      </c>
      <c r="Q2012">
        <f t="shared" si="223"/>
        <v>3</v>
      </c>
      <c r="R2012" t="b">
        <f t="shared" ca="1" si="224"/>
        <v>1</v>
      </c>
      <c r="T2012" t="b">
        <f t="shared" ca="1" si="225"/>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228"/>
        <v>0.33333333333333331</v>
      </c>
      <c r="AJ2012">
        <f t="shared" si="226"/>
        <v>0.395555555</v>
      </c>
      <c r="AK2012">
        <f t="shared" si="227"/>
        <v>1</v>
      </c>
      <c r="AL2012">
        <f t="shared" si="221"/>
        <v>3</v>
      </c>
    </row>
    <row r="2013" spans="1:38" hidden="1" x14ac:dyDescent="0.3">
      <c r="A2013">
        <v>18</v>
      </c>
      <c r="B2013">
        <v>22</v>
      </c>
      <c r="C2013">
        <f>IF(OR($L2013=TRUE,$A2013=0,MOD($A2013,ChapterTable!$R$20)&lt;&gt;0),
MAX(0,INT(($B2013+ChapterTable!$P$26+VLOOKUP(SUBSTITUTE(C$1,"성장단계","")&amp;"단계오프셋",ChapterTable!$R:$S,2,0))/ChapterTable!$P$23)),
MAX(0,INT(($B2013+ChapterTable!$R$26+VLOOKUP(SUBSTITUTE(C$1,"성장단계","")&amp;"보스단계오프셋",ChapterTable!$R:$S,2,0))/ChapterTable!$R$23)))</f>
        <v>2</v>
      </c>
      <c r="D2013">
        <f>IF(OR($L2013=TRUE,$A2013=0,MOD($A2013,ChapterTable!$R$20)&lt;&gt;0),
MAX(0,INT(($B2013+ChapterTable!$P$26+VLOOKUP(SUBSTITUTE(D$1,"성장단계","")&amp;"단계오프셋",ChapterTable!$R:$S,2,0))/ChapterTable!$P$23)),
MAX(0,INT(($B2013+ChapterTable!$R$26+VLOOKUP(SUBSTITUTE(D$1,"성장단계","")&amp;"보스단계오프셋",ChapterTable!$R:$S,2,0))/ChapterTable!$R$23)))</f>
        <v>2</v>
      </c>
      <c r="E2013" s="1">
        <f ca="1">IF(AND($A2013=0,$B2013=1),
    VLOOKUP(1,ChapterTable!$1:$1048576,MATCH("최종"&amp;SUBSTITUTE(SUBSTITUTE(E$1,"standard",""),"|Float",""),ChapterTable!$1:$1,0),0)*ChapterTable!$P$17,
  IF(AND($A2013=0,$B2013=0),
    E2014,
  IF($B2013=0,
    VLOOKUP($A2013,ChapterTable!$1:$1048576,MATCH("최종"&amp;SUBSTITUTE(SUBSTITUTE(E$1,"standard",""),"|Float",""),ChapterTable!$1:$1,0),0),
  IF($B2013=1,
    IF($L2013=FALSE,
      VLOOKUP($A2013,ChapterTable!$1:$1048576,MATCH("최종"&amp;SUBSTITUTE(SUBSTITUTE(E$1,"standard",""),"|Float",""),ChapterTable!$1:$1,0),0),
      VLOOKUP($A2013-ChapterTable!$P$11,ChapterTable!$1:$1048576,MATCH("최종"&amp;SUBSTITUTE(SUBSTITUTE(E$1,"standard",""),"|Float",""),ChapterTable!$1:$1,0),0)*ChapterTable!$P$14
    ),
  OFFSET(E2013,-$B2013+IF($L2013,1,0),0)*IF($B2013&gt;OFFSET($B2013,1,0),ChapterTable!$R$17,1)*
    (VLOOKUP(SUBSTITUTE(SUBSTITUTE(E$1,"standard",""),"|Float","")&amp;IF(OR($L2013=TRUE,$A2013=0,MOD($A2013,ChapterTable!$R$20)&lt;&gt;0),"","보스")&amp;"인게임누적곱배수",ChapterTable!$R:$S,2,0)^C2013
    +VLOOKUP(SUBSTITUTE(SUBSTITUTE(E$1,"standard",""),"|Float","")&amp;IF(OR($L2013=TRUE,$A2013=0,MOD($A2013,ChapterTable!$R$20)&lt;&gt;0),"","보스")&amp;"인게임누적합배수",ChapterTable!$R:$S,2,0)*C2013)
  )
  )
  )
)</f>
        <v>126901.64943237304</v>
      </c>
      <c r="F2013" s="1">
        <f ca="1">IF(AND($A2013=0,$B2013=1),
    VLOOKUP(1,ChapterTable!$1:$1048576,MATCH("최종"&amp;SUBSTITUTE(SUBSTITUTE(F$1,"standard",""),"|Float",""),ChapterTable!$1:$1,0),0)*ChapterTable!$P$17,
  IF(AND($A2013=0,$B2013=0),
    F2014,
  IF($B2013=0,
    VLOOKUP($A2013,ChapterTable!$1:$1048576,MATCH("최종"&amp;SUBSTITUTE(SUBSTITUTE(F$1,"standard",""),"|Float",""),ChapterTable!$1:$1,0),0),
  IF($B2013=1,
    IF($L2013=FALSE,
      VLOOKUP($A2013,ChapterTable!$1:$1048576,MATCH("최종"&amp;SUBSTITUTE(SUBSTITUTE(F$1,"standard",""),"|Float",""),ChapterTable!$1:$1,0),0),
      VLOOKUP($A2013-ChapterTable!$P$11,ChapterTable!$1:$1048576,MATCH("최종"&amp;SUBSTITUTE(SUBSTITUTE(F$1,"standard",""),"|Float",""),ChapterTable!$1:$1,0),0)*ChapterTable!$P$14
    ),
  OFFSET(F2013,-$B2013+IF($L2013,1,0),0)*
    (VLOOKUP(SUBSTITUTE(SUBSTITUTE(F$1,"standard",""),"|Float","")&amp;IF(OR($L2013=TRUE,$A2013=0,MOD($A2013,ChapterTable!$R$20)&lt;&gt;0),"","보스")&amp;"인게임누적곱배수",ChapterTable!$R:$S,2,0)^D2013
    +VLOOKUP(SUBSTITUTE(SUBSTITUTE(F$1,"standard",""),"|Float","")&amp;IF(OR($L2013=TRUE,$A2013=0,MOD($A2013,ChapterTable!$R$20)&lt;&gt;0),"","보스")&amp;"인게임누적합배수",ChapterTable!$R:$S,2,0)*D2013)
  )
  )
  )
)</f>
        <v>43433.600252151489</v>
      </c>
      <c r="G2013" t="s">
        <v>715</v>
      </c>
      <c r="J2013" t="str">
        <f>IF(ISBLANK(I2013),"",
IFERROR(VLOOKUP(I2013,[1]StringTable!$1:$1048576,MATCH("kor|String",[1]StringTable!$1:$1,0),0),
"스트링없음"))</f>
        <v/>
      </c>
      <c r="L2013" t="b">
        <v>1</v>
      </c>
      <c r="N2013" t="str">
        <f>IF(ISBLANK(M2013),"",IF(ISERROR(VLOOKUP(M2013,MapTable!$A:$A,1,0)),"맵없음",""))</f>
        <v/>
      </c>
      <c r="O2013">
        <f t="shared" si="222"/>
        <v>3</v>
      </c>
      <c r="Q2013">
        <f t="shared" si="223"/>
        <v>3</v>
      </c>
      <c r="R2013" t="b">
        <f t="shared" ca="1" si="224"/>
        <v>1</v>
      </c>
      <c r="T2013" t="b">
        <f t="shared" ca="1" si="225"/>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228"/>
        <v>0.33333333333333331</v>
      </c>
      <c r="AJ2013">
        <f t="shared" si="226"/>
        <v>0.395555555</v>
      </c>
      <c r="AK2013">
        <f t="shared" si="227"/>
        <v>1</v>
      </c>
      <c r="AL2013">
        <f t="shared" si="221"/>
        <v>3</v>
      </c>
    </row>
    <row r="2014" spans="1:38" hidden="1" x14ac:dyDescent="0.3">
      <c r="A2014">
        <v>18</v>
      </c>
      <c r="B2014">
        <v>23</v>
      </c>
      <c r="C2014">
        <f>IF(OR($L2014=TRUE,$A2014=0,MOD($A2014,ChapterTable!$R$20)&lt;&gt;0),
MAX(0,INT(($B2014+ChapterTable!$P$26+VLOOKUP(SUBSTITUTE(C$1,"성장단계","")&amp;"단계오프셋",ChapterTable!$R:$S,2,0))/ChapterTable!$P$23)),
MAX(0,INT(($B2014+ChapterTable!$R$26+VLOOKUP(SUBSTITUTE(C$1,"성장단계","")&amp;"보스단계오프셋",ChapterTable!$R:$S,2,0))/ChapterTable!$R$23)))</f>
        <v>2</v>
      </c>
      <c r="D2014">
        <f>IF(OR($L2014=TRUE,$A2014=0,MOD($A2014,ChapterTable!$R$20)&lt;&gt;0),
MAX(0,INT(($B2014+ChapterTable!$P$26+VLOOKUP(SUBSTITUTE(D$1,"성장단계","")&amp;"단계오프셋",ChapterTable!$R:$S,2,0))/ChapterTable!$P$23)),
MAX(0,INT(($B2014+ChapterTable!$R$26+VLOOKUP(SUBSTITUTE(D$1,"성장단계","")&amp;"보스단계오프셋",ChapterTable!$R:$S,2,0))/ChapterTable!$R$23)))</f>
        <v>2</v>
      </c>
      <c r="E2014" s="1">
        <f ca="1">IF(AND($A2014=0,$B2014=1),
    VLOOKUP(1,ChapterTable!$1:$1048576,MATCH("최종"&amp;SUBSTITUTE(SUBSTITUTE(E$1,"standard",""),"|Float",""),ChapterTable!$1:$1,0),0)*ChapterTable!$P$17,
  IF(AND($A2014=0,$B2014=0),
    E2015,
  IF($B2014=0,
    VLOOKUP($A2014,ChapterTable!$1:$1048576,MATCH("최종"&amp;SUBSTITUTE(SUBSTITUTE(E$1,"standard",""),"|Float",""),ChapterTable!$1:$1,0),0),
  IF($B2014=1,
    IF($L2014=FALSE,
      VLOOKUP($A2014,ChapterTable!$1:$1048576,MATCH("최종"&amp;SUBSTITUTE(SUBSTITUTE(E$1,"standard",""),"|Float",""),ChapterTable!$1:$1,0),0),
      VLOOKUP($A2014-ChapterTable!$P$11,ChapterTable!$1:$1048576,MATCH("최종"&amp;SUBSTITUTE(SUBSTITUTE(E$1,"standard",""),"|Float",""),ChapterTable!$1:$1,0),0)*ChapterTable!$P$14
    ),
  OFFSET(E2014,-$B2014+IF($L2014,1,0),0)*IF($B2014&gt;OFFSET($B2014,1,0),ChapterTable!$R$17,1)*
    (VLOOKUP(SUBSTITUTE(SUBSTITUTE(E$1,"standard",""),"|Float","")&amp;IF(OR($L2014=TRUE,$A2014=0,MOD($A2014,ChapterTable!$R$20)&lt;&gt;0),"","보스")&amp;"인게임누적곱배수",ChapterTable!$R:$S,2,0)^C2014
    +VLOOKUP(SUBSTITUTE(SUBSTITUTE(E$1,"standard",""),"|Float","")&amp;IF(OR($L2014=TRUE,$A2014=0,MOD($A2014,ChapterTable!$R$20)&lt;&gt;0),"","보스")&amp;"인게임누적합배수",ChapterTable!$R:$S,2,0)*C2014)
  )
  )
  )
)</f>
        <v>126901.64943237304</v>
      </c>
      <c r="F2014" s="1">
        <f ca="1">IF(AND($A2014=0,$B2014=1),
    VLOOKUP(1,ChapterTable!$1:$1048576,MATCH("최종"&amp;SUBSTITUTE(SUBSTITUTE(F$1,"standard",""),"|Float",""),ChapterTable!$1:$1,0),0)*ChapterTable!$P$17,
  IF(AND($A2014=0,$B2014=0),
    F2015,
  IF($B2014=0,
    VLOOKUP($A2014,ChapterTable!$1:$1048576,MATCH("최종"&amp;SUBSTITUTE(SUBSTITUTE(F$1,"standard",""),"|Float",""),ChapterTable!$1:$1,0),0),
  IF($B2014=1,
    IF($L2014=FALSE,
      VLOOKUP($A2014,ChapterTable!$1:$1048576,MATCH("최종"&amp;SUBSTITUTE(SUBSTITUTE(F$1,"standard",""),"|Float",""),ChapterTable!$1:$1,0),0),
      VLOOKUP($A2014-ChapterTable!$P$11,ChapterTable!$1:$1048576,MATCH("최종"&amp;SUBSTITUTE(SUBSTITUTE(F$1,"standard",""),"|Float",""),ChapterTable!$1:$1,0),0)*ChapterTable!$P$14
    ),
  OFFSET(F2014,-$B2014+IF($L2014,1,0),0)*
    (VLOOKUP(SUBSTITUTE(SUBSTITUTE(F$1,"standard",""),"|Float","")&amp;IF(OR($L2014=TRUE,$A2014=0,MOD($A2014,ChapterTable!$R$20)&lt;&gt;0),"","보스")&amp;"인게임누적곱배수",ChapterTable!$R:$S,2,0)^D2014
    +VLOOKUP(SUBSTITUTE(SUBSTITUTE(F$1,"standard",""),"|Float","")&amp;IF(OR($L2014=TRUE,$A2014=0,MOD($A2014,ChapterTable!$R$20)&lt;&gt;0),"","보스")&amp;"인게임누적합배수",ChapterTable!$R:$S,2,0)*D2014)
  )
  )
  )
)</f>
        <v>43433.600252151489</v>
      </c>
      <c r="G2014" t="s">
        <v>715</v>
      </c>
      <c r="J2014" t="str">
        <f>IF(ISBLANK(I2014),"",
IFERROR(VLOOKUP(I2014,[1]StringTable!$1:$1048576,MATCH("kor|String",[1]StringTable!$1:$1,0),0),
"스트링없음"))</f>
        <v/>
      </c>
      <c r="L2014" t="b">
        <v>1</v>
      </c>
      <c r="N2014" t="str">
        <f>IF(ISBLANK(M2014),"",IF(ISERROR(VLOOKUP(M2014,MapTable!$A:$A,1,0)),"맵없음",""))</f>
        <v/>
      </c>
      <c r="O2014">
        <f t="shared" si="222"/>
        <v>3</v>
      </c>
      <c r="Q2014">
        <f t="shared" si="223"/>
        <v>3</v>
      </c>
      <c r="R2014" t="b">
        <f t="shared" ca="1" si="224"/>
        <v>1</v>
      </c>
      <c r="T2014" t="b">
        <f t="shared" ca="1" si="225"/>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228"/>
        <v>0.33333333333333331</v>
      </c>
      <c r="AJ2014">
        <f t="shared" si="226"/>
        <v>0.395555555</v>
      </c>
      <c r="AK2014">
        <f t="shared" si="227"/>
        <v>1</v>
      </c>
      <c r="AL2014">
        <f t="shared" si="221"/>
        <v>3</v>
      </c>
    </row>
    <row r="2015" spans="1:38" hidden="1" x14ac:dyDescent="0.3">
      <c r="A2015">
        <v>18</v>
      </c>
      <c r="B2015">
        <v>24</v>
      </c>
      <c r="C2015">
        <f>IF(OR($L2015=TRUE,$A2015=0,MOD($A2015,ChapterTable!$R$20)&lt;&gt;0),
MAX(0,INT(($B2015+ChapterTable!$P$26+VLOOKUP(SUBSTITUTE(C$1,"성장단계","")&amp;"단계오프셋",ChapterTable!$R:$S,2,0))/ChapterTable!$P$23)),
MAX(0,INT(($B2015+ChapterTable!$R$26+VLOOKUP(SUBSTITUTE(C$1,"성장단계","")&amp;"보스단계오프셋",ChapterTable!$R:$S,2,0))/ChapterTable!$R$23)))</f>
        <v>2</v>
      </c>
      <c r="D2015">
        <f>IF(OR($L2015=TRUE,$A2015=0,MOD($A2015,ChapterTable!$R$20)&lt;&gt;0),
MAX(0,INT(($B2015+ChapterTable!$P$26+VLOOKUP(SUBSTITUTE(D$1,"성장단계","")&amp;"단계오프셋",ChapterTable!$R:$S,2,0))/ChapterTable!$P$23)),
MAX(0,INT(($B2015+ChapterTable!$R$26+VLOOKUP(SUBSTITUTE(D$1,"성장단계","")&amp;"보스단계오프셋",ChapterTable!$R:$S,2,0))/ChapterTable!$R$23)))</f>
        <v>2</v>
      </c>
      <c r="E2015" s="1">
        <f ca="1">IF(AND($A2015=0,$B2015=1),
    VLOOKUP(1,ChapterTable!$1:$1048576,MATCH("최종"&amp;SUBSTITUTE(SUBSTITUTE(E$1,"standard",""),"|Float",""),ChapterTable!$1:$1,0),0)*ChapterTable!$P$17,
  IF(AND($A2015=0,$B2015=0),
    E2016,
  IF($B2015=0,
    VLOOKUP($A2015,ChapterTable!$1:$1048576,MATCH("최종"&amp;SUBSTITUTE(SUBSTITUTE(E$1,"standard",""),"|Float",""),ChapterTable!$1:$1,0),0),
  IF($B2015=1,
    IF($L2015=FALSE,
      VLOOKUP($A2015,ChapterTable!$1:$1048576,MATCH("최종"&amp;SUBSTITUTE(SUBSTITUTE(E$1,"standard",""),"|Float",""),ChapterTable!$1:$1,0),0),
      VLOOKUP($A2015-ChapterTable!$P$11,ChapterTable!$1:$1048576,MATCH("최종"&amp;SUBSTITUTE(SUBSTITUTE(E$1,"standard",""),"|Float",""),ChapterTable!$1:$1,0),0)*ChapterTable!$P$14
    ),
  OFFSET(E2015,-$B2015+IF($L2015,1,0),0)*IF($B2015&gt;OFFSET($B2015,1,0),ChapterTable!$R$17,1)*
    (VLOOKUP(SUBSTITUTE(SUBSTITUTE(E$1,"standard",""),"|Float","")&amp;IF(OR($L2015=TRUE,$A2015=0,MOD($A2015,ChapterTable!$R$20)&lt;&gt;0),"","보스")&amp;"인게임누적곱배수",ChapterTable!$R:$S,2,0)^C2015
    +VLOOKUP(SUBSTITUTE(SUBSTITUTE(E$1,"standard",""),"|Float","")&amp;IF(OR($L2015=TRUE,$A2015=0,MOD($A2015,ChapterTable!$R$20)&lt;&gt;0),"","보스")&amp;"인게임누적합배수",ChapterTable!$R:$S,2,0)*C2015)
  )
  )
  )
)</f>
        <v>126901.64943237304</v>
      </c>
      <c r="F2015" s="1">
        <f ca="1">IF(AND($A2015=0,$B2015=1),
    VLOOKUP(1,ChapterTable!$1:$1048576,MATCH("최종"&amp;SUBSTITUTE(SUBSTITUTE(F$1,"standard",""),"|Float",""),ChapterTable!$1:$1,0),0)*ChapterTable!$P$17,
  IF(AND($A2015=0,$B2015=0),
    F2016,
  IF($B2015=0,
    VLOOKUP($A2015,ChapterTable!$1:$1048576,MATCH("최종"&amp;SUBSTITUTE(SUBSTITUTE(F$1,"standard",""),"|Float",""),ChapterTable!$1:$1,0),0),
  IF($B2015=1,
    IF($L2015=FALSE,
      VLOOKUP($A2015,ChapterTable!$1:$1048576,MATCH("최종"&amp;SUBSTITUTE(SUBSTITUTE(F$1,"standard",""),"|Float",""),ChapterTable!$1:$1,0),0),
      VLOOKUP($A2015-ChapterTable!$P$11,ChapterTable!$1:$1048576,MATCH("최종"&amp;SUBSTITUTE(SUBSTITUTE(F$1,"standard",""),"|Float",""),ChapterTable!$1:$1,0),0)*ChapterTable!$P$14
    ),
  OFFSET(F2015,-$B2015+IF($L2015,1,0),0)*
    (VLOOKUP(SUBSTITUTE(SUBSTITUTE(F$1,"standard",""),"|Float","")&amp;IF(OR($L2015=TRUE,$A2015=0,MOD($A2015,ChapterTable!$R$20)&lt;&gt;0),"","보스")&amp;"인게임누적곱배수",ChapterTable!$R:$S,2,0)^D2015
    +VLOOKUP(SUBSTITUTE(SUBSTITUTE(F$1,"standard",""),"|Float","")&amp;IF(OR($L2015=TRUE,$A2015=0,MOD($A2015,ChapterTable!$R$20)&lt;&gt;0),"","보스")&amp;"인게임누적합배수",ChapterTable!$R:$S,2,0)*D2015)
  )
  )
  )
)</f>
        <v>43433.600252151489</v>
      </c>
      <c r="G2015" t="s">
        <v>715</v>
      </c>
      <c r="J2015" t="str">
        <f>IF(ISBLANK(I2015),"",
IFERROR(VLOOKUP(I2015,[1]StringTable!$1:$1048576,MATCH("kor|String",[1]StringTable!$1:$1,0),0),
"스트링없음"))</f>
        <v/>
      </c>
      <c r="L2015" t="b">
        <v>1</v>
      </c>
      <c r="N2015" t="str">
        <f>IF(ISBLANK(M2015),"",IF(ISERROR(VLOOKUP(M2015,MapTable!$A:$A,1,0)),"맵없음",""))</f>
        <v/>
      </c>
      <c r="O2015">
        <f t="shared" si="222"/>
        <v>3</v>
      </c>
      <c r="Q2015">
        <f t="shared" si="223"/>
        <v>3</v>
      </c>
      <c r="R2015" t="b">
        <f t="shared" ca="1" si="224"/>
        <v>1</v>
      </c>
      <c r="T2015" t="b">
        <f t="shared" ca="1" si="225"/>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228"/>
        <v>0.33333333333333331</v>
      </c>
      <c r="AJ2015">
        <f t="shared" si="226"/>
        <v>0.395555555</v>
      </c>
      <c r="AK2015">
        <f t="shared" si="227"/>
        <v>1</v>
      </c>
      <c r="AL2015">
        <f t="shared" si="221"/>
        <v>3</v>
      </c>
    </row>
    <row r="2016" spans="1:38" hidden="1" x14ac:dyDescent="0.3">
      <c r="A2016">
        <v>18</v>
      </c>
      <c r="B2016">
        <v>25</v>
      </c>
      <c r="C2016">
        <f>IF(OR($L2016=TRUE,$A2016=0,MOD($A2016,ChapterTable!$R$20)&lt;&gt;0),
MAX(0,INT(($B2016+ChapterTable!$P$26+VLOOKUP(SUBSTITUTE(C$1,"성장단계","")&amp;"단계오프셋",ChapterTable!$R:$S,2,0))/ChapterTable!$P$23)),
MAX(0,INT(($B2016+ChapterTable!$R$26+VLOOKUP(SUBSTITUTE(C$1,"성장단계","")&amp;"보스단계오프셋",ChapterTable!$R:$S,2,0))/ChapterTable!$R$23)))</f>
        <v>2</v>
      </c>
      <c r="D2016">
        <f>IF(OR($L2016=TRUE,$A2016=0,MOD($A2016,ChapterTable!$R$20)&lt;&gt;0),
MAX(0,INT(($B2016+ChapterTable!$P$26+VLOOKUP(SUBSTITUTE(D$1,"성장단계","")&amp;"단계오프셋",ChapterTable!$R:$S,2,0))/ChapterTable!$P$23)),
MAX(0,INT(($B2016+ChapterTable!$R$26+VLOOKUP(SUBSTITUTE(D$1,"성장단계","")&amp;"보스단계오프셋",ChapterTable!$R:$S,2,0))/ChapterTable!$R$23)))</f>
        <v>2</v>
      </c>
      <c r="E2016" s="1">
        <f ca="1">IF(AND($A2016=0,$B2016=1),
    VLOOKUP(1,ChapterTable!$1:$1048576,MATCH("최종"&amp;SUBSTITUTE(SUBSTITUTE(E$1,"standard",""),"|Float",""),ChapterTable!$1:$1,0),0)*ChapterTable!$P$17,
  IF(AND($A2016=0,$B2016=0),
    E2017,
  IF($B2016=0,
    VLOOKUP($A2016,ChapterTable!$1:$1048576,MATCH("최종"&amp;SUBSTITUTE(SUBSTITUTE(E$1,"standard",""),"|Float",""),ChapterTable!$1:$1,0),0),
  IF($B2016=1,
    IF($L2016=FALSE,
      VLOOKUP($A2016,ChapterTable!$1:$1048576,MATCH("최종"&amp;SUBSTITUTE(SUBSTITUTE(E$1,"standard",""),"|Float",""),ChapterTable!$1:$1,0),0),
      VLOOKUP($A2016-ChapterTable!$P$11,ChapterTable!$1:$1048576,MATCH("최종"&amp;SUBSTITUTE(SUBSTITUTE(E$1,"standard",""),"|Float",""),ChapterTable!$1:$1,0),0)*ChapterTable!$P$14
    ),
  OFFSET(E2016,-$B2016+IF($L2016,1,0),0)*IF($B2016&gt;OFFSET($B2016,1,0),ChapterTable!$R$17,1)*
    (VLOOKUP(SUBSTITUTE(SUBSTITUTE(E$1,"standard",""),"|Float","")&amp;IF(OR($L2016=TRUE,$A2016=0,MOD($A2016,ChapterTable!$R$20)&lt;&gt;0),"","보스")&amp;"인게임누적곱배수",ChapterTable!$R:$S,2,0)^C2016
    +VLOOKUP(SUBSTITUTE(SUBSTITUTE(E$1,"standard",""),"|Float","")&amp;IF(OR($L2016=TRUE,$A2016=0,MOD($A2016,ChapterTable!$R$20)&lt;&gt;0),"","보스")&amp;"인게임누적합배수",ChapterTable!$R:$S,2,0)*C2016)
  )
  )
  )
)</f>
        <v>126901.64943237304</v>
      </c>
      <c r="F2016" s="1">
        <f ca="1">IF(AND($A2016=0,$B2016=1),
    VLOOKUP(1,ChapterTable!$1:$1048576,MATCH("최종"&amp;SUBSTITUTE(SUBSTITUTE(F$1,"standard",""),"|Float",""),ChapterTable!$1:$1,0),0)*ChapterTable!$P$17,
  IF(AND($A2016=0,$B2016=0),
    F2017,
  IF($B2016=0,
    VLOOKUP($A2016,ChapterTable!$1:$1048576,MATCH("최종"&amp;SUBSTITUTE(SUBSTITUTE(F$1,"standard",""),"|Float",""),ChapterTable!$1:$1,0),0),
  IF($B2016=1,
    IF($L2016=FALSE,
      VLOOKUP($A2016,ChapterTable!$1:$1048576,MATCH("최종"&amp;SUBSTITUTE(SUBSTITUTE(F$1,"standard",""),"|Float",""),ChapterTable!$1:$1,0),0),
      VLOOKUP($A2016-ChapterTable!$P$11,ChapterTable!$1:$1048576,MATCH("최종"&amp;SUBSTITUTE(SUBSTITUTE(F$1,"standard",""),"|Float",""),ChapterTable!$1:$1,0),0)*ChapterTable!$P$14
    ),
  OFFSET(F2016,-$B2016+IF($L2016,1,0),0)*
    (VLOOKUP(SUBSTITUTE(SUBSTITUTE(F$1,"standard",""),"|Float","")&amp;IF(OR($L2016=TRUE,$A2016=0,MOD($A2016,ChapterTable!$R$20)&lt;&gt;0),"","보스")&amp;"인게임누적곱배수",ChapterTable!$R:$S,2,0)^D2016
    +VLOOKUP(SUBSTITUTE(SUBSTITUTE(F$1,"standard",""),"|Float","")&amp;IF(OR($L2016=TRUE,$A2016=0,MOD($A2016,ChapterTable!$R$20)&lt;&gt;0),"","보스")&amp;"인게임누적합배수",ChapterTable!$R:$S,2,0)*D2016)
  )
  )
  )
)</f>
        <v>43433.600252151489</v>
      </c>
      <c r="G2016" t="s">
        <v>715</v>
      </c>
      <c r="J2016" t="str">
        <f>IF(ISBLANK(I2016),"",
IFERROR(VLOOKUP(I2016,[1]StringTable!$1:$1048576,MATCH("kor|String",[1]StringTable!$1:$1,0),0),
"스트링없음"))</f>
        <v/>
      </c>
      <c r="L2016" t="b">
        <v>1</v>
      </c>
      <c r="N2016" t="str">
        <f>IF(ISBLANK(M2016),"",IF(ISERROR(VLOOKUP(M2016,MapTable!$A:$A,1,0)),"맵없음",""))</f>
        <v/>
      </c>
      <c r="O2016">
        <f t="shared" si="222"/>
        <v>11</v>
      </c>
      <c r="Q2016">
        <f t="shared" si="223"/>
        <v>11</v>
      </c>
      <c r="R2016" t="b">
        <f t="shared" ca="1" si="224"/>
        <v>1</v>
      </c>
      <c r="T2016" t="b">
        <f t="shared" ca="1" si="225"/>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228"/>
        <v>0.33333333333333331</v>
      </c>
      <c r="AJ2016">
        <f t="shared" si="226"/>
        <v>0.395555555</v>
      </c>
      <c r="AK2016">
        <f t="shared" si="227"/>
        <v>1</v>
      </c>
      <c r="AL2016">
        <f t="shared" si="221"/>
        <v>3</v>
      </c>
    </row>
    <row r="2017" spans="1:38" hidden="1" x14ac:dyDescent="0.3">
      <c r="A2017">
        <v>18</v>
      </c>
      <c r="B2017">
        <v>26</v>
      </c>
      <c r="C2017">
        <f>IF(OR($L2017=TRUE,$A2017=0,MOD($A2017,ChapterTable!$R$20)&lt;&gt;0),
MAX(0,INT(($B2017+ChapterTable!$P$26+VLOOKUP(SUBSTITUTE(C$1,"성장단계","")&amp;"단계오프셋",ChapterTable!$R:$S,2,0))/ChapterTable!$P$23)),
MAX(0,INT(($B2017+ChapterTable!$R$26+VLOOKUP(SUBSTITUTE(C$1,"성장단계","")&amp;"보스단계오프셋",ChapterTable!$R:$S,2,0))/ChapterTable!$R$23)))</f>
        <v>3</v>
      </c>
      <c r="D2017">
        <f>IF(OR($L2017=TRUE,$A2017=0,MOD($A2017,ChapterTable!$R$20)&lt;&gt;0),
MAX(0,INT(($B2017+ChapterTable!$P$26+VLOOKUP(SUBSTITUTE(D$1,"성장단계","")&amp;"단계오프셋",ChapterTable!$R:$S,2,0))/ChapterTable!$P$23)),
MAX(0,INT(($B2017+ChapterTable!$R$26+VLOOKUP(SUBSTITUTE(D$1,"성장단계","")&amp;"보스단계오프셋",ChapterTable!$R:$S,2,0))/ChapterTable!$R$23)))</f>
        <v>2</v>
      </c>
      <c r="E2017" s="1">
        <f ca="1">IF(AND($A2017=0,$B2017=1),
    VLOOKUP(1,ChapterTable!$1:$1048576,MATCH("최종"&amp;SUBSTITUTE(SUBSTITUTE(E$1,"standard",""),"|Float",""),ChapterTable!$1:$1,0),0)*ChapterTable!$P$17,
  IF(AND($A2017=0,$B2017=0),
    E2018,
  IF($B2017=0,
    VLOOKUP($A2017,ChapterTable!$1:$1048576,MATCH("최종"&amp;SUBSTITUTE(SUBSTITUTE(E$1,"standard",""),"|Float",""),ChapterTable!$1:$1,0),0),
  IF($B2017=1,
    IF($L2017=FALSE,
      VLOOKUP($A2017,ChapterTable!$1:$1048576,MATCH("최종"&amp;SUBSTITUTE(SUBSTITUTE(E$1,"standard",""),"|Float",""),ChapterTable!$1:$1,0),0),
      VLOOKUP($A2017-ChapterTable!$P$11,ChapterTable!$1:$1048576,MATCH("최종"&amp;SUBSTITUTE(SUBSTITUTE(E$1,"standard",""),"|Float",""),ChapterTable!$1:$1,0),0)*ChapterTable!$P$14
    ),
  OFFSET(E2017,-$B2017+IF($L2017,1,0),0)*IF($B2017&gt;OFFSET($B2017,1,0),ChapterTable!$R$17,1)*
    (VLOOKUP(SUBSTITUTE(SUBSTITUTE(E$1,"standard",""),"|Float","")&amp;IF(OR($L2017=TRUE,$A2017=0,MOD($A2017,ChapterTable!$R$20)&lt;&gt;0),"","보스")&amp;"인게임누적곱배수",ChapterTable!$R:$S,2,0)^C2017
    +VLOOKUP(SUBSTITUTE(SUBSTITUTE(E$1,"standard",""),"|Float","")&amp;IF(OR($L2017=TRUE,$A2017=0,MOD($A2017,ChapterTable!$R$20)&lt;&gt;0),"","보스")&amp;"인게임누적합배수",ChapterTable!$R:$S,2,0)*C2017)
  )
  )
  )
)</f>
        <v>145030.45649414064</v>
      </c>
      <c r="F2017" s="1">
        <f ca="1">IF(AND($A2017=0,$B2017=1),
    VLOOKUP(1,ChapterTable!$1:$1048576,MATCH("최종"&amp;SUBSTITUTE(SUBSTITUTE(F$1,"standard",""),"|Float",""),ChapterTable!$1:$1,0),0)*ChapterTable!$P$17,
  IF(AND($A2017=0,$B2017=0),
    F2018,
  IF($B2017=0,
    VLOOKUP($A2017,ChapterTable!$1:$1048576,MATCH("최종"&amp;SUBSTITUTE(SUBSTITUTE(F$1,"standard",""),"|Float",""),ChapterTable!$1:$1,0),0),
  IF($B2017=1,
    IF($L2017=FALSE,
      VLOOKUP($A2017,ChapterTable!$1:$1048576,MATCH("최종"&amp;SUBSTITUTE(SUBSTITUTE(F$1,"standard",""),"|Float",""),ChapterTable!$1:$1,0),0),
      VLOOKUP($A2017-ChapterTable!$P$11,ChapterTable!$1:$1048576,MATCH("최종"&amp;SUBSTITUTE(SUBSTITUTE(F$1,"standard",""),"|Float",""),ChapterTable!$1:$1,0),0)*ChapterTable!$P$14
    ),
  OFFSET(F2017,-$B2017+IF($L2017,1,0),0)*
    (VLOOKUP(SUBSTITUTE(SUBSTITUTE(F$1,"standard",""),"|Float","")&amp;IF(OR($L2017=TRUE,$A2017=0,MOD($A2017,ChapterTable!$R$20)&lt;&gt;0),"","보스")&amp;"인게임누적곱배수",ChapterTable!$R:$S,2,0)^D2017
    +VLOOKUP(SUBSTITUTE(SUBSTITUTE(F$1,"standard",""),"|Float","")&amp;IF(OR($L2017=TRUE,$A2017=0,MOD($A2017,ChapterTable!$R$20)&lt;&gt;0),"","보스")&amp;"인게임누적합배수",ChapterTable!$R:$S,2,0)*D2017)
  )
  )
  )
)</f>
        <v>43433.600252151489</v>
      </c>
      <c r="G2017" t="s">
        <v>715</v>
      </c>
      <c r="J2017" t="str">
        <f>IF(ISBLANK(I2017),"",
IFERROR(VLOOKUP(I2017,[1]StringTable!$1:$1048576,MATCH("kor|String",[1]StringTable!$1:$1,0),0),
"스트링없음"))</f>
        <v/>
      </c>
      <c r="L2017" t="b">
        <v>1</v>
      </c>
      <c r="N2017" t="str">
        <f>IF(ISBLANK(M2017),"",IF(ISERROR(VLOOKUP(M2017,MapTable!$A:$A,1,0)),"맵없음",""))</f>
        <v/>
      </c>
      <c r="O2017">
        <f t="shared" si="222"/>
        <v>3</v>
      </c>
      <c r="Q2017">
        <f t="shared" si="223"/>
        <v>3</v>
      </c>
      <c r="R2017" t="b">
        <f t="shared" ca="1" si="224"/>
        <v>1</v>
      </c>
      <c r="T2017" t="b">
        <f t="shared" ca="1" si="225"/>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228"/>
        <v>0.33333333333333331</v>
      </c>
      <c r="AJ2017">
        <f t="shared" si="226"/>
        <v>0.395555555</v>
      </c>
      <c r="AK2017">
        <f t="shared" si="227"/>
        <v>1</v>
      </c>
      <c r="AL2017">
        <f t="shared" si="221"/>
        <v>3</v>
      </c>
    </row>
    <row r="2018" spans="1:38" hidden="1" x14ac:dyDescent="0.3">
      <c r="A2018">
        <v>18</v>
      </c>
      <c r="B2018">
        <v>27</v>
      </c>
      <c r="C2018">
        <f>IF(OR($L2018=TRUE,$A2018=0,MOD($A2018,ChapterTable!$R$20)&lt;&gt;0),
MAX(0,INT(($B2018+ChapterTable!$P$26+VLOOKUP(SUBSTITUTE(C$1,"성장단계","")&amp;"단계오프셋",ChapterTable!$R:$S,2,0))/ChapterTable!$P$23)),
MAX(0,INT(($B2018+ChapterTable!$R$26+VLOOKUP(SUBSTITUTE(C$1,"성장단계","")&amp;"보스단계오프셋",ChapterTable!$R:$S,2,0))/ChapterTable!$R$23)))</f>
        <v>3</v>
      </c>
      <c r="D2018">
        <f>IF(OR($L2018=TRUE,$A2018=0,MOD($A2018,ChapterTable!$R$20)&lt;&gt;0),
MAX(0,INT(($B2018+ChapterTable!$P$26+VLOOKUP(SUBSTITUTE(D$1,"성장단계","")&amp;"단계오프셋",ChapterTable!$R:$S,2,0))/ChapterTable!$P$23)),
MAX(0,INT(($B2018+ChapterTable!$R$26+VLOOKUP(SUBSTITUTE(D$1,"성장단계","")&amp;"보스단계오프셋",ChapterTable!$R:$S,2,0))/ChapterTable!$R$23)))</f>
        <v>2</v>
      </c>
      <c r="E2018" s="1">
        <f ca="1">IF(AND($A2018=0,$B2018=1),
    VLOOKUP(1,ChapterTable!$1:$1048576,MATCH("최종"&amp;SUBSTITUTE(SUBSTITUTE(E$1,"standard",""),"|Float",""),ChapterTable!$1:$1,0),0)*ChapterTable!$P$17,
  IF(AND($A2018=0,$B2018=0),
    E2019,
  IF($B2018=0,
    VLOOKUP($A2018,ChapterTable!$1:$1048576,MATCH("최종"&amp;SUBSTITUTE(SUBSTITUTE(E$1,"standard",""),"|Float",""),ChapterTable!$1:$1,0),0),
  IF($B2018=1,
    IF($L2018=FALSE,
      VLOOKUP($A2018,ChapterTable!$1:$1048576,MATCH("최종"&amp;SUBSTITUTE(SUBSTITUTE(E$1,"standard",""),"|Float",""),ChapterTable!$1:$1,0),0),
      VLOOKUP($A2018-ChapterTable!$P$11,ChapterTable!$1:$1048576,MATCH("최종"&amp;SUBSTITUTE(SUBSTITUTE(E$1,"standard",""),"|Float",""),ChapterTable!$1:$1,0),0)*ChapterTable!$P$14
    ),
  OFFSET(E2018,-$B2018+IF($L2018,1,0),0)*IF($B2018&gt;OFFSET($B2018,1,0),ChapterTable!$R$17,1)*
    (VLOOKUP(SUBSTITUTE(SUBSTITUTE(E$1,"standard",""),"|Float","")&amp;IF(OR($L2018=TRUE,$A2018=0,MOD($A2018,ChapterTable!$R$20)&lt;&gt;0),"","보스")&amp;"인게임누적곱배수",ChapterTable!$R:$S,2,0)^C2018
    +VLOOKUP(SUBSTITUTE(SUBSTITUTE(E$1,"standard",""),"|Float","")&amp;IF(OR($L2018=TRUE,$A2018=0,MOD($A2018,ChapterTable!$R$20)&lt;&gt;0),"","보스")&amp;"인게임누적합배수",ChapterTable!$R:$S,2,0)*C2018)
  )
  )
  )
)</f>
        <v>145030.45649414064</v>
      </c>
      <c r="F2018" s="1">
        <f ca="1">IF(AND($A2018=0,$B2018=1),
    VLOOKUP(1,ChapterTable!$1:$1048576,MATCH("최종"&amp;SUBSTITUTE(SUBSTITUTE(F$1,"standard",""),"|Float",""),ChapterTable!$1:$1,0),0)*ChapterTable!$P$17,
  IF(AND($A2018=0,$B2018=0),
    F2019,
  IF($B2018=0,
    VLOOKUP($A2018,ChapterTable!$1:$1048576,MATCH("최종"&amp;SUBSTITUTE(SUBSTITUTE(F$1,"standard",""),"|Float",""),ChapterTable!$1:$1,0),0),
  IF($B2018=1,
    IF($L2018=FALSE,
      VLOOKUP($A2018,ChapterTable!$1:$1048576,MATCH("최종"&amp;SUBSTITUTE(SUBSTITUTE(F$1,"standard",""),"|Float",""),ChapterTable!$1:$1,0),0),
      VLOOKUP($A2018-ChapterTable!$P$11,ChapterTable!$1:$1048576,MATCH("최종"&amp;SUBSTITUTE(SUBSTITUTE(F$1,"standard",""),"|Float",""),ChapterTable!$1:$1,0),0)*ChapterTable!$P$14
    ),
  OFFSET(F2018,-$B2018+IF($L2018,1,0),0)*
    (VLOOKUP(SUBSTITUTE(SUBSTITUTE(F$1,"standard",""),"|Float","")&amp;IF(OR($L2018=TRUE,$A2018=0,MOD($A2018,ChapterTable!$R$20)&lt;&gt;0),"","보스")&amp;"인게임누적곱배수",ChapterTable!$R:$S,2,0)^D2018
    +VLOOKUP(SUBSTITUTE(SUBSTITUTE(F$1,"standard",""),"|Float","")&amp;IF(OR($L2018=TRUE,$A2018=0,MOD($A2018,ChapterTable!$R$20)&lt;&gt;0),"","보스")&amp;"인게임누적합배수",ChapterTable!$R:$S,2,0)*D2018)
  )
  )
  )
)</f>
        <v>43433.600252151489</v>
      </c>
      <c r="G2018" t="s">
        <v>715</v>
      </c>
      <c r="J2018" t="str">
        <f>IF(ISBLANK(I2018),"",
IFERROR(VLOOKUP(I2018,[1]StringTable!$1:$1048576,MATCH("kor|String",[1]StringTable!$1:$1,0),0),
"스트링없음"))</f>
        <v/>
      </c>
      <c r="L2018" t="b">
        <v>1</v>
      </c>
      <c r="N2018" t="str">
        <f>IF(ISBLANK(M2018),"",IF(ISERROR(VLOOKUP(M2018,MapTable!$A:$A,1,0)),"맵없음",""))</f>
        <v/>
      </c>
      <c r="O2018">
        <f t="shared" si="222"/>
        <v>3</v>
      </c>
      <c r="Q2018">
        <f t="shared" si="223"/>
        <v>3</v>
      </c>
      <c r="R2018" t="b">
        <f t="shared" ca="1" si="224"/>
        <v>1</v>
      </c>
      <c r="T2018" t="b">
        <f t="shared" ca="1" si="225"/>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228"/>
        <v>0.33333333333333331</v>
      </c>
      <c r="AJ2018">
        <f t="shared" si="226"/>
        <v>0.395555555</v>
      </c>
      <c r="AK2018">
        <f t="shared" si="227"/>
        <v>1</v>
      </c>
      <c r="AL2018">
        <f t="shared" si="221"/>
        <v>3</v>
      </c>
    </row>
    <row r="2019" spans="1:38" hidden="1" x14ac:dyDescent="0.3">
      <c r="A2019">
        <v>18</v>
      </c>
      <c r="B2019">
        <v>28</v>
      </c>
      <c r="C2019">
        <f>IF(OR($L2019=TRUE,$A2019=0,MOD($A2019,ChapterTable!$R$20)&lt;&gt;0),
MAX(0,INT(($B2019+ChapterTable!$P$26+VLOOKUP(SUBSTITUTE(C$1,"성장단계","")&amp;"단계오프셋",ChapterTable!$R:$S,2,0))/ChapterTable!$P$23)),
MAX(0,INT(($B2019+ChapterTable!$R$26+VLOOKUP(SUBSTITUTE(C$1,"성장단계","")&amp;"보스단계오프셋",ChapterTable!$R:$S,2,0))/ChapterTable!$R$23)))</f>
        <v>3</v>
      </c>
      <c r="D2019">
        <f>IF(OR($L2019=TRUE,$A2019=0,MOD($A2019,ChapterTable!$R$20)&lt;&gt;0),
MAX(0,INT(($B2019+ChapterTable!$P$26+VLOOKUP(SUBSTITUTE(D$1,"성장단계","")&amp;"단계오프셋",ChapterTable!$R:$S,2,0))/ChapterTable!$P$23)),
MAX(0,INT(($B2019+ChapterTable!$R$26+VLOOKUP(SUBSTITUTE(D$1,"성장단계","")&amp;"보스단계오프셋",ChapterTable!$R:$S,2,0))/ChapterTable!$R$23)))</f>
        <v>2</v>
      </c>
      <c r="E2019" s="1">
        <f ca="1">IF(AND($A2019=0,$B2019=1),
    VLOOKUP(1,ChapterTable!$1:$1048576,MATCH("최종"&amp;SUBSTITUTE(SUBSTITUTE(E$1,"standard",""),"|Float",""),ChapterTable!$1:$1,0),0)*ChapterTable!$P$17,
  IF(AND($A2019=0,$B2019=0),
    E2020,
  IF($B2019=0,
    VLOOKUP($A2019,ChapterTable!$1:$1048576,MATCH("최종"&amp;SUBSTITUTE(SUBSTITUTE(E$1,"standard",""),"|Float",""),ChapterTable!$1:$1,0),0),
  IF($B2019=1,
    IF($L2019=FALSE,
      VLOOKUP($A2019,ChapterTable!$1:$1048576,MATCH("최종"&amp;SUBSTITUTE(SUBSTITUTE(E$1,"standard",""),"|Float",""),ChapterTable!$1:$1,0),0),
      VLOOKUP($A2019-ChapterTable!$P$11,ChapterTable!$1:$1048576,MATCH("최종"&amp;SUBSTITUTE(SUBSTITUTE(E$1,"standard",""),"|Float",""),ChapterTable!$1:$1,0),0)*ChapterTable!$P$14
    ),
  OFFSET(E2019,-$B2019+IF($L2019,1,0),0)*IF($B2019&gt;OFFSET($B2019,1,0),ChapterTable!$R$17,1)*
    (VLOOKUP(SUBSTITUTE(SUBSTITUTE(E$1,"standard",""),"|Float","")&amp;IF(OR($L2019=TRUE,$A2019=0,MOD($A2019,ChapterTable!$R$20)&lt;&gt;0),"","보스")&amp;"인게임누적곱배수",ChapterTable!$R:$S,2,0)^C2019
    +VLOOKUP(SUBSTITUTE(SUBSTITUTE(E$1,"standard",""),"|Float","")&amp;IF(OR($L2019=TRUE,$A2019=0,MOD($A2019,ChapterTable!$R$20)&lt;&gt;0),"","보스")&amp;"인게임누적합배수",ChapterTable!$R:$S,2,0)*C2019)
  )
  )
  )
)</f>
        <v>145030.45649414064</v>
      </c>
      <c r="F2019" s="1">
        <f ca="1">IF(AND($A2019=0,$B2019=1),
    VLOOKUP(1,ChapterTable!$1:$1048576,MATCH("최종"&amp;SUBSTITUTE(SUBSTITUTE(F$1,"standard",""),"|Float",""),ChapterTable!$1:$1,0),0)*ChapterTable!$P$17,
  IF(AND($A2019=0,$B2019=0),
    F2020,
  IF($B2019=0,
    VLOOKUP($A2019,ChapterTable!$1:$1048576,MATCH("최종"&amp;SUBSTITUTE(SUBSTITUTE(F$1,"standard",""),"|Float",""),ChapterTable!$1:$1,0),0),
  IF($B2019=1,
    IF($L2019=FALSE,
      VLOOKUP($A2019,ChapterTable!$1:$1048576,MATCH("최종"&amp;SUBSTITUTE(SUBSTITUTE(F$1,"standard",""),"|Float",""),ChapterTable!$1:$1,0),0),
      VLOOKUP($A2019-ChapterTable!$P$11,ChapterTable!$1:$1048576,MATCH("최종"&amp;SUBSTITUTE(SUBSTITUTE(F$1,"standard",""),"|Float",""),ChapterTable!$1:$1,0),0)*ChapterTable!$P$14
    ),
  OFFSET(F2019,-$B2019+IF($L2019,1,0),0)*
    (VLOOKUP(SUBSTITUTE(SUBSTITUTE(F$1,"standard",""),"|Float","")&amp;IF(OR($L2019=TRUE,$A2019=0,MOD($A2019,ChapterTable!$R$20)&lt;&gt;0),"","보스")&amp;"인게임누적곱배수",ChapterTable!$R:$S,2,0)^D2019
    +VLOOKUP(SUBSTITUTE(SUBSTITUTE(F$1,"standard",""),"|Float","")&amp;IF(OR($L2019=TRUE,$A2019=0,MOD($A2019,ChapterTable!$R$20)&lt;&gt;0),"","보스")&amp;"인게임누적합배수",ChapterTable!$R:$S,2,0)*D2019)
  )
  )
  )
)</f>
        <v>43433.600252151489</v>
      </c>
      <c r="G2019" t="s">
        <v>715</v>
      </c>
      <c r="J2019" t="str">
        <f>IF(ISBLANK(I2019),"",
IFERROR(VLOOKUP(I2019,[1]StringTable!$1:$1048576,MATCH("kor|String",[1]StringTable!$1:$1,0),0),
"스트링없음"))</f>
        <v/>
      </c>
      <c r="L2019" t="b">
        <v>1</v>
      </c>
      <c r="N2019" t="str">
        <f>IF(ISBLANK(M2019),"",IF(ISERROR(VLOOKUP(M2019,MapTable!$A:$A,1,0)),"맵없음",""))</f>
        <v/>
      </c>
      <c r="O2019">
        <f t="shared" si="222"/>
        <v>3</v>
      </c>
      <c r="Q2019">
        <f t="shared" si="223"/>
        <v>3</v>
      </c>
      <c r="R2019" t="b">
        <f t="shared" ca="1" si="224"/>
        <v>1</v>
      </c>
      <c r="T2019" t="b">
        <f t="shared" ca="1" si="225"/>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228"/>
        <v>0.33333333333333331</v>
      </c>
      <c r="AJ2019">
        <f t="shared" si="226"/>
        <v>0.395555555</v>
      </c>
      <c r="AK2019">
        <f t="shared" si="227"/>
        <v>1</v>
      </c>
      <c r="AL2019">
        <f t="shared" si="221"/>
        <v>3</v>
      </c>
    </row>
    <row r="2020" spans="1:38" hidden="1" x14ac:dyDescent="0.3">
      <c r="A2020">
        <v>18</v>
      </c>
      <c r="B2020">
        <v>29</v>
      </c>
      <c r="C2020">
        <f>IF(OR($L2020=TRUE,$A2020=0,MOD($A2020,ChapterTable!$R$20)&lt;&gt;0),
MAX(0,INT(($B2020+ChapterTable!$P$26+VLOOKUP(SUBSTITUTE(C$1,"성장단계","")&amp;"단계오프셋",ChapterTable!$R:$S,2,0))/ChapterTable!$P$23)),
MAX(0,INT(($B2020+ChapterTable!$R$26+VLOOKUP(SUBSTITUTE(C$1,"성장단계","")&amp;"보스단계오프셋",ChapterTable!$R:$S,2,0))/ChapterTable!$R$23)))</f>
        <v>3</v>
      </c>
      <c r="D2020">
        <f>IF(OR($L2020=TRUE,$A2020=0,MOD($A2020,ChapterTable!$R$20)&lt;&gt;0),
MAX(0,INT(($B2020+ChapterTable!$P$26+VLOOKUP(SUBSTITUTE(D$1,"성장단계","")&amp;"단계오프셋",ChapterTable!$R:$S,2,0))/ChapterTable!$P$23)),
MAX(0,INT(($B2020+ChapterTable!$R$26+VLOOKUP(SUBSTITUTE(D$1,"성장단계","")&amp;"보스단계오프셋",ChapterTable!$R:$S,2,0))/ChapterTable!$R$23)))</f>
        <v>2</v>
      </c>
      <c r="E2020" s="1">
        <f ca="1">IF(AND($A2020=0,$B2020=1),
    VLOOKUP(1,ChapterTable!$1:$1048576,MATCH("최종"&amp;SUBSTITUTE(SUBSTITUTE(E$1,"standard",""),"|Float",""),ChapterTable!$1:$1,0),0)*ChapterTable!$P$17,
  IF(AND($A2020=0,$B2020=0),
    E2021,
  IF($B2020=0,
    VLOOKUP($A2020,ChapterTable!$1:$1048576,MATCH("최종"&amp;SUBSTITUTE(SUBSTITUTE(E$1,"standard",""),"|Float",""),ChapterTable!$1:$1,0),0),
  IF($B2020=1,
    IF($L2020=FALSE,
      VLOOKUP($A2020,ChapterTable!$1:$1048576,MATCH("최종"&amp;SUBSTITUTE(SUBSTITUTE(E$1,"standard",""),"|Float",""),ChapterTable!$1:$1,0),0),
      VLOOKUP($A2020-ChapterTable!$P$11,ChapterTable!$1:$1048576,MATCH("최종"&amp;SUBSTITUTE(SUBSTITUTE(E$1,"standard",""),"|Float",""),ChapterTable!$1:$1,0),0)*ChapterTable!$P$14
    ),
  OFFSET(E2020,-$B2020+IF($L2020,1,0),0)*IF($B2020&gt;OFFSET($B2020,1,0),ChapterTable!$R$17,1)*
    (VLOOKUP(SUBSTITUTE(SUBSTITUTE(E$1,"standard",""),"|Float","")&amp;IF(OR($L2020=TRUE,$A2020=0,MOD($A2020,ChapterTable!$R$20)&lt;&gt;0),"","보스")&amp;"인게임누적곱배수",ChapterTable!$R:$S,2,0)^C2020
    +VLOOKUP(SUBSTITUTE(SUBSTITUTE(E$1,"standard",""),"|Float","")&amp;IF(OR($L2020=TRUE,$A2020=0,MOD($A2020,ChapterTable!$R$20)&lt;&gt;0),"","보스")&amp;"인게임누적합배수",ChapterTable!$R:$S,2,0)*C2020)
  )
  )
  )
)</f>
        <v>145030.45649414064</v>
      </c>
      <c r="F2020" s="1">
        <f ca="1">IF(AND($A2020=0,$B2020=1),
    VLOOKUP(1,ChapterTable!$1:$1048576,MATCH("최종"&amp;SUBSTITUTE(SUBSTITUTE(F$1,"standard",""),"|Float",""),ChapterTable!$1:$1,0),0)*ChapterTable!$P$17,
  IF(AND($A2020=0,$B2020=0),
    F2021,
  IF($B2020=0,
    VLOOKUP($A2020,ChapterTable!$1:$1048576,MATCH("최종"&amp;SUBSTITUTE(SUBSTITUTE(F$1,"standard",""),"|Float",""),ChapterTable!$1:$1,0),0),
  IF($B2020=1,
    IF($L2020=FALSE,
      VLOOKUP($A2020,ChapterTable!$1:$1048576,MATCH("최종"&amp;SUBSTITUTE(SUBSTITUTE(F$1,"standard",""),"|Float",""),ChapterTable!$1:$1,0),0),
      VLOOKUP($A2020-ChapterTable!$P$11,ChapterTable!$1:$1048576,MATCH("최종"&amp;SUBSTITUTE(SUBSTITUTE(F$1,"standard",""),"|Float",""),ChapterTable!$1:$1,0),0)*ChapterTable!$P$14
    ),
  OFFSET(F2020,-$B2020+IF($L2020,1,0),0)*
    (VLOOKUP(SUBSTITUTE(SUBSTITUTE(F$1,"standard",""),"|Float","")&amp;IF(OR($L2020=TRUE,$A2020=0,MOD($A2020,ChapterTable!$R$20)&lt;&gt;0),"","보스")&amp;"인게임누적곱배수",ChapterTable!$R:$S,2,0)^D2020
    +VLOOKUP(SUBSTITUTE(SUBSTITUTE(F$1,"standard",""),"|Float","")&amp;IF(OR($L2020=TRUE,$A2020=0,MOD($A2020,ChapterTable!$R$20)&lt;&gt;0),"","보스")&amp;"인게임누적합배수",ChapterTable!$R:$S,2,0)*D2020)
  )
  )
  )
)</f>
        <v>43433.600252151489</v>
      </c>
      <c r="G2020" t="s">
        <v>715</v>
      </c>
      <c r="J2020" t="str">
        <f>IF(ISBLANK(I2020),"",
IFERROR(VLOOKUP(I2020,[1]StringTable!$1:$1048576,MATCH("kor|String",[1]StringTable!$1:$1,0),0),
"스트링없음"))</f>
        <v/>
      </c>
      <c r="L2020" t="b">
        <v>1</v>
      </c>
      <c r="N2020" t="str">
        <f>IF(ISBLANK(M2020),"",IF(ISERROR(VLOOKUP(M2020,MapTable!$A:$A,1,0)),"맵없음",""))</f>
        <v/>
      </c>
      <c r="O2020">
        <f t="shared" si="222"/>
        <v>93</v>
      </c>
      <c r="Q2020">
        <f t="shared" si="223"/>
        <v>93</v>
      </c>
      <c r="R2020" t="b">
        <f t="shared" ca="1" si="224"/>
        <v>1</v>
      </c>
      <c r="T2020" t="b">
        <f t="shared" ca="1" si="225"/>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228"/>
        <v>0.33333333333333331</v>
      </c>
      <c r="AJ2020">
        <f t="shared" si="226"/>
        <v>0.395555555</v>
      </c>
      <c r="AK2020">
        <f t="shared" si="227"/>
        <v>1</v>
      </c>
      <c r="AL2020">
        <f t="shared" si="221"/>
        <v>3</v>
      </c>
    </row>
    <row r="2021" spans="1:38" hidden="1" x14ac:dyDescent="0.3">
      <c r="A2021">
        <v>18</v>
      </c>
      <c r="B2021">
        <v>30</v>
      </c>
      <c r="C2021">
        <f>IF(OR($L2021=TRUE,$A2021=0,MOD($A2021,ChapterTable!$R$20)&lt;&gt;0),
MAX(0,INT(($B2021+ChapterTable!$P$26+VLOOKUP(SUBSTITUTE(C$1,"성장단계","")&amp;"단계오프셋",ChapterTable!$R:$S,2,0))/ChapterTable!$P$23)),
MAX(0,INT(($B2021+ChapterTable!$R$26+VLOOKUP(SUBSTITUTE(C$1,"성장단계","")&amp;"보스단계오프셋",ChapterTable!$R:$S,2,0))/ChapterTable!$R$23)))</f>
        <v>3</v>
      </c>
      <c r="D2021">
        <f>IF(OR($L2021=TRUE,$A2021=0,MOD($A2021,ChapterTable!$R$20)&lt;&gt;0),
MAX(0,INT(($B2021+ChapterTable!$P$26+VLOOKUP(SUBSTITUTE(D$1,"성장단계","")&amp;"단계오프셋",ChapterTable!$R:$S,2,0))/ChapterTable!$P$23)),
MAX(0,INT(($B2021+ChapterTable!$R$26+VLOOKUP(SUBSTITUTE(D$1,"성장단계","")&amp;"보스단계오프셋",ChapterTable!$R:$S,2,0))/ChapterTable!$R$23)))</f>
        <v>2</v>
      </c>
      <c r="E2021" s="1">
        <f ca="1">IF(AND($A2021=0,$B2021=1),
    VLOOKUP(1,ChapterTable!$1:$1048576,MATCH("최종"&amp;SUBSTITUTE(SUBSTITUTE(E$1,"standard",""),"|Float",""),ChapterTable!$1:$1,0),0)*ChapterTable!$P$17,
  IF(AND($A2021=0,$B2021=0),
    E2022,
  IF($B2021=0,
    VLOOKUP($A2021,ChapterTable!$1:$1048576,MATCH("최종"&amp;SUBSTITUTE(SUBSTITUTE(E$1,"standard",""),"|Float",""),ChapterTable!$1:$1,0),0),
  IF($B2021=1,
    IF($L2021=FALSE,
      VLOOKUP($A2021,ChapterTable!$1:$1048576,MATCH("최종"&amp;SUBSTITUTE(SUBSTITUTE(E$1,"standard",""),"|Float",""),ChapterTable!$1:$1,0),0),
      VLOOKUP($A2021-ChapterTable!$P$11,ChapterTable!$1:$1048576,MATCH("최종"&amp;SUBSTITUTE(SUBSTITUTE(E$1,"standard",""),"|Float",""),ChapterTable!$1:$1,0),0)*ChapterTable!$P$14
    ),
  OFFSET(E2021,-$B2021+IF($L2021,1,0),0)*IF($B2021&gt;OFFSET($B2021,1,0),ChapterTable!$R$17,1)*
    (VLOOKUP(SUBSTITUTE(SUBSTITUTE(E$1,"standard",""),"|Float","")&amp;IF(OR($L2021=TRUE,$A2021=0,MOD($A2021,ChapterTable!$R$20)&lt;&gt;0),"","보스")&amp;"인게임누적곱배수",ChapterTable!$R:$S,2,0)^C2021
    +VLOOKUP(SUBSTITUTE(SUBSTITUTE(E$1,"standard",""),"|Float","")&amp;IF(OR($L2021=TRUE,$A2021=0,MOD($A2021,ChapterTable!$R$20)&lt;&gt;0),"","보스")&amp;"인게임누적합배수",ChapterTable!$R:$S,2,0)*C2021)
  )
  )
  )
)</f>
        <v>145030.45649414064</v>
      </c>
      <c r="F2021" s="1">
        <f ca="1">IF(AND($A2021=0,$B2021=1),
    VLOOKUP(1,ChapterTable!$1:$1048576,MATCH("최종"&amp;SUBSTITUTE(SUBSTITUTE(F$1,"standard",""),"|Float",""),ChapterTable!$1:$1,0),0)*ChapterTable!$P$17,
  IF(AND($A2021=0,$B2021=0),
    F2022,
  IF($B2021=0,
    VLOOKUP($A2021,ChapterTable!$1:$1048576,MATCH("최종"&amp;SUBSTITUTE(SUBSTITUTE(F$1,"standard",""),"|Float",""),ChapterTable!$1:$1,0),0),
  IF($B2021=1,
    IF($L2021=FALSE,
      VLOOKUP($A2021,ChapterTable!$1:$1048576,MATCH("최종"&amp;SUBSTITUTE(SUBSTITUTE(F$1,"standard",""),"|Float",""),ChapterTable!$1:$1,0),0),
      VLOOKUP($A2021-ChapterTable!$P$11,ChapterTable!$1:$1048576,MATCH("최종"&amp;SUBSTITUTE(SUBSTITUTE(F$1,"standard",""),"|Float",""),ChapterTable!$1:$1,0),0)*ChapterTable!$P$14
    ),
  OFFSET(F2021,-$B2021+IF($L2021,1,0),0)*
    (VLOOKUP(SUBSTITUTE(SUBSTITUTE(F$1,"standard",""),"|Float","")&amp;IF(OR($L2021=TRUE,$A2021=0,MOD($A2021,ChapterTable!$R$20)&lt;&gt;0),"","보스")&amp;"인게임누적곱배수",ChapterTable!$R:$S,2,0)^D2021
    +VLOOKUP(SUBSTITUTE(SUBSTITUTE(F$1,"standard",""),"|Float","")&amp;IF(OR($L2021=TRUE,$A2021=0,MOD($A2021,ChapterTable!$R$20)&lt;&gt;0),"","보스")&amp;"인게임누적합배수",ChapterTable!$R:$S,2,0)*D2021)
  )
  )
  )
)</f>
        <v>43433.600252151489</v>
      </c>
      <c r="G2021" t="s">
        <v>715</v>
      </c>
      <c r="J2021" t="str">
        <f>IF(ISBLANK(I2021),"",
IFERROR(VLOOKUP(I2021,[1]StringTable!$1:$1048576,MATCH("kor|String",[1]StringTable!$1:$1,0),0),
"스트링없음"))</f>
        <v/>
      </c>
      <c r="L2021" t="b">
        <v>1</v>
      </c>
      <c r="N2021" t="str">
        <f>IF(ISBLANK(M2021),"",IF(ISERROR(VLOOKUP(M2021,MapTable!$A:$A,1,0)),"맵없음",""))</f>
        <v/>
      </c>
      <c r="O2021">
        <f t="shared" si="222"/>
        <v>23</v>
      </c>
      <c r="Q2021">
        <f t="shared" si="223"/>
        <v>23</v>
      </c>
      <c r="R2021" t="b">
        <f t="shared" ca="1" si="224"/>
        <v>1</v>
      </c>
      <c r="T2021" t="b">
        <f t="shared" ca="1" si="225"/>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228"/>
        <v>0.33333333333333331</v>
      </c>
      <c r="AJ2021">
        <f t="shared" si="226"/>
        <v>1</v>
      </c>
      <c r="AK2021">
        <f t="shared" si="227"/>
        <v>3</v>
      </c>
      <c r="AL2021">
        <f t="shared" ref="AL2021:AL2084" si="229">AL1971+1</f>
        <v>3</v>
      </c>
    </row>
    <row r="2022" spans="1:38" hidden="1" x14ac:dyDescent="0.3">
      <c r="A2022">
        <v>18</v>
      </c>
      <c r="B2022">
        <v>31</v>
      </c>
      <c r="C2022">
        <f>IF(OR($L2022=TRUE,$A2022=0,MOD($A2022,ChapterTable!$R$20)&lt;&gt;0),
MAX(0,INT(($B2022+ChapterTable!$P$26+VLOOKUP(SUBSTITUTE(C$1,"성장단계","")&amp;"단계오프셋",ChapterTable!$R:$S,2,0))/ChapterTable!$P$23)),
MAX(0,INT(($B2022+ChapterTable!$R$26+VLOOKUP(SUBSTITUTE(C$1,"성장단계","")&amp;"보스단계오프셋",ChapterTable!$R:$S,2,0))/ChapterTable!$R$23)))</f>
        <v>3</v>
      </c>
      <c r="D2022">
        <f>IF(OR($L2022=TRUE,$A2022=0,MOD($A2022,ChapterTable!$R$20)&lt;&gt;0),
MAX(0,INT(($B2022+ChapterTable!$P$26+VLOOKUP(SUBSTITUTE(D$1,"성장단계","")&amp;"단계오프셋",ChapterTable!$R:$S,2,0))/ChapterTable!$P$23)),
MAX(0,INT(($B2022+ChapterTable!$R$26+VLOOKUP(SUBSTITUTE(D$1,"성장단계","")&amp;"보스단계오프셋",ChapterTable!$R:$S,2,0))/ChapterTable!$R$23)))</f>
        <v>3</v>
      </c>
      <c r="E2022" s="1">
        <f ca="1">IF(AND($A2022=0,$B2022=1),
    VLOOKUP(1,ChapterTable!$1:$1048576,MATCH("최종"&amp;SUBSTITUTE(SUBSTITUTE(E$1,"standard",""),"|Float",""),ChapterTable!$1:$1,0),0)*ChapterTable!$P$17,
  IF(AND($A2022=0,$B2022=0),
    E2023,
  IF($B2022=0,
    VLOOKUP($A2022,ChapterTable!$1:$1048576,MATCH("최종"&amp;SUBSTITUTE(SUBSTITUTE(E$1,"standard",""),"|Float",""),ChapterTable!$1:$1,0),0),
  IF($B2022=1,
    IF($L2022=FALSE,
      VLOOKUP($A2022,ChapterTable!$1:$1048576,MATCH("최종"&amp;SUBSTITUTE(SUBSTITUTE(E$1,"standard",""),"|Float",""),ChapterTable!$1:$1,0),0),
      VLOOKUP($A2022-ChapterTable!$P$11,ChapterTable!$1:$1048576,MATCH("최종"&amp;SUBSTITUTE(SUBSTITUTE(E$1,"standard",""),"|Float",""),ChapterTable!$1:$1,0),0)*ChapterTable!$P$14
    ),
  OFFSET(E2022,-$B2022+IF($L2022,1,0),0)*IF($B2022&gt;OFFSET($B2022,1,0),ChapterTable!$R$17,1)*
    (VLOOKUP(SUBSTITUTE(SUBSTITUTE(E$1,"standard",""),"|Float","")&amp;IF(OR($L2022=TRUE,$A2022=0,MOD($A2022,ChapterTable!$R$20)&lt;&gt;0),"","보스")&amp;"인게임누적곱배수",ChapterTable!$R:$S,2,0)^C2022
    +VLOOKUP(SUBSTITUTE(SUBSTITUTE(E$1,"standard",""),"|Float","")&amp;IF(OR($L2022=TRUE,$A2022=0,MOD($A2022,ChapterTable!$R$20)&lt;&gt;0),"","보스")&amp;"인게임누적합배수",ChapterTable!$R:$S,2,0)*C2022)
  )
  )
  )
)</f>
        <v>145030.45649414064</v>
      </c>
      <c r="F2022" s="1">
        <f ca="1">IF(AND($A2022=0,$B2022=1),
    VLOOKUP(1,ChapterTable!$1:$1048576,MATCH("최종"&amp;SUBSTITUTE(SUBSTITUTE(F$1,"standard",""),"|Float",""),ChapterTable!$1:$1,0),0)*ChapterTable!$P$17,
  IF(AND($A2022=0,$B2022=0),
    F2023,
  IF($B2022=0,
    VLOOKUP($A2022,ChapterTable!$1:$1048576,MATCH("최종"&amp;SUBSTITUTE(SUBSTITUTE(F$1,"standard",""),"|Float",""),ChapterTable!$1:$1,0),0),
  IF($B2022=1,
    IF($L2022=FALSE,
      VLOOKUP($A2022,ChapterTable!$1:$1048576,MATCH("최종"&amp;SUBSTITUTE(SUBSTITUTE(F$1,"standard",""),"|Float",""),ChapterTable!$1:$1,0),0),
      VLOOKUP($A2022-ChapterTable!$P$11,ChapterTable!$1:$1048576,MATCH("최종"&amp;SUBSTITUTE(SUBSTITUTE(F$1,"standard",""),"|Float",""),ChapterTable!$1:$1,0),0)*ChapterTable!$P$14
    ),
  OFFSET(F2022,-$B2022+IF($L2022,1,0),0)*
    (VLOOKUP(SUBSTITUTE(SUBSTITUTE(F$1,"standard",""),"|Float","")&amp;IF(OR($L2022=TRUE,$A2022=0,MOD($A2022,ChapterTable!$R$20)&lt;&gt;0),"","보스")&amp;"인게임누적곱배수",ChapterTable!$R:$S,2,0)^D2022
    +VLOOKUP(SUBSTITUTE(SUBSTITUTE(F$1,"standard",""),"|Float","")&amp;IF(OR($L2022=TRUE,$A2022=0,MOD($A2022,ChapterTable!$R$20)&lt;&gt;0),"","보스")&amp;"인게임누적합배수",ChapterTable!$R:$S,2,0)*D2022)
  )
  )
  )
)</f>
        <v>46266.226355552673</v>
      </c>
      <c r="G2022" t="s">
        <v>715</v>
      </c>
      <c r="J2022" t="str">
        <f>IF(ISBLANK(I2022),"",
IFERROR(VLOOKUP(I2022,[1]StringTable!$1:$1048576,MATCH("kor|String",[1]StringTable!$1:$1,0),0),
"스트링없음"))</f>
        <v/>
      </c>
      <c r="L2022" t="b">
        <v>1</v>
      </c>
      <c r="N2022" t="str">
        <f>IF(ISBLANK(M2022),"",IF(ISERROR(VLOOKUP(M2022,MapTable!$A:$A,1,0)),"맵없음",""))</f>
        <v/>
      </c>
      <c r="O2022">
        <f t="shared" si="222"/>
        <v>4</v>
      </c>
      <c r="Q2022">
        <f t="shared" si="223"/>
        <v>4</v>
      </c>
      <c r="R2022" t="b">
        <f t="shared" ca="1" si="224"/>
        <v>1</v>
      </c>
      <c r="T2022" t="b">
        <f t="shared" ca="1" si="225"/>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228"/>
        <v>0.25</v>
      </c>
      <c r="AJ2022">
        <f t="shared" si="226"/>
        <v>0.32</v>
      </c>
      <c r="AK2022">
        <f t="shared" si="227"/>
        <v>1</v>
      </c>
      <c r="AL2022">
        <f t="shared" si="229"/>
        <v>3</v>
      </c>
    </row>
    <row r="2023" spans="1:38" hidden="1" x14ac:dyDescent="0.3">
      <c r="A2023">
        <v>18</v>
      </c>
      <c r="B2023">
        <v>32</v>
      </c>
      <c r="C2023">
        <f>IF(OR($L2023=TRUE,$A2023=0,MOD($A2023,ChapterTable!$R$20)&lt;&gt;0),
MAX(0,INT(($B2023+ChapterTable!$P$26+VLOOKUP(SUBSTITUTE(C$1,"성장단계","")&amp;"단계오프셋",ChapterTable!$R:$S,2,0))/ChapterTable!$P$23)),
MAX(0,INT(($B2023+ChapterTable!$R$26+VLOOKUP(SUBSTITUTE(C$1,"성장단계","")&amp;"보스단계오프셋",ChapterTable!$R:$S,2,0))/ChapterTable!$R$23)))</f>
        <v>3</v>
      </c>
      <c r="D2023">
        <f>IF(OR($L2023=TRUE,$A2023=0,MOD($A2023,ChapterTable!$R$20)&lt;&gt;0),
MAX(0,INT(($B2023+ChapterTable!$P$26+VLOOKUP(SUBSTITUTE(D$1,"성장단계","")&amp;"단계오프셋",ChapterTable!$R:$S,2,0))/ChapterTable!$P$23)),
MAX(0,INT(($B2023+ChapterTable!$R$26+VLOOKUP(SUBSTITUTE(D$1,"성장단계","")&amp;"보스단계오프셋",ChapterTable!$R:$S,2,0))/ChapterTable!$R$23)))</f>
        <v>3</v>
      </c>
      <c r="E2023" s="1">
        <f ca="1">IF(AND($A2023=0,$B2023=1),
    VLOOKUP(1,ChapterTable!$1:$1048576,MATCH("최종"&amp;SUBSTITUTE(SUBSTITUTE(E$1,"standard",""),"|Float",""),ChapterTable!$1:$1,0),0)*ChapterTable!$P$17,
  IF(AND($A2023=0,$B2023=0),
    E2024,
  IF($B2023=0,
    VLOOKUP($A2023,ChapterTable!$1:$1048576,MATCH("최종"&amp;SUBSTITUTE(SUBSTITUTE(E$1,"standard",""),"|Float",""),ChapterTable!$1:$1,0),0),
  IF($B2023=1,
    IF($L2023=FALSE,
      VLOOKUP($A2023,ChapterTable!$1:$1048576,MATCH("최종"&amp;SUBSTITUTE(SUBSTITUTE(E$1,"standard",""),"|Float",""),ChapterTable!$1:$1,0),0),
      VLOOKUP($A2023-ChapterTable!$P$11,ChapterTable!$1:$1048576,MATCH("최종"&amp;SUBSTITUTE(SUBSTITUTE(E$1,"standard",""),"|Float",""),ChapterTable!$1:$1,0),0)*ChapterTable!$P$14
    ),
  OFFSET(E2023,-$B2023+IF($L2023,1,0),0)*IF($B2023&gt;OFFSET($B2023,1,0),ChapterTable!$R$17,1)*
    (VLOOKUP(SUBSTITUTE(SUBSTITUTE(E$1,"standard",""),"|Float","")&amp;IF(OR($L2023=TRUE,$A2023=0,MOD($A2023,ChapterTable!$R$20)&lt;&gt;0),"","보스")&amp;"인게임누적곱배수",ChapterTable!$R:$S,2,0)^C2023
    +VLOOKUP(SUBSTITUTE(SUBSTITUTE(E$1,"standard",""),"|Float","")&amp;IF(OR($L2023=TRUE,$A2023=0,MOD($A2023,ChapterTable!$R$20)&lt;&gt;0),"","보스")&amp;"인게임누적합배수",ChapterTable!$R:$S,2,0)*C2023)
  )
  )
  )
)</f>
        <v>145030.45649414064</v>
      </c>
      <c r="F2023" s="1">
        <f ca="1">IF(AND($A2023=0,$B2023=1),
    VLOOKUP(1,ChapterTable!$1:$1048576,MATCH("최종"&amp;SUBSTITUTE(SUBSTITUTE(F$1,"standard",""),"|Float",""),ChapterTable!$1:$1,0),0)*ChapterTable!$P$17,
  IF(AND($A2023=0,$B2023=0),
    F2024,
  IF($B2023=0,
    VLOOKUP($A2023,ChapterTable!$1:$1048576,MATCH("최종"&amp;SUBSTITUTE(SUBSTITUTE(F$1,"standard",""),"|Float",""),ChapterTable!$1:$1,0),0),
  IF($B2023=1,
    IF($L2023=FALSE,
      VLOOKUP($A2023,ChapterTable!$1:$1048576,MATCH("최종"&amp;SUBSTITUTE(SUBSTITUTE(F$1,"standard",""),"|Float",""),ChapterTable!$1:$1,0),0),
      VLOOKUP($A2023-ChapterTable!$P$11,ChapterTable!$1:$1048576,MATCH("최종"&amp;SUBSTITUTE(SUBSTITUTE(F$1,"standard",""),"|Float",""),ChapterTable!$1:$1,0),0)*ChapterTable!$P$14
    ),
  OFFSET(F2023,-$B2023+IF($L2023,1,0),0)*
    (VLOOKUP(SUBSTITUTE(SUBSTITUTE(F$1,"standard",""),"|Float","")&amp;IF(OR($L2023=TRUE,$A2023=0,MOD($A2023,ChapterTable!$R$20)&lt;&gt;0),"","보스")&amp;"인게임누적곱배수",ChapterTable!$R:$S,2,0)^D2023
    +VLOOKUP(SUBSTITUTE(SUBSTITUTE(F$1,"standard",""),"|Float","")&amp;IF(OR($L2023=TRUE,$A2023=0,MOD($A2023,ChapterTable!$R$20)&lt;&gt;0),"","보스")&amp;"인게임누적합배수",ChapterTable!$R:$S,2,0)*D2023)
  )
  )
  )
)</f>
        <v>46266.226355552673</v>
      </c>
      <c r="G2023" t="s">
        <v>715</v>
      </c>
      <c r="J2023" t="str">
        <f>IF(ISBLANK(I2023),"",
IFERROR(VLOOKUP(I2023,[1]StringTable!$1:$1048576,MATCH("kor|String",[1]StringTable!$1:$1,0),0),
"스트링없음"))</f>
        <v/>
      </c>
      <c r="L2023" t="b">
        <v>1</v>
      </c>
      <c r="N2023" t="str">
        <f>IF(ISBLANK(M2023),"",IF(ISERROR(VLOOKUP(M2023,MapTable!$A:$A,1,0)),"맵없음",""))</f>
        <v/>
      </c>
      <c r="O2023">
        <f t="shared" si="222"/>
        <v>4</v>
      </c>
      <c r="Q2023">
        <f t="shared" si="223"/>
        <v>4</v>
      </c>
      <c r="R2023" t="b">
        <f t="shared" ca="1" si="224"/>
        <v>1</v>
      </c>
      <c r="T2023" t="b">
        <f t="shared" ca="1" si="225"/>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228"/>
        <v>0.25</v>
      </c>
      <c r="AJ2023">
        <f t="shared" si="226"/>
        <v>0.32</v>
      </c>
      <c r="AK2023">
        <f t="shared" si="227"/>
        <v>1</v>
      </c>
      <c r="AL2023">
        <f t="shared" si="229"/>
        <v>3</v>
      </c>
    </row>
    <row r="2024" spans="1:38" hidden="1" x14ac:dyDescent="0.3">
      <c r="A2024">
        <v>18</v>
      </c>
      <c r="B2024">
        <v>33</v>
      </c>
      <c r="C2024">
        <f>IF(OR($L2024=TRUE,$A2024=0,MOD($A2024,ChapterTable!$R$20)&lt;&gt;0),
MAX(0,INT(($B2024+ChapterTable!$P$26+VLOOKUP(SUBSTITUTE(C$1,"성장단계","")&amp;"단계오프셋",ChapterTable!$R:$S,2,0))/ChapterTable!$P$23)),
MAX(0,INT(($B2024+ChapterTable!$R$26+VLOOKUP(SUBSTITUTE(C$1,"성장단계","")&amp;"보스단계오프셋",ChapterTable!$R:$S,2,0))/ChapterTable!$R$23)))</f>
        <v>3</v>
      </c>
      <c r="D2024">
        <f>IF(OR($L2024=TRUE,$A2024=0,MOD($A2024,ChapterTable!$R$20)&lt;&gt;0),
MAX(0,INT(($B2024+ChapterTable!$P$26+VLOOKUP(SUBSTITUTE(D$1,"성장단계","")&amp;"단계오프셋",ChapterTable!$R:$S,2,0))/ChapterTable!$P$23)),
MAX(0,INT(($B2024+ChapterTable!$R$26+VLOOKUP(SUBSTITUTE(D$1,"성장단계","")&amp;"보스단계오프셋",ChapterTable!$R:$S,2,0))/ChapterTable!$R$23)))</f>
        <v>3</v>
      </c>
      <c r="E2024" s="1">
        <f ca="1">IF(AND($A2024=0,$B2024=1),
    VLOOKUP(1,ChapterTable!$1:$1048576,MATCH("최종"&amp;SUBSTITUTE(SUBSTITUTE(E$1,"standard",""),"|Float",""),ChapterTable!$1:$1,0),0)*ChapterTable!$P$17,
  IF(AND($A2024=0,$B2024=0),
    E2025,
  IF($B2024=0,
    VLOOKUP($A2024,ChapterTable!$1:$1048576,MATCH("최종"&amp;SUBSTITUTE(SUBSTITUTE(E$1,"standard",""),"|Float",""),ChapterTable!$1:$1,0),0),
  IF($B2024=1,
    IF($L2024=FALSE,
      VLOOKUP($A2024,ChapterTable!$1:$1048576,MATCH("최종"&amp;SUBSTITUTE(SUBSTITUTE(E$1,"standard",""),"|Float",""),ChapterTable!$1:$1,0),0),
      VLOOKUP($A2024-ChapterTable!$P$11,ChapterTable!$1:$1048576,MATCH("최종"&amp;SUBSTITUTE(SUBSTITUTE(E$1,"standard",""),"|Float",""),ChapterTable!$1:$1,0),0)*ChapterTable!$P$14
    ),
  OFFSET(E2024,-$B2024+IF($L2024,1,0),0)*IF($B2024&gt;OFFSET($B2024,1,0),ChapterTable!$R$17,1)*
    (VLOOKUP(SUBSTITUTE(SUBSTITUTE(E$1,"standard",""),"|Float","")&amp;IF(OR($L2024=TRUE,$A2024=0,MOD($A2024,ChapterTable!$R$20)&lt;&gt;0),"","보스")&amp;"인게임누적곱배수",ChapterTable!$R:$S,2,0)^C2024
    +VLOOKUP(SUBSTITUTE(SUBSTITUTE(E$1,"standard",""),"|Float","")&amp;IF(OR($L2024=TRUE,$A2024=0,MOD($A2024,ChapterTable!$R$20)&lt;&gt;0),"","보스")&amp;"인게임누적합배수",ChapterTable!$R:$S,2,0)*C2024)
  )
  )
  )
)</f>
        <v>145030.45649414064</v>
      </c>
      <c r="F2024" s="1">
        <f ca="1">IF(AND($A2024=0,$B2024=1),
    VLOOKUP(1,ChapterTable!$1:$1048576,MATCH("최종"&amp;SUBSTITUTE(SUBSTITUTE(F$1,"standard",""),"|Float",""),ChapterTable!$1:$1,0),0)*ChapterTable!$P$17,
  IF(AND($A2024=0,$B2024=0),
    F2025,
  IF($B2024=0,
    VLOOKUP($A2024,ChapterTable!$1:$1048576,MATCH("최종"&amp;SUBSTITUTE(SUBSTITUTE(F$1,"standard",""),"|Float",""),ChapterTable!$1:$1,0),0),
  IF($B2024=1,
    IF($L2024=FALSE,
      VLOOKUP($A2024,ChapterTable!$1:$1048576,MATCH("최종"&amp;SUBSTITUTE(SUBSTITUTE(F$1,"standard",""),"|Float",""),ChapterTable!$1:$1,0),0),
      VLOOKUP($A2024-ChapterTable!$P$11,ChapterTable!$1:$1048576,MATCH("최종"&amp;SUBSTITUTE(SUBSTITUTE(F$1,"standard",""),"|Float",""),ChapterTable!$1:$1,0),0)*ChapterTable!$P$14
    ),
  OFFSET(F2024,-$B2024+IF($L2024,1,0),0)*
    (VLOOKUP(SUBSTITUTE(SUBSTITUTE(F$1,"standard",""),"|Float","")&amp;IF(OR($L2024=TRUE,$A2024=0,MOD($A2024,ChapterTable!$R$20)&lt;&gt;0),"","보스")&amp;"인게임누적곱배수",ChapterTable!$R:$S,2,0)^D2024
    +VLOOKUP(SUBSTITUTE(SUBSTITUTE(F$1,"standard",""),"|Float","")&amp;IF(OR($L2024=TRUE,$A2024=0,MOD($A2024,ChapterTable!$R$20)&lt;&gt;0),"","보스")&amp;"인게임누적합배수",ChapterTable!$R:$S,2,0)*D2024)
  )
  )
  )
)</f>
        <v>46266.226355552673</v>
      </c>
      <c r="G2024" t="s">
        <v>715</v>
      </c>
      <c r="J2024" t="str">
        <f>IF(ISBLANK(I2024),"",
IFERROR(VLOOKUP(I2024,[1]StringTable!$1:$1048576,MATCH("kor|String",[1]StringTable!$1:$1,0),0),
"스트링없음"))</f>
        <v/>
      </c>
      <c r="L2024" t="b">
        <v>1</v>
      </c>
      <c r="N2024" t="str">
        <f>IF(ISBLANK(M2024),"",IF(ISERROR(VLOOKUP(M2024,MapTable!$A:$A,1,0)),"맵없음",""))</f>
        <v/>
      </c>
      <c r="O2024">
        <f t="shared" si="222"/>
        <v>4</v>
      </c>
      <c r="Q2024">
        <f t="shared" si="223"/>
        <v>4</v>
      </c>
      <c r="R2024" t="b">
        <f t="shared" ca="1" si="224"/>
        <v>1</v>
      </c>
      <c r="T2024" t="b">
        <f t="shared" ca="1" si="225"/>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228"/>
        <v>0.25</v>
      </c>
      <c r="AJ2024">
        <f t="shared" si="226"/>
        <v>0.32</v>
      </c>
      <c r="AK2024">
        <f t="shared" si="227"/>
        <v>1</v>
      </c>
      <c r="AL2024">
        <f t="shared" si="229"/>
        <v>3</v>
      </c>
    </row>
    <row r="2025" spans="1:38" hidden="1" x14ac:dyDescent="0.3">
      <c r="A2025">
        <v>18</v>
      </c>
      <c r="B2025">
        <v>34</v>
      </c>
      <c r="C2025">
        <f>IF(OR($L2025=TRUE,$A2025=0,MOD($A2025,ChapterTable!$R$20)&lt;&gt;0),
MAX(0,INT(($B2025+ChapterTable!$P$26+VLOOKUP(SUBSTITUTE(C$1,"성장단계","")&amp;"단계오프셋",ChapterTable!$R:$S,2,0))/ChapterTable!$P$23)),
MAX(0,INT(($B2025+ChapterTable!$R$26+VLOOKUP(SUBSTITUTE(C$1,"성장단계","")&amp;"보스단계오프셋",ChapterTable!$R:$S,2,0))/ChapterTable!$R$23)))</f>
        <v>3</v>
      </c>
      <c r="D2025">
        <f>IF(OR($L2025=TRUE,$A2025=0,MOD($A2025,ChapterTable!$R$20)&lt;&gt;0),
MAX(0,INT(($B2025+ChapterTable!$P$26+VLOOKUP(SUBSTITUTE(D$1,"성장단계","")&amp;"단계오프셋",ChapterTable!$R:$S,2,0))/ChapterTable!$P$23)),
MAX(0,INT(($B2025+ChapterTable!$R$26+VLOOKUP(SUBSTITUTE(D$1,"성장단계","")&amp;"보스단계오프셋",ChapterTable!$R:$S,2,0))/ChapterTable!$R$23)))</f>
        <v>3</v>
      </c>
      <c r="E2025" s="1">
        <f ca="1">IF(AND($A2025=0,$B2025=1),
    VLOOKUP(1,ChapterTable!$1:$1048576,MATCH("최종"&amp;SUBSTITUTE(SUBSTITUTE(E$1,"standard",""),"|Float",""),ChapterTable!$1:$1,0),0)*ChapterTable!$P$17,
  IF(AND($A2025=0,$B2025=0),
    E2026,
  IF($B2025=0,
    VLOOKUP($A2025,ChapterTable!$1:$1048576,MATCH("최종"&amp;SUBSTITUTE(SUBSTITUTE(E$1,"standard",""),"|Float",""),ChapterTable!$1:$1,0),0),
  IF($B2025=1,
    IF($L2025=FALSE,
      VLOOKUP($A2025,ChapterTable!$1:$1048576,MATCH("최종"&amp;SUBSTITUTE(SUBSTITUTE(E$1,"standard",""),"|Float",""),ChapterTable!$1:$1,0),0),
      VLOOKUP($A2025-ChapterTable!$P$11,ChapterTable!$1:$1048576,MATCH("최종"&amp;SUBSTITUTE(SUBSTITUTE(E$1,"standard",""),"|Float",""),ChapterTable!$1:$1,0),0)*ChapterTable!$P$14
    ),
  OFFSET(E2025,-$B2025+IF($L2025,1,0),0)*IF($B2025&gt;OFFSET($B2025,1,0),ChapterTable!$R$17,1)*
    (VLOOKUP(SUBSTITUTE(SUBSTITUTE(E$1,"standard",""),"|Float","")&amp;IF(OR($L2025=TRUE,$A2025=0,MOD($A2025,ChapterTable!$R$20)&lt;&gt;0),"","보스")&amp;"인게임누적곱배수",ChapterTable!$R:$S,2,0)^C2025
    +VLOOKUP(SUBSTITUTE(SUBSTITUTE(E$1,"standard",""),"|Float","")&amp;IF(OR($L2025=TRUE,$A2025=0,MOD($A2025,ChapterTable!$R$20)&lt;&gt;0),"","보스")&amp;"인게임누적합배수",ChapterTable!$R:$S,2,0)*C2025)
  )
  )
  )
)</f>
        <v>145030.45649414064</v>
      </c>
      <c r="F2025" s="1">
        <f ca="1">IF(AND($A2025=0,$B2025=1),
    VLOOKUP(1,ChapterTable!$1:$1048576,MATCH("최종"&amp;SUBSTITUTE(SUBSTITUTE(F$1,"standard",""),"|Float",""),ChapterTable!$1:$1,0),0)*ChapterTable!$P$17,
  IF(AND($A2025=0,$B2025=0),
    F2026,
  IF($B2025=0,
    VLOOKUP($A2025,ChapterTable!$1:$1048576,MATCH("최종"&amp;SUBSTITUTE(SUBSTITUTE(F$1,"standard",""),"|Float",""),ChapterTable!$1:$1,0),0),
  IF($B2025=1,
    IF($L2025=FALSE,
      VLOOKUP($A2025,ChapterTable!$1:$1048576,MATCH("최종"&amp;SUBSTITUTE(SUBSTITUTE(F$1,"standard",""),"|Float",""),ChapterTable!$1:$1,0),0),
      VLOOKUP($A2025-ChapterTable!$P$11,ChapterTable!$1:$1048576,MATCH("최종"&amp;SUBSTITUTE(SUBSTITUTE(F$1,"standard",""),"|Float",""),ChapterTable!$1:$1,0),0)*ChapterTable!$P$14
    ),
  OFFSET(F2025,-$B2025+IF($L2025,1,0),0)*
    (VLOOKUP(SUBSTITUTE(SUBSTITUTE(F$1,"standard",""),"|Float","")&amp;IF(OR($L2025=TRUE,$A2025=0,MOD($A2025,ChapterTable!$R$20)&lt;&gt;0),"","보스")&amp;"인게임누적곱배수",ChapterTable!$R:$S,2,0)^D2025
    +VLOOKUP(SUBSTITUTE(SUBSTITUTE(F$1,"standard",""),"|Float","")&amp;IF(OR($L2025=TRUE,$A2025=0,MOD($A2025,ChapterTable!$R$20)&lt;&gt;0),"","보스")&amp;"인게임누적합배수",ChapterTable!$R:$S,2,0)*D2025)
  )
  )
  )
)</f>
        <v>46266.226355552673</v>
      </c>
      <c r="G2025" t="s">
        <v>715</v>
      </c>
      <c r="J2025" t="str">
        <f>IF(ISBLANK(I2025),"",
IFERROR(VLOOKUP(I2025,[1]StringTable!$1:$1048576,MATCH("kor|String",[1]StringTable!$1:$1,0),0),
"스트링없음"))</f>
        <v/>
      </c>
      <c r="L2025" t="b">
        <v>1</v>
      </c>
      <c r="N2025" t="str">
        <f>IF(ISBLANK(M2025),"",IF(ISERROR(VLOOKUP(M2025,MapTable!$A:$A,1,0)),"맵없음",""))</f>
        <v/>
      </c>
      <c r="O2025">
        <f t="shared" si="222"/>
        <v>4</v>
      </c>
      <c r="Q2025">
        <f t="shared" si="223"/>
        <v>4</v>
      </c>
      <c r="R2025" t="b">
        <f t="shared" ca="1" si="224"/>
        <v>1</v>
      </c>
      <c r="T2025" t="b">
        <f t="shared" ca="1" si="225"/>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228"/>
        <v>0.25</v>
      </c>
      <c r="AJ2025">
        <f t="shared" si="226"/>
        <v>0.32</v>
      </c>
      <c r="AK2025">
        <f t="shared" si="227"/>
        <v>1</v>
      </c>
      <c r="AL2025">
        <f t="shared" si="229"/>
        <v>3</v>
      </c>
    </row>
    <row r="2026" spans="1:38" hidden="1" x14ac:dyDescent="0.3">
      <c r="A2026">
        <v>18</v>
      </c>
      <c r="B2026">
        <v>35</v>
      </c>
      <c r="C2026">
        <f>IF(OR($L2026=TRUE,$A2026=0,MOD($A2026,ChapterTable!$R$20)&lt;&gt;0),
MAX(0,INT(($B2026+ChapterTable!$P$26+VLOOKUP(SUBSTITUTE(C$1,"성장단계","")&amp;"단계오프셋",ChapterTable!$R:$S,2,0))/ChapterTable!$P$23)),
MAX(0,INT(($B2026+ChapterTable!$R$26+VLOOKUP(SUBSTITUTE(C$1,"성장단계","")&amp;"보스단계오프셋",ChapterTable!$R:$S,2,0))/ChapterTable!$R$23)))</f>
        <v>3</v>
      </c>
      <c r="D2026">
        <f>IF(OR($L2026=TRUE,$A2026=0,MOD($A2026,ChapterTable!$R$20)&lt;&gt;0),
MAX(0,INT(($B2026+ChapterTable!$P$26+VLOOKUP(SUBSTITUTE(D$1,"성장단계","")&amp;"단계오프셋",ChapterTable!$R:$S,2,0))/ChapterTable!$P$23)),
MAX(0,INT(($B2026+ChapterTable!$R$26+VLOOKUP(SUBSTITUTE(D$1,"성장단계","")&amp;"보스단계오프셋",ChapterTable!$R:$S,2,0))/ChapterTable!$R$23)))</f>
        <v>3</v>
      </c>
      <c r="E2026" s="1">
        <f ca="1">IF(AND($A2026=0,$B2026=1),
    VLOOKUP(1,ChapterTable!$1:$1048576,MATCH("최종"&amp;SUBSTITUTE(SUBSTITUTE(E$1,"standard",""),"|Float",""),ChapterTable!$1:$1,0),0)*ChapterTable!$P$17,
  IF(AND($A2026=0,$B2026=0),
    E2027,
  IF($B2026=0,
    VLOOKUP($A2026,ChapterTable!$1:$1048576,MATCH("최종"&amp;SUBSTITUTE(SUBSTITUTE(E$1,"standard",""),"|Float",""),ChapterTable!$1:$1,0),0),
  IF($B2026=1,
    IF($L2026=FALSE,
      VLOOKUP($A2026,ChapterTable!$1:$1048576,MATCH("최종"&amp;SUBSTITUTE(SUBSTITUTE(E$1,"standard",""),"|Float",""),ChapterTable!$1:$1,0),0),
      VLOOKUP($A2026-ChapterTable!$P$11,ChapterTable!$1:$1048576,MATCH("최종"&amp;SUBSTITUTE(SUBSTITUTE(E$1,"standard",""),"|Float",""),ChapterTable!$1:$1,0),0)*ChapterTable!$P$14
    ),
  OFFSET(E2026,-$B2026+IF($L2026,1,0),0)*IF($B2026&gt;OFFSET($B2026,1,0),ChapterTable!$R$17,1)*
    (VLOOKUP(SUBSTITUTE(SUBSTITUTE(E$1,"standard",""),"|Float","")&amp;IF(OR($L2026=TRUE,$A2026=0,MOD($A2026,ChapterTable!$R$20)&lt;&gt;0),"","보스")&amp;"인게임누적곱배수",ChapterTable!$R:$S,2,0)^C2026
    +VLOOKUP(SUBSTITUTE(SUBSTITUTE(E$1,"standard",""),"|Float","")&amp;IF(OR($L2026=TRUE,$A2026=0,MOD($A2026,ChapterTable!$R$20)&lt;&gt;0),"","보스")&amp;"인게임누적합배수",ChapterTable!$R:$S,2,0)*C2026)
  )
  )
  )
)</f>
        <v>145030.45649414064</v>
      </c>
      <c r="F2026" s="1">
        <f ca="1">IF(AND($A2026=0,$B2026=1),
    VLOOKUP(1,ChapterTable!$1:$1048576,MATCH("최종"&amp;SUBSTITUTE(SUBSTITUTE(F$1,"standard",""),"|Float",""),ChapterTable!$1:$1,0),0)*ChapterTable!$P$17,
  IF(AND($A2026=0,$B2026=0),
    F2027,
  IF($B2026=0,
    VLOOKUP($A2026,ChapterTable!$1:$1048576,MATCH("최종"&amp;SUBSTITUTE(SUBSTITUTE(F$1,"standard",""),"|Float",""),ChapterTable!$1:$1,0),0),
  IF($B2026=1,
    IF($L2026=FALSE,
      VLOOKUP($A2026,ChapterTable!$1:$1048576,MATCH("최종"&amp;SUBSTITUTE(SUBSTITUTE(F$1,"standard",""),"|Float",""),ChapterTable!$1:$1,0),0),
      VLOOKUP($A2026-ChapterTable!$P$11,ChapterTable!$1:$1048576,MATCH("최종"&amp;SUBSTITUTE(SUBSTITUTE(F$1,"standard",""),"|Float",""),ChapterTable!$1:$1,0),0)*ChapterTable!$P$14
    ),
  OFFSET(F2026,-$B2026+IF($L2026,1,0),0)*
    (VLOOKUP(SUBSTITUTE(SUBSTITUTE(F$1,"standard",""),"|Float","")&amp;IF(OR($L2026=TRUE,$A2026=0,MOD($A2026,ChapterTable!$R$20)&lt;&gt;0),"","보스")&amp;"인게임누적곱배수",ChapterTable!$R:$S,2,0)^D2026
    +VLOOKUP(SUBSTITUTE(SUBSTITUTE(F$1,"standard",""),"|Float","")&amp;IF(OR($L2026=TRUE,$A2026=0,MOD($A2026,ChapterTable!$R$20)&lt;&gt;0),"","보스")&amp;"인게임누적합배수",ChapterTable!$R:$S,2,0)*D2026)
  )
  )
  )
)</f>
        <v>46266.226355552673</v>
      </c>
      <c r="G2026" t="s">
        <v>715</v>
      </c>
      <c r="J2026" t="str">
        <f>IF(ISBLANK(I2026),"",
IFERROR(VLOOKUP(I2026,[1]StringTable!$1:$1048576,MATCH("kor|String",[1]StringTable!$1:$1,0),0),
"스트링없음"))</f>
        <v/>
      </c>
      <c r="L2026" t="b">
        <v>1</v>
      </c>
      <c r="N2026" t="str">
        <f>IF(ISBLANK(M2026),"",IF(ISERROR(VLOOKUP(M2026,MapTable!$A:$A,1,0)),"맵없음",""))</f>
        <v/>
      </c>
      <c r="O2026">
        <f t="shared" si="222"/>
        <v>11</v>
      </c>
      <c r="Q2026">
        <f t="shared" si="223"/>
        <v>11</v>
      </c>
      <c r="R2026" t="b">
        <f t="shared" ca="1" si="224"/>
        <v>1</v>
      </c>
      <c r="T2026" t="b">
        <f t="shared" ca="1" si="225"/>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228"/>
        <v>0.25</v>
      </c>
      <c r="AJ2026">
        <f t="shared" si="226"/>
        <v>0.32</v>
      </c>
      <c r="AK2026">
        <f t="shared" si="227"/>
        <v>1</v>
      </c>
      <c r="AL2026">
        <f t="shared" si="229"/>
        <v>3</v>
      </c>
    </row>
    <row r="2027" spans="1:38" hidden="1" x14ac:dyDescent="0.3">
      <c r="A2027">
        <v>18</v>
      </c>
      <c r="B2027">
        <v>36</v>
      </c>
      <c r="C2027">
        <f>IF(OR($L2027=TRUE,$A2027=0,MOD($A2027,ChapterTable!$R$20)&lt;&gt;0),
MAX(0,INT(($B2027+ChapterTable!$P$26+VLOOKUP(SUBSTITUTE(C$1,"성장단계","")&amp;"단계오프셋",ChapterTable!$R:$S,2,0))/ChapterTable!$P$23)),
MAX(0,INT(($B2027+ChapterTable!$R$26+VLOOKUP(SUBSTITUTE(C$1,"성장단계","")&amp;"보스단계오프셋",ChapterTable!$R:$S,2,0))/ChapterTable!$R$23)))</f>
        <v>4</v>
      </c>
      <c r="D2027">
        <f>IF(OR($L2027=TRUE,$A2027=0,MOD($A2027,ChapterTable!$R$20)&lt;&gt;0),
MAX(0,INT(($B2027+ChapterTable!$P$26+VLOOKUP(SUBSTITUTE(D$1,"성장단계","")&amp;"단계오프셋",ChapterTable!$R:$S,2,0))/ChapterTable!$P$23)),
MAX(0,INT(($B2027+ChapterTable!$R$26+VLOOKUP(SUBSTITUTE(D$1,"성장단계","")&amp;"보스단계오프셋",ChapterTable!$R:$S,2,0))/ChapterTable!$R$23)))</f>
        <v>3</v>
      </c>
      <c r="E2027" s="1">
        <f ca="1">IF(AND($A2027=0,$B2027=1),
    VLOOKUP(1,ChapterTable!$1:$1048576,MATCH("최종"&amp;SUBSTITUTE(SUBSTITUTE(E$1,"standard",""),"|Float",""),ChapterTable!$1:$1,0),0)*ChapterTable!$P$17,
  IF(AND($A2027=0,$B2027=0),
    E2028,
  IF($B2027=0,
    VLOOKUP($A2027,ChapterTable!$1:$1048576,MATCH("최종"&amp;SUBSTITUTE(SUBSTITUTE(E$1,"standard",""),"|Float",""),ChapterTable!$1:$1,0),0),
  IF($B2027=1,
    IF($L2027=FALSE,
      VLOOKUP($A2027,ChapterTable!$1:$1048576,MATCH("최종"&amp;SUBSTITUTE(SUBSTITUTE(E$1,"standard",""),"|Float",""),ChapterTable!$1:$1,0),0),
      VLOOKUP($A2027-ChapterTable!$P$11,ChapterTable!$1:$1048576,MATCH("최종"&amp;SUBSTITUTE(SUBSTITUTE(E$1,"standard",""),"|Float",""),ChapterTable!$1:$1,0),0)*ChapterTable!$P$14
    ),
  OFFSET(E2027,-$B2027+IF($L2027,1,0),0)*IF($B2027&gt;OFFSET($B2027,1,0),ChapterTable!$R$17,1)*
    (VLOOKUP(SUBSTITUTE(SUBSTITUTE(E$1,"standard",""),"|Float","")&amp;IF(OR($L2027=TRUE,$A2027=0,MOD($A2027,ChapterTable!$R$20)&lt;&gt;0),"","보스")&amp;"인게임누적곱배수",ChapterTable!$R:$S,2,0)^C2027
    +VLOOKUP(SUBSTITUTE(SUBSTITUTE(E$1,"standard",""),"|Float","")&amp;IF(OR($L2027=TRUE,$A2027=0,MOD($A2027,ChapterTable!$R$20)&lt;&gt;0),"","보스")&amp;"인게임누적합배수",ChapterTable!$R:$S,2,0)*C2027)
  )
  )
  )
)</f>
        <v>163159.2635559082</v>
      </c>
      <c r="F2027" s="1">
        <f ca="1">IF(AND($A2027=0,$B2027=1),
    VLOOKUP(1,ChapterTable!$1:$1048576,MATCH("최종"&amp;SUBSTITUTE(SUBSTITUTE(F$1,"standard",""),"|Float",""),ChapterTable!$1:$1,0),0)*ChapterTable!$P$17,
  IF(AND($A2027=0,$B2027=0),
    F2028,
  IF($B2027=0,
    VLOOKUP($A2027,ChapterTable!$1:$1048576,MATCH("최종"&amp;SUBSTITUTE(SUBSTITUTE(F$1,"standard",""),"|Float",""),ChapterTable!$1:$1,0),0),
  IF($B2027=1,
    IF($L2027=FALSE,
      VLOOKUP($A2027,ChapterTable!$1:$1048576,MATCH("최종"&amp;SUBSTITUTE(SUBSTITUTE(F$1,"standard",""),"|Float",""),ChapterTable!$1:$1,0),0),
      VLOOKUP($A2027-ChapterTable!$P$11,ChapterTable!$1:$1048576,MATCH("최종"&amp;SUBSTITUTE(SUBSTITUTE(F$1,"standard",""),"|Float",""),ChapterTable!$1:$1,0),0)*ChapterTable!$P$14
    ),
  OFFSET(F2027,-$B2027+IF($L2027,1,0),0)*
    (VLOOKUP(SUBSTITUTE(SUBSTITUTE(F$1,"standard",""),"|Float","")&amp;IF(OR($L2027=TRUE,$A2027=0,MOD($A2027,ChapterTable!$R$20)&lt;&gt;0),"","보스")&amp;"인게임누적곱배수",ChapterTable!$R:$S,2,0)^D2027
    +VLOOKUP(SUBSTITUTE(SUBSTITUTE(F$1,"standard",""),"|Float","")&amp;IF(OR($L2027=TRUE,$A2027=0,MOD($A2027,ChapterTable!$R$20)&lt;&gt;0),"","보스")&amp;"인게임누적합배수",ChapterTable!$R:$S,2,0)*D2027)
  )
  )
  )
)</f>
        <v>46266.226355552673</v>
      </c>
      <c r="G2027" t="s">
        <v>715</v>
      </c>
      <c r="J2027" t="str">
        <f>IF(ISBLANK(I2027),"",
IFERROR(VLOOKUP(I2027,[1]StringTable!$1:$1048576,MATCH("kor|String",[1]StringTable!$1:$1,0),0),
"스트링없음"))</f>
        <v/>
      </c>
      <c r="L2027" t="b">
        <v>1</v>
      </c>
      <c r="N2027" t="str">
        <f>IF(ISBLANK(M2027),"",IF(ISERROR(VLOOKUP(M2027,MapTable!$A:$A,1,0)),"맵없음",""))</f>
        <v/>
      </c>
      <c r="O2027">
        <f t="shared" si="222"/>
        <v>4</v>
      </c>
      <c r="Q2027">
        <f t="shared" si="223"/>
        <v>4</v>
      </c>
      <c r="R2027" t="b">
        <f t="shared" ca="1" si="224"/>
        <v>1</v>
      </c>
      <c r="T2027" t="b">
        <f t="shared" ca="1" si="225"/>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228"/>
        <v>0.25</v>
      </c>
      <c r="AJ2027">
        <f t="shared" si="226"/>
        <v>0.32</v>
      </c>
      <c r="AK2027">
        <f t="shared" si="227"/>
        <v>1</v>
      </c>
      <c r="AL2027">
        <f t="shared" si="229"/>
        <v>3</v>
      </c>
    </row>
    <row r="2028" spans="1:38" hidden="1" x14ac:dyDescent="0.3">
      <c r="A2028">
        <v>18</v>
      </c>
      <c r="B2028">
        <v>37</v>
      </c>
      <c r="C2028">
        <f>IF(OR($L2028=TRUE,$A2028=0,MOD($A2028,ChapterTable!$R$20)&lt;&gt;0),
MAX(0,INT(($B2028+ChapterTable!$P$26+VLOOKUP(SUBSTITUTE(C$1,"성장단계","")&amp;"단계오프셋",ChapterTable!$R:$S,2,0))/ChapterTable!$P$23)),
MAX(0,INT(($B2028+ChapterTable!$R$26+VLOOKUP(SUBSTITUTE(C$1,"성장단계","")&amp;"보스단계오프셋",ChapterTable!$R:$S,2,0))/ChapterTable!$R$23)))</f>
        <v>4</v>
      </c>
      <c r="D2028">
        <f>IF(OR($L2028=TRUE,$A2028=0,MOD($A2028,ChapterTable!$R$20)&lt;&gt;0),
MAX(0,INT(($B2028+ChapterTable!$P$26+VLOOKUP(SUBSTITUTE(D$1,"성장단계","")&amp;"단계오프셋",ChapterTable!$R:$S,2,0))/ChapterTable!$P$23)),
MAX(0,INT(($B2028+ChapterTable!$R$26+VLOOKUP(SUBSTITUTE(D$1,"성장단계","")&amp;"보스단계오프셋",ChapterTable!$R:$S,2,0))/ChapterTable!$R$23)))</f>
        <v>3</v>
      </c>
      <c r="E2028" s="1">
        <f ca="1">IF(AND($A2028=0,$B2028=1),
    VLOOKUP(1,ChapterTable!$1:$1048576,MATCH("최종"&amp;SUBSTITUTE(SUBSTITUTE(E$1,"standard",""),"|Float",""),ChapterTable!$1:$1,0),0)*ChapterTable!$P$17,
  IF(AND($A2028=0,$B2028=0),
    E2029,
  IF($B2028=0,
    VLOOKUP($A2028,ChapterTable!$1:$1048576,MATCH("최종"&amp;SUBSTITUTE(SUBSTITUTE(E$1,"standard",""),"|Float",""),ChapterTable!$1:$1,0),0),
  IF($B2028=1,
    IF($L2028=FALSE,
      VLOOKUP($A2028,ChapterTable!$1:$1048576,MATCH("최종"&amp;SUBSTITUTE(SUBSTITUTE(E$1,"standard",""),"|Float",""),ChapterTable!$1:$1,0),0),
      VLOOKUP($A2028-ChapterTable!$P$11,ChapterTable!$1:$1048576,MATCH("최종"&amp;SUBSTITUTE(SUBSTITUTE(E$1,"standard",""),"|Float",""),ChapterTable!$1:$1,0),0)*ChapterTable!$P$14
    ),
  OFFSET(E2028,-$B2028+IF($L2028,1,0),0)*IF($B2028&gt;OFFSET($B2028,1,0),ChapterTable!$R$17,1)*
    (VLOOKUP(SUBSTITUTE(SUBSTITUTE(E$1,"standard",""),"|Float","")&amp;IF(OR($L2028=TRUE,$A2028=0,MOD($A2028,ChapterTable!$R$20)&lt;&gt;0),"","보스")&amp;"인게임누적곱배수",ChapterTable!$R:$S,2,0)^C2028
    +VLOOKUP(SUBSTITUTE(SUBSTITUTE(E$1,"standard",""),"|Float","")&amp;IF(OR($L2028=TRUE,$A2028=0,MOD($A2028,ChapterTable!$R$20)&lt;&gt;0),"","보스")&amp;"인게임누적합배수",ChapterTable!$R:$S,2,0)*C2028)
  )
  )
  )
)</f>
        <v>163159.2635559082</v>
      </c>
      <c r="F2028" s="1">
        <f ca="1">IF(AND($A2028=0,$B2028=1),
    VLOOKUP(1,ChapterTable!$1:$1048576,MATCH("최종"&amp;SUBSTITUTE(SUBSTITUTE(F$1,"standard",""),"|Float",""),ChapterTable!$1:$1,0),0)*ChapterTable!$P$17,
  IF(AND($A2028=0,$B2028=0),
    F2029,
  IF($B2028=0,
    VLOOKUP($A2028,ChapterTable!$1:$1048576,MATCH("최종"&amp;SUBSTITUTE(SUBSTITUTE(F$1,"standard",""),"|Float",""),ChapterTable!$1:$1,0),0),
  IF($B2028=1,
    IF($L2028=FALSE,
      VLOOKUP($A2028,ChapterTable!$1:$1048576,MATCH("최종"&amp;SUBSTITUTE(SUBSTITUTE(F$1,"standard",""),"|Float",""),ChapterTable!$1:$1,0),0),
      VLOOKUP($A2028-ChapterTable!$P$11,ChapterTable!$1:$1048576,MATCH("최종"&amp;SUBSTITUTE(SUBSTITUTE(F$1,"standard",""),"|Float",""),ChapterTable!$1:$1,0),0)*ChapterTable!$P$14
    ),
  OFFSET(F2028,-$B2028+IF($L2028,1,0),0)*
    (VLOOKUP(SUBSTITUTE(SUBSTITUTE(F$1,"standard",""),"|Float","")&amp;IF(OR($L2028=TRUE,$A2028=0,MOD($A2028,ChapterTable!$R$20)&lt;&gt;0),"","보스")&amp;"인게임누적곱배수",ChapterTable!$R:$S,2,0)^D2028
    +VLOOKUP(SUBSTITUTE(SUBSTITUTE(F$1,"standard",""),"|Float","")&amp;IF(OR($L2028=TRUE,$A2028=0,MOD($A2028,ChapterTable!$R$20)&lt;&gt;0),"","보스")&amp;"인게임누적합배수",ChapterTable!$R:$S,2,0)*D2028)
  )
  )
  )
)</f>
        <v>46266.226355552673</v>
      </c>
      <c r="G2028" t="s">
        <v>715</v>
      </c>
      <c r="J2028" t="str">
        <f>IF(ISBLANK(I2028),"",
IFERROR(VLOOKUP(I2028,[1]StringTable!$1:$1048576,MATCH("kor|String",[1]StringTable!$1:$1,0),0),
"스트링없음"))</f>
        <v/>
      </c>
      <c r="L2028" t="b">
        <v>1</v>
      </c>
      <c r="N2028" t="str">
        <f>IF(ISBLANK(M2028),"",IF(ISERROR(VLOOKUP(M2028,MapTable!$A:$A,1,0)),"맵없음",""))</f>
        <v/>
      </c>
      <c r="O2028">
        <f t="shared" si="222"/>
        <v>4</v>
      </c>
      <c r="Q2028">
        <f t="shared" si="223"/>
        <v>4</v>
      </c>
      <c r="R2028" t="b">
        <f t="shared" ca="1" si="224"/>
        <v>1</v>
      </c>
      <c r="T2028" t="b">
        <f t="shared" ca="1" si="225"/>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228"/>
        <v>0.25</v>
      </c>
      <c r="AJ2028">
        <f t="shared" si="226"/>
        <v>0.32</v>
      </c>
      <c r="AK2028">
        <f t="shared" si="227"/>
        <v>1</v>
      </c>
      <c r="AL2028">
        <f t="shared" si="229"/>
        <v>3</v>
      </c>
    </row>
    <row r="2029" spans="1:38" hidden="1" x14ac:dyDescent="0.3">
      <c r="A2029">
        <v>18</v>
      </c>
      <c r="B2029">
        <v>38</v>
      </c>
      <c r="C2029">
        <f>IF(OR($L2029=TRUE,$A2029=0,MOD($A2029,ChapterTable!$R$20)&lt;&gt;0),
MAX(0,INT(($B2029+ChapterTable!$P$26+VLOOKUP(SUBSTITUTE(C$1,"성장단계","")&amp;"단계오프셋",ChapterTable!$R:$S,2,0))/ChapterTable!$P$23)),
MAX(0,INT(($B2029+ChapterTable!$R$26+VLOOKUP(SUBSTITUTE(C$1,"성장단계","")&amp;"보스단계오프셋",ChapterTable!$R:$S,2,0))/ChapterTable!$R$23)))</f>
        <v>4</v>
      </c>
      <c r="D2029">
        <f>IF(OR($L2029=TRUE,$A2029=0,MOD($A2029,ChapterTable!$R$20)&lt;&gt;0),
MAX(0,INT(($B2029+ChapterTable!$P$26+VLOOKUP(SUBSTITUTE(D$1,"성장단계","")&amp;"단계오프셋",ChapterTable!$R:$S,2,0))/ChapterTable!$P$23)),
MAX(0,INT(($B2029+ChapterTable!$R$26+VLOOKUP(SUBSTITUTE(D$1,"성장단계","")&amp;"보스단계오프셋",ChapterTable!$R:$S,2,0))/ChapterTable!$R$23)))</f>
        <v>3</v>
      </c>
      <c r="E2029" s="1">
        <f ca="1">IF(AND($A2029=0,$B2029=1),
    VLOOKUP(1,ChapterTable!$1:$1048576,MATCH("최종"&amp;SUBSTITUTE(SUBSTITUTE(E$1,"standard",""),"|Float",""),ChapterTable!$1:$1,0),0)*ChapterTable!$P$17,
  IF(AND($A2029=0,$B2029=0),
    E2030,
  IF($B2029=0,
    VLOOKUP($A2029,ChapterTable!$1:$1048576,MATCH("최종"&amp;SUBSTITUTE(SUBSTITUTE(E$1,"standard",""),"|Float",""),ChapterTable!$1:$1,0),0),
  IF($B2029=1,
    IF($L2029=FALSE,
      VLOOKUP($A2029,ChapterTable!$1:$1048576,MATCH("최종"&amp;SUBSTITUTE(SUBSTITUTE(E$1,"standard",""),"|Float",""),ChapterTable!$1:$1,0),0),
      VLOOKUP($A2029-ChapterTable!$P$11,ChapterTable!$1:$1048576,MATCH("최종"&amp;SUBSTITUTE(SUBSTITUTE(E$1,"standard",""),"|Float",""),ChapterTable!$1:$1,0),0)*ChapterTable!$P$14
    ),
  OFFSET(E2029,-$B2029+IF($L2029,1,0),0)*IF($B2029&gt;OFFSET($B2029,1,0),ChapterTable!$R$17,1)*
    (VLOOKUP(SUBSTITUTE(SUBSTITUTE(E$1,"standard",""),"|Float","")&amp;IF(OR($L2029=TRUE,$A2029=0,MOD($A2029,ChapterTable!$R$20)&lt;&gt;0),"","보스")&amp;"인게임누적곱배수",ChapterTable!$R:$S,2,0)^C2029
    +VLOOKUP(SUBSTITUTE(SUBSTITUTE(E$1,"standard",""),"|Float","")&amp;IF(OR($L2029=TRUE,$A2029=0,MOD($A2029,ChapterTable!$R$20)&lt;&gt;0),"","보스")&amp;"인게임누적합배수",ChapterTable!$R:$S,2,0)*C2029)
  )
  )
  )
)</f>
        <v>163159.2635559082</v>
      </c>
      <c r="F2029" s="1">
        <f ca="1">IF(AND($A2029=0,$B2029=1),
    VLOOKUP(1,ChapterTable!$1:$1048576,MATCH("최종"&amp;SUBSTITUTE(SUBSTITUTE(F$1,"standard",""),"|Float",""),ChapterTable!$1:$1,0),0)*ChapterTable!$P$17,
  IF(AND($A2029=0,$B2029=0),
    F2030,
  IF($B2029=0,
    VLOOKUP($A2029,ChapterTable!$1:$1048576,MATCH("최종"&amp;SUBSTITUTE(SUBSTITUTE(F$1,"standard",""),"|Float",""),ChapterTable!$1:$1,0),0),
  IF($B2029=1,
    IF($L2029=FALSE,
      VLOOKUP($A2029,ChapterTable!$1:$1048576,MATCH("최종"&amp;SUBSTITUTE(SUBSTITUTE(F$1,"standard",""),"|Float",""),ChapterTable!$1:$1,0),0),
      VLOOKUP($A2029-ChapterTable!$P$11,ChapterTable!$1:$1048576,MATCH("최종"&amp;SUBSTITUTE(SUBSTITUTE(F$1,"standard",""),"|Float",""),ChapterTable!$1:$1,0),0)*ChapterTable!$P$14
    ),
  OFFSET(F2029,-$B2029+IF($L2029,1,0),0)*
    (VLOOKUP(SUBSTITUTE(SUBSTITUTE(F$1,"standard",""),"|Float","")&amp;IF(OR($L2029=TRUE,$A2029=0,MOD($A2029,ChapterTable!$R$20)&lt;&gt;0),"","보스")&amp;"인게임누적곱배수",ChapterTable!$R:$S,2,0)^D2029
    +VLOOKUP(SUBSTITUTE(SUBSTITUTE(F$1,"standard",""),"|Float","")&amp;IF(OR($L2029=TRUE,$A2029=0,MOD($A2029,ChapterTable!$R$20)&lt;&gt;0),"","보스")&amp;"인게임누적합배수",ChapterTable!$R:$S,2,0)*D2029)
  )
  )
  )
)</f>
        <v>46266.226355552673</v>
      </c>
      <c r="G2029" t="s">
        <v>715</v>
      </c>
      <c r="J2029" t="str">
        <f>IF(ISBLANK(I2029),"",
IFERROR(VLOOKUP(I2029,[1]StringTable!$1:$1048576,MATCH("kor|String",[1]StringTable!$1:$1,0),0),
"스트링없음"))</f>
        <v/>
      </c>
      <c r="L2029" t="b">
        <v>1</v>
      </c>
      <c r="N2029" t="str">
        <f>IF(ISBLANK(M2029),"",IF(ISERROR(VLOOKUP(M2029,MapTable!$A:$A,1,0)),"맵없음",""))</f>
        <v/>
      </c>
      <c r="O2029">
        <f t="shared" si="222"/>
        <v>4</v>
      </c>
      <c r="Q2029">
        <f t="shared" si="223"/>
        <v>4</v>
      </c>
      <c r="R2029" t="b">
        <f t="shared" ca="1" si="224"/>
        <v>1</v>
      </c>
      <c r="T2029" t="b">
        <f t="shared" ca="1" si="225"/>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228"/>
        <v>0.25</v>
      </c>
      <c r="AJ2029">
        <f t="shared" si="226"/>
        <v>0.32</v>
      </c>
      <c r="AK2029">
        <f t="shared" si="227"/>
        <v>1</v>
      </c>
      <c r="AL2029">
        <f t="shared" si="229"/>
        <v>3</v>
      </c>
    </row>
    <row r="2030" spans="1:38" hidden="1" x14ac:dyDescent="0.3">
      <c r="A2030">
        <v>18</v>
      </c>
      <c r="B2030">
        <v>39</v>
      </c>
      <c r="C2030">
        <f>IF(OR($L2030=TRUE,$A2030=0,MOD($A2030,ChapterTable!$R$20)&lt;&gt;0),
MAX(0,INT(($B2030+ChapterTable!$P$26+VLOOKUP(SUBSTITUTE(C$1,"성장단계","")&amp;"단계오프셋",ChapterTable!$R:$S,2,0))/ChapterTable!$P$23)),
MAX(0,INT(($B2030+ChapterTable!$R$26+VLOOKUP(SUBSTITUTE(C$1,"성장단계","")&amp;"보스단계오프셋",ChapterTable!$R:$S,2,0))/ChapterTable!$R$23)))</f>
        <v>4</v>
      </c>
      <c r="D2030">
        <f>IF(OR($L2030=TRUE,$A2030=0,MOD($A2030,ChapterTable!$R$20)&lt;&gt;0),
MAX(0,INT(($B2030+ChapterTable!$P$26+VLOOKUP(SUBSTITUTE(D$1,"성장단계","")&amp;"단계오프셋",ChapterTable!$R:$S,2,0))/ChapterTable!$P$23)),
MAX(0,INT(($B2030+ChapterTable!$R$26+VLOOKUP(SUBSTITUTE(D$1,"성장단계","")&amp;"보스단계오프셋",ChapterTable!$R:$S,2,0))/ChapterTable!$R$23)))</f>
        <v>3</v>
      </c>
      <c r="E2030" s="1">
        <f ca="1">IF(AND($A2030=0,$B2030=1),
    VLOOKUP(1,ChapterTable!$1:$1048576,MATCH("최종"&amp;SUBSTITUTE(SUBSTITUTE(E$1,"standard",""),"|Float",""),ChapterTable!$1:$1,0),0)*ChapterTable!$P$17,
  IF(AND($A2030=0,$B2030=0),
    E2031,
  IF($B2030=0,
    VLOOKUP($A2030,ChapterTable!$1:$1048576,MATCH("최종"&amp;SUBSTITUTE(SUBSTITUTE(E$1,"standard",""),"|Float",""),ChapterTable!$1:$1,0),0),
  IF($B2030=1,
    IF($L2030=FALSE,
      VLOOKUP($A2030,ChapterTable!$1:$1048576,MATCH("최종"&amp;SUBSTITUTE(SUBSTITUTE(E$1,"standard",""),"|Float",""),ChapterTable!$1:$1,0),0),
      VLOOKUP($A2030-ChapterTable!$P$11,ChapterTable!$1:$1048576,MATCH("최종"&amp;SUBSTITUTE(SUBSTITUTE(E$1,"standard",""),"|Float",""),ChapterTable!$1:$1,0),0)*ChapterTable!$P$14
    ),
  OFFSET(E2030,-$B2030+IF($L2030,1,0),0)*IF($B2030&gt;OFFSET($B2030,1,0),ChapterTable!$R$17,1)*
    (VLOOKUP(SUBSTITUTE(SUBSTITUTE(E$1,"standard",""),"|Float","")&amp;IF(OR($L2030=TRUE,$A2030=0,MOD($A2030,ChapterTable!$R$20)&lt;&gt;0),"","보스")&amp;"인게임누적곱배수",ChapterTable!$R:$S,2,0)^C2030
    +VLOOKUP(SUBSTITUTE(SUBSTITUTE(E$1,"standard",""),"|Float","")&amp;IF(OR($L2030=TRUE,$A2030=0,MOD($A2030,ChapterTable!$R$20)&lt;&gt;0),"","보스")&amp;"인게임누적합배수",ChapterTable!$R:$S,2,0)*C2030)
  )
  )
  )
)</f>
        <v>163159.2635559082</v>
      </c>
      <c r="F2030" s="1">
        <f ca="1">IF(AND($A2030=0,$B2030=1),
    VLOOKUP(1,ChapterTable!$1:$1048576,MATCH("최종"&amp;SUBSTITUTE(SUBSTITUTE(F$1,"standard",""),"|Float",""),ChapterTable!$1:$1,0),0)*ChapterTable!$P$17,
  IF(AND($A2030=0,$B2030=0),
    F2031,
  IF($B2030=0,
    VLOOKUP($A2030,ChapterTable!$1:$1048576,MATCH("최종"&amp;SUBSTITUTE(SUBSTITUTE(F$1,"standard",""),"|Float",""),ChapterTable!$1:$1,0),0),
  IF($B2030=1,
    IF($L2030=FALSE,
      VLOOKUP($A2030,ChapterTable!$1:$1048576,MATCH("최종"&amp;SUBSTITUTE(SUBSTITUTE(F$1,"standard",""),"|Float",""),ChapterTable!$1:$1,0),0),
      VLOOKUP($A2030-ChapterTable!$P$11,ChapterTable!$1:$1048576,MATCH("최종"&amp;SUBSTITUTE(SUBSTITUTE(F$1,"standard",""),"|Float",""),ChapterTable!$1:$1,0),0)*ChapterTable!$P$14
    ),
  OFFSET(F2030,-$B2030+IF($L2030,1,0),0)*
    (VLOOKUP(SUBSTITUTE(SUBSTITUTE(F$1,"standard",""),"|Float","")&amp;IF(OR($L2030=TRUE,$A2030=0,MOD($A2030,ChapterTable!$R$20)&lt;&gt;0),"","보스")&amp;"인게임누적곱배수",ChapterTable!$R:$S,2,0)^D2030
    +VLOOKUP(SUBSTITUTE(SUBSTITUTE(F$1,"standard",""),"|Float","")&amp;IF(OR($L2030=TRUE,$A2030=0,MOD($A2030,ChapterTable!$R$20)&lt;&gt;0),"","보스")&amp;"인게임누적합배수",ChapterTable!$R:$S,2,0)*D2030)
  )
  )
  )
)</f>
        <v>46266.226355552673</v>
      </c>
      <c r="G2030" t="s">
        <v>715</v>
      </c>
      <c r="J2030" t="str">
        <f>IF(ISBLANK(I2030),"",
IFERROR(VLOOKUP(I2030,[1]StringTable!$1:$1048576,MATCH("kor|String",[1]StringTable!$1:$1,0),0),
"스트링없음"))</f>
        <v/>
      </c>
      <c r="L2030" t="b">
        <v>1</v>
      </c>
      <c r="N2030" t="str">
        <f>IF(ISBLANK(M2030),"",IF(ISERROR(VLOOKUP(M2030,MapTable!$A:$A,1,0)),"맵없음",""))</f>
        <v/>
      </c>
      <c r="O2030">
        <f t="shared" si="222"/>
        <v>94</v>
      </c>
      <c r="Q2030">
        <f t="shared" si="223"/>
        <v>94</v>
      </c>
      <c r="R2030" t="b">
        <f t="shared" ca="1" si="224"/>
        <v>1</v>
      </c>
      <c r="T2030" t="b">
        <f t="shared" ca="1" si="225"/>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228"/>
        <v>0.25</v>
      </c>
      <c r="AJ2030">
        <f t="shared" si="226"/>
        <v>0.32</v>
      </c>
      <c r="AK2030">
        <f t="shared" si="227"/>
        <v>1</v>
      </c>
      <c r="AL2030">
        <f t="shared" si="229"/>
        <v>3</v>
      </c>
    </row>
    <row r="2031" spans="1:38" hidden="1" x14ac:dyDescent="0.3">
      <c r="A2031">
        <v>18</v>
      </c>
      <c r="B2031">
        <v>40</v>
      </c>
      <c r="C2031">
        <f>IF(OR($L2031=TRUE,$A2031=0,MOD($A2031,ChapterTable!$R$20)&lt;&gt;0),
MAX(0,INT(($B2031+ChapterTable!$P$26+VLOOKUP(SUBSTITUTE(C$1,"성장단계","")&amp;"단계오프셋",ChapterTable!$R:$S,2,0))/ChapterTable!$P$23)),
MAX(0,INT(($B2031+ChapterTable!$R$26+VLOOKUP(SUBSTITUTE(C$1,"성장단계","")&amp;"보스단계오프셋",ChapterTable!$R:$S,2,0))/ChapterTable!$R$23)))</f>
        <v>4</v>
      </c>
      <c r="D2031">
        <f>IF(OR($L2031=TRUE,$A2031=0,MOD($A2031,ChapterTable!$R$20)&lt;&gt;0),
MAX(0,INT(($B2031+ChapterTable!$P$26+VLOOKUP(SUBSTITUTE(D$1,"성장단계","")&amp;"단계오프셋",ChapterTable!$R:$S,2,0))/ChapterTable!$P$23)),
MAX(0,INT(($B2031+ChapterTable!$R$26+VLOOKUP(SUBSTITUTE(D$1,"성장단계","")&amp;"보스단계오프셋",ChapterTable!$R:$S,2,0))/ChapterTable!$R$23)))</f>
        <v>3</v>
      </c>
      <c r="E2031" s="1">
        <f ca="1">IF(AND($A2031=0,$B2031=1),
    VLOOKUP(1,ChapterTable!$1:$1048576,MATCH("최종"&amp;SUBSTITUTE(SUBSTITUTE(E$1,"standard",""),"|Float",""),ChapterTable!$1:$1,0),0)*ChapterTable!$P$17,
  IF(AND($A2031=0,$B2031=0),
    E2032,
  IF($B2031=0,
    VLOOKUP($A2031,ChapterTable!$1:$1048576,MATCH("최종"&amp;SUBSTITUTE(SUBSTITUTE(E$1,"standard",""),"|Float",""),ChapterTable!$1:$1,0),0),
  IF($B2031=1,
    IF($L2031=FALSE,
      VLOOKUP($A2031,ChapterTable!$1:$1048576,MATCH("최종"&amp;SUBSTITUTE(SUBSTITUTE(E$1,"standard",""),"|Float",""),ChapterTable!$1:$1,0),0),
      VLOOKUP($A2031-ChapterTable!$P$11,ChapterTable!$1:$1048576,MATCH("최종"&amp;SUBSTITUTE(SUBSTITUTE(E$1,"standard",""),"|Float",""),ChapterTable!$1:$1,0),0)*ChapterTable!$P$14
    ),
  OFFSET(E2031,-$B2031+IF($L2031,1,0),0)*IF($B2031&gt;OFFSET($B2031,1,0),ChapterTable!$R$17,1)*
    (VLOOKUP(SUBSTITUTE(SUBSTITUTE(E$1,"standard",""),"|Float","")&amp;IF(OR($L2031=TRUE,$A2031=0,MOD($A2031,ChapterTable!$R$20)&lt;&gt;0),"","보스")&amp;"인게임누적곱배수",ChapterTable!$R:$S,2,0)^C2031
    +VLOOKUP(SUBSTITUTE(SUBSTITUTE(E$1,"standard",""),"|Float","")&amp;IF(OR($L2031=TRUE,$A2031=0,MOD($A2031,ChapterTable!$R$20)&lt;&gt;0),"","보스")&amp;"인게임누적합배수",ChapterTable!$R:$S,2,0)*C2031)
  )
  )
  )
)</f>
        <v>163159.2635559082</v>
      </c>
      <c r="F2031" s="1">
        <f ca="1">IF(AND($A2031=0,$B2031=1),
    VLOOKUP(1,ChapterTable!$1:$1048576,MATCH("최종"&amp;SUBSTITUTE(SUBSTITUTE(F$1,"standard",""),"|Float",""),ChapterTable!$1:$1,0),0)*ChapterTable!$P$17,
  IF(AND($A2031=0,$B2031=0),
    F2032,
  IF($B2031=0,
    VLOOKUP($A2031,ChapterTable!$1:$1048576,MATCH("최종"&amp;SUBSTITUTE(SUBSTITUTE(F$1,"standard",""),"|Float",""),ChapterTable!$1:$1,0),0),
  IF($B2031=1,
    IF($L2031=FALSE,
      VLOOKUP($A2031,ChapterTable!$1:$1048576,MATCH("최종"&amp;SUBSTITUTE(SUBSTITUTE(F$1,"standard",""),"|Float",""),ChapterTable!$1:$1,0),0),
      VLOOKUP($A2031-ChapterTable!$P$11,ChapterTable!$1:$1048576,MATCH("최종"&amp;SUBSTITUTE(SUBSTITUTE(F$1,"standard",""),"|Float",""),ChapterTable!$1:$1,0),0)*ChapterTable!$P$14
    ),
  OFFSET(F2031,-$B2031+IF($L2031,1,0),0)*
    (VLOOKUP(SUBSTITUTE(SUBSTITUTE(F$1,"standard",""),"|Float","")&amp;IF(OR($L2031=TRUE,$A2031=0,MOD($A2031,ChapterTable!$R$20)&lt;&gt;0),"","보스")&amp;"인게임누적곱배수",ChapterTable!$R:$S,2,0)^D2031
    +VLOOKUP(SUBSTITUTE(SUBSTITUTE(F$1,"standard",""),"|Float","")&amp;IF(OR($L2031=TRUE,$A2031=0,MOD($A2031,ChapterTable!$R$20)&lt;&gt;0),"","보스")&amp;"인게임누적합배수",ChapterTable!$R:$S,2,0)*D2031)
  )
  )
  )
)</f>
        <v>46266.226355552673</v>
      </c>
      <c r="G2031" t="s">
        <v>715</v>
      </c>
      <c r="J2031" t="str">
        <f>IF(ISBLANK(I2031),"",
IFERROR(VLOOKUP(I2031,[1]StringTable!$1:$1048576,MATCH("kor|String",[1]StringTable!$1:$1,0),0),
"스트링없음"))</f>
        <v/>
      </c>
      <c r="L2031" t="b">
        <v>1</v>
      </c>
      <c r="N2031" t="str">
        <f>IF(ISBLANK(M2031),"",IF(ISERROR(VLOOKUP(M2031,MapTable!$A:$A,1,0)),"맵없음",""))</f>
        <v/>
      </c>
      <c r="O2031">
        <f t="shared" si="222"/>
        <v>24</v>
      </c>
      <c r="Q2031">
        <f t="shared" si="223"/>
        <v>24</v>
      </c>
      <c r="R2031" t="b">
        <f t="shared" ca="1" si="224"/>
        <v>1</v>
      </c>
      <c r="T2031" t="b">
        <f t="shared" ca="1" si="225"/>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228"/>
        <v>0.25</v>
      </c>
      <c r="AJ2031">
        <f t="shared" si="226"/>
        <v>1</v>
      </c>
      <c r="AK2031">
        <f t="shared" si="227"/>
        <v>4</v>
      </c>
      <c r="AL2031">
        <f t="shared" si="229"/>
        <v>3</v>
      </c>
    </row>
    <row r="2032" spans="1:38" hidden="1" x14ac:dyDescent="0.3">
      <c r="A2032">
        <v>18</v>
      </c>
      <c r="B2032">
        <v>41</v>
      </c>
      <c r="C2032">
        <f>IF(OR($L2032=TRUE,$A2032=0,MOD($A2032,ChapterTable!$R$20)&lt;&gt;0),
MAX(0,INT(($B2032+ChapterTable!$P$26+VLOOKUP(SUBSTITUTE(C$1,"성장단계","")&amp;"단계오프셋",ChapterTable!$R:$S,2,0))/ChapterTable!$P$23)),
MAX(0,INT(($B2032+ChapterTable!$R$26+VLOOKUP(SUBSTITUTE(C$1,"성장단계","")&amp;"보스단계오프셋",ChapterTable!$R:$S,2,0))/ChapterTable!$R$23)))</f>
        <v>4</v>
      </c>
      <c r="D2032">
        <f>IF(OR($L2032=TRUE,$A2032=0,MOD($A2032,ChapterTable!$R$20)&lt;&gt;0),
MAX(0,INT(($B2032+ChapterTable!$P$26+VLOOKUP(SUBSTITUTE(D$1,"성장단계","")&amp;"단계오프셋",ChapterTable!$R:$S,2,0))/ChapterTable!$P$23)),
MAX(0,INT(($B2032+ChapterTable!$R$26+VLOOKUP(SUBSTITUTE(D$1,"성장단계","")&amp;"보스단계오프셋",ChapterTable!$R:$S,2,0))/ChapterTable!$R$23)))</f>
        <v>4</v>
      </c>
      <c r="E2032" s="1">
        <f ca="1">IF(AND($A2032=0,$B2032=1),
    VLOOKUP(1,ChapterTable!$1:$1048576,MATCH("최종"&amp;SUBSTITUTE(SUBSTITUTE(E$1,"standard",""),"|Float",""),ChapterTable!$1:$1,0),0)*ChapterTable!$P$17,
  IF(AND($A2032=0,$B2032=0),
    E2033,
  IF($B2032=0,
    VLOOKUP($A2032,ChapterTable!$1:$1048576,MATCH("최종"&amp;SUBSTITUTE(SUBSTITUTE(E$1,"standard",""),"|Float",""),ChapterTable!$1:$1,0),0),
  IF($B2032=1,
    IF($L2032=FALSE,
      VLOOKUP($A2032,ChapterTable!$1:$1048576,MATCH("최종"&amp;SUBSTITUTE(SUBSTITUTE(E$1,"standard",""),"|Float",""),ChapterTable!$1:$1,0),0),
      VLOOKUP($A2032-ChapterTable!$P$11,ChapterTable!$1:$1048576,MATCH("최종"&amp;SUBSTITUTE(SUBSTITUTE(E$1,"standard",""),"|Float",""),ChapterTable!$1:$1,0),0)*ChapterTable!$P$14
    ),
  OFFSET(E2032,-$B2032+IF($L2032,1,0),0)*IF($B2032&gt;OFFSET($B2032,1,0),ChapterTable!$R$17,1)*
    (VLOOKUP(SUBSTITUTE(SUBSTITUTE(E$1,"standard",""),"|Float","")&amp;IF(OR($L2032=TRUE,$A2032=0,MOD($A2032,ChapterTable!$R$20)&lt;&gt;0),"","보스")&amp;"인게임누적곱배수",ChapterTable!$R:$S,2,0)^C2032
    +VLOOKUP(SUBSTITUTE(SUBSTITUTE(E$1,"standard",""),"|Float","")&amp;IF(OR($L2032=TRUE,$A2032=0,MOD($A2032,ChapterTable!$R$20)&lt;&gt;0),"","보스")&amp;"인게임누적합배수",ChapterTable!$R:$S,2,0)*C2032)
  )
  )
  )
)</f>
        <v>163159.2635559082</v>
      </c>
      <c r="F2032" s="1">
        <f ca="1">IF(AND($A2032=0,$B2032=1),
    VLOOKUP(1,ChapterTable!$1:$1048576,MATCH("최종"&amp;SUBSTITUTE(SUBSTITUTE(F$1,"standard",""),"|Float",""),ChapterTable!$1:$1,0),0)*ChapterTable!$P$17,
  IF(AND($A2032=0,$B2032=0),
    F2033,
  IF($B2032=0,
    VLOOKUP($A2032,ChapterTable!$1:$1048576,MATCH("최종"&amp;SUBSTITUTE(SUBSTITUTE(F$1,"standard",""),"|Float",""),ChapterTable!$1:$1,0),0),
  IF($B2032=1,
    IF($L2032=FALSE,
      VLOOKUP($A2032,ChapterTable!$1:$1048576,MATCH("최종"&amp;SUBSTITUTE(SUBSTITUTE(F$1,"standard",""),"|Float",""),ChapterTable!$1:$1,0),0),
      VLOOKUP($A2032-ChapterTable!$P$11,ChapterTable!$1:$1048576,MATCH("최종"&amp;SUBSTITUTE(SUBSTITUTE(F$1,"standard",""),"|Float",""),ChapterTable!$1:$1,0),0)*ChapterTable!$P$14
    ),
  OFFSET(F2032,-$B2032+IF($L2032,1,0),0)*
    (VLOOKUP(SUBSTITUTE(SUBSTITUTE(F$1,"standard",""),"|Float","")&amp;IF(OR($L2032=TRUE,$A2032=0,MOD($A2032,ChapterTable!$R$20)&lt;&gt;0),"","보스")&amp;"인게임누적곱배수",ChapterTable!$R:$S,2,0)^D2032
    +VLOOKUP(SUBSTITUTE(SUBSTITUTE(F$1,"standard",""),"|Float","")&amp;IF(OR($L2032=TRUE,$A2032=0,MOD($A2032,ChapterTable!$R$20)&lt;&gt;0),"","보스")&amp;"인게임누적합배수",ChapterTable!$R:$S,2,0)*D2032)
  )
  )
  )
)</f>
        <v>49098.852458953857</v>
      </c>
      <c r="G2032" t="s">
        <v>715</v>
      </c>
      <c r="J2032" t="str">
        <f>IF(ISBLANK(I2032),"",
IFERROR(VLOOKUP(I2032,[1]StringTable!$1:$1048576,MATCH("kor|String",[1]StringTable!$1:$1,0),0),
"스트링없음"))</f>
        <v/>
      </c>
      <c r="L2032" t="b">
        <v>1</v>
      </c>
      <c r="N2032" t="str">
        <f>IF(ISBLANK(M2032),"",IF(ISERROR(VLOOKUP(M2032,MapTable!$A:$A,1,0)),"맵없음",""))</f>
        <v/>
      </c>
      <c r="O2032">
        <f t="shared" si="222"/>
        <v>5</v>
      </c>
      <c r="Q2032">
        <f t="shared" si="223"/>
        <v>5</v>
      </c>
      <c r="R2032" t="b">
        <f t="shared" ca="1" si="224"/>
        <v>1</v>
      </c>
      <c r="T2032" t="b">
        <f t="shared" ca="1" si="225"/>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228"/>
        <v>0.2</v>
      </c>
      <c r="AJ2032">
        <f t="shared" si="226"/>
        <v>0.27466666000000001</v>
      </c>
      <c r="AK2032">
        <f t="shared" si="227"/>
        <v>1</v>
      </c>
      <c r="AL2032">
        <f t="shared" si="229"/>
        <v>3</v>
      </c>
    </row>
    <row r="2033" spans="1:38" hidden="1" x14ac:dyDescent="0.3">
      <c r="A2033">
        <v>18</v>
      </c>
      <c r="B2033">
        <v>42</v>
      </c>
      <c r="C2033">
        <f>IF(OR($L2033=TRUE,$A2033=0,MOD($A2033,ChapterTable!$R$20)&lt;&gt;0),
MAX(0,INT(($B2033+ChapterTable!$P$26+VLOOKUP(SUBSTITUTE(C$1,"성장단계","")&amp;"단계오프셋",ChapterTable!$R:$S,2,0))/ChapterTable!$P$23)),
MAX(0,INT(($B2033+ChapterTable!$R$26+VLOOKUP(SUBSTITUTE(C$1,"성장단계","")&amp;"보스단계오프셋",ChapterTable!$R:$S,2,0))/ChapterTable!$R$23)))</f>
        <v>4</v>
      </c>
      <c r="D2033">
        <f>IF(OR($L2033=TRUE,$A2033=0,MOD($A2033,ChapterTable!$R$20)&lt;&gt;0),
MAX(0,INT(($B2033+ChapterTable!$P$26+VLOOKUP(SUBSTITUTE(D$1,"성장단계","")&amp;"단계오프셋",ChapterTable!$R:$S,2,0))/ChapterTable!$P$23)),
MAX(0,INT(($B2033+ChapterTable!$R$26+VLOOKUP(SUBSTITUTE(D$1,"성장단계","")&amp;"보스단계오프셋",ChapterTable!$R:$S,2,0))/ChapterTable!$R$23)))</f>
        <v>4</v>
      </c>
      <c r="E2033" s="1">
        <f ca="1">IF(AND($A2033=0,$B2033=1),
    VLOOKUP(1,ChapterTable!$1:$1048576,MATCH("최종"&amp;SUBSTITUTE(SUBSTITUTE(E$1,"standard",""),"|Float",""),ChapterTable!$1:$1,0),0)*ChapterTable!$P$17,
  IF(AND($A2033=0,$B2033=0),
    E2034,
  IF($B2033=0,
    VLOOKUP($A2033,ChapterTable!$1:$1048576,MATCH("최종"&amp;SUBSTITUTE(SUBSTITUTE(E$1,"standard",""),"|Float",""),ChapterTable!$1:$1,0),0),
  IF($B2033=1,
    IF($L2033=FALSE,
      VLOOKUP($A2033,ChapterTable!$1:$1048576,MATCH("최종"&amp;SUBSTITUTE(SUBSTITUTE(E$1,"standard",""),"|Float",""),ChapterTable!$1:$1,0),0),
      VLOOKUP($A2033-ChapterTable!$P$11,ChapterTable!$1:$1048576,MATCH("최종"&amp;SUBSTITUTE(SUBSTITUTE(E$1,"standard",""),"|Float",""),ChapterTable!$1:$1,0),0)*ChapterTable!$P$14
    ),
  OFFSET(E2033,-$B2033+IF($L2033,1,0),0)*IF($B2033&gt;OFFSET($B2033,1,0),ChapterTable!$R$17,1)*
    (VLOOKUP(SUBSTITUTE(SUBSTITUTE(E$1,"standard",""),"|Float","")&amp;IF(OR($L2033=TRUE,$A2033=0,MOD($A2033,ChapterTable!$R$20)&lt;&gt;0),"","보스")&amp;"인게임누적곱배수",ChapterTable!$R:$S,2,0)^C2033
    +VLOOKUP(SUBSTITUTE(SUBSTITUTE(E$1,"standard",""),"|Float","")&amp;IF(OR($L2033=TRUE,$A2033=0,MOD($A2033,ChapterTable!$R$20)&lt;&gt;0),"","보스")&amp;"인게임누적합배수",ChapterTable!$R:$S,2,0)*C2033)
  )
  )
  )
)</f>
        <v>163159.2635559082</v>
      </c>
      <c r="F2033" s="1">
        <f ca="1">IF(AND($A2033=0,$B2033=1),
    VLOOKUP(1,ChapterTable!$1:$1048576,MATCH("최종"&amp;SUBSTITUTE(SUBSTITUTE(F$1,"standard",""),"|Float",""),ChapterTable!$1:$1,0),0)*ChapterTable!$P$17,
  IF(AND($A2033=0,$B2033=0),
    F2034,
  IF($B2033=0,
    VLOOKUP($A2033,ChapterTable!$1:$1048576,MATCH("최종"&amp;SUBSTITUTE(SUBSTITUTE(F$1,"standard",""),"|Float",""),ChapterTable!$1:$1,0),0),
  IF($B2033=1,
    IF($L2033=FALSE,
      VLOOKUP($A2033,ChapterTable!$1:$1048576,MATCH("최종"&amp;SUBSTITUTE(SUBSTITUTE(F$1,"standard",""),"|Float",""),ChapterTable!$1:$1,0),0),
      VLOOKUP($A2033-ChapterTable!$P$11,ChapterTable!$1:$1048576,MATCH("최종"&amp;SUBSTITUTE(SUBSTITUTE(F$1,"standard",""),"|Float",""),ChapterTable!$1:$1,0),0)*ChapterTable!$P$14
    ),
  OFFSET(F2033,-$B2033+IF($L2033,1,0),0)*
    (VLOOKUP(SUBSTITUTE(SUBSTITUTE(F$1,"standard",""),"|Float","")&amp;IF(OR($L2033=TRUE,$A2033=0,MOD($A2033,ChapterTable!$R$20)&lt;&gt;0),"","보스")&amp;"인게임누적곱배수",ChapterTable!$R:$S,2,0)^D2033
    +VLOOKUP(SUBSTITUTE(SUBSTITUTE(F$1,"standard",""),"|Float","")&amp;IF(OR($L2033=TRUE,$A2033=0,MOD($A2033,ChapterTable!$R$20)&lt;&gt;0),"","보스")&amp;"인게임누적합배수",ChapterTable!$R:$S,2,0)*D2033)
  )
  )
  )
)</f>
        <v>49098.852458953857</v>
      </c>
      <c r="G2033" t="s">
        <v>715</v>
      </c>
      <c r="J2033" t="str">
        <f>IF(ISBLANK(I2033),"",
IFERROR(VLOOKUP(I2033,[1]StringTable!$1:$1048576,MATCH("kor|String",[1]StringTable!$1:$1,0),0),
"스트링없음"))</f>
        <v/>
      </c>
      <c r="L2033" t="b">
        <v>1</v>
      </c>
      <c r="N2033" t="str">
        <f>IF(ISBLANK(M2033),"",IF(ISERROR(VLOOKUP(M2033,MapTable!$A:$A,1,0)),"맵없음",""))</f>
        <v/>
      </c>
      <c r="O2033">
        <f t="shared" si="222"/>
        <v>5</v>
      </c>
      <c r="Q2033">
        <f t="shared" si="223"/>
        <v>5</v>
      </c>
      <c r="R2033" t="b">
        <f t="shared" ca="1" si="224"/>
        <v>1</v>
      </c>
      <c r="T2033" t="b">
        <f t="shared" ca="1" si="225"/>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228"/>
        <v>0.2</v>
      </c>
      <c r="AJ2033">
        <f t="shared" si="226"/>
        <v>0.27466666000000001</v>
      </c>
      <c r="AK2033">
        <f t="shared" si="227"/>
        <v>1</v>
      </c>
      <c r="AL2033">
        <f t="shared" si="229"/>
        <v>3</v>
      </c>
    </row>
    <row r="2034" spans="1:38" hidden="1" x14ac:dyDescent="0.3">
      <c r="A2034">
        <v>18</v>
      </c>
      <c r="B2034">
        <v>43</v>
      </c>
      <c r="C2034">
        <f>IF(OR($L2034=TRUE,$A2034=0,MOD($A2034,ChapterTable!$R$20)&lt;&gt;0),
MAX(0,INT(($B2034+ChapterTable!$P$26+VLOOKUP(SUBSTITUTE(C$1,"성장단계","")&amp;"단계오프셋",ChapterTable!$R:$S,2,0))/ChapterTable!$P$23)),
MAX(0,INT(($B2034+ChapterTable!$R$26+VLOOKUP(SUBSTITUTE(C$1,"성장단계","")&amp;"보스단계오프셋",ChapterTable!$R:$S,2,0))/ChapterTable!$R$23)))</f>
        <v>4</v>
      </c>
      <c r="D2034">
        <f>IF(OR($L2034=TRUE,$A2034=0,MOD($A2034,ChapterTable!$R$20)&lt;&gt;0),
MAX(0,INT(($B2034+ChapterTable!$P$26+VLOOKUP(SUBSTITUTE(D$1,"성장단계","")&amp;"단계오프셋",ChapterTable!$R:$S,2,0))/ChapterTable!$P$23)),
MAX(0,INT(($B2034+ChapterTable!$R$26+VLOOKUP(SUBSTITUTE(D$1,"성장단계","")&amp;"보스단계오프셋",ChapterTable!$R:$S,2,0))/ChapterTable!$R$23)))</f>
        <v>4</v>
      </c>
      <c r="E2034" s="1">
        <f ca="1">IF(AND($A2034=0,$B2034=1),
    VLOOKUP(1,ChapterTable!$1:$1048576,MATCH("최종"&amp;SUBSTITUTE(SUBSTITUTE(E$1,"standard",""),"|Float",""),ChapterTable!$1:$1,0),0)*ChapterTable!$P$17,
  IF(AND($A2034=0,$B2034=0),
    E2035,
  IF($B2034=0,
    VLOOKUP($A2034,ChapterTable!$1:$1048576,MATCH("최종"&amp;SUBSTITUTE(SUBSTITUTE(E$1,"standard",""),"|Float",""),ChapterTable!$1:$1,0),0),
  IF($B2034=1,
    IF($L2034=FALSE,
      VLOOKUP($A2034,ChapterTable!$1:$1048576,MATCH("최종"&amp;SUBSTITUTE(SUBSTITUTE(E$1,"standard",""),"|Float",""),ChapterTable!$1:$1,0),0),
      VLOOKUP($A2034-ChapterTable!$P$11,ChapterTable!$1:$1048576,MATCH("최종"&amp;SUBSTITUTE(SUBSTITUTE(E$1,"standard",""),"|Float",""),ChapterTable!$1:$1,0),0)*ChapterTable!$P$14
    ),
  OFFSET(E2034,-$B2034+IF($L2034,1,0),0)*IF($B2034&gt;OFFSET($B2034,1,0),ChapterTable!$R$17,1)*
    (VLOOKUP(SUBSTITUTE(SUBSTITUTE(E$1,"standard",""),"|Float","")&amp;IF(OR($L2034=TRUE,$A2034=0,MOD($A2034,ChapterTable!$R$20)&lt;&gt;0),"","보스")&amp;"인게임누적곱배수",ChapterTable!$R:$S,2,0)^C2034
    +VLOOKUP(SUBSTITUTE(SUBSTITUTE(E$1,"standard",""),"|Float","")&amp;IF(OR($L2034=TRUE,$A2034=0,MOD($A2034,ChapterTable!$R$20)&lt;&gt;0),"","보스")&amp;"인게임누적합배수",ChapterTable!$R:$S,2,0)*C2034)
  )
  )
  )
)</f>
        <v>163159.2635559082</v>
      </c>
      <c r="F2034" s="1">
        <f ca="1">IF(AND($A2034=0,$B2034=1),
    VLOOKUP(1,ChapterTable!$1:$1048576,MATCH("최종"&amp;SUBSTITUTE(SUBSTITUTE(F$1,"standard",""),"|Float",""),ChapterTable!$1:$1,0),0)*ChapterTable!$P$17,
  IF(AND($A2034=0,$B2034=0),
    F2035,
  IF($B2034=0,
    VLOOKUP($A2034,ChapterTable!$1:$1048576,MATCH("최종"&amp;SUBSTITUTE(SUBSTITUTE(F$1,"standard",""),"|Float",""),ChapterTable!$1:$1,0),0),
  IF($B2034=1,
    IF($L2034=FALSE,
      VLOOKUP($A2034,ChapterTable!$1:$1048576,MATCH("최종"&amp;SUBSTITUTE(SUBSTITUTE(F$1,"standard",""),"|Float",""),ChapterTable!$1:$1,0),0),
      VLOOKUP($A2034-ChapterTable!$P$11,ChapterTable!$1:$1048576,MATCH("최종"&amp;SUBSTITUTE(SUBSTITUTE(F$1,"standard",""),"|Float",""),ChapterTable!$1:$1,0),0)*ChapterTable!$P$14
    ),
  OFFSET(F2034,-$B2034+IF($L2034,1,0),0)*
    (VLOOKUP(SUBSTITUTE(SUBSTITUTE(F$1,"standard",""),"|Float","")&amp;IF(OR($L2034=TRUE,$A2034=0,MOD($A2034,ChapterTable!$R$20)&lt;&gt;0),"","보스")&amp;"인게임누적곱배수",ChapterTable!$R:$S,2,0)^D2034
    +VLOOKUP(SUBSTITUTE(SUBSTITUTE(F$1,"standard",""),"|Float","")&amp;IF(OR($L2034=TRUE,$A2034=0,MOD($A2034,ChapterTable!$R$20)&lt;&gt;0),"","보스")&amp;"인게임누적합배수",ChapterTable!$R:$S,2,0)*D2034)
  )
  )
  )
)</f>
        <v>49098.852458953857</v>
      </c>
      <c r="G2034" t="s">
        <v>715</v>
      </c>
      <c r="J2034" t="str">
        <f>IF(ISBLANK(I2034),"",
IFERROR(VLOOKUP(I2034,[1]StringTable!$1:$1048576,MATCH("kor|String",[1]StringTable!$1:$1,0),0),
"스트링없음"))</f>
        <v/>
      </c>
      <c r="L2034" t="b">
        <v>1</v>
      </c>
      <c r="N2034" t="str">
        <f>IF(ISBLANK(M2034),"",IF(ISERROR(VLOOKUP(M2034,MapTable!$A:$A,1,0)),"맵없음",""))</f>
        <v/>
      </c>
      <c r="O2034">
        <f t="shared" si="222"/>
        <v>5</v>
      </c>
      <c r="Q2034">
        <f t="shared" si="223"/>
        <v>5</v>
      </c>
      <c r="R2034" t="b">
        <f t="shared" ca="1" si="224"/>
        <v>1</v>
      </c>
      <c r="T2034" t="b">
        <f t="shared" ca="1" si="225"/>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228"/>
        <v>0.2</v>
      </c>
      <c r="AJ2034">
        <f t="shared" si="226"/>
        <v>0.27466666000000001</v>
      </c>
      <c r="AK2034">
        <f t="shared" si="227"/>
        <v>1</v>
      </c>
      <c r="AL2034">
        <f t="shared" si="229"/>
        <v>3</v>
      </c>
    </row>
    <row r="2035" spans="1:38" hidden="1" x14ac:dyDescent="0.3">
      <c r="A2035">
        <v>18</v>
      </c>
      <c r="B2035">
        <v>44</v>
      </c>
      <c r="C2035">
        <f>IF(OR($L2035=TRUE,$A2035=0,MOD($A2035,ChapterTable!$R$20)&lt;&gt;0),
MAX(0,INT(($B2035+ChapterTable!$P$26+VLOOKUP(SUBSTITUTE(C$1,"성장단계","")&amp;"단계오프셋",ChapterTable!$R:$S,2,0))/ChapterTable!$P$23)),
MAX(0,INT(($B2035+ChapterTable!$R$26+VLOOKUP(SUBSTITUTE(C$1,"성장단계","")&amp;"보스단계오프셋",ChapterTable!$R:$S,2,0))/ChapterTable!$R$23)))</f>
        <v>4</v>
      </c>
      <c r="D2035">
        <f>IF(OR($L2035=TRUE,$A2035=0,MOD($A2035,ChapterTable!$R$20)&lt;&gt;0),
MAX(0,INT(($B2035+ChapterTable!$P$26+VLOOKUP(SUBSTITUTE(D$1,"성장단계","")&amp;"단계오프셋",ChapterTable!$R:$S,2,0))/ChapterTable!$P$23)),
MAX(0,INT(($B2035+ChapterTable!$R$26+VLOOKUP(SUBSTITUTE(D$1,"성장단계","")&amp;"보스단계오프셋",ChapterTable!$R:$S,2,0))/ChapterTable!$R$23)))</f>
        <v>4</v>
      </c>
      <c r="E2035" s="1">
        <f ca="1">IF(AND($A2035=0,$B2035=1),
    VLOOKUP(1,ChapterTable!$1:$1048576,MATCH("최종"&amp;SUBSTITUTE(SUBSTITUTE(E$1,"standard",""),"|Float",""),ChapterTable!$1:$1,0),0)*ChapterTable!$P$17,
  IF(AND($A2035=0,$B2035=0),
    E2036,
  IF($B2035=0,
    VLOOKUP($A2035,ChapterTable!$1:$1048576,MATCH("최종"&amp;SUBSTITUTE(SUBSTITUTE(E$1,"standard",""),"|Float",""),ChapterTable!$1:$1,0),0),
  IF($B2035=1,
    IF($L2035=FALSE,
      VLOOKUP($A2035,ChapterTable!$1:$1048576,MATCH("최종"&amp;SUBSTITUTE(SUBSTITUTE(E$1,"standard",""),"|Float",""),ChapterTable!$1:$1,0),0),
      VLOOKUP($A2035-ChapterTable!$P$11,ChapterTable!$1:$1048576,MATCH("최종"&amp;SUBSTITUTE(SUBSTITUTE(E$1,"standard",""),"|Float",""),ChapterTable!$1:$1,0),0)*ChapterTable!$P$14
    ),
  OFFSET(E2035,-$B2035+IF($L2035,1,0),0)*IF($B2035&gt;OFFSET($B2035,1,0),ChapterTable!$R$17,1)*
    (VLOOKUP(SUBSTITUTE(SUBSTITUTE(E$1,"standard",""),"|Float","")&amp;IF(OR($L2035=TRUE,$A2035=0,MOD($A2035,ChapterTable!$R$20)&lt;&gt;0),"","보스")&amp;"인게임누적곱배수",ChapterTable!$R:$S,2,0)^C2035
    +VLOOKUP(SUBSTITUTE(SUBSTITUTE(E$1,"standard",""),"|Float","")&amp;IF(OR($L2035=TRUE,$A2035=0,MOD($A2035,ChapterTable!$R$20)&lt;&gt;0),"","보스")&amp;"인게임누적합배수",ChapterTable!$R:$S,2,0)*C2035)
  )
  )
  )
)</f>
        <v>163159.2635559082</v>
      </c>
      <c r="F2035" s="1">
        <f ca="1">IF(AND($A2035=0,$B2035=1),
    VLOOKUP(1,ChapterTable!$1:$1048576,MATCH("최종"&amp;SUBSTITUTE(SUBSTITUTE(F$1,"standard",""),"|Float",""),ChapterTable!$1:$1,0),0)*ChapterTable!$P$17,
  IF(AND($A2035=0,$B2035=0),
    F2036,
  IF($B2035=0,
    VLOOKUP($A2035,ChapterTable!$1:$1048576,MATCH("최종"&amp;SUBSTITUTE(SUBSTITUTE(F$1,"standard",""),"|Float",""),ChapterTable!$1:$1,0),0),
  IF($B2035=1,
    IF($L2035=FALSE,
      VLOOKUP($A2035,ChapterTable!$1:$1048576,MATCH("최종"&amp;SUBSTITUTE(SUBSTITUTE(F$1,"standard",""),"|Float",""),ChapterTable!$1:$1,0),0),
      VLOOKUP($A2035-ChapterTable!$P$11,ChapterTable!$1:$1048576,MATCH("최종"&amp;SUBSTITUTE(SUBSTITUTE(F$1,"standard",""),"|Float",""),ChapterTable!$1:$1,0),0)*ChapterTable!$P$14
    ),
  OFFSET(F2035,-$B2035+IF($L2035,1,0),0)*
    (VLOOKUP(SUBSTITUTE(SUBSTITUTE(F$1,"standard",""),"|Float","")&amp;IF(OR($L2035=TRUE,$A2035=0,MOD($A2035,ChapterTable!$R$20)&lt;&gt;0),"","보스")&amp;"인게임누적곱배수",ChapterTable!$R:$S,2,0)^D2035
    +VLOOKUP(SUBSTITUTE(SUBSTITUTE(F$1,"standard",""),"|Float","")&amp;IF(OR($L2035=TRUE,$A2035=0,MOD($A2035,ChapterTable!$R$20)&lt;&gt;0),"","보스")&amp;"인게임누적합배수",ChapterTable!$R:$S,2,0)*D2035)
  )
  )
  )
)</f>
        <v>49098.852458953857</v>
      </c>
      <c r="G2035" t="s">
        <v>715</v>
      </c>
      <c r="J2035" t="str">
        <f>IF(ISBLANK(I2035),"",
IFERROR(VLOOKUP(I2035,[1]StringTable!$1:$1048576,MATCH("kor|String",[1]StringTable!$1:$1,0),0),
"스트링없음"))</f>
        <v/>
      </c>
      <c r="L2035" t="b">
        <v>1</v>
      </c>
      <c r="N2035" t="str">
        <f>IF(ISBLANK(M2035),"",IF(ISERROR(VLOOKUP(M2035,MapTable!$A:$A,1,0)),"맵없음",""))</f>
        <v/>
      </c>
      <c r="O2035">
        <f t="shared" si="222"/>
        <v>5</v>
      </c>
      <c r="Q2035">
        <f t="shared" si="223"/>
        <v>5</v>
      </c>
      <c r="R2035" t="b">
        <f t="shared" ca="1" si="224"/>
        <v>1</v>
      </c>
      <c r="T2035" t="b">
        <f t="shared" ca="1" si="225"/>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228"/>
        <v>0.2</v>
      </c>
      <c r="AJ2035">
        <f t="shared" si="226"/>
        <v>0.27466666000000001</v>
      </c>
      <c r="AK2035">
        <f t="shared" si="227"/>
        <v>1</v>
      </c>
      <c r="AL2035">
        <f t="shared" si="229"/>
        <v>3</v>
      </c>
    </row>
    <row r="2036" spans="1:38" hidden="1" x14ac:dyDescent="0.3">
      <c r="A2036">
        <v>18</v>
      </c>
      <c r="B2036">
        <v>45</v>
      </c>
      <c r="C2036">
        <f>IF(OR($L2036=TRUE,$A2036=0,MOD($A2036,ChapterTable!$R$20)&lt;&gt;0),
MAX(0,INT(($B2036+ChapterTable!$P$26+VLOOKUP(SUBSTITUTE(C$1,"성장단계","")&amp;"단계오프셋",ChapterTable!$R:$S,2,0))/ChapterTable!$P$23)),
MAX(0,INT(($B2036+ChapterTable!$R$26+VLOOKUP(SUBSTITUTE(C$1,"성장단계","")&amp;"보스단계오프셋",ChapterTable!$R:$S,2,0))/ChapterTable!$R$23)))</f>
        <v>4</v>
      </c>
      <c r="D2036">
        <f>IF(OR($L2036=TRUE,$A2036=0,MOD($A2036,ChapterTable!$R$20)&lt;&gt;0),
MAX(0,INT(($B2036+ChapterTable!$P$26+VLOOKUP(SUBSTITUTE(D$1,"성장단계","")&amp;"단계오프셋",ChapterTable!$R:$S,2,0))/ChapterTable!$P$23)),
MAX(0,INT(($B2036+ChapterTable!$R$26+VLOOKUP(SUBSTITUTE(D$1,"성장단계","")&amp;"보스단계오프셋",ChapterTable!$R:$S,2,0))/ChapterTable!$R$23)))</f>
        <v>4</v>
      </c>
      <c r="E2036" s="1">
        <f ca="1">IF(AND($A2036=0,$B2036=1),
    VLOOKUP(1,ChapterTable!$1:$1048576,MATCH("최종"&amp;SUBSTITUTE(SUBSTITUTE(E$1,"standard",""),"|Float",""),ChapterTable!$1:$1,0),0)*ChapterTable!$P$17,
  IF(AND($A2036=0,$B2036=0),
    E2037,
  IF($B2036=0,
    VLOOKUP($A2036,ChapterTable!$1:$1048576,MATCH("최종"&amp;SUBSTITUTE(SUBSTITUTE(E$1,"standard",""),"|Float",""),ChapterTable!$1:$1,0),0),
  IF($B2036=1,
    IF($L2036=FALSE,
      VLOOKUP($A2036,ChapterTable!$1:$1048576,MATCH("최종"&amp;SUBSTITUTE(SUBSTITUTE(E$1,"standard",""),"|Float",""),ChapterTable!$1:$1,0),0),
      VLOOKUP($A2036-ChapterTable!$P$11,ChapterTable!$1:$1048576,MATCH("최종"&amp;SUBSTITUTE(SUBSTITUTE(E$1,"standard",""),"|Float",""),ChapterTable!$1:$1,0),0)*ChapterTable!$P$14
    ),
  OFFSET(E2036,-$B2036+IF($L2036,1,0),0)*IF($B2036&gt;OFFSET($B2036,1,0),ChapterTable!$R$17,1)*
    (VLOOKUP(SUBSTITUTE(SUBSTITUTE(E$1,"standard",""),"|Float","")&amp;IF(OR($L2036=TRUE,$A2036=0,MOD($A2036,ChapterTable!$R$20)&lt;&gt;0),"","보스")&amp;"인게임누적곱배수",ChapterTable!$R:$S,2,0)^C2036
    +VLOOKUP(SUBSTITUTE(SUBSTITUTE(E$1,"standard",""),"|Float","")&amp;IF(OR($L2036=TRUE,$A2036=0,MOD($A2036,ChapterTable!$R$20)&lt;&gt;0),"","보스")&amp;"인게임누적합배수",ChapterTable!$R:$S,2,0)*C2036)
  )
  )
  )
)</f>
        <v>163159.2635559082</v>
      </c>
      <c r="F2036" s="1">
        <f ca="1">IF(AND($A2036=0,$B2036=1),
    VLOOKUP(1,ChapterTable!$1:$1048576,MATCH("최종"&amp;SUBSTITUTE(SUBSTITUTE(F$1,"standard",""),"|Float",""),ChapterTable!$1:$1,0),0)*ChapterTable!$P$17,
  IF(AND($A2036=0,$B2036=0),
    F2037,
  IF($B2036=0,
    VLOOKUP($A2036,ChapterTable!$1:$1048576,MATCH("최종"&amp;SUBSTITUTE(SUBSTITUTE(F$1,"standard",""),"|Float",""),ChapterTable!$1:$1,0),0),
  IF($B2036=1,
    IF($L2036=FALSE,
      VLOOKUP($A2036,ChapterTable!$1:$1048576,MATCH("최종"&amp;SUBSTITUTE(SUBSTITUTE(F$1,"standard",""),"|Float",""),ChapterTable!$1:$1,0),0),
      VLOOKUP($A2036-ChapterTable!$P$11,ChapterTable!$1:$1048576,MATCH("최종"&amp;SUBSTITUTE(SUBSTITUTE(F$1,"standard",""),"|Float",""),ChapterTable!$1:$1,0),0)*ChapterTable!$P$14
    ),
  OFFSET(F2036,-$B2036+IF($L2036,1,0),0)*
    (VLOOKUP(SUBSTITUTE(SUBSTITUTE(F$1,"standard",""),"|Float","")&amp;IF(OR($L2036=TRUE,$A2036=0,MOD($A2036,ChapterTable!$R$20)&lt;&gt;0),"","보스")&amp;"인게임누적곱배수",ChapterTable!$R:$S,2,0)^D2036
    +VLOOKUP(SUBSTITUTE(SUBSTITUTE(F$1,"standard",""),"|Float","")&amp;IF(OR($L2036=TRUE,$A2036=0,MOD($A2036,ChapterTable!$R$20)&lt;&gt;0),"","보스")&amp;"인게임누적합배수",ChapterTable!$R:$S,2,0)*D2036)
  )
  )
  )
)</f>
        <v>49098.852458953857</v>
      </c>
      <c r="G2036" t="s">
        <v>715</v>
      </c>
      <c r="J2036" t="str">
        <f>IF(ISBLANK(I2036),"",
IFERROR(VLOOKUP(I2036,[1]StringTable!$1:$1048576,MATCH("kor|String",[1]StringTable!$1:$1,0),0),
"스트링없음"))</f>
        <v/>
      </c>
      <c r="L2036" t="b">
        <v>1</v>
      </c>
      <c r="N2036" t="str">
        <f>IF(ISBLANK(M2036),"",IF(ISERROR(VLOOKUP(M2036,MapTable!$A:$A,1,0)),"맵없음",""))</f>
        <v/>
      </c>
      <c r="O2036">
        <f t="shared" si="222"/>
        <v>11</v>
      </c>
      <c r="Q2036">
        <f t="shared" si="223"/>
        <v>11</v>
      </c>
      <c r="R2036" t="b">
        <f t="shared" ca="1" si="224"/>
        <v>1</v>
      </c>
      <c r="T2036" t="b">
        <f t="shared" ca="1" si="225"/>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228"/>
        <v>0.2</v>
      </c>
      <c r="AJ2036">
        <f t="shared" si="226"/>
        <v>0.27466666000000001</v>
      </c>
      <c r="AK2036">
        <f t="shared" si="227"/>
        <v>1</v>
      </c>
      <c r="AL2036">
        <f t="shared" si="229"/>
        <v>3</v>
      </c>
    </row>
    <row r="2037" spans="1:38" hidden="1" x14ac:dyDescent="0.3">
      <c r="A2037">
        <v>18</v>
      </c>
      <c r="B2037">
        <v>46</v>
      </c>
      <c r="C2037">
        <f>IF(OR($L2037=TRUE,$A2037=0,MOD($A2037,ChapterTable!$R$20)&lt;&gt;0),
MAX(0,INT(($B2037+ChapterTable!$P$26+VLOOKUP(SUBSTITUTE(C$1,"성장단계","")&amp;"단계오프셋",ChapterTable!$R:$S,2,0))/ChapterTable!$P$23)),
MAX(0,INT(($B2037+ChapterTable!$R$26+VLOOKUP(SUBSTITUTE(C$1,"성장단계","")&amp;"보스단계오프셋",ChapterTable!$R:$S,2,0))/ChapterTable!$R$23)))</f>
        <v>5</v>
      </c>
      <c r="D2037">
        <f>IF(OR($L2037=TRUE,$A2037=0,MOD($A2037,ChapterTable!$R$20)&lt;&gt;0),
MAX(0,INT(($B2037+ChapterTable!$P$26+VLOOKUP(SUBSTITUTE(D$1,"성장단계","")&amp;"단계오프셋",ChapterTable!$R:$S,2,0))/ChapterTable!$P$23)),
MAX(0,INT(($B2037+ChapterTable!$R$26+VLOOKUP(SUBSTITUTE(D$1,"성장단계","")&amp;"보스단계오프셋",ChapterTable!$R:$S,2,0))/ChapterTable!$R$23)))</f>
        <v>4</v>
      </c>
      <c r="E2037" s="1">
        <f ca="1">IF(AND($A2037=0,$B2037=1),
    VLOOKUP(1,ChapterTable!$1:$1048576,MATCH("최종"&amp;SUBSTITUTE(SUBSTITUTE(E$1,"standard",""),"|Float",""),ChapterTable!$1:$1,0),0)*ChapterTable!$P$17,
  IF(AND($A2037=0,$B2037=0),
    E2038,
  IF($B2037=0,
    VLOOKUP($A2037,ChapterTable!$1:$1048576,MATCH("최종"&amp;SUBSTITUTE(SUBSTITUTE(E$1,"standard",""),"|Float",""),ChapterTable!$1:$1,0),0),
  IF($B2037=1,
    IF($L2037=FALSE,
      VLOOKUP($A2037,ChapterTable!$1:$1048576,MATCH("최종"&amp;SUBSTITUTE(SUBSTITUTE(E$1,"standard",""),"|Float",""),ChapterTable!$1:$1,0),0),
      VLOOKUP($A2037-ChapterTable!$P$11,ChapterTable!$1:$1048576,MATCH("최종"&amp;SUBSTITUTE(SUBSTITUTE(E$1,"standard",""),"|Float",""),ChapterTable!$1:$1,0),0)*ChapterTable!$P$14
    ),
  OFFSET(E2037,-$B2037+IF($L2037,1,0),0)*IF($B2037&gt;OFFSET($B2037,1,0),ChapterTable!$R$17,1)*
    (VLOOKUP(SUBSTITUTE(SUBSTITUTE(E$1,"standard",""),"|Float","")&amp;IF(OR($L2037=TRUE,$A2037=0,MOD($A2037,ChapterTable!$R$20)&lt;&gt;0),"","보스")&amp;"인게임누적곱배수",ChapterTable!$R:$S,2,0)^C2037
    +VLOOKUP(SUBSTITUTE(SUBSTITUTE(E$1,"standard",""),"|Float","")&amp;IF(OR($L2037=TRUE,$A2037=0,MOD($A2037,ChapterTable!$R$20)&lt;&gt;0),"","보스")&amp;"인게임누적합배수",ChapterTable!$R:$S,2,0)*C2037)
  )
  )
  )
)</f>
        <v>181288.07061767578</v>
      </c>
      <c r="F2037" s="1">
        <f ca="1">IF(AND($A2037=0,$B2037=1),
    VLOOKUP(1,ChapterTable!$1:$1048576,MATCH("최종"&amp;SUBSTITUTE(SUBSTITUTE(F$1,"standard",""),"|Float",""),ChapterTable!$1:$1,0),0)*ChapterTable!$P$17,
  IF(AND($A2037=0,$B2037=0),
    F2038,
  IF($B2037=0,
    VLOOKUP($A2037,ChapterTable!$1:$1048576,MATCH("최종"&amp;SUBSTITUTE(SUBSTITUTE(F$1,"standard",""),"|Float",""),ChapterTable!$1:$1,0),0),
  IF($B2037=1,
    IF($L2037=FALSE,
      VLOOKUP($A2037,ChapterTable!$1:$1048576,MATCH("최종"&amp;SUBSTITUTE(SUBSTITUTE(F$1,"standard",""),"|Float",""),ChapterTable!$1:$1,0),0),
      VLOOKUP($A2037-ChapterTable!$P$11,ChapterTable!$1:$1048576,MATCH("최종"&amp;SUBSTITUTE(SUBSTITUTE(F$1,"standard",""),"|Float",""),ChapterTable!$1:$1,0),0)*ChapterTable!$P$14
    ),
  OFFSET(F2037,-$B2037+IF($L2037,1,0),0)*
    (VLOOKUP(SUBSTITUTE(SUBSTITUTE(F$1,"standard",""),"|Float","")&amp;IF(OR($L2037=TRUE,$A2037=0,MOD($A2037,ChapterTable!$R$20)&lt;&gt;0),"","보스")&amp;"인게임누적곱배수",ChapterTable!$R:$S,2,0)^D2037
    +VLOOKUP(SUBSTITUTE(SUBSTITUTE(F$1,"standard",""),"|Float","")&amp;IF(OR($L2037=TRUE,$A2037=0,MOD($A2037,ChapterTable!$R$20)&lt;&gt;0),"","보스")&amp;"인게임누적합배수",ChapterTable!$R:$S,2,0)*D2037)
  )
  )
  )
)</f>
        <v>49098.852458953857</v>
      </c>
      <c r="G2037" t="s">
        <v>715</v>
      </c>
      <c r="J2037" t="str">
        <f>IF(ISBLANK(I2037),"",
IFERROR(VLOOKUP(I2037,[1]StringTable!$1:$1048576,MATCH("kor|String",[1]StringTable!$1:$1,0),0),
"스트링없음"))</f>
        <v/>
      </c>
      <c r="L2037" t="b">
        <v>1</v>
      </c>
      <c r="N2037" t="str">
        <f>IF(ISBLANK(M2037),"",IF(ISERROR(VLOOKUP(M2037,MapTable!$A:$A,1,0)),"맵없음",""))</f>
        <v/>
      </c>
      <c r="O2037">
        <f t="shared" si="222"/>
        <v>5</v>
      </c>
      <c r="Q2037">
        <f t="shared" si="223"/>
        <v>5</v>
      </c>
      <c r="R2037" t="b">
        <f t="shared" ca="1" si="224"/>
        <v>1</v>
      </c>
      <c r="T2037" t="b">
        <f t="shared" ca="1" si="225"/>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228"/>
        <v>0.2</v>
      </c>
      <c r="AJ2037">
        <f t="shared" si="226"/>
        <v>0.27466666000000001</v>
      </c>
      <c r="AK2037">
        <f t="shared" si="227"/>
        <v>1</v>
      </c>
      <c r="AL2037">
        <f t="shared" si="229"/>
        <v>3</v>
      </c>
    </row>
    <row r="2038" spans="1:38" hidden="1" x14ac:dyDescent="0.3">
      <c r="A2038">
        <v>18</v>
      </c>
      <c r="B2038">
        <v>47</v>
      </c>
      <c r="C2038">
        <f>IF(OR($L2038=TRUE,$A2038=0,MOD($A2038,ChapterTable!$R$20)&lt;&gt;0),
MAX(0,INT(($B2038+ChapterTable!$P$26+VLOOKUP(SUBSTITUTE(C$1,"성장단계","")&amp;"단계오프셋",ChapterTable!$R:$S,2,0))/ChapterTable!$P$23)),
MAX(0,INT(($B2038+ChapterTable!$R$26+VLOOKUP(SUBSTITUTE(C$1,"성장단계","")&amp;"보스단계오프셋",ChapterTable!$R:$S,2,0))/ChapterTable!$R$23)))</f>
        <v>5</v>
      </c>
      <c r="D2038">
        <f>IF(OR($L2038=TRUE,$A2038=0,MOD($A2038,ChapterTable!$R$20)&lt;&gt;0),
MAX(0,INT(($B2038+ChapterTable!$P$26+VLOOKUP(SUBSTITUTE(D$1,"성장단계","")&amp;"단계오프셋",ChapterTable!$R:$S,2,0))/ChapterTable!$P$23)),
MAX(0,INT(($B2038+ChapterTable!$R$26+VLOOKUP(SUBSTITUTE(D$1,"성장단계","")&amp;"보스단계오프셋",ChapterTable!$R:$S,2,0))/ChapterTable!$R$23)))</f>
        <v>4</v>
      </c>
      <c r="E2038" s="1">
        <f ca="1">IF(AND($A2038=0,$B2038=1),
    VLOOKUP(1,ChapterTable!$1:$1048576,MATCH("최종"&amp;SUBSTITUTE(SUBSTITUTE(E$1,"standard",""),"|Float",""),ChapterTable!$1:$1,0),0)*ChapterTable!$P$17,
  IF(AND($A2038=0,$B2038=0),
    E2039,
  IF($B2038=0,
    VLOOKUP($A2038,ChapterTable!$1:$1048576,MATCH("최종"&amp;SUBSTITUTE(SUBSTITUTE(E$1,"standard",""),"|Float",""),ChapterTable!$1:$1,0),0),
  IF($B2038=1,
    IF($L2038=FALSE,
      VLOOKUP($A2038,ChapterTable!$1:$1048576,MATCH("최종"&amp;SUBSTITUTE(SUBSTITUTE(E$1,"standard",""),"|Float",""),ChapterTable!$1:$1,0),0),
      VLOOKUP($A2038-ChapterTable!$P$11,ChapterTable!$1:$1048576,MATCH("최종"&amp;SUBSTITUTE(SUBSTITUTE(E$1,"standard",""),"|Float",""),ChapterTable!$1:$1,0),0)*ChapterTable!$P$14
    ),
  OFFSET(E2038,-$B2038+IF($L2038,1,0),0)*IF($B2038&gt;OFFSET($B2038,1,0),ChapterTable!$R$17,1)*
    (VLOOKUP(SUBSTITUTE(SUBSTITUTE(E$1,"standard",""),"|Float","")&amp;IF(OR($L2038=TRUE,$A2038=0,MOD($A2038,ChapterTable!$R$20)&lt;&gt;0),"","보스")&amp;"인게임누적곱배수",ChapterTable!$R:$S,2,0)^C2038
    +VLOOKUP(SUBSTITUTE(SUBSTITUTE(E$1,"standard",""),"|Float","")&amp;IF(OR($L2038=TRUE,$A2038=0,MOD($A2038,ChapterTable!$R$20)&lt;&gt;0),"","보스")&amp;"인게임누적합배수",ChapterTable!$R:$S,2,0)*C2038)
  )
  )
  )
)</f>
        <v>181288.07061767578</v>
      </c>
      <c r="F2038" s="1">
        <f ca="1">IF(AND($A2038=0,$B2038=1),
    VLOOKUP(1,ChapterTable!$1:$1048576,MATCH("최종"&amp;SUBSTITUTE(SUBSTITUTE(F$1,"standard",""),"|Float",""),ChapterTable!$1:$1,0),0)*ChapterTable!$P$17,
  IF(AND($A2038=0,$B2038=0),
    F2039,
  IF($B2038=0,
    VLOOKUP($A2038,ChapterTable!$1:$1048576,MATCH("최종"&amp;SUBSTITUTE(SUBSTITUTE(F$1,"standard",""),"|Float",""),ChapterTable!$1:$1,0),0),
  IF($B2038=1,
    IF($L2038=FALSE,
      VLOOKUP($A2038,ChapterTable!$1:$1048576,MATCH("최종"&amp;SUBSTITUTE(SUBSTITUTE(F$1,"standard",""),"|Float",""),ChapterTable!$1:$1,0),0),
      VLOOKUP($A2038-ChapterTable!$P$11,ChapterTable!$1:$1048576,MATCH("최종"&amp;SUBSTITUTE(SUBSTITUTE(F$1,"standard",""),"|Float",""),ChapterTable!$1:$1,0),0)*ChapterTable!$P$14
    ),
  OFFSET(F2038,-$B2038+IF($L2038,1,0),0)*
    (VLOOKUP(SUBSTITUTE(SUBSTITUTE(F$1,"standard",""),"|Float","")&amp;IF(OR($L2038=TRUE,$A2038=0,MOD($A2038,ChapterTable!$R$20)&lt;&gt;0),"","보스")&amp;"인게임누적곱배수",ChapterTable!$R:$S,2,0)^D2038
    +VLOOKUP(SUBSTITUTE(SUBSTITUTE(F$1,"standard",""),"|Float","")&amp;IF(OR($L2038=TRUE,$A2038=0,MOD($A2038,ChapterTable!$R$20)&lt;&gt;0),"","보스")&amp;"인게임누적합배수",ChapterTable!$R:$S,2,0)*D2038)
  )
  )
  )
)</f>
        <v>49098.852458953857</v>
      </c>
      <c r="G2038" t="s">
        <v>715</v>
      </c>
      <c r="J2038" t="str">
        <f>IF(ISBLANK(I2038),"",
IFERROR(VLOOKUP(I2038,[1]StringTable!$1:$1048576,MATCH("kor|String",[1]StringTable!$1:$1,0),0),
"스트링없음"))</f>
        <v/>
      </c>
      <c r="L2038" t="b">
        <v>1</v>
      </c>
      <c r="N2038" t="str">
        <f>IF(ISBLANK(M2038),"",IF(ISERROR(VLOOKUP(M2038,MapTable!$A:$A,1,0)),"맵없음",""))</f>
        <v/>
      </c>
      <c r="O2038">
        <f t="shared" si="222"/>
        <v>5</v>
      </c>
      <c r="Q2038">
        <f t="shared" si="223"/>
        <v>5</v>
      </c>
      <c r="R2038" t="b">
        <f t="shared" ca="1" si="224"/>
        <v>1</v>
      </c>
      <c r="T2038" t="b">
        <f t="shared" ca="1" si="225"/>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228"/>
        <v>0.2</v>
      </c>
      <c r="AJ2038">
        <f t="shared" si="226"/>
        <v>0.27466666000000001</v>
      </c>
      <c r="AK2038">
        <f t="shared" si="227"/>
        <v>1</v>
      </c>
      <c r="AL2038">
        <f t="shared" si="229"/>
        <v>3</v>
      </c>
    </row>
    <row r="2039" spans="1:38" hidden="1" x14ac:dyDescent="0.3">
      <c r="A2039">
        <v>18</v>
      </c>
      <c r="B2039">
        <v>48</v>
      </c>
      <c r="C2039">
        <f>IF(OR($L2039=TRUE,$A2039=0,MOD($A2039,ChapterTable!$R$20)&lt;&gt;0),
MAX(0,INT(($B2039+ChapterTable!$P$26+VLOOKUP(SUBSTITUTE(C$1,"성장단계","")&amp;"단계오프셋",ChapterTable!$R:$S,2,0))/ChapterTable!$P$23)),
MAX(0,INT(($B2039+ChapterTable!$R$26+VLOOKUP(SUBSTITUTE(C$1,"성장단계","")&amp;"보스단계오프셋",ChapterTable!$R:$S,2,0))/ChapterTable!$R$23)))</f>
        <v>5</v>
      </c>
      <c r="D2039">
        <f>IF(OR($L2039=TRUE,$A2039=0,MOD($A2039,ChapterTable!$R$20)&lt;&gt;0),
MAX(0,INT(($B2039+ChapterTable!$P$26+VLOOKUP(SUBSTITUTE(D$1,"성장단계","")&amp;"단계오프셋",ChapterTable!$R:$S,2,0))/ChapterTable!$P$23)),
MAX(0,INT(($B2039+ChapterTable!$R$26+VLOOKUP(SUBSTITUTE(D$1,"성장단계","")&amp;"보스단계오프셋",ChapterTable!$R:$S,2,0))/ChapterTable!$R$23)))</f>
        <v>4</v>
      </c>
      <c r="E2039" s="1">
        <f ca="1">IF(AND($A2039=0,$B2039=1),
    VLOOKUP(1,ChapterTable!$1:$1048576,MATCH("최종"&amp;SUBSTITUTE(SUBSTITUTE(E$1,"standard",""),"|Float",""),ChapterTable!$1:$1,0),0)*ChapterTable!$P$17,
  IF(AND($A2039=0,$B2039=0),
    E2040,
  IF($B2039=0,
    VLOOKUP($A2039,ChapterTable!$1:$1048576,MATCH("최종"&amp;SUBSTITUTE(SUBSTITUTE(E$1,"standard",""),"|Float",""),ChapterTable!$1:$1,0),0),
  IF($B2039=1,
    IF($L2039=FALSE,
      VLOOKUP($A2039,ChapterTable!$1:$1048576,MATCH("최종"&amp;SUBSTITUTE(SUBSTITUTE(E$1,"standard",""),"|Float",""),ChapterTable!$1:$1,0),0),
      VLOOKUP($A2039-ChapterTable!$P$11,ChapterTable!$1:$1048576,MATCH("최종"&amp;SUBSTITUTE(SUBSTITUTE(E$1,"standard",""),"|Float",""),ChapterTable!$1:$1,0),0)*ChapterTable!$P$14
    ),
  OFFSET(E2039,-$B2039+IF($L2039,1,0),0)*IF($B2039&gt;OFFSET($B2039,1,0),ChapterTable!$R$17,1)*
    (VLOOKUP(SUBSTITUTE(SUBSTITUTE(E$1,"standard",""),"|Float","")&amp;IF(OR($L2039=TRUE,$A2039=0,MOD($A2039,ChapterTable!$R$20)&lt;&gt;0),"","보스")&amp;"인게임누적곱배수",ChapterTable!$R:$S,2,0)^C2039
    +VLOOKUP(SUBSTITUTE(SUBSTITUTE(E$1,"standard",""),"|Float","")&amp;IF(OR($L2039=TRUE,$A2039=0,MOD($A2039,ChapterTable!$R$20)&lt;&gt;0),"","보스")&amp;"인게임누적합배수",ChapterTable!$R:$S,2,0)*C2039)
  )
  )
  )
)</f>
        <v>181288.07061767578</v>
      </c>
      <c r="F2039" s="1">
        <f ca="1">IF(AND($A2039=0,$B2039=1),
    VLOOKUP(1,ChapterTable!$1:$1048576,MATCH("최종"&amp;SUBSTITUTE(SUBSTITUTE(F$1,"standard",""),"|Float",""),ChapterTable!$1:$1,0),0)*ChapterTable!$P$17,
  IF(AND($A2039=0,$B2039=0),
    F2040,
  IF($B2039=0,
    VLOOKUP($A2039,ChapterTable!$1:$1048576,MATCH("최종"&amp;SUBSTITUTE(SUBSTITUTE(F$1,"standard",""),"|Float",""),ChapterTable!$1:$1,0),0),
  IF($B2039=1,
    IF($L2039=FALSE,
      VLOOKUP($A2039,ChapterTable!$1:$1048576,MATCH("최종"&amp;SUBSTITUTE(SUBSTITUTE(F$1,"standard",""),"|Float",""),ChapterTable!$1:$1,0),0),
      VLOOKUP($A2039-ChapterTable!$P$11,ChapterTable!$1:$1048576,MATCH("최종"&amp;SUBSTITUTE(SUBSTITUTE(F$1,"standard",""),"|Float",""),ChapterTable!$1:$1,0),0)*ChapterTable!$P$14
    ),
  OFFSET(F2039,-$B2039+IF($L2039,1,0),0)*
    (VLOOKUP(SUBSTITUTE(SUBSTITUTE(F$1,"standard",""),"|Float","")&amp;IF(OR($L2039=TRUE,$A2039=0,MOD($A2039,ChapterTable!$R$20)&lt;&gt;0),"","보스")&amp;"인게임누적곱배수",ChapterTable!$R:$S,2,0)^D2039
    +VLOOKUP(SUBSTITUTE(SUBSTITUTE(F$1,"standard",""),"|Float","")&amp;IF(OR($L2039=TRUE,$A2039=0,MOD($A2039,ChapterTable!$R$20)&lt;&gt;0),"","보스")&amp;"인게임누적합배수",ChapterTable!$R:$S,2,0)*D2039)
  )
  )
  )
)</f>
        <v>49098.852458953857</v>
      </c>
      <c r="G2039" t="s">
        <v>715</v>
      </c>
      <c r="J2039" t="str">
        <f>IF(ISBLANK(I2039),"",
IFERROR(VLOOKUP(I2039,[1]StringTable!$1:$1048576,MATCH("kor|String",[1]StringTable!$1:$1,0),0),
"스트링없음"))</f>
        <v/>
      </c>
      <c r="L2039" t="b">
        <v>1</v>
      </c>
      <c r="N2039" t="str">
        <f>IF(ISBLANK(M2039),"",IF(ISERROR(VLOOKUP(M2039,MapTable!$A:$A,1,0)),"맵없음",""))</f>
        <v/>
      </c>
      <c r="O2039">
        <f t="shared" si="222"/>
        <v>5</v>
      </c>
      <c r="Q2039">
        <f t="shared" si="223"/>
        <v>5</v>
      </c>
      <c r="R2039" t="b">
        <f t="shared" ca="1" si="224"/>
        <v>1</v>
      </c>
      <c r="T2039" t="b">
        <f t="shared" ca="1" si="225"/>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228"/>
        <v>0.2</v>
      </c>
      <c r="AJ2039">
        <f t="shared" si="226"/>
        <v>0.27466666000000001</v>
      </c>
      <c r="AK2039">
        <f t="shared" si="227"/>
        <v>1</v>
      </c>
      <c r="AL2039">
        <f t="shared" si="229"/>
        <v>3</v>
      </c>
    </row>
    <row r="2040" spans="1:38" hidden="1" x14ac:dyDescent="0.3">
      <c r="A2040">
        <v>18</v>
      </c>
      <c r="B2040">
        <v>49</v>
      </c>
      <c r="C2040">
        <f>IF(OR($L2040=TRUE,$A2040=0,MOD($A2040,ChapterTable!$R$20)&lt;&gt;0),
MAX(0,INT(($B2040+ChapterTable!$P$26+VLOOKUP(SUBSTITUTE(C$1,"성장단계","")&amp;"단계오프셋",ChapterTable!$R:$S,2,0))/ChapterTable!$P$23)),
MAX(0,INT(($B2040+ChapterTable!$R$26+VLOOKUP(SUBSTITUTE(C$1,"성장단계","")&amp;"보스단계오프셋",ChapterTable!$R:$S,2,0))/ChapterTable!$R$23)))</f>
        <v>5</v>
      </c>
      <c r="D2040">
        <f>IF(OR($L2040=TRUE,$A2040=0,MOD($A2040,ChapterTable!$R$20)&lt;&gt;0),
MAX(0,INT(($B2040+ChapterTable!$P$26+VLOOKUP(SUBSTITUTE(D$1,"성장단계","")&amp;"단계오프셋",ChapterTable!$R:$S,2,0))/ChapterTable!$P$23)),
MAX(0,INT(($B2040+ChapterTable!$R$26+VLOOKUP(SUBSTITUTE(D$1,"성장단계","")&amp;"보스단계오프셋",ChapterTable!$R:$S,2,0))/ChapterTable!$R$23)))</f>
        <v>4</v>
      </c>
      <c r="E2040" s="1">
        <f ca="1">IF(AND($A2040=0,$B2040=1),
    VLOOKUP(1,ChapterTable!$1:$1048576,MATCH("최종"&amp;SUBSTITUTE(SUBSTITUTE(E$1,"standard",""),"|Float",""),ChapterTable!$1:$1,0),0)*ChapterTable!$P$17,
  IF(AND($A2040=0,$B2040=0),
    E2041,
  IF($B2040=0,
    VLOOKUP($A2040,ChapterTable!$1:$1048576,MATCH("최종"&amp;SUBSTITUTE(SUBSTITUTE(E$1,"standard",""),"|Float",""),ChapterTable!$1:$1,0),0),
  IF($B2040=1,
    IF($L2040=FALSE,
      VLOOKUP($A2040,ChapterTable!$1:$1048576,MATCH("최종"&amp;SUBSTITUTE(SUBSTITUTE(E$1,"standard",""),"|Float",""),ChapterTable!$1:$1,0),0),
      VLOOKUP($A2040-ChapterTable!$P$11,ChapterTable!$1:$1048576,MATCH("최종"&amp;SUBSTITUTE(SUBSTITUTE(E$1,"standard",""),"|Float",""),ChapterTable!$1:$1,0),0)*ChapterTable!$P$14
    ),
  OFFSET(E2040,-$B2040+IF($L2040,1,0),0)*IF($B2040&gt;OFFSET($B2040,1,0),ChapterTable!$R$17,1)*
    (VLOOKUP(SUBSTITUTE(SUBSTITUTE(E$1,"standard",""),"|Float","")&amp;IF(OR($L2040=TRUE,$A2040=0,MOD($A2040,ChapterTable!$R$20)&lt;&gt;0),"","보스")&amp;"인게임누적곱배수",ChapterTable!$R:$S,2,0)^C2040
    +VLOOKUP(SUBSTITUTE(SUBSTITUTE(E$1,"standard",""),"|Float","")&amp;IF(OR($L2040=TRUE,$A2040=0,MOD($A2040,ChapterTable!$R$20)&lt;&gt;0),"","보스")&amp;"인게임누적합배수",ChapterTable!$R:$S,2,0)*C2040)
  )
  )
  )
)</f>
        <v>181288.07061767578</v>
      </c>
      <c r="F2040" s="1">
        <f ca="1">IF(AND($A2040=0,$B2040=1),
    VLOOKUP(1,ChapterTable!$1:$1048576,MATCH("최종"&amp;SUBSTITUTE(SUBSTITUTE(F$1,"standard",""),"|Float",""),ChapterTable!$1:$1,0),0)*ChapterTable!$P$17,
  IF(AND($A2040=0,$B2040=0),
    F2041,
  IF($B2040=0,
    VLOOKUP($A2040,ChapterTable!$1:$1048576,MATCH("최종"&amp;SUBSTITUTE(SUBSTITUTE(F$1,"standard",""),"|Float",""),ChapterTable!$1:$1,0),0),
  IF($B2040=1,
    IF($L2040=FALSE,
      VLOOKUP($A2040,ChapterTable!$1:$1048576,MATCH("최종"&amp;SUBSTITUTE(SUBSTITUTE(F$1,"standard",""),"|Float",""),ChapterTable!$1:$1,0),0),
      VLOOKUP($A2040-ChapterTable!$P$11,ChapterTable!$1:$1048576,MATCH("최종"&amp;SUBSTITUTE(SUBSTITUTE(F$1,"standard",""),"|Float",""),ChapterTable!$1:$1,0),0)*ChapterTable!$P$14
    ),
  OFFSET(F2040,-$B2040+IF($L2040,1,0),0)*
    (VLOOKUP(SUBSTITUTE(SUBSTITUTE(F$1,"standard",""),"|Float","")&amp;IF(OR($L2040=TRUE,$A2040=0,MOD($A2040,ChapterTable!$R$20)&lt;&gt;0),"","보스")&amp;"인게임누적곱배수",ChapterTable!$R:$S,2,0)^D2040
    +VLOOKUP(SUBSTITUTE(SUBSTITUTE(F$1,"standard",""),"|Float","")&amp;IF(OR($L2040=TRUE,$A2040=0,MOD($A2040,ChapterTable!$R$20)&lt;&gt;0),"","보스")&amp;"인게임누적합배수",ChapterTable!$R:$S,2,0)*D2040)
  )
  )
  )
)</f>
        <v>49098.852458953857</v>
      </c>
      <c r="G2040" t="s">
        <v>715</v>
      </c>
      <c r="J2040" t="str">
        <f>IF(ISBLANK(I2040),"",
IFERROR(VLOOKUP(I2040,[1]StringTable!$1:$1048576,MATCH("kor|String",[1]StringTable!$1:$1,0),0),
"스트링없음"))</f>
        <v/>
      </c>
      <c r="L2040" t="b">
        <v>1</v>
      </c>
      <c r="N2040" t="str">
        <f>IF(ISBLANK(M2040),"",IF(ISERROR(VLOOKUP(M2040,MapTable!$A:$A,1,0)),"맵없음",""))</f>
        <v/>
      </c>
      <c r="O2040">
        <f t="shared" si="222"/>
        <v>95</v>
      </c>
      <c r="Q2040">
        <f t="shared" si="223"/>
        <v>95</v>
      </c>
      <c r="R2040" t="b">
        <f t="shared" ca="1" si="224"/>
        <v>1</v>
      </c>
      <c r="T2040" t="b">
        <f t="shared" ca="1" si="225"/>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228"/>
        <v>0.2</v>
      </c>
      <c r="AJ2040">
        <f t="shared" si="226"/>
        <v>0.27466666000000001</v>
      </c>
      <c r="AK2040">
        <f t="shared" si="227"/>
        <v>1</v>
      </c>
      <c r="AL2040">
        <f t="shared" si="229"/>
        <v>3</v>
      </c>
    </row>
    <row r="2041" spans="1:38" hidden="1" x14ac:dyDescent="0.3">
      <c r="A2041">
        <v>18</v>
      </c>
      <c r="B2041">
        <v>50</v>
      </c>
      <c r="C2041">
        <f>IF(OR($L2041=TRUE,$A2041=0,MOD($A2041,ChapterTable!$R$20)&lt;&gt;0),
MAX(0,INT(($B2041+ChapterTable!$P$26+VLOOKUP(SUBSTITUTE(C$1,"성장단계","")&amp;"단계오프셋",ChapterTable!$R:$S,2,0))/ChapterTable!$P$23)),
MAX(0,INT(($B2041+ChapterTable!$R$26+VLOOKUP(SUBSTITUTE(C$1,"성장단계","")&amp;"보스단계오프셋",ChapterTable!$R:$S,2,0))/ChapterTable!$R$23)))</f>
        <v>5</v>
      </c>
      <c r="D2041">
        <f>IF(OR($L2041=TRUE,$A2041=0,MOD($A2041,ChapterTable!$R$20)&lt;&gt;0),
MAX(0,INT(($B2041+ChapterTable!$P$26+VLOOKUP(SUBSTITUTE(D$1,"성장단계","")&amp;"단계오프셋",ChapterTable!$R:$S,2,0))/ChapterTable!$P$23)),
MAX(0,INT(($B2041+ChapterTable!$R$26+VLOOKUP(SUBSTITUTE(D$1,"성장단계","")&amp;"보스단계오프셋",ChapterTable!$R:$S,2,0))/ChapterTable!$R$23)))</f>
        <v>4</v>
      </c>
      <c r="E2041" s="1">
        <f ca="1">IF(AND($A2041=0,$B2041=1),
    VLOOKUP(1,ChapterTable!$1:$1048576,MATCH("최종"&amp;SUBSTITUTE(SUBSTITUTE(E$1,"standard",""),"|Float",""),ChapterTable!$1:$1,0),0)*ChapterTable!$P$17,
  IF(AND($A2041=0,$B2041=0),
    E2042,
  IF($B2041=0,
    VLOOKUP($A2041,ChapterTable!$1:$1048576,MATCH("최종"&amp;SUBSTITUTE(SUBSTITUTE(E$1,"standard",""),"|Float",""),ChapterTable!$1:$1,0),0),
  IF($B2041=1,
    IF($L2041=FALSE,
      VLOOKUP($A2041,ChapterTable!$1:$1048576,MATCH("최종"&amp;SUBSTITUTE(SUBSTITUTE(E$1,"standard",""),"|Float",""),ChapterTable!$1:$1,0),0),
      VLOOKUP($A2041-ChapterTable!$P$11,ChapterTable!$1:$1048576,MATCH("최종"&amp;SUBSTITUTE(SUBSTITUTE(E$1,"standard",""),"|Float",""),ChapterTable!$1:$1,0),0)*ChapterTable!$P$14
    ),
  OFFSET(E2041,-$B2041+IF($L2041,1,0),0)*IF($B2041&gt;OFFSET($B2041,1,0),ChapterTable!$R$17,1)*
    (VLOOKUP(SUBSTITUTE(SUBSTITUTE(E$1,"standard",""),"|Float","")&amp;IF(OR($L2041=TRUE,$A2041=0,MOD($A2041,ChapterTable!$R$20)&lt;&gt;0),"","보스")&amp;"인게임누적곱배수",ChapterTable!$R:$S,2,0)^C2041
    +VLOOKUP(SUBSTITUTE(SUBSTITUTE(E$1,"standard",""),"|Float","")&amp;IF(OR($L2041=TRUE,$A2041=0,MOD($A2041,ChapterTable!$R$20)&lt;&gt;0),"","보스")&amp;"인게임누적합배수",ChapterTable!$R:$S,2,0)*C2041)
  )
  )
  )
)</f>
        <v>235674.49180297853</v>
      </c>
      <c r="F2041" s="1">
        <f ca="1">IF(AND($A2041=0,$B2041=1),
    VLOOKUP(1,ChapterTable!$1:$1048576,MATCH("최종"&amp;SUBSTITUTE(SUBSTITUTE(F$1,"standard",""),"|Float",""),ChapterTable!$1:$1,0),0)*ChapterTable!$P$17,
  IF(AND($A2041=0,$B2041=0),
    F2042,
  IF($B2041=0,
    VLOOKUP($A2041,ChapterTable!$1:$1048576,MATCH("최종"&amp;SUBSTITUTE(SUBSTITUTE(F$1,"standard",""),"|Float",""),ChapterTable!$1:$1,0),0),
  IF($B2041=1,
    IF($L2041=FALSE,
      VLOOKUP($A2041,ChapterTable!$1:$1048576,MATCH("최종"&amp;SUBSTITUTE(SUBSTITUTE(F$1,"standard",""),"|Float",""),ChapterTable!$1:$1,0),0),
      VLOOKUP($A2041-ChapterTable!$P$11,ChapterTable!$1:$1048576,MATCH("최종"&amp;SUBSTITUTE(SUBSTITUTE(F$1,"standard",""),"|Float",""),ChapterTable!$1:$1,0),0)*ChapterTable!$P$14
    ),
  OFFSET(F2041,-$B2041+IF($L2041,1,0),0)*
    (VLOOKUP(SUBSTITUTE(SUBSTITUTE(F$1,"standard",""),"|Float","")&amp;IF(OR($L2041=TRUE,$A2041=0,MOD($A2041,ChapterTable!$R$20)&lt;&gt;0),"","보스")&amp;"인게임누적곱배수",ChapterTable!$R:$S,2,0)^D2041
    +VLOOKUP(SUBSTITUTE(SUBSTITUTE(F$1,"standard",""),"|Float","")&amp;IF(OR($L2041=TRUE,$A2041=0,MOD($A2041,ChapterTable!$R$20)&lt;&gt;0),"","보스")&amp;"인게임누적합배수",ChapterTable!$R:$S,2,0)*D2041)
  )
  )
  )
)</f>
        <v>49098.852458953857</v>
      </c>
      <c r="G2041" t="s">
        <v>715</v>
      </c>
      <c r="J2041" t="str">
        <f>IF(ISBLANK(I2041),"",
IFERROR(VLOOKUP(I2041,[1]StringTable!$1:$1048576,MATCH("kor|String",[1]StringTable!$1:$1,0),0),
"스트링없음"))</f>
        <v/>
      </c>
      <c r="L2041" t="b">
        <v>1</v>
      </c>
      <c r="N2041" t="str">
        <f>IF(ISBLANK(M2041),"",IF(ISERROR(VLOOKUP(M2041,MapTable!$A:$A,1,0)),"맵없음",""))</f>
        <v/>
      </c>
      <c r="O2041">
        <f t="shared" si="222"/>
        <v>25</v>
      </c>
      <c r="Q2041">
        <f t="shared" si="223"/>
        <v>25</v>
      </c>
      <c r="R2041" t="b">
        <f t="shared" ca="1" si="224"/>
        <v>0</v>
      </c>
      <c r="T2041" t="b">
        <f t="shared" ca="1" si="225"/>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228"/>
        <v>0.2</v>
      </c>
      <c r="AJ2041">
        <f t="shared" si="226"/>
        <v>1</v>
      </c>
      <c r="AK2041">
        <f t="shared" si="227"/>
        <v>1</v>
      </c>
      <c r="AL2041">
        <f t="shared" si="229"/>
        <v>3</v>
      </c>
    </row>
    <row r="2042" spans="1:38" hidden="1" x14ac:dyDescent="0.3">
      <c r="A2042">
        <v>19</v>
      </c>
      <c r="B2042">
        <v>1</v>
      </c>
      <c r="C2042">
        <f>IF(OR($L2042=TRUE,$A2042=0,MOD($A2042,ChapterTable!$R$20)&lt;&gt;0),
MAX(0,INT(($B2042+ChapterTable!$P$26+VLOOKUP(SUBSTITUTE(C$1,"성장단계","")&amp;"단계오프셋",ChapterTable!$R:$S,2,0))/ChapterTable!$P$23)),
MAX(0,INT(($B2042+ChapterTable!$R$26+VLOOKUP(SUBSTITUTE(C$1,"성장단계","")&amp;"보스단계오프셋",ChapterTable!$R:$S,2,0))/ChapterTable!$R$23)))</f>
        <v>0</v>
      </c>
      <c r="D2042">
        <f>IF(OR($L2042=TRUE,$A2042=0,MOD($A2042,ChapterTable!$R$20)&lt;&gt;0),
MAX(0,INT(($B2042+ChapterTable!$P$26+VLOOKUP(SUBSTITUTE(D$1,"성장단계","")&amp;"단계오프셋",ChapterTable!$R:$S,2,0))/ChapterTable!$P$23)),
MAX(0,INT(($B2042+ChapterTable!$R$26+VLOOKUP(SUBSTITUTE(D$1,"성장단계","")&amp;"보스단계오프셋",ChapterTable!$R:$S,2,0))/ChapterTable!$R$23)))</f>
        <v>0</v>
      </c>
      <c r="E2042" s="1">
        <f ca="1">IF(AND($A2042=0,$B2042=1),
    VLOOKUP(1,ChapterTable!$1:$1048576,MATCH("최종"&amp;SUBSTITUTE(SUBSTITUTE(E$1,"standard",""),"|Float",""),ChapterTable!$1:$1,0),0)*ChapterTable!$P$17,
  IF(AND($A2042=0,$B2042=0),
    E2043,
  IF($B2042=0,
    VLOOKUP($A2042,ChapterTable!$1:$1048576,MATCH("최종"&amp;SUBSTITUTE(SUBSTITUTE(E$1,"standard",""),"|Float",""),ChapterTable!$1:$1,0),0),
  IF($B2042=1,
    IF($L2042=FALSE,
      VLOOKUP($A2042,ChapterTable!$1:$1048576,MATCH("최종"&amp;SUBSTITUTE(SUBSTITUTE(E$1,"standard",""),"|Float",""),ChapterTable!$1:$1,0),0),
      VLOOKUP($A2042-ChapterTable!$P$11,ChapterTable!$1:$1048576,MATCH("최종"&amp;SUBSTITUTE(SUBSTITUTE(E$1,"standard",""),"|Float",""),ChapterTable!$1:$1,0),0)*ChapterTable!$P$14
    ),
  OFFSET(E2042,-$B2042+IF($L2042,1,0),0)*IF($B2042&gt;OFFSET($B2042,1,0),ChapterTable!$R$17,1)*
    (VLOOKUP(SUBSTITUTE(SUBSTITUTE(E$1,"standard",""),"|Float","")&amp;IF(OR($L2042=TRUE,$A2042=0,MOD($A2042,ChapterTable!$R$20)&lt;&gt;0),"","보스")&amp;"인게임누적곱배수",ChapterTable!$R:$S,2,0)^C2042
    +VLOOKUP(SUBSTITUTE(SUBSTITUTE(E$1,"standard",""),"|Float","")&amp;IF(OR($L2042=TRUE,$A2042=0,MOD($A2042,ChapterTable!$R$20)&lt;&gt;0),"","보스")&amp;"인게임누적합배수",ChapterTable!$R:$S,2,0)*C2042)
  )
  )
  )
)</f>
        <v>135966.05296325684</v>
      </c>
      <c r="F2042" s="1">
        <f ca="1">IF(AND($A2042=0,$B2042=1),
    VLOOKUP(1,ChapterTable!$1:$1048576,MATCH("최종"&amp;SUBSTITUTE(SUBSTITUTE(F$1,"standard",""),"|Float",""),ChapterTable!$1:$1,0),0)*ChapterTable!$P$17,
  IF(AND($A2042=0,$B2042=0),
    F2043,
  IF($B2042=0,
    VLOOKUP($A2042,ChapterTable!$1:$1048576,MATCH("최종"&amp;SUBSTITUTE(SUBSTITUTE(F$1,"standard",""),"|Float",""),ChapterTable!$1:$1,0),0),
  IF($B2042=1,
    IF($L2042=FALSE,
      VLOOKUP($A2042,ChapterTable!$1:$1048576,MATCH("최종"&amp;SUBSTITUTE(SUBSTITUTE(F$1,"standard",""),"|Float",""),ChapterTable!$1:$1,0),0),
      VLOOKUP($A2042-ChapterTable!$P$11,ChapterTable!$1:$1048576,MATCH("최종"&amp;SUBSTITUTE(SUBSTITUTE(F$1,"standard",""),"|Float",""),ChapterTable!$1:$1,0),0)*ChapterTable!$P$14
    ),
  OFFSET(F2042,-$B2042+IF($L2042,1,0),0)*
    (VLOOKUP(SUBSTITUTE(SUBSTITUTE(F$1,"standard",""),"|Float","")&amp;IF(OR($L2042=TRUE,$A2042=0,MOD($A2042,ChapterTable!$R$20)&lt;&gt;0),"","보스")&amp;"인게임누적곱배수",ChapterTable!$R:$S,2,0)^D2042
    +VLOOKUP(SUBSTITUTE(SUBSTITUTE(F$1,"standard",""),"|Float","")&amp;IF(OR($L2042=TRUE,$A2042=0,MOD($A2042,ChapterTable!$R$20)&lt;&gt;0),"","보스")&amp;"인게임누적합배수",ChapterTable!$R:$S,2,0)*D2042)
  )
  )
  )
)</f>
        <v>56652.522068023674</v>
      </c>
      <c r="G2042" t="s">
        <v>715</v>
      </c>
      <c r="J2042" t="str">
        <f>IF(ISBLANK(I2042),"",
IFERROR(VLOOKUP(I2042,[1]StringTable!$1:$1048576,MATCH("kor|String",[1]StringTable!$1:$1,0),0),
"스트링없음"))</f>
        <v/>
      </c>
      <c r="L2042" t="b">
        <v>1</v>
      </c>
      <c r="N2042" t="str">
        <f>IF(ISBLANK(M2042),"",IF(ISERROR(VLOOKUP(M2042,MapTable!$A:$A,1,0)),"맵없음",""))</f>
        <v/>
      </c>
      <c r="O2042">
        <f t="shared" si="222"/>
        <v>1</v>
      </c>
      <c r="Q2042">
        <f t="shared" si="223"/>
        <v>1</v>
      </c>
      <c r="R2042" t="b">
        <f t="shared" ca="1" si="224"/>
        <v>1</v>
      </c>
      <c r="T2042" t="b">
        <f t="shared" ca="1" si="225"/>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228"/>
        <v>1</v>
      </c>
      <c r="AJ2042">
        <f t="shared" si="226"/>
        <v>1</v>
      </c>
      <c r="AK2042">
        <f t="shared" si="227"/>
        <v>1</v>
      </c>
      <c r="AL2042">
        <f t="shared" si="229"/>
        <v>4</v>
      </c>
    </row>
    <row r="2043" spans="1:38" hidden="1" x14ac:dyDescent="0.3">
      <c r="A2043">
        <v>19</v>
      </c>
      <c r="B2043">
        <v>2</v>
      </c>
      <c r="C2043">
        <f>IF(OR($L2043=TRUE,$A2043=0,MOD($A2043,ChapterTable!$R$20)&lt;&gt;0),
MAX(0,INT(($B2043+ChapterTable!$P$26+VLOOKUP(SUBSTITUTE(C$1,"성장단계","")&amp;"단계오프셋",ChapterTable!$R:$S,2,0))/ChapterTable!$P$23)),
MAX(0,INT(($B2043+ChapterTable!$R$26+VLOOKUP(SUBSTITUTE(C$1,"성장단계","")&amp;"보스단계오프셋",ChapterTable!$R:$S,2,0))/ChapterTable!$R$23)))</f>
        <v>0</v>
      </c>
      <c r="D2043">
        <f>IF(OR($L2043=TRUE,$A2043=0,MOD($A2043,ChapterTable!$R$20)&lt;&gt;0),
MAX(0,INT(($B2043+ChapterTable!$P$26+VLOOKUP(SUBSTITUTE(D$1,"성장단계","")&amp;"단계오프셋",ChapterTable!$R:$S,2,0))/ChapterTable!$P$23)),
MAX(0,INT(($B2043+ChapterTable!$R$26+VLOOKUP(SUBSTITUTE(D$1,"성장단계","")&amp;"보스단계오프셋",ChapterTable!$R:$S,2,0))/ChapterTable!$R$23)))</f>
        <v>0</v>
      </c>
      <c r="E2043" s="1">
        <f ca="1">IF(AND($A2043=0,$B2043=1),
    VLOOKUP(1,ChapterTable!$1:$1048576,MATCH("최종"&amp;SUBSTITUTE(SUBSTITUTE(E$1,"standard",""),"|Float",""),ChapterTable!$1:$1,0),0)*ChapterTable!$P$17,
  IF(AND($A2043=0,$B2043=0),
    E2044,
  IF($B2043=0,
    VLOOKUP($A2043,ChapterTable!$1:$1048576,MATCH("최종"&amp;SUBSTITUTE(SUBSTITUTE(E$1,"standard",""),"|Float",""),ChapterTable!$1:$1,0),0),
  IF($B2043=1,
    IF($L2043=FALSE,
      VLOOKUP($A2043,ChapterTable!$1:$1048576,MATCH("최종"&amp;SUBSTITUTE(SUBSTITUTE(E$1,"standard",""),"|Float",""),ChapterTable!$1:$1,0),0),
      VLOOKUP($A2043-ChapterTable!$P$11,ChapterTable!$1:$1048576,MATCH("최종"&amp;SUBSTITUTE(SUBSTITUTE(E$1,"standard",""),"|Float",""),ChapterTable!$1:$1,0),0)*ChapterTable!$P$14
    ),
  OFFSET(E2043,-$B2043+IF($L2043,1,0),0)*IF($B2043&gt;OFFSET($B2043,1,0),ChapterTable!$R$17,1)*
    (VLOOKUP(SUBSTITUTE(SUBSTITUTE(E$1,"standard",""),"|Float","")&amp;IF(OR($L2043=TRUE,$A2043=0,MOD($A2043,ChapterTable!$R$20)&lt;&gt;0),"","보스")&amp;"인게임누적곱배수",ChapterTable!$R:$S,2,0)^C2043
    +VLOOKUP(SUBSTITUTE(SUBSTITUTE(E$1,"standard",""),"|Float","")&amp;IF(OR($L2043=TRUE,$A2043=0,MOD($A2043,ChapterTable!$R$20)&lt;&gt;0),"","보스")&amp;"인게임누적합배수",ChapterTable!$R:$S,2,0)*C2043)
  )
  )
  )
)</f>
        <v>135966.05296325684</v>
      </c>
      <c r="F2043" s="1">
        <f ca="1">IF(AND($A2043=0,$B2043=1),
    VLOOKUP(1,ChapterTable!$1:$1048576,MATCH("최종"&amp;SUBSTITUTE(SUBSTITUTE(F$1,"standard",""),"|Float",""),ChapterTable!$1:$1,0),0)*ChapterTable!$P$17,
  IF(AND($A2043=0,$B2043=0),
    F2044,
  IF($B2043=0,
    VLOOKUP($A2043,ChapterTable!$1:$1048576,MATCH("최종"&amp;SUBSTITUTE(SUBSTITUTE(F$1,"standard",""),"|Float",""),ChapterTable!$1:$1,0),0),
  IF($B2043=1,
    IF($L2043=FALSE,
      VLOOKUP($A2043,ChapterTable!$1:$1048576,MATCH("최종"&amp;SUBSTITUTE(SUBSTITUTE(F$1,"standard",""),"|Float",""),ChapterTable!$1:$1,0),0),
      VLOOKUP($A2043-ChapterTable!$P$11,ChapterTable!$1:$1048576,MATCH("최종"&amp;SUBSTITUTE(SUBSTITUTE(F$1,"standard",""),"|Float",""),ChapterTable!$1:$1,0),0)*ChapterTable!$P$14
    ),
  OFFSET(F2043,-$B2043+IF($L2043,1,0),0)*
    (VLOOKUP(SUBSTITUTE(SUBSTITUTE(F$1,"standard",""),"|Float","")&amp;IF(OR($L2043=TRUE,$A2043=0,MOD($A2043,ChapterTable!$R$20)&lt;&gt;0),"","보스")&amp;"인게임누적곱배수",ChapterTable!$R:$S,2,0)^D2043
    +VLOOKUP(SUBSTITUTE(SUBSTITUTE(F$1,"standard",""),"|Float","")&amp;IF(OR($L2043=TRUE,$A2043=0,MOD($A2043,ChapterTable!$R$20)&lt;&gt;0),"","보스")&amp;"인게임누적합배수",ChapterTable!$R:$S,2,0)*D2043)
  )
  )
  )
)</f>
        <v>56652.522068023674</v>
      </c>
      <c r="G2043" t="s">
        <v>715</v>
      </c>
      <c r="J2043" t="str">
        <f>IF(ISBLANK(I2043),"",
IFERROR(VLOOKUP(I2043,[1]StringTable!$1:$1048576,MATCH("kor|String",[1]StringTable!$1:$1,0),0),
"스트링없음"))</f>
        <v/>
      </c>
      <c r="L2043" t="b">
        <v>1</v>
      </c>
      <c r="N2043" t="str">
        <f>IF(ISBLANK(M2043),"",IF(ISERROR(VLOOKUP(M2043,MapTable!$A:$A,1,0)),"맵없음",""))</f>
        <v/>
      </c>
      <c r="O2043">
        <f t="shared" si="222"/>
        <v>1</v>
      </c>
      <c r="Q2043">
        <f t="shared" si="223"/>
        <v>1</v>
      </c>
      <c r="R2043" t="b">
        <f t="shared" ca="1" si="224"/>
        <v>1</v>
      </c>
      <c r="T2043" t="b">
        <f t="shared" ca="1" si="225"/>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228"/>
        <v>1</v>
      </c>
      <c r="AJ2043">
        <f t="shared" si="226"/>
        <v>1</v>
      </c>
      <c r="AK2043">
        <f t="shared" si="227"/>
        <v>1</v>
      </c>
      <c r="AL2043">
        <f t="shared" si="229"/>
        <v>4</v>
      </c>
    </row>
    <row r="2044" spans="1:38" hidden="1" x14ac:dyDescent="0.3">
      <c r="A2044">
        <v>19</v>
      </c>
      <c r="B2044">
        <v>3</v>
      </c>
      <c r="C2044">
        <f>IF(OR($L2044=TRUE,$A2044=0,MOD($A2044,ChapterTable!$R$20)&lt;&gt;0),
MAX(0,INT(($B2044+ChapterTable!$P$26+VLOOKUP(SUBSTITUTE(C$1,"성장단계","")&amp;"단계오프셋",ChapterTable!$R:$S,2,0))/ChapterTable!$P$23)),
MAX(0,INT(($B2044+ChapterTable!$R$26+VLOOKUP(SUBSTITUTE(C$1,"성장단계","")&amp;"보스단계오프셋",ChapterTable!$R:$S,2,0))/ChapterTable!$R$23)))</f>
        <v>0</v>
      </c>
      <c r="D2044">
        <f>IF(OR($L2044=TRUE,$A2044=0,MOD($A2044,ChapterTable!$R$20)&lt;&gt;0),
MAX(0,INT(($B2044+ChapterTable!$P$26+VLOOKUP(SUBSTITUTE(D$1,"성장단계","")&amp;"단계오프셋",ChapterTable!$R:$S,2,0))/ChapterTable!$P$23)),
MAX(0,INT(($B2044+ChapterTable!$R$26+VLOOKUP(SUBSTITUTE(D$1,"성장단계","")&amp;"보스단계오프셋",ChapterTable!$R:$S,2,0))/ChapterTable!$R$23)))</f>
        <v>0</v>
      </c>
      <c r="E2044" s="1">
        <f ca="1">IF(AND($A2044=0,$B2044=1),
    VLOOKUP(1,ChapterTable!$1:$1048576,MATCH("최종"&amp;SUBSTITUTE(SUBSTITUTE(E$1,"standard",""),"|Float",""),ChapterTable!$1:$1,0),0)*ChapterTable!$P$17,
  IF(AND($A2044=0,$B2044=0),
    E2045,
  IF($B2044=0,
    VLOOKUP($A2044,ChapterTable!$1:$1048576,MATCH("최종"&amp;SUBSTITUTE(SUBSTITUTE(E$1,"standard",""),"|Float",""),ChapterTable!$1:$1,0),0),
  IF($B2044=1,
    IF($L2044=FALSE,
      VLOOKUP($A2044,ChapterTable!$1:$1048576,MATCH("최종"&amp;SUBSTITUTE(SUBSTITUTE(E$1,"standard",""),"|Float",""),ChapterTable!$1:$1,0),0),
      VLOOKUP($A2044-ChapterTable!$P$11,ChapterTable!$1:$1048576,MATCH("최종"&amp;SUBSTITUTE(SUBSTITUTE(E$1,"standard",""),"|Float",""),ChapterTable!$1:$1,0),0)*ChapterTable!$P$14
    ),
  OFFSET(E2044,-$B2044+IF($L2044,1,0),0)*IF($B2044&gt;OFFSET($B2044,1,0),ChapterTable!$R$17,1)*
    (VLOOKUP(SUBSTITUTE(SUBSTITUTE(E$1,"standard",""),"|Float","")&amp;IF(OR($L2044=TRUE,$A2044=0,MOD($A2044,ChapterTable!$R$20)&lt;&gt;0),"","보스")&amp;"인게임누적곱배수",ChapterTable!$R:$S,2,0)^C2044
    +VLOOKUP(SUBSTITUTE(SUBSTITUTE(E$1,"standard",""),"|Float","")&amp;IF(OR($L2044=TRUE,$A2044=0,MOD($A2044,ChapterTable!$R$20)&lt;&gt;0),"","보스")&amp;"인게임누적합배수",ChapterTable!$R:$S,2,0)*C2044)
  )
  )
  )
)</f>
        <v>135966.05296325684</v>
      </c>
      <c r="F2044" s="1">
        <f ca="1">IF(AND($A2044=0,$B2044=1),
    VLOOKUP(1,ChapterTable!$1:$1048576,MATCH("최종"&amp;SUBSTITUTE(SUBSTITUTE(F$1,"standard",""),"|Float",""),ChapterTable!$1:$1,0),0)*ChapterTable!$P$17,
  IF(AND($A2044=0,$B2044=0),
    F2045,
  IF($B2044=0,
    VLOOKUP($A2044,ChapterTable!$1:$1048576,MATCH("최종"&amp;SUBSTITUTE(SUBSTITUTE(F$1,"standard",""),"|Float",""),ChapterTable!$1:$1,0),0),
  IF($B2044=1,
    IF($L2044=FALSE,
      VLOOKUP($A2044,ChapterTable!$1:$1048576,MATCH("최종"&amp;SUBSTITUTE(SUBSTITUTE(F$1,"standard",""),"|Float",""),ChapterTable!$1:$1,0),0),
      VLOOKUP($A2044-ChapterTable!$P$11,ChapterTable!$1:$1048576,MATCH("최종"&amp;SUBSTITUTE(SUBSTITUTE(F$1,"standard",""),"|Float",""),ChapterTable!$1:$1,0),0)*ChapterTable!$P$14
    ),
  OFFSET(F2044,-$B2044+IF($L2044,1,0),0)*
    (VLOOKUP(SUBSTITUTE(SUBSTITUTE(F$1,"standard",""),"|Float","")&amp;IF(OR($L2044=TRUE,$A2044=0,MOD($A2044,ChapterTable!$R$20)&lt;&gt;0),"","보스")&amp;"인게임누적곱배수",ChapterTable!$R:$S,2,0)^D2044
    +VLOOKUP(SUBSTITUTE(SUBSTITUTE(F$1,"standard",""),"|Float","")&amp;IF(OR($L2044=TRUE,$A2044=0,MOD($A2044,ChapterTable!$R$20)&lt;&gt;0),"","보스")&amp;"인게임누적합배수",ChapterTable!$R:$S,2,0)*D2044)
  )
  )
  )
)</f>
        <v>56652.522068023674</v>
      </c>
      <c r="G2044" t="s">
        <v>715</v>
      </c>
      <c r="J2044" t="str">
        <f>IF(ISBLANK(I2044),"",
IFERROR(VLOOKUP(I2044,[1]StringTable!$1:$1048576,MATCH("kor|String",[1]StringTable!$1:$1,0),0),
"스트링없음"))</f>
        <v/>
      </c>
      <c r="L2044" t="b">
        <v>1</v>
      </c>
      <c r="N2044" t="str">
        <f>IF(ISBLANK(M2044),"",IF(ISERROR(VLOOKUP(M2044,MapTable!$A:$A,1,0)),"맵없음",""))</f>
        <v/>
      </c>
      <c r="O2044">
        <f t="shared" si="222"/>
        <v>1</v>
      </c>
      <c r="Q2044">
        <f t="shared" si="223"/>
        <v>1</v>
      </c>
      <c r="R2044" t="b">
        <f t="shared" ca="1" si="224"/>
        <v>1</v>
      </c>
      <c r="T2044" t="b">
        <f t="shared" ca="1" si="225"/>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228"/>
        <v>1</v>
      </c>
      <c r="AJ2044">
        <f t="shared" si="226"/>
        <v>1</v>
      </c>
      <c r="AK2044">
        <f t="shared" si="227"/>
        <v>1</v>
      </c>
      <c r="AL2044">
        <f t="shared" si="229"/>
        <v>4</v>
      </c>
    </row>
    <row r="2045" spans="1:38" hidden="1" x14ac:dyDescent="0.3">
      <c r="A2045">
        <v>19</v>
      </c>
      <c r="B2045">
        <v>4</v>
      </c>
      <c r="C2045">
        <f>IF(OR($L2045=TRUE,$A2045=0,MOD($A2045,ChapterTable!$R$20)&lt;&gt;0),
MAX(0,INT(($B2045+ChapterTable!$P$26+VLOOKUP(SUBSTITUTE(C$1,"성장단계","")&amp;"단계오프셋",ChapterTable!$R:$S,2,0))/ChapterTable!$P$23)),
MAX(0,INT(($B2045+ChapterTable!$R$26+VLOOKUP(SUBSTITUTE(C$1,"성장단계","")&amp;"보스단계오프셋",ChapterTable!$R:$S,2,0))/ChapterTable!$R$23)))</f>
        <v>0</v>
      </c>
      <c r="D2045">
        <f>IF(OR($L2045=TRUE,$A2045=0,MOD($A2045,ChapterTable!$R$20)&lt;&gt;0),
MAX(0,INT(($B2045+ChapterTable!$P$26+VLOOKUP(SUBSTITUTE(D$1,"성장단계","")&amp;"단계오프셋",ChapterTable!$R:$S,2,0))/ChapterTable!$P$23)),
MAX(0,INT(($B2045+ChapterTable!$R$26+VLOOKUP(SUBSTITUTE(D$1,"성장단계","")&amp;"보스단계오프셋",ChapterTable!$R:$S,2,0))/ChapterTable!$R$23)))</f>
        <v>0</v>
      </c>
      <c r="E2045" s="1">
        <f ca="1">IF(AND($A2045=0,$B2045=1),
    VLOOKUP(1,ChapterTable!$1:$1048576,MATCH("최종"&amp;SUBSTITUTE(SUBSTITUTE(E$1,"standard",""),"|Float",""),ChapterTable!$1:$1,0),0)*ChapterTable!$P$17,
  IF(AND($A2045=0,$B2045=0),
    E2046,
  IF($B2045=0,
    VLOOKUP($A2045,ChapterTable!$1:$1048576,MATCH("최종"&amp;SUBSTITUTE(SUBSTITUTE(E$1,"standard",""),"|Float",""),ChapterTable!$1:$1,0),0),
  IF($B2045=1,
    IF($L2045=FALSE,
      VLOOKUP($A2045,ChapterTable!$1:$1048576,MATCH("최종"&amp;SUBSTITUTE(SUBSTITUTE(E$1,"standard",""),"|Float",""),ChapterTable!$1:$1,0),0),
      VLOOKUP($A2045-ChapterTable!$P$11,ChapterTable!$1:$1048576,MATCH("최종"&amp;SUBSTITUTE(SUBSTITUTE(E$1,"standard",""),"|Float",""),ChapterTable!$1:$1,0),0)*ChapterTable!$P$14
    ),
  OFFSET(E2045,-$B2045+IF($L2045,1,0),0)*IF($B2045&gt;OFFSET($B2045,1,0),ChapterTable!$R$17,1)*
    (VLOOKUP(SUBSTITUTE(SUBSTITUTE(E$1,"standard",""),"|Float","")&amp;IF(OR($L2045=TRUE,$A2045=0,MOD($A2045,ChapterTable!$R$20)&lt;&gt;0),"","보스")&amp;"인게임누적곱배수",ChapterTable!$R:$S,2,0)^C2045
    +VLOOKUP(SUBSTITUTE(SUBSTITUTE(E$1,"standard",""),"|Float","")&amp;IF(OR($L2045=TRUE,$A2045=0,MOD($A2045,ChapterTable!$R$20)&lt;&gt;0),"","보스")&amp;"인게임누적합배수",ChapterTable!$R:$S,2,0)*C2045)
  )
  )
  )
)</f>
        <v>135966.05296325684</v>
      </c>
      <c r="F2045" s="1">
        <f ca="1">IF(AND($A2045=0,$B2045=1),
    VLOOKUP(1,ChapterTable!$1:$1048576,MATCH("최종"&amp;SUBSTITUTE(SUBSTITUTE(F$1,"standard",""),"|Float",""),ChapterTable!$1:$1,0),0)*ChapterTable!$P$17,
  IF(AND($A2045=0,$B2045=0),
    F2046,
  IF($B2045=0,
    VLOOKUP($A2045,ChapterTable!$1:$1048576,MATCH("최종"&amp;SUBSTITUTE(SUBSTITUTE(F$1,"standard",""),"|Float",""),ChapterTable!$1:$1,0),0),
  IF($B2045=1,
    IF($L2045=FALSE,
      VLOOKUP($A2045,ChapterTable!$1:$1048576,MATCH("최종"&amp;SUBSTITUTE(SUBSTITUTE(F$1,"standard",""),"|Float",""),ChapterTable!$1:$1,0),0),
      VLOOKUP($A2045-ChapterTable!$P$11,ChapterTable!$1:$1048576,MATCH("최종"&amp;SUBSTITUTE(SUBSTITUTE(F$1,"standard",""),"|Float",""),ChapterTable!$1:$1,0),0)*ChapterTable!$P$14
    ),
  OFFSET(F2045,-$B2045+IF($L2045,1,0),0)*
    (VLOOKUP(SUBSTITUTE(SUBSTITUTE(F$1,"standard",""),"|Float","")&amp;IF(OR($L2045=TRUE,$A2045=0,MOD($A2045,ChapterTable!$R$20)&lt;&gt;0),"","보스")&amp;"인게임누적곱배수",ChapterTable!$R:$S,2,0)^D2045
    +VLOOKUP(SUBSTITUTE(SUBSTITUTE(F$1,"standard",""),"|Float","")&amp;IF(OR($L2045=TRUE,$A2045=0,MOD($A2045,ChapterTable!$R$20)&lt;&gt;0),"","보스")&amp;"인게임누적합배수",ChapterTable!$R:$S,2,0)*D2045)
  )
  )
  )
)</f>
        <v>56652.522068023674</v>
      </c>
      <c r="G2045" t="s">
        <v>715</v>
      </c>
      <c r="J2045" t="str">
        <f>IF(ISBLANK(I2045),"",
IFERROR(VLOOKUP(I2045,[1]StringTable!$1:$1048576,MATCH("kor|String",[1]StringTable!$1:$1,0),0),
"스트링없음"))</f>
        <v/>
      </c>
      <c r="L2045" t="b">
        <v>1</v>
      </c>
      <c r="N2045" t="str">
        <f>IF(ISBLANK(M2045),"",IF(ISERROR(VLOOKUP(M2045,MapTable!$A:$A,1,0)),"맵없음",""))</f>
        <v/>
      </c>
      <c r="O2045">
        <f t="shared" si="222"/>
        <v>1</v>
      </c>
      <c r="Q2045">
        <f t="shared" si="223"/>
        <v>1</v>
      </c>
      <c r="R2045" t="b">
        <f t="shared" ca="1" si="224"/>
        <v>1</v>
      </c>
      <c r="T2045" t="b">
        <f t="shared" ca="1" si="225"/>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228"/>
        <v>1</v>
      </c>
      <c r="AJ2045">
        <f t="shared" si="226"/>
        <v>1</v>
      </c>
      <c r="AK2045">
        <f t="shared" si="227"/>
        <v>1</v>
      </c>
      <c r="AL2045">
        <f t="shared" si="229"/>
        <v>4</v>
      </c>
    </row>
    <row r="2046" spans="1:38" hidden="1" x14ac:dyDescent="0.3">
      <c r="A2046">
        <v>19</v>
      </c>
      <c r="B2046">
        <v>5</v>
      </c>
      <c r="C2046">
        <f>IF(OR($L2046=TRUE,$A2046=0,MOD($A2046,ChapterTable!$R$20)&lt;&gt;0),
MAX(0,INT(($B2046+ChapterTable!$P$26+VLOOKUP(SUBSTITUTE(C$1,"성장단계","")&amp;"단계오프셋",ChapterTable!$R:$S,2,0))/ChapterTable!$P$23)),
MAX(0,INT(($B2046+ChapterTable!$R$26+VLOOKUP(SUBSTITUTE(C$1,"성장단계","")&amp;"보스단계오프셋",ChapterTable!$R:$S,2,0))/ChapterTable!$R$23)))</f>
        <v>0</v>
      </c>
      <c r="D2046">
        <f>IF(OR($L2046=TRUE,$A2046=0,MOD($A2046,ChapterTable!$R$20)&lt;&gt;0),
MAX(0,INT(($B2046+ChapterTable!$P$26+VLOOKUP(SUBSTITUTE(D$1,"성장단계","")&amp;"단계오프셋",ChapterTable!$R:$S,2,0))/ChapterTable!$P$23)),
MAX(0,INT(($B2046+ChapterTable!$R$26+VLOOKUP(SUBSTITUTE(D$1,"성장단계","")&amp;"보스단계오프셋",ChapterTable!$R:$S,2,0))/ChapterTable!$R$23)))</f>
        <v>0</v>
      </c>
      <c r="E2046" s="1">
        <f ca="1">IF(AND($A2046=0,$B2046=1),
    VLOOKUP(1,ChapterTable!$1:$1048576,MATCH("최종"&amp;SUBSTITUTE(SUBSTITUTE(E$1,"standard",""),"|Float",""),ChapterTable!$1:$1,0),0)*ChapterTable!$P$17,
  IF(AND($A2046=0,$B2046=0),
    E2047,
  IF($B2046=0,
    VLOOKUP($A2046,ChapterTable!$1:$1048576,MATCH("최종"&amp;SUBSTITUTE(SUBSTITUTE(E$1,"standard",""),"|Float",""),ChapterTable!$1:$1,0),0),
  IF($B2046=1,
    IF($L2046=FALSE,
      VLOOKUP($A2046,ChapterTable!$1:$1048576,MATCH("최종"&amp;SUBSTITUTE(SUBSTITUTE(E$1,"standard",""),"|Float",""),ChapterTable!$1:$1,0),0),
      VLOOKUP($A2046-ChapterTable!$P$11,ChapterTable!$1:$1048576,MATCH("최종"&amp;SUBSTITUTE(SUBSTITUTE(E$1,"standard",""),"|Float",""),ChapterTable!$1:$1,0),0)*ChapterTable!$P$14
    ),
  OFFSET(E2046,-$B2046+IF($L2046,1,0),0)*IF($B2046&gt;OFFSET($B2046,1,0),ChapterTable!$R$17,1)*
    (VLOOKUP(SUBSTITUTE(SUBSTITUTE(E$1,"standard",""),"|Float","")&amp;IF(OR($L2046=TRUE,$A2046=0,MOD($A2046,ChapterTable!$R$20)&lt;&gt;0),"","보스")&amp;"인게임누적곱배수",ChapterTable!$R:$S,2,0)^C2046
    +VLOOKUP(SUBSTITUTE(SUBSTITUTE(E$1,"standard",""),"|Float","")&amp;IF(OR($L2046=TRUE,$A2046=0,MOD($A2046,ChapterTable!$R$20)&lt;&gt;0),"","보스")&amp;"인게임누적합배수",ChapterTable!$R:$S,2,0)*C2046)
  )
  )
  )
)</f>
        <v>135966.05296325684</v>
      </c>
      <c r="F2046" s="1">
        <f ca="1">IF(AND($A2046=0,$B2046=1),
    VLOOKUP(1,ChapterTable!$1:$1048576,MATCH("최종"&amp;SUBSTITUTE(SUBSTITUTE(F$1,"standard",""),"|Float",""),ChapterTable!$1:$1,0),0)*ChapterTable!$P$17,
  IF(AND($A2046=0,$B2046=0),
    F2047,
  IF($B2046=0,
    VLOOKUP($A2046,ChapterTable!$1:$1048576,MATCH("최종"&amp;SUBSTITUTE(SUBSTITUTE(F$1,"standard",""),"|Float",""),ChapterTable!$1:$1,0),0),
  IF($B2046=1,
    IF($L2046=FALSE,
      VLOOKUP($A2046,ChapterTable!$1:$1048576,MATCH("최종"&amp;SUBSTITUTE(SUBSTITUTE(F$1,"standard",""),"|Float",""),ChapterTable!$1:$1,0),0),
      VLOOKUP($A2046-ChapterTable!$P$11,ChapterTable!$1:$1048576,MATCH("최종"&amp;SUBSTITUTE(SUBSTITUTE(F$1,"standard",""),"|Float",""),ChapterTable!$1:$1,0),0)*ChapterTable!$P$14
    ),
  OFFSET(F2046,-$B2046+IF($L2046,1,0),0)*
    (VLOOKUP(SUBSTITUTE(SUBSTITUTE(F$1,"standard",""),"|Float","")&amp;IF(OR($L2046=TRUE,$A2046=0,MOD($A2046,ChapterTable!$R$20)&lt;&gt;0),"","보스")&amp;"인게임누적곱배수",ChapterTable!$R:$S,2,0)^D2046
    +VLOOKUP(SUBSTITUTE(SUBSTITUTE(F$1,"standard",""),"|Float","")&amp;IF(OR($L2046=TRUE,$A2046=0,MOD($A2046,ChapterTable!$R$20)&lt;&gt;0),"","보스")&amp;"인게임누적합배수",ChapterTable!$R:$S,2,0)*D2046)
  )
  )
  )
)</f>
        <v>56652.522068023674</v>
      </c>
      <c r="G2046" t="s">
        <v>715</v>
      </c>
      <c r="J2046" t="str">
        <f>IF(ISBLANK(I2046),"",
IFERROR(VLOOKUP(I2046,[1]StringTable!$1:$1048576,MATCH("kor|String",[1]StringTable!$1:$1,0),0),
"스트링없음"))</f>
        <v/>
      </c>
      <c r="L2046" t="b">
        <v>1</v>
      </c>
      <c r="N2046" t="str">
        <f>IF(ISBLANK(M2046),"",IF(ISERROR(VLOOKUP(M2046,MapTable!$A:$A,1,0)),"맵없음",""))</f>
        <v/>
      </c>
      <c r="O2046">
        <f t="shared" si="222"/>
        <v>11</v>
      </c>
      <c r="Q2046">
        <f t="shared" si="223"/>
        <v>11</v>
      </c>
      <c r="R2046" t="b">
        <f t="shared" ca="1" si="224"/>
        <v>1</v>
      </c>
      <c r="T2046" t="b">
        <f t="shared" ca="1" si="225"/>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228"/>
        <v>1</v>
      </c>
      <c r="AJ2046">
        <f t="shared" si="226"/>
        <v>1</v>
      </c>
      <c r="AK2046">
        <f t="shared" si="227"/>
        <v>1</v>
      </c>
      <c r="AL2046">
        <f t="shared" si="229"/>
        <v>4</v>
      </c>
    </row>
    <row r="2047" spans="1:38" hidden="1" x14ac:dyDescent="0.3">
      <c r="A2047">
        <v>19</v>
      </c>
      <c r="B2047">
        <v>6</v>
      </c>
      <c r="C2047">
        <f>IF(OR($L2047=TRUE,$A2047=0,MOD($A2047,ChapterTable!$R$20)&lt;&gt;0),
MAX(0,INT(($B2047+ChapterTable!$P$26+VLOOKUP(SUBSTITUTE(C$1,"성장단계","")&amp;"단계오프셋",ChapterTable!$R:$S,2,0))/ChapterTable!$P$23)),
MAX(0,INT(($B2047+ChapterTable!$R$26+VLOOKUP(SUBSTITUTE(C$1,"성장단계","")&amp;"보스단계오프셋",ChapterTable!$R:$S,2,0))/ChapterTable!$R$23)))</f>
        <v>1</v>
      </c>
      <c r="D2047">
        <f>IF(OR($L2047=TRUE,$A2047=0,MOD($A2047,ChapterTable!$R$20)&lt;&gt;0),
MAX(0,INT(($B2047+ChapterTable!$P$26+VLOOKUP(SUBSTITUTE(D$1,"성장단계","")&amp;"단계오프셋",ChapterTable!$R:$S,2,0))/ChapterTable!$P$23)),
MAX(0,INT(($B2047+ChapterTable!$R$26+VLOOKUP(SUBSTITUTE(D$1,"성장단계","")&amp;"보스단계오프셋",ChapterTable!$R:$S,2,0))/ChapterTable!$R$23)))</f>
        <v>0</v>
      </c>
      <c r="E2047" s="1">
        <f ca="1">IF(AND($A2047=0,$B2047=1),
    VLOOKUP(1,ChapterTable!$1:$1048576,MATCH("최종"&amp;SUBSTITUTE(SUBSTITUTE(E$1,"standard",""),"|Float",""),ChapterTable!$1:$1,0),0)*ChapterTable!$P$17,
  IF(AND($A2047=0,$B2047=0),
    E2048,
  IF($B2047=0,
    VLOOKUP($A2047,ChapterTable!$1:$1048576,MATCH("최종"&amp;SUBSTITUTE(SUBSTITUTE(E$1,"standard",""),"|Float",""),ChapterTable!$1:$1,0),0),
  IF($B2047=1,
    IF($L2047=FALSE,
      VLOOKUP($A2047,ChapterTable!$1:$1048576,MATCH("최종"&amp;SUBSTITUTE(SUBSTITUTE(E$1,"standard",""),"|Float",""),ChapterTable!$1:$1,0),0),
      VLOOKUP($A2047-ChapterTable!$P$11,ChapterTable!$1:$1048576,MATCH("최종"&amp;SUBSTITUTE(SUBSTITUTE(E$1,"standard",""),"|Float",""),ChapterTable!$1:$1,0),0)*ChapterTable!$P$14
    ),
  OFFSET(E2047,-$B2047+IF($L2047,1,0),0)*IF($B2047&gt;OFFSET($B2047,1,0),ChapterTable!$R$17,1)*
    (VLOOKUP(SUBSTITUTE(SUBSTITUTE(E$1,"standard",""),"|Float","")&amp;IF(OR($L2047=TRUE,$A2047=0,MOD($A2047,ChapterTable!$R$20)&lt;&gt;0),"","보스")&amp;"인게임누적곱배수",ChapterTable!$R:$S,2,0)^C2047
    +VLOOKUP(SUBSTITUTE(SUBSTITUTE(E$1,"standard",""),"|Float","")&amp;IF(OR($L2047=TRUE,$A2047=0,MOD($A2047,ChapterTable!$R$20)&lt;&gt;0),"","보스")&amp;"인게임누적합배수",ChapterTable!$R:$S,2,0)*C2047)
  )
  )
  )
)</f>
        <v>163159.2635559082</v>
      </c>
      <c r="F2047" s="1">
        <f ca="1">IF(AND($A2047=0,$B2047=1),
    VLOOKUP(1,ChapterTable!$1:$1048576,MATCH("최종"&amp;SUBSTITUTE(SUBSTITUTE(F$1,"standard",""),"|Float",""),ChapterTable!$1:$1,0),0)*ChapterTable!$P$17,
  IF(AND($A2047=0,$B2047=0),
    F2048,
  IF($B2047=0,
    VLOOKUP($A2047,ChapterTable!$1:$1048576,MATCH("최종"&amp;SUBSTITUTE(SUBSTITUTE(F$1,"standard",""),"|Float",""),ChapterTable!$1:$1,0),0),
  IF($B2047=1,
    IF($L2047=FALSE,
      VLOOKUP($A2047,ChapterTable!$1:$1048576,MATCH("최종"&amp;SUBSTITUTE(SUBSTITUTE(F$1,"standard",""),"|Float",""),ChapterTable!$1:$1,0),0),
      VLOOKUP($A2047-ChapterTable!$P$11,ChapterTable!$1:$1048576,MATCH("최종"&amp;SUBSTITUTE(SUBSTITUTE(F$1,"standard",""),"|Float",""),ChapterTable!$1:$1,0),0)*ChapterTable!$P$14
    ),
  OFFSET(F2047,-$B2047+IF($L2047,1,0),0)*
    (VLOOKUP(SUBSTITUTE(SUBSTITUTE(F$1,"standard",""),"|Float","")&amp;IF(OR($L2047=TRUE,$A2047=0,MOD($A2047,ChapterTable!$R$20)&lt;&gt;0),"","보스")&amp;"인게임누적곱배수",ChapterTable!$R:$S,2,0)^D2047
    +VLOOKUP(SUBSTITUTE(SUBSTITUTE(F$1,"standard",""),"|Float","")&amp;IF(OR($L2047=TRUE,$A2047=0,MOD($A2047,ChapterTable!$R$20)&lt;&gt;0),"","보스")&amp;"인게임누적합배수",ChapterTable!$R:$S,2,0)*D2047)
  )
  )
  )
)</f>
        <v>56652.522068023674</v>
      </c>
      <c r="G2047" t="s">
        <v>715</v>
      </c>
      <c r="J2047" t="str">
        <f>IF(ISBLANK(I2047),"",
IFERROR(VLOOKUP(I2047,[1]StringTable!$1:$1048576,MATCH("kor|String",[1]StringTable!$1:$1,0),0),
"스트링없음"))</f>
        <v/>
      </c>
      <c r="L2047" t="b">
        <v>1</v>
      </c>
      <c r="N2047" t="str">
        <f>IF(ISBLANK(M2047),"",IF(ISERROR(VLOOKUP(M2047,MapTable!$A:$A,1,0)),"맵없음",""))</f>
        <v/>
      </c>
      <c r="O2047">
        <f t="shared" si="222"/>
        <v>1</v>
      </c>
      <c r="Q2047">
        <f t="shared" si="223"/>
        <v>1</v>
      </c>
      <c r="R2047" t="b">
        <f t="shared" ca="1" si="224"/>
        <v>1</v>
      </c>
      <c r="T2047" t="b">
        <f t="shared" ca="1" si="225"/>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228"/>
        <v>1</v>
      </c>
      <c r="AJ2047">
        <f t="shared" si="226"/>
        <v>1</v>
      </c>
      <c r="AK2047">
        <f t="shared" si="227"/>
        <v>1</v>
      </c>
      <c r="AL2047">
        <f t="shared" si="229"/>
        <v>4</v>
      </c>
    </row>
    <row r="2048" spans="1:38" hidden="1" x14ac:dyDescent="0.3">
      <c r="A2048">
        <v>19</v>
      </c>
      <c r="B2048">
        <v>7</v>
      </c>
      <c r="C2048">
        <f>IF(OR($L2048=TRUE,$A2048=0,MOD($A2048,ChapterTable!$R$20)&lt;&gt;0),
MAX(0,INT(($B2048+ChapterTable!$P$26+VLOOKUP(SUBSTITUTE(C$1,"성장단계","")&amp;"단계오프셋",ChapterTable!$R:$S,2,0))/ChapterTable!$P$23)),
MAX(0,INT(($B2048+ChapterTable!$R$26+VLOOKUP(SUBSTITUTE(C$1,"성장단계","")&amp;"보스단계오프셋",ChapterTable!$R:$S,2,0))/ChapterTable!$R$23)))</f>
        <v>1</v>
      </c>
      <c r="D2048">
        <f>IF(OR($L2048=TRUE,$A2048=0,MOD($A2048,ChapterTable!$R$20)&lt;&gt;0),
MAX(0,INT(($B2048+ChapterTable!$P$26+VLOOKUP(SUBSTITUTE(D$1,"성장단계","")&amp;"단계오프셋",ChapterTable!$R:$S,2,0))/ChapterTable!$P$23)),
MAX(0,INT(($B2048+ChapterTable!$R$26+VLOOKUP(SUBSTITUTE(D$1,"성장단계","")&amp;"보스단계오프셋",ChapterTable!$R:$S,2,0))/ChapterTable!$R$23)))</f>
        <v>0</v>
      </c>
      <c r="E2048" s="1">
        <f ca="1">IF(AND($A2048=0,$B2048=1),
    VLOOKUP(1,ChapterTable!$1:$1048576,MATCH("최종"&amp;SUBSTITUTE(SUBSTITUTE(E$1,"standard",""),"|Float",""),ChapterTable!$1:$1,0),0)*ChapterTable!$P$17,
  IF(AND($A2048=0,$B2048=0),
    E2049,
  IF($B2048=0,
    VLOOKUP($A2048,ChapterTable!$1:$1048576,MATCH("최종"&amp;SUBSTITUTE(SUBSTITUTE(E$1,"standard",""),"|Float",""),ChapterTable!$1:$1,0),0),
  IF($B2048=1,
    IF($L2048=FALSE,
      VLOOKUP($A2048,ChapterTable!$1:$1048576,MATCH("최종"&amp;SUBSTITUTE(SUBSTITUTE(E$1,"standard",""),"|Float",""),ChapterTable!$1:$1,0),0),
      VLOOKUP($A2048-ChapterTable!$P$11,ChapterTable!$1:$1048576,MATCH("최종"&amp;SUBSTITUTE(SUBSTITUTE(E$1,"standard",""),"|Float",""),ChapterTable!$1:$1,0),0)*ChapterTable!$P$14
    ),
  OFFSET(E2048,-$B2048+IF($L2048,1,0),0)*IF($B2048&gt;OFFSET($B2048,1,0),ChapterTable!$R$17,1)*
    (VLOOKUP(SUBSTITUTE(SUBSTITUTE(E$1,"standard",""),"|Float","")&amp;IF(OR($L2048=TRUE,$A2048=0,MOD($A2048,ChapterTable!$R$20)&lt;&gt;0),"","보스")&amp;"인게임누적곱배수",ChapterTable!$R:$S,2,0)^C2048
    +VLOOKUP(SUBSTITUTE(SUBSTITUTE(E$1,"standard",""),"|Float","")&amp;IF(OR($L2048=TRUE,$A2048=0,MOD($A2048,ChapterTable!$R$20)&lt;&gt;0),"","보스")&amp;"인게임누적합배수",ChapterTable!$R:$S,2,0)*C2048)
  )
  )
  )
)</f>
        <v>163159.2635559082</v>
      </c>
      <c r="F2048" s="1">
        <f ca="1">IF(AND($A2048=0,$B2048=1),
    VLOOKUP(1,ChapterTable!$1:$1048576,MATCH("최종"&amp;SUBSTITUTE(SUBSTITUTE(F$1,"standard",""),"|Float",""),ChapterTable!$1:$1,0),0)*ChapterTable!$P$17,
  IF(AND($A2048=0,$B2048=0),
    F2049,
  IF($B2048=0,
    VLOOKUP($A2048,ChapterTable!$1:$1048576,MATCH("최종"&amp;SUBSTITUTE(SUBSTITUTE(F$1,"standard",""),"|Float",""),ChapterTable!$1:$1,0),0),
  IF($B2048=1,
    IF($L2048=FALSE,
      VLOOKUP($A2048,ChapterTable!$1:$1048576,MATCH("최종"&amp;SUBSTITUTE(SUBSTITUTE(F$1,"standard",""),"|Float",""),ChapterTable!$1:$1,0),0),
      VLOOKUP($A2048-ChapterTable!$P$11,ChapterTable!$1:$1048576,MATCH("최종"&amp;SUBSTITUTE(SUBSTITUTE(F$1,"standard",""),"|Float",""),ChapterTable!$1:$1,0),0)*ChapterTable!$P$14
    ),
  OFFSET(F2048,-$B2048+IF($L2048,1,0),0)*
    (VLOOKUP(SUBSTITUTE(SUBSTITUTE(F$1,"standard",""),"|Float","")&amp;IF(OR($L2048=TRUE,$A2048=0,MOD($A2048,ChapterTable!$R$20)&lt;&gt;0),"","보스")&amp;"인게임누적곱배수",ChapterTable!$R:$S,2,0)^D2048
    +VLOOKUP(SUBSTITUTE(SUBSTITUTE(F$1,"standard",""),"|Float","")&amp;IF(OR($L2048=TRUE,$A2048=0,MOD($A2048,ChapterTable!$R$20)&lt;&gt;0),"","보스")&amp;"인게임누적합배수",ChapterTable!$R:$S,2,0)*D2048)
  )
  )
  )
)</f>
        <v>56652.522068023674</v>
      </c>
      <c r="G2048" t="s">
        <v>715</v>
      </c>
      <c r="J2048" t="str">
        <f>IF(ISBLANK(I2048),"",
IFERROR(VLOOKUP(I2048,[1]StringTable!$1:$1048576,MATCH("kor|String",[1]StringTable!$1:$1,0),0),
"스트링없음"))</f>
        <v/>
      </c>
      <c r="L2048" t="b">
        <v>1</v>
      </c>
      <c r="N2048" t="str">
        <f>IF(ISBLANK(M2048),"",IF(ISERROR(VLOOKUP(M2048,MapTable!$A:$A,1,0)),"맵없음",""))</f>
        <v/>
      </c>
      <c r="O2048">
        <f t="shared" si="222"/>
        <v>1</v>
      </c>
      <c r="Q2048">
        <f t="shared" si="223"/>
        <v>1</v>
      </c>
      <c r="R2048" t="b">
        <f t="shared" ca="1" si="224"/>
        <v>1</v>
      </c>
      <c r="T2048" t="b">
        <f t="shared" ca="1" si="225"/>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228"/>
        <v>1</v>
      </c>
      <c r="AJ2048">
        <f t="shared" si="226"/>
        <v>1</v>
      </c>
      <c r="AK2048">
        <f t="shared" si="227"/>
        <v>1</v>
      </c>
      <c r="AL2048">
        <f t="shared" si="229"/>
        <v>4</v>
      </c>
    </row>
    <row r="2049" spans="1:38" hidden="1" x14ac:dyDescent="0.3">
      <c r="A2049">
        <v>19</v>
      </c>
      <c r="B2049">
        <v>8</v>
      </c>
      <c r="C2049">
        <f>IF(OR($L2049=TRUE,$A2049=0,MOD($A2049,ChapterTable!$R$20)&lt;&gt;0),
MAX(0,INT(($B2049+ChapterTable!$P$26+VLOOKUP(SUBSTITUTE(C$1,"성장단계","")&amp;"단계오프셋",ChapterTable!$R:$S,2,0))/ChapterTable!$P$23)),
MAX(0,INT(($B2049+ChapterTable!$R$26+VLOOKUP(SUBSTITUTE(C$1,"성장단계","")&amp;"보스단계오프셋",ChapterTable!$R:$S,2,0))/ChapterTable!$R$23)))</f>
        <v>1</v>
      </c>
      <c r="D2049">
        <f>IF(OR($L2049=TRUE,$A2049=0,MOD($A2049,ChapterTable!$R$20)&lt;&gt;0),
MAX(0,INT(($B2049+ChapterTable!$P$26+VLOOKUP(SUBSTITUTE(D$1,"성장단계","")&amp;"단계오프셋",ChapterTable!$R:$S,2,0))/ChapterTable!$P$23)),
MAX(0,INT(($B2049+ChapterTable!$R$26+VLOOKUP(SUBSTITUTE(D$1,"성장단계","")&amp;"보스단계오프셋",ChapterTable!$R:$S,2,0))/ChapterTable!$R$23)))</f>
        <v>0</v>
      </c>
      <c r="E2049" s="1">
        <f ca="1">IF(AND($A2049=0,$B2049=1),
    VLOOKUP(1,ChapterTable!$1:$1048576,MATCH("최종"&amp;SUBSTITUTE(SUBSTITUTE(E$1,"standard",""),"|Float",""),ChapterTable!$1:$1,0),0)*ChapterTable!$P$17,
  IF(AND($A2049=0,$B2049=0),
    E2050,
  IF($B2049=0,
    VLOOKUP($A2049,ChapterTable!$1:$1048576,MATCH("최종"&amp;SUBSTITUTE(SUBSTITUTE(E$1,"standard",""),"|Float",""),ChapterTable!$1:$1,0),0),
  IF($B2049=1,
    IF($L2049=FALSE,
      VLOOKUP($A2049,ChapterTable!$1:$1048576,MATCH("최종"&amp;SUBSTITUTE(SUBSTITUTE(E$1,"standard",""),"|Float",""),ChapterTable!$1:$1,0),0),
      VLOOKUP($A2049-ChapterTable!$P$11,ChapterTable!$1:$1048576,MATCH("최종"&amp;SUBSTITUTE(SUBSTITUTE(E$1,"standard",""),"|Float",""),ChapterTable!$1:$1,0),0)*ChapterTable!$P$14
    ),
  OFFSET(E2049,-$B2049+IF($L2049,1,0),0)*IF($B2049&gt;OFFSET($B2049,1,0),ChapterTable!$R$17,1)*
    (VLOOKUP(SUBSTITUTE(SUBSTITUTE(E$1,"standard",""),"|Float","")&amp;IF(OR($L2049=TRUE,$A2049=0,MOD($A2049,ChapterTable!$R$20)&lt;&gt;0),"","보스")&amp;"인게임누적곱배수",ChapterTable!$R:$S,2,0)^C2049
    +VLOOKUP(SUBSTITUTE(SUBSTITUTE(E$1,"standard",""),"|Float","")&amp;IF(OR($L2049=TRUE,$A2049=0,MOD($A2049,ChapterTable!$R$20)&lt;&gt;0),"","보스")&amp;"인게임누적합배수",ChapterTable!$R:$S,2,0)*C2049)
  )
  )
  )
)</f>
        <v>163159.2635559082</v>
      </c>
      <c r="F2049" s="1">
        <f ca="1">IF(AND($A2049=0,$B2049=1),
    VLOOKUP(1,ChapterTable!$1:$1048576,MATCH("최종"&amp;SUBSTITUTE(SUBSTITUTE(F$1,"standard",""),"|Float",""),ChapterTable!$1:$1,0),0)*ChapterTable!$P$17,
  IF(AND($A2049=0,$B2049=0),
    F2050,
  IF($B2049=0,
    VLOOKUP($A2049,ChapterTable!$1:$1048576,MATCH("최종"&amp;SUBSTITUTE(SUBSTITUTE(F$1,"standard",""),"|Float",""),ChapterTable!$1:$1,0),0),
  IF($B2049=1,
    IF($L2049=FALSE,
      VLOOKUP($A2049,ChapterTable!$1:$1048576,MATCH("최종"&amp;SUBSTITUTE(SUBSTITUTE(F$1,"standard",""),"|Float",""),ChapterTable!$1:$1,0),0),
      VLOOKUP($A2049-ChapterTable!$P$11,ChapterTable!$1:$1048576,MATCH("최종"&amp;SUBSTITUTE(SUBSTITUTE(F$1,"standard",""),"|Float",""),ChapterTable!$1:$1,0),0)*ChapterTable!$P$14
    ),
  OFFSET(F2049,-$B2049+IF($L2049,1,0),0)*
    (VLOOKUP(SUBSTITUTE(SUBSTITUTE(F$1,"standard",""),"|Float","")&amp;IF(OR($L2049=TRUE,$A2049=0,MOD($A2049,ChapterTable!$R$20)&lt;&gt;0),"","보스")&amp;"인게임누적곱배수",ChapterTable!$R:$S,2,0)^D2049
    +VLOOKUP(SUBSTITUTE(SUBSTITUTE(F$1,"standard",""),"|Float","")&amp;IF(OR($L2049=TRUE,$A2049=0,MOD($A2049,ChapterTable!$R$20)&lt;&gt;0),"","보스")&amp;"인게임누적합배수",ChapterTable!$R:$S,2,0)*D2049)
  )
  )
  )
)</f>
        <v>56652.522068023674</v>
      </c>
      <c r="G2049" t="s">
        <v>715</v>
      </c>
      <c r="J2049" t="str">
        <f>IF(ISBLANK(I2049),"",
IFERROR(VLOOKUP(I2049,[1]StringTable!$1:$1048576,MATCH("kor|String",[1]StringTable!$1:$1,0),0),
"스트링없음"))</f>
        <v/>
      </c>
      <c r="L2049" t="b">
        <v>1</v>
      </c>
      <c r="N2049" t="str">
        <f>IF(ISBLANK(M2049),"",IF(ISERROR(VLOOKUP(M2049,MapTable!$A:$A,1,0)),"맵없음",""))</f>
        <v/>
      </c>
      <c r="O2049">
        <f t="shared" si="222"/>
        <v>1</v>
      </c>
      <c r="Q2049">
        <f t="shared" si="223"/>
        <v>1</v>
      </c>
      <c r="R2049" t="b">
        <f t="shared" ca="1" si="224"/>
        <v>1</v>
      </c>
      <c r="T2049" t="b">
        <f t="shared" ca="1" si="225"/>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228"/>
        <v>1</v>
      </c>
      <c r="AJ2049">
        <f t="shared" si="226"/>
        <v>1</v>
      </c>
      <c r="AK2049">
        <f t="shared" si="227"/>
        <v>1</v>
      </c>
      <c r="AL2049">
        <f t="shared" si="229"/>
        <v>4</v>
      </c>
    </row>
    <row r="2050" spans="1:38" hidden="1" x14ac:dyDescent="0.3">
      <c r="A2050">
        <v>19</v>
      </c>
      <c r="B2050">
        <v>9</v>
      </c>
      <c r="C2050">
        <f>IF(OR($L2050=TRUE,$A2050=0,MOD($A2050,ChapterTable!$R$20)&lt;&gt;0),
MAX(0,INT(($B2050+ChapterTable!$P$26+VLOOKUP(SUBSTITUTE(C$1,"성장단계","")&amp;"단계오프셋",ChapterTable!$R:$S,2,0))/ChapterTable!$P$23)),
MAX(0,INT(($B2050+ChapterTable!$R$26+VLOOKUP(SUBSTITUTE(C$1,"성장단계","")&amp;"보스단계오프셋",ChapterTable!$R:$S,2,0))/ChapterTable!$R$23)))</f>
        <v>1</v>
      </c>
      <c r="D2050">
        <f>IF(OR($L2050=TRUE,$A2050=0,MOD($A2050,ChapterTable!$R$20)&lt;&gt;0),
MAX(0,INT(($B2050+ChapterTable!$P$26+VLOOKUP(SUBSTITUTE(D$1,"성장단계","")&amp;"단계오프셋",ChapterTable!$R:$S,2,0))/ChapterTable!$P$23)),
MAX(0,INT(($B2050+ChapterTable!$R$26+VLOOKUP(SUBSTITUTE(D$1,"성장단계","")&amp;"보스단계오프셋",ChapterTable!$R:$S,2,0))/ChapterTable!$R$23)))</f>
        <v>0</v>
      </c>
      <c r="E2050" s="1">
        <f ca="1">IF(AND($A2050=0,$B2050=1),
    VLOOKUP(1,ChapterTable!$1:$1048576,MATCH("최종"&amp;SUBSTITUTE(SUBSTITUTE(E$1,"standard",""),"|Float",""),ChapterTable!$1:$1,0),0)*ChapterTable!$P$17,
  IF(AND($A2050=0,$B2050=0),
    E2051,
  IF($B2050=0,
    VLOOKUP($A2050,ChapterTable!$1:$1048576,MATCH("최종"&amp;SUBSTITUTE(SUBSTITUTE(E$1,"standard",""),"|Float",""),ChapterTable!$1:$1,0),0),
  IF($B2050=1,
    IF($L2050=FALSE,
      VLOOKUP($A2050,ChapterTable!$1:$1048576,MATCH("최종"&amp;SUBSTITUTE(SUBSTITUTE(E$1,"standard",""),"|Float",""),ChapterTable!$1:$1,0),0),
      VLOOKUP($A2050-ChapterTable!$P$11,ChapterTable!$1:$1048576,MATCH("최종"&amp;SUBSTITUTE(SUBSTITUTE(E$1,"standard",""),"|Float",""),ChapterTable!$1:$1,0),0)*ChapterTable!$P$14
    ),
  OFFSET(E2050,-$B2050+IF($L2050,1,0),0)*IF($B2050&gt;OFFSET($B2050,1,0),ChapterTable!$R$17,1)*
    (VLOOKUP(SUBSTITUTE(SUBSTITUTE(E$1,"standard",""),"|Float","")&amp;IF(OR($L2050=TRUE,$A2050=0,MOD($A2050,ChapterTable!$R$20)&lt;&gt;0),"","보스")&amp;"인게임누적곱배수",ChapterTable!$R:$S,2,0)^C2050
    +VLOOKUP(SUBSTITUTE(SUBSTITUTE(E$1,"standard",""),"|Float","")&amp;IF(OR($L2050=TRUE,$A2050=0,MOD($A2050,ChapterTable!$R$20)&lt;&gt;0),"","보스")&amp;"인게임누적합배수",ChapterTable!$R:$S,2,0)*C2050)
  )
  )
  )
)</f>
        <v>163159.2635559082</v>
      </c>
      <c r="F2050" s="1">
        <f ca="1">IF(AND($A2050=0,$B2050=1),
    VLOOKUP(1,ChapterTable!$1:$1048576,MATCH("최종"&amp;SUBSTITUTE(SUBSTITUTE(F$1,"standard",""),"|Float",""),ChapterTable!$1:$1,0),0)*ChapterTable!$P$17,
  IF(AND($A2050=0,$B2050=0),
    F2051,
  IF($B2050=0,
    VLOOKUP($A2050,ChapterTable!$1:$1048576,MATCH("최종"&amp;SUBSTITUTE(SUBSTITUTE(F$1,"standard",""),"|Float",""),ChapterTable!$1:$1,0),0),
  IF($B2050=1,
    IF($L2050=FALSE,
      VLOOKUP($A2050,ChapterTable!$1:$1048576,MATCH("최종"&amp;SUBSTITUTE(SUBSTITUTE(F$1,"standard",""),"|Float",""),ChapterTable!$1:$1,0),0),
      VLOOKUP($A2050-ChapterTable!$P$11,ChapterTable!$1:$1048576,MATCH("최종"&amp;SUBSTITUTE(SUBSTITUTE(F$1,"standard",""),"|Float",""),ChapterTable!$1:$1,0),0)*ChapterTable!$P$14
    ),
  OFFSET(F2050,-$B2050+IF($L2050,1,0),0)*
    (VLOOKUP(SUBSTITUTE(SUBSTITUTE(F$1,"standard",""),"|Float","")&amp;IF(OR($L2050=TRUE,$A2050=0,MOD($A2050,ChapterTable!$R$20)&lt;&gt;0),"","보스")&amp;"인게임누적곱배수",ChapterTable!$R:$S,2,0)^D2050
    +VLOOKUP(SUBSTITUTE(SUBSTITUTE(F$1,"standard",""),"|Float","")&amp;IF(OR($L2050=TRUE,$A2050=0,MOD($A2050,ChapterTable!$R$20)&lt;&gt;0),"","보스")&amp;"인게임누적합배수",ChapterTable!$R:$S,2,0)*D2050)
  )
  )
  )
)</f>
        <v>56652.522068023674</v>
      </c>
      <c r="G2050" t="s">
        <v>715</v>
      </c>
      <c r="J2050" t="str">
        <f>IF(ISBLANK(I2050),"",
IFERROR(VLOOKUP(I2050,[1]StringTable!$1:$1048576,MATCH("kor|String",[1]StringTable!$1:$1,0),0),
"스트링없음"))</f>
        <v/>
      </c>
      <c r="L2050" t="b">
        <v>1</v>
      </c>
      <c r="N2050" t="str">
        <f>IF(ISBLANK(M2050),"",IF(ISERROR(VLOOKUP(M2050,MapTable!$A:$A,1,0)),"맵없음",""))</f>
        <v/>
      </c>
      <c r="O2050">
        <f t="shared" si="222"/>
        <v>91</v>
      </c>
      <c r="Q2050">
        <f t="shared" si="223"/>
        <v>91</v>
      </c>
      <c r="R2050" t="b">
        <f t="shared" ca="1" si="224"/>
        <v>1</v>
      </c>
      <c r="T2050" t="b">
        <f t="shared" ca="1" si="225"/>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228"/>
        <v>1</v>
      </c>
      <c r="AJ2050">
        <f t="shared" si="226"/>
        <v>1</v>
      </c>
      <c r="AK2050">
        <f t="shared" si="227"/>
        <v>1</v>
      </c>
      <c r="AL2050">
        <f t="shared" si="229"/>
        <v>4</v>
      </c>
    </row>
    <row r="2051" spans="1:38" hidden="1" x14ac:dyDescent="0.3">
      <c r="A2051">
        <v>19</v>
      </c>
      <c r="B2051">
        <v>10</v>
      </c>
      <c r="C2051">
        <f>IF(OR($L2051=TRUE,$A2051=0,MOD($A2051,ChapterTable!$R$20)&lt;&gt;0),
MAX(0,INT(($B2051+ChapterTable!$P$26+VLOOKUP(SUBSTITUTE(C$1,"성장단계","")&amp;"단계오프셋",ChapterTable!$R:$S,2,0))/ChapterTable!$P$23)),
MAX(0,INT(($B2051+ChapterTable!$R$26+VLOOKUP(SUBSTITUTE(C$1,"성장단계","")&amp;"보스단계오프셋",ChapterTable!$R:$S,2,0))/ChapterTable!$R$23)))</f>
        <v>1</v>
      </c>
      <c r="D2051">
        <f>IF(OR($L2051=TRUE,$A2051=0,MOD($A2051,ChapterTable!$R$20)&lt;&gt;0),
MAX(0,INT(($B2051+ChapterTable!$P$26+VLOOKUP(SUBSTITUTE(D$1,"성장단계","")&amp;"단계오프셋",ChapterTable!$R:$S,2,0))/ChapterTable!$P$23)),
MAX(0,INT(($B2051+ChapterTable!$R$26+VLOOKUP(SUBSTITUTE(D$1,"성장단계","")&amp;"보스단계오프셋",ChapterTable!$R:$S,2,0))/ChapterTable!$R$23)))</f>
        <v>0</v>
      </c>
      <c r="E2051" s="1">
        <f ca="1">IF(AND($A2051=0,$B2051=1),
    VLOOKUP(1,ChapterTable!$1:$1048576,MATCH("최종"&amp;SUBSTITUTE(SUBSTITUTE(E$1,"standard",""),"|Float",""),ChapterTable!$1:$1,0),0)*ChapterTable!$P$17,
  IF(AND($A2051=0,$B2051=0),
    E2052,
  IF($B2051=0,
    VLOOKUP($A2051,ChapterTable!$1:$1048576,MATCH("최종"&amp;SUBSTITUTE(SUBSTITUTE(E$1,"standard",""),"|Float",""),ChapterTable!$1:$1,0),0),
  IF($B2051=1,
    IF($L2051=FALSE,
      VLOOKUP($A2051,ChapterTable!$1:$1048576,MATCH("최종"&amp;SUBSTITUTE(SUBSTITUTE(E$1,"standard",""),"|Float",""),ChapterTable!$1:$1,0),0),
      VLOOKUP($A2051-ChapterTable!$P$11,ChapterTable!$1:$1048576,MATCH("최종"&amp;SUBSTITUTE(SUBSTITUTE(E$1,"standard",""),"|Float",""),ChapterTable!$1:$1,0),0)*ChapterTable!$P$14
    ),
  OFFSET(E2051,-$B2051+IF($L2051,1,0),0)*IF($B2051&gt;OFFSET($B2051,1,0),ChapterTable!$R$17,1)*
    (VLOOKUP(SUBSTITUTE(SUBSTITUTE(E$1,"standard",""),"|Float","")&amp;IF(OR($L2051=TRUE,$A2051=0,MOD($A2051,ChapterTable!$R$20)&lt;&gt;0),"","보스")&amp;"인게임누적곱배수",ChapterTable!$R:$S,2,0)^C2051
    +VLOOKUP(SUBSTITUTE(SUBSTITUTE(E$1,"standard",""),"|Float","")&amp;IF(OR($L2051=TRUE,$A2051=0,MOD($A2051,ChapterTable!$R$20)&lt;&gt;0),"","보스")&amp;"인게임누적합배수",ChapterTable!$R:$S,2,0)*C2051)
  )
  )
  )
)</f>
        <v>163159.2635559082</v>
      </c>
      <c r="F2051" s="1">
        <f ca="1">IF(AND($A2051=0,$B2051=1),
    VLOOKUP(1,ChapterTable!$1:$1048576,MATCH("최종"&amp;SUBSTITUTE(SUBSTITUTE(F$1,"standard",""),"|Float",""),ChapterTable!$1:$1,0),0)*ChapterTable!$P$17,
  IF(AND($A2051=0,$B2051=0),
    F2052,
  IF($B2051=0,
    VLOOKUP($A2051,ChapterTable!$1:$1048576,MATCH("최종"&amp;SUBSTITUTE(SUBSTITUTE(F$1,"standard",""),"|Float",""),ChapterTable!$1:$1,0),0),
  IF($B2051=1,
    IF($L2051=FALSE,
      VLOOKUP($A2051,ChapterTable!$1:$1048576,MATCH("최종"&amp;SUBSTITUTE(SUBSTITUTE(F$1,"standard",""),"|Float",""),ChapterTable!$1:$1,0),0),
      VLOOKUP($A2051-ChapterTable!$P$11,ChapterTable!$1:$1048576,MATCH("최종"&amp;SUBSTITUTE(SUBSTITUTE(F$1,"standard",""),"|Float",""),ChapterTable!$1:$1,0),0)*ChapterTable!$P$14
    ),
  OFFSET(F2051,-$B2051+IF($L2051,1,0),0)*
    (VLOOKUP(SUBSTITUTE(SUBSTITUTE(F$1,"standard",""),"|Float","")&amp;IF(OR($L2051=TRUE,$A2051=0,MOD($A2051,ChapterTable!$R$20)&lt;&gt;0),"","보스")&amp;"인게임누적곱배수",ChapterTable!$R:$S,2,0)^D2051
    +VLOOKUP(SUBSTITUTE(SUBSTITUTE(F$1,"standard",""),"|Float","")&amp;IF(OR($L2051=TRUE,$A2051=0,MOD($A2051,ChapterTable!$R$20)&lt;&gt;0),"","보스")&amp;"인게임누적합배수",ChapterTable!$R:$S,2,0)*D2051)
  )
  )
  )
)</f>
        <v>56652.522068023674</v>
      </c>
      <c r="G2051" t="s">
        <v>715</v>
      </c>
      <c r="J2051" t="str">
        <f>IF(ISBLANK(I2051),"",
IFERROR(VLOOKUP(I2051,[1]StringTable!$1:$1048576,MATCH("kor|String",[1]StringTable!$1:$1,0),0),
"스트링없음"))</f>
        <v/>
      </c>
      <c r="L2051" t="b">
        <v>1</v>
      </c>
      <c r="N2051" t="str">
        <f>IF(ISBLANK(M2051),"",IF(ISERROR(VLOOKUP(M2051,MapTable!$A:$A,1,0)),"맵없음",""))</f>
        <v/>
      </c>
      <c r="O2051">
        <f t="shared" ref="O2051:O2114" si="230">IF(B2051=0,0,
  IF(AND(L2051=FALSE,A2051&lt;&gt;0,MOD(A2051,7)=0),21,
  IF(MOD(B2051,10)=0,INT(B2051/10)-1+21,
  IF(MOD(B2051,10)=5,11,
  IF(MOD(B2051,10)=9,INT(B2051/10)+91,
  INT(B2051/10+1))))))</f>
        <v>21</v>
      </c>
      <c r="Q2051">
        <f t="shared" ref="Q2051:Q2114" si="231">IF(ISBLANK(P2051),O2051,P2051)</f>
        <v>21</v>
      </c>
      <c r="R2051" t="b">
        <f t="shared" ref="R2051:R2114" ca="1" si="232">IF(OR(B2051=0,OFFSET(B2051,1,0)=0),FALSE,
IF(AND(L2051,B2051&lt;OFFSET(B2051,1,0)),TRUE,
IF(AND(OFFSET(O2051,1,0)&gt;=21,OFFSET(O2051,1,0)&lt;=25),TRUE,FALSE)))</f>
        <v>1</v>
      </c>
      <c r="T2051" t="b">
        <f t="shared" ref="T2051:T2114" ca="1" si="233">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228"/>
        <v>1</v>
      </c>
      <c r="AJ2051">
        <f t="shared" ref="AJ2051:AJ2114" si="234">IF(B2051=0,0,
IF(MOD(B2051,10)=0,1,
IF(INT((B2051-1)/10)+1=1,1,
IF(INT((B2051-1)/10)+1=2,0.546666666,
IF(INT((B2051-1)/10)+1=3,0.395555555,
IF(INT((B2051-1)/10)+1=4,0.32,
IF(INT((B2051-1)/10)+1=5,0.27466666,
"이상")))))))</f>
        <v>1</v>
      </c>
      <c r="AK2051">
        <f t="shared" ref="AK2051:AK2114" si="235">IF(B2051=0,0,
IF(B2051=20,2,
IF(B2051=30,3,
IF(B2051=40,4,
1))))</f>
        <v>1</v>
      </c>
      <c r="AL2051">
        <f t="shared" si="229"/>
        <v>4</v>
      </c>
    </row>
    <row r="2052" spans="1:38" hidden="1" x14ac:dyDescent="0.3">
      <c r="A2052">
        <v>19</v>
      </c>
      <c r="B2052">
        <v>11</v>
      </c>
      <c r="C2052">
        <f>IF(OR($L2052=TRUE,$A2052=0,MOD($A2052,ChapterTable!$R$20)&lt;&gt;0),
MAX(0,INT(($B2052+ChapterTable!$P$26+VLOOKUP(SUBSTITUTE(C$1,"성장단계","")&amp;"단계오프셋",ChapterTable!$R:$S,2,0))/ChapterTable!$P$23)),
MAX(0,INT(($B2052+ChapterTable!$R$26+VLOOKUP(SUBSTITUTE(C$1,"성장단계","")&amp;"보스단계오프셋",ChapterTable!$R:$S,2,0))/ChapterTable!$R$23)))</f>
        <v>1</v>
      </c>
      <c r="D2052">
        <f>IF(OR($L2052=TRUE,$A2052=0,MOD($A2052,ChapterTable!$R$20)&lt;&gt;0),
MAX(0,INT(($B2052+ChapterTable!$P$26+VLOOKUP(SUBSTITUTE(D$1,"성장단계","")&amp;"단계오프셋",ChapterTable!$R:$S,2,0))/ChapterTable!$P$23)),
MAX(0,INT(($B2052+ChapterTable!$R$26+VLOOKUP(SUBSTITUTE(D$1,"성장단계","")&amp;"보스단계오프셋",ChapterTable!$R:$S,2,0))/ChapterTable!$R$23)))</f>
        <v>1</v>
      </c>
      <c r="E2052" s="1">
        <f ca="1">IF(AND($A2052=0,$B2052=1),
    VLOOKUP(1,ChapterTable!$1:$1048576,MATCH("최종"&amp;SUBSTITUTE(SUBSTITUTE(E$1,"standard",""),"|Float",""),ChapterTable!$1:$1,0),0)*ChapterTable!$P$17,
  IF(AND($A2052=0,$B2052=0),
    E2053,
  IF($B2052=0,
    VLOOKUP($A2052,ChapterTable!$1:$1048576,MATCH("최종"&amp;SUBSTITUTE(SUBSTITUTE(E$1,"standard",""),"|Float",""),ChapterTable!$1:$1,0),0),
  IF($B2052=1,
    IF($L2052=FALSE,
      VLOOKUP($A2052,ChapterTable!$1:$1048576,MATCH("최종"&amp;SUBSTITUTE(SUBSTITUTE(E$1,"standard",""),"|Float",""),ChapterTable!$1:$1,0),0),
      VLOOKUP($A2052-ChapterTable!$P$11,ChapterTable!$1:$1048576,MATCH("최종"&amp;SUBSTITUTE(SUBSTITUTE(E$1,"standard",""),"|Float",""),ChapterTable!$1:$1,0),0)*ChapterTable!$P$14
    ),
  OFFSET(E2052,-$B2052+IF($L2052,1,0),0)*IF($B2052&gt;OFFSET($B2052,1,0),ChapterTable!$R$17,1)*
    (VLOOKUP(SUBSTITUTE(SUBSTITUTE(E$1,"standard",""),"|Float","")&amp;IF(OR($L2052=TRUE,$A2052=0,MOD($A2052,ChapterTable!$R$20)&lt;&gt;0),"","보스")&amp;"인게임누적곱배수",ChapterTable!$R:$S,2,0)^C2052
    +VLOOKUP(SUBSTITUTE(SUBSTITUTE(E$1,"standard",""),"|Float","")&amp;IF(OR($L2052=TRUE,$A2052=0,MOD($A2052,ChapterTable!$R$20)&lt;&gt;0),"","보스")&amp;"인게임누적합배수",ChapterTable!$R:$S,2,0)*C2052)
  )
  )
  )
)</f>
        <v>163159.2635559082</v>
      </c>
      <c r="F2052" s="1">
        <f ca="1">IF(AND($A2052=0,$B2052=1),
    VLOOKUP(1,ChapterTable!$1:$1048576,MATCH("최종"&amp;SUBSTITUTE(SUBSTITUTE(F$1,"standard",""),"|Float",""),ChapterTable!$1:$1,0),0)*ChapterTable!$P$17,
  IF(AND($A2052=0,$B2052=0),
    F2053,
  IF($B2052=0,
    VLOOKUP($A2052,ChapterTable!$1:$1048576,MATCH("최종"&amp;SUBSTITUTE(SUBSTITUTE(F$1,"standard",""),"|Float",""),ChapterTable!$1:$1,0),0),
  IF($B2052=1,
    IF($L2052=FALSE,
      VLOOKUP($A2052,ChapterTable!$1:$1048576,MATCH("최종"&amp;SUBSTITUTE(SUBSTITUTE(F$1,"standard",""),"|Float",""),ChapterTable!$1:$1,0),0),
      VLOOKUP($A2052-ChapterTable!$P$11,ChapterTable!$1:$1048576,MATCH("최종"&amp;SUBSTITUTE(SUBSTITUTE(F$1,"standard",""),"|Float",""),ChapterTable!$1:$1,0),0)*ChapterTable!$P$14
    ),
  OFFSET(F2052,-$B2052+IF($L2052,1,0),0)*
    (VLOOKUP(SUBSTITUTE(SUBSTITUTE(F$1,"standard",""),"|Float","")&amp;IF(OR($L2052=TRUE,$A2052=0,MOD($A2052,ChapterTable!$R$20)&lt;&gt;0),"","보스")&amp;"인게임누적곱배수",ChapterTable!$R:$S,2,0)^D2052
    +VLOOKUP(SUBSTITUTE(SUBSTITUTE(F$1,"standard",""),"|Float","")&amp;IF(OR($L2052=TRUE,$A2052=0,MOD($A2052,ChapterTable!$R$20)&lt;&gt;0),"","보스")&amp;"인게임누적합배수",ChapterTable!$R:$S,2,0)*D2052)
  )
  )
  )
)</f>
        <v>60901.46122312545</v>
      </c>
      <c r="G2052" t="s">
        <v>715</v>
      </c>
      <c r="J2052" t="str">
        <f>IF(ISBLANK(I2052),"",
IFERROR(VLOOKUP(I2052,[1]StringTable!$1:$1048576,MATCH("kor|String",[1]StringTable!$1:$1,0),0),
"스트링없음"))</f>
        <v/>
      </c>
      <c r="L2052" t="b">
        <v>1</v>
      </c>
      <c r="N2052" t="str">
        <f>IF(ISBLANK(M2052),"",IF(ISERROR(VLOOKUP(M2052,MapTable!$A:$A,1,0)),"맵없음",""))</f>
        <v/>
      </c>
      <c r="O2052">
        <f t="shared" si="230"/>
        <v>2</v>
      </c>
      <c r="Q2052">
        <f t="shared" si="231"/>
        <v>2</v>
      </c>
      <c r="R2052" t="b">
        <f t="shared" ca="1" si="232"/>
        <v>1</v>
      </c>
      <c r="T2052" t="b">
        <f t="shared" ca="1" si="233"/>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236">IF(B2052=0,0,1/(INT((B2052-1)/10)+1))</f>
        <v>0.5</v>
      </c>
      <c r="AJ2052">
        <f t="shared" si="234"/>
        <v>0.54666666600000002</v>
      </c>
      <c r="AK2052">
        <f t="shared" si="235"/>
        <v>1</v>
      </c>
      <c r="AL2052">
        <f t="shared" si="229"/>
        <v>4</v>
      </c>
    </row>
    <row r="2053" spans="1:38" hidden="1" x14ac:dyDescent="0.3">
      <c r="A2053">
        <v>19</v>
      </c>
      <c r="B2053">
        <v>12</v>
      </c>
      <c r="C2053">
        <f>IF(OR($L2053=TRUE,$A2053=0,MOD($A2053,ChapterTable!$R$20)&lt;&gt;0),
MAX(0,INT(($B2053+ChapterTable!$P$26+VLOOKUP(SUBSTITUTE(C$1,"성장단계","")&amp;"단계오프셋",ChapterTable!$R:$S,2,0))/ChapterTable!$P$23)),
MAX(0,INT(($B2053+ChapterTable!$R$26+VLOOKUP(SUBSTITUTE(C$1,"성장단계","")&amp;"보스단계오프셋",ChapterTable!$R:$S,2,0))/ChapterTable!$R$23)))</f>
        <v>1</v>
      </c>
      <c r="D2053">
        <f>IF(OR($L2053=TRUE,$A2053=0,MOD($A2053,ChapterTable!$R$20)&lt;&gt;0),
MAX(0,INT(($B2053+ChapterTable!$P$26+VLOOKUP(SUBSTITUTE(D$1,"성장단계","")&amp;"단계오프셋",ChapterTable!$R:$S,2,0))/ChapterTable!$P$23)),
MAX(0,INT(($B2053+ChapterTable!$R$26+VLOOKUP(SUBSTITUTE(D$1,"성장단계","")&amp;"보스단계오프셋",ChapterTable!$R:$S,2,0))/ChapterTable!$R$23)))</f>
        <v>1</v>
      </c>
      <c r="E2053" s="1">
        <f ca="1">IF(AND($A2053=0,$B2053=1),
    VLOOKUP(1,ChapterTable!$1:$1048576,MATCH("최종"&amp;SUBSTITUTE(SUBSTITUTE(E$1,"standard",""),"|Float",""),ChapterTable!$1:$1,0),0)*ChapterTable!$P$17,
  IF(AND($A2053=0,$B2053=0),
    E2054,
  IF($B2053=0,
    VLOOKUP($A2053,ChapterTable!$1:$1048576,MATCH("최종"&amp;SUBSTITUTE(SUBSTITUTE(E$1,"standard",""),"|Float",""),ChapterTable!$1:$1,0),0),
  IF($B2053=1,
    IF($L2053=FALSE,
      VLOOKUP($A2053,ChapterTable!$1:$1048576,MATCH("최종"&amp;SUBSTITUTE(SUBSTITUTE(E$1,"standard",""),"|Float",""),ChapterTable!$1:$1,0),0),
      VLOOKUP($A2053-ChapterTable!$P$11,ChapterTable!$1:$1048576,MATCH("최종"&amp;SUBSTITUTE(SUBSTITUTE(E$1,"standard",""),"|Float",""),ChapterTable!$1:$1,0),0)*ChapterTable!$P$14
    ),
  OFFSET(E2053,-$B2053+IF($L2053,1,0),0)*IF($B2053&gt;OFFSET($B2053,1,0),ChapterTable!$R$17,1)*
    (VLOOKUP(SUBSTITUTE(SUBSTITUTE(E$1,"standard",""),"|Float","")&amp;IF(OR($L2053=TRUE,$A2053=0,MOD($A2053,ChapterTable!$R$20)&lt;&gt;0),"","보스")&amp;"인게임누적곱배수",ChapterTable!$R:$S,2,0)^C2053
    +VLOOKUP(SUBSTITUTE(SUBSTITUTE(E$1,"standard",""),"|Float","")&amp;IF(OR($L2053=TRUE,$A2053=0,MOD($A2053,ChapterTable!$R$20)&lt;&gt;0),"","보스")&amp;"인게임누적합배수",ChapterTable!$R:$S,2,0)*C2053)
  )
  )
  )
)</f>
        <v>163159.2635559082</v>
      </c>
      <c r="F2053" s="1">
        <f ca="1">IF(AND($A2053=0,$B2053=1),
    VLOOKUP(1,ChapterTable!$1:$1048576,MATCH("최종"&amp;SUBSTITUTE(SUBSTITUTE(F$1,"standard",""),"|Float",""),ChapterTable!$1:$1,0),0)*ChapterTable!$P$17,
  IF(AND($A2053=0,$B2053=0),
    F2054,
  IF($B2053=0,
    VLOOKUP($A2053,ChapterTable!$1:$1048576,MATCH("최종"&amp;SUBSTITUTE(SUBSTITUTE(F$1,"standard",""),"|Float",""),ChapterTable!$1:$1,0),0),
  IF($B2053=1,
    IF($L2053=FALSE,
      VLOOKUP($A2053,ChapterTable!$1:$1048576,MATCH("최종"&amp;SUBSTITUTE(SUBSTITUTE(F$1,"standard",""),"|Float",""),ChapterTable!$1:$1,0),0),
      VLOOKUP($A2053-ChapterTable!$P$11,ChapterTable!$1:$1048576,MATCH("최종"&amp;SUBSTITUTE(SUBSTITUTE(F$1,"standard",""),"|Float",""),ChapterTable!$1:$1,0),0)*ChapterTable!$P$14
    ),
  OFFSET(F2053,-$B2053+IF($L2053,1,0),0)*
    (VLOOKUP(SUBSTITUTE(SUBSTITUTE(F$1,"standard",""),"|Float","")&amp;IF(OR($L2053=TRUE,$A2053=0,MOD($A2053,ChapterTable!$R$20)&lt;&gt;0),"","보스")&amp;"인게임누적곱배수",ChapterTable!$R:$S,2,0)^D2053
    +VLOOKUP(SUBSTITUTE(SUBSTITUTE(F$1,"standard",""),"|Float","")&amp;IF(OR($L2053=TRUE,$A2053=0,MOD($A2053,ChapterTable!$R$20)&lt;&gt;0),"","보스")&amp;"인게임누적합배수",ChapterTable!$R:$S,2,0)*D2053)
  )
  )
  )
)</f>
        <v>60901.46122312545</v>
      </c>
      <c r="G2053" t="s">
        <v>715</v>
      </c>
      <c r="J2053" t="str">
        <f>IF(ISBLANK(I2053),"",
IFERROR(VLOOKUP(I2053,[1]StringTable!$1:$1048576,MATCH("kor|String",[1]StringTable!$1:$1,0),0),
"스트링없음"))</f>
        <v/>
      </c>
      <c r="L2053" t="b">
        <v>1</v>
      </c>
      <c r="N2053" t="str">
        <f>IF(ISBLANK(M2053),"",IF(ISERROR(VLOOKUP(M2053,MapTable!$A:$A,1,0)),"맵없음",""))</f>
        <v/>
      </c>
      <c r="O2053">
        <f t="shared" si="230"/>
        <v>2</v>
      </c>
      <c r="Q2053">
        <f t="shared" si="231"/>
        <v>2</v>
      </c>
      <c r="R2053" t="b">
        <f t="shared" ca="1" si="232"/>
        <v>1</v>
      </c>
      <c r="T2053" t="b">
        <f t="shared" ca="1" si="233"/>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236"/>
        <v>0.5</v>
      </c>
      <c r="AJ2053">
        <f t="shared" si="234"/>
        <v>0.54666666600000002</v>
      </c>
      <c r="AK2053">
        <f t="shared" si="235"/>
        <v>1</v>
      </c>
      <c r="AL2053">
        <f t="shared" si="229"/>
        <v>4</v>
      </c>
    </row>
    <row r="2054" spans="1:38" hidden="1" x14ac:dyDescent="0.3">
      <c r="A2054">
        <v>19</v>
      </c>
      <c r="B2054">
        <v>13</v>
      </c>
      <c r="C2054">
        <f>IF(OR($L2054=TRUE,$A2054=0,MOD($A2054,ChapterTable!$R$20)&lt;&gt;0),
MAX(0,INT(($B2054+ChapterTable!$P$26+VLOOKUP(SUBSTITUTE(C$1,"성장단계","")&amp;"단계오프셋",ChapterTable!$R:$S,2,0))/ChapterTable!$P$23)),
MAX(0,INT(($B2054+ChapterTable!$R$26+VLOOKUP(SUBSTITUTE(C$1,"성장단계","")&amp;"보스단계오프셋",ChapterTable!$R:$S,2,0))/ChapterTable!$R$23)))</f>
        <v>1</v>
      </c>
      <c r="D2054">
        <f>IF(OR($L2054=TRUE,$A2054=0,MOD($A2054,ChapterTable!$R$20)&lt;&gt;0),
MAX(0,INT(($B2054+ChapterTable!$P$26+VLOOKUP(SUBSTITUTE(D$1,"성장단계","")&amp;"단계오프셋",ChapterTable!$R:$S,2,0))/ChapterTable!$P$23)),
MAX(0,INT(($B2054+ChapterTable!$R$26+VLOOKUP(SUBSTITUTE(D$1,"성장단계","")&amp;"보스단계오프셋",ChapterTable!$R:$S,2,0))/ChapterTable!$R$23)))</f>
        <v>1</v>
      </c>
      <c r="E2054" s="1">
        <f ca="1">IF(AND($A2054=0,$B2054=1),
    VLOOKUP(1,ChapterTable!$1:$1048576,MATCH("최종"&amp;SUBSTITUTE(SUBSTITUTE(E$1,"standard",""),"|Float",""),ChapterTable!$1:$1,0),0)*ChapterTable!$P$17,
  IF(AND($A2054=0,$B2054=0),
    E2055,
  IF($B2054=0,
    VLOOKUP($A2054,ChapterTable!$1:$1048576,MATCH("최종"&amp;SUBSTITUTE(SUBSTITUTE(E$1,"standard",""),"|Float",""),ChapterTable!$1:$1,0),0),
  IF($B2054=1,
    IF($L2054=FALSE,
      VLOOKUP($A2054,ChapterTable!$1:$1048576,MATCH("최종"&amp;SUBSTITUTE(SUBSTITUTE(E$1,"standard",""),"|Float",""),ChapterTable!$1:$1,0),0),
      VLOOKUP($A2054-ChapterTable!$P$11,ChapterTable!$1:$1048576,MATCH("최종"&amp;SUBSTITUTE(SUBSTITUTE(E$1,"standard",""),"|Float",""),ChapterTable!$1:$1,0),0)*ChapterTable!$P$14
    ),
  OFFSET(E2054,-$B2054+IF($L2054,1,0),0)*IF($B2054&gt;OFFSET($B2054,1,0),ChapterTable!$R$17,1)*
    (VLOOKUP(SUBSTITUTE(SUBSTITUTE(E$1,"standard",""),"|Float","")&amp;IF(OR($L2054=TRUE,$A2054=0,MOD($A2054,ChapterTable!$R$20)&lt;&gt;0),"","보스")&amp;"인게임누적곱배수",ChapterTable!$R:$S,2,0)^C2054
    +VLOOKUP(SUBSTITUTE(SUBSTITUTE(E$1,"standard",""),"|Float","")&amp;IF(OR($L2054=TRUE,$A2054=0,MOD($A2054,ChapterTable!$R$20)&lt;&gt;0),"","보스")&amp;"인게임누적합배수",ChapterTable!$R:$S,2,0)*C2054)
  )
  )
  )
)</f>
        <v>163159.2635559082</v>
      </c>
      <c r="F2054" s="1">
        <f ca="1">IF(AND($A2054=0,$B2054=1),
    VLOOKUP(1,ChapterTable!$1:$1048576,MATCH("최종"&amp;SUBSTITUTE(SUBSTITUTE(F$1,"standard",""),"|Float",""),ChapterTable!$1:$1,0),0)*ChapterTable!$P$17,
  IF(AND($A2054=0,$B2054=0),
    F2055,
  IF($B2054=0,
    VLOOKUP($A2054,ChapterTable!$1:$1048576,MATCH("최종"&amp;SUBSTITUTE(SUBSTITUTE(F$1,"standard",""),"|Float",""),ChapterTable!$1:$1,0),0),
  IF($B2054=1,
    IF($L2054=FALSE,
      VLOOKUP($A2054,ChapterTable!$1:$1048576,MATCH("최종"&amp;SUBSTITUTE(SUBSTITUTE(F$1,"standard",""),"|Float",""),ChapterTable!$1:$1,0),0),
      VLOOKUP($A2054-ChapterTable!$P$11,ChapterTable!$1:$1048576,MATCH("최종"&amp;SUBSTITUTE(SUBSTITUTE(F$1,"standard",""),"|Float",""),ChapterTable!$1:$1,0),0)*ChapterTable!$P$14
    ),
  OFFSET(F2054,-$B2054+IF($L2054,1,0),0)*
    (VLOOKUP(SUBSTITUTE(SUBSTITUTE(F$1,"standard",""),"|Float","")&amp;IF(OR($L2054=TRUE,$A2054=0,MOD($A2054,ChapterTable!$R$20)&lt;&gt;0),"","보스")&amp;"인게임누적곱배수",ChapterTable!$R:$S,2,0)^D2054
    +VLOOKUP(SUBSTITUTE(SUBSTITUTE(F$1,"standard",""),"|Float","")&amp;IF(OR($L2054=TRUE,$A2054=0,MOD($A2054,ChapterTable!$R$20)&lt;&gt;0),"","보스")&amp;"인게임누적합배수",ChapterTable!$R:$S,2,0)*D2054)
  )
  )
  )
)</f>
        <v>60901.46122312545</v>
      </c>
      <c r="G2054" t="s">
        <v>715</v>
      </c>
      <c r="J2054" t="str">
        <f>IF(ISBLANK(I2054),"",
IFERROR(VLOOKUP(I2054,[1]StringTable!$1:$1048576,MATCH("kor|String",[1]StringTable!$1:$1,0),0),
"스트링없음"))</f>
        <v/>
      </c>
      <c r="L2054" t="b">
        <v>1</v>
      </c>
      <c r="N2054" t="str">
        <f>IF(ISBLANK(M2054),"",IF(ISERROR(VLOOKUP(M2054,MapTable!$A:$A,1,0)),"맵없음",""))</f>
        <v/>
      </c>
      <c r="O2054">
        <f t="shared" si="230"/>
        <v>2</v>
      </c>
      <c r="Q2054">
        <f t="shared" si="231"/>
        <v>2</v>
      </c>
      <c r="R2054" t="b">
        <f t="shared" ca="1" si="232"/>
        <v>1</v>
      </c>
      <c r="T2054" t="b">
        <f t="shared" ca="1" si="233"/>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236"/>
        <v>0.5</v>
      </c>
      <c r="AJ2054">
        <f t="shared" si="234"/>
        <v>0.54666666600000002</v>
      </c>
      <c r="AK2054">
        <f t="shared" si="235"/>
        <v>1</v>
      </c>
      <c r="AL2054">
        <f t="shared" si="229"/>
        <v>4</v>
      </c>
    </row>
    <row r="2055" spans="1:38" hidden="1" x14ac:dyDescent="0.3">
      <c r="A2055">
        <v>19</v>
      </c>
      <c r="B2055">
        <v>14</v>
      </c>
      <c r="C2055">
        <f>IF(OR($L2055=TRUE,$A2055=0,MOD($A2055,ChapterTable!$R$20)&lt;&gt;0),
MAX(0,INT(($B2055+ChapterTable!$P$26+VLOOKUP(SUBSTITUTE(C$1,"성장단계","")&amp;"단계오프셋",ChapterTable!$R:$S,2,0))/ChapterTable!$P$23)),
MAX(0,INT(($B2055+ChapterTable!$R$26+VLOOKUP(SUBSTITUTE(C$1,"성장단계","")&amp;"보스단계오프셋",ChapterTable!$R:$S,2,0))/ChapterTable!$R$23)))</f>
        <v>1</v>
      </c>
      <c r="D2055">
        <f>IF(OR($L2055=TRUE,$A2055=0,MOD($A2055,ChapterTable!$R$20)&lt;&gt;0),
MAX(0,INT(($B2055+ChapterTable!$P$26+VLOOKUP(SUBSTITUTE(D$1,"성장단계","")&amp;"단계오프셋",ChapterTable!$R:$S,2,0))/ChapterTable!$P$23)),
MAX(0,INT(($B2055+ChapterTable!$R$26+VLOOKUP(SUBSTITUTE(D$1,"성장단계","")&amp;"보스단계오프셋",ChapterTable!$R:$S,2,0))/ChapterTable!$R$23)))</f>
        <v>1</v>
      </c>
      <c r="E2055" s="1">
        <f ca="1">IF(AND($A2055=0,$B2055=1),
    VLOOKUP(1,ChapterTable!$1:$1048576,MATCH("최종"&amp;SUBSTITUTE(SUBSTITUTE(E$1,"standard",""),"|Float",""),ChapterTable!$1:$1,0),0)*ChapterTable!$P$17,
  IF(AND($A2055=0,$B2055=0),
    E2056,
  IF($B2055=0,
    VLOOKUP($A2055,ChapterTable!$1:$1048576,MATCH("최종"&amp;SUBSTITUTE(SUBSTITUTE(E$1,"standard",""),"|Float",""),ChapterTable!$1:$1,0),0),
  IF($B2055=1,
    IF($L2055=FALSE,
      VLOOKUP($A2055,ChapterTable!$1:$1048576,MATCH("최종"&amp;SUBSTITUTE(SUBSTITUTE(E$1,"standard",""),"|Float",""),ChapterTable!$1:$1,0),0),
      VLOOKUP($A2055-ChapterTable!$P$11,ChapterTable!$1:$1048576,MATCH("최종"&amp;SUBSTITUTE(SUBSTITUTE(E$1,"standard",""),"|Float",""),ChapterTable!$1:$1,0),0)*ChapterTable!$P$14
    ),
  OFFSET(E2055,-$B2055+IF($L2055,1,0),0)*IF($B2055&gt;OFFSET($B2055,1,0),ChapterTable!$R$17,1)*
    (VLOOKUP(SUBSTITUTE(SUBSTITUTE(E$1,"standard",""),"|Float","")&amp;IF(OR($L2055=TRUE,$A2055=0,MOD($A2055,ChapterTable!$R$20)&lt;&gt;0),"","보스")&amp;"인게임누적곱배수",ChapterTable!$R:$S,2,0)^C2055
    +VLOOKUP(SUBSTITUTE(SUBSTITUTE(E$1,"standard",""),"|Float","")&amp;IF(OR($L2055=TRUE,$A2055=0,MOD($A2055,ChapterTable!$R$20)&lt;&gt;0),"","보스")&amp;"인게임누적합배수",ChapterTable!$R:$S,2,0)*C2055)
  )
  )
  )
)</f>
        <v>163159.2635559082</v>
      </c>
      <c r="F2055" s="1">
        <f ca="1">IF(AND($A2055=0,$B2055=1),
    VLOOKUP(1,ChapterTable!$1:$1048576,MATCH("최종"&amp;SUBSTITUTE(SUBSTITUTE(F$1,"standard",""),"|Float",""),ChapterTable!$1:$1,0),0)*ChapterTable!$P$17,
  IF(AND($A2055=0,$B2055=0),
    F2056,
  IF($B2055=0,
    VLOOKUP($A2055,ChapterTable!$1:$1048576,MATCH("최종"&amp;SUBSTITUTE(SUBSTITUTE(F$1,"standard",""),"|Float",""),ChapterTable!$1:$1,0),0),
  IF($B2055=1,
    IF($L2055=FALSE,
      VLOOKUP($A2055,ChapterTable!$1:$1048576,MATCH("최종"&amp;SUBSTITUTE(SUBSTITUTE(F$1,"standard",""),"|Float",""),ChapterTable!$1:$1,0),0),
      VLOOKUP($A2055-ChapterTable!$P$11,ChapterTable!$1:$1048576,MATCH("최종"&amp;SUBSTITUTE(SUBSTITUTE(F$1,"standard",""),"|Float",""),ChapterTable!$1:$1,0),0)*ChapterTable!$P$14
    ),
  OFFSET(F2055,-$B2055+IF($L2055,1,0),0)*
    (VLOOKUP(SUBSTITUTE(SUBSTITUTE(F$1,"standard",""),"|Float","")&amp;IF(OR($L2055=TRUE,$A2055=0,MOD($A2055,ChapterTable!$R$20)&lt;&gt;0),"","보스")&amp;"인게임누적곱배수",ChapterTable!$R:$S,2,0)^D2055
    +VLOOKUP(SUBSTITUTE(SUBSTITUTE(F$1,"standard",""),"|Float","")&amp;IF(OR($L2055=TRUE,$A2055=0,MOD($A2055,ChapterTable!$R$20)&lt;&gt;0),"","보스")&amp;"인게임누적합배수",ChapterTable!$R:$S,2,0)*D2055)
  )
  )
  )
)</f>
        <v>60901.46122312545</v>
      </c>
      <c r="G2055" t="s">
        <v>715</v>
      </c>
      <c r="J2055" t="str">
        <f>IF(ISBLANK(I2055),"",
IFERROR(VLOOKUP(I2055,[1]StringTable!$1:$1048576,MATCH("kor|String",[1]StringTable!$1:$1,0),0),
"스트링없음"))</f>
        <v/>
      </c>
      <c r="L2055" t="b">
        <v>1</v>
      </c>
      <c r="N2055" t="str">
        <f>IF(ISBLANK(M2055),"",IF(ISERROR(VLOOKUP(M2055,MapTable!$A:$A,1,0)),"맵없음",""))</f>
        <v/>
      </c>
      <c r="O2055">
        <f t="shared" si="230"/>
        <v>2</v>
      </c>
      <c r="Q2055">
        <f t="shared" si="231"/>
        <v>2</v>
      </c>
      <c r="R2055" t="b">
        <f t="shared" ca="1" si="232"/>
        <v>1</v>
      </c>
      <c r="T2055" t="b">
        <f t="shared" ca="1" si="233"/>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236"/>
        <v>0.5</v>
      </c>
      <c r="AJ2055">
        <f t="shared" si="234"/>
        <v>0.54666666600000002</v>
      </c>
      <c r="AK2055">
        <f t="shared" si="235"/>
        <v>1</v>
      </c>
      <c r="AL2055">
        <f t="shared" si="229"/>
        <v>4</v>
      </c>
    </row>
    <row r="2056" spans="1:38" hidden="1" x14ac:dyDescent="0.3">
      <c r="A2056">
        <v>19</v>
      </c>
      <c r="B2056">
        <v>15</v>
      </c>
      <c r="C2056">
        <f>IF(OR($L2056=TRUE,$A2056=0,MOD($A2056,ChapterTable!$R$20)&lt;&gt;0),
MAX(0,INT(($B2056+ChapterTable!$P$26+VLOOKUP(SUBSTITUTE(C$1,"성장단계","")&amp;"단계오프셋",ChapterTable!$R:$S,2,0))/ChapterTable!$P$23)),
MAX(0,INT(($B2056+ChapterTable!$R$26+VLOOKUP(SUBSTITUTE(C$1,"성장단계","")&amp;"보스단계오프셋",ChapterTable!$R:$S,2,0))/ChapterTable!$R$23)))</f>
        <v>1</v>
      </c>
      <c r="D2056">
        <f>IF(OR($L2056=TRUE,$A2056=0,MOD($A2056,ChapterTable!$R$20)&lt;&gt;0),
MAX(0,INT(($B2056+ChapterTable!$P$26+VLOOKUP(SUBSTITUTE(D$1,"성장단계","")&amp;"단계오프셋",ChapterTable!$R:$S,2,0))/ChapterTable!$P$23)),
MAX(0,INT(($B2056+ChapterTable!$R$26+VLOOKUP(SUBSTITUTE(D$1,"성장단계","")&amp;"보스단계오프셋",ChapterTable!$R:$S,2,0))/ChapterTable!$R$23)))</f>
        <v>1</v>
      </c>
      <c r="E2056" s="1">
        <f ca="1">IF(AND($A2056=0,$B2056=1),
    VLOOKUP(1,ChapterTable!$1:$1048576,MATCH("최종"&amp;SUBSTITUTE(SUBSTITUTE(E$1,"standard",""),"|Float",""),ChapterTable!$1:$1,0),0)*ChapterTable!$P$17,
  IF(AND($A2056=0,$B2056=0),
    E2057,
  IF($B2056=0,
    VLOOKUP($A2056,ChapterTable!$1:$1048576,MATCH("최종"&amp;SUBSTITUTE(SUBSTITUTE(E$1,"standard",""),"|Float",""),ChapterTable!$1:$1,0),0),
  IF($B2056=1,
    IF($L2056=FALSE,
      VLOOKUP($A2056,ChapterTable!$1:$1048576,MATCH("최종"&amp;SUBSTITUTE(SUBSTITUTE(E$1,"standard",""),"|Float",""),ChapterTable!$1:$1,0),0),
      VLOOKUP($A2056-ChapterTable!$P$11,ChapterTable!$1:$1048576,MATCH("최종"&amp;SUBSTITUTE(SUBSTITUTE(E$1,"standard",""),"|Float",""),ChapterTable!$1:$1,0),0)*ChapterTable!$P$14
    ),
  OFFSET(E2056,-$B2056+IF($L2056,1,0),0)*IF($B2056&gt;OFFSET($B2056,1,0),ChapterTable!$R$17,1)*
    (VLOOKUP(SUBSTITUTE(SUBSTITUTE(E$1,"standard",""),"|Float","")&amp;IF(OR($L2056=TRUE,$A2056=0,MOD($A2056,ChapterTable!$R$20)&lt;&gt;0),"","보스")&amp;"인게임누적곱배수",ChapterTable!$R:$S,2,0)^C2056
    +VLOOKUP(SUBSTITUTE(SUBSTITUTE(E$1,"standard",""),"|Float","")&amp;IF(OR($L2056=TRUE,$A2056=0,MOD($A2056,ChapterTable!$R$20)&lt;&gt;0),"","보스")&amp;"인게임누적합배수",ChapterTable!$R:$S,2,0)*C2056)
  )
  )
  )
)</f>
        <v>163159.2635559082</v>
      </c>
      <c r="F2056" s="1">
        <f ca="1">IF(AND($A2056=0,$B2056=1),
    VLOOKUP(1,ChapterTable!$1:$1048576,MATCH("최종"&amp;SUBSTITUTE(SUBSTITUTE(F$1,"standard",""),"|Float",""),ChapterTable!$1:$1,0),0)*ChapterTable!$P$17,
  IF(AND($A2056=0,$B2056=0),
    F2057,
  IF($B2056=0,
    VLOOKUP($A2056,ChapterTable!$1:$1048576,MATCH("최종"&amp;SUBSTITUTE(SUBSTITUTE(F$1,"standard",""),"|Float",""),ChapterTable!$1:$1,0),0),
  IF($B2056=1,
    IF($L2056=FALSE,
      VLOOKUP($A2056,ChapterTable!$1:$1048576,MATCH("최종"&amp;SUBSTITUTE(SUBSTITUTE(F$1,"standard",""),"|Float",""),ChapterTable!$1:$1,0),0),
      VLOOKUP($A2056-ChapterTable!$P$11,ChapterTable!$1:$1048576,MATCH("최종"&amp;SUBSTITUTE(SUBSTITUTE(F$1,"standard",""),"|Float",""),ChapterTable!$1:$1,0),0)*ChapterTable!$P$14
    ),
  OFFSET(F2056,-$B2056+IF($L2056,1,0),0)*
    (VLOOKUP(SUBSTITUTE(SUBSTITUTE(F$1,"standard",""),"|Float","")&amp;IF(OR($L2056=TRUE,$A2056=0,MOD($A2056,ChapterTable!$R$20)&lt;&gt;0),"","보스")&amp;"인게임누적곱배수",ChapterTable!$R:$S,2,0)^D2056
    +VLOOKUP(SUBSTITUTE(SUBSTITUTE(F$1,"standard",""),"|Float","")&amp;IF(OR($L2056=TRUE,$A2056=0,MOD($A2056,ChapterTable!$R$20)&lt;&gt;0),"","보스")&amp;"인게임누적합배수",ChapterTable!$R:$S,2,0)*D2056)
  )
  )
  )
)</f>
        <v>60901.46122312545</v>
      </c>
      <c r="G2056" t="s">
        <v>715</v>
      </c>
      <c r="J2056" t="str">
        <f>IF(ISBLANK(I2056),"",
IFERROR(VLOOKUP(I2056,[1]StringTable!$1:$1048576,MATCH("kor|String",[1]StringTable!$1:$1,0),0),
"스트링없음"))</f>
        <v/>
      </c>
      <c r="L2056" t="b">
        <v>1</v>
      </c>
      <c r="N2056" t="str">
        <f>IF(ISBLANK(M2056),"",IF(ISERROR(VLOOKUP(M2056,MapTable!$A:$A,1,0)),"맵없음",""))</f>
        <v/>
      </c>
      <c r="O2056">
        <f t="shared" si="230"/>
        <v>11</v>
      </c>
      <c r="Q2056">
        <f t="shared" si="231"/>
        <v>11</v>
      </c>
      <c r="R2056" t="b">
        <f t="shared" ca="1" si="232"/>
        <v>1</v>
      </c>
      <c r="T2056" t="b">
        <f t="shared" ca="1" si="233"/>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236"/>
        <v>0.5</v>
      </c>
      <c r="AJ2056">
        <f t="shared" si="234"/>
        <v>0.54666666600000002</v>
      </c>
      <c r="AK2056">
        <f t="shared" si="235"/>
        <v>1</v>
      </c>
      <c r="AL2056">
        <f t="shared" si="229"/>
        <v>4</v>
      </c>
    </row>
    <row r="2057" spans="1:38" hidden="1" x14ac:dyDescent="0.3">
      <c r="A2057">
        <v>19</v>
      </c>
      <c r="B2057">
        <v>16</v>
      </c>
      <c r="C2057">
        <f>IF(OR($L2057=TRUE,$A2057=0,MOD($A2057,ChapterTable!$R$20)&lt;&gt;0),
MAX(0,INT(($B2057+ChapterTable!$P$26+VLOOKUP(SUBSTITUTE(C$1,"성장단계","")&amp;"단계오프셋",ChapterTable!$R:$S,2,0))/ChapterTable!$P$23)),
MAX(0,INT(($B2057+ChapterTable!$R$26+VLOOKUP(SUBSTITUTE(C$1,"성장단계","")&amp;"보스단계오프셋",ChapterTable!$R:$S,2,0))/ChapterTable!$R$23)))</f>
        <v>2</v>
      </c>
      <c r="D2057">
        <f>IF(OR($L2057=TRUE,$A2057=0,MOD($A2057,ChapterTable!$R$20)&lt;&gt;0),
MAX(0,INT(($B2057+ChapterTable!$P$26+VLOOKUP(SUBSTITUTE(D$1,"성장단계","")&amp;"단계오프셋",ChapterTable!$R:$S,2,0))/ChapterTable!$P$23)),
MAX(0,INT(($B2057+ChapterTable!$R$26+VLOOKUP(SUBSTITUTE(D$1,"성장단계","")&amp;"보스단계오프셋",ChapterTable!$R:$S,2,0))/ChapterTable!$R$23)))</f>
        <v>1</v>
      </c>
      <c r="E2057" s="1">
        <f ca="1">IF(AND($A2057=0,$B2057=1),
    VLOOKUP(1,ChapterTable!$1:$1048576,MATCH("최종"&amp;SUBSTITUTE(SUBSTITUTE(E$1,"standard",""),"|Float",""),ChapterTable!$1:$1,0),0)*ChapterTable!$P$17,
  IF(AND($A2057=0,$B2057=0),
    E2058,
  IF($B2057=0,
    VLOOKUP($A2057,ChapterTable!$1:$1048576,MATCH("최종"&amp;SUBSTITUTE(SUBSTITUTE(E$1,"standard",""),"|Float",""),ChapterTable!$1:$1,0),0),
  IF($B2057=1,
    IF($L2057=FALSE,
      VLOOKUP($A2057,ChapterTable!$1:$1048576,MATCH("최종"&amp;SUBSTITUTE(SUBSTITUTE(E$1,"standard",""),"|Float",""),ChapterTable!$1:$1,0),0),
      VLOOKUP($A2057-ChapterTable!$P$11,ChapterTable!$1:$1048576,MATCH("최종"&amp;SUBSTITUTE(SUBSTITUTE(E$1,"standard",""),"|Float",""),ChapterTable!$1:$1,0),0)*ChapterTable!$P$14
    ),
  OFFSET(E2057,-$B2057+IF($L2057,1,0),0)*IF($B2057&gt;OFFSET($B2057,1,0),ChapterTable!$R$17,1)*
    (VLOOKUP(SUBSTITUTE(SUBSTITUTE(E$1,"standard",""),"|Float","")&amp;IF(OR($L2057=TRUE,$A2057=0,MOD($A2057,ChapterTable!$R$20)&lt;&gt;0),"","보스")&amp;"인게임누적곱배수",ChapterTable!$R:$S,2,0)^C2057
    +VLOOKUP(SUBSTITUTE(SUBSTITUTE(E$1,"standard",""),"|Float","")&amp;IF(OR($L2057=TRUE,$A2057=0,MOD($A2057,ChapterTable!$R$20)&lt;&gt;0),"","보스")&amp;"인게임누적합배수",ChapterTable!$R:$S,2,0)*C2057)
  )
  )
  )
)</f>
        <v>190352.47414855956</v>
      </c>
      <c r="F2057" s="1">
        <f ca="1">IF(AND($A2057=0,$B2057=1),
    VLOOKUP(1,ChapterTable!$1:$1048576,MATCH("최종"&amp;SUBSTITUTE(SUBSTITUTE(F$1,"standard",""),"|Float",""),ChapterTable!$1:$1,0),0)*ChapterTable!$P$17,
  IF(AND($A2057=0,$B2057=0),
    F2058,
  IF($B2057=0,
    VLOOKUP($A2057,ChapterTable!$1:$1048576,MATCH("최종"&amp;SUBSTITUTE(SUBSTITUTE(F$1,"standard",""),"|Float",""),ChapterTable!$1:$1,0),0),
  IF($B2057=1,
    IF($L2057=FALSE,
      VLOOKUP($A2057,ChapterTable!$1:$1048576,MATCH("최종"&amp;SUBSTITUTE(SUBSTITUTE(F$1,"standard",""),"|Float",""),ChapterTable!$1:$1,0),0),
      VLOOKUP($A2057-ChapterTable!$P$11,ChapterTable!$1:$1048576,MATCH("최종"&amp;SUBSTITUTE(SUBSTITUTE(F$1,"standard",""),"|Float",""),ChapterTable!$1:$1,0),0)*ChapterTable!$P$14
    ),
  OFFSET(F2057,-$B2057+IF($L2057,1,0),0)*
    (VLOOKUP(SUBSTITUTE(SUBSTITUTE(F$1,"standard",""),"|Float","")&amp;IF(OR($L2057=TRUE,$A2057=0,MOD($A2057,ChapterTable!$R$20)&lt;&gt;0),"","보스")&amp;"인게임누적곱배수",ChapterTable!$R:$S,2,0)^D2057
    +VLOOKUP(SUBSTITUTE(SUBSTITUTE(F$1,"standard",""),"|Float","")&amp;IF(OR($L2057=TRUE,$A2057=0,MOD($A2057,ChapterTable!$R$20)&lt;&gt;0),"","보스")&amp;"인게임누적합배수",ChapterTable!$R:$S,2,0)*D2057)
  )
  )
  )
)</f>
        <v>60901.46122312545</v>
      </c>
      <c r="G2057" t="s">
        <v>715</v>
      </c>
      <c r="J2057" t="str">
        <f>IF(ISBLANK(I2057),"",
IFERROR(VLOOKUP(I2057,[1]StringTable!$1:$1048576,MATCH("kor|String",[1]StringTable!$1:$1,0),0),
"스트링없음"))</f>
        <v/>
      </c>
      <c r="L2057" t="b">
        <v>1</v>
      </c>
      <c r="N2057" t="str">
        <f>IF(ISBLANK(M2057),"",IF(ISERROR(VLOOKUP(M2057,MapTable!$A:$A,1,0)),"맵없음",""))</f>
        <v/>
      </c>
      <c r="O2057">
        <f t="shared" si="230"/>
        <v>2</v>
      </c>
      <c r="Q2057">
        <f t="shared" si="231"/>
        <v>2</v>
      </c>
      <c r="R2057" t="b">
        <f t="shared" ca="1" si="232"/>
        <v>1</v>
      </c>
      <c r="T2057" t="b">
        <f t="shared" ca="1" si="233"/>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236"/>
        <v>0.5</v>
      </c>
      <c r="AJ2057">
        <f t="shared" si="234"/>
        <v>0.54666666600000002</v>
      </c>
      <c r="AK2057">
        <f t="shared" si="235"/>
        <v>1</v>
      </c>
      <c r="AL2057">
        <f t="shared" si="229"/>
        <v>4</v>
      </c>
    </row>
    <row r="2058" spans="1:38" hidden="1" x14ac:dyDescent="0.3">
      <c r="A2058">
        <v>19</v>
      </c>
      <c r="B2058">
        <v>17</v>
      </c>
      <c r="C2058">
        <f>IF(OR($L2058=TRUE,$A2058=0,MOD($A2058,ChapterTable!$R$20)&lt;&gt;0),
MAX(0,INT(($B2058+ChapterTable!$P$26+VLOOKUP(SUBSTITUTE(C$1,"성장단계","")&amp;"단계오프셋",ChapterTable!$R:$S,2,0))/ChapterTable!$P$23)),
MAX(0,INT(($B2058+ChapterTable!$R$26+VLOOKUP(SUBSTITUTE(C$1,"성장단계","")&amp;"보스단계오프셋",ChapterTable!$R:$S,2,0))/ChapterTable!$R$23)))</f>
        <v>2</v>
      </c>
      <c r="D2058">
        <f>IF(OR($L2058=TRUE,$A2058=0,MOD($A2058,ChapterTable!$R$20)&lt;&gt;0),
MAX(0,INT(($B2058+ChapterTable!$P$26+VLOOKUP(SUBSTITUTE(D$1,"성장단계","")&amp;"단계오프셋",ChapterTable!$R:$S,2,0))/ChapterTable!$P$23)),
MAX(0,INT(($B2058+ChapterTable!$R$26+VLOOKUP(SUBSTITUTE(D$1,"성장단계","")&amp;"보스단계오프셋",ChapterTable!$R:$S,2,0))/ChapterTable!$R$23)))</f>
        <v>1</v>
      </c>
      <c r="E2058" s="1">
        <f ca="1">IF(AND($A2058=0,$B2058=1),
    VLOOKUP(1,ChapterTable!$1:$1048576,MATCH("최종"&amp;SUBSTITUTE(SUBSTITUTE(E$1,"standard",""),"|Float",""),ChapterTable!$1:$1,0),0)*ChapterTable!$P$17,
  IF(AND($A2058=0,$B2058=0),
    E2059,
  IF($B2058=0,
    VLOOKUP($A2058,ChapterTable!$1:$1048576,MATCH("최종"&amp;SUBSTITUTE(SUBSTITUTE(E$1,"standard",""),"|Float",""),ChapterTable!$1:$1,0),0),
  IF($B2058=1,
    IF($L2058=FALSE,
      VLOOKUP($A2058,ChapterTable!$1:$1048576,MATCH("최종"&amp;SUBSTITUTE(SUBSTITUTE(E$1,"standard",""),"|Float",""),ChapterTable!$1:$1,0),0),
      VLOOKUP($A2058-ChapterTable!$P$11,ChapterTable!$1:$1048576,MATCH("최종"&amp;SUBSTITUTE(SUBSTITUTE(E$1,"standard",""),"|Float",""),ChapterTable!$1:$1,0),0)*ChapterTable!$P$14
    ),
  OFFSET(E2058,-$B2058+IF($L2058,1,0),0)*IF($B2058&gt;OFFSET($B2058,1,0),ChapterTable!$R$17,1)*
    (VLOOKUP(SUBSTITUTE(SUBSTITUTE(E$1,"standard",""),"|Float","")&amp;IF(OR($L2058=TRUE,$A2058=0,MOD($A2058,ChapterTable!$R$20)&lt;&gt;0),"","보스")&amp;"인게임누적곱배수",ChapterTable!$R:$S,2,0)^C2058
    +VLOOKUP(SUBSTITUTE(SUBSTITUTE(E$1,"standard",""),"|Float","")&amp;IF(OR($L2058=TRUE,$A2058=0,MOD($A2058,ChapterTable!$R$20)&lt;&gt;0),"","보스")&amp;"인게임누적합배수",ChapterTable!$R:$S,2,0)*C2058)
  )
  )
  )
)</f>
        <v>190352.47414855956</v>
      </c>
      <c r="F2058" s="1">
        <f ca="1">IF(AND($A2058=0,$B2058=1),
    VLOOKUP(1,ChapterTable!$1:$1048576,MATCH("최종"&amp;SUBSTITUTE(SUBSTITUTE(F$1,"standard",""),"|Float",""),ChapterTable!$1:$1,0),0)*ChapterTable!$P$17,
  IF(AND($A2058=0,$B2058=0),
    F2059,
  IF($B2058=0,
    VLOOKUP($A2058,ChapterTable!$1:$1048576,MATCH("최종"&amp;SUBSTITUTE(SUBSTITUTE(F$1,"standard",""),"|Float",""),ChapterTable!$1:$1,0),0),
  IF($B2058=1,
    IF($L2058=FALSE,
      VLOOKUP($A2058,ChapterTable!$1:$1048576,MATCH("최종"&amp;SUBSTITUTE(SUBSTITUTE(F$1,"standard",""),"|Float",""),ChapterTable!$1:$1,0),0),
      VLOOKUP($A2058-ChapterTable!$P$11,ChapterTable!$1:$1048576,MATCH("최종"&amp;SUBSTITUTE(SUBSTITUTE(F$1,"standard",""),"|Float",""),ChapterTable!$1:$1,0),0)*ChapterTable!$P$14
    ),
  OFFSET(F2058,-$B2058+IF($L2058,1,0),0)*
    (VLOOKUP(SUBSTITUTE(SUBSTITUTE(F$1,"standard",""),"|Float","")&amp;IF(OR($L2058=TRUE,$A2058=0,MOD($A2058,ChapterTable!$R$20)&lt;&gt;0),"","보스")&amp;"인게임누적곱배수",ChapterTable!$R:$S,2,0)^D2058
    +VLOOKUP(SUBSTITUTE(SUBSTITUTE(F$1,"standard",""),"|Float","")&amp;IF(OR($L2058=TRUE,$A2058=0,MOD($A2058,ChapterTable!$R$20)&lt;&gt;0),"","보스")&amp;"인게임누적합배수",ChapterTable!$R:$S,2,0)*D2058)
  )
  )
  )
)</f>
        <v>60901.46122312545</v>
      </c>
      <c r="G2058" t="s">
        <v>715</v>
      </c>
      <c r="J2058" t="str">
        <f>IF(ISBLANK(I2058),"",
IFERROR(VLOOKUP(I2058,[1]StringTable!$1:$1048576,MATCH("kor|String",[1]StringTable!$1:$1,0),0),
"스트링없음"))</f>
        <v/>
      </c>
      <c r="L2058" t="b">
        <v>1</v>
      </c>
      <c r="N2058" t="str">
        <f>IF(ISBLANK(M2058),"",IF(ISERROR(VLOOKUP(M2058,MapTable!$A:$A,1,0)),"맵없음",""))</f>
        <v/>
      </c>
      <c r="O2058">
        <f t="shared" si="230"/>
        <v>2</v>
      </c>
      <c r="Q2058">
        <f t="shared" si="231"/>
        <v>2</v>
      </c>
      <c r="R2058" t="b">
        <f t="shared" ca="1" si="232"/>
        <v>1</v>
      </c>
      <c r="T2058" t="b">
        <f t="shared" ca="1" si="233"/>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236"/>
        <v>0.5</v>
      </c>
      <c r="AJ2058">
        <f t="shared" si="234"/>
        <v>0.54666666600000002</v>
      </c>
      <c r="AK2058">
        <f t="shared" si="235"/>
        <v>1</v>
      </c>
      <c r="AL2058">
        <f t="shared" si="229"/>
        <v>4</v>
      </c>
    </row>
    <row r="2059" spans="1:38" hidden="1" x14ac:dyDescent="0.3">
      <c r="A2059">
        <v>19</v>
      </c>
      <c r="B2059">
        <v>18</v>
      </c>
      <c r="C2059">
        <f>IF(OR($L2059=TRUE,$A2059=0,MOD($A2059,ChapterTable!$R$20)&lt;&gt;0),
MAX(0,INT(($B2059+ChapterTable!$P$26+VLOOKUP(SUBSTITUTE(C$1,"성장단계","")&amp;"단계오프셋",ChapterTable!$R:$S,2,0))/ChapterTable!$P$23)),
MAX(0,INT(($B2059+ChapterTable!$R$26+VLOOKUP(SUBSTITUTE(C$1,"성장단계","")&amp;"보스단계오프셋",ChapterTable!$R:$S,2,0))/ChapterTable!$R$23)))</f>
        <v>2</v>
      </c>
      <c r="D2059">
        <f>IF(OR($L2059=TRUE,$A2059=0,MOD($A2059,ChapterTable!$R$20)&lt;&gt;0),
MAX(0,INT(($B2059+ChapterTable!$P$26+VLOOKUP(SUBSTITUTE(D$1,"성장단계","")&amp;"단계오프셋",ChapterTable!$R:$S,2,0))/ChapterTable!$P$23)),
MAX(0,INT(($B2059+ChapterTable!$R$26+VLOOKUP(SUBSTITUTE(D$1,"성장단계","")&amp;"보스단계오프셋",ChapterTable!$R:$S,2,0))/ChapterTable!$R$23)))</f>
        <v>1</v>
      </c>
      <c r="E2059" s="1">
        <f ca="1">IF(AND($A2059=0,$B2059=1),
    VLOOKUP(1,ChapterTable!$1:$1048576,MATCH("최종"&amp;SUBSTITUTE(SUBSTITUTE(E$1,"standard",""),"|Float",""),ChapterTable!$1:$1,0),0)*ChapterTable!$P$17,
  IF(AND($A2059=0,$B2059=0),
    E2060,
  IF($B2059=0,
    VLOOKUP($A2059,ChapterTable!$1:$1048576,MATCH("최종"&amp;SUBSTITUTE(SUBSTITUTE(E$1,"standard",""),"|Float",""),ChapterTable!$1:$1,0),0),
  IF($B2059=1,
    IF($L2059=FALSE,
      VLOOKUP($A2059,ChapterTable!$1:$1048576,MATCH("최종"&amp;SUBSTITUTE(SUBSTITUTE(E$1,"standard",""),"|Float",""),ChapterTable!$1:$1,0),0),
      VLOOKUP($A2059-ChapterTable!$P$11,ChapterTable!$1:$1048576,MATCH("최종"&amp;SUBSTITUTE(SUBSTITUTE(E$1,"standard",""),"|Float",""),ChapterTable!$1:$1,0),0)*ChapterTable!$P$14
    ),
  OFFSET(E2059,-$B2059+IF($L2059,1,0),0)*IF($B2059&gt;OFFSET($B2059,1,0),ChapterTable!$R$17,1)*
    (VLOOKUP(SUBSTITUTE(SUBSTITUTE(E$1,"standard",""),"|Float","")&amp;IF(OR($L2059=TRUE,$A2059=0,MOD($A2059,ChapterTable!$R$20)&lt;&gt;0),"","보스")&amp;"인게임누적곱배수",ChapterTable!$R:$S,2,0)^C2059
    +VLOOKUP(SUBSTITUTE(SUBSTITUTE(E$1,"standard",""),"|Float","")&amp;IF(OR($L2059=TRUE,$A2059=0,MOD($A2059,ChapterTable!$R$20)&lt;&gt;0),"","보스")&amp;"인게임누적합배수",ChapterTable!$R:$S,2,0)*C2059)
  )
  )
  )
)</f>
        <v>190352.47414855956</v>
      </c>
      <c r="F2059" s="1">
        <f ca="1">IF(AND($A2059=0,$B2059=1),
    VLOOKUP(1,ChapterTable!$1:$1048576,MATCH("최종"&amp;SUBSTITUTE(SUBSTITUTE(F$1,"standard",""),"|Float",""),ChapterTable!$1:$1,0),0)*ChapterTable!$P$17,
  IF(AND($A2059=0,$B2059=0),
    F2060,
  IF($B2059=0,
    VLOOKUP($A2059,ChapterTable!$1:$1048576,MATCH("최종"&amp;SUBSTITUTE(SUBSTITUTE(F$1,"standard",""),"|Float",""),ChapterTable!$1:$1,0),0),
  IF($B2059=1,
    IF($L2059=FALSE,
      VLOOKUP($A2059,ChapterTable!$1:$1048576,MATCH("최종"&amp;SUBSTITUTE(SUBSTITUTE(F$1,"standard",""),"|Float",""),ChapterTable!$1:$1,0),0),
      VLOOKUP($A2059-ChapterTable!$P$11,ChapterTable!$1:$1048576,MATCH("최종"&amp;SUBSTITUTE(SUBSTITUTE(F$1,"standard",""),"|Float",""),ChapterTable!$1:$1,0),0)*ChapterTable!$P$14
    ),
  OFFSET(F2059,-$B2059+IF($L2059,1,0),0)*
    (VLOOKUP(SUBSTITUTE(SUBSTITUTE(F$1,"standard",""),"|Float","")&amp;IF(OR($L2059=TRUE,$A2059=0,MOD($A2059,ChapterTable!$R$20)&lt;&gt;0),"","보스")&amp;"인게임누적곱배수",ChapterTable!$R:$S,2,0)^D2059
    +VLOOKUP(SUBSTITUTE(SUBSTITUTE(F$1,"standard",""),"|Float","")&amp;IF(OR($L2059=TRUE,$A2059=0,MOD($A2059,ChapterTable!$R$20)&lt;&gt;0),"","보스")&amp;"인게임누적합배수",ChapterTable!$R:$S,2,0)*D2059)
  )
  )
  )
)</f>
        <v>60901.46122312545</v>
      </c>
      <c r="G2059" t="s">
        <v>715</v>
      </c>
      <c r="J2059" t="str">
        <f>IF(ISBLANK(I2059),"",
IFERROR(VLOOKUP(I2059,[1]StringTable!$1:$1048576,MATCH("kor|String",[1]StringTable!$1:$1,0),0),
"스트링없음"))</f>
        <v/>
      </c>
      <c r="L2059" t="b">
        <v>1</v>
      </c>
      <c r="N2059" t="str">
        <f>IF(ISBLANK(M2059),"",IF(ISERROR(VLOOKUP(M2059,MapTable!$A:$A,1,0)),"맵없음",""))</f>
        <v/>
      </c>
      <c r="O2059">
        <f t="shared" si="230"/>
        <v>2</v>
      </c>
      <c r="Q2059">
        <f t="shared" si="231"/>
        <v>2</v>
      </c>
      <c r="R2059" t="b">
        <f t="shared" ca="1" si="232"/>
        <v>1</v>
      </c>
      <c r="T2059" t="b">
        <f t="shared" ca="1" si="233"/>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236"/>
        <v>0.5</v>
      </c>
      <c r="AJ2059">
        <f t="shared" si="234"/>
        <v>0.54666666600000002</v>
      </c>
      <c r="AK2059">
        <f t="shared" si="235"/>
        <v>1</v>
      </c>
      <c r="AL2059">
        <f t="shared" si="229"/>
        <v>4</v>
      </c>
    </row>
    <row r="2060" spans="1:38" hidden="1" x14ac:dyDescent="0.3">
      <c r="A2060">
        <v>19</v>
      </c>
      <c r="B2060">
        <v>19</v>
      </c>
      <c r="C2060">
        <f>IF(OR($L2060=TRUE,$A2060=0,MOD($A2060,ChapterTable!$R$20)&lt;&gt;0),
MAX(0,INT(($B2060+ChapterTable!$P$26+VLOOKUP(SUBSTITUTE(C$1,"성장단계","")&amp;"단계오프셋",ChapterTable!$R:$S,2,0))/ChapterTable!$P$23)),
MAX(0,INT(($B2060+ChapterTable!$R$26+VLOOKUP(SUBSTITUTE(C$1,"성장단계","")&amp;"보스단계오프셋",ChapterTable!$R:$S,2,0))/ChapterTable!$R$23)))</f>
        <v>2</v>
      </c>
      <c r="D2060">
        <f>IF(OR($L2060=TRUE,$A2060=0,MOD($A2060,ChapterTable!$R$20)&lt;&gt;0),
MAX(0,INT(($B2060+ChapterTable!$P$26+VLOOKUP(SUBSTITUTE(D$1,"성장단계","")&amp;"단계오프셋",ChapterTable!$R:$S,2,0))/ChapterTable!$P$23)),
MAX(0,INT(($B2060+ChapterTable!$R$26+VLOOKUP(SUBSTITUTE(D$1,"성장단계","")&amp;"보스단계오프셋",ChapterTable!$R:$S,2,0))/ChapterTable!$R$23)))</f>
        <v>1</v>
      </c>
      <c r="E2060" s="1">
        <f ca="1">IF(AND($A2060=0,$B2060=1),
    VLOOKUP(1,ChapterTable!$1:$1048576,MATCH("최종"&amp;SUBSTITUTE(SUBSTITUTE(E$1,"standard",""),"|Float",""),ChapterTable!$1:$1,0),0)*ChapterTable!$P$17,
  IF(AND($A2060=0,$B2060=0),
    E2061,
  IF($B2060=0,
    VLOOKUP($A2060,ChapterTable!$1:$1048576,MATCH("최종"&amp;SUBSTITUTE(SUBSTITUTE(E$1,"standard",""),"|Float",""),ChapterTable!$1:$1,0),0),
  IF($B2060=1,
    IF($L2060=FALSE,
      VLOOKUP($A2060,ChapterTable!$1:$1048576,MATCH("최종"&amp;SUBSTITUTE(SUBSTITUTE(E$1,"standard",""),"|Float",""),ChapterTable!$1:$1,0),0),
      VLOOKUP($A2060-ChapterTable!$P$11,ChapterTable!$1:$1048576,MATCH("최종"&amp;SUBSTITUTE(SUBSTITUTE(E$1,"standard",""),"|Float",""),ChapterTable!$1:$1,0),0)*ChapterTable!$P$14
    ),
  OFFSET(E2060,-$B2060+IF($L2060,1,0),0)*IF($B2060&gt;OFFSET($B2060,1,0),ChapterTable!$R$17,1)*
    (VLOOKUP(SUBSTITUTE(SUBSTITUTE(E$1,"standard",""),"|Float","")&amp;IF(OR($L2060=TRUE,$A2060=0,MOD($A2060,ChapterTable!$R$20)&lt;&gt;0),"","보스")&amp;"인게임누적곱배수",ChapterTable!$R:$S,2,0)^C2060
    +VLOOKUP(SUBSTITUTE(SUBSTITUTE(E$1,"standard",""),"|Float","")&amp;IF(OR($L2060=TRUE,$A2060=0,MOD($A2060,ChapterTable!$R$20)&lt;&gt;0),"","보스")&amp;"인게임누적합배수",ChapterTable!$R:$S,2,0)*C2060)
  )
  )
  )
)</f>
        <v>190352.47414855956</v>
      </c>
      <c r="F2060" s="1">
        <f ca="1">IF(AND($A2060=0,$B2060=1),
    VLOOKUP(1,ChapterTable!$1:$1048576,MATCH("최종"&amp;SUBSTITUTE(SUBSTITUTE(F$1,"standard",""),"|Float",""),ChapterTable!$1:$1,0),0)*ChapterTable!$P$17,
  IF(AND($A2060=0,$B2060=0),
    F2061,
  IF($B2060=0,
    VLOOKUP($A2060,ChapterTable!$1:$1048576,MATCH("최종"&amp;SUBSTITUTE(SUBSTITUTE(F$1,"standard",""),"|Float",""),ChapterTable!$1:$1,0),0),
  IF($B2060=1,
    IF($L2060=FALSE,
      VLOOKUP($A2060,ChapterTable!$1:$1048576,MATCH("최종"&amp;SUBSTITUTE(SUBSTITUTE(F$1,"standard",""),"|Float",""),ChapterTable!$1:$1,0),0),
      VLOOKUP($A2060-ChapterTable!$P$11,ChapterTable!$1:$1048576,MATCH("최종"&amp;SUBSTITUTE(SUBSTITUTE(F$1,"standard",""),"|Float",""),ChapterTable!$1:$1,0),0)*ChapterTable!$P$14
    ),
  OFFSET(F2060,-$B2060+IF($L2060,1,0),0)*
    (VLOOKUP(SUBSTITUTE(SUBSTITUTE(F$1,"standard",""),"|Float","")&amp;IF(OR($L2060=TRUE,$A2060=0,MOD($A2060,ChapterTable!$R$20)&lt;&gt;0),"","보스")&amp;"인게임누적곱배수",ChapterTable!$R:$S,2,0)^D2060
    +VLOOKUP(SUBSTITUTE(SUBSTITUTE(F$1,"standard",""),"|Float","")&amp;IF(OR($L2060=TRUE,$A2060=0,MOD($A2060,ChapterTable!$R$20)&lt;&gt;0),"","보스")&amp;"인게임누적합배수",ChapterTable!$R:$S,2,0)*D2060)
  )
  )
  )
)</f>
        <v>60901.46122312545</v>
      </c>
      <c r="G2060" t="s">
        <v>715</v>
      </c>
      <c r="J2060" t="str">
        <f>IF(ISBLANK(I2060),"",
IFERROR(VLOOKUP(I2060,[1]StringTable!$1:$1048576,MATCH("kor|String",[1]StringTable!$1:$1,0),0),
"스트링없음"))</f>
        <v/>
      </c>
      <c r="L2060" t="b">
        <v>1</v>
      </c>
      <c r="N2060" t="str">
        <f>IF(ISBLANK(M2060),"",IF(ISERROR(VLOOKUP(M2060,MapTable!$A:$A,1,0)),"맵없음",""))</f>
        <v/>
      </c>
      <c r="O2060">
        <f t="shared" si="230"/>
        <v>92</v>
      </c>
      <c r="Q2060">
        <f t="shared" si="231"/>
        <v>92</v>
      </c>
      <c r="R2060" t="b">
        <f t="shared" ca="1" si="232"/>
        <v>1</v>
      </c>
      <c r="T2060" t="b">
        <f t="shared" ca="1" si="233"/>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236"/>
        <v>0.5</v>
      </c>
      <c r="AJ2060">
        <f t="shared" si="234"/>
        <v>0.54666666600000002</v>
      </c>
      <c r="AK2060">
        <f t="shared" si="235"/>
        <v>1</v>
      </c>
      <c r="AL2060">
        <f t="shared" si="229"/>
        <v>4</v>
      </c>
    </row>
    <row r="2061" spans="1:38" hidden="1" x14ac:dyDescent="0.3">
      <c r="A2061">
        <v>19</v>
      </c>
      <c r="B2061">
        <v>20</v>
      </c>
      <c r="C2061">
        <f>IF(OR($L2061=TRUE,$A2061=0,MOD($A2061,ChapterTable!$R$20)&lt;&gt;0),
MAX(0,INT(($B2061+ChapterTable!$P$26+VLOOKUP(SUBSTITUTE(C$1,"성장단계","")&amp;"단계오프셋",ChapterTable!$R:$S,2,0))/ChapterTable!$P$23)),
MAX(0,INT(($B2061+ChapterTable!$R$26+VLOOKUP(SUBSTITUTE(C$1,"성장단계","")&amp;"보스단계오프셋",ChapterTable!$R:$S,2,0))/ChapterTable!$R$23)))</f>
        <v>2</v>
      </c>
      <c r="D2061">
        <f>IF(OR($L2061=TRUE,$A2061=0,MOD($A2061,ChapterTable!$R$20)&lt;&gt;0),
MAX(0,INT(($B2061+ChapterTable!$P$26+VLOOKUP(SUBSTITUTE(D$1,"성장단계","")&amp;"단계오프셋",ChapterTable!$R:$S,2,0))/ChapterTable!$P$23)),
MAX(0,INT(($B2061+ChapterTable!$R$26+VLOOKUP(SUBSTITUTE(D$1,"성장단계","")&amp;"보스단계오프셋",ChapterTable!$R:$S,2,0))/ChapterTable!$R$23)))</f>
        <v>1</v>
      </c>
      <c r="E2061" s="1">
        <f ca="1">IF(AND($A2061=0,$B2061=1),
    VLOOKUP(1,ChapterTable!$1:$1048576,MATCH("최종"&amp;SUBSTITUTE(SUBSTITUTE(E$1,"standard",""),"|Float",""),ChapterTable!$1:$1,0),0)*ChapterTable!$P$17,
  IF(AND($A2061=0,$B2061=0),
    E2062,
  IF($B2061=0,
    VLOOKUP($A2061,ChapterTable!$1:$1048576,MATCH("최종"&amp;SUBSTITUTE(SUBSTITUTE(E$1,"standard",""),"|Float",""),ChapterTable!$1:$1,0),0),
  IF($B2061=1,
    IF($L2061=FALSE,
      VLOOKUP($A2061,ChapterTable!$1:$1048576,MATCH("최종"&amp;SUBSTITUTE(SUBSTITUTE(E$1,"standard",""),"|Float",""),ChapterTable!$1:$1,0),0),
      VLOOKUP($A2061-ChapterTable!$P$11,ChapterTable!$1:$1048576,MATCH("최종"&amp;SUBSTITUTE(SUBSTITUTE(E$1,"standard",""),"|Float",""),ChapterTable!$1:$1,0),0)*ChapterTable!$P$14
    ),
  OFFSET(E2061,-$B2061+IF($L2061,1,0),0)*IF($B2061&gt;OFFSET($B2061,1,0),ChapterTable!$R$17,1)*
    (VLOOKUP(SUBSTITUTE(SUBSTITUTE(E$1,"standard",""),"|Float","")&amp;IF(OR($L2061=TRUE,$A2061=0,MOD($A2061,ChapterTable!$R$20)&lt;&gt;0),"","보스")&amp;"인게임누적곱배수",ChapterTable!$R:$S,2,0)^C2061
    +VLOOKUP(SUBSTITUTE(SUBSTITUTE(E$1,"standard",""),"|Float","")&amp;IF(OR($L2061=TRUE,$A2061=0,MOD($A2061,ChapterTable!$R$20)&lt;&gt;0),"","보스")&amp;"인게임누적합배수",ChapterTable!$R:$S,2,0)*C2061)
  )
  )
  )
)</f>
        <v>190352.47414855956</v>
      </c>
      <c r="F2061" s="1">
        <f ca="1">IF(AND($A2061=0,$B2061=1),
    VLOOKUP(1,ChapterTable!$1:$1048576,MATCH("최종"&amp;SUBSTITUTE(SUBSTITUTE(F$1,"standard",""),"|Float",""),ChapterTable!$1:$1,0),0)*ChapterTable!$P$17,
  IF(AND($A2061=0,$B2061=0),
    F2062,
  IF($B2061=0,
    VLOOKUP($A2061,ChapterTable!$1:$1048576,MATCH("최종"&amp;SUBSTITUTE(SUBSTITUTE(F$1,"standard",""),"|Float",""),ChapterTable!$1:$1,0),0),
  IF($B2061=1,
    IF($L2061=FALSE,
      VLOOKUP($A2061,ChapterTable!$1:$1048576,MATCH("최종"&amp;SUBSTITUTE(SUBSTITUTE(F$1,"standard",""),"|Float",""),ChapterTable!$1:$1,0),0),
      VLOOKUP($A2061-ChapterTable!$P$11,ChapterTable!$1:$1048576,MATCH("최종"&amp;SUBSTITUTE(SUBSTITUTE(F$1,"standard",""),"|Float",""),ChapterTable!$1:$1,0),0)*ChapterTable!$P$14
    ),
  OFFSET(F2061,-$B2061+IF($L2061,1,0),0)*
    (VLOOKUP(SUBSTITUTE(SUBSTITUTE(F$1,"standard",""),"|Float","")&amp;IF(OR($L2061=TRUE,$A2061=0,MOD($A2061,ChapterTable!$R$20)&lt;&gt;0),"","보스")&amp;"인게임누적곱배수",ChapterTable!$R:$S,2,0)^D2061
    +VLOOKUP(SUBSTITUTE(SUBSTITUTE(F$1,"standard",""),"|Float","")&amp;IF(OR($L2061=TRUE,$A2061=0,MOD($A2061,ChapterTable!$R$20)&lt;&gt;0),"","보스")&amp;"인게임누적합배수",ChapterTable!$R:$S,2,0)*D2061)
  )
  )
  )
)</f>
        <v>60901.46122312545</v>
      </c>
      <c r="G2061" t="s">
        <v>715</v>
      </c>
      <c r="J2061" t="str">
        <f>IF(ISBLANK(I2061),"",
IFERROR(VLOOKUP(I2061,[1]StringTable!$1:$1048576,MATCH("kor|String",[1]StringTable!$1:$1,0),0),
"스트링없음"))</f>
        <v/>
      </c>
      <c r="L2061" t="b">
        <v>1</v>
      </c>
      <c r="N2061" t="str">
        <f>IF(ISBLANK(M2061),"",IF(ISERROR(VLOOKUP(M2061,MapTable!$A:$A,1,0)),"맵없음",""))</f>
        <v/>
      </c>
      <c r="O2061">
        <f t="shared" si="230"/>
        <v>22</v>
      </c>
      <c r="Q2061">
        <f t="shared" si="231"/>
        <v>22</v>
      </c>
      <c r="R2061" t="b">
        <f t="shared" ca="1" si="232"/>
        <v>1</v>
      </c>
      <c r="T2061" t="b">
        <f t="shared" ca="1" si="233"/>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236"/>
        <v>0.5</v>
      </c>
      <c r="AJ2061">
        <f t="shared" si="234"/>
        <v>1</v>
      </c>
      <c r="AK2061">
        <f t="shared" si="235"/>
        <v>2</v>
      </c>
      <c r="AL2061">
        <f t="shared" si="229"/>
        <v>4</v>
      </c>
    </row>
    <row r="2062" spans="1:38" hidden="1" x14ac:dyDescent="0.3">
      <c r="A2062">
        <v>19</v>
      </c>
      <c r="B2062">
        <v>21</v>
      </c>
      <c r="C2062">
        <f>IF(OR($L2062=TRUE,$A2062=0,MOD($A2062,ChapterTable!$R$20)&lt;&gt;0),
MAX(0,INT(($B2062+ChapterTable!$P$26+VLOOKUP(SUBSTITUTE(C$1,"성장단계","")&amp;"단계오프셋",ChapterTable!$R:$S,2,0))/ChapterTable!$P$23)),
MAX(0,INT(($B2062+ChapterTable!$R$26+VLOOKUP(SUBSTITUTE(C$1,"성장단계","")&amp;"보스단계오프셋",ChapterTable!$R:$S,2,0))/ChapterTable!$R$23)))</f>
        <v>2</v>
      </c>
      <c r="D2062">
        <f>IF(OR($L2062=TRUE,$A2062=0,MOD($A2062,ChapterTable!$R$20)&lt;&gt;0),
MAX(0,INT(($B2062+ChapterTable!$P$26+VLOOKUP(SUBSTITUTE(D$1,"성장단계","")&amp;"단계오프셋",ChapterTable!$R:$S,2,0))/ChapterTable!$P$23)),
MAX(0,INT(($B2062+ChapterTable!$R$26+VLOOKUP(SUBSTITUTE(D$1,"성장단계","")&amp;"보스단계오프셋",ChapterTable!$R:$S,2,0))/ChapterTable!$R$23)))</f>
        <v>2</v>
      </c>
      <c r="E2062" s="1">
        <f ca="1">IF(AND($A2062=0,$B2062=1),
    VLOOKUP(1,ChapterTable!$1:$1048576,MATCH("최종"&amp;SUBSTITUTE(SUBSTITUTE(E$1,"standard",""),"|Float",""),ChapterTable!$1:$1,0),0)*ChapterTable!$P$17,
  IF(AND($A2062=0,$B2062=0),
    E2063,
  IF($B2062=0,
    VLOOKUP($A2062,ChapterTable!$1:$1048576,MATCH("최종"&amp;SUBSTITUTE(SUBSTITUTE(E$1,"standard",""),"|Float",""),ChapterTable!$1:$1,0),0),
  IF($B2062=1,
    IF($L2062=FALSE,
      VLOOKUP($A2062,ChapterTable!$1:$1048576,MATCH("최종"&amp;SUBSTITUTE(SUBSTITUTE(E$1,"standard",""),"|Float",""),ChapterTable!$1:$1,0),0),
      VLOOKUP($A2062-ChapterTable!$P$11,ChapterTable!$1:$1048576,MATCH("최종"&amp;SUBSTITUTE(SUBSTITUTE(E$1,"standard",""),"|Float",""),ChapterTable!$1:$1,0),0)*ChapterTable!$P$14
    ),
  OFFSET(E2062,-$B2062+IF($L2062,1,0),0)*IF($B2062&gt;OFFSET($B2062,1,0),ChapterTable!$R$17,1)*
    (VLOOKUP(SUBSTITUTE(SUBSTITUTE(E$1,"standard",""),"|Float","")&amp;IF(OR($L2062=TRUE,$A2062=0,MOD($A2062,ChapterTable!$R$20)&lt;&gt;0),"","보스")&amp;"인게임누적곱배수",ChapterTable!$R:$S,2,0)^C2062
    +VLOOKUP(SUBSTITUTE(SUBSTITUTE(E$1,"standard",""),"|Float","")&amp;IF(OR($L2062=TRUE,$A2062=0,MOD($A2062,ChapterTable!$R$20)&lt;&gt;0),"","보스")&amp;"인게임누적합배수",ChapterTable!$R:$S,2,0)*C2062)
  )
  )
  )
)</f>
        <v>190352.47414855956</v>
      </c>
      <c r="F2062" s="1">
        <f ca="1">IF(AND($A2062=0,$B2062=1),
    VLOOKUP(1,ChapterTable!$1:$1048576,MATCH("최종"&amp;SUBSTITUTE(SUBSTITUTE(F$1,"standard",""),"|Float",""),ChapterTable!$1:$1,0),0)*ChapterTable!$P$17,
  IF(AND($A2062=0,$B2062=0),
    F2063,
  IF($B2062=0,
    VLOOKUP($A2062,ChapterTable!$1:$1048576,MATCH("최종"&amp;SUBSTITUTE(SUBSTITUTE(F$1,"standard",""),"|Float",""),ChapterTable!$1:$1,0),0),
  IF($B2062=1,
    IF($L2062=FALSE,
      VLOOKUP($A2062,ChapterTable!$1:$1048576,MATCH("최종"&amp;SUBSTITUTE(SUBSTITUTE(F$1,"standard",""),"|Float",""),ChapterTable!$1:$1,0),0),
      VLOOKUP($A2062-ChapterTable!$P$11,ChapterTable!$1:$1048576,MATCH("최종"&amp;SUBSTITUTE(SUBSTITUTE(F$1,"standard",""),"|Float",""),ChapterTable!$1:$1,0),0)*ChapterTable!$P$14
    ),
  OFFSET(F2062,-$B2062+IF($L2062,1,0),0)*
    (VLOOKUP(SUBSTITUTE(SUBSTITUTE(F$1,"standard",""),"|Float","")&amp;IF(OR($L2062=TRUE,$A2062=0,MOD($A2062,ChapterTable!$R$20)&lt;&gt;0),"","보스")&amp;"인게임누적곱배수",ChapterTable!$R:$S,2,0)^D2062
    +VLOOKUP(SUBSTITUTE(SUBSTITUTE(F$1,"standard",""),"|Float","")&amp;IF(OR($L2062=TRUE,$A2062=0,MOD($A2062,ChapterTable!$R$20)&lt;&gt;0),"","보스")&amp;"인게임누적합배수",ChapterTable!$R:$S,2,0)*D2062)
  )
  )
  )
)</f>
        <v>65150.400378227219</v>
      </c>
      <c r="G2062" t="s">
        <v>715</v>
      </c>
      <c r="J2062" t="str">
        <f>IF(ISBLANK(I2062),"",
IFERROR(VLOOKUP(I2062,[1]StringTable!$1:$1048576,MATCH("kor|String",[1]StringTable!$1:$1,0),0),
"스트링없음"))</f>
        <v/>
      </c>
      <c r="L2062" t="b">
        <v>1</v>
      </c>
      <c r="N2062" t="str">
        <f>IF(ISBLANK(M2062),"",IF(ISERROR(VLOOKUP(M2062,MapTable!$A:$A,1,0)),"맵없음",""))</f>
        <v/>
      </c>
      <c r="O2062">
        <f t="shared" si="230"/>
        <v>3</v>
      </c>
      <c r="Q2062">
        <f t="shared" si="231"/>
        <v>3</v>
      </c>
      <c r="R2062" t="b">
        <f t="shared" ca="1" si="232"/>
        <v>1</v>
      </c>
      <c r="T2062" t="b">
        <f t="shared" ca="1" si="233"/>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236"/>
        <v>0.33333333333333331</v>
      </c>
      <c r="AJ2062">
        <f t="shared" si="234"/>
        <v>0.395555555</v>
      </c>
      <c r="AK2062">
        <f t="shared" si="235"/>
        <v>1</v>
      </c>
      <c r="AL2062">
        <f t="shared" si="229"/>
        <v>4</v>
      </c>
    </row>
    <row r="2063" spans="1:38" hidden="1" x14ac:dyDescent="0.3">
      <c r="A2063">
        <v>19</v>
      </c>
      <c r="B2063">
        <v>22</v>
      </c>
      <c r="C2063">
        <f>IF(OR($L2063=TRUE,$A2063=0,MOD($A2063,ChapterTable!$R$20)&lt;&gt;0),
MAX(0,INT(($B2063+ChapterTable!$P$26+VLOOKUP(SUBSTITUTE(C$1,"성장단계","")&amp;"단계오프셋",ChapterTable!$R:$S,2,0))/ChapterTable!$P$23)),
MAX(0,INT(($B2063+ChapterTable!$R$26+VLOOKUP(SUBSTITUTE(C$1,"성장단계","")&amp;"보스단계오프셋",ChapterTable!$R:$S,2,0))/ChapterTable!$R$23)))</f>
        <v>2</v>
      </c>
      <c r="D2063">
        <f>IF(OR($L2063=TRUE,$A2063=0,MOD($A2063,ChapterTable!$R$20)&lt;&gt;0),
MAX(0,INT(($B2063+ChapterTable!$P$26+VLOOKUP(SUBSTITUTE(D$1,"성장단계","")&amp;"단계오프셋",ChapterTable!$R:$S,2,0))/ChapterTable!$P$23)),
MAX(0,INT(($B2063+ChapterTable!$R$26+VLOOKUP(SUBSTITUTE(D$1,"성장단계","")&amp;"보스단계오프셋",ChapterTable!$R:$S,2,0))/ChapterTable!$R$23)))</f>
        <v>2</v>
      </c>
      <c r="E2063" s="1">
        <f ca="1">IF(AND($A2063=0,$B2063=1),
    VLOOKUP(1,ChapterTable!$1:$1048576,MATCH("최종"&amp;SUBSTITUTE(SUBSTITUTE(E$1,"standard",""),"|Float",""),ChapterTable!$1:$1,0),0)*ChapterTable!$P$17,
  IF(AND($A2063=0,$B2063=0),
    E2064,
  IF($B2063=0,
    VLOOKUP($A2063,ChapterTable!$1:$1048576,MATCH("최종"&amp;SUBSTITUTE(SUBSTITUTE(E$1,"standard",""),"|Float",""),ChapterTable!$1:$1,0),0),
  IF($B2063=1,
    IF($L2063=FALSE,
      VLOOKUP($A2063,ChapterTable!$1:$1048576,MATCH("최종"&amp;SUBSTITUTE(SUBSTITUTE(E$1,"standard",""),"|Float",""),ChapterTable!$1:$1,0),0),
      VLOOKUP($A2063-ChapterTable!$P$11,ChapterTable!$1:$1048576,MATCH("최종"&amp;SUBSTITUTE(SUBSTITUTE(E$1,"standard",""),"|Float",""),ChapterTable!$1:$1,0),0)*ChapterTable!$P$14
    ),
  OFFSET(E2063,-$B2063+IF($L2063,1,0),0)*IF($B2063&gt;OFFSET($B2063,1,0),ChapterTable!$R$17,1)*
    (VLOOKUP(SUBSTITUTE(SUBSTITUTE(E$1,"standard",""),"|Float","")&amp;IF(OR($L2063=TRUE,$A2063=0,MOD($A2063,ChapterTable!$R$20)&lt;&gt;0),"","보스")&amp;"인게임누적곱배수",ChapterTable!$R:$S,2,0)^C2063
    +VLOOKUP(SUBSTITUTE(SUBSTITUTE(E$1,"standard",""),"|Float","")&amp;IF(OR($L2063=TRUE,$A2063=0,MOD($A2063,ChapterTable!$R$20)&lt;&gt;0),"","보스")&amp;"인게임누적합배수",ChapterTable!$R:$S,2,0)*C2063)
  )
  )
  )
)</f>
        <v>190352.47414855956</v>
      </c>
      <c r="F2063" s="1">
        <f ca="1">IF(AND($A2063=0,$B2063=1),
    VLOOKUP(1,ChapterTable!$1:$1048576,MATCH("최종"&amp;SUBSTITUTE(SUBSTITUTE(F$1,"standard",""),"|Float",""),ChapterTable!$1:$1,0),0)*ChapterTable!$P$17,
  IF(AND($A2063=0,$B2063=0),
    F2064,
  IF($B2063=0,
    VLOOKUP($A2063,ChapterTable!$1:$1048576,MATCH("최종"&amp;SUBSTITUTE(SUBSTITUTE(F$1,"standard",""),"|Float",""),ChapterTable!$1:$1,0),0),
  IF($B2063=1,
    IF($L2063=FALSE,
      VLOOKUP($A2063,ChapterTable!$1:$1048576,MATCH("최종"&amp;SUBSTITUTE(SUBSTITUTE(F$1,"standard",""),"|Float",""),ChapterTable!$1:$1,0),0),
      VLOOKUP($A2063-ChapterTable!$P$11,ChapterTable!$1:$1048576,MATCH("최종"&amp;SUBSTITUTE(SUBSTITUTE(F$1,"standard",""),"|Float",""),ChapterTable!$1:$1,0),0)*ChapterTable!$P$14
    ),
  OFFSET(F2063,-$B2063+IF($L2063,1,0),0)*
    (VLOOKUP(SUBSTITUTE(SUBSTITUTE(F$1,"standard",""),"|Float","")&amp;IF(OR($L2063=TRUE,$A2063=0,MOD($A2063,ChapterTable!$R$20)&lt;&gt;0),"","보스")&amp;"인게임누적곱배수",ChapterTable!$R:$S,2,0)^D2063
    +VLOOKUP(SUBSTITUTE(SUBSTITUTE(F$1,"standard",""),"|Float","")&amp;IF(OR($L2063=TRUE,$A2063=0,MOD($A2063,ChapterTable!$R$20)&lt;&gt;0),"","보스")&amp;"인게임누적합배수",ChapterTable!$R:$S,2,0)*D2063)
  )
  )
  )
)</f>
        <v>65150.400378227219</v>
      </c>
      <c r="G2063" t="s">
        <v>715</v>
      </c>
      <c r="J2063" t="str">
        <f>IF(ISBLANK(I2063),"",
IFERROR(VLOOKUP(I2063,[1]StringTable!$1:$1048576,MATCH("kor|String",[1]StringTable!$1:$1,0),0),
"스트링없음"))</f>
        <v/>
      </c>
      <c r="L2063" t="b">
        <v>1</v>
      </c>
      <c r="N2063" t="str">
        <f>IF(ISBLANK(M2063),"",IF(ISERROR(VLOOKUP(M2063,MapTable!$A:$A,1,0)),"맵없음",""))</f>
        <v/>
      </c>
      <c r="O2063">
        <f t="shared" si="230"/>
        <v>3</v>
      </c>
      <c r="Q2063">
        <f t="shared" si="231"/>
        <v>3</v>
      </c>
      <c r="R2063" t="b">
        <f t="shared" ca="1" si="232"/>
        <v>1</v>
      </c>
      <c r="T2063" t="b">
        <f t="shared" ca="1" si="233"/>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236"/>
        <v>0.33333333333333331</v>
      </c>
      <c r="AJ2063">
        <f t="shared" si="234"/>
        <v>0.395555555</v>
      </c>
      <c r="AK2063">
        <f t="shared" si="235"/>
        <v>1</v>
      </c>
      <c r="AL2063">
        <f t="shared" si="229"/>
        <v>4</v>
      </c>
    </row>
    <row r="2064" spans="1:38" hidden="1" x14ac:dyDescent="0.3">
      <c r="A2064">
        <v>19</v>
      </c>
      <c r="B2064">
        <v>23</v>
      </c>
      <c r="C2064">
        <f>IF(OR($L2064=TRUE,$A2064=0,MOD($A2064,ChapterTable!$R$20)&lt;&gt;0),
MAX(0,INT(($B2064+ChapterTable!$P$26+VLOOKUP(SUBSTITUTE(C$1,"성장단계","")&amp;"단계오프셋",ChapterTable!$R:$S,2,0))/ChapterTable!$P$23)),
MAX(0,INT(($B2064+ChapterTable!$R$26+VLOOKUP(SUBSTITUTE(C$1,"성장단계","")&amp;"보스단계오프셋",ChapterTable!$R:$S,2,0))/ChapterTable!$R$23)))</f>
        <v>2</v>
      </c>
      <c r="D2064">
        <f>IF(OR($L2064=TRUE,$A2064=0,MOD($A2064,ChapterTable!$R$20)&lt;&gt;0),
MAX(0,INT(($B2064+ChapterTable!$P$26+VLOOKUP(SUBSTITUTE(D$1,"성장단계","")&amp;"단계오프셋",ChapterTable!$R:$S,2,0))/ChapterTable!$P$23)),
MAX(0,INT(($B2064+ChapterTable!$R$26+VLOOKUP(SUBSTITUTE(D$1,"성장단계","")&amp;"보스단계오프셋",ChapterTable!$R:$S,2,0))/ChapterTable!$R$23)))</f>
        <v>2</v>
      </c>
      <c r="E2064" s="1">
        <f ca="1">IF(AND($A2064=0,$B2064=1),
    VLOOKUP(1,ChapterTable!$1:$1048576,MATCH("최종"&amp;SUBSTITUTE(SUBSTITUTE(E$1,"standard",""),"|Float",""),ChapterTable!$1:$1,0),0)*ChapterTable!$P$17,
  IF(AND($A2064=0,$B2064=0),
    E2065,
  IF($B2064=0,
    VLOOKUP($A2064,ChapterTable!$1:$1048576,MATCH("최종"&amp;SUBSTITUTE(SUBSTITUTE(E$1,"standard",""),"|Float",""),ChapterTable!$1:$1,0),0),
  IF($B2064=1,
    IF($L2064=FALSE,
      VLOOKUP($A2064,ChapterTable!$1:$1048576,MATCH("최종"&amp;SUBSTITUTE(SUBSTITUTE(E$1,"standard",""),"|Float",""),ChapterTable!$1:$1,0),0),
      VLOOKUP($A2064-ChapterTable!$P$11,ChapterTable!$1:$1048576,MATCH("최종"&amp;SUBSTITUTE(SUBSTITUTE(E$1,"standard",""),"|Float",""),ChapterTable!$1:$1,0),0)*ChapterTable!$P$14
    ),
  OFFSET(E2064,-$B2064+IF($L2064,1,0),0)*IF($B2064&gt;OFFSET($B2064,1,0),ChapterTable!$R$17,1)*
    (VLOOKUP(SUBSTITUTE(SUBSTITUTE(E$1,"standard",""),"|Float","")&amp;IF(OR($L2064=TRUE,$A2064=0,MOD($A2064,ChapterTable!$R$20)&lt;&gt;0),"","보스")&amp;"인게임누적곱배수",ChapterTable!$R:$S,2,0)^C2064
    +VLOOKUP(SUBSTITUTE(SUBSTITUTE(E$1,"standard",""),"|Float","")&amp;IF(OR($L2064=TRUE,$A2064=0,MOD($A2064,ChapterTable!$R$20)&lt;&gt;0),"","보스")&amp;"인게임누적합배수",ChapterTable!$R:$S,2,0)*C2064)
  )
  )
  )
)</f>
        <v>190352.47414855956</v>
      </c>
      <c r="F2064" s="1">
        <f ca="1">IF(AND($A2064=0,$B2064=1),
    VLOOKUP(1,ChapterTable!$1:$1048576,MATCH("최종"&amp;SUBSTITUTE(SUBSTITUTE(F$1,"standard",""),"|Float",""),ChapterTable!$1:$1,0),0)*ChapterTable!$P$17,
  IF(AND($A2064=0,$B2064=0),
    F2065,
  IF($B2064=0,
    VLOOKUP($A2064,ChapterTable!$1:$1048576,MATCH("최종"&amp;SUBSTITUTE(SUBSTITUTE(F$1,"standard",""),"|Float",""),ChapterTable!$1:$1,0),0),
  IF($B2064=1,
    IF($L2064=FALSE,
      VLOOKUP($A2064,ChapterTable!$1:$1048576,MATCH("최종"&amp;SUBSTITUTE(SUBSTITUTE(F$1,"standard",""),"|Float",""),ChapterTable!$1:$1,0),0),
      VLOOKUP($A2064-ChapterTable!$P$11,ChapterTable!$1:$1048576,MATCH("최종"&amp;SUBSTITUTE(SUBSTITUTE(F$1,"standard",""),"|Float",""),ChapterTable!$1:$1,0),0)*ChapterTable!$P$14
    ),
  OFFSET(F2064,-$B2064+IF($L2064,1,0),0)*
    (VLOOKUP(SUBSTITUTE(SUBSTITUTE(F$1,"standard",""),"|Float","")&amp;IF(OR($L2064=TRUE,$A2064=0,MOD($A2064,ChapterTable!$R$20)&lt;&gt;0),"","보스")&amp;"인게임누적곱배수",ChapterTable!$R:$S,2,0)^D2064
    +VLOOKUP(SUBSTITUTE(SUBSTITUTE(F$1,"standard",""),"|Float","")&amp;IF(OR($L2064=TRUE,$A2064=0,MOD($A2064,ChapterTable!$R$20)&lt;&gt;0),"","보스")&amp;"인게임누적합배수",ChapterTable!$R:$S,2,0)*D2064)
  )
  )
  )
)</f>
        <v>65150.400378227219</v>
      </c>
      <c r="G2064" t="s">
        <v>715</v>
      </c>
      <c r="J2064" t="str">
        <f>IF(ISBLANK(I2064),"",
IFERROR(VLOOKUP(I2064,[1]StringTable!$1:$1048576,MATCH("kor|String",[1]StringTable!$1:$1,0),0),
"스트링없음"))</f>
        <v/>
      </c>
      <c r="L2064" t="b">
        <v>1</v>
      </c>
      <c r="N2064" t="str">
        <f>IF(ISBLANK(M2064),"",IF(ISERROR(VLOOKUP(M2064,MapTable!$A:$A,1,0)),"맵없음",""))</f>
        <v/>
      </c>
      <c r="O2064">
        <f t="shared" si="230"/>
        <v>3</v>
      </c>
      <c r="Q2064">
        <f t="shared" si="231"/>
        <v>3</v>
      </c>
      <c r="R2064" t="b">
        <f t="shared" ca="1" si="232"/>
        <v>1</v>
      </c>
      <c r="T2064" t="b">
        <f t="shared" ca="1" si="233"/>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236"/>
        <v>0.33333333333333331</v>
      </c>
      <c r="AJ2064">
        <f t="shared" si="234"/>
        <v>0.395555555</v>
      </c>
      <c r="AK2064">
        <f t="shared" si="235"/>
        <v>1</v>
      </c>
      <c r="AL2064">
        <f t="shared" si="229"/>
        <v>4</v>
      </c>
    </row>
    <row r="2065" spans="1:38" hidden="1" x14ac:dyDescent="0.3">
      <c r="A2065">
        <v>19</v>
      </c>
      <c r="B2065">
        <v>24</v>
      </c>
      <c r="C2065">
        <f>IF(OR($L2065=TRUE,$A2065=0,MOD($A2065,ChapterTable!$R$20)&lt;&gt;0),
MAX(0,INT(($B2065+ChapterTable!$P$26+VLOOKUP(SUBSTITUTE(C$1,"성장단계","")&amp;"단계오프셋",ChapterTable!$R:$S,2,0))/ChapterTable!$P$23)),
MAX(0,INT(($B2065+ChapterTable!$R$26+VLOOKUP(SUBSTITUTE(C$1,"성장단계","")&amp;"보스단계오프셋",ChapterTable!$R:$S,2,0))/ChapterTable!$R$23)))</f>
        <v>2</v>
      </c>
      <c r="D2065">
        <f>IF(OR($L2065=TRUE,$A2065=0,MOD($A2065,ChapterTable!$R$20)&lt;&gt;0),
MAX(0,INT(($B2065+ChapterTable!$P$26+VLOOKUP(SUBSTITUTE(D$1,"성장단계","")&amp;"단계오프셋",ChapterTable!$R:$S,2,0))/ChapterTable!$P$23)),
MAX(0,INT(($B2065+ChapterTable!$R$26+VLOOKUP(SUBSTITUTE(D$1,"성장단계","")&amp;"보스단계오프셋",ChapterTable!$R:$S,2,0))/ChapterTable!$R$23)))</f>
        <v>2</v>
      </c>
      <c r="E2065" s="1">
        <f ca="1">IF(AND($A2065=0,$B2065=1),
    VLOOKUP(1,ChapterTable!$1:$1048576,MATCH("최종"&amp;SUBSTITUTE(SUBSTITUTE(E$1,"standard",""),"|Float",""),ChapterTable!$1:$1,0),0)*ChapterTable!$P$17,
  IF(AND($A2065=0,$B2065=0),
    E2066,
  IF($B2065=0,
    VLOOKUP($A2065,ChapterTable!$1:$1048576,MATCH("최종"&amp;SUBSTITUTE(SUBSTITUTE(E$1,"standard",""),"|Float",""),ChapterTable!$1:$1,0),0),
  IF($B2065=1,
    IF($L2065=FALSE,
      VLOOKUP($A2065,ChapterTable!$1:$1048576,MATCH("최종"&amp;SUBSTITUTE(SUBSTITUTE(E$1,"standard",""),"|Float",""),ChapterTable!$1:$1,0),0),
      VLOOKUP($A2065-ChapterTable!$P$11,ChapterTable!$1:$1048576,MATCH("최종"&amp;SUBSTITUTE(SUBSTITUTE(E$1,"standard",""),"|Float",""),ChapterTable!$1:$1,0),0)*ChapterTable!$P$14
    ),
  OFFSET(E2065,-$B2065+IF($L2065,1,0),0)*IF($B2065&gt;OFFSET($B2065,1,0),ChapterTable!$R$17,1)*
    (VLOOKUP(SUBSTITUTE(SUBSTITUTE(E$1,"standard",""),"|Float","")&amp;IF(OR($L2065=TRUE,$A2065=0,MOD($A2065,ChapterTable!$R$20)&lt;&gt;0),"","보스")&amp;"인게임누적곱배수",ChapterTable!$R:$S,2,0)^C2065
    +VLOOKUP(SUBSTITUTE(SUBSTITUTE(E$1,"standard",""),"|Float","")&amp;IF(OR($L2065=TRUE,$A2065=0,MOD($A2065,ChapterTable!$R$20)&lt;&gt;0),"","보스")&amp;"인게임누적합배수",ChapterTable!$R:$S,2,0)*C2065)
  )
  )
  )
)</f>
        <v>190352.47414855956</v>
      </c>
      <c r="F2065" s="1">
        <f ca="1">IF(AND($A2065=0,$B2065=1),
    VLOOKUP(1,ChapterTable!$1:$1048576,MATCH("최종"&amp;SUBSTITUTE(SUBSTITUTE(F$1,"standard",""),"|Float",""),ChapterTable!$1:$1,0),0)*ChapterTable!$P$17,
  IF(AND($A2065=0,$B2065=0),
    F2066,
  IF($B2065=0,
    VLOOKUP($A2065,ChapterTable!$1:$1048576,MATCH("최종"&amp;SUBSTITUTE(SUBSTITUTE(F$1,"standard",""),"|Float",""),ChapterTable!$1:$1,0),0),
  IF($B2065=1,
    IF($L2065=FALSE,
      VLOOKUP($A2065,ChapterTable!$1:$1048576,MATCH("최종"&amp;SUBSTITUTE(SUBSTITUTE(F$1,"standard",""),"|Float",""),ChapterTable!$1:$1,0),0),
      VLOOKUP($A2065-ChapterTable!$P$11,ChapterTable!$1:$1048576,MATCH("최종"&amp;SUBSTITUTE(SUBSTITUTE(F$1,"standard",""),"|Float",""),ChapterTable!$1:$1,0),0)*ChapterTable!$P$14
    ),
  OFFSET(F2065,-$B2065+IF($L2065,1,0),0)*
    (VLOOKUP(SUBSTITUTE(SUBSTITUTE(F$1,"standard",""),"|Float","")&amp;IF(OR($L2065=TRUE,$A2065=0,MOD($A2065,ChapterTable!$R$20)&lt;&gt;0),"","보스")&amp;"인게임누적곱배수",ChapterTable!$R:$S,2,0)^D2065
    +VLOOKUP(SUBSTITUTE(SUBSTITUTE(F$1,"standard",""),"|Float","")&amp;IF(OR($L2065=TRUE,$A2065=0,MOD($A2065,ChapterTable!$R$20)&lt;&gt;0),"","보스")&amp;"인게임누적합배수",ChapterTable!$R:$S,2,0)*D2065)
  )
  )
  )
)</f>
        <v>65150.400378227219</v>
      </c>
      <c r="G2065" t="s">
        <v>715</v>
      </c>
      <c r="J2065" t="str">
        <f>IF(ISBLANK(I2065),"",
IFERROR(VLOOKUP(I2065,[1]StringTable!$1:$1048576,MATCH("kor|String",[1]StringTable!$1:$1,0),0),
"스트링없음"))</f>
        <v/>
      </c>
      <c r="L2065" t="b">
        <v>1</v>
      </c>
      <c r="N2065" t="str">
        <f>IF(ISBLANK(M2065),"",IF(ISERROR(VLOOKUP(M2065,MapTable!$A:$A,1,0)),"맵없음",""))</f>
        <v/>
      </c>
      <c r="O2065">
        <f t="shared" si="230"/>
        <v>3</v>
      </c>
      <c r="Q2065">
        <f t="shared" si="231"/>
        <v>3</v>
      </c>
      <c r="R2065" t="b">
        <f t="shared" ca="1" si="232"/>
        <v>1</v>
      </c>
      <c r="T2065" t="b">
        <f t="shared" ca="1" si="233"/>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236"/>
        <v>0.33333333333333331</v>
      </c>
      <c r="AJ2065">
        <f t="shared" si="234"/>
        <v>0.395555555</v>
      </c>
      <c r="AK2065">
        <f t="shared" si="235"/>
        <v>1</v>
      </c>
      <c r="AL2065">
        <f t="shared" si="229"/>
        <v>4</v>
      </c>
    </row>
    <row r="2066" spans="1:38" hidden="1" x14ac:dyDescent="0.3">
      <c r="A2066">
        <v>19</v>
      </c>
      <c r="B2066">
        <v>25</v>
      </c>
      <c r="C2066">
        <f>IF(OR($L2066=TRUE,$A2066=0,MOD($A2066,ChapterTable!$R$20)&lt;&gt;0),
MAX(0,INT(($B2066+ChapterTable!$P$26+VLOOKUP(SUBSTITUTE(C$1,"성장단계","")&amp;"단계오프셋",ChapterTable!$R:$S,2,0))/ChapterTable!$P$23)),
MAX(0,INT(($B2066+ChapterTable!$R$26+VLOOKUP(SUBSTITUTE(C$1,"성장단계","")&amp;"보스단계오프셋",ChapterTable!$R:$S,2,0))/ChapterTable!$R$23)))</f>
        <v>2</v>
      </c>
      <c r="D2066">
        <f>IF(OR($L2066=TRUE,$A2066=0,MOD($A2066,ChapterTable!$R$20)&lt;&gt;0),
MAX(0,INT(($B2066+ChapterTable!$P$26+VLOOKUP(SUBSTITUTE(D$1,"성장단계","")&amp;"단계오프셋",ChapterTable!$R:$S,2,0))/ChapterTable!$P$23)),
MAX(0,INT(($B2066+ChapterTable!$R$26+VLOOKUP(SUBSTITUTE(D$1,"성장단계","")&amp;"보스단계오프셋",ChapterTable!$R:$S,2,0))/ChapterTable!$R$23)))</f>
        <v>2</v>
      </c>
      <c r="E2066" s="1">
        <f ca="1">IF(AND($A2066=0,$B2066=1),
    VLOOKUP(1,ChapterTable!$1:$1048576,MATCH("최종"&amp;SUBSTITUTE(SUBSTITUTE(E$1,"standard",""),"|Float",""),ChapterTable!$1:$1,0),0)*ChapterTable!$P$17,
  IF(AND($A2066=0,$B2066=0),
    E2067,
  IF($B2066=0,
    VLOOKUP($A2066,ChapterTable!$1:$1048576,MATCH("최종"&amp;SUBSTITUTE(SUBSTITUTE(E$1,"standard",""),"|Float",""),ChapterTable!$1:$1,0),0),
  IF($B2066=1,
    IF($L2066=FALSE,
      VLOOKUP($A2066,ChapterTable!$1:$1048576,MATCH("최종"&amp;SUBSTITUTE(SUBSTITUTE(E$1,"standard",""),"|Float",""),ChapterTable!$1:$1,0),0),
      VLOOKUP($A2066-ChapterTable!$P$11,ChapterTable!$1:$1048576,MATCH("최종"&amp;SUBSTITUTE(SUBSTITUTE(E$1,"standard",""),"|Float",""),ChapterTable!$1:$1,0),0)*ChapterTable!$P$14
    ),
  OFFSET(E2066,-$B2066+IF($L2066,1,0),0)*IF($B2066&gt;OFFSET($B2066,1,0),ChapterTable!$R$17,1)*
    (VLOOKUP(SUBSTITUTE(SUBSTITUTE(E$1,"standard",""),"|Float","")&amp;IF(OR($L2066=TRUE,$A2066=0,MOD($A2066,ChapterTable!$R$20)&lt;&gt;0),"","보스")&amp;"인게임누적곱배수",ChapterTable!$R:$S,2,0)^C2066
    +VLOOKUP(SUBSTITUTE(SUBSTITUTE(E$1,"standard",""),"|Float","")&amp;IF(OR($L2066=TRUE,$A2066=0,MOD($A2066,ChapterTable!$R$20)&lt;&gt;0),"","보스")&amp;"인게임누적합배수",ChapterTable!$R:$S,2,0)*C2066)
  )
  )
  )
)</f>
        <v>190352.47414855956</v>
      </c>
      <c r="F2066" s="1">
        <f ca="1">IF(AND($A2066=0,$B2066=1),
    VLOOKUP(1,ChapterTable!$1:$1048576,MATCH("최종"&amp;SUBSTITUTE(SUBSTITUTE(F$1,"standard",""),"|Float",""),ChapterTable!$1:$1,0),0)*ChapterTable!$P$17,
  IF(AND($A2066=0,$B2066=0),
    F2067,
  IF($B2066=0,
    VLOOKUP($A2066,ChapterTable!$1:$1048576,MATCH("최종"&amp;SUBSTITUTE(SUBSTITUTE(F$1,"standard",""),"|Float",""),ChapterTable!$1:$1,0),0),
  IF($B2066=1,
    IF($L2066=FALSE,
      VLOOKUP($A2066,ChapterTable!$1:$1048576,MATCH("최종"&amp;SUBSTITUTE(SUBSTITUTE(F$1,"standard",""),"|Float",""),ChapterTable!$1:$1,0),0),
      VLOOKUP($A2066-ChapterTable!$P$11,ChapterTable!$1:$1048576,MATCH("최종"&amp;SUBSTITUTE(SUBSTITUTE(F$1,"standard",""),"|Float",""),ChapterTable!$1:$1,0),0)*ChapterTable!$P$14
    ),
  OFFSET(F2066,-$B2066+IF($L2066,1,0),0)*
    (VLOOKUP(SUBSTITUTE(SUBSTITUTE(F$1,"standard",""),"|Float","")&amp;IF(OR($L2066=TRUE,$A2066=0,MOD($A2066,ChapterTable!$R$20)&lt;&gt;0),"","보스")&amp;"인게임누적곱배수",ChapterTable!$R:$S,2,0)^D2066
    +VLOOKUP(SUBSTITUTE(SUBSTITUTE(F$1,"standard",""),"|Float","")&amp;IF(OR($L2066=TRUE,$A2066=0,MOD($A2066,ChapterTable!$R$20)&lt;&gt;0),"","보스")&amp;"인게임누적합배수",ChapterTable!$R:$S,2,0)*D2066)
  )
  )
  )
)</f>
        <v>65150.400378227219</v>
      </c>
      <c r="G2066" t="s">
        <v>715</v>
      </c>
      <c r="J2066" t="str">
        <f>IF(ISBLANK(I2066),"",
IFERROR(VLOOKUP(I2066,[1]StringTable!$1:$1048576,MATCH("kor|String",[1]StringTable!$1:$1,0),0),
"스트링없음"))</f>
        <v/>
      </c>
      <c r="L2066" t="b">
        <v>1</v>
      </c>
      <c r="N2066" t="str">
        <f>IF(ISBLANK(M2066),"",IF(ISERROR(VLOOKUP(M2066,MapTable!$A:$A,1,0)),"맵없음",""))</f>
        <v/>
      </c>
      <c r="O2066">
        <f t="shared" si="230"/>
        <v>11</v>
      </c>
      <c r="Q2066">
        <f t="shared" si="231"/>
        <v>11</v>
      </c>
      <c r="R2066" t="b">
        <f t="shared" ca="1" si="232"/>
        <v>1</v>
      </c>
      <c r="T2066" t="b">
        <f t="shared" ca="1" si="233"/>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236"/>
        <v>0.33333333333333331</v>
      </c>
      <c r="AJ2066">
        <f t="shared" si="234"/>
        <v>0.395555555</v>
      </c>
      <c r="AK2066">
        <f t="shared" si="235"/>
        <v>1</v>
      </c>
      <c r="AL2066">
        <f t="shared" si="229"/>
        <v>4</v>
      </c>
    </row>
    <row r="2067" spans="1:38" hidden="1" x14ac:dyDescent="0.3">
      <c r="A2067">
        <v>19</v>
      </c>
      <c r="B2067">
        <v>26</v>
      </c>
      <c r="C2067">
        <f>IF(OR($L2067=TRUE,$A2067=0,MOD($A2067,ChapterTable!$R$20)&lt;&gt;0),
MAX(0,INT(($B2067+ChapterTable!$P$26+VLOOKUP(SUBSTITUTE(C$1,"성장단계","")&amp;"단계오프셋",ChapterTable!$R:$S,2,0))/ChapterTable!$P$23)),
MAX(0,INT(($B2067+ChapterTable!$R$26+VLOOKUP(SUBSTITUTE(C$1,"성장단계","")&amp;"보스단계오프셋",ChapterTable!$R:$S,2,0))/ChapterTable!$R$23)))</f>
        <v>3</v>
      </c>
      <c r="D2067">
        <f>IF(OR($L2067=TRUE,$A2067=0,MOD($A2067,ChapterTable!$R$20)&lt;&gt;0),
MAX(0,INT(($B2067+ChapterTable!$P$26+VLOOKUP(SUBSTITUTE(D$1,"성장단계","")&amp;"단계오프셋",ChapterTable!$R:$S,2,0))/ChapterTable!$P$23)),
MAX(0,INT(($B2067+ChapterTable!$R$26+VLOOKUP(SUBSTITUTE(D$1,"성장단계","")&amp;"보스단계오프셋",ChapterTable!$R:$S,2,0))/ChapterTable!$R$23)))</f>
        <v>2</v>
      </c>
      <c r="E2067" s="1">
        <f ca="1">IF(AND($A2067=0,$B2067=1),
    VLOOKUP(1,ChapterTable!$1:$1048576,MATCH("최종"&amp;SUBSTITUTE(SUBSTITUTE(E$1,"standard",""),"|Float",""),ChapterTable!$1:$1,0),0)*ChapterTable!$P$17,
  IF(AND($A2067=0,$B2067=0),
    E2068,
  IF($B2067=0,
    VLOOKUP($A2067,ChapterTable!$1:$1048576,MATCH("최종"&amp;SUBSTITUTE(SUBSTITUTE(E$1,"standard",""),"|Float",""),ChapterTable!$1:$1,0),0),
  IF($B2067=1,
    IF($L2067=FALSE,
      VLOOKUP($A2067,ChapterTable!$1:$1048576,MATCH("최종"&amp;SUBSTITUTE(SUBSTITUTE(E$1,"standard",""),"|Float",""),ChapterTable!$1:$1,0),0),
      VLOOKUP($A2067-ChapterTable!$P$11,ChapterTable!$1:$1048576,MATCH("최종"&amp;SUBSTITUTE(SUBSTITUTE(E$1,"standard",""),"|Float",""),ChapterTable!$1:$1,0),0)*ChapterTable!$P$14
    ),
  OFFSET(E2067,-$B2067+IF($L2067,1,0),0)*IF($B2067&gt;OFFSET($B2067,1,0),ChapterTable!$R$17,1)*
    (VLOOKUP(SUBSTITUTE(SUBSTITUTE(E$1,"standard",""),"|Float","")&amp;IF(OR($L2067=TRUE,$A2067=0,MOD($A2067,ChapterTable!$R$20)&lt;&gt;0),"","보스")&amp;"인게임누적곱배수",ChapterTable!$R:$S,2,0)^C2067
    +VLOOKUP(SUBSTITUTE(SUBSTITUTE(E$1,"standard",""),"|Float","")&amp;IF(OR($L2067=TRUE,$A2067=0,MOD($A2067,ChapterTable!$R$20)&lt;&gt;0),"","보스")&amp;"인게임누적합배수",ChapterTable!$R:$S,2,0)*C2067)
  )
  )
  )
)</f>
        <v>217545.68474121095</v>
      </c>
      <c r="F2067" s="1">
        <f ca="1">IF(AND($A2067=0,$B2067=1),
    VLOOKUP(1,ChapterTable!$1:$1048576,MATCH("최종"&amp;SUBSTITUTE(SUBSTITUTE(F$1,"standard",""),"|Float",""),ChapterTable!$1:$1,0),0)*ChapterTable!$P$17,
  IF(AND($A2067=0,$B2067=0),
    F2068,
  IF($B2067=0,
    VLOOKUP($A2067,ChapterTable!$1:$1048576,MATCH("최종"&amp;SUBSTITUTE(SUBSTITUTE(F$1,"standard",""),"|Float",""),ChapterTable!$1:$1,0),0),
  IF($B2067=1,
    IF($L2067=FALSE,
      VLOOKUP($A2067,ChapterTable!$1:$1048576,MATCH("최종"&amp;SUBSTITUTE(SUBSTITUTE(F$1,"standard",""),"|Float",""),ChapterTable!$1:$1,0),0),
      VLOOKUP($A2067-ChapterTable!$P$11,ChapterTable!$1:$1048576,MATCH("최종"&amp;SUBSTITUTE(SUBSTITUTE(F$1,"standard",""),"|Float",""),ChapterTable!$1:$1,0),0)*ChapterTable!$P$14
    ),
  OFFSET(F2067,-$B2067+IF($L2067,1,0),0)*
    (VLOOKUP(SUBSTITUTE(SUBSTITUTE(F$1,"standard",""),"|Float","")&amp;IF(OR($L2067=TRUE,$A2067=0,MOD($A2067,ChapterTable!$R$20)&lt;&gt;0),"","보스")&amp;"인게임누적곱배수",ChapterTable!$R:$S,2,0)^D2067
    +VLOOKUP(SUBSTITUTE(SUBSTITUTE(F$1,"standard",""),"|Float","")&amp;IF(OR($L2067=TRUE,$A2067=0,MOD($A2067,ChapterTable!$R$20)&lt;&gt;0),"","보스")&amp;"인게임누적합배수",ChapterTable!$R:$S,2,0)*D2067)
  )
  )
  )
)</f>
        <v>65150.400378227219</v>
      </c>
      <c r="G2067" t="s">
        <v>715</v>
      </c>
      <c r="J2067" t="str">
        <f>IF(ISBLANK(I2067),"",
IFERROR(VLOOKUP(I2067,[1]StringTable!$1:$1048576,MATCH("kor|String",[1]StringTable!$1:$1,0),0),
"스트링없음"))</f>
        <v/>
      </c>
      <c r="L2067" t="b">
        <v>1</v>
      </c>
      <c r="N2067" t="str">
        <f>IF(ISBLANK(M2067),"",IF(ISERROR(VLOOKUP(M2067,MapTable!$A:$A,1,0)),"맵없음",""))</f>
        <v/>
      </c>
      <c r="O2067">
        <f t="shared" si="230"/>
        <v>3</v>
      </c>
      <c r="Q2067">
        <f t="shared" si="231"/>
        <v>3</v>
      </c>
      <c r="R2067" t="b">
        <f t="shared" ca="1" si="232"/>
        <v>1</v>
      </c>
      <c r="T2067" t="b">
        <f t="shared" ca="1" si="233"/>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236"/>
        <v>0.33333333333333331</v>
      </c>
      <c r="AJ2067">
        <f t="shared" si="234"/>
        <v>0.395555555</v>
      </c>
      <c r="AK2067">
        <f t="shared" si="235"/>
        <v>1</v>
      </c>
      <c r="AL2067">
        <f t="shared" si="229"/>
        <v>4</v>
      </c>
    </row>
    <row r="2068" spans="1:38" hidden="1" x14ac:dyDescent="0.3">
      <c r="A2068">
        <v>19</v>
      </c>
      <c r="B2068">
        <v>27</v>
      </c>
      <c r="C2068">
        <f>IF(OR($L2068=TRUE,$A2068=0,MOD($A2068,ChapterTable!$R$20)&lt;&gt;0),
MAX(0,INT(($B2068+ChapterTable!$P$26+VLOOKUP(SUBSTITUTE(C$1,"성장단계","")&amp;"단계오프셋",ChapterTable!$R:$S,2,0))/ChapterTable!$P$23)),
MAX(0,INT(($B2068+ChapterTable!$R$26+VLOOKUP(SUBSTITUTE(C$1,"성장단계","")&amp;"보스단계오프셋",ChapterTable!$R:$S,2,0))/ChapterTable!$R$23)))</f>
        <v>3</v>
      </c>
      <c r="D2068">
        <f>IF(OR($L2068=TRUE,$A2068=0,MOD($A2068,ChapterTable!$R$20)&lt;&gt;0),
MAX(0,INT(($B2068+ChapterTable!$P$26+VLOOKUP(SUBSTITUTE(D$1,"성장단계","")&amp;"단계오프셋",ChapterTable!$R:$S,2,0))/ChapterTable!$P$23)),
MAX(0,INT(($B2068+ChapterTable!$R$26+VLOOKUP(SUBSTITUTE(D$1,"성장단계","")&amp;"보스단계오프셋",ChapterTable!$R:$S,2,0))/ChapterTable!$R$23)))</f>
        <v>2</v>
      </c>
      <c r="E2068" s="1">
        <f ca="1">IF(AND($A2068=0,$B2068=1),
    VLOOKUP(1,ChapterTable!$1:$1048576,MATCH("최종"&amp;SUBSTITUTE(SUBSTITUTE(E$1,"standard",""),"|Float",""),ChapterTable!$1:$1,0),0)*ChapterTable!$P$17,
  IF(AND($A2068=0,$B2068=0),
    E2069,
  IF($B2068=0,
    VLOOKUP($A2068,ChapterTable!$1:$1048576,MATCH("최종"&amp;SUBSTITUTE(SUBSTITUTE(E$1,"standard",""),"|Float",""),ChapterTable!$1:$1,0),0),
  IF($B2068=1,
    IF($L2068=FALSE,
      VLOOKUP($A2068,ChapterTable!$1:$1048576,MATCH("최종"&amp;SUBSTITUTE(SUBSTITUTE(E$1,"standard",""),"|Float",""),ChapterTable!$1:$1,0),0),
      VLOOKUP($A2068-ChapterTable!$P$11,ChapterTable!$1:$1048576,MATCH("최종"&amp;SUBSTITUTE(SUBSTITUTE(E$1,"standard",""),"|Float",""),ChapterTable!$1:$1,0),0)*ChapterTable!$P$14
    ),
  OFFSET(E2068,-$B2068+IF($L2068,1,0),0)*IF($B2068&gt;OFFSET($B2068,1,0),ChapterTable!$R$17,1)*
    (VLOOKUP(SUBSTITUTE(SUBSTITUTE(E$1,"standard",""),"|Float","")&amp;IF(OR($L2068=TRUE,$A2068=0,MOD($A2068,ChapterTable!$R$20)&lt;&gt;0),"","보스")&amp;"인게임누적곱배수",ChapterTable!$R:$S,2,0)^C2068
    +VLOOKUP(SUBSTITUTE(SUBSTITUTE(E$1,"standard",""),"|Float","")&amp;IF(OR($L2068=TRUE,$A2068=0,MOD($A2068,ChapterTable!$R$20)&lt;&gt;0),"","보스")&amp;"인게임누적합배수",ChapterTable!$R:$S,2,0)*C2068)
  )
  )
  )
)</f>
        <v>217545.68474121095</v>
      </c>
      <c r="F2068" s="1">
        <f ca="1">IF(AND($A2068=0,$B2068=1),
    VLOOKUP(1,ChapterTable!$1:$1048576,MATCH("최종"&amp;SUBSTITUTE(SUBSTITUTE(F$1,"standard",""),"|Float",""),ChapterTable!$1:$1,0),0)*ChapterTable!$P$17,
  IF(AND($A2068=0,$B2068=0),
    F2069,
  IF($B2068=0,
    VLOOKUP($A2068,ChapterTable!$1:$1048576,MATCH("최종"&amp;SUBSTITUTE(SUBSTITUTE(F$1,"standard",""),"|Float",""),ChapterTable!$1:$1,0),0),
  IF($B2068=1,
    IF($L2068=FALSE,
      VLOOKUP($A2068,ChapterTable!$1:$1048576,MATCH("최종"&amp;SUBSTITUTE(SUBSTITUTE(F$1,"standard",""),"|Float",""),ChapterTable!$1:$1,0),0),
      VLOOKUP($A2068-ChapterTable!$P$11,ChapterTable!$1:$1048576,MATCH("최종"&amp;SUBSTITUTE(SUBSTITUTE(F$1,"standard",""),"|Float",""),ChapterTable!$1:$1,0),0)*ChapterTable!$P$14
    ),
  OFFSET(F2068,-$B2068+IF($L2068,1,0),0)*
    (VLOOKUP(SUBSTITUTE(SUBSTITUTE(F$1,"standard",""),"|Float","")&amp;IF(OR($L2068=TRUE,$A2068=0,MOD($A2068,ChapterTable!$R$20)&lt;&gt;0),"","보스")&amp;"인게임누적곱배수",ChapterTable!$R:$S,2,0)^D2068
    +VLOOKUP(SUBSTITUTE(SUBSTITUTE(F$1,"standard",""),"|Float","")&amp;IF(OR($L2068=TRUE,$A2068=0,MOD($A2068,ChapterTable!$R$20)&lt;&gt;0),"","보스")&amp;"인게임누적합배수",ChapterTable!$R:$S,2,0)*D2068)
  )
  )
  )
)</f>
        <v>65150.400378227219</v>
      </c>
      <c r="G2068" t="s">
        <v>715</v>
      </c>
      <c r="J2068" t="str">
        <f>IF(ISBLANK(I2068),"",
IFERROR(VLOOKUP(I2068,[1]StringTable!$1:$1048576,MATCH("kor|String",[1]StringTable!$1:$1,0),0),
"스트링없음"))</f>
        <v/>
      </c>
      <c r="L2068" t="b">
        <v>1</v>
      </c>
      <c r="N2068" t="str">
        <f>IF(ISBLANK(M2068),"",IF(ISERROR(VLOOKUP(M2068,MapTable!$A:$A,1,0)),"맵없음",""))</f>
        <v/>
      </c>
      <c r="O2068">
        <f t="shared" si="230"/>
        <v>3</v>
      </c>
      <c r="Q2068">
        <f t="shared" si="231"/>
        <v>3</v>
      </c>
      <c r="R2068" t="b">
        <f t="shared" ca="1" si="232"/>
        <v>1</v>
      </c>
      <c r="T2068" t="b">
        <f t="shared" ca="1" si="233"/>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236"/>
        <v>0.33333333333333331</v>
      </c>
      <c r="AJ2068">
        <f t="shared" si="234"/>
        <v>0.395555555</v>
      </c>
      <c r="AK2068">
        <f t="shared" si="235"/>
        <v>1</v>
      </c>
      <c r="AL2068">
        <f t="shared" si="229"/>
        <v>4</v>
      </c>
    </row>
    <row r="2069" spans="1:38" hidden="1" x14ac:dyDescent="0.3">
      <c r="A2069">
        <v>19</v>
      </c>
      <c r="B2069">
        <v>28</v>
      </c>
      <c r="C2069">
        <f>IF(OR($L2069=TRUE,$A2069=0,MOD($A2069,ChapterTable!$R$20)&lt;&gt;0),
MAX(0,INT(($B2069+ChapterTable!$P$26+VLOOKUP(SUBSTITUTE(C$1,"성장단계","")&amp;"단계오프셋",ChapterTable!$R:$S,2,0))/ChapterTable!$P$23)),
MAX(0,INT(($B2069+ChapterTable!$R$26+VLOOKUP(SUBSTITUTE(C$1,"성장단계","")&amp;"보스단계오프셋",ChapterTable!$R:$S,2,0))/ChapterTable!$R$23)))</f>
        <v>3</v>
      </c>
      <c r="D2069">
        <f>IF(OR($L2069=TRUE,$A2069=0,MOD($A2069,ChapterTable!$R$20)&lt;&gt;0),
MAX(0,INT(($B2069+ChapterTable!$P$26+VLOOKUP(SUBSTITUTE(D$1,"성장단계","")&amp;"단계오프셋",ChapterTable!$R:$S,2,0))/ChapterTable!$P$23)),
MAX(0,INT(($B2069+ChapterTable!$R$26+VLOOKUP(SUBSTITUTE(D$1,"성장단계","")&amp;"보스단계오프셋",ChapterTable!$R:$S,2,0))/ChapterTable!$R$23)))</f>
        <v>2</v>
      </c>
      <c r="E2069" s="1">
        <f ca="1">IF(AND($A2069=0,$B2069=1),
    VLOOKUP(1,ChapterTable!$1:$1048576,MATCH("최종"&amp;SUBSTITUTE(SUBSTITUTE(E$1,"standard",""),"|Float",""),ChapterTable!$1:$1,0),0)*ChapterTable!$P$17,
  IF(AND($A2069=0,$B2069=0),
    E2070,
  IF($B2069=0,
    VLOOKUP($A2069,ChapterTable!$1:$1048576,MATCH("최종"&amp;SUBSTITUTE(SUBSTITUTE(E$1,"standard",""),"|Float",""),ChapterTable!$1:$1,0),0),
  IF($B2069=1,
    IF($L2069=FALSE,
      VLOOKUP($A2069,ChapterTable!$1:$1048576,MATCH("최종"&amp;SUBSTITUTE(SUBSTITUTE(E$1,"standard",""),"|Float",""),ChapterTable!$1:$1,0),0),
      VLOOKUP($A2069-ChapterTable!$P$11,ChapterTable!$1:$1048576,MATCH("최종"&amp;SUBSTITUTE(SUBSTITUTE(E$1,"standard",""),"|Float",""),ChapterTable!$1:$1,0),0)*ChapterTable!$P$14
    ),
  OFFSET(E2069,-$B2069+IF($L2069,1,0),0)*IF($B2069&gt;OFFSET($B2069,1,0),ChapterTable!$R$17,1)*
    (VLOOKUP(SUBSTITUTE(SUBSTITUTE(E$1,"standard",""),"|Float","")&amp;IF(OR($L2069=TRUE,$A2069=0,MOD($A2069,ChapterTable!$R$20)&lt;&gt;0),"","보스")&amp;"인게임누적곱배수",ChapterTable!$R:$S,2,0)^C2069
    +VLOOKUP(SUBSTITUTE(SUBSTITUTE(E$1,"standard",""),"|Float","")&amp;IF(OR($L2069=TRUE,$A2069=0,MOD($A2069,ChapterTable!$R$20)&lt;&gt;0),"","보스")&amp;"인게임누적합배수",ChapterTable!$R:$S,2,0)*C2069)
  )
  )
  )
)</f>
        <v>217545.68474121095</v>
      </c>
      <c r="F2069" s="1">
        <f ca="1">IF(AND($A2069=0,$B2069=1),
    VLOOKUP(1,ChapterTable!$1:$1048576,MATCH("최종"&amp;SUBSTITUTE(SUBSTITUTE(F$1,"standard",""),"|Float",""),ChapterTable!$1:$1,0),0)*ChapterTable!$P$17,
  IF(AND($A2069=0,$B2069=0),
    F2070,
  IF($B2069=0,
    VLOOKUP($A2069,ChapterTable!$1:$1048576,MATCH("최종"&amp;SUBSTITUTE(SUBSTITUTE(F$1,"standard",""),"|Float",""),ChapterTable!$1:$1,0),0),
  IF($B2069=1,
    IF($L2069=FALSE,
      VLOOKUP($A2069,ChapterTable!$1:$1048576,MATCH("최종"&amp;SUBSTITUTE(SUBSTITUTE(F$1,"standard",""),"|Float",""),ChapterTable!$1:$1,0),0),
      VLOOKUP($A2069-ChapterTable!$P$11,ChapterTable!$1:$1048576,MATCH("최종"&amp;SUBSTITUTE(SUBSTITUTE(F$1,"standard",""),"|Float",""),ChapterTable!$1:$1,0),0)*ChapterTable!$P$14
    ),
  OFFSET(F2069,-$B2069+IF($L2069,1,0),0)*
    (VLOOKUP(SUBSTITUTE(SUBSTITUTE(F$1,"standard",""),"|Float","")&amp;IF(OR($L2069=TRUE,$A2069=0,MOD($A2069,ChapterTable!$R$20)&lt;&gt;0),"","보스")&amp;"인게임누적곱배수",ChapterTable!$R:$S,2,0)^D2069
    +VLOOKUP(SUBSTITUTE(SUBSTITUTE(F$1,"standard",""),"|Float","")&amp;IF(OR($L2069=TRUE,$A2069=0,MOD($A2069,ChapterTable!$R$20)&lt;&gt;0),"","보스")&amp;"인게임누적합배수",ChapterTable!$R:$S,2,0)*D2069)
  )
  )
  )
)</f>
        <v>65150.400378227219</v>
      </c>
      <c r="G2069" t="s">
        <v>715</v>
      </c>
      <c r="J2069" t="str">
        <f>IF(ISBLANK(I2069),"",
IFERROR(VLOOKUP(I2069,[1]StringTable!$1:$1048576,MATCH("kor|String",[1]StringTable!$1:$1,0),0),
"스트링없음"))</f>
        <v/>
      </c>
      <c r="L2069" t="b">
        <v>1</v>
      </c>
      <c r="N2069" t="str">
        <f>IF(ISBLANK(M2069),"",IF(ISERROR(VLOOKUP(M2069,MapTable!$A:$A,1,0)),"맵없음",""))</f>
        <v/>
      </c>
      <c r="O2069">
        <f t="shared" si="230"/>
        <v>3</v>
      </c>
      <c r="Q2069">
        <f t="shared" si="231"/>
        <v>3</v>
      </c>
      <c r="R2069" t="b">
        <f t="shared" ca="1" si="232"/>
        <v>1</v>
      </c>
      <c r="T2069" t="b">
        <f t="shared" ca="1" si="233"/>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236"/>
        <v>0.33333333333333331</v>
      </c>
      <c r="AJ2069">
        <f t="shared" si="234"/>
        <v>0.395555555</v>
      </c>
      <c r="AK2069">
        <f t="shared" si="235"/>
        <v>1</v>
      </c>
      <c r="AL2069">
        <f t="shared" si="229"/>
        <v>4</v>
      </c>
    </row>
    <row r="2070" spans="1:38" hidden="1" x14ac:dyDescent="0.3">
      <c r="A2070">
        <v>19</v>
      </c>
      <c r="B2070">
        <v>29</v>
      </c>
      <c r="C2070">
        <f>IF(OR($L2070=TRUE,$A2070=0,MOD($A2070,ChapterTable!$R$20)&lt;&gt;0),
MAX(0,INT(($B2070+ChapterTable!$P$26+VLOOKUP(SUBSTITUTE(C$1,"성장단계","")&amp;"단계오프셋",ChapterTable!$R:$S,2,0))/ChapterTable!$P$23)),
MAX(0,INT(($B2070+ChapterTable!$R$26+VLOOKUP(SUBSTITUTE(C$1,"성장단계","")&amp;"보스단계오프셋",ChapterTable!$R:$S,2,0))/ChapterTable!$R$23)))</f>
        <v>3</v>
      </c>
      <c r="D2070">
        <f>IF(OR($L2070=TRUE,$A2070=0,MOD($A2070,ChapterTable!$R$20)&lt;&gt;0),
MAX(0,INT(($B2070+ChapterTable!$P$26+VLOOKUP(SUBSTITUTE(D$1,"성장단계","")&amp;"단계오프셋",ChapterTable!$R:$S,2,0))/ChapterTable!$P$23)),
MAX(0,INT(($B2070+ChapterTable!$R$26+VLOOKUP(SUBSTITUTE(D$1,"성장단계","")&amp;"보스단계오프셋",ChapterTable!$R:$S,2,0))/ChapterTable!$R$23)))</f>
        <v>2</v>
      </c>
      <c r="E2070" s="1">
        <f ca="1">IF(AND($A2070=0,$B2070=1),
    VLOOKUP(1,ChapterTable!$1:$1048576,MATCH("최종"&amp;SUBSTITUTE(SUBSTITUTE(E$1,"standard",""),"|Float",""),ChapterTable!$1:$1,0),0)*ChapterTable!$P$17,
  IF(AND($A2070=0,$B2070=0),
    E2071,
  IF($B2070=0,
    VLOOKUP($A2070,ChapterTable!$1:$1048576,MATCH("최종"&amp;SUBSTITUTE(SUBSTITUTE(E$1,"standard",""),"|Float",""),ChapterTable!$1:$1,0),0),
  IF($B2070=1,
    IF($L2070=FALSE,
      VLOOKUP($A2070,ChapterTable!$1:$1048576,MATCH("최종"&amp;SUBSTITUTE(SUBSTITUTE(E$1,"standard",""),"|Float",""),ChapterTable!$1:$1,0),0),
      VLOOKUP($A2070-ChapterTable!$P$11,ChapterTable!$1:$1048576,MATCH("최종"&amp;SUBSTITUTE(SUBSTITUTE(E$1,"standard",""),"|Float",""),ChapterTable!$1:$1,0),0)*ChapterTable!$P$14
    ),
  OFFSET(E2070,-$B2070+IF($L2070,1,0),0)*IF($B2070&gt;OFFSET($B2070,1,0),ChapterTable!$R$17,1)*
    (VLOOKUP(SUBSTITUTE(SUBSTITUTE(E$1,"standard",""),"|Float","")&amp;IF(OR($L2070=TRUE,$A2070=0,MOD($A2070,ChapterTable!$R$20)&lt;&gt;0),"","보스")&amp;"인게임누적곱배수",ChapterTable!$R:$S,2,0)^C2070
    +VLOOKUP(SUBSTITUTE(SUBSTITUTE(E$1,"standard",""),"|Float","")&amp;IF(OR($L2070=TRUE,$A2070=0,MOD($A2070,ChapterTable!$R$20)&lt;&gt;0),"","보스")&amp;"인게임누적합배수",ChapterTable!$R:$S,2,0)*C2070)
  )
  )
  )
)</f>
        <v>217545.68474121095</v>
      </c>
      <c r="F2070" s="1">
        <f ca="1">IF(AND($A2070=0,$B2070=1),
    VLOOKUP(1,ChapterTable!$1:$1048576,MATCH("최종"&amp;SUBSTITUTE(SUBSTITUTE(F$1,"standard",""),"|Float",""),ChapterTable!$1:$1,0),0)*ChapterTable!$P$17,
  IF(AND($A2070=0,$B2070=0),
    F2071,
  IF($B2070=0,
    VLOOKUP($A2070,ChapterTable!$1:$1048576,MATCH("최종"&amp;SUBSTITUTE(SUBSTITUTE(F$1,"standard",""),"|Float",""),ChapterTable!$1:$1,0),0),
  IF($B2070=1,
    IF($L2070=FALSE,
      VLOOKUP($A2070,ChapterTable!$1:$1048576,MATCH("최종"&amp;SUBSTITUTE(SUBSTITUTE(F$1,"standard",""),"|Float",""),ChapterTable!$1:$1,0),0),
      VLOOKUP($A2070-ChapterTable!$P$11,ChapterTable!$1:$1048576,MATCH("최종"&amp;SUBSTITUTE(SUBSTITUTE(F$1,"standard",""),"|Float",""),ChapterTable!$1:$1,0),0)*ChapterTable!$P$14
    ),
  OFFSET(F2070,-$B2070+IF($L2070,1,0),0)*
    (VLOOKUP(SUBSTITUTE(SUBSTITUTE(F$1,"standard",""),"|Float","")&amp;IF(OR($L2070=TRUE,$A2070=0,MOD($A2070,ChapterTable!$R$20)&lt;&gt;0),"","보스")&amp;"인게임누적곱배수",ChapterTable!$R:$S,2,0)^D2070
    +VLOOKUP(SUBSTITUTE(SUBSTITUTE(F$1,"standard",""),"|Float","")&amp;IF(OR($L2070=TRUE,$A2070=0,MOD($A2070,ChapterTable!$R$20)&lt;&gt;0),"","보스")&amp;"인게임누적합배수",ChapterTable!$R:$S,2,0)*D2070)
  )
  )
  )
)</f>
        <v>65150.400378227219</v>
      </c>
      <c r="G2070" t="s">
        <v>715</v>
      </c>
      <c r="J2070" t="str">
        <f>IF(ISBLANK(I2070),"",
IFERROR(VLOOKUP(I2070,[1]StringTable!$1:$1048576,MATCH("kor|String",[1]StringTable!$1:$1,0),0),
"스트링없음"))</f>
        <v/>
      </c>
      <c r="L2070" t="b">
        <v>1</v>
      </c>
      <c r="N2070" t="str">
        <f>IF(ISBLANK(M2070),"",IF(ISERROR(VLOOKUP(M2070,MapTable!$A:$A,1,0)),"맵없음",""))</f>
        <v/>
      </c>
      <c r="O2070">
        <f t="shared" si="230"/>
        <v>93</v>
      </c>
      <c r="Q2070">
        <f t="shared" si="231"/>
        <v>93</v>
      </c>
      <c r="R2070" t="b">
        <f t="shared" ca="1" si="232"/>
        <v>1</v>
      </c>
      <c r="T2070" t="b">
        <f t="shared" ca="1" si="233"/>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236"/>
        <v>0.33333333333333331</v>
      </c>
      <c r="AJ2070">
        <f t="shared" si="234"/>
        <v>0.395555555</v>
      </c>
      <c r="AK2070">
        <f t="shared" si="235"/>
        <v>1</v>
      </c>
      <c r="AL2070">
        <f t="shared" si="229"/>
        <v>4</v>
      </c>
    </row>
    <row r="2071" spans="1:38" hidden="1" x14ac:dyDescent="0.3">
      <c r="A2071">
        <v>19</v>
      </c>
      <c r="B2071">
        <v>30</v>
      </c>
      <c r="C2071">
        <f>IF(OR($L2071=TRUE,$A2071=0,MOD($A2071,ChapterTable!$R$20)&lt;&gt;0),
MAX(0,INT(($B2071+ChapterTable!$P$26+VLOOKUP(SUBSTITUTE(C$1,"성장단계","")&amp;"단계오프셋",ChapterTable!$R:$S,2,0))/ChapterTable!$P$23)),
MAX(0,INT(($B2071+ChapterTable!$R$26+VLOOKUP(SUBSTITUTE(C$1,"성장단계","")&amp;"보스단계오프셋",ChapterTable!$R:$S,2,0))/ChapterTable!$R$23)))</f>
        <v>3</v>
      </c>
      <c r="D2071">
        <f>IF(OR($L2071=TRUE,$A2071=0,MOD($A2071,ChapterTable!$R$20)&lt;&gt;0),
MAX(0,INT(($B2071+ChapterTable!$P$26+VLOOKUP(SUBSTITUTE(D$1,"성장단계","")&amp;"단계오프셋",ChapterTable!$R:$S,2,0))/ChapterTable!$P$23)),
MAX(0,INT(($B2071+ChapterTable!$R$26+VLOOKUP(SUBSTITUTE(D$1,"성장단계","")&amp;"보스단계오프셋",ChapterTable!$R:$S,2,0))/ChapterTable!$R$23)))</f>
        <v>2</v>
      </c>
      <c r="E2071" s="1">
        <f ca="1">IF(AND($A2071=0,$B2071=1),
    VLOOKUP(1,ChapterTable!$1:$1048576,MATCH("최종"&amp;SUBSTITUTE(SUBSTITUTE(E$1,"standard",""),"|Float",""),ChapterTable!$1:$1,0),0)*ChapterTable!$P$17,
  IF(AND($A2071=0,$B2071=0),
    E2072,
  IF($B2071=0,
    VLOOKUP($A2071,ChapterTable!$1:$1048576,MATCH("최종"&amp;SUBSTITUTE(SUBSTITUTE(E$1,"standard",""),"|Float",""),ChapterTable!$1:$1,0),0),
  IF($B2071=1,
    IF($L2071=FALSE,
      VLOOKUP($A2071,ChapterTable!$1:$1048576,MATCH("최종"&amp;SUBSTITUTE(SUBSTITUTE(E$1,"standard",""),"|Float",""),ChapterTable!$1:$1,0),0),
      VLOOKUP($A2071-ChapterTable!$P$11,ChapterTable!$1:$1048576,MATCH("최종"&amp;SUBSTITUTE(SUBSTITUTE(E$1,"standard",""),"|Float",""),ChapterTable!$1:$1,0),0)*ChapterTable!$P$14
    ),
  OFFSET(E2071,-$B2071+IF($L2071,1,0),0)*IF($B2071&gt;OFFSET($B2071,1,0),ChapterTable!$R$17,1)*
    (VLOOKUP(SUBSTITUTE(SUBSTITUTE(E$1,"standard",""),"|Float","")&amp;IF(OR($L2071=TRUE,$A2071=0,MOD($A2071,ChapterTable!$R$20)&lt;&gt;0),"","보스")&amp;"인게임누적곱배수",ChapterTable!$R:$S,2,0)^C2071
    +VLOOKUP(SUBSTITUTE(SUBSTITUTE(E$1,"standard",""),"|Float","")&amp;IF(OR($L2071=TRUE,$A2071=0,MOD($A2071,ChapterTable!$R$20)&lt;&gt;0),"","보스")&amp;"인게임누적합배수",ChapterTable!$R:$S,2,0)*C2071)
  )
  )
  )
)</f>
        <v>217545.68474121095</v>
      </c>
      <c r="F2071" s="1">
        <f ca="1">IF(AND($A2071=0,$B2071=1),
    VLOOKUP(1,ChapterTable!$1:$1048576,MATCH("최종"&amp;SUBSTITUTE(SUBSTITUTE(F$1,"standard",""),"|Float",""),ChapterTable!$1:$1,0),0)*ChapterTable!$P$17,
  IF(AND($A2071=0,$B2071=0),
    F2072,
  IF($B2071=0,
    VLOOKUP($A2071,ChapterTable!$1:$1048576,MATCH("최종"&amp;SUBSTITUTE(SUBSTITUTE(F$1,"standard",""),"|Float",""),ChapterTable!$1:$1,0),0),
  IF($B2071=1,
    IF($L2071=FALSE,
      VLOOKUP($A2071,ChapterTable!$1:$1048576,MATCH("최종"&amp;SUBSTITUTE(SUBSTITUTE(F$1,"standard",""),"|Float",""),ChapterTable!$1:$1,0),0),
      VLOOKUP($A2071-ChapterTable!$P$11,ChapterTable!$1:$1048576,MATCH("최종"&amp;SUBSTITUTE(SUBSTITUTE(F$1,"standard",""),"|Float",""),ChapterTable!$1:$1,0),0)*ChapterTable!$P$14
    ),
  OFFSET(F2071,-$B2071+IF($L2071,1,0),0)*
    (VLOOKUP(SUBSTITUTE(SUBSTITUTE(F$1,"standard",""),"|Float","")&amp;IF(OR($L2071=TRUE,$A2071=0,MOD($A2071,ChapterTable!$R$20)&lt;&gt;0),"","보스")&amp;"인게임누적곱배수",ChapterTable!$R:$S,2,0)^D2071
    +VLOOKUP(SUBSTITUTE(SUBSTITUTE(F$1,"standard",""),"|Float","")&amp;IF(OR($L2071=TRUE,$A2071=0,MOD($A2071,ChapterTable!$R$20)&lt;&gt;0),"","보스")&amp;"인게임누적합배수",ChapterTable!$R:$S,2,0)*D2071)
  )
  )
  )
)</f>
        <v>65150.400378227219</v>
      </c>
      <c r="G2071" t="s">
        <v>715</v>
      </c>
      <c r="J2071" t="str">
        <f>IF(ISBLANK(I2071),"",
IFERROR(VLOOKUP(I2071,[1]StringTable!$1:$1048576,MATCH("kor|String",[1]StringTable!$1:$1,0),0),
"스트링없음"))</f>
        <v/>
      </c>
      <c r="L2071" t="b">
        <v>1</v>
      </c>
      <c r="N2071" t="str">
        <f>IF(ISBLANK(M2071),"",IF(ISERROR(VLOOKUP(M2071,MapTable!$A:$A,1,0)),"맵없음",""))</f>
        <v/>
      </c>
      <c r="O2071">
        <f t="shared" si="230"/>
        <v>23</v>
      </c>
      <c r="Q2071">
        <f t="shared" si="231"/>
        <v>23</v>
      </c>
      <c r="R2071" t="b">
        <f t="shared" ca="1" si="232"/>
        <v>1</v>
      </c>
      <c r="T2071" t="b">
        <f t="shared" ca="1" si="233"/>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236"/>
        <v>0.33333333333333331</v>
      </c>
      <c r="AJ2071">
        <f t="shared" si="234"/>
        <v>1</v>
      </c>
      <c r="AK2071">
        <f t="shared" si="235"/>
        <v>3</v>
      </c>
      <c r="AL2071">
        <f t="shared" si="229"/>
        <v>4</v>
      </c>
    </row>
    <row r="2072" spans="1:38" hidden="1" x14ac:dyDescent="0.3">
      <c r="A2072">
        <v>19</v>
      </c>
      <c r="B2072">
        <v>31</v>
      </c>
      <c r="C2072">
        <f>IF(OR($L2072=TRUE,$A2072=0,MOD($A2072,ChapterTable!$R$20)&lt;&gt;0),
MAX(0,INT(($B2072+ChapterTable!$P$26+VLOOKUP(SUBSTITUTE(C$1,"성장단계","")&amp;"단계오프셋",ChapterTable!$R:$S,2,0))/ChapterTable!$P$23)),
MAX(0,INT(($B2072+ChapterTable!$R$26+VLOOKUP(SUBSTITUTE(C$1,"성장단계","")&amp;"보스단계오프셋",ChapterTable!$R:$S,2,0))/ChapterTable!$R$23)))</f>
        <v>3</v>
      </c>
      <c r="D2072">
        <f>IF(OR($L2072=TRUE,$A2072=0,MOD($A2072,ChapterTable!$R$20)&lt;&gt;0),
MAX(0,INT(($B2072+ChapterTable!$P$26+VLOOKUP(SUBSTITUTE(D$1,"성장단계","")&amp;"단계오프셋",ChapterTable!$R:$S,2,0))/ChapterTable!$P$23)),
MAX(0,INT(($B2072+ChapterTable!$R$26+VLOOKUP(SUBSTITUTE(D$1,"성장단계","")&amp;"보스단계오프셋",ChapterTable!$R:$S,2,0))/ChapterTable!$R$23)))</f>
        <v>3</v>
      </c>
      <c r="E2072" s="1">
        <f ca="1">IF(AND($A2072=0,$B2072=1),
    VLOOKUP(1,ChapterTable!$1:$1048576,MATCH("최종"&amp;SUBSTITUTE(SUBSTITUTE(E$1,"standard",""),"|Float",""),ChapterTable!$1:$1,0),0)*ChapterTable!$P$17,
  IF(AND($A2072=0,$B2072=0),
    E2073,
  IF($B2072=0,
    VLOOKUP($A2072,ChapterTable!$1:$1048576,MATCH("최종"&amp;SUBSTITUTE(SUBSTITUTE(E$1,"standard",""),"|Float",""),ChapterTable!$1:$1,0),0),
  IF($B2072=1,
    IF($L2072=FALSE,
      VLOOKUP($A2072,ChapterTable!$1:$1048576,MATCH("최종"&amp;SUBSTITUTE(SUBSTITUTE(E$1,"standard",""),"|Float",""),ChapterTable!$1:$1,0),0),
      VLOOKUP($A2072-ChapterTable!$P$11,ChapterTable!$1:$1048576,MATCH("최종"&amp;SUBSTITUTE(SUBSTITUTE(E$1,"standard",""),"|Float",""),ChapterTable!$1:$1,0),0)*ChapterTable!$P$14
    ),
  OFFSET(E2072,-$B2072+IF($L2072,1,0),0)*IF($B2072&gt;OFFSET($B2072,1,0),ChapterTable!$R$17,1)*
    (VLOOKUP(SUBSTITUTE(SUBSTITUTE(E$1,"standard",""),"|Float","")&amp;IF(OR($L2072=TRUE,$A2072=0,MOD($A2072,ChapterTable!$R$20)&lt;&gt;0),"","보스")&amp;"인게임누적곱배수",ChapterTable!$R:$S,2,0)^C2072
    +VLOOKUP(SUBSTITUTE(SUBSTITUTE(E$1,"standard",""),"|Float","")&amp;IF(OR($L2072=TRUE,$A2072=0,MOD($A2072,ChapterTable!$R$20)&lt;&gt;0),"","보스")&amp;"인게임누적합배수",ChapterTable!$R:$S,2,0)*C2072)
  )
  )
  )
)</f>
        <v>217545.68474121095</v>
      </c>
      <c r="F2072" s="1">
        <f ca="1">IF(AND($A2072=0,$B2072=1),
    VLOOKUP(1,ChapterTable!$1:$1048576,MATCH("최종"&amp;SUBSTITUTE(SUBSTITUTE(F$1,"standard",""),"|Float",""),ChapterTable!$1:$1,0),0)*ChapterTable!$P$17,
  IF(AND($A2072=0,$B2072=0),
    F2073,
  IF($B2072=0,
    VLOOKUP($A2072,ChapterTable!$1:$1048576,MATCH("최종"&amp;SUBSTITUTE(SUBSTITUTE(F$1,"standard",""),"|Float",""),ChapterTable!$1:$1,0),0),
  IF($B2072=1,
    IF($L2072=FALSE,
      VLOOKUP($A2072,ChapterTable!$1:$1048576,MATCH("최종"&amp;SUBSTITUTE(SUBSTITUTE(F$1,"standard",""),"|Float",""),ChapterTable!$1:$1,0),0),
      VLOOKUP($A2072-ChapterTable!$P$11,ChapterTable!$1:$1048576,MATCH("최종"&amp;SUBSTITUTE(SUBSTITUTE(F$1,"standard",""),"|Float",""),ChapterTable!$1:$1,0),0)*ChapterTable!$P$14
    ),
  OFFSET(F2072,-$B2072+IF($L2072,1,0),0)*
    (VLOOKUP(SUBSTITUTE(SUBSTITUTE(F$1,"standard",""),"|Float","")&amp;IF(OR($L2072=TRUE,$A2072=0,MOD($A2072,ChapterTable!$R$20)&lt;&gt;0),"","보스")&amp;"인게임누적곱배수",ChapterTable!$R:$S,2,0)^D2072
    +VLOOKUP(SUBSTITUTE(SUBSTITUTE(F$1,"standard",""),"|Float","")&amp;IF(OR($L2072=TRUE,$A2072=0,MOD($A2072,ChapterTable!$R$20)&lt;&gt;0),"","보스")&amp;"인게임누적합배수",ChapterTable!$R:$S,2,0)*D2072)
  )
  )
  )
)</f>
        <v>69399.33953332901</v>
      </c>
      <c r="G2072" t="s">
        <v>715</v>
      </c>
      <c r="J2072" t="str">
        <f>IF(ISBLANK(I2072),"",
IFERROR(VLOOKUP(I2072,[1]StringTable!$1:$1048576,MATCH("kor|String",[1]StringTable!$1:$1,0),0),
"스트링없음"))</f>
        <v/>
      </c>
      <c r="L2072" t="b">
        <v>1</v>
      </c>
      <c r="N2072" t="str">
        <f>IF(ISBLANK(M2072),"",IF(ISERROR(VLOOKUP(M2072,MapTable!$A:$A,1,0)),"맵없음",""))</f>
        <v/>
      </c>
      <c r="O2072">
        <f t="shared" si="230"/>
        <v>4</v>
      </c>
      <c r="Q2072">
        <f t="shared" si="231"/>
        <v>4</v>
      </c>
      <c r="R2072" t="b">
        <f t="shared" ca="1" si="232"/>
        <v>1</v>
      </c>
      <c r="T2072" t="b">
        <f t="shared" ca="1" si="233"/>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236"/>
        <v>0.25</v>
      </c>
      <c r="AJ2072">
        <f t="shared" si="234"/>
        <v>0.32</v>
      </c>
      <c r="AK2072">
        <f t="shared" si="235"/>
        <v>1</v>
      </c>
      <c r="AL2072">
        <f t="shared" si="229"/>
        <v>4</v>
      </c>
    </row>
    <row r="2073" spans="1:38" hidden="1" x14ac:dyDescent="0.3">
      <c r="A2073">
        <v>19</v>
      </c>
      <c r="B2073">
        <v>32</v>
      </c>
      <c r="C2073">
        <f>IF(OR($L2073=TRUE,$A2073=0,MOD($A2073,ChapterTable!$R$20)&lt;&gt;0),
MAX(0,INT(($B2073+ChapterTable!$P$26+VLOOKUP(SUBSTITUTE(C$1,"성장단계","")&amp;"단계오프셋",ChapterTable!$R:$S,2,0))/ChapterTable!$P$23)),
MAX(0,INT(($B2073+ChapterTable!$R$26+VLOOKUP(SUBSTITUTE(C$1,"성장단계","")&amp;"보스단계오프셋",ChapterTable!$R:$S,2,0))/ChapterTable!$R$23)))</f>
        <v>3</v>
      </c>
      <c r="D2073">
        <f>IF(OR($L2073=TRUE,$A2073=0,MOD($A2073,ChapterTable!$R$20)&lt;&gt;0),
MAX(0,INT(($B2073+ChapterTable!$P$26+VLOOKUP(SUBSTITUTE(D$1,"성장단계","")&amp;"단계오프셋",ChapterTable!$R:$S,2,0))/ChapterTable!$P$23)),
MAX(0,INT(($B2073+ChapterTable!$R$26+VLOOKUP(SUBSTITUTE(D$1,"성장단계","")&amp;"보스단계오프셋",ChapterTable!$R:$S,2,0))/ChapterTable!$R$23)))</f>
        <v>3</v>
      </c>
      <c r="E2073" s="1">
        <f ca="1">IF(AND($A2073=0,$B2073=1),
    VLOOKUP(1,ChapterTable!$1:$1048576,MATCH("최종"&amp;SUBSTITUTE(SUBSTITUTE(E$1,"standard",""),"|Float",""),ChapterTable!$1:$1,0),0)*ChapterTable!$P$17,
  IF(AND($A2073=0,$B2073=0),
    E2074,
  IF($B2073=0,
    VLOOKUP($A2073,ChapterTable!$1:$1048576,MATCH("최종"&amp;SUBSTITUTE(SUBSTITUTE(E$1,"standard",""),"|Float",""),ChapterTable!$1:$1,0),0),
  IF($B2073=1,
    IF($L2073=FALSE,
      VLOOKUP($A2073,ChapterTable!$1:$1048576,MATCH("최종"&amp;SUBSTITUTE(SUBSTITUTE(E$1,"standard",""),"|Float",""),ChapterTable!$1:$1,0),0),
      VLOOKUP($A2073-ChapterTable!$P$11,ChapterTable!$1:$1048576,MATCH("최종"&amp;SUBSTITUTE(SUBSTITUTE(E$1,"standard",""),"|Float",""),ChapterTable!$1:$1,0),0)*ChapterTable!$P$14
    ),
  OFFSET(E2073,-$B2073+IF($L2073,1,0),0)*IF($B2073&gt;OFFSET($B2073,1,0),ChapterTable!$R$17,1)*
    (VLOOKUP(SUBSTITUTE(SUBSTITUTE(E$1,"standard",""),"|Float","")&amp;IF(OR($L2073=TRUE,$A2073=0,MOD($A2073,ChapterTable!$R$20)&lt;&gt;0),"","보스")&amp;"인게임누적곱배수",ChapterTable!$R:$S,2,0)^C2073
    +VLOOKUP(SUBSTITUTE(SUBSTITUTE(E$1,"standard",""),"|Float","")&amp;IF(OR($L2073=TRUE,$A2073=0,MOD($A2073,ChapterTable!$R$20)&lt;&gt;0),"","보스")&amp;"인게임누적합배수",ChapterTable!$R:$S,2,0)*C2073)
  )
  )
  )
)</f>
        <v>217545.68474121095</v>
      </c>
      <c r="F2073" s="1">
        <f ca="1">IF(AND($A2073=0,$B2073=1),
    VLOOKUP(1,ChapterTable!$1:$1048576,MATCH("최종"&amp;SUBSTITUTE(SUBSTITUTE(F$1,"standard",""),"|Float",""),ChapterTable!$1:$1,0),0)*ChapterTable!$P$17,
  IF(AND($A2073=0,$B2073=0),
    F2074,
  IF($B2073=0,
    VLOOKUP($A2073,ChapterTable!$1:$1048576,MATCH("최종"&amp;SUBSTITUTE(SUBSTITUTE(F$1,"standard",""),"|Float",""),ChapterTable!$1:$1,0),0),
  IF($B2073=1,
    IF($L2073=FALSE,
      VLOOKUP($A2073,ChapterTable!$1:$1048576,MATCH("최종"&amp;SUBSTITUTE(SUBSTITUTE(F$1,"standard",""),"|Float",""),ChapterTable!$1:$1,0),0),
      VLOOKUP($A2073-ChapterTable!$P$11,ChapterTable!$1:$1048576,MATCH("최종"&amp;SUBSTITUTE(SUBSTITUTE(F$1,"standard",""),"|Float",""),ChapterTable!$1:$1,0),0)*ChapterTable!$P$14
    ),
  OFFSET(F2073,-$B2073+IF($L2073,1,0),0)*
    (VLOOKUP(SUBSTITUTE(SUBSTITUTE(F$1,"standard",""),"|Float","")&amp;IF(OR($L2073=TRUE,$A2073=0,MOD($A2073,ChapterTable!$R$20)&lt;&gt;0),"","보스")&amp;"인게임누적곱배수",ChapterTable!$R:$S,2,0)^D2073
    +VLOOKUP(SUBSTITUTE(SUBSTITUTE(F$1,"standard",""),"|Float","")&amp;IF(OR($L2073=TRUE,$A2073=0,MOD($A2073,ChapterTable!$R$20)&lt;&gt;0),"","보스")&amp;"인게임누적합배수",ChapterTable!$R:$S,2,0)*D2073)
  )
  )
  )
)</f>
        <v>69399.33953332901</v>
      </c>
      <c r="G2073" t="s">
        <v>715</v>
      </c>
      <c r="J2073" t="str">
        <f>IF(ISBLANK(I2073),"",
IFERROR(VLOOKUP(I2073,[1]StringTable!$1:$1048576,MATCH("kor|String",[1]StringTable!$1:$1,0),0),
"스트링없음"))</f>
        <v/>
      </c>
      <c r="L2073" t="b">
        <v>1</v>
      </c>
      <c r="N2073" t="str">
        <f>IF(ISBLANK(M2073),"",IF(ISERROR(VLOOKUP(M2073,MapTable!$A:$A,1,0)),"맵없음",""))</f>
        <v/>
      </c>
      <c r="O2073">
        <f t="shared" si="230"/>
        <v>4</v>
      </c>
      <c r="Q2073">
        <f t="shared" si="231"/>
        <v>4</v>
      </c>
      <c r="R2073" t="b">
        <f t="shared" ca="1" si="232"/>
        <v>1</v>
      </c>
      <c r="T2073" t="b">
        <f t="shared" ca="1" si="233"/>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236"/>
        <v>0.25</v>
      </c>
      <c r="AJ2073">
        <f t="shared" si="234"/>
        <v>0.32</v>
      </c>
      <c r="AK2073">
        <f t="shared" si="235"/>
        <v>1</v>
      </c>
      <c r="AL2073">
        <f t="shared" si="229"/>
        <v>4</v>
      </c>
    </row>
    <row r="2074" spans="1:38" hidden="1" x14ac:dyDescent="0.3">
      <c r="A2074">
        <v>19</v>
      </c>
      <c r="B2074">
        <v>33</v>
      </c>
      <c r="C2074">
        <f>IF(OR($L2074=TRUE,$A2074=0,MOD($A2074,ChapterTable!$R$20)&lt;&gt;0),
MAX(0,INT(($B2074+ChapterTable!$P$26+VLOOKUP(SUBSTITUTE(C$1,"성장단계","")&amp;"단계오프셋",ChapterTable!$R:$S,2,0))/ChapterTable!$P$23)),
MAX(0,INT(($B2074+ChapterTable!$R$26+VLOOKUP(SUBSTITUTE(C$1,"성장단계","")&amp;"보스단계오프셋",ChapterTable!$R:$S,2,0))/ChapterTable!$R$23)))</f>
        <v>3</v>
      </c>
      <c r="D2074">
        <f>IF(OR($L2074=TRUE,$A2074=0,MOD($A2074,ChapterTable!$R$20)&lt;&gt;0),
MAX(0,INT(($B2074+ChapterTable!$P$26+VLOOKUP(SUBSTITUTE(D$1,"성장단계","")&amp;"단계오프셋",ChapterTable!$R:$S,2,0))/ChapterTable!$P$23)),
MAX(0,INT(($B2074+ChapterTable!$R$26+VLOOKUP(SUBSTITUTE(D$1,"성장단계","")&amp;"보스단계오프셋",ChapterTable!$R:$S,2,0))/ChapterTable!$R$23)))</f>
        <v>3</v>
      </c>
      <c r="E2074" s="1">
        <f ca="1">IF(AND($A2074=0,$B2074=1),
    VLOOKUP(1,ChapterTable!$1:$1048576,MATCH("최종"&amp;SUBSTITUTE(SUBSTITUTE(E$1,"standard",""),"|Float",""),ChapterTable!$1:$1,0),0)*ChapterTable!$P$17,
  IF(AND($A2074=0,$B2074=0),
    E2075,
  IF($B2074=0,
    VLOOKUP($A2074,ChapterTable!$1:$1048576,MATCH("최종"&amp;SUBSTITUTE(SUBSTITUTE(E$1,"standard",""),"|Float",""),ChapterTable!$1:$1,0),0),
  IF($B2074=1,
    IF($L2074=FALSE,
      VLOOKUP($A2074,ChapterTable!$1:$1048576,MATCH("최종"&amp;SUBSTITUTE(SUBSTITUTE(E$1,"standard",""),"|Float",""),ChapterTable!$1:$1,0),0),
      VLOOKUP($A2074-ChapterTable!$P$11,ChapterTable!$1:$1048576,MATCH("최종"&amp;SUBSTITUTE(SUBSTITUTE(E$1,"standard",""),"|Float",""),ChapterTable!$1:$1,0),0)*ChapterTable!$P$14
    ),
  OFFSET(E2074,-$B2074+IF($L2074,1,0),0)*IF($B2074&gt;OFFSET($B2074,1,0),ChapterTable!$R$17,1)*
    (VLOOKUP(SUBSTITUTE(SUBSTITUTE(E$1,"standard",""),"|Float","")&amp;IF(OR($L2074=TRUE,$A2074=0,MOD($A2074,ChapterTable!$R$20)&lt;&gt;0),"","보스")&amp;"인게임누적곱배수",ChapterTable!$R:$S,2,0)^C2074
    +VLOOKUP(SUBSTITUTE(SUBSTITUTE(E$1,"standard",""),"|Float","")&amp;IF(OR($L2074=TRUE,$A2074=0,MOD($A2074,ChapterTable!$R$20)&lt;&gt;0),"","보스")&amp;"인게임누적합배수",ChapterTable!$R:$S,2,0)*C2074)
  )
  )
  )
)</f>
        <v>217545.68474121095</v>
      </c>
      <c r="F2074" s="1">
        <f ca="1">IF(AND($A2074=0,$B2074=1),
    VLOOKUP(1,ChapterTable!$1:$1048576,MATCH("최종"&amp;SUBSTITUTE(SUBSTITUTE(F$1,"standard",""),"|Float",""),ChapterTable!$1:$1,0),0)*ChapterTable!$P$17,
  IF(AND($A2074=0,$B2074=0),
    F2075,
  IF($B2074=0,
    VLOOKUP($A2074,ChapterTable!$1:$1048576,MATCH("최종"&amp;SUBSTITUTE(SUBSTITUTE(F$1,"standard",""),"|Float",""),ChapterTable!$1:$1,0),0),
  IF($B2074=1,
    IF($L2074=FALSE,
      VLOOKUP($A2074,ChapterTable!$1:$1048576,MATCH("최종"&amp;SUBSTITUTE(SUBSTITUTE(F$1,"standard",""),"|Float",""),ChapterTable!$1:$1,0),0),
      VLOOKUP($A2074-ChapterTable!$P$11,ChapterTable!$1:$1048576,MATCH("최종"&amp;SUBSTITUTE(SUBSTITUTE(F$1,"standard",""),"|Float",""),ChapterTable!$1:$1,0),0)*ChapterTable!$P$14
    ),
  OFFSET(F2074,-$B2074+IF($L2074,1,0),0)*
    (VLOOKUP(SUBSTITUTE(SUBSTITUTE(F$1,"standard",""),"|Float","")&amp;IF(OR($L2074=TRUE,$A2074=0,MOD($A2074,ChapterTable!$R$20)&lt;&gt;0),"","보스")&amp;"인게임누적곱배수",ChapterTable!$R:$S,2,0)^D2074
    +VLOOKUP(SUBSTITUTE(SUBSTITUTE(F$1,"standard",""),"|Float","")&amp;IF(OR($L2074=TRUE,$A2074=0,MOD($A2074,ChapterTable!$R$20)&lt;&gt;0),"","보스")&amp;"인게임누적합배수",ChapterTable!$R:$S,2,0)*D2074)
  )
  )
  )
)</f>
        <v>69399.33953332901</v>
      </c>
      <c r="G2074" t="s">
        <v>715</v>
      </c>
      <c r="J2074" t="str">
        <f>IF(ISBLANK(I2074),"",
IFERROR(VLOOKUP(I2074,[1]StringTable!$1:$1048576,MATCH("kor|String",[1]StringTable!$1:$1,0),0),
"스트링없음"))</f>
        <v/>
      </c>
      <c r="L2074" t="b">
        <v>1</v>
      </c>
      <c r="N2074" t="str">
        <f>IF(ISBLANK(M2074),"",IF(ISERROR(VLOOKUP(M2074,MapTable!$A:$A,1,0)),"맵없음",""))</f>
        <v/>
      </c>
      <c r="O2074">
        <f t="shared" si="230"/>
        <v>4</v>
      </c>
      <c r="Q2074">
        <f t="shared" si="231"/>
        <v>4</v>
      </c>
      <c r="R2074" t="b">
        <f t="shared" ca="1" si="232"/>
        <v>1</v>
      </c>
      <c r="T2074" t="b">
        <f t="shared" ca="1" si="233"/>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236"/>
        <v>0.25</v>
      </c>
      <c r="AJ2074">
        <f t="shared" si="234"/>
        <v>0.32</v>
      </c>
      <c r="AK2074">
        <f t="shared" si="235"/>
        <v>1</v>
      </c>
      <c r="AL2074">
        <f t="shared" si="229"/>
        <v>4</v>
      </c>
    </row>
    <row r="2075" spans="1:38" hidden="1" x14ac:dyDescent="0.3">
      <c r="A2075">
        <v>19</v>
      </c>
      <c r="B2075">
        <v>34</v>
      </c>
      <c r="C2075">
        <f>IF(OR($L2075=TRUE,$A2075=0,MOD($A2075,ChapterTable!$R$20)&lt;&gt;0),
MAX(0,INT(($B2075+ChapterTable!$P$26+VLOOKUP(SUBSTITUTE(C$1,"성장단계","")&amp;"단계오프셋",ChapterTable!$R:$S,2,0))/ChapterTable!$P$23)),
MAX(0,INT(($B2075+ChapterTable!$R$26+VLOOKUP(SUBSTITUTE(C$1,"성장단계","")&amp;"보스단계오프셋",ChapterTable!$R:$S,2,0))/ChapterTable!$R$23)))</f>
        <v>3</v>
      </c>
      <c r="D2075">
        <f>IF(OR($L2075=TRUE,$A2075=0,MOD($A2075,ChapterTable!$R$20)&lt;&gt;0),
MAX(0,INT(($B2075+ChapterTable!$P$26+VLOOKUP(SUBSTITUTE(D$1,"성장단계","")&amp;"단계오프셋",ChapterTable!$R:$S,2,0))/ChapterTable!$P$23)),
MAX(0,INT(($B2075+ChapterTable!$R$26+VLOOKUP(SUBSTITUTE(D$1,"성장단계","")&amp;"보스단계오프셋",ChapterTable!$R:$S,2,0))/ChapterTable!$R$23)))</f>
        <v>3</v>
      </c>
      <c r="E2075" s="1">
        <f ca="1">IF(AND($A2075=0,$B2075=1),
    VLOOKUP(1,ChapterTable!$1:$1048576,MATCH("최종"&amp;SUBSTITUTE(SUBSTITUTE(E$1,"standard",""),"|Float",""),ChapterTable!$1:$1,0),0)*ChapterTable!$P$17,
  IF(AND($A2075=0,$B2075=0),
    E2076,
  IF($B2075=0,
    VLOOKUP($A2075,ChapterTable!$1:$1048576,MATCH("최종"&amp;SUBSTITUTE(SUBSTITUTE(E$1,"standard",""),"|Float",""),ChapterTable!$1:$1,0),0),
  IF($B2075=1,
    IF($L2075=FALSE,
      VLOOKUP($A2075,ChapterTable!$1:$1048576,MATCH("최종"&amp;SUBSTITUTE(SUBSTITUTE(E$1,"standard",""),"|Float",""),ChapterTable!$1:$1,0),0),
      VLOOKUP($A2075-ChapterTable!$P$11,ChapterTable!$1:$1048576,MATCH("최종"&amp;SUBSTITUTE(SUBSTITUTE(E$1,"standard",""),"|Float",""),ChapterTable!$1:$1,0),0)*ChapterTable!$P$14
    ),
  OFFSET(E2075,-$B2075+IF($L2075,1,0),0)*IF($B2075&gt;OFFSET($B2075,1,0),ChapterTable!$R$17,1)*
    (VLOOKUP(SUBSTITUTE(SUBSTITUTE(E$1,"standard",""),"|Float","")&amp;IF(OR($L2075=TRUE,$A2075=0,MOD($A2075,ChapterTable!$R$20)&lt;&gt;0),"","보스")&amp;"인게임누적곱배수",ChapterTable!$R:$S,2,0)^C2075
    +VLOOKUP(SUBSTITUTE(SUBSTITUTE(E$1,"standard",""),"|Float","")&amp;IF(OR($L2075=TRUE,$A2075=0,MOD($A2075,ChapterTable!$R$20)&lt;&gt;0),"","보스")&amp;"인게임누적합배수",ChapterTable!$R:$S,2,0)*C2075)
  )
  )
  )
)</f>
        <v>217545.68474121095</v>
      </c>
      <c r="F2075" s="1">
        <f ca="1">IF(AND($A2075=0,$B2075=1),
    VLOOKUP(1,ChapterTable!$1:$1048576,MATCH("최종"&amp;SUBSTITUTE(SUBSTITUTE(F$1,"standard",""),"|Float",""),ChapterTable!$1:$1,0),0)*ChapterTable!$P$17,
  IF(AND($A2075=0,$B2075=0),
    F2076,
  IF($B2075=0,
    VLOOKUP($A2075,ChapterTable!$1:$1048576,MATCH("최종"&amp;SUBSTITUTE(SUBSTITUTE(F$1,"standard",""),"|Float",""),ChapterTable!$1:$1,0),0),
  IF($B2075=1,
    IF($L2075=FALSE,
      VLOOKUP($A2075,ChapterTable!$1:$1048576,MATCH("최종"&amp;SUBSTITUTE(SUBSTITUTE(F$1,"standard",""),"|Float",""),ChapterTable!$1:$1,0),0),
      VLOOKUP($A2075-ChapterTable!$P$11,ChapterTable!$1:$1048576,MATCH("최종"&amp;SUBSTITUTE(SUBSTITUTE(F$1,"standard",""),"|Float",""),ChapterTable!$1:$1,0),0)*ChapterTable!$P$14
    ),
  OFFSET(F2075,-$B2075+IF($L2075,1,0),0)*
    (VLOOKUP(SUBSTITUTE(SUBSTITUTE(F$1,"standard",""),"|Float","")&amp;IF(OR($L2075=TRUE,$A2075=0,MOD($A2075,ChapterTable!$R$20)&lt;&gt;0),"","보스")&amp;"인게임누적곱배수",ChapterTable!$R:$S,2,0)^D2075
    +VLOOKUP(SUBSTITUTE(SUBSTITUTE(F$1,"standard",""),"|Float","")&amp;IF(OR($L2075=TRUE,$A2075=0,MOD($A2075,ChapterTable!$R$20)&lt;&gt;0),"","보스")&amp;"인게임누적합배수",ChapterTable!$R:$S,2,0)*D2075)
  )
  )
  )
)</f>
        <v>69399.33953332901</v>
      </c>
      <c r="G2075" t="s">
        <v>715</v>
      </c>
      <c r="J2075" t="str">
        <f>IF(ISBLANK(I2075),"",
IFERROR(VLOOKUP(I2075,[1]StringTable!$1:$1048576,MATCH("kor|String",[1]StringTable!$1:$1,0),0),
"스트링없음"))</f>
        <v/>
      </c>
      <c r="L2075" t="b">
        <v>1</v>
      </c>
      <c r="N2075" t="str">
        <f>IF(ISBLANK(M2075),"",IF(ISERROR(VLOOKUP(M2075,MapTable!$A:$A,1,0)),"맵없음",""))</f>
        <v/>
      </c>
      <c r="O2075">
        <f t="shared" si="230"/>
        <v>4</v>
      </c>
      <c r="Q2075">
        <f t="shared" si="231"/>
        <v>4</v>
      </c>
      <c r="R2075" t="b">
        <f t="shared" ca="1" si="232"/>
        <v>1</v>
      </c>
      <c r="T2075" t="b">
        <f t="shared" ca="1" si="233"/>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236"/>
        <v>0.25</v>
      </c>
      <c r="AJ2075">
        <f t="shared" si="234"/>
        <v>0.32</v>
      </c>
      <c r="AK2075">
        <f t="shared" si="235"/>
        <v>1</v>
      </c>
      <c r="AL2075">
        <f t="shared" si="229"/>
        <v>4</v>
      </c>
    </row>
    <row r="2076" spans="1:38" hidden="1" x14ac:dyDescent="0.3">
      <c r="A2076">
        <v>19</v>
      </c>
      <c r="B2076">
        <v>35</v>
      </c>
      <c r="C2076">
        <f>IF(OR($L2076=TRUE,$A2076=0,MOD($A2076,ChapterTable!$R$20)&lt;&gt;0),
MAX(0,INT(($B2076+ChapterTable!$P$26+VLOOKUP(SUBSTITUTE(C$1,"성장단계","")&amp;"단계오프셋",ChapterTable!$R:$S,2,0))/ChapterTable!$P$23)),
MAX(0,INT(($B2076+ChapterTable!$R$26+VLOOKUP(SUBSTITUTE(C$1,"성장단계","")&amp;"보스단계오프셋",ChapterTable!$R:$S,2,0))/ChapterTable!$R$23)))</f>
        <v>3</v>
      </c>
      <c r="D2076">
        <f>IF(OR($L2076=TRUE,$A2076=0,MOD($A2076,ChapterTable!$R$20)&lt;&gt;0),
MAX(0,INT(($B2076+ChapterTable!$P$26+VLOOKUP(SUBSTITUTE(D$1,"성장단계","")&amp;"단계오프셋",ChapterTable!$R:$S,2,0))/ChapterTable!$P$23)),
MAX(0,INT(($B2076+ChapterTable!$R$26+VLOOKUP(SUBSTITUTE(D$1,"성장단계","")&amp;"보스단계오프셋",ChapterTable!$R:$S,2,0))/ChapterTable!$R$23)))</f>
        <v>3</v>
      </c>
      <c r="E2076" s="1">
        <f ca="1">IF(AND($A2076=0,$B2076=1),
    VLOOKUP(1,ChapterTable!$1:$1048576,MATCH("최종"&amp;SUBSTITUTE(SUBSTITUTE(E$1,"standard",""),"|Float",""),ChapterTable!$1:$1,0),0)*ChapterTable!$P$17,
  IF(AND($A2076=0,$B2076=0),
    E2077,
  IF($B2076=0,
    VLOOKUP($A2076,ChapterTable!$1:$1048576,MATCH("최종"&amp;SUBSTITUTE(SUBSTITUTE(E$1,"standard",""),"|Float",""),ChapterTable!$1:$1,0),0),
  IF($B2076=1,
    IF($L2076=FALSE,
      VLOOKUP($A2076,ChapterTable!$1:$1048576,MATCH("최종"&amp;SUBSTITUTE(SUBSTITUTE(E$1,"standard",""),"|Float",""),ChapterTable!$1:$1,0),0),
      VLOOKUP($A2076-ChapterTable!$P$11,ChapterTable!$1:$1048576,MATCH("최종"&amp;SUBSTITUTE(SUBSTITUTE(E$1,"standard",""),"|Float",""),ChapterTable!$1:$1,0),0)*ChapterTable!$P$14
    ),
  OFFSET(E2076,-$B2076+IF($L2076,1,0),0)*IF($B2076&gt;OFFSET($B2076,1,0),ChapterTable!$R$17,1)*
    (VLOOKUP(SUBSTITUTE(SUBSTITUTE(E$1,"standard",""),"|Float","")&amp;IF(OR($L2076=TRUE,$A2076=0,MOD($A2076,ChapterTable!$R$20)&lt;&gt;0),"","보스")&amp;"인게임누적곱배수",ChapterTable!$R:$S,2,0)^C2076
    +VLOOKUP(SUBSTITUTE(SUBSTITUTE(E$1,"standard",""),"|Float","")&amp;IF(OR($L2076=TRUE,$A2076=0,MOD($A2076,ChapterTable!$R$20)&lt;&gt;0),"","보스")&amp;"인게임누적합배수",ChapterTable!$R:$S,2,0)*C2076)
  )
  )
  )
)</f>
        <v>217545.68474121095</v>
      </c>
      <c r="F2076" s="1">
        <f ca="1">IF(AND($A2076=0,$B2076=1),
    VLOOKUP(1,ChapterTable!$1:$1048576,MATCH("최종"&amp;SUBSTITUTE(SUBSTITUTE(F$1,"standard",""),"|Float",""),ChapterTable!$1:$1,0),0)*ChapterTable!$P$17,
  IF(AND($A2076=0,$B2076=0),
    F2077,
  IF($B2076=0,
    VLOOKUP($A2076,ChapterTable!$1:$1048576,MATCH("최종"&amp;SUBSTITUTE(SUBSTITUTE(F$1,"standard",""),"|Float",""),ChapterTable!$1:$1,0),0),
  IF($B2076=1,
    IF($L2076=FALSE,
      VLOOKUP($A2076,ChapterTable!$1:$1048576,MATCH("최종"&amp;SUBSTITUTE(SUBSTITUTE(F$1,"standard",""),"|Float",""),ChapterTable!$1:$1,0),0),
      VLOOKUP($A2076-ChapterTable!$P$11,ChapterTable!$1:$1048576,MATCH("최종"&amp;SUBSTITUTE(SUBSTITUTE(F$1,"standard",""),"|Float",""),ChapterTable!$1:$1,0),0)*ChapterTable!$P$14
    ),
  OFFSET(F2076,-$B2076+IF($L2076,1,0),0)*
    (VLOOKUP(SUBSTITUTE(SUBSTITUTE(F$1,"standard",""),"|Float","")&amp;IF(OR($L2076=TRUE,$A2076=0,MOD($A2076,ChapterTable!$R$20)&lt;&gt;0),"","보스")&amp;"인게임누적곱배수",ChapterTable!$R:$S,2,0)^D2076
    +VLOOKUP(SUBSTITUTE(SUBSTITUTE(F$1,"standard",""),"|Float","")&amp;IF(OR($L2076=TRUE,$A2076=0,MOD($A2076,ChapterTable!$R$20)&lt;&gt;0),"","보스")&amp;"인게임누적합배수",ChapterTable!$R:$S,2,0)*D2076)
  )
  )
  )
)</f>
        <v>69399.33953332901</v>
      </c>
      <c r="G2076" t="s">
        <v>715</v>
      </c>
      <c r="J2076" t="str">
        <f>IF(ISBLANK(I2076),"",
IFERROR(VLOOKUP(I2076,[1]StringTable!$1:$1048576,MATCH("kor|String",[1]StringTable!$1:$1,0),0),
"스트링없음"))</f>
        <v/>
      </c>
      <c r="L2076" t="b">
        <v>1</v>
      </c>
      <c r="N2076" t="str">
        <f>IF(ISBLANK(M2076),"",IF(ISERROR(VLOOKUP(M2076,MapTable!$A:$A,1,0)),"맵없음",""))</f>
        <v/>
      </c>
      <c r="O2076">
        <f t="shared" si="230"/>
        <v>11</v>
      </c>
      <c r="Q2076">
        <f t="shared" si="231"/>
        <v>11</v>
      </c>
      <c r="R2076" t="b">
        <f t="shared" ca="1" si="232"/>
        <v>1</v>
      </c>
      <c r="T2076" t="b">
        <f t="shared" ca="1" si="233"/>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236"/>
        <v>0.25</v>
      </c>
      <c r="AJ2076">
        <f t="shared" si="234"/>
        <v>0.32</v>
      </c>
      <c r="AK2076">
        <f t="shared" si="235"/>
        <v>1</v>
      </c>
      <c r="AL2076">
        <f t="shared" si="229"/>
        <v>4</v>
      </c>
    </row>
    <row r="2077" spans="1:38" hidden="1" x14ac:dyDescent="0.3">
      <c r="A2077">
        <v>19</v>
      </c>
      <c r="B2077">
        <v>36</v>
      </c>
      <c r="C2077">
        <f>IF(OR($L2077=TRUE,$A2077=0,MOD($A2077,ChapterTable!$R$20)&lt;&gt;0),
MAX(0,INT(($B2077+ChapterTable!$P$26+VLOOKUP(SUBSTITUTE(C$1,"성장단계","")&amp;"단계오프셋",ChapterTable!$R:$S,2,0))/ChapterTable!$P$23)),
MAX(0,INT(($B2077+ChapterTable!$R$26+VLOOKUP(SUBSTITUTE(C$1,"성장단계","")&amp;"보스단계오프셋",ChapterTable!$R:$S,2,0))/ChapterTable!$R$23)))</f>
        <v>4</v>
      </c>
      <c r="D2077">
        <f>IF(OR($L2077=TRUE,$A2077=0,MOD($A2077,ChapterTable!$R$20)&lt;&gt;0),
MAX(0,INT(($B2077+ChapterTable!$P$26+VLOOKUP(SUBSTITUTE(D$1,"성장단계","")&amp;"단계오프셋",ChapterTable!$R:$S,2,0))/ChapterTable!$P$23)),
MAX(0,INT(($B2077+ChapterTable!$R$26+VLOOKUP(SUBSTITUTE(D$1,"성장단계","")&amp;"보스단계오프셋",ChapterTable!$R:$S,2,0))/ChapterTable!$R$23)))</f>
        <v>3</v>
      </c>
      <c r="E2077" s="1">
        <f ca="1">IF(AND($A2077=0,$B2077=1),
    VLOOKUP(1,ChapterTable!$1:$1048576,MATCH("최종"&amp;SUBSTITUTE(SUBSTITUTE(E$1,"standard",""),"|Float",""),ChapterTable!$1:$1,0),0)*ChapterTable!$P$17,
  IF(AND($A2077=0,$B2077=0),
    E2078,
  IF($B2077=0,
    VLOOKUP($A2077,ChapterTable!$1:$1048576,MATCH("최종"&amp;SUBSTITUTE(SUBSTITUTE(E$1,"standard",""),"|Float",""),ChapterTable!$1:$1,0),0),
  IF($B2077=1,
    IF($L2077=FALSE,
      VLOOKUP($A2077,ChapterTable!$1:$1048576,MATCH("최종"&amp;SUBSTITUTE(SUBSTITUTE(E$1,"standard",""),"|Float",""),ChapterTable!$1:$1,0),0),
      VLOOKUP($A2077-ChapterTable!$P$11,ChapterTable!$1:$1048576,MATCH("최종"&amp;SUBSTITUTE(SUBSTITUTE(E$1,"standard",""),"|Float",""),ChapterTable!$1:$1,0),0)*ChapterTable!$P$14
    ),
  OFFSET(E2077,-$B2077+IF($L2077,1,0),0)*IF($B2077&gt;OFFSET($B2077,1,0),ChapterTable!$R$17,1)*
    (VLOOKUP(SUBSTITUTE(SUBSTITUTE(E$1,"standard",""),"|Float","")&amp;IF(OR($L2077=TRUE,$A2077=0,MOD($A2077,ChapterTable!$R$20)&lt;&gt;0),"","보스")&amp;"인게임누적곱배수",ChapterTable!$R:$S,2,0)^C2077
    +VLOOKUP(SUBSTITUTE(SUBSTITUTE(E$1,"standard",""),"|Float","")&amp;IF(OR($L2077=TRUE,$A2077=0,MOD($A2077,ChapterTable!$R$20)&lt;&gt;0),"","보스")&amp;"인게임누적합배수",ChapterTable!$R:$S,2,0)*C2077)
  )
  )
  )
)</f>
        <v>244738.89533386231</v>
      </c>
      <c r="F2077" s="1">
        <f ca="1">IF(AND($A2077=0,$B2077=1),
    VLOOKUP(1,ChapterTable!$1:$1048576,MATCH("최종"&amp;SUBSTITUTE(SUBSTITUTE(F$1,"standard",""),"|Float",""),ChapterTable!$1:$1,0),0)*ChapterTable!$P$17,
  IF(AND($A2077=0,$B2077=0),
    F2078,
  IF($B2077=0,
    VLOOKUP($A2077,ChapterTable!$1:$1048576,MATCH("최종"&amp;SUBSTITUTE(SUBSTITUTE(F$1,"standard",""),"|Float",""),ChapterTable!$1:$1,0),0),
  IF($B2077=1,
    IF($L2077=FALSE,
      VLOOKUP($A2077,ChapterTable!$1:$1048576,MATCH("최종"&amp;SUBSTITUTE(SUBSTITUTE(F$1,"standard",""),"|Float",""),ChapterTable!$1:$1,0),0),
      VLOOKUP($A2077-ChapterTable!$P$11,ChapterTable!$1:$1048576,MATCH("최종"&amp;SUBSTITUTE(SUBSTITUTE(F$1,"standard",""),"|Float",""),ChapterTable!$1:$1,0),0)*ChapterTable!$P$14
    ),
  OFFSET(F2077,-$B2077+IF($L2077,1,0),0)*
    (VLOOKUP(SUBSTITUTE(SUBSTITUTE(F$1,"standard",""),"|Float","")&amp;IF(OR($L2077=TRUE,$A2077=0,MOD($A2077,ChapterTable!$R$20)&lt;&gt;0),"","보스")&amp;"인게임누적곱배수",ChapterTable!$R:$S,2,0)^D2077
    +VLOOKUP(SUBSTITUTE(SUBSTITUTE(F$1,"standard",""),"|Float","")&amp;IF(OR($L2077=TRUE,$A2077=0,MOD($A2077,ChapterTable!$R$20)&lt;&gt;0),"","보스")&amp;"인게임누적합배수",ChapterTable!$R:$S,2,0)*D2077)
  )
  )
  )
)</f>
        <v>69399.33953332901</v>
      </c>
      <c r="G2077" t="s">
        <v>715</v>
      </c>
      <c r="J2077" t="str">
        <f>IF(ISBLANK(I2077),"",
IFERROR(VLOOKUP(I2077,[1]StringTable!$1:$1048576,MATCH("kor|String",[1]StringTable!$1:$1,0),0),
"스트링없음"))</f>
        <v/>
      </c>
      <c r="L2077" t="b">
        <v>1</v>
      </c>
      <c r="N2077" t="str">
        <f>IF(ISBLANK(M2077),"",IF(ISERROR(VLOOKUP(M2077,MapTable!$A:$A,1,0)),"맵없음",""))</f>
        <v/>
      </c>
      <c r="O2077">
        <f t="shared" si="230"/>
        <v>4</v>
      </c>
      <c r="Q2077">
        <f t="shared" si="231"/>
        <v>4</v>
      </c>
      <c r="R2077" t="b">
        <f t="shared" ca="1" si="232"/>
        <v>1</v>
      </c>
      <c r="T2077" t="b">
        <f t="shared" ca="1" si="233"/>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236"/>
        <v>0.25</v>
      </c>
      <c r="AJ2077">
        <f t="shared" si="234"/>
        <v>0.32</v>
      </c>
      <c r="AK2077">
        <f t="shared" si="235"/>
        <v>1</v>
      </c>
      <c r="AL2077">
        <f t="shared" si="229"/>
        <v>4</v>
      </c>
    </row>
    <row r="2078" spans="1:38" hidden="1" x14ac:dyDescent="0.3">
      <c r="A2078">
        <v>19</v>
      </c>
      <c r="B2078">
        <v>37</v>
      </c>
      <c r="C2078">
        <f>IF(OR($L2078=TRUE,$A2078=0,MOD($A2078,ChapterTable!$R$20)&lt;&gt;0),
MAX(0,INT(($B2078+ChapterTable!$P$26+VLOOKUP(SUBSTITUTE(C$1,"성장단계","")&amp;"단계오프셋",ChapterTable!$R:$S,2,0))/ChapterTable!$P$23)),
MAX(0,INT(($B2078+ChapterTable!$R$26+VLOOKUP(SUBSTITUTE(C$1,"성장단계","")&amp;"보스단계오프셋",ChapterTable!$R:$S,2,0))/ChapterTable!$R$23)))</f>
        <v>4</v>
      </c>
      <c r="D2078">
        <f>IF(OR($L2078=TRUE,$A2078=0,MOD($A2078,ChapterTable!$R$20)&lt;&gt;0),
MAX(0,INT(($B2078+ChapterTable!$P$26+VLOOKUP(SUBSTITUTE(D$1,"성장단계","")&amp;"단계오프셋",ChapterTable!$R:$S,2,0))/ChapterTable!$P$23)),
MAX(0,INT(($B2078+ChapterTable!$R$26+VLOOKUP(SUBSTITUTE(D$1,"성장단계","")&amp;"보스단계오프셋",ChapterTable!$R:$S,2,0))/ChapterTable!$R$23)))</f>
        <v>3</v>
      </c>
      <c r="E2078" s="1">
        <f ca="1">IF(AND($A2078=0,$B2078=1),
    VLOOKUP(1,ChapterTable!$1:$1048576,MATCH("최종"&amp;SUBSTITUTE(SUBSTITUTE(E$1,"standard",""),"|Float",""),ChapterTable!$1:$1,0),0)*ChapterTable!$P$17,
  IF(AND($A2078=0,$B2078=0),
    E2079,
  IF($B2078=0,
    VLOOKUP($A2078,ChapterTable!$1:$1048576,MATCH("최종"&amp;SUBSTITUTE(SUBSTITUTE(E$1,"standard",""),"|Float",""),ChapterTable!$1:$1,0),0),
  IF($B2078=1,
    IF($L2078=FALSE,
      VLOOKUP($A2078,ChapterTable!$1:$1048576,MATCH("최종"&amp;SUBSTITUTE(SUBSTITUTE(E$1,"standard",""),"|Float",""),ChapterTable!$1:$1,0),0),
      VLOOKUP($A2078-ChapterTable!$P$11,ChapterTable!$1:$1048576,MATCH("최종"&amp;SUBSTITUTE(SUBSTITUTE(E$1,"standard",""),"|Float",""),ChapterTable!$1:$1,0),0)*ChapterTable!$P$14
    ),
  OFFSET(E2078,-$B2078+IF($L2078,1,0),0)*IF($B2078&gt;OFFSET($B2078,1,0),ChapterTable!$R$17,1)*
    (VLOOKUP(SUBSTITUTE(SUBSTITUTE(E$1,"standard",""),"|Float","")&amp;IF(OR($L2078=TRUE,$A2078=0,MOD($A2078,ChapterTable!$R$20)&lt;&gt;0),"","보스")&amp;"인게임누적곱배수",ChapterTable!$R:$S,2,0)^C2078
    +VLOOKUP(SUBSTITUTE(SUBSTITUTE(E$1,"standard",""),"|Float","")&amp;IF(OR($L2078=TRUE,$A2078=0,MOD($A2078,ChapterTable!$R$20)&lt;&gt;0),"","보스")&amp;"인게임누적합배수",ChapterTable!$R:$S,2,0)*C2078)
  )
  )
  )
)</f>
        <v>244738.89533386231</v>
      </c>
      <c r="F2078" s="1">
        <f ca="1">IF(AND($A2078=0,$B2078=1),
    VLOOKUP(1,ChapterTable!$1:$1048576,MATCH("최종"&amp;SUBSTITUTE(SUBSTITUTE(F$1,"standard",""),"|Float",""),ChapterTable!$1:$1,0),0)*ChapterTable!$P$17,
  IF(AND($A2078=0,$B2078=0),
    F2079,
  IF($B2078=0,
    VLOOKUP($A2078,ChapterTable!$1:$1048576,MATCH("최종"&amp;SUBSTITUTE(SUBSTITUTE(F$1,"standard",""),"|Float",""),ChapterTable!$1:$1,0),0),
  IF($B2078=1,
    IF($L2078=FALSE,
      VLOOKUP($A2078,ChapterTable!$1:$1048576,MATCH("최종"&amp;SUBSTITUTE(SUBSTITUTE(F$1,"standard",""),"|Float",""),ChapterTable!$1:$1,0),0),
      VLOOKUP($A2078-ChapterTable!$P$11,ChapterTable!$1:$1048576,MATCH("최종"&amp;SUBSTITUTE(SUBSTITUTE(F$1,"standard",""),"|Float",""),ChapterTable!$1:$1,0),0)*ChapterTable!$P$14
    ),
  OFFSET(F2078,-$B2078+IF($L2078,1,0),0)*
    (VLOOKUP(SUBSTITUTE(SUBSTITUTE(F$1,"standard",""),"|Float","")&amp;IF(OR($L2078=TRUE,$A2078=0,MOD($A2078,ChapterTable!$R$20)&lt;&gt;0),"","보스")&amp;"인게임누적곱배수",ChapterTable!$R:$S,2,0)^D2078
    +VLOOKUP(SUBSTITUTE(SUBSTITUTE(F$1,"standard",""),"|Float","")&amp;IF(OR($L2078=TRUE,$A2078=0,MOD($A2078,ChapterTable!$R$20)&lt;&gt;0),"","보스")&amp;"인게임누적합배수",ChapterTable!$R:$S,2,0)*D2078)
  )
  )
  )
)</f>
        <v>69399.33953332901</v>
      </c>
      <c r="G2078" t="s">
        <v>715</v>
      </c>
      <c r="J2078" t="str">
        <f>IF(ISBLANK(I2078),"",
IFERROR(VLOOKUP(I2078,[1]StringTable!$1:$1048576,MATCH("kor|String",[1]StringTable!$1:$1,0),0),
"스트링없음"))</f>
        <v/>
      </c>
      <c r="L2078" t="b">
        <v>1</v>
      </c>
      <c r="N2078" t="str">
        <f>IF(ISBLANK(M2078),"",IF(ISERROR(VLOOKUP(M2078,MapTable!$A:$A,1,0)),"맵없음",""))</f>
        <v/>
      </c>
      <c r="O2078">
        <f t="shared" si="230"/>
        <v>4</v>
      </c>
      <c r="Q2078">
        <f t="shared" si="231"/>
        <v>4</v>
      </c>
      <c r="R2078" t="b">
        <f t="shared" ca="1" si="232"/>
        <v>1</v>
      </c>
      <c r="T2078" t="b">
        <f t="shared" ca="1" si="233"/>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236"/>
        <v>0.25</v>
      </c>
      <c r="AJ2078">
        <f t="shared" si="234"/>
        <v>0.32</v>
      </c>
      <c r="AK2078">
        <f t="shared" si="235"/>
        <v>1</v>
      </c>
      <c r="AL2078">
        <f t="shared" si="229"/>
        <v>4</v>
      </c>
    </row>
    <row r="2079" spans="1:38" hidden="1" x14ac:dyDescent="0.3">
      <c r="A2079">
        <v>19</v>
      </c>
      <c r="B2079">
        <v>38</v>
      </c>
      <c r="C2079">
        <f>IF(OR($L2079=TRUE,$A2079=0,MOD($A2079,ChapterTable!$R$20)&lt;&gt;0),
MAX(0,INT(($B2079+ChapterTable!$P$26+VLOOKUP(SUBSTITUTE(C$1,"성장단계","")&amp;"단계오프셋",ChapterTable!$R:$S,2,0))/ChapterTable!$P$23)),
MAX(0,INT(($B2079+ChapterTable!$R$26+VLOOKUP(SUBSTITUTE(C$1,"성장단계","")&amp;"보스단계오프셋",ChapterTable!$R:$S,2,0))/ChapterTable!$R$23)))</f>
        <v>4</v>
      </c>
      <c r="D2079">
        <f>IF(OR($L2079=TRUE,$A2079=0,MOD($A2079,ChapterTable!$R$20)&lt;&gt;0),
MAX(0,INT(($B2079+ChapterTable!$P$26+VLOOKUP(SUBSTITUTE(D$1,"성장단계","")&amp;"단계오프셋",ChapterTable!$R:$S,2,0))/ChapterTable!$P$23)),
MAX(0,INT(($B2079+ChapterTable!$R$26+VLOOKUP(SUBSTITUTE(D$1,"성장단계","")&amp;"보스단계오프셋",ChapterTable!$R:$S,2,0))/ChapterTable!$R$23)))</f>
        <v>3</v>
      </c>
      <c r="E2079" s="1">
        <f ca="1">IF(AND($A2079=0,$B2079=1),
    VLOOKUP(1,ChapterTable!$1:$1048576,MATCH("최종"&amp;SUBSTITUTE(SUBSTITUTE(E$1,"standard",""),"|Float",""),ChapterTable!$1:$1,0),0)*ChapterTable!$P$17,
  IF(AND($A2079=0,$B2079=0),
    E2080,
  IF($B2079=0,
    VLOOKUP($A2079,ChapterTable!$1:$1048576,MATCH("최종"&amp;SUBSTITUTE(SUBSTITUTE(E$1,"standard",""),"|Float",""),ChapterTable!$1:$1,0),0),
  IF($B2079=1,
    IF($L2079=FALSE,
      VLOOKUP($A2079,ChapterTable!$1:$1048576,MATCH("최종"&amp;SUBSTITUTE(SUBSTITUTE(E$1,"standard",""),"|Float",""),ChapterTable!$1:$1,0),0),
      VLOOKUP($A2079-ChapterTable!$P$11,ChapterTable!$1:$1048576,MATCH("최종"&amp;SUBSTITUTE(SUBSTITUTE(E$1,"standard",""),"|Float",""),ChapterTable!$1:$1,0),0)*ChapterTable!$P$14
    ),
  OFFSET(E2079,-$B2079+IF($L2079,1,0),0)*IF($B2079&gt;OFFSET($B2079,1,0),ChapterTable!$R$17,1)*
    (VLOOKUP(SUBSTITUTE(SUBSTITUTE(E$1,"standard",""),"|Float","")&amp;IF(OR($L2079=TRUE,$A2079=0,MOD($A2079,ChapterTable!$R$20)&lt;&gt;0),"","보스")&amp;"인게임누적곱배수",ChapterTable!$R:$S,2,0)^C2079
    +VLOOKUP(SUBSTITUTE(SUBSTITUTE(E$1,"standard",""),"|Float","")&amp;IF(OR($L2079=TRUE,$A2079=0,MOD($A2079,ChapterTable!$R$20)&lt;&gt;0),"","보스")&amp;"인게임누적합배수",ChapterTable!$R:$S,2,0)*C2079)
  )
  )
  )
)</f>
        <v>244738.89533386231</v>
      </c>
      <c r="F2079" s="1">
        <f ca="1">IF(AND($A2079=0,$B2079=1),
    VLOOKUP(1,ChapterTable!$1:$1048576,MATCH("최종"&amp;SUBSTITUTE(SUBSTITUTE(F$1,"standard",""),"|Float",""),ChapterTable!$1:$1,0),0)*ChapterTable!$P$17,
  IF(AND($A2079=0,$B2079=0),
    F2080,
  IF($B2079=0,
    VLOOKUP($A2079,ChapterTable!$1:$1048576,MATCH("최종"&amp;SUBSTITUTE(SUBSTITUTE(F$1,"standard",""),"|Float",""),ChapterTable!$1:$1,0),0),
  IF($B2079=1,
    IF($L2079=FALSE,
      VLOOKUP($A2079,ChapterTable!$1:$1048576,MATCH("최종"&amp;SUBSTITUTE(SUBSTITUTE(F$1,"standard",""),"|Float",""),ChapterTable!$1:$1,0),0),
      VLOOKUP($A2079-ChapterTable!$P$11,ChapterTable!$1:$1048576,MATCH("최종"&amp;SUBSTITUTE(SUBSTITUTE(F$1,"standard",""),"|Float",""),ChapterTable!$1:$1,0),0)*ChapterTable!$P$14
    ),
  OFFSET(F2079,-$B2079+IF($L2079,1,0),0)*
    (VLOOKUP(SUBSTITUTE(SUBSTITUTE(F$1,"standard",""),"|Float","")&amp;IF(OR($L2079=TRUE,$A2079=0,MOD($A2079,ChapterTable!$R$20)&lt;&gt;0),"","보스")&amp;"인게임누적곱배수",ChapterTable!$R:$S,2,0)^D2079
    +VLOOKUP(SUBSTITUTE(SUBSTITUTE(F$1,"standard",""),"|Float","")&amp;IF(OR($L2079=TRUE,$A2079=0,MOD($A2079,ChapterTable!$R$20)&lt;&gt;0),"","보스")&amp;"인게임누적합배수",ChapterTable!$R:$S,2,0)*D2079)
  )
  )
  )
)</f>
        <v>69399.33953332901</v>
      </c>
      <c r="G2079" t="s">
        <v>715</v>
      </c>
      <c r="J2079" t="str">
        <f>IF(ISBLANK(I2079),"",
IFERROR(VLOOKUP(I2079,[1]StringTable!$1:$1048576,MATCH("kor|String",[1]StringTable!$1:$1,0),0),
"스트링없음"))</f>
        <v/>
      </c>
      <c r="L2079" t="b">
        <v>1</v>
      </c>
      <c r="N2079" t="str">
        <f>IF(ISBLANK(M2079),"",IF(ISERROR(VLOOKUP(M2079,MapTable!$A:$A,1,0)),"맵없음",""))</f>
        <v/>
      </c>
      <c r="O2079">
        <f t="shared" si="230"/>
        <v>4</v>
      </c>
      <c r="Q2079">
        <f t="shared" si="231"/>
        <v>4</v>
      </c>
      <c r="R2079" t="b">
        <f t="shared" ca="1" si="232"/>
        <v>1</v>
      </c>
      <c r="T2079" t="b">
        <f t="shared" ca="1" si="233"/>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236"/>
        <v>0.25</v>
      </c>
      <c r="AJ2079">
        <f t="shared" si="234"/>
        <v>0.32</v>
      </c>
      <c r="AK2079">
        <f t="shared" si="235"/>
        <v>1</v>
      </c>
      <c r="AL2079">
        <f t="shared" si="229"/>
        <v>4</v>
      </c>
    </row>
    <row r="2080" spans="1:38" hidden="1" x14ac:dyDescent="0.3">
      <c r="A2080">
        <v>19</v>
      </c>
      <c r="B2080">
        <v>39</v>
      </c>
      <c r="C2080">
        <f>IF(OR($L2080=TRUE,$A2080=0,MOD($A2080,ChapterTable!$R$20)&lt;&gt;0),
MAX(0,INT(($B2080+ChapterTable!$P$26+VLOOKUP(SUBSTITUTE(C$1,"성장단계","")&amp;"단계오프셋",ChapterTable!$R:$S,2,0))/ChapterTable!$P$23)),
MAX(0,INT(($B2080+ChapterTable!$R$26+VLOOKUP(SUBSTITUTE(C$1,"성장단계","")&amp;"보스단계오프셋",ChapterTable!$R:$S,2,0))/ChapterTable!$R$23)))</f>
        <v>4</v>
      </c>
      <c r="D2080">
        <f>IF(OR($L2080=TRUE,$A2080=0,MOD($A2080,ChapterTable!$R$20)&lt;&gt;0),
MAX(0,INT(($B2080+ChapterTable!$P$26+VLOOKUP(SUBSTITUTE(D$1,"성장단계","")&amp;"단계오프셋",ChapterTable!$R:$S,2,0))/ChapterTable!$P$23)),
MAX(0,INT(($B2080+ChapterTable!$R$26+VLOOKUP(SUBSTITUTE(D$1,"성장단계","")&amp;"보스단계오프셋",ChapterTable!$R:$S,2,0))/ChapterTable!$R$23)))</f>
        <v>3</v>
      </c>
      <c r="E2080" s="1">
        <f ca="1">IF(AND($A2080=0,$B2080=1),
    VLOOKUP(1,ChapterTable!$1:$1048576,MATCH("최종"&amp;SUBSTITUTE(SUBSTITUTE(E$1,"standard",""),"|Float",""),ChapterTable!$1:$1,0),0)*ChapterTable!$P$17,
  IF(AND($A2080=0,$B2080=0),
    E2081,
  IF($B2080=0,
    VLOOKUP($A2080,ChapterTable!$1:$1048576,MATCH("최종"&amp;SUBSTITUTE(SUBSTITUTE(E$1,"standard",""),"|Float",""),ChapterTable!$1:$1,0),0),
  IF($B2080=1,
    IF($L2080=FALSE,
      VLOOKUP($A2080,ChapterTable!$1:$1048576,MATCH("최종"&amp;SUBSTITUTE(SUBSTITUTE(E$1,"standard",""),"|Float",""),ChapterTable!$1:$1,0),0),
      VLOOKUP($A2080-ChapterTable!$P$11,ChapterTable!$1:$1048576,MATCH("최종"&amp;SUBSTITUTE(SUBSTITUTE(E$1,"standard",""),"|Float",""),ChapterTable!$1:$1,0),0)*ChapterTable!$P$14
    ),
  OFFSET(E2080,-$B2080+IF($L2080,1,0),0)*IF($B2080&gt;OFFSET($B2080,1,0),ChapterTable!$R$17,1)*
    (VLOOKUP(SUBSTITUTE(SUBSTITUTE(E$1,"standard",""),"|Float","")&amp;IF(OR($L2080=TRUE,$A2080=0,MOD($A2080,ChapterTable!$R$20)&lt;&gt;0),"","보스")&amp;"인게임누적곱배수",ChapterTable!$R:$S,2,0)^C2080
    +VLOOKUP(SUBSTITUTE(SUBSTITUTE(E$1,"standard",""),"|Float","")&amp;IF(OR($L2080=TRUE,$A2080=0,MOD($A2080,ChapterTable!$R$20)&lt;&gt;0),"","보스")&amp;"인게임누적합배수",ChapterTable!$R:$S,2,0)*C2080)
  )
  )
  )
)</f>
        <v>244738.89533386231</v>
      </c>
      <c r="F2080" s="1">
        <f ca="1">IF(AND($A2080=0,$B2080=1),
    VLOOKUP(1,ChapterTable!$1:$1048576,MATCH("최종"&amp;SUBSTITUTE(SUBSTITUTE(F$1,"standard",""),"|Float",""),ChapterTable!$1:$1,0),0)*ChapterTable!$P$17,
  IF(AND($A2080=0,$B2080=0),
    F2081,
  IF($B2080=0,
    VLOOKUP($A2080,ChapterTable!$1:$1048576,MATCH("최종"&amp;SUBSTITUTE(SUBSTITUTE(F$1,"standard",""),"|Float",""),ChapterTable!$1:$1,0),0),
  IF($B2080=1,
    IF($L2080=FALSE,
      VLOOKUP($A2080,ChapterTable!$1:$1048576,MATCH("최종"&amp;SUBSTITUTE(SUBSTITUTE(F$1,"standard",""),"|Float",""),ChapterTable!$1:$1,0),0),
      VLOOKUP($A2080-ChapterTable!$P$11,ChapterTable!$1:$1048576,MATCH("최종"&amp;SUBSTITUTE(SUBSTITUTE(F$1,"standard",""),"|Float",""),ChapterTable!$1:$1,0),0)*ChapterTable!$P$14
    ),
  OFFSET(F2080,-$B2080+IF($L2080,1,0),0)*
    (VLOOKUP(SUBSTITUTE(SUBSTITUTE(F$1,"standard",""),"|Float","")&amp;IF(OR($L2080=TRUE,$A2080=0,MOD($A2080,ChapterTable!$R$20)&lt;&gt;0),"","보스")&amp;"인게임누적곱배수",ChapterTable!$R:$S,2,0)^D2080
    +VLOOKUP(SUBSTITUTE(SUBSTITUTE(F$1,"standard",""),"|Float","")&amp;IF(OR($L2080=TRUE,$A2080=0,MOD($A2080,ChapterTable!$R$20)&lt;&gt;0),"","보스")&amp;"인게임누적합배수",ChapterTable!$R:$S,2,0)*D2080)
  )
  )
  )
)</f>
        <v>69399.33953332901</v>
      </c>
      <c r="G2080" t="s">
        <v>715</v>
      </c>
      <c r="J2080" t="str">
        <f>IF(ISBLANK(I2080),"",
IFERROR(VLOOKUP(I2080,[1]StringTable!$1:$1048576,MATCH("kor|String",[1]StringTable!$1:$1,0),0),
"스트링없음"))</f>
        <v/>
      </c>
      <c r="L2080" t="b">
        <v>1</v>
      </c>
      <c r="N2080" t="str">
        <f>IF(ISBLANK(M2080),"",IF(ISERROR(VLOOKUP(M2080,MapTable!$A:$A,1,0)),"맵없음",""))</f>
        <v/>
      </c>
      <c r="O2080">
        <f t="shared" si="230"/>
        <v>94</v>
      </c>
      <c r="Q2080">
        <f t="shared" si="231"/>
        <v>94</v>
      </c>
      <c r="R2080" t="b">
        <f t="shared" ca="1" si="232"/>
        <v>1</v>
      </c>
      <c r="T2080" t="b">
        <f t="shared" ca="1" si="233"/>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236"/>
        <v>0.25</v>
      </c>
      <c r="AJ2080">
        <f t="shared" si="234"/>
        <v>0.32</v>
      </c>
      <c r="AK2080">
        <f t="shared" si="235"/>
        <v>1</v>
      </c>
      <c r="AL2080">
        <f t="shared" si="229"/>
        <v>4</v>
      </c>
    </row>
    <row r="2081" spans="1:38" hidden="1" x14ac:dyDescent="0.3">
      <c r="A2081">
        <v>19</v>
      </c>
      <c r="B2081">
        <v>40</v>
      </c>
      <c r="C2081">
        <f>IF(OR($L2081=TRUE,$A2081=0,MOD($A2081,ChapterTable!$R$20)&lt;&gt;0),
MAX(0,INT(($B2081+ChapterTable!$P$26+VLOOKUP(SUBSTITUTE(C$1,"성장단계","")&amp;"단계오프셋",ChapterTable!$R:$S,2,0))/ChapterTable!$P$23)),
MAX(0,INT(($B2081+ChapterTable!$R$26+VLOOKUP(SUBSTITUTE(C$1,"성장단계","")&amp;"보스단계오프셋",ChapterTable!$R:$S,2,0))/ChapterTable!$R$23)))</f>
        <v>4</v>
      </c>
      <c r="D2081">
        <f>IF(OR($L2081=TRUE,$A2081=0,MOD($A2081,ChapterTable!$R$20)&lt;&gt;0),
MAX(0,INT(($B2081+ChapterTable!$P$26+VLOOKUP(SUBSTITUTE(D$1,"성장단계","")&amp;"단계오프셋",ChapterTable!$R:$S,2,0))/ChapterTable!$P$23)),
MAX(0,INT(($B2081+ChapterTable!$R$26+VLOOKUP(SUBSTITUTE(D$1,"성장단계","")&amp;"보스단계오프셋",ChapterTable!$R:$S,2,0))/ChapterTable!$R$23)))</f>
        <v>3</v>
      </c>
      <c r="E2081" s="1">
        <f ca="1">IF(AND($A2081=0,$B2081=1),
    VLOOKUP(1,ChapterTable!$1:$1048576,MATCH("최종"&amp;SUBSTITUTE(SUBSTITUTE(E$1,"standard",""),"|Float",""),ChapterTable!$1:$1,0),0)*ChapterTable!$P$17,
  IF(AND($A2081=0,$B2081=0),
    E2082,
  IF($B2081=0,
    VLOOKUP($A2081,ChapterTable!$1:$1048576,MATCH("최종"&amp;SUBSTITUTE(SUBSTITUTE(E$1,"standard",""),"|Float",""),ChapterTable!$1:$1,0),0),
  IF($B2081=1,
    IF($L2081=FALSE,
      VLOOKUP($A2081,ChapterTable!$1:$1048576,MATCH("최종"&amp;SUBSTITUTE(SUBSTITUTE(E$1,"standard",""),"|Float",""),ChapterTable!$1:$1,0),0),
      VLOOKUP($A2081-ChapterTable!$P$11,ChapterTable!$1:$1048576,MATCH("최종"&amp;SUBSTITUTE(SUBSTITUTE(E$1,"standard",""),"|Float",""),ChapterTable!$1:$1,0),0)*ChapterTable!$P$14
    ),
  OFFSET(E2081,-$B2081+IF($L2081,1,0),0)*IF($B2081&gt;OFFSET($B2081,1,0),ChapterTable!$R$17,1)*
    (VLOOKUP(SUBSTITUTE(SUBSTITUTE(E$1,"standard",""),"|Float","")&amp;IF(OR($L2081=TRUE,$A2081=0,MOD($A2081,ChapterTable!$R$20)&lt;&gt;0),"","보스")&amp;"인게임누적곱배수",ChapterTable!$R:$S,2,0)^C2081
    +VLOOKUP(SUBSTITUTE(SUBSTITUTE(E$1,"standard",""),"|Float","")&amp;IF(OR($L2081=TRUE,$A2081=0,MOD($A2081,ChapterTable!$R$20)&lt;&gt;0),"","보스")&amp;"인게임누적합배수",ChapterTable!$R:$S,2,0)*C2081)
  )
  )
  )
)</f>
        <v>244738.89533386231</v>
      </c>
      <c r="F2081" s="1">
        <f ca="1">IF(AND($A2081=0,$B2081=1),
    VLOOKUP(1,ChapterTable!$1:$1048576,MATCH("최종"&amp;SUBSTITUTE(SUBSTITUTE(F$1,"standard",""),"|Float",""),ChapterTable!$1:$1,0),0)*ChapterTable!$P$17,
  IF(AND($A2081=0,$B2081=0),
    F2082,
  IF($B2081=0,
    VLOOKUP($A2081,ChapterTable!$1:$1048576,MATCH("최종"&amp;SUBSTITUTE(SUBSTITUTE(F$1,"standard",""),"|Float",""),ChapterTable!$1:$1,0),0),
  IF($B2081=1,
    IF($L2081=FALSE,
      VLOOKUP($A2081,ChapterTable!$1:$1048576,MATCH("최종"&amp;SUBSTITUTE(SUBSTITUTE(F$1,"standard",""),"|Float",""),ChapterTable!$1:$1,0),0),
      VLOOKUP($A2081-ChapterTable!$P$11,ChapterTable!$1:$1048576,MATCH("최종"&amp;SUBSTITUTE(SUBSTITUTE(F$1,"standard",""),"|Float",""),ChapterTable!$1:$1,0),0)*ChapterTable!$P$14
    ),
  OFFSET(F2081,-$B2081+IF($L2081,1,0),0)*
    (VLOOKUP(SUBSTITUTE(SUBSTITUTE(F$1,"standard",""),"|Float","")&amp;IF(OR($L2081=TRUE,$A2081=0,MOD($A2081,ChapterTable!$R$20)&lt;&gt;0),"","보스")&amp;"인게임누적곱배수",ChapterTable!$R:$S,2,0)^D2081
    +VLOOKUP(SUBSTITUTE(SUBSTITUTE(F$1,"standard",""),"|Float","")&amp;IF(OR($L2081=TRUE,$A2081=0,MOD($A2081,ChapterTable!$R$20)&lt;&gt;0),"","보스")&amp;"인게임누적합배수",ChapterTable!$R:$S,2,0)*D2081)
  )
  )
  )
)</f>
        <v>69399.33953332901</v>
      </c>
      <c r="G2081" t="s">
        <v>715</v>
      </c>
      <c r="J2081" t="str">
        <f>IF(ISBLANK(I2081),"",
IFERROR(VLOOKUP(I2081,[1]StringTable!$1:$1048576,MATCH("kor|String",[1]StringTable!$1:$1,0),0),
"스트링없음"))</f>
        <v/>
      </c>
      <c r="L2081" t="b">
        <v>1</v>
      </c>
      <c r="N2081" t="str">
        <f>IF(ISBLANK(M2081),"",IF(ISERROR(VLOOKUP(M2081,MapTable!$A:$A,1,0)),"맵없음",""))</f>
        <v/>
      </c>
      <c r="O2081">
        <f t="shared" si="230"/>
        <v>24</v>
      </c>
      <c r="Q2081">
        <f t="shared" si="231"/>
        <v>24</v>
      </c>
      <c r="R2081" t="b">
        <f t="shared" ca="1" si="232"/>
        <v>1</v>
      </c>
      <c r="T2081" t="b">
        <f t="shared" ca="1" si="233"/>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236"/>
        <v>0.25</v>
      </c>
      <c r="AJ2081">
        <f t="shared" si="234"/>
        <v>1</v>
      </c>
      <c r="AK2081">
        <f t="shared" si="235"/>
        <v>4</v>
      </c>
      <c r="AL2081">
        <f t="shared" si="229"/>
        <v>4</v>
      </c>
    </row>
    <row r="2082" spans="1:38" hidden="1" x14ac:dyDescent="0.3">
      <c r="A2082">
        <v>19</v>
      </c>
      <c r="B2082">
        <v>41</v>
      </c>
      <c r="C2082">
        <f>IF(OR($L2082=TRUE,$A2082=0,MOD($A2082,ChapterTable!$R$20)&lt;&gt;0),
MAX(0,INT(($B2082+ChapterTable!$P$26+VLOOKUP(SUBSTITUTE(C$1,"성장단계","")&amp;"단계오프셋",ChapterTable!$R:$S,2,0))/ChapterTable!$P$23)),
MAX(0,INT(($B2082+ChapterTable!$R$26+VLOOKUP(SUBSTITUTE(C$1,"성장단계","")&amp;"보스단계오프셋",ChapterTable!$R:$S,2,0))/ChapterTable!$R$23)))</f>
        <v>4</v>
      </c>
      <c r="D2082">
        <f>IF(OR($L2082=TRUE,$A2082=0,MOD($A2082,ChapterTable!$R$20)&lt;&gt;0),
MAX(0,INT(($B2082+ChapterTable!$P$26+VLOOKUP(SUBSTITUTE(D$1,"성장단계","")&amp;"단계오프셋",ChapterTable!$R:$S,2,0))/ChapterTable!$P$23)),
MAX(0,INT(($B2082+ChapterTable!$R$26+VLOOKUP(SUBSTITUTE(D$1,"성장단계","")&amp;"보스단계오프셋",ChapterTable!$R:$S,2,0))/ChapterTable!$R$23)))</f>
        <v>4</v>
      </c>
      <c r="E2082" s="1">
        <f ca="1">IF(AND($A2082=0,$B2082=1),
    VLOOKUP(1,ChapterTable!$1:$1048576,MATCH("최종"&amp;SUBSTITUTE(SUBSTITUTE(E$1,"standard",""),"|Float",""),ChapterTable!$1:$1,0),0)*ChapterTable!$P$17,
  IF(AND($A2082=0,$B2082=0),
    E2083,
  IF($B2082=0,
    VLOOKUP($A2082,ChapterTable!$1:$1048576,MATCH("최종"&amp;SUBSTITUTE(SUBSTITUTE(E$1,"standard",""),"|Float",""),ChapterTable!$1:$1,0),0),
  IF($B2082=1,
    IF($L2082=FALSE,
      VLOOKUP($A2082,ChapterTable!$1:$1048576,MATCH("최종"&amp;SUBSTITUTE(SUBSTITUTE(E$1,"standard",""),"|Float",""),ChapterTable!$1:$1,0),0),
      VLOOKUP($A2082-ChapterTable!$P$11,ChapterTable!$1:$1048576,MATCH("최종"&amp;SUBSTITUTE(SUBSTITUTE(E$1,"standard",""),"|Float",""),ChapterTable!$1:$1,0),0)*ChapterTable!$P$14
    ),
  OFFSET(E2082,-$B2082+IF($L2082,1,0),0)*IF($B2082&gt;OFFSET($B2082,1,0),ChapterTable!$R$17,1)*
    (VLOOKUP(SUBSTITUTE(SUBSTITUTE(E$1,"standard",""),"|Float","")&amp;IF(OR($L2082=TRUE,$A2082=0,MOD($A2082,ChapterTable!$R$20)&lt;&gt;0),"","보스")&amp;"인게임누적곱배수",ChapterTable!$R:$S,2,0)^C2082
    +VLOOKUP(SUBSTITUTE(SUBSTITUTE(E$1,"standard",""),"|Float","")&amp;IF(OR($L2082=TRUE,$A2082=0,MOD($A2082,ChapterTable!$R$20)&lt;&gt;0),"","보스")&amp;"인게임누적합배수",ChapterTable!$R:$S,2,0)*C2082)
  )
  )
  )
)</f>
        <v>244738.89533386231</v>
      </c>
      <c r="F2082" s="1">
        <f ca="1">IF(AND($A2082=0,$B2082=1),
    VLOOKUP(1,ChapterTable!$1:$1048576,MATCH("최종"&amp;SUBSTITUTE(SUBSTITUTE(F$1,"standard",""),"|Float",""),ChapterTable!$1:$1,0),0)*ChapterTable!$P$17,
  IF(AND($A2082=0,$B2082=0),
    F2083,
  IF($B2082=0,
    VLOOKUP($A2082,ChapterTable!$1:$1048576,MATCH("최종"&amp;SUBSTITUTE(SUBSTITUTE(F$1,"standard",""),"|Float",""),ChapterTable!$1:$1,0),0),
  IF($B2082=1,
    IF($L2082=FALSE,
      VLOOKUP($A2082,ChapterTable!$1:$1048576,MATCH("최종"&amp;SUBSTITUTE(SUBSTITUTE(F$1,"standard",""),"|Float",""),ChapterTable!$1:$1,0),0),
      VLOOKUP($A2082-ChapterTable!$P$11,ChapterTable!$1:$1048576,MATCH("최종"&amp;SUBSTITUTE(SUBSTITUTE(F$1,"standard",""),"|Float",""),ChapterTable!$1:$1,0),0)*ChapterTable!$P$14
    ),
  OFFSET(F2082,-$B2082+IF($L2082,1,0),0)*
    (VLOOKUP(SUBSTITUTE(SUBSTITUTE(F$1,"standard",""),"|Float","")&amp;IF(OR($L2082=TRUE,$A2082=0,MOD($A2082,ChapterTable!$R$20)&lt;&gt;0),"","보스")&amp;"인게임누적곱배수",ChapterTable!$R:$S,2,0)^D2082
    +VLOOKUP(SUBSTITUTE(SUBSTITUTE(F$1,"standard",""),"|Float","")&amp;IF(OR($L2082=TRUE,$A2082=0,MOD($A2082,ChapterTable!$R$20)&lt;&gt;0),"","보스")&amp;"인게임누적합배수",ChapterTable!$R:$S,2,0)*D2082)
  )
  )
  )
)</f>
        <v>73648.278688430786</v>
      </c>
      <c r="G2082" t="s">
        <v>715</v>
      </c>
      <c r="J2082" t="str">
        <f>IF(ISBLANK(I2082),"",
IFERROR(VLOOKUP(I2082,[1]StringTable!$1:$1048576,MATCH("kor|String",[1]StringTable!$1:$1,0),0),
"스트링없음"))</f>
        <v/>
      </c>
      <c r="L2082" t="b">
        <v>1</v>
      </c>
      <c r="N2082" t="str">
        <f>IF(ISBLANK(M2082),"",IF(ISERROR(VLOOKUP(M2082,MapTable!$A:$A,1,0)),"맵없음",""))</f>
        <v/>
      </c>
      <c r="O2082">
        <f t="shared" si="230"/>
        <v>5</v>
      </c>
      <c r="Q2082">
        <f t="shared" si="231"/>
        <v>5</v>
      </c>
      <c r="R2082" t="b">
        <f t="shared" ca="1" si="232"/>
        <v>1</v>
      </c>
      <c r="T2082" t="b">
        <f t="shared" ca="1" si="233"/>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236"/>
        <v>0.2</v>
      </c>
      <c r="AJ2082">
        <f t="shared" si="234"/>
        <v>0.27466666000000001</v>
      </c>
      <c r="AK2082">
        <f t="shared" si="235"/>
        <v>1</v>
      </c>
      <c r="AL2082">
        <f t="shared" si="229"/>
        <v>4</v>
      </c>
    </row>
    <row r="2083" spans="1:38" hidden="1" x14ac:dyDescent="0.3">
      <c r="A2083">
        <v>19</v>
      </c>
      <c r="B2083">
        <v>42</v>
      </c>
      <c r="C2083">
        <f>IF(OR($L2083=TRUE,$A2083=0,MOD($A2083,ChapterTable!$R$20)&lt;&gt;0),
MAX(0,INT(($B2083+ChapterTable!$P$26+VLOOKUP(SUBSTITUTE(C$1,"성장단계","")&amp;"단계오프셋",ChapterTable!$R:$S,2,0))/ChapterTable!$P$23)),
MAX(0,INT(($B2083+ChapterTable!$R$26+VLOOKUP(SUBSTITUTE(C$1,"성장단계","")&amp;"보스단계오프셋",ChapterTable!$R:$S,2,0))/ChapterTable!$R$23)))</f>
        <v>4</v>
      </c>
      <c r="D2083">
        <f>IF(OR($L2083=TRUE,$A2083=0,MOD($A2083,ChapterTable!$R$20)&lt;&gt;0),
MAX(0,INT(($B2083+ChapterTable!$P$26+VLOOKUP(SUBSTITUTE(D$1,"성장단계","")&amp;"단계오프셋",ChapterTable!$R:$S,2,0))/ChapterTable!$P$23)),
MAX(0,INT(($B2083+ChapterTable!$R$26+VLOOKUP(SUBSTITUTE(D$1,"성장단계","")&amp;"보스단계오프셋",ChapterTable!$R:$S,2,0))/ChapterTable!$R$23)))</f>
        <v>4</v>
      </c>
      <c r="E2083" s="1">
        <f ca="1">IF(AND($A2083=0,$B2083=1),
    VLOOKUP(1,ChapterTable!$1:$1048576,MATCH("최종"&amp;SUBSTITUTE(SUBSTITUTE(E$1,"standard",""),"|Float",""),ChapterTable!$1:$1,0),0)*ChapterTable!$P$17,
  IF(AND($A2083=0,$B2083=0),
    E2084,
  IF($B2083=0,
    VLOOKUP($A2083,ChapterTable!$1:$1048576,MATCH("최종"&amp;SUBSTITUTE(SUBSTITUTE(E$1,"standard",""),"|Float",""),ChapterTable!$1:$1,0),0),
  IF($B2083=1,
    IF($L2083=FALSE,
      VLOOKUP($A2083,ChapterTable!$1:$1048576,MATCH("최종"&amp;SUBSTITUTE(SUBSTITUTE(E$1,"standard",""),"|Float",""),ChapterTable!$1:$1,0),0),
      VLOOKUP($A2083-ChapterTable!$P$11,ChapterTable!$1:$1048576,MATCH("최종"&amp;SUBSTITUTE(SUBSTITUTE(E$1,"standard",""),"|Float",""),ChapterTable!$1:$1,0),0)*ChapterTable!$P$14
    ),
  OFFSET(E2083,-$B2083+IF($L2083,1,0),0)*IF($B2083&gt;OFFSET($B2083,1,0),ChapterTable!$R$17,1)*
    (VLOOKUP(SUBSTITUTE(SUBSTITUTE(E$1,"standard",""),"|Float","")&amp;IF(OR($L2083=TRUE,$A2083=0,MOD($A2083,ChapterTable!$R$20)&lt;&gt;0),"","보스")&amp;"인게임누적곱배수",ChapterTable!$R:$S,2,0)^C2083
    +VLOOKUP(SUBSTITUTE(SUBSTITUTE(E$1,"standard",""),"|Float","")&amp;IF(OR($L2083=TRUE,$A2083=0,MOD($A2083,ChapterTable!$R$20)&lt;&gt;0),"","보스")&amp;"인게임누적합배수",ChapterTable!$R:$S,2,0)*C2083)
  )
  )
  )
)</f>
        <v>244738.89533386231</v>
      </c>
      <c r="F2083" s="1">
        <f ca="1">IF(AND($A2083=0,$B2083=1),
    VLOOKUP(1,ChapterTable!$1:$1048576,MATCH("최종"&amp;SUBSTITUTE(SUBSTITUTE(F$1,"standard",""),"|Float",""),ChapterTable!$1:$1,0),0)*ChapterTable!$P$17,
  IF(AND($A2083=0,$B2083=0),
    F2084,
  IF($B2083=0,
    VLOOKUP($A2083,ChapterTable!$1:$1048576,MATCH("최종"&amp;SUBSTITUTE(SUBSTITUTE(F$1,"standard",""),"|Float",""),ChapterTable!$1:$1,0),0),
  IF($B2083=1,
    IF($L2083=FALSE,
      VLOOKUP($A2083,ChapterTable!$1:$1048576,MATCH("최종"&amp;SUBSTITUTE(SUBSTITUTE(F$1,"standard",""),"|Float",""),ChapterTable!$1:$1,0),0),
      VLOOKUP($A2083-ChapterTable!$P$11,ChapterTable!$1:$1048576,MATCH("최종"&amp;SUBSTITUTE(SUBSTITUTE(F$1,"standard",""),"|Float",""),ChapterTable!$1:$1,0),0)*ChapterTable!$P$14
    ),
  OFFSET(F2083,-$B2083+IF($L2083,1,0),0)*
    (VLOOKUP(SUBSTITUTE(SUBSTITUTE(F$1,"standard",""),"|Float","")&amp;IF(OR($L2083=TRUE,$A2083=0,MOD($A2083,ChapterTable!$R$20)&lt;&gt;0),"","보스")&amp;"인게임누적곱배수",ChapterTable!$R:$S,2,0)^D2083
    +VLOOKUP(SUBSTITUTE(SUBSTITUTE(F$1,"standard",""),"|Float","")&amp;IF(OR($L2083=TRUE,$A2083=0,MOD($A2083,ChapterTable!$R$20)&lt;&gt;0),"","보스")&amp;"인게임누적합배수",ChapterTable!$R:$S,2,0)*D2083)
  )
  )
  )
)</f>
        <v>73648.278688430786</v>
      </c>
      <c r="G2083" t="s">
        <v>715</v>
      </c>
      <c r="J2083" t="str">
        <f>IF(ISBLANK(I2083),"",
IFERROR(VLOOKUP(I2083,[1]StringTable!$1:$1048576,MATCH("kor|String",[1]StringTable!$1:$1,0),0),
"스트링없음"))</f>
        <v/>
      </c>
      <c r="L2083" t="b">
        <v>1</v>
      </c>
      <c r="N2083" t="str">
        <f>IF(ISBLANK(M2083),"",IF(ISERROR(VLOOKUP(M2083,MapTable!$A:$A,1,0)),"맵없음",""))</f>
        <v/>
      </c>
      <c r="O2083">
        <f t="shared" si="230"/>
        <v>5</v>
      </c>
      <c r="Q2083">
        <f t="shared" si="231"/>
        <v>5</v>
      </c>
      <c r="R2083" t="b">
        <f t="shared" ca="1" si="232"/>
        <v>1</v>
      </c>
      <c r="T2083" t="b">
        <f t="shared" ca="1" si="233"/>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236"/>
        <v>0.2</v>
      </c>
      <c r="AJ2083">
        <f t="shared" si="234"/>
        <v>0.27466666000000001</v>
      </c>
      <c r="AK2083">
        <f t="shared" si="235"/>
        <v>1</v>
      </c>
      <c r="AL2083">
        <f t="shared" si="229"/>
        <v>4</v>
      </c>
    </row>
    <row r="2084" spans="1:38" hidden="1" x14ac:dyDescent="0.3">
      <c r="A2084">
        <v>19</v>
      </c>
      <c r="B2084">
        <v>43</v>
      </c>
      <c r="C2084">
        <f>IF(OR($L2084=TRUE,$A2084=0,MOD($A2084,ChapterTable!$R$20)&lt;&gt;0),
MAX(0,INT(($B2084+ChapterTable!$P$26+VLOOKUP(SUBSTITUTE(C$1,"성장단계","")&amp;"단계오프셋",ChapterTable!$R:$S,2,0))/ChapterTable!$P$23)),
MAX(0,INT(($B2084+ChapterTable!$R$26+VLOOKUP(SUBSTITUTE(C$1,"성장단계","")&amp;"보스단계오프셋",ChapterTable!$R:$S,2,0))/ChapterTable!$R$23)))</f>
        <v>4</v>
      </c>
      <c r="D2084">
        <f>IF(OR($L2084=TRUE,$A2084=0,MOD($A2084,ChapterTable!$R$20)&lt;&gt;0),
MAX(0,INT(($B2084+ChapterTable!$P$26+VLOOKUP(SUBSTITUTE(D$1,"성장단계","")&amp;"단계오프셋",ChapterTable!$R:$S,2,0))/ChapterTable!$P$23)),
MAX(0,INT(($B2084+ChapterTable!$R$26+VLOOKUP(SUBSTITUTE(D$1,"성장단계","")&amp;"보스단계오프셋",ChapterTable!$R:$S,2,0))/ChapterTable!$R$23)))</f>
        <v>4</v>
      </c>
      <c r="E2084" s="1">
        <f ca="1">IF(AND($A2084=0,$B2084=1),
    VLOOKUP(1,ChapterTable!$1:$1048576,MATCH("최종"&amp;SUBSTITUTE(SUBSTITUTE(E$1,"standard",""),"|Float",""),ChapterTable!$1:$1,0),0)*ChapterTable!$P$17,
  IF(AND($A2084=0,$B2084=0),
    E2085,
  IF($B2084=0,
    VLOOKUP($A2084,ChapterTable!$1:$1048576,MATCH("최종"&amp;SUBSTITUTE(SUBSTITUTE(E$1,"standard",""),"|Float",""),ChapterTable!$1:$1,0),0),
  IF($B2084=1,
    IF($L2084=FALSE,
      VLOOKUP($A2084,ChapterTable!$1:$1048576,MATCH("최종"&amp;SUBSTITUTE(SUBSTITUTE(E$1,"standard",""),"|Float",""),ChapterTable!$1:$1,0),0),
      VLOOKUP($A2084-ChapterTable!$P$11,ChapterTable!$1:$1048576,MATCH("최종"&amp;SUBSTITUTE(SUBSTITUTE(E$1,"standard",""),"|Float",""),ChapterTable!$1:$1,0),0)*ChapterTable!$P$14
    ),
  OFFSET(E2084,-$B2084+IF($L2084,1,0),0)*IF($B2084&gt;OFFSET($B2084,1,0),ChapterTable!$R$17,1)*
    (VLOOKUP(SUBSTITUTE(SUBSTITUTE(E$1,"standard",""),"|Float","")&amp;IF(OR($L2084=TRUE,$A2084=0,MOD($A2084,ChapterTable!$R$20)&lt;&gt;0),"","보스")&amp;"인게임누적곱배수",ChapterTable!$R:$S,2,0)^C2084
    +VLOOKUP(SUBSTITUTE(SUBSTITUTE(E$1,"standard",""),"|Float","")&amp;IF(OR($L2084=TRUE,$A2084=0,MOD($A2084,ChapterTable!$R$20)&lt;&gt;0),"","보스")&amp;"인게임누적합배수",ChapterTable!$R:$S,2,0)*C2084)
  )
  )
  )
)</f>
        <v>244738.89533386231</v>
      </c>
      <c r="F2084" s="1">
        <f ca="1">IF(AND($A2084=0,$B2084=1),
    VLOOKUP(1,ChapterTable!$1:$1048576,MATCH("최종"&amp;SUBSTITUTE(SUBSTITUTE(F$1,"standard",""),"|Float",""),ChapterTable!$1:$1,0),0)*ChapterTable!$P$17,
  IF(AND($A2084=0,$B2084=0),
    F2085,
  IF($B2084=0,
    VLOOKUP($A2084,ChapterTable!$1:$1048576,MATCH("최종"&amp;SUBSTITUTE(SUBSTITUTE(F$1,"standard",""),"|Float",""),ChapterTable!$1:$1,0),0),
  IF($B2084=1,
    IF($L2084=FALSE,
      VLOOKUP($A2084,ChapterTable!$1:$1048576,MATCH("최종"&amp;SUBSTITUTE(SUBSTITUTE(F$1,"standard",""),"|Float",""),ChapterTable!$1:$1,0),0),
      VLOOKUP($A2084-ChapterTable!$P$11,ChapterTable!$1:$1048576,MATCH("최종"&amp;SUBSTITUTE(SUBSTITUTE(F$1,"standard",""),"|Float",""),ChapterTable!$1:$1,0),0)*ChapterTable!$P$14
    ),
  OFFSET(F2084,-$B2084+IF($L2084,1,0),0)*
    (VLOOKUP(SUBSTITUTE(SUBSTITUTE(F$1,"standard",""),"|Float","")&amp;IF(OR($L2084=TRUE,$A2084=0,MOD($A2084,ChapterTable!$R$20)&lt;&gt;0),"","보스")&amp;"인게임누적곱배수",ChapterTable!$R:$S,2,0)^D2084
    +VLOOKUP(SUBSTITUTE(SUBSTITUTE(F$1,"standard",""),"|Float","")&amp;IF(OR($L2084=TRUE,$A2084=0,MOD($A2084,ChapterTable!$R$20)&lt;&gt;0),"","보스")&amp;"인게임누적합배수",ChapterTable!$R:$S,2,0)*D2084)
  )
  )
  )
)</f>
        <v>73648.278688430786</v>
      </c>
      <c r="G2084" t="s">
        <v>715</v>
      </c>
      <c r="J2084" t="str">
        <f>IF(ISBLANK(I2084),"",
IFERROR(VLOOKUP(I2084,[1]StringTable!$1:$1048576,MATCH("kor|String",[1]StringTable!$1:$1,0),0),
"스트링없음"))</f>
        <v/>
      </c>
      <c r="L2084" t="b">
        <v>1</v>
      </c>
      <c r="N2084" t="str">
        <f>IF(ISBLANK(M2084),"",IF(ISERROR(VLOOKUP(M2084,MapTable!$A:$A,1,0)),"맵없음",""))</f>
        <v/>
      </c>
      <c r="O2084">
        <f t="shared" si="230"/>
        <v>5</v>
      </c>
      <c r="Q2084">
        <f t="shared" si="231"/>
        <v>5</v>
      </c>
      <c r="R2084" t="b">
        <f t="shared" ca="1" si="232"/>
        <v>1</v>
      </c>
      <c r="T2084" t="b">
        <f t="shared" ca="1" si="233"/>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236"/>
        <v>0.2</v>
      </c>
      <c r="AJ2084">
        <f t="shared" si="234"/>
        <v>0.27466666000000001</v>
      </c>
      <c r="AK2084">
        <f t="shared" si="235"/>
        <v>1</v>
      </c>
      <c r="AL2084">
        <f t="shared" si="229"/>
        <v>4</v>
      </c>
    </row>
    <row r="2085" spans="1:38" hidden="1" x14ac:dyDescent="0.3">
      <c r="A2085">
        <v>19</v>
      </c>
      <c r="B2085">
        <v>44</v>
      </c>
      <c r="C2085">
        <f>IF(OR($L2085=TRUE,$A2085=0,MOD($A2085,ChapterTable!$R$20)&lt;&gt;0),
MAX(0,INT(($B2085+ChapterTable!$P$26+VLOOKUP(SUBSTITUTE(C$1,"성장단계","")&amp;"단계오프셋",ChapterTable!$R:$S,2,0))/ChapterTable!$P$23)),
MAX(0,INT(($B2085+ChapterTable!$R$26+VLOOKUP(SUBSTITUTE(C$1,"성장단계","")&amp;"보스단계오프셋",ChapterTable!$R:$S,2,0))/ChapterTable!$R$23)))</f>
        <v>4</v>
      </c>
      <c r="D2085">
        <f>IF(OR($L2085=TRUE,$A2085=0,MOD($A2085,ChapterTable!$R$20)&lt;&gt;0),
MAX(0,INT(($B2085+ChapterTable!$P$26+VLOOKUP(SUBSTITUTE(D$1,"성장단계","")&amp;"단계오프셋",ChapterTable!$R:$S,2,0))/ChapterTable!$P$23)),
MAX(0,INT(($B2085+ChapterTable!$R$26+VLOOKUP(SUBSTITUTE(D$1,"성장단계","")&amp;"보스단계오프셋",ChapterTable!$R:$S,2,0))/ChapterTable!$R$23)))</f>
        <v>4</v>
      </c>
      <c r="E2085" s="1">
        <f ca="1">IF(AND($A2085=0,$B2085=1),
    VLOOKUP(1,ChapterTable!$1:$1048576,MATCH("최종"&amp;SUBSTITUTE(SUBSTITUTE(E$1,"standard",""),"|Float",""),ChapterTable!$1:$1,0),0)*ChapterTable!$P$17,
  IF(AND($A2085=0,$B2085=0),
    E2086,
  IF($B2085=0,
    VLOOKUP($A2085,ChapterTable!$1:$1048576,MATCH("최종"&amp;SUBSTITUTE(SUBSTITUTE(E$1,"standard",""),"|Float",""),ChapterTable!$1:$1,0),0),
  IF($B2085=1,
    IF($L2085=FALSE,
      VLOOKUP($A2085,ChapterTable!$1:$1048576,MATCH("최종"&amp;SUBSTITUTE(SUBSTITUTE(E$1,"standard",""),"|Float",""),ChapterTable!$1:$1,0),0),
      VLOOKUP($A2085-ChapterTable!$P$11,ChapterTable!$1:$1048576,MATCH("최종"&amp;SUBSTITUTE(SUBSTITUTE(E$1,"standard",""),"|Float",""),ChapterTable!$1:$1,0),0)*ChapterTable!$P$14
    ),
  OFFSET(E2085,-$B2085+IF($L2085,1,0),0)*IF($B2085&gt;OFFSET($B2085,1,0),ChapterTable!$R$17,1)*
    (VLOOKUP(SUBSTITUTE(SUBSTITUTE(E$1,"standard",""),"|Float","")&amp;IF(OR($L2085=TRUE,$A2085=0,MOD($A2085,ChapterTable!$R$20)&lt;&gt;0),"","보스")&amp;"인게임누적곱배수",ChapterTable!$R:$S,2,0)^C2085
    +VLOOKUP(SUBSTITUTE(SUBSTITUTE(E$1,"standard",""),"|Float","")&amp;IF(OR($L2085=TRUE,$A2085=0,MOD($A2085,ChapterTable!$R$20)&lt;&gt;0),"","보스")&amp;"인게임누적합배수",ChapterTable!$R:$S,2,0)*C2085)
  )
  )
  )
)</f>
        <v>244738.89533386231</v>
      </c>
      <c r="F2085" s="1">
        <f ca="1">IF(AND($A2085=0,$B2085=1),
    VLOOKUP(1,ChapterTable!$1:$1048576,MATCH("최종"&amp;SUBSTITUTE(SUBSTITUTE(F$1,"standard",""),"|Float",""),ChapterTable!$1:$1,0),0)*ChapterTable!$P$17,
  IF(AND($A2085=0,$B2085=0),
    F2086,
  IF($B2085=0,
    VLOOKUP($A2085,ChapterTable!$1:$1048576,MATCH("최종"&amp;SUBSTITUTE(SUBSTITUTE(F$1,"standard",""),"|Float",""),ChapterTable!$1:$1,0),0),
  IF($B2085=1,
    IF($L2085=FALSE,
      VLOOKUP($A2085,ChapterTable!$1:$1048576,MATCH("최종"&amp;SUBSTITUTE(SUBSTITUTE(F$1,"standard",""),"|Float",""),ChapterTable!$1:$1,0),0),
      VLOOKUP($A2085-ChapterTable!$P$11,ChapterTable!$1:$1048576,MATCH("최종"&amp;SUBSTITUTE(SUBSTITUTE(F$1,"standard",""),"|Float",""),ChapterTable!$1:$1,0),0)*ChapterTable!$P$14
    ),
  OFFSET(F2085,-$B2085+IF($L2085,1,0),0)*
    (VLOOKUP(SUBSTITUTE(SUBSTITUTE(F$1,"standard",""),"|Float","")&amp;IF(OR($L2085=TRUE,$A2085=0,MOD($A2085,ChapterTable!$R$20)&lt;&gt;0),"","보스")&amp;"인게임누적곱배수",ChapterTable!$R:$S,2,0)^D2085
    +VLOOKUP(SUBSTITUTE(SUBSTITUTE(F$1,"standard",""),"|Float","")&amp;IF(OR($L2085=TRUE,$A2085=0,MOD($A2085,ChapterTable!$R$20)&lt;&gt;0),"","보스")&amp;"인게임누적합배수",ChapterTable!$R:$S,2,0)*D2085)
  )
  )
  )
)</f>
        <v>73648.278688430786</v>
      </c>
      <c r="G2085" t="s">
        <v>715</v>
      </c>
      <c r="J2085" t="str">
        <f>IF(ISBLANK(I2085),"",
IFERROR(VLOOKUP(I2085,[1]StringTable!$1:$1048576,MATCH("kor|String",[1]StringTable!$1:$1,0),0),
"스트링없음"))</f>
        <v/>
      </c>
      <c r="L2085" t="b">
        <v>1</v>
      </c>
      <c r="N2085" t="str">
        <f>IF(ISBLANK(M2085),"",IF(ISERROR(VLOOKUP(M2085,MapTable!$A:$A,1,0)),"맵없음",""))</f>
        <v/>
      </c>
      <c r="O2085">
        <f t="shared" si="230"/>
        <v>5</v>
      </c>
      <c r="Q2085">
        <f t="shared" si="231"/>
        <v>5</v>
      </c>
      <c r="R2085" t="b">
        <f t="shared" ca="1" si="232"/>
        <v>1</v>
      </c>
      <c r="T2085" t="b">
        <f t="shared" ca="1" si="233"/>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236"/>
        <v>0.2</v>
      </c>
      <c r="AJ2085">
        <f t="shared" si="234"/>
        <v>0.27466666000000001</v>
      </c>
      <c r="AK2085">
        <f t="shared" si="235"/>
        <v>1</v>
      </c>
      <c r="AL2085">
        <f t="shared" ref="AL2085:AL2148" si="237">AL2035+1</f>
        <v>4</v>
      </c>
    </row>
    <row r="2086" spans="1:38" hidden="1" x14ac:dyDescent="0.3">
      <c r="A2086">
        <v>19</v>
      </c>
      <c r="B2086">
        <v>45</v>
      </c>
      <c r="C2086">
        <f>IF(OR($L2086=TRUE,$A2086=0,MOD($A2086,ChapterTable!$R$20)&lt;&gt;0),
MAX(0,INT(($B2086+ChapterTable!$P$26+VLOOKUP(SUBSTITUTE(C$1,"성장단계","")&amp;"단계오프셋",ChapterTable!$R:$S,2,0))/ChapterTable!$P$23)),
MAX(0,INT(($B2086+ChapterTable!$R$26+VLOOKUP(SUBSTITUTE(C$1,"성장단계","")&amp;"보스단계오프셋",ChapterTable!$R:$S,2,0))/ChapterTable!$R$23)))</f>
        <v>4</v>
      </c>
      <c r="D2086">
        <f>IF(OR($L2086=TRUE,$A2086=0,MOD($A2086,ChapterTable!$R$20)&lt;&gt;0),
MAX(0,INT(($B2086+ChapterTable!$P$26+VLOOKUP(SUBSTITUTE(D$1,"성장단계","")&amp;"단계오프셋",ChapterTable!$R:$S,2,0))/ChapterTable!$P$23)),
MAX(0,INT(($B2086+ChapterTable!$R$26+VLOOKUP(SUBSTITUTE(D$1,"성장단계","")&amp;"보스단계오프셋",ChapterTable!$R:$S,2,0))/ChapterTable!$R$23)))</f>
        <v>4</v>
      </c>
      <c r="E2086" s="1">
        <f ca="1">IF(AND($A2086=0,$B2086=1),
    VLOOKUP(1,ChapterTable!$1:$1048576,MATCH("최종"&amp;SUBSTITUTE(SUBSTITUTE(E$1,"standard",""),"|Float",""),ChapterTable!$1:$1,0),0)*ChapterTable!$P$17,
  IF(AND($A2086=0,$B2086=0),
    E2087,
  IF($B2086=0,
    VLOOKUP($A2086,ChapterTable!$1:$1048576,MATCH("최종"&amp;SUBSTITUTE(SUBSTITUTE(E$1,"standard",""),"|Float",""),ChapterTable!$1:$1,0),0),
  IF($B2086=1,
    IF($L2086=FALSE,
      VLOOKUP($A2086,ChapterTable!$1:$1048576,MATCH("최종"&amp;SUBSTITUTE(SUBSTITUTE(E$1,"standard",""),"|Float",""),ChapterTable!$1:$1,0),0),
      VLOOKUP($A2086-ChapterTable!$P$11,ChapterTable!$1:$1048576,MATCH("최종"&amp;SUBSTITUTE(SUBSTITUTE(E$1,"standard",""),"|Float",""),ChapterTable!$1:$1,0),0)*ChapterTable!$P$14
    ),
  OFFSET(E2086,-$B2086+IF($L2086,1,0),0)*IF($B2086&gt;OFFSET($B2086,1,0),ChapterTable!$R$17,1)*
    (VLOOKUP(SUBSTITUTE(SUBSTITUTE(E$1,"standard",""),"|Float","")&amp;IF(OR($L2086=TRUE,$A2086=0,MOD($A2086,ChapterTable!$R$20)&lt;&gt;0),"","보스")&amp;"인게임누적곱배수",ChapterTable!$R:$S,2,0)^C2086
    +VLOOKUP(SUBSTITUTE(SUBSTITUTE(E$1,"standard",""),"|Float","")&amp;IF(OR($L2086=TRUE,$A2086=0,MOD($A2086,ChapterTable!$R$20)&lt;&gt;0),"","보스")&amp;"인게임누적합배수",ChapterTable!$R:$S,2,0)*C2086)
  )
  )
  )
)</f>
        <v>244738.89533386231</v>
      </c>
      <c r="F2086" s="1">
        <f ca="1">IF(AND($A2086=0,$B2086=1),
    VLOOKUP(1,ChapterTable!$1:$1048576,MATCH("최종"&amp;SUBSTITUTE(SUBSTITUTE(F$1,"standard",""),"|Float",""),ChapterTable!$1:$1,0),0)*ChapterTable!$P$17,
  IF(AND($A2086=0,$B2086=0),
    F2087,
  IF($B2086=0,
    VLOOKUP($A2086,ChapterTable!$1:$1048576,MATCH("최종"&amp;SUBSTITUTE(SUBSTITUTE(F$1,"standard",""),"|Float",""),ChapterTable!$1:$1,0),0),
  IF($B2086=1,
    IF($L2086=FALSE,
      VLOOKUP($A2086,ChapterTable!$1:$1048576,MATCH("최종"&amp;SUBSTITUTE(SUBSTITUTE(F$1,"standard",""),"|Float",""),ChapterTable!$1:$1,0),0),
      VLOOKUP($A2086-ChapterTable!$P$11,ChapterTable!$1:$1048576,MATCH("최종"&amp;SUBSTITUTE(SUBSTITUTE(F$1,"standard",""),"|Float",""),ChapterTable!$1:$1,0),0)*ChapterTable!$P$14
    ),
  OFFSET(F2086,-$B2086+IF($L2086,1,0),0)*
    (VLOOKUP(SUBSTITUTE(SUBSTITUTE(F$1,"standard",""),"|Float","")&amp;IF(OR($L2086=TRUE,$A2086=0,MOD($A2086,ChapterTable!$R$20)&lt;&gt;0),"","보스")&amp;"인게임누적곱배수",ChapterTable!$R:$S,2,0)^D2086
    +VLOOKUP(SUBSTITUTE(SUBSTITUTE(F$1,"standard",""),"|Float","")&amp;IF(OR($L2086=TRUE,$A2086=0,MOD($A2086,ChapterTable!$R$20)&lt;&gt;0),"","보스")&amp;"인게임누적합배수",ChapterTable!$R:$S,2,0)*D2086)
  )
  )
  )
)</f>
        <v>73648.278688430786</v>
      </c>
      <c r="G2086" t="s">
        <v>715</v>
      </c>
      <c r="J2086" t="str">
        <f>IF(ISBLANK(I2086),"",
IFERROR(VLOOKUP(I2086,[1]StringTable!$1:$1048576,MATCH("kor|String",[1]StringTable!$1:$1,0),0),
"스트링없음"))</f>
        <v/>
      </c>
      <c r="L2086" t="b">
        <v>1</v>
      </c>
      <c r="N2086" t="str">
        <f>IF(ISBLANK(M2086),"",IF(ISERROR(VLOOKUP(M2086,MapTable!$A:$A,1,0)),"맵없음",""))</f>
        <v/>
      </c>
      <c r="O2086">
        <f t="shared" si="230"/>
        <v>11</v>
      </c>
      <c r="Q2086">
        <f t="shared" si="231"/>
        <v>11</v>
      </c>
      <c r="R2086" t="b">
        <f t="shared" ca="1" si="232"/>
        <v>1</v>
      </c>
      <c r="T2086" t="b">
        <f t="shared" ca="1" si="233"/>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236"/>
        <v>0.2</v>
      </c>
      <c r="AJ2086">
        <f t="shared" si="234"/>
        <v>0.27466666000000001</v>
      </c>
      <c r="AK2086">
        <f t="shared" si="235"/>
        <v>1</v>
      </c>
      <c r="AL2086">
        <f t="shared" si="237"/>
        <v>4</v>
      </c>
    </row>
    <row r="2087" spans="1:38" hidden="1" x14ac:dyDescent="0.3">
      <c r="A2087">
        <v>19</v>
      </c>
      <c r="B2087">
        <v>46</v>
      </c>
      <c r="C2087">
        <f>IF(OR($L2087=TRUE,$A2087=0,MOD($A2087,ChapterTable!$R$20)&lt;&gt;0),
MAX(0,INT(($B2087+ChapterTable!$P$26+VLOOKUP(SUBSTITUTE(C$1,"성장단계","")&amp;"단계오프셋",ChapterTable!$R:$S,2,0))/ChapterTable!$P$23)),
MAX(0,INT(($B2087+ChapterTable!$R$26+VLOOKUP(SUBSTITUTE(C$1,"성장단계","")&amp;"보스단계오프셋",ChapterTable!$R:$S,2,0))/ChapterTable!$R$23)))</f>
        <v>5</v>
      </c>
      <c r="D2087">
        <f>IF(OR($L2087=TRUE,$A2087=0,MOD($A2087,ChapterTable!$R$20)&lt;&gt;0),
MAX(0,INT(($B2087+ChapterTable!$P$26+VLOOKUP(SUBSTITUTE(D$1,"성장단계","")&amp;"단계오프셋",ChapterTable!$R:$S,2,0))/ChapterTable!$P$23)),
MAX(0,INT(($B2087+ChapterTable!$R$26+VLOOKUP(SUBSTITUTE(D$1,"성장단계","")&amp;"보스단계오프셋",ChapterTable!$R:$S,2,0))/ChapterTable!$R$23)))</f>
        <v>4</v>
      </c>
      <c r="E2087" s="1">
        <f ca="1">IF(AND($A2087=0,$B2087=1),
    VLOOKUP(1,ChapterTable!$1:$1048576,MATCH("최종"&amp;SUBSTITUTE(SUBSTITUTE(E$1,"standard",""),"|Float",""),ChapterTable!$1:$1,0),0)*ChapterTable!$P$17,
  IF(AND($A2087=0,$B2087=0),
    E2088,
  IF($B2087=0,
    VLOOKUP($A2087,ChapterTable!$1:$1048576,MATCH("최종"&amp;SUBSTITUTE(SUBSTITUTE(E$1,"standard",""),"|Float",""),ChapterTable!$1:$1,0),0),
  IF($B2087=1,
    IF($L2087=FALSE,
      VLOOKUP($A2087,ChapterTable!$1:$1048576,MATCH("최종"&amp;SUBSTITUTE(SUBSTITUTE(E$1,"standard",""),"|Float",""),ChapterTable!$1:$1,0),0),
      VLOOKUP($A2087-ChapterTable!$P$11,ChapterTable!$1:$1048576,MATCH("최종"&amp;SUBSTITUTE(SUBSTITUTE(E$1,"standard",""),"|Float",""),ChapterTable!$1:$1,0),0)*ChapterTable!$P$14
    ),
  OFFSET(E2087,-$B2087+IF($L2087,1,0),0)*IF($B2087&gt;OFFSET($B2087,1,0),ChapterTable!$R$17,1)*
    (VLOOKUP(SUBSTITUTE(SUBSTITUTE(E$1,"standard",""),"|Float","")&amp;IF(OR($L2087=TRUE,$A2087=0,MOD($A2087,ChapterTable!$R$20)&lt;&gt;0),"","보스")&amp;"인게임누적곱배수",ChapterTable!$R:$S,2,0)^C2087
    +VLOOKUP(SUBSTITUTE(SUBSTITUTE(E$1,"standard",""),"|Float","")&amp;IF(OR($L2087=TRUE,$A2087=0,MOD($A2087,ChapterTable!$R$20)&lt;&gt;0),"","보스")&amp;"인게임누적합배수",ChapterTable!$R:$S,2,0)*C2087)
  )
  )
  )
)</f>
        <v>271932.10592651367</v>
      </c>
      <c r="F2087" s="1">
        <f ca="1">IF(AND($A2087=0,$B2087=1),
    VLOOKUP(1,ChapterTable!$1:$1048576,MATCH("최종"&amp;SUBSTITUTE(SUBSTITUTE(F$1,"standard",""),"|Float",""),ChapterTable!$1:$1,0),0)*ChapterTable!$P$17,
  IF(AND($A2087=0,$B2087=0),
    F2088,
  IF($B2087=0,
    VLOOKUP($A2087,ChapterTable!$1:$1048576,MATCH("최종"&amp;SUBSTITUTE(SUBSTITUTE(F$1,"standard",""),"|Float",""),ChapterTable!$1:$1,0),0),
  IF($B2087=1,
    IF($L2087=FALSE,
      VLOOKUP($A2087,ChapterTable!$1:$1048576,MATCH("최종"&amp;SUBSTITUTE(SUBSTITUTE(F$1,"standard",""),"|Float",""),ChapterTable!$1:$1,0),0),
      VLOOKUP($A2087-ChapterTable!$P$11,ChapterTable!$1:$1048576,MATCH("최종"&amp;SUBSTITUTE(SUBSTITUTE(F$1,"standard",""),"|Float",""),ChapterTable!$1:$1,0),0)*ChapterTable!$P$14
    ),
  OFFSET(F2087,-$B2087+IF($L2087,1,0),0)*
    (VLOOKUP(SUBSTITUTE(SUBSTITUTE(F$1,"standard",""),"|Float","")&amp;IF(OR($L2087=TRUE,$A2087=0,MOD($A2087,ChapterTable!$R$20)&lt;&gt;0),"","보스")&amp;"인게임누적곱배수",ChapterTable!$R:$S,2,0)^D2087
    +VLOOKUP(SUBSTITUTE(SUBSTITUTE(F$1,"standard",""),"|Float","")&amp;IF(OR($L2087=TRUE,$A2087=0,MOD($A2087,ChapterTable!$R$20)&lt;&gt;0),"","보스")&amp;"인게임누적합배수",ChapterTable!$R:$S,2,0)*D2087)
  )
  )
  )
)</f>
        <v>73648.278688430786</v>
      </c>
      <c r="G2087" t="s">
        <v>715</v>
      </c>
      <c r="J2087" t="str">
        <f>IF(ISBLANK(I2087),"",
IFERROR(VLOOKUP(I2087,[1]StringTable!$1:$1048576,MATCH("kor|String",[1]StringTable!$1:$1,0),0),
"스트링없음"))</f>
        <v/>
      </c>
      <c r="L2087" t="b">
        <v>1</v>
      </c>
      <c r="N2087" t="str">
        <f>IF(ISBLANK(M2087),"",IF(ISERROR(VLOOKUP(M2087,MapTable!$A:$A,1,0)),"맵없음",""))</f>
        <v/>
      </c>
      <c r="O2087">
        <f t="shared" si="230"/>
        <v>5</v>
      </c>
      <c r="Q2087">
        <f t="shared" si="231"/>
        <v>5</v>
      </c>
      <c r="R2087" t="b">
        <f t="shared" ca="1" si="232"/>
        <v>1</v>
      </c>
      <c r="T2087" t="b">
        <f t="shared" ca="1" si="233"/>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236"/>
        <v>0.2</v>
      </c>
      <c r="AJ2087">
        <f t="shared" si="234"/>
        <v>0.27466666000000001</v>
      </c>
      <c r="AK2087">
        <f t="shared" si="235"/>
        <v>1</v>
      </c>
      <c r="AL2087">
        <f t="shared" si="237"/>
        <v>4</v>
      </c>
    </row>
    <row r="2088" spans="1:38" hidden="1" x14ac:dyDescent="0.3">
      <c r="A2088">
        <v>19</v>
      </c>
      <c r="B2088">
        <v>47</v>
      </c>
      <c r="C2088">
        <f>IF(OR($L2088=TRUE,$A2088=0,MOD($A2088,ChapterTable!$R$20)&lt;&gt;0),
MAX(0,INT(($B2088+ChapterTable!$P$26+VLOOKUP(SUBSTITUTE(C$1,"성장단계","")&amp;"단계오프셋",ChapterTable!$R:$S,2,0))/ChapterTable!$P$23)),
MAX(0,INT(($B2088+ChapterTable!$R$26+VLOOKUP(SUBSTITUTE(C$1,"성장단계","")&amp;"보스단계오프셋",ChapterTable!$R:$S,2,0))/ChapterTable!$R$23)))</f>
        <v>5</v>
      </c>
      <c r="D2088">
        <f>IF(OR($L2088=TRUE,$A2088=0,MOD($A2088,ChapterTable!$R$20)&lt;&gt;0),
MAX(0,INT(($B2088+ChapterTable!$P$26+VLOOKUP(SUBSTITUTE(D$1,"성장단계","")&amp;"단계오프셋",ChapterTable!$R:$S,2,0))/ChapterTable!$P$23)),
MAX(0,INT(($B2088+ChapterTable!$R$26+VLOOKUP(SUBSTITUTE(D$1,"성장단계","")&amp;"보스단계오프셋",ChapterTable!$R:$S,2,0))/ChapterTable!$R$23)))</f>
        <v>4</v>
      </c>
      <c r="E2088" s="1">
        <f ca="1">IF(AND($A2088=0,$B2088=1),
    VLOOKUP(1,ChapterTable!$1:$1048576,MATCH("최종"&amp;SUBSTITUTE(SUBSTITUTE(E$1,"standard",""),"|Float",""),ChapterTable!$1:$1,0),0)*ChapterTable!$P$17,
  IF(AND($A2088=0,$B2088=0),
    E2089,
  IF($B2088=0,
    VLOOKUP($A2088,ChapterTable!$1:$1048576,MATCH("최종"&amp;SUBSTITUTE(SUBSTITUTE(E$1,"standard",""),"|Float",""),ChapterTable!$1:$1,0),0),
  IF($B2088=1,
    IF($L2088=FALSE,
      VLOOKUP($A2088,ChapterTable!$1:$1048576,MATCH("최종"&amp;SUBSTITUTE(SUBSTITUTE(E$1,"standard",""),"|Float",""),ChapterTable!$1:$1,0),0),
      VLOOKUP($A2088-ChapterTable!$P$11,ChapterTable!$1:$1048576,MATCH("최종"&amp;SUBSTITUTE(SUBSTITUTE(E$1,"standard",""),"|Float",""),ChapterTable!$1:$1,0),0)*ChapterTable!$P$14
    ),
  OFFSET(E2088,-$B2088+IF($L2088,1,0),0)*IF($B2088&gt;OFFSET($B2088,1,0),ChapterTable!$R$17,1)*
    (VLOOKUP(SUBSTITUTE(SUBSTITUTE(E$1,"standard",""),"|Float","")&amp;IF(OR($L2088=TRUE,$A2088=0,MOD($A2088,ChapterTable!$R$20)&lt;&gt;0),"","보스")&amp;"인게임누적곱배수",ChapterTable!$R:$S,2,0)^C2088
    +VLOOKUP(SUBSTITUTE(SUBSTITUTE(E$1,"standard",""),"|Float","")&amp;IF(OR($L2088=TRUE,$A2088=0,MOD($A2088,ChapterTable!$R$20)&lt;&gt;0),"","보스")&amp;"인게임누적합배수",ChapterTable!$R:$S,2,0)*C2088)
  )
  )
  )
)</f>
        <v>271932.10592651367</v>
      </c>
      <c r="F2088" s="1">
        <f ca="1">IF(AND($A2088=0,$B2088=1),
    VLOOKUP(1,ChapterTable!$1:$1048576,MATCH("최종"&amp;SUBSTITUTE(SUBSTITUTE(F$1,"standard",""),"|Float",""),ChapterTable!$1:$1,0),0)*ChapterTable!$P$17,
  IF(AND($A2088=0,$B2088=0),
    F2089,
  IF($B2088=0,
    VLOOKUP($A2088,ChapterTable!$1:$1048576,MATCH("최종"&amp;SUBSTITUTE(SUBSTITUTE(F$1,"standard",""),"|Float",""),ChapterTable!$1:$1,0),0),
  IF($B2088=1,
    IF($L2088=FALSE,
      VLOOKUP($A2088,ChapterTable!$1:$1048576,MATCH("최종"&amp;SUBSTITUTE(SUBSTITUTE(F$1,"standard",""),"|Float",""),ChapterTable!$1:$1,0),0),
      VLOOKUP($A2088-ChapterTable!$P$11,ChapterTable!$1:$1048576,MATCH("최종"&amp;SUBSTITUTE(SUBSTITUTE(F$1,"standard",""),"|Float",""),ChapterTable!$1:$1,0),0)*ChapterTable!$P$14
    ),
  OFFSET(F2088,-$B2088+IF($L2088,1,0),0)*
    (VLOOKUP(SUBSTITUTE(SUBSTITUTE(F$1,"standard",""),"|Float","")&amp;IF(OR($L2088=TRUE,$A2088=0,MOD($A2088,ChapterTable!$R$20)&lt;&gt;0),"","보스")&amp;"인게임누적곱배수",ChapterTable!$R:$S,2,0)^D2088
    +VLOOKUP(SUBSTITUTE(SUBSTITUTE(F$1,"standard",""),"|Float","")&amp;IF(OR($L2088=TRUE,$A2088=0,MOD($A2088,ChapterTable!$R$20)&lt;&gt;0),"","보스")&amp;"인게임누적합배수",ChapterTable!$R:$S,2,0)*D2088)
  )
  )
  )
)</f>
        <v>73648.278688430786</v>
      </c>
      <c r="G2088" t="s">
        <v>715</v>
      </c>
      <c r="J2088" t="str">
        <f>IF(ISBLANK(I2088),"",
IFERROR(VLOOKUP(I2088,[1]StringTable!$1:$1048576,MATCH("kor|String",[1]StringTable!$1:$1,0),0),
"스트링없음"))</f>
        <v/>
      </c>
      <c r="L2088" t="b">
        <v>1</v>
      </c>
      <c r="N2088" t="str">
        <f>IF(ISBLANK(M2088),"",IF(ISERROR(VLOOKUP(M2088,MapTable!$A:$A,1,0)),"맵없음",""))</f>
        <v/>
      </c>
      <c r="O2088">
        <f t="shared" si="230"/>
        <v>5</v>
      </c>
      <c r="Q2088">
        <f t="shared" si="231"/>
        <v>5</v>
      </c>
      <c r="R2088" t="b">
        <f t="shared" ca="1" si="232"/>
        <v>1</v>
      </c>
      <c r="T2088" t="b">
        <f t="shared" ca="1" si="233"/>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236"/>
        <v>0.2</v>
      </c>
      <c r="AJ2088">
        <f t="shared" si="234"/>
        <v>0.27466666000000001</v>
      </c>
      <c r="AK2088">
        <f t="shared" si="235"/>
        <v>1</v>
      </c>
      <c r="AL2088">
        <f t="shared" si="237"/>
        <v>4</v>
      </c>
    </row>
    <row r="2089" spans="1:38" hidden="1" x14ac:dyDescent="0.3">
      <c r="A2089">
        <v>19</v>
      </c>
      <c r="B2089">
        <v>48</v>
      </c>
      <c r="C2089">
        <f>IF(OR($L2089=TRUE,$A2089=0,MOD($A2089,ChapterTable!$R$20)&lt;&gt;0),
MAX(0,INT(($B2089+ChapterTable!$P$26+VLOOKUP(SUBSTITUTE(C$1,"성장단계","")&amp;"단계오프셋",ChapterTable!$R:$S,2,0))/ChapterTable!$P$23)),
MAX(0,INT(($B2089+ChapterTable!$R$26+VLOOKUP(SUBSTITUTE(C$1,"성장단계","")&amp;"보스단계오프셋",ChapterTable!$R:$S,2,0))/ChapterTable!$R$23)))</f>
        <v>5</v>
      </c>
      <c r="D2089">
        <f>IF(OR($L2089=TRUE,$A2089=0,MOD($A2089,ChapterTable!$R$20)&lt;&gt;0),
MAX(0,INT(($B2089+ChapterTable!$P$26+VLOOKUP(SUBSTITUTE(D$1,"성장단계","")&amp;"단계오프셋",ChapterTable!$R:$S,2,0))/ChapterTable!$P$23)),
MAX(0,INT(($B2089+ChapterTable!$R$26+VLOOKUP(SUBSTITUTE(D$1,"성장단계","")&amp;"보스단계오프셋",ChapterTable!$R:$S,2,0))/ChapterTable!$R$23)))</f>
        <v>4</v>
      </c>
      <c r="E2089" s="1">
        <f ca="1">IF(AND($A2089=0,$B2089=1),
    VLOOKUP(1,ChapterTable!$1:$1048576,MATCH("최종"&amp;SUBSTITUTE(SUBSTITUTE(E$1,"standard",""),"|Float",""),ChapterTable!$1:$1,0),0)*ChapterTable!$P$17,
  IF(AND($A2089=0,$B2089=0),
    E2090,
  IF($B2089=0,
    VLOOKUP($A2089,ChapterTable!$1:$1048576,MATCH("최종"&amp;SUBSTITUTE(SUBSTITUTE(E$1,"standard",""),"|Float",""),ChapterTable!$1:$1,0),0),
  IF($B2089=1,
    IF($L2089=FALSE,
      VLOOKUP($A2089,ChapterTable!$1:$1048576,MATCH("최종"&amp;SUBSTITUTE(SUBSTITUTE(E$1,"standard",""),"|Float",""),ChapterTable!$1:$1,0),0),
      VLOOKUP($A2089-ChapterTable!$P$11,ChapterTable!$1:$1048576,MATCH("최종"&amp;SUBSTITUTE(SUBSTITUTE(E$1,"standard",""),"|Float",""),ChapterTable!$1:$1,0),0)*ChapterTable!$P$14
    ),
  OFFSET(E2089,-$B2089+IF($L2089,1,0),0)*IF($B2089&gt;OFFSET($B2089,1,0),ChapterTable!$R$17,1)*
    (VLOOKUP(SUBSTITUTE(SUBSTITUTE(E$1,"standard",""),"|Float","")&amp;IF(OR($L2089=TRUE,$A2089=0,MOD($A2089,ChapterTable!$R$20)&lt;&gt;0),"","보스")&amp;"인게임누적곱배수",ChapterTable!$R:$S,2,0)^C2089
    +VLOOKUP(SUBSTITUTE(SUBSTITUTE(E$1,"standard",""),"|Float","")&amp;IF(OR($L2089=TRUE,$A2089=0,MOD($A2089,ChapterTable!$R$20)&lt;&gt;0),"","보스")&amp;"인게임누적합배수",ChapterTable!$R:$S,2,0)*C2089)
  )
  )
  )
)</f>
        <v>271932.10592651367</v>
      </c>
      <c r="F2089" s="1">
        <f ca="1">IF(AND($A2089=0,$B2089=1),
    VLOOKUP(1,ChapterTable!$1:$1048576,MATCH("최종"&amp;SUBSTITUTE(SUBSTITUTE(F$1,"standard",""),"|Float",""),ChapterTable!$1:$1,0),0)*ChapterTable!$P$17,
  IF(AND($A2089=0,$B2089=0),
    F2090,
  IF($B2089=0,
    VLOOKUP($A2089,ChapterTable!$1:$1048576,MATCH("최종"&amp;SUBSTITUTE(SUBSTITUTE(F$1,"standard",""),"|Float",""),ChapterTable!$1:$1,0),0),
  IF($B2089=1,
    IF($L2089=FALSE,
      VLOOKUP($A2089,ChapterTable!$1:$1048576,MATCH("최종"&amp;SUBSTITUTE(SUBSTITUTE(F$1,"standard",""),"|Float",""),ChapterTable!$1:$1,0),0),
      VLOOKUP($A2089-ChapterTable!$P$11,ChapterTable!$1:$1048576,MATCH("최종"&amp;SUBSTITUTE(SUBSTITUTE(F$1,"standard",""),"|Float",""),ChapterTable!$1:$1,0),0)*ChapterTable!$P$14
    ),
  OFFSET(F2089,-$B2089+IF($L2089,1,0),0)*
    (VLOOKUP(SUBSTITUTE(SUBSTITUTE(F$1,"standard",""),"|Float","")&amp;IF(OR($L2089=TRUE,$A2089=0,MOD($A2089,ChapterTable!$R$20)&lt;&gt;0),"","보스")&amp;"인게임누적곱배수",ChapterTable!$R:$S,2,0)^D2089
    +VLOOKUP(SUBSTITUTE(SUBSTITUTE(F$1,"standard",""),"|Float","")&amp;IF(OR($L2089=TRUE,$A2089=0,MOD($A2089,ChapterTable!$R$20)&lt;&gt;0),"","보스")&amp;"인게임누적합배수",ChapterTable!$R:$S,2,0)*D2089)
  )
  )
  )
)</f>
        <v>73648.278688430786</v>
      </c>
      <c r="G2089" t="s">
        <v>715</v>
      </c>
      <c r="J2089" t="str">
        <f>IF(ISBLANK(I2089),"",
IFERROR(VLOOKUP(I2089,[1]StringTable!$1:$1048576,MATCH("kor|String",[1]StringTable!$1:$1,0),0),
"스트링없음"))</f>
        <v/>
      </c>
      <c r="L2089" t="b">
        <v>1</v>
      </c>
      <c r="N2089" t="str">
        <f>IF(ISBLANK(M2089),"",IF(ISERROR(VLOOKUP(M2089,MapTable!$A:$A,1,0)),"맵없음",""))</f>
        <v/>
      </c>
      <c r="O2089">
        <f t="shared" si="230"/>
        <v>5</v>
      </c>
      <c r="Q2089">
        <f t="shared" si="231"/>
        <v>5</v>
      </c>
      <c r="R2089" t="b">
        <f t="shared" ca="1" si="232"/>
        <v>1</v>
      </c>
      <c r="T2089" t="b">
        <f t="shared" ca="1" si="233"/>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236"/>
        <v>0.2</v>
      </c>
      <c r="AJ2089">
        <f t="shared" si="234"/>
        <v>0.27466666000000001</v>
      </c>
      <c r="AK2089">
        <f t="shared" si="235"/>
        <v>1</v>
      </c>
      <c r="AL2089">
        <f t="shared" si="237"/>
        <v>4</v>
      </c>
    </row>
    <row r="2090" spans="1:38" hidden="1" x14ac:dyDescent="0.3">
      <c r="A2090">
        <v>19</v>
      </c>
      <c r="B2090">
        <v>49</v>
      </c>
      <c r="C2090">
        <f>IF(OR($L2090=TRUE,$A2090=0,MOD($A2090,ChapterTable!$R$20)&lt;&gt;0),
MAX(0,INT(($B2090+ChapterTable!$P$26+VLOOKUP(SUBSTITUTE(C$1,"성장단계","")&amp;"단계오프셋",ChapterTable!$R:$S,2,0))/ChapterTable!$P$23)),
MAX(0,INT(($B2090+ChapterTable!$R$26+VLOOKUP(SUBSTITUTE(C$1,"성장단계","")&amp;"보스단계오프셋",ChapterTable!$R:$S,2,0))/ChapterTable!$R$23)))</f>
        <v>5</v>
      </c>
      <c r="D2090">
        <f>IF(OR($L2090=TRUE,$A2090=0,MOD($A2090,ChapterTable!$R$20)&lt;&gt;0),
MAX(0,INT(($B2090+ChapterTable!$P$26+VLOOKUP(SUBSTITUTE(D$1,"성장단계","")&amp;"단계오프셋",ChapterTable!$R:$S,2,0))/ChapterTable!$P$23)),
MAX(0,INT(($B2090+ChapterTable!$R$26+VLOOKUP(SUBSTITUTE(D$1,"성장단계","")&amp;"보스단계오프셋",ChapterTable!$R:$S,2,0))/ChapterTable!$R$23)))</f>
        <v>4</v>
      </c>
      <c r="E2090" s="1">
        <f ca="1">IF(AND($A2090=0,$B2090=1),
    VLOOKUP(1,ChapterTable!$1:$1048576,MATCH("최종"&amp;SUBSTITUTE(SUBSTITUTE(E$1,"standard",""),"|Float",""),ChapterTable!$1:$1,0),0)*ChapterTable!$P$17,
  IF(AND($A2090=0,$B2090=0),
    E2091,
  IF($B2090=0,
    VLOOKUP($A2090,ChapterTable!$1:$1048576,MATCH("최종"&amp;SUBSTITUTE(SUBSTITUTE(E$1,"standard",""),"|Float",""),ChapterTable!$1:$1,0),0),
  IF($B2090=1,
    IF($L2090=FALSE,
      VLOOKUP($A2090,ChapterTable!$1:$1048576,MATCH("최종"&amp;SUBSTITUTE(SUBSTITUTE(E$1,"standard",""),"|Float",""),ChapterTable!$1:$1,0),0),
      VLOOKUP($A2090-ChapterTable!$P$11,ChapterTable!$1:$1048576,MATCH("최종"&amp;SUBSTITUTE(SUBSTITUTE(E$1,"standard",""),"|Float",""),ChapterTable!$1:$1,0),0)*ChapterTable!$P$14
    ),
  OFFSET(E2090,-$B2090+IF($L2090,1,0),0)*IF($B2090&gt;OFFSET($B2090,1,0),ChapterTable!$R$17,1)*
    (VLOOKUP(SUBSTITUTE(SUBSTITUTE(E$1,"standard",""),"|Float","")&amp;IF(OR($L2090=TRUE,$A2090=0,MOD($A2090,ChapterTable!$R$20)&lt;&gt;0),"","보스")&amp;"인게임누적곱배수",ChapterTable!$R:$S,2,0)^C2090
    +VLOOKUP(SUBSTITUTE(SUBSTITUTE(E$1,"standard",""),"|Float","")&amp;IF(OR($L2090=TRUE,$A2090=0,MOD($A2090,ChapterTable!$R$20)&lt;&gt;0),"","보스")&amp;"인게임누적합배수",ChapterTable!$R:$S,2,0)*C2090)
  )
  )
  )
)</f>
        <v>271932.10592651367</v>
      </c>
      <c r="F2090" s="1">
        <f ca="1">IF(AND($A2090=0,$B2090=1),
    VLOOKUP(1,ChapterTable!$1:$1048576,MATCH("최종"&amp;SUBSTITUTE(SUBSTITUTE(F$1,"standard",""),"|Float",""),ChapterTable!$1:$1,0),0)*ChapterTable!$P$17,
  IF(AND($A2090=0,$B2090=0),
    F2091,
  IF($B2090=0,
    VLOOKUP($A2090,ChapterTable!$1:$1048576,MATCH("최종"&amp;SUBSTITUTE(SUBSTITUTE(F$1,"standard",""),"|Float",""),ChapterTable!$1:$1,0),0),
  IF($B2090=1,
    IF($L2090=FALSE,
      VLOOKUP($A2090,ChapterTable!$1:$1048576,MATCH("최종"&amp;SUBSTITUTE(SUBSTITUTE(F$1,"standard",""),"|Float",""),ChapterTable!$1:$1,0),0),
      VLOOKUP($A2090-ChapterTable!$P$11,ChapterTable!$1:$1048576,MATCH("최종"&amp;SUBSTITUTE(SUBSTITUTE(F$1,"standard",""),"|Float",""),ChapterTable!$1:$1,0),0)*ChapterTable!$P$14
    ),
  OFFSET(F2090,-$B2090+IF($L2090,1,0),0)*
    (VLOOKUP(SUBSTITUTE(SUBSTITUTE(F$1,"standard",""),"|Float","")&amp;IF(OR($L2090=TRUE,$A2090=0,MOD($A2090,ChapterTable!$R$20)&lt;&gt;0),"","보스")&amp;"인게임누적곱배수",ChapterTable!$R:$S,2,0)^D2090
    +VLOOKUP(SUBSTITUTE(SUBSTITUTE(F$1,"standard",""),"|Float","")&amp;IF(OR($L2090=TRUE,$A2090=0,MOD($A2090,ChapterTable!$R$20)&lt;&gt;0),"","보스")&amp;"인게임누적합배수",ChapterTable!$R:$S,2,0)*D2090)
  )
  )
  )
)</f>
        <v>73648.278688430786</v>
      </c>
      <c r="G2090" t="s">
        <v>715</v>
      </c>
      <c r="J2090" t="str">
        <f>IF(ISBLANK(I2090),"",
IFERROR(VLOOKUP(I2090,[1]StringTable!$1:$1048576,MATCH("kor|String",[1]StringTable!$1:$1,0),0),
"스트링없음"))</f>
        <v/>
      </c>
      <c r="L2090" t="b">
        <v>1</v>
      </c>
      <c r="N2090" t="str">
        <f>IF(ISBLANK(M2090),"",IF(ISERROR(VLOOKUP(M2090,MapTable!$A:$A,1,0)),"맵없음",""))</f>
        <v/>
      </c>
      <c r="O2090">
        <f t="shared" si="230"/>
        <v>95</v>
      </c>
      <c r="Q2090">
        <f t="shared" si="231"/>
        <v>95</v>
      </c>
      <c r="R2090" t="b">
        <f t="shared" ca="1" si="232"/>
        <v>1</v>
      </c>
      <c r="T2090" t="b">
        <f t="shared" ca="1" si="233"/>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236"/>
        <v>0.2</v>
      </c>
      <c r="AJ2090">
        <f t="shared" si="234"/>
        <v>0.27466666000000001</v>
      </c>
      <c r="AK2090">
        <f t="shared" si="235"/>
        <v>1</v>
      </c>
      <c r="AL2090">
        <f t="shared" si="237"/>
        <v>4</v>
      </c>
    </row>
    <row r="2091" spans="1:38" hidden="1" x14ac:dyDescent="0.3">
      <c r="A2091">
        <v>19</v>
      </c>
      <c r="B2091">
        <v>50</v>
      </c>
      <c r="C2091">
        <f>IF(OR($L2091=TRUE,$A2091=0,MOD($A2091,ChapterTable!$R$20)&lt;&gt;0),
MAX(0,INT(($B2091+ChapterTable!$P$26+VLOOKUP(SUBSTITUTE(C$1,"성장단계","")&amp;"단계오프셋",ChapterTable!$R:$S,2,0))/ChapterTable!$P$23)),
MAX(0,INT(($B2091+ChapterTable!$R$26+VLOOKUP(SUBSTITUTE(C$1,"성장단계","")&amp;"보스단계오프셋",ChapterTable!$R:$S,2,0))/ChapterTable!$R$23)))</f>
        <v>5</v>
      </c>
      <c r="D2091">
        <f>IF(OR($L2091=TRUE,$A2091=0,MOD($A2091,ChapterTable!$R$20)&lt;&gt;0),
MAX(0,INT(($B2091+ChapterTable!$P$26+VLOOKUP(SUBSTITUTE(D$1,"성장단계","")&amp;"단계오프셋",ChapterTable!$R:$S,2,0))/ChapterTable!$P$23)),
MAX(0,INT(($B2091+ChapterTable!$R$26+VLOOKUP(SUBSTITUTE(D$1,"성장단계","")&amp;"보스단계오프셋",ChapterTable!$R:$S,2,0))/ChapterTable!$R$23)))</f>
        <v>4</v>
      </c>
      <c r="E2091" s="1">
        <f ca="1">IF(AND($A2091=0,$B2091=1),
    VLOOKUP(1,ChapterTable!$1:$1048576,MATCH("최종"&amp;SUBSTITUTE(SUBSTITUTE(E$1,"standard",""),"|Float",""),ChapterTable!$1:$1,0),0)*ChapterTable!$P$17,
  IF(AND($A2091=0,$B2091=0),
    E2092,
  IF($B2091=0,
    VLOOKUP($A2091,ChapterTable!$1:$1048576,MATCH("최종"&amp;SUBSTITUTE(SUBSTITUTE(E$1,"standard",""),"|Float",""),ChapterTable!$1:$1,0),0),
  IF($B2091=1,
    IF($L2091=FALSE,
      VLOOKUP($A2091,ChapterTable!$1:$1048576,MATCH("최종"&amp;SUBSTITUTE(SUBSTITUTE(E$1,"standard",""),"|Float",""),ChapterTable!$1:$1,0),0),
      VLOOKUP($A2091-ChapterTable!$P$11,ChapterTable!$1:$1048576,MATCH("최종"&amp;SUBSTITUTE(SUBSTITUTE(E$1,"standard",""),"|Float",""),ChapterTable!$1:$1,0),0)*ChapterTable!$P$14
    ),
  OFFSET(E2091,-$B2091+IF($L2091,1,0),0)*IF($B2091&gt;OFFSET($B2091,1,0),ChapterTable!$R$17,1)*
    (VLOOKUP(SUBSTITUTE(SUBSTITUTE(E$1,"standard",""),"|Float","")&amp;IF(OR($L2091=TRUE,$A2091=0,MOD($A2091,ChapterTable!$R$20)&lt;&gt;0),"","보스")&amp;"인게임누적곱배수",ChapterTable!$R:$S,2,0)^C2091
    +VLOOKUP(SUBSTITUTE(SUBSTITUTE(E$1,"standard",""),"|Float","")&amp;IF(OR($L2091=TRUE,$A2091=0,MOD($A2091,ChapterTable!$R$20)&lt;&gt;0),"","보스")&amp;"인게임누적합배수",ChapterTable!$R:$S,2,0)*C2091)
  )
  )
  )
)</f>
        <v>353511.73770446779</v>
      </c>
      <c r="F2091" s="1">
        <f ca="1">IF(AND($A2091=0,$B2091=1),
    VLOOKUP(1,ChapterTable!$1:$1048576,MATCH("최종"&amp;SUBSTITUTE(SUBSTITUTE(F$1,"standard",""),"|Float",""),ChapterTable!$1:$1,0),0)*ChapterTable!$P$17,
  IF(AND($A2091=0,$B2091=0),
    F2092,
  IF($B2091=0,
    VLOOKUP($A2091,ChapterTable!$1:$1048576,MATCH("최종"&amp;SUBSTITUTE(SUBSTITUTE(F$1,"standard",""),"|Float",""),ChapterTable!$1:$1,0),0),
  IF($B2091=1,
    IF($L2091=FALSE,
      VLOOKUP($A2091,ChapterTable!$1:$1048576,MATCH("최종"&amp;SUBSTITUTE(SUBSTITUTE(F$1,"standard",""),"|Float",""),ChapterTable!$1:$1,0),0),
      VLOOKUP($A2091-ChapterTable!$P$11,ChapterTable!$1:$1048576,MATCH("최종"&amp;SUBSTITUTE(SUBSTITUTE(F$1,"standard",""),"|Float",""),ChapterTable!$1:$1,0),0)*ChapterTable!$P$14
    ),
  OFFSET(F2091,-$B2091+IF($L2091,1,0),0)*
    (VLOOKUP(SUBSTITUTE(SUBSTITUTE(F$1,"standard",""),"|Float","")&amp;IF(OR($L2091=TRUE,$A2091=0,MOD($A2091,ChapterTable!$R$20)&lt;&gt;0),"","보스")&amp;"인게임누적곱배수",ChapterTable!$R:$S,2,0)^D2091
    +VLOOKUP(SUBSTITUTE(SUBSTITUTE(F$1,"standard",""),"|Float","")&amp;IF(OR($L2091=TRUE,$A2091=0,MOD($A2091,ChapterTable!$R$20)&lt;&gt;0),"","보스")&amp;"인게임누적합배수",ChapterTable!$R:$S,2,0)*D2091)
  )
  )
  )
)</f>
        <v>73648.278688430786</v>
      </c>
      <c r="G2091" t="s">
        <v>715</v>
      </c>
      <c r="J2091" t="str">
        <f>IF(ISBLANK(I2091),"",
IFERROR(VLOOKUP(I2091,[1]StringTable!$1:$1048576,MATCH("kor|String",[1]StringTable!$1:$1,0),0),
"스트링없음"))</f>
        <v/>
      </c>
      <c r="L2091" t="b">
        <v>1</v>
      </c>
      <c r="N2091" t="str">
        <f>IF(ISBLANK(M2091),"",IF(ISERROR(VLOOKUP(M2091,MapTable!$A:$A,1,0)),"맵없음",""))</f>
        <v/>
      </c>
      <c r="O2091">
        <f t="shared" si="230"/>
        <v>25</v>
      </c>
      <c r="Q2091">
        <f t="shared" si="231"/>
        <v>25</v>
      </c>
      <c r="R2091" t="b">
        <f t="shared" ca="1" si="232"/>
        <v>0</v>
      </c>
      <c r="T2091" t="b">
        <f t="shared" ca="1" si="233"/>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236"/>
        <v>0.2</v>
      </c>
      <c r="AJ2091">
        <f t="shared" si="234"/>
        <v>1</v>
      </c>
      <c r="AK2091">
        <f t="shared" si="235"/>
        <v>1</v>
      </c>
      <c r="AL2091">
        <f t="shared" si="237"/>
        <v>4</v>
      </c>
    </row>
    <row r="2092" spans="1:38" hidden="1" x14ac:dyDescent="0.3">
      <c r="A2092">
        <v>20</v>
      </c>
      <c r="B2092">
        <v>1</v>
      </c>
      <c r="C2092">
        <f>IF(OR($L2092=TRUE,$A2092=0,MOD($A2092,ChapterTable!$R$20)&lt;&gt;0),
MAX(0,INT(($B2092+ChapterTable!$P$26+VLOOKUP(SUBSTITUTE(C$1,"성장단계","")&amp;"단계오프셋",ChapterTable!$R:$S,2,0))/ChapterTable!$P$23)),
MAX(0,INT(($B2092+ChapterTable!$R$26+VLOOKUP(SUBSTITUTE(C$1,"성장단계","")&amp;"보스단계오프셋",ChapterTable!$R:$S,2,0))/ChapterTable!$R$23)))</f>
        <v>0</v>
      </c>
      <c r="D2092">
        <f>IF(OR($L2092=TRUE,$A2092=0,MOD($A2092,ChapterTable!$R$20)&lt;&gt;0),
MAX(0,INT(($B2092+ChapterTable!$P$26+VLOOKUP(SUBSTITUTE(D$1,"성장단계","")&amp;"단계오프셋",ChapterTable!$R:$S,2,0))/ChapterTable!$P$23)),
MAX(0,INT(($B2092+ChapterTable!$R$26+VLOOKUP(SUBSTITUTE(D$1,"성장단계","")&amp;"보스단계오프셋",ChapterTable!$R:$S,2,0))/ChapterTable!$R$23)))</f>
        <v>0</v>
      </c>
      <c r="E2092" s="1">
        <f ca="1">IF(AND($A2092=0,$B2092=1),
    VLOOKUP(1,ChapterTable!$1:$1048576,MATCH("최종"&amp;SUBSTITUTE(SUBSTITUTE(E$1,"standard",""),"|Float",""),ChapterTable!$1:$1,0),0)*ChapterTable!$P$17,
  IF(AND($A2092=0,$B2092=0),
    E2093,
  IF($B2092=0,
    VLOOKUP($A2092,ChapterTable!$1:$1048576,MATCH("최종"&amp;SUBSTITUTE(SUBSTITUTE(E$1,"standard",""),"|Float",""),ChapterTable!$1:$1,0),0),
  IF($B2092=1,
    IF($L2092=FALSE,
      VLOOKUP($A2092,ChapterTable!$1:$1048576,MATCH("최종"&amp;SUBSTITUTE(SUBSTITUTE(E$1,"standard",""),"|Float",""),ChapterTable!$1:$1,0),0),
      VLOOKUP($A2092-ChapterTable!$P$11,ChapterTable!$1:$1048576,MATCH("최종"&amp;SUBSTITUTE(SUBSTITUTE(E$1,"standard",""),"|Float",""),ChapterTable!$1:$1,0),0)*ChapterTable!$P$14
    ),
  OFFSET(E2092,-$B2092+IF($L2092,1,0),0)*IF($B2092&gt;OFFSET($B2092,1,0),ChapterTable!$R$17,1)*
    (VLOOKUP(SUBSTITUTE(SUBSTITUTE(E$1,"standard",""),"|Float","")&amp;IF(OR($L2092=TRUE,$A2092=0,MOD($A2092,ChapterTable!$R$20)&lt;&gt;0),"","보스")&amp;"인게임누적곱배수",ChapterTable!$R:$S,2,0)^C2092
    +VLOOKUP(SUBSTITUTE(SUBSTITUTE(E$1,"standard",""),"|Float","")&amp;IF(OR($L2092=TRUE,$A2092=0,MOD($A2092,ChapterTable!$R$20)&lt;&gt;0),"","보스")&amp;"인게임누적합배수",ChapterTable!$R:$S,2,0)*C2092)
  )
  )
  )
)</f>
        <v>203949.07944488522</v>
      </c>
      <c r="F2092" s="1">
        <f ca="1">IF(AND($A2092=0,$B2092=1),
    VLOOKUP(1,ChapterTable!$1:$1048576,MATCH("최종"&amp;SUBSTITUTE(SUBSTITUTE(F$1,"standard",""),"|Float",""),ChapterTable!$1:$1,0),0)*ChapterTable!$P$17,
  IF(AND($A2092=0,$B2092=0),
    F2093,
  IF($B2092=0,
    VLOOKUP($A2092,ChapterTable!$1:$1048576,MATCH("최종"&amp;SUBSTITUTE(SUBSTITUTE(F$1,"standard",""),"|Float",""),ChapterTable!$1:$1,0),0),
  IF($B2092=1,
    IF($L2092=FALSE,
      VLOOKUP($A2092,ChapterTable!$1:$1048576,MATCH("최종"&amp;SUBSTITUTE(SUBSTITUTE(F$1,"standard",""),"|Float",""),ChapterTable!$1:$1,0),0),
      VLOOKUP($A2092-ChapterTable!$P$11,ChapterTable!$1:$1048576,MATCH("최종"&amp;SUBSTITUTE(SUBSTITUTE(F$1,"standard",""),"|Float",""),ChapterTable!$1:$1,0),0)*ChapterTable!$P$14
    ),
  OFFSET(F2092,-$B2092+IF($L2092,1,0),0)*
    (VLOOKUP(SUBSTITUTE(SUBSTITUTE(F$1,"standard",""),"|Float","")&amp;IF(OR($L2092=TRUE,$A2092=0,MOD($A2092,ChapterTable!$R$20)&lt;&gt;0),"","보스")&amp;"인게임누적곱배수",ChapterTable!$R:$S,2,0)^D2092
    +VLOOKUP(SUBSTITUTE(SUBSTITUTE(F$1,"standard",""),"|Float","")&amp;IF(OR($L2092=TRUE,$A2092=0,MOD($A2092,ChapterTable!$R$20)&lt;&gt;0),"","보스")&amp;"인게임누적합배수",ChapterTable!$R:$S,2,0)*D2092)
  )
  )
  )
)</f>
        <v>84978.783102035522</v>
      </c>
      <c r="G2092" t="s">
        <v>715</v>
      </c>
      <c r="J2092" t="str">
        <f>IF(ISBLANK(I2092),"",
IFERROR(VLOOKUP(I2092,[1]StringTable!$1:$1048576,MATCH("kor|String",[1]StringTable!$1:$1,0),0),
"스트링없음"))</f>
        <v/>
      </c>
      <c r="L2092" t="b">
        <v>1</v>
      </c>
      <c r="N2092" t="str">
        <f>IF(ISBLANK(M2092),"",IF(ISERROR(VLOOKUP(M2092,MapTable!$A:$A,1,0)),"맵없음",""))</f>
        <v/>
      </c>
      <c r="O2092">
        <f t="shared" si="230"/>
        <v>1</v>
      </c>
      <c r="Q2092">
        <f t="shared" si="231"/>
        <v>1</v>
      </c>
      <c r="R2092" t="b">
        <f t="shared" ca="1" si="232"/>
        <v>1</v>
      </c>
      <c r="T2092" t="b">
        <f t="shared" ca="1" si="233"/>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236"/>
        <v>1</v>
      </c>
      <c r="AJ2092">
        <f t="shared" si="234"/>
        <v>1</v>
      </c>
      <c r="AK2092">
        <f t="shared" si="235"/>
        <v>1</v>
      </c>
      <c r="AL2092">
        <f t="shared" si="237"/>
        <v>5</v>
      </c>
    </row>
    <row r="2093" spans="1:38" hidden="1" x14ac:dyDescent="0.3">
      <c r="A2093">
        <v>20</v>
      </c>
      <c r="B2093">
        <v>2</v>
      </c>
      <c r="C2093">
        <f>IF(OR($L2093=TRUE,$A2093=0,MOD($A2093,ChapterTable!$R$20)&lt;&gt;0),
MAX(0,INT(($B2093+ChapterTable!$P$26+VLOOKUP(SUBSTITUTE(C$1,"성장단계","")&amp;"단계오프셋",ChapterTable!$R:$S,2,0))/ChapterTable!$P$23)),
MAX(0,INT(($B2093+ChapterTable!$R$26+VLOOKUP(SUBSTITUTE(C$1,"성장단계","")&amp;"보스단계오프셋",ChapterTable!$R:$S,2,0))/ChapterTable!$R$23)))</f>
        <v>0</v>
      </c>
      <c r="D2093">
        <f>IF(OR($L2093=TRUE,$A2093=0,MOD($A2093,ChapterTable!$R$20)&lt;&gt;0),
MAX(0,INT(($B2093+ChapterTable!$P$26+VLOOKUP(SUBSTITUTE(D$1,"성장단계","")&amp;"단계오프셋",ChapterTable!$R:$S,2,0))/ChapterTable!$P$23)),
MAX(0,INT(($B2093+ChapterTable!$R$26+VLOOKUP(SUBSTITUTE(D$1,"성장단계","")&amp;"보스단계오프셋",ChapterTable!$R:$S,2,0))/ChapterTable!$R$23)))</f>
        <v>0</v>
      </c>
      <c r="E2093" s="1">
        <f ca="1">IF(AND($A2093=0,$B2093=1),
    VLOOKUP(1,ChapterTable!$1:$1048576,MATCH("최종"&amp;SUBSTITUTE(SUBSTITUTE(E$1,"standard",""),"|Float",""),ChapterTable!$1:$1,0),0)*ChapterTable!$P$17,
  IF(AND($A2093=0,$B2093=0),
    E2094,
  IF($B2093=0,
    VLOOKUP($A2093,ChapterTable!$1:$1048576,MATCH("최종"&amp;SUBSTITUTE(SUBSTITUTE(E$1,"standard",""),"|Float",""),ChapterTable!$1:$1,0),0),
  IF($B2093=1,
    IF($L2093=FALSE,
      VLOOKUP($A2093,ChapterTable!$1:$1048576,MATCH("최종"&amp;SUBSTITUTE(SUBSTITUTE(E$1,"standard",""),"|Float",""),ChapterTable!$1:$1,0),0),
      VLOOKUP($A2093-ChapterTable!$P$11,ChapterTable!$1:$1048576,MATCH("최종"&amp;SUBSTITUTE(SUBSTITUTE(E$1,"standard",""),"|Float",""),ChapterTable!$1:$1,0),0)*ChapterTable!$P$14
    ),
  OFFSET(E2093,-$B2093+IF($L2093,1,0),0)*IF($B2093&gt;OFFSET($B2093,1,0),ChapterTable!$R$17,1)*
    (VLOOKUP(SUBSTITUTE(SUBSTITUTE(E$1,"standard",""),"|Float","")&amp;IF(OR($L2093=TRUE,$A2093=0,MOD($A2093,ChapterTable!$R$20)&lt;&gt;0),"","보스")&amp;"인게임누적곱배수",ChapterTable!$R:$S,2,0)^C2093
    +VLOOKUP(SUBSTITUTE(SUBSTITUTE(E$1,"standard",""),"|Float","")&amp;IF(OR($L2093=TRUE,$A2093=0,MOD($A2093,ChapterTable!$R$20)&lt;&gt;0),"","보스")&amp;"인게임누적합배수",ChapterTable!$R:$S,2,0)*C2093)
  )
  )
  )
)</f>
        <v>203949.07944488522</v>
      </c>
      <c r="F2093" s="1">
        <f ca="1">IF(AND($A2093=0,$B2093=1),
    VLOOKUP(1,ChapterTable!$1:$1048576,MATCH("최종"&amp;SUBSTITUTE(SUBSTITUTE(F$1,"standard",""),"|Float",""),ChapterTable!$1:$1,0),0)*ChapterTable!$P$17,
  IF(AND($A2093=0,$B2093=0),
    F2094,
  IF($B2093=0,
    VLOOKUP($A2093,ChapterTable!$1:$1048576,MATCH("최종"&amp;SUBSTITUTE(SUBSTITUTE(F$1,"standard",""),"|Float",""),ChapterTable!$1:$1,0),0),
  IF($B2093=1,
    IF($L2093=FALSE,
      VLOOKUP($A2093,ChapterTable!$1:$1048576,MATCH("최종"&amp;SUBSTITUTE(SUBSTITUTE(F$1,"standard",""),"|Float",""),ChapterTable!$1:$1,0),0),
      VLOOKUP($A2093-ChapterTable!$P$11,ChapterTable!$1:$1048576,MATCH("최종"&amp;SUBSTITUTE(SUBSTITUTE(F$1,"standard",""),"|Float",""),ChapterTable!$1:$1,0),0)*ChapterTable!$P$14
    ),
  OFFSET(F2093,-$B2093+IF($L2093,1,0),0)*
    (VLOOKUP(SUBSTITUTE(SUBSTITUTE(F$1,"standard",""),"|Float","")&amp;IF(OR($L2093=TRUE,$A2093=0,MOD($A2093,ChapterTable!$R$20)&lt;&gt;0),"","보스")&amp;"인게임누적곱배수",ChapterTable!$R:$S,2,0)^D2093
    +VLOOKUP(SUBSTITUTE(SUBSTITUTE(F$1,"standard",""),"|Float","")&amp;IF(OR($L2093=TRUE,$A2093=0,MOD($A2093,ChapterTable!$R$20)&lt;&gt;0),"","보스")&amp;"인게임누적합배수",ChapterTable!$R:$S,2,0)*D2093)
  )
  )
  )
)</f>
        <v>84978.783102035522</v>
      </c>
      <c r="G2093" t="s">
        <v>715</v>
      </c>
      <c r="J2093" t="str">
        <f>IF(ISBLANK(I2093),"",
IFERROR(VLOOKUP(I2093,[1]StringTable!$1:$1048576,MATCH("kor|String",[1]StringTable!$1:$1,0),0),
"스트링없음"))</f>
        <v/>
      </c>
      <c r="L2093" t="b">
        <v>1</v>
      </c>
      <c r="N2093" t="str">
        <f>IF(ISBLANK(M2093),"",IF(ISERROR(VLOOKUP(M2093,MapTable!$A:$A,1,0)),"맵없음",""))</f>
        <v/>
      </c>
      <c r="O2093">
        <f t="shared" si="230"/>
        <v>1</v>
      </c>
      <c r="Q2093">
        <f t="shared" si="231"/>
        <v>1</v>
      </c>
      <c r="R2093" t="b">
        <f t="shared" ca="1" si="232"/>
        <v>1</v>
      </c>
      <c r="T2093" t="b">
        <f t="shared" ca="1" si="233"/>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236"/>
        <v>1</v>
      </c>
      <c r="AJ2093">
        <f t="shared" si="234"/>
        <v>1</v>
      </c>
      <c r="AK2093">
        <f t="shared" si="235"/>
        <v>1</v>
      </c>
      <c r="AL2093">
        <f t="shared" si="237"/>
        <v>5</v>
      </c>
    </row>
    <row r="2094" spans="1:38" hidden="1" x14ac:dyDescent="0.3">
      <c r="A2094">
        <v>20</v>
      </c>
      <c r="B2094">
        <v>3</v>
      </c>
      <c r="C2094">
        <f>IF(OR($L2094=TRUE,$A2094=0,MOD($A2094,ChapterTable!$R$20)&lt;&gt;0),
MAX(0,INT(($B2094+ChapterTable!$P$26+VLOOKUP(SUBSTITUTE(C$1,"성장단계","")&amp;"단계오프셋",ChapterTable!$R:$S,2,0))/ChapterTable!$P$23)),
MAX(0,INT(($B2094+ChapterTable!$R$26+VLOOKUP(SUBSTITUTE(C$1,"성장단계","")&amp;"보스단계오프셋",ChapterTable!$R:$S,2,0))/ChapterTable!$R$23)))</f>
        <v>0</v>
      </c>
      <c r="D2094">
        <f>IF(OR($L2094=TRUE,$A2094=0,MOD($A2094,ChapterTable!$R$20)&lt;&gt;0),
MAX(0,INT(($B2094+ChapterTable!$P$26+VLOOKUP(SUBSTITUTE(D$1,"성장단계","")&amp;"단계오프셋",ChapterTable!$R:$S,2,0))/ChapterTable!$P$23)),
MAX(0,INT(($B2094+ChapterTable!$R$26+VLOOKUP(SUBSTITUTE(D$1,"성장단계","")&amp;"보스단계오프셋",ChapterTable!$R:$S,2,0))/ChapterTable!$R$23)))</f>
        <v>0</v>
      </c>
      <c r="E2094" s="1">
        <f ca="1">IF(AND($A2094=0,$B2094=1),
    VLOOKUP(1,ChapterTable!$1:$1048576,MATCH("최종"&amp;SUBSTITUTE(SUBSTITUTE(E$1,"standard",""),"|Float",""),ChapterTable!$1:$1,0),0)*ChapterTable!$P$17,
  IF(AND($A2094=0,$B2094=0),
    E2095,
  IF($B2094=0,
    VLOOKUP($A2094,ChapterTable!$1:$1048576,MATCH("최종"&amp;SUBSTITUTE(SUBSTITUTE(E$1,"standard",""),"|Float",""),ChapterTable!$1:$1,0),0),
  IF($B2094=1,
    IF($L2094=FALSE,
      VLOOKUP($A2094,ChapterTable!$1:$1048576,MATCH("최종"&amp;SUBSTITUTE(SUBSTITUTE(E$1,"standard",""),"|Float",""),ChapterTable!$1:$1,0),0),
      VLOOKUP($A2094-ChapterTable!$P$11,ChapterTable!$1:$1048576,MATCH("최종"&amp;SUBSTITUTE(SUBSTITUTE(E$1,"standard",""),"|Float",""),ChapterTable!$1:$1,0),0)*ChapterTable!$P$14
    ),
  OFFSET(E2094,-$B2094+IF($L2094,1,0),0)*IF($B2094&gt;OFFSET($B2094,1,0),ChapterTable!$R$17,1)*
    (VLOOKUP(SUBSTITUTE(SUBSTITUTE(E$1,"standard",""),"|Float","")&amp;IF(OR($L2094=TRUE,$A2094=0,MOD($A2094,ChapterTable!$R$20)&lt;&gt;0),"","보스")&amp;"인게임누적곱배수",ChapterTable!$R:$S,2,0)^C2094
    +VLOOKUP(SUBSTITUTE(SUBSTITUTE(E$1,"standard",""),"|Float","")&amp;IF(OR($L2094=TRUE,$A2094=0,MOD($A2094,ChapterTable!$R$20)&lt;&gt;0),"","보스")&amp;"인게임누적합배수",ChapterTable!$R:$S,2,0)*C2094)
  )
  )
  )
)</f>
        <v>203949.07944488522</v>
      </c>
      <c r="F2094" s="1">
        <f ca="1">IF(AND($A2094=0,$B2094=1),
    VLOOKUP(1,ChapterTable!$1:$1048576,MATCH("최종"&amp;SUBSTITUTE(SUBSTITUTE(F$1,"standard",""),"|Float",""),ChapterTable!$1:$1,0),0)*ChapterTable!$P$17,
  IF(AND($A2094=0,$B2094=0),
    F2095,
  IF($B2094=0,
    VLOOKUP($A2094,ChapterTable!$1:$1048576,MATCH("최종"&amp;SUBSTITUTE(SUBSTITUTE(F$1,"standard",""),"|Float",""),ChapterTable!$1:$1,0),0),
  IF($B2094=1,
    IF($L2094=FALSE,
      VLOOKUP($A2094,ChapterTable!$1:$1048576,MATCH("최종"&amp;SUBSTITUTE(SUBSTITUTE(F$1,"standard",""),"|Float",""),ChapterTable!$1:$1,0),0),
      VLOOKUP($A2094-ChapterTable!$P$11,ChapterTable!$1:$1048576,MATCH("최종"&amp;SUBSTITUTE(SUBSTITUTE(F$1,"standard",""),"|Float",""),ChapterTable!$1:$1,0),0)*ChapterTable!$P$14
    ),
  OFFSET(F2094,-$B2094+IF($L2094,1,0),0)*
    (VLOOKUP(SUBSTITUTE(SUBSTITUTE(F$1,"standard",""),"|Float","")&amp;IF(OR($L2094=TRUE,$A2094=0,MOD($A2094,ChapterTable!$R$20)&lt;&gt;0),"","보스")&amp;"인게임누적곱배수",ChapterTable!$R:$S,2,0)^D2094
    +VLOOKUP(SUBSTITUTE(SUBSTITUTE(F$1,"standard",""),"|Float","")&amp;IF(OR($L2094=TRUE,$A2094=0,MOD($A2094,ChapterTable!$R$20)&lt;&gt;0),"","보스")&amp;"인게임누적합배수",ChapterTable!$R:$S,2,0)*D2094)
  )
  )
  )
)</f>
        <v>84978.783102035522</v>
      </c>
      <c r="G2094" t="s">
        <v>715</v>
      </c>
      <c r="J2094" t="str">
        <f>IF(ISBLANK(I2094),"",
IFERROR(VLOOKUP(I2094,[1]StringTable!$1:$1048576,MATCH("kor|String",[1]StringTable!$1:$1,0),0),
"스트링없음"))</f>
        <v/>
      </c>
      <c r="L2094" t="b">
        <v>1</v>
      </c>
      <c r="N2094" t="str">
        <f>IF(ISBLANK(M2094),"",IF(ISERROR(VLOOKUP(M2094,MapTable!$A:$A,1,0)),"맵없음",""))</f>
        <v/>
      </c>
      <c r="O2094">
        <f t="shared" si="230"/>
        <v>1</v>
      </c>
      <c r="Q2094">
        <f t="shared" si="231"/>
        <v>1</v>
      </c>
      <c r="R2094" t="b">
        <f t="shared" ca="1" si="232"/>
        <v>1</v>
      </c>
      <c r="T2094" t="b">
        <f t="shared" ca="1" si="233"/>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236"/>
        <v>1</v>
      </c>
      <c r="AJ2094">
        <f t="shared" si="234"/>
        <v>1</v>
      </c>
      <c r="AK2094">
        <f t="shared" si="235"/>
        <v>1</v>
      </c>
      <c r="AL2094">
        <f t="shared" si="237"/>
        <v>5</v>
      </c>
    </row>
    <row r="2095" spans="1:38" hidden="1" x14ac:dyDescent="0.3">
      <c r="A2095">
        <v>20</v>
      </c>
      <c r="B2095">
        <v>4</v>
      </c>
      <c r="C2095">
        <f>IF(OR($L2095=TRUE,$A2095=0,MOD($A2095,ChapterTable!$R$20)&lt;&gt;0),
MAX(0,INT(($B2095+ChapterTable!$P$26+VLOOKUP(SUBSTITUTE(C$1,"성장단계","")&amp;"단계오프셋",ChapterTable!$R:$S,2,0))/ChapterTable!$P$23)),
MAX(0,INT(($B2095+ChapterTable!$R$26+VLOOKUP(SUBSTITUTE(C$1,"성장단계","")&amp;"보스단계오프셋",ChapterTable!$R:$S,2,0))/ChapterTable!$R$23)))</f>
        <v>0</v>
      </c>
      <c r="D2095">
        <f>IF(OR($L2095=TRUE,$A2095=0,MOD($A2095,ChapterTable!$R$20)&lt;&gt;0),
MAX(0,INT(($B2095+ChapterTable!$P$26+VLOOKUP(SUBSTITUTE(D$1,"성장단계","")&amp;"단계오프셋",ChapterTable!$R:$S,2,0))/ChapterTable!$P$23)),
MAX(0,INT(($B2095+ChapterTable!$R$26+VLOOKUP(SUBSTITUTE(D$1,"성장단계","")&amp;"보스단계오프셋",ChapterTable!$R:$S,2,0))/ChapterTable!$R$23)))</f>
        <v>0</v>
      </c>
      <c r="E2095" s="1">
        <f ca="1">IF(AND($A2095=0,$B2095=1),
    VLOOKUP(1,ChapterTable!$1:$1048576,MATCH("최종"&amp;SUBSTITUTE(SUBSTITUTE(E$1,"standard",""),"|Float",""),ChapterTable!$1:$1,0),0)*ChapterTable!$P$17,
  IF(AND($A2095=0,$B2095=0),
    E2096,
  IF($B2095=0,
    VLOOKUP($A2095,ChapterTable!$1:$1048576,MATCH("최종"&amp;SUBSTITUTE(SUBSTITUTE(E$1,"standard",""),"|Float",""),ChapterTable!$1:$1,0),0),
  IF($B2095=1,
    IF($L2095=FALSE,
      VLOOKUP($A2095,ChapterTable!$1:$1048576,MATCH("최종"&amp;SUBSTITUTE(SUBSTITUTE(E$1,"standard",""),"|Float",""),ChapterTable!$1:$1,0),0),
      VLOOKUP($A2095-ChapterTable!$P$11,ChapterTable!$1:$1048576,MATCH("최종"&amp;SUBSTITUTE(SUBSTITUTE(E$1,"standard",""),"|Float",""),ChapterTable!$1:$1,0),0)*ChapterTable!$P$14
    ),
  OFFSET(E2095,-$B2095+IF($L2095,1,0),0)*IF($B2095&gt;OFFSET($B2095,1,0),ChapterTable!$R$17,1)*
    (VLOOKUP(SUBSTITUTE(SUBSTITUTE(E$1,"standard",""),"|Float","")&amp;IF(OR($L2095=TRUE,$A2095=0,MOD($A2095,ChapterTable!$R$20)&lt;&gt;0),"","보스")&amp;"인게임누적곱배수",ChapterTable!$R:$S,2,0)^C2095
    +VLOOKUP(SUBSTITUTE(SUBSTITUTE(E$1,"standard",""),"|Float","")&amp;IF(OR($L2095=TRUE,$A2095=0,MOD($A2095,ChapterTable!$R$20)&lt;&gt;0),"","보스")&amp;"인게임누적합배수",ChapterTable!$R:$S,2,0)*C2095)
  )
  )
  )
)</f>
        <v>203949.07944488522</v>
      </c>
      <c r="F2095" s="1">
        <f ca="1">IF(AND($A2095=0,$B2095=1),
    VLOOKUP(1,ChapterTable!$1:$1048576,MATCH("최종"&amp;SUBSTITUTE(SUBSTITUTE(F$1,"standard",""),"|Float",""),ChapterTable!$1:$1,0),0)*ChapterTable!$P$17,
  IF(AND($A2095=0,$B2095=0),
    F2096,
  IF($B2095=0,
    VLOOKUP($A2095,ChapterTable!$1:$1048576,MATCH("최종"&amp;SUBSTITUTE(SUBSTITUTE(F$1,"standard",""),"|Float",""),ChapterTable!$1:$1,0),0),
  IF($B2095=1,
    IF($L2095=FALSE,
      VLOOKUP($A2095,ChapterTable!$1:$1048576,MATCH("최종"&amp;SUBSTITUTE(SUBSTITUTE(F$1,"standard",""),"|Float",""),ChapterTable!$1:$1,0),0),
      VLOOKUP($A2095-ChapterTable!$P$11,ChapterTable!$1:$1048576,MATCH("최종"&amp;SUBSTITUTE(SUBSTITUTE(F$1,"standard",""),"|Float",""),ChapterTable!$1:$1,0),0)*ChapterTable!$P$14
    ),
  OFFSET(F2095,-$B2095+IF($L2095,1,0),0)*
    (VLOOKUP(SUBSTITUTE(SUBSTITUTE(F$1,"standard",""),"|Float","")&amp;IF(OR($L2095=TRUE,$A2095=0,MOD($A2095,ChapterTable!$R$20)&lt;&gt;0),"","보스")&amp;"인게임누적곱배수",ChapterTable!$R:$S,2,0)^D2095
    +VLOOKUP(SUBSTITUTE(SUBSTITUTE(F$1,"standard",""),"|Float","")&amp;IF(OR($L2095=TRUE,$A2095=0,MOD($A2095,ChapterTable!$R$20)&lt;&gt;0),"","보스")&amp;"인게임누적합배수",ChapterTable!$R:$S,2,0)*D2095)
  )
  )
  )
)</f>
        <v>84978.783102035522</v>
      </c>
      <c r="G2095" t="s">
        <v>715</v>
      </c>
      <c r="J2095" t="str">
        <f>IF(ISBLANK(I2095),"",
IFERROR(VLOOKUP(I2095,[1]StringTable!$1:$1048576,MATCH("kor|String",[1]StringTable!$1:$1,0),0),
"스트링없음"))</f>
        <v/>
      </c>
      <c r="L2095" t="b">
        <v>1</v>
      </c>
      <c r="N2095" t="str">
        <f>IF(ISBLANK(M2095),"",IF(ISERROR(VLOOKUP(M2095,MapTable!$A:$A,1,0)),"맵없음",""))</f>
        <v/>
      </c>
      <c r="O2095">
        <f t="shared" si="230"/>
        <v>1</v>
      </c>
      <c r="Q2095">
        <f t="shared" si="231"/>
        <v>1</v>
      </c>
      <c r="R2095" t="b">
        <f t="shared" ca="1" si="232"/>
        <v>1</v>
      </c>
      <c r="T2095" t="b">
        <f t="shared" ca="1" si="233"/>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236"/>
        <v>1</v>
      </c>
      <c r="AJ2095">
        <f t="shared" si="234"/>
        <v>1</v>
      </c>
      <c r="AK2095">
        <f t="shared" si="235"/>
        <v>1</v>
      </c>
      <c r="AL2095">
        <f t="shared" si="237"/>
        <v>5</v>
      </c>
    </row>
    <row r="2096" spans="1:38" hidden="1" x14ac:dyDescent="0.3">
      <c r="A2096">
        <v>20</v>
      </c>
      <c r="B2096">
        <v>5</v>
      </c>
      <c r="C2096">
        <f>IF(OR($L2096=TRUE,$A2096=0,MOD($A2096,ChapterTable!$R$20)&lt;&gt;0),
MAX(0,INT(($B2096+ChapterTable!$P$26+VLOOKUP(SUBSTITUTE(C$1,"성장단계","")&amp;"단계오프셋",ChapterTable!$R:$S,2,0))/ChapterTable!$P$23)),
MAX(0,INT(($B2096+ChapterTable!$R$26+VLOOKUP(SUBSTITUTE(C$1,"성장단계","")&amp;"보스단계오프셋",ChapterTable!$R:$S,2,0))/ChapterTable!$R$23)))</f>
        <v>0</v>
      </c>
      <c r="D2096">
        <f>IF(OR($L2096=TRUE,$A2096=0,MOD($A2096,ChapterTable!$R$20)&lt;&gt;0),
MAX(0,INT(($B2096+ChapterTable!$P$26+VLOOKUP(SUBSTITUTE(D$1,"성장단계","")&amp;"단계오프셋",ChapterTable!$R:$S,2,0))/ChapterTable!$P$23)),
MAX(0,INT(($B2096+ChapterTable!$R$26+VLOOKUP(SUBSTITUTE(D$1,"성장단계","")&amp;"보스단계오프셋",ChapterTable!$R:$S,2,0))/ChapterTable!$R$23)))</f>
        <v>0</v>
      </c>
      <c r="E2096" s="1">
        <f ca="1">IF(AND($A2096=0,$B2096=1),
    VLOOKUP(1,ChapterTable!$1:$1048576,MATCH("최종"&amp;SUBSTITUTE(SUBSTITUTE(E$1,"standard",""),"|Float",""),ChapterTable!$1:$1,0),0)*ChapterTable!$P$17,
  IF(AND($A2096=0,$B2096=0),
    E2097,
  IF($B2096=0,
    VLOOKUP($A2096,ChapterTable!$1:$1048576,MATCH("최종"&amp;SUBSTITUTE(SUBSTITUTE(E$1,"standard",""),"|Float",""),ChapterTable!$1:$1,0),0),
  IF($B2096=1,
    IF($L2096=FALSE,
      VLOOKUP($A2096,ChapterTable!$1:$1048576,MATCH("최종"&amp;SUBSTITUTE(SUBSTITUTE(E$1,"standard",""),"|Float",""),ChapterTable!$1:$1,0),0),
      VLOOKUP($A2096-ChapterTable!$P$11,ChapterTable!$1:$1048576,MATCH("최종"&amp;SUBSTITUTE(SUBSTITUTE(E$1,"standard",""),"|Float",""),ChapterTable!$1:$1,0),0)*ChapterTable!$P$14
    ),
  OFFSET(E2096,-$B2096+IF($L2096,1,0),0)*IF($B2096&gt;OFFSET($B2096,1,0),ChapterTable!$R$17,1)*
    (VLOOKUP(SUBSTITUTE(SUBSTITUTE(E$1,"standard",""),"|Float","")&amp;IF(OR($L2096=TRUE,$A2096=0,MOD($A2096,ChapterTable!$R$20)&lt;&gt;0),"","보스")&amp;"인게임누적곱배수",ChapterTable!$R:$S,2,0)^C2096
    +VLOOKUP(SUBSTITUTE(SUBSTITUTE(E$1,"standard",""),"|Float","")&amp;IF(OR($L2096=TRUE,$A2096=0,MOD($A2096,ChapterTable!$R$20)&lt;&gt;0),"","보스")&amp;"인게임누적합배수",ChapterTable!$R:$S,2,0)*C2096)
  )
  )
  )
)</f>
        <v>203949.07944488522</v>
      </c>
      <c r="F2096" s="1">
        <f ca="1">IF(AND($A2096=0,$B2096=1),
    VLOOKUP(1,ChapterTable!$1:$1048576,MATCH("최종"&amp;SUBSTITUTE(SUBSTITUTE(F$1,"standard",""),"|Float",""),ChapterTable!$1:$1,0),0)*ChapterTable!$P$17,
  IF(AND($A2096=0,$B2096=0),
    F2097,
  IF($B2096=0,
    VLOOKUP($A2096,ChapterTable!$1:$1048576,MATCH("최종"&amp;SUBSTITUTE(SUBSTITUTE(F$1,"standard",""),"|Float",""),ChapterTable!$1:$1,0),0),
  IF($B2096=1,
    IF($L2096=FALSE,
      VLOOKUP($A2096,ChapterTable!$1:$1048576,MATCH("최종"&amp;SUBSTITUTE(SUBSTITUTE(F$1,"standard",""),"|Float",""),ChapterTable!$1:$1,0),0),
      VLOOKUP($A2096-ChapterTable!$P$11,ChapterTable!$1:$1048576,MATCH("최종"&amp;SUBSTITUTE(SUBSTITUTE(F$1,"standard",""),"|Float",""),ChapterTable!$1:$1,0),0)*ChapterTable!$P$14
    ),
  OFFSET(F2096,-$B2096+IF($L2096,1,0),0)*
    (VLOOKUP(SUBSTITUTE(SUBSTITUTE(F$1,"standard",""),"|Float","")&amp;IF(OR($L2096=TRUE,$A2096=0,MOD($A2096,ChapterTable!$R$20)&lt;&gt;0),"","보스")&amp;"인게임누적곱배수",ChapterTable!$R:$S,2,0)^D2096
    +VLOOKUP(SUBSTITUTE(SUBSTITUTE(F$1,"standard",""),"|Float","")&amp;IF(OR($L2096=TRUE,$A2096=0,MOD($A2096,ChapterTable!$R$20)&lt;&gt;0),"","보스")&amp;"인게임누적합배수",ChapterTable!$R:$S,2,0)*D2096)
  )
  )
  )
)</f>
        <v>84978.783102035522</v>
      </c>
      <c r="G2096" t="s">
        <v>715</v>
      </c>
      <c r="J2096" t="str">
        <f>IF(ISBLANK(I2096),"",
IFERROR(VLOOKUP(I2096,[1]StringTable!$1:$1048576,MATCH("kor|String",[1]StringTable!$1:$1,0),0),
"스트링없음"))</f>
        <v/>
      </c>
      <c r="L2096" t="b">
        <v>1</v>
      </c>
      <c r="N2096" t="str">
        <f>IF(ISBLANK(M2096),"",IF(ISERROR(VLOOKUP(M2096,MapTable!$A:$A,1,0)),"맵없음",""))</f>
        <v/>
      </c>
      <c r="O2096">
        <f t="shared" si="230"/>
        <v>11</v>
      </c>
      <c r="Q2096">
        <f t="shared" si="231"/>
        <v>11</v>
      </c>
      <c r="R2096" t="b">
        <f t="shared" ca="1" si="232"/>
        <v>1</v>
      </c>
      <c r="T2096" t="b">
        <f t="shared" ca="1" si="233"/>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236"/>
        <v>1</v>
      </c>
      <c r="AJ2096">
        <f t="shared" si="234"/>
        <v>1</v>
      </c>
      <c r="AK2096">
        <f t="shared" si="235"/>
        <v>1</v>
      </c>
      <c r="AL2096">
        <f t="shared" si="237"/>
        <v>5</v>
      </c>
    </row>
    <row r="2097" spans="1:38" hidden="1" x14ac:dyDescent="0.3">
      <c r="A2097">
        <v>20</v>
      </c>
      <c r="B2097">
        <v>6</v>
      </c>
      <c r="C2097">
        <f>IF(OR($L2097=TRUE,$A2097=0,MOD($A2097,ChapterTable!$R$20)&lt;&gt;0),
MAX(0,INT(($B2097+ChapterTable!$P$26+VLOOKUP(SUBSTITUTE(C$1,"성장단계","")&amp;"단계오프셋",ChapterTable!$R:$S,2,0))/ChapterTable!$P$23)),
MAX(0,INT(($B2097+ChapterTable!$R$26+VLOOKUP(SUBSTITUTE(C$1,"성장단계","")&amp;"보스단계오프셋",ChapterTable!$R:$S,2,0))/ChapterTable!$R$23)))</f>
        <v>1</v>
      </c>
      <c r="D2097">
        <f>IF(OR($L2097=TRUE,$A2097=0,MOD($A2097,ChapterTable!$R$20)&lt;&gt;0),
MAX(0,INT(($B2097+ChapterTable!$P$26+VLOOKUP(SUBSTITUTE(D$1,"성장단계","")&amp;"단계오프셋",ChapterTable!$R:$S,2,0))/ChapterTable!$P$23)),
MAX(0,INT(($B2097+ChapterTable!$R$26+VLOOKUP(SUBSTITUTE(D$1,"성장단계","")&amp;"보스단계오프셋",ChapterTable!$R:$S,2,0))/ChapterTable!$R$23)))</f>
        <v>0</v>
      </c>
      <c r="E2097" s="1">
        <f ca="1">IF(AND($A2097=0,$B2097=1),
    VLOOKUP(1,ChapterTable!$1:$1048576,MATCH("최종"&amp;SUBSTITUTE(SUBSTITUTE(E$1,"standard",""),"|Float",""),ChapterTable!$1:$1,0),0)*ChapterTable!$P$17,
  IF(AND($A2097=0,$B2097=0),
    E2098,
  IF($B2097=0,
    VLOOKUP($A2097,ChapterTable!$1:$1048576,MATCH("최종"&amp;SUBSTITUTE(SUBSTITUTE(E$1,"standard",""),"|Float",""),ChapterTable!$1:$1,0),0),
  IF($B2097=1,
    IF($L2097=FALSE,
      VLOOKUP($A2097,ChapterTable!$1:$1048576,MATCH("최종"&amp;SUBSTITUTE(SUBSTITUTE(E$1,"standard",""),"|Float",""),ChapterTable!$1:$1,0),0),
      VLOOKUP($A2097-ChapterTable!$P$11,ChapterTable!$1:$1048576,MATCH("최종"&amp;SUBSTITUTE(SUBSTITUTE(E$1,"standard",""),"|Float",""),ChapterTable!$1:$1,0),0)*ChapterTable!$P$14
    ),
  OFFSET(E2097,-$B2097+IF($L2097,1,0),0)*IF($B2097&gt;OFFSET($B2097,1,0),ChapterTable!$R$17,1)*
    (VLOOKUP(SUBSTITUTE(SUBSTITUTE(E$1,"standard",""),"|Float","")&amp;IF(OR($L2097=TRUE,$A2097=0,MOD($A2097,ChapterTable!$R$20)&lt;&gt;0),"","보스")&amp;"인게임누적곱배수",ChapterTable!$R:$S,2,0)^C2097
    +VLOOKUP(SUBSTITUTE(SUBSTITUTE(E$1,"standard",""),"|Float","")&amp;IF(OR($L2097=TRUE,$A2097=0,MOD($A2097,ChapterTable!$R$20)&lt;&gt;0),"","보스")&amp;"인게임누적합배수",ChapterTable!$R:$S,2,0)*C2097)
  )
  )
  )
)</f>
        <v>244738.89533386225</v>
      </c>
      <c r="F2097" s="1">
        <f ca="1">IF(AND($A2097=0,$B2097=1),
    VLOOKUP(1,ChapterTable!$1:$1048576,MATCH("최종"&amp;SUBSTITUTE(SUBSTITUTE(F$1,"standard",""),"|Float",""),ChapterTable!$1:$1,0),0)*ChapterTable!$P$17,
  IF(AND($A2097=0,$B2097=0),
    F2098,
  IF($B2097=0,
    VLOOKUP($A2097,ChapterTable!$1:$1048576,MATCH("최종"&amp;SUBSTITUTE(SUBSTITUTE(F$1,"standard",""),"|Float",""),ChapterTable!$1:$1,0),0),
  IF($B2097=1,
    IF($L2097=FALSE,
      VLOOKUP($A2097,ChapterTable!$1:$1048576,MATCH("최종"&amp;SUBSTITUTE(SUBSTITUTE(F$1,"standard",""),"|Float",""),ChapterTable!$1:$1,0),0),
      VLOOKUP($A2097-ChapterTable!$P$11,ChapterTable!$1:$1048576,MATCH("최종"&amp;SUBSTITUTE(SUBSTITUTE(F$1,"standard",""),"|Float",""),ChapterTable!$1:$1,0),0)*ChapterTable!$P$14
    ),
  OFFSET(F2097,-$B2097+IF($L2097,1,0),0)*
    (VLOOKUP(SUBSTITUTE(SUBSTITUTE(F$1,"standard",""),"|Float","")&amp;IF(OR($L2097=TRUE,$A2097=0,MOD($A2097,ChapterTable!$R$20)&lt;&gt;0),"","보스")&amp;"인게임누적곱배수",ChapterTable!$R:$S,2,0)^D2097
    +VLOOKUP(SUBSTITUTE(SUBSTITUTE(F$1,"standard",""),"|Float","")&amp;IF(OR($L2097=TRUE,$A2097=0,MOD($A2097,ChapterTable!$R$20)&lt;&gt;0),"","보스")&amp;"인게임누적합배수",ChapterTable!$R:$S,2,0)*D2097)
  )
  )
  )
)</f>
        <v>84978.783102035522</v>
      </c>
      <c r="G2097" t="s">
        <v>715</v>
      </c>
      <c r="J2097" t="str">
        <f>IF(ISBLANK(I2097),"",
IFERROR(VLOOKUP(I2097,[1]StringTable!$1:$1048576,MATCH("kor|String",[1]StringTable!$1:$1,0),0),
"스트링없음"))</f>
        <v/>
      </c>
      <c r="L2097" t="b">
        <v>1</v>
      </c>
      <c r="N2097" t="str">
        <f>IF(ISBLANK(M2097),"",IF(ISERROR(VLOOKUP(M2097,MapTable!$A:$A,1,0)),"맵없음",""))</f>
        <v/>
      </c>
      <c r="O2097">
        <f t="shared" si="230"/>
        <v>1</v>
      </c>
      <c r="Q2097">
        <f t="shared" si="231"/>
        <v>1</v>
      </c>
      <c r="R2097" t="b">
        <f t="shared" ca="1" si="232"/>
        <v>1</v>
      </c>
      <c r="T2097" t="b">
        <f t="shared" ca="1" si="233"/>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236"/>
        <v>1</v>
      </c>
      <c r="AJ2097">
        <f t="shared" si="234"/>
        <v>1</v>
      </c>
      <c r="AK2097">
        <f t="shared" si="235"/>
        <v>1</v>
      </c>
      <c r="AL2097">
        <f t="shared" si="237"/>
        <v>5</v>
      </c>
    </row>
    <row r="2098" spans="1:38" hidden="1" x14ac:dyDescent="0.3">
      <c r="A2098">
        <v>20</v>
      </c>
      <c r="B2098">
        <v>7</v>
      </c>
      <c r="C2098">
        <f>IF(OR($L2098=TRUE,$A2098=0,MOD($A2098,ChapterTable!$R$20)&lt;&gt;0),
MAX(0,INT(($B2098+ChapterTable!$P$26+VLOOKUP(SUBSTITUTE(C$1,"성장단계","")&amp;"단계오프셋",ChapterTable!$R:$S,2,0))/ChapterTable!$P$23)),
MAX(0,INT(($B2098+ChapterTable!$R$26+VLOOKUP(SUBSTITUTE(C$1,"성장단계","")&amp;"보스단계오프셋",ChapterTable!$R:$S,2,0))/ChapterTable!$R$23)))</f>
        <v>1</v>
      </c>
      <c r="D2098">
        <f>IF(OR($L2098=TRUE,$A2098=0,MOD($A2098,ChapterTable!$R$20)&lt;&gt;0),
MAX(0,INT(($B2098+ChapterTable!$P$26+VLOOKUP(SUBSTITUTE(D$1,"성장단계","")&amp;"단계오프셋",ChapterTable!$R:$S,2,0))/ChapterTable!$P$23)),
MAX(0,INT(($B2098+ChapterTable!$R$26+VLOOKUP(SUBSTITUTE(D$1,"성장단계","")&amp;"보스단계오프셋",ChapterTable!$R:$S,2,0))/ChapterTable!$R$23)))</f>
        <v>0</v>
      </c>
      <c r="E2098" s="1">
        <f ca="1">IF(AND($A2098=0,$B2098=1),
    VLOOKUP(1,ChapterTable!$1:$1048576,MATCH("최종"&amp;SUBSTITUTE(SUBSTITUTE(E$1,"standard",""),"|Float",""),ChapterTable!$1:$1,0),0)*ChapterTable!$P$17,
  IF(AND($A2098=0,$B2098=0),
    E2099,
  IF($B2098=0,
    VLOOKUP($A2098,ChapterTable!$1:$1048576,MATCH("최종"&amp;SUBSTITUTE(SUBSTITUTE(E$1,"standard",""),"|Float",""),ChapterTable!$1:$1,0),0),
  IF($B2098=1,
    IF($L2098=FALSE,
      VLOOKUP($A2098,ChapterTable!$1:$1048576,MATCH("최종"&amp;SUBSTITUTE(SUBSTITUTE(E$1,"standard",""),"|Float",""),ChapterTable!$1:$1,0),0),
      VLOOKUP($A2098-ChapterTable!$P$11,ChapterTable!$1:$1048576,MATCH("최종"&amp;SUBSTITUTE(SUBSTITUTE(E$1,"standard",""),"|Float",""),ChapterTable!$1:$1,0),0)*ChapterTable!$P$14
    ),
  OFFSET(E2098,-$B2098+IF($L2098,1,0),0)*IF($B2098&gt;OFFSET($B2098,1,0),ChapterTable!$R$17,1)*
    (VLOOKUP(SUBSTITUTE(SUBSTITUTE(E$1,"standard",""),"|Float","")&amp;IF(OR($L2098=TRUE,$A2098=0,MOD($A2098,ChapterTable!$R$20)&lt;&gt;0),"","보스")&amp;"인게임누적곱배수",ChapterTable!$R:$S,2,0)^C2098
    +VLOOKUP(SUBSTITUTE(SUBSTITUTE(E$1,"standard",""),"|Float","")&amp;IF(OR($L2098=TRUE,$A2098=0,MOD($A2098,ChapterTable!$R$20)&lt;&gt;0),"","보스")&amp;"인게임누적합배수",ChapterTable!$R:$S,2,0)*C2098)
  )
  )
  )
)</f>
        <v>244738.89533386225</v>
      </c>
      <c r="F2098" s="1">
        <f ca="1">IF(AND($A2098=0,$B2098=1),
    VLOOKUP(1,ChapterTable!$1:$1048576,MATCH("최종"&amp;SUBSTITUTE(SUBSTITUTE(F$1,"standard",""),"|Float",""),ChapterTable!$1:$1,0),0)*ChapterTable!$P$17,
  IF(AND($A2098=0,$B2098=0),
    F2099,
  IF($B2098=0,
    VLOOKUP($A2098,ChapterTable!$1:$1048576,MATCH("최종"&amp;SUBSTITUTE(SUBSTITUTE(F$1,"standard",""),"|Float",""),ChapterTable!$1:$1,0),0),
  IF($B2098=1,
    IF($L2098=FALSE,
      VLOOKUP($A2098,ChapterTable!$1:$1048576,MATCH("최종"&amp;SUBSTITUTE(SUBSTITUTE(F$1,"standard",""),"|Float",""),ChapterTable!$1:$1,0),0),
      VLOOKUP($A2098-ChapterTable!$P$11,ChapterTable!$1:$1048576,MATCH("최종"&amp;SUBSTITUTE(SUBSTITUTE(F$1,"standard",""),"|Float",""),ChapterTable!$1:$1,0),0)*ChapterTable!$P$14
    ),
  OFFSET(F2098,-$B2098+IF($L2098,1,0),0)*
    (VLOOKUP(SUBSTITUTE(SUBSTITUTE(F$1,"standard",""),"|Float","")&amp;IF(OR($L2098=TRUE,$A2098=0,MOD($A2098,ChapterTable!$R$20)&lt;&gt;0),"","보스")&amp;"인게임누적곱배수",ChapterTable!$R:$S,2,0)^D2098
    +VLOOKUP(SUBSTITUTE(SUBSTITUTE(F$1,"standard",""),"|Float","")&amp;IF(OR($L2098=TRUE,$A2098=0,MOD($A2098,ChapterTable!$R$20)&lt;&gt;0),"","보스")&amp;"인게임누적합배수",ChapterTable!$R:$S,2,0)*D2098)
  )
  )
  )
)</f>
        <v>84978.783102035522</v>
      </c>
      <c r="G2098" t="s">
        <v>715</v>
      </c>
      <c r="J2098" t="str">
        <f>IF(ISBLANK(I2098),"",
IFERROR(VLOOKUP(I2098,[1]StringTable!$1:$1048576,MATCH("kor|String",[1]StringTable!$1:$1,0),0),
"스트링없음"))</f>
        <v/>
      </c>
      <c r="L2098" t="b">
        <v>1</v>
      </c>
      <c r="N2098" t="str">
        <f>IF(ISBLANK(M2098),"",IF(ISERROR(VLOOKUP(M2098,MapTable!$A:$A,1,0)),"맵없음",""))</f>
        <v/>
      </c>
      <c r="O2098">
        <f t="shared" si="230"/>
        <v>1</v>
      </c>
      <c r="Q2098">
        <f t="shared" si="231"/>
        <v>1</v>
      </c>
      <c r="R2098" t="b">
        <f t="shared" ca="1" si="232"/>
        <v>1</v>
      </c>
      <c r="T2098" t="b">
        <f t="shared" ca="1" si="233"/>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236"/>
        <v>1</v>
      </c>
      <c r="AJ2098">
        <f t="shared" si="234"/>
        <v>1</v>
      </c>
      <c r="AK2098">
        <f t="shared" si="235"/>
        <v>1</v>
      </c>
      <c r="AL2098">
        <f t="shared" si="237"/>
        <v>5</v>
      </c>
    </row>
    <row r="2099" spans="1:38" hidden="1" x14ac:dyDescent="0.3">
      <c r="A2099">
        <v>20</v>
      </c>
      <c r="B2099">
        <v>8</v>
      </c>
      <c r="C2099">
        <f>IF(OR($L2099=TRUE,$A2099=0,MOD($A2099,ChapterTable!$R$20)&lt;&gt;0),
MAX(0,INT(($B2099+ChapterTable!$P$26+VLOOKUP(SUBSTITUTE(C$1,"성장단계","")&amp;"단계오프셋",ChapterTable!$R:$S,2,0))/ChapterTable!$P$23)),
MAX(0,INT(($B2099+ChapterTable!$R$26+VLOOKUP(SUBSTITUTE(C$1,"성장단계","")&amp;"보스단계오프셋",ChapterTable!$R:$S,2,0))/ChapterTable!$R$23)))</f>
        <v>1</v>
      </c>
      <c r="D2099">
        <f>IF(OR($L2099=TRUE,$A2099=0,MOD($A2099,ChapterTable!$R$20)&lt;&gt;0),
MAX(0,INT(($B2099+ChapterTable!$P$26+VLOOKUP(SUBSTITUTE(D$1,"성장단계","")&amp;"단계오프셋",ChapterTable!$R:$S,2,0))/ChapterTable!$P$23)),
MAX(0,INT(($B2099+ChapterTable!$R$26+VLOOKUP(SUBSTITUTE(D$1,"성장단계","")&amp;"보스단계오프셋",ChapterTable!$R:$S,2,0))/ChapterTable!$R$23)))</f>
        <v>0</v>
      </c>
      <c r="E2099" s="1">
        <f ca="1">IF(AND($A2099=0,$B2099=1),
    VLOOKUP(1,ChapterTable!$1:$1048576,MATCH("최종"&amp;SUBSTITUTE(SUBSTITUTE(E$1,"standard",""),"|Float",""),ChapterTable!$1:$1,0),0)*ChapterTable!$P$17,
  IF(AND($A2099=0,$B2099=0),
    E2100,
  IF($B2099=0,
    VLOOKUP($A2099,ChapterTable!$1:$1048576,MATCH("최종"&amp;SUBSTITUTE(SUBSTITUTE(E$1,"standard",""),"|Float",""),ChapterTable!$1:$1,0),0),
  IF($B2099=1,
    IF($L2099=FALSE,
      VLOOKUP($A2099,ChapterTable!$1:$1048576,MATCH("최종"&amp;SUBSTITUTE(SUBSTITUTE(E$1,"standard",""),"|Float",""),ChapterTable!$1:$1,0),0),
      VLOOKUP($A2099-ChapterTable!$P$11,ChapterTable!$1:$1048576,MATCH("최종"&amp;SUBSTITUTE(SUBSTITUTE(E$1,"standard",""),"|Float",""),ChapterTable!$1:$1,0),0)*ChapterTable!$P$14
    ),
  OFFSET(E2099,-$B2099+IF($L2099,1,0),0)*IF($B2099&gt;OFFSET($B2099,1,0),ChapterTable!$R$17,1)*
    (VLOOKUP(SUBSTITUTE(SUBSTITUTE(E$1,"standard",""),"|Float","")&amp;IF(OR($L2099=TRUE,$A2099=0,MOD($A2099,ChapterTable!$R$20)&lt;&gt;0),"","보스")&amp;"인게임누적곱배수",ChapterTable!$R:$S,2,0)^C2099
    +VLOOKUP(SUBSTITUTE(SUBSTITUTE(E$1,"standard",""),"|Float","")&amp;IF(OR($L2099=TRUE,$A2099=0,MOD($A2099,ChapterTable!$R$20)&lt;&gt;0),"","보스")&amp;"인게임누적합배수",ChapterTable!$R:$S,2,0)*C2099)
  )
  )
  )
)</f>
        <v>244738.89533386225</v>
      </c>
      <c r="F2099" s="1">
        <f ca="1">IF(AND($A2099=0,$B2099=1),
    VLOOKUP(1,ChapterTable!$1:$1048576,MATCH("최종"&amp;SUBSTITUTE(SUBSTITUTE(F$1,"standard",""),"|Float",""),ChapterTable!$1:$1,0),0)*ChapterTable!$P$17,
  IF(AND($A2099=0,$B2099=0),
    F2100,
  IF($B2099=0,
    VLOOKUP($A2099,ChapterTable!$1:$1048576,MATCH("최종"&amp;SUBSTITUTE(SUBSTITUTE(F$1,"standard",""),"|Float",""),ChapterTable!$1:$1,0),0),
  IF($B2099=1,
    IF($L2099=FALSE,
      VLOOKUP($A2099,ChapterTable!$1:$1048576,MATCH("최종"&amp;SUBSTITUTE(SUBSTITUTE(F$1,"standard",""),"|Float",""),ChapterTable!$1:$1,0),0),
      VLOOKUP($A2099-ChapterTable!$P$11,ChapterTable!$1:$1048576,MATCH("최종"&amp;SUBSTITUTE(SUBSTITUTE(F$1,"standard",""),"|Float",""),ChapterTable!$1:$1,0),0)*ChapterTable!$P$14
    ),
  OFFSET(F2099,-$B2099+IF($L2099,1,0),0)*
    (VLOOKUP(SUBSTITUTE(SUBSTITUTE(F$1,"standard",""),"|Float","")&amp;IF(OR($L2099=TRUE,$A2099=0,MOD($A2099,ChapterTable!$R$20)&lt;&gt;0),"","보스")&amp;"인게임누적곱배수",ChapterTable!$R:$S,2,0)^D2099
    +VLOOKUP(SUBSTITUTE(SUBSTITUTE(F$1,"standard",""),"|Float","")&amp;IF(OR($L2099=TRUE,$A2099=0,MOD($A2099,ChapterTable!$R$20)&lt;&gt;0),"","보스")&amp;"인게임누적합배수",ChapterTable!$R:$S,2,0)*D2099)
  )
  )
  )
)</f>
        <v>84978.783102035522</v>
      </c>
      <c r="G2099" t="s">
        <v>715</v>
      </c>
      <c r="J2099" t="str">
        <f>IF(ISBLANK(I2099),"",
IFERROR(VLOOKUP(I2099,[1]StringTable!$1:$1048576,MATCH("kor|String",[1]StringTable!$1:$1,0),0),
"스트링없음"))</f>
        <v/>
      </c>
      <c r="L2099" t="b">
        <v>1</v>
      </c>
      <c r="N2099" t="str">
        <f>IF(ISBLANK(M2099),"",IF(ISERROR(VLOOKUP(M2099,MapTable!$A:$A,1,0)),"맵없음",""))</f>
        <v/>
      </c>
      <c r="O2099">
        <f t="shared" si="230"/>
        <v>1</v>
      </c>
      <c r="Q2099">
        <f t="shared" si="231"/>
        <v>1</v>
      </c>
      <c r="R2099" t="b">
        <f t="shared" ca="1" si="232"/>
        <v>1</v>
      </c>
      <c r="T2099" t="b">
        <f t="shared" ca="1" si="233"/>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236"/>
        <v>1</v>
      </c>
      <c r="AJ2099">
        <f t="shared" si="234"/>
        <v>1</v>
      </c>
      <c r="AK2099">
        <f t="shared" si="235"/>
        <v>1</v>
      </c>
      <c r="AL2099">
        <f t="shared" si="237"/>
        <v>5</v>
      </c>
    </row>
    <row r="2100" spans="1:38" hidden="1" x14ac:dyDescent="0.3">
      <c r="A2100">
        <v>20</v>
      </c>
      <c r="B2100">
        <v>9</v>
      </c>
      <c r="C2100">
        <f>IF(OR($L2100=TRUE,$A2100=0,MOD($A2100,ChapterTable!$R$20)&lt;&gt;0),
MAX(0,INT(($B2100+ChapterTable!$P$26+VLOOKUP(SUBSTITUTE(C$1,"성장단계","")&amp;"단계오프셋",ChapterTable!$R:$S,2,0))/ChapterTable!$P$23)),
MAX(0,INT(($B2100+ChapterTable!$R$26+VLOOKUP(SUBSTITUTE(C$1,"성장단계","")&amp;"보스단계오프셋",ChapterTable!$R:$S,2,0))/ChapterTable!$R$23)))</f>
        <v>1</v>
      </c>
      <c r="D2100">
        <f>IF(OR($L2100=TRUE,$A2100=0,MOD($A2100,ChapterTable!$R$20)&lt;&gt;0),
MAX(0,INT(($B2100+ChapterTable!$P$26+VLOOKUP(SUBSTITUTE(D$1,"성장단계","")&amp;"단계오프셋",ChapterTable!$R:$S,2,0))/ChapterTable!$P$23)),
MAX(0,INT(($B2100+ChapterTable!$R$26+VLOOKUP(SUBSTITUTE(D$1,"성장단계","")&amp;"보스단계오프셋",ChapterTable!$R:$S,2,0))/ChapterTable!$R$23)))</f>
        <v>0</v>
      </c>
      <c r="E2100" s="1">
        <f ca="1">IF(AND($A2100=0,$B2100=1),
    VLOOKUP(1,ChapterTable!$1:$1048576,MATCH("최종"&amp;SUBSTITUTE(SUBSTITUTE(E$1,"standard",""),"|Float",""),ChapterTable!$1:$1,0),0)*ChapterTable!$P$17,
  IF(AND($A2100=0,$B2100=0),
    E2101,
  IF($B2100=0,
    VLOOKUP($A2100,ChapterTable!$1:$1048576,MATCH("최종"&amp;SUBSTITUTE(SUBSTITUTE(E$1,"standard",""),"|Float",""),ChapterTable!$1:$1,0),0),
  IF($B2100=1,
    IF($L2100=FALSE,
      VLOOKUP($A2100,ChapterTable!$1:$1048576,MATCH("최종"&amp;SUBSTITUTE(SUBSTITUTE(E$1,"standard",""),"|Float",""),ChapterTable!$1:$1,0),0),
      VLOOKUP($A2100-ChapterTable!$P$11,ChapterTable!$1:$1048576,MATCH("최종"&amp;SUBSTITUTE(SUBSTITUTE(E$1,"standard",""),"|Float",""),ChapterTable!$1:$1,0),0)*ChapterTable!$P$14
    ),
  OFFSET(E2100,-$B2100+IF($L2100,1,0),0)*IF($B2100&gt;OFFSET($B2100,1,0),ChapterTable!$R$17,1)*
    (VLOOKUP(SUBSTITUTE(SUBSTITUTE(E$1,"standard",""),"|Float","")&amp;IF(OR($L2100=TRUE,$A2100=0,MOD($A2100,ChapterTable!$R$20)&lt;&gt;0),"","보스")&amp;"인게임누적곱배수",ChapterTable!$R:$S,2,0)^C2100
    +VLOOKUP(SUBSTITUTE(SUBSTITUTE(E$1,"standard",""),"|Float","")&amp;IF(OR($L2100=TRUE,$A2100=0,MOD($A2100,ChapterTable!$R$20)&lt;&gt;0),"","보스")&amp;"인게임누적합배수",ChapterTable!$R:$S,2,0)*C2100)
  )
  )
  )
)</f>
        <v>244738.89533386225</v>
      </c>
      <c r="F2100" s="1">
        <f ca="1">IF(AND($A2100=0,$B2100=1),
    VLOOKUP(1,ChapterTable!$1:$1048576,MATCH("최종"&amp;SUBSTITUTE(SUBSTITUTE(F$1,"standard",""),"|Float",""),ChapterTable!$1:$1,0),0)*ChapterTable!$P$17,
  IF(AND($A2100=0,$B2100=0),
    F2101,
  IF($B2100=0,
    VLOOKUP($A2100,ChapterTable!$1:$1048576,MATCH("최종"&amp;SUBSTITUTE(SUBSTITUTE(F$1,"standard",""),"|Float",""),ChapterTable!$1:$1,0),0),
  IF($B2100=1,
    IF($L2100=FALSE,
      VLOOKUP($A2100,ChapterTable!$1:$1048576,MATCH("최종"&amp;SUBSTITUTE(SUBSTITUTE(F$1,"standard",""),"|Float",""),ChapterTable!$1:$1,0),0),
      VLOOKUP($A2100-ChapterTable!$P$11,ChapterTable!$1:$1048576,MATCH("최종"&amp;SUBSTITUTE(SUBSTITUTE(F$1,"standard",""),"|Float",""),ChapterTable!$1:$1,0),0)*ChapterTable!$P$14
    ),
  OFFSET(F2100,-$B2100+IF($L2100,1,0),0)*
    (VLOOKUP(SUBSTITUTE(SUBSTITUTE(F$1,"standard",""),"|Float","")&amp;IF(OR($L2100=TRUE,$A2100=0,MOD($A2100,ChapterTable!$R$20)&lt;&gt;0),"","보스")&amp;"인게임누적곱배수",ChapterTable!$R:$S,2,0)^D2100
    +VLOOKUP(SUBSTITUTE(SUBSTITUTE(F$1,"standard",""),"|Float","")&amp;IF(OR($L2100=TRUE,$A2100=0,MOD($A2100,ChapterTable!$R$20)&lt;&gt;0),"","보스")&amp;"인게임누적합배수",ChapterTable!$R:$S,2,0)*D2100)
  )
  )
  )
)</f>
        <v>84978.783102035522</v>
      </c>
      <c r="G2100" t="s">
        <v>715</v>
      </c>
      <c r="J2100" t="str">
        <f>IF(ISBLANK(I2100),"",
IFERROR(VLOOKUP(I2100,[1]StringTable!$1:$1048576,MATCH("kor|String",[1]StringTable!$1:$1,0),0),
"스트링없음"))</f>
        <v/>
      </c>
      <c r="L2100" t="b">
        <v>1</v>
      </c>
      <c r="N2100" t="str">
        <f>IF(ISBLANK(M2100),"",IF(ISERROR(VLOOKUP(M2100,MapTable!$A:$A,1,0)),"맵없음",""))</f>
        <v/>
      </c>
      <c r="O2100">
        <f t="shared" si="230"/>
        <v>91</v>
      </c>
      <c r="Q2100">
        <f t="shared" si="231"/>
        <v>91</v>
      </c>
      <c r="R2100" t="b">
        <f t="shared" ca="1" si="232"/>
        <v>1</v>
      </c>
      <c r="T2100" t="b">
        <f t="shared" ca="1" si="233"/>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236"/>
        <v>1</v>
      </c>
      <c r="AJ2100">
        <f t="shared" si="234"/>
        <v>1</v>
      </c>
      <c r="AK2100">
        <f t="shared" si="235"/>
        <v>1</v>
      </c>
      <c r="AL2100">
        <f t="shared" si="237"/>
        <v>5</v>
      </c>
    </row>
    <row r="2101" spans="1:38" hidden="1" x14ac:dyDescent="0.3">
      <c r="A2101">
        <v>20</v>
      </c>
      <c r="B2101">
        <v>10</v>
      </c>
      <c r="C2101">
        <f>IF(OR($L2101=TRUE,$A2101=0,MOD($A2101,ChapterTable!$R$20)&lt;&gt;0),
MAX(0,INT(($B2101+ChapterTable!$P$26+VLOOKUP(SUBSTITUTE(C$1,"성장단계","")&amp;"단계오프셋",ChapterTable!$R:$S,2,0))/ChapterTable!$P$23)),
MAX(0,INT(($B2101+ChapterTable!$R$26+VLOOKUP(SUBSTITUTE(C$1,"성장단계","")&amp;"보스단계오프셋",ChapterTable!$R:$S,2,0))/ChapterTable!$R$23)))</f>
        <v>1</v>
      </c>
      <c r="D2101">
        <f>IF(OR($L2101=TRUE,$A2101=0,MOD($A2101,ChapterTable!$R$20)&lt;&gt;0),
MAX(0,INT(($B2101+ChapterTable!$P$26+VLOOKUP(SUBSTITUTE(D$1,"성장단계","")&amp;"단계오프셋",ChapterTable!$R:$S,2,0))/ChapterTable!$P$23)),
MAX(0,INT(($B2101+ChapterTable!$R$26+VLOOKUP(SUBSTITUTE(D$1,"성장단계","")&amp;"보스단계오프셋",ChapterTable!$R:$S,2,0))/ChapterTable!$R$23)))</f>
        <v>0</v>
      </c>
      <c r="E2101" s="1">
        <f ca="1">IF(AND($A2101=0,$B2101=1),
    VLOOKUP(1,ChapterTable!$1:$1048576,MATCH("최종"&amp;SUBSTITUTE(SUBSTITUTE(E$1,"standard",""),"|Float",""),ChapterTable!$1:$1,0),0)*ChapterTable!$P$17,
  IF(AND($A2101=0,$B2101=0),
    E2102,
  IF($B2101=0,
    VLOOKUP($A2101,ChapterTable!$1:$1048576,MATCH("최종"&amp;SUBSTITUTE(SUBSTITUTE(E$1,"standard",""),"|Float",""),ChapterTable!$1:$1,0),0),
  IF($B2101=1,
    IF($L2101=FALSE,
      VLOOKUP($A2101,ChapterTable!$1:$1048576,MATCH("최종"&amp;SUBSTITUTE(SUBSTITUTE(E$1,"standard",""),"|Float",""),ChapterTable!$1:$1,0),0),
      VLOOKUP($A2101-ChapterTable!$P$11,ChapterTable!$1:$1048576,MATCH("최종"&amp;SUBSTITUTE(SUBSTITUTE(E$1,"standard",""),"|Float",""),ChapterTable!$1:$1,0),0)*ChapterTable!$P$14
    ),
  OFFSET(E2101,-$B2101+IF($L2101,1,0),0)*IF($B2101&gt;OFFSET($B2101,1,0),ChapterTable!$R$17,1)*
    (VLOOKUP(SUBSTITUTE(SUBSTITUTE(E$1,"standard",""),"|Float","")&amp;IF(OR($L2101=TRUE,$A2101=0,MOD($A2101,ChapterTable!$R$20)&lt;&gt;0),"","보스")&amp;"인게임누적곱배수",ChapterTable!$R:$S,2,0)^C2101
    +VLOOKUP(SUBSTITUTE(SUBSTITUTE(E$1,"standard",""),"|Float","")&amp;IF(OR($L2101=TRUE,$A2101=0,MOD($A2101,ChapterTable!$R$20)&lt;&gt;0),"","보스")&amp;"인게임누적합배수",ChapterTable!$R:$S,2,0)*C2101)
  )
  )
  )
)</f>
        <v>244738.89533386225</v>
      </c>
      <c r="F2101" s="1">
        <f ca="1">IF(AND($A2101=0,$B2101=1),
    VLOOKUP(1,ChapterTable!$1:$1048576,MATCH("최종"&amp;SUBSTITUTE(SUBSTITUTE(F$1,"standard",""),"|Float",""),ChapterTable!$1:$1,0),0)*ChapterTable!$P$17,
  IF(AND($A2101=0,$B2101=0),
    F2102,
  IF($B2101=0,
    VLOOKUP($A2101,ChapterTable!$1:$1048576,MATCH("최종"&amp;SUBSTITUTE(SUBSTITUTE(F$1,"standard",""),"|Float",""),ChapterTable!$1:$1,0),0),
  IF($B2101=1,
    IF($L2101=FALSE,
      VLOOKUP($A2101,ChapterTable!$1:$1048576,MATCH("최종"&amp;SUBSTITUTE(SUBSTITUTE(F$1,"standard",""),"|Float",""),ChapterTable!$1:$1,0),0),
      VLOOKUP($A2101-ChapterTable!$P$11,ChapterTable!$1:$1048576,MATCH("최종"&amp;SUBSTITUTE(SUBSTITUTE(F$1,"standard",""),"|Float",""),ChapterTable!$1:$1,0),0)*ChapterTable!$P$14
    ),
  OFFSET(F2101,-$B2101+IF($L2101,1,0),0)*
    (VLOOKUP(SUBSTITUTE(SUBSTITUTE(F$1,"standard",""),"|Float","")&amp;IF(OR($L2101=TRUE,$A2101=0,MOD($A2101,ChapterTable!$R$20)&lt;&gt;0),"","보스")&amp;"인게임누적곱배수",ChapterTable!$R:$S,2,0)^D2101
    +VLOOKUP(SUBSTITUTE(SUBSTITUTE(F$1,"standard",""),"|Float","")&amp;IF(OR($L2101=TRUE,$A2101=0,MOD($A2101,ChapterTable!$R$20)&lt;&gt;0),"","보스")&amp;"인게임누적합배수",ChapterTable!$R:$S,2,0)*D2101)
  )
  )
  )
)</f>
        <v>84978.783102035522</v>
      </c>
      <c r="G2101" t="s">
        <v>715</v>
      </c>
      <c r="J2101" t="str">
        <f>IF(ISBLANK(I2101),"",
IFERROR(VLOOKUP(I2101,[1]StringTable!$1:$1048576,MATCH("kor|String",[1]StringTable!$1:$1,0),0),
"스트링없음"))</f>
        <v/>
      </c>
      <c r="L2101" t="b">
        <v>1</v>
      </c>
      <c r="N2101" t="str">
        <f>IF(ISBLANK(M2101),"",IF(ISERROR(VLOOKUP(M2101,MapTable!$A:$A,1,0)),"맵없음",""))</f>
        <v/>
      </c>
      <c r="O2101">
        <f t="shared" si="230"/>
        <v>21</v>
      </c>
      <c r="Q2101">
        <f t="shared" si="231"/>
        <v>21</v>
      </c>
      <c r="R2101" t="b">
        <f t="shared" ca="1" si="232"/>
        <v>1</v>
      </c>
      <c r="T2101" t="b">
        <f t="shared" ca="1" si="233"/>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236"/>
        <v>1</v>
      </c>
      <c r="AJ2101">
        <f t="shared" si="234"/>
        <v>1</v>
      </c>
      <c r="AK2101">
        <f t="shared" si="235"/>
        <v>1</v>
      </c>
      <c r="AL2101">
        <f t="shared" si="237"/>
        <v>5</v>
      </c>
    </row>
    <row r="2102" spans="1:38" hidden="1" x14ac:dyDescent="0.3">
      <c r="A2102">
        <v>20</v>
      </c>
      <c r="B2102">
        <v>11</v>
      </c>
      <c r="C2102">
        <f>IF(OR($L2102=TRUE,$A2102=0,MOD($A2102,ChapterTable!$R$20)&lt;&gt;0),
MAX(0,INT(($B2102+ChapterTable!$P$26+VLOOKUP(SUBSTITUTE(C$1,"성장단계","")&amp;"단계오프셋",ChapterTable!$R:$S,2,0))/ChapterTable!$P$23)),
MAX(0,INT(($B2102+ChapterTable!$R$26+VLOOKUP(SUBSTITUTE(C$1,"성장단계","")&amp;"보스단계오프셋",ChapterTable!$R:$S,2,0))/ChapterTable!$R$23)))</f>
        <v>1</v>
      </c>
      <c r="D2102">
        <f>IF(OR($L2102=TRUE,$A2102=0,MOD($A2102,ChapterTable!$R$20)&lt;&gt;0),
MAX(0,INT(($B2102+ChapterTable!$P$26+VLOOKUP(SUBSTITUTE(D$1,"성장단계","")&amp;"단계오프셋",ChapterTable!$R:$S,2,0))/ChapterTable!$P$23)),
MAX(0,INT(($B2102+ChapterTable!$R$26+VLOOKUP(SUBSTITUTE(D$1,"성장단계","")&amp;"보스단계오프셋",ChapterTable!$R:$S,2,0))/ChapterTable!$R$23)))</f>
        <v>1</v>
      </c>
      <c r="E2102" s="1">
        <f ca="1">IF(AND($A2102=0,$B2102=1),
    VLOOKUP(1,ChapterTable!$1:$1048576,MATCH("최종"&amp;SUBSTITUTE(SUBSTITUTE(E$1,"standard",""),"|Float",""),ChapterTable!$1:$1,0),0)*ChapterTable!$P$17,
  IF(AND($A2102=0,$B2102=0),
    E2103,
  IF($B2102=0,
    VLOOKUP($A2102,ChapterTable!$1:$1048576,MATCH("최종"&amp;SUBSTITUTE(SUBSTITUTE(E$1,"standard",""),"|Float",""),ChapterTable!$1:$1,0),0),
  IF($B2102=1,
    IF($L2102=FALSE,
      VLOOKUP($A2102,ChapterTable!$1:$1048576,MATCH("최종"&amp;SUBSTITUTE(SUBSTITUTE(E$1,"standard",""),"|Float",""),ChapterTable!$1:$1,0),0),
      VLOOKUP($A2102-ChapterTable!$P$11,ChapterTable!$1:$1048576,MATCH("최종"&amp;SUBSTITUTE(SUBSTITUTE(E$1,"standard",""),"|Float",""),ChapterTable!$1:$1,0),0)*ChapterTable!$P$14
    ),
  OFFSET(E2102,-$B2102+IF($L2102,1,0),0)*IF($B2102&gt;OFFSET($B2102,1,0),ChapterTable!$R$17,1)*
    (VLOOKUP(SUBSTITUTE(SUBSTITUTE(E$1,"standard",""),"|Float","")&amp;IF(OR($L2102=TRUE,$A2102=0,MOD($A2102,ChapterTable!$R$20)&lt;&gt;0),"","보스")&amp;"인게임누적곱배수",ChapterTable!$R:$S,2,0)^C2102
    +VLOOKUP(SUBSTITUTE(SUBSTITUTE(E$1,"standard",""),"|Float","")&amp;IF(OR($L2102=TRUE,$A2102=0,MOD($A2102,ChapterTable!$R$20)&lt;&gt;0),"","보스")&amp;"인게임누적합배수",ChapterTable!$R:$S,2,0)*C2102)
  )
  )
  )
)</f>
        <v>244738.89533386225</v>
      </c>
      <c r="F2102" s="1">
        <f ca="1">IF(AND($A2102=0,$B2102=1),
    VLOOKUP(1,ChapterTable!$1:$1048576,MATCH("최종"&amp;SUBSTITUTE(SUBSTITUTE(F$1,"standard",""),"|Float",""),ChapterTable!$1:$1,0),0)*ChapterTable!$P$17,
  IF(AND($A2102=0,$B2102=0),
    F2103,
  IF($B2102=0,
    VLOOKUP($A2102,ChapterTable!$1:$1048576,MATCH("최종"&amp;SUBSTITUTE(SUBSTITUTE(F$1,"standard",""),"|Float",""),ChapterTable!$1:$1,0),0),
  IF($B2102=1,
    IF($L2102=FALSE,
      VLOOKUP($A2102,ChapterTable!$1:$1048576,MATCH("최종"&amp;SUBSTITUTE(SUBSTITUTE(F$1,"standard",""),"|Float",""),ChapterTable!$1:$1,0),0),
      VLOOKUP($A2102-ChapterTable!$P$11,ChapterTable!$1:$1048576,MATCH("최종"&amp;SUBSTITUTE(SUBSTITUTE(F$1,"standard",""),"|Float",""),ChapterTable!$1:$1,0),0)*ChapterTable!$P$14
    ),
  OFFSET(F2102,-$B2102+IF($L2102,1,0),0)*
    (VLOOKUP(SUBSTITUTE(SUBSTITUTE(F$1,"standard",""),"|Float","")&amp;IF(OR($L2102=TRUE,$A2102=0,MOD($A2102,ChapterTable!$R$20)&lt;&gt;0),"","보스")&amp;"인게임누적곱배수",ChapterTable!$R:$S,2,0)^D2102
    +VLOOKUP(SUBSTITUTE(SUBSTITUTE(F$1,"standard",""),"|Float","")&amp;IF(OR($L2102=TRUE,$A2102=0,MOD($A2102,ChapterTable!$R$20)&lt;&gt;0),"","보스")&amp;"인게임누적합배수",ChapterTable!$R:$S,2,0)*D2102)
  )
  )
  )
)</f>
        <v>91352.191834688187</v>
      </c>
      <c r="G2102" t="s">
        <v>715</v>
      </c>
      <c r="J2102" t="str">
        <f>IF(ISBLANK(I2102),"",
IFERROR(VLOOKUP(I2102,[1]StringTable!$1:$1048576,MATCH("kor|String",[1]StringTable!$1:$1,0),0),
"스트링없음"))</f>
        <v/>
      </c>
      <c r="L2102" t="b">
        <v>1</v>
      </c>
      <c r="N2102" t="str">
        <f>IF(ISBLANK(M2102),"",IF(ISERROR(VLOOKUP(M2102,MapTable!$A:$A,1,0)),"맵없음",""))</f>
        <v/>
      </c>
      <c r="O2102">
        <f t="shared" si="230"/>
        <v>2</v>
      </c>
      <c r="Q2102">
        <f t="shared" si="231"/>
        <v>2</v>
      </c>
      <c r="R2102" t="b">
        <f t="shared" ca="1" si="232"/>
        <v>1</v>
      </c>
      <c r="T2102" t="b">
        <f t="shared" ca="1" si="233"/>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236"/>
        <v>0.5</v>
      </c>
      <c r="AJ2102">
        <f t="shared" si="234"/>
        <v>0.54666666600000002</v>
      </c>
      <c r="AK2102">
        <f t="shared" si="235"/>
        <v>1</v>
      </c>
      <c r="AL2102">
        <f t="shared" si="237"/>
        <v>5</v>
      </c>
    </row>
    <row r="2103" spans="1:38" hidden="1" x14ac:dyDescent="0.3">
      <c r="A2103">
        <v>20</v>
      </c>
      <c r="B2103">
        <v>12</v>
      </c>
      <c r="C2103">
        <f>IF(OR($L2103=TRUE,$A2103=0,MOD($A2103,ChapterTable!$R$20)&lt;&gt;0),
MAX(0,INT(($B2103+ChapterTable!$P$26+VLOOKUP(SUBSTITUTE(C$1,"성장단계","")&amp;"단계오프셋",ChapterTable!$R:$S,2,0))/ChapterTable!$P$23)),
MAX(0,INT(($B2103+ChapterTable!$R$26+VLOOKUP(SUBSTITUTE(C$1,"성장단계","")&amp;"보스단계오프셋",ChapterTable!$R:$S,2,0))/ChapterTable!$R$23)))</f>
        <v>1</v>
      </c>
      <c r="D2103">
        <f>IF(OR($L2103=TRUE,$A2103=0,MOD($A2103,ChapterTable!$R$20)&lt;&gt;0),
MAX(0,INT(($B2103+ChapterTable!$P$26+VLOOKUP(SUBSTITUTE(D$1,"성장단계","")&amp;"단계오프셋",ChapterTable!$R:$S,2,0))/ChapterTable!$P$23)),
MAX(0,INT(($B2103+ChapterTable!$R$26+VLOOKUP(SUBSTITUTE(D$1,"성장단계","")&amp;"보스단계오프셋",ChapterTable!$R:$S,2,0))/ChapterTable!$R$23)))</f>
        <v>1</v>
      </c>
      <c r="E2103" s="1">
        <f ca="1">IF(AND($A2103=0,$B2103=1),
    VLOOKUP(1,ChapterTable!$1:$1048576,MATCH("최종"&amp;SUBSTITUTE(SUBSTITUTE(E$1,"standard",""),"|Float",""),ChapterTable!$1:$1,0),0)*ChapterTable!$P$17,
  IF(AND($A2103=0,$B2103=0),
    E2104,
  IF($B2103=0,
    VLOOKUP($A2103,ChapterTable!$1:$1048576,MATCH("최종"&amp;SUBSTITUTE(SUBSTITUTE(E$1,"standard",""),"|Float",""),ChapterTable!$1:$1,0),0),
  IF($B2103=1,
    IF($L2103=FALSE,
      VLOOKUP($A2103,ChapterTable!$1:$1048576,MATCH("최종"&amp;SUBSTITUTE(SUBSTITUTE(E$1,"standard",""),"|Float",""),ChapterTable!$1:$1,0),0),
      VLOOKUP($A2103-ChapterTable!$P$11,ChapterTable!$1:$1048576,MATCH("최종"&amp;SUBSTITUTE(SUBSTITUTE(E$1,"standard",""),"|Float",""),ChapterTable!$1:$1,0),0)*ChapterTable!$P$14
    ),
  OFFSET(E2103,-$B2103+IF($L2103,1,0),0)*IF($B2103&gt;OFFSET($B2103,1,0),ChapterTable!$R$17,1)*
    (VLOOKUP(SUBSTITUTE(SUBSTITUTE(E$1,"standard",""),"|Float","")&amp;IF(OR($L2103=TRUE,$A2103=0,MOD($A2103,ChapterTable!$R$20)&lt;&gt;0),"","보스")&amp;"인게임누적곱배수",ChapterTable!$R:$S,2,0)^C2103
    +VLOOKUP(SUBSTITUTE(SUBSTITUTE(E$1,"standard",""),"|Float","")&amp;IF(OR($L2103=TRUE,$A2103=0,MOD($A2103,ChapterTable!$R$20)&lt;&gt;0),"","보스")&amp;"인게임누적합배수",ChapterTable!$R:$S,2,0)*C2103)
  )
  )
  )
)</f>
        <v>244738.89533386225</v>
      </c>
      <c r="F2103" s="1">
        <f ca="1">IF(AND($A2103=0,$B2103=1),
    VLOOKUP(1,ChapterTable!$1:$1048576,MATCH("최종"&amp;SUBSTITUTE(SUBSTITUTE(F$1,"standard",""),"|Float",""),ChapterTable!$1:$1,0),0)*ChapterTable!$P$17,
  IF(AND($A2103=0,$B2103=0),
    F2104,
  IF($B2103=0,
    VLOOKUP($A2103,ChapterTable!$1:$1048576,MATCH("최종"&amp;SUBSTITUTE(SUBSTITUTE(F$1,"standard",""),"|Float",""),ChapterTable!$1:$1,0),0),
  IF($B2103=1,
    IF($L2103=FALSE,
      VLOOKUP($A2103,ChapterTable!$1:$1048576,MATCH("최종"&amp;SUBSTITUTE(SUBSTITUTE(F$1,"standard",""),"|Float",""),ChapterTable!$1:$1,0),0),
      VLOOKUP($A2103-ChapterTable!$P$11,ChapterTable!$1:$1048576,MATCH("최종"&amp;SUBSTITUTE(SUBSTITUTE(F$1,"standard",""),"|Float",""),ChapterTable!$1:$1,0),0)*ChapterTable!$P$14
    ),
  OFFSET(F2103,-$B2103+IF($L2103,1,0),0)*
    (VLOOKUP(SUBSTITUTE(SUBSTITUTE(F$1,"standard",""),"|Float","")&amp;IF(OR($L2103=TRUE,$A2103=0,MOD($A2103,ChapterTable!$R$20)&lt;&gt;0),"","보스")&amp;"인게임누적곱배수",ChapterTable!$R:$S,2,0)^D2103
    +VLOOKUP(SUBSTITUTE(SUBSTITUTE(F$1,"standard",""),"|Float","")&amp;IF(OR($L2103=TRUE,$A2103=0,MOD($A2103,ChapterTable!$R$20)&lt;&gt;0),"","보스")&amp;"인게임누적합배수",ChapterTable!$R:$S,2,0)*D2103)
  )
  )
  )
)</f>
        <v>91352.191834688187</v>
      </c>
      <c r="G2103" t="s">
        <v>715</v>
      </c>
      <c r="J2103" t="str">
        <f>IF(ISBLANK(I2103),"",
IFERROR(VLOOKUP(I2103,[1]StringTable!$1:$1048576,MATCH("kor|String",[1]StringTable!$1:$1,0),0),
"스트링없음"))</f>
        <v/>
      </c>
      <c r="L2103" t="b">
        <v>1</v>
      </c>
      <c r="N2103" t="str">
        <f>IF(ISBLANK(M2103),"",IF(ISERROR(VLOOKUP(M2103,MapTable!$A:$A,1,0)),"맵없음",""))</f>
        <v/>
      </c>
      <c r="O2103">
        <f t="shared" si="230"/>
        <v>2</v>
      </c>
      <c r="Q2103">
        <f t="shared" si="231"/>
        <v>2</v>
      </c>
      <c r="R2103" t="b">
        <f t="shared" ca="1" si="232"/>
        <v>1</v>
      </c>
      <c r="T2103" t="b">
        <f t="shared" ca="1" si="233"/>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236"/>
        <v>0.5</v>
      </c>
      <c r="AJ2103">
        <f t="shared" si="234"/>
        <v>0.54666666600000002</v>
      </c>
      <c r="AK2103">
        <f t="shared" si="235"/>
        <v>1</v>
      </c>
      <c r="AL2103">
        <f t="shared" si="237"/>
        <v>5</v>
      </c>
    </row>
    <row r="2104" spans="1:38" hidden="1" x14ac:dyDescent="0.3">
      <c r="A2104">
        <v>20</v>
      </c>
      <c r="B2104">
        <v>13</v>
      </c>
      <c r="C2104">
        <f>IF(OR($L2104=TRUE,$A2104=0,MOD($A2104,ChapterTable!$R$20)&lt;&gt;0),
MAX(0,INT(($B2104+ChapterTable!$P$26+VLOOKUP(SUBSTITUTE(C$1,"성장단계","")&amp;"단계오프셋",ChapterTable!$R:$S,2,0))/ChapterTable!$P$23)),
MAX(0,INT(($B2104+ChapterTable!$R$26+VLOOKUP(SUBSTITUTE(C$1,"성장단계","")&amp;"보스단계오프셋",ChapterTable!$R:$S,2,0))/ChapterTable!$R$23)))</f>
        <v>1</v>
      </c>
      <c r="D2104">
        <f>IF(OR($L2104=TRUE,$A2104=0,MOD($A2104,ChapterTable!$R$20)&lt;&gt;0),
MAX(0,INT(($B2104+ChapterTable!$P$26+VLOOKUP(SUBSTITUTE(D$1,"성장단계","")&amp;"단계오프셋",ChapterTable!$R:$S,2,0))/ChapterTable!$P$23)),
MAX(0,INT(($B2104+ChapterTable!$R$26+VLOOKUP(SUBSTITUTE(D$1,"성장단계","")&amp;"보스단계오프셋",ChapterTable!$R:$S,2,0))/ChapterTable!$R$23)))</f>
        <v>1</v>
      </c>
      <c r="E2104" s="1">
        <f ca="1">IF(AND($A2104=0,$B2104=1),
    VLOOKUP(1,ChapterTable!$1:$1048576,MATCH("최종"&amp;SUBSTITUTE(SUBSTITUTE(E$1,"standard",""),"|Float",""),ChapterTable!$1:$1,0),0)*ChapterTable!$P$17,
  IF(AND($A2104=0,$B2104=0),
    E2105,
  IF($B2104=0,
    VLOOKUP($A2104,ChapterTable!$1:$1048576,MATCH("최종"&amp;SUBSTITUTE(SUBSTITUTE(E$1,"standard",""),"|Float",""),ChapterTable!$1:$1,0),0),
  IF($B2104=1,
    IF($L2104=FALSE,
      VLOOKUP($A2104,ChapterTable!$1:$1048576,MATCH("최종"&amp;SUBSTITUTE(SUBSTITUTE(E$1,"standard",""),"|Float",""),ChapterTable!$1:$1,0),0),
      VLOOKUP($A2104-ChapterTable!$P$11,ChapterTable!$1:$1048576,MATCH("최종"&amp;SUBSTITUTE(SUBSTITUTE(E$1,"standard",""),"|Float",""),ChapterTable!$1:$1,0),0)*ChapterTable!$P$14
    ),
  OFFSET(E2104,-$B2104+IF($L2104,1,0),0)*IF($B2104&gt;OFFSET($B2104,1,0),ChapterTable!$R$17,1)*
    (VLOOKUP(SUBSTITUTE(SUBSTITUTE(E$1,"standard",""),"|Float","")&amp;IF(OR($L2104=TRUE,$A2104=0,MOD($A2104,ChapterTable!$R$20)&lt;&gt;0),"","보스")&amp;"인게임누적곱배수",ChapterTable!$R:$S,2,0)^C2104
    +VLOOKUP(SUBSTITUTE(SUBSTITUTE(E$1,"standard",""),"|Float","")&amp;IF(OR($L2104=TRUE,$A2104=0,MOD($A2104,ChapterTable!$R$20)&lt;&gt;0),"","보스")&amp;"인게임누적합배수",ChapterTable!$R:$S,2,0)*C2104)
  )
  )
  )
)</f>
        <v>244738.89533386225</v>
      </c>
      <c r="F2104" s="1">
        <f ca="1">IF(AND($A2104=0,$B2104=1),
    VLOOKUP(1,ChapterTable!$1:$1048576,MATCH("최종"&amp;SUBSTITUTE(SUBSTITUTE(F$1,"standard",""),"|Float",""),ChapterTable!$1:$1,0),0)*ChapterTable!$P$17,
  IF(AND($A2104=0,$B2104=0),
    F2105,
  IF($B2104=0,
    VLOOKUP($A2104,ChapterTable!$1:$1048576,MATCH("최종"&amp;SUBSTITUTE(SUBSTITUTE(F$1,"standard",""),"|Float",""),ChapterTable!$1:$1,0),0),
  IF($B2104=1,
    IF($L2104=FALSE,
      VLOOKUP($A2104,ChapterTable!$1:$1048576,MATCH("최종"&amp;SUBSTITUTE(SUBSTITUTE(F$1,"standard",""),"|Float",""),ChapterTable!$1:$1,0),0),
      VLOOKUP($A2104-ChapterTable!$P$11,ChapterTable!$1:$1048576,MATCH("최종"&amp;SUBSTITUTE(SUBSTITUTE(F$1,"standard",""),"|Float",""),ChapterTable!$1:$1,0),0)*ChapterTable!$P$14
    ),
  OFFSET(F2104,-$B2104+IF($L2104,1,0),0)*
    (VLOOKUP(SUBSTITUTE(SUBSTITUTE(F$1,"standard",""),"|Float","")&amp;IF(OR($L2104=TRUE,$A2104=0,MOD($A2104,ChapterTable!$R$20)&lt;&gt;0),"","보스")&amp;"인게임누적곱배수",ChapterTable!$R:$S,2,0)^D2104
    +VLOOKUP(SUBSTITUTE(SUBSTITUTE(F$1,"standard",""),"|Float","")&amp;IF(OR($L2104=TRUE,$A2104=0,MOD($A2104,ChapterTable!$R$20)&lt;&gt;0),"","보스")&amp;"인게임누적합배수",ChapterTable!$R:$S,2,0)*D2104)
  )
  )
  )
)</f>
        <v>91352.191834688187</v>
      </c>
      <c r="G2104" t="s">
        <v>715</v>
      </c>
      <c r="J2104" t="str">
        <f>IF(ISBLANK(I2104),"",
IFERROR(VLOOKUP(I2104,[1]StringTable!$1:$1048576,MATCH("kor|String",[1]StringTable!$1:$1,0),0),
"스트링없음"))</f>
        <v/>
      </c>
      <c r="L2104" t="b">
        <v>1</v>
      </c>
      <c r="N2104" t="str">
        <f>IF(ISBLANK(M2104),"",IF(ISERROR(VLOOKUP(M2104,MapTable!$A:$A,1,0)),"맵없음",""))</f>
        <v/>
      </c>
      <c r="O2104">
        <f t="shared" si="230"/>
        <v>2</v>
      </c>
      <c r="Q2104">
        <f t="shared" si="231"/>
        <v>2</v>
      </c>
      <c r="R2104" t="b">
        <f t="shared" ca="1" si="232"/>
        <v>1</v>
      </c>
      <c r="T2104" t="b">
        <f t="shared" ca="1" si="233"/>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236"/>
        <v>0.5</v>
      </c>
      <c r="AJ2104">
        <f t="shared" si="234"/>
        <v>0.54666666600000002</v>
      </c>
      <c r="AK2104">
        <f t="shared" si="235"/>
        <v>1</v>
      </c>
      <c r="AL2104">
        <f t="shared" si="237"/>
        <v>5</v>
      </c>
    </row>
    <row r="2105" spans="1:38" hidden="1" x14ac:dyDescent="0.3">
      <c r="A2105">
        <v>20</v>
      </c>
      <c r="B2105">
        <v>14</v>
      </c>
      <c r="C2105">
        <f>IF(OR($L2105=TRUE,$A2105=0,MOD($A2105,ChapterTable!$R$20)&lt;&gt;0),
MAX(0,INT(($B2105+ChapterTable!$P$26+VLOOKUP(SUBSTITUTE(C$1,"성장단계","")&amp;"단계오프셋",ChapterTable!$R:$S,2,0))/ChapterTable!$P$23)),
MAX(0,INT(($B2105+ChapterTable!$R$26+VLOOKUP(SUBSTITUTE(C$1,"성장단계","")&amp;"보스단계오프셋",ChapterTable!$R:$S,2,0))/ChapterTable!$R$23)))</f>
        <v>1</v>
      </c>
      <c r="D2105">
        <f>IF(OR($L2105=TRUE,$A2105=0,MOD($A2105,ChapterTable!$R$20)&lt;&gt;0),
MAX(0,INT(($B2105+ChapterTable!$P$26+VLOOKUP(SUBSTITUTE(D$1,"성장단계","")&amp;"단계오프셋",ChapterTable!$R:$S,2,0))/ChapterTable!$P$23)),
MAX(0,INT(($B2105+ChapterTable!$R$26+VLOOKUP(SUBSTITUTE(D$1,"성장단계","")&amp;"보스단계오프셋",ChapterTable!$R:$S,2,0))/ChapterTable!$R$23)))</f>
        <v>1</v>
      </c>
      <c r="E2105" s="1">
        <f ca="1">IF(AND($A2105=0,$B2105=1),
    VLOOKUP(1,ChapterTable!$1:$1048576,MATCH("최종"&amp;SUBSTITUTE(SUBSTITUTE(E$1,"standard",""),"|Float",""),ChapterTable!$1:$1,0),0)*ChapterTable!$P$17,
  IF(AND($A2105=0,$B2105=0),
    E2106,
  IF($B2105=0,
    VLOOKUP($A2105,ChapterTable!$1:$1048576,MATCH("최종"&amp;SUBSTITUTE(SUBSTITUTE(E$1,"standard",""),"|Float",""),ChapterTable!$1:$1,0),0),
  IF($B2105=1,
    IF($L2105=FALSE,
      VLOOKUP($A2105,ChapterTable!$1:$1048576,MATCH("최종"&amp;SUBSTITUTE(SUBSTITUTE(E$1,"standard",""),"|Float",""),ChapterTable!$1:$1,0),0),
      VLOOKUP($A2105-ChapterTable!$P$11,ChapterTable!$1:$1048576,MATCH("최종"&amp;SUBSTITUTE(SUBSTITUTE(E$1,"standard",""),"|Float",""),ChapterTable!$1:$1,0),0)*ChapterTable!$P$14
    ),
  OFFSET(E2105,-$B2105+IF($L2105,1,0),0)*IF($B2105&gt;OFFSET($B2105,1,0),ChapterTable!$R$17,1)*
    (VLOOKUP(SUBSTITUTE(SUBSTITUTE(E$1,"standard",""),"|Float","")&amp;IF(OR($L2105=TRUE,$A2105=0,MOD($A2105,ChapterTable!$R$20)&lt;&gt;0),"","보스")&amp;"인게임누적곱배수",ChapterTable!$R:$S,2,0)^C2105
    +VLOOKUP(SUBSTITUTE(SUBSTITUTE(E$1,"standard",""),"|Float","")&amp;IF(OR($L2105=TRUE,$A2105=0,MOD($A2105,ChapterTable!$R$20)&lt;&gt;0),"","보스")&amp;"인게임누적합배수",ChapterTable!$R:$S,2,0)*C2105)
  )
  )
  )
)</f>
        <v>244738.89533386225</v>
      </c>
      <c r="F2105" s="1">
        <f ca="1">IF(AND($A2105=0,$B2105=1),
    VLOOKUP(1,ChapterTable!$1:$1048576,MATCH("최종"&amp;SUBSTITUTE(SUBSTITUTE(F$1,"standard",""),"|Float",""),ChapterTable!$1:$1,0),0)*ChapterTable!$P$17,
  IF(AND($A2105=0,$B2105=0),
    F2106,
  IF($B2105=0,
    VLOOKUP($A2105,ChapterTable!$1:$1048576,MATCH("최종"&amp;SUBSTITUTE(SUBSTITUTE(F$1,"standard",""),"|Float",""),ChapterTable!$1:$1,0),0),
  IF($B2105=1,
    IF($L2105=FALSE,
      VLOOKUP($A2105,ChapterTable!$1:$1048576,MATCH("최종"&amp;SUBSTITUTE(SUBSTITUTE(F$1,"standard",""),"|Float",""),ChapterTable!$1:$1,0),0),
      VLOOKUP($A2105-ChapterTable!$P$11,ChapterTable!$1:$1048576,MATCH("최종"&amp;SUBSTITUTE(SUBSTITUTE(F$1,"standard",""),"|Float",""),ChapterTable!$1:$1,0),0)*ChapterTable!$P$14
    ),
  OFFSET(F2105,-$B2105+IF($L2105,1,0),0)*
    (VLOOKUP(SUBSTITUTE(SUBSTITUTE(F$1,"standard",""),"|Float","")&amp;IF(OR($L2105=TRUE,$A2105=0,MOD($A2105,ChapterTable!$R$20)&lt;&gt;0),"","보스")&amp;"인게임누적곱배수",ChapterTable!$R:$S,2,0)^D2105
    +VLOOKUP(SUBSTITUTE(SUBSTITUTE(F$1,"standard",""),"|Float","")&amp;IF(OR($L2105=TRUE,$A2105=0,MOD($A2105,ChapterTable!$R$20)&lt;&gt;0),"","보스")&amp;"인게임누적합배수",ChapterTable!$R:$S,2,0)*D2105)
  )
  )
  )
)</f>
        <v>91352.191834688187</v>
      </c>
      <c r="G2105" t="s">
        <v>715</v>
      </c>
      <c r="J2105" t="str">
        <f>IF(ISBLANK(I2105),"",
IFERROR(VLOOKUP(I2105,[1]StringTable!$1:$1048576,MATCH("kor|String",[1]StringTable!$1:$1,0),0),
"스트링없음"))</f>
        <v/>
      </c>
      <c r="L2105" t="b">
        <v>1</v>
      </c>
      <c r="N2105" t="str">
        <f>IF(ISBLANK(M2105),"",IF(ISERROR(VLOOKUP(M2105,MapTable!$A:$A,1,0)),"맵없음",""))</f>
        <v/>
      </c>
      <c r="O2105">
        <f t="shared" si="230"/>
        <v>2</v>
      </c>
      <c r="Q2105">
        <f t="shared" si="231"/>
        <v>2</v>
      </c>
      <c r="R2105" t="b">
        <f t="shared" ca="1" si="232"/>
        <v>1</v>
      </c>
      <c r="T2105" t="b">
        <f t="shared" ca="1" si="233"/>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236"/>
        <v>0.5</v>
      </c>
      <c r="AJ2105">
        <f t="shared" si="234"/>
        <v>0.54666666600000002</v>
      </c>
      <c r="AK2105">
        <f t="shared" si="235"/>
        <v>1</v>
      </c>
      <c r="AL2105">
        <f t="shared" si="237"/>
        <v>5</v>
      </c>
    </row>
    <row r="2106" spans="1:38" hidden="1" x14ac:dyDescent="0.3">
      <c r="A2106">
        <v>20</v>
      </c>
      <c r="B2106">
        <v>15</v>
      </c>
      <c r="C2106">
        <f>IF(OR($L2106=TRUE,$A2106=0,MOD($A2106,ChapterTable!$R$20)&lt;&gt;0),
MAX(0,INT(($B2106+ChapterTable!$P$26+VLOOKUP(SUBSTITUTE(C$1,"성장단계","")&amp;"단계오프셋",ChapterTable!$R:$S,2,0))/ChapterTable!$P$23)),
MAX(0,INT(($B2106+ChapterTable!$R$26+VLOOKUP(SUBSTITUTE(C$1,"성장단계","")&amp;"보스단계오프셋",ChapterTable!$R:$S,2,0))/ChapterTable!$R$23)))</f>
        <v>1</v>
      </c>
      <c r="D2106">
        <f>IF(OR($L2106=TRUE,$A2106=0,MOD($A2106,ChapterTable!$R$20)&lt;&gt;0),
MAX(0,INT(($B2106+ChapterTable!$P$26+VLOOKUP(SUBSTITUTE(D$1,"성장단계","")&amp;"단계오프셋",ChapterTable!$R:$S,2,0))/ChapterTable!$P$23)),
MAX(0,INT(($B2106+ChapterTable!$R$26+VLOOKUP(SUBSTITUTE(D$1,"성장단계","")&amp;"보스단계오프셋",ChapterTable!$R:$S,2,0))/ChapterTable!$R$23)))</f>
        <v>1</v>
      </c>
      <c r="E2106" s="1">
        <f ca="1">IF(AND($A2106=0,$B2106=1),
    VLOOKUP(1,ChapterTable!$1:$1048576,MATCH("최종"&amp;SUBSTITUTE(SUBSTITUTE(E$1,"standard",""),"|Float",""),ChapterTable!$1:$1,0),0)*ChapterTable!$P$17,
  IF(AND($A2106=0,$B2106=0),
    E2107,
  IF($B2106=0,
    VLOOKUP($A2106,ChapterTable!$1:$1048576,MATCH("최종"&amp;SUBSTITUTE(SUBSTITUTE(E$1,"standard",""),"|Float",""),ChapterTable!$1:$1,0),0),
  IF($B2106=1,
    IF($L2106=FALSE,
      VLOOKUP($A2106,ChapterTable!$1:$1048576,MATCH("최종"&amp;SUBSTITUTE(SUBSTITUTE(E$1,"standard",""),"|Float",""),ChapterTable!$1:$1,0),0),
      VLOOKUP($A2106-ChapterTable!$P$11,ChapterTable!$1:$1048576,MATCH("최종"&amp;SUBSTITUTE(SUBSTITUTE(E$1,"standard",""),"|Float",""),ChapterTable!$1:$1,0),0)*ChapterTable!$P$14
    ),
  OFFSET(E2106,-$B2106+IF($L2106,1,0),0)*IF($B2106&gt;OFFSET($B2106,1,0),ChapterTable!$R$17,1)*
    (VLOOKUP(SUBSTITUTE(SUBSTITUTE(E$1,"standard",""),"|Float","")&amp;IF(OR($L2106=TRUE,$A2106=0,MOD($A2106,ChapterTable!$R$20)&lt;&gt;0),"","보스")&amp;"인게임누적곱배수",ChapterTable!$R:$S,2,0)^C2106
    +VLOOKUP(SUBSTITUTE(SUBSTITUTE(E$1,"standard",""),"|Float","")&amp;IF(OR($L2106=TRUE,$A2106=0,MOD($A2106,ChapterTable!$R$20)&lt;&gt;0),"","보스")&amp;"인게임누적합배수",ChapterTable!$R:$S,2,0)*C2106)
  )
  )
  )
)</f>
        <v>244738.89533386225</v>
      </c>
      <c r="F2106" s="1">
        <f ca="1">IF(AND($A2106=0,$B2106=1),
    VLOOKUP(1,ChapterTable!$1:$1048576,MATCH("최종"&amp;SUBSTITUTE(SUBSTITUTE(F$1,"standard",""),"|Float",""),ChapterTable!$1:$1,0),0)*ChapterTable!$P$17,
  IF(AND($A2106=0,$B2106=0),
    F2107,
  IF($B2106=0,
    VLOOKUP($A2106,ChapterTable!$1:$1048576,MATCH("최종"&amp;SUBSTITUTE(SUBSTITUTE(F$1,"standard",""),"|Float",""),ChapterTable!$1:$1,0),0),
  IF($B2106=1,
    IF($L2106=FALSE,
      VLOOKUP($A2106,ChapterTable!$1:$1048576,MATCH("최종"&amp;SUBSTITUTE(SUBSTITUTE(F$1,"standard",""),"|Float",""),ChapterTable!$1:$1,0),0),
      VLOOKUP($A2106-ChapterTable!$P$11,ChapterTable!$1:$1048576,MATCH("최종"&amp;SUBSTITUTE(SUBSTITUTE(F$1,"standard",""),"|Float",""),ChapterTable!$1:$1,0),0)*ChapterTable!$P$14
    ),
  OFFSET(F2106,-$B2106+IF($L2106,1,0),0)*
    (VLOOKUP(SUBSTITUTE(SUBSTITUTE(F$1,"standard",""),"|Float","")&amp;IF(OR($L2106=TRUE,$A2106=0,MOD($A2106,ChapterTable!$R$20)&lt;&gt;0),"","보스")&amp;"인게임누적곱배수",ChapterTable!$R:$S,2,0)^D2106
    +VLOOKUP(SUBSTITUTE(SUBSTITUTE(F$1,"standard",""),"|Float","")&amp;IF(OR($L2106=TRUE,$A2106=0,MOD($A2106,ChapterTable!$R$20)&lt;&gt;0),"","보스")&amp;"인게임누적합배수",ChapterTable!$R:$S,2,0)*D2106)
  )
  )
  )
)</f>
        <v>91352.191834688187</v>
      </c>
      <c r="G2106" t="s">
        <v>715</v>
      </c>
      <c r="J2106" t="str">
        <f>IF(ISBLANK(I2106),"",
IFERROR(VLOOKUP(I2106,[1]StringTable!$1:$1048576,MATCH("kor|String",[1]StringTable!$1:$1,0),0),
"스트링없음"))</f>
        <v/>
      </c>
      <c r="L2106" t="b">
        <v>1</v>
      </c>
      <c r="N2106" t="str">
        <f>IF(ISBLANK(M2106),"",IF(ISERROR(VLOOKUP(M2106,MapTable!$A:$A,1,0)),"맵없음",""))</f>
        <v/>
      </c>
      <c r="O2106">
        <f t="shared" si="230"/>
        <v>11</v>
      </c>
      <c r="Q2106">
        <f t="shared" si="231"/>
        <v>11</v>
      </c>
      <c r="R2106" t="b">
        <f t="shared" ca="1" si="232"/>
        <v>1</v>
      </c>
      <c r="T2106" t="b">
        <f t="shared" ca="1" si="233"/>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236"/>
        <v>0.5</v>
      </c>
      <c r="AJ2106">
        <f t="shared" si="234"/>
        <v>0.54666666600000002</v>
      </c>
      <c r="AK2106">
        <f t="shared" si="235"/>
        <v>1</v>
      </c>
      <c r="AL2106">
        <f t="shared" si="237"/>
        <v>5</v>
      </c>
    </row>
    <row r="2107" spans="1:38" hidden="1" x14ac:dyDescent="0.3">
      <c r="A2107">
        <v>20</v>
      </c>
      <c r="B2107">
        <v>16</v>
      </c>
      <c r="C2107">
        <f>IF(OR($L2107=TRUE,$A2107=0,MOD($A2107,ChapterTable!$R$20)&lt;&gt;0),
MAX(0,INT(($B2107+ChapterTable!$P$26+VLOOKUP(SUBSTITUTE(C$1,"성장단계","")&amp;"단계오프셋",ChapterTable!$R:$S,2,0))/ChapterTable!$P$23)),
MAX(0,INT(($B2107+ChapterTable!$R$26+VLOOKUP(SUBSTITUTE(C$1,"성장단계","")&amp;"보스단계오프셋",ChapterTable!$R:$S,2,0))/ChapterTable!$R$23)))</f>
        <v>2</v>
      </c>
      <c r="D2107">
        <f>IF(OR($L2107=TRUE,$A2107=0,MOD($A2107,ChapterTable!$R$20)&lt;&gt;0),
MAX(0,INT(($B2107+ChapterTable!$P$26+VLOOKUP(SUBSTITUTE(D$1,"성장단계","")&amp;"단계오프셋",ChapterTable!$R:$S,2,0))/ChapterTable!$P$23)),
MAX(0,INT(($B2107+ChapterTable!$R$26+VLOOKUP(SUBSTITUTE(D$1,"성장단계","")&amp;"보스단계오프셋",ChapterTable!$R:$S,2,0))/ChapterTable!$R$23)))</f>
        <v>1</v>
      </c>
      <c r="E2107" s="1">
        <f ca="1">IF(AND($A2107=0,$B2107=1),
    VLOOKUP(1,ChapterTable!$1:$1048576,MATCH("최종"&amp;SUBSTITUTE(SUBSTITUTE(E$1,"standard",""),"|Float",""),ChapterTable!$1:$1,0),0)*ChapterTable!$P$17,
  IF(AND($A2107=0,$B2107=0),
    E2108,
  IF($B2107=0,
    VLOOKUP($A2107,ChapterTable!$1:$1048576,MATCH("최종"&amp;SUBSTITUTE(SUBSTITUTE(E$1,"standard",""),"|Float",""),ChapterTable!$1:$1,0),0),
  IF($B2107=1,
    IF($L2107=FALSE,
      VLOOKUP($A2107,ChapterTable!$1:$1048576,MATCH("최종"&amp;SUBSTITUTE(SUBSTITUTE(E$1,"standard",""),"|Float",""),ChapterTable!$1:$1,0),0),
      VLOOKUP($A2107-ChapterTable!$P$11,ChapterTable!$1:$1048576,MATCH("최종"&amp;SUBSTITUTE(SUBSTITUTE(E$1,"standard",""),"|Float",""),ChapterTable!$1:$1,0),0)*ChapterTable!$P$14
    ),
  OFFSET(E2107,-$B2107+IF($L2107,1,0),0)*IF($B2107&gt;OFFSET($B2107,1,0),ChapterTable!$R$17,1)*
    (VLOOKUP(SUBSTITUTE(SUBSTITUTE(E$1,"standard",""),"|Float","")&amp;IF(OR($L2107=TRUE,$A2107=0,MOD($A2107,ChapterTable!$R$20)&lt;&gt;0),"","보스")&amp;"인게임누적곱배수",ChapterTable!$R:$S,2,0)^C2107
    +VLOOKUP(SUBSTITUTE(SUBSTITUTE(E$1,"standard",""),"|Float","")&amp;IF(OR($L2107=TRUE,$A2107=0,MOD($A2107,ChapterTable!$R$20)&lt;&gt;0),"","보스")&amp;"인게임누적합배수",ChapterTable!$R:$S,2,0)*C2107)
  )
  )
  )
)</f>
        <v>285528.71122283931</v>
      </c>
      <c r="F2107" s="1">
        <f ca="1">IF(AND($A2107=0,$B2107=1),
    VLOOKUP(1,ChapterTable!$1:$1048576,MATCH("최종"&amp;SUBSTITUTE(SUBSTITUTE(F$1,"standard",""),"|Float",""),ChapterTable!$1:$1,0),0)*ChapterTable!$P$17,
  IF(AND($A2107=0,$B2107=0),
    F2108,
  IF($B2107=0,
    VLOOKUP($A2107,ChapterTable!$1:$1048576,MATCH("최종"&amp;SUBSTITUTE(SUBSTITUTE(F$1,"standard",""),"|Float",""),ChapterTable!$1:$1,0),0),
  IF($B2107=1,
    IF($L2107=FALSE,
      VLOOKUP($A2107,ChapterTable!$1:$1048576,MATCH("최종"&amp;SUBSTITUTE(SUBSTITUTE(F$1,"standard",""),"|Float",""),ChapterTable!$1:$1,0),0),
      VLOOKUP($A2107-ChapterTable!$P$11,ChapterTable!$1:$1048576,MATCH("최종"&amp;SUBSTITUTE(SUBSTITUTE(F$1,"standard",""),"|Float",""),ChapterTable!$1:$1,0),0)*ChapterTable!$P$14
    ),
  OFFSET(F2107,-$B2107+IF($L2107,1,0),0)*
    (VLOOKUP(SUBSTITUTE(SUBSTITUTE(F$1,"standard",""),"|Float","")&amp;IF(OR($L2107=TRUE,$A2107=0,MOD($A2107,ChapterTable!$R$20)&lt;&gt;0),"","보스")&amp;"인게임누적곱배수",ChapterTable!$R:$S,2,0)^D2107
    +VLOOKUP(SUBSTITUTE(SUBSTITUTE(F$1,"standard",""),"|Float","")&amp;IF(OR($L2107=TRUE,$A2107=0,MOD($A2107,ChapterTable!$R$20)&lt;&gt;0),"","보스")&amp;"인게임누적합배수",ChapterTable!$R:$S,2,0)*D2107)
  )
  )
  )
)</f>
        <v>91352.191834688187</v>
      </c>
      <c r="G2107" t="s">
        <v>715</v>
      </c>
      <c r="J2107" t="str">
        <f>IF(ISBLANK(I2107),"",
IFERROR(VLOOKUP(I2107,[1]StringTable!$1:$1048576,MATCH("kor|String",[1]StringTable!$1:$1,0),0),
"스트링없음"))</f>
        <v/>
      </c>
      <c r="L2107" t="b">
        <v>1</v>
      </c>
      <c r="N2107" t="str">
        <f>IF(ISBLANK(M2107),"",IF(ISERROR(VLOOKUP(M2107,MapTable!$A:$A,1,0)),"맵없음",""))</f>
        <v/>
      </c>
      <c r="O2107">
        <f t="shared" si="230"/>
        <v>2</v>
      </c>
      <c r="Q2107">
        <f t="shared" si="231"/>
        <v>2</v>
      </c>
      <c r="R2107" t="b">
        <f t="shared" ca="1" si="232"/>
        <v>1</v>
      </c>
      <c r="T2107" t="b">
        <f t="shared" ca="1" si="233"/>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236"/>
        <v>0.5</v>
      </c>
      <c r="AJ2107">
        <f t="shared" si="234"/>
        <v>0.54666666600000002</v>
      </c>
      <c r="AK2107">
        <f t="shared" si="235"/>
        <v>1</v>
      </c>
      <c r="AL2107">
        <f t="shared" si="237"/>
        <v>5</v>
      </c>
    </row>
    <row r="2108" spans="1:38" hidden="1" x14ac:dyDescent="0.3">
      <c r="A2108">
        <v>20</v>
      </c>
      <c r="B2108">
        <v>17</v>
      </c>
      <c r="C2108">
        <f>IF(OR($L2108=TRUE,$A2108=0,MOD($A2108,ChapterTable!$R$20)&lt;&gt;0),
MAX(0,INT(($B2108+ChapterTable!$P$26+VLOOKUP(SUBSTITUTE(C$1,"성장단계","")&amp;"단계오프셋",ChapterTable!$R:$S,2,0))/ChapterTable!$P$23)),
MAX(0,INT(($B2108+ChapterTable!$R$26+VLOOKUP(SUBSTITUTE(C$1,"성장단계","")&amp;"보스단계오프셋",ChapterTable!$R:$S,2,0))/ChapterTable!$R$23)))</f>
        <v>2</v>
      </c>
      <c r="D2108">
        <f>IF(OR($L2108=TRUE,$A2108=0,MOD($A2108,ChapterTable!$R$20)&lt;&gt;0),
MAX(0,INT(($B2108+ChapterTable!$P$26+VLOOKUP(SUBSTITUTE(D$1,"성장단계","")&amp;"단계오프셋",ChapterTable!$R:$S,2,0))/ChapterTable!$P$23)),
MAX(0,INT(($B2108+ChapterTable!$R$26+VLOOKUP(SUBSTITUTE(D$1,"성장단계","")&amp;"보스단계오프셋",ChapterTable!$R:$S,2,0))/ChapterTable!$R$23)))</f>
        <v>1</v>
      </c>
      <c r="E2108" s="1">
        <f ca="1">IF(AND($A2108=0,$B2108=1),
    VLOOKUP(1,ChapterTable!$1:$1048576,MATCH("최종"&amp;SUBSTITUTE(SUBSTITUTE(E$1,"standard",""),"|Float",""),ChapterTable!$1:$1,0),0)*ChapterTable!$P$17,
  IF(AND($A2108=0,$B2108=0),
    E2109,
  IF($B2108=0,
    VLOOKUP($A2108,ChapterTable!$1:$1048576,MATCH("최종"&amp;SUBSTITUTE(SUBSTITUTE(E$1,"standard",""),"|Float",""),ChapterTable!$1:$1,0),0),
  IF($B2108=1,
    IF($L2108=FALSE,
      VLOOKUP($A2108,ChapterTable!$1:$1048576,MATCH("최종"&amp;SUBSTITUTE(SUBSTITUTE(E$1,"standard",""),"|Float",""),ChapterTable!$1:$1,0),0),
      VLOOKUP($A2108-ChapterTable!$P$11,ChapterTable!$1:$1048576,MATCH("최종"&amp;SUBSTITUTE(SUBSTITUTE(E$1,"standard",""),"|Float",""),ChapterTable!$1:$1,0),0)*ChapterTable!$P$14
    ),
  OFFSET(E2108,-$B2108+IF($L2108,1,0),0)*IF($B2108&gt;OFFSET($B2108,1,0),ChapterTable!$R$17,1)*
    (VLOOKUP(SUBSTITUTE(SUBSTITUTE(E$1,"standard",""),"|Float","")&amp;IF(OR($L2108=TRUE,$A2108=0,MOD($A2108,ChapterTable!$R$20)&lt;&gt;0),"","보스")&amp;"인게임누적곱배수",ChapterTable!$R:$S,2,0)^C2108
    +VLOOKUP(SUBSTITUTE(SUBSTITUTE(E$1,"standard",""),"|Float","")&amp;IF(OR($L2108=TRUE,$A2108=0,MOD($A2108,ChapterTable!$R$20)&lt;&gt;0),"","보스")&amp;"인게임누적합배수",ChapterTable!$R:$S,2,0)*C2108)
  )
  )
  )
)</f>
        <v>285528.71122283931</v>
      </c>
      <c r="F2108" s="1">
        <f ca="1">IF(AND($A2108=0,$B2108=1),
    VLOOKUP(1,ChapterTable!$1:$1048576,MATCH("최종"&amp;SUBSTITUTE(SUBSTITUTE(F$1,"standard",""),"|Float",""),ChapterTable!$1:$1,0),0)*ChapterTable!$P$17,
  IF(AND($A2108=0,$B2108=0),
    F2109,
  IF($B2108=0,
    VLOOKUP($A2108,ChapterTable!$1:$1048576,MATCH("최종"&amp;SUBSTITUTE(SUBSTITUTE(F$1,"standard",""),"|Float",""),ChapterTable!$1:$1,0),0),
  IF($B2108=1,
    IF($L2108=FALSE,
      VLOOKUP($A2108,ChapterTable!$1:$1048576,MATCH("최종"&amp;SUBSTITUTE(SUBSTITUTE(F$1,"standard",""),"|Float",""),ChapterTable!$1:$1,0),0),
      VLOOKUP($A2108-ChapterTable!$P$11,ChapterTable!$1:$1048576,MATCH("최종"&amp;SUBSTITUTE(SUBSTITUTE(F$1,"standard",""),"|Float",""),ChapterTable!$1:$1,0),0)*ChapterTable!$P$14
    ),
  OFFSET(F2108,-$B2108+IF($L2108,1,0),0)*
    (VLOOKUP(SUBSTITUTE(SUBSTITUTE(F$1,"standard",""),"|Float","")&amp;IF(OR($L2108=TRUE,$A2108=0,MOD($A2108,ChapterTable!$R$20)&lt;&gt;0),"","보스")&amp;"인게임누적곱배수",ChapterTable!$R:$S,2,0)^D2108
    +VLOOKUP(SUBSTITUTE(SUBSTITUTE(F$1,"standard",""),"|Float","")&amp;IF(OR($L2108=TRUE,$A2108=0,MOD($A2108,ChapterTable!$R$20)&lt;&gt;0),"","보스")&amp;"인게임누적합배수",ChapterTable!$R:$S,2,0)*D2108)
  )
  )
  )
)</f>
        <v>91352.191834688187</v>
      </c>
      <c r="G2108" t="s">
        <v>715</v>
      </c>
      <c r="J2108" t="str">
        <f>IF(ISBLANK(I2108),"",
IFERROR(VLOOKUP(I2108,[1]StringTable!$1:$1048576,MATCH("kor|String",[1]StringTable!$1:$1,0),0),
"스트링없음"))</f>
        <v/>
      </c>
      <c r="L2108" t="b">
        <v>1</v>
      </c>
      <c r="N2108" t="str">
        <f>IF(ISBLANK(M2108),"",IF(ISERROR(VLOOKUP(M2108,MapTable!$A:$A,1,0)),"맵없음",""))</f>
        <v/>
      </c>
      <c r="O2108">
        <f t="shared" si="230"/>
        <v>2</v>
      </c>
      <c r="Q2108">
        <f t="shared" si="231"/>
        <v>2</v>
      </c>
      <c r="R2108" t="b">
        <f t="shared" ca="1" si="232"/>
        <v>1</v>
      </c>
      <c r="T2108" t="b">
        <f t="shared" ca="1" si="233"/>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236"/>
        <v>0.5</v>
      </c>
      <c r="AJ2108">
        <f t="shared" si="234"/>
        <v>0.54666666600000002</v>
      </c>
      <c r="AK2108">
        <f t="shared" si="235"/>
        <v>1</v>
      </c>
      <c r="AL2108">
        <f t="shared" si="237"/>
        <v>5</v>
      </c>
    </row>
    <row r="2109" spans="1:38" hidden="1" x14ac:dyDescent="0.3">
      <c r="A2109">
        <v>20</v>
      </c>
      <c r="B2109">
        <v>18</v>
      </c>
      <c r="C2109">
        <f>IF(OR($L2109=TRUE,$A2109=0,MOD($A2109,ChapterTable!$R$20)&lt;&gt;0),
MAX(0,INT(($B2109+ChapterTable!$P$26+VLOOKUP(SUBSTITUTE(C$1,"성장단계","")&amp;"단계오프셋",ChapterTable!$R:$S,2,0))/ChapterTable!$P$23)),
MAX(0,INT(($B2109+ChapterTable!$R$26+VLOOKUP(SUBSTITUTE(C$1,"성장단계","")&amp;"보스단계오프셋",ChapterTable!$R:$S,2,0))/ChapterTable!$R$23)))</f>
        <v>2</v>
      </c>
      <c r="D2109">
        <f>IF(OR($L2109=TRUE,$A2109=0,MOD($A2109,ChapterTable!$R$20)&lt;&gt;0),
MAX(0,INT(($B2109+ChapterTable!$P$26+VLOOKUP(SUBSTITUTE(D$1,"성장단계","")&amp;"단계오프셋",ChapterTable!$R:$S,2,0))/ChapterTable!$P$23)),
MAX(0,INT(($B2109+ChapterTable!$R$26+VLOOKUP(SUBSTITUTE(D$1,"성장단계","")&amp;"보스단계오프셋",ChapterTable!$R:$S,2,0))/ChapterTable!$R$23)))</f>
        <v>1</v>
      </c>
      <c r="E2109" s="1">
        <f ca="1">IF(AND($A2109=0,$B2109=1),
    VLOOKUP(1,ChapterTable!$1:$1048576,MATCH("최종"&amp;SUBSTITUTE(SUBSTITUTE(E$1,"standard",""),"|Float",""),ChapterTable!$1:$1,0),0)*ChapterTable!$P$17,
  IF(AND($A2109=0,$B2109=0),
    E2110,
  IF($B2109=0,
    VLOOKUP($A2109,ChapterTable!$1:$1048576,MATCH("최종"&amp;SUBSTITUTE(SUBSTITUTE(E$1,"standard",""),"|Float",""),ChapterTable!$1:$1,0),0),
  IF($B2109=1,
    IF($L2109=FALSE,
      VLOOKUP($A2109,ChapterTable!$1:$1048576,MATCH("최종"&amp;SUBSTITUTE(SUBSTITUTE(E$1,"standard",""),"|Float",""),ChapterTable!$1:$1,0),0),
      VLOOKUP($A2109-ChapterTable!$P$11,ChapterTable!$1:$1048576,MATCH("최종"&amp;SUBSTITUTE(SUBSTITUTE(E$1,"standard",""),"|Float",""),ChapterTable!$1:$1,0),0)*ChapterTable!$P$14
    ),
  OFFSET(E2109,-$B2109+IF($L2109,1,0),0)*IF($B2109&gt;OFFSET($B2109,1,0),ChapterTable!$R$17,1)*
    (VLOOKUP(SUBSTITUTE(SUBSTITUTE(E$1,"standard",""),"|Float","")&amp;IF(OR($L2109=TRUE,$A2109=0,MOD($A2109,ChapterTable!$R$20)&lt;&gt;0),"","보스")&amp;"인게임누적곱배수",ChapterTable!$R:$S,2,0)^C2109
    +VLOOKUP(SUBSTITUTE(SUBSTITUTE(E$1,"standard",""),"|Float","")&amp;IF(OR($L2109=TRUE,$A2109=0,MOD($A2109,ChapterTable!$R$20)&lt;&gt;0),"","보스")&amp;"인게임누적합배수",ChapterTable!$R:$S,2,0)*C2109)
  )
  )
  )
)</f>
        <v>285528.71122283931</v>
      </c>
      <c r="F2109" s="1">
        <f ca="1">IF(AND($A2109=0,$B2109=1),
    VLOOKUP(1,ChapterTable!$1:$1048576,MATCH("최종"&amp;SUBSTITUTE(SUBSTITUTE(F$1,"standard",""),"|Float",""),ChapterTable!$1:$1,0),0)*ChapterTable!$P$17,
  IF(AND($A2109=0,$B2109=0),
    F2110,
  IF($B2109=0,
    VLOOKUP($A2109,ChapterTable!$1:$1048576,MATCH("최종"&amp;SUBSTITUTE(SUBSTITUTE(F$1,"standard",""),"|Float",""),ChapterTable!$1:$1,0),0),
  IF($B2109=1,
    IF($L2109=FALSE,
      VLOOKUP($A2109,ChapterTable!$1:$1048576,MATCH("최종"&amp;SUBSTITUTE(SUBSTITUTE(F$1,"standard",""),"|Float",""),ChapterTable!$1:$1,0),0),
      VLOOKUP($A2109-ChapterTable!$P$11,ChapterTable!$1:$1048576,MATCH("최종"&amp;SUBSTITUTE(SUBSTITUTE(F$1,"standard",""),"|Float",""),ChapterTable!$1:$1,0),0)*ChapterTable!$P$14
    ),
  OFFSET(F2109,-$B2109+IF($L2109,1,0),0)*
    (VLOOKUP(SUBSTITUTE(SUBSTITUTE(F$1,"standard",""),"|Float","")&amp;IF(OR($L2109=TRUE,$A2109=0,MOD($A2109,ChapterTable!$R$20)&lt;&gt;0),"","보스")&amp;"인게임누적곱배수",ChapterTable!$R:$S,2,0)^D2109
    +VLOOKUP(SUBSTITUTE(SUBSTITUTE(F$1,"standard",""),"|Float","")&amp;IF(OR($L2109=TRUE,$A2109=0,MOD($A2109,ChapterTable!$R$20)&lt;&gt;0),"","보스")&amp;"인게임누적합배수",ChapterTable!$R:$S,2,0)*D2109)
  )
  )
  )
)</f>
        <v>91352.191834688187</v>
      </c>
      <c r="G2109" t="s">
        <v>715</v>
      </c>
      <c r="J2109" t="str">
        <f>IF(ISBLANK(I2109),"",
IFERROR(VLOOKUP(I2109,[1]StringTable!$1:$1048576,MATCH("kor|String",[1]StringTable!$1:$1,0),0),
"스트링없음"))</f>
        <v/>
      </c>
      <c r="L2109" t="b">
        <v>1</v>
      </c>
      <c r="N2109" t="str">
        <f>IF(ISBLANK(M2109),"",IF(ISERROR(VLOOKUP(M2109,MapTable!$A:$A,1,0)),"맵없음",""))</f>
        <v/>
      </c>
      <c r="O2109">
        <f t="shared" si="230"/>
        <v>2</v>
      </c>
      <c r="Q2109">
        <f t="shared" si="231"/>
        <v>2</v>
      </c>
      <c r="R2109" t="b">
        <f t="shared" ca="1" si="232"/>
        <v>1</v>
      </c>
      <c r="T2109" t="b">
        <f t="shared" ca="1" si="233"/>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236"/>
        <v>0.5</v>
      </c>
      <c r="AJ2109">
        <f t="shared" si="234"/>
        <v>0.54666666600000002</v>
      </c>
      <c r="AK2109">
        <f t="shared" si="235"/>
        <v>1</v>
      </c>
      <c r="AL2109">
        <f t="shared" si="237"/>
        <v>5</v>
      </c>
    </row>
    <row r="2110" spans="1:38" hidden="1" x14ac:dyDescent="0.3">
      <c r="A2110">
        <v>20</v>
      </c>
      <c r="B2110">
        <v>19</v>
      </c>
      <c r="C2110">
        <f>IF(OR($L2110=TRUE,$A2110=0,MOD($A2110,ChapterTable!$R$20)&lt;&gt;0),
MAX(0,INT(($B2110+ChapterTable!$P$26+VLOOKUP(SUBSTITUTE(C$1,"성장단계","")&amp;"단계오프셋",ChapterTable!$R:$S,2,0))/ChapterTable!$P$23)),
MAX(0,INT(($B2110+ChapterTable!$R$26+VLOOKUP(SUBSTITUTE(C$1,"성장단계","")&amp;"보스단계오프셋",ChapterTable!$R:$S,2,0))/ChapterTable!$R$23)))</f>
        <v>2</v>
      </c>
      <c r="D2110">
        <f>IF(OR($L2110=TRUE,$A2110=0,MOD($A2110,ChapterTable!$R$20)&lt;&gt;0),
MAX(0,INT(($B2110+ChapterTable!$P$26+VLOOKUP(SUBSTITUTE(D$1,"성장단계","")&amp;"단계오프셋",ChapterTable!$R:$S,2,0))/ChapterTable!$P$23)),
MAX(0,INT(($B2110+ChapterTable!$R$26+VLOOKUP(SUBSTITUTE(D$1,"성장단계","")&amp;"보스단계오프셋",ChapterTable!$R:$S,2,0))/ChapterTable!$R$23)))</f>
        <v>1</v>
      </c>
      <c r="E2110" s="1">
        <f ca="1">IF(AND($A2110=0,$B2110=1),
    VLOOKUP(1,ChapterTable!$1:$1048576,MATCH("최종"&amp;SUBSTITUTE(SUBSTITUTE(E$1,"standard",""),"|Float",""),ChapterTable!$1:$1,0),0)*ChapterTable!$P$17,
  IF(AND($A2110=0,$B2110=0),
    E2111,
  IF($B2110=0,
    VLOOKUP($A2110,ChapterTable!$1:$1048576,MATCH("최종"&amp;SUBSTITUTE(SUBSTITUTE(E$1,"standard",""),"|Float",""),ChapterTable!$1:$1,0),0),
  IF($B2110=1,
    IF($L2110=FALSE,
      VLOOKUP($A2110,ChapterTable!$1:$1048576,MATCH("최종"&amp;SUBSTITUTE(SUBSTITUTE(E$1,"standard",""),"|Float",""),ChapterTable!$1:$1,0),0),
      VLOOKUP($A2110-ChapterTable!$P$11,ChapterTable!$1:$1048576,MATCH("최종"&amp;SUBSTITUTE(SUBSTITUTE(E$1,"standard",""),"|Float",""),ChapterTable!$1:$1,0),0)*ChapterTable!$P$14
    ),
  OFFSET(E2110,-$B2110+IF($L2110,1,0),0)*IF($B2110&gt;OFFSET($B2110,1,0),ChapterTable!$R$17,1)*
    (VLOOKUP(SUBSTITUTE(SUBSTITUTE(E$1,"standard",""),"|Float","")&amp;IF(OR($L2110=TRUE,$A2110=0,MOD($A2110,ChapterTable!$R$20)&lt;&gt;0),"","보스")&amp;"인게임누적곱배수",ChapterTable!$R:$S,2,0)^C2110
    +VLOOKUP(SUBSTITUTE(SUBSTITUTE(E$1,"standard",""),"|Float","")&amp;IF(OR($L2110=TRUE,$A2110=0,MOD($A2110,ChapterTable!$R$20)&lt;&gt;0),"","보스")&amp;"인게임누적합배수",ChapterTable!$R:$S,2,0)*C2110)
  )
  )
  )
)</f>
        <v>285528.71122283931</v>
      </c>
      <c r="F2110" s="1">
        <f ca="1">IF(AND($A2110=0,$B2110=1),
    VLOOKUP(1,ChapterTable!$1:$1048576,MATCH("최종"&amp;SUBSTITUTE(SUBSTITUTE(F$1,"standard",""),"|Float",""),ChapterTable!$1:$1,0),0)*ChapterTable!$P$17,
  IF(AND($A2110=0,$B2110=0),
    F2111,
  IF($B2110=0,
    VLOOKUP($A2110,ChapterTable!$1:$1048576,MATCH("최종"&amp;SUBSTITUTE(SUBSTITUTE(F$1,"standard",""),"|Float",""),ChapterTable!$1:$1,0),0),
  IF($B2110=1,
    IF($L2110=FALSE,
      VLOOKUP($A2110,ChapterTable!$1:$1048576,MATCH("최종"&amp;SUBSTITUTE(SUBSTITUTE(F$1,"standard",""),"|Float",""),ChapterTable!$1:$1,0),0),
      VLOOKUP($A2110-ChapterTable!$P$11,ChapterTable!$1:$1048576,MATCH("최종"&amp;SUBSTITUTE(SUBSTITUTE(F$1,"standard",""),"|Float",""),ChapterTable!$1:$1,0),0)*ChapterTable!$P$14
    ),
  OFFSET(F2110,-$B2110+IF($L2110,1,0),0)*
    (VLOOKUP(SUBSTITUTE(SUBSTITUTE(F$1,"standard",""),"|Float","")&amp;IF(OR($L2110=TRUE,$A2110=0,MOD($A2110,ChapterTable!$R$20)&lt;&gt;0),"","보스")&amp;"인게임누적곱배수",ChapterTable!$R:$S,2,0)^D2110
    +VLOOKUP(SUBSTITUTE(SUBSTITUTE(F$1,"standard",""),"|Float","")&amp;IF(OR($L2110=TRUE,$A2110=0,MOD($A2110,ChapterTable!$R$20)&lt;&gt;0),"","보스")&amp;"인게임누적합배수",ChapterTable!$R:$S,2,0)*D2110)
  )
  )
  )
)</f>
        <v>91352.191834688187</v>
      </c>
      <c r="G2110" t="s">
        <v>715</v>
      </c>
      <c r="J2110" t="str">
        <f>IF(ISBLANK(I2110),"",
IFERROR(VLOOKUP(I2110,[1]StringTable!$1:$1048576,MATCH("kor|String",[1]StringTable!$1:$1,0),0),
"스트링없음"))</f>
        <v/>
      </c>
      <c r="L2110" t="b">
        <v>1</v>
      </c>
      <c r="N2110" t="str">
        <f>IF(ISBLANK(M2110),"",IF(ISERROR(VLOOKUP(M2110,MapTable!$A:$A,1,0)),"맵없음",""))</f>
        <v/>
      </c>
      <c r="O2110">
        <f t="shared" si="230"/>
        <v>92</v>
      </c>
      <c r="Q2110">
        <f t="shared" si="231"/>
        <v>92</v>
      </c>
      <c r="R2110" t="b">
        <f t="shared" ca="1" si="232"/>
        <v>1</v>
      </c>
      <c r="T2110" t="b">
        <f t="shared" ca="1" si="233"/>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236"/>
        <v>0.5</v>
      </c>
      <c r="AJ2110">
        <f t="shared" si="234"/>
        <v>0.54666666600000002</v>
      </c>
      <c r="AK2110">
        <f t="shared" si="235"/>
        <v>1</v>
      </c>
      <c r="AL2110">
        <f t="shared" si="237"/>
        <v>5</v>
      </c>
    </row>
    <row r="2111" spans="1:38" hidden="1" x14ac:dyDescent="0.3">
      <c r="A2111">
        <v>20</v>
      </c>
      <c r="B2111">
        <v>20</v>
      </c>
      <c r="C2111">
        <f>IF(OR($L2111=TRUE,$A2111=0,MOD($A2111,ChapterTable!$R$20)&lt;&gt;0),
MAX(0,INT(($B2111+ChapterTable!$P$26+VLOOKUP(SUBSTITUTE(C$1,"성장단계","")&amp;"단계오프셋",ChapterTable!$R:$S,2,0))/ChapterTable!$P$23)),
MAX(0,INT(($B2111+ChapterTable!$R$26+VLOOKUP(SUBSTITUTE(C$1,"성장단계","")&amp;"보스단계오프셋",ChapterTable!$R:$S,2,0))/ChapterTable!$R$23)))</f>
        <v>2</v>
      </c>
      <c r="D2111">
        <f>IF(OR($L2111=TRUE,$A2111=0,MOD($A2111,ChapterTable!$R$20)&lt;&gt;0),
MAX(0,INT(($B2111+ChapterTable!$P$26+VLOOKUP(SUBSTITUTE(D$1,"성장단계","")&amp;"단계오프셋",ChapterTable!$R:$S,2,0))/ChapterTable!$P$23)),
MAX(0,INT(($B2111+ChapterTable!$R$26+VLOOKUP(SUBSTITUTE(D$1,"성장단계","")&amp;"보스단계오프셋",ChapterTable!$R:$S,2,0))/ChapterTable!$R$23)))</f>
        <v>1</v>
      </c>
      <c r="E2111" s="1">
        <f ca="1">IF(AND($A2111=0,$B2111=1),
    VLOOKUP(1,ChapterTable!$1:$1048576,MATCH("최종"&amp;SUBSTITUTE(SUBSTITUTE(E$1,"standard",""),"|Float",""),ChapterTable!$1:$1,0),0)*ChapterTable!$P$17,
  IF(AND($A2111=0,$B2111=0),
    E2112,
  IF($B2111=0,
    VLOOKUP($A2111,ChapterTable!$1:$1048576,MATCH("최종"&amp;SUBSTITUTE(SUBSTITUTE(E$1,"standard",""),"|Float",""),ChapterTable!$1:$1,0),0),
  IF($B2111=1,
    IF($L2111=FALSE,
      VLOOKUP($A2111,ChapterTable!$1:$1048576,MATCH("최종"&amp;SUBSTITUTE(SUBSTITUTE(E$1,"standard",""),"|Float",""),ChapterTable!$1:$1,0),0),
      VLOOKUP($A2111-ChapterTable!$P$11,ChapterTable!$1:$1048576,MATCH("최종"&amp;SUBSTITUTE(SUBSTITUTE(E$1,"standard",""),"|Float",""),ChapterTable!$1:$1,0),0)*ChapterTable!$P$14
    ),
  OFFSET(E2111,-$B2111+IF($L2111,1,0),0)*IF($B2111&gt;OFFSET($B2111,1,0),ChapterTable!$R$17,1)*
    (VLOOKUP(SUBSTITUTE(SUBSTITUTE(E$1,"standard",""),"|Float","")&amp;IF(OR($L2111=TRUE,$A2111=0,MOD($A2111,ChapterTable!$R$20)&lt;&gt;0),"","보스")&amp;"인게임누적곱배수",ChapterTable!$R:$S,2,0)^C2111
    +VLOOKUP(SUBSTITUTE(SUBSTITUTE(E$1,"standard",""),"|Float","")&amp;IF(OR($L2111=TRUE,$A2111=0,MOD($A2111,ChapterTable!$R$20)&lt;&gt;0),"","보스")&amp;"인게임누적합배수",ChapterTable!$R:$S,2,0)*C2111)
  )
  )
  )
)</f>
        <v>285528.71122283931</v>
      </c>
      <c r="F2111" s="1">
        <f ca="1">IF(AND($A2111=0,$B2111=1),
    VLOOKUP(1,ChapterTable!$1:$1048576,MATCH("최종"&amp;SUBSTITUTE(SUBSTITUTE(F$1,"standard",""),"|Float",""),ChapterTable!$1:$1,0),0)*ChapterTable!$P$17,
  IF(AND($A2111=0,$B2111=0),
    F2112,
  IF($B2111=0,
    VLOOKUP($A2111,ChapterTable!$1:$1048576,MATCH("최종"&amp;SUBSTITUTE(SUBSTITUTE(F$1,"standard",""),"|Float",""),ChapterTable!$1:$1,0),0),
  IF($B2111=1,
    IF($L2111=FALSE,
      VLOOKUP($A2111,ChapterTable!$1:$1048576,MATCH("최종"&amp;SUBSTITUTE(SUBSTITUTE(F$1,"standard",""),"|Float",""),ChapterTable!$1:$1,0),0),
      VLOOKUP($A2111-ChapterTable!$P$11,ChapterTable!$1:$1048576,MATCH("최종"&amp;SUBSTITUTE(SUBSTITUTE(F$1,"standard",""),"|Float",""),ChapterTable!$1:$1,0),0)*ChapterTable!$P$14
    ),
  OFFSET(F2111,-$B2111+IF($L2111,1,0),0)*
    (VLOOKUP(SUBSTITUTE(SUBSTITUTE(F$1,"standard",""),"|Float","")&amp;IF(OR($L2111=TRUE,$A2111=0,MOD($A2111,ChapterTable!$R$20)&lt;&gt;0),"","보스")&amp;"인게임누적곱배수",ChapterTable!$R:$S,2,0)^D2111
    +VLOOKUP(SUBSTITUTE(SUBSTITUTE(F$1,"standard",""),"|Float","")&amp;IF(OR($L2111=TRUE,$A2111=0,MOD($A2111,ChapterTable!$R$20)&lt;&gt;0),"","보스")&amp;"인게임누적합배수",ChapterTable!$R:$S,2,0)*D2111)
  )
  )
  )
)</f>
        <v>91352.191834688187</v>
      </c>
      <c r="G2111" t="s">
        <v>715</v>
      </c>
      <c r="J2111" t="str">
        <f>IF(ISBLANK(I2111),"",
IFERROR(VLOOKUP(I2111,[1]StringTable!$1:$1048576,MATCH("kor|String",[1]StringTable!$1:$1,0),0),
"스트링없음"))</f>
        <v/>
      </c>
      <c r="L2111" t="b">
        <v>1</v>
      </c>
      <c r="N2111" t="str">
        <f>IF(ISBLANK(M2111),"",IF(ISERROR(VLOOKUP(M2111,MapTable!$A:$A,1,0)),"맵없음",""))</f>
        <v/>
      </c>
      <c r="O2111">
        <f t="shared" si="230"/>
        <v>22</v>
      </c>
      <c r="Q2111">
        <f t="shared" si="231"/>
        <v>22</v>
      </c>
      <c r="R2111" t="b">
        <f t="shared" ca="1" si="232"/>
        <v>1</v>
      </c>
      <c r="T2111" t="b">
        <f t="shared" ca="1" si="233"/>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236"/>
        <v>0.5</v>
      </c>
      <c r="AJ2111">
        <f t="shared" si="234"/>
        <v>1</v>
      </c>
      <c r="AK2111">
        <f t="shared" si="235"/>
        <v>2</v>
      </c>
      <c r="AL2111">
        <f t="shared" si="237"/>
        <v>5</v>
      </c>
    </row>
    <row r="2112" spans="1:38" hidden="1" x14ac:dyDescent="0.3">
      <c r="A2112">
        <v>20</v>
      </c>
      <c r="B2112">
        <v>21</v>
      </c>
      <c r="C2112">
        <f>IF(OR($L2112=TRUE,$A2112=0,MOD($A2112,ChapterTable!$R$20)&lt;&gt;0),
MAX(0,INT(($B2112+ChapterTable!$P$26+VLOOKUP(SUBSTITUTE(C$1,"성장단계","")&amp;"단계오프셋",ChapterTable!$R:$S,2,0))/ChapterTable!$P$23)),
MAX(0,INT(($B2112+ChapterTable!$R$26+VLOOKUP(SUBSTITUTE(C$1,"성장단계","")&amp;"보스단계오프셋",ChapterTable!$R:$S,2,0))/ChapterTable!$R$23)))</f>
        <v>2</v>
      </c>
      <c r="D2112">
        <f>IF(OR($L2112=TRUE,$A2112=0,MOD($A2112,ChapterTable!$R$20)&lt;&gt;0),
MAX(0,INT(($B2112+ChapterTable!$P$26+VLOOKUP(SUBSTITUTE(D$1,"성장단계","")&amp;"단계오프셋",ChapterTable!$R:$S,2,0))/ChapterTable!$P$23)),
MAX(0,INT(($B2112+ChapterTable!$R$26+VLOOKUP(SUBSTITUTE(D$1,"성장단계","")&amp;"보스단계오프셋",ChapterTable!$R:$S,2,0))/ChapterTable!$R$23)))</f>
        <v>2</v>
      </c>
      <c r="E2112" s="1">
        <f ca="1">IF(AND($A2112=0,$B2112=1),
    VLOOKUP(1,ChapterTable!$1:$1048576,MATCH("최종"&amp;SUBSTITUTE(SUBSTITUTE(E$1,"standard",""),"|Float",""),ChapterTable!$1:$1,0),0)*ChapterTable!$P$17,
  IF(AND($A2112=0,$B2112=0),
    E2113,
  IF($B2112=0,
    VLOOKUP($A2112,ChapterTable!$1:$1048576,MATCH("최종"&amp;SUBSTITUTE(SUBSTITUTE(E$1,"standard",""),"|Float",""),ChapterTable!$1:$1,0),0),
  IF($B2112=1,
    IF($L2112=FALSE,
      VLOOKUP($A2112,ChapterTable!$1:$1048576,MATCH("최종"&amp;SUBSTITUTE(SUBSTITUTE(E$1,"standard",""),"|Float",""),ChapterTable!$1:$1,0),0),
      VLOOKUP($A2112-ChapterTable!$P$11,ChapterTable!$1:$1048576,MATCH("최종"&amp;SUBSTITUTE(SUBSTITUTE(E$1,"standard",""),"|Float",""),ChapterTable!$1:$1,0),0)*ChapterTable!$P$14
    ),
  OFFSET(E2112,-$B2112+IF($L2112,1,0),0)*IF($B2112&gt;OFFSET($B2112,1,0),ChapterTable!$R$17,1)*
    (VLOOKUP(SUBSTITUTE(SUBSTITUTE(E$1,"standard",""),"|Float","")&amp;IF(OR($L2112=TRUE,$A2112=0,MOD($A2112,ChapterTable!$R$20)&lt;&gt;0),"","보스")&amp;"인게임누적곱배수",ChapterTable!$R:$S,2,0)^C2112
    +VLOOKUP(SUBSTITUTE(SUBSTITUTE(E$1,"standard",""),"|Float","")&amp;IF(OR($L2112=TRUE,$A2112=0,MOD($A2112,ChapterTable!$R$20)&lt;&gt;0),"","보스")&amp;"인게임누적합배수",ChapterTable!$R:$S,2,0)*C2112)
  )
  )
  )
)</f>
        <v>285528.71122283931</v>
      </c>
      <c r="F2112" s="1">
        <f ca="1">IF(AND($A2112=0,$B2112=1),
    VLOOKUP(1,ChapterTable!$1:$1048576,MATCH("최종"&amp;SUBSTITUTE(SUBSTITUTE(F$1,"standard",""),"|Float",""),ChapterTable!$1:$1,0),0)*ChapterTable!$P$17,
  IF(AND($A2112=0,$B2112=0),
    F2113,
  IF($B2112=0,
    VLOOKUP($A2112,ChapterTable!$1:$1048576,MATCH("최종"&amp;SUBSTITUTE(SUBSTITUTE(F$1,"standard",""),"|Float",""),ChapterTable!$1:$1,0),0),
  IF($B2112=1,
    IF($L2112=FALSE,
      VLOOKUP($A2112,ChapterTable!$1:$1048576,MATCH("최종"&amp;SUBSTITUTE(SUBSTITUTE(F$1,"standard",""),"|Float",""),ChapterTable!$1:$1,0),0),
      VLOOKUP($A2112-ChapterTable!$P$11,ChapterTable!$1:$1048576,MATCH("최종"&amp;SUBSTITUTE(SUBSTITUTE(F$1,"standard",""),"|Float",""),ChapterTable!$1:$1,0),0)*ChapterTable!$P$14
    ),
  OFFSET(F2112,-$B2112+IF($L2112,1,0),0)*
    (VLOOKUP(SUBSTITUTE(SUBSTITUTE(F$1,"standard",""),"|Float","")&amp;IF(OR($L2112=TRUE,$A2112=0,MOD($A2112,ChapterTable!$R$20)&lt;&gt;0),"","보스")&amp;"인게임누적곱배수",ChapterTable!$R:$S,2,0)^D2112
    +VLOOKUP(SUBSTITUTE(SUBSTITUTE(F$1,"standard",""),"|Float","")&amp;IF(OR($L2112=TRUE,$A2112=0,MOD($A2112,ChapterTable!$R$20)&lt;&gt;0),"","보스")&amp;"인게임누적합배수",ChapterTable!$R:$S,2,0)*D2112)
  )
  )
  )
)</f>
        <v>97725.600567340836</v>
      </c>
      <c r="G2112" t="s">
        <v>715</v>
      </c>
      <c r="J2112" t="str">
        <f>IF(ISBLANK(I2112),"",
IFERROR(VLOOKUP(I2112,[1]StringTable!$1:$1048576,MATCH("kor|String",[1]StringTable!$1:$1,0),0),
"스트링없음"))</f>
        <v/>
      </c>
      <c r="L2112" t="b">
        <v>1</v>
      </c>
      <c r="N2112" t="str">
        <f>IF(ISBLANK(M2112),"",IF(ISERROR(VLOOKUP(M2112,MapTable!$A:$A,1,0)),"맵없음",""))</f>
        <v/>
      </c>
      <c r="O2112">
        <f t="shared" si="230"/>
        <v>3</v>
      </c>
      <c r="Q2112">
        <f t="shared" si="231"/>
        <v>3</v>
      </c>
      <c r="R2112" t="b">
        <f t="shared" ca="1" si="232"/>
        <v>1</v>
      </c>
      <c r="T2112" t="b">
        <f t="shared" ca="1" si="233"/>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236"/>
        <v>0.33333333333333331</v>
      </c>
      <c r="AJ2112">
        <f t="shared" si="234"/>
        <v>0.395555555</v>
      </c>
      <c r="AK2112">
        <f t="shared" si="235"/>
        <v>1</v>
      </c>
      <c r="AL2112">
        <f t="shared" si="237"/>
        <v>5</v>
      </c>
    </row>
    <row r="2113" spans="1:38" hidden="1" x14ac:dyDescent="0.3">
      <c r="A2113">
        <v>20</v>
      </c>
      <c r="B2113">
        <v>22</v>
      </c>
      <c r="C2113">
        <f>IF(OR($L2113=TRUE,$A2113=0,MOD($A2113,ChapterTable!$R$20)&lt;&gt;0),
MAX(0,INT(($B2113+ChapterTable!$P$26+VLOOKUP(SUBSTITUTE(C$1,"성장단계","")&amp;"단계오프셋",ChapterTable!$R:$S,2,0))/ChapterTable!$P$23)),
MAX(0,INT(($B2113+ChapterTable!$R$26+VLOOKUP(SUBSTITUTE(C$1,"성장단계","")&amp;"보스단계오프셋",ChapterTable!$R:$S,2,0))/ChapterTable!$R$23)))</f>
        <v>2</v>
      </c>
      <c r="D2113">
        <f>IF(OR($L2113=TRUE,$A2113=0,MOD($A2113,ChapterTable!$R$20)&lt;&gt;0),
MAX(0,INT(($B2113+ChapterTable!$P$26+VLOOKUP(SUBSTITUTE(D$1,"성장단계","")&amp;"단계오프셋",ChapterTable!$R:$S,2,0))/ChapterTable!$P$23)),
MAX(0,INT(($B2113+ChapterTable!$R$26+VLOOKUP(SUBSTITUTE(D$1,"성장단계","")&amp;"보스단계오프셋",ChapterTable!$R:$S,2,0))/ChapterTable!$R$23)))</f>
        <v>2</v>
      </c>
      <c r="E2113" s="1">
        <f ca="1">IF(AND($A2113=0,$B2113=1),
    VLOOKUP(1,ChapterTable!$1:$1048576,MATCH("최종"&amp;SUBSTITUTE(SUBSTITUTE(E$1,"standard",""),"|Float",""),ChapterTable!$1:$1,0),0)*ChapterTable!$P$17,
  IF(AND($A2113=0,$B2113=0),
    E2114,
  IF($B2113=0,
    VLOOKUP($A2113,ChapterTable!$1:$1048576,MATCH("최종"&amp;SUBSTITUTE(SUBSTITUTE(E$1,"standard",""),"|Float",""),ChapterTable!$1:$1,0),0),
  IF($B2113=1,
    IF($L2113=FALSE,
      VLOOKUP($A2113,ChapterTable!$1:$1048576,MATCH("최종"&amp;SUBSTITUTE(SUBSTITUTE(E$1,"standard",""),"|Float",""),ChapterTable!$1:$1,0),0),
      VLOOKUP($A2113-ChapterTable!$P$11,ChapterTable!$1:$1048576,MATCH("최종"&amp;SUBSTITUTE(SUBSTITUTE(E$1,"standard",""),"|Float",""),ChapterTable!$1:$1,0),0)*ChapterTable!$P$14
    ),
  OFFSET(E2113,-$B2113+IF($L2113,1,0),0)*IF($B2113&gt;OFFSET($B2113,1,0),ChapterTable!$R$17,1)*
    (VLOOKUP(SUBSTITUTE(SUBSTITUTE(E$1,"standard",""),"|Float","")&amp;IF(OR($L2113=TRUE,$A2113=0,MOD($A2113,ChapterTable!$R$20)&lt;&gt;0),"","보스")&amp;"인게임누적곱배수",ChapterTable!$R:$S,2,0)^C2113
    +VLOOKUP(SUBSTITUTE(SUBSTITUTE(E$1,"standard",""),"|Float","")&amp;IF(OR($L2113=TRUE,$A2113=0,MOD($A2113,ChapterTable!$R$20)&lt;&gt;0),"","보스")&amp;"인게임누적합배수",ChapterTable!$R:$S,2,0)*C2113)
  )
  )
  )
)</f>
        <v>285528.71122283931</v>
      </c>
      <c r="F2113" s="1">
        <f ca="1">IF(AND($A2113=0,$B2113=1),
    VLOOKUP(1,ChapterTable!$1:$1048576,MATCH("최종"&amp;SUBSTITUTE(SUBSTITUTE(F$1,"standard",""),"|Float",""),ChapterTable!$1:$1,0),0)*ChapterTable!$P$17,
  IF(AND($A2113=0,$B2113=0),
    F2114,
  IF($B2113=0,
    VLOOKUP($A2113,ChapterTable!$1:$1048576,MATCH("최종"&amp;SUBSTITUTE(SUBSTITUTE(F$1,"standard",""),"|Float",""),ChapterTable!$1:$1,0),0),
  IF($B2113=1,
    IF($L2113=FALSE,
      VLOOKUP($A2113,ChapterTable!$1:$1048576,MATCH("최종"&amp;SUBSTITUTE(SUBSTITUTE(F$1,"standard",""),"|Float",""),ChapterTable!$1:$1,0),0),
      VLOOKUP($A2113-ChapterTable!$P$11,ChapterTable!$1:$1048576,MATCH("최종"&amp;SUBSTITUTE(SUBSTITUTE(F$1,"standard",""),"|Float",""),ChapterTable!$1:$1,0),0)*ChapterTable!$P$14
    ),
  OFFSET(F2113,-$B2113+IF($L2113,1,0),0)*
    (VLOOKUP(SUBSTITUTE(SUBSTITUTE(F$1,"standard",""),"|Float","")&amp;IF(OR($L2113=TRUE,$A2113=0,MOD($A2113,ChapterTable!$R$20)&lt;&gt;0),"","보스")&amp;"인게임누적곱배수",ChapterTable!$R:$S,2,0)^D2113
    +VLOOKUP(SUBSTITUTE(SUBSTITUTE(F$1,"standard",""),"|Float","")&amp;IF(OR($L2113=TRUE,$A2113=0,MOD($A2113,ChapterTable!$R$20)&lt;&gt;0),"","보스")&amp;"인게임누적합배수",ChapterTable!$R:$S,2,0)*D2113)
  )
  )
  )
)</f>
        <v>97725.600567340836</v>
      </c>
      <c r="G2113" t="s">
        <v>715</v>
      </c>
      <c r="J2113" t="str">
        <f>IF(ISBLANK(I2113),"",
IFERROR(VLOOKUP(I2113,[1]StringTable!$1:$1048576,MATCH("kor|String",[1]StringTable!$1:$1,0),0),
"스트링없음"))</f>
        <v/>
      </c>
      <c r="L2113" t="b">
        <v>1</v>
      </c>
      <c r="N2113" t="str">
        <f>IF(ISBLANK(M2113),"",IF(ISERROR(VLOOKUP(M2113,MapTable!$A:$A,1,0)),"맵없음",""))</f>
        <v/>
      </c>
      <c r="O2113">
        <f t="shared" si="230"/>
        <v>3</v>
      </c>
      <c r="Q2113">
        <f t="shared" si="231"/>
        <v>3</v>
      </c>
      <c r="R2113" t="b">
        <f t="shared" ca="1" si="232"/>
        <v>1</v>
      </c>
      <c r="T2113" t="b">
        <f t="shared" ca="1" si="233"/>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236"/>
        <v>0.33333333333333331</v>
      </c>
      <c r="AJ2113">
        <f t="shared" si="234"/>
        <v>0.395555555</v>
      </c>
      <c r="AK2113">
        <f t="shared" si="235"/>
        <v>1</v>
      </c>
      <c r="AL2113">
        <f t="shared" si="237"/>
        <v>5</v>
      </c>
    </row>
    <row r="2114" spans="1:38" hidden="1" x14ac:dyDescent="0.3">
      <c r="A2114">
        <v>20</v>
      </c>
      <c r="B2114">
        <v>23</v>
      </c>
      <c r="C2114">
        <f>IF(OR($L2114=TRUE,$A2114=0,MOD($A2114,ChapterTable!$R$20)&lt;&gt;0),
MAX(0,INT(($B2114+ChapterTable!$P$26+VLOOKUP(SUBSTITUTE(C$1,"성장단계","")&amp;"단계오프셋",ChapterTable!$R:$S,2,0))/ChapterTable!$P$23)),
MAX(0,INT(($B2114+ChapterTable!$R$26+VLOOKUP(SUBSTITUTE(C$1,"성장단계","")&amp;"보스단계오프셋",ChapterTable!$R:$S,2,0))/ChapterTable!$R$23)))</f>
        <v>2</v>
      </c>
      <c r="D2114">
        <f>IF(OR($L2114=TRUE,$A2114=0,MOD($A2114,ChapterTable!$R$20)&lt;&gt;0),
MAX(0,INT(($B2114+ChapterTable!$P$26+VLOOKUP(SUBSTITUTE(D$1,"성장단계","")&amp;"단계오프셋",ChapterTable!$R:$S,2,0))/ChapterTable!$P$23)),
MAX(0,INT(($B2114+ChapterTable!$R$26+VLOOKUP(SUBSTITUTE(D$1,"성장단계","")&amp;"보스단계오프셋",ChapterTable!$R:$S,2,0))/ChapterTable!$R$23)))</f>
        <v>2</v>
      </c>
      <c r="E2114" s="1">
        <f ca="1">IF(AND($A2114=0,$B2114=1),
    VLOOKUP(1,ChapterTable!$1:$1048576,MATCH("최종"&amp;SUBSTITUTE(SUBSTITUTE(E$1,"standard",""),"|Float",""),ChapterTable!$1:$1,0),0)*ChapterTable!$P$17,
  IF(AND($A2114=0,$B2114=0),
    E2115,
  IF($B2114=0,
    VLOOKUP($A2114,ChapterTable!$1:$1048576,MATCH("최종"&amp;SUBSTITUTE(SUBSTITUTE(E$1,"standard",""),"|Float",""),ChapterTable!$1:$1,0),0),
  IF($B2114=1,
    IF($L2114=FALSE,
      VLOOKUP($A2114,ChapterTable!$1:$1048576,MATCH("최종"&amp;SUBSTITUTE(SUBSTITUTE(E$1,"standard",""),"|Float",""),ChapterTable!$1:$1,0),0),
      VLOOKUP($A2114-ChapterTable!$P$11,ChapterTable!$1:$1048576,MATCH("최종"&amp;SUBSTITUTE(SUBSTITUTE(E$1,"standard",""),"|Float",""),ChapterTable!$1:$1,0),0)*ChapterTable!$P$14
    ),
  OFFSET(E2114,-$B2114+IF($L2114,1,0),0)*IF($B2114&gt;OFFSET($B2114,1,0),ChapterTable!$R$17,1)*
    (VLOOKUP(SUBSTITUTE(SUBSTITUTE(E$1,"standard",""),"|Float","")&amp;IF(OR($L2114=TRUE,$A2114=0,MOD($A2114,ChapterTable!$R$20)&lt;&gt;0),"","보스")&amp;"인게임누적곱배수",ChapterTable!$R:$S,2,0)^C2114
    +VLOOKUP(SUBSTITUTE(SUBSTITUTE(E$1,"standard",""),"|Float","")&amp;IF(OR($L2114=TRUE,$A2114=0,MOD($A2114,ChapterTable!$R$20)&lt;&gt;0),"","보스")&amp;"인게임누적합배수",ChapterTable!$R:$S,2,0)*C2114)
  )
  )
  )
)</f>
        <v>285528.71122283931</v>
      </c>
      <c r="F2114" s="1">
        <f ca="1">IF(AND($A2114=0,$B2114=1),
    VLOOKUP(1,ChapterTable!$1:$1048576,MATCH("최종"&amp;SUBSTITUTE(SUBSTITUTE(F$1,"standard",""),"|Float",""),ChapterTable!$1:$1,0),0)*ChapterTable!$P$17,
  IF(AND($A2114=0,$B2114=0),
    F2115,
  IF($B2114=0,
    VLOOKUP($A2114,ChapterTable!$1:$1048576,MATCH("최종"&amp;SUBSTITUTE(SUBSTITUTE(F$1,"standard",""),"|Float",""),ChapterTable!$1:$1,0),0),
  IF($B2114=1,
    IF($L2114=FALSE,
      VLOOKUP($A2114,ChapterTable!$1:$1048576,MATCH("최종"&amp;SUBSTITUTE(SUBSTITUTE(F$1,"standard",""),"|Float",""),ChapterTable!$1:$1,0),0),
      VLOOKUP($A2114-ChapterTable!$P$11,ChapterTable!$1:$1048576,MATCH("최종"&amp;SUBSTITUTE(SUBSTITUTE(F$1,"standard",""),"|Float",""),ChapterTable!$1:$1,0),0)*ChapterTable!$P$14
    ),
  OFFSET(F2114,-$B2114+IF($L2114,1,0),0)*
    (VLOOKUP(SUBSTITUTE(SUBSTITUTE(F$1,"standard",""),"|Float","")&amp;IF(OR($L2114=TRUE,$A2114=0,MOD($A2114,ChapterTable!$R$20)&lt;&gt;0),"","보스")&amp;"인게임누적곱배수",ChapterTable!$R:$S,2,0)^D2114
    +VLOOKUP(SUBSTITUTE(SUBSTITUTE(F$1,"standard",""),"|Float","")&amp;IF(OR($L2114=TRUE,$A2114=0,MOD($A2114,ChapterTable!$R$20)&lt;&gt;0),"","보스")&amp;"인게임누적합배수",ChapterTable!$R:$S,2,0)*D2114)
  )
  )
  )
)</f>
        <v>97725.600567340836</v>
      </c>
      <c r="G2114" t="s">
        <v>715</v>
      </c>
      <c r="J2114" t="str">
        <f>IF(ISBLANK(I2114),"",
IFERROR(VLOOKUP(I2114,[1]StringTable!$1:$1048576,MATCH("kor|String",[1]StringTable!$1:$1,0),0),
"스트링없음"))</f>
        <v/>
      </c>
      <c r="L2114" t="b">
        <v>1</v>
      </c>
      <c r="N2114" t="str">
        <f>IF(ISBLANK(M2114),"",IF(ISERROR(VLOOKUP(M2114,MapTable!$A:$A,1,0)),"맵없음",""))</f>
        <v/>
      </c>
      <c r="O2114">
        <f t="shared" si="230"/>
        <v>3</v>
      </c>
      <c r="Q2114">
        <f t="shared" si="231"/>
        <v>3</v>
      </c>
      <c r="R2114" t="b">
        <f t="shared" ca="1" si="232"/>
        <v>1</v>
      </c>
      <c r="T2114" t="b">
        <f t="shared" ca="1" si="233"/>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236"/>
        <v>0.33333333333333331</v>
      </c>
      <c r="AJ2114">
        <f t="shared" si="234"/>
        <v>0.395555555</v>
      </c>
      <c r="AK2114">
        <f t="shared" si="235"/>
        <v>1</v>
      </c>
      <c r="AL2114">
        <f t="shared" si="237"/>
        <v>5</v>
      </c>
    </row>
    <row r="2115" spans="1:38" hidden="1" x14ac:dyDescent="0.3">
      <c r="A2115">
        <v>20</v>
      </c>
      <c r="B2115">
        <v>24</v>
      </c>
      <c r="C2115">
        <f>IF(OR($L2115=TRUE,$A2115=0,MOD($A2115,ChapterTable!$R$20)&lt;&gt;0),
MAX(0,INT(($B2115+ChapterTable!$P$26+VLOOKUP(SUBSTITUTE(C$1,"성장단계","")&amp;"단계오프셋",ChapterTable!$R:$S,2,0))/ChapterTable!$P$23)),
MAX(0,INT(($B2115+ChapterTable!$R$26+VLOOKUP(SUBSTITUTE(C$1,"성장단계","")&amp;"보스단계오프셋",ChapterTable!$R:$S,2,0))/ChapterTable!$R$23)))</f>
        <v>2</v>
      </c>
      <c r="D2115">
        <f>IF(OR($L2115=TRUE,$A2115=0,MOD($A2115,ChapterTable!$R$20)&lt;&gt;0),
MAX(0,INT(($B2115+ChapterTable!$P$26+VLOOKUP(SUBSTITUTE(D$1,"성장단계","")&amp;"단계오프셋",ChapterTable!$R:$S,2,0))/ChapterTable!$P$23)),
MAX(0,INT(($B2115+ChapterTable!$R$26+VLOOKUP(SUBSTITUTE(D$1,"성장단계","")&amp;"보스단계오프셋",ChapterTable!$R:$S,2,0))/ChapterTable!$R$23)))</f>
        <v>2</v>
      </c>
      <c r="E2115" s="1">
        <f ca="1">IF(AND($A2115=0,$B2115=1),
    VLOOKUP(1,ChapterTable!$1:$1048576,MATCH("최종"&amp;SUBSTITUTE(SUBSTITUTE(E$1,"standard",""),"|Float",""),ChapterTable!$1:$1,0),0)*ChapterTable!$P$17,
  IF(AND($A2115=0,$B2115=0),
    E2116,
  IF($B2115=0,
    VLOOKUP($A2115,ChapterTable!$1:$1048576,MATCH("최종"&amp;SUBSTITUTE(SUBSTITUTE(E$1,"standard",""),"|Float",""),ChapterTable!$1:$1,0),0),
  IF($B2115=1,
    IF($L2115=FALSE,
      VLOOKUP($A2115,ChapterTable!$1:$1048576,MATCH("최종"&amp;SUBSTITUTE(SUBSTITUTE(E$1,"standard",""),"|Float",""),ChapterTable!$1:$1,0),0),
      VLOOKUP($A2115-ChapterTable!$P$11,ChapterTable!$1:$1048576,MATCH("최종"&amp;SUBSTITUTE(SUBSTITUTE(E$1,"standard",""),"|Float",""),ChapterTable!$1:$1,0),0)*ChapterTable!$P$14
    ),
  OFFSET(E2115,-$B2115+IF($L2115,1,0),0)*IF($B2115&gt;OFFSET($B2115,1,0),ChapterTable!$R$17,1)*
    (VLOOKUP(SUBSTITUTE(SUBSTITUTE(E$1,"standard",""),"|Float","")&amp;IF(OR($L2115=TRUE,$A2115=0,MOD($A2115,ChapterTable!$R$20)&lt;&gt;0),"","보스")&amp;"인게임누적곱배수",ChapterTable!$R:$S,2,0)^C2115
    +VLOOKUP(SUBSTITUTE(SUBSTITUTE(E$1,"standard",""),"|Float","")&amp;IF(OR($L2115=TRUE,$A2115=0,MOD($A2115,ChapterTable!$R$20)&lt;&gt;0),"","보스")&amp;"인게임누적합배수",ChapterTable!$R:$S,2,0)*C2115)
  )
  )
  )
)</f>
        <v>285528.71122283931</v>
      </c>
      <c r="F2115" s="1">
        <f ca="1">IF(AND($A2115=0,$B2115=1),
    VLOOKUP(1,ChapterTable!$1:$1048576,MATCH("최종"&amp;SUBSTITUTE(SUBSTITUTE(F$1,"standard",""),"|Float",""),ChapterTable!$1:$1,0),0)*ChapterTable!$P$17,
  IF(AND($A2115=0,$B2115=0),
    F2116,
  IF($B2115=0,
    VLOOKUP($A2115,ChapterTable!$1:$1048576,MATCH("최종"&amp;SUBSTITUTE(SUBSTITUTE(F$1,"standard",""),"|Float",""),ChapterTable!$1:$1,0),0),
  IF($B2115=1,
    IF($L2115=FALSE,
      VLOOKUP($A2115,ChapterTable!$1:$1048576,MATCH("최종"&amp;SUBSTITUTE(SUBSTITUTE(F$1,"standard",""),"|Float",""),ChapterTable!$1:$1,0),0),
      VLOOKUP($A2115-ChapterTable!$P$11,ChapterTable!$1:$1048576,MATCH("최종"&amp;SUBSTITUTE(SUBSTITUTE(F$1,"standard",""),"|Float",""),ChapterTable!$1:$1,0),0)*ChapterTable!$P$14
    ),
  OFFSET(F2115,-$B2115+IF($L2115,1,0),0)*
    (VLOOKUP(SUBSTITUTE(SUBSTITUTE(F$1,"standard",""),"|Float","")&amp;IF(OR($L2115=TRUE,$A2115=0,MOD($A2115,ChapterTable!$R$20)&lt;&gt;0),"","보스")&amp;"인게임누적곱배수",ChapterTable!$R:$S,2,0)^D2115
    +VLOOKUP(SUBSTITUTE(SUBSTITUTE(F$1,"standard",""),"|Float","")&amp;IF(OR($L2115=TRUE,$A2115=0,MOD($A2115,ChapterTable!$R$20)&lt;&gt;0),"","보스")&amp;"인게임누적합배수",ChapterTable!$R:$S,2,0)*D2115)
  )
  )
  )
)</f>
        <v>97725.600567340836</v>
      </c>
      <c r="G2115" t="s">
        <v>715</v>
      </c>
      <c r="J2115" t="str">
        <f>IF(ISBLANK(I2115),"",
IFERROR(VLOOKUP(I2115,[1]StringTable!$1:$1048576,MATCH("kor|String",[1]StringTable!$1:$1,0),0),
"스트링없음"))</f>
        <v/>
      </c>
      <c r="L2115" t="b">
        <v>1</v>
      </c>
      <c r="N2115" t="str">
        <f>IF(ISBLANK(M2115),"",IF(ISERROR(VLOOKUP(M2115,MapTable!$A:$A,1,0)),"맵없음",""))</f>
        <v/>
      </c>
      <c r="O2115">
        <f t="shared" ref="O2115:O2178" si="238">IF(B2115=0,0,
  IF(AND(L2115=FALSE,A2115&lt;&gt;0,MOD(A2115,7)=0),21,
  IF(MOD(B2115,10)=0,INT(B2115/10)-1+21,
  IF(MOD(B2115,10)=5,11,
  IF(MOD(B2115,10)=9,INT(B2115/10)+91,
  INT(B2115/10+1))))))</f>
        <v>3</v>
      </c>
      <c r="Q2115">
        <f t="shared" ref="Q2115:Q2178" si="239">IF(ISBLANK(P2115),O2115,P2115)</f>
        <v>3</v>
      </c>
      <c r="R2115" t="b">
        <f t="shared" ref="R2115:R2178" ca="1" si="240">IF(OR(B2115=0,OFFSET(B2115,1,0)=0),FALSE,
IF(AND(L2115,B2115&lt;OFFSET(B2115,1,0)),TRUE,
IF(AND(OFFSET(O2115,1,0)&gt;=21,OFFSET(O2115,1,0)&lt;=25),TRUE,FALSE)))</f>
        <v>1</v>
      </c>
      <c r="T2115" t="b">
        <f t="shared" ref="T2115:T2178" ca="1" si="24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236"/>
        <v>0.33333333333333331</v>
      </c>
      <c r="AJ2115">
        <f t="shared" ref="AJ2115:AJ2178" si="242">IF(B2115=0,0,
IF(MOD(B2115,10)=0,1,
IF(INT((B2115-1)/10)+1=1,1,
IF(INT((B2115-1)/10)+1=2,0.546666666,
IF(INT((B2115-1)/10)+1=3,0.395555555,
IF(INT((B2115-1)/10)+1=4,0.32,
IF(INT((B2115-1)/10)+1=5,0.27466666,
"이상")))))))</f>
        <v>0.395555555</v>
      </c>
      <c r="AK2115">
        <f t="shared" ref="AK2115:AK2178" si="243">IF(B2115=0,0,
IF(B2115=20,2,
IF(B2115=30,3,
IF(B2115=40,4,
1))))</f>
        <v>1</v>
      </c>
      <c r="AL2115">
        <f t="shared" si="237"/>
        <v>5</v>
      </c>
    </row>
    <row r="2116" spans="1:38" hidden="1" x14ac:dyDescent="0.3">
      <c r="A2116">
        <v>20</v>
      </c>
      <c r="B2116">
        <v>25</v>
      </c>
      <c r="C2116">
        <f>IF(OR($L2116=TRUE,$A2116=0,MOD($A2116,ChapterTable!$R$20)&lt;&gt;0),
MAX(0,INT(($B2116+ChapterTable!$P$26+VLOOKUP(SUBSTITUTE(C$1,"성장단계","")&amp;"단계오프셋",ChapterTable!$R:$S,2,0))/ChapterTable!$P$23)),
MAX(0,INT(($B2116+ChapterTable!$R$26+VLOOKUP(SUBSTITUTE(C$1,"성장단계","")&amp;"보스단계오프셋",ChapterTable!$R:$S,2,0))/ChapterTable!$R$23)))</f>
        <v>2</v>
      </c>
      <c r="D2116">
        <f>IF(OR($L2116=TRUE,$A2116=0,MOD($A2116,ChapterTable!$R$20)&lt;&gt;0),
MAX(0,INT(($B2116+ChapterTable!$P$26+VLOOKUP(SUBSTITUTE(D$1,"성장단계","")&amp;"단계오프셋",ChapterTable!$R:$S,2,0))/ChapterTable!$P$23)),
MAX(0,INT(($B2116+ChapterTable!$R$26+VLOOKUP(SUBSTITUTE(D$1,"성장단계","")&amp;"보스단계오프셋",ChapterTable!$R:$S,2,0))/ChapterTable!$R$23)))</f>
        <v>2</v>
      </c>
      <c r="E2116" s="1">
        <f ca="1">IF(AND($A2116=0,$B2116=1),
    VLOOKUP(1,ChapterTable!$1:$1048576,MATCH("최종"&amp;SUBSTITUTE(SUBSTITUTE(E$1,"standard",""),"|Float",""),ChapterTable!$1:$1,0),0)*ChapterTable!$P$17,
  IF(AND($A2116=0,$B2116=0),
    E2117,
  IF($B2116=0,
    VLOOKUP($A2116,ChapterTable!$1:$1048576,MATCH("최종"&amp;SUBSTITUTE(SUBSTITUTE(E$1,"standard",""),"|Float",""),ChapterTable!$1:$1,0),0),
  IF($B2116=1,
    IF($L2116=FALSE,
      VLOOKUP($A2116,ChapterTable!$1:$1048576,MATCH("최종"&amp;SUBSTITUTE(SUBSTITUTE(E$1,"standard",""),"|Float",""),ChapterTable!$1:$1,0),0),
      VLOOKUP($A2116-ChapterTable!$P$11,ChapterTable!$1:$1048576,MATCH("최종"&amp;SUBSTITUTE(SUBSTITUTE(E$1,"standard",""),"|Float",""),ChapterTable!$1:$1,0),0)*ChapterTable!$P$14
    ),
  OFFSET(E2116,-$B2116+IF($L2116,1,0),0)*IF($B2116&gt;OFFSET($B2116,1,0),ChapterTable!$R$17,1)*
    (VLOOKUP(SUBSTITUTE(SUBSTITUTE(E$1,"standard",""),"|Float","")&amp;IF(OR($L2116=TRUE,$A2116=0,MOD($A2116,ChapterTable!$R$20)&lt;&gt;0),"","보스")&amp;"인게임누적곱배수",ChapterTable!$R:$S,2,0)^C2116
    +VLOOKUP(SUBSTITUTE(SUBSTITUTE(E$1,"standard",""),"|Float","")&amp;IF(OR($L2116=TRUE,$A2116=0,MOD($A2116,ChapterTable!$R$20)&lt;&gt;0),"","보스")&amp;"인게임누적합배수",ChapterTable!$R:$S,2,0)*C2116)
  )
  )
  )
)</f>
        <v>285528.71122283931</v>
      </c>
      <c r="F2116" s="1">
        <f ca="1">IF(AND($A2116=0,$B2116=1),
    VLOOKUP(1,ChapterTable!$1:$1048576,MATCH("최종"&amp;SUBSTITUTE(SUBSTITUTE(F$1,"standard",""),"|Float",""),ChapterTable!$1:$1,0),0)*ChapterTable!$P$17,
  IF(AND($A2116=0,$B2116=0),
    F2117,
  IF($B2116=0,
    VLOOKUP($A2116,ChapterTable!$1:$1048576,MATCH("최종"&amp;SUBSTITUTE(SUBSTITUTE(F$1,"standard",""),"|Float",""),ChapterTable!$1:$1,0),0),
  IF($B2116=1,
    IF($L2116=FALSE,
      VLOOKUP($A2116,ChapterTable!$1:$1048576,MATCH("최종"&amp;SUBSTITUTE(SUBSTITUTE(F$1,"standard",""),"|Float",""),ChapterTable!$1:$1,0),0),
      VLOOKUP($A2116-ChapterTable!$P$11,ChapterTable!$1:$1048576,MATCH("최종"&amp;SUBSTITUTE(SUBSTITUTE(F$1,"standard",""),"|Float",""),ChapterTable!$1:$1,0),0)*ChapterTable!$P$14
    ),
  OFFSET(F2116,-$B2116+IF($L2116,1,0),0)*
    (VLOOKUP(SUBSTITUTE(SUBSTITUTE(F$1,"standard",""),"|Float","")&amp;IF(OR($L2116=TRUE,$A2116=0,MOD($A2116,ChapterTable!$R$20)&lt;&gt;0),"","보스")&amp;"인게임누적곱배수",ChapterTable!$R:$S,2,0)^D2116
    +VLOOKUP(SUBSTITUTE(SUBSTITUTE(F$1,"standard",""),"|Float","")&amp;IF(OR($L2116=TRUE,$A2116=0,MOD($A2116,ChapterTable!$R$20)&lt;&gt;0),"","보스")&amp;"인게임누적합배수",ChapterTable!$R:$S,2,0)*D2116)
  )
  )
  )
)</f>
        <v>97725.600567340836</v>
      </c>
      <c r="G2116" t="s">
        <v>715</v>
      </c>
      <c r="J2116" t="str">
        <f>IF(ISBLANK(I2116),"",
IFERROR(VLOOKUP(I2116,[1]StringTable!$1:$1048576,MATCH("kor|String",[1]StringTable!$1:$1,0),0),
"스트링없음"))</f>
        <v/>
      </c>
      <c r="L2116" t="b">
        <v>1</v>
      </c>
      <c r="N2116" t="str">
        <f>IF(ISBLANK(M2116),"",IF(ISERROR(VLOOKUP(M2116,MapTable!$A:$A,1,0)),"맵없음",""))</f>
        <v/>
      </c>
      <c r="O2116">
        <f t="shared" si="238"/>
        <v>11</v>
      </c>
      <c r="Q2116">
        <f t="shared" si="239"/>
        <v>11</v>
      </c>
      <c r="R2116" t="b">
        <f t="shared" ca="1" si="240"/>
        <v>1</v>
      </c>
      <c r="T2116" t="b">
        <f t="shared" ca="1" si="24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244">IF(B2116=0,0,1/(INT((B2116-1)/10)+1))</f>
        <v>0.33333333333333331</v>
      </c>
      <c r="AJ2116">
        <f t="shared" si="242"/>
        <v>0.395555555</v>
      </c>
      <c r="AK2116">
        <f t="shared" si="243"/>
        <v>1</v>
      </c>
      <c r="AL2116">
        <f t="shared" si="237"/>
        <v>5</v>
      </c>
    </row>
    <row r="2117" spans="1:38" hidden="1" x14ac:dyDescent="0.3">
      <c r="A2117">
        <v>20</v>
      </c>
      <c r="B2117">
        <v>26</v>
      </c>
      <c r="C2117">
        <f>IF(OR($L2117=TRUE,$A2117=0,MOD($A2117,ChapterTable!$R$20)&lt;&gt;0),
MAX(0,INT(($B2117+ChapterTable!$P$26+VLOOKUP(SUBSTITUTE(C$1,"성장단계","")&amp;"단계오프셋",ChapterTable!$R:$S,2,0))/ChapterTable!$P$23)),
MAX(0,INT(($B2117+ChapterTable!$R$26+VLOOKUP(SUBSTITUTE(C$1,"성장단계","")&amp;"보스단계오프셋",ChapterTable!$R:$S,2,0))/ChapterTable!$R$23)))</f>
        <v>3</v>
      </c>
      <c r="D2117">
        <f>IF(OR($L2117=TRUE,$A2117=0,MOD($A2117,ChapterTable!$R$20)&lt;&gt;0),
MAX(0,INT(($B2117+ChapterTable!$P$26+VLOOKUP(SUBSTITUTE(D$1,"성장단계","")&amp;"단계오프셋",ChapterTable!$R:$S,2,0))/ChapterTable!$P$23)),
MAX(0,INT(($B2117+ChapterTable!$R$26+VLOOKUP(SUBSTITUTE(D$1,"성장단계","")&amp;"보스단계오프셋",ChapterTable!$R:$S,2,0))/ChapterTable!$R$23)))</f>
        <v>2</v>
      </c>
      <c r="E2117" s="1">
        <f ca="1">IF(AND($A2117=0,$B2117=1),
    VLOOKUP(1,ChapterTable!$1:$1048576,MATCH("최종"&amp;SUBSTITUTE(SUBSTITUTE(E$1,"standard",""),"|Float",""),ChapterTable!$1:$1,0),0)*ChapterTable!$P$17,
  IF(AND($A2117=0,$B2117=0),
    E2118,
  IF($B2117=0,
    VLOOKUP($A2117,ChapterTable!$1:$1048576,MATCH("최종"&amp;SUBSTITUTE(SUBSTITUTE(E$1,"standard",""),"|Float",""),ChapterTable!$1:$1,0),0),
  IF($B2117=1,
    IF($L2117=FALSE,
      VLOOKUP($A2117,ChapterTable!$1:$1048576,MATCH("최종"&amp;SUBSTITUTE(SUBSTITUTE(E$1,"standard",""),"|Float",""),ChapterTable!$1:$1,0),0),
      VLOOKUP($A2117-ChapterTable!$P$11,ChapterTable!$1:$1048576,MATCH("최종"&amp;SUBSTITUTE(SUBSTITUTE(E$1,"standard",""),"|Float",""),ChapterTable!$1:$1,0),0)*ChapterTable!$P$14
    ),
  OFFSET(E2117,-$B2117+IF($L2117,1,0),0)*IF($B2117&gt;OFFSET($B2117,1,0),ChapterTable!$R$17,1)*
    (VLOOKUP(SUBSTITUTE(SUBSTITUTE(E$1,"standard",""),"|Float","")&amp;IF(OR($L2117=TRUE,$A2117=0,MOD($A2117,ChapterTable!$R$20)&lt;&gt;0),"","보스")&amp;"인게임누적곱배수",ChapterTable!$R:$S,2,0)^C2117
    +VLOOKUP(SUBSTITUTE(SUBSTITUTE(E$1,"standard",""),"|Float","")&amp;IF(OR($L2117=TRUE,$A2117=0,MOD($A2117,ChapterTable!$R$20)&lt;&gt;0),"","보스")&amp;"인게임누적합배수",ChapterTable!$R:$S,2,0)*C2117)
  )
  )
  )
)</f>
        <v>326318.52711181639</v>
      </c>
      <c r="F2117" s="1">
        <f ca="1">IF(AND($A2117=0,$B2117=1),
    VLOOKUP(1,ChapterTable!$1:$1048576,MATCH("최종"&amp;SUBSTITUTE(SUBSTITUTE(F$1,"standard",""),"|Float",""),ChapterTable!$1:$1,0),0)*ChapterTable!$P$17,
  IF(AND($A2117=0,$B2117=0),
    F2118,
  IF($B2117=0,
    VLOOKUP($A2117,ChapterTable!$1:$1048576,MATCH("최종"&amp;SUBSTITUTE(SUBSTITUTE(F$1,"standard",""),"|Float",""),ChapterTable!$1:$1,0),0),
  IF($B2117=1,
    IF($L2117=FALSE,
      VLOOKUP($A2117,ChapterTable!$1:$1048576,MATCH("최종"&amp;SUBSTITUTE(SUBSTITUTE(F$1,"standard",""),"|Float",""),ChapterTable!$1:$1,0),0),
      VLOOKUP($A2117-ChapterTable!$P$11,ChapterTable!$1:$1048576,MATCH("최종"&amp;SUBSTITUTE(SUBSTITUTE(F$1,"standard",""),"|Float",""),ChapterTable!$1:$1,0),0)*ChapterTable!$P$14
    ),
  OFFSET(F2117,-$B2117+IF($L2117,1,0),0)*
    (VLOOKUP(SUBSTITUTE(SUBSTITUTE(F$1,"standard",""),"|Float","")&amp;IF(OR($L2117=TRUE,$A2117=0,MOD($A2117,ChapterTable!$R$20)&lt;&gt;0),"","보스")&amp;"인게임누적곱배수",ChapterTable!$R:$S,2,0)^D2117
    +VLOOKUP(SUBSTITUTE(SUBSTITUTE(F$1,"standard",""),"|Float","")&amp;IF(OR($L2117=TRUE,$A2117=0,MOD($A2117,ChapterTable!$R$20)&lt;&gt;0),"","보스")&amp;"인게임누적합배수",ChapterTable!$R:$S,2,0)*D2117)
  )
  )
  )
)</f>
        <v>97725.600567340836</v>
      </c>
      <c r="G2117" t="s">
        <v>715</v>
      </c>
      <c r="J2117" t="str">
        <f>IF(ISBLANK(I2117),"",
IFERROR(VLOOKUP(I2117,[1]StringTable!$1:$1048576,MATCH("kor|String",[1]StringTable!$1:$1,0),0),
"스트링없음"))</f>
        <v/>
      </c>
      <c r="L2117" t="b">
        <v>1</v>
      </c>
      <c r="N2117" t="str">
        <f>IF(ISBLANK(M2117),"",IF(ISERROR(VLOOKUP(M2117,MapTable!$A:$A,1,0)),"맵없음",""))</f>
        <v/>
      </c>
      <c r="O2117">
        <f t="shared" si="238"/>
        <v>3</v>
      </c>
      <c r="Q2117">
        <f t="shared" si="239"/>
        <v>3</v>
      </c>
      <c r="R2117" t="b">
        <f t="shared" ca="1" si="240"/>
        <v>1</v>
      </c>
      <c r="T2117" t="b">
        <f t="shared" ca="1" si="24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244"/>
        <v>0.33333333333333331</v>
      </c>
      <c r="AJ2117">
        <f t="shared" si="242"/>
        <v>0.395555555</v>
      </c>
      <c r="AK2117">
        <f t="shared" si="243"/>
        <v>1</v>
      </c>
      <c r="AL2117">
        <f t="shared" si="237"/>
        <v>5</v>
      </c>
    </row>
    <row r="2118" spans="1:38" hidden="1" x14ac:dyDescent="0.3">
      <c r="A2118">
        <v>20</v>
      </c>
      <c r="B2118">
        <v>27</v>
      </c>
      <c r="C2118">
        <f>IF(OR($L2118=TRUE,$A2118=0,MOD($A2118,ChapterTable!$R$20)&lt;&gt;0),
MAX(0,INT(($B2118+ChapterTable!$P$26+VLOOKUP(SUBSTITUTE(C$1,"성장단계","")&amp;"단계오프셋",ChapterTable!$R:$S,2,0))/ChapterTable!$P$23)),
MAX(0,INT(($B2118+ChapterTable!$R$26+VLOOKUP(SUBSTITUTE(C$1,"성장단계","")&amp;"보스단계오프셋",ChapterTable!$R:$S,2,0))/ChapterTable!$R$23)))</f>
        <v>3</v>
      </c>
      <c r="D2118">
        <f>IF(OR($L2118=TRUE,$A2118=0,MOD($A2118,ChapterTable!$R$20)&lt;&gt;0),
MAX(0,INT(($B2118+ChapterTable!$P$26+VLOOKUP(SUBSTITUTE(D$1,"성장단계","")&amp;"단계오프셋",ChapterTable!$R:$S,2,0))/ChapterTable!$P$23)),
MAX(0,INT(($B2118+ChapterTable!$R$26+VLOOKUP(SUBSTITUTE(D$1,"성장단계","")&amp;"보스단계오프셋",ChapterTable!$R:$S,2,0))/ChapterTable!$R$23)))</f>
        <v>2</v>
      </c>
      <c r="E2118" s="1">
        <f ca="1">IF(AND($A2118=0,$B2118=1),
    VLOOKUP(1,ChapterTable!$1:$1048576,MATCH("최종"&amp;SUBSTITUTE(SUBSTITUTE(E$1,"standard",""),"|Float",""),ChapterTable!$1:$1,0),0)*ChapterTable!$P$17,
  IF(AND($A2118=0,$B2118=0),
    E2119,
  IF($B2118=0,
    VLOOKUP($A2118,ChapterTable!$1:$1048576,MATCH("최종"&amp;SUBSTITUTE(SUBSTITUTE(E$1,"standard",""),"|Float",""),ChapterTable!$1:$1,0),0),
  IF($B2118=1,
    IF($L2118=FALSE,
      VLOOKUP($A2118,ChapterTable!$1:$1048576,MATCH("최종"&amp;SUBSTITUTE(SUBSTITUTE(E$1,"standard",""),"|Float",""),ChapterTable!$1:$1,0),0),
      VLOOKUP($A2118-ChapterTable!$P$11,ChapterTable!$1:$1048576,MATCH("최종"&amp;SUBSTITUTE(SUBSTITUTE(E$1,"standard",""),"|Float",""),ChapterTable!$1:$1,0),0)*ChapterTable!$P$14
    ),
  OFFSET(E2118,-$B2118+IF($L2118,1,0),0)*IF($B2118&gt;OFFSET($B2118,1,0),ChapterTable!$R$17,1)*
    (VLOOKUP(SUBSTITUTE(SUBSTITUTE(E$1,"standard",""),"|Float","")&amp;IF(OR($L2118=TRUE,$A2118=0,MOD($A2118,ChapterTable!$R$20)&lt;&gt;0),"","보스")&amp;"인게임누적곱배수",ChapterTable!$R:$S,2,0)^C2118
    +VLOOKUP(SUBSTITUTE(SUBSTITUTE(E$1,"standard",""),"|Float","")&amp;IF(OR($L2118=TRUE,$A2118=0,MOD($A2118,ChapterTable!$R$20)&lt;&gt;0),"","보스")&amp;"인게임누적합배수",ChapterTable!$R:$S,2,0)*C2118)
  )
  )
  )
)</f>
        <v>326318.52711181639</v>
      </c>
      <c r="F2118" s="1">
        <f ca="1">IF(AND($A2118=0,$B2118=1),
    VLOOKUP(1,ChapterTable!$1:$1048576,MATCH("최종"&amp;SUBSTITUTE(SUBSTITUTE(F$1,"standard",""),"|Float",""),ChapterTable!$1:$1,0),0)*ChapterTable!$P$17,
  IF(AND($A2118=0,$B2118=0),
    F2119,
  IF($B2118=0,
    VLOOKUP($A2118,ChapterTable!$1:$1048576,MATCH("최종"&amp;SUBSTITUTE(SUBSTITUTE(F$1,"standard",""),"|Float",""),ChapterTable!$1:$1,0),0),
  IF($B2118=1,
    IF($L2118=FALSE,
      VLOOKUP($A2118,ChapterTable!$1:$1048576,MATCH("최종"&amp;SUBSTITUTE(SUBSTITUTE(F$1,"standard",""),"|Float",""),ChapterTable!$1:$1,0),0),
      VLOOKUP($A2118-ChapterTable!$P$11,ChapterTable!$1:$1048576,MATCH("최종"&amp;SUBSTITUTE(SUBSTITUTE(F$1,"standard",""),"|Float",""),ChapterTable!$1:$1,0),0)*ChapterTable!$P$14
    ),
  OFFSET(F2118,-$B2118+IF($L2118,1,0),0)*
    (VLOOKUP(SUBSTITUTE(SUBSTITUTE(F$1,"standard",""),"|Float","")&amp;IF(OR($L2118=TRUE,$A2118=0,MOD($A2118,ChapterTable!$R$20)&lt;&gt;0),"","보스")&amp;"인게임누적곱배수",ChapterTable!$R:$S,2,0)^D2118
    +VLOOKUP(SUBSTITUTE(SUBSTITUTE(F$1,"standard",""),"|Float","")&amp;IF(OR($L2118=TRUE,$A2118=0,MOD($A2118,ChapterTable!$R$20)&lt;&gt;0),"","보스")&amp;"인게임누적합배수",ChapterTable!$R:$S,2,0)*D2118)
  )
  )
  )
)</f>
        <v>97725.600567340836</v>
      </c>
      <c r="G2118" t="s">
        <v>715</v>
      </c>
      <c r="J2118" t="str">
        <f>IF(ISBLANK(I2118),"",
IFERROR(VLOOKUP(I2118,[1]StringTable!$1:$1048576,MATCH("kor|String",[1]StringTable!$1:$1,0),0),
"스트링없음"))</f>
        <v/>
      </c>
      <c r="L2118" t="b">
        <v>1</v>
      </c>
      <c r="N2118" t="str">
        <f>IF(ISBLANK(M2118),"",IF(ISERROR(VLOOKUP(M2118,MapTable!$A:$A,1,0)),"맵없음",""))</f>
        <v/>
      </c>
      <c r="O2118">
        <f t="shared" si="238"/>
        <v>3</v>
      </c>
      <c r="Q2118">
        <f t="shared" si="239"/>
        <v>3</v>
      </c>
      <c r="R2118" t="b">
        <f t="shared" ca="1" si="240"/>
        <v>1</v>
      </c>
      <c r="T2118" t="b">
        <f t="shared" ca="1" si="24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244"/>
        <v>0.33333333333333331</v>
      </c>
      <c r="AJ2118">
        <f t="shared" si="242"/>
        <v>0.395555555</v>
      </c>
      <c r="AK2118">
        <f t="shared" si="243"/>
        <v>1</v>
      </c>
      <c r="AL2118">
        <f t="shared" si="237"/>
        <v>5</v>
      </c>
    </row>
    <row r="2119" spans="1:38" hidden="1" x14ac:dyDescent="0.3">
      <c r="A2119">
        <v>20</v>
      </c>
      <c r="B2119">
        <v>28</v>
      </c>
      <c r="C2119">
        <f>IF(OR($L2119=TRUE,$A2119=0,MOD($A2119,ChapterTable!$R$20)&lt;&gt;0),
MAX(0,INT(($B2119+ChapterTable!$P$26+VLOOKUP(SUBSTITUTE(C$1,"성장단계","")&amp;"단계오프셋",ChapterTable!$R:$S,2,0))/ChapterTable!$P$23)),
MAX(0,INT(($B2119+ChapterTable!$R$26+VLOOKUP(SUBSTITUTE(C$1,"성장단계","")&amp;"보스단계오프셋",ChapterTable!$R:$S,2,0))/ChapterTable!$R$23)))</f>
        <v>3</v>
      </c>
      <c r="D2119">
        <f>IF(OR($L2119=TRUE,$A2119=0,MOD($A2119,ChapterTable!$R$20)&lt;&gt;0),
MAX(0,INT(($B2119+ChapterTable!$P$26+VLOOKUP(SUBSTITUTE(D$1,"성장단계","")&amp;"단계오프셋",ChapterTable!$R:$S,2,0))/ChapterTable!$P$23)),
MAX(0,INT(($B2119+ChapterTable!$R$26+VLOOKUP(SUBSTITUTE(D$1,"성장단계","")&amp;"보스단계오프셋",ChapterTable!$R:$S,2,0))/ChapterTable!$R$23)))</f>
        <v>2</v>
      </c>
      <c r="E2119" s="1">
        <f ca="1">IF(AND($A2119=0,$B2119=1),
    VLOOKUP(1,ChapterTable!$1:$1048576,MATCH("최종"&amp;SUBSTITUTE(SUBSTITUTE(E$1,"standard",""),"|Float",""),ChapterTable!$1:$1,0),0)*ChapterTable!$P$17,
  IF(AND($A2119=0,$B2119=0),
    E2120,
  IF($B2119=0,
    VLOOKUP($A2119,ChapterTable!$1:$1048576,MATCH("최종"&amp;SUBSTITUTE(SUBSTITUTE(E$1,"standard",""),"|Float",""),ChapterTable!$1:$1,0),0),
  IF($B2119=1,
    IF($L2119=FALSE,
      VLOOKUP($A2119,ChapterTable!$1:$1048576,MATCH("최종"&amp;SUBSTITUTE(SUBSTITUTE(E$1,"standard",""),"|Float",""),ChapterTable!$1:$1,0),0),
      VLOOKUP($A2119-ChapterTable!$P$11,ChapterTable!$1:$1048576,MATCH("최종"&amp;SUBSTITUTE(SUBSTITUTE(E$1,"standard",""),"|Float",""),ChapterTable!$1:$1,0),0)*ChapterTable!$P$14
    ),
  OFFSET(E2119,-$B2119+IF($L2119,1,0),0)*IF($B2119&gt;OFFSET($B2119,1,0),ChapterTable!$R$17,1)*
    (VLOOKUP(SUBSTITUTE(SUBSTITUTE(E$1,"standard",""),"|Float","")&amp;IF(OR($L2119=TRUE,$A2119=0,MOD($A2119,ChapterTable!$R$20)&lt;&gt;0),"","보스")&amp;"인게임누적곱배수",ChapterTable!$R:$S,2,0)^C2119
    +VLOOKUP(SUBSTITUTE(SUBSTITUTE(E$1,"standard",""),"|Float","")&amp;IF(OR($L2119=TRUE,$A2119=0,MOD($A2119,ChapterTable!$R$20)&lt;&gt;0),"","보스")&amp;"인게임누적합배수",ChapterTable!$R:$S,2,0)*C2119)
  )
  )
  )
)</f>
        <v>326318.52711181639</v>
      </c>
      <c r="F2119" s="1">
        <f ca="1">IF(AND($A2119=0,$B2119=1),
    VLOOKUP(1,ChapterTable!$1:$1048576,MATCH("최종"&amp;SUBSTITUTE(SUBSTITUTE(F$1,"standard",""),"|Float",""),ChapterTable!$1:$1,0),0)*ChapterTable!$P$17,
  IF(AND($A2119=0,$B2119=0),
    F2120,
  IF($B2119=0,
    VLOOKUP($A2119,ChapterTable!$1:$1048576,MATCH("최종"&amp;SUBSTITUTE(SUBSTITUTE(F$1,"standard",""),"|Float",""),ChapterTable!$1:$1,0),0),
  IF($B2119=1,
    IF($L2119=FALSE,
      VLOOKUP($A2119,ChapterTable!$1:$1048576,MATCH("최종"&amp;SUBSTITUTE(SUBSTITUTE(F$1,"standard",""),"|Float",""),ChapterTable!$1:$1,0),0),
      VLOOKUP($A2119-ChapterTable!$P$11,ChapterTable!$1:$1048576,MATCH("최종"&amp;SUBSTITUTE(SUBSTITUTE(F$1,"standard",""),"|Float",""),ChapterTable!$1:$1,0),0)*ChapterTable!$P$14
    ),
  OFFSET(F2119,-$B2119+IF($L2119,1,0),0)*
    (VLOOKUP(SUBSTITUTE(SUBSTITUTE(F$1,"standard",""),"|Float","")&amp;IF(OR($L2119=TRUE,$A2119=0,MOD($A2119,ChapterTable!$R$20)&lt;&gt;0),"","보스")&amp;"인게임누적곱배수",ChapterTable!$R:$S,2,0)^D2119
    +VLOOKUP(SUBSTITUTE(SUBSTITUTE(F$1,"standard",""),"|Float","")&amp;IF(OR($L2119=TRUE,$A2119=0,MOD($A2119,ChapterTable!$R$20)&lt;&gt;0),"","보스")&amp;"인게임누적합배수",ChapterTable!$R:$S,2,0)*D2119)
  )
  )
  )
)</f>
        <v>97725.600567340836</v>
      </c>
      <c r="G2119" t="s">
        <v>715</v>
      </c>
      <c r="J2119" t="str">
        <f>IF(ISBLANK(I2119),"",
IFERROR(VLOOKUP(I2119,[1]StringTable!$1:$1048576,MATCH("kor|String",[1]StringTable!$1:$1,0),0),
"스트링없음"))</f>
        <v/>
      </c>
      <c r="L2119" t="b">
        <v>1</v>
      </c>
      <c r="N2119" t="str">
        <f>IF(ISBLANK(M2119),"",IF(ISERROR(VLOOKUP(M2119,MapTable!$A:$A,1,0)),"맵없음",""))</f>
        <v/>
      </c>
      <c r="O2119">
        <f t="shared" si="238"/>
        <v>3</v>
      </c>
      <c r="Q2119">
        <f t="shared" si="239"/>
        <v>3</v>
      </c>
      <c r="R2119" t="b">
        <f t="shared" ca="1" si="240"/>
        <v>1</v>
      </c>
      <c r="T2119" t="b">
        <f t="shared" ca="1" si="24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244"/>
        <v>0.33333333333333331</v>
      </c>
      <c r="AJ2119">
        <f t="shared" si="242"/>
        <v>0.395555555</v>
      </c>
      <c r="AK2119">
        <f t="shared" si="243"/>
        <v>1</v>
      </c>
      <c r="AL2119">
        <f t="shared" si="237"/>
        <v>5</v>
      </c>
    </row>
    <row r="2120" spans="1:38" hidden="1" x14ac:dyDescent="0.3">
      <c r="A2120">
        <v>20</v>
      </c>
      <c r="B2120">
        <v>29</v>
      </c>
      <c r="C2120">
        <f>IF(OR($L2120=TRUE,$A2120=0,MOD($A2120,ChapterTable!$R$20)&lt;&gt;0),
MAX(0,INT(($B2120+ChapterTable!$P$26+VLOOKUP(SUBSTITUTE(C$1,"성장단계","")&amp;"단계오프셋",ChapterTable!$R:$S,2,0))/ChapterTable!$P$23)),
MAX(0,INT(($B2120+ChapterTable!$R$26+VLOOKUP(SUBSTITUTE(C$1,"성장단계","")&amp;"보스단계오프셋",ChapterTable!$R:$S,2,0))/ChapterTable!$R$23)))</f>
        <v>3</v>
      </c>
      <c r="D2120">
        <f>IF(OR($L2120=TRUE,$A2120=0,MOD($A2120,ChapterTable!$R$20)&lt;&gt;0),
MAX(0,INT(($B2120+ChapterTable!$P$26+VLOOKUP(SUBSTITUTE(D$1,"성장단계","")&amp;"단계오프셋",ChapterTable!$R:$S,2,0))/ChapterTable!$P$23)),
MAX(0,INT(($B2120+ChapterTable!$R$26+VLOOKUP(SUBSTITUTE(D$1,"성장단계","")&amp;"보스단계오프셋",ChapterTable!$R:$S,2,0))/ChapterTable!$R$23)))</f>
        <v>2</v>
      </c>
      <c r="E2120" s="1">
        <f ca="1">IF(AND($A2120=0,$B2120=1),
    VLOOKUP(1,ChapterTable!$1:$1048576,MATCH("최종"&amp;SUBSTITUTE(SUBSTITUTE(E$1,"standard",""),"|Float",""),ChapterTable!$1:$1,0),0)*ChapterTable!$P$17,
  IF(AND($A2120=0,$B2120=0),
    E2121,
  IF($B2120=0,
    VLOOKUP($A2120,ChapterTable!$1:$1048576,MATCH("최종"&amp;SUBSTITUTE(SUBSTITUTE(E$1,"standard",""),"|Float",""),ChapterTable!$1:$1,0),0),
  IF($B2120=1,
    IF($L2120=FALSE,
      VLOOKUP($A2120,ChapterTable!$1:$1048576,MATCH("최종"&amp;SUBSTITUTE(SUBSTITUTE(E$1,"standard",""),"|Float",""),ChapterTable!$1:$1,0),0),
      VLOOKUP($A2120-ChapterTable!$P$11,ChapterTable!$1:$1048576,MATCH("최종"&amp;SUBSTITUTE(SUBSTITUTE(E$1,"standard",""),"|Float",""),ChapterTable!$1:$1,0),0)*ChapterTable!$P$14
    ),
  OFFSET(E2120,-$B2120+IF($L2120,1,0),0)*IF($B2120&gt;OFFSET($B2120,1,0),ChapterTable!$R$17,1)*
    (VLOOKUP(SUBSTITUTE(SUBSTITUTE(E$1,"standard",""),"|Float","")&amp;IF(OR($L2120=TRUE,$A2120=0,MOD($A2120,ChapterTable!$R$20)&lt;&gt;0),"","보스")&amp;"인게임누적곱배수",ChapterTable!$R:$S,2,0)^C2120
    +VLOOKUP(SUBSTITUTE(SUBSTITUTE(E$1,"standard",""),"|Float","")&amp;IF(OR($L2120=TRUE,$A2120=0,MOD($A2120,ChapterTable!$R$20)&lt;&gt;0),"","보스")&amp;"인게임누적합배수",ChapterTable!$R:$S,2,0)*C2120)
  )
  )
  )
)</f>
        <v>326318.52711181639</v>
      </c>
      <c r="F2120" s="1">
        <f ca="1">IF(AND($A2120=0,$B2120=1),
    VLOOKUP(1,ChapterTable!$1:$1048576,MATCH("최종"&amp;SUBSTITUTE(SUBSTITUTE(F$1,"standard",""),"|Float",""),ChapterTable!$1:$1,0),0)*ChapterTable!$P$17,
  IF(AND($A2120=0,$B2120=0),
    F2121,
  IF($B2120=0,
    VLOOKUP($A2120,ChapterTable!$1:$1048576,MATCH("최종"&amp;SUBSTITUTE(SUBSTITUTE(F$1,"standard",""),"|Float",""),ChapterTable!$1:$1,0),0),
  IF($B2120=1,
    IF($L2120=FALSE,
      VLOOKUP($A2120,ChapterTable!$1:$1048576,MATCH("최종"&amp;SUBSTITUTE(SUBSTITUTE(F$1,"standard",""),"|Float",""),ChapterTable!$1:$1,0),0),
      VLOOKUP($A2120-ChapterTable!$P$11,ChapterTable!$1:$1048576,MATCH("최종"&amp;SUBSTITUTE(SUBSTITUTE(F$1,"standard",""),"|Float",""),ChapterTable!$1:$1,0),0)*ChapterTable!$P$14
    ),
  OFFSET(F2120,-$B2120+IF($L2120,1,0),0)*
    (VLOOKUP(SUBSTITUTE(SUBSTITUTE(F$1,"standard",""),"|Float","")&amp;IF(OR($L2120=TRUE,$A2120=0,MOD($A2120,ChapterTable!$R$20)&lt;&gt;0),"","보스")&amp;"인게임누적곱배수",ChapterTable!$R:$S,2,0)^D2120
    +VLOOKUP(SUBSTITUTE(SUBSTITUTE(F$1,"standard",""),"|Float","")&amp;IF(OR($L2120=TRUE,$A2120=0,MOD($A2120,ChapterTable!$R$20)&lt;&gt;0),"","보스")&amp;"인게임누적합배수",ChapterTable!$R:$S,2,0)*D2120)
  )
  )
  )
)</f>
        <v>97725.600567340836</v>
      </c>
      <c r="G2120" t="s">
        <v>715</v>
      </c>
      <c r="J2120" t="str">
        <f>IF(ISBLANK(I2120),"",
IFERROR(VLOOKUP(I2120,[1]StringTable!$1:$1048576,MATCH("kor|String",[1]StringTable!$1:$1,0),0),
"스트링없음"))</f>
        <v/>
      </c>
      <c r="L2120" t="b">
        <v>1</v>
      </c>
      <c r="N2120" t="str">
        <f>IF(ISBLANK(M2120),"",IF(ISERROR(VLOOKUP(M2120,MapTable!$A:$A,1,0)),"맵없음",""))</f>
        <v/>
      </c>
      <c r="O2120">
        <f t="shared" si="238"/>
        <v>93</v>
      </c>
      <c r="Q2120">
        <f t="shared" si="239"/>
        <v>93</v>
      </c>
      <c r="R2120" t="b">
        <f t="shared" ca="1" si="240"/>
        <v>1</v>
      </c>
      <c r="T2120" t="b">
        <f t="shared" ca="1" si="24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244"/>
        <v>0.33333333333333331</v>
      </c>
      <c r="AJ2120">
        <f t="shared" si="242"/>
        <v>0.395555555</v>
      </c>
      <c r="AK2120">
        <f t="shared" si="243"/>
        <v>1</v>
      </c>
      <c r="AL2120">
        <f t="shared" si="237"/>
        <v>5</v>
      </c>
    </row>
    <row r="2121" spans="1:38" hidden="1" x14ac:dyDescent="0.3">
      <c r="A2121">
        <v>20</v>
      </c>
      <c r="B2121">
        <v>30</v>
      </c>
      <c r="C2121">
        <f>IF(OR($L2121=TRUE,$A2121=0,MOD($A2121,ChapterTable!$R$20)&lt;&gt;0),
MAX(0,INT(($B2121+ChapterTable!$P$26+VLOOKUP(SUBSTITUTE(C$1,"성장단계","")&amp;"단계오프셋",ChapterTable!$R:$S,2,0))/ChapterTable!$P$23)),
MAX(0,INT(($B2121+ChapterTable!$R$26+VLOOKUP(SUBSTITUTE(C$1,"성장단계","")&amp;"보스단계오프셋",ChapterTable!$R:$S,2,0))/ChapterTable!$R$23)))</f>
        <v>3</v>
      </c>
      <c r="D2121">
        <f>IF(OR($L2121=TRUE,$A2121=0,MOD($A2121,ChapterTable!$R$20)&lt;&gt;0),
MAX(0,INT(($B2121+ChapterTable!$P$26+VLOOKUP(SUBSTITUTE(D$1,"성장단계","")&amp;"단계오프셋",ChapterTable!$R:$S,2,0))/ChapterTable!$P$23)),
MAX(0,INT(($B2121+ChapterTable!$R$26+VLOOKUP(SUBSTITUTE(D$1,"성장단계","")&amp;"보스단계오프셋",ChapterTable!$R:$S,2,0))/ChapterTable!$R$23)))</f>
        <v>2</v>
      </c>
      <c r="E2121" s="1">
        <f ca="1">IF(AND($A2121=0,$B2121=1),
    VLOOKUP(1,ChapterTable!$1:$1048576,MATCH("최종"&amp;SUBSTITUTE(SUBSTITUTE(E$1,"standard",""),"|Float",""),ChapterTable!$1:$1,0),0)*ChapterTable!$P$17,
  IF(AND($A2121=0,$B2121=0),
    E2122,
  IF($B2121=0,
    VLOOKUP($A2121,ChapterTable!$1:$1048576,MATCH("최종"&amp;SUBSTITUTE(SUBSTITUTE(E$1,"standard",""),"|Float",""),ChapterTable!$1:$1,0),0),
  IF($B2121=1,
    IF($L2121=FALSE,
      VLOOKUP($A2121,ChapterTable!$1:$1048576,MATCH("최종"&amp;SUBSTITUTE(SUBSTITUTE(E$1,"standard",""),"|Float",""),ChapterTable!$1:$1,0),0),
      VLOOKUP($A2121-ChapterTable!$P$11,ChapterTable!$1:$1048576,MATCH("최종"&amp;SUBSTITUTE(SUBSTITUTE(E$1,"standard",""),"|Float",""),ChapterTable!$1:$1,0),0)*ChapterTable!$P$14
    ),
  OFFSET(E2121,-$B2121+IF($L2121,1,0),0)*IF($B2121&gt;OFFSET($B2121,1,0),ChapterTable!$R$17,1)*
    (VLOOKUP(SUBSTITUTE(SUBSTITUTE(E$1,"standard",""),"|Float","")&amp;IF(OR($L2121=TRUE,$A2121=0,MOD($A2121,ChapterTable!$R$20)&lt;&gt;0),"","보스")&amp;"인게임누적곱배수",ChapterTable!$R:$S,2,0)^C2121
    +VLOOKUP(SUBSTITUTE(SUBSTITUTE(E$1,"standard",""),"|Float","")&amp;IF(OR($L2121=TRUE,$A2121=0,MOD($A2121,ChapterTable!$R$20)&lt;&gt;0),"","보스")&amp;"인게임누적합배수",ChapterTable!$R:$S,2,0)*C2121)
  )
  )
  )
)</f>
        <v>326318.52711181639</v>
      </c>
      <c r="F2121" s="1">
        <f ca="1">IF(AND($A2121=0,$B2121=1),
    VLOOKUP(1,ChapterTable!$1:$1048576,MATCH("최종"&amp;SUBSTITUTE(SUBSTITUTE(F$1,"standard",""),"|Float",""),ChapterTable!$1:$1,0),0)*ChapterTable!$P$17,
  IF(AND($A2121=0,$B2121=0),
    F2122,
  IF($B2121=0,
    VLOOKUP($A2121,ChapterTable!$1:$1048576,MATCH("최종"&amp;SUBSTITUTE(SUBSTITUTE(F$1,"standard",""),"|Float",""),ChapterTable!$1:$1,0),0),
  IF($B2121=1,
    IF($L2121=FALSE,
      VLOOKUP($A2121,ChapterTable!$1:$1048576,MATCH("최종"&amp;SUBSTITUTE(SUBSTITUTE(F$1,"standard",""),"|Float",""),ChapterTable!$1:$1,0),0),
      VLOOKUP($A2121-ChapterTable!$P$11,ChapterTable!$1:$1048576,MATCH("최종"&amp;SUBSTITUTE(SUBSTITUTE(F$1,"standard",""),"|Float",""),ChapterTable!$1:$1,0),0)*ChapterTable!$P$14
    ),
  OFFSET(F2121,-$B2121+IF($L2121,1,0),0)*
    (VLOOKUP(SUBSTITUTE(SUBSTITUTE(F$1,"standard",""),"|Float","")&amp;IF(OR($L2121=TRUE,$A2121=0,MOD($A2121,ChapterTable!$R$20)&lt;&gt;0),"","보스")&amp;"인게임누적곱배수",ChapterTable!$R:$S,2,0)^D2121
    +VLOOKUP(SUBSTITUTE(SUBSTITUTE(F$1,"standard",""),"|Float","")&amp;IF(OR($L2121=TRUE,$A2121=0,MOD($A2121,ChapterTable!$R$20)&lt;&gt;0),"","보스")&amp;"인게임누적합배수",ChapterTable!$R:$S,2,0)*D2121)
  )
  )
  )
)</f>
        <v>97725.600567340836</v>
      </c>
      <c r="G2121" t="s">
        <v>715</v>
      </c>
      <c r="J2121" t="str">
        <f>IF(ISBLANK(I2121),"",
IFERROR(VLOOKUP(I2121,[1]StringTable!$1:$1048576,MATCH("kor|String",[1]StringTable!$1:$1,0),0),
"스트링없음"))</f>
        <v/>
      </c>
      <c r="L2121" t="b">
        <v>1</v>
      </c>
      <c r="N2121" t="str">
        <f>IF(ISBLANK(M2121),"",IF(ISERROR(VLOOKUP(M2121,MapTable!$A:$A,1,0)),"맵없음",""))</f>
        <v/>
      </c>
      <c r="O2121">
        <f t="shared" si="238"/>
        <v>23</v>
      </c>
      <c r="Q2121">
        <f t="shared" si="239"/>
        <v>23</v>
      </c>
      <c r="R2121" t="b">
        <f t="shared" ca="1" si="240"/>
        <v>1</v>
      </c>
      <c r="T2121" t="b">
        <f t="shared" ca="1" si="24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244"/>
        <v>0.33333333333333331</v>
      </c>
      <c r="AJ2121">
        <f t="shared" si="242"/>
        <v>1</v>
      </c>
      <c r="AK2121">
        <f t="shared" si="243"/>
        <v>3</v>
      </c>
      <c r="AL2121">
        <f t="shared" si="237"/>
        <v>5</v>
      </c>
    </row>
    <row r="2122" spans="1:38" hidden="1" x14ac:dyDescent="0.3">
      <c r="A2122">
        <v>20</v>
      </c>
      <c r="B2122">
        <v>31</v>
      </c>
      <c r="C2122">
        <f>IF(OR($L2122=TRUE,$A2122=0,MOD($A2122,ChapterTable!$R$20)&lt;&gt;0),
MAX(0,INT(($B2122+ChapterTable!$P$26+VLOOKUP(SUBSTITUTE(C$1,"성장단계","")&amp;"단계오프셋",ChapterTable!$R:$S,2,0))/ChapterTable!$P$23)),
MAX(0,INT(($B2122+ChapterTable!$R$26+VLOOKUP(SUBSTITUTE(C$1,"성장단계","")&amp;"보스단계오프셋",ChapterTable!$R:$S,2,0))/ChapterTable!$R$23)))</f>
        <v>3</v>
      </c>
      <c r="D2122">
        <f>IF(OR($L2122=TRUE,$A2122=0,MOD($A2122,ChapterTable!$R$20)&lt;&gt;0),
MAX(0,INT(($B2122+ChapterTable!$P$26+VLOOKUP(SUBSTITUTE(D$1,"성장단계","")&amp;"단계오프셋",ChapterTable!$R:$S,2,0))/ChapterTable!$P$23)),
MAX(0,INT(($B2122+ChapterTable!$R$26+VLOOKUP(SUBSTITUTE(D$1,"성장단계","")&amp;"보스단계오프셋",ChapterTable!$R:$S,2,0))/ChapterTable!$R$23)))</f>
        <v>3</v>
      </c>
      <c r="E2122" s="1">
        <f ca="1">IF(AND($A2122=0,$B2122=1),
    VLOOKUP(1,ChapterTable!$1:$1048576,MATCH("최종"&amp;SUBSTITUTE(SUBSTITUTE(E$1,"standard",""),"|Float",""),ChapterTable!$1:$1,0),0)*ChapterTable!$P$17,
  IF(AND($A2122=0,$B2122=0),
    E2123,
  IF($B2122=0,
    VLOOKUP($A2122,ChapterTable!$1:$1048576,MATCH("최종"&amp;SUBSTITUTE(SUBSTITUTE(E$1,"standard",""),"|Float",""),ChapterTable!$1:$1,0),0),
  IF($B2122=1,
    IF($L2122=FALSE,
      VLOOKUP($A2122,ChapterTable!$1:$1048576,MATCH("최종"&amp;SUBSTITUTE(SUBSTITUTE(E$1,"standard",""),"|Float",""),ChapterTable!$1:$1,0),0),
      VLOOKUP($A2122-ChapterTable!$P$11,ChapterTable!$1:$1048576,MATCH("최종"&amp;SUBSTITUTE(SUBSTITUTE(E$1,"standard",""),"|Float",""),ChapterTable!$1:$1,0),0)*ChapterTable!$P$14
    ),
  OFFSET(E2122,-$B2122+IF($L2122,1,0),0)*IF($B2122&gt;OFFSET($B2122,1,0),ChapterTable!$R$17,1)*
    (VLOOKUP(SUBSTITUTE(SUBSTITUTE(E$1,"standard",""),"|Float","")&amp;IF(OR($L2122=TRUE,$A2122=0,MOD($A2122,ChapterTable!$R$20)&lt;&gt;0),"","보스")&amp;"인게임누적곱배수",ChapterTable!$R:$S,2,0)^C2122
    +VLOOKUP(SUBSTITUTE(SUBSTITUTE(E$1,"standard",""),"|Float","")&amp;IF(OR($L2122=TRUE,$A2122=0,MOD($A2122,ChapterTable!$R$20)&lt;&gt;0),"","보스")&amp;"인게임누적합배수",ChapterTable!$R:$S,2,0)*C2122)
  )
  )
  )
)</f>
        <v>326318.52711181639</v>
      </c>
      <c r="F2122" s="1">
        <f ca="1">IF(AND($A2122=0,$B2122=1),
    VLOOKUP(1,ChapterTable!$1:$1048576,MATCH("최종"&amp;SUBSTITUTE(SUBSTITUTE(F$1,"standard",""),"|Float",""),ChapterTable!$1:$1,0),0)*ChapterTable!$P$17,
  IF(AND($A2122=0,$B2122=0),
    F2123,
  IF($B2122=0,
    VLOOKUP($A2122,ChapterTable!$1:$1048576,MATCH("최종"&amp;SUBSTITUTE(SUBSTITUTE(F$1,"standard",""),"|Float",""),ChapterTable!$1:$1,0),0),
  IF($B2122=1,
    IF($L2122=FALSE,
      VLOOKUP($A2122,ChapterTable!$1:$1048576,MATCH("최종"&amp;SUBSTITUTE(SUBSTITUTE(F$1,"standard",""),"|Float",""),ChapterTable!$1:$1,0),0),
      VLOOKUP($A2122-ChapterTable!$P$11,ChapterTable!$1:$1048576,MATCH("최종"&amp;SUBSTITUTE(SUBSTITUTE(F$1,"standard",""),"|Float",""),ChapterTable!$1:$1,0),0)*ChapterTable!$P$14
    ),
  OFFSET(F2122,-$B2122+IF($L2122,1,0),0)*
    (VLOOKUP(SUBSTITUTE(SUBSTITUTE(F$1,"standard",""),"|Float","")&amp;IF(OR($L2122=TRUE,$A2122=0,MOD($A2122,ChapterTable!$R$20)&lt;&gt;0),"","보스")&amp;"인게임누적곱배수",ChapterTable!$R:$S,2,0)^D2122
    +VLOOKUP(SUBSTITUTE(SUBSTITUTE(F$1,"standard",""),"|Float","")&amp;IF(OR($L2122=TRUE,$A2122=0,MOD($A2122,ChapterTable!$R$20)&lt;&gt;0),"","보스")&amp;"인게임누적합배수",ChapterTable!$R:$S,2,0)*D2122)
  )
  )
  )
)</f>
        <v>104099.00929999353</v>
      </c>
      <c r="G2122" t="s">
        <v>715</v>
      </c>
      <c r="J2122" t="str">
        <f>IF(ISBLANK(I2122),"",
IFERROR(VLOOKUP(I2122,[1]StringTable!$1:$1048576,MATCH("kor|String",[1]StringTable!$1:$1,0),0),
"스트링없음"))</f>
        <v/>
      </c>
      <c r="L2122" t="b">
        <v>1</v>
      </c>
      <c r="N2122" t="str">
        <f>IF(ISBLANK(M2122),"",IF(ISERROR(VLOOKUP(M2122,MapTable!$A:$A,1,0)),"맵없음",""))</f>
        <v/>
      </c>
      <c r="O2122">
        <f t="shared" si="238"/>
        <v>4</v>
      </c>
      <c r="Q2122">
        <f t="shared" si="239"/>
        <v>4</v>
      </c>
      <c r="R2122" t="b">
        <f t="shared" ca="1" si="240"/>
        <v>1</v>
      </c>
      <c r="T2122" t="b">
        <f t="shared" ca="1" si="24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244"/>
        <v>0.25</v>
      </c>
      <c r="AJ2122">
        <f t="shared" si="242"/>
        <v>0.32</v>
      </c>
      <c r="AK2122">
        <f t="shared" si="243"/>
        <v>1</v>
      </c>
      <c r="AL2122">
        <f t="shared" si="237"/>
        <v>5</v>
      </c>
    </row>
    <row r="2123" spans="1:38" hidden="1" x14ac:dyDescent="0.3">
      <c r="A2123">
        <v>20</v>
      </c>
      <c r="B2123">
        <v>32</v>
      </c>
      <c r="C2123">
        <f>IF(OR($L2123=TRUE,$A2123=0,MOD($A2123,ChapterTable!$R$20)&lt;&gt;0),
MAX(0,INT(($B2123+ChapterTable!$P$26+VLOOKUP(SUBSTITUTE(C$1,"성장단계","")&amp;"단계오프셋",ChapterTable!$R:$S,2,0))/ChapterTable!$P$23)),
MAX(0,INT(($B2123+ChapterTable!$R$26+VLOOKUP(SUBSTITUTE(C$1,"성장단계","")&amp;"보스단계오프셋",ChapterTable!$R:$S,2,0))/ChapterTable!$R$23)))</f>
        <v>3</v>
      </c>
      <c r="D2123">
        <f>IF(OR($L2123=TRUE,$A2123=0,MOD($A2123,ChapterTable!$R$20)&lt;&gt;0),
MAX(0,INT(($B2123+ChapterTable!$P$26+VLOOKUP(SUBSTITUTE(D$1,"성장단계","")&amp;"단계오프셋",ChapterTable!$R:$S,2,0))/ChapterTable!$P$23)),
MAX(0,INT(($B2123+ChapterTable!$R$26+VLOOKUP(SUBSTITUTE(D$1,"성장단계","")&amp;"보스단계오프셋",ChapterTable!$R:$S,2,0))/ChapterTable!$R$23)))</f>
        <v>3</v>
      </c>
      <c r="E2123" s="1">
        <f ca="1">IF(AND($A2123=0,$B2123=1),
    VLOOKUP(1,ChapterTable!$1:$1048576,MATCH("최종"&amp;SUBSTITUTE(SUBSTITUTE(E$1,"standard",""),"|Float",""),ChapterTable!$1:$1,0),0)*ChapterTable!$P$17,
  IF(AND($A2123=0,$B2123=0),
    E2124,
  IF($B2123=0,
    VLOOKUP($A2123,ChapterTable!$1:$1048576,MATCH("최종"&amp;SUBSTITUTE(SUBSTITUTE(E$1,"standard",""),"|Float",""),ChapterTable!$1:$1,0),0),
  IF($B2123=1,
    IF($L2123=FALSE,
      VLOOKUP($A2123,ChapterTable!$1:$1048576,MATCH("최종"&amp;SUBSTITUTE(SUBSTITUTE(E$1,"standard",""),"|Float",""),ChapterTable!$1:$1,0),0),
      VLOOKUP($A2123-ChapterTable!$P$11,ChapterTable!$1:$1048576,MATCH("최종"&amp;SUBSTITUTE(SUBSTITUTE(E$1,"standard",""),"|Float",""),ChapterTable!$1:$1,0),0)*ChapterTable!$P$14
    ),
  OFFSET(E2123,-$B2123+IF($L2123,1,0),0)*IF($B2123&gt;OFFSET($B2123,1,0),ChapterTable!$R$17,1)*
    (VLOOKUP(SUBSTITUTE(SUBSTITUTE(E$1,"standard",""),"|Float","")&amp;IF(OR($L2123=TRUE,$A2123=0,MOD($A2123,ChapterTable!$R$20)&lt;&gt;0),"","보스")&amp;"인게임누적곱배수",ChapterTable!$R:$S,2,0)^C2123
    +VLOOKUP(SUBSTITUTE(SUBSTITUTE(E$1,"standard",""),"|Float","")&amp;IF(OR($L2123=TRUE,$A2123=0,MOD($A2123,ChapterTable!$R$20)&lt;&gt;0),"","보스")&amp;"인게임누적합배수",ChapterTable!$R:$S,2,0)*C2123)
  )
  )
  )
)</f>
        <v>326318.52711181639</v>
      </c>
      <c r="F2123" s="1">
        <f ca="1">IF(AND($A2123=0,$B2123=1),
    VLOOKUP(1,ChapterTable!$1:$1048576,MATCH("최종"&amp;SUBSTITUTE(SUBSTITUTE(F$1,"standard",""),"|Float",""),ChapterTable!$1:$1,0),0)*ChapterTable!$P$17,
  IF(AND($A2123=0,$B2123=0),
    F2124,
  IF($B2123=0,
    VLOOKUP($A2123,ChapterTable!$1:$1048576,MATCH("최종"&amp;SUBSTITUTE(SUBSTITUTE(F$1,"standard",""),"|Float",""),ChapterTable!$1:$1,0),0),
  IF($B2123=1,
    IF($L2123=FALSE,
      VLOOKUP($A2123,ChapterTable!$1:$1048576,MATCH("최종"&amp;SUBSTITUTE(SUBSTITUTE(F$1,"standard",""),"|Float",""),ChapterTable!$1:$1,0),0),
      VLOOKUP($A2123-ChapterTable!$P$11,ChapterTable!$1:$1048576,MATCH("최종"&amp;SUBSTITUTE(SUBSTITUTE(F$1,"standard",""),"|Float",""),ChapterTable!$1:$1,0),0)*ChapterTable!$P$14
    ),
  OFFSET(F2123,-$B2123+IF($L2123,1,0),0)*
    (VLOOKUP(SUBSTITUTE(SUBSTITUTE(F$1,"standard",""),"|Float","")&amp;IF(OR($L2123=TRUE,$A2123=0,MOD($A2123,ChapterTable!$R$20)&lt;&gt;0),"","보스")&amp;"인게임누적곱배수",ChapterTable!$R:$S,2,0)^D2123
    +VLOOKUP(SUBSTITUTE(SUBSTITUTE(F$1,"standard",""),"|Float","")&amp;IF(OR($L2123=TRUE,$A2123=0,MOD($A2123,ChapterTable!$R$20)&lt;&gt;0),"","보스")&amp;"인게임누적합배수",ChapterTable!$R:$S,2,0)*D2123)
  )
  )
  )
)</f>
        <v>104099.00929999353</v>
      </c>
      <c r="G2123" t="s">
        <v>715</v>
      </c>
      <c r="J2123" t="str">
        <f>IF(ISBLANK(I2123),"",
IFERROR(VLOOKUP(I2123,[1]StringTable!$1:$1048576,MATCH("kor|String",[1]StringTable!$1:$1,0),0),
"스트링없음"))</f>
        <v/>
      </c>
      <c r="L2123" t="b">
        <v>1</v>
      </c>
      <c r="N2123" t="str">
        <f>IF(ISBLANK(M2123),"",IF(ISERROR(VLOOKUP(M2123,MapTable!$A:$A,1,0)),"맵없음",""))</f>
        <v/>
      </c>
      <c r="O2123">
        <f t="shared" si="238"/>
        <v>4</v>
      </c>
      <c r="Q2123">
        <f t="shared" si="239"/>
        <v>4</v>
      </c>
      <c r="R2123" t="b">
        <f t="shared" ca="1" si="240"/>
        <v>1</v>
      </c>
      <c r="T2123" t="b">
        <f t="shared" ca="1" si="24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244"/>
        <v>0.25</v>
      </c>
      <c r="AJ2123">
        <f t="shared" si="242"/>
        <v>0.32</v>
      </c>
      <c r="AK2123">
        <f t="shared" si="243"/>
        <v>1</v>
      </c>
      <c r="AL2123">
        <f t="shared" si="237"/>
        <v>5</v>
      </c>
    </row>
    <row r="2124" spans="1:38" hidden="1" x14ac:dyDescent="0.3">
      <c r="A2124">
        <v>20</v>
      </c>
      <c r="B2124">
        <v>33</v>
      </c>
      <c r="C2124">
        <f>IF(OR($L2124=TRUE,$A2124=0,MOD($A2124,ChapterTable!$R$20)&lt;&gt;0),
MAX(0,INT(($B2124+ChapterTable!$P$26+VLOOKUP(SUBSTITUTE(C$1,"성장단계","")&amp;"단계오프셋",ChapterTable!$R:$S,2,0))/ChapterTable!$P$23)),
MAX(0,INT(($B2124+ChapterTable!$R$26+VLOOKUP(SUBSTITUTE(C$1,"성장단계","")&amp;"보스단계오프셋",ChapterTable!$R:$S,2,0))/ChapterTable!$R$23)))</f>
        <v>3</v>
      </c>
      <c r="D2124">
        <f>IF(OR($L2124=TRUE,$A2124=0,MOD($A2124,ChapterTable!$R$20)&lt;&gt;0),
MAX(0,INT(($B2124+ChapterTable!$P$26+VLOOKUP(SUBSTITUTE(D$1,"성장단계","")&amp;"단계오프셋",ChapterTable!$R:$S,2,0))/ChapterTable!$P$23)),
MAX(0,INT(($B2124+ChapterTable!$R$26+VLOOKUP(SUBSTITUTE(D$1,"성장단계","")&amp;"보스단계오프셋",ChapterTable!$R:$S,2,0))/ChapterTable!$R$23)))</f>
        <v>3</v>
      </c>
      <c r="E2124" s="1">
        <f ca="1">IF(AND($A2124=0,$B2124=1),
    VLOOKUP(1,ChapterTable!$1:$1048576,MATCH("최종"&amp;SUBSTITUTE(SUBSTITUTE(E$1,"standard",""),"|Float",""),ChapterTable!$1:$1,0),0)*ChapterTable!$P$17,
  IF(AND($A2124=0,$B2124=0),
    E2125,
  IF($B2124=0,
    VLOOKUP($A2124,ChapterTable!$1:$1048576,MATCH("최종"&amp;SUBSTITUTE(SUBSTITUTE(E$1,"standard",""),"|Float",""),ChapterTable!$1:$1,0),0),
  IF($B2124=1,
    IF($L2124=FALSE,
      VLOOKUP($A2124,ChapterTable!$1:$1048576,MATCH("최종"&amp;SUBSTITUTE(SUBSTITUTE(E$1,"standard",""),"|Float",""),ChapterTable!$1:$1,0),0),
      VLOOKUP($A2124-ChapterTable!$P$11,ChapterTable!$1:$1048576,MATCH("최종"&amp;SUBSTITUTE(SUBSTITUTE(E$1,"standard",""),"|Float",""),ChapterTable!$1:$1,0),0)*ChapterTable!$P$14
    ),
  OFFSET(E2124,-$B2124+IF($L2124,1,0),0)*IF($B2124&gt;OFFSET($B2124,1,0),ChapterTable!$R$17,1)*
    (VLOOKUP(SUBSTITUTE(SUBSTITUTE(E$1,"standard",""),"|Float","")&amp;IF(OR($L2124=TRUE,$A2124=0,MOD($A2124,ChapterTable!$R$20)&lt;&gt;0),"","보스")&amp;"인게임누적곱배수",ChapterTable!$R:$S,2,0)^C2124
    +VLOOKUP(SUBSTITUTE(SUBSTITUTE(E$1,"standard",""),"|Float","")&amp;IF(OR($L2124=TRUE,$A2124=0,MOD($A2124,ChapterTable!$R$20)&lt;&gt;0),"","보스")&amp;"인게임누적합배수",ChapterTable!$R:$S,2,0)*C2124)
  )
  )
  )
)</f>
        <v>326318.52711181639</v>
      </c>
      <c r="F2124" s="1">
        <f ca="1">IF(AND($A2124=0,$B2124=1),
    VLOOKUP(1,ChapterTable!$1:$1048576,MATCH("최종"&amp;SUBSTITUTE(SUBSTITUTE(F$1,"standard",""),"|Float",""),ChapterTable!$1:$1,0),0)*ChapterTable!$P$17,
  IF(AND($A2124=0,$B2124=0),
    F2125,
  IF($B2124=0,
    VLOOKUP($A2124,ChapterTable!$1:$1048576,MATCH("최종"&amp;SUBSTITUTE(SUBSTITUTE(F$1,"standard",""),"|Float",""),ChapterTable!$1:$1,0),0),
  IF($B2124=1,
    IF($L2124=FALSE,
      VLOOKUP($A2124,ChapterTable!$1:$1048576,MATCH("최종"&amp;SUBSTITUTE(SUBSTITUTE(F$1,"standard",""),"|Float",""),ChapterTable!$1:$1,0),0),
      VLOOKUP($A2124-ChapterTable!$P$11,ChapterTable!$1:$1048576,MATCH("최종"&amp;SUBSTITUTE(SUBSTITUTE(F$1,"standard",""),"|Float",""),ChapterTable!$1:$1,0),0)*ChapterTable!$P$14
    ),
  OFFSET(F2124,-$B2124+IF($L2124,1,0),0)*
    (VLOOKUP(SUBSTITUTE(SUBSTITUTE(F$1,"standard",""),"|Float","")&amp;IF(OR($L2124=TRUE,$A2124=0,MOD($A2124,ChapterTable!$R$20)&lt;&gt;0),"","보스")&amp;"인게임누적곱배수",ChapterTable!$R:$S,2,0)^D2124
    +VLOOKUP(SUBSTITUTE(SUBSTITUTE(F$1,"standard",""),"|Float","")&amp;IF(OR($L2124=TRUE,$A2124=0,MOD($A2124,ChapterTable!$R$20)&lt;&gt;0),"","보스")&amp;"인게임누적합배수",ChapterTable!$R:$S,2,0)*D2124)
  )
  )
  )
)</f>
        <v>104099.00929999353</v>
      </c>
      <c r="G2124" t="s">
        <v>715</v>
      </c>
      <c r="J2124" t="str">
        <f>IF(ISBLANK(I2124),"",
IFERROR(VLOOKUP(I2124,[1]StringTable!$1:$1048576,MATCH("kor|String",[1]StringTable!$1:$1,0),0),
"스트링없음"))</f>
        <v/>
      </c>
      <c r="L2124" t="b">
        <v>1</v>
      </c>
      <c r="N2124" t="str">
        <f>IF(ISBLANK(M2124),"",IF(ISERROR(VLOOKUP(M2124,MapTable!$A:$A,1,0)),"맵없음",""))</f>
        <v/>
      </c>
      <c r="O2124">
        <f t="shared" si="238"/>
        <v>4</v>
      </c>
      <c r="Q2124">
        <f t="shared" si="239"/>
        <v>4</v>
      </c>
      <c r="R2124" t="b">
        <f t="shared" ca="1" si="240"/>
        <v>1</v>
      </c>
      <c r="T2124" t="b">
        <f t="shared" ca="1" si="24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244"/>
        <v>0.25</v>
      </c>
      <c r="AJ2124">
        <f t="shared" si="242"/>
        <v>0.32</v>
      </c>
      <c r="AK2124">
        <f t="shared" si="243"/>
        <v>1</v>
      </c>
      <c r="AL2124">
        <f t="shared" si="237"/>
        <v>5</v>
      </c>
    </row>
    <row r="2125" spans="1:38" hidden="1" x14ac:dyDescent="0.3">
      <c r="A2125">
        <v>20</v>
      </c>
      <c r="B2125">
        <v>34</v>
      </c>
      <c r="C2125">
        <f>IF(OR($L2125=TRUE,$A2125=0,MOD($A2125,ChapterTable!$R$20)&lt;&gt;0),
MAX(0,INT(($B2125+ChapterTable!$P$26+VLOOKUP(SUBSTITUTE(C$1,"성장단계","")&amp;"단계오프셋",ChapterTable!$R:$S,2,0))/ChapterTable!$P$23)),
MAX(0,INT(($B2125+ChapterTable!$R$26+VLOOKUP(SUBSTITUTE(C$1,"성장단계","")&amp;"보스단계오프셋",ChapterTable!$R:$S,2,0))/ChapterTable!$R$23)))</f>
        <v>3</v>
      </c>
      <c r="D2125">
        <f>IF(OR($L2125=TRUE,$A2125=0,MOD($A2125,ChapterTable!$R$20)&lt;&gt;0),
MAX(0,INT(($B2125+ChapterTable!$P$26+VLOOKUP(SUBSTITUTE(D$1,"성장단계","")&amp;"단계오프셋",ChapterTable!$R:$S,2,0))/ChapterTable!$P$23)),
MAX(0,INT(($B2125+ChapterTable!$R$26+VLOOKUP(SUBSTITUTE(D$1,"성장단계","")&amp;"보스단계오프셋",ChapterTable!$R:$S,2,0))/ChapterTable!$R$23)))</f>
        <v>3</v>
      </c>
      <c r="E2125" s="1">
        <f ca="1">IF(AND($A2125=0,$B2125=1),
    VLOOKUP(1,ChapterTable!$1:$1048576,MATCH("최종"&amp;SUBSTITUTE(SUBSTITUTE(E$1,"standard",""),"|Float",""),ChapterTable!$1:$1,0),0)*ChapterTable!$P$17,
  IF(AND($A2125=0,$B2125=0),
    E2126,
  IF($B2125=0,
    VLOOKUP($A2125,ChapterTable!$1:$1048576,MATCH("최종"&amp;SUBSTITUTE(SUBSTITUTE(E$1,"standard",""),"|Float",""),ChapterTable!$1:$1,0),0),
  IF($B2125=1,
    IF($L2125=FALSE,
      VLOOKUP($A2125,ChapterTable!$1:$1048576,MATCH("최종"&amp;SUBSTITUTE(SUBSTITUTE(E$1,"standard",""),"|Float",""),ChapterTable!$1:$1,0),0),
      VLOOKUP($A2125-ChapterTable!$P$11,ChapterTable!$1:$1048576,MATCH("최종"&amp;SUBSTITUTE(SUBSTITUTE(E$1,"standard",""),"|Float",""),ChapterTable!$1:$1,0),0)*ChapterTable!$P$14
    ),
  OFFSET(E2125,-$B2125+IF($L2125,1,0),0)*IF($B2125&gt;OFFSET($B2125,1,0),ChapterTable!$R$17,1)*
    (VLOOKUP(SUBSTITUTE(SUBSTITUTE(E$1,"standard",""),"|Float","")&amp;IF(OR($L2125=TRUE,$A2125=0,MOD($A2125,ChapterTable!$R$20)&lt;&gt;0),"","보스")&amp;"인게임누적곱배수",ChapterTable!$R:$S,2,0)^C2125
    +VLOOKUP(SUBSTITUTE(SUBSTITUTE(E$1,"standard",""),"|Float","")&amp;IF(OR($L2125=TRUE,$A2125=0,MOD($A2125,ChapterTable!$R$20)&lt;&gt;0),"","보스")&amp;"인게임누적합배수",ChapterTable!$R:$S,2,0)*C2125)
  )
  )
  )
)</f>
        <v>326318.52711181639</v>
      </c>
      <c r="F2125" s="1">
        <f ca="1">IF(AND($A2125=0,$B2125=1),
    VLOOKUP(1,ChapterTable!$1:$1048576,MATCH("최종"&amp;SUBSTITUTE(SUBSTITUTE(F$1,"standard",""),"|Float",""),ChapterTable!$1:$1,0),0)*ChapterTable!$P$17,
  IF(AND($A2125=0,$B2125=0),
    F2126,
  IF($B2125=0,
    VLOOKUP($A2125,ChapterTable!$1:$1048576,MATCH("최종"&amp;SUBSTITUTE(SUBSTITUTE(F$1,"standard",""),"|Float",""),ChapterTable!$1:$1,0),0),
  IF($B2125=1,
    IF($L2125=FALSE,
      VLOOKUP($A2125,ChapterTable!$1:$1048576,MATCH("최종"&amp;SUBSTITUTE(SUBSTITUTE(F$1,"standard",""),"|Float",""),ChapterTable!$1:$1,0),0),
      VLOOKUP($A2125-ChapterTable!$P$11,ChapterTable!$1:$1048576,MATCH("최종"&amp;SUBSTITUTE(SUBSTITUTE(F$1,"standard",""),"|Float",""),ChapterTable!$1:$1,0),0)*ChapterTable!$P$14
    ),
  OFFSET(F2125,-$B2125+IF($L2125,1,0),0)*
    (VLOOKUP(SUBSTITUTE(SUBSTITUTE(F$1,"standard",""),"|Float","")&amp;IF(OR($L2125=TRUE,$A2125=0,MOD($A2125,ChapterTable!$R$20)&lt;&gt;0),"","보스")&amp;"인게임누적곱배수",ChapterTable!$R:$S,2,0)^D2125
    +VLOOKUP(SUBSTITUTE(SUBSTITUTE(F$1,"standard",""),"|Float","")&amp;IF(OR($L2125=TRUE,$A2125=0,MOD($A2125,ChapterTable!$R$20)&lt;&gt;0),"","보스")&amp;"인게임누적합배수",ChapterTable!$R:$S,2,0)*D2125)
  )
  )
  )
)</f>
        <v>104099.00929999353</v>
      </c>
      <c r="G2125" t="s">
        <v>715</v>
      </c>
      <c r="J2125" t="str">
        <f>IF(ISBLANK(I2125),"",
IFERROR(VLOOKUP(I2125,[1]StringTable!$1:$1048576,MATCH("kor|String",[1]StringTable!$1:$1,0),0),
"스트링없음"))</f>
        <v/>
      </c>
      <c r="L2125" t="b">
        <v>1</v>
      </c>
      <c r="N2125" t="str">
        <f>IF(ISBLANK(M2125),"",IF(ISERROR(VLOOKUP(M2125,MapTable!$A:$A,1,0)),"맵없음",""))</f>
        <v/>
      </c>
      <c r="O2125">
        <f t="shared" si="238"/>
        <v>4</v>
      </c>
      <c r="Q2125">
        <f t="shared" si="239"/>
        <v>4</v>
      </c>
      <c r="R2125" t="b">
        <f t="shared" ca="1" si="240"/>
        <v>1</v>
      </c>
      <c r="T2125" t="b">
        <f t="shared" ca="1" si="24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244"/>
        <v>0.25</v>
      </c>
      <c r="AJ2125">
        <f t="shared" si="242"/>
        <v>0.32</v>
      </c>
      <c r="AK2125">
        <f t="shared" si="243"/>
        <v>1</v>
      </c>
      <c r="AL2125">
        <f t="shared" si="237"/>
        <v>5</v>
      </c>
    </row>
    <row r="2126" spans="1:38" hidden="1" x14ac:dyDescent="0.3">
      <c r="A2126">
        <v>20</v>
      </c>
      <c r="B2126">
        <v>35</v>
      </c>
      <c r="C2126">
        <f>IF(OR($L2126=TRUE,$A2126=0,MOD($A2126,ChapterTable!$R$20)&lt;&gt;0),
MAX(0,INT(($B2126+ChapterTable!$P$26+VLOOKUP(SUBSTITUTE(C$1,"성장단계","")&amp;"단계오프셋",ChapterTable!$R:$S,2,0))/ChapterTable!$P$23)),
MAX(0,INT(($B2126+ChapterTable!$R$26+VLOOKUP(SUBSTITUTE(C$1,"성장단계","")&amp;"보스단계오프셋",ChapterTable!$R:$S,2,0))/ChapterTable!$R$23)))</f>
        <v>3</v>
      </c>
      <c r="D2126">
        <f>IF(OR($L2126=TRUE,$A2126=0,MOD($A2126,ChapterTable!$R$20)&lt;&gt;0),
MAX(0,INT(($B2126+ChapterTable!$P$26+VLOOKUP(SUBSTITUTE(D$1,"성장단계","")&amp;"단계오프셋",ChapterTable!$R:$S,2,0))/ChapterTable!$P$23)),
MAX(0,INT(($B2126+ChapterTable!$R$26+VLOOKUP(SUBSTITUTE(D$1,"성장단계","")&amp;"보스단계오프셋",ChapterTable!$R:$S,2,0))/ChapterTable!$R$23)))</f>
        <v>3</v>
      </c>
      <c r="E2126" s="1">
        <f ca="1">IF(AND($A2126=0,$B2126=1),
    VLOOKUP(1,ChapterTable!$1:$1048576,MATCH("최종"&amp;SUBSTITUTE(SUBSTITUTE(E$1,"standard",""),"|Float",""),ChapterTable!$1:$1,0),0)*ChapterTable!$P$17,
  IF(AND($A2126=0,$B2126=0),
    E2127,
  IF($B2126=0,
    VLOOKUP($A2126,ChapterTable!$1:$1048576,MATCH("최종"&amp;SUBSTITUTE(SUBSTITUTE(E$1,"standard",""),"|Float",""),ChapterTable!$1:$1,0),0),
  IF($B2126=1,
    IF($L2126=FALSE,
      VLOOKUP($A2126,ChapterTable!$1:$1048576,MATCH("최종"&amp;SUBSTITUTE(SUBSTITUTE(E$1,"standard",""),"|Float",""),ChapterTable!$1:$1,0),0),
      VLOOKUP($A2126-ChapterTable!$P$11,ChapterTable!$1:$1048576,MATCH("최종"&amp;SUBSTITUTE(SUBSTITUTE(E$1,"standard",""),"|Float",""),ChapterTable!$1:$1,0),0)*ChapterTable!$P$14
    ),
  OFFSET(E2126,-$B2126+IF($L2126,1,0),0)*IF($B2126&gt;OFFSET($B2126,1,0),ChapterTable!$R$17,1)*
    (VLOOKUP(SUBSTITUTE(SUBSTITUTE(E$1,"standard",""),"|Float","")&amp;IF(OR($L2126=TRUE,$A2126=0,MOD($A2126,ChapterTable!$R$20)&lt;&gt;0),"","보스")&amp;"인게임누적곱배수",ChapterTable!$R:$S,2,0)^C2126
    +VLOOKUP(SUBSTITUTE(SUBSTITUTE(E$1,"standard",""),"|Float","")&amp;IF(OR($L2126=TRUE,$A2126=0,MOD($A2126,ChapterTable!$R$20)&lt;&gt;0),"","보스")&amp;"인게임누적합배수",ChapterTable!$R:$S,2,0)*C2126)
  )
  )
  )
)</f>
        <v>326318.52711181639</v>
      </c>
      <c r="F2126" s="1">
        <f ca="1">IF(AND($A2126=0,$B2126=1),
    VLOOKUP(1,ChapterTable!$1:$1048576,MATCH("최종"&amp;SUBSTITUTE(SUBSTITUTE(F$1,"standard",""),"|Float",""),ChapterTable!$1:$1,0),0)*ChapterTable!$P$17,
  IF(AND($A2126=0,$B2126=0),
    F2127,
  IF($B2126=0,
    VLOOKUP($A2126,ChapterTable!$1:$1048576,MATCH("최종"&amp;SUBSTITUTE(SUBSTITUTE(F$1,"standard",""),"|Float",""),ChapterTable!$1:$1,0),0),
  IF($B2126=1,
    IF($L2126=FALSE,
      VLOOKUP($A2126,ChapterTable!$1:$1048576,MATCH("최종"&amp;SUBSTITUTE(SUBSTITUTE(F$1,"standard",""),"|Float",""),ChapterTable!$1:$1,0),0),
      VLOOKUP($A2126-ChapterTable!$P$11,ChapterTable!$1:$1048576,MATCH("최종"&amp;SUBSTITUTE(SUBSTITUTE(F$1,"standard",""),"|Float",""),ChapterTable!$1:$1,0),0)*ChapterTable!$P$14
    ),
  OFFSET(F2126,-$B2126+IF($L2126,1,0),0)*
    (VLOOKUP(SUBSTITUTE(SUBSTITUTE(F$1,"standard",""),"|Float","")&amp;IF(OR($L2126=TRUE,$A2126=0,MOD($A2126,ChapterTable!$R$20)&lt;&gt;0),"","보스")&amp;"인게임누적곱배수",ChapterTable!$R:$S,2,0)^D2126
    +VLOOKUP(SUBSTITUTE(SUBSTITUTE(F$1,"standard",""),"|Float","")&amp;IF(OR($L2126=TRUE,$A2126=0,MOD($A2126,ChapterTable!$R$20)&lt;&gt;0),"","보스")&amp;"인게임누적합배수",ChapterTable!$R:$S,2,0)*D2126)
  )
  )
  )
)</f>
        <v>104099.00929999353</v>
      </c>
      <c r="G2126" t="s">
        <v>715</v>
      </c>
      <c r="J2126" t="str">
        <f>IF(ISBLANK(I2126),"",
IFERROR(VLOOKUP(I2126,[1]StringTable!$1:$1048576,MATCH("kor|String",[1]StringTable!$1:$1,0),0),
"스트링없음"))</f>
        <v/>
      </c>
      <c r="L2126" t="b">
        <v>1</v>
      </c>
      <c r="N2126" t="str">
        <f>IF(ISBLANK(M2126),"",IF(ISERROR(VLOOKUP(M2126,MapTable!$A:$A,1,0)),"맵없음",""))</f>
        <v/>
      </c>
      <c r="O2126">
        <f t="shared" si="238"/>
        <v>11</v>
      </c>
      <c r="Q2126">
        <f t="shared" si="239"/>
        <v>11</v>
      </c>
      <c r="R2126" t="b">
        <f t="shared" ca="1" si="240"/>
        <v>1</v>
      </c>
      <c r="T2126" t="b">
        <f t="shared" ca="1" si="24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244"/>
        <v>0.25</v>
      </c>
      <c r="AJ2126">
        <f t="shared" si="242"/>
        <v>0.32</v>
      </c>
      <c r="AK2126">
        <f t="shared" si="243"/>
        <v>1</v>
      </c>
      <c r="AL2126">
        <f t="shared" si="237"/>
        <v>5</v>
      </c>
    </row>
    <row r="2127" spans="1:38" hidden="1" x14ac:dyDescent="0.3">
      <c r="A2127">
        <v>20</v>
      </c>
      <c r="B2127">
        <v>36</v>
      </c>
      <c r="C2127">
        <f>IF(OR($L2127=TRUE,$A2127=0,MOD($A2127,ChapterTable!$R$20)&lt;&gt;0),
MAX(0,INT(($B2127+ChapterTable!$P$26+VLOOKUP(SUBSTITUTE(C$1,"성장단계","")&amp;"단계오프셋",ChapterTable!$R:$S,2,0))/ChapterTable!$P$23)),
MAX(0,INT(($B2127+ChapterTable!$R$26+VLOOKUP(SUBSTITUTE(C$1,"성장단계","")&amp;"보스단계오프셋",ChapterTable!$R:$S,2,0))/ChapterTable!$R$23)))</f>
        <v>4</v>
      </c>
      <c r="D2127">
        <f>IF(OR($L2127=TRUE,$A2127=0,MOD($A2127,ChapterTable!$R$20)&lt;&gt;0),
MAX(0,INT(($B2127+ChapterTable!$P$26+VLOOKUP(SUBSTITUTE(D$1,"성장단계","")&amp;"단계오프셋",ChapterTable!$R:$S,2,0))/ChapterTable!$P$23)),
MAX(0,INT(($B2127+ChapterTable!$R$26+VLOOKUP(SUBSTITUTE(D$1,"성장단계","")&amp;"보스단계오프셋",ChapterTable!$R:$S,2,0))/ChapterTable!$R$23)))</f>
        <v>3</v>
      </c>
      <c r="E2127" s="1">
        <f ca="1">IF(AND($A2127=0,$B2127=1),
    VLOOKUP(1,ChapterTable!$1:$1048576,MATCH("최종"&amp;SUBSTITUTE(SUBSTITUTE(E$1,"standard",""),"|Float",""),ChapterTable!$1:$1,0),0)*ChapterTable!$P$17,
  IF(AND($A2127=0,$B2127=0),
    E2128,
  IF($B2127=0,
    VLOOKUP($A2127,ChapterTable!$1:$1048576,MATCH("최종"&amp;SUBSTITUTE(SUBSTITUTE(E$1,"standard",""),"|Float",""),ChapterTable!$1:$1,0),0),
  IF($B2127=1,
    IF($L2127=FALSE,
      VLOOKUP($A2127,ChapterTable!$1:$1048576,MATCH("최종"&amp;SUBSTITUTE(SUBSTITUTE(E$1,"standard",""),"|Float",""),ChapterTable!$1:$1,0),0),
      VLOOKUP($A2127-ChapterTable!$P$11,ChapterTable!$1:$1048576,MATCH("최종"&amp;SUBSTITUTE(SUBSTITUTE(E$1,"standard",""),"|Float",""),ChapterTable!$1:$1,0),0)*ChapterTable!$P$14
    ),
  OFFSET(E2127,-$B2127+IF($L2127,1,0),0)*IF($B2127&gt;OFFSET($B2127,1,0),ChapterTable!$R$17,1)*
    (VLOOKUP(SUBSTITUTE(SUBSTITUTE(E$1,"standard",""),"|Float","")&amp;IF(OR($L2127=TRUE,$A2127=0,MOD($A2127,ChapterTable!$R$20)&lt;&gt;0),"","보스")&amp;"인게임누적곱배수",ChapterTable!$R:$S,2,0)^C2127
    +VLOOKUP(SUBSTITUTE(SUBSTITUTE(E$1,"standard",""),"|Float","")&amp;IF(OR($L2127=TRUE,$A2127=0,MOD($A2127,ChapterTable!$R$20)&lt;&gt;0),"","보스")&amp;"인게임누적합배수",ChapterTable!$R:$S,2,0)*C2127)
  )
  )
  )
)</f>
        <v>367108.34300079342</v>
      </c>
      <c r="F2127" s="1">
        <f ca="1">IF(AND($A2127=0,$B2127=1),
    VLOOKUP(1,ChapterTable!$1:$1048576,MATCH("최종"&amp;SUBSTITUTE(SUBSTITUTE(F$1,"standard",""),"|Float",""),ChapterTable!$1:$1,0),0)*ChapterTable!$P$17,
  IF(AND($A2127=0,$B2127=0),
    F2128,
  IF($B2127=0,
    VLOOKUP($A2127,ChapterTable!$1:$1048576,MATCH("최종"&amp;SUBSTITUTE(SUBSTITUTE(F$1,"standard",""),"|Float",""),ChapterTable!$1:$1,0),0),
  IF($B2127=1,
    IF($L2127=FALSE,
      VLOOKUP($A2127,ChapterTable!$1:$1048576,MATCH("최종"&amp;SUBSTITUTE(SUBSTITUTE(F$1,"standard",""),"|Float",""),ChapterTable!$1:$1,0),0),
      VLOOKUP($A2127-ChapterTable!$P$11,ChapterTable!$1:$1048576,MATCH("최종"&amp;SUBSTITUTE(SUBSTITUTE(F$1,"standard",""),"|Float",""),ChapterTable!$1:$1,0),0)*ChapterTable!$P$14
    ),
  OFFSET(F2127,-$B2127+IF($L2127,1,0),0)*
    (VLOOKUP(SUBSTITUTE(SUBSTITUTE(F$1,"standard",""),"|Float","")&amp;IF(OR($L2127=TRUE,$A2127=0,MOD($A2127,ChapterTable!$R$20)&lt;&gt;0),"","보스")&amp;"인게임누적곱배수",ChapterTable!$R:$S,2,0)^D2127
    +VLOOKUP(SUBSTITUTE(SUBSTITUTE(F$1,"standard",""),"|Float","")&amp;IF(OR($L2127=TRUE,$A2127=0,MOD($A2127,ChapterTable!$R$20)&lt;&gt;0),"","보스")&amp;"인게임누적합배수",ChapterTable!$R:$S,2,0)*D2127)
  )
  )
  )
)</f>
        <v>104099.00929999353</v>
      </c>
      <c r="G2127" t="s">
        <v>715</v>
      </c>
      <c r="J2127" t="str">
        <f>IF(ISBLANK(I2127),"",
IFERROR(VLOOKUP(I2127,[1]StringTable!$1:$1048576,MATCH("kor|String",[1]StringTable!$1:$1,0),0),
"스트링없음"))</f>
        <v/>
      </c>
      <c r="L2127" t="b">
        <v>1</v>
      </c>
      <c r="N2127" t="str">
        <f>IF(ISBLANK(M2127),"",IF(ISERROR(VLOOKUP(M2127,MapTable!$A:$A,1,0)),"맵없음",""))</f>
        <v/>
      </c>
      <c r="O2127">
        <f t="shared" si="238"/>
        <v>4</v>
      </c>
      <c r="Q2127">
        <f t="shared" si="239"/>
        <v>4</v>
      </c>
      <c r="R2127" t="b">
        <f t="shared" ca="1" si="240"/>
        <v>1</v>
      </c>
      <c r="T2127" t="b">
        <f t="shared" ca="1" si="24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244"/>
        <v>0.25</v>
      </c>
      <c r="AJ2127">
        <f t="shared" si="242"/>
        <v>0.32</v>
      </c>
      <c r="AK2127">
        <f t="shared" si="243"/>
        <v>1</v>
      </c>
      <c r="AL2127">
        <f t="shared" si="237"/>
        <v>5</v>
      </c>
    </row>
    <row r="2128" spans="1:38" hidden="1" x14ac:dyDescent="0.3">
      <c r="A2128">
        <v>20</v>
      </c>
      <c r="B2128">
        <v>37</v>
      </c>
      <c r="C2128">
        <f>IF(OR($L2128=TRUE,$A2128=0,MOD($A2128,ChapterTable!$R$20)&lt;&gt;0),
MAX(0,INT(($B2128+ChapterTable!$P$26+VLOOKUP(SUBSTITUTE(C$1,"성장단계","")&amp;"단계오프셋",ChapterTable!$R:$S,2,0))/ChapterTable!$P$23)),
MAX(0,INT(($B2128+ChapterTable!$R$26+VLOOKUP(SUBSTITUTE(C$1,"성장단계","")&amp;"보스단계오프셋",ChapterTable!$R:$S,2,0))/ChapterTable!$R$23)))</f>
        <v>4</v>
      </c>
      <c r="D2128">
        <f>IF(OR($L2128=TRUE,$A2128=0,MOD($A2128,ChapterTable!$R$20)&lt;&gt;0),
MAX(0,INT(($B2128+ChapterTable!$P$26+VLOOKUP(SUBSTITUTE(D$1,"성장단계","")&amp;"단계오프셋",ChapterTable!$R:$S,2,0))/ChapterTable!$P$23)),
MAX(0,INT(($B2128+ChapterTable!$R$26+VLOOKUP(SUBSTITUTE(D$1,"성장단계","")&amp;"보스단계오프셋",ChapterTable!$R:$S,2,0))/ChapterTable!$R$23)))</f>
        <v>3</v>
      </c>
      <c r="E2128" s="1">
        <f ca="1">IF(AND($A2128=0,$B2128=1),
    VLOOKUP(1,ChapterTable!$1:$1048576,MATCH("최종"&amp;SUBSTITUTE(SUBSTITUTE(E$1,"standard",""),"|Float",""),ChapterTable!$1:$1,0),0)*ChapterTable!$P$17,
  IF(AND($A2128=0,$B2128=0),
    E2129,
  IF($B2128=0,
    VLOOKUP($A2128,ChapterTable!$1:$1048576,MATCH("최종"&amp;SUBSTITUTE(SUBSTITUTE(E$1,"standard",""),"|Float",""),ChapterTable!$1:$1,0),0),
  IF($B2128=1,
    IF($L2128=FALSE,
      VLOOKUP($A2128,ChapterTable!$1:$1048576,MATCH("최종"&amp;SUBSTITUTE(SUBSTITUTE(E$1,"standard",""),"|Float",""),ChapterTable!$1:$1,0),0),
      VLOOKUP($A2128-ChapterTable!$P$11,ChapterTable!$1:$1048576,MATCH("최종"&amp;SUBSTITUTE(SUBSTITUTE(E$1,"standard",""),"|Float",""),ChapterTable!$1:$1,0),0)*ChapterTable!$P$14
    ),
  OFFSET(E2128,-$B2128+IF($L2128,1,0),0)*IF($B2128&gt;OFFSET($B2128,1,0),ChapterTable!$R$17,1)*
    (VLOOKUP(SUBSTITUTE(SUBSTITUTE(E$1,"standard",""),"|Float","")&amp;IF(OR($L2128=TRUE,$A2128=0,MOD($A2128,ChapterTable!$R$20)&lt;&gt;0),"","보스")&amp;"인게임누적곱배수",ChapterTable!$R:$S,2,0)^C2128
    +VLOOKUP(SUBSTITUTE(SUBSTITUTE(E$1,"standard",""),"|Float","")&amp;IF(OR($L2128=TRUE,$A2128=0,MOD($A2128,ChapterTable!$R$20)&lt;&gt;0),"","보스")&amp;"인게임누적합배수",ChapterTable!$R:$S,2,0)*C2128)
  )
  )
  )
)</f>
        <v>367108.34300079342</v>
      </c>
      <c r="F2128" s="1">
        <f ca="1">IF(AND($A2128=0,$B2128=1),
    VLOOKUP(1,ChapterTable!$1:$1048576,MATCH("최종"&amp;SUBSTITUTE(SUBSTITUTE(F$1,"standard",""),"|Float",""),ChapterTable!$1:$1,0),0)*ChapterTable!$P$17,
  IF(AND($A2128=0,$B2128=0),
    F2129,
  IF($B2128=0,
    VLOOKUP($A2128,ChapterTable!$1:$1048576,MATCH("최종"&amp;SUBSTITUTE(SUBSTITUTE(F$1,"standard",""),"|Float",""),ChapterTable!$1:$1,0),0),
  IF($B2128=1,
    IF($L2128=FALSE,
      VLOOKUP($A2128,ChapterTable!$1:$1048576,MATCH("최종"&amp;SUBSTITUTE(SUBSTITUTE(F$1,"standard",""),"|Float",""),ChapterTable!$1:$1,0),0),
      VLOOKUP($A2128-ChapterTable!$P$11,ChapterTable!$1:$1048576,MATCH("최종"&amp;SUBSTITUTE(SUBSTITUTE(F$1,"standard",""),"|Float",""),ChapterTable!$1:$1,0),0)*ChapterTable!$P$14
    ),
  OFFSET(F2128,-$B2128+IF($L2128,1,0),0)*
    (VLOOKUP(SUBSTITUTE(SUBSTITUTE(F$1,"standard",""),"|Float","")&amp;IF(OR($L2128=TRUE,$A2128=0,MOD($A2128,ChapterTable!$R$20)&lt;&gt;0),"","보스")&amp;"인게임누적곱배수",ChapterTable!$R:$S,2,0)^D2128
    +VLOOKUP(SUBSTITUTE(SUBSTITUTE(F$1,"standard",""),"|Float","")&amp;IF(OR($L2128=TRUE,$A2128=0,MOD($A2128,ChapterTable!$R$20)&lt;&gt;0),"","보스")&amp;"인게임누적합배수",ChapterTable!$R:$S,2,0)*D2128)
  )
  )
  )
)</f>
        <v>104099.00929999353</v>
      </c>
      <c r="G2128" t="s">
        <v>715</v>
      </c>
      <c r="J2128" t="str">
        <f>IF(ISBLANK(I2128),"",
IFERROR(VLOOKUP(I2128,[1]StringTable!$1:$1048576,MATCH("kor|String",[1]StringTable!$1:$1,0),0),
"스트링없음"))</f>
        <v/>
      </c>
      <c r="L2128" t="b">
        <v>1</v>
      </c>
      <c r="N2128" t="str">
        <f>IF(ISBLANK(M2128),"",IF(ISERROR(VLOOKUP(M2128,MapTable!$A:$A,1,0)),"맵없음",""))</f>
        <v/>
      </c>
      <c r="O2128">
        <f t="shared" si="238"/>
        <v>4</v>
      </c>
      <c r="Q2128">
        <f t="shared" si="239"/>
        <v>4</v>
      </c>
      <c r="R2128" t="b">
        <f t="shared" ca="1" si="240"/>
        <v>1</v>
      </c>
      <c r="T2128" t="b">
        <f t="shared" ca="1" si="24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244"/>
        <v>0.25</v>
      </c>
      <c r="AJ2128">
        <f t="shared" si="242"/>
        <v>0.32</v>
      </c>
      <c r="AK2128">
        <f t="shared" si="243"/>
        <v>1</v>
      </c>
      <c r="AL2128">
        <f t="shared" si="237"/>
        <v>5</v>
      </c>
    </row>
    <row r="2129" spans="1:38" hidden="1" x14ac:dyDescent="0.3">
      <c r="A2129">
        <v>20</v>
      </c>
      <c r="B2129">
        <v>38</v>
      </c>
      <c r="C2129">
        <f>IF(OR($L2129=TRUE,$A2129=0,MOD($A2129,ChapterTable!$R$20)&lt;&gt;0),
MAX(0,INT(($B2129+ChapterTable!$P$26+VLOOKUP(SUBSTITUTE(C$1,"성장단계","")&amp;"단계오프셋",ChapterTable!$R:$S,2,0))/ChapterTable!$P$23)),
MAX(0,INT(($B2129+ChapterTable!$R$26+VLOOKUP(SUBSTITUTE(C$1,"성장단계","")&amp;"보스단계오프셋",ChapterTable!$R:$S,2,0))/ChapterTable!$R$23)))</f>
        <v>4</v>
      </c>
      <c r="D2129">
        <f>IF(OR($L2129=TRUE,$A2129=0,MOD($A2129,ChapterTable!$R$20)&lt;&gt;0),
MAX(0,INT(($B2129+ChapterTable!$P$26+VLOOKUP(SUBSTITUTE(D$1,"성장단계","")&amp;"단계오프셋",ChapterTable!$R:$S,2,0))/ChapterTable!$P$23)),
MAX(0,INT(($B2129+ChapterTable!$R$26+VLOOKUP(SUBSTITUTE(D$1,"성장단계","")&amp;"보스단계오프셋",ChapterTable!$R:$S,2,0))/ChapterTable!$R$23)))</f>
        <v>3</v>
      </c>
      <c r="E2129" s="1">
        <f ca="1">IF(AND($A2129=0,$B2129=1),
    VLOOKUP(1,ChapterTable!$1:$1048576,MATCH("최종"&amp;SUBSTITUTE(SUBSTITUTE(E$1,"standard",""),"|Float",""),ChapterTable!$1:$1,0),0)*ChapterTable!$P$17,
  IF(AND($A2129=0,$B2129=0),
    E2130,
  IF($B2129=0,
    VLOOKUP($A2129,ChapterTable!$1:$1048576,MATCH("최종"&amp;SUBSTITUTE(SUBSTITUTE(E$1,"standard",""),"|Float",""),ChapterTable!$1:$1,0),0),
  IF($B2129=1,
    IF($L2129=FALSE,
      VLOOKUP($A2129,ChapterTable!$1:$1048576,MATCH("최종"&amp;SUBSTITUTE(SUBSTITUTE(E$1,"standard",""),"|Float",""),ChapterTable!$1:$1,0),0),
      VLOOKUP($A2129-ChapterTable!$P$11,ChapterTable!$1:$1048576,MATCH("최종"&amp;SUBSTITUTE(SUBSTITUTE(E$1,"standard",""),"|Float",""),ChapterTable!$1:$1,0),0)*ChapterTable!$P$14
    ),
  OFFSET(E2129,-$B2129+IF($L2129,1,0),0)*IF($B2129&gt;OFFSET($B2129,1,0),ChapterTable!$R$17,1)*
    (VLOOKUP(SUBSTITUTE(SUBSTITUTE(E$1,"standard",""),"|Float","")&amp;IF(OR($L2129=TRUE,$A2129=0,MOD($A2129,ChapterTable!$R$20)&lt;&gt;0),"","보스")&amp;"인게임누적곱배수",ChapterTable!$R:$S,2,0)^C2129
    +VLOOKUP(SUBSTITUTE(SUBSTITUTE(E$1,"standard",""),"|Float","")&amp;IF(OR($L2129=TRUE,$A2129=0,MOD($A2129,ChapterTable!$R$20)&lt;&gt;0),"","보스")&amp;"인게임누적합배수",ChapterTable!$R:$S,2,0)*C2129)
  )
  )
  )
)</f>
        <v>367108.34300079342</v>
      </c>
      <c r="F2129" s="1">
        <f ca="1">IF(AND($A2129=0,$B2129=1),
    VLOOKUP(1,ChapterTable!$1:$1048576,MATCH("최종"&amp;SUBSTITUTE(SUBSTITUTE(F$1,"standard",""),"|Float",""),ChapterTable!$1:$1,0),0)*ChapterTable!$P$17,
  IF(AND($A2129=0,$B2129=0),
    F2130,
  IF($B2129=0,
    VLOOKUP($A2129,ChapterTable!$1:$1048576,MATCH("최종"&amp;SUBSTITUTE(SUBSTITUTE(F$1,"standard",""),"|Float",""),ChapterTable!$1:$1,0),0),
  IF($B2129=1,
    IF($L2129=FALSE,
      VLOOKUP($A2129,ChapterTable!$1:$1048576,MATCH("최종"&amp;SUBSTITUTE(SUBSTITUTE(F$1,"standard",""),"|Float",""),ChapterTable!$1:$1,0),0),
      VLOOKUP($A2129-ChapterTable!$P$11,ChapterTable!$1:$1048576,MATCH("최종"&amp;SUBSTITUTE(SUBSTITUTE(F$1,"standard",""),"|Float",""),ChapterTable!$1:$1,0),0)*ChapterTable!$P$14
    ),
  OFFSET(F2129,-$B2129+IF($L2129,1,0),0)*
    (VLOOKUP(SUBSTITUTE(SUBSTITUTE(F$1,"standard",""),"|Float","")&amp;IF(OR($L2129=TRUE,$A2129=0,MOD($A2129,ChapterTable!$R$20)&lt;&gt;0),"","보스")&amp;"인게임누적곱배수",ChapterTable!$R:$S,2,0)^D2129
    +VLOOKUP(SUBSTITUTE(SUBSTITUTE(F$1,"standard",""),"|Float","")&amp;IF(OR($L2129=TRUE,$A2129=0,MOD($A2129,ChapterTable!$R$20)&lt;&gt;0),"","보스")&amp;"인게임누적합배수",ChapterTable!$R:$S,2,0)*D2129)
  )
  )
  )
)</f>
        <v>104099.00929999353</v>
      </c>
      <c r="G2129" t="s">
        <v>715</v>
      </c>
      <c r="J2129" t="str">
        <f>IF(ISBLANK(I2129),"",
IFERROR(VLOOKUP(I2129,[1]StringTable!$1:$1048576,MATCH("kor|String",[1]StringTable!$1:$1,0),0),
"스트링없음"))</f>
        <v/>
      </c>
      <c r="L2129" t="b">
        <v>1</v>
      </c>
      <c r="N2129" t="str">
        <f>IF(ISBLANK(M2129),"",IF(ISERROR(VLOOKUP(M2129,MapTable!$A:$A,1,0)),"맵없음",""))</f>
        <v/>
      </c>
      <c r="O2129">
        <f t="shared" si="238"/>
        <v>4</v>
      </c>
      <c r="Q2129">
        <f t="shared" si="239"/>
        <v>4</v>
      </c>
      <c r="R2129" t="b">
        <f t="shared" ca="1" si="240"/>
        <v>1</v>
      </c>
      <c r="T2129" t="b">
        <f t="shared" ca="1" si="24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244"/>
        <v>0.25</v>
      </c>
      <c r="AJ2129">
        <f t="shared" si="242"/>
        <v>0.32</v>
      </c>
      <c r="AK2129">
        <f t="shared" si="243"/>
        <v>1</v>
      </c>
      <c r="AL2129">
        <f t="shared" si="237"/>
        <v>5</v>
      </c>
    </row>
    <row r="2130" spans="1:38" hidden="1" x14ac:dyDescent="0.3">
      <c r="A2130">
        <v>20</v>
      </c>
      <c r="B2130">
        <v>39</v>
      </c>
      <c r="C2130">
        <f>IF(OR($L2130=TRUE,$A2130=0,MOD($A2130,ChapterTable!$R$20)&lt;&gt;0),
MAX(0,INT(($B2130+ChapterTable!$P$26+VLOOKUP(SUBSTITUTE(C$1,"성장단계","")&amp;"단계오프셋",ChapterTable!$R:$S,2,0))/ChapterTable!$P$23)),
MAX(0,INT(($B2130+ChapterTable!$R$26+VLOOKUP(SUBSTITUTE(C$1,"성장단계","")&amp;"보스단계오프셋",ChapterTable!$R:$S,2,0))/ChapterTable!$R$23)))</f>
        <v>4</v>
      </c>
      <c r="D2130">
        <f>IF(OR($L2130=TRUE,$A2130=0,MOD($A2130,ChapterTable!$R$20)&lt;&gt;0),
MAX(0,INT(($B2130+ChapterTable!$P$26+VLOOKUP(SUBSTITUTE(D$1,"성장단계","")&amp;"단계오프셋",ChapterTable!$R:$S,2,0))/ChapterTable!$P$23)),
MAX(0,INT(($B2130+ChapterTable!$R$26+VLOOKUP(SUBSTITUTE(D$1,"성장단계","")&amp;"보스단계오프셋",ChapterTable!$R:$S,2,0))/ChapterTable!$R$23)))</f>
        <v>3</v>
      </c>
      <c r="E2130" s="1">
        <f ca="1">IF(AND($A2130=0,$B2130=1),
    VLOOKUP(1,ChapterTable!$1:$1048576,MATCH("최종"&amp;SUBSTITUTE(SUBSTITUTE(E$1,"standard",""),"|Float",""),ChapterTable!$1:$1,0),0)*ChapterTable!$P$17,
  IF(AND($A2130=0,$B2130=0),
    E2131,
  IF($B2130=0,
    VLOOKUP($A2130,ChapterTable!$1:$1048576,MATCH("최종"&amp;SUBSTITUTE(SUBSTITUTE(E$1,"standard",""),"|Float",""),ChapterTable!$1:$1,0),0),
  IF($B2130=1,
    IF($L2130=FALSE,
      VLOOKUP($A2130,ChapterTable!$1:$1048576,MATCH("최종"&amp;SUBSTITUTE(SUBSTITUTE(E$1,"standard",""),"|Float",""),ChapterTable!$1:$1,0),0),
      VLOOKUP($A2130-ChapterTable!$P$11,ChapterTable!$1:$1048576,MATCH("최종"&amp;SUBSTITUTE(SUBSTITUTE(E$1,"standard",""),"|Float",""),ChapterTable!$1:$1,0),0)*ChapterTable!$P$14
    ),
  OFFSET(E2130,-$B2130+IF($L2130,1,0),0)*IF($B2130&gt;OFFSET($B2130,1,0),ChapterTable!$R$17,1)*
    (VLOOKUP(SUBSTITUTE(SUBSTITUTE(E$1,"standard",""),"|Float","")&amp;IF(OR($L2130=TRUE,$A2130=0,MOD($A2130,ChapterTable!$R$20)&lt;&gt;0),"","보스")&amp;"인게임누적곱배수",ChapterTable!$R:$S,2,0)^C2130
    +VLOOKUP(SUBSTITUTE(SUBSTITUTE(E$1,"standard",""),"|Float","")&amp;IF(OR($L2130=TRUE,$A2130=0,MOD($A2130,ChapterTable!$R$20)&lt;&gt;0),"","보스")&amp;"인게임누적합배수",ChapterTable!$R:$S,2,0)*C2130)
  )
  )
  )
)</f>
        <v>367108.34300079342</v>
      </c>
      <c r="F2130" s="1">
        <f ca="1">IF(AND($A2130=0,$B2130=1),
    VLOOKUP(1,ChapterTable!$1:$1048576,MATCH("최종"&amp;SUBSTITUTE(SUBSTITUTE(F$1,"standard",""),"|Float",""),ChapterTable!$1:$1,0),0)*ChapterTable!$P$17,
  IF(AND($A2130=0,$B2130=0),
    F2131,
  IF($B2130=0,
    VLOOKUP($A2130,ChapterTable!$1:$1048576,MATCH("최종"&amp;SUBSTITUTE(SUBSTITUTE(F$1,"standard",""),"|Float",""),ChapterTable!$1:$1,0),0),
  IF($B2130=1,
    IF($L2130=FALSE,
      VLOOKUP($A2130,ChapterTable!$1:$1048576,MATCH("최종"&amp;SUBSTITUTE(SUBSTITUTE(F$1,"standard",""),"|Float",""),ChapterTable!$1:$1,0),0),
      VLOOKUP($A2130-ChapterTable!$P$11,ChapterTable!$1:$1048576,MATCH("최종"&amp;SUBSTITUTE(SUBSTITUTE(F$1,"standard",""),"|Float",""),ChapterTable!$1:$1,0),0)*ChapterTable!$P$14
    ),
  OFFSET(F2130,-$B2130+IF($L2130,1,0),0)*
    (VLOOKUP(SUBSTITUTE(SUBSTITUTE(F$1,"standard",""),"|Float","")&amp;IF(OR($L2130=TRUE,$A2130=0,MOD($A2130,ChapterTable!$R$20)&lt;&gt;0),"","보스")&amp;"인게임누적곱배수",ChapterTable!$R:$S,2,0)^D2130
    +VLOOKUP(SUBSTITUTE(SUBSTITUTE(F$1,"standard",""),"|Float","")&amp;IF(OR($L2130=TRUE,$A2130=0,MOD($A2130,ChapterTable!$R$20)&lt;&gt;0),"","보스")&amp;"인게임누적합배수",ChapterTable!$R:$S,2,0)*D2130)
  )
  )
  )
)</f>
        <v>104099.00929999353</v>
      </c>
      <c r="G2130" t="s">
        <v>715</v>
      </c>
      <c r="J2130" t="str">
        <f>IF(ISBLANK(I2130),"",
IFERROR(VLOOKUP(I2130,[1]StringTable!$1:$1048576,MATCH("kor|String",[1]StringTable!$1:$1,0),0),
"스트링없음"))</f>
        <v/>
      </c>
      <c r="L2130" t="b">
        <v>1</v>
      </c>
      <c r="N2130" t="str">
        <f>IF(ISBLANK(M2130),"",IF(ISERROR(VLOOKUP(M2130,MapTable!$A:$A,1,0)),"맵없음",""))</f>
        <v/>
      </c>
      <c r="O2130">
        <f t="shared" si="238"/>
        <v>94</v>
      </c>
      <c r="Q2130">
        <f t="shared" si="239"/>
        <v>94</v>
      </c>
      <c r="R2130" t="b">
        <f t="shared" ca="1" si="240"/>
        <v>1</v>
      </c>
      <c r="T2130" t="b">
        <f t="shared" ca="1" si="24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244"/>
        <v>0.25</v>
      </c>
      <c r="AJ2130">
        <f t="shared" si="242"/>
        <v>0.32</v>
      </c>
      <c r="AK2130">
        <f t="shared" si="243"/>
        <v>1</v>
      </c>
      <c r="AL2130">
        <f t="shared" si="237"/>
        <v>5</v>
      </c>
    </row>
    <row r="2131" spans="1:38" hidden="1" x14ac:dyDescent="0.3">
      <c r="A2131">
        <v>20</v>
      </c>
      <c r="B2131">
        <v>40</v>
      </c>
      <c r="C2131">
        <f>IF(OR($L2131=TRUE,$A2131=0,MOD($A2131,ChapterTable!$R$20)&lt;&gt;0),
MAX(0,INT(($B2131+ChapterTable!$P$26+VLOOKUP(SUBSTITUTE(C$1,"성장단계","")&amp;"단계오프셋",ChapterTable!$R:$S,2,0))/ChapterTable!$P$23)),
MAX(0,INT(($B2131+ChapterTable!$R$26+VLOOKUP(SUBSTITUTE(C$1,"성장단계","")&amp;"보스단계오프셋",ChapterTable!$R:$S,2,0))/ChapterTable!$R$23)))</f>
        <v>4</v>
      </c>
      <c r="D2131">
        <f>IF(OR($L2131=TRUE,$A2131=0,MOD($A2131,ChapterTable!$R$20)&lt;&gt;0),
MAX(0,INT(($B2131+ChapterTable!$P$26+VLOOKUP(SUBSTITUTE(D$1,"성장단계","")&amp;"단계오프셋",ChapterTable!$R:$S,2,0))/ChapterTable!$P$23)),
MAX(0,INT(($B2131+ChapterTable!$R$26+VLOOKUP(SUBSTITUTE(D$1,"성장단계","")&amp;"보스단계오프셋",ChapterTable!$R:$S,2,0))/ChapterTable!$R$23)))</f>
        <v>3</v>
      </c>
      <c r="E2131" s="1">
        <f ca="1">IF(AND($A2131=0,$B2131=1),
    VLOOKUP(1,ChapterTable!$1:$1048576,MATCH("최종"&amp;SUBSTITUTE(SUBSTITUTE(E$1,"standard",""),"|Float",""),ChapterTable!$1:$1,0),0)*ChapterTable!$P$17,
  IF(AND($A2131=0,$B2131=0),
    E2132,
  IF($B2131=0,
    VLOOKUP($A2131,ChapterTable!$1:$1048576,MATCH("최종"&amp;SUBSTITUTE(SUBSTITUTE(E$1,"standard",""),"|Float",""),ChapterTable!$1:$1,0),0),
  IF($B2131=1,
    IF($L2131=FALSE,
      VLOOKUP($A2131,ChapterTable!$1:$1048576,MATCH("최종"&amp;SUBSTITUTE(SUBSTITUTE(E$1,"standard",""),"|Float",""),ChapterTable!$1:$1,0),0),
      VLOOKUP($A2131-ChapterTable!$P$11,ChapterTable!$1:$1048576,MATCH("최종"&amp;SUBSTITUTE(SUBSTITUTE(E$1,"standard",""),"|Float",""),ChapterTable!$1:$1,0),0)*ChapterTable!$P$14
    ),
  OFFSET(E2131,-$B2131+IF($L2131,1,0),0)*IF($B2131&gt;OFFSET($B2131,1,0),ChapterTable!$R$17,1)*
    (VLOOKUP(SUBSTITUTE(SUBSTITUTE(E$1,"standard",""),"|Float","")&amp;IF(OR($L2131=TRUE,$A2131=0,MOD($A2131,ChapterTable!$R$20)&lt;&gt;0),"","보스")&amp;"인게임누적곱배수",ChapterTable!$R:$S,2,0)^C2131
    +VLOOKUP(SUBSTITUTE(SUBSTITUTE(E$1,"standard",""),"|Float","")&amp;IF(OR($L2131=TRUE,$A2131=0,MOD($A2131,ChapterTable!$R$20)&lt;&gt;0),"","보스")&amp;"인게임누적합배수",ChapterTable!$R:$S,2,0)*C2131)
  )
  )
  )
)</f>
        <v>367108.34300079342</v>
      </c>
      <c r="F2131" s="1">
        <f ca="1">IF(AND($A2131=0,$B2131=1),
    VLOOKUP(1,ChapterTable!$1:$1048576,MATCH("최종"&amp;SUBSTITUTE(SUBSTITUTE(F$1,"standard",""),"|Float",""),ChapterTable!$1:$1,0),0)*ChapterTable!$P$17,
  IF(AND($A2131=0,$B2131=0),
    F2132,
  IF($B2131=0,
    VLOOKUP($A2131,ChapterTable!$1:$1048576,MATCH("최종"&amp;SUBSTITUTE(SUBSTITUTE(F$1,"standard",""),"|Float",""),ChapterTable!$1:$1,0),0),
  IF($B2131=1,
    IF($L2131=FALSE,
      VLOOKUP($A2131,ChapterTable!$1:$1048576,MATCH("최종"&amp;SUBSTITUTE(SUBSTITUTE(F$1,"standard",""),"|Float",""),ChapterTable!$1:$1,0),0),
      VLOOKUP($A2131-ChapterTable!$P$11,ChapterTable!$1:$1048576,MATCH("최종"&amp;SUBSTITUTE(SUBSTITUTE(F$1,"standard",""),"|Float",""),ChapterTable!$1:$1,0),0)*ChapterTable!$P$14
    ),
  OFFSET(F2131,-$B2131+IF($L2131,1,0),0)*
    (VLOOKUP(SUBSTITUTE(SUBSTITUTE(F$1,"standard",""),"|Float","")&amp;IF(OR($L2131=TRUE,$A2131=0,MOD($A2131,ChapterTable!$R$20)&lt;&gt;0),"","보스")&amp;"인게임누적곱배수",ChapterTable!$R:$S,2,0)^D2131
    +VLOOKUP(SUBSTITUTE(SUBSTITUTE(F$1,"standard",""),"|Float","")&amp;IF(OR($L2131=TRUE,$A2131=0,MOD($A2131,ChapterTable!$R$20)&lt;&gt;0),"","보스")&amp;"인게임누적합배수",ChapterTable!$R:$S,2,0)*D2131)
  )
  )
  )
)</f>
        <v>104099.00929999353</v>
      </c>
      <c r="G2131" t="s">
        <v>715</v>
      </c>
      <c r="J2131" t="str">
        <f>IF(ISBLANK(I2131),"",
IFERROR(VLOOKUP(I2131,[1]StringTable!$1:$1048576,MATCH("kor|String",[1]StringTable!$1:$1,0),0),
"스트링없음"))</f>
        <v/>
      </c>
      <c r="L2131" t="b">
        <v>1</v>
      </c>
      <c r="N2131" t="str">
        <f>IF(ISBLANK(M2131),"",IF(ISERROR(VLOOKUP(M2131,MapTable!$A:$A,1,0)),"맵없음",""))</f>
        <v/>
      </c>
      <c r="O2131">
        <f t="shared" si="238"/>
        <v>24</v>
      </c>
      <c r="Q2131">
        <f t="shared" si="239"/>
        <v>24</v>
      </c>
      <c r="R2131" t="b">
        <f t="shared" ca="1" si="240"/>
        <v>1</v>
      </c>
      <c r="T2131" t="b">
        <f t="shared" ca="1" si="24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244"/>
        <v>0.25</v>
      </c>
      <c r="AJ2131">
        <f t="shared" si="242"/>
        <v>1</v>
      </c>
      <c r="AK2131">
        <f t="shared" si="243"/>
        <v>4</v>
      </c>
      <c r="AL2131">
        <f t="shared" si="237"/>
        <v>5</v>
      </c>
    </row>
    <row r="2132" spans="1:38" hidden="1" x14ac:dyDescent="0.3">
      <c r="A2132">
        <v>20</v>
      </c>
      <c r="B2132">
        <v>41</v>
      </c>
      <c r="C2132">
        <f>IF(OR($L2132=TRUE,$A2132=0,MOD($A2132,ChapterTable!$R$20)&lt;&gt;0),
MAX(0,INT(($B2132+ChapterTable!$P$26+VLOOKUP(SUBSTITUTE(C$1,"성장단계","")&amp;"단계오프셋",ChapterTable!$R:$S,2,0))/ChapterTable!$P$23)),
MAX(0,INT(($B2132+ChapterTable!$R$26+VLOOKUP(SUBSTITUTE(C$1,"성장단계","")&amp;"보스단계오프셋",ChapterTable!$R:$S,2,0))/ChapterTable!$R$23)))</f>
        <v>4</v>
      </c>
      <c r="D2132">
        <f>IF(OR($L2132=TRUE,$A2132=0,MOD($A2132,ChapterTable!$R$20)&lt;&gt;0),
MAX(0,INT(($B2132+ChapterTable!$P$26+VLOOKUP(SUBSTITUTE(D$1,"성장단계","")&amp;"단계오프셋",ChapterTable!$R:$S,2,0))/ChapterTable!$P$23)),
MAX(0,INT(($B2132+ChapterTable!$R$26+VLOOKUP(SUBSTITUTE(D$1,"성장단계","")&amp;"보스단계오프셋",ChapterTable!$R:$S,2,0))/ChapterTable!$R$23)))</f>
        <v>4</v>
      </c>
      <c r="E2132" s="1">
        <f ca="1">IF(AND($A2132=0,$B2132=1),
    VLOOKUP(1,ChapterTable!$1:$1048576,MATCH("최종"&amp;SUBSTITUTE(SUBSTITUTE(E$1,"standard",""),"|Float",""),ChapterTable!$1:$1,0),0)*ChapterTable!$P$17,
  IF(AND($A2132=0,$B2132=0),
    E2133,
  IF($B2132=0,
    VLOOKUP($A2132,ChapterTable!$1:$1048576,MATCH("최종"&amp;SUBSTITUTE(SUBSTITUTE(E$1,"standard",""),"|Float",""),ChapterTable!$1:$1,0),0),
  IF($B2132=1,
    IF($L2132=FALSE,
      VLOOKUP($A2132,ChapterTable!$1:$1048576,MATCH("최종"&amp;SUBSTITUTE(SUBSTITUTE(E$1,"standard",""),"|Float",""),ChapterTable!$1:$1,0),0),
      VLOOKUP($A2132-ChapterTable!$P$11,ChapterTable!$1:$1048576,MATCH("최종"&amp;SUBSTITUTE(SUBSTITUTE(E$1,"standard",""),"|Float",""),ChapterTable!$1:$1,0),0)*ChapterTable!$P$14
    ),
  OFFSET(E2132,-$B2132+IF($L2132,1,0),0)*IF($B2132&gt;OFFSET($B2132,1,0),ChapterTable!$R$17,1)*
    (VLOOKUP(SUBSTITUTE(SUBSTITUTE(E$1,"standard",""),"|Float","")&amp;IF(OR($L2132=TRUE,$A2132=0,MOD($A2132,ChapterTable!$R$20)&lt;&gt;0),"","보스")&amp;"인게임누적곱배수",ChapterTable!$R:$S,2,0)^C2132
    +VLOOKUP(SUBSTITUTE(SUBSTITUTE(E$1,"standard",""),"|Float","")&amp;IF(OR($L2132=TRUE,$A2132=0,MOD($A2132,ChapterTable!$R$20)&lt;&gt;0),"","보스")&amp;"인게임누적합배수",ChapterTable!$R:$S,2,0)*C2132)
  )
  )
  )
)</f>
        <v>367108.34300079342</v>
      </c>
      <c r="F2132" s="1">
        <f ca="1">IF(AND($A2132=0,$B2132=1),
    VLOOKUP(1,ChapterTable!$1:$1048576,MATCH("최종"&amp;SUBSTITUTE(SUBSTITUTE(F$1,"standard",""),"|Float",""),ChapterTable!$1:$1,0),0)*ChapterTable!$P$17,
  IF(AND($A2132=0,$B2132=0),
    F2133,
  IF($B2132=0,
    VLOOKUP($A2132,ChapterTable!$1:$1048576,MATCH("최종"&amp;SUBSTITUTE(SUBSTITUTE(F$1,"standard",""),"|Float",""),ChapterTable!$1:$1,0),0),
  IF($B2132=1,
    IF($L2132=FALSE,
      VLOOKUP($A2132,ChapterTable!$1:$1048576,MATCH("최종"&amp;SUBSTITUTE(SUBSTITUTE(F$1,"standard",""),"|Float",""),ChapterTable!$1:$1,0),0),
      VLOOKUP($A2132-ChapterTable!$P$11,ChapterTable!$1:$1048576,MATCH("최종"&amp;SUBSTITUTE(SUBSTITUTE(F$1,"standard",""),"|Float",""),ChapterTable!$1:$1,0),0)*ChapterTable!$P$14
    ),
  OFFSET(F2132,-$B2132+IF($L2132,1,0),0)*
    (VLOOKUP(SUBSTITUTE(SUBSTITUTE(F$1,"standard",""),"|Float","")&amp;IF(OR($L2132=TRUE,$A2132=0,MOD($A2132,ChapterTable!$R$20)&lt;&gt;0),"","보스")&amp;"인게임누적곱배수",ChapterTable!$R:$S,2,0)^D2132
    +VLOOKUP(SUBSTITUTE(SUBSTITUTE(F$1,"standard",""),"|Float","")&amp;IF(OR($L2132=TRUE,$A2132=0,MOD($A2132,ChapterTable!$R$20)&lt;&gt;0),"","보스")&amp;"인게임누적합배수",ChapterTable!$R:$S,2,0)*D2132)
  )
  )
  )
)</f>
        <v>110472.41803264618</v>
      </c>
      <c r="G2132" t="s">
        <v>715</v>
      </c>
      <c r="J2132" t="str">
        <f>IF(ISBLANK(I2132),"",
IFERROR(VLOOKUP(I2132,[1]StringTable!$1:$1048576,MATCH("kor|String",[1]StringTable!$1:$1,0),0),
"스트링없음"))</f>
        <v/>
      </c>
      <c r="L2132" t="b">
        <v>1</v>
      </c>
      <c r="N2132" t="str">
        <f>IF(ISBLANK(M2132),"",IF(ISERROR(VLOOKUP(M2132,MapTable!$A:$A,1,0)),"맵없음",""))</f>
        <v/>
      </c>
      <c r="O2132">
        <f t="shared" si="238"/>
        <v>5</v>
      </c>
      <c r="Q2132">
        <f t="shared" si="239"/>
        <v>5</v>
      </c>
      <c r="R2132" t="b">
        <f t="shared" ca="1" si="240"/>
        <v>1</v>
      </c>
      <c r="T2132" t="b">
        <f t="shared" ca="1" si="24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244"/>
        <v>0.2</v>
      </c>
      <c r="AJ2132">
        <f t="shared" si="242"/>
        <v>0.27466666000000001</v>
      </c>
      <c r="AK2132">
        <f t="shared" si="243"/>
        <v>1</v>
      </c>
      <c r="AL2132">
        <f t="shared" si="237"/>
        <v>5</v>
      </c>
    </row>
    <row r="2133" spans="1:38" hidden="1" x14ac:dyDescent="0.3">
      <c r="A2133">
        <v>20</v>
      </c>
      <c r="B2133">
        <v>42</v>
      </c>
      <c r="C2133">
        <f>IF(OR($L2133=TRUE,$A2133=0,MOD($A2133,ChapterTable!$R$20)&lt;&gt;0),
MAX(0,INT(($B2133+ChapterTable!$P$26+VLOOKUP(SUBSTITUTE(C$1,"성장단계","")&amp;"단계오프셋",ChapterTable!$R:$S,2,0))/ChapterTable!$P$23)),
MAX(0,INT(($B2133+ChapterTable!$R$26+VLOOKUP(SUBSTITUTE(C$1,"성장단계","")&amp;"보스단계오프셋",ChapterTable!$R:$S,2,0))/ChapterTable!$R$23)))</f>
        <v>4</v>
      </c>
      <c r="D2133">
        <f>IF(OR($L2133=TRUE,$A2133=0,MOD($A2133,ChapterTable!$R$20)&lt;&gt;0),
MAX(0,INT(($B2133+ChapterTable!$P$26+VLOOKUP(SUBSTITUTE(D$1,"성장단계","")&amp;"단계오프셋",ChapterTable!$R:$S,2,0))/ChapterTable!$P$23)),
MAX(0,INT(($B2133+ChapterTable!$R$26+VLOOKUP(SUBSTITUTE(D$1,"성장단계","")&amp;"보스단계오프셋",ChapterTable!$R:$S,2,0))/ChapterTable!$R$23)))</f>
        <v>4</v>
      </c>
      <c r="E2133" s="1">
        <f ca="1">IF(AND($A2133=0,$B2133=1),
    VLOOKUP(1,ChapterTable!$1:$1048576,MATCH("최종"&amp;SUBSTITUTE(SUBSTITUTE(E$1,"standard",""),"|Float",""),ChapterTable!$1:$1,0),0)*ChapterTable!$P$17,
  IF(AND($A2133=0,$B2133=0),
    E2134,
  IF($B2133=0,
    VLOOKUP($A2133,ChapterTable!$1:$1048576,MATCH("최종"&amp;SUBSTITUTE(SUBSTITUTE(E$1,"standard",""),"|Float",""),ChapterTable!$1:$1,0),0),
  IF($B2133=1,
    IF($L2133=FALSE,
      VLOOKUP($A2133,ChapterTable!$1:$1048576,MATCH("최종"&amp;SUBSTITUTE(SUBSTITUTE(E$1,"standard",""),"|Float",""),ChapterTable!$1:$1,0),0),
      VLOOKUP($A2133-ChapterTable!$P$11,ChapterTable!$1:$1048576,MATCH("최종"&amp;SUBSTITUTE(SUBSTITUTE(E$1,"standard",""),"|Float",""),ChapterTable!$1:$1,0),0)*ChapterTable!$P$14
    ),
  OFFSET(E2133,-$B2133+IF($L2133,1,0),0)*IF($B2133&gt;OFFSET($B2133,1,0),ChapterTable!$R$17,1)*
    (VLOOKUP(SUBSTITUTE(SUBSTITUTE(E$1,"standard",""),"|Float","")&amp;IF(OR($L2133=TRUE,$A2133=0,MOD($A2133,ChapterTable!$R$20)&lt;&gt;0),"","보스")&amp;"인게임누적곱배수",ChapterTable!$R:$S,2,0)^C2133
    +VLOOKUP(SUBSTITUTE(SUBSTITUTE(E$1,"standard",""),"|Float","")&amp;IF(OR($L2133=TRUE,$A2133=0,MOD($A2133,ChapterTable!$R$20)&lt;&gt;0),"","보스")&amp;"인게임누적합배수",ChapterTable!$R:$S,2,0)*C2133)
  )
  )
  )
)</f>
        <v>367108.34300079342</v>
      </c>
      <c r="F2133" s="1">
        <f ca="1">IF(AND($A2133=0,$B2133=1),
    VLOOKUP(1,ChapterTable!$1:$1048576,MATCH("최종"&amp;SUBSTITUTE(SUBSTITUTE(F$1,"standard",""),"|Float",""),ChapterTable!$1:$1,0),0)*ChapterTable!$P$17,
  IF(AND($A2133=0,$B2133=0),
    F2134,
  IF($B2133=0,
    VLOOKUP($A2133,ChapterTable!$1:$1048576,MATCH("최종"&amp;SUBSTITUTE(SUBSTITUTE(F$1,"standard",""),"|Float",""),ChapterTable!$1:$1,0),0),
  IF($B2133=1,
    IF($L2133=FALSE,
      VLOOKUP($A2133,ChapterTable!$1:$1048576,MATCH("최종"&amp;SUBSTITUTE(SUBSTITUTE(F$1,"standard",""),"|Float",""),ChapterTable!$1:$1,0),0),
      VLOOKUP($A2133-ChapterTable!$P$11,ChapterTable!$1:$1048576,MATCH("최종"&amp;SUBSTITUTE(SUBSTITUTE(F$1,"standard",""),"|Float",""),ChapterTable!$1:$1,0),0)*ChapterTable!$P$14
    ),
  OFFSET(F2133,-$B2133+IF($L2133,1,0),0)*
    (VLOOKUP(SUBSTITUTE(SUBSTITUTE(F$1,"standard",""),"|Float","")&amp;IF(OR($L2133=TRUE,$A2133=0,MOD($A2133,ChapterTable!$R$20)&lt;&gt;0),"","보스")&amp;"인게임누적곱배수",ChapterTable!$R:$S,2,0)^D2133
    +VLOOKUP(SUBSTITUTE(SUBSTITUTE(F$1,"standard",""),"|Float","")&amp;IF(OR($L2133=TRUE,$A2133=0,MOD($A2133,ChapterTable!$R$20)&lt;&gt;0),"","보스")&amp;"인게임누적합배수",ChapterTable!$R:$S,2,0)*D2133)
  )
  )
  )
)</f>
        <v>110472.41803264618</v>
      </c>
      <c r="G2133" t="s">
        <v>715</v>
      </c>
      <c r="J2133" t="str">
        <f>IF(ISBLANK(I2133),"",
IFERROR(VLOOKUP(I2133,[1]StringTable!$1:$1048576,MATCH("kor|String",[1]StringTable!$1:$1,0),0),
"스트링없음"))</f>
        <v/>
      </c>
      <c r="L2133" t="b">
        <v>1</v>
      </c>
      <c r="N2133" t="str">
        <f>IF(ISBLANK(M2133),"",IF(ISERROR(VLOOKUP(M2133,MapTable!$A:$A,1,0)),"맵없음",""))</f>
        <v/>
      </c>
      <c r="O2133">
        <f t="shared" si="238"/>
        <v>5</v>
      </c>
      <c r="Q2133">
        <f t="shared" si="239"/>
        <v>5</v>
      </c>
      <c r="R2133" t="b">
        <f t="shared" ca="1" si="240"/>
        <v>1</v>
      </c>
      <c r="T2133" t="b">
        <f t="shared" ca="1" si="24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244"/>
        <v>0.2</v>
      </c>
      <c r="AJ2133">
        <f t="shared" si="242"/>
        <v>0.27466666000000001</v>
      </c>
      <c r="AK2133">
        <f t="shared" si="243"/>
        <v>1</v>
      </c>
      <c r="AL2133">
        <f t="shared" si="237"/>
        <v>5</v>
      </c>
    </row>
    <row r="2134" spans="1:38" hidden="1" x14ac:dyDescent="0.3">
      <c r="A2134">
        <v>20</v>
      </c>
      <c r="B2134">
        <v>43</v>
      </c>
      <c r="C2134">
        <f>IF(OR($L2134=TRUE,$A2134=0,MOD($A2134,ChapterTable!$R$20)&lt;&gt;0),
MAX(0,INT(($B2134+ChapterTable!$P$26+VLOOKUP(SUBSTITUTE(C$1,"성장단계","")&amp;"단계오프셋",ChapterTable!$R:$S,2,0))/ChapterTable!$P$23)),
MAX(0,INT(($B2134+ChapterTable!$R$26+VLOOKUP(SUBSTITUTE(C$1,"성장단계","")&amp;"보스단계오프셋",ChapterTable!$R:$S,2,0))/ChapterTable!$R$23)))</f>
        <v>4</v>
      </c>
      <c r="D2134">
        <f>IF(OR($L2134=TRUE,$A2134=0,MOD($A2134,ChapterTable!$R$20)&lt;&gt;0),
MAX(0,INT(($B2134+ChapterTable!$P$26+VLOOKUP(SUBSTITUTE(D$1,"성장단계","")&amp;"단계오프셋",ChapterTable!$R:$S,2,0))/ChapterTable!$P$23)),
MAX(0,INT(($B2134+ChapterTable!$R$26+VLOOKUP(SUBSTITUTE(D$1,"성장단계","")&amp;"보스단계오프셋",ChapterTable!$R:$S,2,0))/ChapterTable!$R$23)))</f>
        <v>4</v>
      </c>
      <c r="E2134" s="1">
        <f ca="1">IF(AND($A2134=0,$B2134=1),
    VLOOKUP(1,ChapterTable!$1:$1048576,MATCH("최종"&amp;SUBSTITUTE(SUBSTITUTE(E$1,"standard",""),"|Float",""),ChapterTable!$1:$1,0),0)*ChapterTable!$P$17,
  IF(AND($A2134=0,$B2134=0),
    E2135,
  IF($B2134=0,
    VLOOKUP($A2134,ChapterTable!$1:$1048576,MATCH("최종"&amp;SUBSTITUTE(SUBSTITUTE(E$1,"standard",""),"|Float",""),ChapterTable!$1:$1,0),0),
  IF($B2134=1,
    IF($L2134=FALSE,
      VLOOKUP($A2134,ChapterTable!$1:$1048576,MATCH("최종"&amp;SUBSTITUTE(SUBSTITUTE(E$1,"standard",""),"|Float",""),ChapterTable!$1:$1,0),0),
      VLOOKUP($A2134-ChapterTable!$P$11,ChapterTable!$1:$1048576,MATCH("최종"&amp;SUBSTITUTE(SUBSTITUTE(E$1,"standard",""),"|Float",""),ChapterTable!$1:$1,0),0)*ChapterTable!$P$14
    ),
  OFFSET(E2134,-$B2134+IF($L2134,1,0),0)*IF($B2134&gt;OFFSET($B2134,1,0),ChapterTable!$R$17,1)*
    (VLOOKUP(SUBSTITUTE(SUBSTITUTE(E$1,"standard",""),"|Float","")&amp;IF(OR($L2134=TRUE,$A2134=0,MOD($A2134,ChapterTable!$R$20)&lt;&gt;0),"","보스")&amp;"인게임누적곱배수",ChapterTable!$R:$S,2,0)^C2134
    +VLOOKUP(SUBSTITUTE(SUBSTITUTE(E$1,"standard",""),"|Float","")&amp;IF(OR($L2134=TRUE,$A2134=0,MOD($A2134,ChapterTable!$R$20)&lt;&gt;0),"","보스")&amp;"인게임누적합배수",ChapterTable!$R:$S,2,0)*C2134)
  )
  )
  )
)</f>
        <v>367108.34300079342</v>
      </c>
      <c r="F2134" s="1">
        <f ca="1">IF(AND($A2134=0,$B2134=1),
    VLOOKUP(1,ChapterTable!$1:$1048576,MATCH("최종"&amp;SUBSTITUTE(SUBSTITUTE(F$1,"standard",""),"|Float",""),ChapterTable!$1:$1,0),0)*ChapterTable!$P$17,
  IF(AND($A2134=0,$B2134=0),
    F2135,
  IF($B2134=0,
    VLOOKUP($A2134,ChapterTable!$1:$1048576,MATCH("최종"&amp;SUBSTITUTE(SUBSTITUTE(F$1,"standard",""),"|Float",""),ChapterTable!$1:$1,0),0),
  IF($B2134=1,
    IF($L2134=FALSE,
      VLOOKUP($A2134,ChapterTable!$1:$1048576,MATCH("최종"&amp;SUBSTITUTE(SUBSTITUTE(F$1,"standard",""),"|Float",""),ChapterTable!$1:$1,0),0),
      VLOOKUP($A2134-ChapterTable!$P$11,ChapterTable!$1:$1048576,MATCH("최종"&amp;SUBSTITUTE(SUBSTITUTE(F$1,"standard",""),"|Float",""),ChapterTable!$1:$1,0),0)*ChapterTable!$P$14
    ),
  OFFSET(F2134,-$B2134+IF($L2134,1,0),0)*
    (VLOOKUP(SUBSTITUTE(SUBSTITUTE(F$1,"standard",""),"|Float","")&amp;IF(OR($L2134=TRUE,$A2134=0,MOD($A2134,ChapterTable!$R$20)&lt;&gt;0),"","보스")&amp;"인게임누적곱배수",ChapterTable!$R:$S,2,0)^D2134
    +VLOOKUP(SUBSTITUTE(SUBSTITUTE(F$1,"standard",""),"|Float","")&amp;IF(OR($L2134=TRUE,$A2134=0,MOD($A2134,ChapterTable!$R$20)&lt;&gt;0),"","보스")&amp;"인게임누적합배수",ChapterTable!$R:$S,2,0)*D2134)
  )
  )
  )
)</f>
        <v>110472.41803264618</v>
      </c>
      <c r="G2134" t="s">
        <v>715</v>
      </c>
      <c r="J2134" t="str">
        <f>IF(ISBLANK(I2134),"",
IFERROR(VLOOKUP(I2134,[1]StringTable!$1:$1048576,MATCH("kor|String",[1]StringTable!$1:$1,0),0),
"스트링없음"))</f>
        <v/>
      </c>
      <c r="L2134" t="b">
        <v>1</v>
      </c>
      <c r="N2134" t="str">
        <f>IF(ISBLANK(M2134),"",IF(ISERROR(VLOOKUP(M2134,MapTable!$A:$A,1,0)),"맵없음",""))</f>
        <v/>
      </c>
      <c r="O2134">
        <f t="shared" si="238"/>
        <v>5</v>
      </c>
      <c r="Q2134">
        <f t="shared" si="239"/>
        <v>5</v>
      </c>
      <c r="R2134" t="b">
        <f t="shared" ca="1" si="240"/>
        <v>1</v>
      </c>
      <c r="T2134" t="b">
        <f t="shared" ca="1" si="24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244"/>
        <v>0.2</v>
      </c>
      <c r="AJ2134">
        <f t="shared" si="242"/>
        <v>0.27466666000000001</v>
      </c>
      <c r="AK2134">
        <f t="shared" si="243"/>
        <v>1</v>
      </c>
      <c r="AL2134">
        <f t="shared" si="237"/>
        <v>5</v>
      </c>
    </row>
    <row r="2135" spans="1:38" hidden="1" x14ac:dyDescent="0.3">
      <c r="A2135">
        <v>20</v>
      </c>
      <c r="B2135">
        <v>44</v>
      </c>
      <c r="C2135">
        <f>IF(OR($L2135=TRUE,$A2135=0,MOD($A2135,ChapterTable!$R$20)&lt;&gt;0),
MAX(0,INT(($B2135+ChapterTable!$P$26+VLOOKUP(SUBSTITUTE(C$1,"성장단계","")&amp;"단계오프셋",ChapterTable!$R:$S,2,0))/ChapterTable!$P$23)),
MAX(0,INT(($B2135+ChapterTable!$R$26+VLOOKUP(SUBSTITUTE(C$1,"성장단계","")&amp;"보스단계오프셋",ChapterTable!$R:$S,2,0))/ChapterTable!$R$23)))</f>
        <v>4</v>
      </c>
      <c r="D2135">
        <f>IF(OR($L2135=TRUE,$A2135=0,MOD($A2135,ChapterTable!$R$20)&lt;&gt;0),
MAX(0,INT(($B2135+ChapterTable!$P$26+VLOOKUP(SUBSTITUTE(D$1,"성장단계","")&amp;"단계오프셋",ChapterTable!$R:$S,2,0))/ChapterTable!$P$23)),
MAX(0,INT(($B2135+ChapterTable!$R$26+VLOOKUP(SUBSTITUTE(D$1,"성장단계","")&amp;"보스단계오프셋",ChapterTable!$R:$S,2,0))/ChapterTable!$R$23)))</f>
        <v>4</v>
      </c>
      <c r="E2135" s="1">
        <f ca="1">IF(AND($A2135=0,$B2135=1),
    VLOOKUP(1,ChapterTable!$1:$1048576,MATCH("최종"&amp;SUBSTITUTE(SUBSTITUTE(E$1,"standard",""),"|Float",""),ChapterTable!$1:$1,0),0)*ChapterTable!$P$17,
  IF(AND($A2135=0,$B2135=0),
    E2136,
  IF($B2135=0,
    VLOOKUP($A2135,ChapterTable!$1:$1048576,MATCH("최종"&amp;SUBSTITUTE(SUBSTITUTE(E$1,"standard",""),"|Float",""),ChapterTable!$1:$1,0),0),
  IF($B2135=1,
    IF($L2135=FALSE,
      VLOOKUP($A2135,ChapterTable!$1:$1048576,MATCH("최종"&amp;SUBSTITUTE(SUBSTITUTE(E$1,"standard",""),"|Float",""),ChapterTable!$1:$1,0),0),
      VLOOKUP($A2135-ChapterTable!$P$11,ChapterTable!$1:$1048576,MATCH("최종"&amp;SUBSTITUTE(SUBSTITUTE(E$1,"standard",""),"|Float",""),ChapterTable!$1:$1,0),0)*ChapterTable!$P$14
    ),
  OFFSET(E2135,-$B2135+IF($L2135,1,0),0)*IF($B2135&gt;OFFSET($B2135,1,0),ChapterTable!$R$17,1)*
    (VLOOKUP(SUBSTITUTE(SUBSTITUTE(E$1,"standard",""),"|Float","")&amp;IF(OR($L2135=TRUE,$A2135=0,MOD($A2135,ChapterTable!$R$20)&lt;&gt;0),"","보스")&amp;"인게임누적곱배수",ChapterTable!$R:$S,2,0)^C2135
    +VLOOKUP(SUBSTITUTE(SUBSTITUTE(E$1,"standard",""),"|Float","")&amp;IF(OR($L2135=TRUE,$A2135=0,MOD($A2135,ChapterTable!$R$20)&lt;&gt;0),"","보스")&amp;"인게임누적합배수",ChapterTable!$R:$S,2,0)*C2135)
  )
  )
  )
)</f>
        <v>367108.34300079342</v>
      </c>
      <c r="F2135" s="1">
        <f ca="1">IF(AND($A2135=0,$B2135=1),
    VLOOKUP(1,ChapterTable!$1:$1048576,MATCH("최종"&amp;SUBSTITUTE(SUBSTITUTE(F$1,"standard",""),"|Float",""),ChapterTable!$1:$1,0),0)*ChapterTable!$P$17,
  IF(AND($A2135=0,$B2135=0),
    F2136,
  IF($B2135=0,
    VLOOKUP($A2135,ChapterTable!$1:$1048576,MATCH("최종"&amp;SUBSTITUTE(SUBSTITUTE(F$1,"standard",""),"|Float",""),ChapterTable!$1:$1,0),0),
  IF($B2135=1,
    IF($L2135=FALSE,
      VLOOKUP($A2135,ChapterTable!$1:$1048576,MATCH("최종"&amp;SUBSTITUTE(SUBSTITUTE(F$1,"standard",""),"|Float",""),ChapterTable!$1:$1,0),0),
      VLOOKUP($A2135-ChapterTable!$P$11,ChapterTable!$1:$1048576,MATCH("최종"&amp;SUBSTITUTE(SUBSTITUTE(F$1,"standard",""),"|Float",""),ChapterTable!$1:$1,0),0)*ChapterTable!$P$14
    ),
  OFFSET(F2135,-$B2135+IF($L2135,1,0),0)*
    (VLOOKUP(SUBSTITUTE(SUBSTITUTE(F$1,"standard",""),"|Float","")&amp;IF(OR($L2135=TRUE,$A2135=0,MOD($A2135,ChapterTable!$R$20)&lt;&gt;0),"","보스")&amp;"인게임누적곱배수",ChapterTable!$R:$S,2,0)^D2135
    +VLOOKUP(SUBSTITUTE(SUBSTITUTE(F$1,"standard",""),"|Float","")&amp;IF(OR($L2135=TRUE,$A2135=0,MOD($A2135,ChapterTable!$R$20)&lt;&gt;0),"","보스")&amp;"인게임누적합배수",ChapterTable!$R:$S,2,0)*D2135)
  )
  )
  )
)</f>
        <v>110472.41803264618</v>
      </c>
      <c r="G2135" t="s">
        <v>715</v>
      </c>
      <c r="J2135" t="str">
        <f>IF(ISBLANK(I2135),"",
IFERROR(VLOOKUP(I2135,[1]StringTable!$1:$1048576,MATCH("kor|String",[1]StringTable!$1:$1,0),0),
"스트링없음"))</f>
        <v/>
      </c>
      <c r="L2135" t="b">
        <v>1</v>
      </c>
      <c r="N2135" t="str">
        <f>IF(ISBLANK(M2135),"",IF(ISERROR(VLOOKUP(M2135,MapTable!$A:$A,1,0)),"맵없음",""))</f>
        <v/>
      </c>
      <c r="O2135">
        <f t="shared" si="238"/>
        <v>5</v>
      </c>
      <c r="Q2135">
        <f t="shared" si="239"/>
        <v>5</v>
      </c>
      <c r="R2135" t="b">
        <f t="shared" ca="1" si="240"/>
        <v>1</v>
      </c>
      <c r="T2135" t="b">
        <f t="shared" ca="1" si="24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244"/>
        <v>0.2</v>
      </c>
      <c r="AJ2135">
        <f t="shared" si="242"/>
        <v>0.27466666000000001</v>
      </c>
      <c r="AK2135">
        <f t="shared" si="243"/>
        <v>1</v>
      </c>
      <c r="AL2135">
        <f t="shared" si="237"/>
        <v>5</v>
      </c>
    </row>
    <row r="2136" spans="1:38" hidden="1" x14ac:dyDescent="0.3">
      <c r="A2136">
        <v>20</v>
      </c>
      <c r="B2136">
        <v>45</v>
      </c>
      <c r="C2136">
        <f>IF(OR($L2136=TRUE,$A2136=0,MOD($A2136,ChapterTable!$R$20)&lt;&gt;0),
MAX(0,INT(($B2136+ChapterTable!$P$26+VLOOKUP(SUBSTITUTE(C$1,"성장단계","")&amp;"단계오프셋",ChapterTable!$R:$S,2,0))/ChapterTable!$P$23)),
MAX(0,INT(($B2136+ChapterTable!$R$26+VLOOKUP(SUBSTITUTE(C$1,"성장단계","")&amp;"보스단계오프셋",ChapterTable!$R:$S,2,0))/ChapterTable!$R$23)))</f>
        <v>4</v>
      </c>
      <c r="D2136">
        <f>IF(OR($L2136=TRUE,$A2136=0,MOD($A2136,ChapterTable!$R$20)&lt;&gt;0),
MAX(0,INT(($B2136+ChapterTable!$P$26+VLOOKUP(SUBSTITUTE(D$1,"성장단계","")&amp;"단계오프셋",ChapterTable!$R:$S,2,0))/ChapterTable!$P$23)),
MAX(0,INT(($B2136+ChapterTable!$R$26+VLOOKUP(SUBSTITUTE(D$1,"성장단계","")&amp;"보스단계오프셋",ChapterTable!$R:$S,2,0))/ChapterTable!$R$23)))</f>
        <v>4</v>
      </c>
      <c r="E2136" s="1">
        <f ca="1">IF(AND($A2136=0,$B2136=1),
    VLOOKUP(1,ChapterTable!$1:$1048576,MATCH("최종"&amp;SUBSTITUTE(SUBSTITUTE(E$1,"standard",""),"|Float",""),ChapterTable!$1:$1,0),0)*ChapterTable!$P$17,
  IF(AND($A2136=0,$B2136=0),
    E2137,
  IF($B2136=0,
    VLOOKUP($A2136,ChapterTable!$1:$1048576,MATCH("최종"&amp;SUBSTITUTE(SUBSTITUTE(E$1,"standard",""),"|Float",""),ChapterTable!$1:$1,0),0),
  IF($B2136=1,
    IF($L2136=FALSE,
      VLOOKUP($A2136,ChapterTable!$1:$1048576,MATCH("최종"&amp;SUBSTITUTE(SUBSTITUTE(E$1,"standard",""),"|Float",""),ChapterTable!$1:$1,0),0),
      VLOOKUP($A2136-ChapterTable!$P$11,ChapterTable!$1:$1048576,MATCH("최종"&amp;SUBSTITUTE(SUBSTITUTE(E$1,"standard",""),"|Float",""),ChapterTable!$1:$1,0),0)*ChapterTable!$P$14
    ),
  OFFSET(E2136,-$B2136+IF($L2136,1,0),0)*IF($B2136&gt;OFFSET($B2136,1,0),ChapterTable!$R$17,1)*
    (VLOOKUP(SUBSTITUTE(SUBSTITUTE(E$1,"standard",""),"|Float","")&amp;IF(OR($L2136=TRUE,$A2136=0,MOD($A2136,ChapterTable!$R$20)&lt;&gt;0),"","보스")&amp;"인게임누적곱배수",ChapterTable!$R:$S,2,0)^C2136
    +VLOOKUP(SUBSTITUTE(SUBSTITUTE(E$1,"standard",""),"|Float","")&amp;IF(OR($L2136=TRUE,$A2136=0,MOD($A2136,ChapterTable!$R$20)&lt;&gt;0),"","보스")&amp;"인게임누적합배수",ChapterTable!$R:$S,2,0)*C2136)
  )
  )
  )
)</f>
        <v>367108.34300079342</v>
      </c>
      <c r="F2136" s="1">
        <f ca="1">IF(AND($A2136=0,$B2136=1),
    VLOOKUP(1,ChapterTable!$1:$1048576,MATCH("최종"&amp;SUBSTITUTE(SUBSTITUTE(F$1,"standard",""),"|Float",""),ChapterTable!$1:$1,0),0)*ChapterTable!$P$17,
  IF(AND($A2136=0,$B2136=0),
    F2137,
  IF($B2136=0,
    VLOOKUP($A2136,ChapterTable!$1:$1048576,MATCH("최종"&amp;SUBSTITUTE(SUBSTITUTE(F$1,"standard",""),"|Float",""),ChapterTable!$1:$1,0),0),
  IF($B2136=1,
    IF($L2136=FALSE,
      VLOOKUP($A2136,ChapterTable!$1:$1048576,MATCH("최종"&amp;SUBSTITUTE(SUBSTITUTE(F$1,"standard",""),"|Float",""),ChapterTable!$1:$1,0),0),
      VLOOKUP($A2136-ChapterTable!$P$11,ChapterTable!$1:$1048576,MATCH("최종"&amp;SUBSTITUTE(SUBSTITUTE(F$1,"standard",""),"|Float",""),ChapterTable!$1:$1,0),0)*ChapterTable!$P$14
    ),
  OFFSET(F2136,-$B2136+IF($L2136,1,0),0)*
    (VLOOKUP(SUBSTITUTE(SUBSTITUTE(F$1,"standard",""),"|Float","")&amp;IF(OR($L2136=TRUE,$A2136=0,MOD($A2136,ChapterTable!$R$20)&lt;&gt;0),"","보스")&amp;"인게임누적곱배수",ChapterTable!$R:$S,2,0)^D2136
    +VLOOKUP(SUBSTITUTE(SUBSTITUTE(F$1,"standard",""),"|Float","")&amp;IF(OR($L2136=TRUE,$A2136=0,MOD($A2136,ChapterTable!$R$20)&lt;&gt;0),"","보스")&amp;"인게임누적합배수",ChapterTable!$R:$S,2,0)*D2136)
  )
  )
  )
)</f>
        <v>110472.41803264618</v>
      </c>
      <c r="G2136" t="s">
        <v>715</v>
      </c>
      <c r="J2136" t="str">
        <f>IF(ISBLANK(I2136),"",
IFERROR(VLOOKUP(I2136,[1]StringTable!$1:$1048576,MATCH("kor|String",[1]StringTable!$1:$1,0),0),
"스트링없음"))</f>
        <v/>
      </c>
      <c r="L2136" t="b">
        <v>1</v>
      </c>
      <c r="N2136" t="str">
        <f>IF(ISBLANK(M2136),"",IF(ISERROR(VLOOKUP(M2136,MapTable!$A:$A,1,0)),"맵없음",""))</f>
        <v/>
      </c>
      <c r="O2136">
        <f t="shared" si="238"/>
        <v>11</v>
      </c>
      <c r="Q2136">
        <f t="shared" si="239"/>
        <v>11</v>
      </c>
      <c r="R2136" t="b">
        <f t="shared" ca="1" si="240"/>
        <v>1</v>
      </c>
      <c r="T2136" t="b">
        <f t="shared" ca="1" si="24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244"/>
        <v>0.2</v>
      </c>
      <c r="AJ2136">
        <f t="shared" si="242"/>
        <v>0.27466666000000001</v>
      </c>
      <c r="AK2136">
        <f t="shared" si="243"/>
        <v>1</v>
      </c>
      <c r="AL2136">
        <f t="shared" si="237"/>
        <v>5</v>
      </c>
    </row>
    <row r="2137" spans="1:38" hidden="1" x14ac:dyDescent="0.3">
      <c r="A2137">
        <v>20</v>
      </c>
      <c r="B2137">
        <v>46</v>
      </c>
      <c r="C2137">
        <f>IF(OR($L2137=TRUE,$A2137=0,MOD($A2137,ChapterTable!$R$20)&lt;&gt;0),
MAX(0,INT(($B2137+ChapterTable!$P$26+VLOOKUP(SUBSTITUTE(C$1,"성장단계","")&amp;"단계오프셋",ChapterTable!$R:$S,2,0))/ChapterTable!$P$23)),
MAX(0,INT(($B2137+ChapterTable!$R$26+VLOOKUP(SUBSTITUTE(C$1,"성장단계","")&amp;"보스단계오프셋",ChapterTable!$R:$S,2,0))/ChapterTable!$R$23)))</f>
        <v>5</v>
      </c>
      <c r="D2137">
        <f>IF(OR($L2137=TRUE,$A2137=0,MOD($A2137,ChapterTable!$R$20)&lt;&gt;0),
MAX(0,INT(($B2137+ChapterTable!$P$26+VLOOKUP(SUBSTITUTE(D$1,"성장단계","")&amp;"단계오프셋",ChapterTable!$R:$S,2,0))/ChapterTable!$P$23)),
MAX(0,INT(($B2137+ChapterTable!$R$26+VLOOKUP(SUBSTITUTE(D$1,"성장단계","")&amp;"보스단계오프셋",ChapterTable!$R:$S,2,0))/ChapterTable!$R$23)))</f>
        <v>4</v>
      </c>
      <c r="E2137" s="1">
        <f ca="1">IF(AND($A2137=0,$B2137=1),
    VLOOKUP(1,ChapterTable!$1:$1048576,MATCH("최종"&amp;SUBSTITUTE(SUBSTITUTE(E$1,"standard",""),"|Float",""),ChapterTable!$1:$1,0),0)*ChapterTable!$P$17,
  IF(AND($A2137=0,$B2137=0),
    E2138,
  IF($B2137=0,
    VLOOKUP($A2137,ChapterTable!$1:$1048576,MATCH("최종"&amp;SUBSTITUTE(SUBSTITUTE(E$1,"standard",""),"|Float",""),ChapterTable!$1:$1,0),0),
  IF($B2137=1,
    IF($L2137=FALSE,
      VLOOKUP($A2137,ChapterTable!$1:$1048576,MATCH("최종"&amp;SUBSTITUTE(SUBSTITUTE(E$1,"standard",""),"|Float",""),ChapterTable!$1:$1,0),0),
      VLOOKUP($A2137-ChapterTable!$P$11,ChapterTable!$1:$1048576,MATCH("최종"&amp;SUBSTITUTE(SUBSTITUTE(E$1,"standard",""),"|Float",""),ChapterTable!$1:$1,0),0)*ChapterTable!$P$14
    ),
  OFFSET(E2137,-$B2137+IF($L2137,1,0),0)*IF($B2137&gt;OFFSET($B2137,1,0),ChapterTable!$R$17,1)*
    (VLOOKUP(SUBSTITUTE(SUBSTITUTE(E$1,"standard",""),"|Float","")&amp;IF(OR($L2137=TRUE,$A2137=0,MOD($A2137,ChapterTable!$R$20)&lt;&gt;0),"","보스")&amp;"인게임누적곱배수",ChapterTable!$R:$S,2,0)^C2137
    +VLOOKUP(SUBSTITUTE(SUBSTITUTE(E$1,"standard",""),"|Float","")&amp;IF(OR($L2137=TRUE,$A2137=0,MOD($A2137,ChapterTable!$R$20)&lt;&gt;0),"","보스")&amp;"인게임누적합배수",ChapterTable!$R:$S,2,0)*C2137)
  )
  )
  )
)</f>
        <v>407898.15888977045</v>
      </c>
      <c r="F2137" s="1">
        <f ca="1">IF(AND($A2137=0,$B2137=1),
    VLOOKUP(1,ChapterTable!$1:$1048576,MATCH("최종"&amp;SUBSTITUTE(SUBSTITUTE(F$1,"standard",""),"|Float",""),ChapterTable!$1:$1,0),0)*ChapterTable!$P$17,
  IF(AND($A2137=0,$B2137=0),
    F2138,
  IF($B2137=0,
    VLOOKUP($A2137,ChapterTable!$1:$1048576,MATCH("최종"&amp;SUBSTITUTE(SUBSTITUTE(F$1,"standard",""),"|Float",""),ChapterTable!$1:$1,0),0),
  IF($B2137=1,
    IF($L2137=FALSE,
      VLOOKUP($A2137,ChapterTable!$1:$1048576,MATCH("최종"&amp;SUBSTITUTE(SUBSTITUTE(F$1,"standard",""),"|Float",""),ChapterTable!$1:$1,0),0),
      VLOOKUP($A2137-ChapterTable!$P$11,ChapterTable!$1:$1048576,MATCH("최종"&amp;SUBSTITUTE(SUBSTITUTE(F$1,"standard",""),"|Float",""),ChapterTable!$1:$1,0),0)*ChapterTable!$P$14
    ),
  OFFSET(F2137,-$B2137+IF($L2137,1,0),0)*
    (VLOOKUP(SUBSTITUTE(SUBSTITUTE(F$1,"standard",""),"|Float","")&amp;IF(OR($L2137=TRUE,$A2137=0,MOD($A2137,ChapterTable!$R$20)&lt;&gt;0),"","보스")&amp;"인게임누적곱배수",ChapterTable!$R:$S,2,0)^D2137
    +VLOOKUP(SUBSTITUTE(SUBSTITUTE(F$1,"standard",""),"|Float","")&amp;IF(OR($L2137=TRUE,$A2137=0,MOD($A2137,ChapterTable!$R$20)&lt;&gt;0),"","보스")&amp;"인게임누적합배수",ChapterTable!$R:$S,2,0)*D2137)
  )
  )
  )
)</f>
        <v>110472.41803264618</v>
      </c>
      <c r="G2137" t="s">
        <v>715</v>
      </c>
      <c r="J2137" t="str">
        <f>IF(ISBLANK(I2137),"",
IFERROR(VLOOKUP(I2137,[1]StringTable!$1:$1048576,MATCH("kor|String",[1]StringTable!$1:$1,0),0),
"스트링없음"))</f>
        <v/>
      </c>
      <c r="L2137" t="b">
        <v>1</v>
      </c>
      <c r="N2137" t="str">
        <f>IF(ISBLANK(M2137),"",IF(ISERROR(VLOOKUP(M2137,MapTable!$A:$A,1,0)),"맵없음",""))</f>
        <v/>
      </c>
      <c r="O2137">
        <f t="shared" si="238"/>
        <v>5</v>
      </c>
      <c r="Q2137">
        <f t="shared" si="239"/>
        <v>5</v>
      </c>
      <c r="R2137" t="b">
        <f t="shared" ca="1" si="240"/>
        <v>1</v>
      </c>
      <c r="T2137" t="b">
        <f t="shared" ca="1" si="24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244"/>
        <v>0.2</v>
      </c>
      <c r="AJ2137">
        <f t="shared" si="242"/>
        <v>0.27466666000000001</v>
      </c>
      <c r="AK2137">
        <f t="shared" si="243"/>
        <v>1</v>
      </c>
      <c r="AL2137">
        <f t="shared" si="237"/>
        <v>5</v>
      </c>
    </row>
    <row r="2138" spans="1:38" hidden="1" x14ac:dyDescent="0.3">
      <c r="A2138">
        <v>20</v>
      </c>
      <c r="B2138">
        <v>47</v>
      </c>
      <c r="C2138">
        <f>IF(OR($L2138=TRUE,$A2138=0,MOD($A2138,ChapterTable!$R$20)&lt;&gt;0),
MAX(0,INT(($B2138+ChapterTable!$P$26+VLOOKUP(SUBSTITUTE(C$1,"성장단계","")&amp;"단계오프셋",ChapterTable!$R:$S,2,0))/ChapterTable!$P$23)),
MAX(0,INT(($B2138+ChapterTable!$R$26+VLOOKUP(SUBSTITUTE(C$1,"성장단계","")&amp;"보스단계오프셋",ChapterTable!$R:$S,2,0))/ChapterTable!$R$23)))</f>
        <v>5</v>
      </c>
      <c r="D2138">
        <f>IF(OR($L2138=TRUE,$A2138=0,MOD($A2138,ChapterTable!$R$20)&lt;&gt;0),
MAX(0,INT(($B2138+ChapterTable!$P$26+VLOOKUP(SUBSTITUTE(D$1,"성장단계","")&amp;"단계오프셋",ChapterTable!$R:$S,2,0))/ChapterTable!$P$23)),
MAX(0,INT(($B2138+ChapterTable!$R$26+VLOOKUP(SUBSTITUTE(D$1,"성장단계","")&amp;"보스단계오프셋",ChapterTable!$R:$S,2,0))/ChapterTable!$R$23)))</f>
        <v>4</v>
      </c>
      <c r="E2138" s="1">
        <f ca="1">IF(AND($A2138=0,$B2138=1),
    VLOOKUP(1,ChapterTable!$1:$1048576,MATCH("최종"&amp;SUBSTITUTE(SUBSTITUTE(E$1,"standard",""),"|Float",""),ChapterTable!$1:$1,0),0)*ChapterTable!$P$17,
  IF(AND($A2138=0,$B2138=0),
    E2139,
  IF($B2138=0,
    VLOOKUP($A2138,ChapterTable!$1:$1048576,MATCH("최종"&amp;SUBSTITUTE(SUBSTITUTE(E$1,"standard",""),"|Float",""),ChapterTable!$1:$1,0),0),
  IF($B2138=1,
    IF($L2138=FALSE,
      VLOOKUP($A2138,ChapterTable!$1:$1048576,MATCH("최종"&amp;SUBSTITUTE(SUBSTITUTE(E$1,"standard",""),"|Float",""),ChapterTable!$1:$1,0),0),
      VLOOKUP($A2138-ChapterTable!$P$11,ChapterTable!$1:$1048576,MATCH("최종"&amp;SUBSTITUTE(SUBSTITUTE(E$1,"standard",""),"|Float",""),ChapterTable!$1:$1,0),0)*ChapterTable!$P$14
    ),
  OFFSET(E2138,-$B2138+IF($L2138,1,0),0)*IF($B2138&gt;OFFSET($B2138,1,0),ChapterTable!$R$17,1)*
    (VLOOKUP(SUBSTITUTE(SUBSTITUTE(E$1,"standard",""),"|Float","")&amp;IF(OR($L2138=TRUE,$A2138=0,MOD($A2138,ChapterTable!$R$20)&lt;&gt;0),"","보스")&amp;"인게임누적곱배수",ChapterTable!$R:$S,2,0)^C2138
    +VLOOKUP(SUBSTITUTE(SUBSTITUTE(E$1,"standard",""),"|Float","")&amp;IF(OR($L2138=TRUE,$A2138=0,MOD($A2138,ChapterTable!$R$20)&lt;&gt;0),"","보스")&amp;"인게임누적합배수",ChapterTable!$R:$S,2,0)*C2138)
  )
  )
  )
)</f>
        <v>407898.15888977045</v>
      </c>
      <c r="F2138" s="1">
        <f ca="1">IF(AND($A2138=0,$B2138=1),
    VLOOKUP(1,ChapterTable!$1:$1048576,MATCH("최종"&amp;SUBSTITUTE(SUBSTITUTE(F$1,"standard",""),"|Float",""),ChapterTable!$1:$1,0),0)*ChapterTable!$P$17,
  IF(AND($A2138=0,$B2138=0),
    F2139,
  IF($B2138=0,
    VLOOKUP($A2138,ChapterTable!$1:$1048576,MATCH("최종"&amp;SUBSTITUTE(SUBSTITUTE(F$1,"standard",""),"|Float",""),ChapterTable!$1:$1,0),0),
  IF($B2138=1,
    IF($L2138=FALSE,
      VLOOKUP($A2138,ChapterTable!$1:$1048576,MATCH("최종"&amp;SUBSTITUTE(SUBSTITUTE(F$1,"standard",""),"|Float",""),ChapterTable!$1:$1,0),0),
      VLOOKUP($A2138-ChapterTable!$P$11,ChapterTable!$1:$1048576,MATCH("최종"&amp;SUBSTITUTE(SUBSTITUTE(F$1,"standard",""),"|Float",""),ChapterTable!$1:$1,0),0)*ChapterTable!$P$14
    ),
  OFFSET(F2138,-$B2138+IF($L2138,1,0),0)*
    (VLOOKUP(SUBSTITUTE(SUBSTITUTE(F$1,"standard",""),"|Float","")&amp;IF(OR($L2138=TRUE,$A2138=0,MOD($A2138,ChapterTable!$R$20)&lt;&gt;0),"","보스")&amp;"인게임누적곱배수",ChapterTable!$R:$S,2,0)^D2138
    +VLOOKUP(SUBSTITUTE(SUBSTITUTE(F$1,"standard",""),"|Float","")&amp;IF(OR($L2138=TRUE,$A2138=0,MOD($A2138,ChapterTable!$R$20)&lt;&gt;0),"","보스")&amp;"인게임누적합배수",ChapterTable!$R:$S,2,0)*D2138)
  )
  )
  )
)</f>
        <v>110472.41803264618</v>
      </c>
      <c r="G2138" t="s">
        <v>715</v>
      </c>
      <c r="J2138" t="str">
        <f>IF(ISBLANK(I2138),"",
IFERROR(VLOOKUP(I2138,[1]StringTable!$1:$1048576,MATCH("kor|String",[1]StringTable!$1:$1,0),0),
"스트링없음"))</f>
        <v/>
      </c>
      <c r="L2138" t="b">
        <v>1</v>
      </c>
      <c r="N2138" t="str">
        <f>IF(ISBLANK(M2138),"",IF(ISERROR(VLOOKUP(M2138,MapTable!$A:$A,1,0)),"맵없음",""))</f>
        <v/>
      </c>
      <c r="O2138">
        <f t="shared" si="238"/>
        <v>5</v>
      </c>
      <c r="Q2138">
        <f t="shared" si="239"/>
        <v>5</v>
      </c>
      <c r="R2138" t="b">
        <f t="shared" ca="1" si="240"/>
        <v>1</v>
      </c>
      <c r="T2138" t="b">
        <f t="shared" ca="1" si="24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244"/>
        <v>0.2</v>
      </c>
      <c r="AJ2138">
        <f t="shared" si="242"/>
        <v>0.27466666000000001</v>
      </c>
      <c r="AK2138">
        <f t="shared" si="243"/>
        <v>1</v>
      </c>
      <c r="AL2138">
        <f t="shared" si="237"/>
        <v>5</v>
      </c>
    </row>
    <row r="2139" spans="1:38" hidden="1" x14ac:dyDescent="0.3">
      <c r="A2139">
        <v>20</v>
      </c>
      <c r="B2139">
        <v>48</v>
      </c>
      <c r="C2139">
        <f>IF(OR($L2139=TRUE,$A2139=0,MOD($A2139,ChapterTable!$R$20)&lt;&gt;0),
MAX(0,INT(($B2139+ChapterTable!$P$26+VLOOKUP(SUBSTITUTE(C$1,"성장단계","")&amp;"단계오프셋",ChapterTable!$R:$S,2,0))/ChapterTable!$P$23)),
MAX(0,INT(($B2139+ChapterTable!$R$26+VLOOKUP(SUBSTITUTE(C$1,"성장단계","")&amp;"보스단계오프셋",ChapterTable!$R:$S,2,0))/ChapterTable!$R$23)))</f>
        <v>5</v>
      </c>
      <c r="D2139">
        <f>IF(OR($L2139=TRUE,$A2139=0,MOD($A2139,ChapterTable!$R$20)&lt;&gt;0),
MAX(0,INT(($B2139+ChapterTable!$P$26+VLOOKUP(SUBSTITUTE(D$1,"성장단계","")&amp;"단계오프셋",ChapterTable!$R:$S,2,0))/ChapterTable!$P$23)),
MAX(0,INT(($B2139+ChapterTable!$R$26+VLOOKUP(SUBSTITUTE(D$1,"성장단계","")&amp;"보스단계오프셋",ChapterTable!$R:$S,2,0))/ChapterTable!$R$23)))</f>
        <v>4</v>
      </c>
      <c r="E2139" s="1">
        <f ca="1">IF(AND($A2139=0,$B2139=1),
    VLOOKUP(1,ChapterTable!$1:$1048576,MATCH("최종"&amp;SUBSTITUTE(SUBSTITUTE(E$1,"standard",""),"|Float",""),ChapterTable!$1:$1,0),0)*ChapterTable!$P$17,
  IF(AND($A2139=0,$B2139=0),
    E2140,
  IF($B2139=0,
    VLOOKUP($A2139,ChapterTable!$1:$1048576,MATCH("최종"&amp;SUBSTITUTE(SUBSTITUTE(E$1,"standard",""),"|Float",""),ChapterTable!$1:$1,0),0),
  IF($B2139=1,
    IF($L2139=FALSE,
      VLOOKUP($A2139,ChapterTable!$1:$1048576,MATCH("최종"&amp;SUBSTITUTE(SUBSTITUTE(E$1,"standard",""),"|Float",""),ChapterTable!$1:$1,0),0),
      VLOOKUP($A2139-ChapterTable!$P$11,ChapterTable!$1:$1048576,MATCH("최종"&amp;SUBSTITUTE(SUBSTITUTE(E$1,"standard",""),"|Float",""),ChapterTable!$1:$1,0),0)*ChapterTable!$P$14
    ),
  OFFSET(E2139,-$B2139+IF($L2139,1,0),0)*IF($B2139&gt;OFFSET($B2139,1,0),ChapterTable!$R$17,1)*
    (VLOOKUP(SUBSTITUTE(SUBSTITUTE(E$1,"standard",""),"|Float","")&amp;IF(OR($L2139=TRUE,$A2139=0,MOD($A2139,ChapterTable!$R$20)&lt;&gt;0),"","보스")&amp;"인게임누적곱배수",ChapterTable!$R:$S,2,0)^C2139
    +VLOOKUP(SUBSTITUTE(SUBSTITUTE(E$1,"standard",""),"|Float","")&amp;IF(OR($L2139=TRUE,$A2139=0,MOD($A2139,ChapterTable!$R$20)&lt;&gt;0),"","보스")&amp;"인게임누적합배수",ChapterTable!$R:$S,2,0)*C2139)
  )
  )
  )
)</f>
        <v>407898.15888977045</v>
      </c>
      <c r="F2139" s="1">
        <f ca="1">IF(AND($A2139=0,$B2139=1),
    VLOOKUP(1,ChapterTable!$1:$1048576,MATCH("최종"&amp;SUBSTITUTE(SUBSTITUTE(F$1,"standard",""),"|Float",""),ChapterTable!$1:$1,0),0)*ChapterTable!$P$17,
  IF(AND($A2139=0,$B2139=0),
    F2140,
  IF($B2139=0,
    VLOOKUP($A2139,ChapterTable!$1:$1048576,MATCH("최종"&amp;SUBSTITUTE(SUBSTITUTE(F$1,"standard",""),"|Float",""),ChapterTable!$1:$1,0),0),
  IF($B2139=1,
    IF($L2139=FALSE,
      VLOOKUP($A2139,ChapterTable!$1:$1048576,MATCH("최종"&amp;SUBSTITUTE(SUBSTITUTE(F$1,"standard",""),"|Float",""),ChapterTable!$1:$1,0),0),
      VLOOKUP($A2139-ChapterTable!$P$11,ChapterTable!$1:$1048576,MATCH("최종"&amp;SUBSTITUTE(SUBSTITUTE(F$1,"standard",""),"|Float",""),ChapterTable!$1:$1,0),0)*ChapterTable!$P$14
    ),
  OFFSET(F2139,-$B2139+IF($L2139,1,0),0)*
    (VLOOKUP(SUBSTITUTE(SUBSTITUTE(F$1,"standard",""),"|Float","")&amp;IF(OR($L2139=TRUE,$A2139=0,MOD($A2139,ChapterTable!$R$20)&lt;&gt;0),"","보스")&amp;"인게임누적곱배수",ChapterTable!$R:$S,2,0)^D2139
    +VLOOKUP(SUBSTITUTE(SUBSTITUTE(F$1,"standard",""),"|Float","")&amp;IF(OR($L2139=TRUE,$A2139=0,MOD($A2139,ChapterTable!$R$20)&lt;&gt;0),"","보스")&amp;"인게임누적합배수",ChapterTable!$R:$S,2,0)*D2139)
  )
  )
  )
)</f>
        <v>110472.41803264618</v>
      </c>
      <c r="G2139" t="s">
        <v>715</v>
      </c>
      <c r="J2139" t="str">
        <f>IF(ISBLANK(I2139),"",
IFERROR(VLOOKUP(I2139,[1]StringTable!$1:$1048576,MATCH("kor|String",[1]StringTable!$1:$1,0),0),
"스트링없음"))</f>
        <v/>
      </c>
      <c r="L2139" t="b">
        <v>1</v>
      </c>
      <c r="N2139" t="str">
        <f>IF(ISBLANK(M2139),"",IF(ISERROR(VLOOKUP(M2139,MapTable!$A:$A,1,0)),"맵없음",""))</f>
        <v/>
      </c>
      <c r="O2139">
        <f t="shared" si="238"/>
        <v>5</v>
      </c>
      <c r="Q2139">
        <f t="shared" si="239"/>
        <v>5</v>
      </c>
      <c r="R2139" t="b">
        <f t="shared" ca="1" si="240"/>
        <v>1</v>
      </c>
      <c r="T2139" t="b">
        <f t="shared" ca="1" si="24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244"/>
        <v>0.2</v>
      </c>
      <c r="AJ2139">
        <f t="shared" si="242"/>
        <v>0.27466666000000001</v>
      </c>
      <c r="AK2139">
        <f t="shared" si="243"/>
        <v>1</v>
      </c>
      <c r="AL2139">
        <f t="shared" si="237"/>
        <v>5</v>
      </c>
    </row>
    <row r="2140" spans="1:38" hidden="1" x14ac:dyDescent="0.3">
      <c r="A2140">
        <v>20</v>
      </c>
      <c r="B2140">
        <v>49</v>
      </c>
      <c r="C2140">
        <f>IF(OR($L2140=TRUE,$A2140=0,MOD($A2140,ChapterTable!$R$20)&lt;&gt;0),
MAX(0,INT(($B2140+ChapterTable!$P$26+VLOOKUP(SUBSTITUTE(C$1,"성장단계","")&amp;"단계오프셋",ChapterTable!$R:$S,2,0))/ChapterTable!$P$23)),
MAX(0,INT(($B2140+ChapterTable!$R$26+VLOOKUP(SUBSTITUTE(C$1,"성장단계","")&amp;"보스단계오프셋",ChapterTable!$R:$S,2,0))/ChapterTable!$R$23)))</f>
        <v>5</v>
      </c>
      <c r="D2140">
        <f>IF(OR($L2140=TRUE,$A2140=0,MOD($A2140,ChapterTable!$R$20)&lt;&gt;0),
MAX(0,INT(($B2140+ChapterTable!$P$26+VLOOKUP(SUBSTITUTE(D$1,"성장단계","")&amp;"단계오프셋",ChapterTable!$R:$S,2,0))/ChapterTable!$P$23)),
MAX(0,INT(($B2140+ChapterTable!$R$26+VLOOKUP(SUBSTITUTE(D$1,"성장단계","")&amp;"보스단계오프셋",ChapterTable!$R:$S,2,0))/ChapterTable!$R$23)))</f>
        <v>4</v>
      </c>
      <c r="E2140" s="1">
        <f ca="1">IF(AND($A2140=0,$B2140=1),
    VLOOKUP(1,ChapterTable!$1:$1048576,MATCH("최종"&amp;SUBSTITUTE(SUBSTITUTE(E$1,"standard",""),"|Float",""),ChapterTable!$1:$1,0),0)*ChapterTable!$P$17,
  IF(AND($A2140=0,$B2140=0),
    E2141,
  IF($B2140=0,
    VLOOKUP($A2140,ChapterTable!$1:$1048576,MATCH("최종"&amp;SUBSTITUTE(SUBSTITUTE(E$1,"standard",""),"|Float",""),ChapterTable!$1:$1,0),0),
  IF($B2140=1,
    IF($L2140=FALSE,
      VLOOKUP($A2140,ChapterTable!$1:$1048576,MATCH("최종"&amp;SUBSTITUTE(SUBSTITUTE(E$1,"standard",""),"|Float",""),ChapterTable!$1:$1,0),0),
      VLOOKUP($A2140-ChapterTable!$P$11,ChapterTable!$1:$1048576,MATCH("최종"&amp;SUBSTITUTE(SUBSTITUTE(E$1,"standard",""),"|Float",""),ChapterTable!$1:$1,0),0)*ChapterTable!$P$14
    ),
  OFFSET(E2140,-$B2140+IF($L2140,1,0),0)*IF($B2140&gt;OFFSET($B2140,1,0),ChapterTable!$R$17,1)*
    (VLOOKUP(SUBSTITUTE(SUBSTITUTE(E$1,"standard",""),"|Float","")&amp;IF(OR($L2140=TRUE,$A2140=0,MOD($A2140,ChapterTable!$R$20)&lt;&gt;0),"","보스")&amp;"인게임누적곱배수",ChapterTable!$R:$S,2,0)^C2140
    +VLOOKUP(SUBSTITUTE(SUBSTITUTE(E$1,"standard",""),"|Float","")&amp;IF(OR($L2140=TRUE,$A2140=0,MOD($A2140,ChapterTable!$R$20)&lt;&gt;0),"","보스")&amp;"인게임누적합배수",ChapterTable!$R:$S,2,0)*C2140)
  )
  )
  )
)</f>
        <v>407898.15888977045</v>
      </c>
      <c r="F2140" s="1">
        <f ca="1">IF(AND($A2140=0,$B2140=1),
    VLOOKUP(1,ChapterTable!$1:$1048576,MATCH("최종"&amp;SUBSTITUTE(SUBSTITUTE(F$1,"standard",""),"|Float",""),ChapterTable!$1:$1,0),0)*ChapterTable!$P$17,
  IF(AND($A2140=0,$B2140=0),
    F2141,
  IF($B2140=0,
    VLOOKUP($A2140,ChapterTable!$1:$1048576,MATCH("최종"&amp;SUBSTITUTE(SUBSTITUTE(F$1,"standard",""),"|Float",""),ChapterTable!$1:$1,0),0),
  IF($B2140=1,
    IF($L2140=FALSE,
      VLOOKUP($A2140,ChapterTable!$1:$1048576,MATCH("최종"&amp;SUBSTITUTE(SUBSTITUTE(F$1,"standard",""),"|Float",""),ChapterTable!$1:$1,0),0),
      VLOOKUP($A2140-ChapterTable!$P$11,ChapterTable!$1:$1048576,MATCH("최종"&amp;SUBSTITUTE(SUBSTITUTE(F$1,"standard",""),"|Float",""),ChapterTable!$1:$1,0),0)*ChapterTable!$P$14
    ),
  OFFSET(F2140,-$B2140+IF($L2140,1,0),0)*
    (VLOOKUP(SUBSTITUTE(SUBSTITUTE(F$1,"standard",""),"|Float","")&amp;IF(OR($L2140=TRUE,$A2140=0,MOD($A2140,ChapterTable!$R$20)&lt;&gt;0),"","보스")&amp;"인게임누적곱배수",ChapterTable!$R:$S,2,0)^D2140
    +VLOOKUP(SUBSTITUTE(SUBSTITUTE(F$1,"standard",""),"|Float","")&amp;IF(OR($L2140=TRUE,$A2140=0,MOD($A2140,ChapterTable!$R$20)&lt;&gt;0),"","보스")&amp;"인게임누적합배수",ChapterTable!$R:$S,2,0)*D2140)
  )
  )
  )
)</f>
        <v>110472.41803264618</v>
      </c>
      <c r="G2140" t="s">
        <v>715</v>
      </c>
      <c r="J2140" t="str">
        <f>IF(ISBLANK(I2140),"",
IFERROR(VLOOKUP(I2140,[1]StringTable!$1:$1048576,MATCH("kor|String",[1]StringTable!$1:$1,0),0),
"스트링없음"))</f>
        <v/>
      </c>
      <c r="L2140" t="b">
        <v>1</v>
      </c>
      <c r="N2140" t="str">
        <f>IF(ISBLANK(M2140),"",IF(ISERROR(VLOOKUP(M2140,MapTable!$A:$A,1,0)),"맵없음",""))</f>
        <v/>
      </c>
      <c r="O2140">
        <f t="shared" si="238"/>
        <v>95</v>
      </c>
      <c r="Q2140">
        <f t="shared" si="239"/>
        <v>95</v>
      </c>
      <c r="R2140" t="b">
        <f t="shared" ca="1" si="240"/>
        <v>1</v>
      </c>
      <c r="T2140" t="b">
        <f t="shared" ca="1" si="24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244"/>
        <v>0.2</v>
      </c>
      <c r="AJ2140">
        <f t="shared" si="242"/>
        <v>0.27466666000000001</v>
      </c>
      <c r="AK2140">
        <f t="shared" si="243"/>
        <v>1</v>
      </c>
      <c r="AL2140">
        <f t="shared" si="237"/>
        <v>5</v>
      </c>
    </row>
    <row r="2141" spans="1:38" hidden="1" x14ac:dyDescent="0.3">
      <c r="A2141">
        <v>20</v>
      </c>
      <c r="B2141">
        <v>50</v>
      </c>
      <c r="C2141">
        <f>IF(OR($L2141=TRUE,$A2141=0,MOD($A2141,ChapterTable!$R$20)&lt;&gt;0),
MAX(0,INT(($B2141+ChapterTable!$P$26+VLOOKUP(SUBSTITUTE(C$1,"성장단계","")&amp;"단계오프셋",ChapterTable!$R:$S,2,0))/ChapterTable!$P$23)),
MAX(0,INT(($B2141+ChapterTable!$R$26+VLOOKUP(SUBSTITUTE(C$1,"성장단계","")&amp;"보스단계오프셋",ChapterTable!$R:$S,2,0))/ChapterTable!$R$23)))</f>
        <v>5</v>
      </c>
      <c r="D2141">
        <f>IF(OR($L2141=TRUE,$A2141=0,MOD($A2141,ChapterTable!$R$20)&lt;&gt;0),
MAX(0,INT(($B2141+ChapterTable!$P$26+VLOOKUP(SUBSTITUTE(D$1,"성장단계","")&amp;"단계오프셋",ChapterTable!$R:$S,2,0))/ChapterTable!$P$23)),
MAX(0,INT(($B2141+ChapterTable!$R$26+VLOOKUP(SUBSTITUTE(D$1,"성장단계","")&amp;"보스단계오프셋",ChapterTable!$R:$S,2,0))/ChapterTable!$R$23)))</f>
        <v>4</v>
      </c>
      <c r="E2141" s="1">
        <f ca="1">IF(AND($A2141=0,$B2141=1),
    VLOOKUP(1,ChapterTable!$1:$1048576,MATCH("최종"&amp;SUBSTITUTE(SUBSTITUTE(E$1,"standard",""),"|Float",""),ChapterTable!$1:$1,0),0)*ChapterTable!$P$17,
  IF(AND($A2141=0,$B2141=0),
    E2142,
  IF($B2141=0,
    VLOOKUP($A2141,ChapterTable!$1:$1048576,MATCH("최종"&amp;SUBSTITUTE(SUBSTITUTE(E$1,"standard",""),"|Float",""),ChapterTable!$1:$1,0),0),
  IF($B2141=1,
    IF($L2141=FALSE,
      VLOOKUP($A2141,ChapterTable!$1:$1048576,MATCH("최종"&amp;SUBSTITUTE(SUBSTITUTE(E$1,"standard",""),"|Float",""),ChapterTable!$1:$1,0),0),
      VLOOKUP($A2141-ChapterTable!$P$11,ChapterTable!$1:$1048576,MATCH("최종"&amp;SUBSTITUTE(SUBSTITUTE(E$1,"standard",""),"|Float",""),ChapterTable!$1:$1,0),0)*ChapterTable!$P$14
    ),
  OFFSET(E2141,-$B2141+IF($L2141,1,0),0)*IF($B2141&gt;OFFSET($B2141,1,0),ChapterTable!$R$17,1)*
    (VLOOKUP(SUBSTITUTE(SUBSTITUTE(E$1,"standard",""),"|Float","")&amp;IF(OR($L2141=TRUE,$A2141=0,MOD($A2141,ChapterTable!$R$20)&lt;&gt;0),"","보스")&amp;"인게임누적곱배수",ChapterTable!$R:$S,2,0)^C2141
    +VLOOKUP(SUBSTITUTE(SUBSTITUTE(E$1,"standard",""),"|Float","")&amp;IF(OR($L2141=TRUE,$A2141=0,MOD($A2141,ChapterTable!$R$20)&lt;&gt;0),"","보스")&amp;"인게임누적합배수",ChapterTable!$R:$S,2,0)*C2141)
  )
  )
  )
)</f>
        <v>530267.60655670159</v>
      </c>
      <c r="F2141" s="1">
        <f ca="1">IF(AND($A2141=0,$B2141=1),
    VLOOKUP(1,ChapterTable!$1:$1048576,MATCH("최종"&amp;SUBSTITUTE(SUBSTITUTE(F$1,"standard",""),"|Float",""),ChapterTable!$1:$1,0),0)*ChapterTable!$P$17,
  IF(AND($A2141=0,$B2141=0),
    F2142,
  IF($B2141=0,
    VLOOKUP($A2141,ChapterTable!$1:$1048576,MATCH("최종"&amp;SUBSTITUTE(SUBSTITUTE(F$1,"standard",""),"|Float",""),ChapterTable!$1:$1,0),0),
  IF($B2141=1,
    IF($L2141=FALSE,
      VLOOKUP($A2141,ChapterTable!$1:$1048576,MATCH("최종"&amp;SUBSTITUTE(SUBSTITUTE(F$1,"standard",""),"|Float",""),ChapterTable!$1:$1,0),0),
      VLOOKUP($A2141-ChapterTable!$P$11,ChapterTable!$1:$1048576,MATCH("최종"&amp;SUBSTITUTE(SUBSTITUTE(F$1,"standard",""),"|Float",""),ChapterTable!$1:$1,0),0)*ChapterTable!$P$14
    ),
  OFFSET(F2141,-$B2141+IF($L2141,1,0),0)*
    (VLOOKUP(SUBSTITUTE(SUBSTITUTE(F$1,"standard",""),"|Float","")&amp;IF(OR($L2141=TRUE,$A2141=0,MOD($A2141,ChapterTable!$R$20)&lt;&gt;0),"","보스")&amp;"인게임누적곱배수",ChapterTable!$R:$S,2,0)^D2141
    +VLOOKUP(SUBSTITUTE(SUBSTITUTE(F$1,"standard",""),"|Float","")&amp;IF(OR($L2141=TRUE,$A2141=0,MOD($A2141,ChapterTable!$R$20)&lt;&gt;0),"","보스")&amp;"인게임누적합배수",ChapterTable!$R:$S,2,0)*D2141)
  )
  )
  )
)</f>
        <v>110472.41803264618</v>
      </c>
      <c r="G2141" t="s">
        <v>715</v>
      </c>
      <c r="J2141" t="str">
        <f>IF(ISBLANK(I2141),"",
IFERROR(VLOOKUP(I2141,[1]StringTable!$1:$1048576,MATCH("kor|String",[1]StringTable!$1:$1,0),0),
"스트링없음"))</f>
        <v/>
      </c>
      <c r="L2141" t="b">
        <v>1</v>
      </c>
      <c r="N2141" t="str">
        <f>IF(ISBLANK(M2141),"",IF(ISERROR(VLOOKUP(M2141,MapTable!$A:$A,1,0)),"맵없음",""))</f>
        <v/>
      </c>
      <c r="O2141">
        <f t="shared" si="238"/>
        <v>25</v>
      </c>
      <c r="Q2141">
        <f t="shared" si="239"/>
        <v>25</v>
      </c>
      <c r="R2141" t="b">
        <f t="shared" ca="1" si="240"/>
        <v>0</v>
      </c>
      <c r="T2141" t="b">
        <f t="shared" ca="1" si="24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244"/>
        <v>0.2</v>
      </c>
      <c r="AJ2141">
        <f t="shared" si="242"/>
        <v>1</v>
      </c>
      <c r="AK2141">
        <f t="shared" si="243"/>
        <v>1</v>
      </c>
      <c r="AL2141">
        <f t="shared" si="237"/>
        <v>5</v>
      </c>
    </row>
    <row r="2142" spans="1:38" hidden="1" x14ac:dyDescent="0.3">
      <c r="A2142">
        <v>21</v>
      </c>
      <c r="B2142">
        <v>1</v>
      </c>
      <c r="C2142">
        <f>IF(OR($L2142=TRUE,$A2142=0,MOD($A2142,ChapterTable!$R$20)&lt;&gt;0),
MAX(0,INT(($B2142+ChapterTable!$P$26+VLOOKUP(SUBSTITUTE(C$1,"성장단계","")&amp;"단계오프셋",ChapterTable!$R:$S,2,0))/ChapterTable!$P$23)),
MAX(0,INT(($B2142+ChapterTable!$R$26+VLOOKUP(SUBSTITUTE(C$1,"성장단계","")&amp;"보스단계오프셋",ChapterTable!$R:$S,2,0))/ChapterTable!$R$23)))</f>
        <v>0</v>
      </c>
      <c r="D2142">
        <f>IF(OR($L2142=TRUE,$A2142=0,MOD($A2142,ChapterTable!$R$20)&lt;&gt;0),
MAX(0,INT(($B2142+ChapterTable!$P$26+VLOOKUP(SUBSTITUTE(D$1,"성장단계","")&amp;"단계오프셋",ChapterTable!$R:$S,2,0))/ChapterTable!$P$23)),
MAX(0,INT(($B2142+ChapterTable!$R$26+VLOOKUP(SUBSTITUTE(D$1,"성장단계","")&amp;"보스단계오프셋",ChapterTable!$R:$S,2,0))/ChapterTable!$R$23)))</f>
        <v>0</v>
      </c>
      <c r="E2142" s="1">
        <f ca="1">IF(AND($A2142=0,$B2142=1),
    VLOOKUP(1,ChapterTable!$1:$1048576,MATCH("최종"&amp;SUBSTITUTE(SUBSTITUTE(E$1,"standard",""),"|Float",""),ChapterTable!$1:$1,0),0)*ChapterTable!$P$17,
  IF(AND($A2142=0,$B2142=0),
    E2143,
  IF($B2142=0,
    VLOOKUP($A2142,ChapterTable!$1:$1048576,MATCH("최종"&amp;SUBSTITUTE(SUBSTITUTE(E$1,"standard",""),"|Float",""),ChapterTable!$1:$1,0),0),
  IF($B2142=1,
    IF($L2142=FALSE,
      VLOOKUP($A2142,ChapterTable!$1:$1048576,MATCH("최종"&amp;SUBSTITUTE(SUBSTITUTE(E$1,"standard",""),"|Float",""),ChapterTable!$1:$1,0),0),
      VLOOKUP($A2142-ChapterTable!$P$11,ChapterTable!$1:$1048576,MATCH("최종"&amp;SUBSTITUTE(SUBSTITUTE(E$1,"standard",""),"|Float",""),ChapterTable!$1:$1,0),0)*ChapterTable!$P$14
    ),
  OFFSET(E2142,-$B2142+IF($L2142,1,0),0)*IF($B2142&gt;OFFSET($B2142,1,0),ChapterTable!$R$17,1)*
    (VLOOKUP(SUBSTITUTE(SUBSTITUTE(E$1,"standard",""),"|Float","")&amp;IF(OR($L2142=TRUE,$A2142=0,MOD($A2142,ChapterTable!$R$20)&lt;&gt;0),"","보스")&amp;"인게임누적곱배수",ChapterTable!$R:$S,2,0)^C2142
    +VLOOKUP(SUBSTITUTE(SUBSTITUTE(E$1,"standard",""),"|Float","")&amp;IF(OR($L2142=TRUE,$A2142=0,MOD($A2142,ChapterTable!$R$20)&lt;&gt;0),"","보스")&amp;"인게임누적합배수",ChapterTable!$R:$S,2,0)*C2142)
  )
  )
  )
)</f>
        <v>305923.61916732788</v>
      </c>
      <c r="F2142" s="1">
        <f ca="1">IF(AND($A2142=0,$B2142=1),
    VLOOKUP(1,ChapterTable!$1:$1048576,MATCH("최종"&amp;SUBSTITUTE(SUBSTITUTE(F$1,"standard",""),"|Float",""),ChapterTable!$1:$1,0),0)*ChapterTable!$P$17,
  IF(AND($A2142=0,$B2142=0),
    F2143,
  IF($B2142=0,
    VLOOKUP($A2142,ChapterTable!$1:$1048576,MATCH("최종"&amp;SUBSTITUTE(SUBSTITUTE(F$1,"standard",""),"|Float",""),ChapterTable!$1:$1,0),0),
  IF($B2142=1,
    IF($L2142=FALSE,
      VLOOKUP($A2142,ChapterTable!$1:$1048576,MATCH("최종"&amp;SUBSTITUTE(SUBSTITUTE(F$1,"standard",""),"|Float",""),ChapterTable!$1:$1,0),0),
      VLOOKUP($A2142-ChapterTable!$P$11,ChapterTable!$1:$1048576,MATCH("최종"&amp;SUBSTITUTE(SUBSTITUTE(F$1,"standard",""),"|Float",""),ChapterTable!$1:$1,0),0)*ChapterTable!$P$14
    ),
  OFFSET(F2142,-$B2142+IF($L2142,1,0),0)*
    (VLOOKUP(SUBSTITUTE(SUBSTITUTE(F$1,"standard",""),"|Float","")&amp;IF(OR($L2142=TRUE,$A2142=0,MOD($A2142,ChapterTable!$R$20)&lt;&gt;0),"","보스")&amp;"인게임누적곱배수",ChapterTable!$R:$S,2,0)^D2142
    +VLOOKUP(SUBSTITUTE(SUBSTITUTE(F$1,"standard",""),"|Float","")&amp;IF(OR($L2142=TRUE,$A2142=0,MOD($A2142,ChapterTable!$R$20)&lt;&gt;0),"","보스")&amp;"인게임누적합배수",ChapterTable!$R:$S,2,0)*D2142)
  )
  )
  )
)</f>
        <v>127468.17465305327</v>
      </c>
      <c r="G2142" t="s">
        <v>715</v>
      </c>
      <c r="J2142" t="str">
        <f>IF(ISBLANK(I2142),"",
IFERROR(VLOOKUP(I2142,[1]StringTable!$1:$1048576,MATCH("kor|String",[1]StringTable!$1:$1,0),0),
"스트링없음"))</f>
        <v/>
      </c>
      <c r="L2142" t="b">
        <v>1</v>
      </c>
      <c r="N2142" t="str">
        <f>IF(ISBLANK(M2142),"",IF(ISERROR(VLOOKUP(M2142,MapTable!$A:$A,1,0)),"맵없음",""))</f>
        <v/>
      </c>
      <c r="O2142">
        <f t="shared" si="238"/>
        <v>1</v>
      </c>
      <c r="Q2142">
        <f t="shared" si="239"/>
        <v>1</v>
      </c>
      <c r="R2142" t="b">
        <f t="shared" ca="1" si="240"/>
        <v>1</v>
      </c>
      <c r="T2142" t="b">
        <f t="shared" ca="1" si="24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244"/>
        <v>1</v>
      </c>
      <c r="AJ2142">
        <f t="shared" si="242"/>
        <v>1</v>
      </c>
      <c r="AK2142">
        <f t="shared" si="243"/>
        <v>1</v>
      </c>
      <c r="AL2142">
        <f t="shared" si="237"/>
        <v>6</v>
      </c>
    </row>
    <row r="2143" spans="1:38" hidden="1" x14ac:dyDescent="0.3">
      <c r="A2143">
        <v>21</v>
      </c>
      <c r="B2143">
        <v>2</v>
      </c>
      <c r="C2143">
        <f>IF(OR($L2143=TRUE,$A2143=0,MOD($A2143,ChapterTable!$R$20)&lt;&gt;0),
MAX(0,INT(($B2143+ChapterTable!$P$26+VLOOKUP(SUBSTITUTE(C$1,"성장단계","")&amp;"단계오프셋",ChapterTable!$R:$S,2,0))/ChapterTable!$P$23)),
MAX(0,INT(($B2143+ChapterTable!$R$26+VLOOKUP(SUBSTITUTE(C$1,"성장단계","")&amp;"보스단계오프셋",ChapterTable!$R:$S,2,0))/ChapterTable!$R$23)))</f>
        <v>0</v>
      </c>
      <c r="D2143">
        <f>IF(OR($L2143=TRUE,$A2143=0,MOD($A2143,ChapterTable!$R$20)&lt;&gt;0),
MAX(0,INT(($B2143+ChapterTable!$P$26+VLOOKUP(SUBSTITUTE(D$1,"성장단계","")&amp;"단계오프셋",ChapterTable!$R:$S,2,0))/ChapterTable!$P$23)),
MAX(0,INT(($B2143+ChapterTable!$R$26+VLOOKUP(SUBSTITUTE(D$1,"성장단계","")&amp;"보스단계오프셋",ChapterTable!$R:$S,2,0))/ChapterTable!$R$23)))</f>
        <v>0</v>
      </c>
      <c r="E2143" s="1">
        <f ca="1">IF(AND($A2143=0,$B2143=1),
    VLOOKUP(1,ChapterTable!$1:$1048576,MATCH("최종"&amp;SUBSTITUTE(SUBSTITUTE(E$1,"standard",""),"|Float",""),ChapterTable!$1:$1,0),0)*ChapterTable!$P$17,
  IF(AND($A2143=0,$B2143=0),
    E2144,
  IF($B2143=0,
    VLOOKUP($A2143,ChapterTable!$1:$1048576,MATCH("최종"&amp;SUBSTITUTE(SUBSTITUTE(E$1,"standard",""),"|Float",""),ChapterTable!$1:$1,0),0),
  IF($B2143=1,
    IF($L2143=FALSE,
      VLOOKUP($A2143,ChapterTable!$1:$1048576,MATCH("최종"&amp;SUBSTITUTE(SUBSTITUTE(E$1,"standard",""),"|Float",""),ChapterTable!$1:$1,0),0),
      VLOOKUP($A2143-ChapterTable!$P$11,ChapterTable!$1:$1048576,MATCH("최종"&amp;SUBSTITUTE(SUBSTITUTE(E$1,"standard",""),"|Float",""),ChapterTable!$1:$1,0),0)*ChapterTable!$P$14
    ),
  OFFSET(E2143,-$B2143+IF($L2143,1,0),0)*IF($B2143&gt;OFFSET($B2143,1,0),ChapterTable!$R$17,1)*
    (VLOOKUP(SUBSTITUTE(SUBSTITUTE(E$1,"standard",""),"|Float","")&amp;IF(OR($L2143=TRUE,$A2143=0,MOD($A2143,ChapterTable!$R$20)&lt;&gt;0),"","보스")&amp;"인게임누적곱배수",ChapterTable!$R:$S,2,0)^C2143
    +VLOOKUP(SUBSTITUTE(SUBSTITUTE(E$1,"standard",""),"|Float","")&amp;IF(OR($L2143=TRUE,$A2143=0,MOD($A2143,ChapterTable!$R$20)&lt;&gt;0),"","보스")&amp;"인게임누적합배수",ChapterTable!$R:$S,2,0)*C2143)
  )
  )
  )
)</f>
        <v>305923.61916732788</v>
      </c>
      <c r="F2143" s="1">
        <f ca="1">IF(AND($A2143=0,$B2143=1),
    VLOOKUP(1,ChapterTable!$1:$1048576,MATCH("최종"&amp;SUBSTITUTE(SUBSTITUTE(F$1,"standard",""),"|Float",""),ChapterTable!$1:$1,0),0)*ChapterTable!$P$17,
  IF(AND($A2143=0,$B2143=0),
    F2144,
  IF($B2143=0,
    VLOOKUP($A2143,ChapterTable!$1:$1048576,MATCH("최종"&amp;SUBSTITUTE(SUBSTITUTE(F$1,"standard",""),"|Float",""),ChapterTable!$1:$1,0),0),
  IF($B2143=1,
    IF($L2143=FALSE,
      VLOOKUP($A2143,ChapterTable!$1:$1048576,MATCH("최종"&amp;SUBSTITUTE(SUBSTITUTE(F$1,"standard",""),"|Float",""),ChapterTable!$1:$1,0),0),
      VLOOKUP($A2143-ChapterTable!$P$11,ChapterTable!$1:$1048576,MATCH("최종"&amp;SUBSTITUTE(SUBSTITUTE(F$1,"standard",""),"|Float",""),ChapterTable!$1:$1,0),0)*ChapterTable!$P$14
    ),
  OFFSET(F2143,-$B2143+IF($L2143,1,0),0)*
    (VLOOKUP(SUBSTITUTE(SUBSTITUTE(F$1,"standard",""),"|Float","")&amp;IF(OR($L2143=TRUE,$A2143=0,MOD($A2143,ChapterTable!$R$20)&lt;&gt;0),"","보스")&amp;"인게임누적곱배수",ChapterTable!$R:$S,2,0)^D2143
    +VLOOKUP(SUBSTITUTE(SUBSTITUTE(F$1,"standard",""),"|Float","")&amp;IF(OR($L2143=TRUE,$A2143=0,MOD($A2143,ChapterTable!$R$20)&lt;&gt;0),"","보스")&amp;"인게임누적합배수",ChapterTable!$R:$S,2,0)*D2143)
  )
  )
  )
)</f>
        <v>127468.17465305327</v>
      </c>
      <c r="G2143" t="s">
        <v>715</v>
      </c>
      <c r="J2143" t="str">
        <f>IF(ISBLANK(I2143),"",
IFERROR(VLOOKUP(I2143,[1]StringTable!$1:$1048576,MATCH("kor|String",[1]StringTable!$1:$1,0),0),
"스트링없음"))</f>
        <v/>
      </c>
      <c r="L2143" t="b">
        <v>1</v>
      </c>
      <c r="N2143" t="str">
        <f>IF(ISBLANK(M2143),"",IF(ISERROR(VLOOKUP(M2143,MapTable!$A:$A,1,0)),"맵없음",""))</f>
        <v/>
      </c>
      <c r="O2143">
        <f t="shared" si="238"/>
        <v>1</v>
      </c>
      <c r="Q2143">
        <f t="shared" si="239"/>
        <v>1</v>
      </c>
      <c r="R2143" t="b">
        <f t="shared" ca="1" si="240"/>
        <v>1</v>
      </c>
      <c r="T2143" t="b">
        <f t="shared" ca="1" si="24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244"/>
        <v>1</v>
      </c>
      <c r="AJ2143">
        <f t="shared" si="242"/>
        <v>1</v>
      </c>
      <c r="AK2143">
        <f t="shared" si="243"/>
        <v>1</v>
      </c>
      <c r="AL2143">
        <f t="shared" si="237"/>
        <v>6</v>
      </c>
    </row>
    <row r="2144" spans="1:38" hidden="1" x14ac:dyDescent="0.3">
      <c r="A2144">
        <v>21</v>
      </c>
      <c r="B2144">
        <v>3</v>
      </c>
      <c r="C2144">
        <f>IF(OR($L2144=TRUE,$A2144=0,MOD($A2144,ChapterTable!$R$20)&lt;&gt;0),
MAX(0,INT(($B2144+ChapterTable!$P$26+VLOOKUP(SUBSTITUTE(C$1,"성장단계","")&amp;"단계오프셋",ChapterTable!$R:$S,2,0))/ChapterTable!$P$23)),
MAX(0,INT(($B2144+ChapterTable!$R$26+VLOOKUP(SUBSTITUTE(C$1,"성장단계","")&amp;"보스단계오프셋",ChapterTable!$R:$S,2,0))/ChapterTable!$R$23)))</f>
        <v>0</v>
      </c>
      <c r="D2144">
        <f>IF(OR($L2144=TRUE,$A2144=0,MOD($A2144,ChapterTable!$R$20)&lt;&gt;0),
MAX(0,INT(($B2144+ChapterTable!$P$26+VLOOKUP(SUBSTITUTE(D$1,"성장단계","")&amp;"단계오프셋",ChapterTable!$R:$S,2,0))/ChapterTable!$P$23)),
MAX(0,INT(($B2144+ChapterTable!$R$26+VLOOKUP(SUBSTITUTE(D$1,"성장단계","")&amp;"보스단계오프셋",ChapterTable!$R:$S,2,0))/ChapterTable!$R$23)))</f>
        <v>0</v>
      </c>
      <c r="E2144" s="1">
        <f ca="1">IF(AND($A2144=0,$B2144=1),
    VLOOKUP(1,ChapterTable!$1:$1048576,MATCH("최종"&amp;SUBSTITUTE(SUBSTITUTE(E$1,"standard",""),"|Float",""),ChapterTable!$1:$1,0),0)*ChapterTable!$P$17,
  IF(AND($A2144=0,$B2144=0),
    E2145,
  IF($B2144=0,
    VLOOKUP($A2144,ChapterTable!$1:$1048576,MATCH("최종"&amp;SUBSTITUTE(SUBSTITUTE(E$1,"standard",""),"|Float",""),ChapterTable!$1:$1,0),0),
  IF($B2144=1,
    IF($L2144=FALSE,
      VLOOKUP($A2144,ChapterTable!$1:$1048576,MATCH("최종"&amp;SUBSTITUTE(SUBSTITUTE(E$1,"standard",""),"|Float",""),ChapterTable!$1:$1,0),0),
      VLOOKUP($A2144-ChapterTable!$P$11,ChapterTable!$1:$1048576,MATCH("최종"&amp;SUBSTITUTE(SUBSTITUTE(E$1,"standard",""),"|Float",""),ChapterTable!$1:$1,0),0)*ChapterTable!$P$14
    ),
  OFFSET(E2144,-$B2144+IF($L2144,1,0),0)*IF($B2144&gt;OFFSET($B2144,1,0),ChapterTable!$R$17,1)*
    (VLOOKUP(SUBSTITUTE(SUBSTITUTE(E$1,"standard",""),"|Float","")&amp;IF(OR($L2144=TRUE,$A2144=0,MOD($A2144,ChapterTable!$R$20)&lt;&gt;0),"","보스")&amp;"인게임누적곱배수",ChapterTable!$R:$S,2,0)^C2144
    +VLOOKUP(SUBSTITUTE(SUBSTITUTE(E$1,"standard",""),"|Float","")&amp;IF(OR($L2144=TRUE,$A2144=0,MOD($A2144,ChapterTable!$R$20)&lt;&gt;0),"","보스")&amp;"인게임누적합배수",ChapterTable!$R:$S,2,0)*C2144)
  )
  )
  )
)</f>
        <v>305923.61916732788</v>
      </c>
      <c r="F2144" s="1">
        <f ca="1">IF(AND($A2144=0,$B2144=1),
    VLOOKUP(1,ChapterTable!$1:$1048576,MATCH("최종"&amp;SUBSTITUTE(SUBSTITUTE(F$1,"standard",""),"|Float",""),ChapterTable!$1:$1,0),0)*ChapterTable!$P$17,
  IF(AND($A2144=0,$B2144=0),
    F2145,
  IF($B2144=0,
    VLOOKUP($A2144,ChapterTable!$1:$1048576,MATCH("최종"&amp;SUBSTITUTE(SUBSTITUTE(F$1,"standard",""),"|Float",""),ChapterTable!$1:$1,0),0),
  IF($B2144=1,
    IF($L2144=FALSE,
      VLOOKUP($A2144,ChapterTable!$1:$1048576,MATCH("최종"&amp;SUBSTITUTE(SUBSTITUTE(F$1,"standard",""),"|Float",""),ChapterTable!$1:$1,0),0),
      VLOOKUP($A2144-ChapterTable!$P$11,ChapterTable!$1:$1048576,MATCH("최종"&amp;SUBSTITUTE(SUBSTITUTE(F$1,"standard",""),"|Float",""),ChapterTable!$1:$1,0),0)*ChapterTable!$P$14
    ),
  OFFSET(F2144,-$B2144+IF($L2144,1,0),0)*
    (VLOOKUP(SUBSTITUTE(SUBSTITUTE(F$1,"standard",""),"|Float","")&amp;IF(OR($L2144=TRUE,$A2144=0,MOD($A2144,ChapterTable!$R$20)&lt;&gt;0),"","보스")&amp;"인게임누적곱배수",ChapterTable!$R:$S,2,0)^D2144
    +VLOOKUP(SUBSTITUTE(SUBSTITUTE(F$1,"standard",""),"|Float","")&amp;IF(OR($L2144=TRUE,$A2144=0,MOD($A2144,ChapterTable!$R$20)&lt;&gt;0),"","보스")&amp;"인게임누적합배수",ChapterTable!$R:$S,2,0)*D2144)
  )
  )
  )
)</f>
        <v>127468.17465305327</v>
      </c>
      <c r="G2144" t="s">
        <v>715</v>
      </c>
      <c r="J2144" t="str">
        <f>IF(ISBLANK(I2144),"",
IFERROR(VLOOKUP(I2144,[1]StringTable!$1:$1048576,MATCH("kor|String",[1]StringTable!$1:$1,0),0),
"스트링없음"))</f>
        <v/>
      </c>
      <c r="L2144" t="b">
        <v>1</v>
      </c>
      <c r="N2144" t="str">
        <f>IF(ISBLANK(M2144),"",IF(ISERROR(VLOOKUP(M2144,MapTable!$A:$A,1,0)),"맵없음",""))</f>
        <v/>
      </c>
      <c r="O2144">
        <f t="shared" si="238"/>
        <v>1</v>
      </c>
      <c r="Q2144">
        <f t="shared" si="239"/>
        <v>1</v>
      </c>
      <c r="R2144" t="b">
        <f t="shared" ca="1" si="240"/>
        <v>1</v>
      </c>
      <c r="T2144" t="b">
        <f t="shared" ca="1" si="24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244"/>
        <v>1</v>
      </c>
      <c r="AJ2144">
        <f t="shared" si="242"/>
        <v>1</v>
      </c>
      <c r="AK2144">
        <f t="shared" si="243"/>
        <v>1</v>
      </c>
      <c r="AL2144">
        <f t="shared" si="237"/>
        <v>6</v>
      </c>
    </row>
    <row r="2145" spans="1:38" hidden="1" x14ac:dyDescent="0.3">
      <c r="A2145">
        <v>21</v>
      </c>
      <c r="B2145">
        <v>4</v>
      </c>
      <c r="C2145">
        <f>IF(OR($L2145=TRUE,$A2145=0,MOD($A2145,ChapterTable!$R$20)&lt;&gt;0),
MAX(0,INT(($B2145+ChapterTable!$P$26+VLOOKUP(SUBSTITUTE(C$1,"성장단계","")&amp;"단계오프셋",ChapterTable!$R:$S,2,0))/ChapterTable!$P$23)),
MAX(0,INT(($B2145+ChapterTable!$R$26+VLOOKUP(SUBSTITUTE(C$1,"성장단계","")&amp;"보스단계오프셋",ChapterTable!$R:$S,2,0))/ChapterTable!$R$23)))</f>
        <v>0</v>
      </c>
      <c r="D2145">
        <f>IF(OR($L2145=TRUE,$A2145=0,MOD($A2145,ChapterTable!$R$20)&lt;&gt;0),
MAX(0,INT(($B2145+ChapterTable!$P$26+VLOOKUP(SUBSTITUTE(D$1,"성장단계","")&amp;"단계오프셋",ChapterTable!$R:$S,2,0))/ChapterTable!$P$23)),
MAX(0,INT(($B2145+ChapterTable!$R$26+VLOOKUP(SUBSTITUTE(D$1,"성장단계","")&amp;"보스단계오프셋",ChapterTable!$R:$S,2,0))/ChapterTable!$R$23)))</f>
        <v>0</v>
      </c>
      <c r="E2145" s="1">
        <f ca="1">IF(AND($A2145=0,$B2145=1),
    VLOOKUP(1,ChapterTable!$1:$1048576,MATCH("최종"&amp;SUBSTITUTE(SUBSTITUTE(E$1,"standard",""),"|Float",""),ChapterTable!$1:$1,0),0)*ChapterTable!$P$17,
  IF(AND($A2145=0,$B2145=0),
    E2146,
  IF($B2145=0,
    VLOOKUP($A2145,ChapterTable!$1:$1048576,MATCH("최종"&amp;SUBSTITUTE(SUBSTITUTE(E$1,"standard",""),"|Float",""),ChapterTable!$1:$1,0),0),
  IF($B2145=1,
    IF($L2145=FALSE,
      VLOOKUP($A2145,ChapterTable!$1:$1048576,MATCH("최종"&amp;SUBSTITUTE(SUBSTITUTE(E$1,"standard",""),"|Float",""),ChapterTable!$1:$1,0),0),
      VLOOKUP($A2145-ChapterTable!$P$11,ChapterTable!$1:$1048576,MATCH("최종"&amp;SUBSTITUTE(SUBSTITUTE(E$1,"standard",""),"|Float",""),ChapterTable!$1:$1,0),0)*ChapterTable!$P$14
    ),
  OFFSET(E2145,-$B2145+IF($L2145,1,0),0)*IF($B2145&gt;OFFSET($B2145,1,0),ChapterTable!$R$17,1)*
    (VLOOKUP(SUBSTITUTE(SUBSTITUTE(E$1,"standard",""),"|Float","")&amp;IF(OR($L2145=TRUE,$A2145=0,MOD($A2145,ChapterTable!$R$20)&lt;&gt;0),"","보스")&amp;"인게임누적곱배수",ChapterTable!$R:$S,2,0)^C2145
    +VLOOKUP(SUBSTITUTE(SUBSTITUTE(E$1,"standard",""),"|Float","")&amp;IF(OR($L2145=TRUE,$A2145=0,MOD($A2145,ChapterTable!$R$20)&lt;&gt;0),"","보스")&amp;"인게임누적합배수",ChapterTable!$R:$S,2,0)*C2145)
  )
  )
  )
)</f>
        <v>305923.61916732788</v>
      </c>
      <c r="F2145" s="1">
        <f ca="1">IF(AND($A2145=0,$B2145=1),
    VLOOKUP(1,ChapterTable!$1:$1048576,MATCH("최종"&amp;SUBSTITUTE(SUBSTITUTE(F$1,"standard",""),"|Float",""),ChapterTable!$1:$1,0),0)*ChapterTable!$P$17,
  IF(AND($A2145=0,$B2145=0),
    F2146,
  IF($B2145=0,
    VLOOKUP($A2145,ChapterTable!$1:$1048576,MATCH("최종"&amp;SUBSTITUTE(SUBSTITUTE(F$1,"standard",""),"|Float",""),ChapterTable!$1:$1,0),0),
  IF($B2145=1,
    IF($L2145=FALSE,
      VLOOKUP($A2145,ChapterTable!$1:$1048576,MATCH("최종"&amp;SUBSTITUTE(SUBSTITUTE(F$1,"standard",""),"|Float",""),ChapterTable!$1:$1,0),0),
      VLOOKUP($A2145-ChapterTable!$P$11,ChapterTable!$1:$1048576,MATCH("최종"&amp;SUBSTITUTE(SUBSTITUTE(F$1,"standard",""),"|Float",""),ChapterTable!$1:$1,0),0)*ChapterTable!$P$14
    ),
  OFFSET(F2145,-$B2145+IF($L2145,1,0),0)*
    (VLOOKUP(SUBSTITUTE(SUBSTITUTE(F$1,"standard",""),"|Float","")&amp;IF(OR($L2145=TRUE,$A2145=0,MOD($A2145,ChapterTable!$R$20)&lt;&gt;0),"","보스")&amp;"인게임누적곱배수",ChapterTable!$R:$S,2,0)^D2145
    +VLOOKUP(SUBSTITUTE(SUBSTITUTE(F$1,"standard",""),"|Float","")&amp;IF(OR($L2145=TRUE,$A2145=0,MOD($A2145,ChapterTable!$R$20)&lt;&gt;0),"","보스")&amp;"인게임누적합배수",ChapterTable!$R:$S,2,0)*D2145)
  )
  )
  )
)</f>
        <v>127468.17465305327</v>
      </c>
      <c r="G2145" t="s">
        <v>715</v>
      </c>
      <c r="J2145" t="str">
        <f>IF(ISBLANK(I2145),"",
IFERROR(VLOOKUP(I2145,[1]StringTable!$1:$1048576,MATCH("kor|String",[1]StringTable!$1:$1,0),0),
"스트링없음"))</f>
        <v/>
      </c>
      <c r="L2145" t="b">
        <v>1</v>
      </c>
      <c r="N2145" t="str">
        <f>IF(ISBLANK(M2145),"",IF(ISERROR(VLOOKUP(M2145,MapTable!$A:$A,1,0)),"맵없음",""))</f>
        <v/>
      </c>
      <c r="O2145">
        <f t="shared" si="238"/>
        <v>1</v>
      </c>
      <c r="Q2145">
        <f t="shared" si="239"/>
        <v>1</v>
      </c>
      <c r="R2145" t="b">
        <f t="shared" ca="1" si="240"/>
        <v>1</v>
      </c>
      <c r="T2145" t="b">
        <f t="shared" ca="1" si="24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244"/>
        <v>1</v>
      </c>
      <c r="AJ2145">
        <f t="shared" si="242"/>
        <v>1</v>
      </c>
      <c r="AK2145">
        <f t="shared" si="243"/>
        <v>1</v>
      </c>
      <c r="AL2145">
        <f t="shared" si="237"/>
        <v>6</v>
      </c>
    </row>
    <row r="2146" spans="1:38" hidden="1" x14ac:dyDescent="0.3">
      <c r="A2146">
        <v>21</v>
      </c>
      <c r="B2146">
        <v>5</v>
      </c>
      <c r="C2146">
        <f>IF(OR($L2146=TRUE,$A2146=0,MOD($A2146,ChapterTable!$R$20)&lt;&gt;0),
MAX(0,INT(($B2146+ChapterTable!$P$26+VLOOKUP(SUBSTITUTE(C$1,"성장단계","")&amp;"단계오프셋",ChapterTable!$R:$S,2,0))/ChapterTable!$P$23)),
MAX(0,INT(($B2146+ChapterTable!$R$26+VLOOKUP(SUBSTITUTE(C$1,"성장단계","")&amp;"보스단계오프셋",ChapterTable!$R:$S,2,0))/ChapterTable!$R$23)))</f>
        <v>0</v>
      </c>
      <c r="D2146">
        <f>IF(OR($L2146=TRUE,$A2146=0,MOD($A2146,ChapterTable!$R$20)&lt;&gt;0),
MAX(0,INT(($B2146+ChapterTable!$P$26+VLOOKUP(SUBSTITUTE(D$1,"성장단계","")&amp;"단계오프셋",ChapterTable!$R:$S,2,0))/ChapterTable!$P$23)),
MAX(0,INT(($B2146+ChapterTable!$R$26+VLOOKUP(SUBSTITUTE(D$1,"성장단계","")&amp;"보스단계오프셋",ChapterTable!$R:$S,2,0))/ChapterTable!$R$23)))</f>
        <v>0</v>
      </c>
      <c r="E2146" s="1">
        <f ca="1">IF(AND($A2146=0,$B2146=1),
    VLOOKUP(1,ChapterTable!$1:$1048576,MATCH("최종"&amp;SUBSTITUTE(SUBSTITUTE(E$1,"standard",""),"|Float",""),ChapterTable!$1:$1,0),0)*ChapterTable!$P$17,
  IF(AND($A2146=0,$B2146=0),
    E2147,
  IF($B2146=0,
    VLOOKUP($A2146,ChapterTable!$1:$1048576,MATCH("최종"&amp;SUBSTITUTE(SUBSTITUTE(E$1,"standard",""),"|Float",""),ChapterTable!$1:$1,0),0),
  IF($B2146=1,
    IF($L2146=FALSE,
      VLOOKUP($A2146,ChapterTable!$1:$1048576,MATCH("최종"&amp;SUBSTITUTE(SUBSTITUTE(E$1,"standard",""),"|Float",""),ChapterTable!$1:$1,0),0),
      VLOOKUP($A2146-ChapterTable!$P$11,ChapterTable!$1:$1048576,MATCH("최종"&amp;SUBSTITUTE(SUBSTITUTE(E$1,"standard",""),"|Float",""),ChapterTable!$1:$1,0),0)*ChapterTable!$P$14
    ),
  OFFSET(E2146,-$B2146+IF($L2146,1,0),0)*IF($B2146&gt;OFFSET($B2146,1,0),ChapterTable!$R$17,1)*
    (VLOOKUP(SUBSTITUTE(SUBSTITUTE(E$1,"standard",""),"|Float","")&amp;IF(OR($L2146=TRUE,$A2146=0,MOD($A2146,ChapterTable!$R$20)&lt;&gt;0),"","보스")&amp;"인게임누적곱배수",ChapterTable!$R:$S,2,0)^C2146
    +VLOOKUP(SUBSTITUTE(SUBSTITUTE(E$1,"standard",""),"|Float","")&amp;IF(OR($L2146=TRUE,$A2146=0,MOD($A2146,ChapterTable!$R$20)&lt;&gt;0),"","보스")&amp;"인게임누적합배수",ChapterTable!$R:$S,2,0)*C2146)
  )
  )
  )
)</f>
        <v>305923.61916732788</v>
      </c>
      <c r="F2146" s="1">
        <f ca="1">IF(AND($A2146=0,$B2146=1),
    VLOOKUP(1,ChapterTable!$1:$1048576,MATCH("최종"&amp;SUBSTITUTE(SUBSTITUTE(F$1,"standard",""),"|Float",""),ChapterTable!$1:$1,0),0)*ChapterTable!$P$17,
  IF(AND($A2146=0,$B2146=0),
    F2147,
  IF($B2146=0,
    VLOOKUP($A2146,ChapterTable!$1:$1048576,MATCH("최종"&amp;SUBSTITUTE(SUBSTITUTE(F$1,"standard",""),"|Float",""),ChapterTable!$1:$1,0),0),
  IF($B2146=1,
    IF($L2146=FALSE,
      VLOOKUP($A2146,ChapterTable!$1:$1048576,MATCH("최종"&amp;SUBSTITUTE(SUBSTITUTE(F$1,"standard",""),"|Float",""),ChapterTable!$1:$1,0),0),
      VLOOKUP($A2146-ChapterTable!$P$11,ChapterTable!$1:$1048576,MATCH("최종"&amp;SUBSTITUTE(SUBSTITUTE(F$1,"standard",""),"|Float",""),ChapterTable!$1:$1,0),0)*ChapterTable!$P$14
    ),
  OFFSET(F2146,-$B2146+IF($L2146,1,0),0)*
    (VLOOKUP(SUBSTITUTE(SUBSTITUTE(F$1,"standard",""),"|Float","")&amp;IF(OR($L2146=TRUE,$A2146=0,MOD($A2146,ChapterTable!$R$20)&lt;&gt;0),"","보스")&amp;"인게임누적곱배수",ChapterTable!$R:$S,2,0)^D2146
    +VLOOKUP(SUBSTITUTE(SUBSTITUTE(F$1,"standard",""),"|Float","")&amp;IF(OR($L2146=TRUE,$A2146=0,MOD($A2146,ChapterTable!$R$20)&lt;&gt;0),"","보스")&amp;"인게임누적합배수",ChapterTable!$R:$S,2,0)*D2146)
  )
  )
  )
)</f>
        <v>127468.17465305327</v>
      </c>
      <c r="G2146" t="s">
        <v>715</v>
      </c>
      <c r="J2146" t="str">
        <f>IF(ISBLANK(I2146),"",
IFERROR(VLOOKUP(I2146,[1]StringTable!$1:$1048576,MATCH("kor|String",[1]StringTable!$1:$1,0),0),
"스트링없음"))</f>
        <v/>
      </c>
      <c r="L2146" t="b">
        <v>1</v>
      </c>
      <c r="N2146" t="str">
        <f>IF(ISBLANK(M2146),"",IF(ISERROR(VLOOKUP(M2146,MapTable!$A:$A,1,0)),"맵없음",""))</f>
        <v/>
      </c>
      <c r="O2146">
        <f t="shared" si="238"/>
        <v>11</v>
      </c>
      <c r="Q2146">
        <f t="shared" si="239"/>
        <v>11</v>
      </c>
      <c r="R2146" t="b">
        <f t="shared" ca="1" si="240"/>
        <v>1</v>
      </c>
      <c r="T2146" t="b">
        <f t="shared" ca="1" si="24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244"/>
        <v>1</v>
      </c>
      <c r="AJ2146">
        <f t="shared" si="242"/>
        <v>1</v>
      </c>
      <c r="AK2146">
        <f t="shared" si="243"/>
        <v>1</v>
      </c>
      <c r="AL2146">
        <f t="shared" si="237"/>
        <v>6</v>
      </c>
    </row>
    <row r="2147" spans="1:38" hidden="1" x14ac:dyDescent="0.3">
      <c r="A2147">
        <v>21</v>
      </c>
      <c r="B2147">
        <v>6</v>
      </c>
      <c r="C2147">
        <f>IF(OR($L2147=TRUE,$A2147=0,MOD($A2147,ChapterTable!$R$20)&lt;&gt;0),
MAX(0,INT(($B2147+ChapterTable!$P$26+VLOOKUP(SUBSTITUTE(C$1,"성장단계","")&amp;"단계오프셋",ChapterTable!$R:$S,2,0))/ChapterTable!$P$23)),
MAX(0,INT(($B2147+ChapterTable!$R$26+VLOOKUP(SUBSTITUTE(C$1,"성장단계","")&amp;"보스단계오프셋",ChapterTable!$R:$S,2,0))/ChapterTable!$R$23)))</f>
        <v>1</v>
      </c>
      <c r="D2147">
        <f>IF(OR($L2147=TRUE,$A2147=0,MOD($A2147,ChapterTable!$R$20)&lt;&gt;0),
MAX(0,INT(($B2147+ChapterTable!$P$26+VLOOKUP(SUBSTITUTE(D$1,"성장단계","")&amp;"단계오프셋",ChapterTable!$R:$S,2,0))/ChapterTable!$P$23)),
MAX(0,INT(($B2147+ChapterTable!$R$26+VLOOKUP(SUBSTITUTE(D$1,"성장단계","")&amp;"보스단계오프셋",ChapterTable!$R:$S,2,0))/ChapterTable!$R$23)))</f>
        <v>0</v>
      </c>
      <c r="E2147" s="1">
        <f ca="1">IF(AND($A2147=0,$B2147=1),
    VLOOKUP(1,ChapterTable!$1:$1048576,MATCH("최종"&amp;SUBSTITUTE(SUBSTITUTE(E$1,"standard",""),"|Float",""),ChapterTable!$1:$1,0),0)*ChapterTable!$P$17,
  IF(AND($A2147=0,$B2147=0),
    E2148,
  IF($B2147=0,
    VLOOKUP($A2147,ChapterTable!$1:$1048576,MATCH("최종"&amp;SUBSTITUTE(SUBSTITUTE(E$1,"standard",""),"|Float",""),ChapterTable!$1:$1,0),0),
  IF($B2147=1,
    IF($L2147=FALSE,
      VLOOKUP($A2147,ChapterTable!$1:$1048576,MATCH("최종"&amp;SUBSTITUTE(SUBSTITUTE(E$1,"standard",""),"|Float",""),ChapterTable!$1:$1,0),0),
      VLOOKUP($A2147-ChapterTable!$P$11,ChapterTable!$1:$1048576,MATCH("최종"&amp;SUBSTITUTE(SUBSTITUTE(E$1,"standard",""),"|Float",""),ChapterTable!$1:$1,0),0)*ChapterTable!$P$14
    ),
  OFFSET(E2147,-$B2147+IF($L2147,1,0),0)*IF($B2147&gt;OFFSET($B2147,1,0),ChapterTable!$R$17,1)*
    (VLOOKUP(SUBSTITUTE(SUBSTITUTE(E$1,"standard",""),"|Float","")&amp;IF(OR($L2147=TRUE,$A2147=0,MOD($A2147,ChapterTable!$R$20)&lt;&gt;0),"","보스")&amp;"인게임누적곱배수",ChapterTable!$R:$S,2,0)^C2147
    +VLOOKUP(SUBSTITUTE(SUBSTITUTE(E$1,"standard",""),"|Float","")&amp;IF(OR($L2147=TRUE,$A2147=0,MOD($A2147,ChapterTable!$R$20)&lt;&gt;0),"","보스")&amp;"인게임누적합배수",ChapterTable!$R:$S,2,0)*C2147)
  )
  )
  )
)</f>
        <v>367108.34300079342</v>
      </c>
      <c r="F2147" s="1">
        <f ca="1">IF(AND($A2147=0,$B2147=1),
    VLOOKUP(1,ChapterTable!$1:$1048576,MATCH("최종"&amp;SUBSTITUTE(SUBSTITUTE(F$1,"standard",""),"|Float",""),ChapterTable!$1:$1,0),0)*ChapterTable!$P$17,
  IF(AND($A2147=0,$B2147=0),
    F2148,
  IF($B2147=0,
    VLOOKUP($A2147,ChapterTable!$1:$1048576,MATCH("최종"&amp;SUBSTITUTE(SUBSTITUTE(F$1,"standard",""),"|Float",""),ChapterTable!$1:$1,0),0),
  IF($B2147=1,
    IF($L2147=FALSE,
      VLOOKUP($A2147,ChapterTable!$1:$1048576,MATCH("최종"&amp;SUBSTITUTE(SUBSTITUTE(F$1,"standard",""),"|Float",""),ChapterTable!$1:$1,0),0),
      VLOOKUP($A2147-ChapterTable!$P$11,ChapterTable!$1:$1048576,MATCH("최종"&amp;SUBSTITUTE(SUBSTITUTE(F$1,"standard",""),"|Float",""),ChapterTable!$1:$1,0),0)*ChapterTable!$P$14
    ),
  OFFSET(F2147,-$B2147+IF($L2147,1,0),0)*
    (VLOOKUP(SUBSTITUTE(SUBSTITUTE(F$1,"standard",""),"|Float","")&amp;IF(OR($L2147=TRUE,$A2147=0,MOD($A2147,ChapterTable!$R$20)&lt;&gt;0),"","보스")&amp;"인게임누적곱배수",ChapterTable!$R:$S,2,0)^D2147
    +VLOOKUP(SUBSTITUTE(SUBSTITUTE(F$1,"standard",""),"|Float","")&amp;IF(OR($L2147=TRUE,$A2147=0,MOD($A2147,ChapterTable!$R$20)&lt;&gt;0),"","보스")&amp;"인게임누적합배수",ChapterTable!$R:$S,2,0)*D2147)
  )
  )
  )
)</f>
        <v>127468.17465305327</v>
      </c>
      <c r="G2147" t="s">
        <v>715</v>
      </c>
      <c r="J2147" t="str">
        <f>IF(ISBLANK(I2147),"",
IFERROR(VLOOKUP(I2147,[1]StringTable!$1:$1048576,MATCH("kor|String",[1]StringTable!$1:$1,0),0),
"스트링없음"))</f>
        <v/>
      </c>
      <c r="L2147" t="b">
        <v>1</v>
      </c>
      <c r="N2147" t="str">
        <f>IF(ISBLANK(M2147),"",IF(ISERROR(VLOOKUP(M2147,MapTable!$A:$A,1,0)),"맵없음",""))</f>
        <v/>
      </c>
      <c r="O2147">
        <f t="shared" si="238"/>
        <v>1</v>
      </c>
      <c r="Q2147">
        <f t="shared" si="239"/>
        <v>1</v>
      </c>
      <c r="R2147" t="b">
        <f t="shared" ca="1" si="240"/>
        <v>1</v>
      </c>
      <c r="T2147" t="b">
        <f t="shared" ca="1" si="24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244"/>
        <v>1</v>
      </c>
      <c r="AJ2147">
        <f t="shared" si="242"/>
        <v>1</v>
      </c>
      <c r="AK2147">
        <f t="shared" si="243"/>
        <v>1</v>
      </c>
      <c r="AL2147">
        <f t="shared" si="237"/>
        <v>6</v>
      </c>
    </row>
    <row r="2148" spans="1:38" hidden="1" x14ac:dyDescent="0.3">
      <c r="A2148">
        <v>21</v>
      </c>
      <c r="B2148">
        <v>7</v>
      </c>
      <c r="C2148">
        <f>IF(OR($L2148=TRUE,$A2148=0,MOD($A2148,ChapterTable!$R$20)&lt;&gt;0),
MAX(0,INT(($B2148+ChapterTable!$P$26+VLOOKUP(SUBSTITUTE(C$1,"성장단계","")&amp;"단계오프셋",ChapterTable!$R:$S,2,0))/ChapterTable!$P$23)),
MAX(0,INT(($B2148+ChapterTable!$R$26+VLOOKUP(SUBSTITUTE(C$1,"성장단계","")&amp;"보스단계오프셋",ChapterTable!$R:$S,2,0))/ChapterTable!$R$23)))</f>
        <v>1</v>
      </c>
      <c r="D2148">
        <f>IF(OR($L2148=TRUE,$A2148=0,MOD($A2148,ChapterTable!$R$20)&lt;&gt;0),
MAX(0,INT(($B2148+ChapterTable!$P$26+VLOOKUP(SUBSTITUTE(D$1,"성장단계","")&amp;"단계오프셋",ChapterTable!$R:$S,2,0))/ChapterTable!$P$23)),
MAX(0,INT(($B2148+ChapterTable!$R$26+VLOOKUP(SUBSTITUTE(D$1,"성장단계","")&amp;"보스단계오프셋",ChapterTable!$R:$S,2,0))/ChapterTable!$R$23)))</f>
        <v>0</v>
      </c>
      <c r="E2148" s="1">
        <f ca="1">IF(AND($A2148=0,$B2148=1),
    VLOOKUP(1,ChapterTable!$1:$1048576,MATCH("최종"&amp;SUBSTITUTE(SUBSTITUTE(E$1,"standard",""),"|Float",""),ChapterTable!$1:$1,0),0)*ChapterTable!$P$17,
  IF(AND($A2148=0,$B2148=0),
    E2149,
  IF($B2148=0,
    VLOOKUP($A2148,ChapterTable!$1:$1048576,MATCH("최종"&amp;SUBSTITUTE(SUBSTITUTE(E$1,"standard",""),"|Float",""),ChapterTable!$1:$1,0),0),
  IF($B2148=1,
    IF($L2148=FALSE,
      VLOOKUP($A2148,ChapterTable!$1:$1048576,MATCH("최종"&amp;SUBSTITUTE(SUBSTITUTE(E$1,"standard",""),"|Float",""),ChapterTable!$1:$1,0),0),
      VLOOKUP($A2148-ChapterTable!$P$11,ChapterTable!$1:$1048576,MATCH("최종"&amp;SUBSTITUTE(SUBSTITUTE(E$1,"standard",""),"|Float",""),ChapterTable!$1:$1,0),0)*ChapterTable!$P$14
    ),
  OFFSET(E2148,-$B2148+IF($L2148,1,0),0)*IF($B2148&gt;OFFSET($B2148,1,0),ChapterTable!$R$17,1)*
    (VLOOKUP(SUBSTITUTE(SUBSTITUTE(E$1,"standard",""),"|Float","")&amp;IF(OR($L2148=TRUE,$A2148=0,MOD($A2148,ChapterTable!$R$20)&lt;&gt;0),"","보스")&amp;"인게임누적곱배수",ChapterTable!$R:$S,2,0)^C2148
    +VLOOKUP(SUBSTITUTE(SUBSTITUTE(E$1,"standard",""),"|Float","")&amp;IF(OR($L2148=TRUE,$A2148=0,MOD($A2148,ChapterTable!$R$20)&lt;&gt;0),"","보스")&amp;"인게임누적합배수",ChapterTable!$R:$S,2,0)*C2148)
  )
  )
  )
)</f>
        <v>367108.34300079342</v>
      </c>
      <c r="F2148" s="1">
        <f ca="1">IF(AND($A2148=0,$B2148=1),
    VLOOKUP(1,ChapterTable!$1:$1048576,MATCH("최종"&amp;SUBSTITUTE(SUBSTITUTE(F$1,"standard",""),"|Float",""),ChapterTable!$1:$1,0),0)*ChapterTable!$P$17,
  IF(AND($A2148=0,$B2148=0),
    F2149,
  IF($B2148=0,
    VLOOKUP($A2148,ChapterTable!$1:$1048576,MATCH("최종"&amp;SUBSTITUTE(SUBSTITUTE(F$1,"standard",""),"|Float",""),ChapterTable!$1:$1,0),0),
  IF($B2148=1,
    IF($L2148=FALSE,
      VLOOKUP($A2148,ChapterTable!$1:$1048576,MATCH("최종"&amp;SUBSTITUTE(SUBSTITUTE(F$1,"standard",""),"|Float",""),ChapterTable!$1:$1,0),0),
      VLOOKUP($A2148-ChapterTable!$P$11,ChapterTable!$1:$1048576,MATCH("최종"&amp;SUBSTITUTE(SUBSTITUTE(F$1,"standard",""),"|Float",""),ChapterTable!$1:$1,0),0)*ChapterTable!$P$14
    ),
  OFFSET(F2148,-$B2148+IF($L2148,1,0),0)*
    (VLOOKUP(SUBSTITUTE(SUBSTITUTE(F$1,"standard",""),"|Float","")&amp;IF(OR($L2148=TRUE,$A2148=0,MOD($A2148,ChapterTable!$R$20)&lt;&gt;0),"","보스")&amp;"인게임누적곱배수",ChapterTable!$R:$S,2,0)^D2148
    +VLOOKUP(SUBSTITUTE(SUBSTITUTE(F$1,"standard",""),"|Float","")&amp;IF(OR($L2148=TRUE,$A2148=0,MOD($A2148,ChapterTable!$R$20)&lt;&gt;0),"","보스")&amp;"인게임누적합배수",ChapterTable!$R:$S,2,0)*D2148)
  )
  )
  )
)</f>
        <v>127468.17465305327</v>
      </c>
      <c r="G2148" t="s">
        <v>715</v>
      </c>
      <c r="J2148" t="str">
        <f>IF(ISBLANK(I2148),"",
IFERROR(VLOOKUP(I2148,[1]StringTable!$1:$1048576,MATCH("kor|String",[1]StringTable!$1:$1,0),0),
"스트링없음"))</f>
        <v/>
      </c>
      <c r="L2148" t="b">
        <v>1</v>
      </c>
      <c r="N2148" t="str">
        <f>IF(ISBLANK(M2148),"",IF(ISERROR(VLOOKUP(M2148,MapTable!$A:$A,1,0)),"맵없음",""))</f>
        <v/>
      </c>
      <c r="O2148">
        <f t="shared" si="238"/>
        <v>1</v>
      </c>
      <c r="Q2148">
        <f t="shared" si="239"/>
        <v>1</v>
      </c>
      <c r="R2148" t="b">
        <f t="shared" ca="1" si="240"/>
        <v>1</v>
      </c>
      <c r="T2148" t="b">
        <f t="shared" ca="1" si="24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244"/>
        <v>1</v>
      </c>
      <c r="AJ2148">
        <f t="shared" si="242"/>
        <v>1</v>
      </c>
      <c r="AK2148">
        <f t="shared" si="243"/>
        <v>1</v>
      </c>
      <c r="AL2148">
        <f t="shared" si="237"/>
        <v>6</v>
      </c>
    </row>
    <row r="2149" spans="1:38" hidden="1" x14ac:dyDescent="0.3">
      <c r="A2149">
        <v>21</v>
      </c>
      <c r="B2149">
        <v>8</v>
      </c>
      <c r="C2149">
        <f>IF(OR($L2149=TRUE,$A2149=0,MOD($A2149,ChapterTable!$R$20)&lt;&gt;0),
MAX(0,INT(($B2149+ChapterTable!$P$26+VLOOKUP(SUBSTITUTE(C$1,"성장단계","")&amp;"단계오프셋",ChapterTable!$R:$S,2,0))/ChapterTable!$P$23)),
MAX(0,INT(($B2149+ChapterTable!$R$26+VLOOKUP(SUBSTITUTE(C$1,"성장단계","")&amp;"보스단계오프셋",ChapterTable!$R:$S,2,0))/ChapterTable!$R$23)))</f>
        <v>1</v>
      </c>
      <c r="D2149">
        <f>IF(OR($L2149=TRUE,$A2149=0,MOD($A2149,ChapterTable!$R$20)&lt;&gt;0),
MAX(0,INT(($B2149+ChapterTable!$P$26+VLOOKUP(SUBSTITUTE(D$1,"성장단계","")&amp;"단계오프셋",ChapterTable!$R:$S,2,0))/ChapterTable!$P$23)),
MAX(0,INT(($B2149+ChapterTable!$R$26+VLOOKUP(SUBSTITUTE(D$1,"성장단계","")&amp;"보스단계오프셋",ChapterTable!$R:$S,2,0))/ChapterTable!$R$23)))</f>
        <v>0</v>
      </c>
      <c r="E2149" s="1">
        <f ca="1">IF(AND($A2149=0,$B2149=1),
    VLOOKUP(1,ChapterTable!$1:$1048576,MATCH("최종"&amp;SUBSTITUTE(SUBSTITUTE(E$1,"standard",""),"|Float",""),ChapterTable!$1:$1,0),0)*ChapterTable!$P$17,
  IF(AND($A2149=0,$B2149=0),
    E2150,
  IF($B2149=0,
    VLOOKUP($A2149,ChapterTable!$1:$1048576,MATCH("최종"&amp;SUBSTITUTE(SUBSTITUTE(E$1,"standard",""),"|Float",""),ChapterTable!$1:$1,0),0),
  IF($B2149=1,
    IF($L2149=FALSE,
      VLOOKUP($A2149,ChapterTable!$1:$1048576,MATCH("최종"&amp;SUBSTITUTE(SUBSTITUTE(E$1,"standard",""),"|Float",""),ChapterTable!$1:$1,0),0),
      VLOOKUP($A2149-ChapterTable!$P$11,ChapterTable!$1:$1048576,MATCH("최종"&amp;SUBSTITUTE(SUBSTITUTE(E$1,"standard",""),"|Float",""),ChapterTable!$1:$1,0),0)*ChapterTable!$P$14
    ),
  OFFSET(E2149,-$B2149+IF($L2149,1,0),0)*IF($B2149&gt;OFFSET($B2149,1,0),ChapterTable!$R$17,1)*
    (VLOOKUP(SUBSTITUTE(SUBSTITUTE(E$1,"standard",""),"|Float","")&amp;IF(OR($L2149=TRUE,$A2149=0,MOD($A2149,ChapterTable!$R$20)&lt;&gt;0),"","보스")&amp;"인게임누적곱배수",ChapterTable!$R:$S,2,0)^C2149
    +VLOOKUP(SUBSTITUTE(SUBSTITUTE(E$1,"standard",""),"|Float","")&amp;IF(OR($L2149=TRUE,$A2149=0,MOD($A2149,ChapterTable!$R$20)&lt;&gt;0),"","보스")&amp;"인게임누적합배수",ChapterTable!$R:$S,2,0)*C2149)
  )
  )
  )
)</f>
        <v>367108.34300079342</v>
      </c>
      <c r="F2149" s="1">
        <f ca="1">IF(AND($A2149=0,$B2149=1),
    VLOOKUP(1,ChapterTable!$1:$1048576,MATCH("최종"&amp;SUBSTITUTE(SUBSTITUTE(F$1,"standard",""),"|Float",""),ChapterTable!$1:$1,0),0)*ChapterTable!$P$17,
  IF(AND($A2149=0,$B2149=0),
    F2150,
  IF($B2149=0,
    VLOOKUP($A2149,ChapterTable!$1:$1048576,MATCH("최종"&amp;SUBSTITUTE(SUBSTITUTE(F$1,"standard",""),"|Float",""),ChapterTable!$1:$1,0),0),
  IF($B2149=1,
    IF($L2149=FALSE,
      VLOOKUP($A2149,ChapterTable!$1:$1048576,MATCH("최종"&amp;SUBSTITUTE(SUBSTITUTE(F$1,"standard",""),"|Float",""),ChapterTable!$1:$1,0),0),
      VLOOKUP($A2149-ChapterTable!$P$11,ChapterTable!$1:$1048576,MATCH("최종"&amp;SUBSTITUTE(SUBSTITUTE(F$1,"standard",""),"|Float",""),ChapterTable!$1:$1,0),0)*ChapterTable!$P$14
    ),
  OFFSET(F2149,-$B2149+IF($L2149,1,0),0)*
    (VLOOKUP(SUBSTITUTE(SUBSTITUTE(F$1,"standard",""),"|Float","")&amp;IF(OR($L2149=TRUE,$A2149=0,MOD($A2149,ChapterTable!$R$20)&lt;&gt;0),"","보스")&amp;"인게임누적곱배수",ChapterTable!$R:$S,2,0)^D2149
    +VLOOKUP(SUBSTITUTE(SUBSTITUTE(F$1,"standard",""),"|Float","")&amp;IF(OR($L2149=TRUE,$A2149=0,MOD($A2149,ChapterTable!$R$20)&lt;&gt;0),"","보스")&amp;"인게임누적합배수",ChapterTable!$R:$S,2,0)*D2149)
  )
  )
  )
)</f>
        <v>127468.17465305327</v>
      </c>
      <c r="G2149" t="s">
        <v>715</v>
      </c>
      <c r="J2149" t="str">
        <f>IF(ISBLANK(I2149),"",
IFERROR(VLOOKUP(I2149,[1]StringTable!$1:$1048576,MATCH("kor|String",[1]StringTable!$1:$1,0),0),
"스트링없음"))</f>
        <v/>
      </c>
      <c r="L2149" t="b">
        <v>1</v>
      </c>
      <c r="N2149" t="str">
        <f>IF(ISBLANK(M2149),"",IF(ISERROR(VLOOKUP(M2149,MapTable!$A:$A,1,0)),"맵없음",""))</f>
        <v/>
      </c>
      <c r="O2149">
        <f t="shared" si="238"/>
        <v>1</v>
      </c>
      <c r="Q2149">
        <f t="shared" si="239"/>
        <v>1</v>
      </c>
      <c r="R2149" t="b">
        <f t="shared" ca="1" si="240"/>
        <v>1</v>
      </c>
      <c r="T2149" t="b">
        <f t="shared" ca="1" si="24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244"/>
        <v>1</v>
      </c>
      <c r="AJ2149">
        <f t="shared" si="242"/>
        <v>1</v>
      </c>
      <c r="AK2149">
        <f t="shared" si="243"/>
        <v>1</v>
      </c>
      <c r="AL2149">
        <f t="shared" ref="AL2149:AL2212" si="245">AL2099+1</f>
        <v>6</v>
      </c>
    </row>
    <row r="2150" spans="1:38" hidden="1" x14ac:dyDescent="0.3">
      <c r="A2150">
        <v>21</v>
      </c>
      <c r="B2150">
        <v>9</v>
      </c>
      <c r="C2150">
        <f>IF(OR($L2150=TRUE,$A2150=0,MOD($A2150,ChapterTable!$R$20)&lt;&gt;0),
MAX(0,INT(($B2150+ChapterTable!$P$26+VLOOKUP(SUBSTITUTE(C$1,"성장단계","")&amp;"단계오프셋",ChapterTable!$R:$S,2,0))/ChapterTable!$P$23)),
MAX(0,INT(($B2150+ChapterTable!$R$26+VLOOKUP(SUBSTITUTE(C$1,"성장단계","")&amp;"보스단계오프셋",ChapterTable!$R:$S,2,0))/ChapterTable!$R$23)))</f>
        <v>1</v>
      </c>
      <c r="D2150">
        <f>IF(OR($L2150=TRUE,$A2150=0,MOD($A2150,ChapterTable!$R$20)&lt;&gt;0),
MAX(0,INT(($B2150+ChapterTable!$P$26+VLOOKUP(SUBSTITUTE(D$1,"성장단계","")&amp;"단계오프셋",ChapterTable!$R:$S,2,0))/ChapterTable!$P$23)),
MAX(0,INT(($B2150+ChapterTable!$R$26+VLOOKUP(SUBSTITUTE(D$1,"성장단계","")&amp;"보스단계오프셋",ChapterTable!$R:$S,2,0))/ChapterTable!$R$23)))</f>
        <v>0</v>
      </c>
      <c r="E2150" s="1">
        <f ca="1">IF(AND($A2150=0,$B2150=1),
    VLOOKUP(1,ChapterTable!$1:$1048576,MATCH("최종"&amp;SUBSTITUTE(SUBSTITUTE(E$1,"standard",""),"|Float",""),ChapterTable!$1:$1,0),0)*ChapterTable!$P$17,
  IF(AND($A2150=0,$B2150=0),
    E2151,
  IF($B2150=0,
    VLOOKUP($A2150,ChapterTable!$1:$1048576,MATCH("최종"&amp;SUBSTITUTE(SUBSTITUTE(E$1,"standard",""),"|Float",""),ChapterTable!$1:$1,0),0),
  IF($B2150=1,
    IF($L2150=FALSE,
      VLOOKUP($A2150,ChapterTable!$1:$1048576,MATCH("최종"&amp;SUBSTITUTE(SUBSTITUTE(E$1,"standard",""),"|Float",""),ChapterTable!$1:$1,0),0),
      VLOOKUP($A2150-ChapterTable!$P$11,ChapterTable!$1:$1048576,MATCH("최종"&amp;SUBSTITUTE(SUBSTITUTE(E$1,"standard",""),"|Float",""),ChapterTable!$1:$1,0),0)*ChapterTable!$P$14
    ),
  OFFSET(E2150,-$B2150+IF($L2150,1,0),0)*IF($B2150&gt;OFFSET($B2150,1,0),ChapterTable!$R$17,1)*
    (VLOOKUP(SUBSTITUTE(SUBSTITUTE(E$1,"standard",""),"|Float","")&amp;IF(OR($L2150=TRUE,$A2150=0,MOD($A2150,ChapterTable!$R$20)&lt;&gt;0),"","보스")&amp;"인게임누적곱배수",ChapterTable!$R:$S,2,0)^C2150
    +VLOOKUP(SUBSTITUTE(SUBSTITUTE(E$1,"standard",""),"|Float","")&amp;IF(OR($L2150=TRUE,$A2150=0,MOD($A2150,ChapterTable!$R$20)&lt;&gt;0),"","보스")&amp;"인게임누적합배수",ChapterTable!$R:$S,2,0)*C2150)
  )
  )
  )
)</f>
        <v>367108.34300079342</v>
      </c>
      <c r="F2150" s="1">
        <f ca="1">IF(AND($A2150=0,$B2150=1),
    VLOOKUP(1,ChapterTable!$1:$1048576,MATCH("최종"&amp;SUBSTITUTE(SUBSTITUTE(F$1,"standard",""),"|Float",""),ChapterTable!$1:$1,0),0)*ChapterTable!$P$17,
  IF(AND($A2150=0,$B2150=0),
    F2151,
  IF($B2150=0,
    VLOOKUP($A2150,ChapterTable!$1:$1048576,MATCH("최종"&amp;SUBSTITUTE(SUBSTITUTE(F$1,"standard",""),"|Float",""),ChapterTable!$1:$1,0),0),
  IF($B2150=1,
    IF($L2150=FALSE,
      VLOOKUP($A2150,ChapterTable!$1:$1048576,MATCH("최종"&amp;SUBSTITUTE(SUBSTITUTE(F$1,"standard",""),"|Float",""),ChapterTable!$1:$1,0),0),
      VLOOKUP($A2150-ChapterTable!$P$11,ChapterTable!$1:$1048576,MATCH("최종"&amp;SUBSTITUTE(SUBSTITUTE(F$1,"standard",""),"|Float",""),ChapterTable!$1:$1,0),0)*ChapterTable!$P$14
    ),
  OFFSET(F2150,-$B2150+IF($L2150,1,0),0)*
    (VLOOKUP(SUBSTITUTE(SUBSTITUTE(F$1,"standard",""),"|Float","")&amp;IF(OR($L2150=TRUE,$A2150=0,MOD($A2150,ChapterTable!$R$20)&lt;&gt;0),"","보스")&amp;"인게임누적곱배수",ChapterTable!$R:$S,2,0)^D2150
    +VLOOKUP(SUBSTITUTE(SUBSTITUTE(F$1,"standard",""),"|Float","")&amp;IF(OR($L2150=TRUE,$A2150=0,MOD($A2150,ChapterTable!$R$20)&lt;&gt;0),"","보스")&amp;"인게임누적합배수",ChapterTable!$R:$S,2,0)*D2150)
  )
  )
  )
)</f>
        <v>127468.17465305327</v>
      </c>
      <c r="G2150" t="s">
        <v>715</v>
      </c>
      <c r="J2150" t="str">
        <f>IF(ISBLANK(I2150),"",
IFERROR(VLOOKUP(I2150,[1]StringTable!$1:$1048576,MATCH("kor|String",[1]StringTable!$1:$1,0),0),
"스트링없음"))</f>
        <v/>
      </c>
      <c r="L2150" t="b">
        <v>1</v>
      </c>
      <c r="N2150" t="str">
        <f>IF(ISBLANK(M2150),"",IF(ISERROR(VLOOKUP(M2150,MapTable!$A:$A,1,0)),"맵없음",""))</f>
        <v/>
      </c>
      <c r="O2150">
        <f t="shared" si="238"/>
        <v>91</v>
      </c>
      <c r="Q2150">
        <f t="shared" si="239"/>
        <v>91</v>
      </c>
      <c r="R2150" t="b">
        <f t="shared" ca="1" si="240"/>
        <v>1</v>
      </c>
      <c r="T2150" t="b">
        <f t="shared" ca="1" si="24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244"/>
        <v>1</v>
      </c>
      <c r="AJ2150">
        <f t="shared" si="242"/>
        <v>1</v>
      </c>
      <c r="AK2150">
        <f t="shared" si="243"/>
        <v>1</v>
      </c>
      <c r="AL2150">
        <f t="shared" si="245"/>
        <v>6</v>
      </c>
    </row>
    <row r="2151" spans="1:38" hidden="1" x14ac:dyDescent="0.3">
      <c r="A2151">
        <v>21</v>
      </c>
      <c r="B2151">
        <v>10</v>
      </c>
      <c r="C2151">
        <f>IF(OR($L2151=TRUE,$A2151=0,MOD($A2151,ChapterTable!$R$20)&lt;&gt;0),
MAX(0,INT(($B2151+ChapterTable!$P$26+VLOOKUP(SUBSTITUTE(C$1,"성장단계","")&amp;"단계오프셋",ChapterTable!$R:$S,2,0))/ChapterTable!$P$23)),
MAX(0,INT(($B2151+ChapterTable!$R$26+VLOOKUP(SUBSTITUTE(C$1,"성장단계","")&amp;"보스단계오프셋",ChapterTable!$R:$S,2,0))/ChapterTable!$R$23)))</f>
        <v>1</v>
      </c>
      <c r="D2151">
        <f>IF(OR($L2151=TRUE,$A2151=0,MOD($A2151,ChapterTable!$R$20)&lt;&gt;0),
MAX(0,INT(($B2151+ChapterTable!$P$26+VLOOKUP(SUBSTITUTE(D$1,"성장단계","")&amp;"단계오프셋",ChapterTable!$R:$S,2,0))/ChapterTable!$P$23)),
MAX(0,INT(($B2151+ChapterTable!$R$26+VLOOKUP(SUBSTITUTE(D$1,"성장단계","")&amp;"보스단계오프셋",ChapterTable!$R:$S,2,0))/ChapterTable!$R$23)))</f>
        <v>0</v>
      </c>
      <c r="E2151" s="1">
        <f ca="1">IF(AND($A2151=0,$B2151=1),
    VLOOKUP(1,ChapterTable!$1:$1048576,MATCH("최종"&amp;SUBSTITUTE(SUBSTITUTE(E$1,"standard",""),"|Float",""),ChapterTable!$1:$1,0),0)*ChapterTable!$P$17,
  IF(AND($A2151=0,$B2151=0),
    E2152,
  IF($B2151=0,
    VLOOKUP($A2151,ChapterTable!$1:$1048576,MATCH("최종"&amp;SUBSTITUTE(SUBSTITUTE(E$1,"standard",""),"|Float",""),ChapterTable!$1:$1,0),0),
  IF($B2151=1,
    IF($L2151=FALSE,
      VLOOKUP($A2151,ChapterTable!$1:$1048576,MATCH("최종"&amp;SUBSTITUTE(SUBSTITUTE(E$1,"standard",""),"|Float",""),ChapterTable!$1:$1,0),0),
      VLOOKUP($A2151-ChapterTable!$P$11,ChapterTable!$1:$1048576,MATCH("최종"&amp;SUBSTITUTE(SUBSTITUTE(E$1,"standard",""),"|Float",""),ChapterTable!$1:$1,0),0)*ChapterTable!$P$14
    ),
  OFFSET(E2151,-$B2151+IF($L2151,1,0),0)*IF($B2151&gt;OFFSET($B2151,1,0),ChapterTable!$R$17,1)*
    (VLOOKUP(SUBSTITUTE(SUBSTITUTE(E$1,"standard",""),"|Float","")&amp;IF(OR($L2151=TRUE,$A2151=0,MOD($A2151,ChapterTable!$R$20)&lt;&gt;0),"","보스")&amp;"인게임누적곱배수",ChapterTable!$R:$S,2,0)^C2151
    +VLOOKUP(SUBSTITUTE(SUBSTITUTE(E$1,"standard",""),"|Float","")&amp;IF(OR($L2151=TRUE,$A2151=0,MOD($A2151,ChapterTable!$R$20)&lt;&gt;0),"","보스")&amp;"인게임누적합배수",ChapterTable!$R:$S,2,0)*C2151)
  )
  )
  )
)</f>
        <v>367108.34300079342</v>
      </c>
      <c r="F2151" s="1">
        <f ca="1">IF(AND($A2151=0,$B2151=1),
    VLOOKUP(1,ChapterTable!$1:$1048576,MATCH("최종"&amp;SUBSTITUTE(SUBSTITUTE(F$1,"standard",""),"|Float",""),ChapterTable!$1:$1,0),0)*ChapterTable!$P$17,
  IF(AND($A2151=0,$B2151=0),
    F2152,
  IF($B2151=0,
    VLOOKUP($A2151,ChapterTable!$1:$1048576,MATCH("최종"&amp;SUBSTITUTE(SUBSTITUTE(F$1,"standard",""),"|Float",""),ChapterTable!$1:$1,0),0),
  IF($B2151=1,
    IF($L2151=FALSE,
      VLOOKUP($A2151,ChapterTable!$1:$1048576,MATCH("최종"&amp;SUBSTITUTE(SUBSTITUTE(F$1,"standard",""),"|Float",""),ChapterTable!$1:$1,0),0),
      VLOOKUP($A2151-ChapterTable!$P$11,ChapterTable!$1:$1048576,MATCH("최종"&amp;SUBSTITUTE(SUBSTITUTE(F$1,"standard",""),"|Float",""),ChapterTable!$1:$1,0),0)*ChapterTable!$P$14
    ),
  OFFSET(F2151,-$B2151+IF($L2151,1,0),0)*
    (VLOOKUP(SUBSTITUTE(SUBSTITUTE(F$1,"standard",""),"|Float","")&amp;IF(OR($L2151=TRUE,$A2151=0,MOD($A2151,ChapterTable!$R$20)&lt;&gt;0),"","보스")&amp;"인게임누적곱배수",ChapterTable!$R:$S,2,0)^D2151
    +VLOOKUP(SUBSTITUTE(SUBSTITUTE(F$1,"standard",""),"|Float","")&amp;IF(OR($L2151=TRUE,$A2151=0,MOD($A2151,ChapterTable!$R$20)&lt;&gt;0),"","보스")&amp;"인게임누적합배수",ChapterTable!$R:$S,2,0)*D2151)
  )
  )
  )
)</f>
        <v>127468.17465305327</v>
      </c>
      <c r="G2151" t="s">
        <v>715</v>
      </c>
      <c r="J2151" t="str">
        <f>IF(ISBLANK(I2151),"",
IFERROR(VLOOKUP(I2151,[1]StringTable!$1:$1048576,MATCH("kor|String",[1]StringTable!$1:$1,0),0),
"스트링없음"))</f>
        <v/>
      </c>
      <c r="L2151" t="b">
        <v>1</v>
      </c>
      <c r="N2151" t="str">
        <f>IF(ISBLANK(M2151),"",IF(ISERROR(VLOOKUP(M2151,MapTable!$A:$A,1,0)),"맵없음",""))</f>
        <v/>
      </c>
      <c r="O2151">
        <f t="shared" si="238"/>
        <v>21</v>
      </c>
      <c r="Q2151">
        <f t="shared" si="239"/>
        <v>21</v>
      </c>
      <c r="R2151" t="b">
        <f t="shared" ca="1" si="240"/>
        <v>1</v>
      </c>
      <c r="T2151" t="b">
        <f t="shared" ca="1" si="24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244"/>
        <v>1</v>
      </c>
      <c r="AJ2151">
        <f t="shared" si="242"/>
        <v>1</v>
      </c>
      <c r="AK2151">
        <f t="shared" si="243"/>
        <v>1</v>
      </c>
      <c r="AL2151">
        <f t="shared" si="245"/>
        <v>6</v>
      </c>
    </row>
    <row r="2152" spans="1:38" hidden="1" x14ac:dyDescent="0.3">
      <c r="A2152">
        <v>21</v>
      </c>
      <c r="B2152">
        <v>11</v>
      </c>
      <c r="C2152">
        <f>IF(OR($L2152=TRUE,$A2152=0,MOD($A2152,ChapterTable!$R$20)&lt;&gt;0),
MAX(0,INT(($B2152+ChapterTable!$P$26+VLOOKUP(SUBSTITUTE(C$1,"성장단계","")&amp;"단계오프셋",ChapterTable!$R:$S,2,0))/ChapterTable!$P$23)),
MAX(0,INT(($B2152+ChapterTable!$R$26+VLOOKUP(SUBSTITUTE(C$1,"성장단계","")&amp;"보스단계오프셋",ChapterTable!$R:$S,2,0))/ChapterTable!$R$23)))</f>
        <v>1</v>
      </c>
      <c r="D2152">
        <f>IF(OR($L2152=TRUE,$A2152=0,MOD($A2152,ChapterTable!$R$20)&lt;&gt;0),
MAX(0,INT(($B2152+ChapterTable!$P$26+VLOOKUP(SUBSTITUTE(D$1,"성장단계","")&amp;"단계오프셋",ChapterTable!$R:$S,2,0))/ChapterTable!$P$23)),
MAX(0,INT(($B2152+ChapterTable!$R$26+VLOOKUP(SUBSTITUTE(D$1,"성장단계","")&amp;"보스단계오프셋",ChapterTable!$R:$S,2,0))/ChapterTable!$R$23)))</f>
        <v>1</v>
      </c>
      <c r="E2152" s="1">
        <f ca="1">IF(AND($A2152=0,$B2152=1),
    VLOOKUP(1,ChapterTable!$1:$1048576,MATCH("최종"&amp;SUBSTITUTE(SUBSTITUTE(E$1,"standard",""),"|Float",""),ChapterTable!$1:$1,0),0)*ChapterTable!$P$17,
  IF(AND($A2152=0,$B2152=0),
    E2153,
  IF($B2152=0,
    VLOOKUP($A2152,ChapterTable!$1:$1048576,MATCH("최종"&amp;SUBSTITUTE(SUBSTITUTE(E$1,"standard",""),"|Float",""),ChapterTable!$1:$1,0),0),
  IF($B2152=1,
    IF($L2152=FALSE,
      VLOOKUP($A2152,ChapterTable!$1:$1048576,MATCH("최종"&amp;SUBSTITUTE(SUBSTITUTE(E$1,"standard",""),"|Float",""),ChapterTable!$1:$1,0),0),
      VLOOKUP($A2152-ChapterTable!$P$11,ChapterTable!$1:$1048576,MATCH("최종"&amp;SUBSTITUTE(SUBSTITUTE(E$1,"standard",""),"|Float",""),ChapterTable!$1:$1,0),0)*ChapterTable!$P$14
    ),
  OFFSET(E2152,-$B2152+IF($L2152,1,0),0)*IF($B2152&gt;OFFSET($B2152,1,0),ChapterTable!$R$17,1)*
    (VLOOKUP(SUBSTITUTE(SUBSTITUTE(E$1,"standard",""),"|Float","")&amp;IF(OR($L2152=TRUE,$A2152=0,MOD($A2152,ChapterTable!$R$20)&lt;&gt;0),"","보스")&amp;"인게임누적곱배수",ChapterTable!$R:$S,2,0)^C2152
    +VLOOKUP(SUBSTITUTE(SUBSTITUTE(E$1,"standard",""),"|Float","")&amp;IF(OR($L2152=TRUE,$A2152=0,MOD($A2152,ChapterTable!$R$20)&lt;&gt;0),"","보스")&amp;"인게임누적합배수",ChapterTable!$R:$S,2,0)*C2152)
  )
  )
  )
)</f>
        <v>367108.34300079342</v>
      </c>
      <c r="F2152" s="1">
        <f ca="1">IF(AND($A2152=0,$B2152=1),
    VLOOKUP(1,ChapterTable!$1:$1048576,MATCH("최종"&amp;SUBSTITUTE(SUBSTITUTE(F$1,"standard",""),"|Float",""),ChapterTable!$1:$1,0),0)*ChapterTable!$P$17,
  IF(AND($A2152=0,$B2152=0),
    F2153,
  IF($B2152=0,
    VLOOKUP($A2152,ChapterTable!$1:$1048576,MATCH("최종"&amp;SUBSTITUTE(SUBSTITUTE(F$1,"standard",""),"|Float",""),ChapterTable!$1:$1,0),0),
  IF($B2152=1,
    IF($L2152=FALSE,
      VLOOKUP($A2152,ChapterTable!$1:$1048576,MATCH("최종"&amp;SUBSTITUTE(SUBSTITUTE(F$1,"standard",""),"|Float",""),ChapterTable!$1:$1,0),0),
      VLOOKUP($A2152-ChapterTable!$P$11,ChapterTable!$1:$1048576,MATCH("최종"&amp;SUBSTITUTE(SUBSTITUTE(F$1,"standard",""),"|Float",""),ChapterTable!$1:$1,0),0)*ChapterTable!$P$14
    ),
  OFFSET(F2152,-$B2152+IF($L2152,1,0),0)*
    (VLOOKUP(SUBSTITUTE(SUBSTITUTE(F$1,"standard",""),"|Float","")&amp;IF(OR($L2152=TRUE,$A2152=0,MOD($A2152,ChapterTable!$R$20)&lt;&gt;0),"","보스")&amp;"인게임누적곱배수",ChapterTable!$R:$S,2,0)^D2152
    +VLOOKUP(SUBSTITUTE(SUBSTITUTE(F$1,"standard",""),"|Float","")&amp;IF(OR($L2152=TRUE,$A2152=0,MOD($A2152,ChapterTable!$R$20)&lt;&gt;0),"","보스")&amp;"인게임누적합배수",ChapterTable!$R:$S,2,0)*D2152)
  )
  )
  )
)</f>
        <v>137028.28775203225</v>
      </c>
      <c r="G2152" t="s">
        <v>715</v>
      </c>
      <c r="J2152" t="str">
        <f>IF(ISBLANK(I2152),"",
IFERROR(VLOOKUP(I2152,[1]StringTable!$1:$1048576,MATCH("kor|String",[1]StringTable!$1:$1,0),0),
"스트링없음"))</f>
        <v/>
      </c>
      <c r="L2152" t="b">
        <v>1</v>
      </c>
      <c r="N2152" t="str">
        <f>IF(ISBLANK(M2152),"",IF(ISERROR(VLOOKUP(M2152,MapTable!$A:$A,1,0)),"맵없음",""))</f>
        <v/>
      </c>
      <c r="O2152">
        <f t="shared" si="238"/>
        <v>2</v>
      </c>
      <c r="Q2152">
        <f t="shared" si="239"/>
        <v>2</v>
      </c>
      <c r="R2152" t="b">
        <f t="shared" ca="1" si="240"/>
        <v>1</v>
      </c>
      <c r="T2152" t="b">
        <f t="shared" ca="1" si="24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244"/>
        <v>0.5</v>
      </c>
      <c r="AJ2152">
        <f t="shared" si="242"/>
        <v>0.54666666600000002</v>
      </c>
      <c r="AK2152">
        <f t="shared" si="243"/>
        <v>1</v>
      </c>
      <c r="AL2152">
        <f t="shared" si="245"/>
        <v>6</v>
      </c>
    </row>
    <row r="2153" spans="1:38" hidden="1" x14ac:dyDescent="0.3">
      <c r="A2153">
        <v>21</v>
      </c>
      <c r="B2153">
        <v>12</v>
      </c>
      <c r="C2153">
        <f>IF(OR($L2153=TRUE,$A2153=0,MOD($A2153,ChapterTable!$R$20)&lt;&gt;0),
MAX(0,INT(($B2153+ChapterTable!$P$26+VLOOKUP(SUBSTITUTE(C$1,"성장단계","")&amp;"단계오프셋",ChapterTable!$R:$S,2,0))/ChapterTable!$P$23)),
MAX(0,INT(($B2153+ChapterTable!$R$26+VLOOKUP(SUBSTITUTE(C$1,"성장단계","")&amp;"보스단계오프셋",ChapterTable!$R:$S,2,0))/ChapterTable!$R$23)))</f>
        <v>1</v>
      </c>
      <c r="D2153">
        <f>IF(OR($L2153=TRUE,$A2153=0,MOD($A2153,ChapterTable!$R$20)&lt;&gt;0),
MAX(0,INT(($B2153+ChapterTable!$P$26+VLOOKUP(SUBSTITUTE(D$1,"성장단계","")&amp;"단계오프셋",ChapterTable!$R:$S,2,0))/ChapterTable!$P$23)),
MAX(0,INT(($B2153+ChapterTable!$R$26+VLOOKUP(SUBSTITUTE(D$1,"성장단계","")&amp;"보스단계오프셋",ChapterTable!$R:$S,2,0))/ChapterTable!$R$23)))</f>
        <v>1</v>
      </c>
      <c r="E2153" s="1">
        <f ca="1">IF(AND($A2153=0,$B2153=1),
    VLOOKUP(1,ChapterTable!$1:$1048576,MATCH("최종"&amp;SUBSTITUTE(SUBSTITUTE(E$1,"standard",""),"|Float",""),ChapterTable!$1:$1,0),0)*ChapterTable!$P$17,
  IF(AND($A2153=0,$B2153=0),
    E2154,
  IF($B2153=0,
    VLOOKUP($A2153,ChapterTable!$1:$1048576,MATCH("최종"&amp;SUBSTITUTE(SUBSTITUTE(E$1,"standard",""),"|Float",""),ChapterTable!$1:$1,0),0),
  IF($B2153=1,
    IF($L2153=FALSE,
      VLOOKUP($A2153,ChapterTable!$1:$1048576,MATCH("최종"&amp;SUBSTITUTE(SUBSTITUTE(E$1,"standard",""),"|Float",""),ChapterTable!$1:$1,0),0),
      VLOOKUP($A2153-ChapterTable!$P$11,ChapterTable!$1:$1048576,MATCH("최종"&amp;SUBSTITUTE(SUBSTITUTE(E$1,"standard",""),"|Float",""),ChapterTable!$1:$1,0),0)*ChapterTable!$P$14
    ),
  OFFSET(E2153,-$B2153+IF($L2153,1,0),0)*IF($B2153&gt;OFFSET($B2153,1,0),ChapterTable!$R$17,1)*
    (VLOOKUP(SUBSTITUTE(SUBSTITUTE(E$1,"standard",""),"|Float","")&amp;IF(OR($L2153=TRUE,$A2153=0,MOD($A2153,ChapterTable!$R$20)&lt;&gt;0),"","보스")&amp;"인게임누적곱배수",ChapterTable!$R:$S,2,0)^C2153
    +VLOOKUP(SUBSTITUTE(SUBSTITUTE(E$1,"standard",""),"|Float","")&amp;IF(OR($L2153=TRUE,$A2153=0,MOD($A2153,ChapterTable!$R$20)&lt;&gt;0),"","보스")&amp;"인게임누적합배수",ChapterTable!$R:$S,2,0)*C2153)
  )
  )
  )
)</f>
        <v>367108.34300079342</v>
      </c>
      <c r="F2153" s="1">
        <f ca="1">IF(AND($A2153=0,$B2153=1),
    VLOOKUP(1,ChapterTable!$1:$1048576,MATCH("최종"&amp;SUBSTITUTE(SUBSTITUTE(F$1,"standard",""),"|Float",""),ChapterTable!$1:$1,0),0)*ChapterTable!$P$17,
  IF(AND($A2153=0,$B2153=0),
    F2154,
  IF($B2153=0,
    VLOOKUP($A2153,ChapterTable!$1:$1048576,MATCH("최종"&amp;SUBSTITUTE(SUBSTITUTE(F$1,"standard",""),"|Float",""),ChapterTable!$1:$1,0),0),
  IF($B2153=1,
    IF($L2153=FALSE,
      VLOOKUP($A2153,ChapterTable!$1:$1048576,MATCH("최종"&amp;SUBSTITUTE(SUBSTITUTE(F$1,"standard",""),"|Float",""),ChapterTable!$1:$1,0),0),
      VLOOKUP($A2153-ChapterTable!$P$11,ChapterTable!$1:$1048576,MATCH("최종"&amp;SUBSTITUTE(SUBSTITUTE(F$1,"standard",""),"|Float",""),ChapterTable!$1:$1,0),0)*ChapterTable!$P$14
    ),
  OFFSET(F2153,-$B2153+IF($L2153,1,0),0)*
    (VLOOKUP(SUBSTITUTE(SUBSTITUTE(F$1,"standard",""),"|Float","")&amp;IF(OR($L2153=TRUE,$A2153=0,MOD($A2153,ChapterTable!$R$20)&lt;&gt;0),"","보스")&amp;"인게임누적곱배수",ChapterTable!$R:$S,2,0)^D2153
    +VLOOKUP(SUBSTITUTE(SUBSTITUTE(F$1,"standard",""),"|Float","")&amp;IF(OR($L2153=TRUE,$A2153=0,MOD($A2153,ChapterTable!$R$20)&lt;&gt;0),"","보스")&amp;"인게임누적합배수",ChapterTable!$R:$S,2,0)*D2153)
  )
  )
  )
)</f>
        <v>137028.28775203225</v>
      </c>
      <c r="G2153" t="s">
        <v>715</v>
      </c>
      <c r="J2153" t="str">
        <f>IF(ISBLANK(I2153),"",
IFERROR(VLOOKUP(I2153,[1]StringTable!$1:$1048576,MATCH("kor|String",[1]StringTable!$1:$1,0),0),
"스트링없음"))</f>
        <v/>
      </c>
      <c r="L2153" t="b">
        <v>1</v>
      </c>
      <c r="N2153" t="str">
        <f>IF(ISBLANK(M2153),"",IF(ISERROR(VLOOKUP(M2153,MapTable!$A:$A,1,0)),"맵없음",""))</f>
        <v/>
      </c>
      <c r="O2153">
        <f t="shared" si="238"/>
        <v>2</v>
      </c>
      <c r="Q2153">
        <f t="shared" si="239"/>
        <v>2</v>
      </c>
      <c r="R2153" t="b">
        <f t="shared" ca="1" si="240"/>
        <v>1</v>
      </c>
      <c r="T2153" t="b">
        <f t="shared" ca="1" si="24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244"/>
        <v>0.5</v>
      </c>
      <c r="AJ2153">
        <f t="shared" si="242"/>
        <v>0.54666666600000002</v>
      </c>
      <c r="AK2153">
        <f t="shared" si="243"/>
        <v>1</v>
      </c>
      <c r="AL2153">
        <f t="shared" si="245"/>
        <v>6</v>
      </c>
    </row>
    <row r="2154" spans="1:38" hidden="1" x14ac:dyDescent="0.3">
      <c r="A2154">
        <v>21</v>
      </c>
      <c r="B2154">
        <v>13</v>
      </c>
      <c r="C2154">
        <f>IF(OR($L2154=TRUE,$A2154=0,MOD($A2154,ChapterTable!$R$20)&lt;&gt;0),
MAX(0,INT(($B2154+ChapterTable!$P$26+VLOOKUP(SUBSTITUTE(C$1,"성장단계","")&amp;"단계오프셋",ChapterTable!$R:$S,2,0))/ChapterTable!$P$23)),
MAX(0,INT(($B2154+ChapterTable!$R$26+VLOOKUP(SUBSTITUTE(C$1,"성장단계","")&amp;"보스단계오프셋",ChapterTable!$R:$S,2,0))/ChapterTable!$R$23)))</f>
        <v>1</v>
      </c>
      <c r="D2154">
        <f>IF(OR($L2154=TRUE,$A2154=0,MOD($A2154,ChapterTable!$R$20)&lt;&gt;0),
MAX(0,INT(($B2154+ChapterTable!$P$26+VLOOKUP(SUBSTITUTE(D$1,"성장단계","")&amp;"단계오프셋",ChapterTable!$R:$S,2,0))/ChapterTable!$P$23)),
MAX(0,INT(($B2154+ChapterTable!$R$26+VLOOKUP(SUBSTITUTE(D$1,"성장단계","")&amp;"보스단계오프셋",ChapterTable!$R:$S,2,0))/ChapterTable!$R$23)))</f>
        <v>1</v>
      </c>
      <c r="E2154" s="1">
        <f ca="1">IF(AND($A2154=0,$B2154=1),
    VLOOKUP(1,ChapterTable!$1:$1048576,MATCH("최종"&amp;SUBSTITUTE(SUBSTITUTE(E$1,"standard",""),"|Float",""),ChapterTable!$1:$1,0),0)*ChapterTable!$P$17,
  IF(AND($A2154=0,$B2154=0),
    E2155,
  IF($B2154=0,
    VLOOKUP($A2154,ChapterTable!$1:$1048576,MATCH("최종"&amp;SUBSTITUTE(SUBSTITUTE(E$1,"standard",""),"|Float",""),ChapterTable!$1:$1,0),0),
  IF($B2154=1,
    IF($L2154=FALSE,
      VLOOKUP($A2154,ChapterTable!$1:$1048576,MATCH("최종"&amp;SUBSTITUTE(SUBSTITUTE(E$1,"standard",""),"|Float",""),ChapterTable!$1:$1,0),0),
      VLOOKUP($A2154-ChapterTable!$P$11,ChapterTable!$1:$1048576,MATCH("최종"&amp;SUBSTITUTE(SUBSTITUTE(E$1,"standard",""),"|Float",""),ChapterTable!$1:$1,0),0)*ChapterTable!$P$14
    ),
  OFFSET(E2154,-$B2154+IF($L2154,1,0),0)*IF($B2154&gt;OFFSET($B2154,1,0),ChapterTable!$R$17,1)*
    (VLOOKUP(SUBSTITUTE(SUBSTITUTE(E$1,"standard",""),"|Float","")&amp;IF(OR($L2154=TRUE,$A2154=0,MOD($A2154,ChapterTable!$R$20)&lt;&gt;0),"","보스")&amp;"인게임누적곱배수",ChapterTable!$R:$S,2,0)^C2154
    +VLOOKUP(SUBSTITUTE(SUBSTITUTE(E$1,"standard",""),"|Float","")&amp;IF(OR($L2154=TRUE,$A2154=0,MOD($A2154,ChapterTable!$R$20)&lt;&gt;0),"","보스")&amp;"인게임누적합배수",ChapterTable!$R:$S,2,0)*C2154)
  )
  )
  )
)</f>
        <v>367108.34300079342</v>
      </c>
      <c r="F2154" s="1">
        <f ca="1">IF(AND($A2154=0,$B2154=1),
    VLOOKUP(1,ChapterTable!$1:$1048576,MATCH("최종"&amp;SUBSTITUTE(SUBSTITUTE(F$1,"standard",""),"|Float",""),ChapterTable!$1:$1,0),0)*ChapterTable!$P$17,
  IF(AND($A2154=0,$B2154=0),
    F2155,
  IF($B2154=0,
    VLOOKUP($A2154,ChapterTable!$1:$1048576,MATCH("최종"&amp;SUBSTITUTE(SUBSTITUTE(F$1,"standard",""),"|Float",""),ChapterTable!$1:$1,0),0),
  IF($B2154=1,
    IF($L2154=FALSE,
      VLOOKUP($A2154,ChapterTable!$1:$1048576,MATCH("최종"&amp;SUBSTITUTE(SUBSTITUTE(F$1,"standard",""),"|Float",""),ChapterTable!$1:$1,0),0),
      VLOOKUP($A2154-ChapterTable!$P$11,ChapterTable!$1:$1048576,MATCH("최종"&amp;SUBSTITUTE(SUBSTITUTE(F$1,"standard",""),"|Float",""),ChapterTable!$1:$1,0),0)*ChapterTable!$P$14
    ),
  OFFSET(F2154,-$B2154+IF($L2154,1,0),0)*
    (VLOOKUP(SUBSTITUTE(SUBSTITUTE(F$1,"standard",""),"|Float","")&amp;IF(OR($L2154=TRUE,$A2154=0,MOD($A2154,ChapterTable!$R$20)&lt;&gt;0),"","보스")&amp;"인게임누적곱배수",ChapterTable!$R:$S,2,0)^D2154
    +VLOOKUP(SUBSTITUTE(SUBSTITUTE(F$1,"standard",""),"|Float","")&amp;IF(OR($L2154=TRUE,$A2154=0,MOD($A2154,ChapterTable!$R$20)&lt;&gt;0),"","보스")&amp;"인게임누적합배수",ChapterTable!$R:$S,2,0)*D2154)
  )
  )
  )
)</f>
        <v>137028.28775203225</v>
      </c>
      <c r="G2154" t="s">
        <v>715</v>
      </c>
      <c r="J2154" t="str">
        <f>IF(ISBLANK(I2154),"",
IFERROR(VLOOKUP(I2154,[1]StringTable!$1:$1048576,MATCH("kor|String",[1]StringTable!$1:$1,0),0),
"스트링없음"))</f>
        <v/>
      </c>
      <c r="L2154" t="b">
        <v>1</v>
      </c>
      <c r="N2154" t="str">
        <f>IF(ISBLANK(M2154),"",IF(ISERROR(VLOOKUP(M2154,MapTable!$A:$A,1,0)),"맵없음",""))</f>
        <v/>
      </c>
      <c r="O2154">
        <f t="shared" si="238"/>
        <v>2</v>
      </c>
      <c r="Q2154">
        <f t="shared" si="239"/>
        <v>2</v>
      </c>
      <c r="R2154" t="b">
        <f t="shared" ca="1" si="240"/>
        <v>1</v>
      </c>
      <c r="T2154" t="b">
        <f t="shared" ca="1" si="24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244"/>
        <v>0.5</v>
      </c>
      <c r="AJ2154">
        <f t="shared" si="242"/>
        <v>0.54666666600000002</v>
      </c>
      <c r="AK2154">
        <f t="shared" si="243"/>
        <v>1</v>
      </c>
      <c r="AL2154">
        <f t="shared" si="245"/>
        <v>6</v>
      </c>
    </row>
    <row r="2155" spans="1:38" hidden="1" x14ac:dyDescent="0.3">
      <c r="A2155">
        <v>21</v>
      </c>
      <c r="B2155">
        <v>14</v>
      </c>
      <c r="C2155">
        <f>IF(OR($L2155=TRUE,$A2155=0,MOD($A2155,ChapterTable!$R$20)&lt;&gt;0),
MAX(0,INT(($B2155+ChapterTable!$P$26+VLOOKUP(SUBSTITUTE(C$1,"성장단계","")&amp;"단계오프셋",ChapterTable!$R:$S,2,0))/ChapterTable!$P$23)),
MAX(0,INT(($B2155+ChapterTable!$R$26+VLOOKUP(SUBSTITUTE(C$1,"성장단계","")&amp;"보스단계오프셋",ChapterTable!$R:$S,2,0))/ChapterTable!$R$23)))</f>
        <v>1</v>
      </c>
      <c r="D2155">
        <f>IF(OR($L2155=TRUE,$A2155=0,MOD($A2155,ChapterTable!$R$20)&lt;&gt;0),
MAX(0,INT(($B2155+ChapterTable!$P$26+VLOOKUP(SUBSTITUTE(D$1,"성장단계","")&amp;"단계오프셋",ChapterTable!$R:$S,2,0))/ChapterTable!$P$23)),
MAX(0,INT(($B2155+ChapterTable!$R$26+VLOOKUP(SUBSTITUTE(D$1,"성장단계","")&amp;"보스단계오프셋",ChapterTable!$R:$S,2,0))/ChapterTable!$R$23)))</f>
        <v>1</v>
      </c>
      <c r="E2155" s="1">
        <f ca="1">IF(AND($A2155=0,$B2155=1),
    VLOOKUP(1,ChapterTable!$1:$1048576,MATCH("최종"&amp;SUBSTITUTE(SUBSTITUTE(E$1,"standard",""),"|Float",""),ChapterTable!$1:$1,0),0)*ChapterTable!$P$17,
  IF(AND($A2155=0,$B2155=0),
    E2156,
  IF($B2155=0,
    VLOOKUP($A2155,ChapterTable!$1:$1048576,MATCH("최종"&amp;SUBSTITUTE(SUBSTITUTE(E$1,"standard",""),"|Float",""),ChapterTable!$1:$1,0),0),
  IF($B2155=1,
    IF($L2155=FALSE,
      VLOOKUP($A2155,ChapterTable!$1:$1048576,MATCH("최종"&amp;SUBSTITUTE(SUBSTITUTE(E$1,"standard",""),"|Float",""),ChapterTable!$1:$1,0),0),
      VLOOKUP($A2155-ChapterTable!$P$11,ChapterTable!$1:$1048576,MATCH("최종"&amp;SUBSTITUTE(SUBSTITUTE(E$1,"standard",""),"|Float",""),ChapterTable!$1:$1,0),0)*ChapterTable!$P$14
    ),
  OFFSET(E2155,-$B2155+IF($L2155,1,0),0)*IF($B2155&gt;OFFSET($B2155,1,0),ChapterTable!$R$17,1)*
    (VLOOKUP(SUBSTITUTE(SUBSTITUTE(E$1,"standard",""),"|Float","")&amp;IF(OR($L2155=TRUE,$A2155=0,MOD($A2155,ChapterTable!$R$20)&lt;&gt;0),"","보스")&amp;"인게임누적곱배수",ChapterTable!$R:$S,2,0)^C2155
    +VLOOKUP(SUBSTITUTE(SUBSTITUTE(E$1,"standard",""),"|Float","")&amp;IF(OR($L2155=TRUE,$A2155=0,MOD($A2155,ChapterTable!$R$20)&lt;&gt;0),"","보스")&amp;"인게임누적합배수",ChapterTable!$R:$S,2,0)*C2155)
  )
  )
  )
)</f>
        <v>367108.34300079342</v>
      </c>
      <c r="F2155" s="1">
        <f ca="1">IF(AND($A2155=0,$B2155=1),
    VLOOKUP(1,ChapterTable!$1:$1048576,MATCH("최종"&amp;SUBSTITUTE(SUBSTITUTE(F$1,"standard",""),"|Float",""),ChapterTable!$1:$1,0),0)*ChapterTable!$P$17,
  IF(AND($A2155=0,$B2155=0),
    F2156,
  IF($B2155=0,
    VLOOKUP($A2155,ChapterTable!$1:$1048576,MATCH("최종"&amp;SUBSTITUTE(SUBSTITUTE(F$1,"standard",""),"|Float",""),ChapterTable!$1:$1,0),0),
  IF($B2155=1,
    IF($L2155=FALSE,
      VLOOKUP($A2155,ChapterTable!$1:$1048576,MATCH("최종"&amp;SUBSTITUTE(SUBSTITUTE(F$1,"standard",""),"|Float",""),ChapterTable!$1:$1,0),0),
      VLOOKUP($A2155-ChapterTable!$P$11,ChapterTable!$1:$1048576,MATCH("최종"&amp;SUBSTITUTE(SUBSTITUTE(F$1,"standard",""),"|Float",""),ChapterTable!$1:$1,0),0)*ChapterTable!$P$14
    ),
  OFFSET(F2155,-$B2155+IF($L2155,1,0),0)*
    (VLOOKUP(SUBSTITUTE(SUBSTITUTE(F$1,"standard",""),"|Float","")&amp;IF(OR($L2155=TRUE,$A2155=0,MOD($A2155,ChapterTable!$R$20)&lt;&gt;0),"","보스")&amp;"인게임누적곱배수",ChapterTable!$R:$S,2,0)^D2155
    +VLOOKUP(SUBSTITUTE(SUBSTITUTE(F$1,"standard",""),"|Float","")&amp;IF(OR($L2155=TRUE,$A2155=0,MOD($A2155,ChapterTable!$R$20)&lt;&gt;0),"","보스")&amp;"인게임누적합배수",ChapterTable!$R:$S,2,0)*D2155)
  )
  )
  )
)</f>
        <v>137028.28775203225</v>
      </c>
      <c r="G2155" t="s">
        <v>715</v>
      </c>
      <c r="J2155" t="str">
        <f>IF(ISBLANK(I2155),"",
IFERROR(VLOOKUP(I2155,[1]StringTable!$1:$1048576,MATCH("kor|String",[1]StringTable!$1:$1,0),0),
"스트링없음"))</f>
        <v/>
      </c>
      <c r="L2155" t="b">
        <v>1</v>
      </c>
      <c r="N2155" t="str">
        <f>IF(ISBLANK(M2155),"",IF(ISERROR(VLOOKUP(M2155,MapTable!$A:$A,1,0)),"맵없음",""))</f>
        <v/>
      </c>
      <c r="O2155">
        <f t="shared" si="238"/>
        <v>2</v>
      </c>
      <c r="Q2155">
        <f t="shared" si="239"/>
        <v>2</v>
      </c>
      <c r="R2155" t="b">
        <f t="shared" ca="1" si="240"/>
        <v>1</v>
      </c>
      <c r="T2155" t="b">
        <f t="shared" ca="1" si="24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244"/>
        <v>0.5</v>
      </c>
      <c r="AJ2155">
        <f t="shared" si="242"/>
        <v>0.54666666600000002</v>
      </c>
      <c r="AK2155">
        <f t="shared" si="243"/>
        <v>1</v>
      </c>
      <c r="AL2155">
        <f t="shared" si="245"/>
        <v>6</v>
      </c>
    </row>
    <row r="2156" spans="1:38" hidden="1" x14ac:dyDescent="0.3">
      <c r="A2156">
        <v>21</v>
      </c>
      <c r="B2156">
        <v>15</v>
      </c>
      <c r="C2156">
        <f>IF(OR($L2156=TRUE,$A2156=0,MOD($A2156,ChapterTable!$R$20)&lt;&gt;0),
MAX(0,INT(($B2156+ChapterTable!$P$26+VLOOKUP(SUBSTITUTE(C$1,"성장단계","")&amp;"단계오프셋",ChapterTable!$R:$S,2,0))/ChapterTable!$P$23)),
MAX(0,INT(($B2156+ChapterTable!$R$26+VLOOKUP(SUBSTITUTE(C$1,"성장단계","")&amp;"보스단계오프셋",ChapterTable!$R:$S,2,0))/ChapterTable!$R$23)))</f>
        <v>1</v>
      </c>
      <c r="D2156">
        <f>IF(OR($L2156=TRUE,$A2156=0,MOD($A2156,ChapterTable!$R$20)&lt;&gt;0),
MAX(0,INT(($B2156+ChapterTable!$P$26+VLOOKUP(SUBSTITUTE(D$1,"성장단계","")&amp;"단계오프셋",ChapterTable!$R:$S,2,0))/ChapterTable!$P$23)),
MAX(0,INT(($B2156+ChapterTable!$R$26+VLOOKUP(SUBSTITUTE(D$1,"성장단계","")&amp;"보스단계오프셋",ChapterTable!$R:$S,2,0))/ChapterTable!$R$23)))</f>
        <v>1</v>
      </c>
      <c r="E2156" s="1">
        <f ca="1">IF(AND($A2156=0,$B2156=1),
    VLOOKUP(1,ChapterTable!$1:$1048576,MATCH("최종"&amp;SUBSTITUTE(SUBSTITUTE(E$1,"standard",""),"|Float",""),ChapterTable!$1:$1,0),0)*ChapterTable!$P$17,
  IF(AND($A2156=0,$B2156=0),
    E2157,
  IF($B2156=0,
    VLOOKUP($A2156,ChapterTable!$1:$1048576,MATCH("최종"&amp;SUBSTITUTE(SUBSTITUTE(E$1,"standard",""),"|Float",""),ChapterTable!$1:$1,0),0),
  IF($B2156=1,
    IF($L2156=FALSE,
      VLOOKUP($A2156,ChapterTable!$1:$1048576,MATCH("최종"&amp;SUBSTITUTE(SUBSTITUTE(E$1,"standard",""),"|Float",""),ChapterTable!$1:$1,0),0),
      VLOOKUP($A2156-ChapterTable!$P$11,ChapterTable!$1:$1048576,MATCH("최종"&amp;SUBSTITUTE(SUBSTITUTE(E$1,"standard",""),"|Float",""),ChapterTable!$1:$1,0),0)*ChapterTable!$P$14
    ),
  OFFSET(E2156,-$B2156+IF($L2156,1,0),0)*IF($B2156&gt;OFFSET($B2156,1,0),ChapterTable!$R$17,1)*
    (VLOOKUP(SUBSTITUTE(SUBSTITUTE(E$1,"standard",""),"|Float","")&amp;IF(OR($L2156=TRUE,$A2156=0,MOD($A2156,ChapterTable!$R$20)&lt;&gt;0),"","보스")&amp;"인게임누적곱배수",ChapterTable!$R:$S,2,0)^C2156
    +VLOOKUP(SUBSTITUTE(SUBSTITUTE(E$1,"standard",""),"|Float","")&amp;IF(OR($L2156=TRUE,$A2156=0,MOD($A2156,ChapterTable!$R$20)&lt;&gt;0),"","보스")&amp;"인게임누적합배수",ChapterTable!$R:$S,2,0)*C2156)
  )
  )
  )
)</f>
        <v>367108.34300079342</v>
      </c>
      <c r="F2156" s="1">
        <f ca="1">IF(AND($A2156=0,$B2156=1),
    VLOOKUP(1,ChapterTable!$1:$1048576,MATCH("최종"&amp;SUBSTITUTE(SUBSTITUTE(F$1,"standard",""),"|Float",""),ChapterTable!$1:$1,0),0)*ChapterTable!$P$17,
  IF(AND($A2156=0,$B2156=0),
    F2157,
  IF($B2156=0,
    VLOOKUP($A2156,ChapterTable!$1:$1048576,MATCH("최종"&amp;SUBSTITUTE(SUBSTITUTE(F$1,"standard",""),"|Float",""),ChapterTable!$1:$1,0),0),
  IF($B2156=1,
    IF($L2156=FALSE,
      VLOOKUP($A2156,ChapterTable!$1:$1048576,MATCH("최종"&amp;SUBSTITUTE(SUBSTITUTE(F$1,"standard",""),"|Float",""),ChapterTable!$1:$1,0),0),
      VLOOKUP($A2156-ChapterTable!$P$11,ChapterTable!$1:$1048576,MATCH("최종"&amp;SUBSTITUTE(SUBSTITUTE(F$1,"standard",""),"|Float",""),ChapterTable!$1:$1,0),0)*ChapterTable!$P$14
    ),
  OFFSET(F2156,-$B2156+IF($L2156,1,0),0)*
    (VLOOKUP(SUBSTITUTE(SUBSTITUTE(F$1,"standard",""),"|Float","")&amp;IF(OR($L2156=TRUE,$A2156=0,MOD($A2156,ChapterTable!$R$20)&lt;&gt;0),"","보스")&amp;"인게임누적곱배수",ChapterTable!$R:$S,2,0)^D2156
    +VLOOKUP(SUBSTITUTE(SUBSTITUTE(F$1,"standard",""),"|Float","")&amp;IF(OR($L2156=TRUE,$A2156=0,MOD($A2156,ChapterTable!$R$20)&lt;&gt;0),"","보스")&amp;"인게임누적합배수",ChapterTable!$R:$S,2,0)*D2156)
  )
  )
  )
)</f>
        <v>137028.28775203225</v>
      </c>
      <c r="G2156" t="s">
        <v>715</v>
      </c>
      <c r="J2156" t="str">
        <f>IF(ISBLANK(I2156),"",
IFERROR(VLOOKUP(I2156,[1]StringTable!$1:$1048576,MATCH("kor|String",[1]StringTable!$1:$1,0),0),
"스트링없음"))</f>
        <v/>
      </c>
      <c r="L2156" t="b">
        <v>1</v>
      </c>
      <c r="N2156" t="str">
        <f>IF(ISBLANK(M2156),"",IF(ISERROR(VLOOKUP(M2156,MapTable!$A:$A,1,0)),"맵없음",""))</f>
        <v/>
      </c>
      <c r="O2156">
        <f t="shared" si="238"/>
        <v>11</v>
      </c>
      <c r="Q2156">
        <f t="shared" si="239"/>
        <v>11</v>
      </c>
      <c r="R2156" t="b">
        <f t="shared" ca="1" si="240"/>
        <v>1</v>
      </c>
      <c r="T2156" t="b">
        <f t="shared" ca="1" si="24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244"/>
        <v>0.5</v>
      </c>
      <c r="AJ2156">
        <f t="shared" si="242"/>
        <v>0.54666666600000002</v>
      </c>
      <c r="AK2156">
        <f t="shared" si="243"/>
        <v>1</v>
      </c>
      <c r="AL2156">
        <f t="shared" si="245"/>
        <v>6</v>
      </c>
    </row>
    <row r="2157" spans="1:38" hidden="1" x14ac:dyDescent="0.3">
      <c r="A2157">
        <v>21</v>
      </c>
      <c r="B2157">
        <v>16</v>
      </c>
      <c r="C2157">
        <f>IF(OR($L2157=TRUE,$A2157=0,MOD($A2157,ChapterTable!$R$20)&lt;&gt;0),
MAX(0,INT(($B2157+ChapterTable!$P$26+VLOOKUP(SUBSTITUTE(C$1,"성장단계","")&amp;"단계오프셋",ChapterTable!$R:$S,2,0))/ChapterTable!$P$23)),
MAX(0,INT(($B2157+ChapterTable!$R$26+VLOOKUP(SUBSTITUTE(C$1,"성장단계","")&amp;"보스단계오프셋",ChapterTable!$R:$S,2,0))/ChapterTable!$R$23)))</f>
        <v>2</v>
      </c>
      <c r="D2157">
        <f>IF(OR($L2157=TRUE,$A2157=0,MOD($A2157,ChapterTable!$R$20)&lt;&gt;0),
MAX(0,INT(($B2157+ChapterTable!$P$26+VLOOKUP(SUBSTITUTE(D$1,"성장단계","")&amp;"단계오프셋",ChapterTable!$R:$S,2,0))/ChapterTable!$P$23)),
MAX(0,INT(($B2157+ChapterTable!$R$26+VLOOKUP(SUBSTITUTE(D$1,"성장단계","")&amp;"보스단계오프셋",ChapterTable!$R:$S,2,0))/ChapterTable!$R$23)))</f>
        <v>1</v>
      </c>
      <c r="E2157" s="1">
        <f ca="1">IF(AND($A2157=0,$B2157=1),
    VLOOKUP(1,ChapterTable!$1:$1048576,MATCH("최종"&amp;SUBSTITUTE(SUBSTITUTE(E$1,"standard",""),"|Float",""),ChapterTable!$1:$1,0),0)*ChapterTable!$P$17,
  IF(AND($A2157=0,$B2157=0),
    E2158,
  IF($B2157=0,
    VLOOKUP($A2157,ChapterTable!$1:$1048576,MATCH("최종"&amp;SUBSTITUTE(SUBSTITUTE(E$1,"standard",""),"|Float",""),ChapterTable!$1:$1,0),0),
  IF($B2157=1,
    IF($L2157=FALSE,
      VLOOKUP($A2157,ChapterTable!$1:$1048576,MATCH("최종"&amp;SUBSTITUTE(SUBSTITUTE(E$1,"standard",""),"|Float",""),ChapterTable!$1:$1,0),0),
      VLOOKUP($A2157-ChapterTable!$P$11,ChapterTable!$1:$1048576,MATCH("최종"&amp;SUBSTITUTE(SUBSTITUTE(E$1,"standard",""),"|Float",""),ChapterTable!$1:$1,0),0)*ChapterTable!$P$14
    ),
  OFFSET(E2157,-$B2157+IF($L2157,1,0),0)*IF($B2157&gt;OFFSET($B2157,1,0),ChapterTable!$R$17,1)*
    (VLOOKUP(SUBSTITUTE(SUBSTITUTE(E$1,"standard",""),"|Float","")&amp;IF(OR($L2157=TRUE,$A2157=0,MOD($A2157,ChapterTable!$R$20)&lt;&gt;0),"","보스")&amp;"인게임누적곱배수",ChapterTable!$R:$S,2,0)^C2157
    +VLOOKUP(SUBSTITUTE(SUBSTITUTE(E$1,"standard",""),"|Float","")&amp;IF(OR($L2157=TRUE,$A2157=0,MOD($A2157,ChapterTable!$R$20)&lt;&gt;0),"","보스")&amp;"인게임누적합배수",ChapterTable!$R:$S,2,0)*C2157)
  )
  )
  )
)</f>
        <v>428293.06683425902</v>
      </c>
      <c r="F2157" s="1">
        <f ca="1">IF(AND($A2157=0,$B2157=1),
    VLOOKUP(1,ChapterTable!$1:$1048576,MATCH("최종"&amp;SUBSTITUTE(SUBSTITUTE(F$1,"standard",""),"|Float",""),ChapterTable!$1:$1,0),0)*ChapterTable!$P$17,
  IF(AND($A2157=0,$B2157=0),
    F2158,
  IF($B2157=0,
    VLOOKUP($A2157,ChapterTable!$1:$1048576,MATCH("최종"&amp;SUBSTITUTE(SUBSTITUTE(F$1,"standard",""),"|Float",""),ChapterTable!$1:$1,0),0),
  IF($B2157=1,
    IF($L2157=FALSE,
      VLOOKUP($A2157,ChapterTable!$1:$1048576,MATCH("최종"&amp;SUBSTITUTE(SUBSTITUTE(F$1,"standard",""),"|Float",""),ChapterTable!$1:$1,0),0),
      VLOOKUP($A2157-ChapterTable!$P$11,ChapterTable!$1:$1048576,MATCH("최종"&amp;SUBSTITUTE(SUBSTITUTE(F$1,"standard",""),"|Float",""),ChapterTable!$1:$1,0),0)*ChapterTable!$P$14
    ),
  OFFSET(F2157,-$B2157+IF($L2157,1,0),0)*
    (VLOOKUP(SUBSTITUTE(SUBSTITUTE(F$1,"standard",""),"|Float","")&amp;IF(OR($L2157=TRUE,$A2157=0,MOD($A2157,ChapterTable!$R$20)&lt;&gt;0),"","보스")&amp;"인게임누적곱배수",ChapterTable!$R:$S,2,0)^D2157
    +VLOOKUP(SUBSTITUTE(SUBSTITUTE(F$1,"standard",""),"|Float","")&amp;IF(OR($L2157=TRUE,$A2157=0,MOD($A2157,ChapterTable!$R$20)&lt;&gt;0),"","보스")&amp;"인게임누적합배수",ChapterTable!$R:$S,2,0)*D2157)
  )
  )
  )
)</f>
        <v>137028.28775203225</v>
      </c>
      <c r="G2157" t="s">
        <v>715</v>
      </c>
      <c r="J2157" t="str">
        <f>IF(ISBLANK(I2157),"",
IFERROR(VLOOKUP(I2157,[1]StringTable!$1:$1048576,MATCH("kor|String",[1]StringTable!$1:$1,0),0),
"스트링없음"))</f>
        <v/>
      </c>
      <c r="L2157" t="b">
        <v>1</v>
      </c>
      <c r="N2157" t="str">
        <f>IF(ISBLANK(M2157),"",IF(ISERROR(VLOOKUP(M2157,MapTable!$A:$A,1,0)),"맵없음",""))</f>
        <v/>
      </c>
      <c r="O2157">
        <f t="shared" si="238"/>
        <v>2</v>
      </c>
      <c r="Q2157">
        <f t="shared" si="239"/>
        <v>2</v>
      </c>
      <c r="R2157" t="b">
        <f t="shared" ca="1" si="240"/>
        <v>1</v>
      </c>
      <c r="T2157" t="b">
        <f t="shared" ca="1" si="24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244"/>
        <v>0.5</v>
      </c>
      <c r="AJ2157">
        <f t="shared" si="242"/>
        <v>0.54666666600000002</v>
      </c>
      <c r="AK2157">
        <f t="shared" si="243"/>
        <v>1</v>
      </c>
      <c r="AL2157">
        <f t="shared" si="245"/>
        <v>6</v>
      </c>
    </row>
    <row r="2158" spans="1:38" hidden="1" x14ac:dyDescent="0.3">
      <c r="A2158">
        <v>21</v>
      </c>
      <c r="B2158">
        <v>17</v>
      </c>
      <c r="C2158">
        <f>IF(OR($L2158=TRUE,$A2158=0,MOD($A2158,ChapterTable!$R$20)&lt;&gt;0),
MAX(0,INT(($B2158+ChapterTable!$P$26+VLOOKUP(SUBSTITUTE(C$1,"성장단계","")&amp;"단계오프셋",ChapterTable!$R:$S,2,0))/ChapterTable!$P$23)),
MAX(0,INT(($B2158+ChapterTable!$R$26+VLOOKUP(SUBSTITUTE(C$1,"성장단계","")&amp;"보스단계오프셋",ChapterTable!$R:$S,2,0))/ChapterTable!$R$23)))</f>
        <v>2</v>
      </c>
      <c r="D2158">
        <f>IF(OR($L2158=TRUE,$A2158=0,MOD($A2158,ChapterTable!$R$20)&lt;&gt;0),
MAX(0,INT(($B2158+ChapterTable!$P$26+VLOOKUP(SUBSTITUTE(D$1,"성장단계","")&amp;"단계오프셋",ChapterTable!$R:$S,2,0))/ChapterTable!$P$23)),
MAX(0,INT(($B2158+ChapterTable!$R$26+VLOOKUP(SUBSTITUTE(D$1,"성장단계","")&amp;"보스단계오프셋",ChapterTable!$R:$S,2,0))/ChapterTable!$R$23)))</f>
        <v>1</v>
      </c>
      <c r="E2158" s="1">
        <f ca="1">IF(AND($A2158=0,$B2158=1),
    VLOOKUP(1,ChapterTable!$1:$1048576,MATCH("최종"&amp;SUBSTITUTE(SUBSTITUTE(E$1,"standard",""),"|Float",""),ChapterTable!$1:$1,0),0)*ChapterTable!$P$17,
  IF(AND($A2158=0,$B2158=0),
    E2159,
  IF($B2158=0,
    VLOOKUP($A2158,ChapterTable!$1:$1048576,MATCH("최종"&amp;SUBSTITUTE(SUBSTITUTE(E$1,"standard",""),"|Float",""),ChapterTable!$1:$1,0),0),
  IF($B2158=1,
    IF($L2158=FALSE,
      VLOOKUP($A2158,ChapterTable!$1:$1048576,MATCH("최종"&amp;SUBSTITUTE(SUBSTITUTE(E$1,"standard",""),"|Float",""),ChapterTable!$1:$1,0),0),
      VLOOKUP($A2158-ChapterTable!$P$11,ChapterTable!$1:$1048576,MATCH("최종"&amp;SUBSTITUTE(SUBSTITUTE(E$1,"standard",""),"|Float",""),ChapterTable!$1:$1,0),0)*ChapterTable!$P$14
    ),
  OFFSET(E2158,-$B2158+IF($L2158,1,0),0)*IF($B2158&gt;OFFSET($B2158,1,0),ChapterTable!$R$17,1)*
    (VLOOKUP(SUBSTITUTE(SUBSTITUTE(E$1,"standard",""),"|Float","")&amp;IF(OR($L2158=TRUE,$A2158=0,MOD($A2158,ChapterTable!$R$20)&lt;&gt;0),"","보스")&amp;"인게임누적곱배수",ChapterTable!$R:$S,2,0)^C2158
    +VLOOKUP(SUBSTITUTE(SUBSTITUTE(E$1,"standard",""),"|Float","")&amp;IF(OR($L2158=TRUE,$A2158=0,MOD($A2158,ChapterTable!$R$20)&lt;&gt;0),"","보스")&amp;"인게임누적합배수",ChapterTable!$R:$S,2,0)*C2158)
  )
  )
  )
)</f>
        <v>428293.06683425902</v>
      </c>
      <c r="F2158" s="1">
        <f ca="1">IF(AND($A2158=0,$B2158=1),
    VLOOKUP(1,ChapterTable!$1:$1048576,MATCH("최종"&amp;SUBSTITUTE(SUBSTITUTE(F$1,"standard",""),"|Float",""),ChapterTable!$1:$1,0),0)*ChapterTable!$P$17,
  IF(AND($A2158=0,$B2158=0),
    F2159,
  IF($B2158=0,
    VLOOKUP($A2158,ChapterTable!$1:$1048576,MATCH("최종"&amp;SUBSTITUTE(SUBSTITUTE(F$1,"standard",""),"|Float",""),ChapterTable!$1:$1,0),0),
  IF($B2158=1,
    IF($L2158=FALSE,
      VLOOKUP($A2158,ChapterTable!$1:$1048576,MATCH("최종"&amp;SUBSTITUTE(SUBSTITUTE(F$1,"standard",""),"|Float",""),ChapterTable!$1:$1,0),0),
      VLOOKUP($A2158-ChapterTable!$P$11,ChapterTable!$1:$1048576,MATCH("최종"&amp;SUBSTITUTE(SUBSTITUTE(F$1,"standard",""),"|Float",""),ChapterTable!$1:$1,0),0)*ChapterTable!$P$14
    ),
  OFFSET(F2158,-$B2158+IF($L2158,1,0),0)*
    (VLOOKUP(SUBSTITUTE(SUBSTITUTE(F$1,"standard",""),"|Float","")&amp;IF(OR($L2158=TRUE,$A2158=0,MOD($A2158,ChapterTable!$R$20)&lt;&gt;0),"","보스")&amp;"인게임누적곱배수",ChapterTable!$R:$S,2,0)^D2158
    +VLOOKUP(SUBSTITUTE(SUBSTITUTE(F$1,"standard",""),"|Float","")&amp;IF(OR($L2158=TRUE,$A2158=0,MOD($A2158,ChapterTable!$R$20)&lt;&gt;0),"","보스")&amp;"인게임누적합배수",ChapterTable!$R:$S,2,0)*D2158)
  )
  )
  )
)</f>
        <v>137028.28775203225</v>
      </c>
      <c r="G2158" t="s">
        <v>715</v>
      </c>
      <c r="J2158" t="str">
        <f>IF(ISBLANK(I2158),"",
IFERROR(VLOOKUP(I2158,[1]StringTable!$1:$1048576,MATCH("kor|String",[1]StringTable!$1:$1,0),0),
"스트링없음"))</f>
        <v/>
      </c>
      <c r="L2158" t="b">
        <v>1</v>
      </c>
      <c r="N2158" t="str">
        <f>IF(ISBLANK(M2158),"",IF(ISERROR(VLOOKUP(M2158,MapTable!$A:$A,1,0)),"맵없음",""))</f>
        <v/>
      </c>
      <c r="O2158">
        <f t="shared" si="238"/>
        <v>2</v>
      </c>
      <c r="Q2158">
        <f t="shared" si="239"/>
        <v>2</v>
      </c>
      <c r="R2158" t="b">
        <f t="shared" ca="1" si="240"/>
        <v>1</v>
      </c>
      <c r="T2158" t="b">
        <f t="shared" ca="1" si="24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244"/>
        <v>0.5</v>
      </c>
      <c r="AJ2158">
        <f t="shared" si="242"/>
        <v>0.54666666600000002</v>
      </c>
      <c r="AK2158">
        <f t="shared" si="243"/>
        <v>1</v>
      </c>
      <c r="AL2158">
        <f t="shared" si="245"/>
        <v>6</v>
      </c>
    </row>
    <row r="2159" spans="1:38" hidden="1" x14ac:dyDescent="0.3">
      <c r="A2159">
        <v>21</v>
      </c>
      <c r="B2159">
        <v>18</v>
      </c>
      <c r="C2159">
        <f>IF(OR($L2159=TRUE,$A2159=0,MOD($A2159,ChapterTable!$R$20)&lt;&gt;0),
MAX(0,INT(($B2159+ChapterTable!$P$26+VLOOKUP(SUBSTITUTE(C$1,"성장단계","")&amp;"단계오프셋",ChapterTable!$R:$S,2,0))/ChapterTable!$P$23)),
MAX(0,INT(($B2159+ChapterTable!$R$26+VLOOKUP(SUBSTITUTE(C$1,"성장단계","")&amp;"보스단계오프셋",ChapterTable!$R:$S,2,0))/ChapterTable!$R$23)))</f>
        <v>2</v>
      </c>
      <c r="D2159">
        <f>IF(OR($L2159=TRUE,$A2159=0,MOD($A2159,ChapterTable!$R$20)&lt;&gt;0),
MAX(0,INT(($B2159+ChapterTable!$P$26+VLOOKUP(SUBSTITUTE(D$1,"성장단계","")&amp;"단계오프셋",ChapterTable!$R:$S,2,0))/ChapterTable!$P$23)),
MAX(0,INT(($B2159+ChapterTable!$R$26+VLOOKUP(SUBSTITUTE(D$1,"성장단계","")&amp;"보스단계오프셋",ChapterTable!$R:$S,2,0))/ChapterTable!$R$23)))</f>
        <v>1</v>
      </c>
      <c r="E2159" s="1">
        <f ca="1">IF(AND($A2159=0,$B2159=1),
    VLOOKUP(1,ChapterTable!$1:$1048576,MATCH("최종"&amp;SUBSTITUTE(SUBSTITUTE(E$1,"standard",""),"|Float",""),ChapterTable!$1:$1,0),0)*ChapterTable!$P$17,
  IF(AND($A2159=0,$B2159=0),
    E2160,
  IF($B2159=0,
    VLOOKUP($A2159,ChapterTable!$1:$1048576,MATCH("최종"&amp;SUBSTITUTE(SUBSTITUTE(E$1,"standard",""),"|Float",""),ChapterTable!$1:$1,0),0),
  IF($B2159=1,
    IF($L2159=FALSE,
      VLOOKUP($A2159,ChapterTable!$1:$1048576,MATCH("최종"&amp;SUBSTITUTE(SUBSTITUTE(E$1,"standard",""),"|Float",""),ChapterTable!$1:$1,0),0),
      VLOOKUP($A2159-ChapterTable!$P$11,ChapterTable!$1:$1048576,MATCH("최종"&amp;SUBSTITUTE(SUBSTITUTE(E$1,"standard",""),"|Float",""),ChapterTable!$1:$1,0),0)*ChapterTable!$P$14
    ),
  OFFSET(E2159,-$B2159+IF($L2159,1,0),0)*IF($B2159&gt;OFFSET($B2159,1,0),ChapterTable!$R$17,1)*
    (VLOOKUP(SUBSTITUTE(SUBSTITUTE(E$1,"standard",""),"|Float","")&amp;IF(OR($L2159=TRUE,$A2159=0,MOD($A2159,ChapterTable!$R$20)&lt;&gt;0),"","보스")&amp;"인게임누적곱배수",ChapterTable!$R:$S,2,0)^C2159
    +VLOOKUP(SUBSTITUTE(SUBSTITUTE(E$1,"standard",""),"|Float","")&amp;IF(OR($L2159=TRUE,$A2159=0,MOD($A2159,ChapterTable!$R$20)&lt;&gt;0),"","보스")&amp;"인게임누적합배수",ChapterTable!$R:$S,2,0)*C2159)
  )
  )
  )
)</f>
        <v>428293.06683425902</v>
      </c>
      <c r="F2159" s="1">
        <f ca="1">IF(AND($A2159=0,$B2159=1),
    VLOOKUP(1,ChapterTable!$1:$1048576,MATCH("최종"&amp;SUBSTITUTE(SUBSTITUTE(F$1,"standard",""),"|Float",""),ChapterTable!$1:$1,0),0)*ChapterTable!$P$17,
  IF(AND($A2159=0,$B2159=0),
    F2160,
  IF($B2159=0,
    VLOOKUP($A2159,ChapterTable!$1:$1048576,MATCH("최종"&amp;SUBSTITUTE(SUBSTITUTE(F$1,"standard",""),"|Float",""),ChapterTable!$1:$1,0),0),
  IF($B2159=1,
    IF($L2159=FALSE,
      VLOOKUP($A2159,ChapterTable!$1:$1048576,MATCH("최종"&amp;SUBSTITUTE(SUBSTITUTE(F$1,"standard",""),"|Float",""),ChapterTable!$1:$1,0),0),
      VLOOKUP($A2159-ChapterTable!$P$11,ChapterTable!$1:$1048576,MATCH("최종"&amp;SUBSTITUTE(SUBSTITUTE(F$1,"standard",""),"|Float",""),ChapterTable!$1:$1,0),0)*ChapterTable!$P$14
    ),
  OFFSET(F2159,-$B2159+IF($L2159,1,0),0)*
    (VLOOKUP(SUBSTITUTE(SUBSTITUTE(F$1,"standard",""),"|Float","")&amp;IF(OR($L2159=TRUE,$A2159=0,MOD($A2159,ChapterTable!$R$20)&lt;&gt;0),"","보스")&amp;"인게임누적곱배수",ChapterTable!$R:$S,2,0)^D2159
    +VLOOKUP(SUBSTITUTE(SUBSTITUTE(F$1,"standard",""),"|Float","")&amp;IF(OR($L2159=TRUE,$A2159=0,MOD($A2159,ChapterTable!$R$20)&lt;&gt;0),"","보스")&amp;"인게임누적합배수",ChapterTable!$R:$S,2,0)*D2159)
  )
  )
  )
)</f>
        <v>137028.28775203225</v>
      </c>
      <c r="G2159" t="s">
        <v>715</v>
      </c>
      <c r="J2159" t="str">
        <f>IF(ISBLANK(I2159),"",
IFERROR(VLOOKUP(I2159,[1]StringTable!$1:$1048576,MATCH("kor|String",[1]StringTable!$1:$1,0),0),
"스트링없음"))</f>
        <v/>
      </c>
      <c r="L2159" t="b">
        <v>1</v>
      </c>
      <c r="N2159" t="str">
        <f>IF(ISBLANK(M2159),"",IF(ISERROR(VLOOKUP(M2159,MapTable!$A:$A,1,0)),"맵없음",""))</f>
        <v/>
      </c>
      <c r="O2159">
        <f t="shared" si="238"/>
        <v>2</v>
      </c>
      <c r="Q2159">
        <f t="shared" si="239"/>
        <v>2</v>
      </c>
      <c r="R2159" t="b">
        <f t="shared" ca="1" si="240"/>
        <v>1</v>
      </c>
      <c r="T2159" t="b">
        <f t="shared" ca="1" si="24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244"/>
        <v>0.5</v>
      </c>
      <c r="AJ2159">
        <f t="shared" si="242"/>
        <v>0.54666666600000002</v>
      </c>
      <c r="AK2159">
        <f t="shared" si="243"/>
        <v>1</v>
      </c>
      <c r="AL2159">
        <f t="shared" si="245"/>
        <v>6</v>
      </c>
    </row>
    <row r="2160" spans="1:38" hidden="1" x14ac:dyDescent="0.3">
      <c r="A2160">
        <v>21</v>
      </c>
      <c r="B2160">
        <v>19</v>
      </c>
      <c r="C2160">
        <f>IF(OR($L2160=TRUE,$A2160=0,MOD($A2160,ChapterTable!$R$20)&lt;&gt;0),
MAX(0,INT(($B2160+ChapterTable!$P$26+VLOOKUP(SUBSTITUTE(C$1,"성장단계","")&amp;"단계오프셋",ChapterTable!$R:$S,2,0))/ChapterTable!$P$23)),
MAX(0,INT(($B2160+ChapterTable!$R$26+VLOOKUP(SUBSTITUTE(C$1,"성장단계","")&amp;"보스단계오프셋",ChapterTable!$R:$S,2,0))/ChapterTable!$R$23)))</f>
        <v>2</v>
      </c>
      <c r="D2160">
        <f>IF(OR($L2160=TRUE,$A2160=0,MOD($A2160,ChapterTable!$R$20)&lt;&gt;0),
MAX(0,INT(($B2160+ChapterTable!$P$26+VLOOKUP(SUBSTITUTE(D$1,"성장단계","")&amp;"단계오프셋",ChapterTable!$R:$S,2,0))/ChapterTable!$P$23)),
MAX(0,INT(($B2160+ChapterTable!$R$26+VLOOKUP(SUBSTITUTE(D$1,"성장단계","")&amp;"보스단계오프셋",ChapterTable!$R:$S,2,0))/ChapterTable!$R$23)))</f>
        <v>1</v>
      </c>
      <c r="E2160" s="1">
        <f ca="1">IF(AND($A2160=0,$B2160=1),
    VLOOKUP(1,ChapterTable!$1:$1048576,MATCH("최종"&amp;SUBSTITUTE(SUBSTITUTE(E$1,"standard",""),"|Float",""),ChapterTable!$1:$1,0),0)*ChapterTable!$P$17,
  IF(AND($A2160=0,$B2160=0),
    E2161,
  IF($B2160=0,
    VLOOKUP($A2160,ChapterTable!$1:$1048576,MATCH("최종"&amp;SUBSTITUTE(SUBSTITUTE(E$1,"standard",""),"|Float",""),ChapterTable!$1:$1,0),0),
  IF($B2160=1,
    IF($L2160=FALSE,
      VLOOKUP($A2160,ChapterTable!$1:$1048576,MATCH("최종"&amp;SUBSTITUTE(SUBSTITUTE(E$1,"standard",""),"|Float",""),ChapterTable!$1:$1,0),0),
      VLOOKUP($A2160-ChapterTable!$P$11,ChapterTable!$1:$1048576,MATCH("최종"&amp;SUBSTITUTE(SUBSTITUTE(E$1,"standard",""),"|Float",""),ChapterTable!$1:$1,0),0)*ChapterTable!$P$14
    ),
  OFFSET(E2160,-$B2160+IF($L2160,1,0),0)*IF($B2160&gt;OFFSET($B2160,1,0),ChapterTable!$R$17,1)*
    (VLOOKUP(SUBSTITUTE(SUBSTITUTE(E$1,"standard",""),"|Float","")&amp;IF(OR($L2160=TRUE,$A2160=0,MOD($A2160,ChapterTable!$R$20)&lt;&gt;0),"","보스")&amp;"인게임누적곱배수",ChapterTable!$R:$S,2,0)^C2160
    +VLOOKUP(SUBSTITUTE(SUBSTITUTE(E$1,"standard",""),"|Float","")&amp;IF(OR($L2160=TRUE,$A2160=0,MOD($A2160,ChapterTable!$R$20)&lt;&gt;0),"","보스")&amp;"인게임누적합배수",ChapterTable!$R:$S,2,0)*C2160)
  )
  )
  )
)</f>
        <v>428293.06683425902</v>
      </c>
      <c r="F2160" s="1">
        <f ca="1">IF(AND($A2160=0,$B2160=1),
    VLOOKUP(1,ChapterTable!$1:$1048576,MATCH("최종"&amp;SUBSTITUTE(SUBSTITUTE(F$1,"standard",""),"|Float",""),ChapterTable!$1:$1,0),0)*ChapterTable!$P$17,
  IF(AND($A2160=0,$B2160=0),
    F2161,
  IF($B2160=0,
    VLOOKUP($A2160,ChapterTable!$1:$1048576,MATCH("최종"&amp;SUBSTITUTE(SUBSTITUTE(F$1,"standard",""),"|Float",""),ChapterTable!$1:$1,0),0),
  IF($B2160=1,
    IF($L2160=FALSE,
      VLOOKUP($A2160,ChapterTable!$1:$1048576,MATCH("최종"&amp;SUBSTITUTE(SUBSTITUTE(F$1,"standard",""),"|Float",""),ChapterTable!$1:$1,0),0),
      VLOOKUP($A2160-ChapterTable!$P$11,ChapterTable!$1:$1048576,MATCH("최종"&amp;SUBSTITUTE(SUBSTITUTE(F$1,"standard",""),"|Float",""),ChapterTable!$1:$1,0),0)*ChapterTable!$P$14
    ),
  OFFSET(F2160,-$B2160+IF($L2160,1,0),0)*
    (VLOOKUP(SUBSTITUTE(SUBSTITUTE(F$1,"standard",""),"|Float","")&amp;IF(OR($L2160=TRUE,$A2160=0,MOD($A2160,ChapterTable!$R$20)&lt;&gt;0),"","보스")&amp;"인게임누적곱배수",ChapterTable!$R:$S,2,0)^D2160
    +VLOOKUP(SUBSTITUTE(SUBSTITUTE(F$1,"standard",""),"|Float","")&amp;IF(OR($L2160=TRUE,$A2160=0,MOD($A2160,ChapterTable!$R$20)&lt;&gt;0),"","보스")&amp;"인게임누적합배수",ChapterTable!$R:$S,2,0)*D2160)
  )
  )
  )
)</f>
        <v>137028.28775203225</v>
      </c>
      <c r="G2160" t="s">
        <v>715</v>
      </c>
      <c r="J2160" t="str">
        <f>IF(ISBLANK(I2160),"",
IFERROR(VLOOKUP(I2160,[1]StringTable!$1:$1048576,MATCH("kor|String",[1]StringTable!$1:$1,0),0),
"스트링없음"))</f>
        <v/>
      </c>
      <c r="L2160" t="b">
        <v>1</v>
      </c>
      <c r="N2160" t="str">
        <f>IF(ISBLANK(M2160),"",IF(ISERROR(VLOOKUP(M2160,MapTable!$A:$A,1,0)),"맵없음",""))</f>
        <v/>
      </c>
      <c r="O2160">
        <f t="shared" si="238"/>
        <v>92</v>
      </c>
      <c r="Q2160">
        <f t="shared" si="239"/>
        <v>92</v>
      </c>
      <c r="R2160" t="b">
        <f t="shared" ca="1" si="240"/>
        <v>1</v>
      </c>
      <c r="T2160" t="b">
        <f t="shared" ca="1" si="24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244"/>
        <v>0.5</v>
      </c>
      <c r="AJ2160">
        <f t="shared" si="242"/>
        <v>0.54666666600000002</v>
      </c>
      <c r="AK2160">
        <f t="shared" si="243"/>
        <v>1</v>
      </c>
      <c r="AL2160">
        <f t="shared" si="245"/>
        <v>6</v>
      </c>
    </row>
    <row r="2161" spans="1:38" hidden="1" x14ac:dyDescent="0.3">
      <c r="A2161">
        <v>21</v>
      </c>
      <c r="B2161">
        <v>20</v>
      </c>
      <c r="C2161">
        <f>IF(OR($L2161=TRUE,$A2161=0,MOD($A2161,ChapterTable!$R$20)&lt;&gt;0),
MAX(0,INT(($B2161+ChapterTable!$P$26+VLOOKUP(SUBSTITUTE(C$1,"성장단계","")&amp;"단계오프셋",ChapterTable!$R:$S,2,0))/ChapterTable!$P$23)),
MAX(0,INT(($B2161+ChapterTable!$R$26+VLOOKUP(SUBSTITUTE(C$1,"성장단계","")&amp;"보스단계오프셋",ChapterTable!$R:$S,2,0))/ChapterTable!$R$23)))</f>
        <v>2</v>
      </c>
      <c r="D2161">
        <f>IF(OR($L2161=TRUE,$A2161=0,MOD($A2161,ChapterTable!$R$20)&lt;&gt;0),
MAX(0,INT(($B2161+ChapterTable!$P$26+VLOOKUP(SUBSTITUTE(D$1,"성장단계","")&amp;"단계오프셋",ChapterTable!$R:$S,2,0))/ChapterTable!$P$23)),
MAX(0,INT(($B2161+ChapterTable!$R$26+VLOOKUP(SUBSTITUTE(D$1,"성장단계","")&amp;"보스단계오프셋",ChapterTable!$R:$S,2,0))/ChapterTable!$R$23)))</f>
        <v>1</v>
      </c>
      <c r="E2161" s="1">
        <f ca="1">IF(AND($A2161=0,$B2161=1),
    VLOOKUP(1,ChapterTable!$1:$1048576,MATCH("최종"&amp;SUBSTITUTE(SUBSTITUTE(E$1,"standard",""),"|Float",""),ChapterTable!$1:$1,0),0)*ChapterTable!$P$17,
  IF(AND($A2161=0,$B2161=0),
    E2162,
  IF($B2161=0,
    VLOOKUP($A2161,ChapterTable!$1:$1048576,MATCH("최종"&amp;SUBSTITUTE(SUBSTITUTE(E$1,"standard",""),"|Float",""),ChapterTable!$1:$1,0),0),
  IF($B2161=1,
    IF($L2161=FALSE,
      VLOOKUP($A2161,ChapterTable!$1:$1048576,MATCH("최종"&amp;SUBSTITUTE(SUBSTITUTE(E$1,"standard",""),"|Float",""),ChapterTable!$1:$1,0),0),
      VLOOKUP($A2161-ChapterTable!$P$11,ChapterTable!$1:$1048576,MATCH("최종"&amp;SUBSTITUTE(SUBSTITUTE(E$1,"standard",""),"|Float",""),ChapterTable!$1:$1,0),0)*ChapterTable!$P$14
    ),
  OFFSET(E2161,-$B2161+IF($L2161,1,0),0)*IF($B2161&gt;OFFSET($B2161,1,0),ChapterTable!$R$17,1)*
    (VLOOKUP(SUBSTITUTE(SUBSTITUTE(E$1,"standard",""),"|Float","")&amp;IF(OR($L2161=TRUE,$A2161=0,MOD($A2161,ChapterTable!$R$20)&lt;&gt;0),"","보스")&amp;"인게임누적곱배수",ChapterTable!$R:$S,2,0)^C2161
    +VLOOKUP(SUBSTITUTE(SUBSTITUTE(E$1,"standard",""),"|Float","")&amp;IF(OR($L2161=TRUE,$A2161=0,MOD($A2161,ChapterTable!$R$20)&lt;&gt;0),"","보스")&amp;"인게임누적합배수",ChapterTable!$R:$S,2,0)*C2161)
  )
  )
  )
)</f>
        <v>428293.06683425902</v>
      </c>
      <c r="F2161" s="1">
        <f ca="1">IF(AND($A2161=0,$B2161=1),
    VLOOKUP(1,ChapterTable!$1:$1048576,MATCH("최종"&amp;SUBSTITUTE(SUBSTITUTE(F$1,"standard",""),"|Float",""),ChapterTable!$1:$1,0),0)*ChapterTable!$P$17,
  IF(AND($A2161=0,$B2161=0),
    F2162,
  IF($B2161=0,
    VLOOKUP($A2161,ChapterTable!$1:$1048576,MATCH("최종"&amp;SUBSTITUTE(SUBSTITUTE(F$1,"standard",""),"|Float",""),ChapterTable!$1:$1,0),0),
  IF($B2161=1,
    IF($L2161=FALSE,
      VLOOKUP($A2161,ChapterTable!$1:$1048576,MATCH("최종"&amp;SUBSTITUTE(SUBSTITUTE(F$1,"standard",""),"|Float",""),ChapterTable!$1:$1,0),0),
      VLOOKUP($A2161-ChapterTable!$P$11,ChapterTable!$1:$1048576,MATCH("최종"&amp;SUBSTITUTE(SUBSTITUTE(F$1,"standard",""),"|Float",""),ChapterTable!$1:$1,0),0)*ChapterTable!$P$14
    ),
  OFFSET(F2161,-$B2161+IF($L2161,1,0),0)*
    (VLOOKUP(SUBSTITUTE(SUBSTITUTE(F$1,"standard",""),"|Float","")&amp;IF(OR($L2161=TRUE,$A2161=0,MOD($A2161,ChapterTable!$R$20)&lt;&gt;0),"","보스")&amp;"인게임누적곱배수",ChapterTable!$R:$S,2,0)^D2161
    +VLOOKUP(SUBSTITUTE(SUBSTITUTE(F$1,"standard",""),"|Float","")&amp;IF(OR($L2161=TRUE,$A2161=0,MOD($A2161,ChapterTable!$R$20)&lt;&gt;0),"","보스")&amp;"인게임누적합배수",ChapterTable!$R:$S,2,0)*D2161)
  )
  )
  )
)</f>
        <v>137028.28775203225</v>
      </c>
      <c r="G2161" t="s">
        <v>715</v>
      </c>
      <c r="J2161" t="str">
        <f>IF(ISBLANK(I2161),"",
IFERROR(VLOOKUP(I2161,[1]StringTable!$1:$1048576,MATCH("kor|String",[1]StringTable!$1:$1,0),0),
"스트링없음"))</f>
        <v/>
      </c>
      <c r="L2161" t="b">
        <v>1</v>
      </c>
      <c r="N2161" t="str">
        <f>IF(ISBLANK(M2161),"",IF(ISERROR(VLOOKUP(M2161,MapTable!$A:$A,1,0)),"맵없음",""))</f>
        <v/>
      </c>
      <c r="O2161">
        <f t="shared" si="238"/>
        <v>22</v>
      </c>
      <c r="Q2161">
        <f t="shared" si="239"/>
        <v>22</v>
      </c>
      <c r="R2161" t="b">
        <f t="shared" ca="1" si="240"/>
        <v>1</v>
      </c>
      <c r="T2161" t="b">
        <f t="shared" ca="1" si="24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244"/>
        <v>0.5</v>
      </c>
      <c r="AJ2161">
        <f t="shared" si="242"/>
        <v>1</v>
      </c>
      <c r="AK2161">
        <f t="shared" si="243"/>
        <v>2</v>
      </c>
      <c r="AL2161">
        <f t="shared" si="245"/>
        <v>6</v>
      </c>
    </row>
    <row r="2162" spans="1:38" hidden="1" x14ac:dyDescent="0.3">
      <c r="A2162">
        <v>21</v>
      </c>
      <c r="B2162">
        <v>21</v>
      </c>
      <c r="C2162">
        <f>IF(OR($L2162=TRUE,$A2162=0,MOD($A2162,ChapterTable!$R$20)&lt;&gt;0),
MAX(0,INT(($B2162+ChapterTable!$P$26+VLOOKUP(SUBSTITUTE(C$1,"성장단계","")&amp;"단계오프셋",ChapterTable!$R:$S,2,0))/ChapterTable!$P$23)),
MAX(0,INT(($B2162+ChapterTable!$R$26+VLOOKUP(SUBSTITUTE(C$1,"성장단계","")&amp;"보스단계오프셋",ChapterTable!$R:$S,2,0))/ChapterTable!$R$23)))</f>
        <v>2</v>
      </c>
      <c r="D2162">
        <f>IF(OR($L2162=TRUE,$A2162=0,MOD($A2162,ChapterTable!$R$20)&lt;&gt;0),
MAX(0,INT(($B2162+ChapterTable!$P$26+VLOOKUP(SUBSTITUTE(D$1,"성장단계","")&amp;"단계오프셋",ChapterTable!$R:$S,2,0))/ChapterTable!$P$23)),
MAX(0,INT(($B2162+ChapterTable!$R$26+VLOOKUP(SUBSTITUTE(D$1,"성장단계","")&amp;"보스단계오프셋",ChapterTable!$R:$S,2,0))/ChapterTable!$R$23)))</f>
        <v>2</v>
      </c>
      <c r="E2162" s="1">
        <f ca="1">IF(AND($A2162=0,$B2162=1),
    VLOOKUP(1,ChapterTable!$1:$1048576,MATCH("최종"&amp;SUBSTITUTE(SUBSTITUTE(E$1,"standard",""),"|Float",""),ChapterTable!$1:$1,0),0)*ChapterTable!$P$17,
  IF(AND($A2162=0,$B2162=0),
    E2163,
  IF($B2162=0,
    VLOOKUP($A2162,ChapterTable!$1:$1048576,MATCH("최종"&amp;SUBSTITUTE(SUBSTITUTE(E$1,"standard",""),"|Float",""),ChapterTable!$1:$1,0),0),
  IF($B2162=1,
    IF($L2162=FALSE,
      VLOOKUP($A2162,ChapterTable!$1:$1048576,MATCH("최종"&amp;SUBSTITUTE(SUBSTITUTE(E$1,"standard",""),"|Float",""),ChapterTable!$1:$1,0),0),
      VLOOKUP($A2162-ChapterTable!$P$11,ChapterTable!$1:$1048576,MATCH("최종"&amp;SUBSTITUTE(SUBSTITUTE(E$1,"standard",""),"|Float",""),ChapterTable!$1:$1,0),0)*ChapterTable!$P$14
    ),
  OFFSET(E2162,-$B2162+IF($L2162,1,0),0)*IF($B2162&gt;OFFSET($B2162,1,0),ChapterTable!$R$17,1)*
    (VLOOKUP(SUBSTITUTE(SUBSTITUTE(E$1,"standard",""),"|Float","")&amp;IF(OR($L2162=TRUE,$A2162=0,MOD($A2162,ChapterTable!$R$20)&lt;&gt;0),"","보스")&amp;"인게임누적곱배수",ChapterTable!$R:$S,2,0)^C2162
    +VLOOKUP(SUBSTITUTE(SUBSTITUTE(E$1,"standard",""),"|Float","")&amp;IF(OR($L2162=TRUE,$A2162=0,MOD($A2162,ChapterTable!$R$20)&lt;&gt;0),"","보스")&amp;"인게임누적합배수",ChapterTable!$R:$S,2,0)*C2162)
  )
  )
  )
)</f>
        <v>428293.06683425902</v>
      </c>
      <c r="F2162" s="1">
        <f ca="1">IF(AND($A2162=0,$B2162=1),
    VLOOKUP(1,ChapterTable!$1:$1048576,MATCH("최종"&amp;SUBSTITUTE(SUBSTITUTE(F$1,"standard",""),"|Float",""),ChapterTable!$1:$1,0),0)*ChapterTable!$P$17,
  IF(AND($A2162=0,$B2162=0),
    F2163,
  IF($B2162=0,
    VLOOKUP($A2162,ChapterTable!$1:$1048576,MATCH("최종"&amp;SUBSTITUTE(SUBSTITUTE(F$1,"standard",""),"|Float",""),ChapterTable!$1:$1,0),0),
  IF($B2162=1,
    IF($L2162=FALSE,
      VLOOKUP($A2162,ChapterTable!$1:$1048576,MATCH("최종"&amp;SUBSTITUTE(SUBSTITUTE(F$1,"standard",""),"|Float",""),ChapterTable!$1:$1,0),0),
      VLOOKUP($A2162-ChapterTable!$P$11,ChapterTable!$1:$1048576,MATCH("최종"&amp;SUBSTITUTE(SUBSTITUTE(F$1,"standard",""),"|Float",""),ChapterTable!$1:$1,0),0)*ChapterTable!$P$14
    ),
  OFFSET(F2162,-$B2162+IF($L2162,1,0),0)*
    (VLOOKUP(SUBSTITUTE(SUBSTITUTE(F$1,"standard",""),"|Float","")&amp;IF(OR($L2162=TRUE,$A2162=0,MOD($A2162,ChapterTable!$R$20)&lt;&gt;0),"","보스")&amp;"인게임누적곱배수",ChapterTable!$R:$S,2,0)^D2162
    +VLOOKUP(SUBSTITUTE(SUBSTITUTE(F$1,"standard",""),"|Float","")&amp;IF(OR($L2162=TRUE,$A2162=0,MOD($A2162,ChapterTable!$R$20)&lt;&gt;0),"","보스")&amp;"인게임누적합배수",ChapterTable!$R:$S,2,0)*D2162)
  )
  )
  )
)</f>
        <v>146588.40085101125</v>
      </c>
      <c r="G2162" t="s">
        <v>715</v>
      </c>
      <c r="J2162" t="str">
        <f>IF(ISBLANK(I2162),"",
IFERROR(VLOOKUP(I2162,[1]StringTable!$1:$1048576,MATCH("kor|String",[1]StringTable!$1:$1,0),0),
"스트링없음"))</f>
        <v/>
      </c>
      <c r="L2162" t="b">
        <v>1</v>
      </c>
      <c r="N2162" t="str">
        <f>IF(ISBLANK(M2162),"",IF(ISERROR(VLOOKUP(M2162,MapTable!$A:$A,1,0)),"맵없음",""))</f>
        <v/>
      </c>
      <c r="O2162">
        <f t="shared" si="238"/>
        <v>3</v>
      </c>
      <c r="Q2162">
        <f t="shared" si="239"/>
        <v>3</v>
      </c>
      <c r="R2162" t="b">
        <f t="shared" ca="1" si="240"/>
        <v>1</v>
      </c>
      <c r="T2162" t="b">
        <f t="shared" ca="1" si="24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244"/>
        <v>0.33333333333333331</v>
      </c>
      <c r="AJ2162">
        <f t="shared" si="242"/>
        <v>0.395555555</v>
      </c>
      <c r="AK2162">
        <f t="shared" si="243"/>
        <v>1</v>
      </c>
      <c r="AL2162">
        <f t="shared" si="245"/>
        <v>6</v>
      </c>
    </row>
    <row r="2163" spans="1:38" hidden="1" x14ac:dyDescent="0.3">
      <c r="A2163">
        <v>21</v>
      </c>
      <c r="B2163">
        <v>22</v>
      </c>
      <c r="C2163">
        <f>IF(OR($L2163=TRUE,$A2163=0,MOD($A2163,ChapterTable!$R$20)&lt;&gt;0),
MAX(0,INT(($B2163+ChapterTable!$P$26+VLOOKUP(SUBSTITUTE(C$1,"성장단계","")&amp;"단계오프셋",ChapterTable!$R:$S,2,0))/ChapterTable!$P$23)),
MAX(0,INT(($B2163+ChapterTable!$R$26+VLOOKUP(SUBSTITUTE(C$1,"성장단계","")&amp;"보스단계오프셋",ChapterTable!$R:$S,2,0))/ChapterTable!$R$23)))</f>
        <v>2</v>
      </c>
      <c r="D2163">
        <f>IF(OR($L2163=TRUE,$A2163=0,MOD($A2163,ChapterTable!$R$20)&lt;&gt;0),
MAX(0,INT(($B2163+ChapterTable!$P$26+VLOOKUP(SUBSTITUTE(D$1,"성장단계","")&amp;"단계오프셋",ChapterTable!$R:$S,2,0))/ChapterTable!$P$23)),
MAX(0,INT(($B2163+ChapterTable!$R$26+VLOOKUP(SUBSTITUTE(D$1,"성장단계","")&amp;"보스단계오프셋",ChapterTable!$R:$S,2,0))/ChapterTable!$R$23)))</f>
        <v>2</v>
      </c>
      <c r="E2163" s="1">
        <f ca="1">IF(AND($A2163=0,$B2163=1),
    VLOOKUP(1,ChapterTable!$1:$1048576,MATCH("최종"&amp;SUBSTITUTE(SUBSTITUTE(E$1,"standard",""),"|Float",""),ChapterTable!$1:$1,0),0)*ChapterTable!$P$17,
  IF(AND($A2163=0,$B2163=0),
    E2164,
  IF($B2163=0,
    VLOOKUP($A2163,ChapterTable!$1:$1048576,MATCH("최종"&amp;SUBSTITUTE(SUBSTITUTE(E$1,"standard",""),"|Float",""),ChapterTable!$1:$1,0),0),
  IF($B2163=1,
    IF($L2163=FALSE,
      VLOOKUP($A2163,ChapterTable!$1:$1048576,MATCH("최종"&amp;SUBSTITUTE(SUBSTITUTE(E$1,"standard",""),"|Float",""),ChapterTable!$1:$1,0),0),
      VLOOKUP($A2163-ChapterTable!$P$11,ChapterTable!$1:$1048576,MATCH("최종"&amp;SUBSTITUTE(SUBSTITUTE(E$1,"standard",""),"|Float",""),ChapterTable!$1:$1,0),0)*ChapterTable!$P$14
    ),
  OFFSET(E2163,-$B2163+IF($L2163,1,0),0)*IF($B2163&gt;OFFSET($B2163,1,0),ChapterTable!$R$17,1)*
    (VLOOKUP(SUBSTITUTE(SUBSTITUTE(E$1,"standard",""),"|Float","")&amp;IF(OR($L2163=TRUE,$A2163=0,MOD($A2163,ChapterTable!$R$20)&lt;&gt;0),"","보스")&amp;"인게임누적곱배수",ChapterTable!$R:$S,2,0)^C2163
    +VLOOKUP(SUBSTITUTE(SUBSTITUTE(E$1,"standard",""),"|Float","")&amp;IF(OR($L2163=TRUE,$A2163=0,MOD($A2163,ChapterTable!$R$20)&lt;&gt;0),"","보스")&amp;"인게임누적합배수",ChapterTable!$R:$S,2,0)*C2163)
  )
  )
  )
)</f>
        <v>428293.06683425902</v>
      </c>
      <c r="F2163" s="1">
        <f ca="1">IF(AND($A2163=0,$B2163=1),
    VLOOKUP(1,ChapterTable!$1:$1048576,MATCH("최종"&amp;SUBSTITUTE(SUBSTITUTE(F$1,"standard",""),"|Float",""),ChapterTable!$1:$1,0),0)*ChapterTable!$P$17,
  IF(AND($A2163=0,$B2163=0),
    F2164,
  IF($B2163=0,
    VLOOKUP($A2163,ChapterTable!$1:$1048576,MATCH("최종"&amp;SUBSTITUTE(SUBSTITUTE(F$1,"standard",""),"|Float",""),ChapterTable!$1:$1,0),0),
  IF($B2163=1,
    IF($L2163=FALSE,
      VLOOKUP($A2163,ChapterTable!$1:$1048576,MATCH("최종"&amp;SUBSTITUTE(SUBSTITUTE(F$1,"standard",""),"|Float",""),ChapterTable!$1:$1,0),0),
      VLOOKUP($A2163-ChapterTable!$P$11,ChapterTable!$1:$1048576,MATCH("최종"&amp;SUBSTITUTE(SUBSTITUTE(F$1,"standard",""),"|Float",""),ChapterTable!$1:$1,0),0)*ChapterTable!$P$14
    ),
  OFFSET(F2163,-$B2163+IF($L2163,1,0),0)*
    (VLOOKUP(SUBSTITUTE(SUBSTITUTE(F$1,"standard",""),"|Float","")&amp;IF(OR($L2163=TRUE,$A2163=0,MOD($A2163,ChapterTable!$R$20)&lt;&gt;0),"","보스")&amp;"인게임누적곱배수",ChapterTable!$R:$S,2,0)^D2163
    +VLOOKUP(SUBSTITUTE(SUBSTITUTE(F$1,"standard",""),"|Float","")&amp;IF(OR($L2163=TRUE,$A2163=0,MOD($A2163,ChapterTable!$R$20)&lt;&gt;0),"","보스")&amp;"인게임누적합배수",ChapterTable!$R:$S,2,0)*D2163)
  )
  )
  )
)</f>
        <v>146588.40085101125</v>
      </c>
      <c r="G2163" t="s">
        <v>715</v>
      </c>
      <c r="J2163" t="str">
        <f>IF(ISBLANK(I2163),"",
IFERROR(VLOOKUP(I2163,[1]StringTable!$1:$1048576,MATCH("kor|String",[1]StringTable!$1:$1,0),0),
"스트링없음"))</f>
        <v/>
      </c>
      <c r="L2163" t="b">
        <v>1</v>
      </c>
      <c r="N2163" t="str">
        <f>IF(ISBLANK(M2163),"",IF(ISERROR(VLOOKUP(M2163,MapTable!$A:$A,1,0)),"맵없음",""))</f>
        <v/>
      </c>
      <c r="O2163">
        <f t="shared" si="238"/>
        <v>3</v>
      </c>
      <c r="Q2163">
        <f t="shared" si="239"/>
        <v>3</v>
      </c>
      <c r="R2163" t="b">
        <f t="shared" ca="1" si="240"/>
        <v>1</v>
      </c>
      <c r="T2163" t="b">
        <f t="shared" ca="1" si="24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244"/>
        <v>0.33333333333333331</v>
      </c>
      <c r="AJ2163">
        <f t="shared" si="242"/>
        <v>0.395555555</v>
      </c>
      <c r="AK2163">
        <f t="shared" si="243"/>
        <v>1</v>
      </c>
      <c r="AL2163">
        <f t="shared" si="245"/>
        <v>6</v>
      </c>
    </row>
    <row r="2164" spans="1:38" hidden="1" x14ac:dyDescent="0.3">
      <c r="A2164">
        <v>21</v>
      </c>
      <c r="B2164">
        <v>23</v>
      </c>
      <c r="C2164">
        <f>IF(OR($L2164=TRUE,$A2164=0,MOD($A2164,ChapterTable!$R$20)&lt;&gt;0),
MAX(0,INT(($B2164+ChapterTable!$P$26+VLOOKUP(SUBSTITUTE(C$1,"성장단계","")&amp;"단계오프셋",ChapterTable!$R:$S,2,0))/ChapterTable!$P$23)),
MAX(0,INT(($B2164+ChapterTable!$R$26+VLOOKUP(SUBSTITUTE(C$1,"성장단계","")&amp;"보스단계오프셋",ChapterTable!$R:$S,2,0))/ChapterTable!$R$23)))</f>
        <v>2</v>
      </c>
      <c r="D2164">
        <f>IF(OR($L2164=TRUE,$A2164=0,MOD($A2164,ChapterTable!$R$20)&lt;&gt;0),
MAX(0,INT(($B2164+ChapterTable!$P$26+VLOOKUP(SUBSTITUTE(D$1,"성장단계","")&amp;"단계오프셋",ChapterTable!$R:$S,2,0))/ChapterTable!$P$23)),
MAX(0,INT(($B2164+ChapterTable!$R$26+VLOOKUP(SUBSTITUTE(D$1,"성장단계","")&amp;"보스단계오프셋",ChapterTable!$R:$S,2,0))/ChapterTable!$R$23)))</f>
        <v>2</v>
      </c>
      <c r="E2164" s="1">
        <f ca="1">IF(AND($A2164=0,$B2164=1),
    VLOOKUP(1,ChapterTable!$1:$1048576,MATCH("최종"&amp;SUBSTITUTE(SUBSTITUTE(E$1,"standard",""),"|Float",""),ChapterTable!$1:$1,0),0)*ChapterTable!$P$17,
  IF(AND($A2164=0,$B2164=0),
    E2165,
  IF($B2164=0,
    VLOOKUP($A2164,ChapterTable!$1:$1048576,MATCH("최종"&amp;SUBSTITUTE(SUBSTITUTE(E$1,"standard",""),"|Float",""),ChapterTable!$1:$1,0),0),
  IF($B2164=1,
    IF($L2164=FALSE,
      VLOOKUP($A2164,ChapterTable!$1:$1048576,MATCH("최종"&amp;SUBSTITUTE(SUBSTITUTE(E$1,"standard",""),"|Float",""),ChapterTable!$1:$1,0),0),
      VLOOKUP($A2164-ChapterTable!$P$11,ChapterTable!$1:$1048576,MATCH("최종"&amp;SUBSTITUTE(SUBSTITUTE(E$1,"standard",""),"|Float",""),ChapterTable!$1:$1,0),0)*ChapterTable!$P$14
    ),
  OFFSET(E2164,-$B2164+IF($L2164,1,0),0)*IF($B2164&gt;OFFSET($B2164,1,0),ChapterTable!$R$17,1)*
    (VLOOKUP(SUBSTITUTE(SUBSTITUTE(E$1,"standard",""),"|Float","")&amp;IF(OR($L2164=TRUE,$A2164=0,MOD($A2164,ChapterTable!$R$20)&lt;&gt;0),"","보스")&amp;"인게임누적곱배수",ChapterTable!$R:$S,2,0)^C2164
    +VLOOKUP(SUBSTITUTE(SUBSTITUTE(E$1,"standard",""),"|Float","")&amp;IF(OR($L2164=TRUE,$A2164=0,MOD($A2164,ChapterTable!$R$20)&lt;&gt;0),"","보스")&amp;"인게임누적합배수",ChapterTable!$R:$S,2,0)*C2164)
  )
  )
  )
)</f>
        <v>428293.06683425902</v>
      </c>
      <c r="F2164" s="1">
        <f ca="1">IF(AND($A2164=0,$B2164=1),
    VLOOKUP(1,ChapterTable!$1:$1048576,MATCH("최종"&amp;SUBSTITUTE(SUBSTITUTE(F$1,"standard",""),"|Float",""),ChapterTable!$1:$1,0),0)*ChapterTable!$P$17,
  IF(AND($A2164=0,$B2164=0),
    F2165,
  IF($B2164=0,
    VLOOKUP($A2164,ChapterTable!$1:$1048576,MATCH("최종"&amp;SUBSTITUTE(SUBSTITUTE(F$1,"standard",""),"|Float",""),ChapterTable!$1:$1,0),0),
  IF($B2164=1,
    IF($L2164=FALSE,
      VLOOKUP($A2164,ChapterTable!$1:$1048576,MATCH("최종"&amp;SUBSTITUTE(SUBSTITUTE(F$1,"standard",""),"|Float",""),ChapterTable!$1:$1,0),0),
      VLOOKUP($A2164-ChapterTable!$P$11,ChapterTable!$1:$1048576,MATCH("최종"&amp;SUBSTITUTE(SUBSTITUTE(F$1,"standard",""),"|Float",""),ChapterTable!$1:$1,0),0)*ChapterTable!$P$14
    ),
  OFFSET(F2164,-$B2164+IF($L2164,1,0),0)*
    (VLOOKUP(SUBSTITUTE(SUBSTITUTE(F$1,"standard",""),"|Float","")&amp;IF(OR($L2164=TRUE,$A2164=0,MOD($A2164,ChapterTable!$R$20)&lt;&gt;0),"","보스")&amp;"인게임누적곱배수",ChapterTable!$R:$S,2,0)^D2164
    +VLOOKUP(SUBSTITUTE(SUBSTITUTE(F$1,"standard",""),"|Float","")&amp;IF(OR($L2164=TRUE,$A2164=0,MOD($A2164,ChapterTable!$R$20)&lt;&gt;0),"","보스")&amp;"인게임누적합배수",ChapterTable!$R:$S,2,0)*D2164)
  )
  )
  )
)</f>
        <v>146588.40085101125</v>
      </c>
      <c r="G2164" t="s">
        <v>715</v>
      </c>
      <c r="J2164" t="str">
        <f>IF(ISBLANK(I2164),"",
IFERROR(VLOOKUP(I2164,[1]StringTable!$1:$1048576,MATCH("kor|String",[1]StringTable!$1:$1,0),0),
"스트링없음"))</f>
        <v/>
      </c>
      <c r="L2164" t="b">
        <v>1</v>
      </c>
      <c r="N2164" t="str">
        <f>IF(ISBLANK(M2164),"",IF(ISERROR(VLOOKUP(M2164,MapTable!$A:$A,1,0)),"맵없음",""))</f>
        <v/>
      </c>
      <c r="O2164">
        <f t="shared" si="238"/>
        <v>3</v>
      </c>
      <c r="Q2164">
        <f t="shared" si="239"/>
        <v>3</v>
      </c>
      <c r="R2164" t="b">
        <f t="shared" ca="1" si="240"/>
        <v>1</v>
      </c>
      <c r="T2164" t="b">
        <f t="shared" ca="1" si="24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244"/>
        <v>0.33333333333333331</v>
      </c>
      <c r="AJ2164">
        <f t="shared" si="242"/>
        <v>0.395555555</v>
      </c>
      <c r="AK2164">
        <f t="shared" si="243"/>
        <v>1</v>
      </c>
      <c r="AL2164">
        <f t="shared" si="245"/>
        <v>6</v>
      </c>
    </row>
    <row r="2165" spans="1:38" hidden="1" x14ac:dyDescent="0.3">
      <c r="A2165">
        <v>21</v>
      </c>
      <c r="B2165">
        <v>24</v>
      </c>
      <c r="C2165">
        <f>IF(OR($L2165=TRUE,$A2165=0,MOD($A2165,ChapterTable!$R$20)&lt;&gt;0),
MAX(0,INT(($B2165+ChapterTable!$P$26+VLOOKUP(SUBSTITUTE(C$1,"성장단계","")&amp;"단계오프셋",ChapterTable!$R:$S,2,0))/ChapterTable!$P$23)),
MAX(0,INT(($B2165+ChapterTable!$R$26+VLOOKUP(SUBSTITUTE(C$1,"성장단계","")&amp;"보스단계오프셋",ChapterTable!$R:$S,2,0))/ChapterTable!$R$23)))</f>
        <v>2</v>
      </c>
      <c r="D2165">
        <f>IF(OR($L2165=TRUE,$A2165=0,MOD($A2165,ChapterTable!$R$20)&lt;&gt;0),
MAX(0,INT(($B2165+ChapterTable!$P$26+VLOOKUP(SUBSTITUTE(D$1,"성장단계","")&amp;"단계오프셋",ChapterTable!$R:$S,2,0))/ChapterTable!$P$23)),
MAX(0,INT(($B2165+ChapterTable!$R$26+VLOOKUP(SUBSTITUTE(D$1,"성장단계","")&amp;"보스단계오프셋",ChapterTable!$R:$S,2,0))/ChapterTable!$R$23)))</f>
        <v>2</v>
      </c>
      <c r="E2165" s="1">
        <f ca="1">IF(AND($A2165=0,$B2165=1),
    VLOOKUP(1,ChapterTable!$1:$1048576,MATCH("최종"&amp;SUBSTITUTE(SUBSTITUTE(E$1,"standard",""),"|Float",""),ChapterTable!$1:$1,0),0)*ChapterTable!$P$17,
  IF(AND($A2165=0,$B2165=0),
    E2166,
  IF($B2165=0,
    VLOOKUP($A2165,ChapterTable!$1:$1048576,MATCH("최종"&amp;SUBSTITUTE(SUBSTITUTE(E$1,"standard",""),"|Float",""),ChapterTable!$1:$1,0),0),
  IF($B2165=1,
    IF($L2165=FALSE,
      VLOOKUP($A2165,ChapterTable!$1:$1048576,MATCH("최종"&amp;SUBSTITUTE(SUBSTITUTE(E$1,"standard",""),"|Float",""),ChapterTable!$1:$1,0),0),
      VLOOKUP($A2165-ChapterTable!$P$11,ChapterTable!$1:$1048576,MATCH("최종"&amp;SUBSTITUTE(SUBSTITUTE(E$1,"standard",""),"|Float",""),ChapterTable!$1:$1,0),0)*ChapterTable!$P$14
    ),
  OFFSET(E2165,-$B2165+IF($L2165,1,0),0)*IF($B2165&gt;OFFSET($B2165,1,0),ChapterTable!$R$17,1)*
    (VLOOKUP(SUBSTITUTE(SUBSTITUTE(E$1,"standard",""),"|Float","")&amp;IF(OR($L2165=TRUE,$A2165=0,MOD($A2165,ChapterTable!$R$20)&lt;&gt;0),"","보스")&amp;"인게임누적곱배수",ChapterTable!$R:$S,2,0)^C2165
    +VLOOKUP(SUBSTITUTE(SUBSTITUTE(E$1,"standard",""),"|Float","")&amp;IF(OR($L2165=TRUE,$A2165=0,MOD($A2165,ChapterTable!$R$20)&lt;&gt;0),"","보스")&amp;"인게임누적합배수",ChapterTable!$R:$S,2,0)*C2165)
  )
  )
  )
)</f>
        <v>428293.06683425902</v>
      </c>
      <c r="F2165" s="1">
        <f ca="1">IF(AND($A2165=0,$B2165=1),
    VLOOKUP(1,ChapterTable!$1:$1048576,MATCH("최종"&amp;SUBSTITUTE(SUBSTITUTE(F$1,"standard",""),"|Float",""),ChapterTable!$1:$1,0),0)*ChapterTable!$P$17,
  IF(AND($A2165=0,$B2165=0),
    F2166,
  IF($B2165=0,
    VLOOKUP($A2165,ChapterTable!$1:$1048576,MATCH("최종"&amp;SUBSTITUTE(SUBSTITUTE(F$1,"standard",""),"|Float",""),ChapterTable!$1:$1,0),0),
  IF($B2165=1,
    IF($L2165=FALSE,
      VLOOKUP($A2165,ChapterTable!$1:$1048576,MATCH("최종"&amp;SUBSTITUTE(SUBSTITUTE(F$1,"standard",""),"|Float",""),ChapterTable!$1:$1,0),0),
      VLOOKUP($A2165-ChapterTable!$P$11,ChapterTable!$1:$1048576,MATCH("최종"&amp;SUBSTITUTE(SUBSTITUTE(F$1,"standard",""),"|Float",""),ChapterTable!$1:$1,0),0)*ChapterTable!$P$14
    ),
  OFFSET(F2165,-$B2165+IF($L2165,1,0),0)*
    (VLOOKUP(SUBSTITUTE(SUBSTITUTE(F$1,"standard",""),"|Float","")&amp;IF(OR($L2165=TRUE,$A2165=0,MOD($A2165,ChapterTable!$R$20)&lt;&gt;0),"","보스")&amp;"인게임누적곱배수",ChapterTable!$R:$S,2,0)^D2165
    +VLOOKUP(SUBSTITUTE(SUBSTITUTE(F$1,"standard",""),"|Float","")&amp;IF(OR($L2165=TRUE,$A2165=0,MOD($A2165,ChapterTable!$R$20)&lt;&gt;0),"","보스")&amp;"인게임누적합배수",ChapterTable!$R:$S,2,0)*D2165)
  )
  )
  )
)</f>
        <v>146588.40085101125</v>
      </c>
      <c r="G2165" t="s">
        <v>715</v>
      </c>
      <c r="J2165" t="str">
        <f>IF(ISBLANK(I2165),"",
IFERROR(VLOOKUP(I2165,[1]StringTable!$1:$1048576,MATCH("kor|String",[1]StringTable!$1:$1,0),0),
"스트링없음"))</f>
        <v/>
      </c>
      <c r="L2165" t="b">
        <v>1</v>
      </c>
      <c r="N2165" t="str">
        <f>IF(ISBLANK(M2165),"",IF(ISERROR(VLOOKUP(M2165,MapTable!$A:$A,1,0)),"맵없음",""))</f>
        <v/>
      </c>
      <c r="O2165">
        <f t="shared" si="238"/>
        <v>3</v>
      </c>
      <c r="Q2165">
        <f t="shared" si="239"/>
        <v>3</v>
      </c>
      <c r="R2165" t="b">
        <f t="shared" ca="1" si="240"/>
        <v>1</v>
      </c>
      <c r="T2165" t="b">
        <f t="shared" ca="1" si="24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244"/>
        <v>0.33333333333333331</v>
      </c>
      <c r="AJ2165">
        <f t="shared" si="242"/>
        <v>0.395555555</v>
      </c>
      <c r="AK2165">
        <f t="shared" si="243"/>
        <v>1</v>
      </c>
      <c r="AL2165">
        <f t="shared" si="245"/>
        <v>6</v>
      </c>
    </row>
    <row r="2166" spans="1:38" hidden="1" x14ac:dyDescent="0.3">
      <c r="A2166">
        <v>21</v>
      </c>
      <c r="B2166">
        <v>25</v>
      </c>
      <c r="C2166">
        <f>IF(OR($L2166=TRUE,$A2166=0,MOD($A2166,ChapterTable!$R$20)&lt;&gt;0),
MAX(0,INT(($B2166+ChapterTable!$P$26+VLOOKUP(SUBSTITUTE(C$1,"성장단계","")&amp;"단계오프셋",ChapterTable!$R:$S,2,0))/ChapterTable!$P$23)),
MAX(0,INT(($B2166+ChapterTable!$R$26+VLOOKUP(SUBSTITUTE(C$1,"성장단계","")&amp;"보스단계오프셋",ChapterTable!$R:$S,2,0))/ChapterTable!$R$23)))</f>
        <v>2</v>
      </c>
      <c r="D2166">
        <f>IF(OR($L2166=TRUE,$A2166=0,MOD($A2166,ChapterTable!$R$20)&lt;&gt;0),
MAX(0,INT(($B2166+ChapterTable!$P$26+VLOOKUP(SUBSTITUTE(D$1,"성장단계","")&amp;"단계오프셋",ChapterTable!$R:$S,2,0))/ChapterTable!$P$23)),
MAX(0,INT(($B2166+ChapterTable!$R$26+VLOOKUP(SUBSTITUTE(D$1,"성장단계","")&amp;"보스단계오프셋",ChapterTable!$R:$S,2,0))/ChapterTable!$R$23)))</f>
        <v>2</v>
      </c>
      <c r="E2166" s="1">
        <f ca="1">IF(AND($A2166=0,$B2166=1),
    VLOOKUP(1,ChapterTable!$1:$1048576,MATCH("최종"&amp;SUBSTITUTE(SUBSTITUTE(E$1,"standard",""),"|Float",""),ChapterTable!$1:$1,0),0)*ChapterTable!$P$17,
  IF(AND($A2166=0,$B2166=0),
    E2167,
  IF($B2166=0,
    VLOOKUP($A2166,ChapterTable!$1:$1048576,MATCH("최종"&amp;SUBSTITUTE(SUBSTITUTE(E$1,"standard",""),"|Float",""),ChapterTable!$1:$1,0),0),
  IF($B2166=1,
    IF($L2166=FALSE,
      VLOOKUP($A2166,ChapterTable!$1:$1048576,MATCH("최종"&amp;SUBSTITUTE(SUBSTITUTE(E$1,"standard",""),"|Float",""),ChapterTable!$1:$1,0),0),
      VLOOKUP($A2166-ChapterTable!$P$11,ChapterTable!$1:$1048576,MATCH("최종"&amp;SUBSTITUTE(SUBSTITUTE(E$1,"standard",""),"|Float",""),ChapterTable!$1:$1,0),0)*ChapterTable!$P$14
    ),
  OFFSET(E2166,-$B2166+IF($L2166,1,0),0)*IF($B2166&gt;OFFSET($B2166,1,0),ChapterTable!$R$17,1)*
    (VLOOKUP(SUBSTITUTE(SUBSTITUTE(E$1,"standard",""),"|Float","")&amp;IF(OR($L2166=TRUE,$A2166=0,MOD($A2166,ChapterTable!$R$20)&lt;&gt;0),"","보스")&amp;"인게임누적곱배수",ChapterTable!$R:$S,2,0)^C2166
    +VLOOKUP(SUBSTITUTE(SUBSTITUTE(E$1,"standard",""),"|Float","")&amp;IF(OR($L2166=TRUE,$A2166=0,MOD($A2166,ChapterTable!$R$20)&lt;&gt;0),"","보스")&amp;"인게임누적합배수",ChapterTable!$R:$S,2,0)*C2166)
  )
  )
  )
)</f>
        <v>428293.06683425902</v>
      </c>
      <c r="F2166" s="1">
        <f ca="1">IF(AND($A2166=0,$B2166=1),
    VLOOKUP(1,ChapterTable!$1:$1048576,MATCH("최종"&amp;SUBSTITUTE(SUBSTITUTE(F$1,"standard",""),"|Float",""),ChapterTable!$1:$1,0),0)*ChapterTable!$P$17,
  IF(AND($A2166=0,$B2166=0),
    F2167,
  IF($B2166=0,
    VLOOKUP($A2166,ChapterTable!$1:$1048576,MATCH("최종"&amp;SUBSTITUTE(SUBSTITUTE(F$1,"standard",""),"|Float",""),ChapterTable!$1:$1,0),0),
  IF($B2166=1,
    IF($L2166=FALSE,
      VLOOKUP($A2166,ChapterTable!$1:$1048576,MATCH("최종"&amp;SUBSTITUTE(SUBSTITUTE(F$1,"standard",""),"|Float",""),ChapterTable!$1:$1,0),0),
      VLOOKUP($A2166-ChapterTable!$P$11,ChapterTable!$1:$1048576,MATCH("최종"&amp;SUBSTITUTE(SUBSTITUTE(F$1,"standard",""),"|Float",""),ChapterTable!$1:$1,0),0)*ChapterTable!$P$14
    ),
  OFFSET(F2166,-$B2166+IF($L2166,1,0),0)*
    (VLOOKUP(SUBSTITUTE(SUBSTITUTE(F$1,"standard",""),"|Float","")&amp;IF(OR($L2166=TRUE,$A2166=0,MOD($A2166,ChapterTable!$R$20)&lt;&gt;0),"","보스")&amp;"인게임누적곱배수",ChapterTable!$R:$S,2,0)^D2166
    +VLOOKUP(SUBSTITUTE(SUBSTITUTE(F$1,"standard",""),"|Float","")&amp;IF(OR($L2166=TRUE,$A2166=0,MOD($A2166,ChapterTable!$R$20)&lt;&gt;0),"","보스")&amp;"인게임누적합배수",ChapterTable!$R:$S,2,0)*D2166)
  )
  )
  )
)</f>
        <v>146588.40085101125</v>
      </c>
      <c r="G2166" t="s">
        <v>715</v>
      </c>
      <c r="J2166" t="str">
        <f>IF(ISBLANK(I2166),"",
IFERROR(VLOOKUP(I2166,[1]StringTable!$1:$1048576,MATCH("kor|String",[1]StringTable!$1:$1,0),0),
"스트링없음"))</f>
        <v/>
      </c>
      <c r="L2166" t="b">
        <v>1</v>
      </c>
      <c r="N2166" t="str">
        <f>IF(ISBLANK(M2166),"",IF(ISERROR(VLOOKUP(M2166,MapTable!$A:$A,1,0)),"맵없음",""))</f>
        <v/>
      </c>
      <c r="O2166">
        <f t="shared" si="238"/>
        <v>11</v>
      </c>
      <c r="Q2166">
        <f t="shared" si="239"/>
        <v>11</v>
      </c>
      <c r="R2166" t="b">
        <f t="shared" ca="1" si="240"/>
        <v>1</v>
      </c>
      <c r="T2166" t="b">
        <f t="shared" ca="1" si="24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244"/>
        <v>0.33333333333333331</v>
      </c>
      <c r="AJ2166">
        <f t="shared" si="242"/>
        <v>0.395555555</v>
      </c>
      <c r="AK2166">
        <f t="shared" si="243"/>
        <v>1</v>
      </c>
      <c r="AL2166">
        <f t="shared" si="245"/>
        <v>6</v>
      </c>
    </row>
    <row r="2167" spans="1:38" hidden="1" x14ac:dyDescent="0.3">
      <c r="A2167">
        <v>21</v>
      </c>
      <c r="B2167">
        <v>26</v>
      </c>
      <c r="C2167">
        <f>IF(OR($L2167=TRUE,$A2167=0,MOD($A2167,ChapterTable!$R$20)&lt;&gt;0),
MAX(0,INT(($B2167+ChapterTable!$P$26+VLOOKUP(SUBSTITUTE(C$1,"성장단계","")&amp;"단계오프셋",ChapterTable!$R:$S,2,0))/ChapterTable!$P$23)),
MAX(0,INT(($B2167+ChapterTable!$R$26+VLOOKUP(SUBSTITUTE(C$1,"성장단계","")&amp;"보스단계오프셋",ChapterTable!$R:$S,2,0))/ChapterTable!$R$23)))</f>
        <v>3</v>
      </c>
      <c r="D2167">
        <f>IF(OR($L2167=TRUE,$A2167=0,MOD($A2167,ChapterTable!$R$20)&lt;&gt;0),
MAX(0,INT(($B2167+ChapterTable!$P$26+VLOOKUP(SUBSTITUTE(D$1,"성장단계","")&amp;"단계오프셋",ChapterTable!$R:$S,2,0))/ChapterTable!$P$23)),
MAX(0,INT(($B2167+ChapterTable!$R$26+VLOOKUP(SUBSTITUTE(D$1,"성장단계","")&amp;"보스단계오프셋",ChapterTable!$R:$S,2,0))/ChapterTable!$R$23)))</f>
        <v>2</v>
      </c>
      <c r="E2167" s="1">
        <f ca="1">IF(AND($A2167=0,$B2167=1),
    VLOOKUP(1,ChapterTable!$1:$1048576,MATCH("최종"&amp;SUBSTITUTE(SUBSTITUTE(E$1,"standard",""),"|Float",""),ChapterTable!$1:$1,0),0)*ChapterTable!$P$17,
  IF(AND($A2167=0,$B2167=0),
    E2168,
  IF($B2167=0,
    VLOOKUP($A2167,ChapterTable!$1:$1048576,MATCH("최종"&amp;SUBSTITUTE(SUBSTITUTE(E$1,"standard",""),"|Float",""),ChapterTable!$1:$1,0),0),
  IF($B2167=1,
    IF($L2167=FALSE,
      VLOOKUP($A2167,ChapterTable!$1:$1048576,MATCH("최종"&amp;SUBSTITUTE(SUBSTITUTE(E$1,"standard",""),"|Float",""),ChapterTable!$1:$1,0),0),
      VLOOKUP($A2167-ChapterTable!$P$11,ChapterTable!$1:$1048576,MATCH("최종"&amp;SUBSTITUTE(SUBSTITUTE(E$1,"standard",""),"|Float",""),ChapterTable!$1:$1,0),0)*ChapterTable!$P$14
    ),
  OFFSET(E2167,-$B2167+IF($L2167,1,0),0)*IF($B2167&gt;OFFSET($B2167,1,0),ChapterTable!$R$17,1)*
    (VLOOKUP(SUBSTITUTE(SUBSTITUTE(E$1,"standard",""),"|Float","")&amp;IF(OR($L2167=TRUE,$A2167=0,MOD($A2167,ChapterTable!$R$20)&lt;&gt;0),"","보스")&amp;"인게임누적곱배수",ChapterTable!$R:$S,2,0)^C2167
    +VLOOKUP(SUBSTITUTE(SUBSTITUTE(E$1,"standard",""),"|Float","")&amp;IF(OR($L2167=TRUE,$A2167=0,MOD($A2167,ChapterTable!$R$20)&lt;&gt;0),"","보스")&amp;"인게임누적합배수",ChapterTable!$R:$S,2,0)*C2167)
  )
  )
  )
)</f>
        <v>489477.79066772462</v>
      </c>
      <c r="F2167" s="1">
        <f ca="1">IF(AND($A2167=0,$B2167=1),
    VLOOKUP(1,ChapterTable!$1:$1048576,MATCH("최종"&amp;SUBSTITUTE(SUBSTITUTE(F$1,"standard",""),"|Float",""),ChapterTable!$1:$1,0),0)*ChapterTable!$P$17,
  IF(AND($A2167=0,$B2167=0),
    F2168,
  IF($B2167=0,
    VLOOKUP($A2167,ChapterTable!$1:$1048576,MATCH("최종"&amp;SUBSTITUTE(SUBSTITUTE(F$1,"standard",""),"|Float",""),ChapterTable!$1:$1,0),0),
  IF($B2167=1,
    IF($L2167=FALSE,
      VLOOKUP($A2167,ChapterTable!$1:$1048576,MATCH("최종"&amp;SUBSTITUTE(SUBSTITUTE(F$1,"standard",""),"|Float",""),ChapterTable!$1:$1,0),0),
      VLOOKUP($A2167-ChapterTable!$P$11,ChapterTable!$1:$1048576,MATCH("최종"&amp;SUBSTITUTE(SUBSTITUTE(F$1,"standard",""),"|Float",""),ChapterTable!$1:$1,0),0)*ChapterTable!$P$14
    ),
  OFFSET(F2167,-$B2167+IF($L2167,1,0),0)*
    (VLOOKUP(SUBSTITUTE(SUBSTITUTE(F$1,"standard",""),"|Float","")&amp;IF(OR($L2167=TRUE,$A2167=0,MOD($A2167,ChapterTable!$R$20)&lt;&gt;0),"","보스")&amp;"인게임누적곱배수",ChapterTable!$R:$S,2,0)^D2167
    +VLOOKUP(SUBSTITUTE(SUBSTITUTE(F$1,"standard",""),"|Float","")&amp;IF(OR($L2167=TRUE,$A2167=0,MOD($A2167,ChapterTable!$R$20)&lt;&gt;0),"","보스")&amp;"인게임누적합배수",ChapterTable!$R:$S,2,0)*D2167)
  )
  )
  )
)</f>
        <v>146588.40085101125</v>
      </c>
      <c r="G2167" t="s">
        <v>715</v>
      </c>
      <c r="J2167" t="str">
        <f>IF(ISBLANK(I2167),"",
IFERROR(VLOOKUP(I2167,[1]StringTable!$1:$1048576,MATCH("kor|String",[1]StringTable!$1:$1,0),0),
"스트링없음"))</f>
        <v/>
      </c>
      <c r="L2167" t="b">
        <v>1</v>
      </c>
      <c r="N2167" t="str">
        <f>IF(ISBLANK(M2167),"",IF(ISERROR(VLOOKUP(M2167,MapTable!$A:$A,1,0)),"맵없음",""))</f>
        <v/>
      </c>
      <c r="O2167">
        <f t="shared" si="238"/>
        <v>3</v>
      </c>
      <c r="Q2167">
        <f t="shared" si="239"/>
        <v>3</v>
      </c>
      <c r="R2167" t="b">
        <f t="shared" ca="1" si="240"/>
        <v>1</v>
      </c>
      <c r="T2167" t="b">
        <f t="shared" ca="1" si="24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244"/>
        <v>0.33333333333333331</v>
      </c>
      <c r="AJ2167">
        <f t="shared" si="242"/>
        <v>0.395555555</v>
      </c>
      <c r="AK2167">
        <f t="shared" si="243"/>
        <v>1</v>
      </c>
      <c r="AL2167">
        <f t="shared" si="245"/>
        <v>6</v>
      </c>
    </row>
    <row r="2168" spans="1:38" hidden="1" x14ac:dyDescent="0.3">
      <c r="A2168">
        <v>21</v>
      </c>
      <c r="B2168">
        <v>27</v>
      </c>
      <c r="C2168">
        <f>IF(OR($L2168=TRUE,$A2168=0,MOD($A2168,ChapterTable!$R$20)&lt;&gt;0),
MAX(0,INT(($B2168+ChapterTable!$P$26+VLOOKUP(SUBSTITUTE(C$1,"성장단계","")&amp;"단계오프셋",ChapterTable!$R:$S,2,0))/ChapterTable!$P$23)),
MAX(0,INT(($B2168+ChapterTable!$R$26+VLOOKUP(SUBSTITUTE(C$1,"성장단계","")&amp;"보스단계오프셋",ChapterTable!$R:$S,2,0))/ChapterTable!$R$23)))</f>
        <v>3</v>
      </c>
      <c r="D2168">
        <f>IF(OR($L2168=TRUE,$A2168=0,MOD($A2168,ChapterTable!$R$20)&lt;&gt;0),
MAX(0,INT(($B2168+ChapterTable!$P$26+VLOOKUP(SUBSTITUTE(D$1,"성장단계","")&amp;"단계오프셋",ChapterTable!$R:$S,2,0))/ChapterTable!$P$23)),
MAX(0,INT(($B2168+ChapterTable!$R$26+VLOOKUP(SUBSTITUTE(D$1,"성장단계","")&amp;"보스단계오프셋",ChapterTable!$R:$S,2,0))/ChapterTable!$R$23)))</f>
        <v>2</v>
      </c>
      <c r="E2168" s="1">
        <f ca="1">IF(AND($A2168=0,$B2168=1),
    VLOOKUP(1,ChapterTable!$1:$1048576,MATCH("최종"&amp;SUBSTITUTE(SUBSTITUTE(E$1,"standard",""),"|Float",""),ChapterTable!$1:$1,0),0)*ChapterTable!$P$17,
  IF(AND($A2168=0,$B2168=0),
    E2169,
  IF($B2168=0,
    VLOOKUP($A2168,ChapterTable!$1:$1048576,MATCH("최종"&amp;SUBSTITUTE(SUBSTITUTE(E$1,"standard",""),"|Float",""),ChapterTable!$1:$1,0),0),
  IF($B2168=1,
    IF($L2168=FALSE,
      VLOOKUP($A2168,ChapterTable!$1:$1048576,MATCH("최종"&amp;SUBSTITUTE(SUBSTITUTE(E$1,"standard",""),"|Float",""),ChapterTable!$1:$1,0),0),
      VLOOKUP($A2168-ChapterTable!$P$11,ChapterTable!$1:$1048576,MATCH("최종"&amp;SUBSTITUTE(SUBSTITUTE(E$1,"standard",""),"|Float",""),ChapterTable!$1:$1,0),0)*ChapterTable!$P$14
    ),
  OFFSET(E2168,-$B2168+IF($L2168,1,0),0)*IF($B2168&gt;OFFSET($B2168,1,0),ChapterTable!$R$17,1)*
    (VLOOKUP(SUBSTITUTE(SUBSTITUTE(E$1,"standard",""),"|Float","")&amp;IF(OR($L2168=TRUE,$A2168=0,MOD($A2168,ChapterTable!$R$20)&lt;&gt;0),"","보스")&amp;"인게임누적곱배수",ChapterTable!$R:$S,2,0)^C2168
    +VLOOKUP(SUBSTITUTE(SUBSTITUTE(E$1,"standard",""),"|Float","")&amp;IF(OR($L2168=TRUE,$A2168=0,MOD($A2168,ChapterTable!$R$20)&lt;&gt;0),"","보스")&amp;"인게임누적합배수",ChapterTable!$R:$S,2,0)*C2168)
  )
  )
  )
)</f>
        <v>489477.79066772462</v>
      </c>
      <c r="F2168" s="1">
        <f ca="1">IF(AND($A2168=0,$B2168=1),
    VLOOKUP(1,ChapterTable!$1:$1048576,MATCH("최종"&amp;SUBSTITUTE(SUBSTITUTE(F$1,"standard",""),"|Float",""),ChapterTable!$1:$1,0),0)*ChapterTable!$P$17,
  IF(AND($A2168=0,$B2168=0),
    F2169,
  IF($B2168=0,
    VLOOKUP($A2168,ChapterTable!$1:$1048576,MATCH("최종"&amp;SUBSTITUTE(SUBSTITUTE(F$1,"standard",""),"|Float",""),ChapterTable!$1:$1,0),0),
  IF($B2168=1,
    IF($L2168=FALSE,
      VLOOKUP($A2168,ChapterTable!$1:$1048576,MATCH("최종"&amp;SUBSTITUTE(SUBSTITUTE(F$1,"standard",""),"|Float",""),ChapterTable!$1:$1,0),0),
      VLOOKUP($A2168-ChapterTable!$P$11,ChapterTable!$1:$1048576,MATCH("최종"&amp;SUBSTITUTE(SUBSTITUTE(F$1,"standard",""),"|Float",""),ChapterTable!$1:$1,0),0)*ChapterTable!$P$14
    ),
  OFFSET(F2168,-$B2168+IF($L2168,1,0),0)*
    (VLOOKUP(SUBSTITUTE(SUBSTITUTE(F$1,"standard",""),"|Float","")&amp;IF(OR($L2168=TRUE,$A2168=0,MOD($A2168,ChapterTable!$R$20)&lt;&gt;0),"","보스")&amp;"인게임누적곱배수",ChapterTable!$R:$S,2,0)^D2168
    +VLOOKUP(SUBSTITUTE(SUBSTITUTE(F$1,"standard",""),"|Float","")&amp;IF(OR($L2168=TRUE,$A2168=0,MOD($A2168,ChapterTable!$R$20)&lt;&gt;0),"","보스")&amp;"인게임누적합배수",ChapterTable!$R:$S,2,0)*D2168)
  )
  )
  )
)</f>
        <v>146588.40085101125</v>
      </c>
      <c r="G2168" t="s">
        <v>715</v>
      </c>
      <c r="J2168" t="str">
        <f>IF(ISBLANK(I2168),"",
IFERROR(VLOOKUP(I2168,[1]StringTable!$1:$1048576,MATCH("kor|String",[1]StringTable!$1:$1,0),0),
"스트링없음"))</f>
        <v/>
      </c>
      <c r="L2168" t="b">
        <v>1</v>
      </c>
      <c r="N2168" t="str">
        <f>IF(ISBLANK(M2168),"",IF(ISERROR(VLOOKUP(M2168,MapTable!$A:$A,1,0)),"맵없음",""))</f>
        <v/>
      </c>
      <c r="O2168">
        <f t="shared" si="238"/>
        <v>3</v>
      </c>
      <c r="Q2168">
        <f t="shared" si="239"/>
        <v>3</v>
      </c>
      <c r="R2168" t="b">
        <f t="shared" ca="1" si="240"/>
        <v>1</v>
      </c>
      <c r="T2168" t="b">
        <f t="shared" ca="1" si="24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244"/>
        <v>0.33333333333333331</v>
      </c>
      <c r="AJ2168">
        <f t="shared" si="242"/>
        <v>0.395555555</v>
      </c>
      <c r="AK2168">
        <f t="shared" si="243"/>
        <v>1</v>
      </c>
      <c r="AL2168">
        <f t="shared" si="245"/>
        <v>6</v>
      </c>
    </row>
    <row r="2169" spans="1:38" hidden="1" x14ac:dyDescent="0.3">
      <c r="A2169">
        <v>21</v>
      </c>
      <c r="B2169">
        <v>28</v>
      </c>
      <c r="C2169">
        <f>IF(OR($L2169=TRUE,$A2169=0,MOD($A2169,ChapterTable!$R$20)&lt;&gt;0),
MAX(0,INT(($B2169+ChapterTable!$P$26+VLOOKUP(SUBSTITUTE(C$1,"성장단계","")&amp;"단계오프셋",ChapterTable!$R:$S,2,0))/ChapterTable!$P$23)),
MAX(0,INT(($B2169+ChapterTable!$R$26+VLOOKUP(SUBSTITUTE(C$1,"성장단계","")&amp;"보스단계오프셋",ChapterTable!$R:$S,2,0))/ChapterTable!$R$23)))</f>
        <v>3</v>
      </c>
      <c r="D2169">
        <f>IF(OR($L2169=TRUE,$A2169=0,MOD($A2169,ChapterTable!$R$20)&lt;&gt;0),
MAX(0,INT(($B2169+ChapterTable!$P$26+VLOOKUP(SUBSTITUTE(D$1,"성장단계","")&amp;"단계오프셋",ChapterTable!$R:$S,2,0))/ChapterTable!$P$23)),
MAX(0,INT(($B2169+ChapterTable!$R$26+VLOOKUP(SUBSTITUTE(D$1,"성장단계","")&amp;"보스단계오프셋",ChapterTable!$R:$S,2,0))/ChapterTable!$R$23)))</f>
        <v>2</v>
      </c>
      <c r="E2169" s="1">
        <f ca="1">IF(AND($A2169=0,$B2169=1),
    VLOOKUP(1,ChapterTable!$1:$1048576,MATCH("최종"&amp;SUBSTITUTE(SUBSTITUTE(E$1,"standard",""),"|Float",""),ChapterTable!$1:$1,0),0)*ChapterTable!$P$17,
  IF(AND($A2169=0,$B2169=0),
    E2170,
  IF($B2169=0,
    VLOOKUP($A2169,ChapterTable!$1:$1048576,MATCH("최종"&amp;SUBSTITUTE(SUBSTITUTE(E$1,"standard",""),"|Float",""),ChapterTable!$1:$1,0),0),
  IF($B2169=1,
    IF($L2169=FALSE,
      VLOOKUP($A2169,ChapterTable!$1:$1048576,MATCH("최종"&amp;SUBSTITUTE(SUBSTITUTE(E$1,"standard",""),"|Float",""),ChapterTable!$1:$1,0),0),
      VLOOKUP($A2169-ChapterTable!$P$11,ChapterTable!$1:$1048576,MATCH("최종"&amp;SUBSTITUTE(SUBSTITUTE(E$1,"standard",""),"|Float",""),ChapterTable!$1:$1,0),0)*ChapterTable!$P$14
    ),
  OFFSET(E2169,-$B2169+IF($L2169,1,0),0)*IF($B2169&gt;OFFSET($B2169,1,0),ChapterTable!$R$17,1)*
    (VLOOKUP(SUBSTITUTE(SUBSTITUTE(E$1,"standard",""),"|Float","")&amp;IF(OR($L2169=TRUE,$A2169=0,MOD($A2169,ChapterTable!$R$20)&lt;&gt;0),"","보스")&amp;"인게임누적곱배수",ChapterTable!$R:$S,2,0)^C2169
    +VLOOKUP(SUBSTITUTE(SUBSTITUTE(E$1,"standard",""),"|Float","")&amp;IF(OR($L2169=TRUE,$A2169=0,MOD($A2169,ChapterTable!$R$20)&lt;&gt;0),"","보스")&amp;"인게임누적합배수",ChapterTable!$R:$S,2,0)*C2169)
  )
  )
  )
)</f>
        <v>489477.79066772462</v>
      </c>
      <c r="F2169" s="1">
        <f ca="1">IF(AND($A2169=0,$B2169=1),
    VLOOKUP(1,ChapterTable!$1:$1048576,MATCH("최종"&amp;SUBSTITUTE(SUBSTITUTE(F$1,"standard",""),"|Float",""),ChapterTable!$1:$1,0),0)*ChapterTable!$P$17,
  IF(AND($A2169=0,$B2169=0),
    F2170,
  IF($B2169=0,
    VLOOKUP($A2169,ChapterTable!$1:$1048576,MATCH("최종"&amp;SUBSTITUTE(SUBSTITUTE(F$1,"standard",""),"|Float",""),ChapterTable!$1:$1,0),0),
  IF($B2169=1,
    IF($L2169=FALSE,
      VLOOKUP($A2169,ChapterTable!$1:$1048576,MATCH("최종"&amp;SUBSTITUTE(SUBSTITUTE(F$1,"standard",""),"|Float",""),ChapterTable!$1:$1,0),0),
      VLOOKUP($A2169-ChapterTable!$P$11,ChapterTable!$1:$1048576,MATCH("최종"&amp;SUBSTITUTE(SUBSTITUTE(F$1,"standard",""),"|Float",""),ChapterTable!$1:$1,0),0)*ChapterTable!$P$14
    ),
  OFFSET(F2169,-$B2169+IF($L2169,1,0),0)*
    (VLOOKUP(SUBSTITUTE(SUBSTITUTE(F$1,"standard",""),"|Float","")&amp;IF(OR($L2169=TRUE,$A2169=0,MOD($A2169,ChapterTable!$R$20)&lt;&gt;0),"","보스")&amp;"인게임누적곱배수",ChapterTable!$R:$S,2,0)^D2169
    +VLOOKUP(SUBSTITUTE(SUBSTITUTE(F$1,"standard",""),"|Float","")&amp;IF(OR($L2169=TRUE,$A2169=0,MOD($A2169,ChapterTable!$R$20)&lt;&gt;0),"","보스")&amp;"인게임누적합배수",ChapterTable!$R:$S,2,0)*D2169)
  )
  )
  )
)</f>
        <v>146588.40085101125</v>
      </c>
      <c r="G2169" t="s">
        <v>715</v>
      </c>
      <c r="J2169" t="str">
        <f>IF(ISBLANK(I2169),"",
IFERROR(VLOOKUP(I2169,[1]StringTable!$1:$1048576,MATCH("kor|String",[1]StringTable!$1:$1,0),0),
"스트링없음"))</f>
        <v/>
      </c>
      <c r="L2169" t="b">
        <v>1</v>
      </c>
      <c r="N2169" t="str">
        <f>IF(ISBLANK(M2169),"",IF(ISERROR(VLOOKUP(M2169,MapTable!$A:$A,1,0)),"맵없음",""))</f>
        <v/>
      </c>
      <c r="O2169">
        <f t="shared" si="238"/>
        <v>3</v>
      </c>
      <c r="Q2169">
        <f t="shared" si="239"/>
        <v>3</v>
      </c>
      <c r="R2169" t="b">
        <f t="shared" ca="1" si="240"/>
        <v>1</v>
      </c>
      <c r="T2169" t="b">
        <f t="shared" ca="1" si="24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244"/>
        <v>0.33333333333333331</v>
      </c>
      <c r="AJ2169">
        <f t="shared" si="242"/>
        <v>0.395555555</v>
      </c>
      <c r="AK2169">
        <f t="shared" si="243"/>
        <v>1</v>
      </c>
      <c r="AL2169">
        <f t="shared" si="245"/>
        <v>6</v>
      </c>
    </row>
    <row r="2170" spans="1:38" hidden="1" x14ac:dyDescent="0.3">
      <c r="A2170">
        <v>21</v>
      </c>
      <c r="B2170">
        <v>29</v>
      </c>
      <c r="C2170">
        <f>IF(OR($L2170=TRUE,$A2170=0,MOD($A2170,ChapterTable!$R$20)&lt;&gt;0),
MAX(0,INT(($B2170+ChapterTable!$P$26+VLOOKUP(SUBSTITUTE(C$1,"성장단계","")&amp;"단계오프셋",ChapterTable!$R:$S,2,0))/ChapterTable!$P$23)),
MAX(0,INT(($B2170+ChapterTable!$R$26+VLOOKUP(SUBSTITUTE(C$1,"성장단계","")&amp;"보스단계오프셋",ChapterTable!$R:$S,2,0))/ChapterTable!$R$23)))</f>
        <v>3</v>
      </c>
      <c r="D2170">
        <f>IF(OR($L2170=TRUE,$A2170=0,MOD($A2170,ChapterTable!$R$20)&lt;&gt;0),
MAX(0,INT(($B2170+ChapterTable!$P$26+VLOOKUP(SUBSTITUTE(D$1,"성장단계","")&amp;"단계오프셋",ChapterTable!$R:$S,2,0))/ChapterTable!$P$23)),
MAX(0,INT(($B2170+ChapterTable!$R$26+VLOOKUP(SUBSTITUTE(D$1,"성장단계","")&amp;"보스단계오프셋",ChapterTable!$R:$S,2,0))/ChapterTable!$R$23)))</f>
        <v>2</v>
      </c>
      <c r="E2170" s="1">
        <f ca="1">IF(AND($A2170=0,$B2170=1),
    VLOOKUP(1,ChapterTable!$1:$1048576,MATCH("최종"&amp;SUBSTITUTE(SUBSTITUTE(E$1,"standard",""),"|Float",""),ChapterTable!$1:$1,0),0)*ChapterTable!$P$17,
  IF(AND($A2170=0,$B2170=0),
    E2171,
  IF($B2170=0,
    VLOOKUP($A2170,ChapterTable!$1:$1048576,MATCH("최종"&amp;SUBSTITUTE(SUBSTITUTE(E$1,"standard",""),"|Float",""),ChapterTable!$1:$1,0),0),
  IF($B2170=1,
    IF($L2170=FALSE,
      VLOOKUP($A2170,ChapterTable!$1:$1048576,MATCH("최종"&amp;SUBSTITUTE(SUBSTITUTE(E$1,"standard",""),"|Float",""),ChapterTable!$1:$1,0),0),
      VLOOKUP($A2170-ChapterTable!$P$11,ChapterTable!$1:$1048576,MATCH("최종"&amp;SUBSTITUTE(SUBSTITUTE(E$1,"standard",""),"|Float",""),ChapterTable!$1:$1,0),0)*ChapterTable!$P$14
    ),
  OFFSET(E2170,-$B2170+IF($L2170,1,0),0)*IF($B2170&gt;OFFSET($B2170,1,0),ChapterTable!$R$17,1)*
    (VLOOKUP(SUBSTITUTE(SUBSTITUTE(E$1,"standard",""),"|Float","")&amp;IF(OR($L2170=TRUE,$A2170=0,MOD($A2170,ChapterTable!$R$20)&lt;&gt;0),"","보스")&amp;"인게임누적곱배수",ChapterTable!$R:$S,2,0)^C2170
    +VLOOKUP(SUBSTITUTE(SUBSTITUTE(E$1,"standard",""),"|Float","")&amp;IF(OR($L2170=TRUE,$A2170=0,MOD($A2170,ChapterTable!$R$20)&lt;&gt;0),"","보스")&amp;"인게임누적합배수",ChapterTable!$R:$S,2,0)*C2170)
  )
  )
  )
)</f>
        <v>489477.79066772462</v>
      </c>
      <c r="F2170" s="1">
        <f ca="1">IF(AND($A2170=0,$B2170=1),
    VLOOKUP(1,ChapterTable!$1:$1048576,MATCH("최종"&amp;SUBSTITUTE(SUBSTITUTE(F$1,"standard",""),"|Float",""),ChapterTable!$1:$1,0),0)*ChapterTable!$P$17,
  IF(AND($A2170=0,$B2170=0),
    F2171,
  IF($B2170=0,
    VLOOKUP($A2170,ChapterTable!$1:$1048576,MATCH("최종"&amp;SUBSTITUTE(SUBSTITUTE(F$1,"standard",""),"|Float",""),ChapterTable!$1:$1,0),0),
  IF($B2170=1,
    IF($L2170=FALSE,
      VLOOKUP($A2170,ChapterTable!$1:$1048576,MATCH("최종"&amp;SUBSTITUTE(SUBSTITUTE(F$1,"standard",""),"|Float",""),ChapterTable!$1:$1,0),0),
      VLOOKUP($A2170-ChapterTable!$P$11,ChapterTable!$1:$1048576,MATCH("최종"&amp;SUBSTITUTE(SUBSTITUTE(F$1,"standard",""),"|Float",""),ChapterTable!$1:$1,0),0)*ChapterTable!$P$14
    ),
  OFFSET(F2170,-$B2170+IF($L2170,1,0),0)*
    (VLOOKUP(SUBSTITUTE(SUBSTITUTE(F$1,"standard",""),"|Float","")&amp;IF(OR($L2170=TRUE,$A2170=0,MOD($A2170,ChapterTable!$R$20)&lt;&gt;0),"","보스")&amp;"인게임누적곱배수",ChapterTable!$R:$S,2,0)^D2170
    +VLOOKUP(SUBSTITUTE(SUBSTITUTE(F$1,"standard",""),"|Float","")&amp;IF(OR($L2170=TRUE,$A2170=0,MOD($A2170,ChapterTable!$R$20)&lt;&gt;0),"","보스")&amp;"인게임누적합배수",ChapterTable!$R:$S,2,0)*D2170)
  )
  )
  )
)</f>
        <v>146588.40085101125</v>
      </c>
      <c r="G2170" t="s">
        <v>715</v>
      </c>
      <c r="J2170" t="str">
        <f>IF(ISBLANK(I2170),"",
IFERROR(VLOOKUP(I2170,[1]StringTable!$1:$1048576,MATCH("kor|String",[1]StringTable!$1:$1,0),0),
"스트링없음"))</f>
        <v/>
      </c>
      <c r="L2170" t="b">
        <v>1</v>
      </c>
      <c r="N2170" t="str">
        <f>IF(ISBLANK(M2170),"",IF(ISERROR(VLOOKUP(M2170,MapTable!$A:$A,1,0)),"맵없음",""))</f>
        <v/>
      </c>
      <c r="O2170">
        <f t="shared" si="238"/>
        <v>93</v>
      </c>
      <c r="Q2170">
        <f t="shared" si="239"/>
        <v>93</v>
      </c>
      <c r="R2170" t="b">
        <f t="shared" ca="1" si="240"/>
        <v>1</v>
      </c>
      <c r="T2170" t="b">
        <f t="shared" ca="1" si="24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244"/>
        <v>0.33333333333333331</v>
      </c>
      <c r="AJ2170">
        <f t="shared" si="242"/>
        <v>0.395555555</v>
      </c>
      <c r="AK2170">
        <f t="shared" si="243"/>
        <v>1</v>
      </c>
      <c r="AL2170">
        <f t="shared" si="245"/>
        <v>6</v>
      </c>
    </row>
    <row r="2171" spans="1:38" hidden="1" x14ac:dyDescent="0.3">
      <c r="A2171">
        <v>21</v>
      </c>
      <c r="B2171">
        <v>30</v>
      </c>
      <c r="C2171">
        <f>IF(OR($L2171=TRUE,$A2171=0,MOD($A2171,ChapterTable!$R$20)&lt;&gt;0),
MAX(0,INT(($B2171+ChapterTable!$P$26+VLOOKUP(SUBSTITUTE(C$1,"성장단계","")&amp;"단계오프셋",ChapterTable!$R:$S,2,0))/ChapterTable!$P$23)),
MAX(0,INT(($B2171+ChapterTable!$R$26+VLOOKUP(SUBSTITUTE(C$1,"성장단계","")&amp;"보스단계오프셋",ChapterTable!$R:$S,2,0))/ChapterTable!$R$23)))</f>
        <v>3</v>
      </c>
      <c r="D2171">
        <f>IF(OR($L2171=TRUE,$A2171=0,MOD($A2171,ChapterTable!$R$20)&lt;&gt;0),
MAX(0,INT(($B2171+ChapterTable!$P$26+VLOOKUP(SUBSTITUTE(D$1,"성장단계","")&amp;"단계오프셋",ChapterTable!$R:$S,2,0))/ChapterTable!$P$23)),
MAX(0,INT(($B2171+ChapterTable!$R$26+VLOOKUP(SUBSTITUTE(D$1,"성장단계","")&amp;"보스단계오프셋",ChapterTable!$R:$S,2,0))/ChapterTable!$R$23)))</f>
        <v>2</v>
      </c>
      <c r="E2171" s="1">
        <f ca="1">IF(AND($A2171=0,$B2171=1),
    VLOOKUP(1,ChapterTable!$1:$1048576,MATCH("최종"&amp;SUBSTITUTE(SUBSTITUTE(E$1,"standard",""),"|Float",""),ChapterTable!$1:$1,0),0)*ChapterTable!$P$17,
  IF(AND($A2171=0,$B2171=0),
    E2172,
  IF($B2171=0,
    VLOOKUP($A2171,ChapterTable!$1:$1048576,MATCH("최종"&amp;SUBSTITUTE(SUBSTITUTE(E$1,"standard",""),"|Float",""),ChapterTable!$1:$1,0),0),
  IF($B2171=1,
    IF($L2171=FALSE,
      VLOOKUP($A2171,ChapterTable!$1:$1048576,MATCH("최종"&amp;SUBSTITUTE(SUBSTITUTE(E$1,"standard",""),"|Float",""),ChapterTable!$1:$1,0),0),
      VLOOKUP($A2171-ChapterTable!$P$11,ChapterTable!$1:$1048576,MATCH("최종"&amp;SUBSTITUTE(SUBSTITUTE(E$1,"standard",""),"|Float",""),ChapterTable!$1:$1,0),0)*ChapterTable!$P$14
    ),
  OFFSET(E2171,-$B2171+IF($L2171,1,0),0)*IF($B2171&gt;OFFSET($B2171,1,0),ChapterTable!$R$17,1)*
    (VLOOKUP(SUBSTITUTE(SUBSTITUTE(E$1,"standard",""),"|Float","")&amp;IF(OR($L2171=TRUE,$A2171=0,MOD($A2171,ChapterTable!$R$20)&lt;&gt;0),"","보스")&amp;"인게임누적곱배수",ChapterTable!$R:$S,2,0)^C2171
    +VLOOKUP(SUBSTITUTE(SUBSTITUTE(E$1,"standard",""),"|Float","")&amp;IF(OR($L2171=TRUE,$A2171=0,MOD($A2171,ChapterTable!$R$20)&lt;&gt;0),"","보스")&amp;"인게임누적합배수",ChapterTable!$R:$S,2,0)*C2171)
  )
  )
  )
)</f>
        <v>489477.79066772462</v>
      </c>
      <c r="F2171" s="1">
        <f ca="1">IF(AND($A2171=0,$B2171=1),
    VLOOKUP(1,ChapterTable!$1:$1048576,MATCH("최종"&amp;SUBSTITUTE(SUBSTITUTE(F$1,"standard",""),"|Float",""),ChapterTable!$1:$1,0),0)*ChapterTable!$P$17,
  IF(AND($A2171=0,$B2171=0),
    F2172,
  IF($B2171=0,
    VLOOKUP($A2171,ChapterTable!$1:$1048576,MATCH("최종"&amp;SUBSTITUTE(SUBSTITUTE(F$1,"standard",""),"|Float",""),ChapterTable!$1:$1,0),0),
  IF($B2171=1,
    IF($L2171=FALSE,
      VLOOKUP($A2171,ChapterTable!$1:$1048576,MATCH("최종"&amp;SUBSTITUTE(SUBSTITUTE(F$1,"standard",""),"|Float",""),ChapterTable!$1:$1,0),0),
      VLOOKUP($A2171-ChapterTable!$P$11,ChapterTable!$1:$1048576,MATCH("최종"&amp;SUBSTITUTE(SUBSTITUTE(F$1,"standard",""),"|Float",""),ChapterTable!$1:$1,0),0)*ChapterTable!$P$14
    ),
  OFFSET(F2171,-$B2171+IF($L2171,1,0),0)*
    (VLOOKUP(SUBSTITUTE(SUBSTITUTE(F$1,"standard",""),"|Float","")&amp;IF(OR($L2171=TRUE,$A2171=0,MOD($A2171,ChapterTable!$R$20)&lt;&gt;0),"","보스")&amp;"인게임누적곱배수",ChapterTable!$R:$S,2,0)^D2171
    +VLOOKUP(SUBSTITUTE(SUBSTITUTE(F$1,"standard",""),"|Float","")&amp;IF(OR($L2171=TRUE,$A2171=0,MOD($A2171,ChapterTable!$R$20)&lt;&gt;0),"","보스")&amp;"인게임누적합배수",ChapterTable!$R:$S,2,0)*D2171)
  )
  )
  )
)</f>
        <v>146588.40085101125</v>
      </c>
      <c r="G2171" t="s">
        <v>715</v>
      </c>
      <c r="J2171" t="str">
        <f>IF(ISBLANK(I2171),"",
IFERROR(VLOOKUP(I2171,[1]StringTable!$1:$1048576,MATCH("kor|String",[1]StringTable!$1:$1,0),0),
"스트링없음"))</f>
        <v/>
      </c>
      <c r="L2171" t="b">
        <v>1</v>
      </c>
      <c r="N2171" t="str">
        <f>IF(ISBLANK(M2171),"",IF(ISERROR(VLOOKUP(M2171,MapTable!$A:$A,1,0)),"맵없음",""))</f>
        <v/>
      </c>
      <c r="O2171">
        <f t="shared" si="238"/>
        <v>23</v>
      </c>
      <c r="Q2171">
        <f t="shared" si="239"/>
        <v>23</v>
      </c>
      <c r="R2171" t="b">
        <f t="shared" ca="1" si="240"/>
        <v>1</v>
      </c>
      <c r="T2171" t="b">
        <f t="shared" ca="1" si="24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244"/>
        <v>0.33333333333333331</v>
      </c>
      <c r="AJ2171">
        <f t="shared" si="242"/>
        <v>1</v>
      </c>
      <c r="AK2171">
        <f t="shared" si="243"/>
        <v>3</v>
      </c>
      <c r="AL2171">
        <f t="shared" si="245"/>
        <v>6</v>
      </c>
    </row>
    <row r="2172" spans="1:38" hidden="1" x14ac:dyDescent="0.3">
      <c r="A2172">
        <v>21</v>
      </c>
      <c r="B2172">
        <v>31</v>
      </c>
      <c r="C2172">
        <f>IF(OR($L2172=TRUE,$A2172=0,MOD($A2172,ChapterTable!$R$20)&lt;&gt;0),
MAX(0,INT(($B2172+ChapterTable!$P$26+VLOOKUP(SUBSTITUTE(C$1,"성장단계","")&amp;"단계오프셋",ChapterTable!$R:$S,2,0))/ChapterTable!$P$23)),
MAX(0,INT(($B2172+ChapterTable!$R$26+VLOOKUP(SUBSTITUTE(C$1,"성장단계","")&amp;"보스단계오프셋",ChapterTable!$R:$S,2,0))/ChapterTable!$R$23)))</f>
        <v>3</v>
      </c>
      <c r="D2172">
        <f>IF(OR($L2172=TRUE,$A2172=0,MOD($A2172,ChapterTable!$R$20)&lt;&gt;0),
MAX(0,INT(($B2172+ChapterTable!$P$26+VLOOKUP(SUBSTITUTE(D$1,"성장단계","")&amp;"단계오프셋",ChapterTable!$R:$S,2,0))/ChapterTable!$P$23)),
MAX(0,INT(($B2172+ChapterTable!$R$26+VLOOKUP(SUBSTITUTE(D$1,"성장단계","")&amp;"보스단계오프셋",ChapterTable!$R:$S,2,0))/ChapterTable!$R$23)))</f>
        <v>3</v>
      </c>
      <c r="E2172" s="1">
        <f ca="1">IF(AND($A2172=0,$B2172=1),
    VLOOKUP(1,ChapterTable!$1:$1048576,MATCH("최종"&amp;SUBSTITUTE(SUBSTITUTE(E$1,"standard",""),"|Float",""),ChapterTable!$1:$1,0),0)*ChapterTable!$P$17,
  IF(AND($A2172=0,$B2172=0),
    E2173,
  IF($B2172=0,
    VLOOKUP($A2172,ChapterTable!$1:$1048576,MATCH("최종"&amp;SUBSTITUTE(SUBSTITUTE(E$1,"standard",""),"|Float",""),ChapterTable!$1:$1,0),0),
  IF($B2172=1,
    IF($L2172=FALSE,
      VLOOKUP($A2172,ChapterTable!$1:$1048576,MATCH("최종"&amp;SUBSTITUTE(SUBSTITUTE(E$1,"standard",""),"|Float",""),ChapterTable!$1:$1,0),0),
      VLOOKUP($A2172-ChapterTable!$P$11,ChapterTable!$1:$1048576,MATCH("최종"&amp;SUBSTITUTE(SUBSTITUTE(E$1,"standard",""),"|Float",""),ChapterTable!$1:$1,0),0)*ChapterTable!$P$14
    ),
  OFFSET(E2172,-$B2172+IF($L2172,1,0),0)*IF($B2172&gt;OFFSET($B2172,1,0),ChapterTable!$R$17,1)*
    (VLOOKUP(SUBSTITUTE(SUBSTITUTE(E$1,"standard",""),"|Float","")&amp;IF(OR($L2172=TRUE,$A2172=0,MOD($A2172,ChapterTable!$R$20)&lt;&gt;0),"","보스")&amp;"인게임누적곱배수",ChapterTable!$R:$S,2,0)^C2172
    +VLOOKUP(SUBSTITUTE(SUBSTITUTE(E$1,"standard",""),"|Float","")&amp;IF(OR($L2172=TRUE,$A2172=0,MOD($A2172,ChapterTable!$R$20)&lt;&gt;0),"","보스")&amp;"인게임누적합배수",ChapterTable!$R:$S,2,0)*C2172)
  )
  )
  )
)</f>
        <v>489477.79066772462</v>
      </c>
      <c r="F2172" s="1">
        <f ca="1">IF(AND($A2172=0,$B2172=1),
    VLOOKUP(1,ChapterTable!$1:$1048576,MATCH("최종"&amp;SUBSTITUTE(SUBSTITUTE(F$1,"standard",""),"|Float",""),ChapterTable!$1:$1,0),0)*ChapterTable!$P$17,
  IF(AND($A2172=0,$B2172=0),
    F2173,
  IF($B2172=0,
    VLOOKUP($A2172,ChapterTable!$1:$1048576,MATCH("최종"&amp;SUBSTITUTE(SUBSTITUTE(F$1,"standard",""),"|Float",""),ChapterTable!$1:$1,0),0),
  IF($B2172=1,
    IF($L2172=FALSE,
      VLOOKUP($A2172,ChapterTable!$1:$1048576,MATCH("최종"&amp;SUBSTITUTE(SUBSTITUTE(F$1,"standard",""),"|Float",""),ChapterTable!$1:$1,0),0),
      VLOOKUP($A2172-ChapterTable!$P$11,ChapterTable!$1:$1048576,MATCH("최종"&amp;SUBSTITUTE(SUBSTITUTE(F$1,"standard",""),"|Float",""),ChapterTable!$1:$1,0),0)*ChapterTable!$P$14
    ),
  OFFSET(F2172,-$B2172+IF($L2172,1,0),0)*
    (VLOOKUP(SUBSTITUTE(SUBSTITUTE(F$1,"standard",""),"|Float","")&amp;IF(OR($L2172=TRUE,$A2172=0,MOD($A2172,ChapterTable!$R$20)&lt;&gt;0),"","보스")&amp;"인게임누적곱배수",ChapterTable!$R:$S,2,0)^D2172
    +VLOOKUP(SUBSTITUTE(SUBSTITUTE(F$1,"standard",""),"|Float","")&amp;IF(OR($L2172=TRUE,$A2172=0,MOD($A2172,ChapterTable!$R$20)&lt;&gt;0),"","보스")&amp;"인게임누적합배수",ChapterTable!$R:$S,2,0)*D2172)
  )
  )
  )
)</f>
        <v>156148.51394999027</v>
      </c>
      <c r="G2172" t="s">
        <v>715</v>
      </c>
      <c r="J2172" t="str">
        <f>IF(ISBLANK(I2172),"",
IFERROR(VLOOKUP(I2172,[1]StringTable!$1:$1048576,MATCH("kor|String",[1]StringTable!$1:$1,0),0),
"스트링없음"))</f>
        <v/>
      </c>
      <c r="L2172" t="b">
        <v>1</v>
      </c>
      <c r="N2172" t="str">
        <f>IF(ISBLANK(M2172),"",IF(ISERROR(VLOOKUP(M2172,MapTable!$A:$A,1,0)),"맵없음",""))</f>
        <v/>
      </c>
      <c r="O2172">
        <f t="shared" si="238"/>
        <v>4</v>
      </c>
      <c r="Q2172">
        <f t="shared" si="239"/>
        <v>4</v>
      </c>
      <c r="R2172" t="b">
        <f t="shared" ca="1" si="240"/>
        <v>1</v>
      </c>
      <c r="T2172" t="b">
        <f t="shared" ca="1" si="24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244"/>
        <v>0.25</v>
      </c>
      <c r="AJ2172">
        <f t="shared" si="242"/>
        <v>0.32</v>
      </c>
      <c r="AK2172">
        <f t="shared" si="243"/>
        <v>1</v>
      </c>
      <c r="AL2172">
        <f t="shared" si="245"/>
        <v>6</v>
      </c>
    </row>
    <row r="2173" spans="1:38" hidden="1" x14ac:dyDescent="0.3">
      <c r="A2173">
        <v>21</v>
      </c>
      <c r="B2173">
        <v>32</v>
      </c>
      <c r="C2173">
        <f>IF(OR($L2173=TRUE,$A2173=0,MOD($A2173,ChapterTable!$R$20)&lt;&gt;0),
MAX(0,INT(($B2173+ChapterTable!$P$26+VLOOKUP(SUBSTITUTE(C$1,"성장단계","")&amp;"단계오프셋",ChapterTable!$R:$S,2,0))/ChapterTable!$P$23)),
MAX(0,INT(($B2173+ChapterTable!$R$26+VLOOKUP(SUBSTITUTE(C$1,"성장단계","")&amp;"보스단계오프셋",ChapterTable!$R:$S,2,0))/ChapterTable!$R$23)))</f>
        <v>3</v>
      </c>
      <c r="D2173">
        <f>IF(OR($L2173=TRUE,$A2173=0,MOD($A2173,ChapterTable!$R$20)&lt;&gt;0),
MAX(0,INT(($B2173+ChapterTable!$P$26+VLOOKUP(SUBSTITUTE(D$1,"성장단계","")&amp;"단계오프셋",ChapterTable!$R:$S,2,0))/ChapterTable!$P$23)),
MAX(0,INT(($B2173+ChapterTable!$R$26+VLOOKUP(SUBSTITUTE(D$1,"성장단계","")&amp;"보스단계오프셋",ChapterTable!$R:$S,2,0))/ChapterTable!$R$23)))</f>
        <v>3</v>
      </c>
      <c r="E2173" s="1">
        <f ca="1">IF(AND($A2173=0,$B2173=1),
    VLOOKUP(1,ChapterTable!$1:$1048576,MATCH("최종"&amp;SUBSTITUTE(SUBSTITUTE(E$1,"standard",""),"|Float",""),ChapterTable!$1:$1,0),0)*ChapterTable!$P$17,
  IF(AND($A2173=0,$B2173=0),
    E2174,
  IF($B2173=0,
    VLOOKUP($A2173,ChapterTable!$1:$1048576,MATCH("최종"&amp;SUBSTITUTE(SUBSTITUTE(E$1,"standard",""),"|Float",""),ChapterTable!$1:$1,0),0),
  IF($B2173=1,
    IF($L2173=FALSE,
      VLOOKUP($A2173,ChapterTable!$1:$1048576,MATCH("최종"&amp;SUBSTITUTE(SUBSTITUTE(E$1,"standard",""),"|Float",""),ChapterTable!$1:$1,0),0),
      VLOOKUP($A2173-ChapterTable!$P$11,ChapterTable!$1:$1048576,MATCH("최종"&amp;SUBSTITUTE(SUBSTITUTE(E$1,"standard",""),"|Float",""),ChapterTable!$1:$1,0),0)*ChapterTable!$P$14
    ),
  OFFSET(E2173,-$B2173+IF($L2173,1,0),0)*IF($B2173&gt;OFFSET($B2173,1,0),ChapterTable!$R$17,1)*
    (VLOOKUP(SUBSTITUTE(SUBSTITUTE(E$1,"standard",""),"|Float","")&amp;IF(OR($L2173=TRUE,$A2173=0,MOD($A2173,ChapterTable!$R$20)&lt;&gt;0),"","보스")&amp;"인게임누적곱배수",ChapterTable!$R:$S,2,0)^C2173
    +VLOOKUP(SUBSTITUTE(SUBSTITUTE(E$1,"standard",""),"|Float","")&amp;IF(OR($L2173=TRUE,$A2173=0,MOD($A2173,ChapterTable!$R$20)&lt;&gt;0),"","보스")&amp;"인게임누적합배수",ChapterTable!$R:$S,2,0)*C2173)
  )
  )
  )
)</f>
        <v>489477.79066772462</v>
      </c>
      <c r="F2173" s="1">
        <f ca="1">IF(AND($A2173=0,$B2173=1),
    VLOOKUP(1,ChapterTable!$1:$1048576,MATCH("최종"&amp;SUBSTITUTE(SUBSTITUTE(F$1,"standard",""),"|Float",""),ChapterTable!$1:$1,0),0)*ChapterTable!$P$17,
  IF(AND($A2173=0,$B2173=0),
    F2174,
  IF($B2173=0,
    VLOOKUP($A2173,ChapterTable!$1:$1048576,MATCH("최종"&amp;SUBSTITUTE(SUBSTITUTE(F$1,"standard",""),"|Float",""),ChapterTable!$1:$1,0),0),
  IF($B2173=1,
    IF($L2173=FALSE,
      VLOOKUP($A2173,ChapterTable!$1:$1048576,MATCH("최종"&amp;SUBSTITUTE(SUBSTITUTE(F$1,"standard",""),"|Float",""),ChapterTable!$1:$1,0),0),
      VLOOKUP($A2173-ChapterTable!$P$11,ChapterTable!$1:$1048576,MATCH("최종"&amp;SUBSTITUTE(SUBSTITUTE(F$1,"standard",""),"|Float",""),ChapterTable!$1:$1,0),0)*ChapterTable!$P$14
    ),
  OFFSET(F2173,-$B2173+IF($L2173,1,0),0)*
    (VLOOKUP(SUBSTITUTE(SUBSTITUTE(F$1,"standard",""),"|Float","")&amp;IF(OR($L2173=TRUE,$A2173=0,MOD($A2173,ChapterTable!$R$20)&lt;&gt;0),"","보스")&amp;"인게임누적곱배수",ChapterTable!$R:$S,2,0)^D2173
    +VLOOKUP(SUBSTITUTE(SUBSTITUTE(F$1,"standard",""),"|Float","")&amp;IF(OR($L2173=TRUE,$A2173=0,MOD($A2173,ChapterTable!$R$20)&lt;&gt;0),"","보스")&amp;"인게임누적합배수",ChapterTable!$R:$S,2,0)*D2173)
  )
  )
  )
)</f>
        <v>156148.51394999027</v>
      </c>
      <c r="G2173" t="s">
        <v>715</v>
      </c>
      <c r="J2173" t="str">
        <f>IF(ISBLANK(I2173),"",
IFERROR(VLOOKUP(I2173,[1]StringTable!$1:$1048576,MATCH("kor|String",[1]StringTable!$1:$1,0),0),
"스트링없음"))</f>
        <v/>
      </c>
      <c r="L2173" t="b">
        <v>1</v>
      </c>
      <c r="N2173" t="str">
        <f>IF(ISBLANK(M2173),"",IF(ISERROR(VLOOKUP(M2173,MapTable!$A:$A,1,0)),"맵없음",""))</f>
        <v/>
      </c>
      <c r="O2173">
        <f t="shared" si="238"/>
        <v>4</v>
      </c>
      <c r="Q2173">
        <f t="shared" si="239"/>
        <v>4</v>
      </c>
      <c r="R2173" t="b">
        <f t="shared" ca="1" si="240"/>
        <v>1</v>
      </c>
      <c r="T2173" t="b">
        <f t="shared" ca="1" si="24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244"/>
        <v>0.25</v>
      </c>
      <c r="AJ2173">
        <f t="shared" si="242"/>
        <v>0.32</v>
      </c>
      <c r="AK2173">
        <f t="shared" si="243"/>
        <v>1</v>
      </c>
      <c r="AL2173">
        <f t="shared" si="245"/>
        <v>6</v>
      </c>
    </row>
    <row r="2174" spans="1:38" hidden="1" x14ac:dyDescent="0.3">
      <c r="A2174">
        <v>21</v>
      </c>
      <c r="B2174">
        <v>33</v>
      </c>
      <c r="C2174">
        <f>IF(OR($L2174=TRUE,$A2174=0,MOD($A2174,ChapterTable!$R$20)&lt;&gt;0),
MAX(0,INT(($B2174+ChapterTable!$P$26+VLOOKUP(SUBSTITUTE(C$1,"성장단계","")&amp;"단계오프셋",ChapterTable!$R:$S,2,0))/ChapterTable!$P$23)),
MAX(0,INT(($B2174+ChapterTable!$R$26+VLOOKUP(SUBSTITUTE(C$1,"성장단계","")&amp;"보스단계오프셋",ChapterTable!$R:$S,2,0))/ChapterTable!$R$23)))</f>
        <v>3</v>
      </c>
      <c r="D2174">
        <f>IF(OR($L2174=TRUE,$A2174=0,MOD($A2174,ChapterTable!$R$20)&lt;&gt;0),
MAX(0,INT(($B2174+ChapterTable!$P$26+VLOOKUP(SUBSTITUTE(D$1,"성장단계","")&amp;"단계오프셋",ChapterTable!$R:$S,2,0))/ChapterTable!$P$23)),
MAX(0,INT(($B2174+ChapterTable!$R$26+VLOOKUP(SUBSTITUTE(D$1,"성장단계","")&amp;"보스단계오프셋",ChapterTable!$R:$S,2,0))/ChapterTable!$R$23)))</f>
        <v>3</v>
      </c>
      <c r="E2174" s="1">
        <f ca="1">IF(AND($A2174=0,$B2174=1),
    VLOOKUP(1,ChapterTable!$1:$1048576,MATCH("최종"&amp;SUBSTITUTE(SUBSTITUTE(E$1,"standard",""),"|Float",""),ChapterTable!$1:$1,0),0)*ChapterTable!$P$17,
  IF(AND($A2174=0,$B2174=0),
    E2175,
  IF($B2174=0,
    VLOOKUP($A2174,ChapterTable!$1:$1048576,MATCH("최종"&amp;SUBSTITUTE(SUBSTITUTE(E$1,"standard",""),"|Float",""),ChapterTable!$1:$1,0),0),
  IF($B2174=1,
    IF($L2174=FALSE,
      VLOOKUP($A2174,ChapterTable!$1:$1048576,MATCH("최종"&amp;SUBSTITUTE(SUBSTITUTE(E$1,"standard",""),"|Float",""),ChapterTable!$1:$1,0),0),
      VLOOKUP($A2174-ChapterTable!$P$11,ChapterTable!$1:$1048576,MATCH("최종"&amp;SUBSTITUTE(SUBSTITUTE(E$1,"standard",""),"|Float",""),ChapterTable!$1:$1,0),0)*ChapterTable!$P$14
    ),
  OFFSET(E2174,-$B2174+IF($L2174,1,0),0)*IF($B2174&gt;OFFSET($B2174,1,0),ChapterTable!$R$17,1)*
    (VLOOKUP(SUBSTITUTE(SUBSTITUTE(E$1,"standard",""),"|Float","")&amp;IF(OR($L2174=TRUE,$A2174=0,MOD($A2174,ChapterTable!$R$20)&lt;&gt;0),"","보스")&amp;"인게임누적곱배수",ChapterTable!$R:$S,2,0)^C2174
    +VLOOKUP(SUBSTITUTE(SUBSTITUTE(E$1,"standard",""),"|Float","")&amp;IF(OR($L2174=TRUE,$A2174=0,MOD($A2174,ChapterTable!$R$20)&lt;&gt;0),"","보스")&amp;"인게임누적합배수",ChapterTable!$R:$S,2,0)*C2174)
  )
  )
  )
)</f>
        <v>489477.79066772462</v>
      </c>
      <c r="F2174" s="1">
        <f ca="1">IF(AND($A2174=0,$B2174=1),
    VLOOKUP(1,ChapterTable!$1:$1048576,MATCH("최종"&amp;SUBSTITUTE(SUBSTITUTE(F$1,"standard",""),"|Float",""),ChapterTable!$1:$1,0),0)*ChapterTable!$P$17,
  IF(AND($A2174=0,$B2174=0),
    F2175,
  IF($B2174=0,
    VLOOKUP($A2174,ChapterTable!$1:$1048576,MATCH("최종"&amp;SUBSTITUTE(SUBSTITUTE(F$1,"standard",""),"|Float",""),ChapterTable!$1:$1,0),0),
  IF($B2174=1,
    IF($L2174=FALSE,
      VLOOKUP($A2174,ChapterTable!$1:$1048576,MATCH("최종"&amp;SUBSTITUTE(SUBSTITUTE(F$1,"standard",""),"|Float",""),ChapterTable!$1:$1,0),0),
      VLOOKUP($A2174-ChapterTable!$P$11,ChapterTable!$1:$1048576,MATCH("최종"&amp;SUBSTITUTE(SUBSTITUTE(F$1,"standard",""),"|Float",""),ChapterTable!$1:$1,0),0)*ChapterTable!$P$14
    ),
  OFFSET(F2174,-$B2174+IF($L2174,1,0),0)*
    (VLOOKUP(SUBSTITUTE(SUBSTITUTE(F$1,"standard",""),"|Float","")&amp;IF(OR($L2174=TRUE,$A2174=0,MOD($A2174,ChapterTable!$R$20)&lt;&gt;0),"","보스")&amp;"인게임누적곱배수",ChapterTable!$R:$S,2,0)^D2174
    +VLOOKUP(SUBSTITUTE(SUBSTITUTE(F$1,"standard",""),"|Float","")&amp;IF(OR($L2174=TRUE,$A2174=0,MOD($A2174,ChapterTable!$R$20)&lt;&gt;0),"","보스")&amp;"인게임누적합배수",ChapterTable!$R:$S,2,0)*D2174)
  )
  )
  )
)</f>
        <v>156148.51394999027</v>
      </c>
      <c r="G2174" t="s">
        <v>715</v>
      </c>
      <c r="J2174" t="str">
        <f>IF(ISBLANK(I2174),"",
IFERROR(VLOOKUP(I2174,[1]StringTable!$1:$1048576,MATCH("kor|String",[1]StringTable!$1:$1,0),0),
"스트링없음"))</f>
        <v/>
      </c>
      <c r="L2174" t="b">
        <v>1</v>
      </c>
      <c r="N2174" t="str">
        <f>IF(ISBLANK(M2174),"",IF(ISERROR(VLOOKUP(M2174,MapTable!$A:$A,1,0)),"맵없음",""))</f>
        <v/>
      </c>
      <c r="O2174">
        <f t="shared" si="238"/>
        <v>4</v>
      </c>
      <c r="Q2174">
        <f t="shared" si="239"/>
        <v>4</v>
      </c>
      <c r="R2174" t="b">
        <f t="shared" ca="1" si="240"/>
        <v>1</v>
      </c>
      <c r="T2174" t="b">
        <f t="shared" ca="1" si="24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244"/>
        <v>0.25</v>
      </c>
      <c r="AJ2174">
        <f t="shared" si="242"/>
        <v>0.32</v>
      </c>
      <c r="AK2174">
        <f t="shared" si="243"/>
        <v>1</v>
      </c>
      <c r="AL2174">
        <f t="shared" si="245"/>
        <v>6</v>
      </c>
    </row>
    <row r="2175" spans="1:38" hidden="1" x14ac:dyDescent="0.3">
      <c r="A2175">
        <v>21</v>
      </c>
      <c r="B2175">
        <v>34</v>
      </c>
      <c r="C2175">
        <f>IF(OR($L2175=TRUE,$A2175=0,MOD($A2175,ChapterTable!$R$20)&lt;&gt;0),
MAX(0,INT(($B2175+ChapterTable!$P$26+VLOOKUP(SUBSTITUTE(C$1,"성장단계","")&amp;"단계오프셋",ChapterTable!$R:$S,2,0))/ChapterTable!$P$23)),
MAX(0,INT(($B2175+ChapterTable!$R$26+VLOOKUP(SUBSTITUTE(C$1,"성장단계","")&amp;"보스단계오프셋",ChapterTable!$R:$S,2,0))/ChapterTable!$R$23)))</f>
        <v>3</v>
      </c>
      <c r="D2175">
        <f>IF(OR($L2175=TRUE,$A2175=0,MOD($A2175,ChapterTable!$R$20)&lt;&gt;0),
MAX(0,INT(($B2175+ChapterTable!$P$26+VLOOKUP(SUBSTITUTE(D$1,"성장단계","")&amp;"단계오프셋",ChapterTable!$R:$S,2,0))/ChapterTable!$P$23)),
MAX(0,INT(($B2175+ChapterTable!$R$26+VLOOKUP(SUBSTITUTE(D$1,"성장단계","")&amp;"보스단계오프셋",ChapterTable!$R:$S,2,0))/ChapterTable!$R$23)))</f>
        <v>3</v>
      </c>
      <c r="E2175" s="1">
        <f ca="1">IF(AND($A2175=0,$B2175=1),
    VLOOKUP(1,ChapterTable!$1:$1048576,MATCH("최종"&amp;SUBSTITUTE(SUBSTITUTE(E$1,"standard",""),"|Float",""),ChapterTable!$1:$1,0),0)*ChapterTable!$P$17,
  IF(AND($A2175=0,$B2175=0),
    E2176,
  IF($B2175=0,
    VLOOKUP($A2175,ChapterTable!$1:$1048576,MATCH("최종"&amp;SUBSTITUTE(SUBSTITUTE(E$1,"standard",""),"|Float",""),ChapterTable!$1:$1,0),0),
  IF($B2175=1,
    IF($L2175=FALSE,
      VLOOKUP($A2175,ChapterTable!$1:$1048576,MATCH("최종"&amp;SUBSTITUTE(SUBSTITUTE(E$1,"standard",""),"|Float",""),ChapterTable!$1:$1,0),0),
      VLOOKUP($A2175-ChapterTable!$P$11,ChapterTable!$1:$1048576,MATCH("최종"&amp;SUBSTITUTE(SUBSTITUTE(E$1,"standard",""),"|Float",""),ChapterTable!$1:$1,0),0)*ChapterTable!$P$14
    ),
  OFFSET(E2175,-$B2175+IF($L2175,1,0),0)*IF($B2175&gt;OFFSET($B2175,1,0),ChapterTable!$R$17,1)*
    (VLOOKUP(SUBSTITUTE(SUBSTITUTE(E$1,"standard",""),"|Float","")&amp;IF(OR($L2175=TRUE,$A2175=0,MOD($A2175,ChapterTable!$R$20)&lt;&gt;0),"","보스")&amp;"인게임누적곱배수",ChapterTable!$R:$S,2,0)^C2175
    +VLOOKUP(SUBSTITUTE(SUBSTITUTE(E$1,"standard",""),"|Float","")&amp;IF(OR($L2175=TRUE,$A2175=0,MOD($A2175,ChapterTable!$R$20)&lt;&gt;0),"","보스")&amp;"인게임누적합배수",ChapterTable!$R:$S,2,0)*C2175)
  )
  )
  )
)</f>
        <v>489477.79066772462</v>
      </c>
      <c r="F2175" s="1">
        <f ca="1">IF(AND($A2175=0,$B2175=1),
    VLOOKUP(1,ChapterTable!$1:$1048576,MATCH("최종"&amp;SUBSTITUTE(SUBSTITUTE(F$1,"standard",""),"|Float",""),ChapterTable!$1:$1,0),0)*ChapterTable!$P$17,
  IF(AND($A2175=0,$B2175=0),
    F2176,
  IF($B2175=0,
    VLOOKUP($A2175,ChapterTable!$1:$1048576,MATCH("최종"&amp;SUBSTITUTE(SUBSTITUTE(F$1,"standard",""),"|Float",""),ChapterTable!$1:$1,0),0),
  IF($B2175=1,
    IF($L2175=FALSE,
      VLOOKUP($A2175,ChapterTable!$1:$1048576,MATCH("최종"&amp;SUBSTITUTE(SUBSTITUTE(F$1,"standard",""),"|Float",""),ChapterTable!$1:$1,0),0),
      VLOOKUP($A2175-ChapterTable!$P$11,ChapterTable!$1:$1048576,MATCH("최종"&amp;SUBSTITUTE(SUBSTITUTE(F$1,"standard",""),"|Float",""),ChapterTable!$1:$1,0),0)*ChapterTable!$P$14
    ),
  OFFSET(F2175,-$B2175+IF($L2175,1,0),0)*
    (VLOOKUP(SUBSTITUTE(SUBSTITUTE(F$1,"standard",""),"|Float","")&amp;IF(OR($L2175=TRUE,$A2175=0,MOD($A2175,ChapterTable!$R$20)&lt;&gt;0),"","보스")&amp;"인게임누적곱배수",ChapterTable!$R:$S,2,0)^D2175
    +VLOOKUP(SUBSTITUTE(SUBSTITUTE(F$1,"standard",""),"|Float","")&amp;IF(OR($L2175=TRUE,$A2175=0,MOD($A2175,ChapterTable!$R$20)&lt;&gt;0),"","보스")&amp;"인게임누적합배수",ChapterTable!$R:$S,2,0)*D2175)
  )
  )
  )
)</f>
        <v>156148.51394999027</v>
      </c>
      <c r="G2175" t="s">
        <v>715</v>
      </c>
      <c r="J2175" t="str">
        <f>IF(ISBLANK(I2175),"",
IFERROR(VLOOKUP(I2175,[1]StringTable!$1:$1048576,MATCH("kor|String",[1]StringTable!$1:$1,0),0),
"스트링없음"))</f>
        <v/>
      </c>
      <c r="L2175" t="b">
        <v>1</v>
      </c>
      <c r="N2175" t="str">
        <f>IF(ISBLANK(M2175),"",IF(ISERROR(VLOOKUP(M2175,MapTable!$A:$A,1,0)),"맵없음",""))</f>
        <v/>
      </c>
      <c r="O2175">
        <f t="shared" si="238"/>
        <v>4</v>
      </c>
      <c r="Q2175">
        <f t="shared" si="239"/>
        <v>4</v>
      </c>
      <c r="R2175" t="b">
        <f t="shared" ca="1" si="240"/>
        <v>1</v>
      </c>
      <c r="T2175" t="b">
        <f t="shared" ca="1" si="24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244"/>
        <v>0.25</v>
      </c>
      <c r="AJ2175">
        <f t="shared" si="242"/>
        <v>0.32</v>
      </c>
      <c r="AK2175">
        <f t="shared" si="243"/>
        <v>1</v>
      </c>
      <c r="AL2175">
        <f t="shared" si="245"/>
        <v>6</v>
      </c>
    </row>
    <row r="2176" spans="1:38" hidden="1" x14ac:dyDescent="0.3">
      <c r="A2176">
        <v>21</v>
      </c>
      <c r="B2176">
        <v>35</v>
      </c>
      <c r="C2176">
        <f>IF(OR($L2176=TRUE,$A2176=0,MOD($A2176,ChapterTable!$R$20)&lt;&gt;0),
MAX(0,INT(($B2176+ChapterTable!$P$26+VLOOKUP(SUBSTITUTE(C$1,"성장단계","")&amp;"단계오프셋",ChapterTable!$R:$S,2,0))/ChapterTable!$P$23)),
MAX(0,INT(($B2176+ChapterTable!$R$26+VLOOKUP(SUBSTITUTE(C$1,"성장단계","")&amp;"보스단계오프셋",ChapterTable!$R:$S,2,0))/ChapterTable!$R$23)))</f>
        <v>3</v>
      </c>
      <c r="D2176">
        <f>IF(OR($L2176=TRUE,$A2176=0,MOD($A2176,ChapterTable!$R$20)&lt;&gt;0),
MAX(0,INT(($B2176+ChapterTable!$P$26+VLOOKUP(SUBSTITUTE(D$1,"성장단계","")&amp;"단계오프셋",ChapterTable!$R:$S,2,0))/ChapterTable!$P$23)),
MAX(0,INT(($B2176+ChapterTable!$R$26+VLOOKUP(SUBSTITUTE(D$1,"성장단계","")&amp;"보스단계오프셋",ChapterTable!$R:$S,2,0))/ChapterTable!$R$23)))</f>
        <v>3</v>
      </c>
      <c r="E2176" s="1">
        <f ca="1">IF(AND($A2176=0,$B2176=1),
    VLOOKUP(1,ChapterTable!$1:$1048576,MATCH("최종"&amp;SUBSTITUTE(SUBSTITUTE(E$1,"standard",""),"|Float",""),ChapterTable!$1:$1,0),0)*ChapterTable!$P$17,
  IF(AND($A2176=0,$B2176=0),
    E2177,
  IF($B2176=0,
    VLOOKUP($A2176,ChapterTable!$1:$1048576,MATCH("최종"&amp;SUBSTITUTE(SUBSTITUTE(E$1,"standard",""),"|Float",""),ChapterTable!$1:$1,0),0),
  IF($B2176=1,
    IF($L2176=FALSE,
      VLOOKUP($A2176,ChapterTable!$1:$1048576,MATCH("최종"&amp;SUBSTITUTE(SUBSTITUTE(E$1,"standard",""),"|Float",""),ChapterTable!$1:$1,0),0),
      VLOOKUP($A2176-ChapterTable!$P$11,ChapterTable!$1:$1048576,MATCH("최종"&amp;SUBSTITUTE(SUBSTITUTE(E$1,"standard",""),"|Float",""),ChapterTable!$1:$1,0),0)*ChapterTable!$P$14
    ),
  OFFSET(E2176,-$B2176+IF($L2176,1,0),0)*IF($B2176&gt;OFFSET($B2176,1,0),ChapterTable!$R$17,1)*
    (VLOOKUP(SUBSTITUTE(SUBSTITUTE(E$1,"standard",""),"|Float","")&amp;IF(OR($L2176=TRUE,$A2176=0,MOD($A2176,ChapterTable!$R$20)&lt;&gt;0),"","보스")&amp;"인게임누적곱배수",ChapterTable!$R:$S,2,0)^C2176
    +VLOOKUP(SUBSTITUTE(SUBSTITUTE(E$1,"standard",""),"|Float","")&amp;IF(OR($L2176=TRUE,$A2176=0,MOD($A2176,ChapterTable!$R$20)&lt;&gt;0),"","보스")&amp;"인게임누적합배수",ChapterTable!$R:$S,2,0)*C2176)
  )
  )
  )
)</f>
        <v>489477.79066772462</v>
      </c>
      <c r="F2176" s="1">
        <f ca="1">IF(AND($A2176=0,$B2176=1),
    VLOOKUP(1,ChapterTable!$1:$1048576,MATCH("최종"&amp;SUBSTITUTE(SUBSTITUTE(F$1,"standard",""),"|Float",""),ChapterTable!$1:$1,0),0)*ChapterTable!$P$17,
  IF(AND($A2176=0,$B2176=0),
    F2177,
  IF($B2176=0,
    VLOOKUP($A2176,ChapterTable!$1:$1048576,MATCH("최종"&amp;SUBSTITUTE(SUBSTITUTE(F$1,"standard",""),"|Float",""),ChapterTable!$1:$1,0),0),
  IF($B2176=1,
    IF($L2176=FALSE,
      VLOOKUP($A2176,ChapterTable!$1:$1048576,MATCH("최종"&amp;SUBSTITUTE(SUBSTITUTE(F$1,"standard",""),"|Float",""),ChapterTable!$1:$1,0),0),
      VLOOKUP($A2176-ChapterTable!$P$11,ChapterTable!$1:$1048576,MATCH("최종"&amp;SUBSTITUTE(SUBSTITUTE(F$1,"standard",""),"|Float",""),ChapterTable!$1:$1,0),0)*ChapterTable!$P$14
    ),
  OFFSET(F2176,-$B2176+IF($L2176,1,0),0)*
    (VLOOKUP(SUBSTITUTE(SUBSTITUTE(F$1,"standard",""),"|Float","")&amp;IF(OR($L2176=TRUE,$A2176=0,MOD($A2176,ChapterTable!$R$20)&lt;&gt;0),"","보스")&amp;"인게임누적곱배수",ChapterTable!$R:$S,2,0)^D2176
    +VLOOKUP(SUBSTITUTE(SUBSTITUTE(F$1,"standard",""),"|Float","")&amp;IF(OR($L2176=TRUE,$A2176=0,MOD($A2176,ChapterTable!$R$20)&lt;&gt;0),"","보스")&amp;"인게임누적합배수",ChapterTable!$R:$S,2,0)*D2176)
  )
  )
  )
)</f>
        <v>156148.51394999027</v>
      </c>
      <c r="G2176" t="s">
        <v>715</v>
      </c>
      <c r="J2176" t="str">
        <f>IF(ISBLANK(I2176),"",
IFERROR(VLOOKUP(I2176,[1]StringTable!$1:$1048576,MATCH("kor|String",[1]StringTable!$1:$1,0),0),
"스트링없음"))</f>
        <v/>
      </c>
      <c r="L2176" t="b">
        <v>1</v>
      </c>
      <c r="N2176" t="str">
        <f>IF(ISBLANK(M2176),"",IF(ISERROR(VLOOKUP(M2176,MapTable!$A:$A,1,0)),"맵없음",""))</f>
        <v/>
      </c>
      <c r="O2176">
        <f t="shared" si="238"/>
        <v>11</v>
      </c>
      <c r="Q2176">
        <f t="shared" si="239"/>
        <v>11</v>
      </c>
      <c r="R2176" t="b">
        <f t="shared" ca="1" si="240"/>
        <v>1</v>
      </c>
      <c r="T2176" t="b">
        <f t="shared" ca="1" si="24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244"/>
        <v>0.25</v>
      </c>
      <c r="AJ2176">
        <f t="shared" si="242"/>
        <v>0.32</v>
      </c>
      <c r="AK2176">
        <f t="shared" si="243"/>
        <v>1</v>
      </c>
      <c r="AL2176">
        <f t="shared" si="245"/>
        <v>6</v>
      </c>
    </row>
    <row r="2177" spans="1:38" hidden="1" x14ac:dyDescent="0.3">
      <c r="A2177">
        <v>21</v>
      </c>
      <c r="B2177">
        <v>36</v>
      </c>
      <c r="C2177">
        <f>IF(OR($L2177=TRUE,$A2177=0,MOD($A2177,ChapterTable!$R$20)&lt;&gt;0),
MAX(0,INT(($B2177+ChapterTable!$P$26+VLOOKUP(SUBSTITUTE(C$1,"성장단계","")&amp;"단계오프셋",ChapterTable!$R:$S,2,0))/ChapterTable!$P$23)),
MAX(0,INT(($B2177+ChapterTable!$R$26+VLOOKUP(SUBSTITUTE(C$1,"성장단계","")&amp;"보스단계오프셋",ChapterTable!$R:$S,2,0))/ChapterTable!$R$23)))</f>
        <v>4</v>
      </c>
      <c r="D2177">
        <f>IF(OR($L2177=TRUE,$A2177=0,MOD($A2177,ChapterTable!$R$20)&lt;&gt;0),
MAX(0,INT(($B2177+ChapterTable!$P$26+VLOOKUP(SUBSTITUTE(D$1,"성장단계","")&amp;"단계오프셋",ChapterTable!$R:$S,2,0))/ChapterTable!$P$23)),
MAX(0,INT(($B2177+ChapterTable!$R$26+VLOOKUP(SUBSTITUTE(D$1,"성장단계","")&amp;"보스단계오프셋",ChapterTable!$R:$S,2,0))/ChapterTable!$R$23)))</f>
        <v>3</v>
      </c>
      <c r="E2177" s="1">
        <f ca="1">IF(AND($A2177=0,$B2177=1),
    VLOOKUP(1,ChapterTable!$1:$1048576,MATCH("최종"&amp;SUBSTITUTE(SUBSTITUTE(E$1,"standard",""),"|Float",""),ChapterTable!$1:$1,0),0)*ChapterTable!$P$17,
  IF(AND($A2177=0,$B2177=0),
    E2178,
  IF($B2177=0,
    VLOOKUP($A2177,ChapterTable!$1:$1048576,MATCH("최종"&amp;SUBSTITUTE(SUBSTITUTE(E$1,"standard",""),"|Float",""),ChapterTable!$1:$1,0),0),
  IF($B2177=1,
    IF($L2177=FALSE,
      VLOOKUP($A2177,ChapterTable!$1:$1048576,MATCH("최종"&amp;SUBSTITUTE(SUBSTITUTE(E$1,"standard",""),"|Float",""),ChapterTable!$1:$1,0),0),
      VLOOKUP($A2177-ChapterTable!$P$11,ChapterTable!$1:$1048576,MATCH("최종"&amp;SUBSTITUTE(SUBSTITUTE(E$1,"standard",""),"|Float",""),ChapterTable!$1:$1,0),0)*ChapterTable!$P$14
    ),
  OFFSET(E2177,-$B2177+IF($L2177,1,0),0)*IF($B2177&gt;OFFSET($B2177,1,0),ChapterTable!$R$17,1)*
    (VLOOKUP(SUBSTITUTE(SUBSTITUTE(E$1,"standard",""),"|Float","")&amp;IF(OR($L2177=TRUE,$A2177=0,MOD($A2177,ChapterTable!$R$20)&lt;&gt;0),"","보스")&amp;"인게임누적곱배수",ChapterTable!$R:$S,2,0)^C2177
    +VLOOKUP(SUBSTITUTE(SUBSTITUTE(E$1,"standard",""),"|Float","")&amp;IF(OR($L2177=TRUE,$A2177=0,MOD($A2177,ChapterTable!$R$20)&lt;&gt;0),"","보스")&amp;"인게임누적합배수",ChapterTable!$R:$S,2,0)*C2177)
  )
  )
  )
)</f>
        <v>550662.51450119016</v>
      </c>
      <c r="F2177" s="1">
        <f ca="1">IF(AND($A2177=0,$B2177=1),
    VLOOKUP(1,ChapterTable!$1:$1048576,MATCH("최종"&amp;SUBSTITUTE(SUBSTITUTE(F$1,"standard",""),"|Float",""),ChapterTable!$1:$1,0),0)*ChapterTable!$P$17,
  IF(AND($A2177=0,$B2177=0),
    F2178,
  IF($B2177=0,
    VLOOKUP($A2177,ChapterTable!$1:$1048576,MATCH("최종"&amp;SUBSTITUTE(SUBSTITUTE(F$1,"standard",""),"|Float",""),ChapterTable!$1:$1,0),0),
  IF($B2177=1,
    IF($L2177=FALSE,
      VLOOKUP($A2177,ChapterTable!$1:$1048576,MATCH("최종"&amp;SUBSTITUTE(SUBSTITUTE(F$1,"standard",""),"|Float",""),ChapterTable!$1:$1,0),0),
      VLOOKUP($A2177-ChapterTable!$P$11,ChapterTable!$1:$1048576,MATCH("최종"&amp;SUBSTITUTE(SUBSTITUTE(F$1,"standard",""),"|Float",""),ChapterTable!$1:$1,0),0)*ChapterTable!$P$14
    ),
  OFFSET(F2177,-$B2177+IF($L2177,1,0),0)*
    (VLOOKUP(SUBSTITUTE(SUBSTITUTE(F$1,"standard",""),"|Float","")&amp;IF(OR($L2177=TRUE,$A2177=0,MOD($A2177,ChapterTable!$R$20)&lt;&gt;0),"","보스")&amp;"인게임누적곱배수",ChapterTable!$R:$S,2,0)^D2177
    +VLOOKUP(SUBSTITUTE(SUBSTITUTE(F$1,"standard",""),"|Float","")&amp;IF(OR($L2177=TRUE,$A2177=0,MOD($A2177,ChapterTable!$R$20)&lt;&gt;0),"","보스")&amp;"인게임누적합배수",ChapterTable!$R:$S,2,0)*D2177)
  )
  )
  )
)</f>
        <v>156148.51394999027</v>
      </c>
      <c r="G2177" t="s">
        <v>715</v>
      </c>
      <c r="J2177" t="str">
        <f>IF(ISBLANK(I2177),"",
IFERROR(VLOOKUP(I2177,[1]StringTable!$1:$1048576,MATCH("kor|String",[1]StringTable!$1:$1,0),0),
"스트링없음"))</f>
        <v/>
      </c>
      <c r="L2177" t="b">
        <v>1</v>
      </c>
      <c r="N2177" t="str">
        <f>IF(ISBLANK(M2177),"",IF(ISERROR(VLOOKUP(M2177,MapTable!$A:$A,1,0)),"맵없음",""))</f>
        <v/>
      </c>
      <c r="O2177">
        <f t="shared" si="238"/>
        <v>4</v>
      </c>
      <c r="Q2177">
        <f t="shared" si="239"/>
        <v>4</v>
      </c>
      <c r="R2177" t="b">
        <f t="shared" ca="1" si="240"/>
        <v>1</v>
      </c>
      <c r="T2177" t="b">
        <f t="shared" ca="1" si="24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244"/>
        <v>0.25</v>
      </c>
      <c r="AJ2177">
        <f t="shared" si="242"/>
        <v>0.32</v>
      </c>
      <c r="AK2177">
        <f t="shared" si="243"/>
        <v>1</v>
      </c>
      <c r="AL2177">
        <f t="shared" si="245"/>
        <v>6</v>
      </c>
    </row>
    <row r="2178" spans="1:38" hidden="1" x14ac:dyDescent="0.3">
      <c r="A2178">
        <v>21</v>
      </c>
      <c r="B2178">
        <v>37</v>
      </c>
      <c r="C2178">
        <f>IF(OR($L2178=TRUE,$A2178=0,MOD($A2178,ChapterTable!$R$20)&lt;&gt;0),
MAX(0,INT(($B2178+ChapterTable!$P$26+VLOOKUP(SUBSTITUTE(C$1,"성장단계","")&amp;"단계오프셋",ChapterTable!$R:$S,2,0))/ChapterTable!$P$23)),
MAX(0,INT(($B2178+ChapterTable!$R$26+VLOOKUP(SUBSTITUTE(C$1,"성장단계","")&amp;"보스단계오프셋",ChapterTable!$R:$S,2,0))/ChapterTable!$R$23)))</f>
        <v>4</v>
      </c>
      <c r="D2178">
        <f>IF(OR($L2178=TRUE,$A2178=0,MOD($A2178,ChapterTable!$R$20)&lt;&gt;0),
MAX(0,INT(($B2178+ChapterTable!$P$26+VLOOKUP(SUBSTITUTE(D$1,"성장단계","")&amp;"단계오프셋",ChapterTable!$R:$S,2,0))/ChapterTable!$P$23)),
MAX(0,INT(($B2178+ChapterTable!$R$26+VLOOKUP(SUBSTITUTE(D$1,"성장단계","")&amp;"보스단계오프셋",ChapterTable!$R:$S,2,0))/ChapterTable!$R$23)))</f>
        <v>3</v>
      </c>
      <c r="E2178" s="1">
        <f ca="1">IF(AND($A2178=0,$B2178=1),
    VLOOKUP(1,ChapterTable!$1:$1048576,MATCH("최종"&amp;SUBSTITUTE(SUBSTITUTE(E$1,"standard",""),"|Float",""),ChapterTable!$1:$1,0),0)*ChapterTable!$P$17,
  IF(AND($A2178=0,$B2178=0),
    E2179,
  IF($B2178=0,
    VLOOKUP($A2178,ChapterTable!$1:$1048576,MATCH("최종"&amp;SUBSTITUTE(SUBSTITUTE(E$1,"standard",""),"|Float",""),ChapterTable!$1:$1,0),0),
  IF($B2178=1,
    IF($L2178=FALSE,
      VLOOKUP($A2178,ChapterTable!$1:$1048576,MATCH("최종"&amp;SUBSTITUTE(SUBSTITUTE(E$1,"standard",""),"|Float",""),ChapterTable!$1:$1,0),0),
      VLOOKUP($A2178-ChapterTable!$P$11,ChapterTable!$1:$1048576,MATCH("최종"&amp;SUBSTITUTE(SUBSTITUTE(E$1,"standard",""),"|Float",""),ChapterTable!$1:$1,0),0)*ChapterTable!$P$14
    ),
  OFFSET(E2178,-$B2178+IF($L2178,1,0),0)*IF($B2178&gt;OFFSET($B2178,1,0),ChapterTable!$R$17,1)*
    (VLOOKUP(SUBSTITUTE(SUBSTITUTE(E$1,"standard",""),"|Float","")&amp;IF(OR($L2178=TRUE,$A2178=0,MOD($A2178,ChapterTable!$R$20)&lt;&gt;0),"","보스")&amp;"인게임누적곱배수",ChapterTable!$R:$S,2,0)^C2178
    +VLOOKUP(SUBSTITUTE(SUBSTITUTE(E$1,"standard",""),"|Float","")&amp;IF(OR($L2178=TRUE,$A2178=0,MOD($A2178,ChapterTable!$R$20)&lt;&gt;0),"","보스")&amp;"인게임누적합배수",ChapterTable!$R:$S,2,0)*C2178)
  )
  )
  )
)</f>
        <v>550662.51450119016</v>
      </c>
      <c r="F2178" s="1">
        <f ca="1">IF(AND($A2178=0,$B2178=1),
    VLOOKUP(1,ChapterTable!$1:$1048576,MATCH("최종"&amp;SUBSTITUTE(SUBSTITUTE(F$1,"standard",""),"|Float",""),ChapterTable!$1:$1,0),0)*ChapterTable!$P$17,
  IF(AND($A2178=0,$B2178=0),
    F2179,
  IF($B2178=0,
    VLOOKUP($A2178,ChapterTable!$1:$1048576,MATCH("최종"&amp;SUBSTITUTE(SUBSTITUTE(F$1,"standard",""),"|Float",""),ChapterTable!$1:$1,0),0),
  IF($B2178=1,
    IF($L2178=FALSE,
      VLOOKUP($A2178,ChapterTable!$1:$1048576,MATCH("최종"&amp;SUBSTITUTE(SUBSTITUTE(F$1,"standard",""),"|Float",""),ChapterTable!$1:$1,0),0),
      VLOOKUP($A2178-ChapterTable!$P$11,ChapterTable!$1:$1048576,MATCH("최종"&amp;SUBSTITUTE(SUBSTITUTE(F$1,"standard",""),"|Float",""),ChapterTable!$1:$1,0),0)*ChapterTable!$P$14
    ),
  OFFSET(F2178,-$B2178+IF($L2178,1,0),0)*
    (VLOOKUP(SUBSTITUTE(SUBSTITUTE(F$1,"standard",""),"|Float","")&amp;IF(OR($L2178=TRUE,$A2178=0,MOD($A2178,ChapterTable!$R$20)&lt;&gt;0),"","보스")&amp;"인게임누적곱배수",ChapterTable!$R:$S,2,0)^D2178
    +VLOOKUP(SUBSTITUTE(SUBSTITUTE(F$1,"standard",""),"|Float","")&amp;IF(OR($L2178=TRUE,$A2178=0,MOD($A2178,ChapterTable!$R$20)&lt;&gt;0),"","보스")&amp;"인게임누적합배수",ChapterTable!$R:$S,2,0)*D2178)
  )
  )
  )
)</f>
        <v>156148.51394999027</v>
      </c>
      <c r="G2178" t="s">
        <v>715</v>
      </c>
      <c r="J2178" t="str">
        <f>IF(ISBLANK(I2178),"",
IFERROR(VLOOKUP(I2178,[1]StringTable!$1:$1048576,MATCH("kor|String",[1]StringTable!$1:$1,0),0),
"스트링없음"))</f>
        <v/>
      </c>
      <c r="L2178" t="b">
        <v>1</v>
      </c>
      <c r="N2178" t="str">
        <f>IF(ISBLANK(M2178),"",IF(ISERROR(VLOOKUP(M2178,MapTable!$A:$A,1,0)),"맵없음",""))</f>
        <v/>
      </c>
      <c r="O2178">
        <f t="shared" si="238"/>
        <v>4</v>
      </c>
      <c r="Q2178">
        <f t="shared" si="239"/>
        <v>4</v>
      </c>
      <c r="R2178" t="b">
        <f t="shared" ca="1" si="240"/>
        <v>1</v>
      </c>
      <c r="T2178" t="b">
        <f t="shared" ca="1" si="24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244"/>
        <v>0.25</v>
      </c>
      <c r="AJ2178">
        <f t="shared" si="242"/>
        <v>0.32</v>
      </c>
      <c r="AK2178">
        <f t="shared" si="243"/>
        <v>1</v>
      </c>
      <c r="AL2178">
        <f t="shared" si="245"/>
        <v>6</v>
      </c>
    </row>
    <row r="2179" spans="1:38" hidden="1" x14ac:dyDescent="0.3">
      <c r="A2179">
        <v>21</v>
      </c>
      <c r="B2179">
        <v>38</v>
      </c>
      <c r="C2179">
        <f>IF(OR($L2179=TRUE,$A2179=0,MOD($A2179,ChapterTable!$R$20)&lt;&gt;0),
MAX(0,INT(($B2179+ChapterTable!$P$26+VLOOKUP(SUBSTITUTE(C$1,"성장단계","")&amp;"단계오프셋",ChapterTable!$R:$S,2,0))/ChapterTable!$P$23)),
MAX(0,INT(($B2179+ChapterTable!$R$26+VLOOKUP(SUBSTITUTE(C$1,"성장단계","")&amp;"보스단계오프셋",ChapterTable!$R:$S,2,0))/ChapterTable!$R$23)))</f>
        <v>4</v>
      </c>
      <c r="D2179">
        <f>IF(OR($L2179=TRUE,$A2179=0,MOD($A2179,ChapterTable!$R$20)&lt;&gt;0),
MAX(0,INT(($B2179+ChapterTable!$P$26+VLOOKUP(SUBSTITUTE(D$1,"성장단계","")&amp;"단계오프셋",ChapterTable!$R:$S,2,0))/ChapterTable!$P$23)),
MAX(0,INT(($B2179+ChapterTable!$R$26+VLOOKUP(SUBSTITUTE(D$1,"성장단계","")&amp;"보스단계오프셋",ChapterTable!$R:$S,2,0))/ChapterTable!$R$23)))</f>
        <v>3</v>
      </c>
      <c r="E2179" s="1">
        <f ca="1">IF(AND($A2179=0,$B2179=1),
    VLOOKUP(1,ChapterTable!$1:$1048576,MATCH("최종"&amp;SUBSTITUTE(SUBSTITUTE(E$1,"standard",""),"|Float",""),ChapterTable!$1:$1,0),0)*ChapterTable!$P$17,
  IF(AND($A2179=0,$B2179=0),
    E2180,
  IF($B2179=0,
    VLOOKUP($A2179,ChapterTable!$1:$1048576,MATCH("최종"&amp;SUBSTITUTE(SUBSTITUTE(E$1,"standard",""),"|Float",""),ChapterTable!$1:$1,0),0),
  IF($B2179=1,
    IF($L2179=FALSE,
      VLOOKUP($A2179,ChapterTable!$1:$1048576,MATCH("최종"&amp;SUBSTITUTE(SUBSTITUTE(E$1,"standard",""),"|Float",""),ChapterTable!$1:$1,0),0),
      VLOOKUP($A2179-ChapterTable!$P$11,ChapterTable!$1:$1048576,MATCH("최종"&amp;SUBSTITUTE(SUBSTITUTE(E$1,"standard",""),"|Float",""),ChapterTable!$1:$1,0),0)*ChapterTable!$P$14
    ),
  OFFSET(E2179,-$B2179+IF($L2179,1,0),0)*IF($B2179&gt;OFFSET($B2179,1,0),ChapterTable!$R$17,1)*
    (VLOOKUP(SUBSTITUTE(SUBSTITUTE(E$1,"standard",""),"|Float","")&amp;IF(OR($L2179=TRUE,$A2179=0,MOD($A2179,ChapterTable!$R$20)&lt;&gt;0),"","보스")&amp;"인게임누적곱배수",ChapterTable!$R:$S,2,0)^C2179
    +VLOOKUP(SUBSTITUTE(SUBSTITUTE(E$1,"standard",""),"|Float","")&amp;IF(OR($L2179=TRUE,$A2179=0,MOD($A2179,ChapterTable!$R$20)&lt;&gt;0),"","보스")&amp;"인게임누적합배수",ChapterTable!$R:$S,2,0)*C2179)
  )
  )
  )
)</f>
        <v>550662.51450119016</v>
      </c>
      <c r="F2179" s="1">
        <f ca="1">IF(AND($A2179=0,$B2179=1),
    VLOOKUP(1,ChapterTable!$1:$1048576,MATCH("최종"&amp;SUBSTITUTE(SUBSTITUTE(F$1,"standard",""),"|Float",""),ChapterTable!$1:$1,0),0)*ChapterTable!$P$17,
  IF(AND($A2179=0,$B2179=0),
    F2180,
  IF($B2179=0,
    VLOOKUP($A2179,ChapterTable!$1:$1048576,MATCH("최종"&amp;SUBSTITUTE(SUBSTITUTE(F$1,"standard",""),"|Float",""),ChapterTable!$1:$1,0),0),
  IF($B2179=1,
    IF($L2179=FALSE,
      VLOOKUP($A2179,ChapterTable!$1:$1048576,MATCH("최종"&amp;SUBSTITUTE(SUBSTITUTE(F$1,"standard",""),"|Float",""),ChapterTable!$1:$1,0),0),
      VLOOKUP($A2179-ChapterTable!$P$11,ChapterTable!$1:$1048576,MATCH("최종"&amp;SUBSTITUTE(SUBSTITUTE(F$1,"standard",""),"|Float",""),ChapterTable!$1:$1,0),0)*ChapterTable!$P$14
    ),
  OFFSET(F2179,-$B2179+IF($L2179,1,0),0)*
    (VLOOKUP(SUBSTITUTE(SUBSTITUTE(F$1,"standard",""),"|Float","")&amp;IF(OR($L2179=TRUE,$A2179=0,MOD($A2179,ChapterTable!$R$20)&lt;&gt;0),"","보스")&amp;"인게임누적곱배수",ChapterTable!$R:$S,2,0)^D2179
    +VLOOKUP(SUBSTITUTE(SUBSTITUTE(F$1,"standard",""),"|Float","")&amp;IF(OR($L2179=TRUE,$A2179=0,MOD($A2179,ChapterTable!$R$20)&lt;&gt;0),"","보스")&amp;"인게임누적합배수",ChapterTable!$R:$S,2,0)*D2179)
  )
  )
  )
)</f>
        <v>156148.51394999027</v>
      </c>
      <c r="G2179" t="s">
        <v>715</v>
      </c>
      <c r="J2179" t="str">
        <f>IF(ISBLANK(I2179),"",
IFERROR(VLOOKUP(I2179,[1]StringTable!$1:$1048576,MATCH("kor|String",[1]StringTable!$1:$1,0),0),
"스트링없음"))</f>
        <v/>
      </c>
      <c r="L2179" t="b">
        <v>1</v>
      </c>
      <c r="N2179" t="str">
        <f>IF(ISBLANK(M2179),"",IF(ISERROR(VLOOKUP(M2179,MapTable!$A:$A,1,0)),"맵없음",""))</f>
        <v/>
      </c>
      <c r="O2179">
        <f t="shared" ref="O2179:O2242" si="246">IF(B2179=0,0,
  IF(AND(L2179=FALSE,A2179&lt;&gt;0,MOD(A2179,7)=0),21,
  IF(MOD(B2179,10)=0,INT(B2179/10)-1+21,
  IF(MOD(B2179,10)=5,11,
  IF(MOD(B2179,10)=9,INT(B2179/10)+91,
  INT(B2179/10+1))))))</f>
        <v>4</v>
      </c>
      <c r="Q2179">
        <f t="shared" ref="Q2179:Q2242" si="247">IF(ISBLANK(P2179),O2179,P2179)</f>
        <v>4</v>
      </c>
      <c r="R2179" t="b">
        <f t="shared" ref="R2179:R2242" ca="1" si="248">IF(OR(B2179=0,OFFSET(B2179,1,0)=0),FALSE,
IF(AND(L2179,B2179&lt;OFFSET(B2179,1,0)),TRUE,
IF(AND(OFFSET(O2179,1,0)&gt;=21,OFFSET(O2179,1,0)&lt;=25),TRUE,FALSE)))</f>
        <v>1</v>
      </c>
      <c r="T2179" t="b">
        <f t="shared" ref="T2179:T2242" ca="1" si="249">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244"/>
        <v>0.25</v>
      </c>
      <c r="AJ2179">
        <f t="shared" ref="AJ2179:AJ2242" si="250">IF(B2179=0,0,
IF(MOD(B2179,10)=0,1,
IF(INT((B2179-1)/10)+1=1,1,
IF(INT((B2179-1)/10)+1=2,0.546666666,
IF(INT((B2179-1)/10)+1=3,0.395555555,
IF(INT((B2179-1)/10)+1=4,0.32,
IF(INT((B2179-1)/10)+1=5,0.27466666,
"이상")))))))</f>
        <v>0.32</v>
      </c>
      <c r="AK2179">
        <f t="shared" ref="AK2179:AK2242" si="251">IF(B2179=0,0,
IF(B2179=20,2,
IF(B2179=30,3,
IF(B2179=40,4,
1))))</f>
        <v>1</v>
      </c>
      <c r="AL2179">
        <f t="shared" si="245"/>
        <v>6</v>
      </c>
    </row>
    <row r="2180" spans="1:38" hidden="1" x14ac:dyDescent="0.3">
      <c r="A2180">
        <v>21</v>
      </c>
      <c r="B2180">
        <v>39</v>
      </c>
      <c r="C2180">
        <f>IF(OR($L2180=TRUE,$A2180=0,MOD($A2180,ChapterTable!$R$20)&lt;&gt;0),
MAX(0,INT(($B2180+ChapterTable!$P$26+VLOOKUP(SUBSTITUTE(C$1,"성장단계","")&amp;"단계오프셋",ChapterTable!$R:$S,2,0))/ChapterTable!$P$23)),
MAX(0,INT(($B2180+ChapterTable!$R$26+VLOOKUP(SUBSTITUTE(C$1,"성장단계","")&amp;"보스단계오프셋",ChapterTable!$R:$S,2,0))/ChapterTable!$R$23)))</f>
        <v>4</v>
      </c>
      <c r="D2180">
        <f>IF(OR($L2180=TRUE,$A2180=0,MOD($A2180,ChapterTable!$R$20)&lt;&gt;0),
MAX(0,INT(($B2180+ChapterTable!$P$26+VLOOKUP(SUBSTITUTE(D$1,"성장단계","")&amp;"단계오프셋",ChapterTable!$R:$S,2,0))/ChapterTable!$P$23)),
MAX(0,INT(($B2180+ChapterTable!$R$26+VLOOKUP(SUBSTITUTE(D$1,"성장단계","")&amp;"보스단계오프셋",ChapterTable!$R:$S,2,0))/ChapterTable!$R$23)))</f>
        <v>3</v>
      </c>
      <c r="E2180" s="1">
        <f ca="1">IF(AND($A2180=0,$B2180=1),
    VLOOKUP(1,ChapterTable!$1:$1048576,MATCH("최종"&amp;SUBSTITUTE(SUBSTITUTE(E$1,"standard",""),"|Float",""),ChapterTable!$1:$1,0),0)*ChapterTable!$P$17,
  IF(AND($A2180=0,$B2180=0),
    E2181,
  IF($B2180=0,
    VLOOKUP($A2180,ChapterTable!$1:$1048576,MATCH("최종"&amp;SUBSTITUTE(SUBSTITUTE(E$1,"standard",""),"|Float",""),ChapterTable!$1:$1,0),0),
  IF($B2180=1,
    IF($L2180=FALSE,
      VLOOKUP($A2180,ChapterTable!$1:$1048576,MATCH("최종"&amp;SUBSTITUTE(SUBSTITUTE(E$1,"standard",""),"|Float",""),ChapterTable!$1:$1,0),0),
      VLOOKUP($A2180-ChapterTable!$P$11,ChapterTable!$1:$1048576,MATCH("최종"&amp;SUBSTITUTE(SUBSTITUTE(E$1,"standard",""),"|Float",""),ChapterTable!$1:$1,0),0)*ChapterTable!$P$14
    ),
  OFFSET(E2180,-$B2180+IF($L2180,1,0),0)*IF($B2180&gt;OFFSET($B2180,1,0),ChapterTable!$R$17,1)*
    (VLOOKUP(SUBSTITUTE(SUBSTITUTE(E$1,"standard",""),"|Float","")&amp;IF(OR($L2180=TRUE,$A2180=0,MOD($A2180,ChapterTable!$R$20)&lt;&gt;0),"","보스")&amp;"인게임누적곱배수",ChapterTable!$R:$S,2,0)^C2180
    +VLOOKUP(SUBSTITUTE(SUBSTITUTE(E$1,"standard",""),"|Float","")&amp;IF(OR($L2180=TRUE,$A2180=0,MOD($A2180,ChapterTable!$R$20)&lt;&gt;0),"","보스")&amp;"인게임누적합배수",ChapterTable!$R:$S,2,0)*C2180)
  )
  )
  )
)</f>
        <v>550662.51450119016</v>
      </c>
      <c r="F2180" s="1">
        <f ca="1">IF(AND($A2180=0,$B2180=1),
    VLOOKUP(1,ChapterTable!$1:$1048576,MATCH("최종"&amp;SUBSTITUTE(SUBSTITUTE(F$1,"standard",""),"|Float",""),ChapterTable!$1:$1,0),0)*ChapterTable!$P$17,
  IF(AND($A2180=0,$B2180=0),
    F2181,
  IF($B2180=0,
    VLOOKUP($A2180,ChapterTable!$1:$1048576,MATCH("최종"&amp;SUBSTITUTE(SUBSTITUTE(F$1,"standard",""),"|Float",""),ChapterTable!$1:$1,0),0),
  IF($B2180=1,
    IF($L2180=FALSE,
      VLOOKUP($A2180,ChapterTable!$1:$1048576,MATCH("최종"&amp;SUBSTITUTE(SUBSTITUTE(F$1,"standard",""),"|Float",""),ChapterTable!$1:$1,0),0),
      VLOOKUP($A2180-ChapterTable!$P$11,ChapterTable!$1:$1048576,MATCH("최종"&amp;SUBSTITUTE(SUBSTITUTE(F$1,"standard",""),"|Float",""),ChapterTable!$1:$1,0),0)*ChapterTable!$P$14
    ),
  OFFSET(F2180,-$B2180+IF($L2180,1,0),0)*
    (VLOOKUP(SUBSTITUTE(SUBSTITUTE(F$1,"standard",""),"|Float","")&amp;IF(OR($L2180=TRUE,$A2180=0,MOD($A2180,ChapterTable!$R$20)&lt;&gt;0),"","보스")&amp;"인게임누적곱배수",ChapterTable!$R:$S,2,0)^D2180
    +VLOOKUP(SUBSTITUTE(SUBSTITUTE(F$1,"standard",""),"|Float","")&amp;IF(OR($L2180=TRUE,$A2180=0,MOD($A2180,ChapterTable!$R$20)&lt;&gt;0),"","보스")&amp;"인게임누적합배수",ChapterTable!$R:$S,2,0)*D2180)
  )
  )
  )
)</f>
        <v>156148.51394999027</v>
      </c>
      <c r="G2180" t="s">
        <v>715</v>
      </c>
      <c r="J2180" t="str">
        <f>IF(ISBLANK(I2180),"",
IFERROR(VLOOKUP(I2180,[1]StringTable!$1:$1048576,MATCH("kor|String",[1]StringTable!$1:$1,0),0),
"스트링없음"))</f>
        <v/>
      </c>
      <c r="L2180" t="b">
        <v>1</v>
      </c>
      <c r="N2180" t="str">
        <f>IF(ISBLANK(M2180),"",IF(ISERROR(VLOOKUP(M2180,MapTable!$A:$A,1,0)),"맵없음",""))</f>
        <v/>
      </c>
      <c r="O2180">
        <f t="shared" si="246"/>
        <v>94</v>
      </c>
      <c r="Q2180">
        <f t="shared" si="247"/>
        <v>94</v>
      </c>
      <c r="R2180" t="b">
        <f t="shared" ca="1" si="248"/>
        <v>1</v>
      </c>
      <c r="T2180" t="b">
        <f t="shared" ca="1" si="249"/>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252">IF(B2180=0,0,1/(INT((B2180-1)/10)+1))</f>
        <v>0.25</v>
      </c>
      <c r="AJ2180">
        <f t="shared" si="250"/>
        <v>0.32</v>
      </c>
      <c r="AK2180">
        <f t="shared" si="251"/>
        <v>1</v>
      </c>
      <c r="AL2180">
        <f t="shared" si="245"/>
        <v>6</v>
      </c>
    </row>
    <row r="2181" spans="1:38" hidden="1" x14ac:dyDescent="0.3">
      <c r="A2181">
        <v>21</v>
      </c>
      <c r="B2181">
        <v>40</v>
      </c>
      <c r="C2181">
        <f>IF(OR($L2181=TRUE,$A2181=0,MOD($A2181,ChapterTable!$R$20)&lt;&gt;0),
MAX(0,INT(($B2181+ChapterTable!$P$26+VLOOKUP(SUBSTITUTE(C$1,"성장단계","")&amp;"단계오프셋",ChapterTable!$R:$S,2,0))/ChapterTable!$P$23)),
MAX(0,INT(($B2181+ChapterTable!$R$26+VLOOKUP(SUBSTITUTE(C$1,"성장단계","")&amp;"보스단계오프셋",ChapterTable!$R:$S,2,0))/ChapterTable!$R$23)))</f>
        <v>4</v>
      </c>
      <c r="D2181">
        <f>IF(OR($L2181=TRUE,$A2181=0,MOD($A2181,ChapterTable!$R$20)&lt;&gt;0),
MAX(0,INT(($B2181+ChapterTable!$P$26+VLOOKUP(SUBSTITUTE(D$1,"성장단계","")&amp;"단계오프셋",ChapterTable!$R:$S,2,0))/ChapterTable!$P$23)),
MAX(0,INT(($B2181+ChapterTable!$R$26+VLOOKUP(SUBSTITUTE(D$1,"성장단계","")&amp;"보스단계오프셋",ChapterTable!$R:$S,2,0))/ChapterTable!$R$23)))</f>
        <v>3</v>
      </c>
      <c r="E2181" s="1">
        <f ca="1">IF(AND($A2181=0,$B2181=1),
    VLOOKUP(1,ChapterTable!$1:$1048576,MATCH("최종"&amp;SUBSTITUTE(SUBSTITUTE(E$1,"standard",""),"|Float",""),ChapterTable!$1:$1,0),0)*ChapterTable!$P$17,
  IF(AND($A2181=0,$B2181=0),
    E2182,
  IF($B2181=0,
    VLOOKUP($A2181,ChapterTable!$1:$1048576,MATCH("최종"&amp;SUBSTITUTE(SUBSTITUTE(E$1,"standard",""),"|Float",""),ChapterTable!$1:$1,0),0),
  IF($B2181=1,
    IF($L2181=FALSE,
      VLOOKUP($A2181,ChapterTable!$1:$1048576,MATCH("최종"&amp;SUBSTITUTE(SUBSTITUTE(E$1,"standard",""),"|Float",""),ChapterTable!$1:$1,0),0),
      VLOOKUP($A2181-ChapterTable!$P$11,ChapterTable!$1:$1048576,MATCH("최종"&amp;SUBSTITUTE(SUBSTITUTE(E$1,"standard",""),"|Float",""),ChapterTable!$1:$1,0),0)*ChapterTable!$P$14
    ),
  OFFSET(E2181,-$B2181+IF($L2181,1,0),0)*IF($B2181&gt;OFFSET($B2181,1,0),ChapterTable!$R$17,1)*
    (VLOOKUP(SUBSTITUTE(SUBSTITUTE(E$1,"standard",""),"|Float","")&amp;IF(OR($L2181=TRUE,$A2181=0,MOD($A2181,ChapterTable!$R$20)&lt;&gt;0),"","보스")&amp;"인게임누적곱배수",ChapterTable!$R:$S,2,0)^C2181
    +VLOOKUP(SUBSTITUTE(SUBSTITUTE(E$1,"standard",""),"|Float","")&amp;IF(OR($L2181=TRUE,$A2181=0,MOD($A2181,ChapterTable!$R$20)&lt;&gt;0),"","보스")&amp;"인게임누적합배수",ChapterTable!$R:$S,2,0)*C2181)
  )
  )
  )
)</f>
        <v>550662.51450119016</v>
      </c>
      <c r="F2181" s="1">
        <f ca="1">IF(AND($A2181=0,$B2181=1),
    VLOOKUP(1,ChapterTable!$1:$1048576,MATCH("최종"&amp;SUBSTITUTE(SUBSTITUTE(F$1,"standard",""),"|Float",""),ChapterTable!$1:$1,0),0)*ChapterTable!$P$17,
  IF(AND($A2181=0,$B2181=0),
    F2182,
  IF($B2181=0,
    VLOOKUP($A2181,ChapterTable!$1:$1048576,MATCH("최종"&amp;SUBSTITUTE(SUBSTITUTE(F$1,"standard",""),"|Float",""),ChapterTable!$1:$1,0),0),
  IF($B2181=1,
    IF($L2181=FALSE,
      VLOOKUP($A2181,ChapterTable!$1:$1048576,MATCH("최종"&amp;SUBSTITUTE(SUBSTITUTE(F$1,"standard",""),"|Float",""),ChapterTable!$1:$1,0),0),
      VLOOKUP($A2181-ChapterTable!$P$11,ChapterTable!$1:$1048576,MATCH("최종"&amp;SUBSTITUTE(SUBSTITUTE(F$1,"standard",""),"|Float",""),ChapterTable!$1:$1,0),0)*ChapterTable!$P$14
    ),
  OFFSET(F2181,-$B2181+IF($L2181,1,0),0)*
    (VLOOKUP(SUBSTITUTE(SUBSTITUTE(F$1,"standard",""),"|Float","")&amp;IF(OR($L2181=TRUE,$A2181=0,MOD($A2181,ChapterTable!$R$20)&lt;&gt;0),"","보스")&amp;"인게임누적곱배수",ChapterTable!$R:$S,2,0)^D2181
    +VLOOKUP(SUBSTITUTE(SUBSTITUTE(F$1,"standard",""),"|Float","")&amp;IF(OR($L2181=TRUE,$A2181=0,MOD($A2181,ChapterTable!$R$20)&lt;&gt;0),"","보스")&amp;"인게임누적합배수",ChapterTable!$R:$S,2,0)*D2181)
  )
  )
  )
)</f>
        <v>156148.51394999027</v>
      </c>
      <c r="G2181" t="s">
        <v>715</v>
      </c>
      <c r="J2181" t="str">
        <f>IF(ISBLANK(I2181),"",
IFERROR(VLOOKUP(I2181,[1]StringTable!$1:$1048576,MATCH("kor|String",[1]StringTable!$1:$1,0),0),
"스트링없음"))</f>
        <v/>
      </c>
      <c r="L2181" t="b">
        <v>1</v>
      </c>
      <c r="N2181" t="str">
        <f>IF(ISBLANK(M2181),"",IF(ISERROR(VLOOKUP(M2181,MapTable!$A:$A,1,0)),"맵없음",""))</f>
        <v/>
      </c>
      <c r="O2181">
        <f t="shared" si="246"/>
        <v>24</v>
      </c>
      <c r="Q2181">
        <f t="shared" si="247"/>
        <v>24</v>
      </c>
      <c r="R2181" t="b">
        <f t="shared" ca="1" si="248"/>
        <v>1</v>
      </c>
      <c r="T2181" t="b">
        <f t="shared" ca="1" si="249"/>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252"/>
        <v>0.25</v>
      </c>
      <c r="AJ2181">
        <f t="shared" si="250"/>
        <v>1</v>
      </c>
      <c r="AK2181">
        <f t="shared" si="251"/>
        <v>4</v>
      </c>
      <c r="AL2181">
        <f t="shared" si="245"/>
        <v>6</v>
      </c>
    </row>
    <row r="2182" spans="1:38" hidden="1" x14ac:dyDescent="0.3">
      <c r="A2182">
        <v>21</v>
      </c>
      <c r="B2182">
        <v>41</v>
      </c>
      <c r="C2182">
        <f>IF(OR($L2182=TRUE,$A2182=0,MOD($A2182,ChapterTable!$R$20)&lt;&gt;0),
MAX(0,INT(($B2182+ChapterTable!$P$26+VLOOKUP(SUBSTITUTE(C$1,"성장단계","")&amp;"단계오프셋",ChapterTable!$R:$S,2,0))/ChapterTable!$P$23)),
MAX(0,INT(($B2182+ChapterTable!$R$26+VLOOKUP(SUBSTITUTE(C$1,"성장단계","")&amp;"보스단계오프셋",ChapterTable!$R:$S,2,0))/ChapterTable!$R$23)))</f>
        <v>4</v>
      </c>
      <c r="D2182">
        <f>IF(OR($L2182=TRUE,$A2182=0,MOD($A2182,ChapterTable!$R$20)&lt;&gt;0),
MAX(0,INT(($B2182+ChapterTable!$P$26+VLOOKUP(SUBSTITUTE(D$1,"성장단계","")&amp;"단계오프셋",ChapterTable!$R:$S,2,0))/ChapterTable!$P$23)),
MAX(0,INT(($B2182+ChapterTable!$R$26+VLOOKUP(SUBSTITUTE(D$1,"성장단계","")&amp;"보스단계오프셋",ChapterTable!$R:$S,2,0))/ChapterTable!$R$23)))</f>
        <v>4</v>
      </c>
      <c r="E2182" s="1">
        <f ca="1">IF(AND($A2182=0,$B2182=1),
    VLOOKUP(1,ChapterTable!$1:$1048576,MATCH("최종"&amp;SUBSTITUTE(SUBSTITUTE(E$1,"standard",""),"|Float",""),ChapterTable!$1:$1,0),0)*ChapterTable!$P$17,
  IF(AND($A2182=0,$B2182=0),
    E2183,
  IF($B2182=0,
    VLOOKUP($A2182,ChapterTable!$1:$1048576,MATCH("최종"&amp;SUBSTITUTE(SUBSTITUTE(E$1,"standard",""),"|Float",""),ChapterTable!$1:$1,0),0),
  IF($B2182=1,
    IF($L2182=FALSE,
      VLOOKUP($A2182,ChapterTable!$1:$1048576,MATCH("최종"&amp;SUBSTITUTE(SUBSTITUTE(E$1,"standard",""),"|Float",""),ChapterTable!$1:$1,0),0),
      VLOOKUP($A2182-ChapterTable!$P$11,ChapterTable!$1:$1048576,MATCH("최종"&amp;SUBSTITUTE(SUBSTITUTE(E$1,"standard",""),"|Float",""),ChapterTable!$1:$1,0),0)*ChapterTable!$P$14
    ),
  OFFSET(E2182,-$B2182+IF($L2182,1,0),0)*IF($B2182&gt;OFFSET($B2182,1,0),ChapterTable!$R$17,1)*
    (VLOOKUP(SUBSTITUTE(SUBSTITUTE(E$1,"standard",""),"|Float","")&amp;IF(OR($L2182=TRUE,$A2182=0,MOD($A2182,ChapterTable!$R$20)&lt;&gt;0),"","보스")&amp;"인게임누적곱배수",ChapterTable!$R:$S,2,0)^C2182
    +VLOOKUP(SUBSTITUTE(SUBSTITUTE(E$1,"standard",""),"|Float","")&amp;IF(OR($L2182=TRUE,$A2182=0,MOD($A2182,ChapterTable!$R$20)&lt;&gt;0),"","보스")&amp;"인게임누적합배수",ChapterTable!$R:$S,2,0)*C2182)
  )
  )
  )
)</f>
        <v>550662.51450119016</v>
      </c>
      <c r="F2182" s="1">
        <f ca="1">IF(AND($A2182=0,$B2182=1),
    VLOOKUP(1,ChapterTable!$1:$1048576,MATCH("최종"&amp;SUBSTITUTE(SUBSTITUTE(F$1,"standard",""),"|Float",""),ChapterTable!$1:$1,0),0)*ChapterTable!$P$17,
  IF(AND($A2182=0,$B2182=0),
    F2183,
  IF($B2182=0,
    VLOOKUP($A2182,ChapterTable!$1:$1048576,MATCH("최종"&amp;SUBSTITUTE(SUBSTITUTE(F$1,"standard",""),"|Float",""),ChapterTable!$1:$1,0),0),
  IF($B2182=1,
    IF($L2182=FALSE,
      VLOOKUP($A2182,ChapterTable!$1:$1048576,MATCH("최종"&amp;SUBSTITUTE(SUBSTITUTE(F$1,"standard",""),"|Float",""),ChapterTable!$1:$1,0),0),
      VLOOKUP($A2182-ChapterTable!$P$11,ChapterTable!$1:$1048576,MATCH("최종"&amp;SUBSTITUTE(SUBSTITUTE(F$1,"standard",""),"|Float",""),ChapterTable!$1:$1,0),0)*ChapterTable!$P$14
    ),
  OFFSET(F2182,-$B2182+IF($L2182,1,0),0)*
    (VLOOKUP(SUBSTITUTE(SUBSTITUTE(F$1,"standard",""),"|Float","")&amp;IF(OR($L2182=TRUE,$A2182=0,MOD($A2182,ChapterTable!$R$20)&lt;&gt;0),"","보스")&amp;"인게임누적곱배수",ChapterTable!$R:$S,2,0)^D2182
    +VLOOKUP(SUBSTITUTE(SUBSTITUTE(F$1,"standard",""),"|Float","")&amp;IF(OR($L2182=TRUE,$A2182=0,MOD($A2182,ChapterTable!$R$20)&lt;&gt;0),"","보스")&amp;"인게임누적합배수",ChapterTable!$R:$S,2,0)*D2182)
  )
  )
  )
)</f>
        <v>165708.62704896927</v>
      </c>
      <c r="G2182" t="s">
        <v>715</v>
      </c>
      <c r="J2182" t="str">
        <f>IF(ISBLANK(I2182),"",
IFERROR(VLOOKUP(I2182,[1]StringTable!$1:$1048576,MATCH("kor|String",[1]StringTable!$1:$1,0),0),
"스트링없음"))</f>
        <v/>
      </c>
      <c r="L2182" t="b">
        <v>1</v>
      </c>
      <c r="N2182" t="str">
        <f>IF(ISBLANK(M2182),"",IF(ISERROR(VLOOKUP(M2182,MapTable!$A:$A,1,0)),"맵없음",""))</f>
        <v/>
      </c>
      <c r="O2182">
        <f t="shared" si="246"/>
        <v>5</v>
      </c>
      <c r="Q2182">
        <f t="shared" si="247"/>
        <v>5</v>
      </c>
      <c r="R2182" t="b">
        <f t="shared" ca="1" si="248"/>
        <v>1</v>
      </c>
      <c r="T2182" t="b">
        <f t="shared" ca="1" si="249"/>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252"/>
        <v>0.2</v>
      </c>
      <c r="AJ2182">
        <f t="shared" si="250"/>
        <v>0.27466666000000001</v>
      </c>
      <c r="AK2182">
        <f t="shared" si="251"/>
        <v>1</v>
      </c>
      <c r="AL2182">
        <f t="shared" si="245"/>
        <v>6</v>
      </c>
    </row>
    <row r="2183" spans="1:38" hidden="1" x14ac:dyDescent="0.3">
      <c r="A2183">
        <v>21</v>
      </c>
      <c r="B2183">
        <v>42</v>
      </c>
      <c r="C2183">
        <f>IF(OR($L2183=TRUE,$A2183=0,MOD($A2183,ChapterTable!$R$20)&lt;&gt;0),
MAX(0,INT(($B2183+ChapterTable!$P$26+VLOOKUP(SUBSTITUTE(C$1,"성장단계","")&amp;"단계오프셋",ChapterTable!$R:$S,2,0))/ChapterTable!$P$23)),
MAX(0,INT(($B2183+ChapterTable!$R$26+VLOOKUP(SUBSTITUTE(C$1,"성장단계","")&amp;"보스단계오프셋",ChapterTable!$R:$S,2,0))/ChapterTable!$R$23)))</f>
        <v>4</v>
      </c>
      <c r="D2183">
        <f>IF(OR($L2183=TRUE,$A2183=0,MOD($A2183,ChapterTable!$R$20)&lt;&gt;0),
MAX(0,INT(($B2183+ChapterTable!$P$26+VLOOKUP(SUBSTITUTE(D$1,"성장단계","")&amp;"단계오프셋",ChapterTable!$R:$S,2,0))/ChapterTable!$P$23)),
MAX(0,INT(($B2183+ChapterTable!$R$26+VLOOKUP(SUBSTITUTE(D$1,"성장단계","")&amp;"보스단계오프셋",ChapterTable!$R:$S,2,0))/ChapterTable!$R$23)))</f>
        <v>4</v>
      </c>
      <c r="E2183" s="1">
        <f ca="1">IF(AND($A2183=0,$B2183=1),
    VLOOKUP(1,ChapterTable!$1:$1048576,MATCH("최종"&amp;SUBSTITUTE(SUBSTITUTE(E$1,"standard",""),"|Float",""),ChapterTable!$1:$1,0),0)*ChapterTable!$P$17,
  IF(AND($A2183=0,$B2183=0),
    E2184,
  IF($B2183=0,
    VLOOKUP($A2183,ChapterTable!$1:$1048576,MATCH("최종"&amp;SUBSTITUTE(SUBSTITUTE(E$1,"standard",""),"|Float",""),ChapterTable!$1:$1,0),0),
  IF($B2183=1,
    IF($L2183=FALSE,
      VLOOKUP($A2183,ChapterTable!$1:$1048576,MATCH("최종"&amp;SUBSTITUTE(SUBSTITUTE(E$1,"standard",""),"|Float",""),ChapterTable!$1:$1,0),0),
      VLOOKUP($A2183-ChapterTable!$P$11,ChapterTable!$1:$1048576,MATCH("최종"&amp;SUBSTITUTE(SUBSTITUTE(E$1,"standard",""),"|Float",""),ChapterTable!$1:$1,0),0)*ChapterTable!$P$14
    ),
  OFFSET(E2183,-$B2183+IF($L2183,1,0),0)*IF($B2183&gt;OFFSET($B2183,1,0),ChapterTable!$R$17,1)*
    (VLOOKUP(SUBSTITUTE(SUBSTITUTE(E$1,"standard",""),"|Float","")&amp;IF(OR($L2183=TRUE,$A2183=0,MOD($A2183,ChapterTable!$R$20)&lt;&gt;0),"","보스")&amp;"인게임누적곱배수",ChapterTable!$R:$S,2,0)^C2183
    +VLOOKUP(SUBSTITUTE(SUBSTITUTE(E$1,"standard",""),"|Float","")&amp;IF(OR($L2183=TRUE,$A2183=0,MOD($A2183,ChapterTable!$R$20)&lt;&gt;0),"","보스")&amp;"인게임누적합배수",ChapterTable!$R:$S,2,0)*C2183)
  )
  )
  )
)</f>
        <v>550662.51450119016</v>
      </c>
      <c r="F2183" s="1">
        <f ca="1">IF(AND($A2183=0,$B2183=1),
    VLOOKUP(1,ChapterTable!$1:$1048576,MATCH("최종"&amp;SUBSTITUTE(SUBSTITUTE(F$1,"standard",""),"|Float",""),ChapterTable!$1:$1,0),0)*ChapterTable!$P$17,
  IF(AND($A2183=0,$B2183=0),
    F2184,
  IF($B2183=0,
    VLOOKUP($A2183,ChapterTable!$1:$1048576,MATCH("최종"&amp;SUBSTITUTE(SUBSTITUTE(F$1,"standard",""),"|Float",""),ChapterTable!$1:$1,0),0),
  IF($B2183=1,
    IF($L2183=FALSE,
      VLOOKUP($A2183,ChapterTable!$1:$1048576,MATCH("최종"&amp;SUBSTITUTE(SUBSTITUTE(F$1,"standard",""),"|Float",""),ChapterTable!$1:$1,0),0),
      VLOOKUP($A2183-ChapterTable!$P$11,ChapterTable!$1:$1048576,MATCH("최종"&amp;SUBSTITUTE(SUBSTITUTE(F$1,"standard",""),"|Float",""),ChapterTable!$1:$1,0),0)*ChapterTable!$P$14
    ),
  OFFSET(F2183,-$B2183+IF($L2183,1,0),0)*
    (VLOOKUP(SUBSTITUTE(SUBSTITUTE(F$1,"standard",""),"|Float","")&amp;IF(OR($L2183=TRUE,$A2183=0,MOD($A2183,ChapterTable!$R$20)&lt;&gt;0),"","보스")&amp;"인게임누적곱배수",ChapterTable!$R:$S,2,0)^D2183
    +VLOOKUP(SUBSTITUTE(SUBSTITUTE(F$1,"standard",""),"|Float","")&amp;IF(OR($L2183=TRUE,$A2183=0,MOD($A2183,ChapterTable!$R$20)&lt;&gt;0),"","보스")&amp;"인게임누적합배수",ChapterTable!$R:$S,2,0)*D2183)
  )
  )
  )
)</f>
        <v>165708.62704896927</v>
      </c>
      <c r="G2183" t="s">
        <v>715</v>
      </c>
      <c r="J2183" t="str">
        <f>IF(ISBLANK(I2183),"",
IFERROR(VLOOKUP(I2183,[1]StringTable!$1:$1048576,MATCH("kor|String",[1]StringTable!$1:$1,0),0),
"스트링없음"))</f>
        <v/>
      </c>
      <c r="L2183" t="b">
        <v>1</v>
      </c>
      <c r="N2183" t="str">
        <f>IF(ISBLANK(M2183),"",IF(ISERROR(VLOOKUP(M2183,MapTable!$A:$A,1,0)),"맵없음",""))</f>
        <v/>
      </c>
      <c r="O2183">
        <f t="shared" si="246"/>
        <v>5</v>
      </c>
      <c r="Q2183">
        <f t="shared" si="247"/>
        <v>5</v>
      </c>
      <c r="R2183" t="b">
        <f t="shared" ca="1" si="248"/>
        <v>1</v>
      </c>
      <c r="T2183" t="b">
        <f t="shared" ca="1" si="249"/>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252"/>
        <v>0.2</v>
      </c>
      <c r="AJ2183">
        <f t="shared" si="250"/>
        <v>0.27466666000000001</v>
      </c>
      <c r="AK2183">
        <f t="shared" si="251"/>
        <v>1</v>
      </c>
      <c r="AL2183">
        <f t="shared" si="245"/>
        <v>6</v>
      </c>
    </row>
    <row r="2184" spans="1:38" hidden="1" x14ac:dyDescent="0.3">
      <c r="A2184">
        <v>21</v>
      </c>
      <c r="B2184">
        <v>43</v>
      </c>
      <c r="C2184">
        <f>IF(OR($L2184=TRUE,$A2184=0,MOD($A2184,ChapterTable!$R$20)&lt;&gt;0),
MAX(0,INT(($B2184+ChapterTable!$P$26+VLOOKUP(SUBSTITUTE(C$1,"성장단계","")&amp;"단계오프셋",ChapterTable!$R:$S,2,0))/ChapterTable!$P$23)),
MAX(0,INT(($B2184+ChapterTable!$R$26+VLOOKUP(SUBSTITUTE(C$1,"성장단계","")&amp;"보스단계오프셋",ChapterTable!$R:$S,2,0))/ChapterTable!$R$23)))</f>
        <v>4</v>
      </c>
      <c r="D2184">
        <f>IF(OR($L2184=TRUE,$A2184=0,MOD($A2184,ChapterTable!$R$20)&lt;&gt;0),
MAX(0,INT(($B2184+ChapterTable!$P$26+VLOOKUP(SUBSTITUTE(D$1,"성장단계","")&amp;"단계오프셋",ChapterTable!$R:$S,2,0))/ChapterTable!$P$23)),
MAX(0,INT(($B2184+ChapterTable!$R$26+VLOOKUP(SUBSTITUTE(D$1,"성장단계","")&amp;"보스단계오프셋",ChapterTable!$R:$S,2,0))/ChapterTable!$R$23)))</f>
        <v>4</v>
      </c>
      <c r="E2184" s="1">
        <f ca="1">IF(AND($A2184=0,$B2184=1),
    VLOOKUP(1,ChapterTable!$1:$1048576,MATCH("최종"&amp;SUBSTITUTE(SUBSTITUTE(E$1,"standard",""),"|Float",""),ChapterTable!$1:$1,0),0)*ChapterTable!$P$17,
  IF(AND($A2184=0,$B2184=0),
    E2185,
  IF($B2184=0,
    VLOOKUP($A2184,ChapterTable!$1:$1048576,MATCH("최종"&amp;SUBSTITUTE(SUBSTITUTE(E$1,"standard",""),"|Float",""),ChapterTable!$1:$1,0),0),
  IF($B2184=1,
    IF($L2184=FALSE,
      VLOOKUP($A2184,ChapterTable!$1:$1048576,MATCH("최종"&amp;SUBSTITUTE(SUBSTITUTE(E$1,"standard",""),"|Float",""),ChapterTable!$1:$1,0),0),
      VLOOKUP($A2184-ChapterTable!$P$11,ChapterTable!$1:$1048576,MATCH("최종"&amp;SUBSTITUTE(SUBSTITUTE(E$1,"standard",""),"|Float",""),ChapterTable!$1:$1,0),0)*ChapterTable!$P$14
    ),
  OFFSET(E2184,-$B2184+IF($L2184,1,0),0)*IF($B2184&gt;OFFSET($B2184,1,0),ChapterTable!$R$17,1)*
    (VLOOKUP(SUBSTITUTE(SUBSTITUTE(E$1,"standard",""),"|Float","")&amp;IF(OR($L2184=TRUE,$A2184=0,MOD($A2184,ChapterTable!$R$20)&lt;&gt;0),"","보스")&amp;"인게임누적곱배수",ChapterTable!$R:$S,2,0)^C2184
    +VLOOKUP(SUBSTITUTE(SUBSTITUTE(E$1,"standard",""),"|Float","")&amp;IF(OR($L2184=TRUE,$A2184=0,MOD($A2184,ChapterTable!$R$20)&lt;&gt;0),"","보스")&amp;"인게임누적합배수",ChapterTable!$R:$S,2,0)*C2184)
  )
  )
  )
)</f>
        <v>550662.51450119016</v>
      </c>
      <c r="F2184" s="1">
        <f ca="1">IF(AND($A2184=0,$B2184=1),
    VLOOKUP(1,ChapterTable!$1:$1048576,MATCH("최종"&amp;SUBSTITUTE(SUBSTITUTE(F$1,"standard",""),"|Float",""),ChapterTable!$1:$1,0),0)*ChapterTable!$P$17,
  IF(AND($A2184=0,$B2184=0),
    F2185,
  IF($B2184=0,
    VLOOKUP($A2184,ChapterTable!$1:$1048576,MATCH("최종"&amp;SUBSTITUTE(SUBSTITUTE(F$1,"standard",""),"|Float",""),ChapterTable!$1:$1,0),0),
  IF($B2184=1,
    IF($L2184=FALSE,
      VLOOKUP($A2184,ChapterTable!$1:$1048576,MATCH("최종"&amp;SUBSTITUTE(SUBSTITUTE(F$1,"standard",""),"|Float",""),ChapterTable!$1:$1,0),0),
      VLOOKUP($A2184-ChapterTable!$P$11,ChapterTable!$1:$1048576,MATCH("최종"&amp;SUBSTITUTE(SUBSTITUTE(F$1,"standard",""),"|Float",""),ChapterTable!$1:$1,0),0)*ChapterTable!$P$14
    ),
  OFFSET(F2184,-$B2184+IF($L2184,1,0),0)*
    (VLOOKUP(SUBSTITUTE(SUBSTITUTE(F$1,"standard",""),"|Float","")&amp;IF(OR($L2184=TRUE,$A2184=0,MOD($A2184,ChapterTable!$R$20)&lt;&gt;0),"","보스")&amp;"인게임누적곱배수",ChapterTable!$R:$S,2,0)^D2184
    +VLOOKUP(SUBSTITUTE(SUBSTITUTE(F$1,"standard",""),"|Float","")&amp;IF(OR($L2184=TRUE,$A2184=0,MOD($A2184,ChapterTable!$R$20)&lt;&gt;0),"","보스")&amp;"인게임누적합배수",ChapterTable!$R:$S,2,0)*D2184)
  )
  )
  )
)</f>
        <v>165708.62704896927</v>
      </c>
      <c r="G2184" t="s">
        <v>715</v>
      </c>
      <c r="J2184" t="str">
        <f>IF(ISBLANK(I2184),"",
IFERROR(VLOOKUP(I2184,[1]StringTable!$1:$1048576,MATCH("kor|String",[1]StringTable!$1:$1,0),0),
"스트링없음"))</f>
        <v/>
      </c>
      <c r="L2184" t="b">
        <v>1</v>
      </c>
      <c r="N2184" t="str">
        <f>IF(ISBLANK(M2184),"",IF(ISERROR(VLOOKUP(M2184,MapTable!$A:$A,1,0)),"맵없음",""))</f>
        <v/>
      </c>
      <c r="O2184">
        <f t="shared" si="246"/>
        <v>5</v>
      </c>
      <c r="Q2184">
        <f t="shared" si="247"/>
        <v>5</v>
      </c>
      <c r="R2184" t="b">
        <f t="shared" ca="1" si="248"/>
        <v>1</v>
      </c>
      <c r="T2184" t="b">
        <f t="shared" ca="1" si="249"/>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252"/>
        <v>0.2</v>
      </c>
      <c r="AJ2184">
        <f t="shared" si="250"/>
        <v>0.27466666000000001</v>
      </c>
      <c r="AK2184">
        <f t="shared" si="251"/>
        <v>1</v>
      </c>
      <c r="AL2184">
        <f t="shared" si="245"/>
        <v>6</v>
      </c>
    </row>
    <row r="2185" spans="1:38" hidden="1" x14ac:dyDescent="0.3">
      <c r="A2185">
        <v>21</v>
      </c>
      <c r="B2185">
        <v>44</v>
      </c>
      <c r="C2185">
        <f>IF(OR($L2185=TRUE,$A2185=0,MOD($A2185,ChapterTable!$R$20)&lt;&gt;0),
MAX(0,INT(($B2185+ChapterTable!$P$26+VLOOKUP(SUBSTITUTE(C$1,"성장단계","")&amp;"단계오프셋",ChapterTable!$R:$S,2,0))/ChapterTable!$P$23)),
MAX(0,INT(($B2185+ChapterTable!$R$26+VLOOKUP(SUBSTITUTE(C$1,"성장단계","")&amp;"보스단계오프셋",ChapterTable!$R:$S,2,0))/ChapterTable!$R$23)))</f>
        <v>4</v>
      </c>
      <c r="D2185">
        <f>IF(OR($L2185=TRUE,$A2185=0,MOD($A2185,ChapterTable!$R$20)&lt;&gt;0),
MAX(0,INT(($B2185+ChapterTable!$P$26+VLOOKUP(SUBSTITUTE(D$1,"성장단계","")&amp;"단계오프셋",ChapterTable!$R:$S,2,0))/ChapterTable!$P$23)),
MAX(0,INT(($B2185+ChapterTable!$R$26+VLOOKUP(SUBSTITUTE(D$1,"성장단계","")&amp;"보스단계오프셋",ChapterTable!$R:$S,2,0))/ChapterTable!$R$23)))</f>
        <v>4</v>
      </c>
      <c r="E2185" s="1">
        <f ca="1">IF(AND($A2185=0,$B2185=1),
    VLOOKUP(1,ChapterTable!$1:$1048576,MATCH("최종"&amp;SUBSTITUTE(SUBSTITUTE(E$1,"standard",""),"|Float",""),ChapterTable!$1:$1,0),0)*ChapterTable!$P$17,
  IF(AND($A2185=0,$B2185=0),
    E2186,
  IF($B2185=0,
    VLOOKUP($A2185,ChapterTable!$1:$1048576,MATCH("최종"&amp;SUBSTITUTE(SUBSTITUTE(E$1,"standard",""),"|Float",""),ChapterTable!$1:$1,0),0),
  IF($B2185=1,
    IF($L2185=FALSE,
      VLOOKUP($A2185,ChapterTable!$1:$1048576,MATCH("최종"&amp;SUBSTITUTE(SUBSTITUTE(E$1,"standard",""),"|Float",""),ChapterTable!$1:$1,0),0),
      VLOOKUP($A2185-ChapterTable!$P$11,ChapterTable!$1:$1048576,MATCH("최종"&amp;SUBSTITUTE(SUBSTITUTE(E$1,"standard",""),"|Float",""),ChapterTable!$1:$1,0),0)*ChapterTable!$P$14
    ),
  OFFSET(E2185,-$B2185+IF($L2185,1,0),0)*IF($B2185&gt;OFFSET($B2185,1,0),ChapterTable!$R$17,1)*
    (VLOOKUP(SUBSTITUTE(SUBSTITUTE(E$1,"standard",""),"|Float","")&amp;IF(OR($L2185=TRUE,$A2185=0,MOD($A2185,ChapterTable!$R$20)&lt;&gt;0),"","보스")&amp;"인게임누적곱배수",ChapterTable!$R:$S,2,0)^C2185
    +VLOOKUP(SUBSTITUTE(SUBSTITUTE(E$1,"standard",""),"|Float","")&amp;IF(OR($L2185=TRUE,$A2185=0,MOD($A2185,ChapterTable!$R$20)&lt;&gt;0),"","보스")&amp;"인게임누적합배수",ChapterTable!$R:$S,2,0)*C2185)
  )
  )
  )
)</f>
        <v>550662.51450119016</v>
      </c>
      <c r="F2185" s="1">
        <f ca="1">IF(AND($A2185=0,$B2185=1),
    VLOOKUP(1,ChapterTable!$1:$1048576,MATCH("최종"&amp;SUBSTITUTE(SUBSTITUTE(F$1,"standard",""),"|Float",""),ChapterTable!$1:$1,0),0)*ChapterTable!$P$17,
  IF(AND($A2185=0,$B2185=0),
    F2186,
  IF($B2185=0,
    VLOOKUP($A2185,ChapterTable!$1:$1048576,MATCH("최종"&amp;SUBSTITUTE(SUBSTITUTE(F$1,"standard",""),"|Float",""),ChapterTable!$1:$1,0),0),
  IF($B2185=1,
    IF($L2185=FALSE,
      VLOOKUP($A2185,ChapterTable!$1:$1048576,MATCH("최종"&amp;SUBSTITUTE(SUBSTITUTE(F$1,"standard",""),"|Float",""),ChapterTable!$1:$1,0),0),
      VLOOKUP($A2185-ChapterTable!$P$11,ChapterTable!$1:$1048576,MATCH("최종"&amp;SUBSTITUTE(SUBSTITUTE(F$1,"standard",""),"|Float",""),ChapterTable!$1:$1,0),0)*ChapterTable!$P$14
    ),
  OFFSET(F2185,-$B2185+IF($L2185,1,0),0)*
    (VLOOKUP(SUBSTITUTE(SUBSTITUTE(F$1,"standard",""),"|Float","")&amp;IF(OR($L2185=TRUE,$A2185=0,MOD($A2185,ChapterTable!$R$20)&lt;&gt;0),"","보스")&amp;"인게임누적곱배수",ChapterTable!$R:$S,2,0)^D2185
    +VLOOKUP(SUBSTITUTE(SUBSTITUTE(F$1,"standard",""),"|Float","")&amp;IF(OR($L2185=TRUE,$A2185=0,MOD($A2185,ChapterTable!$R$20)&lt;&gt;0),"","보스")&amp;"인게임누적합배수",ChapterTable!$R:$S,2,0)*D2185)
  )
  )
  )
)</f>
        <v>165708.62704896927</v>
      </c>
      <c r="G2185" t="s">
        <v>715</v>
      </c>
      <c r="J2185" t="str">
        <f>IF(ISBLANK(I2185),"",
IFERROR(VLOOKUP(I2185,[1]StringTable!$1:$1048576,MATCH("kor|String",[1]StringTable!$1:$1,0),0),
"스트링없음"))</f>
        <v/>
      </c>
      <c r="L2185" t="b">
        <v>1</v>
      </c>
      <c r="N2185" t="str">
        <f>IF(ISBLANK(M2185),"",IF(ISERROR(VLOOKUP(M2185,MapTable!$A:$A,1,0)),"맵없음",""))</f>
        <v/>
      </c>
      <c r="O2185">
        <f t="shared" si="246"/>
        <v>5</v>
      </c>
      <c r="Q2185">
        <f t="shared" si="247"/>
        <v>5</v>
      </c>
      <c r="R2185" t="b">
        <f t="shared" ca="1" si="248"/>
        <v>1</v>
      </c>
      <c r="T2185" t="b">
        <f t="shared" ca="1" si="249"/>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252"/>
        <v>0.2</v>
      </c>
      <c r="AJ2185">
        <f t="shared" si="250"/>
        <v>0.27466666000000001</v>
      </c>
      <c r="AK2185">
        <f t="shared" si="251"/>
        <v>1</v>
      </c>
      <c r="AL2185">
        <f t="shared" si="245"/>
        <v>6</v>
      </c>
    </row>
    <row r="2186" spans="1:38" hidden="1" x14ac:dyDescent="0.3">
      <c r="A2186">
        <v>21</v>
      </c>
      <c r="B2186">
        <v>45</v>
      </c>
      <c r="C2186">
        <f>IF(OR($L2186=TRUE,$A2186=0,MOD($A2186,ChapterTable!$R$20)&lt;&gt;0),
MAX(0,INT(($B2186+ChapterTable!$P$26+VLOOKUP(SUBSTITUTE(C$1,"성장단계","")&amp;"단계오프셋",ChapterTable!$R:$S,2,0))/ChapterTable!$P$23)),
MAX(0,INT(($B2186+ChapterTable!$R$26+VLOOKUP(SUBSTITUTE(C$1,"성장단계","")&amp;"보스단계오프셋",ChapterTable!$R:$S,2,0))/ChapterTable!$R$23)))</f>
        <v>4</v>
      </c>
      <c r="D2186">
        <f>IF(OR($L2186=TRUE,$A2186=0,MOD($A2186,ChapterTable!$R$20)&lt;&gt;0),
MAX(0,INT(($B2186+ChapterTable!$P$26+VLOOKUP(SUBSTITUTE(D$1,"성장단계","")&amp;"단계오프셋",ChapterTable!$R:$S,2,0))/ChapterTable!$P$23)),
MAX(0,INT(($B2186+ChapterTable!$R$26+VLOOKUP(SUBSTITUTE(D$1,"성장단계","")&amp;"보스단계오프셋",ChapterTable!$R:$S,2,0))/ChapterTable!$R$23)))</f>
        <v>4</v>
      </c>
      <c r="E2186" s="1">
        <f ca="1">IF(AND($A2186=0,$B2186=1),
    VLOOKUP(1,ChapterTable!$1:$1048576,MATCH("최종"&amp;SUBSTITUTE(SUBSTITUTE(E$1,"standard",""),"|Float",""),ChapterTable!$1:$1,0),0)*ChapterTable!$P$17,
  IF(AND($A2186=0,$B2186=0),
    E2187,
  IF($B2186=0,
    VLOOKUP($A2186,ChapterTable!$1:$1048576,MATCH("최종"&amp;SUBSTITUTE(SUBSTITUTE(E$1,"standard",""),"|Float",""),ChapterTable!$1:$1,0),0),
  IF($B2186=1,
    IF($L2186=FALSE,
      VLOOKUP($A2186,ChapterTable!$1:$1048576,MATCH("최종"&amp;SUBSTITUTE(SUBSTITUTE(E$1,"standard",""),"|Float",""),ChapterTable!$1:$1,0),0),
      VLOOKUP($A2186-ChapterTable!$P$11,ChapterTable!$1:$1048576,MATCH("최종"&amp;SUBSTITUTE(SUBSTITUTE(E$1,"standard",""),"|Float",""),ChapterTable!$1:$1,0),0)*ChapterTable!$P$14
    ),
  OFFSET(E2186,-$B2186+IF($L2186,1,0),0)*IF($B2186&gt;OFFSET($B2186,1,0),ChapterTable!$R$17,1)*
    (VLOOKUP(SUBSTITUTE(SUBSTITUTE(E$1,"standard",""),"|Float","")&amp;IF(OR($L2186=TRUE,$A2186=0,MOD($A2186,ChapterTable!$R$20)&lt;&gt;0),"","보스")&amp;"인게임누적곱배수",ChapterTable!$R:$S,2,0)^C2186
    +VLOOKUP(SUBSTITUTE(SUBSTITUTE(E$1,"standard",""),"|Float","")&amp;IF(OR($L2186=TRUE,$A2186=0,MOD($A2186,ChapterTable!$R$20)&lt;&gt;0),"","보스")&amp;"인게임누적합배수",ChapterTable!$R:$S,2,0)*C2186)
  )
  )
  )
)</f>
        <v>550662.51450119016</v>
      </c>
      <c r="F2186" s="1">
        <f ca="1">IF(AND($A2186=0,$B2186=1),
    VLOOKUP(1,ChapterTable!$1:$1048576,MATCH("최종"&amp;SUBSTITUTE(SUBSTITUTE(F$1,"standard",""),"|Float",""),ChapterTable!$1:$1,0),0)*ChapterTable!$P$17,
  IF(AND($A2186=0,$B2186=0),
    F2187,
  IF($B2186=0,
    VLOOKUP($A2186,ChapterTable!$1:$1048576,MATCH("최종"&amp;SUBSTITUTE(SUBSTITUTE(F$1,"standard",""),"|Float",""),ChapterTable!$1:$1,0),0),
  IF($B2186=1,
    IF($L2186=FALSE,
      VLOOKUP($A2186,ChapterTable!$1:$1048576,MATCH("최종"&amp;SUBSTITUTE(SUBSTITUTE(F$1,"standard",""),"|Float",""),ChapterTable!$1:$1,0),0),
      VLOOKUP($A2186-ChapterTable!$P$11,ChapterTable!$1:$1048576,MATCH("최종"&amp;SUBSTITUTE(SUBSTITUTE(F$1,"standard",""),"|Float",""),ChapterTable!$1:$1,0),0)*ChapterTable!$P$14
    ),
  OFFSET(F2186,-$B2186+IF($L2186,1,0),0)*
    (VLOOKUP(SUBSTITUTE(SUBSTITUTE(F$1,"standard",""),"|Float","")&amp;IF(OR($L2186=TRUE,$A2186=0,MOD($A2186,ChapterTable!$R$20)&lt;&gt;0),"","보스")&amp;"인게임누적곱배수",ChapterTable!$R:$S,2,0)^D2186
    +VLOOKUP(SUBSTITUTE(SUBSTITUTE(F$1,"standard",""),"|Float","")&amp;IF(OR($L2186=TRUE,$A2186=0,MOD($A2186,ChapterTable!$R$20)&lt;&gt;0),"","보스")&amp;"인게임누적합배수",ChapterTable!$R:$S,2,0)*D2186)
  )
  )
  )
)</f>
        <v>165708.62704896927</v>
      </c>
      <c r="G2186" t="s">
        <v>715</v>
      </c>
      <c r="J2186" t="str">
        <f>IF(ISBLANK(I2186),"",
IFERROR(VLOOKUP(I2186,[1]StringTable!$1:$1048576,MATCH("kor|String",[1]StringTable!$1:$1,0),0),
"스트링없음"))</f>
        <v/>
      </c>
      <c r="L2186" t="b">
        <v>1</v>
      </c>
      <c r="N2186" t="str">
        <f>IF(ISBLANK(M2186),"",IF(ISERROR(VLOOKUP(M2186,MapTable!$A:$A,1,0)),"맵없음",""))</f>
        <v/>
      </c>
      <c r="O2186">
        <f t="shared" si="246"/>
        <v>11</v>
      </c>
      <c r="Q2186">
        <f t="shared" si="247"/>
        <v>11</v>
      </c>
      <c r="R2186" t="b">
        <f t="shared" ca="1" si="248"/>
        <v>1</v>
      </c>
      <c r="T2186" t="b">
        <f t="shared" ca="1" si="249"/>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252"/>
        <v>0.2</v>
      </c>
      <c r="AJ2186">
        <f t="shared" si="250"/>
        <v>0.27466666000000001</v>
      </c>
      <c r="AK2186">
        <f t="shared" si="251"/>
        <v>1</v>
      </c>
      <c r="AL2186">
        <f t="shared" si="245"/>
        <v>6</v>
      </c>
    </row>
    <row r="2187" spans="1:38" hidden="1" x14ac:dyDescent="0.3">
      <c r="A2187">
        <v>21</v>
      </c>
      <c r="B2187">
        <v>46</v>
      </c>
      <c r="C2187">
        <f>IF(OR($L2187=TRUE,$A2187=0,MOD($A2187,ChapterTable!$R$20)&lt;&gt;0),
MAX(0,INT(($B2187+ChapterTable!$P$26+VLOOKUP(SUBSTITUTE(C$1,"성장단계","")&amp;"단계오프셋",ChapterTable!$R:$S,2,0))/ChapterTable!$P$23)),
MAX(0,INT(($B2187+ChapterTable!$R$26+VLOOKUP(SUBSTITUTE(C$1,"성장단계","")&amp;"보스단계오프셋",ChapterTable!$R:$S,2,0))/ChapterTable!$R$23)))</f>
        <v>5</v>
      </c>
      <c r="D2187">
        <f>IF(OR($L2187=TRUE,$A2187=0,MOD($A2187,ChapterTable!$R$20)&lt;&gt;0),
MAX(0,INT(($B2187+ChapterTable!$P$26+VLOOKUP(SUBSTITUTE(D$1,"성장단계","")&amp;"단계오프셋",ChapterTable!$R:$S,2,0))/ChapterTable!$P$23)),
MAX(0,INT(($B2187+ChapterTable!$R$26+VLOOKUP(SUBSTITUTE(D$1,"성장단계","")&amp;"보스단계오프셋",ChapterTable!$R:$S,2,0))/ChapterTable!$R$23)))</f>
        <v>4</v>
      </c>
      <c r="E2187" s="1">
        <f ca="1">IF(AND($A2187=0,$B2187=1),
    VLOOKUP(1,ChapterTable!$1:$1048576,MATCH("최종"&amp;SUBSTITUTE(SUBSTITUTE(E$1,"standard",""),"|Float",""),ChapterTable!$1:$1,0),0)*ChapterTable!$P$17,
  IF(AND($A2187=0,$B2187=0),
    E2188,
  IF($B2187=0,
    VLOOKUP($A2187,ChapterTable!$1:$1048576,MATCH("최종"&amp;SUBSTITUTE(SUBSTITUTE(E$1,"standard",""),"|Float",""),ChapterTable!$1:$1,0),0),
  IF($B2187=1,
    IF($L2187=FALSE,
      VLOOKUP($A2187,ChapterTable!$1:$1048576,MATCH("최종"&amp;SUBSTITUTE(SUBSTITUTE(E$1,"standard",""),"|Float",""),ChapterTable!$1:$1,0),0),
      VLOOKUP($A2187-ChapterTable!$P$11,ChapterTable!$1:$1048576,MATCH("최종"&amp;SUBSTITUTE(SUBSTITUTE(E$1,"standard",""),"|Float",""),ChapterTable!$1:$1,0),0)*ChapterTable!$P$14
    ),
  OFFSET(E2187,-$B2187+IF($L2187,1,0),0)*IF($B2187&gt;OFFSET($B2187,1,0),ChapterTable!$R$17,1)*
    (VLOOKUP(SUBSTITUTE(SUBSTITUTE(E$1,"standard",""),"|Float","")&amp;IF(OR($L2187=TRUE,$A2187=0,MOD($A2187,ChapterTable!$R$20)&lt;&gt;0),"","보스")&amp;"인게임누적곱배수",ChapterTable!$R:$S,2,0)^C2187
    +VLOOKUP(SUBSTITUTE(SUBSTITUTE(E$1,"standard",""),"|Float","")&amp;IF(OR($L2187=TRUE,$A2187=0,MOD($A2187,ChapterTable!$R$20)&lt;&gt;0),"","보스")&amp;"인게임누적합배수",ChapterTable!$R:$S,2,0)*C2187)
  )
  )
  )
)</f>
        <v>611847.23833465576</v>
      </c>
      <c r="F2187" s="1">
        <f ca="1">IF(AND($A2187=0,$B2187=1),
    VLOOKUP(1,ChapterTable!$1:$1048576,MATCH("최종"&amp;SUBSTITUTE(SUBSTITUTE(F$1,"standard",""),"|Float",""),ChapterTable!$1:$1,0),0)*ChapterTable!$P$17,
  IF(AND($A2187=0,$B2187=0),
    F2188,
  IF($B2187=0,
    VLOOKUP($A2187,ChapterTable!$1:$1048576,MATCH("최종"&amp;SUBSTITUTE(SUBSTITUTE(F$1,"standard",""),"|Float",""),ChapterTable!$1:$1,0),0),
  IF($B2187=1,
    IF($L2187=FALSE,
      VLOOKUP($A2187,ChapterTable!$1:$1048576,MATCH("최종"&amp;SUBSTITUTE(SUBSTITUTE(F$1,"standard",""),"|Float",""),ChapterTable!$1:$1,0),0),
      VLOOKUP($A2187-ChapterTable!$P$11,ChapterTable!$1:$1048576,MATCH("최종"&amp;SUBSTITUTE(SUBSTITUTE(F$1,"standard",""),"|Float",""),ChapterTable!$1:$1,0),0)*ChapterTable!$P$14
    ),
  OFFSET(F2187,-$B2187+IF($L2187,1,0),0)*
    (VLOOKUP(SUBSTITUTE(SUBSTITUTE(F$1,"standard",""),"|Float","")&amp;IF(OR($L2187=TRUE,$A2187=0,MOD($A2187,ChapterTable!$R$20)&lt;&gt;0),"","보스")&amp;"인게임누적곱배수",ChapterTable!$R:$S,2,0)^D2187
    +VLOOKUP(SUBSTITUTE(SUBSTITUTE(F$1,"standard",""),"|Float","")&amp;IF(OR($L2187=TRUE,$A2187=0,MOD($A2187,ChapterTable!$R$20)&lt;&gt;0),"","보스")&amp;"인게임누적합배수",ChapterTable!$R:$S,2,0)*D2187)
  )
  )
  )
)</f>
        <v>165708.62704896927</v>
      </c>
      <c r="G2187" t="s">
        <v>715</v>
      </c>
      <c r="J2187" t="str">
        <f>IF(ISBLANK(I2187),"",
IFERROR(VLOOKUP(I2187,[1]StringTable!$1:$1048576,MATCH("kor|String",[1]StringTable!$1:$1,0),0),
"스트링없음"))</f>
        <v/>
      </c>
      <c r="L2187" t="b">
        <v>1</v>
      </c>
      <c r="N2187" t="str">
        <f>IF(ISBLANK(M2187),"",IF(ISERROR(VLOOKUP(M2187,MapTable!$A:$A,1,0)),"맵없음",""))</f>
        <v/>
      </c>
      <c r="O2187">
        <f t="shared" si="246"/>
        <v>5</v>
      </c>
      <c r="Q2187">
        <f t="shared" si="247"/>
        <v>5</v>
      </c>
      <c r="R2187" t="b">
        <f t="shared" ca="1" si="248"/>
        <v>1</v>
      </c>
      <c r="T2187" t="b">
        <f t="shared" ca="1" si="249"/>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252"/>
        <v>0.2</v>
      </c>
      <c r="AJ2187">
        <f t="shared" si="250"/>
        <v>0.27466666000000001</v>
      </c>
      <c r="AK2187">
        <f t="shared" si="251"/>
        <v>1</v>
      </c>
      <c r="AL2187">
        <f t="shared" si="245"/>
        <v>6</v>
      </c>
    </row>
    <row r="2188" spans="1:38" hidden="1" x14ac:dyDescent="0.3">
      <c r="A2188">
        <v>21</v>
      </c>
      <c r="B2188">
        <v>47</v>
      </c>
      <c r="C2188">
        <f>IF(OR($L2188=TRUE,$A2188=0,MOD($A2188,ChapterTable!$R$20)&lt;&gt;0),
MAX(0,INT(($B2188+ChapterTable!$P$26+VLOOKUP(SUBSTITUTE(C$1,"성장단계","")&amp;"단계오프셋",ChapterTable!$R:$S,2,0))/ChapterTable!$P$23)),
MAX(0,INT(($B2188+ChapterTable!$R$26+VLOOKUP(SUBSTITUTE(C$1,"성장단계","")&amp;"보스단계오프셋",ChapterTable!$R:$S,2,0))/ChapterTable!$R$23)))</f>
        <v>5</v>
      </c>
      <c r="D2188">
        <f>IF(OR($L2188=TRUE,$A2188=0,MOD($A2188,ChapterTable!$R$20)&lt;&gt;0),
MAX(0,INT(($B2188+ChapterTable!$P$26+VLOOKUP(SUBSTITUTE(D$1,"성장단계","")&amp;"단계오프셋",ChapterTable!$R:$S,2,0))/ChapterTable!$P$23)),
MAX(0,INT(($B2188+ChapterTable!$R$26+VLOOKUP(SUBSTITUTE(D$1,"성장단계","")&amp;"보스단계오프셋",ChapterTable!$R:$S,2,0))/ChapterTable!$R$23)))</f>
        <v>4</v>
      </c>
      <c r="E2188" s="1">
        <f ca="1">IF(AND($A2188=0,$B2188=1),
    VLOOKUP(1,ChapterTable!$1:$1048576,MATCH("최종"&amp;SUBSTITUTE(SUBSTITUTE(E$1,"standard",""),"|Float",""),ChapterTable!$1:$1,0),0)*ChapterTable!$P$17,
  IF(AND($A2188=0,$B2188=0),
    E2189,
  IF($B2188=0,
    VLOOKUP($A2188,ChapterTable!$1:$1048576,MATCH("최종"&amp;SUBSTITUTE(SUBSTITUTE(E$1,"standard",""),"|Float",""),ChapterTable!$1:$1,0),0),
  IF($B2188=1,
    IF($L2188=FALSE,
      VLOOKUP($A2188,ChapterTable!$1:$1048576,MATCH("최종"&amp;SUBSTITUTE(SUBSTITUTE(E$1,"standard",""),"|Float",""),ChapterTable!$1:$1,0),0),
      VLOOKUP($A2188-ChapterTable!$P$11,ChapterTable!$1:$1048576,MATCH("최종"&amp;SUBSTITUTE(SUBSTITUTE(E$1,"standard",""),"|Float",""),ChapterTable!$1:$1,0),0)*ChapterTable!$P$14
    ),
  OFFSET(E2188,-$B2188+IF($L2188,1,0),0)*IF($B2188&gt;OFFSET($B2188,1,0),ChapterTable!$R$17,1)*
    (VLOOKUP(SUBSTITUTE(SUBSTITUTE(E$1,"standard",""),"|Float","")&amp;IF(OR($L2188=TRUE,$A2188=0,MOD($A2188,ChapterTable!$R$20)&lt;&gt;0),"","보스")&amp;"인게임누적곱배수",ChapterTable!$R:$S,2,0)^C2188
    +VLOOKUP(SUBSTITUTE(SUBSTITUTE(E$1,"standard",""),"|Float","")&amp;IF(OR($L2188=TRUE,$A2188=0,MOD($A2188,ChapterTable!$R$20)&lt;&gt;0),"","보스")&amp;"인게임누적합배수",ChapterTable!$R:$S,2,0)*C2188)
  )
  )
  )
)</f>
        <v>611847.23833465576</v>
      </c>
      <c r="F2188" s="1">
        <f ca="1">IF(AND($A2188=0,$B2188=1),
    VLOOKUP(1,ChapterTable!$1:$1048576,MATCH("최종"&amp;SUBSTITUTE(SUBSTITUTE(F$1,"standard",""),"|Float",""),ChapterTable!$1:$1,0),0)*ChapterTable!$P$17,
  IF(AND($A2188=0,$B2188=0),
    F2189,
  IF($B2188=0,
    VLOOKUP($A2188,ChapterTable!$1:$1048576,MATCH("최종"&amp;SUBSTITUTE(SUBSTITUTE(F$1,"standard",""),"|Float",""),ChapterTable!$1:$1,0),0),
  IF($B2188=1,
    IF($L2188=FALSE,
      VLOOKUP($A2188,ChapterTable!$1:$1048576,MATCH("최종"&amp;SUBSTITUTE(SUBSTITUTE(F$1,"standard",""),"|Float",""),ChapterTable!$1:$1,0),0),
      VLOOKUP($A2188-ChapterTable!$P$11,ChapterTable!$1:$1048576,MATCH("최종"&amp;SUBSTITUTE(SUBSTITUTE(F$1,"standard",""),"|Float",""),ChapterTable!$1:$1,0),0)*ChapterTable!$P$14
    ),
  OFFSET(F2188,-$B2188+IF($L2188,1,0),0)*
    (VLOOKUP(SUBSTITUTE(SUBSTITUTE(F$1,"standard",""),"|Float","")&amp;IF(OR($L2188=TRUE,$A2188=0,MOD($A2188,ChapterTable!$R$20)&lt;&gt;0),"","보스")&amp;"인게임누적곱배수",ChapterTable!$R:$S,2,0)^D2188
    +VLOOKUP(SUBSTITUTE(SUBSTITUTE(F$1,"standard",""),"|Float","")&amp;IF(OR($L2188=TRUE,$A2188=0,MOD($A2188,ChapterTable!$R$20)&lt;&gt;0),"","보스")&amp;"인게임누적합배수",ChapterTable!$R:$S,2,0)*D2188)
  )
  )
  )
)</f>
        <v>165708.62704896927</v>
      </c>
      <c r="G2188" t="s">
        <v>715</v>
      </c>
      <c r="J2188" t="str">
        <f>IF(ISBLANK(I2188),"",
IFERROR(VLOOKUP(I2188,[1]StringTable!$1:$1048576,MATCH("kor|String",[1]StringTable!$1:$1,0),0),
"스트링없음"))</f>
        <v/>
      </c>
      <c r="L2188" t="b">
        <v>1</v>
      </c>
      <c r="N2188" t="str">
        <f>IF(ISBLANK(M2188),"",IF(ISERROR(VLOOKUP(M2188,MapTable!$A:$A,1,0)),"맵없음",""))</f>
        <v/>
      </c>
      <c r="O2188">
        <f t="shared" si="246"/>
        <v>5</v>
      </c>
      <c r="Q2188">
        <f t="shared" si="247"/>
        <v>5</v>
      </c>
      <c r="R2188" t="b">
        <f t="shared" ca="1" si="248"/>
        <v>1</v>
      </c>
      <c r="T2188" t="b">
        <f t="shared" ca="1" si="249"/>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252"/>
        <v>0.2</v>
      </c>
      <c r="AJ2188">
        <f t="shared" si="250"/>
        <v>0.27466666000000001</v>
      </c>
      <c r="AK2188">
        <f t="shared" si="251"/>
        <v>1</v>
      </c>
      <c r="AL2188">
        <f t="shared" si="245"/>
        <v>6</v>
      </c>
    </row>
    <row r="2189" spans="1:38" hidden="1" x14ac:dyDescent="0.3">
      <c r="A2189">
        <v>21</v>
      </c>
      <c r="B2189">
        <v>48</v>
      </c>
      <c r="C2189">
        <f>IF(OR($L2189=TRUE,$A2189=0,MOD($A2189,ChapterTable!$R$20)&lt;&gt;0),
MAX(0,INT(($B2189+ChapterTable!$P$26+VLOOKUP(SUBSTITUTE(C$1,"성장단계","")&amp;"단계오프셋",ChapterTable!$R:$S,2,0))/ChapterTable!$P$23)),
MAX(0,INT(($B2189+ChapterTable!$R$26+VLOOKUP(SUBSTITUTE(C$1,"성장단계","")&amp;"보스단계오프셋",ChapterTable!$R:$S,2,0))/ChapterTable!$R$23)))</f>
        <v>5</v>
      </c>
      <c r="D2189">
        <f>IF(OR($L2189=TRUE,$A2189=0,MOD($A2189,ChapterTable!$R$20)&lt;&gt;0),
MAX(0,INT(($B2189+ChapterTable!$P$26+VLOOKUP(SUBSTITUTE(D$1,"성장단계","")&amp;"단계오프셋",ChapterTable!$R:$S,2,0))/ChapterTable!$P$23)),
MAX(0,INT(($B2189+ChapterTable!$R$26+VLOOKUP(SUBSTITUTE(D$1,"성장단계","")&amp;"보스단계오프셋",ChapterTable!$R:$S,2,0))/ChapterTable!$R$23)))</f>
        <v>4</v>
      </c>
      <c r="E2189" s="1">
        <f ca="1">IF(AND($A2189=0,$B2189=1),
    VLOOKUP(1,ChapterTable!$1:$1048576,MATCH("최종"&amp;SUBSTITUTE(SUBSTITUTE(E$1,"standard",""),"|Float",""),ChapterTable!$1:$1,0),0)*ChapterTable!$P$17,
  IF(AND($A2189=0,$B2189=0),
    E2190,
  IF($B2189=0,
    VLOOKUP($A2189,ChapterTable!$1:$1048576,MATCH("최종"&amp;SUBSTITUTE(SUBSTITUTE(E$1,"standard",""),"|Float",""),ChapterTable!$1:$1,0),0),
  IF($B2189=1,
    IF($L2189=FALSE,
      VLOOKUP($A2189,ChapterTable!$1:$1048576,MATCH("최종"&amp;SUBSTITUTE(SUBSTITUTE(E$1,"standard",""),"|Float",""),ChapterTable!$1:$1,0),0),
      VLOOKUP($A2189-ChapterTable!$P$11,ChapterTable!$1:$1048576,MATCH("최종"&amp;SUBSTITUTE(SUBSTITUTE(E$1,"standard",""),"|Float",""),ChapterTable!$1:$1,0),0)*ChapterTable!$P$14
    ),
  OFFSET(E2189,-$B2189+IF($L2189,1,0),0)*IF($B2189&gt;OFFSET($B2189,1,0),ChapterTable!$R$17,1)*
    (VLOOKUP(SUBSTITUTE(SUBSTITUTE(E$1,"standard",""),"|Float","")&amp;IF(OR($L2189=TRUE,$A2189=0,MOD($A2189,ChapterTable!$R$20)&lt;&gt;0),"","보스")&amp;"인게임누적곱배수",ChapterTable!$R:$S,2,0)^C2189
    +VLOOKUP(SUBSTITUTE(SUBSTITUTE(E$1,"standard",""),"|Float","")&amp;IF(OR($L2189=TRUE,$A2189=0,MOD($A2189,ChapterTable!$R$20)&lt;&gt;0),"","보스")&amp;"인게임누적합배수",ChapterTable!$R:$S,2,0)*C2189)
  )
  )
  )
)</f>
        <v>611847.23833465576</v>
      </c>
      <c r="F2189" s="1">
        <f ca="1">IF(AND($A2189=0,$B2189=1),
    VLOOKUP(1,ChapterTable!$1:$1048576,MATCH("최종"&amp;SUBSTITUTE(SUBSTITUTE(F$1,"standard",""),"|Float",""),ChapterTable!$1:$1,0),0)*ChapterTable!$P$17,
  IF(AND($A2189=0,$B2189=0),
    F2190,
  IF($B2189=0,
    VLOOKUP($A2189,ChapterTable!$1:$1048576,MATCH("최종"&amp;SUBSTITUTE(SUBSTITUTE(F$1,"standard",""),"|Float",""),ChapterTable!$1:$1,0),0),
  IF($B2189=1,
    IF($L2189=FALSE,
      VLOOKUP($A2189,ChapterTable!$1:$1048576,MATCH("최종"&amp;SUBSTITUTE(SUBSTITUTE(F$1,"standard",""),"|Float",""),ChapterTable!$1:$1,0),0),
      VLOOKUP($A2189-ChapterTable!$P$11,ChapterTable!$1:$1048576,MATCH("최종"&amp;SUBSTITUTE(SUBSTITUTE(F$1,"standard",""),"|Float",""),ChapterTable!$1:$1,0),0)*ChapterTable!$P$14
    ),
  OFFSET(F2189,-$B2189+IF($L2189,1,0),0)*
    (VLOOKUP(SUBSTITUTE(SUBSTITUTE(F$1,"standard",""),"|Float","")&amp;IF(OR($L2189=TRUE,$A2189=0,MOD($A2189,ChapterTable!$R$20)&lt;&gt;0),"","보스")&amp;"인게임누적곱배수",ChapterTable!$R:$S,2,0)^D2189
    +VLOOKUP(SUBSTITUTE(SUBSTITUTE(F$1,"standard",""),"|Float","")&amp;IF(OR($L2189=TRUE,$A2189=0,MOD($A2189,ChapterTable!$R$20)&lt;&gt;0),"","보스")&amp;"인게임누적합배수",ChapterTable!$R:$S,2,0)*D2189)
  )
  )
  )
)</f>
        <v>165708.62704896927</v>
      </c>
      <c r="G2189" t="s">
        <v>715</v>
      </c>
      <c r="J2189" t="str">
        <f>IF(ISBLANK(I2189),"",
IFERROR(VLOOKUP(I2189,[1]StringTable!$1:$1048576,MATCH("kor|String",[1]StringTable!$1:$1,0),0),
"스트링없음"))</f>
        <v/>
      </c>
      <c r="L2189" t="b">
        <v>1</v>
      </c>
      <c r="N2189" t="str">
        <f>IF(ISBLANK(M2189),"",IF(ISERROR(VLOOKUP(M2189,MapTable!$A:$A,1,0)),"맵없음",""))</f>
        <v/>
      </c>
      <c r="O2189">
        <f t="shared" si="246"/>
        <v>5</v>
      </c>
      <c r="Q2189">
        <f t="shared" si="247"/>
        <v>5</v>
      </c>
      <c r="R2189" t="b">
        <f t="shared" ca="1" si="248"/>
        <v>1</v>
      </c>
      <c r="T2189" t="b">
        <f t="shared" ca="1" si="249"/>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252"/>
        <v>0.2</v>
      </c>
      <c r="AJ2189">
        <f t="shared" si="250"/>
        <v>0.27466666000000001</v>
      </c>
      <c r="AK2189">
        <f t="shared" si="251"/>
        <v>1</v>
      </c>
      <c r="AL2189">
        <f t="shared" si="245"/>
        <v>6</v>
      </c>
    </row>
    <row r="2190" spans="1:38" hidden="1" x14ac:dyDescent="0.3">
      <c r="A2190">
        <v>21</v>
      </c>
      <c r="B2190">
        <v>49</v>
      </c>
      <c r="C2190">
        <f>IF(OR($L2190=TRUE,$A2190=0,MOD($A2190,ChapterTable!$R$20)&lt;&gt;0),
MAX(0,INT(($B2190+ChapterTable!$P$26+VLOOKUP(SUBSTITUTE(C$1,"성장단계","")&amp;"단계오프셋",ChapterTable!$R:$S,2,0))/ChapterTable!$P$23)),
MAX(0,INT(($B2190+ChapterTable!$R$26+VLOOKUP(SUBSTITUTE(C$1,"성장단계","")&amp;"보스단계오프셋",ChapterTable!$R:$S,2,0))/ChapterTable!$R$23)))</f>
        <v>5</v>
      </c>
      <c r="D2190">
        <f>IF(OR($L2190=TRUE,$A2190=0,MOD($A2190,ChapterTable!$R$20)&lt;&gt;0),
MAX(0,INT(($B2190+ChapterTable!$P$26+VLOOKUP(SUBSTITUTE(D$1,"성장단계","")&amp;"단계오프셋",ChapterTable!$R:$S,2,0))/ChapterTable!$P$23)),
MAX(0,INT(($B2190+ChapterTable!$R$26+VLOOKUP(SUBSTITUTE(D$1,"성장단계","")&amp;"보스단계오프셋",ChapterTable!$R:$S,2,0))/ChapterTable!$R$23)))</f>
        <v>4</v>
      </c>
      <c r="E2190" s="1">
        <f ca="1">IF(AND($A2190=0,$B2190=1),
    VLOOKUP(1,ChapterTable!$1:$1048576,MATCH("최종"&amp;SUBSTITUTE(SUBSTITUTE(E$1,"standard",""),"|Float",""),ChapterTable!$1:$1,0),0)*ChapterTable!$P$17,
  IF(AND($A2190=0,$B2190=0),
    E2191,
  IF($B2190=0,
    VLOOKUP($A2190,ChapterTable!$1:$1048576,MATCH("최종"&amp;SUBSTITUTE(SUBSTITUTE(E$1,"standard",""),"|Float",""),ChapterTable!$1:$1,0),0),
  IF($B2190=1,
    IF($L2190=FALSE,
      VLOOKUP($A2190,ChapterTable!$1:$1048576,MATCH("최종"&amp;SUBSTITUTE(SUBSTITUTE(E$1,"standard",""),"|Float",""),ChapterTable!$1:$1,0),0),
      VLOOKUP($A2190-ChapterTable!$P$11,ChapterTable!$1:$1048576,MATCH("최종"&amp;SUBSTITUTE(SUBSTITUTE(E$1,"standard",""),"|Float",""),ChapterTable!$1:$1,0),0)*ChapterTable!$P$14
    ),
  OFFSET(E2190,-$B2190+IF($L2190,1,0),0)*IF($B2190&gt;OFFSET($B2190,1,0),ChapterTable!$R$17,1)*
    (VLOOKUP(SUBSTITUTE(SUBSTITUTE(E$1,"standard",""),"|Float","")&amp;IF(OR($L2190=TRUE,$A2190=0,MOD($A2190,ChapterTable!$R$20)&lt;&gt;0),"","보스")&amp;"인게임누적곱배수",ChapterTable!$R:$S,2,0)^C2190
    +VLOOKUP(SUBSTITUTE(SUBSTITUTE(E$1,"standard",""),"|Float","")&amp;IF(OR($L2190=TRUE,$A2190=0,MOD($A2190,ChapterTable!$R$20)&lt;&gt;0),"","보스")&amp;"인게임누적합배수",ChapterTable!$R:$S,2,0)*C2190)
  )
  )
  )
)</f>
        <v>611847.23833465576</v>
      </c>
      <c r="F2190" s="1">
        <f ca="1">IF(AND($A2190=0,$B2190=1),
    VLOOKUP(1,ChapterTable!$1:$1048576,MATCH("최종"&amp;SUBSTITUTE(SUBSTITUTE(F$1,"standard",""),"|Float",""),ChapterTable!$1:$1,0),0)*ChapterTable!$P$17,
  IF(AND($A2190=0,$B2190=0),
    F2191,
  IF($B2190=0,
    VLOOKUP($A2190,ChapterTable!$1:$1048576,MATCH("최종"&amp;SUBSTITUTE(SUBSTITUTE(F$1,"standard",""),"|Float",""),ChapterTable!$1:$1,0),0),
  IF($B2190=1,
    IF($L2190=FALSE,
      VLOOKUP($A2190,ChapterTable!$1:$1048576,MATCH("최종"&amp;SUBSTITUTE(SUBSTITUTE(F$1,"standard",""),"|Float",""),ChapterTable!$1:$1,0),0),
      VLOOKUP($A2190-ChapterTable!$P$11,ChapterTable!$1:$1048576,MATCH("최종"&amp;SUBSTITUTE(SUBSTITUTE(F$1,"standard",""),"|Float",""),ChapterTable!$1:$1,0),0)*ChapterTable!$P$14
    ),
  OFFSET(F2190,-$B2190+IF($L2190,1,0),0)*
    (VLOOKUP(SUBSTITUTE(SUBSTITUTE(F$1,"standard",""),"|Float","")&amp;IF(OR($L2190=TRUE,$A2190=0,MOD($A2190,ChapterTable!$R$20)&lt;&gt;0),"","보스")&amp;"인게임누적곱배수",ChapterTable!$R:$S,2,0)^D2190
    +VLOOKUP(SUBSTITUTE(SUBSTITUTE(F$1,"standard",""),"|Float","")&amp;IF(OR($L2190=TRUE,$A2190=0,MOD($A2190,ChapterTable!$R$20)&lt;&gt;0),"","보스")&amp;"인게임누적합배수",ChapterTable!$R:$S,2,0)*D2190)
  )
  )
  )
)</f>
        <v>165708.62704896927</v>
      </c>
      <c r="G2190" t="s">
        <v>715</v>
      </c>
      <c r="J2190" t="str">
        <f>IF(ISBLANK(I2190),"",
IFERROR(VLOOKUP(I2190,[1]StringTable!$1:$1048576,MATCH("kor|String",[1]StringTable!$1:$1,0),0),
"스트링없음"))</f>
        <v/>
      </c>
      <c r="L2190" t="b">
        <v>1</v>
      </c>
      <c r="N2190" t="str">
        <f>IF(ISBLANK(M2190),"",IF(ISERROR(VLOOKUP(M2190,MapTable!$A:$A,1,0)),"맵없음",""))</f>
        <v/>
      </c>
      <c r="O2190">
        <f t="shared" si="246"/>
        <v>95</v>
      </c>
      <c r="Q2190">
        <f t="shared" si="247"/>
        <v>95</v>
      </c>
      <c r="R2190" t="b">
        <f t="shared" ca="1" si="248"/>
        <v>1</v>
      </c>
      <c r="T2190" t="b">
        <f t="shared" ca="1" si="249"/>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252"/>
        <v>0.2</v>
      </c>
      <c r="AJ2190">
        <f t="shared" si="250"/>
        <v>0.27466666000000001</v>
      </c>
      <c r="AK2190">
        <f t="shared" si="251"/>
        <v>1</v>
      </c>
      <c r="AL2190">
        <f t="shared" si="245"/>
        <v>6</v>
      </c>
    </row>
    <row r="2191" spans="1:38" hidden="1" x14ac:dyDescent="0.3">
      <c r="A2191">
        <v>21</v>
      </c>
      <c r="B2191">
        <v>50</v>
      </c>
      <c r="C2191">
        <f>IF(OR($L2191=TRUE,$A2191=0,MOD($A2191,ChapterTable!$R$20)&lt;&gt;0),
MAX(0,INT(($B2191+ChapterTable!$P$26+VLOOKUP(SUBSTITUTE(C$1,"성장단계","")&amp;"단계오프셋",ChapterTable!$R:$S,2,0))/ChapterTable!$P$23)),
MAX(0,INT(($B2191+ChapterTable!$R$26+VLOOKUP(SUBSTITUTE(C$1,"성장단계","")&amp;"보스단계오프셋",ChapterTable!$R:$S,2,0))/ChapterTable!$R$23)))</f>
        <v>5</v>
      </c>
      <c r="D2191">
        <f>IF(OR($L2191=TRUE,$A2191=0,MOD($A2191,ChapterTable!$R$20)&lt;&gt;0),
MAX(0,INT(($B2191+ChapterTable!$P$26+VLOOKUP(SUBSTITUTE(D$1,"성장단계","")&amp;"단계오프셋",ChapterTable!$R:$S,2,0))/ChapterTable!$P$23)),
MAX(0,INT(($B2191+ChapterTable!$R$26+VLOOKUP(SUBSTITUTE(D$1,"성장단계","")&amp;"보스단계오프셋",ChapterTable!$R:$S,2,0))/ChapterTable!$R$23)))</f>
        <v>4</v>
      </c>
      <c r="E2191" s="1">
        <f ca="1">IF(AND($A2191=0,$B2191=1),
    VLOOKUP(1,ChapterTable!$1:$1048576,MATCH("최종"&amp;SUBSTITUTE(SUBSTITUTE(E$1,"standard",""),"|Float",""),ChapterTable!$1:$1,0),0)*ChapterTable!$P$17,
  IF(AND($A2191=0,$B2191=0),
    E2192,
  IF($B2191=0,
    VLOOKUP($A2191,ChapterTable!$1:$1048576,MATCH("최종"&amp;SUBSTITUTE(SUBSTITUTE(E$1,"standard",""),"|Float",""),ChapterTable!$1:$1,0),0),
  IF($B2191=1,
    IF($L2191=FALSE,
      VLOOKUP($A2191,ChapterTable!$1:$1048576,MATCH("최종"&amp;SUBSTITUTE(SUBSTITUTE(E$1,"standard",""),"|Float",""),ChapterTable!$1:$1,0),0),
      VLOOKUP($A2191-ChapterTable!$P$11,ChapterTable!$1:$1048576,MATCH("최종"&amp;SUBSTITUTE(SUBSTITUTE(E$1,"standard",""),"|Float",""),ChapterTable!$1:$1,0),0)*ChapterTable!$P$14
    ),
  OFFSET(E2191,-$B2191+IF($L2191,1,0),0)*IF($B2191&gt;OFFSET($B2191,1,0),ChapterTable!$R$17,1)*
    (VLOOKUP(SUBSTITUTE(SUBSTITUTE(E$1,"standard",""),"|Float","")&amp;IF(OR($L2191=TRUE,$A2191=0,MOD($A2191,ChapterTable!$R$20)&lt;&gt;0),"","보스")&amp;"인게임누적곱배수",ChapterTable!$R:$S,2,0)^C2191
    +VLOOKUP(SUBSTITUTE(SUBSTITUTE(E$1,"standard",""),"|Float","")&amp;IF(OR($L2191=TRUE,$A2191=0,MOD($A2191,ChapterTable!$R$20)&lt;&gt;0),"","보스")&amp;"인게임누적합배수",ChapterTable!$R:$S,2,0)*C2191)
  )
  )
  )
)</f>
        <v>795401.40983505256</v>
      </c>
      <c r="F2191" s="1">
        <f ca="1">IF(AND($A2191=0,$B2191=1),
    VLOOKUP(1,ChapterTable!$1:$1048576,MATCH("최종"&amp;SUBSTITUTE(SUBSTITUTE(F$1,"standard",""),"|Float",""),ChapterTable!$1:$1,0),0)*ChapterTable!$P$17,
  IF(AND($A2191=0,$B2191=0),
    F2192,
  IF($B2191=0,
    VLOOKUP($A2191,ChapterTable!$1:$1048576,MATCH("최종"&amp;SUBSTITUTE(SUBSTITUTE(F$1,"standard",""),"|Float",""),ChapterTable!$1:$1,0),0),
  IF($B2191=1,
    IF($L2191=FALSE,
      VLOOKUP($A2191,ChapterTable!$1:$1048576,MATCH("최종"&amp;SUBSTITUTE(SUBSTITUTE(F$1,"standard",""),"|Float",""),ChapterTable!$1:$1,0),0),
      VLOOKUP($A2191-ChapterTable!$P$11,ChapterTable!$1:$1048576,MATCH("최종"&amp;SUBSTITUTE(SUBSTITUTE(F$1,"standard",""),"|Float",""),ChapterTable!$1:$1,0),0)*ChapterTable!$P$14
    ),
  OFFSET(F2191,-$B2191+IF($L2191,1,0),0)*
    (VLOOKUP(SUBSTITUTE(SUBSTITUTE(F$1,"standard",""),"|Float","")&amp;IF(OR($L2191=TRUE,$A2191=0,MOD($A2191,ChapterTable!$R$20)&lt;&gt;0),"","보스")&amp;"인게임누적곱배수",ChapterTable!$R:$S,2,0)^D2191
    +VLOOKUP(SUBSTITUTE(SUBSTITUTE(F$1,"standard",""),"|Float","")&amp;IF(OR($L2191=TRUE,$A2191=0,MOD($A2191,ChapterTable!$R$20)&lt;&gt;0),"","보스")&amp;"인게임누적합배수",ChapterTable!$R:$S,2,0)*D2191)
  )
  )
  )
)</f>
        <v>165708.62704896927</v>
      </c>
      <c r="G2191" t="s">
        <v>715</v>
      </c>
      <c r="J2191" t="str">
        <f>IF(ISBLANK(I2191),"",
IFERROR(VLOOKUP(I2191,[1]StringTable!$1:$1048576,MATCH("kor|String",[1]StringTable!$1:$1,0),0),
"스트링없음"))</f>
        <v/>
      </c>
      <c r="L2191" t="b">
        <v>1</v>
      </c>
      <c r="N2191" t="str">
        <f>IF(ISBLANK(M2191),"",IF(ISERROR(VLOOKUP(M2191,MapTable!$A:$A,1,0)),"맵없음",""))</f>
        <v/>
      </c>
      <c r="O2191">
        <f t="shared" si="246"/>
        <v>25</v>
      </c>
      <c r="Q2191">
        <f t="shared" si="247"/>
        <v>25</v>
      </c>
      <c r="R2191" t="b">
        <f t="shared" ca="1" si="248"/>
        <v>0</v>
      </c>
      <c r="T2191" t="b">
        <f t="shared" ca="1" si="249"/>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252"/>
        <v>0.2</v>
      </c>
      <c r="AJ2191">
        <f t="shared" si="250"/>
        <v>1</v>
      </c>
      <c r="AK2191">
        <f t="shared" si="251"/>
        <v>1</v>
      </c>
      <c r="AL2191">
        <f t="shared" si="245"/>
        <v>6</v>
      </c>
    </row>
    <row r="2192" spans="1:38" hidden="1" x14ac:dyDescent="0.3">
      <c r="A2192">
        <v>22</v>
      </c>
      <c r="B2192">
        <v>1</v>
      </c>
      <c r="C2192">
        <f>IF(OR($L2192=TRUE,$A2192=0,MOD($A2192,ChapterTable!$R$20)&lt;&gt;0),
MAX(0,INT(($B2192+ChapterTable!$P$26+VLOOKUP(SUBSTITUTE(C$1,"성장단계","")&amp;"단계오프셋",ChapterTable!$R:$S,2,0))/ChapterTable!$P$23)),
MAX(0,INT(($B2192+ChapterTable!$R$26+VLOOKUP(SUBSTITUTE(C$1,"성장단계","")&amp;"보스단계오프셋",ChapterTable!$R:$S,2,0))/ChapterTable!$R$23)))</f>
        <v>0</v>
      </c>
      <c r="D2192">
        <f>IF(OR($L2192=TRUE,$A2192=0,MOD($A2192,ChapterTable!$R$20)&lt;&gt;0),
MAX(0,INT(($B2192+ChapterTable!$P$26+VLOOKUP(SUBSTITUTE(D$1,"성장단계","")&amp;"단계오프셋",ChapterTable!$R:$S,2,0))/ChapterTable!$P$23)),
MAX(0,INT(($B2192+ChapterTable!$R$26+VLOOKUP(SUBSTITUTE(D$1,"성장단계","")&amp;"보스단계오프셋",ChapterTable!$R:$S,2,0))/ChapterTable!$R$23)))</f>
        <v>0</v>
      </c>
      <c r="E2192" s="1">
        <f ca="1">IF(AND($A2192=0,$B2192=1),
    VLOOKUP(1,ChapterTable!$1:$1048576,MATCH("최종"&amp;SUBSTITUTE(SUBSTITUTE(E$1,"standard",""),"|Float",""),ChapterTable!$1:$1,0),0)*ChapterTable!$P$17,
  IF(AND($A2192=0,$B2192=0),
    E2193,
  IF($B2192=0,
    VLOOKUP($A2192,ChapterTable!$1:$1048576,MATCH("최종"&amp;SUBSTITUTE(SUBSTITUTE(E$1,"standard",""),"|Float",""),ChapterTable!$1:$1,0),0),
  IF($B2192=1,
    IF($L2192=FALSE,
      VLOOKUP($A2192,ChapterTable!$1:$1048576,MATCH("최종"&amp;SUBSTITUTE(SUBSTITUTE(E$1,"standard",""),"|Float",""),ChapterTable!$1:$1,0),0),
      VLOOKUP($A2192-ChapterTable!$P$11,ChapterTable!$1:$1048576,MATCH("최종"&amp;SUBSTITUTE(SUBSTITUTE(E$1,"standard",""),"|Float",""),ChapterTable!$1:$1,0),0)*ChapterTable!$P$14
    ),
  OFFSET(E2192,-$B2192+IF($L2192,1,0),0)*IF($B2192&gt;OFFSET($B2192,1,0),ChapterTable!$R$17,1)*
    (VLOOKUP(SUBSTITUTE(SUBSTITUTE(E$1,"standard",""),"|Float","")&amp;IF(OR($L2192=TRUE,$A2192=0,MOD($A2192,ChapterTable!$R$20)&lt;&gt;0),"","보스")&amp;"인게임누적곱배수",ChapterTable!$R:$S,2,0)^C2192
    +VLOOKUP(SUBSTITUTE(SUBSTITUTE(E$1,"standard",""),"|Float","")&amp;IF(OR($L2192=TRUE,$A2192=0,MOD($A2192,ChapterTable!$R$20)&lt;&gt;0),"","보스")&amp;"인게임누적합배수",ChapterTable!$R:$S,2,0)*C2192)
  )
  )
  )
)</f>
        <v>458885.42875099176</v>
      </c>
      <c r="F2192" s="1">
        <f ca="1">IF(AND($A2192=0,$B2192=1),
    VLOOKUP(1,ChapterTable!$1:$1048576,MATCH("최종"&amp;SUBSTITUTE(SUBSTITUTE(F$1,"standard",""),"|Float",""),ChapterTable!$1:$1,0),0)*ChapterTable!$P$17,
  IF(AND($A2192=0,$B2192=0),
    F2193,
  IF($B2192=0,
    VLOOKUP($A2192,ChapterTable!$1:$1048576,MATCH("최종"&amp;SUBSTITUTE(SUBSTITUTE(F$1,"standard",""),"|Float",""),ChapterTable!$1:$1,0),0),
  IF($B2192=1,
    IF($L2192=FALSE,
      VLOOKUP($A2192,ChapterTable!$1:$1048576,MATCH("최종"&amp;SUBSTITUTE(SUBSTITUTE(F$1,"standard",""),"|Float",""),ChapterTable!$1:$1,0),0),
      VLOOKUP($A2192-ChapterTable!$P$11,ChapterTable!$1:$1048576,MATCH("최종"&amp;SUBSTITUTE(SUBSTITUTE(F$1,"standard",""),"|Float",""),ChapterTable!$1:$1,0),0)*ChapterTable!$P$14
    ),
  OFFSET(F2192,-$B2192+IF($L2192,1,0),0)*
    (VLOOKUP(SUBSTITUTE(SUBSTITUTE(F$1,"standard",""),"|Float","")&amp;IF(OR($L2192=TRUE,$A2192=0,MOD($A2192,ChapterTable!$R$20)&lt;&gt;0),"","보스")&amp;"인게임누적곱배수",ChapterTable!$R:$S,2,0)^D2192
    +VLOOKUP(SUBSTITUTE(SUBSTITUTE(F$1,"standard",""),"|Float","")&amp;IF(OR($L2192=TRUE,$A2192=0,MOD($A2192,ChapterTable!$R$20)&lt;&gt;0),"","보스")&amp;"인게임누적합배수",ChapterTable!$R:$S,2,0)*D2192)
  )
  )
  )
)</f>
        <v>191202.2619795799</v>
      </c>
      <c r="G2192" t="s">
        <v>715</v>
      </c>
      <c r="J2192" t="str">
        <f>IF(ISBLANK(I2192),"",
IFERROR(VLOOKUP(I2192,[1]StringTable!$1:$1048576,MATCH("kor|String",[1]StringTable!$1:$1,0),0),
"스트링없음"))</f>
        <v/>
      </c>
      <c r="L2192" t="b">
        <v>1</v>
      </c>
      <c r="N2192" t="str">
        <f>IF(ISBLANK(M2192),"",IF(ISERROR(VLOOKUP(M2192,MapTable!$A:$A,1,0)),"맵없음",""))</f>
        <v/>
      </c>
      <c r="O2192">
        <f t="shared" si="246"/>
        <v>1</v>
      </c>
      <c r="Q2192">
        <f t="shared" si="247"/>
        <v>1</v>
      </c>
      <c r="R2192" t="b">
        <f t="shared" ca="1" si="248"/>
        <v>1</v>
      </c>
      <c r="T2192" t="b">
        <f t="shared" ca="1" si="249"/>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252"/>
        <v>1</v>
      </c>
      <c r="AJ2192">
        <f t="shared" si="250"/>
        <v>1</v>
      </c>
      <c r="AK2192">
        <f t="shared" si="251"/>
        <v>1</v>
      </c>
      <c r="AL2192">
        <f t="shared" si="245"/>
        <v>7</v>
      </c>
    </row>
    <row r="2193" spans="1:38" hidden="1" x14ac:dyDescent="0.3">
      <c r="A2193">
        <v>22</v>
      </c>
      <c r="B2193">
        <v>2</v>
      </c>
      <c r="C2193">
        <f>IF(OR($L2193=TRUE,$A2193=0,MOD($A2193,ChapterTable!$R$20)&lt;&gt;0),
MAX(0,INT(($B2193+ChapterTable!$P$26+VLOOKUP(SUBSTITUTE(C$1,"성장단계","")&amp;"단계오프셋",ChapterTable!$R:$S,2,0))/ChapterTable!$P$23)),
MAX(0,INT(($B2193+ChapterTable!$R$26+VLOOKUP(SUBSTITUTE(C$1,"성장단계","")&amp;"보스단계오프셋",ChapterTable!$R:$S,2,0))/ChapterTable!$R$23)))</f>
        <v>0</v>
      </c>
      <c r="D2193">
        <f>IF(OR($L2193=TRUE,$A2193=0,MOD($A2193,ChapterTable!$R$20)&lt;&gt;0),
MAX(0,INT(($B2193+ChapterTable!$P$26+VLOOKUP(SUBSTITUTE(D$1,"성장단계","")&amp;"단계오프셋",ChapterTable!$R:$S,2,0))/ChapterTable!$P$23)),
MAX(0,INT(($B2193+ChapterTable!$R$26+VLOOKUP(SUBSTITUTE(D$1,"성장단계","")&amp;"보스단계오프셋",ChapterTable!$R:$S,2,0))/ChapterTable!$R$23)))</f>
        <v>0</v>
      </c>
      <c r="E2193" s="1">
        <f ca="1">IF(AND($A2193=0,$B2193=1),
    VLOOKUP(1,ChapterTable!$1:$1048576,MATCH("최종"&amp;SUBSTITUTE(SUBSTITUTE(E$1,"standard",""),"|Float",""),ChapterTable!$1:$1,0),0)*ChapterTable!$P$17,
  IF(AND($A2193=0,$B2193=0),
    E2194,
  IF($B2193=0,
    VLOOKUP($A2193,ChapterTable!$1:$1048576,MATCH("최종"&amp;SUBSTITUTE(SUBSTITUTE(E$1,"standard",""),"|Float",""),ChapterTable!$1:$1,0),0),
  IF($B2193=1,
    IF($L2193=FALSE,
      VLOOKUP($A2193,ChapterTable!$1:$1048576,MATCH("최종"&amp;SUBSTITUTE(SUBSTITUTE(E$1,"standard",""),"|Float",""),ChapterTable!$1:$1,0),0),
      VLOOKUP($A2193-ChapterTable!$P$11,ChapterTable!$1:$1048576,MATCH("최종"&amp;SUBSTITUTE(SUBSTITUTE(E$1,"standard",""),"|Float",""),ChapterTable!$1:$1,0),0)*ChapterTable!$P$14
    ),
  OFFSET(E2193,-$B2193+IF($L2193,1,0),0)*IF($B2193&gt;OFFSET($B2193,1,0),ChapterTable!$R$17,1)*
    (VLOOKUP(SUBSTITUTE(SUBSTITUTE(E$1,"standard",""),"|Float","")&amp;IF(OR($L2193=TRUE,$A2193=0,MOD($A2193,ChapterTable!$R$20)&lt;&gt;0),"","보스")&amp;"인게임누적곱배수",ChapterTable!$R:$S,2,0)^C2193
    +VLOOKUP(SUBSTITUTE(SUBSTITUTE(E$1,"standard",""),"|Float","")&amp;IF(OR($L2193=TRUE,$A2193=0,MOD($A2193,ChapterTable!$R$20)&lt;&gt;0),"","보스")&amp;"인게임누적합배수",ChapterTable!$R:$S,2,0)*C2193)
  )
  )
  )
)</f>
        <v>458885.42875099176</v>
      </c>
      <c r="F2193" s="1">
        <f ca="1">IF(AND($A2193=0,$B2193=1),
    VLOOKUP(1,ChapterTable!$1:$1048576,MATCH("최종"&amp;SUBSTITUTE(SUBSTITUTE(F$1,"standard",""),"|Float",""),ChapterTable!$1:$1,0),0)*ChapterTable!$P$17,
  IF(AND($A2193=0,$B2193=0),
    F2194,
  IF($B2193=0,
    VLOOKUP($A2193,ChapterTable!$1:$1048576,MATCH("최종"&amp;SUBSTITUTE(SUBSTITUTE(F$1,"standard",""),"|Float",""),ChapterTable!$1:$1,0),0),
  IF($B2193=1,
    IF($L2193=FALSE,
      VLOOKUP($A2193,ChapterTable!$1:$1048576,MATCH("최종"&amp;SUBSTITUTE(SUBSTITUTE(F$1,"standard",""),"|Float",""),ChapterTable!$1:$1,0),0),
      VLOOKUP($A2193-ChapterTable!$P$11,ChapterTable!$1:$1048576,MATCH("최종"&amp;SUBSTITUTE(SUBSTITUTE(F$1,"standard",""),"|Float",""),ChapterTable!$1:$1,0),0)*ChapterTable!$P$14
    ),
  OFFSET(F2193,-$B2193+IF($L2193,1,0),0)*
    (VLOOKUP(SUBSTITUTE(SUBSTITUTE(F$1,"standard",""),"|Float","")&amp;IF(OR($L2193=TRUE,$A2193=0,MOD($A2193,ChapterTable!$R$20)&lt;&gt;0),"","보스")&amp;"인게임누적곱배수",ChapterTable!$R:$S,2,0)^D2193
    +VLOOKUP(SUBSTITUTE(SUBSTITUTE(F$1,"standard",""),"|Float","")&amp;IF(OR($L2193=TRUE,$A2193=0,MOD($A2193,ChapterTable!$R$20)&lt;&gt;0),"","보스")&amp;"인게임누적합배수",ChapterTable!$R:$S,2,0)*D2193)
  )
  )
  )
)</f>
        <v>191202.2619795799</v>
      </c>
      <c r="G2193" t="s">
        <v>715</v>
      </c>
      <c r="J2193" t="str">
        <f>IF(ISBLANK(I2193),"",
IFERROR(VLOOKUP(I2193,[1]StringTable!$1:$1048576,MATCH("kor|String",[1]StringTable!$1:$1,0),0),
"스트링없음"))</f>
        <v/>
      </c>
      <c r="L2193" t="b">
        <v>1</v>
      </c>
      <c r="N2193" t="str">
        <f>IF(ISBLANK(M2193),"",IF(ISERROR(VLOOKUP(M2193,MapTable!$A:$A,1,0)),"맵없음",""))</f>
        <v/>
      </c>
      <c r="O2193">
        <f t="shared" si="246"/>
        <v>1</v>
      </c>
      <c r="Q2193">
        <f t="shared" si="247"/>
        <v>1</v>
      </c>
      <c r="R2193" t="b">
        <f t="shared" ca="1" si="248"/>
        <v>1</v>
      </c>
      <c r="T2193" t="b">
        <f t="shared" ca="1" si="249"/>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252"/>
        <v>1</v>
      </c>
      <c r="AJ2193">
        <f t="shared" si="250"/>
        <v>1</v>
      </c>
      <c r="AK2193">
        <f t="shared" si="251"/>
        <v>1</v>
      </c>
      <c r="AL2193">
        <f t="shared" si="245"/>
        <v>7</v>
      </c>
    </row>
    <row r="2194" spans="1:38" hidden="1" x14ac:dyDescent="0.3">
      <c r="A2194">
        <v>22</v>
      </c>
      <c r="B2194">
        <v>3</v>
      </c>
      <c r="C2194">
        <f>IF(OR($L2194=TRUE,$A2194=0,MOD($A2194,ChapterTable!$R$20)&lt;&gt;0),
MAX(0,INT(($B2194+ChapterTable!$P$26+VLOOKUP(SUBSTITUTE(C$1,"성장단계","")&amp;"단계오프셋",ChapterTable!$R:$S,2,0))/ChapterTable!$P$23)),
MAX(0,INT(($B2194+ChapterTable!$R$26+VLOOKUP(SUBSTITUTE(C$1,"성장단계","")&amp;"보스단계오프셋",ChapterTable!$R:$S,2,0))/ChapterTable!$R$23)))</f>
        <v>0</v>
      </c>
      <c r="D2194">
        <f>IF(OR($L2194=TRUE,$A2194=0,MOD($A2194,ChapterTable!$R$20)&lt;&gt;0),
MAX(0,INT(($B2194+ChapterTable!$P$26+VLOOKUP(SUBSTITUTE(D$1,"성장단계","")&amp;"단계오프셋",ChapterTable!$R:$S,2,0))/ChapterTable!$P$23)),
MAX(0,INT(($B2194+ChapterTable!$R$26+VLOOKUP(SUBSTITUTE(D$1,"성장단계","")&amp;"보스단계오프셋",ChapterTable!$R:$S,2,0))/ChapterTable!$R$23)))</f>
        <v>0</v>
      </c>
      <c r="E2194" s="1">
        <f ca="1">IF(AND($A2194=0,$B2194=1),
    VLOOKUP(1,ChapterTable!$1:$1048576,MATCH("최종"&amp;SUBSTITUTE(SUBSTITUTE(E$1,"standard",""),"|Float",""),ChapterTable!$1:$1,0),0)*ChapterTable!$P$17,
  IF(AND($A2194=0,$B2194=0),
    E2195,
  IF($B2194=0,
    VLOOKUP($A2194,ChapterTable!$1:$1048576,MATCH("최종"&amp;SUBSTITUTE(SUBSTITUTE(E$1,"standard",""),"|Float",""),ChapterTable!$1:$1,0),0),
  IF($B2194=1,
    IF($L2194=FALSE,
      VLOOKUP($A2194,ChapterTable!$1:$1048576,MATCH("최종"&amp;SUBSTITUTE(SUBSTITUTE(E$1,"standard",""),"|Float",""),ChapterTable!$1:$1,0),0),
      VLOOKUP($A2194-ChapterTable!$P$11,ChapterTable!$1:$1048576,MATCH("최종"&amp;SUBSTITUTE(SUBSTITUTE(E$1,"standard",""),"|Float",""),ChapterTable!$1:$1,0),0)*ChapterTable!$P$14
    ),
  OFFSET(E2194,-$B2194+IF($L2194,1,0),0)*IF($B2194&gt;OFFSET($B2194,1,0),ChapterTable!$R$17,1)*
    (VLOOKUP(SUBSTITUTE(SUBSTITUTE(E$1,"standard",""),"|Float","")&amp;IF(OR($L2194=TRUE,$A2194=0,MOD($A2194,ChapterTable!$R$20)&lt;&gt;0),"","보스")&amp;"인게임누적곱배수",ChapterTable!$R:$S,2,0)^C2194
    +VLOOKUP(SUBSTITUTE(SUBSTITUTE(E$1,"standard",""),"|Float","")&amp;IF(OR($L2194=TRUE,$A2194=0,MOD($A2194,ChapterTable!$R$20)&lt;&gt;0),"","보스")&amp;"인게임누적합배수",ChapterTable!$R:$S,2,0)*C2194)
  )
  )
  )
)</f>
        <v>458885.42875099176</v>
      </c>
      <c r="F2194" s="1">
        <f ca="1">IF(AND($A2194=0,$B2194=1),
    VLOOKUP(1,ChapterTable!$1:$1048576,MATCH("최종"&amp;SUBSTITUTE(SUBSTITUTE(F$1,"standard",""),"|Float",""),ChapterTable!$1:$1,0),0)*ChapterTable!$P$17,
  IF(AND($A2194=0,$B2194=0),
    F2195,
  IF($B2194=0,
    VLOOKUP($A2194,ChapterTable!$1:$1048576,MATCH("최종"&amp;SUBSTITUTE(SUBSTITUTE(F$1,"standard",""),"|Float",""),ChapterTable!$1:$1,0),0),
  IF($B2194=1,
    IF($L2194=FALSE,
      VLOOKUP($A2194,ChapterTable!$1:$1048576,MATCH("최종"&amp;SUBSTITUTE(SUBSTITUTE(F$1,"standard",""),"|Float",""),ChapterTable!$1:$1,0),0),
      VLOOKUP($A2194-ChapterTable!$P$11,ChapterTable!$1:$1048576,MATCH("최종"&amp;SUBSTITUTE(SUBSTITUTE(F$1,"standard",""),"|Float",""),ChapterTable!$1:$1,0),0)*ChapterTable!$P$14
    ),
  OFFSET(F2194,-$B2194+IF($L2194,1,0),0)*
    (VLOOKUP(SUBSTITUTE(SUBSTITUTE(F$1,"standard",""),"|Float","")&amp;IF(OR($L2194=TRUE,$A2194=0,MOD($A2194,ChapterTable!$R$20)&lt;&gt;0),"","보스")&amp;"인게임누적곱배수",ChapterTable!$R:$S,2,0)^D2194
    +VLOOKUP(SUBSTITUTE(SUBSTITUTE(F$1,"standard",""),"|Float","")&amp;IF(OR($L2194=TRUE,$A2194=0,MOD($A2194,ChapterTable!$R$20)&lt;&gt;0),"","보스")&amp;"인게임누적합배수",ChapterTable!$R:$S,2,0)*D2194)
  )
  )
  )
)</f>
        <v>191202.2619795799</v>
      </c>
      <c r="G2194" t="s">
        <v>715</v>
      </c>
      <c r="J2194" t="str">
        <f>IF(ISBLANK(I2194),"",
IFERROR(VLOOKUP(I2194,[1]StringTable!$1:$1048576,MATCH("kor|String",[1]StringTable!$1:$1,0),0),
"스트링없음"))</f>
        <v/>
      </c>
      <c r="L2194" t="b">
        <v>1</v>
      </c>
      <c r="N2194" t="str">
        <f>IF(ISBLANK(M2194),"",IF(ISERROR(VLOOKUP(M2194,MapTable!$A:$A,1,0)),"맵없음",""))</f>
        <v/>
      </c>
      <c r="O2194">
        <f t="shared" si="246"/>
        <v>1</v>
      </c>
      <c r="Q2194">
        <f t="shared" si="247"/>
        <v>1</v>
      </c>
      <c r="R2194" t="b">
        <f t="shared" ca="1" si="248"/>
        <v>1</v>
      </c>
      <c r="T2194" t="b">
        <f t="shared" ca="1" si="249"/>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252"/>
        <v>1</v>
      </c>
      <c r="AJ2194">
        <f t="shared" si="250"/>
        <v>1</v>
      </c>
      <c r="AK2194">
        <f t="shared" si="251"/>
        <v>1</v>
      </c>
      <c r="AL2194">
        <f t="shared" si="245"/>
        <v>7</v>
      </c>
    </row>
    <row r="2195" spans="1:38" hidden="1" x14ac:dyDescent="0.3">
      <c r="A2195">
        <v>22</v>
      </c>
      <c r="B2195">
        <v>4</v>
      </c>
      <c r="C2195">
        <f>IF(OR($L2195=TRUE,$A2195=0,MOD($A2195,ChapterTable!$R$20)&lt;&gt;0),
MAX(0,INT(($B2195+ChapterTable!$P$26+VLOOKUP(SUBSTITUTE(C$1,"성장단계","")&amp;"단계오프셋",ChapterTable!$R:$S,2,0))/ChapterTable!$P$23)),
MAX(0,INT(($B2195+ChapterTable!$R$26+VLOOKUP(SUBSTITUTE(C$1,"성장단계","")&amp;"보스단계오프셋",ChapterTable!$R:$S,2,0))/ChapterTable!$R$23)))</f>
        <v>0</v>
      </c>
      <c r="D2195">
        <f>IF(OR($L2195=TRUE,$A2195=0,MOD($A2195,ChapterTable!$R$20)&lt;&gt;0),
MAX(0,INT(($B2195+ChapterTable!$P$26+VLOOKUP(SUBSTITUTE(D$1,"성장단계","")&amp;"단계오프셋",ChapterTable!$R:$S,2,0))/ChapterTable!$P$23)),
MAX(0,INT(($B2195+ChapterTable!$R$26+VLOOKUP(SUBSTITUTE(D$1,"성장단계","")&amp;"보스단계오프셋",ChapterTable!$R:$S,2,0))/ChapterTable!$R$23)))</f>
        <v>0</v>
      </c>
      <c r="E2195" s="1">
        <f ca="1">IF(AND($A2195=0,$B2195=1),
    VLOOKUP(1,ChapterTable!$1:$1048576,MATCH("최종"&amp;SUBSTITUTE(SUBSTITUTE(E$1,"standard",""),"|Float",""),ChapterTable!$1:$1,0),0)*ChapterTable!$P$17,
  IF(AND($A2195=0,$B2195=0),
    E2196,
  IF($B2195=0,
    VLOOKUP($A2195,ChapterTable!$1:$1048576,MATCH("최종"&amp;SUBSTITUTE(SUBSTITUTE(E$1,"standard",""),"|Float",""),ChapterTable!$1:$1,0),0),
  IF($B2195=1,
    IF($L2195=FALSE,
      VLOOKUP($A2195,ChapterTable!$1:$1048576,MATCH("최종"&amp;SUBSTITUTE(SUBSTITUTE(E$1,"standard",""),"|Float",""),ChapterTable!$1:$1,0),0),
      VLOOKUP($A2195-ChapterTable!$P$11,ChapterTable!$1:$1048576,MATCH("최종"&amp;SUBSTITUTE(SUBSTITUTE(E$1,"standard",""),"|Float",""),ChapterTable!$1:$1,0),0)*ChapterTable!$P$14
    ),
  OFFSET(E2195,-$B2195+IF($L2195,1,0),0)*IF($B2195&gt;OFFSET($B2195,1,0),ChapterTable!$R$17,1)*
    (VLOOKUP(SUBSTITUTE(SUBSTITUTE(E$1,"standard",""),"|Float","")&amp;IF(OR($L2195=TRUE,$A2195=0,MOD($A2195,ChapterTable!$R$20)&lt;&gt;0),"","보스")&amp;"인게임누적곱배수",ChapterTable!$R:$S,2,0)^C2195
    +VLOOKUP(SUBSTITUTE(SUBSTITUTE(E$1,"standard",""),"|Float","")&amp;IF(OR($L2195=TRUE,$A2195=0,MOD($A2195,ChapterTable!$R$20)&lt;&gt;0),"","보스")&amp;"인게임누적합배수",ChapterTable!$R:$S,2,0)*C2195)
  )
  )
  )
)</f>
        <v>458885.42875099176</v>
      </c>
      <c r="F2195" s="1">
        <f ca="1">IF(AND($A2195=0,$B2195=1),
    VLOOKUP(1,ChapterTable!$1:$1048576,MATCH("최종"&amp;SUBSTITUTE(SUBSTITUTE(F$1,"standard",""),"|Float",""),ChapterTable!$1:$1,0),0)*ChapterTable!$P$17,
  IF(AND($A2195=0,$B2195=0),
    F2196,
  IF($B2195=0,
    VLOOKUP($A2195,ChapterTable!$1:$1048576,MATCH("최종"&amp;SUBSTITUTE(SUBSTITUTE(F$1,"standard",""),"|Float",""),ChapterTable!$1:$1,0),0),
  IF($B2195=1,
    IF($L2195=FALSE,
      VLOOKUP($A2195,ChapterTable!$1:$1048576,MATCH("최종"&amp;SUBSTITUTE(SUBSTITUTE(F$1,"standard",""),"|Float",""),ChapterTable!$1:$1,0),0),
      VLOOKUP($A2195-ChapterTable!$P$11,ChapterTable!$1:$1048576,MATCH("최종"&amp;SUBSTITUTE(SUBSTITUTE(F$1,"standard",""),"|Float",""),ChapterTable!$1:$1,0),0)*ChapterTable!$P$14
    ),
  OFFSET(F2195,-$B2195+IF($L2195,1,0),0)*
    (VLOOKUP(SUBSTITUTE(SUBSTITUTE(F$1,"standard",""),"|Float","")&amp;IF(OR($L2195=TRUE,$A2195=0,MOD($A2195,ChapterTable!$R$20)&lt;&gt;0),"","보스")&amp;"인게임누적곱배수",ChapterTable!$R:$S,2,0)^D2195
    +VLOOKUP(SUBSTITUTE(SUBSTITUTE(F$1,"standard",""),"|Float","")&amp;IF(OR($L2195=TRUE,$A2195=0,MOD($A2195,ChapterTable!$R$20)&lt;&gt;0),"","보스")&amp;"인게임누적합배수",ChapterTable!$R:$S,2,0)*D2195)
  )
  )
  )
)</f>
        <v>191202.2619795799</v>
      </c>
      <c r="G2195" t="s">
        <v>715</v>
      </c>
      <c r="J2195" t="str">
        <f>IF(ISBLANK(I2195),"",
IFERROR(VLOOKUP(I2195,[1]StringTable!$1:$1048576,MATCH("kor|String",[1]StringTable!$1:$1,0),0),
"스트링없음"))</f>
        <v/>
      </c>
      <c r="L2195" t="b">
        <v>1</v>
      </c>
      <c r="N2195" t="str">
        <f>IF(ISBLANK(M2195),"",IF(ISERROR(VLOOKUP(M2195,MapTable!$A:$A,1,0)),"맵없음",""))</f>
        <v/>
      </c>
      <c r="O2195">
        <f t="shared" si="246"/>
        <v>1</v>
      </c>
      <c r="Q2195">
        <f t="shared" si="247"/>
        <v>1</v>
      </c>
      <c r="R2195" t="b">
        <f t="shared" ca="1" si="248"/>
        <v>1</v>
      </c>
      <c r="T2195" t="b">
        <f t="shared" ca="1" si="249"/>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252"/>
        <v>1</v>
      </c>
      <c r="AJ2195">
        <f t="shared" si="250"/>
        <v>1</v>
      </c>
      <c r="AK2195">
        <f t="shared" si="251"/>
        <v>1</v>
      </c>
      <c r="AL2195">
        <f t="shared" si="245"/>
        <v>7</v>
      </c>
    </row>
    <row r="2196" spans="1:38" hidden="1" x14ac:dyDescent="0.3">
      <c r="A2196">
        <v>22</v>
      </c>
      <c r="B2196">
        <v>5</v>
      </c>
      <c r="C2196">
        <f>IF(OR($L2196=TRUE,$A2196=0,MOD($A2196,ChapterTable!$R$20)&lt;&gt;0),
MAX(0,INT(($B2196+ChapterTable!$P$26+VLOOKUP(SUBSTITUTE(C$1,"성장단계","")&amp;"단계오프셋",ChapterTable!$R:$S,2,0))/ChapterTable!$P$23)),
MAX(0,INT(($B2196+ChapterTable!$R$26+VLOOKUP(SUBSTITUTE(C$1,"성장단계","")&amp;"보스단계오프셋",ChapterTable!$R:$S,2,0))/ChapterTable!$R$23)))</f>
        <v>0</v>
      </c>
      <c r="D2196">
        <f>IF(OR($L2196=TRUE,$A2196=0,MOD($A2196,ChapterTable!$R$20)&lt;&gt;0),
MAX(0,INT(($B2196+ChapterTable!$P$26+VLOOKUP(SUBSTITUTE(D$1,"성장단계","")&amp;"단계오프셋",ChapterTable!$R:$S,2,0))/ChapterTable!$P$23)),
MAX(0,INT(($B2196+ChapterTable!$R$26+VLOOKUP(SUBSTITUTE(D$1,"성장단계","")&amp;"보스단계오프셋",ChapterTable!$R:$S,2,0))/ChapterTable!$R$23)))</f>
        <v>0</v>
      </c>
      <c r="E2196" s="1">
        <f ca="1">IF(AND($A2196=0,$B2196=1),
    VLOOKUP(1,ChapterTable!$1:$1048576,MATCH("최종"&amp;SUBSTITUTE(SUBSTITUTE(E$1,"standard",""),"|Float",""),ChapterTable!$1:$1,0),0)*ChapterTable!$P$17,
  IF(AND($A2196=0,$B2196=0),
    E2197,
  IF($B2196=0,
    VLOOKUP($A2196,ChapterTable!$1:$1048576,MATCH("최종"&amp;SUBSTITUTE(SUBSTITUTE(E$1,"standard",""),"|Float",""),ChapterTable!$1:$1,0),0),
  IF($B2196=1,
    IF($L2196=FALSE,
      VLOOKUP($A2196,ChapterTable!$1:$1048576,MATCH("최종"&amp;SUBSTITUTE(SUBSTITUTE(E$1,"standard",""),"|Float",""),ChapterTable!$1:$1,0),0),
      VLOOKUP($A2196-ChapterTable!$P$11,ChapterTable!$1:$1048576,MATCH("최종"&amp;SUBSTITUTE(SUBSTITUTE(E$1,"standard",""),"|Float",""),ChapterTable!$1:$1,0),0)*ChapterTable!$P$14
    ),
  OFFSET(E2196,-$B2196+IF($L2196,1,0),0)*IF($B2196&gt;OFFSET($B2196,1,0),ChapterTable!$R$17,1)*
    (VLOOKUP(SUBSTITUTE(SUBSTITUTE(E$1,"standard",""),"|Float","")&amp;IF(OR($L2196=TRUE,$A2196=0,MOD($A2196,ChapterTable!$R$20)&lt;&gt;0),"","보스")&amp;"인게임누적곱배수",ChapterTable!$R:$S,2,0)^C2196
    +VLOOKUP(SUBSTITUTE(SUBSTITUTE(E$1,"standard",""),"|Float","")&amp;IF(OR($L2196=TRUE,$A2196=0,MOD($A2196,ChapterTable!$R$20)&lt;&gt;0),"","보스")&amp;"인게임누적합배수",ChapterTable!$R:$S,2,0)*C2196)
  )
  )
  )
)</f>
        <v>458885.42875099176</v>
      </c>
      <c r="F2196" s="1">
        <f ca="1">IF(AND($A2196=0,$B2196=1),
    VLOOKUP(1,ChapterTable!$1:$1048576,MATCH("최종"&amp;SUBSTITUTE(SUBSTITUTE(F$1,"standard",""),"|Float",""),ChapterTable!$1:$1,0),0)*ChapterTable!$P$17,
  IF(AND($A2196=0,$B2196=0),
    F2197,
  IF($B2196=0,
    VLOOKUP($A2196,ChapterTable!$1:$1048576,MATCH("최종"&amp;SUBSTITUTE(SUBSTITUTE(F$1,"standard",""),"|Float",""),ChapterTable!$1:$1,0),0),
  IF($B2196=1,
    IF($L2196=FALSE,
      VLOOKUP($A2196,ChapterTable!$1:$1048576,MATCH("최종"&amp;SUBSTITUTE(SUBSTITUTE(F$1,"standard",""),"|Float",""),ChapterTable!$1:$1,0),0),
      VLOOKUP($A2196-ChapterTable!$P$11,ChapterTable!$1:$1048576,MATCH("최종"&amp;SUBSTITUTE(SUBSTITUTE(F$1,"standard",""),"|Float",""),ChapterTable!$1:$1,0),0)*ChapterTable!$P$14
    ),
  OFFSET(F2196,-$B2196+IF($L2196,1,0),0)*
    (VLOOKUP(SUBSTITUTE(SUBSTITUTE(F$1,"standard",""),"|Float","")&amp;IF(OR($L2196=TRUE,$A2196=0,MOD($A2196,ChapterTable!$R$20)&lt;&gt;0),"","보스")&amp;"인게임누적곱배수",ChapterTable!$R:$S,2,0)^D2196
    +VLOOKUP(SUBSTITUTE(SUBSTITUTE(F$1,"standard",""),"|Float","")&amp;IF(OR($L2196=TRUE,$A2196=0,MOD($A2196,ChapterTable!$R$20)&lt;&gt;0),"","보스")&amp;"인게임누적합배수",ChapterTable!$R:$S,2,0)*D2196)
  )
  )
  )
)</f>
        <v>191202.2619795799</v>
      </c>
      <c r="G2196" t="s">
        <v>715</v>
      </c>
      <c r="J2196" t="str">
        <f>IF(ISBLANK(I2196),"",
IFERROR(VLOOKUP(I2196,[1]StringTable!$1:$1048576,MATCH("kor|String",[1]StringTable!$1:$1,0),0),
"스트링없음"))</f>
        <v/>
      </c>
      <c r="L2196" t="b">
        <v>1</v>
      </c>
      <c r="N2196" t="str">
        <f>IF(ISBLANK(M2196),"",IF(ISERROR(VLOOKUP(M2196,MapTable!$A:$A,1,0)),"맵없음",""))</f>
        <v/>
      </c>
      <c r="O2196">
        <f t="shared" si="246"/>
        <v>11</v>
      </c>
      <c r="Q2196">
        <f t="shared" si="247"/>
        <v>11</v>
      </c>
      <c r="R2196" t="b">
        <f t="shared" ca="1" si="248"/>
        <v>1</v>
      </c>
      <c r="T2196" t="b">
        <f t="shared" ca="1" si="249"/>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252"/>
        <v>1</v>
      </c>
      <c r="AJ2196">
        <f t="shared" si="250"/>
        <v>1</v>
      </c>
      <c r="AK2196">
        <f t="shared" si="251"/>
        <v>1</v>
      </c>
      <c r="AL2196">
        <f t="shared" si="245"/>
        <v>7</v>
      </c>
    </row>
    <row r="2197" spans="1:38" hidden="1" x14ac:dyDescent="0.3">
      <c r="A2197">
        <v>22</v>
      </c>
      <c r="B2197">
        <v>6</v>
      </c>
      <c r="C2197">
        <f>IF(OR($L2197=TRUE,$A2197=0,MOD($A2197,ChapterTable!$R$20)&lt;&gt;0),
MAX(0,INT(($B2197+ChapterTable!$P$26+VLOOKUP(SUBSTITUTE(C$1,"성장단계","")&amp;"단계오프셋",ChapterTable!$R:$S,2,0))/ChapterTable!$P$23)),
MAX(0,INT(($B2197+ChapterTable!$R$26+VLOOKUP(SUBSTITUTE(C$1,"성장단계","")&amp;"보스단계오프셋",ChapterTable!$R:$S,2,0))/ChapterTable!$R$23)))</f>
        <v>1</v>
      </c>
      <c r="D2197">
        <f>IF(OR($L2197=TRUE,$A2197=0,MOD($A2197,ChapterTable!$R$20)&lt;&gt;0),
MAX(0,INT(($B2197+ChapterTable!$P$26+VLOOKUP(SUBSTITUTE(D$1,"성장단계","")&amp;"단계오프셋",ChapterTable!$R:$S,2,0))/ChapterTable!$P$23)),
MAX(0,INT(($B2197+ChapterTable!$R$26+VLOOKUP(SUBSTITUTE(D$1,"성장단계","")&amp;"보스단계오프셋",ChapterTable!$R:$S,2,0))/ChapterTable!$R$23)))</f>
        <v>0</v>
      </c>
      <c r="E2197" s="1">
        <f ca="1">IF(AND($A2197=0,$B2197=1),
    VLOOKUP(1,ChapterTable!$1:$1048576,MATCH("최종"&amp;SUBSTITUTE(SUBSTITUTE(E$1,"standard",""),"|Float",""),ChapterTable!$1:$1,0),0)*ChapterTable!$P$17,
  IF(AND($A2197=0,$B2197=0),
    E2198,
  IF($B2197=0,
    VLOOKUP($A2197,ChapterTable!$1:$1048576,MATCH("최종"&amp;SUBSTITUTE(SUBSTITUTE(E$1,"standard",""),"|Float",""),ChapterTable!$1:$1,0),0),
  IF($B2197=1,
    IF($L2197=FALSE,
      VLOOKUP($A2197,ChapterTable!$1:$1048576,MATCH("최종"&amp;SUBSTITUTE(SUBSTITUTE(E$1,"standard",""),"|Float",""),ChapterTable!$1:$1,0),0),
      VLOOKUP($A2197-ChapterTable!$P$11,ChapterTable!$1:$1048576,MATCH("최종"&amp;SUBSTITUTE(SUBSTITUTE(E$1,"standard",""),"|Float",""),ChapterTable!$1:$1,0),0)*ChapterTable!$P$14
    ),
  OFFSET(E2197,-$B2197+IF($L2197,1,0),0)*IF($B2197&gt;OFFSET($B2197,1,0),ChapterTable!$R$17,1)*
    (VLOOKUP(SUBSTITUTE(SUBSTITUTE(E$1,"standard",""),"|Float","")&amp;IF(OR($L2197=TRUE,$A2197=0,MOD($A2197,ChapterTable!$R$20)&lt;&gt;0),"","보스")&amp;"인게임누적곱배수",ChapterTable!$R:$S,2,0)^C2197
    +VLOOKUP(SUBSTITUTE(SUBSTITUTE(E$1,"standard",""),"|Float","")&amp;IF(OR($L2197=TRUE,$A2197=0,MOD($A2197,ChapterTable!$R$20)&lt;&gt;0),"","보스")&amp;"인게임누적합배수",ChapterTable!$R:$S,2,0)*C2197)
  )
  )
  )
)</f>
        <v>550662.51450119005</v>
      </c>
      <c r="F2197" s="1">
        <f ca="1">IF(AND($A2197=0,$B2197=1),
    VLOOKUP(1,ChapterTable!$1:$1048576,MATCH("최종"&amp;SUBSTITUTE(SUBSTITUTE(F$1,"standard",""),"|Float",""),ChapterTable!$1:$1,0),0)*ChapterTable!$P$17,
  IF(AND($A2197=0,$B2197=0),
    F2198,
  IF($B2197=0,
    VLOOKUP($A2197,ChapterTable!$1:$1048576,MATCH("최종"&amp;SUBSTITUTE(SUBSTITUTE(F$1,"standard",""),"|Float",""),ChapterTable!$1:$1,0),0),
  IF($B2197=1,
    IF($L2197=FALSE,
      VLOOKUP($A2197,ChapterTable!$1:$1048576,MATCH("최종"&amp;SUBSTITUTE(SUBSTITUTE(F$1,"standard",""),"|Float",""),ChapterTable!$1:$1,0),0),
      VLOOKUP($A2197-ChapterTable!$P$11,ChapterTable!$1:$1048576,MATCH("최종"&amp;SUBSTITUTE(SUBSTITUTE(F$1,"standard",""),"|Float",""),ChapterTable!$1:$1,0),0)*ChapterTable!$P$14
    ),
  OFFSET(F2197,-$B2197+IF($L2197,1,0),0)*
    (VLOOKUP(SUBSTITUTE(SUBSTITUTE(F$1,"standard",""),"|Float","")&amp;IF(OR($L2197=TRUE,$A2197=0,MOD($A2197,ChapterTable!$R$20)&lt;&gt;0),"","보스")&amp;"인게임누적곱배수",ChapterTable!$R:$S,2,0)^D2197
    +VLOOKUP(SUBSTITUTE(SUBSTITUTE(F$1,"standard",""),"|Float","")&amp;IF(OR($L2197=TRUE,$A2197=0,MOD($A2197,ChapterTable!$R$20)&lt;&gt;0),"","보스")&amp;"인게임누적합배수",ChapterTable!$R:$S,2,0)*D2197)
  )
  )
  )
)</f>
        <v>191202.2619795799</v>
      </c>
      <c r="G2197" t="s">
        <v>715</v>
      </c>
      <c r="J2197" t="str">
        <f>IF(ISBLANK(I2197),"",
IFERROR(VLOOKUP(I2197,[1]StringTable!$1:$1048576,MATCH("kor|String",[1]StringTable!$1:$1,0),0),
"스트링없음"))</f>
        <v/>
      </c>
      <c r="L2197" t="b">
        <v>1</v>
      </c>
      <c r="N2197" t="str">
        <f>IF(ISBLANK(M2197),"",IF(ISERROR(VLOOKUP(M2197,MapTable!$A:$A,1,0)),"맵없음",""))</f>
        <v/>
      </c>
      <c r="O2197">
        <f t="shared" si="246"/>
        <v>1</v>
      </c>
      <c r="Q2197">
        <f t="shared" si="247"/>
        <v>1</v>
      </c>
      <c r="R2197" t="b">
        <f t="shared" ca="1" si="248"/>
        <v>1</v>
      </c>
      <c r="T2197" t="b">
        <f t="shared" ca="1" si="249"/>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252"/>
        <v>1</v>
      </c>
      <c r="AJ2197">
        <f t="shared" si="250"/>
        <v>1</v>
      </c>
      <c r="AK2197">
        <f t="shared" si="251"/>
        <v>1</v>
      </c>
      <c r="AL2197">
        <f t="shared" si="245"/>
        <v>7</v>
      </c>
    </row>
    <row r="2198" spans="1:38" hidden="1" x14ac:dyDescent="0.3">
      <c r="A2198">
        <v>22</v>
      </c>
      <c r="B2198">
        <v>7</v>
      </c>
      <c r="C2198">
        <f>IF(OR($L2198=TRUE,$A2198=0,MOD($A2198,ChapterTable!$R$20)&lt;&gt;0),
MAX(0,INT(($B2198+ChapterTable!$P$26+VLOOKUP(SUBSTITUTE(C$1,"성장단계","")&amp;"단계오프셋",ChapterTable!$R:$S,2,0))/ChapterTable!$P$23)),
MAX(0,INT(($B2198+ChapterTable!$R$26+VLOOKUP(SUBSTITUTE(C$1,"성장단계","")&amp;"보스단계오프셋",ChapterTable!$R:$S,2,0))/ChapterTable!$R$23)))</f>
        <v>1</v>
      </c>
      <c r="D2198">
        <f>IF(OR($L2198=TRUE,$A2198=0,MOD($A2198,ChapterTable!$R$20)&lt;&gt;0),
MAX(0,INT(($B2198+ChapterTable!$P$26+VLOOKUP(SUBSTITUTE(D$1,"성장단계","")&amp;"단계오프셋",ChapterTable!$R:$S,2,0))/ChapterTable!$P$23)),
MAX(0,INT(($B2198+ChapterTable!$R$26+VLOOKUP(SUBSTITUTE(D$1,"성장단계","")&amp;"보스단계오프셋",ChapterTable!$R:$S,2,0))/ChapterTable!$R$23)))</f>
        <v>0</v>
      </c>
      <c r="E2198" s="1">
        <f ca="1">IF(AND($A2198=0,$B2198=1),
    VLOOKUP(1,ChapterTable!$1:$1048576,MATCH("최종"&amp;SUBSTITUTE(SUBSTITUTE(E$1,"standard",""),"|Float",""),ChapterTable!$1:$1,0),0)*ChapterTable!$P$17,
  IF(AND($A2198=0,$B2198=0),
    E2199,
  IF($B2198=0,
    VLOOKUP($A2198,ChapterTable!$1:$1048576,MATCH("최종"&amp;SUBSTITUTE(SUBSTITUTE(E$1,"standard",""),"|Float",""),ChapterTable!$1:$1,0),0),
  IF($B2198=1,
    IF($L2198=FALSE,
      VLOOKUP($A2198,ChapterTable!$1:$1048576,MATCH("최종"&amp;SUBSTITUTE(SUBSTITUTE(E$1,"standard",""),"|Float",""),ChapterTable!$1:$1,0),0),
      VLOOKUP($A2198-ChapterTable!$P$11,ChapterTable!$1:$1048576,MATCH("최종"&amp;SUBSTITUTE(SUBSTITUTE(E$1,"standard",""),"|Float",""),ChapterTable!$1:$1,0),0)*ChapterTable!$P$14
    ),
  OFFSET(E2198,-$B2198+IF($L2198,1,0),0)*IF($B2198&gt;OFFSET($B2198,1,0),ChapterTable!$R$17,1)*
    (VLOOKUP(SUBSTITUTE(SUBSTITUTE(E$1,"standard",""),"|Float","")&amp;IF(OR($L2198=TRUE,$A2198=0,MOD($A2198,ChapterTable!$R$20)&lt;&gt;0),"","보스")&amp;"인게임누적곱배수",ChapterTable!$R:$S,2,0)^C2198
    +VLOOKUP(SUBSTITUTE(SUBSTITUTE(E$1,"standard",""),"|Float","")&amp;IF(OR($L2198=TRUE,$A2198=0,MOD($A2198,ChapterTable!$R$20)&lt;&gt;0),"","보스")&amp;"인게임누적합배수",ChapterTable!$R:$S,2,0)*C2198)
  )
  )
  )
)</f>
        <v>550662.51450119005</v>
      </c>
      <c r="F2198" s="1">
        <f ca="1">IF(AND($A2198=0,$B2198=1),
    VLOOKUP(1,ChapterTable!$1:$1048576,MATCH("최종"&amp;SUBSTITUTE(SUBSTITUTE(F$1,"standard",""),"|Float",""),ChapterTable!$1:$1,0),0)*ChapterTable!$P$17,
  IF(AND($A2198=0,$B2198=0),
    F2199,
  IF($B2198=0,
    VLOOKUP($A2198,ChapterTable!$1:$1048576,MATCH("최종"&amp;SUBSTITUTE(SUBSTITUTE(F$1,"standard",""),"|Float",""),ChapterTable!$1:$1,0),0),
  IF($B2198=1,
    IF($L2198=FALSE,
      VLOOKUP($A2198,ChapterTable!$1:$1048576,MATCH("최종"&amp;SUBSTITUTE(SUBSTITUTE(F$1,"standard",""),"|Float",""),ChapterTable!$1:$1,0),0),
      VLOOKUP($A2198-ChapterTable!$P$11,ChapterTable!$1:$1048576,MATCH("최종"&amp;SUBSTITUTE(SUBSTITUTE(F$1,"standard",""),"|Float",""),ChapterTable!$1:$1,0),0)*ChapterTable!$P$14
    ),
  OFFSET(F2198,-$B2198+IF($L2198,1,0),0)*
    (VLOOKUP(SUBSTITUTE(SUBSTITUTE(F$1,"standard",""),"|Float","")&amp;IF(OR($L2198=TRUE,$A2198=0,MOD($A2198,ChapterTable!$R$20)&lt;&gt;0),"","보스")&amp;"인게임누적곱배수",ChapterTable!$R:$S,2,0)^D2198
    +VLOOKUP(SUBSTITUTE(SUBSTITUTE(F$1,"standard",""),"|Float","")&amp;IF(OR($L2198=TRUE,$A2198=0,MOD($A2198,ChapterTable!$R$20)&lt;&gt;0),"","보스")&amp;"인게임누적합배수",ChapterTable!$R:$S,2,0)*D2198)
  )
  )
  )
)</f>
        <v>191202.2619795799</v>
      </c>
      <c r="G2198" t="s">
        <v>715</v>
      </c>
      <c r="J2198" t="str">
        <f>IF(ISBLANK(I2198),"",
IFERROR(VLOOKUP(I2198,[1]StringTable!$1:$1048576,MATCH("kor|String",[1]StringTable!$1:$1,0),0),
"스트링없음"))</f>
        <v/>
      </c>
      <c r="L2198" t="b">
        <v>1</v>
      </c>
      <c r="N2198" t="str">
        <f>IF(ISBLANK(M2198),"",IF(ISERROR(VLOOKUP(M2198,MapTable!$A:$A,1,0)),"맵없음",""))</f>
        <v/>
      </c>
      <c r="O2198">
        <f t="shared" si="246"/>
        <v>1</v>
      </c>
      <c r="Q2198">
        <f t="shared" si="247"/>
        <v>1</v>
      </c>
      <c r="R2198" t="b">
        <f t="shared" ca="1" si="248"/>
        <v>1</v>
      </c>
      <c r="T2198" t="b">
        <f t="shared" ca="1" si="249"/>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252"/>
        <v>1</v>
      </c>
      <c r="AJ2198">
        <f t="shared" si="250"/>
        <v>1</v>
      </c>
      <c r="AK2198">
        <f t="shared" si="251"/>
        <v>1</v>
      </c>
      <c r="AL2198">
        <f t="shared" si="245"/>
        <v>7</v>
      </c>
    </row>
    <row r="2199" spans="1:38" hidden="1" x14ac:dyDescent="0.3">
      <c r="A2199">
        <v>22</v>
      </c>
      <c r="B2199">
        <v>8</v>
      </c>
      <c r="C2199">
        <f>IF(OR($L2199=TRUE,$A2199=0,MOD($A2199,ChapterTable!$R$20)&lt;&gt;0),
MAX(0,INT(($B2199+ChapterTable!$P$26+VLOOKUP(SUBSTITUTE(C$1,"성장단계","")&amp;"단계오프셋",ChapterTable!$R:$S,2,0))/ChapterTable!$P$23)),
MAX(0,INT(($B2199+ChapterTable!$R$26+VLOOKUP(SUBSTITUTE(C$1,"성장단계","")&amp;"보스단계오프셋",ChapterTable!$R:$S,2,0))/ChapterTable!$R$23)))</f>
        <v>1</v>
      </c>
      <c r="D2199">
        <f>IF(OR($L2199=TRUE,$A2199=0,MOD($A2199,ChapterTable!$R$20)&lt;&gt;0),
MAX(0,INT(($B2199+ChapterTable!$P$26+VLOOKUP(SUBSTITUTE(D$1,"성장단계","")&amp;"단계오프셋",ChapterTable!$R:$S,2,0))/ChapterTable!$P$23)),
MAX(0,INT(($B2199+ChapterTable!$R$26+VLOOKUP(SUBSTITUTE(D$1,"성장단계","")&amp;"보스단계오프셋",ChapterTable!$R:$S,2,0))/ChapterTable!$R$23)))</f>
        <v>0</v>
      </c>
      <c r="E2199" s="1">
        <f ca="1">IF(AND($A2199=0,$B2199=1),
    VLOOKUP(1,ChapterTable!$1:$1048576,MATCH("최종"&amp;SUBSTITUTE(SUBSTITUTE(E$1,"standard",""),"|Float",""),ChapterTable!$1:$1,0),0)*ChapterTable!$P$17,
  IF(AND($A2199=0,$B2199=0),
    E2200,
  IF($B2199=0,
    VLOOKUP($A2199,ChapterTable!$1:$1048576,MATCH("최종"&amp;SUBSTITUTE(SUBSTITUTE(E$1,"standard",""),"|Float",""),ChapterTable!$1:$1,0),0),
  IF($B2199=1,
    IF($L2199=FALSE,
      VLOOKUP($A2199,ChapterTable!$1:$1048576,MATCH("최종"&amp;SUBSTITUTE(SUBSTITUTE(E$1,"standard",""),"|Float",""),ChapterTable!$1:$1,0),0),
      VLOOKUP($A2199-ChapterTable!$P$11,ChapterTable!$1:$1048576,MATCH("최종"&amp;SUBSTITUTE(SUBSTITUTE(E$1,"standard",""),"|Float",""),ChapterTable!$1:$1,0),0)*ChapterTable!$P$14
    ),
  OFFSET(E2199,-$B2199+IF($L2199,1,0),0)*IF($B2199&gt;OFFSET($B2199,1,0),ChapterTable!$R$17,1)*
    (VLOOKUP(SUBSTITUTE(SUBSTITUTE(E$1,"standard",""),"|Float","")&amp;IF(OR($L2199=TRUE,$A2199=0,MOD($A2199,ChapterTable!$R$20)&lt;&gt;0),"","보스")&amp;"인게임누적곱배수",ChapterTable!$R:$S,2,0)^C2199
    +VLOOKUP(SUBSTITUTE(SUBSTITUTE(E$1,"standard",""),"|Float","")&amp;IF(OR($L2199=TRUE,$A2199=0,MOD($A2199,ChapterTable!$R$20)&lt;&gt;0),"","보스")&amp;"인게임누적합배수",ChapterTable!$R:$S,2,0)*C2199)
  )
  )
  )
)</f>
        <v>550662.51450119005</v>
      </c>
      <c r="F2199" s="1">
        <f ca="1">IF(AND($A2199=0,$B2199=1),
    VLOOKUP(1,ChapterTable!$1:$1048576,MATCH("최종"&amp;SUBSTITUTE(SUBSTITUTE(F$1,"standard",""),"|Float",""),ChapterTable!$1:$1,0),0)*ChapterTable!$P$17,
  IF(AND($A2199=0,$B2199=0),
    F2200,
  IF($B2199=0,
    VLOOKUP($A2199,ChapterTable!$1:$1048576,MATCH("최종"&amp;SUBSTITUTE(SUBSTITUTE(F$1,"standard",""),"|Float",""),ChapterTable!$1:$1,0),0),
  IF($B2199=1,
    IF($L2199=FALSE,
      VLOOKUP($A2199,ChapterTable!$1:$1048576,MATCH("최종"&amp;SUBSTITUTE(SUBSTITUTE(F$1,"standard",""),"|Float",""),ChapterTable!$1:$1,0),0),
      VLOOKUP($A2199-ChapterTable!$P$11,ChapterTable!$1:$1048576,MATCH("최종"&amp;SUBSTITUTE(SUBSTITUTE(F$1,"standard",""),"|Float",""),ChapterTable!$1:$1,0),0)*ChapterTable!$P$14
    ),
  OFFSET(F2199,-$B2199+IF($L2199,1,0),0)*
    (VLOOKUP(SUBSTITUTE(SUBSTITUTE(F$1,"standard",""),"|Float","")&amp;IF(OR($L2199=TRUE,$A2199=0,MOD($A2199,ChapterTable!$R$20)&lt;&gt;0),"","보스")&amp;"인게임누적곱배수",ChapterTable!$R:$S,2,0)^D2199
    +VLOOKUP(SUBSTITUTE(SUBSTITUTE(F$1,"standard",""),"|Float","")&amp;IF(OR($L2199=TRUE,$A2199=0,MOD($A2199,ChapterTable!$R$20)&lt;&gt;0),"","보스")&amp;"인게임누적합배수",ChapterTable!$R:$S,2,0)*D2199)
  )
  )
  )
)</f>
        <v>191202.2619795799</v>
      </c>
      <c r="G2199" t="s">
        <v>715</v>
      </c>
      <c r="J2199" t="str">
        <f>IF(ISBLANK(I2199),"",
IFERROR(VLOOKUP(I2199,[1]StringTable!$1:$1048576,MATCH("kor|String",[1]StringTable!$1:$1,0),0),
"스트링없음"))</f>
        <v/>
      </c>
      <c r="L2199" t="b">
        <v>1</v>
      </c>
      <c r="N2199" t="str">
        <f>IF(ISBLANK(M2199),"",IF(ISERROR(VLOOKUP(M2199,MapTable!$A:$A,1,0)),"맵없음",""))</f>
        <v/>
      </c>
      <c r="O2199">
        <f t="shared" si="246"/>
        <v>1</v>
      </c>
      <c r="Q2199">
        <f t="shared" si="247"/>
        <v>1</v>
      </c>
      <c r="R2199" t="b">
        <f t="shared" ca="1" si="248"/>
        <v>1</v>
      </c>
      <c r="T2199" t="b">
        <f t="shared" ca="1" si="249"/>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252"/>
        <v>1</v>
      </c>
      <c r="AJ2199">
        <f t="shared" si="250"/>
        <v>1</v>
      </c>
      <c r="AK2199">
        <f t="shared" si="251"/>
        <v>1</v>
      </c>
      <c r="AL2199">
        <f t="shared" si="245"/>
        <v>7</v>
      </c>
    </row>
    <row r="2200" spans="1:38" hidden="1" x14ac:dyDescent="0.3">
      <c r="A2200">
        <v>22</v>
      </c>
      <c r="B2200">
        <v>9</v>
      </c>
      <c r="C2200">
        <f>IF(OR($L2200=TRUE,$A2200=0,MOD($A2200,ChapterTable!$R$20)&lt;&gt;0),
MAX(0,INT(($B2200+ChapterTable!$P$26+VLOOKUP(SUBSTITUTE(C$1,"성장단계","")&amp;"단계오프셋",ChapterTable!$R:$S,2,0))/ChapterTable!$P$23)),
MAX(0,INT(($B2200+ChapterTable!$R$26+VLOOKUP(SUBSTITUTE(C$1,"성장단계","")&amp;"보스단계오프셋",ChapterTable!$R:$S,2,0))/ChapterTable!$R$23)))</f>
        <v>1</v>
      </c>
      <c r="D2200">
        <f>IF(OR($L2200=TRUE,$A2200=0,MOD($A2200,ChapterTable!$R$20)&lt;&gt;0),
MAX(0,INT(($B2200+ChapterTable!$P$26+VLOOKUP(SUBSTITUTE(D$1,"성장단계","")&amp;"단계오프셋",ChapterTable!$R:$S,2,0))/ChapterTable!$P$23)),
MAX(0,INT(($B2200+ChapterTable!$R$26+VLOOKUP(SUBSTITUTE(D$1,"성장단계","")&amp;"보스단계오프셋",ChapterTable!$R:$S,2,0))/ChapterTable!$R$23)))</f>
        <v>0</v>
      </c>
      <c r="E2200" s="1">
        <f ca="1">IF(AND($A2200=0,$B2200=1),
    VLOOKUP(1,ChapterTable!$1:$1048576,MATCH("최종"&amp;SUBSTITUTE(SUBSTITUTE(E$1,"standard",""),"|Float",""),ChapterTable!$1:$1,0),0)*ChapterTable!$P$17,
  IF(AND($A2200=0,$B2200=0),
    E2201,
  IF($B2200=0,
    VLOOKUP($A2200,ChapterTable!$1:$1048576,MATCH("최종"&amp;SUBSTITUTE(SUBSTITUTE(E$1,"standard",""),"|Float",""),ChapterTable!$1:$1,0),0),
  IF($B2200=1,
    IF($L2200=FALSE,
      VLOOKUP($A2200,ChapterTable!$1:$1048576,MATCH("최종"&amp;SUBSTITUTE(SUBSTITUTE(E$1,"standard",""),"|Float",""),ChapterTable!$1:$1,0),0),
      VLOOKUP($A2200-ChapterTable!$P$11,ChapterTable!$1:$1048576,MATCH("최종"&amp;SUBSTITUTE(SUBSTITUTE(E$1,"standard",""),"|Float",""),ChapterTable!$1:$1,0),0)*ChapterTable!$P$14
    ),
  OFFSET(E2200,-$B2200+IF($L2200,1,0),0)*IF($B2200&gt;OFFSET($B2200,1,0),ChapterTable!$R$17,1)*
    (VLOOKUP(SUBSTITUTE(SUBSTITUTE(E$1,"standard",""),"|Float","")&amp;IF(OR($L2200=TRUE,$A2200=0,MOD($A2200,ChapterTable!$R$20)&lt;&gt;0),"","보스")&amp;"인게임누적곱배수",ChapterTable!$R:$S,2,0)^C2200
    +VLOOKUP(SUBSTITUTE(SUBSTITUTE(E$1,"standard",""),"|Float","")&amp;IF(OR($L2200=TRUE,$A2200=0,MOD($A2200,ChapterTable!$R$20)&lt;&gt;0),"","보스")&amp;"인게임누적합배수",ChapterTable!$R:$S,2,0)*C2200)
  )
  )
  )
)</f>
        <v>550662.51450119005</v>
      </c>
      <c r="F2200" s="1">
        <f ca="1">IF(AND($A2200=0,$B2200=1),
    VLOOKUP(1,ChapterTable!$1:$1048576,MATCH("최종"&amp;SUBSTITUTE(SUBSTITUTE(F$1,"standard",""),"|Float",""),ChapterTable!$1:$1,0),0)*ChapterTable!$P$17,
  IF(AND($A2200=0,$B2200=0),
    F2201,
  IF($B2200=0,
    VLOOKUP($A2200,ChapterTable!$1:$1048576,MATCH("최종"&amp;SUBSTITUTE(SUBSTITUTE(F$1,"standard",""),"|Float",""),ChapterTable!$1:$1,0),0),
  IF($B2200=1,
    IF($L2200=FALSE,
      VLOOKUP($A2200,ChapterTable!$1:$1048576,MATCH("최종"&amp;SUBSTITUTE(SUBSTITUTE(F$1,"standard",""),"|Float",""),ChapterTable!$1:$1,0),0),
      VLOOKUP($A2200-ChapterTable!$P$11,ChapterTable!$1:$1048576,MATCH("최종"&amp;SUBSTITUTE(SUBSTITUTE(F$1,"standard",""),"|Float",""),ChapterTable!$1:$1,0),0)*ChapterTable!$P$14
    ),
  OFFSET(F2200,-$B2200+IF($L2200,1,0),0)*
    (VLOOKUP(SUBSTITUTE(SUBSTITUTE(F$1,"standard",""),"|Float","")&amp;IF(OR($L2200=TRUE,$A2200=0,MOD($A2200,ChapterTable!$R$20)&lt;&gt;0),"","보스")&amp;"인게임누적곱배수",ChapterTable!$R:$S,2,0)^D2200
    +VLOOKUP(SUBSTITUTE(SUBSTITUTE(F$1,"standard",""),"|Float","")&amp;IF(OR($L2200=TRUE,$A2200=0,MOD($A2200,ChapterTable!$R$20)&lt;&gt;0),"","보스")&amp;"인게임누적합배수",ChapterTable!$R:$S,2,0)*D2200)
  )
  )
  )
)</f>
        <v>191202.2619795799</v>
      </c>
      <c r="G2200" t="s">
        <v>715</v>
      </c>
      <c r="J2200" t="str">
        <f>IF(ISBLANK(I2200),"",
IFERROR(VLOOKUP(I2200,[1]StringTable!$1:$1048576,MATCH("kor|String",[1]StringTable!$1:$1,0),0),
"스트링없음"))</f>
        <v/>
      </c>
      <c r="L2200" t="b">
        <v>1</v>
      </c>
      <c r="N2200" t="str">
        <f>IF(ISBLANK(M2200),"",IF(ISERROR(VLOOKUP(M2200,MapTable!$A:$A,1,0)),"맵없음",""))</f>
        <v/>
      </c>
      <c r="O2200">
        <f t="shared" si="246"/>
        <v>91</v>
      </c>
      <c r="Q2200">
        <f t="shared" si="247"/>
        <v>91</v>
      </c>
      <c r="R2200" t="b">
        <f t="shared" ca="1" si="248"/>
        <v>1</v>
      </c>
      <c r="T2200" t="b">
        <f t="shared" ca="1" si="249"/>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252"/>
        <v>1</v>
      </c>
      <c r="AJ2200">
        <f t="shared" si="250"/>
        <v>1</v>
      </c>
      <c r="AK2200">
        <f t="shared" si="251"/>
        <v>1</v>
      </c>
      <c r="AL2200">
        <f t="shared" si="245"/>
        <v>7</v>
      </c>
    </row>
    <row r="2201" spans="1:38" hidden="1" x14ac:dyDescent="0.3">
      <c r="A2201">
        <v>22</v>
      </c>
      <c r="B2201">
        <v>10</v>
      </c>
      <c r="C2201">
        <f>IF(OR($L2201=TRUE,$A2201=0,MOD($A2201,ChapterTable!$R$20)&lt;&gt;0),
MAX(0,INT(($B2201+ChapterTable!$P$26+VLOOKUP(SUBSTITUTE(C$1,"성장단계","")&amp;"단계오프셋",ChapterTable!$R:$S,2,0))/ChapterTable!$P$23)),
MAX(0,INT(($B2201+ChapterTable!$R$26+VLOOKUP(SUBSTITUTE(C$1,"성장단계","")&amp;"보스단계오프셋",ChapterTable!$R:$S,2,0))/ChapterTable!$R$23)))</f>
        <v>1</v>
      </c>
      <c r="D2201">
        <f>IF(OR($L2201=TRUE,$A2201=0,MOD($A2201,ChapterTable!$R$20)&lt;&gt;0),
MAX(0,INT(($B2201+ChapterTable!$P$26+VLOOKUP(SUBSTITUTE(D$1,"성장단계","")&amp;"단계오프셋",ChapterTable!$R:$S,2,0))/ChapterTable!$P$23)),
MAX(0,INT(($B2201+ChapterTable!$R$26+VLOOKUP(SUBSTITUTE(D$1,"성장단계","")&amp;"보스단계오프셋",ChapterTable!$R:$S,2,0))/ChapterTable!$R$23)))</f>
        <v>0</v>
      </c>
      <c r="E2201" s="1">
        <f ca="1">IF(AND($A2201=0,$B2201=1),
    VLOOKUP(1,ChapterTable!$1:$1048576,MATCH("최종"&amp;SUBSTITUTE(SUBSTITUTE(E$1,"standard",""),"|Float",""),ChapterTable!$1:$1,0),0)*ChapterTable!$P$17,
  IF(AND($A2201=0,$B2201=0),
    E2202,
  IF($B2201=0,
    VLOOKUP($A2201,ChapterTable!$1:$1048576,MATCH("최종"&amp;SUBSTITUTE(SUBSTITUTE(E$1,"standard",""),"|Float",""),ChapterTable!$1:$1,0),0),
  IF($B2201=1,
    IF($L2201=FALSE,
      VLOOKUP($A2201,ChapterTable!$1:$1048576,MATCH("최종"&amp;SUBSTITUTE(SUBSTITUTE(E$1,"standard",""),"|Float",""),ChapterTable!$1:$1,0),0),
      VLOOKUP($A2201-ChapterTable!$P$11,ChapterTable!$1:$1048576,MATCH("최종"&amp;SUBSTITUTE(SUBSTITUTE(E$1,"standard",""),"|Float",""),ChapterTable!$1:$1,0),0)*ChapterTable!$P$14
    ),
  OFFSET(E2201,-$B2201+IF($L2201,1,0),0)*IF($B2201&gt;OFFSET($B2201,1,0),ChapterTable!$R$17,1)*
    (VLOOKUP(SUBSTITUTE(SUBSTITUTE(E$1,"standard",""),"|Float","")&amp;IF(OR($L2201=TRUE,$A2201=0,MOD($A2201,ChapterTable!$R$20)&lt;&gt;0),"","보스")&amp;"인게임누적곱배수",ChapterTable!$R:$S,2,0)^C2201
    +VLOOKUP(SUBSTITUTE(SUBSTITUTE(E$1,"standard",""),"|Float","")&amp;IF(OR($L2201=TRUE,$A2201=0,MOD($A2201,ChapterTable!$R$20)&lt;&gt;0),"","보스")&amp;"인게임누적합배수",ChapterTable!$R:$S,2,0)*C2201)
  )
  )
  )
)</f>
        <v>550662.51450119005</v>
      </c>
      <c r="F2201" s="1">
        <f ca="1">IF(AND($A2201=0,$B2201=1),
    VLOOKUP(1,ChapterTable!$1:$1048576,MATCH("최종"&amp;SUBSTITUTE(SUBSTITUTE(F$1,"standard",""),"|Float",""),ChapterTable!$1:$1,0),0)*ChapterTable!$P$17,
  IF(AND($A2201=0,$B2201=0),
    F2202,
  IF($B2201=0,
    VLOOKUP($A2201,ChapterTable!$1:$1048576,MATCH("최종"&amp;SUBSTITUTE(SUBSTITUTE(F$1,"standard",""),"|Float",""),ChapterTable!$1:$1,0),0),
  IF($B2201=1,
    IF($L2201=FALSE,
      VLOOKUP($A2201,ChapterTable!$1:$1048576,MATCH("최종"&amp;SUBSTITUTE(SUBSTITUTE(F$1,"standard",""),"|Float",""),ChapterTable!$1:$1,0),0),
      VLOOKUP($A2201-ChapterTable!$P$11,ChapterTable!$1:$1048576,MATCH("최종"&amp;SUBSTITUTE(SUBSTITUTE(F$1,"standard",""),"|Float",""),ChapterTable!$1:$1,0),0)*ChapterTable!$P$14
    ),
  OFFSET(F2201,-$B2201+IF($L2201,1,0),0)*
    (VLOOKUP(SUBSTITUTE(SUBSTITUTE(F$1,"standard",""),"|Float","")&amp;IF(OR($L2201=TRUE,$A2201=0,MOD($A2201,ChapterTable!$R$20)&lt;&gt;0),"","보스")&amp;"인게임누적곱배수",ChapterTable!$R:$S,2,0)^D2201
    +VLOOKUP(SUBSTITUTE(SUBSTITUTE(F$1,"standard",""),"|Float","")&amp;IF(OR($L2201=TRUE,$A2201=0,MOD($A2201,ChapterTable!$R$20)&lt;&gt;0),"","보스")&amp;"인게임누적합배수",ChapterTable!$R:$S,2,0)*D2201)
  )
  )
  )
)</f>
        <v>191202.2619795799</v>
      </c>
      <c r="G2201" t="s">
        <v>715</v>
      </c>
      <c r="J2201" t="str">
        <f>IF(ISBLANK(I2201),"",
IFERROR(VLOOKUP(I2201,[1]StringTable!$1:$1048576,MATCH("kor|String",[1]StringTable!$1:$1,0),0),
"스트링없음"))</f>
        <v/>
      </c>
      <c r="L2201" t="b">
        <v>1</v>
      </c>
      <c r="N2201" t="str">
        <f>IF(ISBLANK(M2201),"",IF(ISERROR(VLOOKUP(M2201,MapTable!$A:$A,1,0)),"맵없음",""))</f>
        <v/>
      </c>
      <c r="O2201">
        <f t="shared" si="246"/>
        <v>21</v>
      </c>
      <c r="Q2201">
        <f t="shared" si="247"/>
        <v>21</v>
      </c>
      <c r="R2201" t="b">
        <f t="shared" ca="1" si="248"/>
        <v>1</v>
      </c>
      <c r="T2201" t="b">
        <f t="shared" ca="1" si="249"/>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252"/>
        <v>1</v>
      </c>
      <c r="AJ2201">
        <f t="shared" si="250"/>
        <v>1</v>
      </c>
      <c r="AK2201">
        <f t="shared" si="251"/>
        <v>1</v>
      </c>
      <c r="AL2201">
        <f t="shared" si="245"/>
        <v>7</v>
      </c>
    </row>
    <row r="2202" spans="1:38" hidden="1" x14ac:dyDescent="0.3">
      <c r="A2202">
        <v>22</v>
      </c>
      <c r="B2202">
        <v>11</v>
      </c>
      <c r="C2202">
        <f>IF(OR($L2202=TRUE,$A2202=0,MOD($A2202,ChapterTable!$R$20)&lt;&gt;0),
MAX(0,INT(($B2202+ChapterTable!$P$26+VLOOKUP(SUBSTITUTE(C$1,"성장단계","")&amp;"단계오프셋",ChapterTable!$R:$S,2,0))/ChapterTable!$P$23)),
MAX(0,INT(($B2202+ChapterTable!$R$26+VLOOKUP(SUBSTITUTE(C$1,"성장단계","")&amp;"보스단계오프셋",ChapterTable!$R:$S,2,0))/ChapterTable!$R$23)))</f>
        <v>1</v>
      </c>
      <c r="D2202">
        <f>IF(OR($L2202=TRUE,$A2202=0,MOD($A2202,ChapterTable!$R$20)&lt;&gt;0),
MAX(0,INT(($B2202+ChapterTable!$P$26+VLOOKUP(SUBSTITUTE(D$1,"성장단계","")&amp;"단계오프셋",ChapterTable!$R:$S,2,0))/ChapterTable!$P$23)),
MAX(0,INT(($B2202+ChapterTable!$R$26+VLOOKUP(SUBSTITUTE(D$1,"성장단계","")&amp;"보스단계오프셋",ChapterTable!$R:$S,2,0))/ChapterTable!$R$23)))</f>
        <v>1</v>
      </c>
      <c r="E2202" s="1">
        <f ca="1">IF(AND($A2202=0,$B2202=1),
    VLOOKUP(1,ChapterTable!$1:$1048576,MATCH("최종"&amp;SUBSTITUTE(SUBSTITUTE(E$1,"standard",""),"|Float",""),ChapterTable!$1:$1,0),0)*ChapterTable!$P$17,
  IF(AND($A2202=0,$B2202=0),
    E2203,
  IF($B2202=0,
    VLOOKUP($A2202,ChapterTable!$1:$1048576,MATCH("최종"&amp;SUBSTITUTE(SUBSTITUTE(E$1,"standard",""),"|Float",""),ChapterTable!$1:$1,0),0),
  IF($B2202=1,
    IF($L2202=FALSE,
      VLOOKUP($A2202,ChapterTable!$1:$1048576,MATCH("최종"&amp;SUBSTITUTE(SUBSTITUTE(E$1,"standard",""),"|Float",""),ChapterTable!$1:$1,0),0),
      VLOOKUP($A2202-ChapterTable!$P$11,ChapterTable!$1:$1048576,MATCH("최종"&amp;SUBSTITUTE(SUBSTITUTE(E$1,"standard",""),"|Float",""),ChapterTable!$1:$1,0),0)*ChapterTable!$P$14
    ),
  OFFSET(E2202,-$B2202+IF($L2202,1,0),0)*IF($B2202&gt;OFFSET($B2202,1,0),ChapterTable!$R$17,1)*
    (VLOOKUP(SUBSTITUTE(SUBSTITUTE(E$1,"standard",""),"|Float","")&amp;IF(OR($L2202=TRUE,$A2202=0,MOD($A2202,ChapterTable!$R$20)&lt;&gt;0),"","보스")&amp;"인게임누적곱배수",ChapterTable!$R:$S,2,0)^C2202
    +VLOOKUP(SUBSTITUTE(SUBSTITUTE(E$1,"standard",""),"|Float","")&amp;IF(OR($L2202=TRUE,$A2202=0,MOD($A2202,ChapterTable!$R$20)&lt;&gt;0),"","보스")&amp;"인게임누적합배수",ChapterTable!$R:$S,2,0)*C2202)
  )
  )
  )
)</f>
        <v>550662.51450119005</v>
      </c>
      <c r="F2202" s="1">
        <f ca="1">IF(AND($A2202=0,$B2202=1),
    VLOOKUP(1,ChapterTable!$1:$1048576,MATCH("최종"&amp;SUBSTITUTE(SUBSTITUTE(F$1,"standard",""),"|Float",""),ChapterTable!$1:$1,0),0)*ChapterTable!$P$17,
  IF(AND($A2202=0,$B2202=0),
    F2203,
  IF($B2202=0,
    VLOOKUP($A2202,ChapterTable!$1:$1048576,MATCH("최종"&amp;SUBSTITUTE(SUBSTITUTE(F$1,"standard",""),"|Float",""),ChapterTable!$1:$1,0),0),
  IF($B2202=1,
    IF($L2202=FALSE,
      VLOOKUP($A2202,ChapterTable!$1:$1048576,MATCH("최종"&amp;SUBSTITUTE(SUBSTITUTE(F$1,"standard",""),"|Float",""),ChapterTable!$1:$1,0),0),
      VLOOKUP($A2202-ChapterTable!$P$11,ChapterTable!$1:$1048576,MATCH("최종"&amp;SUBSTITUTE(SUBSTITUTE(F$1,"standard",""),"|Float",""),ChapterTable!$1:$1,0),0)*ChapterTable!$P$14
    ),
  OFFSET(F2202,-$B2202+IF($L2202,1,0),0)*
    (VLOOKUP(SUBSTITUTE(SUBSTITUTE(F$1,"standard",""),"|Float","")&amp;IF(OR($L2202=TRUE,$A2202=0,MOD($A2202,ChapterTable!$R$20)&lt;&gt;0),"","보스")&amp;"인게임누적곱배수",ChapterTable!$R:$S,2,0)^D2202
    +VLOOKUP(SUBSTITUTE(SUBSTITUTE(F$1,"standard",""),"|Float","")&amp;IF(OR($L2202=TRUE,$A2202=0,MOD($A2202,ChapterTable!$R$20)&lt;&gt;0),"","보스")&amp;"인게임누적합배수",ChapterTable!$R:$S,2,0)*D2202)
  )
  )
  )
)</f>
        <v>205542.43162804839</v>
      </c>
      <c r="G2202" t="s">
        <v>715</v>
      </c>
      <c r="J2202" t="str">
        <f>IF(ISBLANK(I2202),"",
IFERROR(VLOOKUP(I2202,[1]StringTable!$1:$1048576,MATCH("kor|String",[1]StringTable!$1:$1,0),0),
"스트링없음"))</f>
        <v/>
      </c>
      <c r="L2202" t="b">
        <v>1</v>
      </c>
      <c r="N2202" t="str">
        <f>IF(ISBLANK(M2202),"",IF(ISERROR(VLOOKUP(M2202,MapTable!$A:$A,1,0)),"맵없음",""))</f>
        <v/>
      </c>
      <c r="O2202">
        <f t="shared" si="246"/>
        <v>2</v>
      </c>
      <c r="Q2202">
        <f t="shared" si="247"/>
        <v>2</v>
      </c>
      <c r="R2202" t="b">
        <f t="shared" ca="1" si="248"/>
        <v>1</v>
      </c>
      <c r="T2202" t="b">
        <f t="shared" ca="1" si="249"/>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252"/>
        <v>0.5</v>
      </c>
      <c r="AJ2202">
        <f t="shared" si="250"/>
        <v>0.54666666600000002</v>
      </c>
      <c r="AK2202">
        <f t="shared" si="251"/>
        <v>1</v>
      </c>
      <c r="AL2202">
        <f t="shared" si="245"/>
        <v>7</v>
      </c>
    </row>
    <row r="2203" spans="1:38" hidden="1" x14ac:dyDescent="0.3">
      <c r="A2203">
        <v>22</v>
      </c>
      <c r="B2203">
        <v>12</v>
      </c>
      <c r="C2203">
        <f>IF(OR($L2203=TRUE,$A2203=0,MOD($A2203,ChapterTable!$R$20)&lt;&gt;0),
MAX(0,INT(($B2203+ChapterTable!$P$26+VLOOKUP(SUBSTITUTE(C$1,"성장단계","")&amp;"단계오프셋",ChapterTable!$R:$S,2,0))/ChapterTable!$P$23)),
MAX(0,INT(($B2203+ChapterTable!$R$26+VLOOKUP(SUBSTITUTE(C$1,"성장단계","")&amp;"보스단계오프셋",ChapterTable!$R:$S,2,0))/ChapterTable!$R$23)))</f>
        <v>1</v>
      </c>
      <c r="D2203">
        <f>IF(OR($L2203=TRUE,$A2203=0,MOD($A2203,ChapterTable!$R$20)&lt;&gt;0),
MAX(0,INT(($B2203+ChapterTable!$P$26+VLOOKUP(SUBSTITUTE(D$1,"성장단계","")&amp;"단계오프셋",ChapterTable!$R:$S,2,0))/ChapterTable!$P$23)),
MAX(0,INT(($B2203+ChapterTable!$R$26+VLOOKUP(SUBSTITUTE(D$1,"성장단계","")&amp;"보스단계오프셋",ChapterTable!$R:$S,2,0))/ChapterTable!$R$23)))</f>
        <v>1</v>
      </c>
      <c r="E2203" s="1">
        <f ca="1">IF(AND($A2203=0,$B2203=1),
    VLOOKUP(1,ChapterTable!$1:$1048576,MATCH("최종"&amp;SUBSTITUTE(SUBSTITUTE(E$1,"standard",""),"|Float",""),ChapterTable!$1:$1,0),0)*ChapterTable!$P$17,
  IF(AND($A2203=0,$B2203=0),
    E2204,
  IF($B2203=0,
    VLOOKUP($A2203,ChapterTable!$1:$1048576,MATCH("최종"&amp;SUBSTITUTE(SUBSTITUTE(E$1,"standard",""),"|Float",""),ChapterTable!$1:$1,0),0),
  IF($B2203=1,
    IF($L2203=FALSE,
      VLOOKUP($A2203,ChapterTable!$1:$1048576,MATCH("최종"&amp;SUBSTITUTE(SUBSTITUTE(E$1,"standard",""),"|Float",""),ChapterTable!$1:$1,0),0),
      VLOOKUP($A2203-ChapterTable!$P$11,ChapterTable!$1:$1048576,MATCH("최종"&amp;SUBSTITUTE(SUBSTITUTE(E$1,"standard",""),"|Float",""),ChapterTable!$1:$1,0),0)*ChapterTable!$P$14
    ),
  OFFSET(E2203,-$B2203+IF($L2203,1,0),0)*IF($B2203&gt;OFFSET($B2203,1,0),ChapterTable!$R$17,1)*
    (VLOOKUP(SUBSTITUTE(SUBSTITUTE(E$1,"standard",""),"|Float","")&amp;IF(OR($L2203=TRUE,$A2203=0,MOD($A2203,ChapterTable!$R$20)&lt;&gt;0),"","보스")&amp;"인게임누적곱배수",ChapterTable!$R:$S,2,0)^C2203
    +VLOOKUP(SUBSTITUTE(SUBSTITUTE(E$1,"standard",""),"|Float","")&amp;IF(OR($L2203=TRUE,$A2203=0,MOD($A2203,ChapterTable!$R$20)&lt;&gt;0),"","보스")&amp;"인게임누적합배수",ChapterTable!$R:$S,2,0)*C2203)
  )
  )
  )
)</f>
        <v>550662.51450119005</v>
      </c>
      <c r="F2203" s="1">
        <f ca="1">IF(AND($A2203=0,$B2203=1),
    VLOOKUP(1,ChapterTable!$1:$1048576,MATCH("최종"&amp;SUBSTITUTE(SUBSTITUTE(F$1,"standard",""),"|Float",""),ChapterTable!$1:$1,0),0)*ChapterTable!$P$17,
  IF(AND($A2203=0,$B2203=0),
    F2204,
  IF($B2203=0,
    VLOOKUP($A2203,ChapterTable!$1:$1048576,MATCH("최종"&amp;SUBSTITUTE(SUBSTITUTE(F$1,"standard",""),"|Float",""),ChapterTable!$1:$1,0),0),
  IF($B2203=1,
    IF($L2203=FALSE,
      VLOOKUP($A2203,ChapterTable!$1:$1048576,MATCH("최종"&amp;SUBSTITUTE(SUBSTITUTE(F$1,"standard",""),"|Float",""),ChapterTable!$1:$1,0),0),
      VLOOKUP($A2203-ChapterTable!$P$11,ChapterTable!$1:$1048576,MATCH("최종"&amp;SUBSTITUTE(SUBSTITUTE(F$1,"standard",""),"|Float",""),ChapterTable!$1:$1,0),0)*ChapterTable!$P$14
    ),
  OFFSET(F2203,-$B2203+IF($L2203,1,0),0)*
    (VLOOKUP(SUBSTITUTE(SUBSTITUTE(F$1,"standard",""),"|Float","")&amp;IF(OR($L2203=TRUE,$A2203=0,MOD($A2203,ChapterTable!$R$20)&lt;&gt;0),"","보스")&amp;"인게임누적곱배수",ChapterTable!$R:$S,2,0)^D2203
    +VLOOKUP(SUBSTITUTE(SUBSTITUTE(F$1,"standard",""),"|Float","")&amp;IF(OR($L2203=TRUE,$A2203=0,MOD($A2203,ChapterTable!$R$20)&lt;&gt;0),"","보스")&amp;"인게임누적합배수",ChapterTable!$R:$S,2,0)*D2203)
  )
  )
  )
)</f>
        <v>205542.43162804839</v>
      </c>
      <c r="G2203" t="s">
        <v>715</v>
      </c>
      <c r="J2203" t="str">
        <f>IF(ISBLANK(I2203),"",
IFERROR(VLOOKUP(I2203,[1]StringTable!$1:$1048576,MATCH("kor|String",[1]StringTable!$1:$1,0),0),
"스트링없음"))</f>
        <v/>
      </c>
      <c r="L2203" t="b">
        <v>1</v>
      </c>
      <c r="N2203" t="str">
        <f>IF(ISBLANK(M2203),"",IF(ISERROR(VLOOKUP(M2203,MapTable!$A:$A,1,0)),"맵없음",""))</f>
        <v/>
      </c>
      <c r="O2203">
        <f t="shared" si="246"/>
        <v>2</v>
      </c>
      <c r="Q2203">
        <f t="shared" si="247"/>
        <v>2</v>
      </c>
      <c r="R2203" t="b">
        <f t="shared" ca="1" si="248"/>
        <v>1</v>
      </c>
      <c r="T2203" t="b">
        <f t="shared" ca="1" si="249"/>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252"/>
        <v>0.5</v>
      </c>
      <c r="AJ2203">
        <f t="shared" si="250"/>
        <v>0.54666666600000002</v>
      </c>
      <c r="AK2203">
        <f t="shared" si="251"/>
        <v>1</v>
      </c>
      <c r="AL2203">
        <f t="shared" si="245"/>
        <v>7</v>
      </c>
    </row>
    <row r="2204" spans="1:38" hidden="1" x14ac:dyDescent="0.3">
      <c r="A2204">
        <v>22</v>
      </c>
      <c r="B2204">
        <v>13</v>
      </c>
      <c r="C2204">
        <f>IF(OR($L2204=TRUE,$A2204=0,MOD($A2204,ChapterTable!$R$20)&lt;&gt;0),
MAX(0,INT(($B2204+ChapterTable!$P$26+VLOOKUP(SUBSTITUTE(C$1,"성장단계","")&amp;"단계오프셋",ChapterTable!$R:$S,2,0))/ChapterTable!$P$23)),
MAX(0,INT(($B2204+ChapterTable!$R$26+VLOOKUP(SUBSTITUTE(C$1,"성장단계","")&amp;"보스단계오프셋",ChapterTable!$R:$S,2,0))/ChapterTable!$R$23)))</f>
        <v>1</v>
      </c>
      <c r="D2204">
        <f>IF(OR($L2204=TRUE,$A2204=0,MOD($A2204,ChapterTable!$R$20)&lt;&gt;0),
MAX(0,INT(($B2204+ChapterTable!$P$26+VLOOKUP(SUBSTITUTE(D$1,"성장단계","")&amp;"단계오프셋",ChapterTable!$R:$S,2,0))/ChapterTable!$P$23)),
MAX(0,INT(($B2204+ChapterTable!$R$26+VLOOKUP(SUBSTITUTE(D$1,"성장단계","")&amp;"보스단계오프셋",ChapterTable!$R:$S,2,0))/ChapterTable!$R$23)))</f>
        <v>1</v>
      </c>
      <c r="E2204" s="1">
        <f ca="1">IF(AND($A2204=0,$B2204=1),
    VLOOKUP(1,ChapterTable!$1:$1048576,MATCH("최종"&amp;SUBSTITUTE(SUBSTITUTE(E$1,"standard",""),"|Float",""),ChapterTable!$1:$1,0),0)*ChapterTable!$P$17,
  IF(AND($A2204=0,$B2204=0),
    E2205,
  IF($B2204=0,
    VLOOKUP($A2204,ChapterTable!$1:$1048576,MATCH("최종"&amp;SUBSTITUTE(SUBSTITUTE(E$1,"standard",""),"|Float",""),ChapterTable!$1:$1,0),0),
  IF($B2204=1,
    IF($L2204=FALSE,
      VLOOKUP($A2204,ChapterTable!$1:$1048576,MATCH("최종"&amp;SUBSTITUTE(SUBSTITUTE(E$1,"standard",""),"|Float",""),ChapterTable!$1:$1,0),0),
      VLOOKUP($A2204-ChapterTable!$P$11,ChapterTable!$1:$1048576,MATCH("최종"&amp;SUBSTITUTE(SUBSTITUTE(E$1,"standard",""),"|Float",""),ChapterTable!$1:$1,0),0)*ChapterTable!$P$14
    ),
  OFFSET(E2204,-$B2204+IF($L2204,1,0),0)*IF($B2204&gt;OFFSET($B2204,1,0),ChapterTable!$R$17,1)*
    (VLOOKUP(SUBSTITUTE(SUBSTITUTE(E$1,"standard",""),"|Float","")&amp;IF(OR($L2204=TRUE,$A2204=0,MOD($A2204,ChapterTable!$R$20)&lt;&gt;0),"","보스")&amp;"인게임누적곱배수",ChapterTable!$R:$S,2,0)^C2204
    +VLOOKUP(SUBSTITUTE(SUBSTITUTE(E$1,"standard",""),"|Float","")&amp;IF(OR($L2204=TRUE,$A2204=0,MOD($A2204,ChapterTable!$R$20)&lt;&gt;0),"","보스")&amp;"인게임누적합배수",ChapterTable!$R:$S,2,0)*C2204)
  )
  )
  )
)</f>
        <v>550662.51450119005</v>
      </c>
      <c r="F2204" s="1">
        <f ca="1">IF(AND($A2204=0,$B2204=1),
    VLOOKUP(1,ChapterTable!$1:$1048576,MATCH("최종"&amp;SUBSTITUTE(SUBSTITUTE(F$1,"standard",""),"|Float",""),ChapterTable!$1:$1,0),0)*ChapterTable!$P$17,
  IF(AND($A2204=0,$B2204=0),
    F2205,
  IF($B2204=0,
    VLOOKUP($A2204,ChapterTable!$1:$1048576,MATCH("최종"&amp;SUBSTITUTE(SUBSTITUTE(F$1,"standard",""),"|Float",""),ChapterTable!$1:$1,0),0),
  IF($B2204=1,
    IF($L2204=FALSE,
      VLOOKUP($A2204,ChapterTable!$1:$1048576,MATCH("최종"&amp;SUBSTITUTE(SUBSTITUTE(F$1,"standard",""),"|Float",""),ChapterTable!$1:$1,0),0),
      VLOOKUP($A2204-ChapterTable!$P$11,ChapterTable!$1:$1048576,MATCH("최종"&amp;SUBSTITUTE(SUBSTITUTE(F$1,"standard",""),"|Float",""),ChapterTable!$1:$1,0),0)*ChapterTable!$P$14
    ),
  OFFSET(F2204,-$B2204+IF($L2204,1,0),0)*
    (VLOOKUP(SUBSTITUTE(SUBSTITUTE(F$1,"standard",""),"|Float","")&amp;IF(OR($L2204=TRUE,$A2204=0,MOD($A2204,ChapterTable!$R$20)&lt;&gt;0),"","보스")&amp;"인게임누적곱배수",ChapterTable!$R:$S,2,0)^D2204
    +VLOOKUP(SUBSTITUTE(SUBSTITUTE(F$1,"standard",""),"|Float","")&amp;IF(OR($L2204=TRUE,$A2204=0,MOD($A2204,ChapterTable!$R$20)&lt;&gt;0),"","보스")&amp;"인게임누적합배수",ChapterTable!$R:$S,2,0)*D2204)
  )
  )
  )
)</f>
        <v>205542.43162804839</v>
      </c>
      <c r="G2204" t="s">
        <v>715</v>
      </c>
      <c r="J2204" t="str">
        <f>IF(ISBLANK(I2204),"",
IFERROR(VLOOKUP(I2204,[1]StringTable!$1:$1048576,MATCH("kor|String",[1]StringTable!$1:$1,0),0),
"스트링없음"))</f>
        <v/>
      </c>
      <c r="L2204" t="b">
        <v>1</v>
      </c>
      <c r="N2204" t="str">
        <f>IF(ISBLANK(M2204),"",IF(ISERROR(VLOOKUP(M2204,MapTable!$A:$A,1,0)),"맵없음",""))</f>
        <v/>
      </c>
      <c r="O2204">
        <f t="shared" si="246"/>
        <v>2</v>
      </c>
      <c r="Q2204">
        <f t="shared" si="247"/>
        <v>2</v>
      </c>
      <c r="R2204" t="b">
        <f t="shared" ca="1" si="248"/>
        <v>1</v>
      </c>
      <c r="T2204" t="b">
        <f t="shared" ca="1" si="249"/>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252"/>
        <v>0.5</v>
      </c>
      <c r="AJ2204">
        <f t="shared" si="250"/>
        <v>0.54666666600000002</v>
      </c>
      <c r="AK2204">
        <f t="shared" si="251"/>
        <v>1</v>
      </c>
      <c r="AL2204">
        <f t="shared" si="245"/>
        <v>7</v>
      </c>
    </row>
    <row r="2205" spans="1:38" hidden="1" x14ac:dyDescent="0.3">
      <c r="A2205">
        <v>22</v>
      </c>
      <c r="B2205">
        <v>14</v>
      </c>
      <c r="C2205">
        <f>IF(OR($L2205=TRUE,$A2205=0,MOD($A2205,ChapterTable!$R$20)&lt;&gt;0),
MAX(0,INT(($B2205+ChapterTable!$P$26+VLOOKUP(SUBSTITUTE(C$1,"성장단계","")&amp;"단계오프셋",ChapterTable!$R:$S,2,0))/ChapterTable!$P$23)),
MAX(0,INT(($B2205+ChapterTable!$R$26+VLOOKUP(SUBSTITUTE(C$1,"성장단계","")&amp;"보스단계오프셋",ChapterTable!$R:$S,2,0))/ChapterTable!$R$23)))</f>
        <v>1</v>
      </c>
      <c r="D2205">
        <f>IF(OR($L2205=TRUE,$A2205=0,MOD($A2205,ChapterTable!$R$20)&lt;&gt;0),
MAX(0,INT(($B2205+ChapterTable!$P$26+VLOOKUP(SUBSTITUTE(D$1,"성장단계","")&amp;"단계오프셋",ChapterTable!$R:$S,2,0))/ChapterTable!$P$23)),
MAX(0,INT(($B2205+ChapterTable!$R$26+VLOOKUP(SUBSTITUTE(D$1,"성장단계","")&amp;"보스단계오프셋",ChapterTable!$R:$S,2,0))/ChapterTable!$R$23)))</f>
        <v>1</v>
      </c>
      <c r="E2205" s="1">
        <f ca="1">IF(AND($A2205=0,$B2205=1),
    VLOOKUP(1,ChapterTable!$1:$1048576,MATCH("최종"&amp;SUBSTITUTE(SUBSTITUTE(E$1,"standard",""),"|Float",""),ChapterTable!$1:$1,0),0)*ChapterTable!$P$17,
  IF(AND($A2205=0,$B2205=0),
    E2206,
  IF($B2205=0,
    VLOOKUP($A2205,ChapterTable!$1:$1048576,MATCH("최종"&amp;SUBSTITUTE(SUBSTITUTE(E$1,"standard",""),"|Float",""),ChapterTable!$1:$1,0),0),
  IF($B2205=1,
    IF($L2205=FALSE,
      VLOOKUP($A2205,ChapterTable!$1:$1048576,MATCH("최종"&amp;SUBSTITUTE(SUBSTITUTE(E$1,"standard",""),"|Float",""),ChapterTable!$1:$1,0),0),
      VLOOKUP($A2205-ChapterTable!$P$11,ChapterTable!$1:$1048576,MATCH("최종"&amp;SUBSTITUTE(SUBSTITUTE(E$1,"standard",""),"|Float",""),ChapterTable!$1:$1,0),0)*ChapterTable!$P$14
    ),
  OFFSET(E2205,-$B2205+IF($L2205,1,0),0)*IF($B2205&gt;OFFSET($B2205,1,0),ChapterTable!$R$17,1)*
    (VLOOKUP(SUBSTITUTE(SUBSTITUTE(E$1,"standard",""),"|Float","")&amp;IF(OR($L2205=TRUE,$A2205=0,MOD($A2205,ChapterTable!$R$20)&lt;&gt;0),"","보스")&amp;"인게임누적곱배수",ChapterTable!$R:$S,2,0)^C2205
    +VLOOKUP(SUBSTITUTE(SUBSTITUTE(E$1,"standard",""),"|Float","")&amp;IF(OR($L2205=TRUE,$A2205=0,MOD($A2205,ChapterTable!$R$20)&lt;&gt;0),"","보스")&amp;"인게임누적합배수",ChapterTable!$R:$S,2,0)*C2205)
  )
  )
  )
)</f>
        <v>550662.51450119005</v>
      </c>
      <c r="F2205" s="1">
        <f ca="1">IF(AND($A2205=0,$B2205=1),
    VLOOKUP(1,ChapterTable!$1:$1048576,MATCH("최종"&amp;SUBSTITUTE(SUBSTITUTE(F$1,"standard",""),"|Float",""),ChapterTable!$1:$1,0),0)*ChapterTable!$P$17,
  IF(AND($A2205=0,$B2205=0),
    F2206,
  IF($B2205=0,
    VLOOKUP($A2205,ChapterTable!$1:$1048576,MATCH("최종"&amp;SUBSTITUTE(SUBSTITUTE(F$1,"standard",""),"|Float",""),ChapterTable!$1:$1,0),0),
  IF($B2205=1,
    IF($L2205=FALSE,
      VLOOKUP($A2205,ChapterTable!$1:$1048576,MATCH("최종"&amp;SUBSTITUTE(SUBSTITUTE(F$1,"standard",""),"|Float",""),ChapterTable!$1:$1,0),0),
      VLOOKUP($A2205-ChapterTable!$P$11,ChapterTable!$1:$1048576,MATCH("최종"&amp;SUBSTITUTE(SUBSTITUTE(F$1,"standard",""),"|Float",""),ChapterTable!$1:$1,0),0)*ChapterTable!$P$14
    ),
  OFFSET(F2205,-$B2205+IF($L2205,1,0),0)*
    (VLOOKUP(SUBSTITUTE(SUBSTITUTE(F$1,"standard",""),"|Float","")&amp;IF(OR($L2205=TRUE,$A2205=0,MOD($A2205,ChapterTable!$R$20)&lt;&gt;0),"","보스")&amp;"인게임누적곱배수",ChapterTable!$R:$S,2,0)^D2205
    +VLOOKUP(SUBSTITUTE(SUBSTITUTE(F$1,"standard",""),"|Float","")&amp;IF(OR($L2205=TRUE,$A2205=0,MOD($A2205,ChapterTable!$R$20)&lt;&gt;0),"","보스")&amp;"인게임누적합배수",ChapterTable!$R:$S,2,0)*D2205)
  )
  )
  )
)</f>
        <v>205542.43162804839</v>
      </c>
      <c r="G2205" t="s">
        <v>715</v>
      </c>
      <c r="J2205" t="str">
        <f>IF(ISBLANK(I2205),"",
IFERROR(VLOOKUP(I2205,[1]StringTable!$1:$1048576,MATCH("kor|String",[1]StringTable!$1:$1,0),0),
"스트링없음"))</f>
        <v/>
      </c>
      <c r="L2205" t="b">
        <v>1</v>
      </c>
      <c r="N2205" t="str">
        <f>IF(ISBLANK(M2205),"",IF(ISERROR(VLOOKUP(M2205,MapTable!$A:$A,1,0)),"맵없음",""))</f>
        <v/>
      </c>
      <c r="O2205">
        <f t="shared" si="246"/>
        <v>2</v>
      </c>
      <c r="Q2205">
        <f t="shared" si="247"/>
        <v>2</v>
      </c>
      <c r="R2205" t="b">
        <f t="shared" ca="1" si="248"/>
        <v>1</v>
      </c>
      <c r="T2205" t="b">
        <f t="shared" ca="1" si="249"/>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252"/>
        <v>0.5</v>
      </c>
      <c r="AJ2205">
        <f t="shared" si="250"/>
        <v>0.54666666600000002</v>
      </c>
      <c r="AK2205">
        <f t="shared" si="251"/>
        <v>1</v>
      </c>
      <c r="AL2205">
        <f t="shared" si="245"/>
        <v>7</v>
      </c>
    </row>
    <row r="2206" spans="1:38" hidden="1" x14ac:dyDescent="0.3">
      <c r="A2206">
        <v>22</v>
      </c>
      <c r="B2206">
        <v>15</v>
      </c>
      <c r="C2206">
        <f>IF(OR($L2206=TRUE,$A2206=0,MOD($A2206,ChapterTable!$R$20)&lt;&gt;0),
MAX(0,INT(($B2206+ChapterTable!$P$26+VLOOKUP(SUBSTITUTE(C$1,"성장단계","")&amp;"단계오프셋",ChapterTable!$R:$S,2,0))/ChapterTable!$P$23)),
MAX(0,INT(($B2206+ChapterTable!$R$26+VLOOKUP(SUBSTITUTE(C$1,"성장단계","")&amp;"보스단계오프셋",ChapterTable!$R:$S,2,0))/ChapterTable!$R$23)))</f>
        <v>1</v>
      </c>
      <c r="D2206">
        <f>IF(OR($L2206=TRUE,$A2206=0,MOD($A2206,ChapterTable!$R$20)&lt;&gt;0),
MAX(0,INT(($B2206+ChapterTable!$P$26+VLOOKUP(SUBSTITUTE(D$1,"성장단계","")&amp;"단계오프셋",ChapterTable!$R:$S,2,0))/ChapterTable!$P$23)),
MAX(0,INT(($B2206+ChapterTable!$R$26+VLOOKUP(SUBSTITUTE(D$1,"성장단계","")&amp;"보스단계오프셋",ChapterTable!$R:$S,2,0))/ChapterTable!$R$23)))</f>
        <v>1</v>
      </c>
      <c r="E2206" s="1">
        <f ca="1">IF(AND($A2206=0,$B2206=1),
    VLOOKUP(1,ChapterTable!$1:$1048576,MATCH("최종"&amp;SUBSTITUTE(SUBSTITUTE(E$1,"standard",""),"|Float",""),ChapterTable!$1:$1,0),0)*ChapterTable!$P$17,
  IF(AND($A2206=0,$B2206=0),
    E2207,
  IF($B2206=0,
    VLOOKUP($A2206,ChapterTable!$1:$1048576,MATCH("최종"&amp;SUBSTITUTE(SUBSTITUTE(E$1,"standard",""),"|Float",""),ChapterTable!$1:$1,0),0),
  IF($B2206=1,
    IF($L2206=FALSE,
      VLOOKUP($A2206,ChapterTable!$1:$1048576,MATCH("최종"&amp;SUBSTITUTE(SUBSTITUTE(E$1,"standard",""),"|Float",""),ChapterTable!$1:$1,0),0),
      VLOOKUP($A2206-ChapterTable!$P$11,ChapterTable!$1:$1048576,MATCH("최종"&amp;SUBSTITUTE(SUBSTITUTE(E$1,"standard",""),"|Float",""),ChapterTable!$1:$1,0),0)*ChapterTable!$P$14
    ),
  OFFSET(E2206,-$B2206+IF($L2206,1,0),0)*IF($B2206&gt;OFFSET($B2206,1,0),ChapterTable!$R$17,1)*
    (VLOOKUP(SUBSTITUTE(SUBSTITUTE(E$1,"standard",""),"|Float","")&amp;IF(OR($L2206=TRUE,$A2206=0,MOD($A2206,ChapterTable!$R$20)&lt;&gt;0),"","보스")&amp;"인게임누적곱배수",ChapterTable!$R:$S,2,0)^C2206
    +VLOOKUP(SUBSTITUTE(SUBSTITUTE(E$1,"standard",""),"|Float","")&amp;IF(OR($L2206=TRUE,$A2206=0,MOD($A2206,ChapterTable!$R$20)&lt;&gt;0),"","보스")&amp;"인게임누적합배수",ChapterTable!$R:$S,2,0)*C2206)
  )
  )
  )
)</f>
        <v>550662.51450119005</v>
      </c>
      <c r="F2206" s="1">
        <f ca="1">IF(AND($A2206=0,$B2206=1),
    VLOOKUP(1,ChapterTable!$1:$1048576,MATCH("최종"&amp;SUBSTITUTE(SUBSTITUTE(F$1,"standard",""),"|Float",""),ChapterTable!$1:$1,0),0)*ChapterTable!$P$17,
  IF(AND($A2206=0,$B2206=0),
    F2207,
  IF($B2206=0,
    VLOOKUP($A2206,ChapterTable!$1:$1048576,MATCH("최종"&amp;SUBSTITUTE(SUBSTITUTE(F$1,"standard",""),"|Float",""),ChapterTable!$1:$1,0),0),
  IF($B2206=1,
    IF($L2206=FALSE,
      VLOOKUP($A2206,ChapterTable!$1:$1048576,MATCH("최종"&amp;SUBSTITUTE(SUBSTITUTE(F$1,"standard",""),"|Float",""),ChapterTable!$1:$1,0),0),
      VLOOKUP($A2206-ChapterTable!$P$11,ChapterTable!$1:$1048576,MATCH("최종"&amp;SUBSTITUTE(SUBSTITUTE(F$1,"standard",""),"|Float",""),ChapterTable!$1:$1,0),0)*ChapterTable!$P$14
    ),
  OFFSET(F2206,-$B2206+IF($L2206,1,0),0)*
    (VLOOKUP(SUBSTITUTE(SUBSTITUTE(F$1,"standard",""),"|Float","")&amp;IF(OR($L2206=TRUE,$A2206=0,MOD($A2206,ChapterTable!$R$20)&lt;&gt;0),"","보스")&amp;"인게임누적곱배수",ChapterTable!$R:$S,2,0)^D2206
    +VLOOKUP(SUBSTITUTE(SUBSTITUTE(F$1,"standard",""),"|Float","")&amp;IF(OR($L2206=TRUE,$A2206=0,MOD($A2206,ChapterTable!$R$20)&lt;&gt;0),"","보스")&amp;"인게임누적합배수",ChapterTable!$R:$S,2,0)*D2206)
  )
  )
  )
)</f>
        <v>205542.43162804839</v>
      </c>
      <c r="G2206" t="s">
        <v>715</v>
      </c>
      <c r="J2206" t="str">
        <f>IF(ISBLANK(I2206),"",
IFERROR(VLOOKUP(I2206,[1]StringTable!$1:$1048576,MATCH("kor|String",[1]StringTable!$1:$1,0),0),
"스트링없음"))</f>
        <v/>
      </c>
      <c r="L2206" t="b">
        <v>1</v>
      </c>
      <c r="N2206" t="str">
        <f>IF(ISBLANK(M2206),"",IF(ISERROR(VLOOKUP(M2206,MapTable!$A:$A,1,0)),"맵없음",""))</f>
        <v/>
      </c>
      <c r="O2206">
        <f t="shared" si="246"/>
        <v>11</v>
      </c>
      <c r="Q2206">
        <f t="shared" si="247"/>
        <v>11</v>
      </c>
      <c r="R2206" t="b">
        <f t="shared" ca="1" si="248"/>
        <v>1</v>
      </c>
      <c r="T2206" t="b">
        <f t="shared" ca="1" si="249"/>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252"/>
        <v>0.5</v>
      </c>
      <c r="AJ2206">
        <f t="shared" si="250"/>
        <v>0.54666666600000002</v>
      </c>
      <c r="AK2206">
        <f t="shared" si="251"/>
        <v>1</v>
      </c>
      <c r="AL2206">
        <f t="shared" si="245"/>
        <v>7</v>
      </c>
    </row>
    <row r="2207" spans="1:38" hidden="1" x14ac:dyDescent="0.3">
      <c r="A2207">
        <v>22</v>
      </c>
      <c r="B2207">
        <v>16</v>
      </c>
      <c r="C2207">
        <f>IF(OR($L2207=TRUE,$A2207=0,MOD($A2207,ChapterTable!$R$20)&lt;&gt;0),
MAX(0,INT(($B2207+ChapterTable!$P$26+VLOOKUP(SUBSTITUTE(C$1,"성장단계","")&amp;"단계오프셋",ChapterTable!$R:$S,2,0))/ChapterTable!$P$23)),
MAX(0,INT(($B2207+ChapterTable!$R$26+VLOOKUP(SUBSTITUTE(C$1,"성장단계","")&amp;"보스단계오프셋",ChapterTable!$R:$S,2,0))/ChapterTable!$R$23)))</f>
        <v>2</v>
      </c>
      <c r="D2207">
        <f>IF(OR($L2207=TRUE,$A2207=0,MOD($A2207,ChapterTable!$R$20)&lt;&gt;0),
MAX(0,INT(($B2207+ChapterTable!$P$26+VLOOKUP(SUBSTITUTE(D$1,"성장단계","")&amp;"단계오프셋",ChapterTable!$R:$S,2,0))/ChapterTable!$P$23)),
MAX(0,INT(($B2207+ChapterTable!$R$26+VLOOKUP(SUBSTITUTE(D$1,"성장단계","")&amp;"보스단계오프셋",ChapterTable!$R:$S,2,0))/ChapterTable!$R$23)))</f>
        <v>1</v>
      </c>
      <c r="E2207" s="1">
        <f ca="1">IF(AND($A2207=0,$B2207=1),
    VLOOKUP(1,ChapterTable!$1:$1048576,MATCH("최종"&amp;SUBSTITUTE(SUBSTITUTE(E$1,"standard",""),"|Float",""),ChapterTable!$1:$1,0),0)*ChapterTable!$P$17,
  IF(AND($A2207=0,$B2207=0),
    E2208,
  IF($B2207=0,
    VLOOKUP($A2207,ChapterTable!$1:$1048576,MATCH("최종"&amp;SUBSTITUTE(SUBSTITUTE(E$1,"standard",""),"|Float",""),ChapterTable!$1:$1,0),0),
  IF($B2207=1,
    IF($L2207=FALSE,
      VLOOKUP($A2207,ChapterTable!$1:$1048576,MATCH("최종"&amp;SUBSTITUTE(SUBSTITUTE(E$1,"standard",""),"|Float",""),ChapterTable!$1:$1,0),0),
      VLOOKUP($A2207-ChapterTable!$P$11,ChapterTable!$1:$1048576,MATCH("최종"&amp;SUBSTITUTE(SUBSTITUTE(E$1,"standard",""),"|Float",""),ChapterTable!$1:$1,0),0)*ChapterTable!$P$14
    ),
  OFFSET(E2207,-$B2207+IF($L2207,1,0),0)*IF($B2207&gt;OFFSET($B2207,1,0),ChapterTable!$R$17,1)*
    (VLOOKUP(SUBSTITUTE(SUBSTITUTE(E$1,"standard",""),"|Float","")&amp;IF(OR($L2207=TRUE,$A2207=0,MOD($A2207,ChapterTable!$R$20)&lt;&gt;0),"","보스")&amp;"인게임누적곱배수",ChapterTable!$R:$S,2,0)^C2207
    +VLOOKUP(SUBSTITUTE(SUBSTITUTE(E$1,"standard",""),"|Float","")&amp;IF(OR($L2207=TRUE,$A2207=0,MOD($A2207,ChapterTable!$R$20)&lt;&gt;0),"","보스")&amp;"인게임누적합배수",ChapterTable!$R:$S,2,0)*C2207)
  )
  )
  )
)</f>
        <v>642439.60025138839</v>
      </c>
      <c r="F2207" s="1">
        <f ca="1">IF(AND($A2207=0,$B2207=1),
    VLOOKUP(1,ChapterTable!$1:$1048576,MATCH("최종"&amp;SUBSTITUTE(SUBSTITUTE(F$1,"standard",""),"|Float",""),ChapterTable!$1:$1,0),0)*ChapterTable!$P$17,
  IF(AND($A2207=0,$B2207=0),
    F2208,
  IF($B2207=0,
    VLOOKUP($A2207,ChapterTable!$1:$1048576,MATCH("최종"&amp;SUBSTITUTE(SUBSTITUTE(F$1,"standard",""),"|Float",""),ChapterTable!$1:$1,0),0),
  IF($B2207=1,
    IF($L2207=FALSE,
      VLOOKUP($A2207,ChapterTable!$1:$1048576,MATCH("최종"&amp;SUBSTITUTE(SUBSTITUTE(F$1,"standard",""),"|Float",""),ChapterTable!$1:$1,0),0),
      VLOOKUP($A2207-ChapterTable!$P$11,ChapterTable!$1:$1048576,MATCH("최종"&amp;SUBSTITUTE(SUBSTITUTE(F$1,"standard",""),"|Float",""),ChapterTable!$1:$1,0),0)*ChapterTable!$P$14
    ),
  OFFSET(F2207,-$B2207+IF($L2207,1,0),0)*
    (VLOOKUP(SUBSTITUTE(SUBSTITUTE(F$1,"standard",""),"|Float","")&amp;IF(OR($L2207=TRUE,$A2207=0,MOD($A2207,ChapterTable!$R$20)&lt;&gt;0),"","보스")&amp;"인게임누적곱배수",ChapterTable!$R:$S,2,0)^D2207
    +VLOOKUP(SUBSTITUTE(SUBSTITUTE(F$1,"standard",""),"|Float","")&amp;IF(OR($L2207=TRUE,$A2207=0,MOD($A2207,ChapterTable!$R$20)&lt;&gt;0),"","보스")&amp;"인게임누적합배수",ChapterTable!$R:$S,2,0)*D2207)
  )
  )
  )
)</f>
        <v>205542.43162804839</v>
      </c>
      <c r="G2207" t="s">
        <v>715</v>
      </c>
      <c r="J2207" t="str">
        <f>IF(ISBLANK(I2207),"",
IFERROR(VLOOKUP(I2207,[1]StringTable!$1:$1048576,MATCH("kor|String",[1]StringTable!$1:$1,0),0),
"스트링없음"))</f>
        <v/>
      </c>
      <c r="L2207" t="b">
        <v>1</v>
      </c>
      <c r="N2207" t="str">
        <f>IF(ISBLANK(M2207),"",IF(ISERROR(VLOOKUP(M2207,MapTable!$A:$A,1,0)),"맵없음",""))</f>
        <v/>
      </c>
      <c r="O2207">
        <f t="shared" si="246"/>
        <v>2</v>
      </c>
      <c r="Q2207">
        <f t="shared" si="247"/>
        <v>2</v>
      </c>
      <c r="R2207" t="b">
        <f t="shared" ca="1" si="248"/>
        <v>1</v>
      </c>
      <c r="T2207" t="b">
        <f t="shared" ca="1" si="249"/>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252"/>
        <v>0.5</v>
      </c>
      <c r="AJ2207">
        <f t="shared" si="250"/>
        <v>0.54666666600000002</v>
      </c>
      <c r="AK2207">
        <f t="shared" si="251"/>
        <v>1</v>
      </c>
      <c r="AL2207">
        <f t="shared" si="245"/>
        <v>7</v>
      </c>
    </row>
    <row r="2208" spans="1:38" hidden="1" x14ac:dyDescent="0.3">
      <c r="A2208">
        <v>22</v>
      </c>
      <c r="B2208">
        <v>17</v>
      </c>
      <c r="C2208">
        <f>IF(OR($L2208=TRUE,$A2208=0,MOD($A2208,ChapterTable!$R$20)&lt;&gt;0),
MAX(0,INT(($B2208+ChapterTable!$P$26+VLOOKUP(SUBSTITUTE(C$1,"성장단계","")&amp;"단계오프셋",ChapterTable!$R:$S,2,0))/ChapterTable!$P$23)),
MAX(0,INT(($B2208+ChapterTable!$R$26+VLOOKUP(SUBSTITUTE(C$1,"성장단계","")&amp;"보스단계오프셋",ChapterTable!$R:$S,2,0))/ChapterTable!$R$23)))</f>
        <v>2</v>
      </c>
      <c r="D2208">
        <f>IF(OR($L2208=TRUE,$A2208=0,MOD($A2208,ChapterTable!$R$20)&lt;&gt;0),
MAX(0,INT(($B2208+ChapterTable!$P$26+VLOOKUP(SUBSTITUTE(D$1,"성장단계","")&amp;"단계오프셋",ChapterTable!$R:$S,2,0))/ChapterTable!$P$23)),
MAX(0,INT(($B2208+ChapterTable!$R$26+VLOOKUP(SUBSTITUTE(D$1,"성장단계","")&amp;"보스단계오프셋",ChapterTable!$R:$S,2,0))/ChapterTable!$R$23)))</f>
        <v>1</v>
      </c>
      <c r="E2208" s="1">
        <f ca="1">IF(AND($A2208=0,$B2208=1),
    VLOOKUP(1,ChapterTable!$1:$1048576,MATCH("최종"&amp;SUBSTITUTE(SUBSTITUTE(E$1,"standard",""),"|Float",""),ChapterTable!$1:$1,0),0)*ChapterTable!$P$17,
  IF(AND($A2208=0,$B2208=0),
    E2209,
  IF($B2208=0,
    VLOOKUP($A2208,ChapterTable!$1:$1048576,MATCH("최종"&amp;SUBSTITUTE(SUBSTITUTE(E$1,"standard",""),"|Float",""),ChapterTable!$1:$1,0),0),
  IF($B2208=1,
    IF($L2208=FALSE,
      VLOOKUP($A2208,ChapterTable!$1:$1048576,MATCH("최종"&amp;SUBSTITUTE(SUBSTITUTE(E$1,"standard",""),"|Float",""),ChapterTable!$1:$1,0),0),
      VLOOKUP($A2208-ChapterTable!$P$11,ChapterTable!$1:$1048576,MATCH("최종"&amp;SUBSTITUTE(SUBSTITUTE(E$1,"standard",""),"|Float",""),ChapterTable!$1:$1,0),0)*ChapterTable!$P$14
    ),
  OFFSET(E2208,-$B2208+IF($L2208,1,0),0)*IF($B2208&gt;OFFSET($B2208,1,0),ChapterTable!$R$17,1)*
    (VLOOKUP(SUBSTITUTE(SUBSTITUTE(E$1,"standard",""),"|Float","")&amp;IF(OR($L2208=TRUE,$A2208=0,MOD($A2208,ChapterTable!$R$20)&lt;&gt;0),"","보스")&amp;"인게임누적곱배수",ChapterTable!$R:$S,2,0)^C2208
    +VLOOKUP(SUBSTITUTE(SUBSTITUTE(E$1,"standard",""),"|Float","")&amp;IF(OR($L2208=TRUE,$A2208=0,MOD($A2208,ChapterTable!$R$20)&lt;&gt;0),"","보스")&amp;"인게임누적합배수",ChapterTable!$R:$S,2,0)*C2208)
  )
  )
  )
)</f>
        <v>642439.60025138839</v>
      </c>
      <c r="F2208" s="1">
        <f ca="1">IF(AND($A2208=0,$B2208=1),
    VLOOKUP(1,ChapterTable!$1:$1048576,MATCH("최종"&amp;SUBSTITUTE(SUBSTITUTE(F$1,"standard",""),"|Float",""),ChapterTable!$1:$1,0),0)*ChapterTable!$P$17,
  IF(AND($A2208=0,$B2208=0),
    F2209,
  IF($B2208=0,
    VLOOKUP($A2208,ChapterTable!$1:$1048576,MATCH("최종"&amp;SUBSTITUTE(SUBSTITUTE(F$1,"standard",""),"|Float",""),ChapterTable!$1:$1,0),0),
  IF($B2208=1,
    IF($L2208=FALSE,
      VLOOKUP($A2208,ChapterTable!$1:$1048576,MATCH("최종"&amp;SUBSTITUTE(SUBSTITUTE(F$1,"standard",""),"|Float",""),ChapterTable!$1:$1,0),0),
      VLOOKUP($A2208-ChapterTable!$P$11,ChapterTable!$1:$1048576,MATCH("최종"&amp;SUBSTITUTE(SUBSTITUTE(F$1,"standard",""),"|Float",""),ChapterTable!$1:$1,0),0)*ChapterTable!$P$14
    ),
  OFFSET(F2208,-$B2208+IF($L2208,1,0),0)*
    (VLOOKUP(SUBSTITUTE(SUBSTITUTE(F$1,"standard",""),"|Float","")&amp;IF(OR($L2208=TRUE,$A2208=0,MOD($A2208,ChapterTable!$R$20)&lt;&gt;0),"","보스")&amp;"인게임누적곱배수",ChapterTable!$R:$S,2,0)^D2208
    +VLOOKUP(SUBSTITUTE(SUBSTITUTE(F$1,"standard",""),"|Float","")&amp;IF(OR($L2208=TRUE,$A2208=0,MOD($A2208,ChapterTable!$R$20)&lt;&gt;0),"","보스")&amp;"인게임누적합배수",ChapterTable!$R:$S,2,0)*D2208)
  )
  )
  )
)</f>
        <v>205542.43162804839</v>
      </c>
      <c r="G2208" t="s">
        <v>715</v>
      </c>
      <c r="J2208" t="str">
        <f>IF(ISBLANK(I2208),"",
IFERROR(VLOOKUP(I2208,[1]StringTable!$1:$1048576,MATCH("kor|String",[1]StringTable!$1:$1,0),0),
"스트링없음"))</f>
        <v/>
      </c>
      <c r="L2208" t="b">
        <v>1</v>
      </c>
      <c r="N2208" t="str">
        <f>IF(ISBLANK(M2208),"",IF(ISERROR(VLOOKUP(M2208,MapTable!$A:$A,1,0)),"맵없음",""))</f>
        <v/>
      </c>
      <c r="O2208">
        <f t="shared" si="246"/>
        <v>2</v>
      </c>
      <c r="Q2208">
        <f t="shared" si="247"/>
        <v>2</v>
      </c>
      <c r="R2208" t="b">
        <f t="shared" ca="1" si="248"/>
        <v>1</v>
      </c>
      <c r="T2208" t="b">
        <f t="shared" ca="1" si="249"/>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252"/>
        <v>0.5</v>
      </c>
      <c r="AJ2208">
        <f t="shared" si="250"/>
        <v>0.54666666600000002</v>
      </c>
      <c r="AK2208">
        <f t="shared" si="251"/>
        <v>1</v>
      </c>
      <c r="AL2208">
        <f t="shared" si="245"/>
        <v>7</v>
      </c>
    </row>
    <row r="2209" spans="1:38" hidden="1" x14ac:dyDescent="0.3">
      <c r="A2209">
        <v>22</v>
      </c>
      <c r="B2209">
        <v>18</v>
      </c>
      <c r="C2209">
        <f>IF(OR($L2209=TRUE,$A2209=0,MOD($A2209,ChapterTable!$R$20)&lt;&gt;0),
MAX(0,INT(($B2209+ChapterTable!$P$26+VLOOKUP(SUBSTITUTE(C$1,"성장단계","")&amp;"단계오프셋",ChapterTable!$R:$S,2,0))/ChapterTable!$P$23)),
MAX(0,INT(($B2209+ChapterTable!$R$26+VLOOKUP(SUBSTITUTE(C$1,"성장단계","")&amp;"보스단계오프셋",ChapterTable!$R:$S,2,0))/ChapterTable!$R$23)))</f>
        <v>2</v>
      </c>
      <c r="D2209">
        <f>IF(OR($L2209=TRUE,$A2209=0,MOD($A2209,ChapterTable!$R$20)&lt;&gt;0),
MAX(0,INT(($B2209+ChapterTable!$P$26+VLOOKUP(SUBSTITUTE(D$1,"성장단계","")&amp;"단계오프셋",ChapterTable!$R:$S,2,0))/ChapterTable!$P$23)),
MAX(0,INT(($B2209+ChapterTable!$R$26+VLOOKUP(SUBSTITUTE(D$1,"성장단계","")&amp;"보스단계오프셋",ChapterTable!$R:$S,2,0))/ChapterTable!$R$23)))</f>
        <v>1</v>
      </c>
      <c r="E2209" s="1">
        <f ca="1">IF(AND($A2209=0,$B2209=1),
    VLOOKUP(1,ChapterTable!$1:$1048576,MATCH("최종"&amp;SUBSTITUTE(SUBSTITUTE(E$1,"standard",""),"|Float",""),ChapterTable!$1:$1,0),0)*ChapterTable!$P$17,
  IF(AND($A2209=0,$B2209=0),
    E2210,
  IF($B2209=0,
    VLOOKUP($A2209,ChapterTable!$1:$1048576,MATCH("최종"&amp;SUBSTITUTE(SUBSTITUTE(E$1,"standard",""),"|Float",""),ChapterTable!$1:$1,0),0),
  IF($B2209=1,
    IF($L2209=FALSE,
      VLOOKUP($A2209,ChapterTable!$1:$1048576,MATCH("최종"&amp;SUBSTITUTE(SUBSTITUTE(E$1,"standard",""),"|Float",""),ChapterTable!$1:$1,0),0),
      VLOOKUP($A2209-ChapterTable!$P$11,ChapterTable!$1:$1048576,MATCH("최종"&amp;SUBSTITUTE(SUBSTITUTE(E$1,"standard",""),"|Float",""),ChapterTable!$1:$1,0),0)*ChapterTable!$P$14
    ),
  OFFSET(E2209,-$B2209+IF($L2209,1,0),0)*IF($B2209&gt;OFFSET($B2209,1,0),ChapterTable!$R$17,1)*
    (VLOOKUP(SUBSTITUTE(SUBSTITUTE(E$1,"standard",""),"|Float","")&amp;IF(OR($L2209=TRUE,$A2209=0,MOD($A2209,ChapterTable!$R$20)&lt;&gt;0),"","보스")&amp;"인게임누적곱배수",ChapterTable!$R:$S,2,0)^C2209
    +VLOOKUP(SUBSTITUTE(SUBSTITUTE(E$1,"standard",""),"|Float","")&amp;IF(OR($L2209=TRUE,$A2209=0,MOD($A2209,ChapterTable!$R$20)&lt;&gt;0),"","보스")&amp;"인게임누적합배수",ChapterTable!$R:$S,2,0)*C2209)
  )
  )
  )
)</f>
        <v>642439.60025138839</v>
      </c>
      <c r="F2209" s="1">
        <f ca="1">IF(AND($A2209=0,$B2209=1),
    VLOOKUP(1,ChapterTable!$1:$1048576,MATCH("최종"&amp;SUBSTITUTE(SUBSTITUTE(F$1,"standard",""),"|Float",""),ChapterTable!$1:$1,0),0)*ChapterTable!$P$17,
  IF(AND($A2209=0,$B2209=0),
    F2210,
  IF($B2209=0,
    VLOOKUP($A2209,ChapterTable!$1:$1048576,MATCH("최종"&amp;SUBSTITUTE(SUBSTITUTE(F$1,"standard",""),"|Float",""),ChapterTable!$1:$1,0),0),
  IF($B2209=1,
    IF($L2209=FALSE,
      VLOOKUP($A2209,ChapterTable!$1:$1048576,MATCH("최종"&amp;SUBSTITUTE(SUBSTITUTE(F$1,"standard",""),"|Float",""),ChapterTable!$1:$1,0),0),
      VLOOKUP($A2209-ChapterTable!$P$11,ChapterTable!$1:$1048576,MATCH("최종"&amp;SUBSTITUTE(SUBSTITUTE(F$1,"standard",""),"|Float",""),ChapterTable!$1:$1,0),0)*ChapterTable!$P$14
    ),
  OFFSET(F2209,-$B2209+IF($L2209,1,0),0)*
    (VLOOKUP(SUBSTITUTE(SUBSTITUTE(F$1,"standard",""),"|Float","")&amp;IF(OR($L2209=TRUE,$A2209=0,MOD($A2209,ChapterTable!$R$20)&lt;&gt;0),"","보스")&amp;"인게임누적곱배수",ChapterTable!$R:$S,2,0)^D2209
    +VLOOKUP(SUBSTITUTE(SUBSTITUTE(F$1,"standard",""),"|Float","")&amp;IF(OR($L2209=TRUE,$A2209=0,MOD($A2209,ChapterTable!$R$20)&lt;&gt;0),"","보스")&amp;"인게임누적합배수",ChapterTable!$R:$S,2,0)*D2209)
  )
  )
  )
)</f>
        <v>205542.43162804839</v>
      </c>
      <c r="G2209" t="s">
        <v>715</v>
      </c>
      <c r="J2209" t="str">
        <f>IF(ISBLANK(I2209),"",
IFERROR(VLOOKUP(I2209,[1]StringTable!$1:$1048576,MATCH("kor|String",[1]StringTable!$1:$1,0),0),
"스트링없음"))</f>
        <v/>
      </c>
      <c r="L2209" t="b">
        <v>1</v>
      </c>
      <c r="N2209" t="str">
        <f>IF(ISBLANK(M2209),"",IF(ISERROR(VLOOKUP(M2209,MapTable!$A:$A,1,0)),"맵없음",""))</f>
        <v/>
      </c>
      <c r="O2209">
        <f t="shared" si="246"/>
        <v>2</v>
      </c>
      <c r="Q2209">
        <f t="shared" si="247"/>
        <v>2</v>
      </c>
      <c r="R2209" t="b">
        <f t="shared" ca="1" si="248"/>
        <v>1</v>
      </c>
      <c r="T2209" t="b">
        <f t="shared" ca="1" si="249"/>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252"/>
        <v>0.5</v>
      </c>
      <c r="AJ2209">
        <f t="shared" si="250"/>
        <v>0.54666666600000002</v>
      </c>
      <c r="AK2209">
        <f t="shared" si="251"/>
        <v>1</v>
      </c>
      <c r="AL2209">
        <f t="shared" si="245"/>
        <v>7</v>
      </c>
    </row>
    <row r="2210" spans="1:38" hidden="1" x14ac:dyDescent="0.3">
      <c r="A2210">
        <v>22</v>
      </c>
      <c r="B2210">
        <v>19</v>
      </c>
      <c r="C2210">
        <f>IF(OR($L2210=TRUE,$A2210=0,MOD($A2210,ChapterTable!$R$20)&lt;&gt;0),
MAX(0,INT(($B2210+ChapterTable!$P$26+VLOOKUP(SUBSTITUTE(C$1,"성장단계","")&amp;"단계오프셋",ChapterTable!$R:$S,2,0))/ChapterTable!$P$23)),
MAX(0,INT(($B2210+ChapterTable!$R$26+VLOOKUP(SUBSTITUTE(C$1,"성장단계","")&amp;"보스단계오프셋",ChapterTable!$R:$S,2,0))/ChapterTable!$R$23)))</f>
        <v>2</v>
      </c>
      <c r="D2210">
        <f>IF(OR($L2210=TRUE,$A2210=0,MOD($A2210,ChapterTable!$R$20)&lt;&gt;0),
MAX(0,INT(($B2210+ChapterTable!$P$26+VLOOKUP(SUBSTITUTE(D$1,"성장단계","")&amp;"단계오프셋",ChapterTable!$R:$S,2,0))/ChapterTable!$P$23)),
MAX(0,INT(($B2210+ChapterTable!$R$26+VLOOKUP(SUBSTITUTE(D$1,"성장단계","")&amp;"보스단계오프셋",ChapterTable!$R:$S,2,0))/ChapterTable!$R$23)))</f>
        <v>1</v>
      </c>
      <c r="E2210" s="1">
        <f ca="1">IF(AND($A2210=0,$B2210=1),
    VLOOKUP(1,ChapterTable!$1:$1048576,MATCH("최종"&amp;SUBSTITUTE(SUBSTITUTE(E$1,"standard",""),"|Float",""),ChapterTable!$1:$1,0),0)*ChapterTable!$P$17,
  IF(AND($A2210=0,$B2210=0),
    E2211,
  IF($B2210=0,
    VLOOKUP($A2210,ChapterTable!$1:$1048576,MATCH("최종"&amp;SUBSTITUTE(SUBSTITUTE(E$1,"standard",""),"|Float",""),ChapterTable!$1:$1,0),0),
  IF($B2210=1,
    IF($L2210=FALSE,
      VLOOKUP($A2210,ChapterTable!$1:$1048576,MATCH("최종"&amp;SUBSTITUTE(SUBSTITUTE(E$1,"standard",""),"|Float",""),ChapterTable!$1:$1,0),0),
      VLOOKUP($A2210-ChapterTable!$P$11,ChapterTable!$1:$1048576,MATCH("최종"&amp;SUBSTITUTE(SUBSTITUTE(E$1,"standard",""),"|Float",""),ChapterTable!$1:$1,0),0)*ChapterTable!$P$14
    ),
  OFFSET(E2210,-$B2210+IF($L2210,1,0),0)*IF($B2210&gt;OFFSET($B2210,1,0),ChapterTable!$R$17,1)*
    (VLOOKUP(SUBSTITUTE(SUBSTITUTE(E$1,"standard",""),"|Float","")&amp;IF(OR($L2210=TRUE,$A2210=0,MOD($A2210,ChapterTable!$R$20)&lt;&gt;0),"","보스")&amp;"인게임누적곱배수",ChapterTable!$R:$S,2,0)^C2210
    +VLOOKUP(SUBSTITUTE(SUBSTITUTE(E$1,"standard",""),"|Float","")&amp;IF(OR($L2210=TRUE,$A2210=0,MOD($A2210,ChapterTable!$R$20)&lt;&gt;0),"","보스")&amp;"인게임누적합배수",ChapterTable!$R:$S,2,0)*C2210)
  )
  )
  )
)</f>
        <v>642439.60025138839</v>
      </c>
      <c r="F2210" s="1">
        <f ca="1">IF(AND($A2210=0,$B2210=1),
    VLOOKUP(1,ChapterTable!$1:$1048576,MATCH("최종"&amp;SUBSTITUTE(SUBSTITUTE(F$1,"standard",""),"|Float",""),ChapterTable!$1:$1,0),0)*ChapterTable!$P$17,
  IF(AND($A2210=0,$B2210=0),
    F2211,
  IF($B2210=0,
    VLOOKUP($A2210,ChapterTable!$1:$1048576,MATCH("최종"&amp;SUBSTITUTE(SUBSTITUTE(F$1,"standard",""),"|Float",""),ChapterTable!$1:$1,0),0),
  IF($B2210=1,
    IF($L2210=FALSE,
      VLOOKUP($A2210,ChapterTable!$1:$1048576,MATCH("최종"&amp;SUBSTITUTE(SUBSTITUTE(F$1,"standard",""),"|Float",""),ChapterTable!$1:$1,0),0),
      VLOOKUP($A2210-ChapterTable!$P$11,ChapterTable!$1:$1048576,MATCH("최종"&amp;SUBSTITUTE(SUBSTITUTE(F$1,"standard",""),"|Float",""),ChapterTable!$1:$1,0),0)*ChapterTable!$P$14
    ),
  OFFSET(F2210,-$B2210+IF($L2210,1,0),0)*
    (VLOOKUP(SUBSTITUTE(SUBSTITUTE(F$1,"standard",""),"|Float","")&amp;IF(OR($L2210=TRUE,$A2210=0,MOD($A2210,ChapterTable!$R$20)&lt;&gt;0),"","보스")&amp;"인게임누적곱배수",ChapterTable!$R:$S,2,0)^D2210
    +VLOOKUP(SUBSTITUTE(SUBSTITUTE(F$1,"standard",""),"|Float","")&amp;IF(OR($L2210=TRUE,$A2210=0,MOD($A2210,ChapterTable!$R$20)&lt;&gt;0),"","보스")&amp;"인게임누적합배수",ChapterTable!$R:$S,2,0)*D2210)
  )
  )
  )
)</f>
        <v>205542.43162804839</v>
      </c>
      <c r="G2210" t="s">
        <v>715</v>
      </c>
      <c r="J2210" t="str">
        <f>IF(ISBLANK(I2210),"",
IFERROR(VLOOKUP(I2210,[1]StringTable!$1:$1048576,MATCH("kor|String",[1]StringTable!$1:$1,0),0),
"스트링없음"))</f>
        <v/>
      </c>
      <c r="L2210" t="b">
        <v>1</v>
      </c>
      <c r="N2210" t="str">
        <f>IF(ISBLANK(M2210),"",IF(ISERROR(VLOOKUP(M2210,MapTable!$A:$A,1,0)),"맵없음",""))</f>
        <v/>
      </c>
      <c r="O2210">
        <f t="shared" si="246"/>
        <v>92</v>
      </c>
      <c r="Q2210">
        <f t="shared" si="247"/>
        <v>92</v>
      </c>
      <c r="R2210" t="b">
        <f t="shared" ca="1" si="248"/>
        <v>1</v>
      </c>
      <c r="T2210" t="b">
        <f t="shared" ca="1" si="249"/>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252"/>
        <v>0.5</v>
      </c>
      <c r="AJ2210">
        <f t="shared" si="250"/>
        <v>0.54666666600000002</v>
      </c>
      <c r="AK2210">
        <f t="shared" si="251"/>
        <v>1</v>
      </c>
      <c r="AL2210">
        <f t="shared" si="245"/>
        <v>7</v>
      </c>
    </row>
    <row r="2211" spans="1:38" hidden="1" x14ac:dyDescent="0.3">
      <c r="A2211">
        <v>22</v>
      </c>
      <c r="B2211">
        <v>20</v>
      </c>
      <c r="C2211">
        <f>IF(OR($L2211=TRUE,$A2211=0,MOD($A2211,ChapterTable!$R$20)&lt;&gt;0),
MAX(0,INT(($B2211+ChapterTable!$P$26+VLOOKUP(SUBSTITUTE(C$1,"성장단계","")&amp;"단계오프셋",ChapterTable!$R:$S,2,0))/ChapterTable!$P$23)),
MAX(0,INT(($B2211+ChapterTable!$R$26+VLOOKUP(SUBSTITUTE(C$1,"성장단계","")&amp;"보스단계오프셋",ChapterTable!$R:$S,2,0))/ChapterTable!$R$23)))</f>
        <v>2</v>
      </c>
      <c r="D2211">
        <f>IF(OR($L2211=TRUE,$A2211=0,MOD($A2211,ChapterTable!$R$20)&lt;&gt;0),
MAX(0,INT(($B2211+ChapterTable!$P$26+VLOOKUP(SUBSTITUTE(D$1,"성장단계","")&amp;"단계오프셋",ChapterTable!$R:$S,2,0))/ChapterTable!$P$23)),
MAX(0,INT(($B2211+ChapterTable!$R$26+VLOOKUP(SUBSTITUTE(D$1,"성장단계","")&amp;"보스단계오프셋",ChapterTable!$R:$S,2,0))/ChapterTable!$R$23)))</f>
        <v>1</v>
      </c>
      <c r="E2211" s="1">
        <f ca="1">IF(AND($A2211=0,$B2211=1),
    VLOOKUP(1,ChapterTable!$1:$1048576,MATCH("최종"&amp;SUBSTITUTE(SUBSTITUTE(E$1,"standard",""),"|Float",""),ChapterTable!$1:$1,0),0)*ChapterTable!$P$17,
  IF(AND($A2211=0,$B2211=0),
    E2212,
  IF($B2211=0,
    VLOOKUP($A2211,ChapterTable!$1:$1048576,MATCH("최종"&amp;SUBSTITUTE(SUBSTITUTE(E$1,"standard",""),"|Float",""),ChapterTable!$1:$1,0),0),
  IF($B2211=1,
    IF($L2211=FALSE,
      VLOOKUP($A2211,ChapterTable!$1:$1048576,MATCH("최종"&amp;SUBSTITUTE(SUBSTITUTE(E$1,"standard",""),"|Float",""),ChapterTable!$1:$1,0),0),
      VLOOKUP($A2211-ChapterTable!$P$11,ChapterTable!$1:$1048576,MATCH("최종"&amp;SUBSTITUTE(SUBSTITUTE(E$1,"standard",""),"|Float",""),ChapterTable!$1:$1,0),0)*ChapterTable!$P$14
    ),
  OFFSET(E2211,-$B2211+IF($L2211,1,0),0)*IF($B2211&gt;OFFSET($B2211,1,0),ChapterTable!$R$17,1)*
    (VLOOKUP(SUBSTITUTE(SUBSTITUTE(E$1,"standard",""),"|Float","")&amp;IF(OR($L2211=TRUE,$A2211=0,MOD($A2211,ChapterTable!$R$20)&lt;&gt;0),"","보스")&amp;"인게임누적곱배수",ChapterTable!$R:$S,2,0)^C2211
    +VLOOKUP(SUBSTITUTE(SUBSTITUTE(E$1,"standard",""),"|Float","")&amp;IF(OR($L2211=TRUE,$A2211=0,MOD($A2211,ChapterTable!$R$20)&lt;&gt;0),"","보스")&amp;"인게임누적합배수",ChapterTable!$R:$S,2,0)*C2211)
  )
  )
  )
)</f>
        <v>642439.60025138839</v>
      </c>
      <c r="F2211" s="1">
        <f ca="1">IF(AND($A2211=0,$B2211=1),
    VLOOKUP(1,ChapterTable!$1:$1048576,MATCH("최종"&amp;SUBSTITUTE(SUBSTITUTE(F$1,"standard",""),"|Float",""),ChapterTable!$1:$1,0),0)*ChapterTable!$P$17,
  IF(AND($A2211=0,$B2211=0),
    F2212,
  IF($B2211=0,
    VLOOKUP($A2211,ChapterTable!$1:$1048576,MATCH("최종"&amp;SUBSTITUTE(SUBSTITUTE(F$1,"standard",""),"|Float",""),ChapterTable!$1:$1,0),0),
  IF($B2211=1,
    IF($L2211=FALSE,
      VLOOKUP($A2211,ChapterTable!$1:$1048576,MATCH("최종"&amp;SUBSTITUTE(SUBSTITUTE(F$1,"standard",""),"|Float",""),ChapterTable!$1:$1,0),0),
      VLOOKUP($A2211-ChapterTable!$P$11,ChapterTable!$1:$1048576,MATCH("최종"&amp;SUBSTITUTE(SUBSTITUTE(F$1,"standard",""),"|Float",""),ChapterTable!$1:$1,0),0)*ChapterTable!$P$14
    ),
  OFFSET(F2211,-$B2211+IF($L2211,1,0),0)*
    (VLOOKUP(SUBSTITUTE(SUBSTITUTE(F$1,"standard",""),"|Float","")&amp;IF(OR($L2211=TRUE,$A2211=0,MOD($A2211,ChapterTable!$R$20)&lt;&gt;0),"","보스")&amp;"인게임누적곱배수",ChapterTable!$R:$S,2,0)^D2211
    +VLOOKUP(SUBSTITUTE(SUBSTITUTE(F$1,"standard",""),"|Float","")&amp;IF(OR($L2211=TRUE,$A2211=0,MOD($A2211,ChapterTable!$R$20)&lt;&gt;0),"","보스")&amp;"인게임누적합배수",ChapterTable!$R:$S,2,0)*D2211)
  )
  )
  )
)</f>
        <v>205542.43162804839</v>
      </c>
      <c r="G2211" t="s">
        <v>715</v>
      </c>
      <c r="J2211" t="str">
        <f>IF(ISBLANK(I2211),"",
IFERROR(VLOOKUP(I2211,[1]StringTable!$1:$1048576,MATCH("kor|String",[1]StringTable!$1:$1,0),0),
"스트링없음"))</f>
        <v/>
      </c>
      <c r="L2211" t="b">
        <v>1</v>
      </c>
      <c r="N2211" t="str">
        <f>IF(ISBLANK(M2211),"",IF(ISERROR(VLOOKUP(M2211,MapTable!$A:$A,1,0)),"맵없음",""))</f>
        <v/>
      </c>
      <c r="O2211">
        <f t="shared" si="246"/>
        <v>22</v>
      </c>
      <c r="Q2211">
        <f t="shared" si="247"/>
        <v>22</v>
      </c>
      <c r="R2211" t="b">
        <f t="shared" ca="1" si="248"/>
        <v>1</v>
      </c>
      <c r="T2211" t="b">
        <f t="shared" ca="1" si="249"/>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252"/>
        <v>0.5</v>
      </c>
      <c r="AJ2211">
        <f t="shared" si="250"/>
        <v>1</v>
      </c>
      <c r="AK2211">
        <f t="shared" si="251"/>
        <v>2</v>
      </c>
      <c r="AL2211">
        <f t="shared" si="245"/>
        <v>7</v>
      </c>
    </row>
    <row r="2212" spans="1:38" hidden="1" x14ac:dyDescent="0.3">
      <c r="A2212">
        <v>22</v>
      </c>
      <c r="B2212">
        <v>21</v>
      </c>
      <c r="C2212">
        <f>IF(OR($L2212=TRUE,$A2212=0,MOD($A2212,ChapterTable!$R$20)&lt;&gt;0),
MAX(0,INT(($B2212+ChapterTable!$P$26+VLOOKUP(SUBSTITUTE(C$1,"성장단계","")&amp;"단계오프셋",ChapterTable!$R:$S,2,0))/ChapterTable!$P$23)),
MAX(0,INT(($B2212+ChapterTable!$R$26+VLOOKUP(SUBSTITUTE(C$1,"성장단계","")&amp;"보스단계오프셋",ChapterTable!$R:$S,2,0))/ChapterTable!$R$23)))</f>
        <v>2</v>
      </c>
      <c r="D2212">
        <f>IF(OR($L2212=TRUE,$A2212=0,MOD($A2212,ChapterTable!$R$20)&lt;&gt;0),
MAX(0,INT(($B2212+ChapterTable!$P$26+VLOOKUP(SUBSTITUTE(D$1,"성장단계","")&amp;"단계오프셋",ChapterTable!$R:$S,2,0))/ChapterTable!$P$23)),
MAX(0,INT(($B2212+ChapterTable!$R$26+VLOOKUP(SUBSTITUTE(D$1,"성장단계","")&amp;"보스단계오프셋",ChapterTable!$R:$S,2,0))/ChapterTable!$R$23)))</f>
        <v>2</v>
      </c>
      <c r="E2212" s="1">
        <f ca="1">IF(AND($A2212=0,$B2212=1),
    VLOOKUP(1,ChapterTable!$1:$1048576,MATCH("최종"&amp;SUBSTITUTE(SUBSTITUTE(E$1,"standard",""),"|Float",""),ChapterTable!$1:$1,0),0)*ChapterTable!$P$17,
  IF(AND($A2212=0,$B2212=0),
    E2213,
  IF($B2212=0,
    VLOOKUP($A2212,ChapterTable!$1:$1048576,MATCH("최종"&amp;SUBSTITUTE(SUBSTITUTE(E$1,"standard",""),"|Float",""),ChapterTable!$1:$1,0),0),
  IF($B2212=1,
    IF($L2212=FALSE,
      VLOOKUP($A2212,ChapterTable!$1:$1048576,MATCH("최종"&amp;SUBSTITUTE(SUBSTITUTE(E$1,"standard",""),"|Float",""),ChapterTable!$1:$1,0),0),
      VLOOKUP($A2212-ChapterTable!$P$11,ChapterTable!$1:$1048576,MATCH("최종"&amp;SUBSTITUTE(SUBSTITUTE(E$1,"standard",""),"|Float",""),ChapterTable!$1:$1,0),0)*ChapterTable!$P$14
    ),
  OFFSET(E2212,-$B2212+IF($L2212,1,0),0)*IF($B2212&gt;OFFSET($B2212,1,0),ChapterTable!$R$17,1)*
    (VLOOKUP(SUBSTITUTE(SUBSTITUTE(E$1,"standard",""),"|Float","")&amp;IF(OR($L2212=TRUE,$A2212=0,MOD($A2212,ChapterTable!$R$20)&lt;&gt;0),"","보스")&amp;"인게임누적곱배수",ChapterTable!$R:$S,2,0)^C2212
    +VLOOKUP(SUBSTITUTE(SUBSTITUTE(E$1,"standard",""),"|Float","")&amp;IF(OR($L2212=TRUE,$A2212=0,MOD($A2212,ChapterTable!$R$20)&lt;&gt;0),"","보스")&amp;"인게임누적합배수",ChapterTable!$R:$S,2,0)*C2212)
  )
  )
  )
)</f>
        <v>642439.60025138839</v>
      </c>
      <c r="F2212" s="1">
        <f ca="1">IF(AND($A2212=0,$B2212=1),
    VLOOKUP(1,ChapterTable!$1:$1048576,MATCH("최종"&amp;SUBSTITUTE(SUBSTITUTE(F$1,"standard",""),"|Float",""),ChapterTable!$1:$1,0),0)*ChapterTable!$P$17,
  IF(AND($A2212=0,$B2212=0),
    F2213,
  IF($B2212=0,
    VLOOKUP($A2212,ChapterTable!$1:$1048576,MATCH("최종"&amp;SUBSTITUTE(SUBSTITUTE(F$1,"standard",""),"|Float",""),ChapterTable!$1:$1,0),0),
  IF($B2212=1,
    IF($L2212=FALSE,
      VLOOKUP($A2212,ChapterTable!$1:$1048576,MATCH("최종"&amp;SUBSTITUTE(SUBSTITUTE(F$1,"standard",""),"|Float",""),ChapterTable!$1:$1,0),0),
      VLOOKUP($A2212-ChapterTable!$P$11,ChapterTable!$1:$1048576,MATCH("최종"&amp;SUBSTITUTE(SUBSTITUTE(F$1,"standard",""),"|Float",""),ChapterTable!$1:$1,0),0)*ChapterTable!$P$14
    ),
  OFFSET(F2212,-$B2212+IF($L2212,1,0),0)*
    (VLOOKUP(SUBSTITUTE(SUBSTITUTE(F$1,"standard",""),"|Float","")&amp;IF(OR($L2212=TRUE,$A2212=0,MOD($A2212,ChapterTable!$R$20)&lt;&gt;0),"","보스")&amp;"인게임누적곱배수",ChapterTable!$R:$S,2,0)^D2212
    +VLOOKUP(SUBSTITUTE(SUBSTITUTE(F$1,"standard",""),"|Float","")&amp;IF(OR($L2212=TRUE,$A2212=0,MOD($A2212,ChapterTable!$R$20)&lt;&gt;0),"","보스")&amp;"인게임누적합배수",ChapterTable!$R:$S,2,0)*D2212)
  )
  )
  )
)</f>
        <v>219882.60127651686</v>
      </c>
      <c r="G2212" t="s">
        <v>715</v>
      </c>
      <c r="J2212" t="str">
        <f>IF(ISBLANK(I2212),"",
IFERROR(VLOOKUP(I2212,[1]StringTable!$1:$1048576,MATCH("kor|String",[1]StringTable!$1:$1,0),0),
"스트링없음"))</f>
        <v/>
      </c>
      <c r="L2212" t="b">
        <v>1</v>
      </c>
      <c r="N2212" t="str">
        <f>IF(ISBLANK(M2212),"",IF(ISERROR(VLOOKUP(M2212,MapTable!$A:$A,1,0)),"맵없음",""))</f>
        <v/>
      </c>
      <c r="O2212">
        <f t="shared" si="246"/>
        <v>3</v>
      </c>
      <c r="Q2212">
        <f t="shared" si="247"/>
        <v>3</v>
      </c>
      <c r="R2212" t="b">
        <f t="shared" ca="1" si="248"/>
        <v>1</v>
      </c>
      <c r="T2212" t="b">
        <f t="shared" ca="1" si="249"/>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252"/>
        <v>0.33333333333333331</v>
      </c>
      <c r="AJ2212">
        <f t="shared" si="250"/>
        <v>0.395555555</v>
      </c>
      <c r="AK2212">
        <f t="shared" si="251"/>
        <v>1</v>
      </c>
      <c r="AL2212">
        <f t="shared" si="245"/>
        <v>7</v>
      </c>
    </row>
    <row r="2213" spans="1:38" hidden="1" x14ac:dyDescent="0.3">
      <c r="A2213">
        <v>22</v>
      </c>
      <c r="B2213">
        <v>22</v>
      </c>
      <c r="C2213">
        <f>IF(OR($L2213=TRUE,$A2213=0,MOD($A2213,ChapterTable!$R$20)&lt;&gt;0),
MAX(0,INT(($B2213+ChapterTable!$P$26+VLOOKUP(SUBSTITUTE(C$1,"성장단계","")&amp;"단계오프셋",ChapterTable!$R:$S,2,0))/ChapterTable!$P$23)),
MAX(0,INT(($B2213+ChapterTable!$R$26+VLOOKUP(SUBSTITUTE(C$1,"성장단계","")&amp;"보스단계오프셋",ChapterTable!$R:$S,2,0))/ChapterTable!$R$23)))</f>
        <v>2</v>
      </c>
      <c r="D2213">
        <f>IF(OR($L2213=TRUE,$A2213=0,MOD($A2213,ChapterTable!$R$20)&lt;&gt;0),
MAX(0,INT(($B2213+ChapterTable!$P$26+VLOOKUP(SUBSTITUTE(D$1,"성장단계","")&amp;"단계오프셋",ChapterTable!$R:$S,2,0))/ChapterTable!$P$23)),
MAX(0,INT(($B2213+ChapterTable!$R$26+VLOOKUP(SUBSTITUTE(D$1,"성장단계","")&amp;"보스단계오프셋",ChapterTable!$R:$S,2,0))/ChapterTable!$R$23)))</f>
        <v>2</v>
      </c>
      <c r="E2213" s="1">
        <f ca="1">IF(AND($A2213=0,$B2213=1),
    VLOOKUP(1,ChapterTable!$1:$1048576,MATCH("최종"&amp;SUBSTITUTE(SUBSTITUTE(E$1,"standard",""),"|Float",""),ChapterTable!$1:$1,0),0)*ChapterTable!$P$17,
  IF(AND($A2213=0,$B2213=0),
    E2214,
  IF($B2213=0,
    VLOOKUP($A2213,ChapterTable!$1:$1048576,MATCH("최종"&amp;SUBSTITUTE(SUBSTITUTE(E$1,"standard",""),"|Float",""),ChapterTable!$1:$1,0),0),
  IF($B2213=1,
    IF($L2213=FALSE,
      VLOOKUP($A2213,ChapterTable!$1:$1048576,MATCH("최종"&amp;SUBSTITUTE(SUBSTITUTE(E$1,"standard",""),"|Float",""),ChapterTable!$1:$1,0),0),
      VLOOKUP($A2213-ChapterTable!$P$11,ChapterTable!$1:$1048576,MATCH("최종"&amp;SUBSTITUTE(SUBSTITUTE(E$1,"standard",""),"|Float",""),ChapterTable!$1:$1,0),0)*ChapterTable!$P$14
    ),
  OFFSET(E2213,-$B2213+IF($L2213,1,0),0)*IF($B2213&gt;OFFSET($B2213,1,0),ChapterTable!$R$17,1)*
    (VLOOKUP(SUBSTITUTE(SUBSTITUTE(E$1,"standard",""),"|Float","")&amp;IF(OR($L2213=TRUE,$A2213=0,MOD($A2213,ChapterTable!$R$20)&lt;&gt;0),"","보스")&amp;"인게임누적곱배수",ChapterTable!$R:$S,2,0)^C2213
    +VLOOKUP(SUBSTITUTE(SUBSTITUTE(E$1,"standard",""),"|Float","")&amp;IF(OR($L2213=TRUE,$A2213=0,MOD($A2213,ChapterTable!$R$20)&lt;&gt;0),"","보스")&amp;"인게임누적합배수",ChapterTable!$R:$S,2,0)*C2213)
  )
  )
  )
)</f>
        <v>642439.60025138839</v>
      </c>
      <c r="F2213" s="1">
        <f ca="1">IF(AND($A2213=0,$B2213=1),
    VLOOKUP(1,ChapterTable!$1:$1048576,MATCH("최종"&amp;SUBSTITUTE(SUBSTITUTE(F$1,"standard",""),"|Float",""),ChapterTable!$1:$1,0),0)*ChapterTable!$P$17,
  IF(AND($A2213=0,$B2213=0),
    F2214,
  IF($B2213=0,
    VLOOKUP($A2213,ChapterTable!$1:$1048576,MATCH("최종"&amp;SUBSTITUTE(SUBSTITUTE(F$1,"standard",""),"|Float",""),ChapterTable!$1:$1,0),0),
  IF($B2213=1,
    IF($L2213=FALSE,
      VLOOKUP($A2213,ChapterTable!$1:$1048576,MATCH("최종"&amp;SUBSTITUTE(SUBSTITUTE(F$1,"standard",""),"|Float",""),ChapterTable!$1:$1,0),0),
      VLOOKUP($A2213-ChapterTable!$P$11,ChapterTable!$1:$1048576,MATCH("최종"&amp;SUBSTITUTE(SUBSTITUTE(F$1,"standard",""),"|Float",""),ChapterTable!$1:$1,0),0)*ChapterTable!$P$14
    ),
  OFFSET(F2213,-$B2213+IF($L2213,1,0),0)*
    (VLOOKUP(SUBSTITUTE(SUBSTITUTE(F$1,"standard",""),"|Float","")&amp;IF(OR($L2213=TRUE,$A2213=0,MOD($A2213,ChapterTable!$R$20)&lt;&gt;0),"","보스")&amp;"인게임누적곱배수",ChapterTable!$R:$S,2,0)^D2213
    +VLOOKUP(SUBSTITUTE(SUBSTITUTE(F$1,"standard",""),"|Float","")&amp;IF(OR($L2213=TRUE,$A2213=0,MOD($A2213,ChapterTable!$R$20)&lt;&gt;0),"","보스")&amp;"인게임누적합배수",ChapterTable!$R:$S,2,0)*D2213)
  )
  )
  )
)</f>
        <v>219882.60127651686</v>
      </c>
      <c r="G2213" t="s">
        <v>715</v>
      </c>
      <c r="J2213" t="str">
        <f>IF(ISBLANK(I2213),"",
IFERROR(VLOOKUP(I2213,[1]StringTable!$1:$1048576,MATCH("kor|String",[1]StringTable!$1:$1,0),0),
"스트링없음"))</f>
        <v/>
      </c>
      <c r="L2213" t="b">
        <v>1</v>
      </c>
      <c r="N2213" t="str">
        <f>IF(ISBLANK(M2213),"",IF(ISERROR(VLOOKUP(M2213,MapTable!$A:$A,1,0)),"맵없음",""))</f>
        <v/>
      </c>
      <c r="O2213">
        <f t="shared" si="246"/>
        <v>3</v>
      </c>
      <c r="Q2213">
        <f t="shared" si="247"/>
        <v>3</v>
      </c>
      <c r="R2213" t="b">
        <f t="shared" ca="1" si="248"/>
        <v>1</v>
      </c>
      <c r="T2213" t="b">
        <f t="shared" ca="1" si="249"/>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252"/>
        <v>0.33333333333333331</v>
      </c>
      <c r="AJ2213">
        <f t="shared" si="250"/>
        <v>0.395555555</v>
      </c>
      <c r="AK2213">
        <f t="shared" si="251"/>
        <v>1</v>
      </c>
      <c r="AL2213">
        <f t="shared" ref="AL2213:AL2276" si="253">AL2163+1</f>
        <v>7</v>
      </c>
    </row>
    <row r="2214" spans="1:38" hidden="1" x14ac:dyDescent="0.3">
      <c r="A2214">
        <v>22</v>
      </c>
      <c r="B2214">
        <v>23</v>
      </c>
      <c r="C2214">
        <f>IF(OR($L2214=TRUE,$A2214=0,MOD($A2214,ChapterTable!$R$20)&lt;&gt;0),
MAX(0,INT(($B2214+ChapterTable!$P$26+VLOOKUP(SUBSTITUTE(C$1,"성장단계","")&amp;"단계오프셋",ChapterTable!$R:$S,2,0))/ChapterTable!$P$23)),
MAX(0,INT(($B2214+ChapterTable!$R$26+VLOOKUP(SUBSTITUTE(C$1,"성장단계","")&amp;"보스단계오프셋",ChapterTable!$R:$S,2,0))/ChapterTable!$R$23)))</f>
        <v>2</v>
      </c>
      <c r="D2214">
        <f>IF(OR($L2214=TRUE,$A2214=0,MOD($A2214,ChapterTable!$R$20)&lt;&gt;0),
MAX(0,INT(($B2214+ChapterTable!$P$26+VLOOKUP(SUBSTITUTE(D$1,"성장단계","")&amp;"단계오프셋",ChapterTable!$R:$S,2,0))/ChapterTable!$P$23)),
MAX(0,INT(($B2214+ChapterTable!$R$26+VLOOKUP(SUBSTITUTE(D$1,"성장단계","")&amp;"보스단계오프셋",ChapterTable!$R:$S,2,0))/ChapterTable!$R$23)))</f>
        <v>2</v>
      </c>
      <c r="E2214" s="1">
        <f ca="1">IF(AND($A2214=0,$B2214=1),
    VLOOKUP(1,ChapterTable!$1:$1048576,MATCH("최종"&amp;SUBSTITUTE(SUBSTITUTE(E$1,"standard",""),"|Float",""),ChapterTable!$1:$1,0),0)*ChapterTable!$P$17,
  IF(AND($A2214=0,$B2214=0),
    E2215,
  IF($B2214=0,
    VLOOKUP($A2214,ChapterTable!$1:$1048576,MATCH("최종"&amp;SUBSTITUTE(SUBSTITUTE(E$1,"standard",""),"|Float",""),ChapterTable!$1:$1,0),0),
  IF($B2214=1,
    IF($L2214=FALSE,
      VLOOKUP($A2214,ChapterTable!$1:$1048576,MATCH("최종"&amp;SUBSTITUTE(SUBSTITUTE(E$1,"standard",""),"|Float",""),ChapterTable!$1:$1,0),0),
      VLOOKUP($A2214-ChapterTable!$P$11,ChapterTable!$1:$1048576,MATCH("최종"&amp;SUBSTITUTE(SUBSTITUTE(E$1,"standard",""),"|Float",""),ChapterTable!$1:$1,0),0)*ChapterTable!$P$14
    ),
  OFFSET(E2214,-$B2214+IF($L2214,1,0),0)*IF($B2214&gt;OFFSET($B2214,1,0),ChapterTable!$R$17,1)*
    (VLOOKUP(SUBSTITUTE(SUBSTITUTE(E$1,"standard",""),"|Float","")&amp;IF(OR($L2214=TRUE,$A2214=0,MOD($A2214,ChapterTable!$R$20)&lt;&gt;0),"","보스")&amp;"인게임누적곱배수",ChapterTable!$R:$S,2,0)^C2214
    +VLOOKUP(SUBSTITUTE(SUBSTITUTE(E$1,"standard",""),"|Float","")&amp;IF(OR($L2214=TRUE,$A2214=0,MOD($A2214,ChapterTable!$R$20)&lt;&gt;0),"","보스")&amp;"인게임누적합배수",ChapterTable!$R:$S,2,0)*C2214)
  )
  )
  )
)</f>
        <v>642439.60025138839</v>
      </c>
      <c r="F2214" s="1">
        <f ca="1">IF(AND($A2214=0,$B2214=1),
    VLOOKUP(1,ChapterTable!$1:$1048576,MATCH("최종"&amp;SUBSTITUTE(SUBSTITUTE(F$1,"standard",""),"|Float",""),ChapterTable!$1:$1,0),0)*ChapterTable!$P$17,
  IF(AND($A2214=0,$B2214=0),
    F2215,
  IF($B2214=0,
    VLOOKUP($A2214,ChapterTable!$1:$1048576,MATCH("최종"&amp;SUBSTITUTE(SUBSTITUTE(F$1,"standard",""),"|Float",""),ChapterTable!$1:$1,0),0),
  IF($B2214=1,
    IF($L2214=FALSE,
      VLOOKUP($A2214,ChapterTable!$1:$1048576,MATCH("최종"&amp;SUBSTITUTE(SUBSTITUTE(F$1,"standard",""),"|Float",""),ChapterTable!$1:$1,0),0),
      VLOOKUP($A2214-ChapterTable!$P$11,ChapterTable!$1:$1048576,MATCH("최종"&amp;SUBSTITUTE(SUBSTITUTE(F$1,"standard",""),"|Float",""),ChapterTable!$1:$1,0),0)*ChapterTable!$P$14
    ),
  OFFSET(F2214,-$B2214+IF($L2214,1,0),0)*
    (VLOOKUP(SUBSTITUTE(SUBSTITUTE(F$1,"standard",""),"|Float","")&amp;IF(OR($L2214=TRUE,$A2214=0,MOD($A2214,ChapterTable!$R$20)&lt;&gt;0),"","보스")&amp;"인게임누적곱배수",ChapterTable!$R:$S,2,0)^D2214
    +VLOOKUP(SUBSTITUTE(SUBSTITUTE(F$1,"standard",""),"|Float","")&amp;IF(OR($L2214=TRUE,$A2214=0,MOD($A2214,ChapterTable!$R$20)&lt;&gt;0),"","보스")&amp;"인게임누적합배수",ChapterTable!$R:$S,2,0)*D2214)
  )
  )
  )
)</f>
        <v>219882.60127651686</v>
      </c>
      <c r="G2214" t="s">
        <v>715</v>
      </c>
      <c r="J2214" t="str">
        <f>IF(ISBLANK(I2214),"",
IFERROR(VLOOKUP(I2214,[1]StringTable!$1:$1048576,MATCH("kor|String",[1]StringTable!$1:$1,0),0),
"스트링없음"))</f>
        <v/>
      </c>
      <c r="L2214" t="b">
        <v>1</v>
      </c>
      <c r="N2214" t="str">
        <f>IF(ISBLANK(M2214),"",IF(ISERROR(VLOOKUP(M2214,MapTable!$A:$A,1,0)),"맵없음",""))</f>
        <v/>
      </c>
      <c r="O2214">
        <f t="shared" si="246"/>
        <v>3</v>
      </c>
      <c r="Q2214">
        <f t="shared" si="247"/>
        <v>3</v>
      </c>
      <c r="R2214" t="b">
        <f t="shared" ca="1" si="248"/>
        <v>1</v>
      </c>
      <c r="T2214" t="b">
        <f t="shared" ca="1" si="249"/>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252"/>
        <v>0.33333333333333331</v>
      </c>
      <c r="AJ2214">
        <f t="shared" si="250"/>
        <v>0.395555555</v>
      </c>
      <c r="AK2214">
        <f t="shared" si="251"/>
        <v>1</v>
      </c>
      <c r="AL2214">
        <f t="shared" si="253"/>
        <v>7</v>
      </c>
    </row>
    <row r="2215" spans="1:38" hidden="1" x14ac:dyDescent="0.3">
      <c r="A2215">
        <v>22</v>
      </c>
      <c r="B2215">
        <v>24</v>
      </c>
      <c r="C2215">
        <f>IF(OR($L2215=TRUE,$A2215=0,MOD($A2215,ChapterTable!$R$20)&lt;&gt;0),
MAX(0,INT(($B2215+ChapterTable!$P$26+VLOOKUP(SUBSTITUTE(C$1,"성장단계","")&amp;"단계오프셋",ChapterTable!$R:$S,2,0))/ChapterTable!$P$23)),
MAX(0,INT(($B2215+ChapterTable!$R$26+VLOOKUP(SUBSTITUTE(C$1,"성장단계","")&amp;"보스단계오프셋",ChapterTable!$R:$S,2,0))/ChapterTable!$R$23)))</f>
        <v>2</v>
      </c>
      <c r="D2215">
        <f>IF(OR($L2215=TRUE,$A2215=0,MOD($A2215,ChapterTable!$R$20)&lt;&gt;0),
MAX(0,INT(($B2215+ChapterTable!$P$26+VLOOKUP(SUBSTITUTE(D$1,"성장단계","")&amp;"단계오프셋",ChapterTable!$R:$S,2,0))/ChapterTable!$P$23)),
MAX(0,INT(($B2215+ChapterTable!$R$26+VLOOKUP(SUBSTITUTE(D$1,"성장단계","")&amp;"보스단계오프셋",ChapterTable!$R:$S,2,0))/ChapterTable!$R$23)))</f>
        <v>2</v>
      </c>
      <c r="E2215" s="1">
        <f ca="1">IF(AND($A2215=0,$B2215=1),
    VLOOKUP(1,ChapterTable!$1:$1048576,MATCH("최종"&amp;SUBSTITUTE(SUBSTITUTE(E$1,"standard",""),"|Float",""),ChapterTable!$1:$1,0),0)*ChapterTable!$P$17,
  IF(AND($A2215=0,$B2215=0),
    E2216,
  IF($B2215=0,
    VLOOKUP($A2215,ChapterTable!$1:$1048576,MATCH("최종"&amp;SUBSTITUTE(SUBSTITUTE(E$1,"standard",""),"|Float",""),ChapterTable!$1:$1,0),0),
  IF($B2215=1,
    IF($L2215=FALSE,
      VLOOKUP($A2215,ChapterTable!$1:$1048576,MATCH("최종"&amp;SUBSTITUTE(SUBSTITUTE(E$1,"standard",""),"|Float",""),ChapterTable!$1:$1,0),0),
      VLOOKUP($A2215-ChapterTable!$P$11,ChapterTable!$1:$1048576,MATCH("최종"&amp;SUBSTITUTE(SUBSTITUTE(E$1,"standard",""),"|Float",""),ChapterTable!$1:$1,0),0)*ChapterTable!$P$14
    ),
  OFFSET(E2215,-$B2215+IF($L2215,1,0),0)*IF($B2215&gt;OFFSET($B2215,1,0),ChapterTable!$R$17,1)*
    (VLOOKUP(SUBSTITUTE(SUBSTITUTE(E$1,"standard",""),"|Float","")&amp;IF(OR($L2215=TRUE,$A2215=0,MOD($A2215,ChapterTable!$R$20)&lt;&gt;0),"","보스")&amp;"인게임누적곱배수",ChapterTable!$R:$S,2,0)^C2215
    +VLOOKUP(SUBSTITUTE(SUBSTITUTE(E$1,"standard",""),"|Float","")&amp;IF(OR($L2215=TRUE,$A2215=0,MOD($A2215,ChapterTable!$R$20)&lt;&gt;0),"","보스")&amp;"인게임누적합배수",ChapterTable!$R:$S,2,0)*C2215)
  )
  )
  )
)</f>
        <v>642439.60025138839</v>
      </c>
      <c r="F2215" s="1">
        <f ca="1">IF(AND($A2215=0,$B2215=1),
    VLOOKUP(1,ChapterTable!$1:$1048576,MATCH("최종"&amp;SUBSTITUTE(SUBSTITUTE(F$1,"standard",""),"|Float",""),ChapterTable!$1:$1,0),0)*ChapterTable!$P$17,
  IF(AND($A2215=0,$B2215=0),
    F2216,
  IF($B2215=0,
    VLOOKUP($A2215,ChapterTable!$1:$1048576,MATCH("최종"&amp;SUBSTITUTE(SUBSTITUTE(F$1,"standard",""),"|Float",""),ChapterTable!$1:$1,0),0),
  IF($B2215=1,
    IF($L2215=FALSE,
      VLOOKUP($A2215,ChapterTable!$1:$1048576,MATCH("최종"&amp;SUBSTITUTE(SUBSTITUTE(F$1,"standard",""),"|Float",""),ChapterTable!$1:$1,0),0),
      VLOOKUP($A2215-ChapterTable!$P$11,ChapterTable!$1:$1048576,MATCH("최종"&amp;SUBSTITUTE(SUBSTITUTE(F$1,"standard",""),"|Float",""),ChapterTable!$1:$1,0),0)*ChapterTable!$P$14
    ),
  OFFSET(F2215,-$B2215+IF($L2215,1,0),0)*
    (VLOOKUP(SUBSTITUTE(SUBSTITUTE(F$1,"standard",""),"|Float","")&amp;IF(OR($L2215=TRUE,$A2215=0,MOD($A2215,ChapterTable!$R$20)&lt;&gt;0),"","보스")&amp;"인게임누적곱배수",ChapterTable!$R:$S,2,0)^D2215
    +VLOOKUP(SUBSTITUTE(SUBSTITUTE(F$1,"standard",""),"|Float","")&amp;IF(OR($L2215=TRUE,$A2215=0,MOD($A2215,ChapterTable!$R$20)&lt;&gt;0),"","보스")&amp;"인게임누적합배수",ChapterTable!$R:$S,2,0)*D2215)
  )
  )
  )
)</f>
        <v>219882.60127651686</v>
      </c>
      <c r="G2215" t="s">
        <v>715</v>
      </c>
      <c r="J2215" t="str">
        <f>IF(ISBLANK(I2215),"",
IFERROR(VLOOKUP(I2215,[1]StringTable!$1:$1048576,MATCH("kor|String",[1]StringTable!$1:$1,0),0),
"스트링없음"))</f>
        <v/>
      </c>
      <c r="L2215" t="b">
        <v>1</v>
      </c>
      <c r="N2215" t="str">
        <f>IF(ISBLANK(M2215),"",IF(ISERROR(VLOOKUP(M2215,MapTable!$A:$A,1,0)),"맵없음",""))</f>
        <v/>
      </c>
      <c r="O2215">
        <f t="shared" si="246"/>
        <v>3</v>
      </c>
      <c r="Q2215">
        <f t="shared" si="247"/>
        <v>3</v>
      </c>
      <c r="R2215" t="b">
        <f t="shared" ca="1" si="248"/>
        <v>1</v>
      </c>
      <c r="T2215" t="b">
        <f t="shared" ca="1" si="249"/>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252"/>
        <v>0.33333333333333331</v>
      </c>
      <c r="AJ2215">
        <f t="shared" si="250"/>
        <v>0.395555555</v>
      </c>
      <c r="AK2215">
        <f t="shared" si="251"/>
        <v>1</v>
      </c>
      <c r="AL2215">
        <f t="shared" si="253"/>
        <v>7</v>
      </c>
    </row>
    <row r="2216" spans="1:38" hidden="1" x14ac:dyDescent="0.3">
      <c r="A2216">
        <v>22</v>
      </c>
      <c r="B2216">
        <v>25</v>
      </c>
      <c r="C2216">
        <f>IF(OR($L2216=TRUE,$A2216=0,MOD($A2216,ChapterTable!$R$20)&lt;&gt;0),
MAX(0,INT(($B2216+ChapterTable!$P$26+VLOOKUP(SUBSTITUTE(C$1,"성장단계","")&amp;"단계오프셋",ChapterTable!$R:$S,2,0))/ChapterTable!$P$23)),
MAX(0,INT(($B2216+ChapterTable!$R$26+VLOOKUP(SUBSTITUTE(C$1,"성장단계","")&amp;"보스단계오프셋",ChapterTable!$R:$S,2,0))/ChapterTable!$R$23)))</f>
        <v>2</v>
      </c>
      <c r="D2216">
        <f>IF(OR($L2216=TRUE,$A2216=0,MOD($A2216,ChapterTable!$R$20)&lt;&gt;0),
MAX(0,INT(($B2216+ChapterTable!$P$26+VLOOKUP(SUBSTITUTE(D$1,"성장단계","")&amp;"단계오프셋",ChapterTable!$R:$S,2,0))/ChapterTable!$P$23)),
MAX(0,INT(($B2216+ChapterTable!$R$26+VLOOKUP(SUBSTITUTE(D$1,"성장단계","")&amp;"보스단계오프셋",ChapterTable!$R:$S,2,0))/ChapterTable!$R$23)))</f>
        <v>2</v>
      </c>
      <c r="E2216" s="1">
        <f ca="1">IF(AND($A2216=0,$B2216=1),
    VLOOKUP(1,ChapterTable!$1:$1048576,MATCH("최종"&amp;SUBSTITUTE(SUBSTITUTE(E$1,"standard",""),"|Float",""),ChapterTable!$1:$1,0),0)*ChapterTable!$P$17,
  IF(AND($A2216=0,$B2216=0),
    E2217,
  IF($B2216=0,
    VLOOKUP($A2216,ChapterTable!$1:$1048576,MATCH("최종"&amp;SUBSTITUTE(SUBSTITUTE(E$1,"standard",""),"|Float",""),ChapterTable!$1:$1,0),0),
  IF($B2216=1,
    IF($L2216=FALSE,
      VLOOKUP($A2216,ChapterTable!$1:$1048576,MATCH("최종"&amp;SUBSTITUTE(SUBSTITUTE(E$1,"standard",""),"|Float",""),ChapterTable!$1:$1,0),0),
      VLOOKUP($A2216-ChapterTable!$P$11,ChapterTable!$1:$1048576,MATCH("최종"&amp;SUBSTITUTE(SUBSTITUTE(E$1,"standard",""),"|Float",""),ChapterTable!$1:$1,0),0)*ChapterTable!$P$14
    ),
  OFFSET(E2216,-$B2216+IF($L2216,1,0),0)*IF($B2216&gt;OFFSET($B2216,1,0),ChapterTable!$R$17,1)*
    (VLOOKUP(SUBSTITUTE(SUBSTITUTE(E$1,"standard",""),"|Float","")&amp;IF(OR($L2216=TRUE,$A2216=0,MOD($A2216,ChapterTable!$R$20)&lt;&gt;0),"","보스")&amp;"인게임누적곱배수",ChapterTable!$R:$S,2,0)^C2216
    +VLOOKUP(SUBSTITUTE(SUBSTITUTE(E$1,"standard",""),"|Float","")&amp;IF(OR($L2216=TRUE,$A2216=0,MOD($A2216,ChapterTable!$R$20)&lt;&gt;0),"","보스")&amp;"인게임누적합배수",ChapterTable!$R:$S,2,0)*C2216)
  )
  )
  )
)</f>
        <v>642439.60025138839</v>
      </c>
      <c r="F2216" s="1">
        <f ca="1">IF(AND($A2216=0,$B2216=1),
    VLOOKUP(1,ChapterTable!$1:$1048576,MATCH("최종"&amp;SUBSTITUTE(SUBSTITUTE(F$1,"standard",""),"|Float",""),ChapterTable!$1:$1,0),0)*ChapterTable!$P$17,
  IF(AND($A2216=0,$B2216=0),
    F2217,
  IF($B2216=0,
    VLOOKUP($A2216,ChapterTable!$1:$1048576,MATCH("최종"&amp;SUBSTITUTE(SUBSTITUTE(F$1,"standard",""),"|Float",""),ChapterTable!$1:$1,0),0),
  IF($B2216=1,
    IF($L2216=FALSE,
      VLOOKUP($A2216,ChapterTable!$1:$1048576,MATCH("최종"&amp;SUBSTITUTE(SUBSTITUTE(F$1,"standard",""),"|Float",""),ChapterTable!$1:$1,0),0),
      VLOOKUP($A2216-ChapterTable!$P$11,ChapterTable!$1:$1048576,MATCH("최종"&amp;SUBSTITUTE(SUBSTITUTE(F$1,"standard",""),"|Float",""),ChapterTable!$1:$1,0),0)*ChapterTable!$P$14
    ),
  OFFSET(F2216,-$B2216+IF($L2216,1,0),0)*
    (VLOOKUP(SUBSTITUTE(SUBSTITUTE(F$1,"standard",""),"|Float","")&amp;IF(OR($L2216=TRUE,$A2216=0,MOD($A2216,ChapterTable!$R$20)&lt;&gt;0),"","보스")&amp;"인게임누적곱배수",ChapterTable!$R:$S,2,0)^D2216
    +VLOOKUP(SUBSTITUTE(SUBSTITUTE(F$1,"standard",""),"|Float","")&amp;IF(OR($L2216=TRUE,$A2216=0,MOD($A2216,ChapterTable!$R$20)&lt;&gt;0),"","보스")&amp;"인게임누적합배수",ChapterTable!$R:$S,2,0)*D2216)
  )
  )
  )
)</f>
        <v>219882.60127651686</v>
      </c>
      <c r="G2216" t="s">
        <v>715</v>
      </c>
      <c r="J2216" t="str">
        <f>IF(ISBLANK(I2216),"",
IFERROR(VLOOKUP(I2216,[1]StringTable!$1:$1048576,MATCH("kor|String",[1]StringTable!$1:$1,0),0),
"스트링없음"))</f>
        <v/>
      </c>
      <c r="L2216" t="b">
        <v>1</v>
      </c>
      <c r="N2216" t="str">
        <f>IF(ISBLANK(M2216),"",IF(ISERROR(VLOOKUP(M2216,MapTable!$A:$A,1,0)),"맵없음",""))</f>
        <v/>
      </c>
      <c r="O2216">
        <f t="shared" si="246"/>
        <v>11</v>
      </c>
      <c r="Q2216">
        <f t="shared" si="247"/>
        <v>11</v>
      </c>
      <c r="R2216" t="b">
        <f t="shared" ca="1" si="248"/>
        <v>1</v>
      </c>
      <c r="T2216" t="b">
        <f t="shared" ca="1" si="249"/>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252"/>
        <v>0.33333333333333331</v>
      </c>
      <c r="AJ2216">
        <f t="shared" si="250"/>
        <v>0.395555555</v>
      </c>
      <c r="AK2216">
        <f t="shared" si="251"/>
        <v>1</v>
      </c>
      <c r="AL2216">
        <f t="shared" si="253"/>
        <v>7</v>
      </c>
    </row>
    <row r="2217" spans="1:38" hidden="1" x14ac:dyDescent="0.3">
      <c r="A2217">
        <v>22</v>
      </c>
      <c r="B2217">
        <v>26</v>
      </c>
      <c r="C2217">
        <f>IF(OR($L2217=TRUE,$A2217=0,MOD($A2217,ChapterTable!$R$20)&lt;&gt;0),
MAX(0,INT(($B2217+ChapterTable!$P$26+VLOOKUP(SUBSTITUTE(C$1,"성장단계","")&amp;"단계오프셋",ChapterTable!$R:$S,2,0))/ChapterTable!$P$23)),
MAX(0,INT(($B2217+ChapterTable!$R$26+VLOOKUP(SUBSTITUTE(C$1,"성장단계","")&amp;"보스단계오프셋",ChapterTable!$R:$S,2,0))/ChapterTable!$R$23)))</f>
        <v>3</v>
      </c>
      <c r="D2217">
        <f>IF(OR($L2217=TRUE,$A2217=0,MOD($A2217,ChapterTable!$R$20)&lt;&gt;0),
MAX(0,INT(($B2217+ChapterTable!$P$26+VLOOKUP(SUBSTITUTE(D$1,"성장단계","")&amp;"단계오프셋",ChapterTable!$R:$S,2,0))/ChapterTable!$P$23)),
MAX(0,INT(($B2217+ChapterTable!$R$26+VLOOKUP(SUBSTITUTE(D$1,"성장단계","")&amp;"보스단계오프셋",ChapterTable!$R:$S,2,0))/ChapterTable!$R$23)))</f>
        <v>2</v>
      </c>
      <c r="E2217" s="1">
        <f ca="1">IF(AND($A2217=0,$B2217=1),
    VLOOKUP(1,ChapterTable!$1:$1048576,MATCH("최종"&amp;SUBSTITUTE(SUBSTITUTE(E$1,"standard",""),"|Float",""),ChapterTable!$1:$1,0),0)*ChapterTable!$P$17,
  IF(AND($A2217=0,$B2217=0),
    E2218,
  IF($B2217=0,
    VLOOKUP($A2217,ChapterTable!$1:$1048576,MATCH("최종"&amp;SUBSTITUTE(SUBSTITUTE(E$1,"standard",""),"|Float",""),ChapterTable!$1:$1,0),0),
  IF($B2217=1,
    IF($L2217=FALSE,
      VLOOKUP($A2217,ChapterTable!$1:$1048576,MATCH("최종"&amp;SUBSTITUTE(SUBSTITUTE(E$1,"standard",""),"|Float",""),ChapterTable!$1:$1,0),0),
      VLOOKUP($A2217-ChapterTable!$P$11,ChapterTable!$1:$1048576,MATCH("최종"&amp;SUBSTITUTE(SUBSTITUTE(E$1,"standard",""),"|Float",""),ChapterTable!$1:$1,0),0)*ChapterTable!$P$14
    ),
  OFFSET(E2217,-$B2217+IF($L2217,1,0),0)*IF($B2217&gt;OFFSET($B2217,1,0),ChapterTable!$R$17,1)*
    (VLOOKUP(SUBSTITUTE(SUBSTITUTE(E$1,"standard",""),"|Float","")&amp;IF(OR($L2217=TRUE,$A2217=0,MOD($A2217,ChapterTable!$R$20)&lt;&gt;0),"","보스")&amp;"인게임누적곱배수",ChapterTable!$R:$S,2,0)^C2217
    +VLOOKUP(SUBSTITUTE(SUBSTITUTE(E$1,"standard",""),"|Float","")&amp;IF(OR($L2217=TRUE,$A2217=0,MOD($A2217,ChapterTable!$R$20)&lt;&gt;0),"","보스")&amp;"인게임누적합배수",ChapterTable!$R:$S,2,0)*C2217)
  )
  )
  )
)</f>
        <v>734216.68600158684</v>
      </c>
      <c r="F2217" s="1">
        <f ca="1">IF(AND($A2217=0,$B2217=1),
    VLOOKUP(1,ChapterTable!$1:$1048576,MATCH("최종"&amp;SUBSTITUTE(SUBSTITUTE(F$1,"standard",""),"|Float",""),ChapterTable!$1:$1,0),0)*ChapterTable!$P$17,
  IF(AND($A2217=0,$B2217=0),
    F2218,
  IF($B2217=0,
    VLOOKUP($A2217,ChapterTable!$1:$1048576,MATCH("최종"&amp;SUBSTITUTE(SUBSTITUTE(F$1,"standard",""),"|Float",""),ChapterTable!$1:$1,0),0),
  IF($B2217=1,
    IF($L2217=FALSE,
      VLOOKUP($A2217,ChapterTable!$1:$1048576,MATCH("최종"&amp;SUBSTITUTE(SUBSTITUTE(F$1,"standard",""),"|Float",""),ChapterTable!$1:$1,0),0),
      VLOOKUP($A2217-ChapterTable!$P$11,ChapterTable!$1:$1048576,MATCH("최종"&amp;SUBSTITUTE(SUBSTITUTE(F$1,"standard",""),"|Float",""),ChapterTable!$1:$1,0),0)*ChapterTable!$P$14
    ),
  OFFSET(F2217,-$B2217+IF($L2217,1,0),0)*
    (VLOOKUP(SUBSTITUTE(SUBSTITUTE(F$1,"standard",""),"|Float","")&amp;IF(OR($L2217=TRUE,$A2217=0,MOD($A2217,ChapterTable!$R$20)&lt;&gt;0),"","보스")&amp;"인게임누적곱배수",ChapterTable!$R:$S,2,0)^D2217
    +VLOOKUP(SUBSTITUTE(SUBSTITUTE(F$1,"standard",""),"|Float","")&amp;IF(OR($L2217=TRUE,$A2217=0,MOD($A2217,ChapterTable!$R$20)&lt;&gt;0),"","보스")&amp;"인게임누적합배수",ChapterTable!$R:$S,2,0)*D2217)
  )
  )
  )
)</f>
        <v>219882.60127651686</v>
      </c>
      <c r="G2217" t="s">
        <v>715</v>
      </c>
      <c r="J2217" t="str">
        <f>IF(ISBLANK(I2217),"",
IFERROR(VLOOKUP(I2217,[1]StringTable!$1:$1048576,MATCH("kor|String",[1]StringTable!$1:$1,0),0),
"스트링없음"))</f>
        <v/>
      </c>
      <c r="L2217" t="b">
        <v>1</v>
      </c>
      <c r="N2217" t="str">
        <f>IF(ISBLANK(M2217),"",IF(ISERROR(VLOOKUP(M2217,MapTable!$A:$A,1,0)),"맵없음",""))</f>
        <v/>
      </c>
      <c r="O2217">
        <f t="shared" si="246"/>
        <v>3</v>
      </c>
      <c r="Q2217">
        <f t="shared" si="247"/>
        <v>3</v>
      </c>
      <c r="R2217" t="b">
        <f t="shared" ca="1" si="248"/>
        <v>1</v>
      </c>
      <c r="T2217" t="b">
        <f t="shared" ca="1" si="249"/>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252"/>
        <v>0.33333333333333331</v>
      </c>
      <c r="AJ2217">
        <f t="shared" si="250"/>
        <v>0.395555555</v>
      </c>
      <c r="AK2217">
        <f t="shared" si="251"/>
        <v>1</v>
      </c>
      <c r="AL2217">
        <f t="shared" si="253"/>
        <v>7</v>
      </c>
    </row>
    <row r="2218" spans="1:38" hidden="1" x14ac:dyDescent="0.3">
      <c r="A2218">
        <v>22</v>
      </c>
      <c r="B2218">
        <v>27</v>
      </c>
      <c r="C2218">
        <f>IF(OR($L2218=TRUE,$A2218=0,MOD($A2218,ChapterTable!$R$20)&lt;&gt;0),
MAX(0,INT(($B2218+ChapterTable!$P$26+VLOOKUP(SUBSTITUTE(C$1,"성장단계","")&amp;"단계오프셋",ChapterTable!$R:$S,2,0))/ChapterTable!$P$23)),
MAX(0,INT(($B2218+ChapterTable!$R$26+VLOOKUP(SUBSTITUTE(C$1,"성장단계","")&amp;"보스단계오프셋",ChapterTable!$R:$S,2,0))/ChapterTable!$R$23)))</f>
        <v>3</v>
      </c>
      <c r="D2218">
        <f>IF(OR($L2218=TRUE,$A2218=0,MOD($A2218,ChapterTable!$R$20)&lt;&gt;0),
MAX(0,INT(($B2218+ChapterTable!$P$26+VLOOKUP(SUBSTITUTE(D$1,"성장단계","")&amp;"단계오프셋",ChapterTable!$R:$S,2,0))/ChapterTable!$P$23)),
MAX(0,INT(($B2218+ChapterTable!$R$26+VLOOKUP(SUBSTITUTE(D$1,"성장단계","")&amp;"보스단계오프셋",ChapterTable!$R:$S,2,0))/ChapterTable!$R$23)))</f>
        <v>2</v>
      </c>
      <c r="E2218" s="1">
        <f ca="1">IF(AND($A2218=0,$B2218=1),
    VLOOKUP(1,ChapterTable!$1:$1048576,MATCH("최종"&amp;SUBSTITUTE(SUBSTITUTE(E$1,"standard",""),"|Float",""),ChapterTable!$1:$1,0),0)*ChapterTable!$P$17,
  IF(AND($A2218=0,$B2218=0),
    E2219,
  IF($B2218=0,
    VLOOKUP($A2218,ChapterTable!$1:$1048576,MATCH("최종"&amp;SUBSTITUTE(SUBSTITUTE(E$1,"standard",""),"|Float",""),ChapterTable!$1:$1,0),0),
  IF($B2218=1,
    IF($L2218=FALSE,
      VLOOKUP($A2218,ChapterTable!$1:$1048576,MATCH("최종"&amp;SUBSTITUTE(SUBSTITUTE(E$1,"standard",""),"|Float",""),ChapterTable!$1:$1,0),0),
      VLOOKUP($A2218-ChapterTable!$P$11,ChapterTable!$1:$1048576,MATCH("최종"&amp;SUBSTITUTE(SUBSTITUTE(E$1,"standard",""),"|Float",""),ChapterTable!$1:$1,0),0)*ChapterTable!$P$14
    ),
  OFFSET(E2218,-$B2218+IF($L2218,1,0),0)*IF($B2218&gt;OFFSET($B2218,1,0),ChapterTable!$R$17,1)*
    (VLOOKUP(SUBSTITUTE(SUBSTITUTE(E$1,"standard",""),"|Float","")&amp;IF(OR($L2218=TRUE,$A2218=0,MOD($A2218,ChapterTable!$R$20)&lt;&gt;0),"","보스")&amp;"인게임누적곱배수",ChapterTable!$R:$S,2,0)^C2218
    +VLOOKUP(SUBSTITUTE(SUBSTITUTE(E$1,"standard",""),"|Float","")&amp;IF(OR($L2218=TRUE,$A2218=0,MOD($A2218,ChapterTable!$R$20)&lt;&gt;0),"","보스")&amp;"인게임누적합배수",ChapterTable!$R:$S,2,0)*C2218)
  )
  )
  )
)</f>
        <v>734216.68600158684</v>
      </c>
      <c r="F2218" s="1">
        <f ca="1">IF(AND($A2218=0,$B2218=1),
    VLOOKUP(1,ChapterTable!$1:$1048576,MATCH("최종"&amp;SUBSTITUTE(SUBSTITUTE(F$1,"standard",""),"|Float",""),ChapterTable!$1:$1,0),0)*ChapterTable!$P$17,
  IF(AND($A2218=0,$B2218=0),
    F2219,
  IF($B2218=0,
    VLOOKUP($A2218,ChapterTable!$1:$1048576,MATCH("최종"&amp;SUBSTITUTE(SUBSTITUTE(F$1,"standard",""),"|Float",""),ChapterTable!$1:$1,0),0),
  IF($B2218=1,
    IF($L2218=FALSE,
      VLOOKUP($A2218,ChapterTable!$1:$1048576,MATCH("최종"&amp;SUBSTITUTE(SUBSTITUTE(F$1,"standard",""),"|Float",""),ChapterTable!$1:$1,0),0),
      VLOOKUP($A2218-ChapterTable!$P$11,ChapterTable!$1:$1048576,MATCH("최종"&amp;SUBSTITUTE(SUBSTITUTE(F$1,"standard",""),"|Float",""),ChapterTable!$1:$1,0),0)*ChapterTable!$P$14
    ),
  OFFSET(F2218,-$B2218+IF($L2218,1,0),0)*
    (VLOOKUP(SUBSTITUTE(SUBSTITUTE(F$1,"standard",""),"|Float","")&amp;IF(OR($L2218=TRUE,$A2218=0,MOD($A2218,ChapterTable!$R$20)&lt;&gt;0),"","보스")&amp;"인게임누적곱배수",ChapterTable!$R:$S,2,0)^D2218
    +VLOOKUP(SUBSTITUTE(SUBSTITUTE(F$1,"standard",""),"|Float","")&amp;IF(OR($L2218=TRUE,$A2218=0,MOD($A2218,ChapterTable!$R$20)&lt;&gt;0),"","보스")&amp;"인게임누적합배수",ChapterTable!$R:$S,2,0)*D2218)
  )
  )
  )
)</f>
        <v>219882.60127651686</v>
      </c>
      <c r="G2218" t="s">
        <v>715</v>
      </c>
      <c r="J2218" t="str">
        <f>IF(ISBLANK(I2218),"",
IFERROR(VLOOKUP(I2218,[1]StringTable!$1:$1048576,MATCH("kor|String",[1]StringTable!$1:$1,0),0),
"스트링없음"))</f>
        <v/>
      </c>
      <c r="L2218" t="b">
        <v>1</v>
      </c>
      <c r="N2218" t="str">
        <f>IF(ISBLANK(M2218),"",IF(ISERROR(VLOOKUP(M2218,MapTable!$A:$A,1,0)),"맵없음",""))</f>
        <v/>
      </c>
      <c r="O2218">
        <f t="shared" si="246"/>
        <v>3</v>
      </c>
      <c r="Q2218">
        <f t="shared" si="247"/>
        <v>3</v>
      </c>
      <c r="R2218" t="b">
        <f t="shared" ca="1" si="248"/>
        <v>1</v>
      </c>
      <c r="T2218" t="b">
        <f t="shared" ca="1" si="249"/>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252"/>
        <v>0.33333333333333331</v>
      </c>
      <c r="AJ2218">
        <f t="shared" si="250"/>
        <v>0.395555555</v>
      </c>
      <c r="AK2218">
        <f t="shared" si="251"/>
        <v>1</v>
      </c>
      <c r="AL2218">
        <f t="shared" si="253"/>
        <v>7</v>
      </c>
    </row>
    <row r="2219" spans="1:38" hidden="1" x14ac:dyDescent="0.3">
      <c r="A2219">
        <v>22</v>
      </c>
      <c r="B2219">
        <v>28</v>
      </c>
      <c r="C2219">
        <f>IF(OR($L2219=TRUE,$A2219=0,MOD($A2219,ChapterTable!$R$20)&lt;&gt;0),
MAX(0,INT(($B2219+ChapterTable!$P$26+VLOOKUP(SUBSTITUTE(C$1,"성장단계","")&amp;"단계오프셋",ChapterTable!$R:$S,2,0))/ChapterTable!$P$23)),
MAX(0,INT(($B2219+ChapterTable!$R$26+VLOOKUP(SUBSTITUTE(C$1,"성장단계","")&amp;"보스단계오프셋",ChapterTable!$R:$S,2,0))/ChapterTable!$R$23)))</f>
        <v>3</v>
      </c>
      <c r="D2219">
        <f>IF(OR($L2219=TRUE,$A2219=0,MOD($A2219,ChapterTable!$R$20)&lt;&gt;0),
MAX(0,INT(($B2219+ChapterTable!$P$26+VLOOKUP(SUBSTITUTE(D$1,"성장단계","")&amp;"단계오프셋",ChapterTable!$R:$S,2,0))/ChapterTable!$P$23)),
MAX(0,INT(($B2219+ChapterTable!$R$26+VLOOKUP(SUBSTITUTE(D$1,"성장단계","")&amp;"보스단계오프셋",ChapterTable!$R:$S,2,0))/ChapterTable!$R$23)))</f>
        <v>2</v>
      </c>
      <c r="E2219" s="1">
        <f ca="1">IF(AND($A2219=0,$B2219=1),
    VLOOKUP(1,ChapterTable!$1:$1048576,MATCH("최종"&amp;SUBSTITUTE(SUBSTITUTE(E$1,"standard",""),"|Float",""),ChapterTable!$1:$1,0),0)*ChapterTable!$P$17,
  IF(AND($A2219=0,$B2219=0),
    E2220,
  IF($B2219=0,
    VLOOKUP($A2219,ChapterTable!$1:$1048576,MATCH("최종"&amp;SUBSTITUTE(SUBSTITUTE(E$1,"standard",""),"|Float",""),ChapterTable!$1:$1,0),0),
  IF($B2219=1,
    IF($L2219=FALSE,
      VLOOKUP($A2219,ChapterTable!$1:$1048576,MATCH("최종"&amp;SUBSTITUTE(SUBSTITUTE(E$1,"standard",""),"|Float",""),ChapterTable!$1:$1,0),0),
      VLOOKUP($A2219-ChapterTable!$P$11,ChapterTable!$1:$1048576,MATCH("최종"&amp;SUBSTITUTE(SUBSTITUTE(E$1,"standard",""),"|Float",""),ChapterTable!$1:$1,0),0)*ChapterTable!$P$14
    ),
  OFFSET(E2219,-$B2219+IF($L2219,1,0),0)*IF($B2219&gt;OFFSET($B2219,1,0),ChapterTable!$R$17,1)*
    (VLOOKUP(SUBSTITUTE(SUBSTITUTE(E$1,"standard",""),"|Float","")&amp;IF(OR($L2219=TRUE,$A2219=0,MOD($A2219,ChapterTable!$R$20)&lt;&gt;0),"","보스")&amp;"인게임누적곱배수",ChapterTable!$R:$S,2,0)^C2219
    +VLOOKUP(SUBSTITUTE(SUBSTITUTE(E$1,"standard",""),"|Float","")&amp;IF(OR($L2219=TRUE,$A2219=0,MOD($A2219,ChapterTable!$R$20)&lt;&gt;0),"","보스")&amp;"인게임누적합배수",ChapterTable!$R:$S,2,0)*C2219)
  )
  )
  )
)</f>
        <v>734216.68600158684</v>
      </c>
      <c r="F2219" s="1">
        <f ca="1">IF(AND($A2219=0,$B2219=1),
    VLOOKUP(1,ChapterTable!$1:$1048576,MATCH("최종"&amp;SUBSTITUTE(SUBSTITUTE(F$1,"standard",""),"|Float",""),ChapterTable!$1:$1,0),0)*ChapterTable!$P$17,
  IF(AND($A2219=0,$B2219=0),
    F2220,
  IF($B2219=0,
    VLOOKUP($A2219,ChapterTable!$1:$1048576,MATCH("최종"&amp;SUBSTITUTE(SUBSTITUTE(F$1,"standard",""),"|Float",""),ChapterTable!$1:$1,0),0),
  IF($B2219=1,
    IF($L2219=FALSE,
      VLOOKUP($A2219,ChapterTable!$1:$1048576,MATCH("최종"&amp;SUBSTITUTE(SUBSTITUTE(F$1,"standard",""),"|Float",""),ChapterTable!$1:$1,0),0),
      VLOOKUP($A2219-ChapterTable!$P$11,ChapterTable!$1:$1048576,MATCH("최종"&amp;SUBSTITUTE(SUBSTITUTE(F$1,"standard",""),"|Float",""),ChapterTable!$1:$1,0),0)*ChapterTable!$P$14
    ),
  OFFSET(F2219,-$B2219+IF($L2219,1,0),0)*
    (VLOOKUP(SUBSTITUTE(SUBSTITUTE(F$1,"standard",""),"|Float","")&amp;IF(OR($L2219=TRUE,$A2219=0,MOD($A2219,ChapterTable!$R$20)&lt;&gt;0),"","보스")&amp;"인게임누적곱배수",ChapterTable!$R:$S,2,0)^D2219
    +VLOOKUP(SUBSTITUTE(SUBSTITUTE(F$1,"standard",""),"|Float","")&amp;IF(OR($L2219=TRUE,$A2219=0,MOD($A2219,ChapterTable!$R$20)&lt;&gt;0),"","보스")&amp;"인게임누적합배수",ChapterTable!$R:$S,2,0)*D2219)
  )
  )
  )
)</f>
        <v>219882.60127651686</v>
      </c>
      <c r="G2219" t="s">
        <v>715</v>
      </c>
      <c r="J2219" t="str">
        <f>IF(ISBLANK(I2219),"",
IFERROR(VLOOKUP(I2219,[1]StringTable!$1:$1048576,MATCH("kor|String",[1]StringTable!$1:$1,0),0),
"스트링없음"))</f>
        <v/>
      </c>
      <c r="L2219" t="b">
        <v>1</v>
      </c>
      <c r="N2219" t="str">
        <f>IF(ISBLANK(M2219),"",IF(ISERROR(VLOOKUP(M2219,MapTable!$A:$A,1,0)),"맵없음",""))</f>
        <v/>
      </c>
      <c r="O2219">
        <f t="shared" si="246"/>
        <v>3</v>
      </c>
      <c r="Q2219">
        <f t="shared" si="247"/>
        <v>3</v>
      </c>
      <c r="R2219" t="b">
        <f t="shared" ca="1" si="248"/>
        <v>1</v>
      </c>
      <c r="T2219" t="b">
        <f t="shared" ca="1" si="249"/>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252"/>
        <v>0.33333333333333331</v>
      </c>
      <c r="AJ2219">
        <f t="shared" si="250"/>
        <v>0.395555555</v>
      </c>
      <c r="AK2219">
        <f t="shared" si="251"/>
        <v>1</v>
      </c>
      <c r="AL2219">
        <f t="shared" si="253"/>
        <v>7</v>
      </c>
    </row>
    <row r="2220" spans="1:38" hidden="1" x14ac:dyDescent="0.3">
      <c r="A2220">
        <v>22</v>
      </c>
      <c r="B2220">
        <v>29</v>
      </c>
      <c r="C2220">
        <f>IF(OR($L2220=TRUE,$A2220=0,MOD($A2220,ChapterTable!$R$20)&lt;&gt;0),
MAX(0,INT(($B2220+ChapterTable!$P$26+VLOOKUP(SUBSTITUTE(C$1,"성장단계","")&amp;"단계오프셋",ChapterTable!$R:$S,2,0))/ChapterTable!$P$23)),
MAX(0,INT(($B2220+ChapterTable!$R$26+VLOOKUP(SUBSTITUTE(C$1,"성장단계","")&amp;"보스단계오프셋",ChapterTable!$R:$S,2,0))/ChapterTable!$R$23)))</f>
        <v>3</v>
      </c>
      <c r="D2220">
        <f>IF(OR($L2220=TRUE,$A2220=0,MOD($A2220,ChapterTable!$R$20)&lt;&gt;0),
MAX(0,INT(($B2220+ChapterTable!$P$26+VLOOKUP(SUBSTITUTE(D$1,"성장단계","")&amp;"단계오프셋",ChapterTable!$R:$S,2,0))/ChapterTable!$P$23)),
MAX(0,INT(($B2220+ChapterTable!$R$26+VLOOKUP(SUBSTITUTE(D$1,"성장단계","")&amp;"보스단계오프셋",ChapterTable!$R:$S,2,0))/ChapterTable!$R$23)))</f>
        <v>2</v>
      </c>
      <c r="E2220" s="1">
        <f ca="1">IF(AND($A2220=0,$B2220=1),
    VLOOKUP(1,ChapterTable!$1:$1048576,MATCH("최종"&amp;SUBSTITUTE(SUBSTITUTE(E$1,"standard",""),"|Float",""),ChapterTable!$1:$1,0),0)*ChapterTable!$P$17,
  IF(AND($A2220=0,$B2220=0),
    E2221,
  IF($B2220=0,
    VLOOKUP($A2220,ChapterTable!$1:$1048576,MATCH("최종"&amp;SUBSTITUTE(SUBSTITUTE(E$1,"standard",""),"|Float",""),ChapterTable!$1:$1,0),0),
  IF($B2220=1,
    IF($L2220=FALSE,
      VLOOKUP($A2220,ChapterTable!$1:$1048576,MATCH("최종"&amp;SUBSTITUTE(SUBSTITUTE(E$1,"standard",""),"|Float",""),ChapterTable!$1:$1,0),0),
      VLOOKUP($A2220-ChapterTable!$P$11,ChapterTable!$1:$1048576,MATCH("최종"&amp;SUBSTITUTE(SUBSTITUTE(E$1,"standard",""),"|Float",""),ChapterTable!$1:$1,0),0)*ChapterTable!$P$14
    ),
  OFFSET(E2220,-$B2220+IF($L2220,1,0),0)*IF($B2220&gt;OFFSET($B2220,1,0),ChapterTable!$R$17,1)*
    (VLOOKUP(SUBSTITUTE(SUBSTITUTE(E$1,"standard",""),"|Float","")&amp;IF(OR($L2220=TRUE,$A2220=0,MOD($A2220,ChapterTable!$R$20)&lt;&gt;0),"","보스")&amp;"인게임누적곱배수",ChapterTable!$R:$S,2,0)^C2220
    +VLOOKUP(SUBSTITUTE(SUBSTITUTE(E$1,"standard",""),"|Float","")&amp;IF(OR($L2220=TRUE,$A2220=0,MOD($A2220,ChapterTable!$R$20)&lt;&gt;0),"","보스")&amp;"인게임누적합배수",ChapterTable!$R:$S,2,0)*C2220)
  )
  )
  )
)</f>
        <v>734216.68600158684</v>
      </c>
      <c r="F2220" s="1">
        <f ca="1">IF(AND($A2220=0,$B2220=1),
    VLOOKUP(1,ChapterTable!$1:$1048576,MATCH("최종"&amp;SUBSTITUTE(SUBSTITUTE(F$1,"standard",""),"|Float",""),ChapterTable!$1:$1,0),0)*ChapterTable!$P$17,
  IF(AND($A2220=0,$B2220=0),
    F2221,
  IF($B2220=0,
    VLOOKUP($A2220,ChapterTable!$1:$1048576,MATCH("최종"&amp;SUBSTITUTE(SUBSTITUTE(F$1,"standard",""),"|Float",""),ChapterTable!$1:$1,0),0),
  IF($B2220=1,
    IF($L2220=FALSE,
      VLOOKUP($A2220,ChapterTable!$1:$1048576,MATCH("최종"&amp;SUBSTITUTE(SUBSTITUTE(F$1,"standard",""),"|Float",""),ChapterTable!$1:$1,0),0),
      VLOOKUP($A2220-ChapterTable!$P$11,ChapterTable!$1:$1048576,MATCH("최종"&amp;SUBSTITUTE(SUBSTITUTE(F$1,"standard",""),"|Float",""),ChapterTable!$1:$1,0),0)*ChapterTable!$P$14
    ),
  OFFSET(F2220,-$B2220+IF($L2220,1,0),0)*
    (VLOOKUP(SUBSTITUTE(SUBSTITUTE(F$1,"standard",""),"|Float","")&amp;IF(OR($L2220=TRUE,$A2220=0,MOD($A2220,ChapterTable!$R$20)&lt;&gt;0),"","보스")&amp;"인게임누적곱배수",ChapterTable!$R:$S,2,0)^D2220
    +VLOOKUP(SUBSTITUTE(SUBSTITUTE(F$1,"standard",""),"|Float","")&amp;IF(OR($L2220=TRUE,$A2220=0,MOD($A2220,ChapterTable!$R$20)&lt;&gt;0),"","보스")&amp;"인게임누적합배수",ChapterTable!$R:$S,2,0)*D2220)
  )
  )
  )
)</f>
        <v>219882.60127651686</v>
      </c>
      <c r="G2220" t="s">
        <v>715</v>
      </c>
      <c r="J2220" t="str">
        <f>IF(ISBLANK(I2220),"",
IFERROR(VLOOKUP(I2220,[1]StringTable!$1:$1048576,MATCH("kor|String",[1]StringTable!$1:$1,0),0),
"스트링없음"))</f>
        <v/>
      </c>
      <c r="L2220" t="b">
        <v>1</v>
      </c>
      <c r="N2220" t="str">
        <f>IF(ISBLANK(M2220),"",IF(ISERROR(VLOOKUP(M2220,MapTable!$A:$A,1,0)),"맵없음",""))</f>
        <v/>
      </c>
      <c r="O2220">
        <f t="shared" si="246"/>
        <v>93</v>
      </c>
      <c r="Q2220">
        <f t="shared" si="247"/>
        <v>93</v>
      </c>
      <c r="R2220" t="b">
        <f t="shared" ca="1" si="248"/>
        <v>1</v>
      </c>
      <c r="T2220" t="b">
        <f t="shared" ca="1" si="249"/>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252"/>
        <v>0.33333333333333331</v>
      </c>
      <c r="AJ2220">
        <f t="shared" si="250"/>
        <v>0.395555555</v>
      </c>
      <c r="AK2220">
        <f t="shared" si="251"/>
        <v>1</v>
      </c>
      <c r="AL2220">
        <f t="shared" si="253"/>
        <v>7</v>
      </c>
    </row>
    <row r="2221" spans="1:38" hidden="1" x14ac:dyDescent="0.3">
      <c r="A2221">
        <v>22</v>
      </c>
      <c r="B2221">
        <v>30</v>
      </c>
      <c r="C2221">
        <f>IF(OR($L2221=TRUE,$A2221=0,MOD($A2221,ChapterTable!$R$20)&lt;&gt;0),
MAX(0,INT(($B2221+ChapterTable!$P$26+VLOOKUP(SUBSTITUTE(C$1,"성장단계","")&amp;"단계오프셋",ChapterTable!$R:$S,2,0))/ChapterTable!$P$23)),
MAX(0,INT(($B2221+ChapterTable!$R$26+VLOOKUP(SUBSTITUTE(C$1,"성장단계","")&amp;"보스단계오프셋",ChapterTable!$R:$S,2,0))/ChapterTable!$R$23)))</f>
        <v>3</v>
      </c>
      <c r="D2221">
        <f>IF(OR($L2221=TRUE,$A2221=0,MOD($A2221,ChapterTable!$R$20)&lt;&gt;0),
MAX(0,INT(($B2221+ChapterTable!$P$26+VLOOKUP(SUBSTITUTE(D$1,"성장단계","")&amp;"단계오프셋",ChapterTable!$R:$S,2,0))/ChapterTable!$P$23)),
MAX(0,INT(($B2221+ChapterTable!$R$26+VLOOKUP(SUBSTITUTE(D$1,"성장단계","")&amp;"보스단계오프셋",ChapterTable!$R:$S,2,0))/ChapterTable!$R$23)))</f>
        <v>2</v>
      </c>
      <c r="E2221" s="1">
        <f ca="1">IF(AND($A2221=0,$B2221=1),
    VLOOKUP(1,ChapterTable!$1:$1048576,MATCH("최종"&amp;SUBSTITUTE(SUBSTITUTE(E$1,"standard",""),"|Float",""),ChapterTable!$1:$1,0),0)*ChapterTable!$P$17,
  IF(AND($A2221=0,$B2221=0),
    E2222,
  IF($B2221=0,
    VLOOKUP($A2221,ChapterTable!$1:$1048576,MATCH("최종"&amp;SUBSTITUTE(SUBSTITUTE(E$1,"standard",""),"|Float",""),ChapterTable!$1:$1,0),0),
  IF($B2221=1,
    IF($L2221=FALSE,
      VLOOKUP($A2221,ChapterTable!$1:$1048576,MATCH("최종"&amp;SUBSTITUTE(SUBSTITUTE(E$1,"standard",""),"|Float",""),ChapterTable!$1:$1,0),0),
      VLOOKUP($A2221-ChapterTable!$P$11,ChapterTable!$1:$1048576,MATCH("최종"&amp;SUBSTITUTE(SUBSTITUTE(E$1,"standard",""),"|Float",""),ChapterTable!$1:$1,0),0)*ChapterTable!$P$14
    ),
  OFFSET(E2221,-$B2221+IF($L2221,1,0),0)*IF($B2221&gt;OFFSET($B2221,1,0),ChapterTable!$R$17,1)*
    (VLOOKUP(SUBSTITUTE(SUBSTITUTE(E$1,"standard",""),"|Float","")&amp;IF(OR($L2221=TRUE,$A2221=0,MOD($A2221,ChapterTable!$R$20)&lt;&gt;0),"","보스")&amp;"인게임누적곱배수",ChapterTable!$R:$S,2,0)^C2221
    +VLOOKUP(SUBSTITUTE(SUBSTITUTE(E$1,"standard",""),"|Float","")&amp;IF(OR($L2221=TRUE,$A2221=0,MOD($A2221,ChapterTable!$R$20)&lt;&gt;0),"","보스")&amp;"인게임누적합배수",ChapterTable!$R:$S,2,0)*C2221)
  )
  )
  )
)</f>
        <v>734216.68600158684</v>
      </c>
      <c r="F2221" s="1">
        <f ca="1">IF(AND($A2221=0,$B2221=1),
    VLOOKUP(1,ChapterTable!$1:$1048576,MATCH("최종"&amp;SUBSTITUTE(SUBSTITUTE(F$1,"standard",""),"|Float",""),ChapterTable!$1:$1,0),0)*ChapterTable!$P$17,
  IF(AND($A2221=0,$B2221=0),
    F2222,
  IF($B2221=0,
    VLOOKUP($A2221,ChapterTable!$1:$1048576,MATCH("최종"&amp;SUBSTITUTE(SUBSTITUTE(F$1,"standard",""),"|Float",""),ChapterTable!$1:$1,0),0),
  IF($B2221=1,
    IF($L2221=FALSE,
      VLOOKUP($A2221,ChapterTable!$1:$1048576,MATCH("최종"&amp;SUBSTITUTE(SUBSTITUTE(F$1,"standard",""),"|Float",""),ChapterTable!$1:$1,0),0),
      VLOOKUP($A2221-ChapterTable!$P$11,ChapterTable!$1:$1048576,MATCH("최종"&amp;SUBSTITUTE(SUBSTITUTE(F$1,"standard",""),"|Float",""),ChapterTable!$1:$1,0),0)*ChapterTable!$P$14
    ),
  OFFSET(F2221,-$B2221+IF($L2221,1,0),0)*
    (VLOOKUP(SUBSTITUTE(SUBSTITUTE(F$1,"standard",""),"|Float","")&amp;IF(OR($L2221=TRUE,$A2221=0,MOD($A2221,ChapterTable!$R$20)&lt;&gt;0),"","보스")&amp;"인게임누적곱배수",ChapterTable!$R:$S,2,0)^D2221
    +VLOOKUP(SUBSTITUTE(SUBSTITUTE(F$1,"standard",""),"|Float","")&amp;IF(OR($L2221=TRUE,$A2221=0,MOD($A2221,ChapterTable!$R$20)&lt;&gt;0),"","보스")&amp;"인게임누적합배수",ChapterTable!$R:$S,2,0)*D2221)
  )
  )
  )
)</f>
        <v>219882.60127651686</v>
      </c>
      <c r="G2221" t="s">
        <v>715</v>
      </c>
      <c r="J2221" t="str">
        <f>IF(ISBLANK(I2221),"",
IFERROR(VLOOKUP(I2221,[1]StringTable!$1:$1048576,MATCH("kor|String",[1]StringTable!$1:$1,0),0),
"스트링없음"))</f>
        <v/>
      </c>
      <c r="L2221" t="b">
        <v>1</v>
      </c>
      <c r="N2221" t="str">
        <f>IF(ISBLANK(M2221),"",IF(ISERROR(VLOOKUP(M2221,MapTable!$A:$A,1,0)),"맵없음",""))</f>
        <v/>
      </c>
      <c r="O2221">
        <f t="shared" si="246"/>
        <v>23</v>
      </c>
      <c r="Q2221">
        <f t="shared" si="247"/>
        <v>23</v>
      </c>
      <c r="R2221" t="b">
        <f t="shared" ca="1" si="248"/>
        <v>1</v>
      </c>
      <c r="T2221" t="b">
        <f t="shared" ca="1" si="249"/>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252"/>
        <v>0.33333333333333331</v>
      </c>
      <c r="AJ2221">
        <f t="shared" si="250"/>
        <v>1</v>
      </c>
      <c r="AK2221">
        <f t="shared" si="251"/>
        <v>3</v>
      </c>
      <c r="AL2221">
        <f t="shared" si="253"/>
        <v>7</v>
      </c>
    </row>
    <row r="2222" spans="1:38" hidden="1" x14ac:dyDescent="0.3">
      <c r="A2222">
        <v>22</v>
      </c>
      <c r="B2222">
        <v>31</v>
      </c>
      <c r="C2222">
        <f>IF(OR($L2222=TRUE,$A2222=0,MOD($A2222,ChapterTable!$R$20)&lt;&gt;0),
MAX(0,INT(($B2222+ChapterTable!$P$26+VLOOKUP(SUBSTITUTE(C$1,"성장단계","")&amp;"단계오프셋",ChapterTable!$R:$S,2,0))/ChapterTable!$P$23)),
MAX(0,INT(($B2222+ChapterTable!$R$26+VLOOKUP(SUBSTITUTE(C$1,"성장단계","")&amp;"보스단계오프셋",ChapterTable!$R:$S,2,0))/ChapterTable!$R$23)))</f>
        <v>3</v>
      </c>
      <c r="D2222">
        <f>IF(OR($L2222=TRUE,$A2222=0,MOD($A2222,ChapterTable!$R$20)&lt;&gt;0),
MAX(0,INT(($B2222+ChapterTable!$P$26+VLOOKUP(SUBSTITUTE(D$1,"성장단계","")&amp;"단계오프셋",ChapterTable!$R:$S,2,0))/ChapterTable!$P$23)),
MAX(0,INT(($B2222+ChapterTable!$R$26+VLOOKUP(SUBSTITUTE(D$1,"성장단계","")&amp;"보스단계오프셋",ChapterTable!$R:$S,2,0))/ChapterTable!$R$23)))</f>
        <v>3</v>
      </c>
      <c r="E2222" s="1">
        <f ca="1">IF(AND($A2222=0,$B2222=1),
    VLOOKUP(1,ChapterTable!$1:$1048576,MATCH("최종"&amp;SUBSTITUTE(SUBSTITUTE(E$1,"standard",""),"|Float",""),ChapterTable!$1:$1,0),0)*ChapterTable!$P$17,
  IF(AND($A2222=0,$B2222=0),
    E2223,
  IF($B2222=0,
    VLOOKUP($A2222,ChapterTable!$1:$1048576,MATCH("최종"&amp;SUBSTITUTE(SUBSTITUTE(E$1,"standard",""),"|Float",""),ChapterTable!$1:$1,0),0),
  IF($B2222=1,
    IF($L2222=FALSE,
      VLOOKUP($A2222,ChapterTable!$1:$1048576,MATCH("최종"&amp;SUBSTITUTE(SUBSTITUTE(E$1,"standard",""),"|Float",""),ChapterTable!$1:$1,0),0),
      VLOOKUP($A2222-ChapterTable!$P$11,ChapterTable!$1:$1048576,MATCH("최종"&amp;SUBSTITUTE(SUBSTITUTE(E$1,"standard",""),"|Float",""),ChapterTable!$1:$1,0),0)*ChapterTable!$P$14
    ),
  OFFSET(E2222,-$B2222+IF($L2222,1,0),0)*IF($B2222&gt;OFFSET($B2222,1,0),ChapterTable!$R$17,1)*
    (VLOOKUP(SUBSTITUTE(SUBSTITUTE(E$1,"standard",""),"|Float","")&amp;IF(OR($L2222=TRUE,$A2222=0,MOD($A2222,ChapterTable!$R$20)&lt;&gt;0),"","보스")&amp;"인게임누적곱배수",ChapterTable!$R:$S,2,0)^C2222
    +VLOOKUP(SUBSTITUTE(SUBSTITUTE(E$1,"standard",""),"|Float","")&amp;IF(OR($L2222=TRUE,$A2222=0,MOD($A2222,ChapterTable!$R$20)&lt;&gt;0),"","보스")&amp;"인게임누적합배수",ChapterTable!$R:$S,2,0)*C2222)
  )
  )
  )
)</f>
        <v>734216.68600158684</v>
      </c>
      <c r="F2222" s="1">
        <f ca="1">IF(AND($A2222=0,$B2222=1),
    VLOOKUP(1,ChapterTable!$1:$1048576,MATCH("최종"&amp;SUBSTITUTE(SUBSTITUTE(F$1,"standard",""),"|Float",""),ChapterTable!$1:$1,0),0)*ChapterTable!$P$17,
  IF(AND($A2222=0,$B2222=0),
    F2223,
  IF($B2222=0,
    VLOOKUP($A2222,ChapterTable!$1:$1048576,MATCH("최종"&amp;SUBSTITUTE(SUBSTITUTE(F$1,"standard",""),"|Float",""),ChapterTable!$1:$1,0),0),
  IF($B2222=1,
    IF($L2222=FALSE,
      VLOOKUP($A2222,ChapterTable!$1:$1048576,MATCH("최종"&amp;SUBSTITUTE(SUBSTITUTE(F$1,"standard",""),"|Float",""),ChapterTable!$1:$1,0),0),
      VLOOKUP($A2222-ChapterTable!$P$11,ChapterTable!$1:$1048576,MATCH("최종"&amp;SUBSTITUTE(SUBSTITUTE(F$1,"standard",""),"|Float",""),ChapterTable!$1:$1,0),0)*ChapterTable!$P$14
    ),
  OFFSET(F2222,-$B2222+IF($L2222,1,0),0)*
    (VLOOKUP(SUBSTITUTE(SUBSTITUTE(F$1,"standard",""),"|Float","")&amp;IF(OR($L2222=TRUE,$A2222=0,MOD($A2222,ChapterTable!$R$20)&lt;&gt;0),"","보스")&amp;"인게임누적곱배수",ChapterTable!$R:$S,2,0)^D2222
    +VLOOKUP(SUBSTITUTE(SUBSTITUTE(F$1,"standard",""),"|Float","")&amp;IF(OR($L2222=TRUE,$A2222=0,MOD($A2222,ChapterTable!$R$20)&lt;&gt;0),"","보스")&amp;"인게임누적합배수",ChapterTable!$R:$S,2,0)*D2222)
  )
  )
  )
)</f>
        <v>234222.77092498538</v>
      </c>
      <c r="G2222" t="s">
        <v>715</v>
      </c>
      <c r="J2222" t="str">
        <f>IF(ISBLANK(I2222),"",
IFERROR(VLOOKUP(I2222,[1]StringTable!$1:$1048576,MATCH("kor|String",[1]StringTable!$1:$1,0),0),
"스트링없음"))</f>
        <v/>
      </c>
      <c r="L2222" t="b">
        <v>1</v>
      </c>
      <c r="N2222" t="str">
        <f>IF(ISBLANK(M2222),"",IF(ISERROR(VLOOKUP(M2222,MapTable!$A:$A,1,0)),"맵없음",""))</f>
        <v/>
      </c>
      <c r="O2222">
        <f t="shared" si="246"/>
        <v>4</v>
      </c>
      <c r="Q2222">
        <f t="shared" si="247"/>
        <v>4</v>
      </c>
      <c r="R2222" t="b">
        <f t="shared" ca="1" si="248"/>
        <v>1</v>
      </c>
      <c r="T2222" t="b">
        <f t="shared" ca="1" si="249"/>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252"/>
        <v>0.25</v>
      </c>
      <c r="AJ2222">
        <f t="shared" si="250"/>
        <v>0.32</v>
      </c>
      <c r="AK2222">
        <f t="shared" si="251"/>
        <v>1</v>
      </c>
      <c r="AL2222">
        <f t="shared" si="253"/>
        <v>7</v>
      </c>
    </row>
    <row r="2223" spans="1:38" hidden="1" x14ac:dyDescent="0.3">
      <c r="A2223">
        <v>22</v>
      </c>
      <c r="B2223">
        <v>32</v>
      </c>
      <c r="C2223">
        <f>IF(OR($L2223=TRUE,$A2223=0,MOD($A2223,ChapterTable!$R$20)&lt;&gt;0),
MAX(0,INT(($B2223+ChapterTable!$P$26+VLOOKUP(SUBSTITUTE(C$1,"성장단계","")&amp;"단계오프셋",ChapterTable!$R:$S,2,0))/ChapterTable!$P$23)),
MAX(0,INT(($B2223+ChapterTable!$R$26+VLOOKUP(SUBSTITUTE(C$1,"성장단계","")&amp;"보스단계오프셋",ChapterTable!$R:$S,2,0))/ChapterTable!$R$23)))</f>
        <v>3</v>
      </c>
      <c r="D2223">
        <f>IF(OR($L2223=TRUE,$A2223=0,MOD($A2223,ChapterTable!$R$20)&lt;&gt;0),
MAX(0,INT(($B2223+ChapterTable!$P$26+VLOOKUP(SUBSTITUTE(D$1,"성장단계","")&amp;"단계오프셋",ChapterTable!$R:$S,2,0))/ChapterTable!$P$23)),
MAX(0,INT(($B2223+ChapterTable!$R$26+VLOOKUP(SUBSTITUTE(D$1,"성장단계","")&amp;"보스단계오프셋",ChapterTable!$R:$S,2,0))/ChapterTable!$R$23)))</f>
        <v>3</v>
      </c>
      <c r="E2223" s="1">
        <f ca="1">IF(AND($A2223=0,$B2223=1),
    VLOOKUP(1,ChapterTable!$1:$1048576,MATCH("최종"&amp;SUBSTITUTE(SUBSTITUTE(E$1,"standard",""),"|Float",""),ChapterTable!$1:$1,0),0)*ChapterTable!$P$17,
  IF(AND($A2223=0,$B2223=0),
    E2224,
  IF($B2223=0,
    VLOOKUP($A2223,ChapterTable!$1:$1048576,MATCH("최종"&amp;SUBSTITUTE(SUBSTITUTE(E$1,"standard",""),"|Float",""),ChapterTable!$1:$1,0),0),
  IF($B2223=1,
    IF($L2223=FALSE,
      VLOOKUP($A2223,ChapterTable!$1:$1048576,MATCH("최종"&amp;SUBSTITUTE(SUBSTITUTE(E$1,"standard",""),"|Float",""),ChapterTable!$1:$1,0),0),
      VLOOKUP($A2223-ChapterTable!$P$11,ChapterTable!$1:$1048576,MATCH("최종"&amp;SUBSTITUTE(SUBSTITUTE(E$1,"standard",""),"|Float",""),ChapterTable!$1:$1,0),0)*ChapterTable!$P$14
    ),
  OFFSET(E2223,-$B2223+IF($L2223,1,0),0)*IF($B2223&gt;OFFSET($B2223,1,0),ChapterTable!$R$17,1)*
    (VLOOKUP(SUBSTITUTE(SUBSTITUTE(E$1,"standard",""),"|Float","")&amp;IF(OR($L2223=TRUE,$A2223=0,MOD($A2223,ChapterTable!$R$20)&lt;&gt;0),"","보스")&amp;"인게임누적곱배수",ChapterTable!$R:$S,2,0)^C2223
    +VLOOKUP(SUBSTITUTE(SUBSTITUTE(E$1,"standard",""),"|Float","")&amp;IF(OR($L2223=TRUE,$A2223=0,MOD($A2223,ChapterTable!$R$20)&lt;&gt;0),"","보스")&amp;"인게임누적합배수",ChapterTable!$R:$S,2,0)*C2223)
  )
  )
  )
)</f>
        <v>734216.68600158684</v>
      </c>
      <c r="F2223" s="1">
        <f ca="1">IF(AND($A2223=0,$B2223=1),
    VLOOKUP(1,ChapterTable!$1:$1048576,MATCH("최종"&amp;SUBSTITUTE(SUBSTITUTE(F$1,"standard",""),"|Float",""),ChapterTable!$1:$1,0),0)*ChapterTable!$P$17,
  IF(AND($A2223=0,$B2223=0),
    F2224,
  IF($B2223=0,
    VLOOKUP($A2223,ChapterTable!$1:$1048576,MATCH("최종"&amp;SUBSTITUTE(SUBSTITUTE(F$1,"standard",""),"|Float",""),ChapterTable!$1:$1,0),0),
  IF($B2223=1,
    IF($L2223=FALSE,
      VLOOKUP($A2223,ChapterTable!$1:$1048576,MATCH("최종"&amp;SUBSTITUTE(SUBSTITUTE(F$1,"standard",""),"|Float",""),ChapterTable!$1:$1,0),0),
      VLOOKUP($A2223-ChapterTable!$P$11,ChapterTable!$1:$1048576,MATCH("최종"&amp;SUBSTITUTE(SUBSTITUTE(F$1,"standard",""),"|Float",""),ChapterTable!$1:$1,0),0)*ChapterTable!$P$14
    ),
  OFFSET(F2223,-$B2223+IF($L2223,1,0),0)*
    (VLOOKUP(SUBSTITUTE(SUBSTITUTE(F$1,"standard",""),"|Float","")&amp;IF(OR($L2223=TRUE,$A2223=0,MOD($A2223,ChapterTable!$R$20)&lt;&gt;0),"","보스")&amp;"인게임누적곱배수",ChapterTable!$R:$S,2,0)^D2223
    +VLOOKUP(SUBSTITUTE(SUBSTITUTE(F$1,"standard",""),"|Float","")&amp;IF(OR($L2223=TRUE,$A2223=0,MOD($A2223,ChapterTable!$R$20)&lt;&gt;0),"","보스")&amp;"인게임누적합배수",ChapterTable!$R:$S,2,0)*D2223)
  )
  )
  )
)</f>
        <v>234222.77092498538</v>
      </c>
      <c r="G2223" t="s">
        <v>715</v>
      </c>
      <c r="J2223" t="str">
        <f>IF(ISBLANK(I2223),"",
IFERROR(VLOOKUP(I2223,[1]StringTable!$1:$1048576,MATCH("kor|String",[1]StringTable!$1:$1,0),0),
"스트링없음"))</f>
        <v/>
      </c>
      <c r="L2223" t="b">
        <v>1</v>
      </c>
      <c r="N2223" t="str">
        <f>IF(ISBLANK(M2223),"",IF(ISERROR(VLOOKUP(M2223,MapTable!$A:$A,1,0)),"맵없음",""))</f>
        <v/>
      </c>
      <c r="O2223">
        <f t="shared" si="246"/>
        <v>4</v>
      </c>
      <c r="Q2223">
        <f t="shared" si="247"/>
        <v>4</v>
      </c>
      <c r="R2223" t="b">
        <f t="shared" ca="1" si="248"/>
        <v>1</v>
      </c>
      <c r="T2223" t="b">
        <f t="shared" ca="1" si="249"/>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252"/>
        <v>0.25</v>
      </c>
      <c r="AJ2223">
        <f t="shared" si="250"/>
        <v>0.32</v>
      </c>
      <c r="AK2223">
        <f t="shared" si="251"/>
        <v>1</v>
      </c>
      <c r="AL2223">
        <f t="shared" si="253"/>
        <v>7</v>
      </c>
    </row>
    <row r="2224" spans="1:38" hidden="1" x14ac:dyDescent="0.3">
      <c r="A2224">
        <v>22</v>
      </c>
      <c r="B2224">
        <v>33</v>
      </c>
      <c r="C2224">
        <f>IF(OR($L2224=TRUE,$A2224=0,MOD($A2224,ChapterTable!$R$20)&lt;&gt;0),
MAX(0,INT(($B2224+ChapterTable!$P$26+VLOOKUP(SUBSTITUTE(C$1,"성장단계","")&amp;"단계오프셋",ChapterTable!$R:$S,2,0))/ChapterTable!$P$23)),
MAX(0,INT(($B2224+ChapterTable!$R$26+VLOOKUP(SUBSTITUTE(C$1,"성장단계","")&amp;"보스단계오프셋",ChapterTable!$R:$S,2,0))/ChapterTable!$R$23)))</f>
        <v>3</v>
      </c>
      <c r="D2224">
        <f>IF(OR($L2224=TRUE,$A2224=0,MOD($A2224,ChapterTable!$R$20)&lt;&gt;0),
MAX(0,INT(($B2224+ChapterTable!$P$26+VLOOKUP(SUBSTITUTE(D$1,"성장단계","")&amp;"단계오프셋",ChapterTable!$R:$S,2,0))/ChapterTable!$P$23)),
MAX(0,INT(($B2224+ChapterTable!$R$26+VLOOKUP(SUBSTITUTE(D$1,"성장단계","")&amp;"보스단계오프셋",ChapterTable!$R:$S,2,0))/ChapterTable!$R$23)))</f>
        <v>3</v>
      </c>
      <c r="E2224" s="1">
        <f ca="1">IF(AND($A2224=0,$B2224=1),
    VLOOKUP(1,ChapterTable!$1:$1048576,MATCH("최종"&amp;SUBSTITUTE(SUBSTITUTE(E$1,"standard",""),"|Float",""),ChapterTable!$1:$1,0),0)*ChapterTable!$P$17,
  IF(AND($A2224=0,$B2224=0),
    E2225,
  IF($B2224=0,
    VLOOKUP($A2224,ChapterTable!$1:$1048576,MATCH("최종"&amp;SUBSTITUTE(SUBSTITUTE(E$1,"standard",""),"|Float",""),ChapterTable!$1:$1,0),0),
  IF($B2224=1,
    IF($L2224=FALSE,
      VLOOKUP($A2224,ChapterTable!$1:$1048576,MATCH("최종"&amp;SUBSTITUTE(SUBSTITUTE(E$1,"standard",""),"|Float",""),ChapterTable!$1:$1,0),0),
      VLOOKUP($A2224-ChapterTable!$P$11,ChapterTable!$1:$1048576,MATCH("최종"&amp;SUBSTITUTE(SUBSTITUTE(E$1,"standard",""),"|Float",""),ChapterTable!$1:$1,0),0)*ChapterTable!$P$14
    ),
  OFFSET(E2224,-$B2224+IF($L2224,1,0),0)*IF($B2224&gt;OFFSET($B2224,1,0),ChapterTable!$R$17,1)*
    (VLOOKUP(SUBSTITUTE(SUBSTITUTE(E$1,"standard",""),"|Float","")&amp;IF(OR($L2224=TRUE,$A2224=0,MOD($A2224,ChapterTable!$R$20)&lt;&gt;0),"","보스")&amp;"인게임누적곱배수",ChapterTable!$R:$S,2,0)^C2224
    +VLOOKUP(SUBSTITUTE(SUBSTITUTE(E$1,"standard",""),"|Float","")&amp;IF(OR($L2224=TRUE,$A2224=0,MOD($A2224,ChapterTable!$R$20)&lt;&gt;0),"","보스")&amp;"인게임누적합배수",ChapterTable!$R:$S,2,0)*C2224)
  )
  )
  )
)</f>
        <v>734216.68600158684</v>
      </c>
      <c r="F2224" s="1">
        <f ca="1">IF(AND($A2224=0,$B2224=1),
    VLOOKUP(1,ChapterTable!$1:$1048576,MATCH("최종"&amp;SUBSTITUTE(SUBSTITUTE(F$1,"standard",""),"|Float",""),ChapterTable!$1:$1,0),0)*ChapterTable!$P$17,
  IF(AND($A2224=0,$B2224=0),
    F2225,
  IF($B2224=0,
    VLOOKUP($A2224,ChapterTable!$1:$1048576,MATCH("최종"&amp;SUBSTITUTE(SUBSTITUTE(F$1,"standard",""),"|Float",""),ChapterTable!$1:$1,0),0),
  IF($B2224=1,
    IF($L2224=FALSE,
      VLOOKUP($A2224,ChapterTable!$1:$1048576,MATCH("최종"&amp;SUBSTITUTE(SUBSTITUTE(F$1,"standard",""),"|Float",""),ChapterTable!$1:$1,0),0),
      VLOOKUP($A2224-ChapterTable!$P$11,ChapterTable!$1:$1048576,MATCH("최종"&amp;SUBSTITUTE(SUBSTITUTE(F$1,"standard",""),"|Float",""),ChapterTable!$1:$1,0),0)*ChapterTable!$P$14
    ),
  OFFSET(F2224,-$B2224+IF($L2224,1,0),0)*
    (VLOOKUP(SUBSTITUTE(SUBSTITUTE(F$1,"standard",""),"|Float","")&amp;IF(OR($L2224=TRUE,$A2224=0,MOD($A2224,ChapterTable!$R$20)&lt;&gt;0),"","보스")&amp;"인게임누적곱배수",ChapterTable!$R:$S,2,0)^D2224
    +VLOOKUP(SUBSTITUTE(SUBSTITUTE(F$1,"standard",""),"|Float","")&amp;IF(OR($L2224=TRUE,$A2224=0,MOD($A2224,ChapterTable!$R$20)&lt;&gt;0),"","보스")&amp;"인게임누적합배수",ChapterTable!$R:$S,2,0)*D2224)
  )
  )
  )
)</f>
        <v>234222.77092498538</v>
      </c>
      <c r="G2224" t="s">
        <v>715</v>
      </c>
      <c r="J2224" t="str">
        <f>IF(ISBLANK(I2224),"",
IFERROR(VLOOKUP(I2224,[1]StringTable!$1:$1048576,MATCH("kor|String",[1]StringTable!$1:$1,0),0),
"스트링없음"))</f>
        <v/>
      </c>
      <c r="L2224" t="b">
        <v>1</v>
      </c>
      <c r="N2224" t="str">
        <f>IF(ISBLANK(M2224),"",IF(ISERROR(VLOOKUP(M2224,MapTable!$A:$A,1,0)),"맵없음",""))</f>
        <v/>
      </c>
      <c r="O2224">
        <f t="shared" si="246"/>
        <v>4</v>
      </c>
      <c r="Q2224">
        <f t="shared" si="247"/>
        <v>4</v>
      </c>
      <c r="R2224" t="b">
        <f t="shared" ca="1" si="248"/>
        <v>1</v>
      </c>
      <c r="T2224" t="b">
        <f t="shared" ca="1" si="249"/>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252"/>
        <v>0.25</v>
      </c>
      <c r="AJ2224">
        <f t="shared" si="250"/>
        <v>0.32</v>
      </c>
      <c r="AK2224">
        <f t="shared" si="251"/>
        <v>1</v>
      </c>
      <c r="AL2224">
        <f t="shared" si="253"/>
        <v>7</v>
      </c>
    </row>
    <row r="2225" spans="1:38" hidden="1" x14ac:dyDescent="0.3">
      <c r="A2225">
        <v>22</v>
      </c>
      <c r="B2225">
        <v>34</v>
      </c>
      <c r="C2225">
        <f>IF(OR($L2225=TRUE,$A2225=0,MOD($A2225,ChapterTable!$R$20)&lt;&gt;0),
MAX(0,INT(($B2225+ChapterTable!$P$26+VLOOKUP(SUBSTITUTE(C$1,"성장단계","")&amp;"단계오프셋",ChapterTable!$R:$S,2,0))/ChapterTable!$P$23)),
MAX(0,INT(($B2225+ChapterTable!$R$26+VLOOKUP(SUBSTITUTE(C$1,"성장단계","")&amp;"보스단계오프셋",ChapterTable!$R:$S,2,0))/ChapterTable!$R$23)))</f>
        <v>3</v>
      </c>
      <c r="D2225">
        <f>IF(OR($L2225=TRUE,$A2225=0,MOD($A2225,ChapterTable!$R$20)&lt;&gt;0),
MAX(0,INT(($B2225+ChapterTable!$P$26+VLOOKUP(SUBSTITUTE(D$1,"성장단계","")&amp;"단계오프셋",ChapterTable!$R:$S,2,0))/ChapterTable!$P$23)),
MAX(0,INT(($B2225+ChapterTable!$R$26+VLOOKUP(SUBSTITUTE(D$1,"성장단계","")&amp;"보스단계오프셋",ChapterTable!$R:$S,2,0))/ChapterTable!$R$23)))</f>
        <v>3</v>
      </c>
      <c r="E2225" s="1">
        <f ca="1">IF(AND($A2225=0,$B2225=1),
    VLOOKUP(1,ChapterTable!$1:$1048576,MATCH("최종"&amp;SUBSTITUTE(SUBSTITUTE(E$1,"standard",""),"|Float",""),ChapterTable!$1:$1,0),0)*ChapterTable!$P$17,
  IF(AND($A2225=0,$B2225=0),
    E2226,
  IF($B2225=0,
    VLOOKUP($A2225,ChapterTable!$1:$1048576,MATCH("최종"&amp;SUBSTITUTE(SUBSTITUTE(E$1,"standard",""),"|Float",""),ChapterTable!$1:$1,0),0),
  IF($B2225=1,
    IF($L2225=FALSE,
      VLOOKUP($A2225,ChapterTable!$1:$1048576,MATCH("최종"&amp;SUBSTITUTE(SUBSTITUTE(E$1,"standard",""),"|Float",""),ChapterTable!$1:$1,0),0),
      VLOOKUP($A2225-ChapterTable!$P$11,ChapterTable!$1:$1048576,MATCH("최종"&amp;SUBSTITUTE(SUBSTITUTE(E$1,"standard",""),"|Float",""),ChapterTable!$1:$1,0),0)*ChapterTable!$P$14
    ),
  OFFSET(E2225,-$B2225+IF($L2225,1,0),0)*IF($B2225&gt;OFFSET($B2225,1,0),ChapterTable!$R$17,1)*
    (VLOOKUP(SUBSTITUTE(SUBSTITUTE(E$1,"standard",""),"|Float","")&amp;IF(OR($L2225=TRUE,$A2225=0,MOD($A2225,ChapterTable!$R$20)&lt;&gt;0),"","보스")&amp;"인게임누적곱배수",ChapterTable!$R:$S,2,0)^C2225
    +VLOOKUP(SUBSTITUTE(SUBSTITUTE(E$1,"standard",""),"|Float","")&amp;IF(OR($L2225=TRUE,$A2225=0,MOD($A2225,ChapterTable!$R$20)&lt;&gt;0),"","보스")&amp;"인게임누적합배수",ChapterTable!$R:$S,2,0)*C2225)
  )
  )
  )
)</f>
        <v>734216.68600158684</v>
      </c>
      <c r="F2225" s="1">
        <f ca="1">IF(AND($A2225=0,$B2225=1),
    VLOOKUP(1,ChapterTable!$1:$1048576,MATCH("최종"&amp;SUBSTITUTE(SUBSTITUTE(F$1,"standard",""),"|Float",""),ChapterTable!$1:$1,0),0)*ChapterTable!$P$17,
  IF(AND($A2225=0,$B2225=0),
    F2226,
  IF($B2225=0,
    VLOOKUP($A2225,ChapterTable!$1:$1048576,MATCH("최종"&amp;SUBSTITUTE(SUBSTITUTE(F$1,"standard",""),"|Float",""),ChapterTable!$1:$1,0),0),
  IF($B2225=1,
    IF($L2225=FALSE,
      VLOOKUP($A2225,ChapterTable!$1:$1048576,MATCH("최종"&amp;SUBSTITUTE(SUBSTITUTE(F$1,"standard",""),"|Float",""),ChapterTable!$1:$1,0),0),
      VLOOKUP($A2225-ChapterTable!$P$11,ChapterTable!$1:$1048576,MATCH("최종"&amp;SUBSTITUTE(SUBSTITUTE(F$1,"standard",""),"|Float",""),ChapterTable!$1:$1,0),0)*ChapterTable!$P$14
    ),
  OFFSET(F2225,-$B2225+IF($L2225,1,0),0)*
    (VLOOKUP(SUBSTITUTE(SUBSTITUTE(F$1,"standard",""),"|Float","")&amp;IF(OR($L2225=TRUE,$A2225=0,MOD($A2225,ChapterTable!$R$20)&lt;&gt;0),"","보스")&amp;"인게임누적곱배수",ChapterTable!$R:$S,2,0)^D2225
    +VLOOKUP(SUBSTITUTE(SUBSTITUTE(F$1,"standard",""),"|Float","")&amp;IF(OR($L2225=TRUE,$A2225=0,MOD($A2225,ChapterTable!$R$20)&lt;&gt;0),"","보스")&amp;"인게임누적합배수",ChapterTable!$R:$S,2,0)*D2225)
  )
  )
  )
)</f>
        <v>234222.77092498538</v>
      </c>
      <c r="G2225" t="s">
        <v>715</v>
      </c>
      <c r="J2225" t="str">
        <f>IF(ISBLANK(I2225),"",
IFERROR(VLOOKUP(I2225,[1]StringTable!$1:$1048576,MATCH("kor|String",[1]StringTable!$1:$1,0),0),
"스트링없음"))</f>
        <v/>
      </c>
      <c r="L2225" t="b">
        <v>1</v>
      </c>
      <c r="N2225" t="str">
        <f>IF(ISBLANK(M2225),"",IF(ISERROR(VLOOKUP(M2225,MapTable!$A:$A,1,0)),"맵없음",""))</f>
        <v/>
      </c>
      <c r="O2225">
        <f t="shared" si="246"/>
        <v>4</v>
      </c>
      <c r="Q2225">
        <f t="shared" si="247"/>
        <v>4</v>
      </c>
      <c r="R2225" t="b">
        <f t="shared" ca="1" si="248"/>
        <v>1</v>
      </c>
      <c r="T2225" t="b">
        <f t="shared" ca="1" si="249"/>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252"/>
        <v>0.25</v>
      </c>
      <c r="AJ2225">
        <f t="shared" si="250"/>
        <v>0.32</v>
      </c>
      <c r="AK2225">
        <f t="shared" si="251"/>
        <v>1</v>
      </c>
      <c r="AL2225">
        <f t="shared" si="253"/>
        <v>7</v>
      </c>
    </row>
    <row r="2226" spans="1:38" hidden="1" x14ac:dyDescent="0.3">
      <c r="A2226">
        <v>22</v>
      </c>
      <c r="B2226">
        <v>35</v>
      </c>
      <c r="C2226">
        <f>IF(OR($L2226=TRUE,$A2226=0,MOD($A2226,ChapterTable!$R$20)&lt;&gt;0),
MAX(0,INT(($B2226+ChapterTable!$P$26+VLOOKUP(SUBSTITUTE(C$1,"성장단계","")&amp;"단계오프셋",ChapterTable!$R:$S,2,0))/ChapterTable!$P$23)),
MAX(0,INT(($B2226+ChapterTable!$R$26+VLOOKUP(SUBSTITUTE(C$1,"성장단계","")&amp;"보스단계오프셋",ChapterTable!$R:$S,2,0))/ChapterTable!$R$23)))</f>
        <v>3</v>
      </c>
      <c r="D2226">
        <f>IF(OR($L2226=TRUE,$A2226=0,MOD($A2226,ChapterTable!$R$20)&lt;&gt;0),
MAX(0,INT(($B2226+ChapterTable!$P$26+VLOOKUP(SUBSTITUTE(D$1,"성장단계","")&amp;"단계오프셋",ChapterTable!$R:$S,2,0))/ChapterTable!$P$23)),
MAX(0,INT(($B2226+ChapterTable!$R$26+VLOOKUP(SUBSTITUTE(D$1,"성장단계","")&amp;"보스단계오프셋",ChapterTable!$R:$S,2,0))/ChapterTable!$R$23)))</f>
        <v>3</v>
      </c>
      <c r="E2226" s="1">
        <f ca="1">IF(AND($A2226=0,$B2226=1),
    VLOOKUP(1,ChapterTable!$1:$1048576,MATCH("최종"&amp;SUBSTITUTE(SUBSTITUTE(E$1,"standard",""),"|Float",""),ChapterTable!$1:$1,0),0)*ChapterTable!$P$17,
  IF(AND($A2226=0,$B2226=0),
    E2227,
  IF($B2226=0,
    VLOOKUP($A2226,ChapterTable!$1:$1048576,MATCH("최종"&amp;SUBSTITUTE(SUBSTITUTE(E$1,"standard",""),"|Float",""),ChapterTable!$1:$1,0),0),
  IF($B2226=1,
    IF($L2226=FALSE,
      VLOOKUP($A2226,ChapterTable!$1:$1048576,MATCH("최종"&amp;SUBSTITUTE(SUBSTITUTE(E$1,"standard",""),"|Float",""),ChapterTable!$1:$1,0),0),
      VLOOKUP($A2226-ChapterTable!$P$11,ChapterTable!$1:$1048576,MATCH("최종"&amp;SUBSTITUTE(SUBSTITUTE(E$1,"standard",""),"|Float",""),ChapterTable!$1:$1,0),0)*ChapterTable!$P$14
    ),
  OFFSET(E2226,-$B2226+IF($L2226,1,0),0)*IF($B2226&gt;OFFSET($B2226,1,0),ChapterTable!$R$17,1)*
    (VLOOKUP(SUBSTITUTE(SUBSTITUTE(E$1,"standard",""),"|Float","")&amp;IF(OR($L2226=TRUE,$A2226=0,MOD($A2226,ChapterTable!$R$20)&lt;&gt;0),"","보스")&amp;"인게임누적곱배수",ChapterTable!$R:$S,2,0)^C2226
    +VLOOKUP(SUBSTITUTE(SUBSTITUTE(E$1,"standard",""),"|Float","")&amp;IF(OR($L2226=TRUE,$A2226=0,MOD($A2226,ChapterTable!$R$20)&lt;&gt;0),"","보스")&amp;"인게임누적합배수",ChapterTable!$R:$S,2,0)*C2226)
  )
  )
  )
)</f>
        <v>734216.68600158684</v>
      </c>
      <c r="F2226" s="1">
        <f ca="1">IF(AND($A2226=0,$B2226=1),
    VLOOKUP(1,ChapterTable!$1:$1048576,MATCH("최종"&amp;SUBSTITUTE(SUBSTITUTE(F$1,"standard",""),"|Float",""),ChapterTable!$1:$1,0),0)*ChapterTable!$P$17,
  IF(AND($A2226=0,$B2226=0),
    F2227,
  IF($B2226=0,
    VLOOKUP($A2226,ChapterTable!$1:$1048576,MATCH("최종"&amp;SUBSTITUTE(SUBSTITUTE(F$1,"standard",""),"|Float",""),ChapterTable!$1:$1,0),0),
  IF($B2226=1,
    IF($L2226=FALSE,
      VLOOKUP($A2226,ChapterTable!$1:$1048576,MATCH("최종"&amp;SUBSTITUTE(SUBSTITUTE(F$1,"standard",""),"|Float",""),ChapterTable!$1:$1,0),0),
      VLOOKUP($A2226-ChapterTable!$P$11,ChapterTable!$1:$1048576,MATCH("최종"&amp;SUBSTITUTE(SUBSTITUTE(F$1,"standard",""),"|Float",""),ChapterTable!$1:$1,0),0)*ChapterTable!$P$14
    ),
  OFFSET(F2226,-$B2226+IF($L2226,1,0),0)*
    (VLOOKUP(SUBSTITUTE(SUBSTITUTE(F$1,"standard",""),"|Float","")&amp;IF(OR($L2226=TRUE,$A2226=0,MOD($A2226,ChapterTable!$R$20)&lt;&gt;0),"","보스")&amp;"인게임누적곱배수",ChapterTable!$R:$S,2,0)^D2226
    +VLOOKUP(SUBSTITUTE(SUBSTITUTE(F$1,"standard",""),"|Float","")&amp;IF(OR($L2226=TRUE,$A2226=0,MOD($A2226,ChapterTable!$R$20)&lt;&gt;0),"","보스")&amp;"인게임누적합배수",ChapterTable!$R:$S,2,0)*D2226)
  )
  )
  )
)</f>
        <v>234222.77092498538</v>
      </c>
      <c r="G2226" t="s">
        <v>715</v>
      </c>
      <c r="J2226" t="str">
        <f>IF(ISBLANK(I2226),"",
IFERROR(VLOOKUP(I2226,[1]StringTable!$1:$1048576,MATCH("kor|String",[1]StringTable!$1:$1,0),0),
"스트링없음"))</f>
        <v/>
      </c>
      <c r="L2226" t="b">
        <v>1</v>
      </c>
      <c r="N2226" t="str">
        <f>IF(ISBLANK(M2226),"",IF(ISERROR(VLOOKUP(M2226,MapTable!$A:$A,1,0)),"맵없음",""))</f>
        <v/>
      </c>
      <c r="O2226">
        <f t="shared" si="246"/>
        <v>11</v>
      </c>
      <c r="Q2226">
        <f t="shared" si="247"/>
        <v>11</v>
      </c>
      <c r="R2226" t="b">
        <f t="shared" ca="1" si="248"/>
        <v>1</v>
      </c>
      <c r="T2226" t="b">
        <f t="shared" ca="1" si="249"/>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252"/>
        <v>0.25</v>
      </c>
      <c r="AJ2226">
        <f t="shared" si="250"/>
        <v>0.32</v>
      </c>
      <c r="AK2226">
        <f t="shared" si="251"/>
        <v>1</v>
      </c>
      <c r="AL2226">
        <f t="shared" si="253"/>
        <v>7</v>
      </c>
    </row>
    <row r="2227" spans="1:38" hidden="1" x14ac:dyDescent="0.3">
      <c r="A2227">
        <v>22</v>
      </c>
      <c r="B2227">
        <v>36</v>
      </c>
      <c r="C2227">
        <f>IF(OR($L2227=TRUE,$A2227=0,MOD($A2227,ChapterTable!$R$20)&lt;&gt;0),
MAX(0,INT(($B2227+ChapterTable!$P$26+VLOOKUP(SUBSTITUTE(C$1,"성장단계","")&amp;"단계오프셋",ChapterTable!$R:$S,2,0))/ChapterTable!$P$23)),
MAX(0,INT(($B2227+ChapterTable!$R$26+VLOOKUP(SUBSTITUTE(C$1,"성장단계","")&amp;"보스단계오프셋",ChapterTable!$R:$S,2,0))/ChapterTable!$R$23)))</f>
        <v>4</v>
      </c>
      <c r="D2227">
        <f>IF(OR($L2227=TRUE,$A2227=0,MOD($A2227,ChapterTable!$R$20)&lt;&gt;0),
MAX(0,INT(($B2227+ChapterTable!$P$26+VLOOKUP(SUBSTITUTE(D$1,"성장단계","")&amp;"단계오프셋",ChapterTable!$R:$S,2,0))/ChapterTable!$P$23)),
MAX(0,INT(($B2227+ChapterTable!$R$26+VLOOKUP(SUBSTITUTE(D$1,"성장단계","")&amp;"보스단계오프셋",ChapterTable!$R:$S,2,0))/ChapterTable!$R$23)))</f>
        <v>3</v>
      </c>
      <c r="E2227" s="1">
        <f ca="1">IF(AND($A2227=0,$B2227=1),
    VLOOKUP(1,ChapterTable!$1:$1048576,MATCH("최종"&amp;SUBSTITUTE(SUBSTITUTE(E$1,"standard",""),"|Float",""),ChapterTable!$1:$1,0),0)*ChapterTable!$P$17,
  IF(AND($A2227=0,$B2227=0),
    E2228,
  IF($B2227=0,
    VLOOKUP($A2227,ChapterTable!$1:$1048576,MATCH("최종"&amp;SUBSTITUTE(SUBSTITUTE(E$1,"standard",""),"|Float",""),ChapterTable!$1:$1,0),0),
  IF($B2227=1,
    IF($L2227=FALSE,
      VLOOKUP($A2227,ChapterTable!$1:$1048576,MATCH("최종"&amp;SUBSTITUTE(SUBSTITUTE(E$1,"standard",""),"|Float",""),ChapterTable!$1:$1,0),0),
      VLOOKUP($A2227-ChapterTable!$P$11,ChapterTable!$1:$1048576,MATCH("최종"&amp;SUBSTITUTE(SUBSTITUTE(E$1,"standard",""),"|Float",""),ChapterTable!$1:$1,0),0)*ChapterTable!$P$14
    ),
  OFFSET(E2227,-$B2227+IF($L2227,1,0),0)*IF($B2227&gt;OFFSET($B2227,1,0),ChapterTable!$R$17,1)*
    (VLOOKUP(SUBSTITUTE(SUBSTITUTE(E$1,"standard",""),"|Float","")&amp;IF(OR($L2227=TRUE,$A2227=0,MOD($A2227,ChapterTable!$R$20)&lt;&gt;0),"","보스")&amp;"인게임누적곱배수",ChapterTable!$R:$S,2,0)^C2227
    +VLOOKUP(SUBSTITUTE(SUBSTITUTE(E$1,"standard",""),"|Float","")&amp;IF(OR($L2227=TRUE,$A2227=0,MOD($A2227,ChapterTable!$R$20)&lt;&gt;0),"","보스")&amp;"인게임누적합배수",ChapterTable!$R:$S,2,0)*C2227)
  )
  )
  )
)</f>
        <v>825993.77175178519</v>
      </c>
      <c r="F2227" s="1">
        <f ca="1">IF(AND($A2227=0,$B2227=1),
    VLOOKUP(1,ChapterTable!$1:$1048576,MATCH("최종"&amp;SUBSTITUTE(SUBSTITUTE(F$1,"standard",""),"|Float",""),ChapterTable!$1:$1,0),0)*ChapterTable!$P$17,
  IF(AND($A2227=0,$B2227=0),
    F2228,
  IF($B2227=0,
    VLOOKUP($A2227,ChapterTable!$1:$1048576,MATCH("최종"&amp;SUBSTITUTE(SUBSTITUTE(F$1,"standard",""),"|Float",""),ChapterTable!$1:$1,0),0),
  IF($B2227=1,
    IF($L2227=FALSE,
      VLOOKUP($A2227,ChapterTable!$1:$1048576,MATCH("최종"&amp;SUBSTITUTE(SUBSTITUTE(F$1,"standard",""),"|Float",""),ChapterTable!$1:$1,0),0),
      VLOOKUP($A2227-ChapterTable!$P$11,ChapterTable!$1:$1048576,MATCH("최종"&amp;SUBSTITUTE(SUBSTITUTE(F$1,"standard",""),"|Float",""),ChapterTable!$1:$1,0),0)*ChapterTable!$P$14
    ),
  OFFSET(F2227,-$B2227+IF($L2227,1,0),0)*
    (VLOOKUP(SUBSTITUTE(SUBSTITUTE(F$1,"standard",""),"|Float","")&amp;IF(OR($L2227=TRUE,$A2227=0,MOD($A2227,ChapterTable!$R$20)&lt;&gt;0),"","보스")&amp;"인게임누적곱배수",ChapterTable!$R:$S,2,0)^D2227
    +VLOOKUP(SUBSTITUTE(SUBSTITUTE(F$1,"standard",""),"|Float","")&amp;IF(OR($L2227=TRUE,$A2227=0,MOD($A2227,ChapterTable!$R$20)&lt;&gt;0),"","보스")&amp;"인게임누적합배수",ChapterTable!$R:$S,2,0)*D2227)
  )
  )
  )
)</f>
        <v>234222.77092498538</v>
      </c>
      <c r="G2227" t="s">
        <v>715</v>
      </c>
      <c r="J2227" t="str">
        <f>IF(ISBLANK(I2227),"",
IFERROR(VLOOKUP(I2227,[1]StringTable!$1:$1048576,MATCH("kor|String",[1]StringTable!$1:$1,0),0),
"스트링없음"))</f>
        <v/>
      </c>
      <c r="L2227" t="b">
        <v>1</v>
      </c>
      <c r="N2227" t="str">
        <f>IF(ISBLANK(M2227),"",IF(ISERROR(VLOOKUP(M2227,MapTable!$A:$A,1,0)),"맵없음",""))</f>
        <v/>
      </c>
      <c r="O2227">
        <f t="shared" si="246"/>
        <v>4</v>
      </c>
      <c r="Q2227">
        <f t="shared" si="247"/>
        <v>4</v>
      </c>
      <c r="R2227" t="b">
        <f t="shared" ca="1" si="248"/>
        <v>1</v>
      </c>
      <c r="T2227" t="b">
        <f t="shared" ca="1" si="249"/>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252"/>
        <v>0.25</v>
      </c>
      <c r="AJ2227">
        <f t="shared" si="250"/>
        <v>0.32</v>
      </c>
      <c r="AK2227">
        <f t="shared" si="251"/>
        <v>1</v>
      </c>
      <c r="AL2227">
        <f t="shared" si="253"/>
        <v>7</v>
      </c>
    </row>
    <row r="2228" spans="1:38" hidden="1" x14ac:dyDescent="0.3">
      <c r="A2228">
        <v>22</v>
      </c>
      <c r="B2228">
        <v>37</v>
      </c>
      <c r="C2228">
        <f>IF(OR($L2228=TRUE,$A2228=0,MOD($A2228,ChapterTable!$R$20)&lt;&gt;0),
MAX(0,INT(($B2228+ChapterTable!$P$26+VLOOKUP(SUBSTITUTE(C$1,"성장단계","")&amp;"단계오프셋",ChapterTable!$R:$S,2,0))/ChapterTable!$P$23)),
MAX(0,INT(($B2228+ChapterTable!$R$26+VLOOKUP(SUBSTITUTE(C$1,"성장단계","")&amp;"보스단계오프셋",ChapterTable!$R:$S,2,0))/ChapterTable!$R$23)))</f>
        <v>4</v>
      </c>
      <c r="D2228">
        <f>IF(OR($L2228=TRUE,$A2228=0,MOD($A2228,ChapterTable!$R$20)&lt;&gt;0),
MAX(0,INT(($B2228+ChapterTable!$P$26+VLOOKUP(SUBSTITUTE(D$1,"성장단계","")&amp;"단계오프셋",ChapterTable!$R:$S,2,0))/ChapterTable!$P$23)),
MAX(0,INT(($B2228+ChapterTable!$R$26+VLOOKUP(SUBSTITUTE(D$1,"성장단계","")&amp;"보스단계오프셋",ChapterTable!$R:$S,2,0))/ChapterTable!$R$23)))</f>
        <v>3</v>
      </c>
      <c r="E2228" s="1">
        <f ca="1">IF(AND($A2228=0,$B2228=1),
    VLOOKUP(1,ChapterTable!$1:$1048576,MATCH("최종"&amp;SUBSTITUTE(SUBSTITUTE(E$1,"standard",""),"|Float",""),ChapterTable!$1:$1,0),0)*ChapterTable!$P$17,
  IF(AND($A2228=0,$B2228=0),
    E2229,
  IF($B2228=0,
    VLOOKUP($A2228,ChapterTable!$1:$1048576,MATCH("최종"&amp;SUBSTITUTE(SUBSTITUTE(E$1,"standard",""),"|Float",""),ChapterTable!$1:$1,0),0),
  IF($B2228=1,
    IF($L2228=FALSE,
      VLOOKUP($A2228,ChapterTable!$1:$1048576,MATCH("최종"&amp;SUBSTITUTE(SUBSTITUTE(E$1,"standard",""),"|Float",""),ChapterTable!$1:$1,0),0),
      VLOOKUP($A2228-ChapterTable!$P$11,ChapterTable!$1:$1048576,MATCH("최종"&amp;SUBSTITUTE(SUBSTITUTE(E$1,"standard",""),"|Float",""),ChapterTable!$1:$1,0),0)*ChapterTable!$P$14
    ),
  OFFSET(E2228,-$B2228+IF($L2228,1,0),0)*IF($B2228&gt;OFFSET($B2228,1,0),ChapterTable!$R$17,1)*
    (VLOOKUP(SUBSTITUTE(SUBSTITUTE(E$1,"standard",""),"|Float","")&amp;IF(OR($L2228=TRUE,$A2228=0,MOD($A2228,ChapterTable!$R$20)&lt;&gt;0),"","보스")&amp;"인게임누적곱배수",ChapterTable!$R:$S,2,0)^C2228
    +VLOOKUP(SUBSTITUTE(SUBSTITUTE(E$1,"standard",""),"|Float","")&amp;IF(OR($L2228=TRUE,$A2228=0,MOD($A2228,ChapterTable!$R$20)&lt;&gt;0),"","보스")&amp;"인게임누적합배수",ChapterTable!$R:$S,2,0)*C2228)
  )
  )
  )
)</f>
        <v>825993.77175178519</v>
      </c>
      <c r="F2228" s="1">
        <f ca="1">IF(AND($A2228=0,$B2228=1),
    VLOOKUP(1,ChapterTable!$1:$1048576,MATCH("최종"&amp;SUBSTITUTE(SUBSTITUTE(F$1,"standard",""),"|Float",""),ChapterTable!$1:$1,0),0)*ChapterTable!$P$17,
  IF(AND($A2228=0,$B2228=0),
    F2229,
  IF($B2228=0,
    VLOOKUP($A2228,ChapterTable!$1:$1048576,MATCH("최종"&amp;SUBSTITUTE(SUBSTITUTE(F$1,"standard",""),"|Float",""),ChapterTable!$1:$1,0),0),
  IF($B2228=1,
    IF($L2228=FALSE,
      VLOOKUP($A2228,ChapterTable!$1:$1048576,MATCH("최종"&amp;SUBSTITUTE(SUBSTITUTE(F$1,"standard",""),"|Float",""),ChapterTable!$1:$1,0),0),
      VLOOKUP($A2228-ChapterTable!$P$11,ChapterTable!$1:$1048576,MATCH("최종"&amp;SUBSTITUTE(SUBSTITUTE(F$1,"standard",""),"|Float",""),ChapterTable!$1:$1,0),0)*ChapterTable!$P$14
    ),
  OFFSET(F2228,-$B2228+IF($L2228,1,0),0)*
    (VLOOKUP(SUBSTITUTE(SUBSTITUTE(F$1,"standard",""),"|Float","")&amp;IF(OR($L2228=TRUE,$A2228=0,MOD($A2228,ChapterTable!$R$20)&lt;&gt;0),"","보스")&amp;"인게임누적곱배수",ChapterTable!$R:$S,2,0)^D2228
    +VLOOKUP(SUBSTITUTE(SUBSTITUTE(F$1,"standard",""),"|Float","")&amp;IF(OR($L2228=TRUE,$A2228=0,MOD($A2228,ChapterTable!$R$20)&lt;&gt;0),"","보스")&amp;"인게임누적합배수",ChapterTable!$R:$S,2,0)*D2228)
  )
  )
  )
)</f>
        <v>234222.77092498538</v>
      </c>
      <c r="G2228" t="s">
        <v>715</v>
      </c>
      <c r="J2228" t="str">
        <f>IF(ISBLANK(I2228),"",
IFERROR(VLOOKUP(I2228,[1]StringTable!$1:$1048576,MATCH("kor|String",[1]StringTable!$1:$1,0),0),
"스트링없음"))</f>
        <v/>
      </c>
      <c r="L2228" t="b">
        <v>1</v>
      </c>
      <c r="N2228" t="str">
        <f>IF(ISBLANK(M2228),"",IF(ISERROR(VLOOKUP(M2228,MapTable!$A:$A,1,0)),"맵없음",""))</f>
        <v/>
      </c>
      <c r="O2228">
        <f t="shared" si="246"/>
        <v>4</v>
      </c>
      <c r="Q2228">
        <f t="shared" si="247"/>
        <v>4</v>
      </c>
      <c r="R2228" t="b">
        <f t="shared" ca="1" si="248"/>
        <v>1</v>
      </c>
      <c r="T2228" t="b">
        <f t="shared" ca="1" si="249"/>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252"/>
        <v>0.25</v>
      </c>
      <c r="AJ2228">
        <f t="shared" si="250"/>
        <v>0.32</v>
      </c>
      <c r="AK2228">
        <f t="shared" si="251"/>
        <v>1</v>
      </c>
      <c r="AL2228">
        <f t="shared" si="253"/>
        <v>7</v>
      </c>
    </row>
    <row r="2229" spans="1:38" hidden="1" x14ac:dyDescent="0.3">
      <c r="A2229">
        <v>22</v>
      </c>
      <c r="B2229">
        <v>38</v>
      </c>
      <c r="C2229">
        <f>IF(OR($L2229=TRUE,$A2229=0,MOD($A2229,ChapterTable!$R$20)&lt;&gt;0),
MAX(0,INT(($B2229+ChapterTable!$P$26+VLOOKUP(SUBSTITUTE(C$1,"성장단계","")&amp;"단계오프셋",ChapterTable!$R:$S,2,0))/ChapterTable!$P$23)),
MAX(0,INT(($B2229+ChapterTable!$R$26+VLOOKUP(SUBSTITUTE(C$1,"성장단계","")&amp;"보스단계오프셋",ChapterTable!$R:$S,2,0))/ChapterTable!$R$23)))</f>
        <v>4</v>
      </c>
      <c r="D2229">
        <f>IF(OR($L2229=TRUE,$A2229=0,MOD($A2229,ChapterTable!$R$20)&lt;&gt;0),
MAX(0,INT(($B2229+ChapterTable!$P$26+VLOOKUP(SUBSTITUTE(D$1,"성장단계","")&amp;"단계오프셋",ChapterTable!$R:$S,2,0))/ChapterTable!$P$23)),
MAX(0,INT(($B2229+ChapterTable!$R$26+VLOOKUP(SUBSTITUTE(D$1,"성장단계","")&amp;"보스단계오프셋",ChapterTable!$R:$S,2,0))/ChapterTable!$R$23)))</f>
        <v>3</v>
      </c>
      <c r="E2229" s="1">
        <f ca="1">IF(AND($A2229=0,$B2229=1),
    VLOOKUP(1,ChapterTable!$1:$1048576,MATCH("최종"&amp;SUBSTITUTE(SUBSTITUTE(E$1,"standard",""),"|Float",""),ChapterTable!$1:$1,0),0)*ChapterTable!$P$17,
  IF(AND($A2229=0,$B2229=0),
    E2230,
  IF($B2229=0,
    VLOOKUP($A2229,ChapterTable!$1:$1048576,MATCH("최종"&amp;SUBSTITUTE(SUBSTITUTE(E$1,"standard",""),"|Float",""),ChapterTable!$1:$1,0),0),
  IF($B2229=1,
    IF($L2229=FALSE,
      VLOOKUP($A2229,ChapterTable!$1:$1048576,MATCH("최종"&amp;SUBSTITUTE(SUBSTITUTE(E$1,"standard",""),"|Float",""),ChapterTable!$1:$1,0),0),
      VLOOKUP($A2229-ChapterTable!$P$11,ChapterTable!$1:$1048576,MATCH("최종"&amp;SUBSTITUTE(SUBSTITUTE(E$1,"standard",""),"|Float",""),ChapterTable!$1:$1,0),0)*ChapterTable!$P$14
    ),
  OFFSET(E2229,-$B2229+IF($L2229,1,0),0)*IF($B2229&gt;OFFSET($B2229,1,0),ChapterTable!$R$17,1)*
    (VLOOKUP(SUBSTITUTE(SUBSTITUTE(E$1,"standard",""),"|Float","")&amp;IF(OR($L2229=TRUE,$A2229=0,MOD($A2229,ChapterTable!$R$20)&lt;&gt;0),"","보스")&amp;"인게임누적곱배수",ChapterTable!$R:$S,2,0)^C2229
    +VLOOKUP(SUBSTITUTE(SUBSTITUTE(E$1,"standard",""),"|Float","")&amp;IF(OR($L2229=TRUE,$A2229=0,MOD($A2229,ChapterTable!$R$20)&lt;&gt;0),"","보스")&amp;"인게임누적합배수",ChapterTable!$R:$S,2,0)*C2229)
  )
  )
  )
)</f>
        <v>825993.77175178519</v>
      </c>
      <c r="F2229" s="1">
        <f ca="1">IF(AND($A2229=0,$B2229=1),
    VLOOKUP(1,ChapterTable!$1:$1048576,MATCH("최종"&amp;SUBSTITUTE(SUBSTITUTE(F$1,"standard",""),"|Float",""),ChapterTable!$1:$1,0),0)*ChapterTable!$P$17,
  IF(AND($A2229=0,$B2229=0),
    F2230,
  IF($B2229=0,
    VLOOKUP($A2229,ChapterTable!$1:$1048576,MATCH("최종"&amp;SUBSTITUTE(SUBSTITUTE(F$1,"standard",""),"|Float",""),ChapterTable!$1:$1,0),0),
  IF($B2229=1,
    IF($L2229=FALSE,
      VLOOKUP($A2229,ChapterTable!$1:$1048576,MATCH("최종"&amp;SUBSTITUTE(SUBSTITUTE(F$1,"standard",""),"|Float",""),ChapterTable!$1:$1,0),0),
      VLOOKUP($A2229-ChapterTable!$P$11,ChapterTable!$1:$1048576,MATCH("최종"&amp;SUBSTITUTE(SUBSTITUTE(F$1,"standard",""),"|Float",""),ChapterTable!$1:$1,0),0)*ChapterTable!$P$14
    ),
  OFFSET(F2229,-$B2229+IF($L2229,1,0),0)*
    (VLOOKUP(SUBSTITUTE(SUBSTITUTE(F$1,"standard",""),"|Float","")&amp;IF(OR($L2229=TRUE,$A2229=0,MOD($A2229,ChapterTable!$R$20)&lt;&gt;0),"","보스")&amp;"인게임누적곱배수",ChapterTable!$R:$S,2,0)^D2229
    +VLOOKUP(SUBSTITUTE(SUBSTITUTE(F$1,"standard",""),"|Float","")&amp;IF(OR($L2229=TRUE,$A2229=0,MOD($A2229,ChapterTable!$R$20)&lt;&gt;0),"","보스")&amp;"인게임누적합배수",ChapterTable!$R:$S,2,0)*D2229)
  )
  )
  )
)</f>
        <v>234222.77092498538</v>
      </c>
      <c r="G2229" t="s">
        <v>715</v>
      </c>
      <c r="J2229" t="str">
        <f>IF(ISBLANK(I2229),"",
IFERROR(VLOOKUP(I2229,[1]StringTable!$1:$1048576,MATCH("kor|String",[1]StringTable!$1:$1,0),0),
"스트링없음"))</f>
        <v/>
      </c>
      <c r="L2229" t="b">
        <v>1</v>
      </c>
      <c r="N2229" t="str">
        <f>IF(ISBLANK(M2229),"",IF(ISERROR(VLOOKUP(M2229,MapTable!$A:$A,1,0)),"맵없음",""))</f>
        <v/>
      </c>
      <c r="O2229">
        <f t="shared" si="246"/>
        <v>4</v>
      </c>
      <c r="Q2229">
        <f t="shared" si="247"/>
        <v>4</v>
      </c>
      <c r="R2229" t="b">
        <f t="shared" ca="1" si="248"/>
        <v>1</v>
      </c>
      <c r="T2229" t="b">
        <f t="shared" ca="1" si="249"/>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252"/>
        <v>0.25</v>
      </c>
      <c r="AJ2229">
        <f t="shared" si="250"/>
        <v>0.32</v>
      </c>
      <c r="AK2229">
        <f t="shared" si="251"/>
        <v>1</v>
      </c>
      <c r="AL2229">
        <f t="shared" si="253"/>
        <v>7</v>
      </c>
    </row>
    <row r="2230" spans="1:38" hidden="1" x14ac:dyDescent="0.3">
      <c r="A2230">
        <v>22</v>
      </c>
      <c r="B2230">
        <v>39</v>
      </c>
      <c r="C2230">
        <f>IF(OR($L2230=TRUE,$A2230=0,MOD($A2230,ChapterTable!$R$20)&lt;&gt;0),
MAX(0,INT(($B2230+ChapterTable!$P$26+VLOOKUP(SUBSTITUTE(C$1,"성장단계","")&amp;"단계오프셋",ChapterTable!$R:$S,2,0))/ChapterTable!$P$23)),
MAX(0,INT(($B2230+ChapterTable!$R$26+VLOOKUP(SUBSTITUTE(C$1,"성장단계","")&amp;"보스단계오프셋",ChapterTable!$R:$S,2,0))/ChapterTable!$R$23)))</f>
        <v>4</v>
      </c>
      <c r="D2230">
        <f>IF(OR($L2230=TRUE,$A2230=0,MOD($A2230,ChapterTable!$R$20)&lt;&gt;0),
MAX(0,INT(($B2230+ChapterTable!$P$26+VLOOKUP(SUBSTITUTE(D$1,"성장단계","")&amp;"단계오프셋",ChapterTable!$R:$S,2,0))/ChapterTable!$P$23)),
MAX(0,INT(($B2230+ChapterTable!$R$26+VLOOKUP(SUBSTITUTE(D$1,"성장단계","")&amp;"보스단계오프셋",ChapterTable!$R:$S,2,0))/ChapterTable!$R$23)))</f>
        <v>3</v>
      </c>
      <c r="E2230" s="1">
        <f ca="1">IF(AND($A2230=0,$B2230=1),
    VLOOKUP(1,ChapterTable!$1:$1048576,MATCH("최종"&amp;SUBSTITUTE(SUBSTITUTE(E$1,"standard",""),"|Float",""),ChapterTable!$1:$1,0),0)*ChapterTable!$P$17,
  IF(AND($A2230=0,$B2230=0),
    E2231,
  IF($B2230=0,
    VLOOKUP($A2230,ChapterTable!$1:$1048576,MATCH("최종"&amp;SUBSTITUTE(SUBSTITUTE(E$1,"standard",""),"|Float",""),ChapterTable!$1:$1,0),0),
  IF($B2230=1,
    IF($L2230=FALSE,
      VLOOKUP($A2230,ChapterTable!$1:$1048576,MATCH("최종"&amp;SUBSTITUTE(SUBSTITUTE(E$1,"standard",""),"|Float",""),ChapterTable!$1:$1,0),0),
      VLOOKUP($A2230-ChapterTable!$P$11,ChapterTable!$1:$1048576,MATCH("최종"&amp;SUBSTITUTE(SUBSTITUTE(E$1,"standard",""),"|Float",""),ChapterTable!$1:$1,0),0)*ChapterTable!$P$14
    ),
  OFFSET(E2230,-$B2230+IF($L2230,1,0),0)*IF($B2230&gt;OFFSET($B2230,1,0),ChapterTable!$R$17,1)*
    (VLOOKUP(SUBSTITUTE(SUBSTITUTE(E$1,"standard",""),"|Float","")&amp;IF(OR($L2230=TRUE,$A2230=0,MOD($A2230,ChapterTable!$R$20)&lt;&gt;0),"","보스")&amp;"인게임누적곱배수",ChapterTable!$R:$S,2,0)^C2230
    +VLOOKUP(SUBSTITUTE(SUBSTITUTE(E$1,"standard",""),"|Float","")&amp;IF(OR($L2230=TRUE,$A2230=0,MOD($A2230,ChapterTable!$R$20)&lt;&gt;0),"","보스")&amp;"인게임누적합배수",ChapterTable!$R:$S,2,0)*C2230)
  )
  )
  )
)</f>
        <v>825993.77175178519</v>
      </c>
      <c r="F2230" s="1">
        <f ca="1">IF(AND($A2230=0,$B2230=1),
    VLOOKUP(1,ChapterTable!$1:$1048576,MATCH("최종"&amp;SUBSTITUTE(SUBSTITUTE(F$1,"standard",""),"|Float",""),ChapterTable!$1:$1,0),0)*ChapterTable!$P$17,
  IF(AND($A2230=0,$B2230=0),
    F2231,
  IF($B2230=0,
    VLOOKUP($A2230,ChapterTable!$1:$1048576,MATCH("최종"&amp;SUBSTITUTE(SUBSTITUTE(F$1,"standard",""),"|Float",""),ChapterTable!$1:$1,0),0),
  IF($B2230=1,
    IF($L2230=FALSE,
      VLOOKUP($A2230,ChapterTable!$1:$1048576,MATCH("최종"&amp;SUBSTITUTE(SUBSTITUTE(F$1,"standard",""),"|Float",""),ChapterTable!$1:$1,0),0),
      VLOOKUP($A2230-ChapterTable!$P$11,ChapterTable!$1:$1048576,MATCH("최종"&amp;SUBSTITUTE(SUBSTITUTE(F$1,"standard",""),"|Float",""),ChapterTable!$1:$1,0),0)*ChapterTable!$P$14
    ),
  OFFSET(F2230,-$B2230+IF($L2230,1,0),0)*
    (VLOOKUP(SUBSTITUTE(SUBSTITUTE(F$1,"standard",""),"|Float","")&amp;IF(OR($L2230=TRUE,$A2230=0,MOD($A2230,ChapterTable!$R$20)&lt;&gt;0),"","보스")&amp;"인게임누적곱배수",ChapterTable!$R:$S,2,0)^D2230
    +VLOOKUP(SUBSTITUTE(SUBSTITUTE(F$1,"standard",""),"|Float","")&amp;IF(OR($L2230=TRUE,$A2230=0,MOD($A2230,ChapterTable!$R$20)&lt;&gt;0),"","보스")&amp;"인게임누적합배수",ChapterTable!$R:$S,2,0)*D2230)
  )
  )
  )
)</f>
        <v>234222.77092498538</v>
      </c>
      <c r="G2230" t="s">
        <v>715</v>
      </c>
      <c r="J2230" t="str">
        <f>IF(ISBLANK(I2230),"",
IFERROR(VLOOKUP(I2230,[1]StringTable!$1:$1048576,MATCH("kor|String",[1]StringTable!$1:$1,0),0),
"스트링없음"))</f>
        <v/>
      </c>
      <c r="L2230" t="b">
        <v>1</v>
      </c>
      <c r="N2230" t="str">
        <f>IF(ISBLANK(M2230),"",IF(ISERROR(VLOOKUP(M2230,MapTable!$A:$A,1,0)),"맵없음",""))</f>
        <v/>
      </c>
      <c r="O2230">
        <f t="shared" si="246"/>
        <v>94</v>
      </c>
      <c r="Q2230">
        <f t="shared" si="247"/>
        <v>94</v>
      </c>
      <c r="R2230" t="b">
        <f t="shared" ca="1" si="248"/>
        <v>1</v>
      </c>
      <c r="T2230" t="b">
        <f t="shared" ca="1" si="249"/>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252"/>
        <v>0.25</v>
      </c>
      <c r="AJ2230">
        <f t="shared" si="250"/>
        <v>0.32</v>
      </c>
      <c r="AK2230">
        <f t="shared" si="251"/>
        <v>1</v>
      </c>
      <c r="AL2230">
        <f t="shared" si="253"/>
        <v>7</v>
      </c>
    </row>
    <row r="2231" spans="1:38" hidden="1" x14ac:dyDescent="0.3">
      <c r="A2231">
        <v>22</v>
      </c>
      <c r="B2231">
        <v>40</v>
      </c>
      <c r="C2231">
        <f>IF(OR($L2231=TRUE,$A2231=0,MOD($A2231,ChapterTable!$R$20)&lt;&gt;0),
MAX(0,INT(($B2231+ChapterTable!$P$26+VLOOKUP(SUBSTITUTE(C$1,"성장단계","")&amp;"단계오프셋",ChapterTable!$R:$S,2,0))/ChapterTable!$P$23)),
MAX(0,INT(($B2231+ChapterTable!$R$26+VLOOKUP(SUBSTITUTE(C$1,"성장단계","")&amp;"보스단계오프셋",ChapterTable!$R:$S,2,0))/ChapterTable!$R$23)))</f>
        <v>4</v>
      </c>
      <c r="D2231">
        <f>IF(OR($L2231=TRUE,$A2231=0,MOD($A2231,ChapterTable!$R$20)&lt;&gt;0),
MAX(0,INT(($B2231+ChapterTable!$P$26+VLOOKUP(SUBSTITUTE(D$1,"성장단계","")&amp;"단계오프셋",ChapterTable!$R:$S,2,0))/ChapterTable!$P$23)),
MAX(0,INT(($B2231+ChapterTable!$R$26+VLOOKUP(SUBSTITUTE(D$1,"성장단계","")&amp;"보스단계오프셋",ChapterTable!$R:$S,2,0))/ChapterTable!$R$23)))</f>
        <v>3</v>
      </c>
      <c r="E2231" s="1">
        <f ca="1">IF(AND($A2231=0,$B2231=1),
    VLOOKUP(1,ChapterTable!$1:$1048576,MATCH("최종"&amp;SUBSTITUTE(SUBSTITUTE(E$1,"standard",""),"|Float",""),ChapterTable!$1:$1,0),0)*ChapterTable!$P$17,
  IF(AND($A2231=0,$B2231=0),
    E2232,
  IF($B2231=0,
    VLOOKUP($A2231,ChapterTable!$1:$1048576,MATCH("최종"&amp;SUBSTITUTE(SUBSTITUTE(E$1,"standard",""),"|Float",""),ChapterTable!$1:$1,0),0),
  IF($B2231=1,
    IF($L2231=FALSE,
      VLOOKUP($A2231,ChapterTable!$1:$1048576,MATCH("최종"&amp;SUBSTITUTE(SUBSTITUTE(E$1,"standard",""),"|Float",""),ChapterTable!$1:$1,0),0),
      VLOOKUP($A2231-ChapterTable!$P$11,ChapterTable!$1:$1048576,MATCH("최종"&amp;SUBSTITUTE(SUBSTITUTE(E$1,"standard",""),"|Float",""),ChapterTable!$1:$1,0),0)*ChapterTable!$P$14
    ),
  OFFSET(E2231,-$B2231+IF($L2231,1,0),0)*IF($B2231&gt;OFFSET($B2231,1,0),ChapterTable!$R$17,1)*
    (VLOOKUP(SUBSTITUTE(SUBSTITUTE(E$1,"standard",""),"|Float","")&amp;IF(OR($L2231=TRUE,$A2231=0,MOD($A2231,ChapterTable!$R$20)&lt;&gt;0),"","보스")&amp;"인게임누적곱배수",ChapterTable!$R:$S,2,0)^C2231
    +VLOOKUP(SUBSTITUTE(SUBSTITUTE(E$1,"standard",""),"|Float","")&amp;IF(OR($L2231=TRUE,$A2231=0,MOD($A2231,ChapterTable!$R$20)&lt;&gt;0),"","보스")&amp;"인게임누적합배수",ChapterTable!$R:$S,2,0)*C2231)
  )
  )
  )
)</f>
        <v>825993.77175178519</v>
      </c>
      <c r="F2231" s="1">
        <f ca="1">IF(AND($A2231=0,$B2231=1),
    VLOOKUP(1,ChapterTable!$1:$1048576,MATCH("최종"&amp;SUBSTITUTE(SUBSTITUTE(F$1,"standard",""),"|Float",""),ChapterTable!$1:$1,0),0)*ChapterTable!$P$17,
  IF(AND($A2231=0,$B2231=0),
    F2232,
  IF($B2231=0,
    VLOOKUP($A2231,ChapterTable!$1:$1048576,MATCH("최종"&amp;SUBSTITUTE(SUBSTITUTE(F$1,"standard",""),"|Float",""),ChapterTable!$1:$1,0),0),
  IF($B2231=1,
    IF($L2231=FALSE,
      VLOOKUP($A2231,ChapterTable!$1:$1048576,MATCH("최종"&amp;SUBSTITUTE(SUBSTITUTE(F$1,"standard",""),"|Float",""),ChapterTable!$1:$1,0),0),
      VLOOKUP($A2231-ChapterTable!$P$11,ChapterTable!$1:$1048576,MATCH("최종"&amp;SUBSTITUTE(SUBSTITUTE(F$1,"standard",""),"|Float",""),ChapterTable!$1:$1,0),0)*ChapterTable!$P$14
    ),
  OFFSET(F2231,-$B2231+IF($L2231,1,0),0)*
    (VLOOKUP(SUBSTITUTE(SUBSTITUTE(F$1,"standard",""),"|Float","")&amp;IF(OR($L2231=TRUE,$A2231=0,MOD($A2231,ChapterTable!$R$20)&lt;&gt;0),"","보스")&amp;"인게임누적곱배수",ChapterTable!$R:$S,2,0)^D2231
    +VLOOKUP(SUBSTITUTE(SUBSTITUTE(F$1,"standard",""),"|Float","")&amp;IF(OR($L2231=TRUE,$A2231=0,MOD($A2231,ChapterTable!$R$20)&lt;&gt;0),"","보스")&amp;"인게임누적합배수",ChapterTable!$R:$S,2,0)*D2231)
  )
  )
  )
)</f>
        <v>234222.77092498538</v>
      </c>
      <c r="G2231" t="s">
        <v>715</v>
      </c>
      <c r="J2231" t="str">
        <f>IF(ISBLANK(I2231),"",
IFERROR(VLOOKUP(I2231,[1]StringTable!$1:$1048576,MATCH("kor|String",[1]StringTable!$1:$1,0),0),
"스트링없음"))</f>
        <v/>
      </c>
      <c r="L2231" t="b">
        <v>1</v>
      </c>
      <c r="N2231" t="str">
        <f>IF(ISBLANK(M2231),"",IF(ISERROR(VLOOKUP(M2231,MapTable!$A:$A,1,0)),"맵없음",""))</f>
        <v/>
      </c>
      <c r="O2231">
        <f t="shared" si="246"/>
        <v>24</v>
      </c>
      <c r="Q2231">
        <f t="shared" si="247"/>
        <v>24</v>
      </c>
      <c r="R2231" t="b">
        <f t="shared" ca="1" si="248"/>
        <v>1</v>
      </c>
      <c r="T2231" t="b">
        <f t="shared" ca="1" si="249"/>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252"/>
        <v>0.25</v>
      </c>
      <c r="AJ2231">
        <f t="shared" si="250"/>
        <v>1</v>
      </c>
      <c r="AK2231">
        <f t="shared" si="251"/>
        <v>4</v>
      </c>
      <c r="AL2231">
        <f t="shared" si="253"/>
        <v>7</v>
      </c>
    </row>
    <row r="2232" spans="1:38" hidden="1" x14ac:dyDescent="0.3">
      <c r="A2232">
        <v>22</v>
      </c>
      <c r="B2232">
        <v>41</v>
      </c>
      <c r="C2232">
        <f>IF(OR($L2232=TRUE,$A2232=0,MOD($A2232,ChapterTable!$R$20)&lt;&gt;0),
MAX(0,INT(($B2232+ChapterTable!$P$26+VLOOKUP(SUBSTITUTE(C$1,"성장단계","")&amp;"단계오프셋",ChapterTable!$R:$S,2,0))/ChapterTable!$P$23)),
MAX(0,INT(($B2232+ChapterTable!$R$26+VLOOKUP(SUBSTITUTE(C$1,"성장단계","")&amp;"보스단계오프셋",ChapterTable!$R:$S,2,0))/ChapterTable!$R$23)))</f>
        <v>4</v>
      </c>
      <c r="D2232">
        <f>IF(OR($L2232=TRUE,$A2232=0,MOD($A2232,ChapterTable!$R$20)&lt;&gt;0),
MAX(0,INT(($B2232+ChapterTable!$P$26+VLOOKUP(SUBSTITUTE(D$1,"성장단계","")&amp;"단계오프셋",ChapterTable!$R:$S,2,0))/ChapterTable!$P$23)),
MAX(0,INT(($B2232+ChapterTable!$R$26+VLOOKUP(SUBSTITUTE(D$1,"성장단계","")&amp;"보스단계오프셋",ChapterTable!$R:$S,2,0))/ChapterTable!$R$23)))</f>
        <v>4</v>
      </c>
      <c r="E2232" s="1">
        <f ca="1">IF(AND($A2232=0,$B2232=1),
    VLOOKUP(1,ChapterTable!$1:$1048576,MATCH("최종"&amp;SUBSTITUTE(SUBSTITUTE(E$1,"standard",""),"|Float",""),ChapterTable!$1:$1,0),0)*ChapterTable!$P$17,
  IF(AND($A2232=0,$B2232=0),
    E2233,
  IF($B2232=0,
    VLOOKUP($A2232,ChapterTable!$1:$1048576,MATCH("최종"&amp;SUBSTITUTE(SUBSTITUTE(E$1,"standard",""),"|Float",""),ChapterTable!$1:$1,0),0),
  IF($B2232=1,
    IF($L2232=FALSE,
      VLOOKUP($A2232,ChapterTable!$1:$1048576,MATCH("최종"&amp;SUBSTITUTE(SUBSTITUTE(E$1,"standard",""),"|Float",""),ChapterTable!$1:$1,0),0),
      VLOOKUP($A2232-ChapterTable!$P$11,ChapterTable!$1:$1048576,MATCH("최종"&amp;SUBSTITUTE(SUBSTITUTE(E$1,"standard",""),"|Float",""),ChapterTable!$1:$1,0),0)*ChapterTable!$P$14
    ),
  OFFSET(E2232,-$B2232+IF($L2232,1,0),0)*IF($B2232&gt;OFFSET($B2232,1,0),ChapterTable!$R$17,1)*
    (VLOOKUP(SUBSTITUTE(SUBSTITUTE(E$1,"standard",""),"|Float","")&amp;IF(OR($L2232=TRUE,$A2232=0,MOD($A2232,ChapterTable!$R$20)&lt;&gt;0),"","보스")&amp;"인게임누적곱배수",ChapterTable!$R:$S,2,0)^C2232
    +VLOOKUP(SUBSTITUTE(SUBSTITUTE(E$1,"standard",""),"|Float","")&amp;IF(OR($L2232=TRUE,$A2232=0,MOD($A2232,ChapterTable!$R$20)&lt;&gt;0),"","보스")&amp;"인게임누적합배수",ChapterTable!$R:$S,2,0)*C2232)
  )
  )
  )
)</f>
        <v>825993.77175178519</v>
      </c>
      <c r="F2232" s="1">
        <f ca="1">IF(AND($A2232=0,$B2232=1),
    VLOOKUP(1,ChapterTable!$1:$1048576,MATCH("최종"&amp;SUBSTITUTE(SUBSTITUTE(F$1,"standard",""),"|Float",""),ChapterTable!$1:$1,0),0)*ChapterTable!$P$17,
  IF(AND($A2232=0,$B2232=0),
    F2233,
  IF($B2232=0,
    VLOOKUP($A2232,ChapterTable!$1:$1048576,MATCH("최종"&amp;SUBSTITUTE(SUBSTITUTE(F$1,"standard",""),"|Float",""),ChapterTable!$1:$1,0),0),
  IF($B2232=1,
    IF($L2232=FALSE,
      VLOOKUP($A2232,ChapterTable!$1:$1048576,MATCH("최종"&amp;SUBSTITUTE(SUBSTITUTE(F$1,"standard",""),"|Float",""),ChapterTable!$1:$1,0),0),
      VLOOKUP($A2232-ChapterTable!$P$11,ChapterTable!$1:$1048576,MATCH("최종"&amp;SUBSTITUTE(SUBSTITUTE(F$1,"standard",""),"|Float",""),ChapterTable!$1:$1,0),0)*ChapterTable!$P$14
    ),
  OFFSET(F2232,-$B2232+IF($L2232,1,0),0)*
    (VLOOKUP(SUBSTITUTE(SUBSTITUTE(F$1,"standard",""),"|Float","")&amp;IF(OR($L2232=TRUE,$A2232=0,MOD($A2232,ChapterTable!$R$20)&lt;&gt;0),"","보스")&amp;"인게임누적곱배수",ChapterTable!$R:$S,2,0)^D2232
    +VLOOKUP(SUBSTITUTE(SUBSTITUTE(F$1,"standard",""),"|Float","")&amp;IF(OR($L2232=TRUE,$A2232=0,MOD($A2232,ChapterTable!$R$20)&lt;&gt;0),"","보스")&amp;"인게임누적합배수",ChapterTable!$R:$S,2,0)*D2232)
  )
  )
  )
)</f>
        <v>248562.94057345387</v>
      </c>
      <c r="G2232" t="s">
        <v>715</v>
      </c>
      <c r="J2232" t="str">
        <f>IF(ISBLANK(I2232),"",
IFERROR(VLOOKUP(I2232,[1]StringTable!$1:$1048576,MATCH("kor|String",[1]StringTable!$1:$1,0),0),
"스트링없음"))</f>
        <v/>
      </c>
      <c r="L2232" t="b">
        <v>1</v>
      </c>
      <c r="N2232" t="str">
        <f>IF(ISBLANK(M2232),"",IF(ISERROR(VLOOKUP(M2232,MapTable!$A:$A,1,0)),"맵없음",""))</f>
        <v/>
      </c>
      <c r="O2232">
        <f t="shared" si="246"/>
        <v>5</v>
      </c>
      <c r="Q2232">
        <f t="shared" si="247"/>
        <v>5</v>
      </c>
      <c r="R2232" t="b">
        <f t="shared" ca="1" si="248"/>
        <v>1</v>
      </c>
      <c r="T2232" t="b">
        <f t="shared" ca="1" si="249"/>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252"/>
        <v>0.2</v>
      </c>
      <c r="AJ2232">
        <f t="shared" si="250"/>
        <v>0.27466666000000001</v>
      </c>
      <c r="AK2232">
        <f t="shared" si="251"/>
        <v>1</v>
      </c>
      <c r="AL2232">
        <f t="shared" si="253"/>
        <v>7</v>
      </c>
    </row>
    <row r="2233" spans="1:38" hidden="1" x14ac:dyDescent="0.3">
      <c r="A2233">
        <v>22</v>
      </c>
      <c r="B2233">
        <v>42</v>
      </c>
      <c r="C2233">
        <f>IF(OR($L2233=TRUE,$A2233=0,MOD($A2233,ChapterTable!$R$20)&lt;&gt;0),
MAX(0,INT(($B2233+ChapterTable!$P$26+VLOOKUP(SUBSTITUTE(C$1,"성장단계","")&amp;"단계오프셋",ChapterTable!$R:$S,2,0))/ChapterTable!$P$23)),
MAX(0,INT(($B2233+ChapterTable!$R$26+VLOOKUP(SUBSTITUTE(C$1,"성장단계","")&amp;"보스단계오프셋",ChapterTable!$R:$S,2,0))/ChapterTable!$R$23)))</f>
        <v>4</v>
      </c>
      <c r="D2233">
        <f>IF(OR($L2233=TRUE,$A2233=0,MOD($A2233,ChapterTable!$R$20)&lt;&gt;0),
MAX(0,INT(($B2233+ChapterTable!$P$26+VLOOKUP(SUBSTITUTE(D$1,"성장단계","")&amp;"단계오프셋",ChapterTable!$R:$S,2,0))/ChapterTable!$P$23)),
MAX(0,INT(($B2233+ChapterTable!$R$26+VLOOKUP(SUBSTITUTE(D$1,"성장단계","")&amp;"보스단계오프셋",ChapterTable!$R:$S,2,0))/ChapterTable!$R$23)))</f>
        <v>4</v>
      </c>
      <c r="E2233" s="1">
        <f ca="1">IF(AND($A2233=0,$B2233=1),
    VLOOKUP(1,ChapterTable!$1:$1048576,MATCH("최종"&amp;SUBSTITUTE(SUBSTITUTE(E$1,"standard",""),"|Float",""),ChapterTable!$1:$1,0),0)*ChapterTable!$P$17,
  IF(AND($A2233=0,$B2233=0),
    E2234,
  IF($B2233=0,
    VLOOKUP($A2233,ChapterTable!$1:$1048576,MATCH("최종"&amp;SUBSTITUTE(SUBSTITUTE(E$1,"standard",""),"|Float",""),ChapterTable!$1:$1,0),0),
  IF($B2233=1,
    IF($L2233=FALSE,
      VLOOKUP($A2233,ChapterTable!$1:$1048576,MATCH("최종"&amp;SUBSTITUTE(SUBSTITUTE(E$1,"standard",""),"|Float",""),ChapterTable!$1:$1,0),0),
      VLOOKUP($A2233-ChapterTable!$P$11,ChapterTable!$1:$1048576,MATCH("최종"&amp;SUBSTITUTE(SUBSTITUTE(E$1,"standard",""),"|Float",""),ChapterTable!$1:$1,0),0)*ChapterTable!$P$14
    ),
  OFFSET(E2233,-$B2233+IF($L2233,1,0),0)*IF($B2233&gt;OFFSET($B2233,1,0),ChapterTable!$R$17,1)*
    (VLOOKUP(SUBSTITUTE(SUBSTITUTE(E$1,"standard",""),"|Float","")&amp;IF(OR($L2233=TRUE,$A2233=0,MOD($A2233,ChapterTable!$R$20)&lt;&gt;0),"","보스")&amp;"인게임누적곱배수",ChapterTable!$R:$S,2,0)^C2233
    +VLOOKUP(SUBSTITUTE(SUBSTITUTE(E$1,"standard",""),"|Float","")&amp;IF(OR($L2233=TRUE,$A2233=0,MOD($A2233,ChapterTable!$R$20)&lt;&gt;0),"","보스")&amp;"인게임누적합배수",ChapterTable!$R:$S,2,0)*C2233)
  )
  )
  )
)</f>
        <v>825993.77175178519</v>
      </c>
      <c r="F2233" s="1">
        <f ca="1">IF(AND($A2233=0,$B2233=1),
    VLOOKUP(1,ChapterTable!$1:$1048576,MATCH("최종"&amp;SUBSTITUTE(SUBSTITUTE(F$1,"standard",""),"|Float",""),ChapterTable!$1:$1,0),0)*ChapterTable!$P$17,
  IF(AND($A2233=0,$B2233=0),
    F2234,
  IF($B2233=0,
    VLOOKUP($A2233,ChapterTable!$1:$1048576,MATCH("최종"&amp;SUBSTITUTE(SUBSTITUTE(F$1,"standard",""),"|Float",""),ChapterTable!$1:$1,0),0),
  IF($B2233=1,
    IF($L2233=FALSE,
      VLOOKUP($A2233,ChapterTable!$1:$1048576,MATCH("최종"&amp;SUBSTITUTE(SUBSTITUTE(F$1,"standard",""),"|Float",""),ChapterTable!$1:$1,0),0),
      VLOOKUP($A2233-ChapterTable!$P$11,ChapterTable!$1:$1048576,MATCH("최종"&amp;SUBSTITUTE(SUBSTITUTE(F$1,"standard",""),"|Float",""),ChapterTable!$1:$1,0),0)*ChapterTable!$P$14
    ),
  OFFSET(F2233,-$B2233+IF($L2233,1,0),0)*
    (VLOOKUP(SUBSTITUTE(SUBSTITUTE(F$1,"standard",""),"|Float","")&amp;IF(OR($L2233=TRUE,$A2233=0,MOD($A2233,ChapterTable!$R$20)&lt;&gt;0),"","보스")&amp;"인게임누적곱배수",ChapterTable!$R:$S,2,0)^D2233
    +VLOOKUP(SUBSTITUTE(SUBSTITUTE(F$1,"standard",""),"|Float","")&amp;IF(OR($L2233=TRUE,$A2233=0,MOD($A2233,ChapterTable!$R$20)&lt;&gt;0),"","보스")&amp;"인게임누적합배수",ChapterTable!$R:$S,2,0)*D2233)
  )
  )
  )
)</f>
        <v>248562.94057345387</v>
      </c>
      <c r="G2233" t="s">
        <v>715</v>
      </c>
      <c r="J2233" t="str">
        <f>IF(ISBLANK(I2233),"",
IFERROR(VLOOKUP(I2233,[1]StringTable!$1:$1048576,MATCH("kor|String",[1]StringTable!$1:$1,0),0),
"스트링없음"))</f>
        <v/>
      </c>
      <c r="L2233" t="b">
        <v>1</v>
      </c>
      <c r="N2233" t="str">
        <f>IF(ISBLANK(M2233),"",IF(ISERROR(VLOOKUP(M2233,MapTable!$A:$A,1,0)),"맵없음",""))</f>
        <v/>
      </c>
      <c r="O2233">
        <f t="shared" si="246"/>
        <v>5</v>
      </c>
      <c r="Q2233">
        <f t="shared" si="247"/>
        <v>5</v>
      </c>
      <c r="R2233" t="b">
        <f t="shared" ca="1" si="248"/>
        <v>1</v>
      </c>
      <c r="T2233" t="b">
        <f t="shared" ca="1" si="249"/>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252"/>
        <v>0.2</v>
      </c>
      <c r="AJ2233">
        <f t="shared" si="250"/>
        <v>0.27466666000000001</v>
      </c>
      <c r="AK2233">
        <f t="shared" si="251"/>
        <v>1</v>
      </c>
      <c r="AL2233">
        <f t="shared" si="253"/>
        <v>7</v>
      </c>
    </row>
    <row r="2234" spans="1:38" hidden="1" x14ac:dyDescent="0.3">
      <c r="A2234">
        <v>22</v>
      </c>
      <c r="B2234">
        <v>43</v>
      </c>
      <c r="C2234">
        <f>IF(OR($L2234=TRUE,$A2234=0,MOD($A2234,ChapterTable!$R$20)&lt;&gt;0),
MAX(0,INT(($B2234+ChapterTable!$P$26+VLOOKUP(SUBSTITUTE(C$1,"성장단계","")&amp;"단계오프셋",ChapterTable!$R:$S,2,0))/ChapterTable!$P$23)),
MAX(0,INT(($B2234+ChapterTable!$R$26+VLOOKUP(SUBSTITUTE(C$1,"성장단계","")&amp;"보스단계오프셋",ChapterTable!$R:$S,2,0))/ChapterTable!$R$23)))</f>
        <v>4</v>
      </c>
      <c r="D2234">
        <f>IF(OR($L2234=TRUE,$A2234=0,MOD($A2234,ChapterTable!$R$20)&lt;&gt;0),
MAX(0,INT(($B2234+ChapterTable!$P$26+VLOOKUP(SUBSTITUTE(D$1,"성장단계","")&amp;"단계오프셋",ChapterTable!$R:$S,2,0))/ChapterTable!$P$23)),
MAX(0,INT(($B2234+ChapterTable!$R$26+VLOOKUP(SUBSTITUTE(D$1,"성장단계","")&amp;"보스단계오프셋",ChapterTable!$R:$S,2,0))/ChapterTable!$R$23)))</f>
        <v>4</v>
      </c>
      <c r="E2234" s="1">
        <f ca="1">IF(AND($A2234=0,$B2234=1),
    VLOOKUP(1,ChapterTable!$1:$1048576,MATCH("최종"&amp;SUBSTITUTE(SUBSTITUTE(E$1,"standard",""),"|Float",""),ChapterTable!$1:$1,0),0)*ChapterTable!$P$17,
  IF(AND($A2234=0,$B2234=0),
    E2235,
  IF($B2234=0,
    VLOOKUP($A2234,ChapterTable!$1:$1048576,MATCH("최종"&amp;SUBSTITUTE(SUBSTITUTE(E$1,"standard",""),"|Float",""),ChapterTable!$1:$1,0),0),
  IF($B2234=1,
    IF($L2234=FALSE,
      VLOOKUP($A2234,ChapterTable!$1:$1048576,MATCH("최종"&amp;SUBSTITUTE(SUBSTITUTE(E$1,"standard",""),"|Float",""),ChapterTable!$1:$1,0),0),
      VLOOKUP($A2234-ChapterTable!$P$11,ChapterTable!$1:$1048576,MATCH("최종"&amp;SUBSTITUTE(SUBSTITUTE(E$1,"standard",""),"|Float",""),ChapterTable!$1:$1,0),0)*ChapterTable!$P$14
    ),
  OFFSET(E2234,-$B2234+IF($L2234,1,0),0)*IF($B2234&gt;OFFSET($B2234,1,0),ChapterTable!$R$17,1)*
    (VLOOKUP(SUBSTITUTE(SUBSTITUTE(E$1,"standard",""),"|Float","")&amp;IF(OR($L2234=TRUE,$A2234=0,MOD($A2234,ChapterTable!$R$20)&lt;&gt;0),"","보스")&amp;"인게임누적곱배수",ChapterTable!$R:$S,2,0)^C2234
    +VLOOKUP(SUBSTITUTE(SUBSTITUTE(E$1,"standard",""),"|Float","")&amp;IF(OR($L2234=TRUE,$A2234=0,MOD($A2234,ChapterTable!$R$20)&lt;&gt;0),"","보스")&amp;"인게임누적합배수",ChapterTable!$R:$S,2,0)*C2234)
  )
  )
  )
)</f>
        <v>825993.77175178519</v>
      </c>
      <c r="F2234" s="1">
        <f ca="1">IF(AND($A2234=0,$B2234=1),
    VLOOKUP(1,ChapterTable!$1:$1048576,MATCH("최종"&amp;SUBSTITUTE(SUBSTITUTE(F$1,"standard",""),"|Float",""),ChapterTable!$1:$1,0),0)*ChapterTable!$P$17,
  IF(AND($A2234=0,$B2234=0),
    F2235,
  IF($B2234=0,
    VLOOKUP($A2234,ChapterTable!$1:$1048576,MATCH("최종"&amp;SUBSTITUTE(SUBSTITUTE(F$1,"standard",""),"|Float",""),ChapterTable!$1:$1,0),0),
  IF($B2234=1,
    IF($L2234=FALSE,
      VLOOKUP($A2234,ChapterTable!$1:$1048576,MATCH("최종"&amp;SUBSTITUTE(SUBSTITUTE(F$1,"standard",""),"|Float",""),ChapterTable!$1:$1,0),0),
      VLOOKUP($A2234-ChapterTable!$P$11,ChapterTable!$1:$1048576,MATCH("최종"&amp;SUBSTITUTE(SUBSTITUTE(F$1,"standard",""),"|Float",""),ChapterTable!$1:$1,0),0)*ChapterTable!$P$14
    ),
  OFFSET(F2234,-$B2234+IF($L2234,1,0),0)*
    (VLOOKUP(SUBSTITUTE(SUBSTITUTE(F$1,"standard",""),"|Float","")&amp;IF(OR($L2234=TRUE,$A2234=0,MOD($A2234,ChapterTable!$R$20)&lt;&gt;0),"","보스")&amp;"인게임누적곱배수",ChapterTable!$R:$S,2,0)^D2234
    +VLOOKUP(SUBSTITUTE(SUBSTITUTE(F$1,"standard",""),"|Float","")&amp;IF(OR($L2234=TRUE,$A2234=0,MOD($A2234,ChapterTable!$R$20)&lt;&gt;0),"","보스")&amp;"인게임누적합배수",ChapterTable!$R:$S,2,0)*D2234)
  )
  )
  )
)</f>
        <v>248562.94057345387</v>
      </c>
      <c r="G2234" t="s">
        <v>715</v>
      </c>
      <c r="J2234" t="str">
        <f>IF(ISBLANK(I2234),"",
IFERROR(VLOOKUP(I2234,[1]StringTable!$1:$1048576,MATCH("kor|String",[1]StringTable!$1:$1,0),0),
"스트링없음"))</f>
        <v/>
      </c>
      <c r="L2234" t="b">
        <v>1</v>
      </c>
      <c r="N2234" t="str">
        <f>IF(ISBLANK(M2234),"",IF(ISERROR(VLOOKUP(M2234,MapTable!$A:$A,1,0)),"맵없음",""))</f>
        <v/>
      </c>
      <c r="O2234">
        <f t="shared" si="246"/>
        <v>5</v>
      </c>
      <c r="Q2234">
        <f t="shared" si="247"/>
        <v>5</v>
      </c>
      <c r="R2234" t="b">
        <f t="shared" ca="1" si="248"/>
        <v>1</v>
      </c>
      <c r="T2234" t="b">
        <f t="shared" ca="1" si="249"/>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252"/>
        <v>0.2</v>
      </c>
      <c r="AJ2234">
        <f t="shared" si="250"/>
        <v>0.27466666000000001</v>
      </c>
      <c r="AK2234">
        <f t="shared" si="251"/>
        <v>1</v>
      </c>
      <c r="AL2234">
        <f t="shared" si="253"/>
        <v>7</v>
      </c>
    </row>
    <row r="2235" spans="1:38" hidden="1" x14ac:dyDescent="0.3">
      <c r="A2235">
        <v>22</v>
      </c>
      <c r="B2235">
        <v>44</v>
      </c>
      <c r="C2235">
        <f>IF(OR($L2235=TRUE,$A2235=0,MOD($A2235,ChapterTable!$R$20)&lt;&gt;0),
MAX(0,INT(($B2235+ChapterTable!$P$26+VLOOKUP(SUBSTITUTE(C$1,"성장단계","")&amp;"단계오프셋",ChapterTable!$R:$S,2,0))/ChapterTable!$P$23)),
MAX(0,INT(($B2235+ChapterTable!$R$26+VLOOKUP(SUBSTITUTE(C$1,"성장단계","")&amp;"보스단계오프셋",ChapterTable!$R:$S,2,0))/ChapterTable!$R$23)))</f>
        <v>4</v>
      </c>
      <c r="D2235">
        <f>IF(OR($L2235=TRUE,$A2235=0,MOD($A2235,ChapterTable!$R$20)&lt;&gt;0),
MAX(0,INT(($B2235+ChapterTable!$P$26+VLOOKUP(SUBSTITUTE(D$1,"성장단계","")&amp;"단계오프셋",ChapterTable!$R:$S,2,0))/ChapterTable!$P$23)),
MAX(0,INT(($B2235+ChapterTable!$R$26+VLOOKUP(SUBSTITUTE(D$1,"성장단계","")&amp;"보스단계오프셋",ChapterTable!$R:$S,2,0))/ChapterTable!$R$23)))</f>
        <v>4</v>
      </c>
      <c r="E2235" s="1">
        <f ca="1">IF(AND($A2235=0,$B2235=1),
    VLOOKUP(1,ChapterTable!$1:$1048576,MATCH("최종"&amp;SUBSTITUTE(SUBSTITUTE(E$1,"standard",""),"|Float",""),ChapterTable!$1:$1,0),0)*ChapterTable!$P$17,
  IF(AND($A2235=0,$B2235=0),
    E2236,
  IF($B2235=0,
    VLOOKUP($A2235,ChapterTable!$1:$1048576,MATCH("최종"&amp;SUBSTITUTE(SUBSTITUTE(E$1,"standard",""),"|Float",""),ChapterTable!$1:$1,0),0),
  IF($B2235=1,
    IF($L2235=FALSE,
      VLOOKUP($A2235,ChapterTable!$1:$1048576,MATCH("최종"&amp;SUBSTITUTE(SUBSTITUTE(E$1,"standard",""),"|Float",""),ChapterTable!$1:$1,0),0),
      VLOOKUP($A2235-ChapterTable!$P$11,ChapterTable!$1:$1048576,MATCH("최종"&amp;SUBSTITUTE(SUBSTITUTE(E$1,"standard",""),"|Float",""),ChapterTable!$1:$1,0),0)*ChapterTable!$P$14
    ),
  OFFSET(E2235,-$B2235+IF($L2235,1,0),0)*IF($B2235&gt;OFFSET($B2235,1,0),ChapterTable!$R$17,1)*
    (VLOOKUP(SUBSTITUTE(SUBSTITUTE(E$1,"standard",""),"|Float","")&amp;IF(OR($L2235=TRUE,$A2235=0,MOD($A2235,ChapterTable!$R$20)&lt;&gt;0),"","보스")&amp;"인게임누적곱배수",ChapterTable!$R:$S,2,0)^C2235
    +VLOOKUP(SUBSTITUTE(SUBSTITUTE(E$1,"standard",""),"|Float","")&amp;IF(OR($L2235=TRUE,$A2235=0,MOD($A2235,ChapterTable!$R$20)&lt;&gt;0),"","보스")&amp;"인게임누적합배수",ChapterTable!$R:$S,2,0)*C2235)
  )
  )
  )
)</f>
        <v>825993.77175178519</v>
      </c>
      <c r="F2235" s="1">
        <f ca="1">IF(AND($A2235=0,$B2235=1),
    VLOOKUP(1,ChapterTable!$1:$1048576,MATCH("최종"&amp;SUBSTITUTE(SUBSTITUTE(F$1,"standard",""),"|Float",""),ChapterTable!$1:$1,0),0)*ChapterTable!$P$17,
  IF(AND($A2235=0,$B2235=0),
    F2236,
  IF($B2235=0,
    VLOOKUP($A2235,ChapterTable!$1:$1048576,MATCH("최종"&amp;SUBSTITUTE(SUBSTITUTE(F$1,"standard",""),"|Float",""),ChapterTable!$1:$1,0),0),
  IF($B2235=1,
    IF($L2235=FALSE,
      VLOOKUP($A2235,ChapterTable!$1:$1048576,MATCH("최종"&amp;SUBSTITUTE(SUBSTITUTE(F$1,"standard",""),"|Float",""),ChapterTable!$1:$1,0),0),
      VLOOKUP($A2235-ChapterTable!$P$11,ChapterTable!$1:$1048576,MATCH("최종"&amp;SUBSTITUTE(SUBSTITUTE(F$1,"standard",""),"|Float",""),ChapterTable!$1:$1,0),0)*ChapterTable!$P$14
    ),
  OFFSET(F2235,-$B2235+IF($L2235,1,0),0)*
    (VLOOKUP(SUBSTITUTE(SUBSTITUTE(F$1,"standard",""),"|Float","")&amp;IF(OR($L2235=TRUE,$A2235=0,MOD($A2235,ChapterTable!$R$20)&lt;&gt;0),"","보스")&amp;"인게임누적곱배수",ChapterTable!$R:$S,2,0)^D2235
    +VLOOKUP(SUBSTITUTE(SUBSTITUTE(F$1,"standard",""),"|Float","")&amp;IF(OR($L2235=TRUE,$A2235=0,MOD($A2235,ChapterTable!$R$20)&lt;&gt;0),"","보스")&amp;"인게임누적합배수",ChapterTable!$R:$S,2,0)*D2235)
  )
  )
  )
)</f>
        <v>248562.94057345387</v>
      </c>
      <c r="G2235" t="s">
        <v>715</v>
      </c>
      <c r="J2235" t="str">
        <f>IF(ISBLANK(I2235),"",
IFERROR(VLOOKUP(I2235,[1]StringTable!$1:$1048576,MATCH("kor|String",[1]StringTable!$1:$1,0),0),
"스트링없음"))</f>
        <v/>
      </c>
      <c r="L2235" t="b">
        <v>1</v>
      </c>
      <c r="N2235" t="str">
        <f>IF(ISBLANK(M2235),"",IF(ISERROR(VLOOKUP(M2235,MapTable!$A:$A,1,0)),"맵없음",""))</f>
        <v/>
      </c>
      <c r="O2235">
        <f t="shared" si="246"/>
        <v>5</v>
      </c>
      <c r="Q2235">
        <f t="shared" si="247"/>
        <v>5</v>
      </c>
      <c r="R2235" t="b">
        <f t="shared" ca="1" si="248"/>
        <v>1</v>
      </c>
      <c r="T2235" t="b">
        <f t="shared" ca="1" si="249"/>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252"/>
        <v>0.2</v>
      </c>
      <c r="AJ2235">
        <f t="shared" si="250"/>
        <v>0.27466666000000001</v>
      </c>
      <c r="AK2235">
        <f t="shared" si="251"/>
        <v>1</v>
      </c>
      <c r="AL2235">
        <f t="shared" si="253"/>
        <v>7</v>
      </c>
    </row>
    <row r="2236" spans="1:38" hidden="1" x14ac:dyDescent="0.3">
      <c r="A2236">
        <v>22</v>
      </c>
      <c r="B2236">
        <v>45</v>
      </c>
      <c r="C2236">
        <f>IF(OR($L2236=TRUE,$A2236=0,MOD($A2236,ChapterTable!$R$20)&lt;&gt;0),
MAX(0,INT(($B2236+ChapterTable!$P$26+VLOOKUP(SUBSTITUTE(C$1,"성장단계","")&amp;"단계오프셋",ChapterTable!$R:$S,2,0))/ChapterTable!$P$23)),
MAX(0,INT(($B2236+ChapterTable!$R$26+VLOOKUP(SUBSTITUTE(C$1,"성장단계","")&amp;"보스단계오프셋",ChapterTable!$R:$S,2,0))/ChapterTable!$R$23)))</f>
        <v>4</v>
      </c>
      <c r="D2236">
        <f>IF(OR($L2236=TRUE,$A2236=0,MOD($A2236,ChapterTable!$R$20)&lt;&gt;0),
MAX(0,INT(($B2236+ChapterTable!$P$26+VLOOKUP(SUBSTITUTE(D$1,"성장단계","")&amp;"단계오프셋",ChapterTable!$R:$S,2,0))/ChapterTable!$P$23)),
MAX(0,INT(($B2236+ChapterTable!$R$26+VLOOKUP(SUBSTITUTE(D$1,"성장단계","")&amp;"보스단계오프셋",ChapterTable!$R:$S,2,0))/ChapterTable!$R$23)))</f>
        <v>4</v>
      </c>
      <c r="E2236" s="1">
        <f ca="1">IF(AND($A2236=0,$B2236=1),
    VLOOKUP(1,ChapterTable!$1:$1048576,MATCH("최종"&amp;SUBSTITUTE(SUBSTITUTE(E$1,"standard",""),"|Float",""),ChapterTable!$1:$1,0),0)*ChapterTable!$P$17,
  IF(AND($A2236=0,$B2236=0),
    E2237,
  IF($B2236=0,
    VLOOKUP($A2236,ChapterTable!$1:$1048576,MATCH("최종"&amp;SUBSTITUTE(SUBSTITUTE(E$1,"standard",""),"|Float",""),ChapterTable!$1:$1,0),0),
  IF($B2236=1,
    IF($L2236=FALSE,
      VLOOKUP($A2236,ChapterTable!$1:$1048576,MATCH("최종"&amp;SUBSTITUTE(SUBSTITUTE(E$1,"standard",""),"|Float",""),ChapterTable!$1:$1,0),0),
      VLOOKUP($A2236-ChapterTable!$P$11,ChapterTable!$1:$1048576,MATCH("최종"&amp;SUBSTITUTE(SUBSTITUTE(E$1,"standard",""),"|Float",""),ChapterTable!$1:$1,0),0)*ChapterTable!$P$14
    ),
  OFFSET(E2236,-$B2236+IF($L2236,1,0),0)*IF($B2236&gt;OFFSET($B2236,1,0),ChapterTable!$R$17,1)*
    (VLOOKUP(SUBSTITUTE(SUBSTITUTE(E$1,"standard",""),"|Float","")&amp;IF(OR($L2236=TRUE,$A2236=0,MOD($A2236,ChapterTable!$R$20)&lt;&gt;0),"","보스")&amp;"인게임누적곱배수",ChapterTable!$R:$S,2,0)^C2236
    +VLOOKUP(SUBSTITUTE(SUBSTITUTE(E$1,"standard",""),"|Float","")&amp;IF(OR($L2236=TRUE,$A2236=0,MOD($A2236,ChapterTable!$R$20)&lt;&gt;0),"","보스")&amp;"인게임누적합배수",ChapterTable!$R:$S,2,0)*C2236)
  )
  )
  )
)</f>
        <v>825993.77175178519</v>
      </c>
      <c r="F2236" s="1">
        <f ca="1">IF(AND($A2236=0,$B2236=1),
    VLOOKUP(1,ChapterTable!$1:$1048576,MATCH("최종"&amp;SUBSTITUTE(SUBSTITUTE(F$1,"standard",""),"|Float",""),ChapterTable!$1:$1,0),0)*ChapterTable!$P$17,
  IF(AND($A2236=0,$B2236=0),
    F2237,
  IF($B2236=0,
    VLOOKUP($A2236,ChapterTable!$1:$1048576,MATCH("최종"&amp;SUBSTITUTE(SUBSTITUTE(F$1,"standard",""),"|Float",""),ChapterTable!$1:$1,0),0),
  IF($B2236=1,
    IF($L2236=FALSE,
      VLOOKUP($A2236,ChapterTable!$1:$1048576,MATCH("최종"&amp;SUBSTITUTE(SUBSTITUTE(F$1,"standard",""),"|Float",""),ChapterTable!$1:$1,0),0),
      VLOOKUP($A2236-ChapterTable!$P$11,ChapterTable!$1:$1048576,MATCH("최종"&amp;SUBSTITUTE(SUBSTITUTE(F$1,"standard",""),"|Float",""),ChapterTable!$1:$1,0),0)*ChapterTable!$P$14
    ),
  OFFSET(F2236,-$B2236+IF($L2236,1,0),0)*
    (VLOOKUP(SUBSTITUTE(SUBSTITUTE(F$1,"standard",""),"|Float","")&amp;IF(OR($L2236=TRUE,$A2236=0,MOD($A2236,ChapterTable!$R$20)&lt;&gt;0),"","보스")&amp;"인게임누적곱배수",ChapterTable!$R:$S,2,0)^D2236
    +VLOOKUP(SUBSTITUTE(SUBSTITUTE(F$1,"standard",""),"|Float","")&amp;IF(OR($L2236=TRUE,$A2236=0,MOD($A2236,ChapterTable!$R$20)&lt;&gt;0),"","보스")&amp;"인게임누적합배수",ChapterTable!$R:$S,2,0)*D2236)
  )
  )
  )
)</f>
        <v>248562.94057345387</v>
      </c>
      <c r="G2236" t="s">
        <v>715</v>
      </c>
      <c r="J2236" t="str">
        <f>IF(ISBLANK(I2236),"",
IFERROR(VLOOKUP(I2236,[1]StringTable!$1:$1048576,MATCH("kor|String",[1]StringTable!$1:$1,0),0),
"스트링없음"))</f>
        <v/>
      </c>
      <c r="L2236" t="b">
        <v>1</v>
      </c>
      <c r="N2236" t="str">
        <f>IF(ISBLANK(M2236),"",IF(ISERROR(VLOOKUP(M2236,MapTable!$A:$A,1,0)),"맵없음",""))</f>
        <v/>
      </c>
      <c r="O2236">
        <f t="shared" si="246"/>
        <v>11</v>
      </c>
      <c r="Q2236">
        <f t="shared" si="247"/>
        <v>11</v>
      </c>
      <c r="R2236" t="b">
        <f t="shared" ca="1" si="248"/>
        <v>1</v>
      </c>
      <c r="T2236" t="b">
        <f t="shared" ca="1" si="249"/>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252"/>
        <v>0.2</v>
      </c>
      <c r="AJ2236">
        <f t="shared" si="250"/>
        <v>0.27466666000000001</v>
      </c>
      <c r="AK2236">
        <f t="shared" si="251"/>
        <v>1</v>
      </c>
      <c r="AL2236">
        <f t="shared" si="253"/>
        <v>7</v>
      </c>
    </row>
    <row r="2237" spans="1:38" hidden="1" x14ac:dyDescent="0.3">
      <c r="A2237">
        <v>22</v>
      </c>
      <c r="B2237">
        <v>46</v>
      </c>
      <c r="C2237">
        <f>IF(OR($L2237=TRUE,$A2237=0,MOD($A2237,ChapterTable!$R$20)&lt;&gt;0),
MAX(0,INT(($B2237+ChapterTable!$P$26+VLOOKUP(SUBSTITUTE(C$1,"성장단계","")&amp;"단계오프셋",ChapterTable!$R:$S,2,0))/ChapterTable!$P$23)),
MAX(0,INT(($B2237+ChapterTable!$R$26+VLOOKUP(SUBSTITUTE(C$1,"성장단계","")&amp;"보스단계오프셋",ChapterTable!$R:$S,2,0))/ChapterTable!$R$23)))</f>
        <v>5</v>
      </c>
      <c r="D2237">
        <f>IF(OR($L2237=TRUE,$A2237=0,MOD($A2237,ChapterTable!$R$20)&lt;&gt;0),
MAX(0,INT(($B2237+ChapterTable!$P$26+VLOOKUP(SUBSTITUTE(D$1,"성장단계","")&amp;"단계오프셋",ChapterTable!$R:$S,2,0))/ChapterTable!$P$23)),
MAX(0,INT(($B2237+ChapterTable!$R$26+VLOOKUP(SUBSTITUTE(D$1,"성장단계","")&amp;"보스단계오프셋",ChapterTable!$R:$S,2,0))/ChapterTable!$R$23)))</f>
        <v>4</v>
      </c>
      <c r="E2237" s="1">
        <f ca="1">IF(AND($A2237=0,$B2237=1),
    VLOOKUP(1,ChapterTable!$1:$1048576,MATCH("최종"&amp;SUBSTITUTE(SUBSTITUTE(E$1,"standard",""),"|Float",""),ChapterTable!$1:$1,0),0)*ChapterTable!$P$17,
  IF(AND($A2237=0,$B2237=0),
    E2238,
  IF($B2237=0,
    VLOOKUP($A2237,ChapterTable!$1:$1048576,MATCH("최종"&amp;SUBSTITUTE(SUBSTITUTE(E$1,"standard",""),"|Float",""),ChapterTable!$1:$1,0),0),
  IF($B2237=1,
    IF($L2237=FALSE,
      VLOOKUP($A2237,ChapterTable!$1:$1048576,MATCH("최종"&amp;SUBSTITUTE(SUBSTITUTE(E$1,"standard",""),"|Float",""),ChapterTable!$1:$1,0),0),
      VLOOKUP($A2237-ChapterTable!$P$11,ChapterTable!$1:$1048576,MATCH("최종"&amp;SUBSTITUTE(SUBSTITUTE(E$1,"standard",""),"|Float",""),ChapterTable!$1:$1,0),0)*ChapterTable!$P$14
    ),
  OFFSET(E2237,-$B2237+IF($L2237,1,0),0)*IF($B2237&gt;OFFSET($B2237,1,0),ChapterTable!$R$17,1)*
    (VLOOKUP(SUBSTITUTE(SUBSTITUTE(E$1,"standard",""),"|Float","")&amp;IF(OR($L2237=TRUE,$A2237=0,MOD($A2237,ChapterTable!$R$20)&lt;&gt;0),"","보스")&amp;"인게임누적곱배수",ChapterTable!$R:$S,2,0)^C2237
    +VLOOKUP(SUBSTITUTE(SUBSTITUTE(E$1,"standard",""),"|Float","")&amp;IF(OR($L2237=TRUE,$A2237=0,MOD($A2237,ChapterTable!$R$20)&lt;&gt;0),"","보스")&amp;"인게임누적합배수",ChapterTable!$R:$S,2,0)*C2237)
  )
  )
  )
)</f>
        <v>917770.85750198353</v>
      </c>
      <c r="F2237" s="1">
        <f ca="1">IF(AND($A2237=0,$B2237=1),
    VLOOKUP(1,ChapterTable!$1:$1048576,MATCH("최종"&amp;SUBSTITUTE(SUBSTITUTE(F$1,"standard",""),"|Float",""),ChapterTable!$1:$1,0),0)*ChapterTable!$P$17,
  IF(AND($A2237=0,$B2237=0),
    F2238,
  IF($B2237=0,
    VLOOKUP($A2237,ChapterTable!$1:$1048576,MATCH("최종"&amp;SUBSTITUTE(SUBSTITUTE(F$1,"standard",""),"|Float",""),ChapterTable!$1:$1,0),0),
  IF($B2237=1,
    IF($L2237=FALSE,
      VLOOKUP($A2237,ChapterTable!$1:$1048576,MATCH("최종"&amp;SUBSTITUTE(SUBSTITUTE(F$1,"standard",""),"|Float",""),ChapterTable!$1:$1,0),0),
      VLOOKUP($A2237-ChapterTable!$P$11,ChapterTable!$1:$1048576,MATCH("최종"&amp;SUBSTITUTE(SUBSTITUTE(F$1,"standard",""),"|Float",""),ChapterTable!$1:$1,0),0)*ChapterTable!$P$14
    ),
  OFFSET(F2237,-$B2237+IF($L2237,1,0),0)*
    (VLOOKUP(SUBSTITUTE(SUBSTITUTE(F$1,"standard",""),"|Float","")&amp;IF(OR($L2237=TRUE,$A2237=0,MOD($A2237,ChapterTable!$R$20)&lt;&gt;0),"","보스")&amp;"인게임누적곱배수",ChapterTable!$R:$S,2,0)^D2237
    +VLOOKUP(SUBSTITUTE(SUBSTITUTE(F$1,"standard",""),"|Float","")&amp;IF(OR($L2237=TRUE,$A2237=0,MOD($A2237,ChapterTable!$R$20)&lt;&gt;0),"","보스")&amp;"인게임누적합배수",ChapterTable!$R:$S,2,0)*D2237)
  )
  )
  )
)</f>
        <v>248562.94057345387</v>
      </c>
      <c r="G2237" t="s">
        <v>715</v>
      </c>
      <c r="J2237" t="str">
        <f>IF(ISBLANK(I2237),"",
IFERROR(VLOOKUP(I2237,[1]StringTable!$1:$1048576,MATCH("kor|String",[1]StringTable!$1:$1,0),0),
"스트링없음"))</f>
        <v/>
      </c>
      <c r="L2237" t="b">
        <v>1</v>
      </c>
      <c r="N2237" t="str">
        <f>IF(ISBLANK(M2237),"",IF(ISERROR(VLOOKUP(M2237,MapTable!$A:$A,1,0)),"맵없음",""))</f>
        <v/>
      </c>
      <c r="O2237">
        <f t="shared" si="246"/>
        <v>5</v>
      </c>
      <c r="Q2237">
        <f t="shared" si="247"/>
        <v>5</v>
      </c>
      <c r="R2237" t="b">
        <f t="shared" ca="1" si="248"/>
        <v>1</v>
      </c>
      <c r="T2237" t="b">
        <f t="shared" ca="1" si="249"/>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252"/>
        <v>0.2</v>
      </c>
      <c r="AJ2237">
        <f t="shared" si="250"/>
        <v>0.27466666000000001</v>
      </c>
      <c r="AK2237">
        <f t="shared" si="251"/>
        <v>1</v>
      </c>
      <c r="AL2237">
        <f t="shared" si="253"/>
        <v>7</v>
      </c>
    </row>
    <row r="2238" spans="1:38" hidden="1" x14ac:dyDescent="0.3">
      <c r="A2238">
        <v>22</v>
      </c>
      <c r="B2238">
        <v>47</v>
      </c>
      <c r="C2238">
        <f>IF(OR($L2238=TRUE,$A2238=0,MOD($A2238,ChapterTable!$R$20)&lt;&gt;0),
MAX(0,INT(($B2238+ChapterTable!$P$26+VLOOKUP(SUBSTITUTE(C$1,"성장단계","")&amp;"단계오프셋",ChapterTable!$R:$S,2,0))/ChapterTable!$P$23)),
MAX(0,INT(($B2238+ChapterTable!$R$26+VLOOKUP(SUBSTITUTE(C$1,"성장단계","")&amp;"보스단계오프셋",ChapterTable!$R:$S,2,0))/ChapterTable!$R$23)))</f>
        <v>5</v>
      </c>
      <c r="D2238">
        <f>IF(OR($L2238=TRUE,$A2238=0,MOD($A2238,ChapterTable!$R$20)&lt;&gt;0),
MAX(0,INT(($B2238+ChapterTable!$P$26+VLOOKUP(SUBSTITUTE(D$1,"성장단계","")&amp;"단계오프셋",ChapterTable!$R:$S,2,0))/ChapterTable!$P$23)),
MAX(0,INT(($B2238+ChapterTable!$R$26+VLOOKUP(SUBSTITUTE(D$1,"성장단계","")&amp;"보스단계오프셋",ChapterTable!$R:$S,2,0))/ChapterTable!$R$23)))</f>
        <v>4</v>
      </c>
      <c r="E2238" s="1">
        <f ca="1">IF(AND($A2238=0,$B2238=1),
    VLOOKUP(1,ChapterTable!$1:$1048576,MATCH("최종"&amp;SUBSTITUTE(SUBSTITUTE(E$1,"standard",""),"|Float",""),ChapterTable!$1:$1,0),0)*ChapterTable!$P$17,
  IF(AND($A2238=0,$B2238=0),
    E2239,
  IF($B2238=0,
    VLOOKUP($A2238,ChapterTable!$1:$1048576,MATCH("최종"&amp;SUBSTITUTE(SUBSTITUTE(E$1,"standard",""),"|Float",""),ChapterTable!$1:$1,0),0),
  IF($B2238=1,
    IF($L2238=FALSE,
      VLOOKUP($A2238,ChapterTable!$1:$1048576,MATCH("최종"&amp;SUBSTITUTE(SUBSTITUTE(E$1,"standard",""),"|Float",""),ChapterTable!$1:$1,0),0),
      VLOOKUP($A2238-ChapterTable!$P$11,ChapterTable!$1:$1048576,MATCH("최종"&amp;SUBSTITUTE(SUBSTITUTE(E$1,"standard",""),"|Float",""),ChapterTable!$1:$1,0),0)*ChapterTable!$P$14
    ),
  OFFSET(E2238,-$B2238+IF($L2238,1,0),0)*IF($B2238&gt;OFFSET($B2238,1,0),ChapterTable!$R$17,1)*
    (VLOOKUP(SUBSTITUTE(SUBSTITUTE(E$1,"standard",""),"|Float","")&amp;IF(OR($L2238=TRUE,$A2238=0,MOD($A2238,ChapterTable!$R$20)&lt;&gt;0),"","보스")&amp;"인게임누적곱배수",ChapterTable!$R:$S,2,0)^C2238
    +VLOOKUP(SUBSTITUTE(SUBSTITUTE(E$1,"standard",""),"|Float","")&amp;IF(OR($L2238=TRUE,$A2238=0,MOD($A2238,ChapterTable!$R$20)&lt;&gt;0),"","보스")&amp;"인게임누적합배수",ChapterTable!$R:$S,2,0)*C2238)
  )
  )
  )
)</f>
        <v>917770.85750198353</v>
      </c>
      <c r="F2238" s="1">
        <f ca="1">IF(AND($A2238=0,$B2238=1),
    VLOOKUP(1,ChapterTable!$1:$1048576,MATCH("최종"&amp;SUBSTITUTE(SUBSTITUTE(F$1,"standard",""),"|Float",""),ChapterTable!$1:$1,0),0)*ChapterTable!$P$17,
  IF(AND($A2238=0,$B2238=0),
    F2239,
  IF($B2238=0,
    VLOOKUP($A2238,ChapterTable!$1:$1048576,MATCH("최종"&amp;SUBSTITUTE(SUBSTITUTE(F$1,"standard",""),"|Float",""),ChapterTable!$1:$1,0),0),
  IF($B2238=1,
    IF($L2238=FALSE,
      VLOOKUP($A2238,ChapterTable!$1:$1048576,MATCH("최종"&amp;SUBSTITUTE(SUBSTITUTE(F$1,"standard",""),"|Float",""),ChapterTable!$1:$1,0),0),
      VLOOKUP($A2238-ChapterTable!$P$11,ChapterTable!$1:$1048576,MATCH("최종"&amp;SUBSTITUTE(SUBSTITUTE(F$1,"standard",""),"|Float",""),ChapterTable!$1:$1,0),0)*ChapterTable!$P$14
    ),
  OFFSET(F2238,-$B2238+IF($L2238,1,0),0)*
    (VLOOKUP(SUBSTITUTE(SUBSTITUTE(F$1,"standard",""),"|Float","")&amp;IF(OR($L2238=TRUE,$A2238=0,MOD($A2238,ChapterTable!$R$20)&lt;&gt;0),"","보스")&amp;"인게임누적곱배수",ChapterTable!$R:$S,2,0)^D2238
    +VLOOKUP(SUBSTITUTE(SUBSTITUTE(F$1,"standard",""),"|Float","")&amp;IF(OR($L2238=TRUE,$A2238=0,MOD($A2238,ChapterTable!$R$20)&lt;&gt;0),"","보스")&amp;"인게임누적합배수",ChapterTable!$R:$S,2,0)*D2238)
  )
  )
  )
)</f>
        <v>248562.94057345387</v>
      </c>
      <c r="G2238" t="s">
        <v>715</v>
      </c>
      <c r="J2238" t="str">
        <f>IF(ISBLANK(I2238),"",
IFERROR(VLOOKUP(I2238,[1]StringTable!$1:$1048576,MATCH("kor|String",[1]StringTable!$1:$1,0),0),
"스트링없음"))</f>
        <v/>
      </c>
      <c r="L2238" t="b">
        <v>1</v>
      </c>
      <c r="N2238" t="str">
        <f>IF(ISBLANK(M2238),"",IF(ISERROR(VLOOKUP(M2238,MapTable!$A:$A,1,0)),"맵없음",""))</f>
        <v/>
      </c>
      <c r="O2238">
        <f t="shared" si="246"/>
        <v>5</v>
      </c>
      <c r="Q2238">
        <f t="shared" si="247"/>
        <v>5</v>
      </c>
      <c r="R2238" t="b">
        <f t="shared" ca="1" si="248"/>
        <v>1</v>
      </c>
      <c r="T2238" t="b">
        <f t="shared" ca="1" si="249"/>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252"/>
        <v>0.2</v>
      </c>
      <c r="AJ2238">
        <f t="shared" si="250"/>
        <v>0.27466666000000001</v>
      </c>
      <c r="AK2238">
        <f t="shared" si="251"/>
        <v>1</v>
      </c>
      <c r="AL2238">
        <f t="shared" si="253"/>
        <v>7</v>
      </c>
    </row>
    <row r="2239" spans="1:38" hidden="1" x14ac:dyDescent="0.3">
      <c r="A2239">
        <v>22</v>
      </c>
      <c r="B2239">
        <v>48</v>
      </c>
      <c r="C2239">
        <f>IF(OR($L2239=TRUE,$A2239=0,MOD($A2239,ChapterTable!$R$20)&lt;&gt;0),
MAX(0,INT(($B2239+ChapterTable!$P$26+VLOOKUP(SUBSTITUTE(C$1,"성장단계","")&amp;"단계오프셋",ChapterTable!$R:$S,2,0))/ChapterTable!$P$23)),
MAX(0,INT(($B2239+ChapterTable!$R$26+VLOOKUP(SUBSTITUTE(C$1,"성장단계","")&amp;"보스단계오프셋",ChapterTable!$R:$S,2,0))/ChapterTable!$R$23)))</f>
        <v>5</v>
      </c>
      <c r="D2239">
        <f>IF(OR($L2239=TRUE,$A2239=0,MOD($A2239,ChapterTable!$R$20)&lt;&gt;0),
MAX(0,INT(($B2239+ChapterTable!$P$26+VLOOKUP(SUBSTITUTE(D$1,"성장단계","")&amp;"단계오프셋",ChapterTable!$R:$S,2,0))/ChapterTable!$P$23)),
MAX(0,INT(($B2239+ChapterTable!$R$26+VLOOKUP(SUBSTITUTE(D$1,"성장단계","")&amp;"보스단계오프셋",ChapterTable!$R:$S,2,0))/ChapterTable!$R$23)))</f>
        <v>4</v>
      </c>
      <c r="E2239" s="1">
        <f ca="1">IF(AND($A2239=0,$B2239=1),
    VLOOKUP(1,ChapterTable!$1:$1048576,MATCH("최종"&amp;SUBSTITUTE(SUBSTITUTE(E$1,"standard",""),"|Float",""),ChapterTable!$1:$1,0),0)*ChapterTable!$P$17,
  IF(AND($A2239=0,$B2239=0),
    E2240,
  IF($B2239=0,
    VLOOKUP($A2239,ChapterTable!$1:$1048576,MATCH("최종"&amp;SUBSTITUTE(SUBSTITUTE(E$1,"standard",""),"|Float",""),ChapterTable!$1:$1,0),0),
  IF($B2239=1,
    IF($L2239=FALSE,
      VLOOKUP($A2239,ChapterTable!$1:$1048576,MATCH("최종"&amp;SUBSTITUTE(SUBSTITUTE(E$1,"standard",""),"|Float",""),ChapterTable!$1:$1,0),0),
      VLOOKUP($A2239-ChapterTable!$P$11,ChapterTable!$1:$1048576,MATCH("최종"&amp;SUBSTITUTE(SUBSTITUTE(E$1,"standard",""),"|Float",""),ChapterTable!$1:$1,0),0)*ChapterTable!$P$14
    ),
  OFFSET(E2239,-$B2239+IF($L2239,1,0),0)*IF($B2239&gt;OFFSET($B2239,1,0),ChapterTable!$R$17,1)*
    (VLOOKUP(SUBSTITUTE(SUBSTITUTE(E$1,"standard",""),"|Float","")&amp;IF(OR($L2239=TRUE,$A2239=0,MOD($A2239,ChapterTable!$R$20)&lt;&gt;0),"","보스")&amp;"인게임누적곱배수",ChapterTable!$R:$S,2,0)^C2239
    +VLOOKUP(SUBSTITUTE(SUBSTITUTE(E$1,"standard",""),"|Float","")&amp;IF(OR($L2239=TRUE,$A2239=0,MOD($A2239,ChapterTable!$R$20)&lt;&gt;0),"","보스")&amp;"인게임누적합배수",ChapterTable!$R:$S,2,0)*C2239)
  )
  )
  )
)</f>
        <v>917770.85750198353</v>
      </c>
      <c r="F2239" s="1">
        <f ca="1">IF(AND($A2239=0,$B2239=1),
    VLOOKUP(1,ChapterTable!$1:$1048576,MATCH("최종"&amp;SUBSTITUTE(SUBSTITUTE(F$1,"standard",""),"|Float",""),ChapterTable!$1:$1,0),0)*ChapterTable!$P$17,
  IF(AND($A2239=0,$B2239=0),
    F2240,
  IF($B2239=0,
    VLOOKUP($A2239,ChapterTable!$1:$1048576,MATCH("최종"&amp;SUBSTITUTE(SUBSTITUTE(F$1,"standard",""),"|Float",""),ChapterTable!$1:$1,0),0),
  IF($B2239=1,
    IF($L2239=FALSE,
      VLOOKUP($A2239,ChapterTable!$1:$1048576,MATCH("최종"&amp;SUBSTITUTE(SUBSTITUTE(F$1,"standard",""),"|Float",""),ChapterTable!$1:$1,0),0),
      VLOOKUP($A2239-ChapterTable!$P$11,ChapterTable!$1:$1048576,MATCH("최종"&amp;SUBSTITUTE(SUBSTITUTE(F$1,"standard",""),"|Float",""),ChapterTable!$1:$1,0),0)*ChapterTable!$P$14
    ),
  OFFSET(F2239,-$B2239+IF($L2239,1,0),0)*
    (VLOOKUP(SUBSTITUTE(SUBSTITUTE(F$1,"standard",""),"|Float","")&amp;IF(OR($L2239=TRUE,$A2239=0,MOD($A2239,ChapterTable!$R$20)&lt;&gt;0),"","보스")&amp;"인게임누적곱배수",ChapterTable!$R:$S,2,0)^D2239
    +VLOOKUP(SUBSTITUTE(SUBSTITUTE(F$1,"standard",""),"|Float","")&amp;IF(OR($L2239=TRUE,$A2239=0,MOD($A2239,ChapterTable!$R$20)&lt;&gt;0),"","보스")&amp;"인게임누적합배수",ChapterTable!$R:$S,2,0)*D2239)
  )
  )
  )
)</f>
        <v>248562.94057345387</v>
      </c>
      <c r="G2239" t="s">
        <v>715</v>
      </c>
      <c r="J2239" t="str">
        <f>IF(ISBLANK(I2239),"",
IFERROR(VLOOKUP(I2239,[1]StringTable!$1:$1048576,MATCH("kor|String",[1]StringTable!$1:$1,0),0),
"스트링없음"))</f>
        <v/>
      </c>
      <c r="L2239" t="b">
        <v>1</v>
      </c>
      <c r="N2239" t="str">
        <f>IF(ISBLANK(M2239),"",IF(ISERROR(VLOOKUP(M2239,MapTable!$A:$A,1,0)),"맵없음",""))</f>
        <v/>
      </c>
      <c r="O2239">
        <f t="shared" si="246"/>
        <v>5</v>
      </c>
      <c r="Q2239">
        <f t="shared" si="247"/>
        <v>5</v>
      </c>
      <c r="R2239" t="b">
        <f t="shared" ca="1" si="248"/>
        <v>1</v>
      </c>
      <c r="T2239" t="b">
        <f t="shared" ca="1" si="249"/>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252"/>
        <v>0.2</v>
      </c>
      <c r="AJ2239">
        <f t="shared" si="250"/>
        <v>0.27466666000000001</v>
      </c>
      <c r="AK2239">
        <f t="shared" si="251"/>
        <v>1</v>
      </c>
      <c r="AL2239">
        <f t="shared" si="253"/>
        <v>7</v>
      </c>
    </row>
    <row r="2240" spans="1:38" hidden="1" x14ac:dyDescent="0.3">
      <c r="A2240">
        <v>22</v>
      </c>
      <c r="B2240">
        <v>49</v>
      </c>
      <c r="C2240">
        <f>IF(OR($L2240=TRUE,$A2240=0,MOD($A2240,ChapterTable!$R$20)&lt;&gt;0),
MAX(0,INT(($B2240+ChapterTable!$P$26+VLOOKUP(SUBSTITUTE(C$1,"성장단계","")&amp;"단계오프셋",ChapterTable!$R:$S,2,0))/ChapterTable!$P$23)),
MAX(0,INT(($B2240+ChapterTable!$R$26+VLOOKUP(SUBSTITUTE(C$1,"성장단계","")&amp;"보스단계오프셋",ChapterTable!$R:$S,2,0))/ChapterTable!$R$23)))</f>
        <v>5</v>
      </c>
      <c r="D2240">
        <f>IF(OR($L2240=TRUE,$A2240=0,MOD($A2240,ChapterTable!$R$20)&lt;&gt;0),
MAX(0,INT(($B2240+ChapterTable!$P$26+VLOOKUP(SUBSTITUTE(D$1,"성장단계","")&amp;"단계오프셋",ChapterTable!$R:$S,2,0))/ChapterTable!$P$23)),
MAX(0,INT(($B2240+ChapterTable!$R$26+VLOOKUP(SUBSTITUTE(D$1,"성장단계","")&amp;"보스단계오프셋",ChapterTable!$R:$S,2,0))/ChapterTable!$R$23)))</f>
        <v>4</v>
      </c>
      <c r="E2240" s="1">
        <f ca="1">IF(AND($A2240=0,$B2240=1),
    VLOOKUP(1,ChapterTable!$1:$1048576,MATCH("최종"&amp;SUBSTITUTE(SUBSTITUTE(E$1,"standard",""),"|Float",""),ChapterTable!$1:$1,0),0)*ChapterTable!$P$17,
  IF(AND($A2240=0,$B2240=0),
    E2241,
  IF($B2240=0,
    VLOOKUP($A2240,ChapterTable!$1:$1048576,MATCH("최종"&amp;SUBSTITUTE(SUBSTITUTE(E$1,"standard",""),"|Float",""),ChapterTable!$1:$1,0),0),
  IF($B2240=1,
    IF($L2240=FALSE,
      VLOOKUP($A2240,ChapterTable!$1:$1048576,MATCH("최종"&amp;SUBSTITUTE(SUBSTITUTE(E$1,"standard",""),"|Float",""),ChapterTable!$1:$1,0),0),
      VLOOKUP($A2240-ChapterTable!$P$11,ChapterTable!$1:$1048576,MATCH("최종"&amp;SUBSTITUTE(SUBSTITUTE(E$1,"standard",""),"|Float",""),ChapterTable!$1:$1,0),0)*ChapterTable!$P$14
    ),
  OFFSET(E2240,-$B2240+IF($L2240,1,0),0)*IF($B2240&gt;OFFSET($B2240,1,0),ChapterTable!$R$17,1)*
    (VLOOKUP(SUBSTITUTE(SUBSTITUTE(E$1,"standard",""),"|Float","")&amp;IF(OR($L2240=TRUE,$A2240=0,MOD($A2240,ChapterTable!$R$20)&lt;&gt;0),"","보스")&amp;"인게임누적곱배수",ChapterTable!$R:$S,2,0)^C2240
    +VLOOKUP(SUBSTITUTE(SUBSTITUTE(E$1,"standard",""),"|Float","")&amp;IF(OR($L2240=TRUE,$A2240=0,MOD($A2240,ChapterTable!$R$20)&lt;&gt;0),"","보스")&amp;"인게임누적합배수",ChapterTable!$R:$S,2,0)*C2240)
  )
  )
  )
)</f>
        <v>917770.85750198353</v>
      </c>
      <c r="F2240" s="1">
        <f ca="1">IF(AND($A2240=0,$B2240=1),
    VLOOKUP(1,ChapterTable!$1:$1048576,MATCH("최종"&amp;SUBSTITUTE(SUBSTITUTE(F$1,"standard",""),"|Float",""),ChapterTable!$1:$1,0),0)*ChapterTable!$P$17,
  IF(AND($A2240=0,$B2240=0),
    F2241,
  IF($B2240=0,
    VLOOKUP($A2240,ChapterTable!$1:$1048576,MATCH("최종"&amp;SUBSTITUTE(SUBSTITUTE(F$1,"standard",""),"|Float",""),ChapterTable!$1:$1,0),0),
  IF($B2240=1,
    IF($L2240=FALSE,
      VLOOKUP($A2240,ChapterTable!$1:$1048576,MATCH("최종"&amp;SUBSTITUTE(SUBSTITUTE(F$1,"standard",""),"|Float",""),ChapterTable!$1:$1,0),0),
      VLOOKUP($A2240-ChapterTable!$P$11,ChapterTable!$1:$1048576,MATCH("최종"&amp;SUBSTITUTE(SUBSTITUTE(F$1,"standard",""),"|Float",""),ChapterTable!$1:$1,0),0)*ChapterTable!$P$14
    ),
  OFFSET(F2240,-$B2240+IF($L2240,1,0),0)*
    (VLOOKUP(SUBSTITUTE(SUBSTITUTE(F$1,"standard",""),"|Float","")&amp;IF(OR($L2240=TRUE,$A2240=0,MOD($A2240,ChapterTable!$R$20)&lt;&gt;0),"","보스")&amp;"인게임누적곱배수",ChapterTable!$R:$S,2,0)^D2240
    +VLOOKUP(SUBSTITUTE(SUBSTITUTE(F$1,"standard",""),"|Float","")&amp;IF(OR($L2240=TRUE,$A2240=0,MOD($A2240,ChapterTable!$R$20)&lt;&gt;0),"","보스")&amp;"인게임누적합배수",ChapterTable!$R:$S,2,0)*D2240)
  )
  )
  )
)</f>
        <v>248562.94057345387</v>
      </c>
      <c r="G2240" t="s">
        <v>715</v>
      </c>
      <c r="J2240" t="str">
        <f>IF(ISBLANK(I2240),"",
IFERROR(VLOOKUP(I2240,[1]StringTable!$1:$1048576,MATCH("kor|String",[1]StringTable!$1:$1,0),0),
"스트링없음"))</f>
        <v/>
      </c>
      <c r="L2240" t="b">
        <v>1</v>
      </c>
      <c r="N2240" t="str">
        <f>IF(ISBLANK(M2240),"",IF(ISERROR(VLOOKUP(M2240,MapTable!$A:$A,1,0)),"맵없음",""))</f>
        <v/>
      </c>
      <c r="O2240">
        <f t="shared" si="246"/>
        <v>95</v>
      </c>
      <c r="Q2240">
        <f t="shared" si="247"/>
        <v>95</v>
      </c>
      <c r="R2240" t="b">
        <f t="shared" ca="1" si="248"/>
        <v>1</v>
      </c>
      <c r="T2240" t="b">
        <f t="shared" ca="1" si="249"/>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252"/>
        <v>0.2</v>
      </c>
      <c r="AJ2240">
        <f t="shared" si="250"/>
        <v>0.27466666000000001</v>
      </c>
      <c r="AK2240">
        <f t="shared" si="251"/>
        <v>1</v>
      </c>
      <c r="AL2240">
        <f t="shared" si="253"/>
        <v>7</v>
      </c>
    </row>
    <row r="2241" spans="1:38" hidden="1" x14ac:dyDescent="0.3">
      <c r="A2241">
        <v>22</v>
      </c>
      <c r="B2241">
        <v>50</v>
      </c>
      <c r="C2241">
        <f>IF(OR($L2241=TRUE,$A2241=0,MOD($A2241,ChapterTable!$R$20)&lt;&gt;0),
MAX(0,INT(($B2241+ChapterTable!$P$26+VLOOKUP(SUBSTITUTE(C$1,"성장단계","")&amp;"단계오프셋",ChapterTable!$R:$S,2,0))/ChapterTable!$P$23)),
MAX(0,INT(($B2241+ChapterTable!$R$26+VLOOKUP(SUBSTITUTE(C$1,"성장단계","")&amp;"보스단계오프셋",ChapterTable!$R:$S,2,0))/ChapterTable!$R$23)))</f>
        <v>5</v>
      </c>
      <c r="D2241">
        <f>IF(OR($L2241=TRUE,$A2241=0,MOD($A2241,ChapterTable!$R$20)&lt;&gt;0),
MAX(0,INT(($B2241+ChapterTable!$P$26+VLOOKUP(SUBSTITUTE(D$1,"성장단계","")&amp;"단계오프셋",ChapterTable!$R:$S,2,0))/ChapterTable!$P$23)),
MAX(0,INT(($B2241+ChapterTable!$R$26+VLOOKUP(SUBSTITUTE(D$1,"성장단계","")&amp;"보스단계오프셋",ChapterTable!$R:$S,2,0))/ChapterTable!$R$23)))</f>
        <v>4</v>
      </c>
      <c r="E2241" s="1">
        <f ca="1">IF(AND($A2241=0,$B2241=1),
    VLOOKUP(1,ChapterTable!$1:$1048576,MATCH("최종"&amp;SUBSTITUTE(SUBSTITUTE(E$1,"standard",""),"|Float",""),ChapterTable!$1:$1,0),0)*ChapterTable!$P$17,
  IF(AND($A2241=0,$B2241=0),
    E2242,
  IF($B2241=0,
    VLOOKUP($A2241,ChapterTable!$1:$1048576,MATCH("최종"&amp;SUBSTITUTE(SUBSTITUTE(E$1,"standard",""),"|Float",""),ChapterTable!$1:$1,0),0),
  IF($B2241=1,
    IF($L2241=FALSE,
      VLOOKUP($A2241,ChapterTable!$1:$1048576,MATCH("최종"&amp;SUBSTITUTE(SUBSTITUTE(E$1,"standard",""),"|Float",""),ChapterTable!$1:$1,0),0),
      VLOOKUP($A2241-ChapterTable!$P$11,ChapterTable!$1:$1048576,MATCH("최종"&amp;SUBSTITUTE(SUBSTITUTE(E$1,"standard",""),"|Float",""),ChapterTable!$1:$1,0),0)*ChapterTable!$P$14
    ),
  OFFSET(E2241,-$B2241+IF($L2241,1,0),0)*IF($B2241&gt;OFFSET($B2241,1,0),ChapterTable!$R$17,1)*
    (VLOOKUP(SUBSTITUTE(SUBSTITUTE(E$1,"standard",""),"|Float","")&amp;IF(OR($L2241=TRUE,$A2241=0,MOD($A2241,ChapterTable!$R$20)&lt;&gt;0),"","보스")&amp;"인게임누적곱배수",ChapterTable!$R:$S,2,0)^C2241
    +VLOOKUP(SUBSTITUTE(SUBSTITUTE(E$1,"standard",""),"|Float","")&amp;IF(OR($L2241=TRUE,$A2241=0,MOD($A2241,ChapterTable!$R$20)&lt;&gt;0),"","보스")&amp;"인게임누적합배수",ChapterTable!$R:$S,2,0)*C2241)
  )
  )
  )
)</f>
        <v>1193102.1147525785</v>
      </c>
      <c r="F2241" s="1">
        <f ca="1">IF(AND($A2241=0,$B2241=1),
    VLOOKUP(1,ChapterTable!$1:$1048576,MATCH("최종"&amp;SUBSTITUTE(SUBSTITUTE(F$1,"standard",""),"|Float",""),ChapterTable!$1:$1,0),0)*ChapterTable!$P$17,
  IF(AND($A2241=0,$B2241=0),
    F2242,
  IF($B2241=0,
    VLOOKUP($A2241,ChapterTable!$1:$1048576,MATCH("최종"&amp;SUBSTITUTE(SUBSTITUTE(F$1,"standard",""),"|Float",""),ChapterTable!$1:$1,0),0),
  IF($B2241=1,
    IF($L2241=FALSE,
      VLOOKUP($A2241,ChapterTable!$1:$1048576,MATCH("최종"&amp;SUBSTITUTE(SUBSTITUTE(F$1,"standard",""),"|Float",""),ChapterTable!$1:$1,0),0),
      VLOOKUP($A2241-ChapterTable!$P$11,ChapterTable!$1:$1048576,MATCH("최종"&amp;SUBSTITUTE(SUBSTITUTE(F$1,"standard",""),"|Float",""),ChapterTable!$1:$1,0),0)*ChapterTable!$P$14
    ),
  OFFSET(F2241,-$B2241+IF($L2241,1,0),0)*
    (VLOOKUP(SUBSTITUTE(SUBSTITUTE(F$1,"standard",""),"|Float","")&amp;IF(OR($L2241=TRUE,$A2241=0,MOD($A2241,ChapterTable!$R$20)&lt;&gt;0),"","보스")&amp;"인게임누적곱배수",ChapterTable!$R:$S,2,0)^D2241
    +VLOOKUP(SUBSTITUTE(SUBSTITUTE(F$1,"standard",""),"|Float","")&amp;IF(OR($L2241=TRUE,$A2241=0,MOD($A2241,ChapterTable!$R$20)&lt;&gt;0),"","보스")&amp;"인게임누적합배수",ChapterTable!$R:$S,2,0)*D2241)
  )
  )
  )
)</f>
        <v>248562.94057345387</v>
      </c>
      <c r="G2241" t="s">
        <v>715</v>
      </c>
      <c r="J2241" t="str">
        <f>IF(ISBLANK(I2241),"",
IFERROR(VLOOKUP(I2241,[1]StringTable!$1:$1048576,MATCH("kor|String",[1]StringTable!$1:$1,0),0),
"스트링없음"))</f>
        <v/>
      </c>
      <c r="L2241" t="b">
        <v>1</v>
      </c>
      <c r="N2241" t="str">
        <f>IF(ISBLANK(M2241),"",IF(ISERROR(VLOOKUP(M2241,MapTable!$A:$A,1,0)),"맵없음",""))</f>
        <v/>
      </c>
      <c r="O2241">
        <f t="shared" si="246"/>
        <v>25</v>
      </c>
      <c r="Q2241">
        <f t="shared" si="247"/>
        <v>25</v>
      </c>
      <c r="R2241" t="b">
        <f t="shared" ca="1" si="248"/>
        <v>0</v>
      </c>
      <c r="T2241" t="b">
        <f t="shared" ca="1" si="249"/>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252"/>
        <v>0.2</v>
      </c>
      <c r="AJ2241">
        <f t="shared" si="250"/>
        <v>1</v>
      </c>
      <c r="AK2241">
        <f t="shared" si="251"/>
        <v>1</v>
      </c>
      <c r="AL2241">
        <f t="shared" si="253"/>
        <v>7</v>
      </c>
    </row>
    <row r="2242" spans="1:38" hidden="1" x14ac:dyDescent="0.3">
      <c r="A2242">
        <v>23</v>
      </c>
      <c r="B2242">
        <v>1</v>
      </c>
      <c r="C2242">
        <f>IF(OR($L2242=TRUE,$A2242=0,MOD($A2242,ChapterTable!$R$20)&lt;&gt;0),
MAX(0,INT(($B2242+ChapterTable!$P$26+VLOOKUP(SUBSTITUTE(C$1,"성장단계","")&amp;"단계오프셋",ChapterTable!$R:$S,2,0))/ChapterTable!$P$23)),
MAX(0,INT(($B2242+ChapterTable!$R$26+VLOOKUP(SUBSTITUTE(C$1,"성장단계","")&amp;"보스단계오프셋",ChapterTable!$R:$S,2,0))/ChapterTable!$R$23)))</f>
        <v>0</v>
      </c>
      <c r="D2242">
        <f>IF(OR($L2242=TRUE,$A2242=0,MOD($A2242,ChapterTable!$R$20)&lt;&gt;0),
MAX(0,INT(($B2242+ChapterTable!$P$26+VLOOKUP(SUBSTITUTE(D$1,"성장단계","")&amp;"단계오프셋",ChapterTable!$R:$S,2,0))/ChapterTable!$P$23)),
MAX(0,INT(($B2242+ChapterTable!$R$26+VLOOKUP(SUBSTITUTE(D$1,"성장단계","")&amp;"보스단계오프셋",ChapterTable!$R:$S,2,0))/ChapterTable!$R$23)))</f>
        <v>0</v>
      </c>
      <c r="E2242" s="1">
        <f ca="1">IF(AND($A2242=0,$B2242=1),
    VLOOKUP(1,ChapterTable!$1:$1048576,MATCH("최종"&amp;SUBSTITUTE(SUBSTITUTE(E$1,"standard",""),"|Float",""),ChapterTable!$1:$1,0),0)*ChapterTable!$P$17,
  IF(AND($A2242=0,$B2242=0),
    E2243,
  IF($B2242=0,
    VLOOKUP($A2242,ChapterTable!$1:$1048576,MATCH("최종"&amp;SUBSTITUTE(SUBSTITUTE(E$1,"standard",""),"|Float",""),ChapterTable!$1:$1,0),0),
  IF($B2242=1,
    IF($L2242=FALSE,
      VLOOKUP($A2242,ChapterTable!$1:$1048576,MATCH("최종"&amp;SUBSTITUTE(SUBSTITUTE(E$1,"standard",""),"|Float",""),ChapterTable!$1:$1,0),0),
      VLOOKUP($A2242-ChapterTable!$P$11,ChapterTable!$1:$1048576,MATCH("최종"&amp;SUBSTITUTE(SUBSTITUTE(E$1,"standard",""),"|Float",""),ChapterTable!$1:$1,0),0)*ChapterTable!$P$14
    ),
  OFFSET(E2242,-$B2242+IF($L2242,1,0),0)*IF($B2242&gt;OFFSET($B2242,1,0),ChapterTable!$R$17,1)*
    (VLOOKUP(SUBSTITUTE(SUBSTITUTE(E$1,"standard",""),"|Float","")&amp;IF(OR($L2242=TRUE,$A2242=0,MOD($A2242,ChapterTable!$R$20)&lt;&gt;0),"","보스")&amp;"인게임누적곱배수",ChapterTable!$R:$S,2,0)^C2242
    +VLOOKUP(SUBSTITUTE(SUBSTITUTE(E$1,"standard",""),"|Float","")&amp;IF(OR($L2242=TRUE,$A2242=0,MOD($A2242,ChapterTable!$R$20)&lt;&gt;0),"","보스")&amp;"인게임누적합배수",ChapterTable!$R:$S,2,0)*C2242)
  )
  )
  )
)</f>
        <v>688328.14312648773</v>
      </c>
      <c r="F2242" s="1">
        <f ca="1">IF(AND($A2242=0,$B2242=1),
    VLOOKUP(1,ChapterTable!$1:$1048576,MATCH("최종"&amp;SUBSTITUTE(SUBSTITUTE(F$1,"standard",""),"|Float",""),ChapterTable!$1:$1,0),0)*ChapterTable!$P$17,
  IF(AND($A2242=0,$B2242=0),
    F2243,
  IF($B2242=0,
    VLOOKUP($A2242,ChapterTable!$1:$1048576,MATCH("최종"&amp;SUBSTITUTE(SUBSTITUTE(F$1,"standard",""),"|Float",""),ChapterTable!$1:$1,0),0),
  IF($B2242=1,
    IF($L2242=FALSE,
      VLOOKUP($A2242,ChapterTable!$1:$1048576,MATCH("최종"&amp;SUBSTITUTE(SUBSTITUTE(F$1,"standard",""),"|Float",""),ChapterTable!$1:$1,0),0),
      VLOOKUP($A2242-ChapterTable!$P$11,ChapterTable!$1:$1048576,MATCH("최종"&amp;SUBSTITUTE(SUBSTITUTE(F$1,"standard",""),"|Float",""),ChapterTable!$1:$1,0),0)*ChapterTable!$P$14
    ),
  OFFSET(F2242,-$B2242+IF($L2242,1,0),0)*
    (VLOOKUP(SUBSTITUTE(SUBSTITUTE(F$1,"standard",""),"|Float","")&amp;IF(OR($L2242=TRUE,$A2242=0,MOD($A2242,ChapterTable!$R$20)&lt;&gt;0),"","보스")&amp;"인게임누적곱배수",ChapterTable!$R:$S,2,0)^D2242
    +VLOOKUP(SUBSTITUTE(SUBSTITUTE(F$1,"standard",""),"|Float","")&amp;IF(OR($L2242=TRUE,$A2242=0,MOD($A2242,ChapterTable!$R$20)&lt;&gt;0),"","보스")&amp;"인게임누적합배수",ChapterTable!$R:$S,2,0)*D2242)
  )
  )
  )
)</f>
        <v>286803.39296936989</v>
      </c>
      <c r="G2242" t="s">
        <v>715</v>
      </c>
      <c r="J2242" t="str">
        <f>IF(ISBLANK(I2242),"",
IFERROR(VLOOKUP(I2242,[1]StringTable!$1:$1048576,MATCH("kor|String",[1]StringTable!$1:$1,0),0),
"스트링없음"))</f>
        <v/>
      </c>
      <c r="L2242" t="b">
        <v>1</v>
      </c>
      <c r="N2242" t="str">
        <f>IF(ISBLANK(M2242),"",IF(ISERROR(VLOOKUP(M2242,MapTable!$A:$A,1,0)),"맵없음",""))</f>
        <v/>
      </c>
      <c r="O2242">
        <f t="shared" si="246"/>
        <v>1</v>
      </c>
      <c r="Q2242">
        <f t="shared" si="247"/>
        <v>1</v>
      </c>
      <c r="R2242" t="b">
        <f t="shared" ca="1" si="248"/>
        <v>1</v>
      </c>
      <c r="T2242" t="b">
        <f t="shared" ca="1" si="249"/>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252"/>
        <v>1</v>
      </c>
      <c r="AJ2242">
        <f t="shared" si="250"/>
        <v>1</v>
      </c>
      <c r="AK2242">
        <f t="shared" si="251"/>
        <v>1</v>
      </c>
      <c r="AL2242">
        <f t="shared" si="253"/>
        <v>8</v>
      </c>
    </row>
    <row r="2243" spans="1:38" hidden="1" x14ac:dyDescent="0.3">
      <c r="A2243">
        <v>23</v>
      </c>
      <c r="B2243">
        <v>2</v>
      </c>
      <c r="C2243">
        <f>IF(OR($L2243=TRUE,$A2243=0,MOD($A2243,ChapterTable!$R$20)&lt;&gt;0),
MAX(0,INT(($B2243+ChapterTable!$P$26+VLOOKUP(SUBSTITUTE(C$1,"성장단계","")&amp;"단계오프셋",ChapterTable!$R:$S,2,0))/ChapterTable!$P$23)),
MAX(0,INT(($B2243+ChapterTable!$R$26+VLOOKUP(SUBSTITUTE(C$1,"성장단계","")&amp;"보스단계오프셋",ChapterTable!$R:$S,2,0))/ChapterTable!$R$23)))</f>
        <v>0</v>
      </c>
      <c r="D2243">
        <f>IF(OR($L2243=TRUE,$A2243=0,MOD($A2243,ChapterTable!$R$20)&lt;&gt;0),
MAX(0,INT(($B2243+ChapterTable!$P$26+VLOOKUP(SUBSTITUTE(D$1,"성장단계","")&amp;"단계오프셋",ChapterTable!$R:$S,2,0))/ChapterTable!$P$23)),
MAX(0,INT(($B2243+ChapterTable!$R$26+VLOOKUP(SUBSTITUTE(D$1,"성장단계","")&amp;"보스단계오프셋",ChapterTable!$R:$S,2,0))/ChapterTable!$R$23)))</f>
        <v>0</v>
      </c>
      <c r="E2243" s="1">
        <f ca="1">IF(AND($A2243=0,$B2243=1),
    VLOOKUP(1,ChapterTable!$1:$1048576,MATCH("최종"&amp;SUBSTITUTE(SUBSTITUTE(E$1,"standard",""),"|Float",""),ChapterTable!$1:$1,0),0)*ChapterTable!$P$17,
  IF(AND($A2243=0,$B2243=0),
    E2244,
  IF($B2243=0,
    VLOOKUP($A2243,ChapterTable!$1:$1048576,MATCH("최종"&amp;SUBSTITUTE(SUBSTITUTE(E$1,"standard",""),"|Float",""),ChapterTable!$1:$1,0),0),
  IF($B2243=1,
    IF($L2243=FALSE,
      VLOOKUP($A2243,ChapterTable!$1:$1048576,MATCH("최종"&amp;SUBSTITUTE(SUBSTITUTE(E$1,"standard",""),"|Float",""),ChapterTable!$1:$1,0),0),
      VLOOKUP($A2243-ChapterTable!$P$11,ChapterTable!$1:$1048576,MATCH("최종"&amp;SUBSTITUTE(SUBSTITUTE(E$1,"standard",""),"|Float",""),ChapterTable!$1:$1,0),0)*ChapterTable!$P$14
    ),
  OFFSET(E2243,-$B2243+IF($L2243,1,0),0)*IF($B2243&gt;OFFSET($B2243,1,0),ChapterTable!$R$17,1)*
    (VLOOKUP(SUBSTITUTE(SUBSTITUTE(E$1,"standard",""),"|Float","")&amp;IF(OR($L2243=TRUE,$A2243=0,MOD($A2243,ChapterTable!$R$20)&lt;&gt;0),"","보스")&amp;"인게임누적곱배수",ChapterTable!$R:$S,2,0)^C2243
    +VLOOKUP(SUBSTITUTE(SUBSTITUTE(E$1,"standard",""),"|Float","")&amp;IF(OR($L2243=TRUE,$A2243=0,MOD($A2243,ChapterTable!$R$20)&lt;&gt;0),"","보스")&amp;"인게임누적합배수",ChapterTable!$R:$S,2,0)*C2243)
  )
  )
  )
)</f>
        <v>688328.14312648773</v>
      </c>
      <c r="F2243" s="1">
        <f ca="1">IF(AND($A2243=0,$B2243=1),
    VLOOKUP(1,ChapterTable!$1:$1048576,MATCH("최종"&amp;SUBSTITUTE(SUBSTITUTE(F$1,"standard",""),"|Float",""),ChapterTable!$1:$1,0),0)*ChapterTable!$P$17,
  IF(AND($A2243=0,$B2243=0),
    F2244,
  IF($B2243=0,
    VLOOKUP($A2243,ChapterTable!$1:$1048576,MATCH("최종"&amp;SUBSTITUTE(SUBSTITUTE(F$1,"standard",""),"|Float",""),ChapterTable!$1:$1,0),0),
  IF($B2243=1,
    IF($L2243=FALSE,
      VLOOKUP($A2243,ChapterTable!$1:$1048576,MATCH("최종"&amp;SUBSTITUTE(SUBSTITUTE(F$1,"standard",""),"|Float",""),ChapterTable!$1:$1,0),0),
      VLOOKUP($A2243-ChapterTable!$P$11,ChapterTable!$1:$1048576,MATCH("최종"&amp;SUBSTITUTE(SUBSTITUTE(F$1,"standard",""),"|Float",""),ChapterTable!$1:$1,0),0)*ChapterTable!$P$14
    ),
  OFFSET(F2243,-$B2243+IF($L2243,1,0),0)*
    (VLOOKUP(SUBSTITUTE(SUBSTITUTE(F$1,"standard",""),"|Float","")&amp;IF(OR($L2243=TRUE,$A2243=0,MOD($A2243,ChapterTable!$R$20)&lt;&gt;0),"","보스")&amp;"인게임누적곱배수",ChapterTable!$R:$S,2,0)^D2243
    +VLOOKUP(SUBSTITUTE(SUBSTITUTE(F$1,"standard",""),"|Float","")&amp;IF(OR($L2243=TRUE,$A2243=0,MOD($A2243,ChapterTable!$R$20)&lt;&gt;0),"","보스")&amp;"인게임누적합배수",ChapterTable!$R:$S,2,0)*D2243)
  )
  )
  )
)</f>
        <v>286803.39296936989</v>
      </c>
      <c r="G2243" t="s">
        <v>715</v>
      </c>
      <c r="J2243" t="str">
        <f>IF(ISBLANK(I2243),"",
IFERROR(VLOOKUP(I2243,[1]StringTable!$1:$1048576,MATCH("kor|String",[1]StringTable!$1:$1,0),0),
"스트링없음"))</f>
        <v/>
      </c>
      <c r="L2243" t="b">
        <v>1</v>
      </c>
      <c r="N2243" t="str">
        <f>IF(ISBLANK(M2243),"",IF(ISERROR(VLOOKUP(M2243,MapTable!$A:$A,1,0)),"맵없음",""))</f>
        <v/>
      </c>
      <c r="O2243">
        <f t="shared" ref="O2243:O2306" si="254">IF(B2243=0,0,
  IF(AND(L2243=FALSE,A2243&lt;&gt;0,MOD(A2243,7)=0),21,
  IF(MOD(B2243,10)=0,INT(B2243/10)-1+21,
  IF(MOD(B2243,10)=5,11,
  IF(MOD(B2243,10)=9,INT(B2243/10)+91,
  INT(B2243/10+1))))))</f>
        <v>1</v>
      </c>
      <c r="Q2243">
        <f t="shared" ref="Q2243:Q2306" si="255">IF(ISBLANK(P2243),O2243,P2243)</f>
        <v>1</v>
      </c>
      <c r="R2243" t="b">
        <f t="shared" ref="R2243:R2306" ca="1" si="256">IF(OR(B2243=0,OFFSET(B2243,1,0)=0),FALSE,
IF(AND(L2243,B2243&lt;OFFSET(B2243,1,0)),TRUE,
IF(AND(OFFSET(O2243,1,0)&gt;=21,OFFSET(O2243,1,0)&lt;=25),TRUE,FALSE)))</f>
        <v>1</v>
      </c>
      <c r="T2243" t="b">
        <f t="shared" ref="T2243:T2306" ca="1" si="257">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252"/>
        <v>1</v>
      </c>
      <c r="AJ2243">
        <f t="shared" ref="AJ2243:AJ2306" si="258">IF(B2243=0,0,
IF(MOD(B2243,10)=0,1,
IF(INT((B2243-1)/10)+1=1,1,
IF(INT((B2243-1)/10)+1=2,0.546666666,
IF(INT((B2243-1)/10)+1=3,0.395555555,
IF(INT((B2243-1)/10)+1=4,0.32,
IF(INT((B2243-1)/10)+1=5,0.27466666,
"이상")))))))</f>
        <v>1</v>
      </c>
      <c r="AK2243">
        <f t="shared" ref="AK2243:AK2306" si="259">IF(B2243=0,0,
IF(B2243=20,2,
IF(B2243=30,3,
IF(B2243=40,4,
1))))</f>
        <v>1</v>
      </c>
      <c r="AL2243">
        <f t="shared" si="253"/>
        <v>8</v>
      </c>
    </row>
    <row r="2244" spans="1:38" hidden="1" x14ac:dyDescent="0.3">
      <c r="A2244">
        <v>23</v>
      </c>
      <c r="B2244">
        <v>3</v>
      </c>
      <c r="C2244">
        <f>IF(OR($L2244=TRUE,$A2244=0,MOD($A2244,ChapterTable!$R$20)&lt;&gt;0),
MAX(0,INT(($B2244+ChapterTable!$P$26+VLOOKUP(SUBSTITUTE(C$1,"성장단계","")&amp;"단계오프셋",ChapterTable!$R:$S,2,0))/ChapterTable!$P$23)),
MAX(0,INT(($B2244+ChapterTable!$R$26+VLOOKUP(SUBSTITUTE(C$1,"성장단계","")&amp;"보스단계오프셋",ChapterTable!$R:$S,2,0))/ChapterTable!$R$23)))</f>
        <v>0</v>
      </c>
      <c r="D2244">
        <f>IF(OR($L2244=TRUE,$A2244=0,MOD($A2244,ChapterTable!$R$20)&lt;&gt;0),
MAX(0,INT(($B2244+ChapterTable!$P$26+VLOOKUP(SUBSTITUTE(D$1,"성장단계","")&amp;"단계오프셋",ChapterTable!$R:$S,2,0))/ChapterTable!$P$23)),
MAX(0,INT(($B2244+ChapterTable!$R$26+VLOOKUP(SUBSTITUTE(D$1,"성장단계","")&amp;"보스단계오프셋",ChapterTable!$R:$S,2,0))/ChapterTable!$R$23)))</f>
        <v>0</v>
      </c>
      <c r="E2244" s="1">
        <f ca="1">IF(AND($A2244=0,$B2244=1),
    VLOOKUP(1,ChapterTable!$1:$1048576,MATCH("최종"&amp;SUBSTITUTE(SUBSTITUTE(E$1,"standard",""),"|Float",""),ChapterTable!$1:$1,0),0)*ChapterTable!$P$17,
  IF(AND($A2244=0,$B2244=0),
    E2245,
  IF($B2244=0,
    VLOOKUP($A2244,ChapterTable!$1:$1048576,MATCH("최종"&amp;SUBSTITUTE(SUBSTITUTE(E$1,"standard",""),"|Float",""),ChapterTable!$1:$1,0),0),
  IF($B2244=1,
    IF($L2244=FALSE,
      VLOOKUP($A2244,ChapterTable!$1:$1048576,MATCH("최종"&amp;SUBSTITUTE(SUBSTITUTE(E$1,"standard",""),"|Float",""),ChapterTable!$1:$1,0),0),
      VLOOKUP($A2244-ChapterTable!$P$11,ChapterTable!$1:$1048576,MATCH("최종"&amp;SUBSTITUTE(SUBSTITUTE(E$1,"standard",""),"|Float",""),ChapterTable!$1:$1,0),0)*ChapterTable!$P$14
    ),
  OFFSET(E2244,-$B2244+IF($L2244,1,0),0)*IF($B2244&gt;OFFSET($B2244,1,0),ChapterTable!$R$17,1)*
    (VLOOKUP(SUBSTITUTE(SUBSTITUTE(E$1,"standard",""),"|Float","")&amp;IF(OR($L2244=TRUE,$A2244=0,MOD($A2244,ChapterTable!$R$20)&lt;&gt;0),"","보스")&amp;"인게임누적곱배수",ChapterTable!$R:$S,2,0)^C2244
    +VLOOKUP(SUBSTITUTE(SUBSTITUTE(E$1,"standard",""),"|Float","")&amp;IF(OR($L2244=TRUE,$A2244=0,MOD($A2244,ChapterTable!$R$20)&lt;&gt;0),"","보스")&amp;"인게임누적합배수",ChapterTable!$R:$S,2,0)*C2244)
  )
  )
  )
)</f>
        <v>688328.14312648773</v>
      </c>
      <c r="F2244" s="1">
        <f ca="1">IF(AND($A2244=0,$B2244=1),
    VLOOKUP(1,ChapterTable!$1:$1048576,MATCH("최종"&amp;SUBSTITUTE(SUBSTITUTE(F$1,"standard",""),"|Float",""),ChapterTable!$1:$1,0),0)*ChapterTable!$P$17,
  IF(AND($A2244=0,$B2244=0),
    F2245,
  IF($B2244=0,
    VLOOKUP($A2244,ChapterTable!$1:$1048576,MATCH("최종"&amp;SUBSTITUTE(SUBSTITUTE(F$1,"standard",""),"|Float",""),ChapterTable!$1:$1,0),0),
  IF($B2244=1,
    IF($L2244=FALSE,
      VLOOKUP($A2244,ChapterTable!$1:$1048576,MATCH("최종"&amp;SUBSTITUTE(SUBSTITUTE(F$1,"standard",""),"|Float",""),ChapterTable!$1:$1,0),0),
      VLOOKUP($A2244-ChapterTable!$P$11,ChapterTable!$1:$1048576,MATCH("최종"&amp;SUBSTITUTE(SUBSTITUTE(F$1,"standard",""),"|Float",""),ChapterTable!$1:$1,0),0)*ChapterTable!$P$14
    ),
  OFFSET(F2244,-$B2244+IF($L2244,1,0),0)*
    (VLOOKUP(SUBSTITUTE(SUBSTITUTE(F$1,"standard",""),"|Float","")&amp;IF(OR($L2244=TRUE,$A2244=0,MOD($A2244,ChapterTable!$R$20)&lt;&gt;0),"","보스")&amp;"인게임누적곱배수",ChapterTable!$R:$S,2,0)^D2244
    +VLOOKUP(SUBSTITUTE(SUBSTITUTE(F$1,"standard",""),"|Float","")&amp;IF(OR($L2244=TRUE,$A2244=0,MOD($A2244,ChapterTable!$R$20)&lt;&gt;0),"","보스")&amp;"인게임누적합배수",ChapterTable!$R:$S,2,0)*D2244)
  )
  )
  )
)</f>
        <v>286803.39296936989</v>
      </c>
      <c r="G2244" t="s">
        <v>715</v>
      </c>
      <c r="J2244" t="str">
        <f>IF(ISBLANK(I2244),"",
IFERROR(VLOOKUP(I2244,[1]StringTable!$1:$1048576,MATCH("kor|String",[1]StringTable!$1:$1,0),0),
"스트링없음"))</f>
        <v/>
      </c>
      <c r="L2244" t="b">
        <v>1</v>
      </c>
      <c r="N2244" t="str">
        <f>IF(ISBLANK(M2244),"",IF(ISERROR(VLOOKUP(M2244,MapTable!$A:$A,1,0)),"맵없음",""))</f>
        <v/>
      </c>
      <c r="O2244">
        <f t="shared" si="254"/>
        <v>1</v>
      </c>
      <c r="Q2244">
        <f t="shared" si="255"/>
        <v>1</v>
      </c>
      <c r="R2244" t="b">
        <f t="shared" ca="1" si="256"/>
        <v>1</v>
      </c>
      <c r="T2244" t="b">
        <f t="shared" ca="1" si="257"/>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260">IF(B2244=0,0,1/(INT((B2244-1)/10)+1))</f>
        <v>1</v>
      </c>
      <c r="AJ2244">
        <f t="shared" si="258"/>
        <v>1</v>
      </c>
      <c r="AK2244">
        <f t="shared" si="259"/>
        <v>1</v>
      </c>
      <c r="AL2244">
        <f t="shared" si="253"/>
        <v>8</v>
      </c>
    </row>
    <row r="2245" spans="1:38" hidden="1" x14ac:dyDescent="0.3">
      <c r="A2245">
        <v>23</v>
      </c>
      <c r="B2245">
        <v>4</v>
      </c>
      <c r="C2245">
        <f>IF(OR($L2245=TRUE,$A2245=0,MOD($A2245,ChapterTable!$R$20)&lt;&gt;0),
MAX(0,INT(($B2245+ChapterTable!$P$26+VLOOKUP(SUBSTITUTE(C$1,"성장단계","")&amp;"단계오프셋",ChapterTable!$R:$S,2,0))/ChapterTable!$P$23)),
MAX(0,INT(($B2245+ChapterTable!$R$26+VLOOKUP(SUBSTITUTE(C$1,"성장단계","")&amp;"보스단계오프셋",ChapterTable!$R:$S,2,0))/ChapterTable!$R$23)))</f>
        <v>0</v>
      </c>
      <c r="D2245">
        <f>IF(OR($L2245=TRUE,$A2245=0,MOD($A2245,ChapterTable!$R$20)&lt;&gt;0),
MAX(0,INT(($B2245+ChapterTable!$P$26+VLOOKUP(SUBSTITUTE(D$1,"성장단계","")&amp;"단계오프셋",ChapterTable!$R:$S,2,0))/ChapterTable!$P$23)),
MAX(0,INT(($B2245+ChapterTable!$R$26+VLOOKUP(SUBSTITUTE(D$1,"성장단계","")&amp;"보스단계오프셋",ChapterTable!$R:$S,2,0))/ChapterTable!$R$23)))</f>
        <v>0</v>
      </c>
      <c r="E2245" s="1">
        <f ca="1">IF(AND($A2245=0,$B2245=1),
    VLOOKUP(1,ChapterTable!$1:$1048576,MATCH("최종"&amp;SUBSTITUTE(SUBSTITUTE(E$1,"standard",""),"|Float",""),ChapterTable!$1:$1,0),0)*ChapterTable!$P$17,
  IF(AND($A2245=0,$B2245=0),
    E2246,
  IF($B2245=0,
    VLOOKUP($A2245,ChapterTable!$1:$1048576,MATCH("최종"&amp;SUBSTITUTE(SUBSTITUTE(E$1,"standard",""),"|Float",""),ChapterTable!$1:$1,0),0),
  IF($B2245=1,
    IF($L2245=FALSE,
      VLOOKUP($A2245,ChapterTable!$1:$1048576,MATCH("최종"&amp;SUBSTITUTE(SUBSTITUTE(E$1,"standard",""),"|Float",""),ChapterTable!$1:$1,0),0),
      VLOOKUP($A2245-ChapterTable!$P$11,ChapterTable!$1:$1048576,MATCH("최종"&amp;SUBSTITUTE(SUBSTITUTE(E$1,"standard",""),"|Float",""),ChapterTable!$1:$1,0),0)*ChapterTable!$P$14
    ),
  OFFSET(E2245,-$B2245+IF($L2245,1,0),0)*IF($B2245&gt;OFFSET($B2245,1,0),ChapterTable!$R$17,1)*
    (VLOOKUP(SUBSTITUTE(SUBSTITUTE(E$1,"standard",""),"|Float","")&amp;IF(OR($L2245=TRUE,$A2245=0,MOD($A2245,ChapterTable!$R$20)&lt;&gt;0),"","보스")&amp;"인게임누적곱배수",ChapterTable!$R:$S,2,0)^C2245
    +VLOOKUP(SUBSTITUTE(SUBSTITUTE(E$1,"standard",""),"|Float","")&amp;IF(OR($L2245=TRUE,$A2245=0,MOD($A2245,ChapterTable!$R$20)&lt;&gt;0),"","보스")&amp;"인게임누적합배수",ChapterTable!$R:$S,2,0)*C2245)
  )
  )
  )
)</f>
        <v>688328.14312648773</v>
      </c>
      <c r="F2245" s="1">
        <f ca="1">IF(AND($A2245=0,$B2245=1),
    VLOOKUP(1,ChapterTable!$1:$1048576,MATCH("최종"&amp;SUBSTITUTE(SUBSTITUTE(F$1,"standard",""),"|Float",""),ChapterTable!$1:$1,0),0)*ChapterTable!$P$17,
  IF(AND($A2245=0,$B2245=0),
    F2246,
  IF($B2245=0,
    VLOOKUP($A2245,ChapterTable!$1:$1048576,MATCH("최종"&amp;SUBSTITUTE(SUBSTITUTE(F$1,"standard",""),"|Float",""),ChapterTable!$1:$1,0),0),
  IF($B2245=1,
    IF($L2245=FALSE,
      VLOOKUP($A2245,ChapterTable!$1:$1048576,MATCH("최종"&amp;SUBSTITUTE(SUBSTITUTE(F$1,"standard",""),"|Float",""),ChapterTable!$1:$1,0),0),
      VLOOKUP($A2245-ChapterTable!$P$11,ChapterTable!$1:$1048576,MATCH("최종"&amp;SUBSTITUTE(SUBSTITUTE(F$1,"standard",""),"|Float",""),ChapterTable!$1:$1,0),0)*ChapterTable!$P$14
    ),
  OFFSET(F2245,-$B2245+IF($L2245,1,0),0)*
    (VLOOKUP(SUBSTITUTE(SUBSTITUTE(F$1,"standard",""),"|Float","")&amp;IF(OR($L2245=TRUE,$A2245=0,MOD($A2245,ChapterTable!$R$20)&lt;&gt;0),"","보스")&amp;"인게임누적곱배수",ChapterTable!$R:$S,2,0)^D2245
    +VLOOKUP(SUBSTITUTE(SUBSTITUTE(F$1,"standard",""),"|Float","")&amp;IF(OR($L2245=TRUE,$A2245=0,MOD($A2245,ChapterTable!$R$20)&lt;&gt;0),"","보스")&amp;"인게임누적합배수",ChapterTable!$R:$S,2,0)*D2245)
  )
  )
  )
)</f>
        <v>286803.39296936989</v>
      </c>
      <c r="G2245" t="s">
        <v>715</v>
      </c>
      <c r="J2245" t="str">
        <f>IF(ISBLANK(I2245),"",
IFERROR(VLOOKUP(I2245,[1]StringTable!$1:$1048576,MATCH("kor|String",[1]StringTable!$1:$1,0),0),
"스트링없음"))</f>
        <v/>
      </c>
      <c r="L2245" t="b">
        <v>1</v>
      </c>
      <c r="N2245" t="str">
        <f>IF(ISBLANK(M2245),"",IF(ISERROR(VLOOKUP(M2245,MapTable!$A:$A,1,0)),"맵없음",""))</f>
        <v/>
      </c>
      <c r="O2245">
        <f t="shared" si="254"/>
        <v>1</v>
      </c>
      <c r="Q2245">
        <f t="shared" si="255"/>
        <v>1</v>
      </c>
      <c r="R2245" t="b">
        <f t="shared" ca="1" si="256"/>
        <v>1</v>
      </c>
      <c r="T2245" t="b">
        <f t="shared" ca="1" si="257"/>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260"/>
        <v>1</v>
      </c>
      <c r="AJ2245">
        <f t="shared" si="258"/>
        <v>1</v>
      </c>
      <c r="AK2245">
        <f t="shared" si="259"/>
        <v>1</v>
      </c>
      <c r="AL2245">
        <f t="shared" si="253"/>
        <v>8</v>
      </c>
    </row>
    <row r="2246" spans="1:38" hidden="1" x14ac:dyDescent="0.3">
      <c r="A2246">
        <v>23</v>
      </c>
      <c r="B2246">
        <v>5</v>
      </c>
      <c r="C2246">
        <f>IF(OR($L2246=TRUE,$A2246=0,MOD($A2246,ChapterTable!$R$20)&lt;&gt;0),
MAX(0,INT(($B2246+ChapterTable!$P$26+VLOOKUP(SUBSTITUTE(C$1,"성장단계","")&amp;"단계오프셋",ChapterTable!$R:$S,2,0))/ChapterTable!$P$23)),
MAX(0,INT(($B2246+ChapterTable!$R$26+VLOOKUP(SUBSTITUTE(C$1,"성장단계","")&amp;"보스단계오프셋",ChapterTable!$R:$S,2,0))/ChapterTable!$R$23)))</f>
        <v>0</v>
      </c>
      <c r="D2246">
        <f>IF(OR($L2246=TRUE,$A2246=0,MOD($A2246,ChapterTable!$R$20)&lt;&gt;0),
MAX(0,INT(($B2246+ChapterTable!$P$26+VLOOKUP(SUBSTITUTE(D$1,"성장단계","")&amp;"단계오프셋",ChapterTable!$R:$S,2,0))/ChapterTable!$P$23)),
MAX(0,INT(($B2246+ChapterTable!$R$26+VLOOKUP(SUBSTITUTE(D$1,"성장단계","")&amp;"보스단계오프셋",ChapterTable!$R:$S,2,0))/ChapterTable!$R$23)))</f>
        <v>0</v>
      </c>
      <c r="E2246" s="1">
        <f ca="1">IF(AND($A2246=0,$B2246=1),
    VLOOKUP(1,ChapterTable!$1:$1048576,MATCH("최종"&amp;SUBSTITUTE(SUBSTITUTE(E$1,"standard",""),"|Float",""),ChapterTable!$1:$1,0),0)*ChapterTable!$P$17,
  IF(AND($A2246=0,$B2246=0),
    E2247,
  IF($B2246=0,
    VLOOKUP($A2246,ChapterTable!$1:$1048576,MATCH("최종"&amp;SUBSTITUTE(SUBSTITUTE(E$1,"standard",""),"|Float",""),ChapterTable!$1:$1,0),0),
  IF($B2246=1,
    IF($L2246=FALSE,
      VLOOKUP($A2246,ChapterTable!$1:$1048576,MATCH("최종"&amp;SUBSTITUTE(SUBSTITUTE(E$1,"standard",""),"|Float",""),ChapterTable!$1:$1,0),0),
      VLOOKUP($A2246-ChapterTable!$P$11,ChapterTable!$1:$1048576,MATCH("최종"&amp;SUBSTITUTE(SUBSTITUTE(E$1,"standard",""),"|Float",""),ChapterTable!$1:$1,0),0)*ChapterTable!$P$14
    ),
  OFFSET(E2246,-$B2246+IF($L2246,1,0),0)*IF($B2246&gt;OFFSET($B2246,1,0),ChapterTable!$R$17,1)*
    (VLOOKUP(SUBSTITUTE(SUBSTITUTE(E$1,"standard",""),"|Float","")&amp;IF(OR($L2246=TRUE,$A2246=0,MOD($A2246,ChapterTable!$R$20)&lt;&gt;0),"","보스")&amp;"인게임누적곱배수",ChapterTable!$R:$S,2,0)^C2246
    +VLOOKUP(SUBSTITUTE(SUBSTITUTE(E$1,"standard",""),"|Float","")&amp;IF(OR($L2246=TRUE,$A2246=0,MOD($A2246,ChapterTable!$R$20)&lt;&gt;0),"","보스")&amp;"인게임누적합배수",ChapterTable!$R:$S,2,0)*C2246)
  )
  )
  )
)</f>
        <v>688328.14312648773</v>
      </c>
      <c r="F2246" s="1">
        <f ca="1">IF(AND($A2246=0,$B2246=1),
    VLOOKUP(1,ChapterTable!$1:$1048576,MATCH("최종"&amp;SUBSTITUTE(SUBSTITUTE(F$1,"standard",""),"|Float",""),ChapterTable!$1:$1,0),0)*ChapterTable!$P$17,
  IF(AND($A2246=0,$B2246=0),
    F2247,
  IF($B2246=0,
    VLOOKUP($A2246,ChapterTable!$1:$1048576,MATCH("최종"&amp;SUBSTITUTE(SUBSTITUTE(F$1,"standard",""),"|Float",""),ChapterTable!$1:$1,0),0),
  IF($B2246=1,
    IF($L2246=FALSE,
      VLOOKUP($A2246,ChapterTable!$1:$1048576,MATCH("최종"&amp;SUBSTITUTE(SUBSTITUTE(F$1,"standard",""),"|Float",""),ChapterTable!$1:$1,0),0),
      VLOOKUP($A2246-ChapterTable!$P$11,ChapterTable!$1:$1048576,MATCH("최종"&amp;SUBSTITUTE(SUBSTITUTE(F$1,"standard",""),"|Float",""),ChapterTable!$1:$1,0),0)*ChapterTable!$P$14
    ),
  OFFSET(F2246,-$B2246+IF($L2246,1,0),0)*
    (VLOOKUP(SUBSTITUTE(SUBSTITUTE(F$1,"standard",""),"|Float","")&amp;IF(OR($L2246=TRUE,$A2246=0,MOD($A2246,ChapterTable!$R$20)&lt;&gt;0),"","보스")&amp;"인게임누적곱배수",ChapterTable!$R:$S,2,0)^D2246
    +VLOOKUP(SUBSTITUTE(SUBSTITUTE(F$1,"standard",""),"|Float","")&amp;IF(OR($L2246=TRUE,$A2246=0,MOD($A2246,ChapterTable!$R$20)&lt;&gt;0),"","보스")&amp;"인게임누적합배수",ChapterTable!$R:$S,2,0)*D2246)
  )
  )
  )
)</f>
        <v>286803.39296936989</v>
      </c>
      <c r="G2246" t="s">
        <v>715</v>
      </c>
      <c r="J2246" t="str">
        <f>IF(ISBLANK(I2246),"",
IFERROR(VLOOKUP(I2246,[1]StringTable!$1:$1048576,MATCH("kor|String",[1]StringTable!$1:$1,0),0),
"스트링없음"))</f>
        <v/>
      </c>
      <c r="L2246" t="b">
        <v>1</v>
      </c>
      <c r="N2246" t="str">
        <f>IF(ISBLANK(M2246),"",IF(ISERROR(VLOOKUP(M2246,MapTable!$A:$A,1,0)),"맵없음",""))</f>
        <v/>
      </c>
      <c r="O2246">
        <f t="shared" si="254"/>
        <v>11</v>
      </c>
      <c r="Q2246">
        <f t="shared" si="255"/>
        <v>11</v>
      </c>
      <c r="R2246" t="b">
        <f t="shared" ca="1" si="256"/>
        <v>1</v>
      </c>
      <c r="T2246" t="b">
        <f t="shared" ca="1" si="257"/>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260"/>
        <v>1</v>
      </c>
      <c r="AJ2246">
        <f t="shared" si="258"/>
        <v>1</v>
      </c>
      <c r="AK2246">
        <f t="shared" si="259"/>
        <v>1</v>
      </c>
      <c r="AL2246">
        <f t="shared" si="253"/>
        <v>8</v>
      </c>
    </row>
    <row r="2247" spans="1:38" hidden="1" x14ac:dyDescent="0.3">
      <c r="A2247">
        <v>23</v>
      </c>
      <c r="B2247">
        <v>6</v>
      </c>
      <c r="C2247">
        <f>IF(OR($L2247=TRUE,$A2247=0,MOD($A2247,ChapterTable!$R$20)&lt;&gt;0),
MAX(0,INT(($B2247+ChapterTable!$P$26+VLOOKUP(SUBSTITUTE(C$1,"성장단계","")&amp;"단계오프셋",ChapterTable!$R:$S,2,0))/ChapterTable!$P$23)),
MAX(0,INT(($B2247+ChapterTable!$R$26+VLOOKUP(SUBSTITUTE(C$1,"성장단계","")&amp;"보스단계오프셋",ChapterTable!$R:$S,2,0))/ChapterTable!$R$23)))</f>
        <v>1</v>
      </c>
      <c r="D2247">
        <f>IF(OR($L2247=TRUE,$A2247=0,MOD($A2247,ChapterTable!$R$20)&lt;&gt;0),
MAX(0,INT(($B2247+ChapterTable!$P$26+VLOOKUP(SUBSTITUTE(D$1,"성장단계","")&amp;"단계오프셋",ChapterTable!$R:$S,2,0))/ChapterTable!$P$23)),
MAX(0,INT(($B2247+ChapterTable!$R$26+VLOOKUP(SUBSTITUTE(D$1,"성장단계","")&amp;"보스단계오프셋",ChapterTable!$R:$S,2,0))/ChapterTable!$R$23)))</f>
        <v>0</v>
      </c>
      <c r="E2247" s="1">
        <f ca="1">IF(AND($A2247=0,$B2247=1),
    VLOOKUP(1,ChapterTable!$1:$1048576,MATCH("최종"&amp;SUBSTITUTE(SUBSTITUTE(E$1,"standard",""),"|Float",""),ChapterTable!$1:$1,0),0)*ChapterTable!$P$17,
  IF(AND($A2247=0,$B2247=0),
    E2248,
  IF($B2247=0,
    VLOOKUP($A2247,ChapterTable!$1:$1048576,MATCH("최종"&amp;SUBSTITUTE(SUBSTITUTE(E$1,"standard",""),"|Float",""),ChapterTable!$1:$1,0),0),
  IF($B2247=1,
    IF($L2247=FALSE,
      VLOOKUP($A2247,ChapterTable!$1:$1048576,MATCH("최종"&amp;SUBSTITUTE(SUBSTITUTE(E$1,"standard",""),"|Float",""),ChapterTable!$1:$1,0),0),
      VLOOKUP($A2247-ChapterTable!$P$11,ChapterTable!$1:$1048576,MATCH("최종"&amp;SUBSTITUTE(SUBSTITUTE(E$1,"standard",""),"|Float",""),ChapterTable!$1:$1,0),0)*ChapterTable!$P$14
    ),
  OFFSET(E2247,-$B2247+IF($L2247,1,0),0)*IF($B2247&gt;OFFSET($B2247,1,0),ChapterTable!$R$17,1)*
    (VLOOKUP(SUBSTITUTE(SUBSTITUTE(E$1,"standard",""),"|Float","")&amp;IF(OR($L2247=TRUE,$A2247=0,MOD($A2247,ChapterTable!$R$20)&lt;&gt;0),"","보스")&amp;"인게임누적곱배수",ChapterTable!$R:$S,2,0)^C2247
    +VLOOKUP(SUBSTITUTE(SUBSTITUTE(E$1,"standard",""),"|Float","")&amp;IF(OR($L2247=TRUE,$A2247=0,MOD($A2247,ChapterTable!$R$20)&lt;&gt;0),"","보스")&amp;"인게임누적합배수",ChapterTable!$R:$S,2,0)*C2247)
  )
  )
  )
)</f>
        <v>825993.7717517853</v>
      </c>
      <c r="F2247" s="1">
        <f ca="1">IF(AND($A2247=0,$B2247=1),
    VLOOKUP(1,ChapterTable!$1:$1048576,MATCH("최종"&amp;SUBSTITUTE(SUBSTITUTE(F$1,"standard",""),"|Float",""),ChapterTable!$1:$1,0),0)*ChapterTable!$P$17,
  IF(AND($A2247=0,$B2247=0),
    F2248,
  IF($B2247=0,
    VLOOKUP($A2247,ChapterTable!$1:$1048576,MATCH("최종"&amp;SUBSTITUTE(SUBSTITUTE(F$1,"standard",""),"|Float",""),ChapterTable!$1:$1,0),0),
  IF($B2247=1,
    IF($L2247=FALSE,
      VLOOKUP($A2247,ChapterTable!$1:$1048576,MATCH("최종"&amp;SUBSTITUTE(SUBSTITUTE(F$1,"standard",""),"|Float",""),ChapterTable!$1:$1,0),0),
      VLOOKUP($A2247-ChapterTable!$P$11,ChapterTable!$1:$1048576,MATCH("최종"&amp;SUBSTITUTE(SUBSTITUTE(F$1,"standard",""),"|Float",""),ChapterTable!$1:$1,0),0)*ChapterTable!$P$14
    ),
  OFFSET(F2247,-$B2247+IF($L2247,1,0),0)*
    (VLOOKUP(SUBSTITUTE(SUBSTITUTE(F$1,"standard",""),"|Float","")&amp;IF(OR($L2247=TRUE,$A2247=0,MOD($A2247,ChapterTable!$R$20)&lt;&gt;0),"","보스")&amp;"인게임누적곱배수",ChapterTable!$R:$S,2,0)^D2247
    +VLOOKUP(SUBSTITUTE(SUBSTITUTE(F$1,"standard",""),"|Float","")&amp;IF(OR($L2247=TRUE,$A2247=0,MOD($A2247,ChapterTable!$R$20)&lt;&gt;0),"","보스")&amp;"인게임누적합배수",ChapterTable!$R:$S,2,0)*D2247)
  )
  )
  )
)</f>
        <v>286803.39296936989</v>
      </c>
      <c r="G2247" t="s">
        <v>715</v>
      </c>
      <c r="J2247" t="str">
        <f>IF(ISBLANK(I2247),"",
IFERROR(VLOOKUP(I2247,[1]StringTable!$1:$1048576,MATCH("kor|String",[1]StringTable!$1:$1,0),0),
"스트링없음"))</f>
        <v/>
      </c>
      <c r="L2247" t="b">
        <v>1</v>
      </c>
      <c r="N2247" t="str">
        <f>IF(ISBLANK(M2247),"",IF(ISERROR(VLOOKUP(M2247,MapTable!$A:$A,1,0)),"맵없음",""))</f>
        <v/>
      </c>
      <c r="O2247">
        <f t="shared" si="254"/>
        <v>1</v>
      </c>
      <c r="Q2247">
        <f t="shared" si="255"/>
        <v>1</v>
      </c>
      <c r="R2247" t="b">
        <f t="shared" ca="1" si="256"/>
        <v>1</v>
      </c>
      <c r="T2247" t="b">
        <f t="shared" ca="1" si="257"/>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260"/>
        <v>1</v>
      </c>
      <c r="AJ2247">
        <f t="shared" si="258"/>
        <v>1</v>
      </c>
      <c r="AK2247">
        <f t="shared" si="259"/>
        <v>1</v>
      </c>
      <c r="AL2247">
        <f t="shared" si="253"/>
        <v>8</v>
      </c>
    </row>
    <row r="2248" spans="1:38" hidden="1" x14ac:dyDescent="0.3">
      <c r="A2248">
        <v>23</v>
      </c>
      <c r="B2248">
        <v>7</v>
      </c>
      <c r="C2248">
        <f>IF(OR($L2248=TRUE,$A2248=0,MOD($A2248,ChapterTable!$R$20)&lt;&gt;0),
MAX(0,INT(($B2248+ChapterTable!$P$26+VLOOKUP(SUBSTITUTE(C$1,"성장단계","")&amp;"단계오프셋",ChapterTable!$R:$S,2,0))/ChapterTable!$P$23)),
MAX(0,INT(($B2248+ChapterTable!$R$26+VLOOKUP(SUBSTITUTE(C$1,"성장단계","")&amp;"보스단계오프셋",ChapterTable!$R:$S,2,0))/ChapterTable!$R$23)))</f>
        <v>1</v>
      </c>
      <c r="D2248">
        <f>IF(OR($L2248=TRUE,$A2248=0,MOD($A2248,ChapterTable!$R$20)&lt;&gt;0),
MAX(0,INT(($B2248+ChapterTable!$P$26+VLOOKUP(SUBSTITUTE(D$1,"성장단계","")&amp;"단계오프셋",ChapterTable!$R:$S,2,0))/ChapterTable!$P$23)),
MAX(0,INT(($B2248+ChapterTable!$R$26+VLOOKUP(SUBSTITUTE(D$1,"성장단계","")&amp;"보스단계오프셋",ChapterTable!$R:$S,2,0))/ChapterTable!$R$23)))</f>
        <v>0</v>
      </c>
      <c r="E2248" s="1">
        <f ca="1">IF(AND($A2248=0,$B2248=1),
    VLOOKUP(1,ChapterTable!$1:$1048576,MATCH("최종"&amp;SUBSTITUTE(SUBSTITUTE(E$1,"standard",""),"|Float",""),ChapterTable!$1:$1,0),0)*ChapterTable!$P$17,
  IF(AND($A2248=0,$B2248=0),
    E2249,
  IF($B2248=0,
    VLOOKUP($A2248,ChapterTable!$1:$1048576,MATCH("최종"&amp;SUBSTITUTE(SUBSTITUTE(E$1,"standard",""),"|Float",""),ChapterTable!$1:$1,0),0),
  IF($B2248=1,
    IF($L2248=FALSE,
      VLOOKUP($A2248,ChapterTable!$1:$1048576,MATCH("최종"&amp;SUBSTITUTE(SUBSTITUTE(E$1,"standard",""),"|Float",""),ChapterTable!$1:$1,0),0),
      VLOOKUP($A2248-ChapterTable!$P$11,ChapterTable!$1:$1048576,MATCH("최종"&amp;SUBSTITUTE(SUBSTITUTE(E$1,"standard",""),"|Float",""),ChapterTable!$1:$1,0),0)*ChapterTable!$P$14
    ),
  OFFSET(E2248,-$B2248+IF($L2248,1,0),0)*IF($B2248&gt;OFFSET($B2248,1,0),ChapterTable!$R$17,1)*
    (VLOOKUP(SUBSTITUTE(SUBSTITUTE(E$1,"standard",""),"|Float","")&amp;IF(OR($L2248=TRUE,$A2248=0,MOD($A2248,ChapterTable!$R$20)&lt;&gt;0),"","보스")&amp;"인게임누적곱배수",ChapterTable!$R:$S,2,0)^C2248
    +VLOOKUP(SUBSTITUTE(SUBSTITUTE(E$1,"standard",""),"|Float","")&amp;IF(OR($L2248=TRUE,$A2248=0,MOD($A2248,ChapterTable!$R$20)&lt;&gt;0),"","보스")&amp;"인게임누적합배수",ChapterTable!$R:$S,2,0)*C2248)
  )
  )
  )
)</f>
        <v>825993.7717517853</v>
      </c>
      <c r="F2248" s="1">
        <f ca="1">IF(AND($A2248=0,$B2248=1),
    VLOOKUP(1,ChapterTable!$1:$1048576,MATCH("최종"&amp;SUBSTITUTE(SUBSTITUTE(F$1,"standard",""),"|Float",""),ChapterTable!$1:$1,0),0)*ChapterTable!$P$17,
  IF(AND($A2248=0,$B2248=0),
    F2249,
  IF($B2248=0,
    VLOOKUP($A2248,ChapterTable!$1:$1048576,MATCH("최종"&amp;SUBSTITUTE(SUBSTITUTE(F$1,"standard",""),"|Float",""),ChapterTable!$1:$1,0),0),
  IF($B2248=1,
    IF($L2248=FALSE,
      VLOOKUP($A2248,ChapterTable!$1:$1048576,MATCH("최종"&amp;SUBSTITUTE(SUBSTITUTE(F$1,"standard",""),"|Float",""),ChapterTable!$1:$1,0),0),
      VLOOKUP($A2248-ChapterTable!$P$11,ChapterTable!$1:$1048576,MATCH("최종"&amp;SUBSTITUTE(SUBSTITUTE(F$1,"standard",""),"|Float",""),ChapterTable!$1:$1,0),0)*ChapterTable!$P$14
    ),
  OFFSET(F2248,-$B2248+IF($L2248,1,0),0)*
    (VLOOKUP(SUBSTITUTE(SUBSTITUTE(F$1,"standard",""),"|Float","")&amp;IF(OR($L2248=TRUE,$A2248=0,MOD($A2248,ChapterTable!$R$20)&lt;&gt;0),"","보스")&amp;"인게임누적곱배수",ChapterTable!$R:$S,2,0)^D2248
    +VLOOKUP(SUBSTITUTE(SUBSTITUTE(F$1,"standard",""),"|Float","")&amp;IF(OR($L2248=TRUE,$A2248=0,MOD($A2248,ChapterTable!$R$20)&lt;&gt;0),"","보스")&amp;"인게임누적합배수",ChapterTable!$R:$S,2,0)*D2248)
  )
  )
  )
)</f>
        <v>286803.39296936989</v>
      </c>
      <c r="G2248" t="s">
        <v>715</v>
      </c>
      <c r="J2248" t="str">
        <f>IF(ISBLANK(I2248),"",
IFERROR(VLOOKUP(I2248,[1]StringTable!$1:$1048576,MATCH("kor|String",[1]StringTable!$1:$1,0),0),
"스트링없음"))</f>
        <v/>
      </c>
      <c r="L2248" t="b">
        <v>1</v>
      </c>
      <c r="N2248" t="str">
        <f>IF(ISBLANK(M2248),"",IF(ISERROR(VLOOKUP(M2248,MapTable!$A:$A,1,0)),"맵없음",""))</f>
        <v/>
      </c>
      <c r="O2248">
        <f t="shared" si="254"/>
        <v>1</v>
      </c>
      <c r="Q2248">
        <f t="shared" si="255"/>
        <v>1</v>
      </c>
      <c r="R2248" t="b">
        <f t="shared" ca="1" si="256"/>
        <v>1</v>
      </c>
      <c r="T2248" t="b">
        <f t="shared" ca="1" si="257"/>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260"/>
        <v>1</v>
      </c>
      <c r="AJ2248">
        <f t="shared" si="258"/>
        <v>1</v>
      </c>
      <c r="AK2248">
        <f t="shared" si="259"/>
        <v>1</v>
      </c>
      <c r="AL2248">
        <f t="shared" si="253"/>
        <v>8</v>
      </c>
    </row>
    <row r="2249" spans="1:38" hidden="1" x14ac:dyDescent="0.3">
      <c r="A2249">
        <v>23</v>
      </c>
      <c r="B2249">
        <v>8</v>
      </c>
      <c r="C2249">
        <f>IF(OR($L2249=TRUE,$A2249=0,MOD($A2249,ChapterTable!$R$20)&lt;&gt;0),
MAX(0,INT(($B2249+ChapterTable!$P$26+VLOOKUP(SUBSTITUTE(C$1,"성장단계","")&amp;"단계오프셋",ChapterTable!$R:$S,2,0))/ChapterTable!$P$23)),
MAX(0,INT(($B2249+ChapterTable!$R$26+VLOOKUP(SUBSTITUTE(C$1,"성장단계","")&amp;"보스단계오프셋",ChapterTable!$R:$S,2,0))/ChapterTable!$R$23)))</f>
        <v>1</v>
      </c>
      <c r="D2249">
        <f>IF(OR($L2249=TRUE,$A2249=0,MOD($A2249,ChapterTable!$R$20)&lt;&gt;0),
MAX(0,INT(($B2249+ChapterTable!$P$26+VLOOKUP(SUBSTITUTE(D$1,"성장단계","")&amp;"단계오프셋",ChapterTable!$R:$S,2,0))/ChapterTable!$P$23)),
MAX(0,INT(($B2249+ChapterTable!$R$26+VLOOKUP(SUBSTITUTE(D$1,"성장단계","")&amp;"보스단계오프셋",ChapterTable!$R:$S,2,0))/ChapterTable!$R$23)))</f>
        <v>0</v>
      </c>
      <c r="E2249" s="1">
        <f ca="1">IF(AND($A2249=0,$B2249=1),
    VLOOKUP(1,ChapterTable!$1:$1048576,MATCH("최종"&amp;SUBSTITUTE(SUBSTITUTE(E$1,"standard",""),"|Float",""),ChapterTable!$1:$1,0),0)*ChapterTable!$P$17,
  IF(AND($A2249=0,$B2249=0),
    E2250,
  IF($B2249=0,
    VLOOKUP($A2249,ChapterTable!$1:$1048576,MATCH("최종"&amp;SUBSTITUTE(SUBSTITUTE(E$1,"standard",""),"|Float",""),ChapterTable!$1:$1,0),0),
  IF($B2249=1,
    IF($L2249=FALSE,
      VLOOKUP($A2249,ChapterTable!$1:$1048576,MATCH("최종"&amp;SUBSTITUTE(SUBSTITUTE(E$1,"standard",""),"|Float",""),ChapterTable!$1:$1,0),0),
      VLOOKUP($A2249-ChapterTable!$P$11,ChapterTable!$1:$1048576,MATCH("최종"&amp;SUBSTITUTE(SUBSTITUTE(E$1,"standard",""),"|Float",""),ChapterTable!$1:$1,0),0)*ChapterTable!$P$14
    ),
  OFFSET(E2249,-$B2249+IF($L2249,1,0),0)*IF($B2249&gt;OFFSET($B2249,1,0),ChapterTable!$R$17,1)*
    (VLOOKUP(SUBSTITUTE(SUBSTITUTE(E$1,"standard",""),"|Float","")&amp;IF(OR($L2249=TRUE,$A2249=0,MOD($A2249,ChapterTable!$R$20)&lt;&gt;0),"","보스")&amp;"인게임누적곱배수",ChapterTable!$R:$S,2,0)^C2249
    +VLOOKUP(SUBSTITUTE(SUBSTITUTE(E$1,"standard",""),"|Float","")&amp;IF(OR($L2249=TRUE,$A2249=0,MOD($A2249,ChapterTable!$R$20)&lt;&gt;0),"","보스")&amp;"인게임누적합배수",ChapterTable!$R:$S,2,0)*C2249)
  )
  )
  )
)</f>
        <v>825993.7717517853</v>
      </c>
      <c r="F2249" s="1">
        <f ca="1">IF(AND($A2249=0,$B2249=1),
    VLOOKUP(1,ChapterTable!$1:$1048576,MATCH("최종"&amp;SUBSTITUTE(SUBSTITUTE(F$1,"standard",""),"|Float",""),ChapterTable!$1:$1,0),0)*ChapterTable!$P$17,
  IF(AND($A2249=0,$B2249=0),
    F2250,
  IF($B2249=0,
    VLOOKUP($A2249,ChapterTable!$1:$1048576,MATCH("최종"&amp;SUBSTITUTE(SUBSTITUTE(F$1,"standard",""),"|Float",""),ChapterTable!$1:$1,0),0),
  IF($B2249=1,
    IF($L2249=FALSE,
      VLOOKUP($A2249,ChapterTable!$1:$1048576,MATCH("최종"&amp;SUBSTITUTE(SUBSTITUTE(F$1,"standard",""),"|Float",""),ChapterTable!$1:$1,0),0),
      VLOOKUP($A2249-ChapterTable!$P$11,ChapterTable!$1:$1048576,MATCH("최종"&amp;SUBSTITUTE(SUBSTITUTE(F$1,"standard",""),"|Float",""),ChapterTable!$1:$1,0),0)*ChapterTable!$P$14
    ),
  OFFSET(F2249,-$B2249+IF($L2249,1,0),0)*
    (VLOOKUP(SUBSTITUTE(SUBSTITUTE(F$1,"standard",""),"|Float","")&amp;IF(OR($L2249=TRUE,$A2249=0,MOD($A2249,ChapterTable!$R$20)&lt;&gt;0),"","보스")&amp;"인게임누적곱배수",ChapterTable!$R:$S,2,0)^D2249
    +VLOOKUP(SUBSTITUTE(SUBSTITUTE(F$1,"standard",""),"|Float","")&amp;IF(OR($L2249=TRUE,$A2249=0,MOD($A2249,ChapterTable!$R$20)&lt;&gt;0),"","보스")&amp;"인게임누적합배수",ChapterTable!$R:$S,2,0)*D2249)
  )
  )
  )
)</f>
        <v>286803.39296936989</v>
      </c>
      <c r="G2249" t="s">
        <v>715</v>
      </c>
      <c r="J2249" t="str">
        <f>IF(ISBLANK(I2249),"",
IFERROR(VLOOKUP(I2249,[1]StringTable!$1:$1048576,MATCH("kor|String",[1]StringTable!$1:$1,0),0),
"스트링없음"))</f>
        <v/>
      </c>
      <c r="L2249" t="b">
        <v>1</v>
      </c>
      <c r="N2249" t="str">
        <f>IF(ISBLANK(M2249),"",IF(ISERROR(VLOOKUP(M2249,MapTable!$A:$A,1,0)),"맵없음",""))</f>
        <v/>
      </c>
      <c r="O2249">
        <f t="shared" si="254"/>
        <v>1</v>
      </c>
      <c r="Q2249">
        <f t="shared" si="255"/>
        <v>1</v>
      </c>
      <c r="R2249" t="b">
        <f t="shared" ca="1" si="256"/>
        <v>1</v>
      </c>
      <c r="T2249" t="b">
        <f t="shared" ca="1" si="257"/>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260"/>
        <v>1</v>
      </c>
      <c r="AJ2249">
        <f t="shared" si="258"/>
        <v>1</v>
      </c>
      <c r="AK2249">
        <f t="shared" si="259"/>
        <v>1</v>
      </c>
      <c r="AL2249">
        <f t="shared" si="253"/>
        <v>8</v>
      </c>
    </row>
    <row r="2250" spans="1:38" hidden="1" x14ac:dyDescent="0.3">
      <c r="A2250">
        <v>23</v>
      </c>
      <c r="B2250">
        <v>9</v>
      </c>
      <c r="C2250">
        <f>IF(OR($L2250=TRUE,$A2250=0,MOD($A2250,ChapterTable!$R$20)&lt;&gt;0),
MAX(0,INT(($B2250+ChapterTable!$P$26+VLOOKUP(SUBSTITUTE(C$1,"성장단계","")&amp;"단계오프셋",ChapterTable!$R:$S,2,0))/ChapterTable!$P$23)),
MAX(0,INT(($B2250+ChapterTable!$R$26+VLOOKUP(SUBSTITUTE(C$1,"성장단계","")&amp;"보스단계오프셋",ChapterTable!$R:$S,2,0))/ChapterTable!$R$23)))</f>
        <v>1</v>
      </c>
      <c r="D2250">
        <f>IF(OR($L2250=TRUE,$A2250=0,MOD($A2250,ChapterTable!$R$20)&lt;&gt;0),
MAX(0,INT(($B2250+ChapterTable!$P$26+VLOOKUP(SUBSTITUTE(D$1,"성장단계","")&amp;"단계오프셋",ChapterTable!$R:$S,2,0))/ChapterTable!$P$23)),
MAX(0,INT(($B2250+ChapterTable!$R$26+VLOOKUP(SUBSTITUTE(D$1,"성장단계","")&amp;"보스단계오프셋",ChapterTable!$R:$S,2,0))/ChapterTable!$R$23)))</f>
        <v>0</v>
      </c>
      <c r="E2250" s="1">
        <f ca="1">IF(AND($A2250=0,$B2250=1),
    VLOOKUP(1,ChapterTable!$1:$1048576,MATCH("최종"&amp;SUBSTITUTE(SUBSTITUTE(E$1,"standard",""),"|Float",""),ChapterTable!$1:$1,0),0)*ChapterTable!$P$17,
  IF(AND($A2250=0,$B2250=0),
    E2251,
  IF($B2250=0,
    VLOOKUP($A2250,ChapterTable!$1:$1048576,MATCH("최종"&amp;SUBSTITUTE(SUBSTITUTE(E$1,"standard",""),"|Float",""),ChapterTable!$1:$1,0),0),
  IF($B2250=1,
    IF($L2250=FALSE,
      VLOOKUP($A2250,ChapterTable!$1:$1048576,MATCH("최종"&amp;SUBSTITUTE(SUBSTITUTE(E$1,"standard",""),"|Float",""),ChapterTable!$1:$1,0),0),
      VLOOKUP($A2250-ChapterTable!$P$11,ChapterTable!$1:$1048576,MATCH("최종"&amp;SUBSTITUTE(SUBSTITUTE(E$1,"standard",""),"|Float",""),ChapterTable!$1:$1,0),0)*ChapterTable!$P$14
    ),
  OFFSET(E2250,-$B2250+IF($L2250,1,0),0)*IF($B2250&gt;OFFSET($B2250,1,0),ChapterTable!$R$17,1)*
    (VLOOKUP(SUBSTITUTE(SUBSTITUTE(E$1,"standard",""),"|Float","")&amp;IF(OR($L2250=TRUE,$A2250=0,MOD($A2250,ChapterTable!$R$20)&lt;&gt;0),"","보스")&amp;"인게임누적곱배수",ChapterTable!$R:$S,2,0)^C2250
    +VLOOKUP(SUBSTITUTE(SUBSTITUTE(E$1,"standard",""),"|Float","")&amp;IF(OR($L2250=TRUE,$A2250=0,MOD($A2250,ChapterTable!$R$20)&lt;&gt;0),"","보스")&amp;"인게임누적합배수",ChapterTable!$R:$S,2,0)*C2250)
  )
  )
  )
)</f>
        <v>825993.7717517853</v>
      </c>
      <c r="F2250" s="1">
        <f ca="1">IF(AND($A2250=0,$B2250=1),
    VLOOKUP(1,ChapterTable!$1:$1048576,MATCH("최종"&amp;SUBSTITUTE(SUBSTITUTE(F$1,"standard",""),"|Float",""),ChapterTable!$1:$1,0),0)*ChapterTable!$P$17,
  IF(AND($A2250=0,$B2250=0),
    F2251,
  IF($B2250=0,
    VLOOKUP($A2250,ChapterTable!$1:$1048576,MATCH("최종"&amp;SUBSTITUTE(SUBSTITUTE(F$1,"standard",""),"|Float",""),ChapterTable!$1:$1,0),0),
  IF($B2250=1,
    IF($L2250=FALSE,
      VLOOKUP($A2250,ChapterTable!$1:$1048576,MATCH("최종"&amp;SUBSTITUTE(SUBSTITUTE(F$1,"standard",""),"|Float",""),ChapterTable!$1:$1,0),0),
      VLOOKUP($A2250-ChapterTable!$P$11,ChapterTable!$1:$1048576,MATCH("최종"&amp;SUBSTITUTE(SUBSTITUTE(F$1,"standard",""),"|Float",""),ChapterTable!$1:$1,0),0)*ChapterTable!$P$14
    ),
  OFFSET(F2250,-$B2250+IF($L2250,1,0),0)*
    (VLOOKUP(SUBSTITUTE(SUBSTITUTE(F$1,"standard",""),"|Float","")&amp;IF(OR($L2250=TRUE,$A2250=0,MOD($A2250,ChapterTable!$R$20)&lt;&gt;0),"","보스")&amp;"인게임누적곱배수",ChapterTable!$R:$S,2,0)^D2250
    +VLOOKUP(SUBSTITUTE(SUBSTITUTE(F$1,"standard",""),"|Float","")&amp;IF(OR($L2250=TRUE,$A2250=0,MOD($A2250,ChapterTable!$R$20)&lt;&gt;0),"","보스")&amp;"인게임누적합배수",ChapterTable!$R:$S,2,0)*D2250)
  )
  )
  )
)</f>
        <v>286803.39296936989</v>
      </c>
      <c r="G2250" t="s">
        <v>715</v>
      </c>
      <c r="J2250" t="str">
        <f>IF(ISBLANK(I2250),"",
IFERROR(VLOOKUP(I2250,[1]StringTable!$1:$1048576,MATCH("kor|String",[1]StringTable!$1:$1,0),0),
"스트링없음"))</f>
        <v/>
      </c>
      <c r="L2250" t="b">
        <v>1</v>
      </c>
      <c r="N2250" t="str">
        <f>IF(ISBLANK(M2250),"",IF(ISERROR(VLOOKUP(M2250,MapTable!$A:$A,1,0)),"맵없음",""))</f>
        <v/>
      </c>
      <c r="O2250">
        <f t="shared" si="254"/>
        <v>91</v>
      </c>
      <c r="Q2250">
        <f t="shared" si="255"/>
        <v>91</v>
      </c>
      <c r="R2250" t="b">
        <f t="shared" ca="1" si="256"/>
        <v>1</v>
      </c>
      <c r="T2250" t="b">
        <f t="shared" ca="1" si="257"/>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260"/>
        <v>1</v>
      </c>
      <c r="AJ2250">
        <f t="shared" si="258"/>
        <v>1</v>
      </c>
      <c r="AK2250">
        <f t="shared" si="259"/>
        <v>1</v>
      </c>
      <c r="AL2250">
        <f t="shared" si="253"/>
        <v>8</v>
      </c>
    </row>
    <row r="2251" spans="1:38" hidden="1" x14ac:dyDescent="0.3">
      <c r="A2251">
        <v>23</v>
      </c>
      <c r="B2251">
        <v>10</v>
      </c>
      <c r="C2251">
        <f>IF(OR($L2251=TRUE,$A2251=0,MOD($A2251,ChapterTable!$R$20)&lt;&gt;0),
MAX(0,INT(($B2251+ChapterTable!$P$26+VLOOKUP(SUBSTITUTE(C$1,"성장단계","")&amp;"단계오프셋",ChapterTable!$R:$S,2,0))/ChapterTable!$P$23)),
MAX(0,INT(($B2251+ChapterTable!$R$26+VLOOKUP(SUBSTITUTE(C$1,"성장단계","")&amp;"보스단계오프셋",ChapterTable!$R:$S,2,0))/ChapterTable!$R$23)))</f>
        <v>1</v>
      </c>
      <c r="D2251">
        <f>IF(OR($L2251=TRUE,$A2251=0,MOD($A2251,ChapterTable!$R$20)&lt;&gt;0),
MAX(0,INT(($B2251+ChapterTable!$P$26+VLOOKUP(SUBSTITUTE(D$1,"성장단계","")&amp;"단계오프셋",ChapterTable!$R:$S,2,0))/ChapterTable!$P$23)),
MAX(0,INT(($B2251+ChapterTable!$R$26+VLOOKUP(SUBSTITUTE(D$1,"성장단계","")&amp;"보스단계오프셋",ChapterTable!$R:$S,2,0))/ChapterTable!$R$23)))</f>
        <v>0</v>
      </c>
      <c r="E2251" s="1">
        <f ca="1">IF(AND($A2251=0,$B2251=1),
    VLOOKUP(1,ChapterTable!$1:$1048576,MATCH("최종"&amp;SUBSTITUTE(SUBSTITUTE(E$1,"standard",""),"|Float",""),ChapterTable!$1:$1,0),0)*ChapterTable!$P$17,
  IF(AND($A2251=0,$B2251=0),
    E2252,
  IF($B2251=0,
    VLOOKUP($A2251,ChapterTable!$1:$1048576,MATCH("최종"&amp;SUBSTITUTE(SUBSTITUTE(E$1,"standard",""),"|Float",""),ChapterTable!$1:$1,0),0),
  IF($B2251=1,
    IF($L2251=FALSE,
      VLOOKUP($A2251,ChapterTable!$1:$1048576,MATCH("최종"&amp;SUBSTITUTE(SUBSTITUTE(E$1,"standard",""),"|Float",""),ChapterTable!$1:$1,0),0),
      VLOOKUP($A2251-ChapterTable!$P$11,ChapterTable!$1:$1048576,MATCH("최종"&amp;SUBSTITUTE(SUBSTITUTE(E$1,"standard",""),"|Float",""),ChapterTable!$1:$1,0),0)*ChapterTable!$P$14
    ),
  OFFSET(E2251,-$B2251+IF($L2251,1,0),0)*IF($B2251&gt;OFFSET($B2251,1,0),ChapterTable!$R$17,1)*
    (VLOOKUP(SUBSTITUTE(SUBSTITUTE(E$1,"standard",""),"|Float","")&amp;IF(OR($L2251=TRUE,$A2251=0,MOD($A2251,ChapterTable!$R$20)&lt;&gt;0),"","보스")&amp;"인게임누적곱배수",ChapterTable!$R:$S,2,0)^C2251
    +VLOOKUP(SUBSTITUTE(SUBSTITUTE(E$1,"standard",""),"|Float","")&amp;IF(OR($L2251=TRUE,$A2251=0,MOD($A2251,ChapterTable!$R$20)&lt;&gt;0),"","보스")&amp;"인게임누적합배수",ChapterTable!$R:$S,2,0)*C2251)
  )
  )
  )
)</f>
        <v>825993.7717517853</v>
      </c>
      <c r="F2251" s="1">
        <f ca="1">IF(AND($A2251=0,$B2251=1),
    VLOOKUP(1,ChapterTable!$1:$1048576,MATCH("최종"&amp;SUBSTITUTE(SUBSTITUTE(F$1,"standard",""),"|Float",""),ChapterTable!$1:$1,0),0)*ChapterTable!$P$17,
  IF(AND($A2251=0,$B2251=0),
    F2252,
  IF($B2251=0,
    VLOOKUP($A2251,ChapterTable!$1:$1048576,MATCH("최종"&amp;SUBSTITUTE(SUBSTITUTE(F$1,"standard",""),"|Float",""),ChapterTable!$1:$1,0),0),
  IF($B2251=1,
    IF($L2251=FALSE,
      VLOOKUP($A2251,ChapterTable!$1:$1048576,MATCH("최종"&amp;SUBSTITUTE(SUBSTITUTE(F$1,"standard",""),"|Float",""),ChapterTable!$1:$1,0),0),
      VLOOKUP($A2251-ChapterTable!$P$11,ChapterTable!$1:$1048576,MATCH("최종"&amp;SUBSTITUTE(SUBSTITUTE(F$1,"standard",""),"|Float",""),ChapterTable!$1:$1,0),0)*ChapterTable!$P$14
    ),
  OFFSET(F2251,-$B2251+IF($L2251,1,0),0)*
    (VLOOKUP(SUBSTITUTE(SUBSTITUTE(F$1,"standard",""),"|Float","")&amp;IF(OR($L2251=TRUE,$A2251=0,MOD($A2251,ChapterTable!$R$20)&lt;&gt;0),"","보스")&amp;"인게임누적곱배수",ChapterTable!$R:$S,2,0)^D2251
    +VLOOKUP(SUBSTITUTE(SUBSTITUTE(F$1,"standard",""),"|Float","")&amp;IF(OR($L2251=TRUE,$A2251=0,MOD($A2251,ChapterTable!$R$20)&lt;&gt;0),"","보스")&amp;"인게임누적합배수",ChapterTable!$R:$S,2,0)*D2251)
  )
  )
  )
)</f>
        <v>286803.39296936989</v>
      </c>
      <c r="G2251" t="s">
        <v>715</v>
      </c>
      <c r="J2251" t="str">
        <f>IF(ISBLANK(I2251),"",
IFERROR(VLOOKUP(I2251,[1]StringTable!$1:$1048576,MATCH("kor|String",[1]StringTable!$1:$1,0),0),
"스트링없음"))</f>
        <v/>
      </c>
      <c r="L2251" t="b">
        <v>1</v>
      </c>
      <c r="N2251" t="str">
        <f>IF(ISBLANK(M2251),"",IF(ISERROR(VLOOKUP(M2251,MapTable!$A:$A,1,0)),"맵없음",""))</f>
        <v/>
      </c>
      <c r="O2251">
        <f t="shared" si="254"/>
        <v>21</v>
      </c>
      <c r="Q2251">
        <f t="shared" si="255"/>
        <v>21</v>
      </c>
      <c r="R2251" t="b">
        <f t="shared" ca="1" si="256"/>
        <v>1</v>
      </c>
      <c r="T2251" t="b">
        <f t="shared" ca="1" si="257"/>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260"/>
        <v>1</v>
      </c>
      <c r="AJ2251">
        <f t="shared" si="258"/>
        <v>1</v>
      </c>
      <c r="AK2251">
        <f t="shared" si="259"/>
        <v>1</v>
      </c>
      <c r="AL2251">
        <f t="shared" si="253"/>
        <v>8</v>
      </c>
    </row>
    <row r="2252" spans="1:38" hidden="1" x14ac:dyDescent="0.3">
      <c r="A2252">
        <v>23</v>
      </c>
      <c r="B2252">
        <v>11</v>
      </c>
      <c r="C2252">
        <f>IF(OR($L2252=TRUE,$A2252=0,MOD($A2252,ChapterTable!$R$20)&lt;&gt;0),
MAX(0,INT(($B2252+ChapterTable!$P$26+VLOOKUP(SUBSTITUTE(C$1,"성장단계","")&amp;"단계오프셋",ChapterTable!$R:$S,2,0))/ChapterTable!$P$23)),
MAX(0,INT(($B2252+ChapterTable!$R$26+VLOOKUP(SUBSTITUTE(C$1,"성장단계","")&amp;"보스단계오프셋",ChapterTable!$R:$S,2,0))/ChapterTable!$R$23)))</f>
        <v>1</v>
      </c>
      <c r="D2252">
        <f>IF(OR($L2252=TRUE,$A2252=0,MOD($A2252,ChapterTable!$R$20)&lt;&gt;0),
MAX(0,INT(($B2252+ChapterTable!$P$26+VLOOKUP(SUBSTITUTE(D$1,"성장단계","")&amp;"단계오프셋",ChapterTable!$R:$S,2,0))/ChapterTable!$P$23)),
MAX(0,INT(($B2252+ChapterTable!$R$26+VLOOKUP(SUBSTITUTE(D$1,"성장단계","")&amp;"보스단계오프셋",ChapterTable!$R:$S,2,0))/ChapterTable!$R$23)))</f>
        <v>1</v>
      </c>
      <c r="E2252" s="1">
        <f ca="1">IF(AND($A2252=0,$B2252=1),
    VLOOKUP(1,ChapterTable!$1:$1048576,MATCH("최종"&amp;SUBSTITUTE(SUBSTITUTE(E$1,"standard",""),"|Float",""),ChapterTable!$1:$1,0),0)*ChapterTable!$P$17,
  IF(AND($A2252=0,$B2252=0),
    E2253,
  IF($B2252=0,
    VLOOKUP($A2252,ChapterTable!$1:$1048576,MATCH("최종"&amp;SUBSTITUTE(SUBSTITUTE(E$1,"standard",""),"|Float",""),ChapterTable!$1:$1,0),0),
  IF($B2252=1,
    IF($L2252=FALSE,
      VLOOKUP($A2252,ChapterTable!$1:$1048576,MATCH("최종"&amp;SUBSTITUTE(SUBSTITUTE(E$1,"standard",""),"|Float",""),ChapterTable!$1:$1,0),0),
      VLOOKUP($A2252-ChapterTable!$P$11,ChapterTable!$1:$1048576,MATCH("최종"&amp;SUBSTITUTE(SUBSTITUTE(E$1,"standard",""),"|Float",""),ChapterTable!$1:$1,0),0)*ChapterTable!$P$14
    ),
  OFFSET(E2252,-$B2252+IF($L2252,1,0),0)*IF($B2252&gt;OFFSET($B2252,1,0),ChapterTable!$R$17,1)*
    (VLOOKUP(SUBSTITUTE(SUBSTITUTE(E$1,"standard",""),"|Float","")&amp;IF(OR($L2252=TRUE,$A2252=0,MOD($A2252,ChapterTable!$R$20)&lt;&gt;0),"","보스")&amp;"인게임누적곱배수",ChapterTable!$R:$S,2,0)^C2252
    +VLOOKUP(SUBSTITUTE(SUBSTITUTE(E$1,"standard",""),"|Float","")&amp;IF(OR($L2252=TRUE,$A2252=0,MOD($A2252,ChapterTable!$R$20)&lt;&gt;0),"","보스")&amp;"인게임누적합배수",ChapterTable!$R:$S,2,0)*C2252)
  )
  )
  )
)</f>
        <v>825993.7717517853</v>
      </c>
      <c r="F2252" s="1">
        <f ca="1">IF(AND($A2252=0,$B2252=1),
    VLOOKUP(1,ChapterTable!$1:$1048576,MATCH("최종"&amp;SUBSTITUTE(SUBSTITUTE(F$1,"standard",""),"|Float",""),ChapterTable!$1:$1,0),0)*ChapterTable!$P$17,
  IF(AND($A2252=0,$B2252=0),
    F2253,
  IF($B2252=0,
    VLOOKUP($A2252,ChapterTable!$1:$1048576,MATCH("최종"&amp;SUBSTITUTE(SUBSTITUTE(F$1,"standard",""),"|Float",""),ChapterTable!$1:$1,0),0),
  IF($B2252=1,
    IF($L2252=FALSE,
      VLOOKUP($A2252,ChapterTable!$1:$1048576,MATCH("최종"&amp;SUBSTITUTE(SUBSTITUTE(F$1,"standard",""),"|Float",""),ChapterTable!$1:$1,0),0),
      VLOOKUP($A2252-ChapterTable!$P$11,ChapterTable!$1:$1048576,MATCH("최종"&amp;SUBSTITUTE(SUBSTITUTE(F$1,"standard",""),"|Float",""),ChapterTable!$1:$1,0),0)*ChapterTable!$P$14
    ),
  OFFSET(F2252,-$B2252+IF($L2252,1,0),0)*
    (VLOOKUP(SUBSTITUTE(SUBSTITUTE(F$1,"standard",""),"|Float","")&amp;IF(OR($L2252=TRUE,$A2252=0,MOD($A2252,ChapterTable!$R$20)&lt;&gt;0),"","보스")&amp;"인게임누적곱배수",ChapterTable!$R:$S,2,0)^D2252
    +VLOOKUP(SUBSTITUTE(SUBSTITUTE(F$1,"standard",""),"|Float","")&amp;IF(OR($L2252=TRUE,$A2252=0,MOD($A2252,ChapterTable!$R$20)&lt;&gt;0),"","보스")&amp;"인게임누적합배수",ChapterTable!$R:$S,2,0)*D2252)
  )
  )
  )
)</f>
        <v>308313.64744207263</v>
      </c>
      <c r="G2252" t="s">
        <v>715</v>
      </c>
      <c r="J2252" t="str">
        <f>IF(ISBLANK(I2252),"",
IFERROR(VLOOKUP(I2252,[1]StringTable!$1:$1048576,MATCH("kor|String",[1]StringTable!$1:$1,0),0),
"스트링없음"))</f>
        <v/>
      </c>
      <c r="L2252" t="b">
        <v>1</v>
      </c>
      <c r="N2252" t="str">
        <f>IF(ISBLANK(M2252),"",IF(ISERROR(VLOOKUP(M2252,MapTable!$A:$A,1,0)),"맵없음",""))</f>
        <v/>
      </c>
      <c r="O2252">
        <f t="shared" si="254"/>
        <v>2</v>
      </c>
      <c r="Q2252">
        <f t="shared" si="255"/>
        <v>2</v>
      </c>
      <c r="R2252" t="b">
        <f t="shared" ca="1" si="256"/>
        <v>1</v>
      </c>
      <c r="T2252" t="b">
        <f t="shared" ca="1" si="257"/>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260"/>
        <v>0.5</v>
      </c>
      <c r="AJ2252">
        <f t="shared" si="258"/>
        <v>0.54666666600000002</v>
      </c>
      <c r="AK2252">
        <f t="shared" si="259"/>
        <v>1</v>
      </c>
      <c r="AL2252">
        <f t="shared" si="253"/>
        <v>8</v>
      </c>
    </row>
    <row r="2253" spans="1:38" hidden="1" x14ac:dyDescent="0.3">
      <c r="A2253">
        <v>23</v>
      </c>
      <c r="B2253">
        <v>12</v>
      </c>
      <c r="C2253">
        <f>IF(OR($L2253=TRUE,$A2253=0,MOD($A2253,ChapterTable!$R$20)&lt;&gt;0),
MAX(0,INT(($B2253+ChapterTable!$P$26+VLOOKUP(SUBSTITUTE(C$1,"성장단계","")&amp;"단계오프셋",ChapterTable!$R:$S,2,0))/ChapterTable!$P$23)),
MAX(0,INT(($B2253+ChapterTable!$R$26+VLOOKUP(SUBSTITUTE(C$1,"성장단계","")&amp;"보스단계오프셋",ChapterTable!$R:$S,2,0))/ChapterTable!$R$23)))</f>
        <v>1</v>
      </c>
      <c r="D2253">
        <f>IF(OR($L2253=TRUE,$A2253=0,MOD($A2253,ChapterTable!$R$20)&lt;&gt;0),
MAX(0,INT(($B2253+ChapterTable!$P$26+VLOOKUP(SUBSTITUTE(D$1,"성장단계","")&amp;"단계오프셋",ChapterTable!$R:$S,2,0))/ChapterTable!$P$23)),
MAX(0,INT(($B2253+ChapterTable!$R$26+VLOOKUP(SUBSTITUTE(D$1,"성장단계","")&amp;"보스단계오프셋",ChapterTable!$R:$S,2,0))/ChapterTable!$R$23)))</f>
        <v>1</v>
      </c>
      <c r="E2253" s="1">
        <f ca="1">IF(AND($A2253=0,$B2253=1),
    VLOOKUP(1,ChapterTable!$1:$1048576,MATCH("최종"&amp;SUBSTITUTE(SUBSTITUTE(E$1,"standard",""),"|Float",""),ChapterTable!$1:$1,0),0)*ChapterTable!$P$17,
  IF(AND($A2253=0,$B2253=0),
    E2254,
  IF($B2253=0,
    VLOOKUP($A2253,ChapterTable!$1:$1048576,MATCH("최종"&amp;SUBSTITUTE(SUBSTITUTE(E$1,"standard",""),"|Float",""),ChapterTable!$1:$1,0),0),
  IF($B2253=1,
    IF($L2253=FALSE,
      VLOOKUP($A2253,ChapterTable!$1:$1048576,MATCH("최종"&amp;SUBSTITUTE(SUBSTITUTE(E$1,"standard",""),"|Float",""),ChapterTable!$1:$1,0),0),
      VLOOKUP($A2253-ChapterTable!$P$11,ChapterTable!$1:$1048576,MATCH("최종"&amp;SUBSTITUTE(SUBSTITUTE(E$1,"standard",""),"|Float",""),ChapterTable!$1:$1,0),0)*ChapterTable!$P$14
    ),
  OFFSET(E2253,-$B2253+IF($L2253,1,0),0)*IF($B2253&gt;OFFSET($B2253,1,0),ChapterTable!$R$17,1)*
    (VLOOKUP(SUBSTITUTE(SUBSTITUTE(E$1,"standard",""),"|Float","")&amp;IF(OR($L2253=TRUE,$A2253=0,MOD($A2253,ChapterTable!$R$20)&lt;&gt;0),"","보스")&amp;"인게임누적곱배수",ChapterTable!$R:$S,2,0)^C2253
    +VLOOKUP(SUBSTITUTE(SUBSTITUTE(E$1,"standard",""),"|Float","")&amp;IF(OR($L2253=TRUE,$A2253=0,MOD($A2253,ChapterTable!$R$20)&lt;&gt;0),"","보스")&amp;"인게임누적합배수",ChapterTable!$R:$S,2,0)*C2253)
  )
  )
  )
)</f>
        <v>825993.7717517853</v>
      </c>
      <c r="F2253" s="1">
        <f ca="1">IF(AND($A2253=0,$B2253=1),
    VLOOKUP(1,ChapterTable!$1:$1048576,MATCH("최종"&amp;SUBSTITUTE(SUBSTITUTE(F$1,"standard",""),"|Float",""),ChapterTable!$1:$1,0),0)*ChapterTable!$P$17,
  IF(AND($A2253=0,$B2253=0),
    F2254,
  IF($B2253=0,
    VLOOKUP($A2253,ChapterTable!$1:$1048576,MATCH("최종"&amp;SUBSTITUTE(SUBSTITUTE(F$1,"standard",""),"|Float",""),ChapterTable!$1:$1,0),0),
  IF($B2253=1,
    IF($L2253=FALSE,
      VLOOKUP($A2253,ChapterTable!$1:$1048576,MATCH("최종"&amp;SUBSTITUTE(SUBSTITUTE(F$1,"standard",""),"|Float",""),ChapterTable!$1:$1,0),0),
      VLOOKUP($A2253-ChapterTable!$P$11,ChapterTable!$1:$1048576,MATCH("최종"&amp;SUBSTITUTE(SUBSTITUTE(F$1,"standard",""),"|Float",""),ChapterTable!$1:$1,0),0)*ChapterTable!$P$14
    ),
  OFFSET(F2253,-$B2253+IF($L2253,1,0),0)*
    (VLOOKUP(SUBSTITUTE(SUBSTITUTE(F$1,"standard",""),"|Float","")&amp;IF(OR($L2253=TRUE,$A2253=0,MOD($A2253,ChapterTable!$R$20)&lt;&gt;0),"","보스")&amp;"인게임누적곱배수",ChapterTable!$R:$S,2,0)^D2253
    +VLOOKUP(SUBSTITUTE(SUBSTITUTE(F$1,"standard",""),"|Float","")&amp;IF(OR($L2253=TRUE,$A2253=0,MOD($A2253,ChapterTable!$R$20)&lt;&gt;0),"","보스")&amp;"인게임누적합배수",ChapterTable!$R:$S,2,0)*D2253)
  )
  )
  )
)</f>
        <v>308313.64744207263</v>
      </c>
      <c r="G2253" t="s">
        <v>715</v>
      </c>
      <c r="J2253" t="str">
        <f>IF(ISBLANK(I2253),"",
IFERROR(VLOOKUP(I2253,[1]StringTable!$1:$1048576,MATCH("kor|String",[1]StringTable!$1:$1,0),0),
"스트링없음"))</f>
        <v/>
      </c>
      <c r="L2253" t="b">
        <v>1</v>
      </c>
      <c r="N2253" t="str">
        <f>IF(ISBLANK(M2253),"",IF(ISERROR(VLOOKUP(M2253,MapTable!$A:$A,1,0)),"맵없음",""))</f>
        <v/>
      </c>
      <c r="O2253">
        <f t="shared" si="254"/>
        <v>2</v>
      </c>
      <c r="Q2253">
        <f t="shared" si="255"/>
        <v>2</v>
      </c>
      <c r="R2253" t="b">
        <f t="shared" ca="1" si="256"/>
        <v>1</v>
      </c>
      <c r="T2253" t="b">
        <f t="shared" ca="1" si="257"/>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260"/>
        <v>0.5</v>
      </c>
      <c r="AJ2253">
        <f t="shared" si="258"/>
        <v>0.54666666600000002</v>
      </c>
      <c r="AK2253">
        <f t="shared" si="259"/>
        <v>1</v>
      </c>
      <c r="AL2253">
        <f t="shared" si="253"/>
        <v>8</v>
      </c>
    </row>
    <row r="2254" spans="1:38" hidden="1" x14ac:dyDescent="0.3">
      <c r="A2254">
        <v>23</v>
      </c>
      <c r="B2254">
        <v>13</v>
      </c>
      <c r="C2254">
        <f>IF(OR($L2254=TRUE,$A2254=0,MOD($A2254,ChapterTable!$R$20)&lt;&gt;0),
MAX(0,INT(($B2254+ChapterTable!$P$26+VLOOKUP(SUBSTITUTE(C$1,"성장단계","")&amp;"단계오프셋",ChapterTable!$R:$S,2,0))/ChapterTable!$P$23)),
MAX(0,INT(($B2254+ChapterTable!$R$26+VLOOKUP(SUBSTITUTE(C$1,"성장단계","")&amp;"보스단계오프셋",ChapterTable!$R:$S,2,0))/ChapterTable!$R$23)))</f>
        <v>1</v>
      </c>
      <c r="D2254">
        <f>IF(OR($L2254=TRUE,$A2254=0,MOD($A2254,ChapterTable!$R$20)&lt;&gt;0),
MAX(0,INT(($B2254+ChapterTable!$P$26+VLOOKUP(SUBSTITUTE(D$1,"성장단계","")&amp;"단계오프셋",ChapterTable!$R:$S,2,0))/ChapterTable!$P$23)),
MAX(0,INT(($B2254+ChapterTable!$R$26+VLOOKUP(SUBSTITUTE(D$1,"성장단계","")&amp;"보스단계오프셋",ChapterTable!$R:$S,2,0))/ChapterTable!$R$23)))</f>
        <v>1</v>
      </c>
      <c r="E2254" s="1">
        <f ca="1">IF(AND($A2254=0,$B2254=1),
    VLOOKUP(1,ChapterTable!$1:$1048576,MATCH("최종"&amp;SUBSTITUTE(SUBSTITUTE(E$1,"standard",""),"|Float",""),ChapterTable!$1:$1,0),0)*ChapterTable!$P$17,
  IF(AND($A2254=0,$B2254=0),
    E2255,
  IF($B2254=0,
    VLOOKUP($A2254,ChapterTable!$1:$1048576,MATCH("최종"&amp;SUBSTITUTE(SUBSTITUTE(E$1,"standard",""),"|Float",""),ChapterTable!$1:$1,0),0),
  IF($B2254=1,
    IF($L2254=FALSE,
      VLOOKUP($A2254,ChapterTable!$1:$1048576,MATCH("최종"&amp;SUBSTITUTE(SUBSTITUTE(E$1,"standard",""),"|Float",""),ChapterTable!$1:$1,0),0),
      VLOOKUP($A2254-ChapterTable!$P$11,ChapterTable!$1:$1048576,MATCH("최종"&amp;SUBSTITUTE(SUBSTITUTE(E$1,"standard",""),"|Float",""),ChapterTable!$1:$1,0),0)*ChapterTable!$P$14
    ),
  OFFSET(E2254,-$B2254+IF($L2254,1,0),0)*IF($B2254&gt;OFFSET($B2254,1,0),ChapterTable!$R$17,1)*
    (VLOOKUP(SUBSTITUTE(SUBSTITUTE(E$1,"standard",""),"|Float","")&amp;IF(OR($L2254=TRUE,$A2254=0,MOD($A2254,ChapterTable!$R$20)&lt;&gt;0),"","보스")&amp;"인게임누적곱배수",ChapterTable!$R:$S,2,0)^C2254
    +VLOOKUP(SUBSTITUTE(SUBSTITUTE(E$1,"standard",""),"|Float","")&amp;IF(OR($L2254=TRUE,$A2254=0,MOD($A2254,ChapterTable!$R$20)&lt;&gt;0),"","보스")&amp;"인게임누적합배수",ChapterTable!$R:$S,2,0)*C2254)
  )
  )
  )
)</f>
        <v>825993.7717517853</v>
      </c>
      <c r="F2254" s="1">
        <f ca="1">IF(AND($A2254=0,$B2254=1),
    VLOOKUP(1,ChapterTable!$1:$1048576,MATCH("최종"&amp;SUBSTITUTE(SUBSTITUTE(F$1,"standard",""),"|Float",""),ChapterTable!$1:$1,0),0)*ChapterTable!$P$17,
  IF(AND($A2254=0,$B2254=0),
    F2255,
  IF($B2254=0,
    VLOOKUP($A2254,ChapterTable!$1:$1048576,MATCH("최종"&amp;SUBSTITUTE(SUBSTITUTE(F$1,"standard",""),"|Float",""),ChapterTable!$1:$1,0),0),
  IF($B2254=1,
    IF($L2254=FALSE,
      VLOOKUP($A2254,ChapterTable!$1:$1048576,MATCH("최종"&amp;SUBSTITUTE(SUBSTITUTE(F$1,"standard",""),"|Float",""),ChapterTable!$1:$1,0),0),
      VLOOKUP($A2254-ChapterTable!$P$11,ChapterTable!$1:$1048576,MATCH("최종"&amp;SUBSTITUTE(SUBSTITUTE(F$1,"standard",""),"|Float",""),ChapterTable!$1:$1,0),0)*ChapterTable!$P$14
    ),
  OFFSET(F2254,-$B2254+IF($L2254,1,0),0)*
    (VLOOKUP(SUBSTITUTE(SUBSTITUTE(F$1,"standard",""),"|Float","")&amp;IF(OR($L2254=TRUE,$A2254=0,MOD($A2254,ChapterTable!$R$20)&lt;&gt;0),"","보스")&amp;"인게임누적곱배수",ChapterTable!$R:$S,2,0)^D2254
    +VLOOKUP(SUBSTITUTE(SUBSTITUTE(F$1,"standard",""),"|Float","")&amp;IF(OR($L2254=TRUE,$A2254=0,MOD($A2254,ChapterTable!$R$20)&lt;&gt;0),"","보스")&amp;"인게임누적합배수",ChapterTable!$R:$S,2,0)*D2254)
  )
  )
  )
)</f>
        <v>308313.64744207263</v>
      </c>
      <c r="G2254" t="s">
        <v>715</v>
      </c>
      <c r="J2254" t="str">
        <f>IF(ISBLANK(I2254),"",
IFERROR(VLOOKUP(I2254,[1]StringTable!$1:$1048576,MATCH("kor|String",[1]StringTable!$1:$1,0),0),
"스트링없음"))</f>
        <v/>
      </c>
      <c r="L2254" t="b">
        <v>1</v>
      </c>
      <c r="N2254" t="str">
        <f>IF(ISBLANK(M2254),"",IF(ISERROR(VLOOKUP(M2254,MapTable!$A:$A,1,0)),"맵없음",""))</f>
        <v/>
      </c>
      <c r="O2254">
        <f t="shared" si="254"/>
        <v>2</v>
      </c>
      <c r="Q2254">
        <f t="shared" si="255"/>
        <v>2</v>
      </c>
      <c r="R2254" t="b">
        <f t="shared" ca="1" si="256"/>
        <v>1</v>
      </c>
      <c r="T2254" t="b">
        <f t="shared" ca="1" si="257"/>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260"/>
        <v>0.5</v>
      </c>
      <c r="AJ2254">
        <f t="shared" si="258"/>
        <v>0.54666666600000002</v>
      </c>
      <c r="AK2254">
        <f t="shared" si="259"/>
        <v>1</v>
      </c>
      <c r="AL2254">
        <f t="shared" si="253"/>
        <v>8</v>
      </c>
    </row>
    <row r="2255" spans="1:38" hidden="1" x14ac:dyDescent="0.3">
      <c r="A2255">
        <v>23</v>
      </c>
      <c r="B2255">
        <v>14</v>
      </c>
      <c r="C2255">
        <f>IF(OR($L2255=TRUE,$A2255=0,MOD($A2255,ChapterTable!$R$20)&lt;&gt;0),
MAX(0,INT(($B2255+ChapterTable!$P$26+VLOOKUP(SUBSTITUTE(C$1,"성장단계","")&amp;"단계오프셋",ChapterTable!$R:$S,2,0))/ChapterTable!$P$23)),
MAX(0,INT(($B2255+ChapterTable!$R$26+VLOOKUP(SUBSTITUTE(C$1,"성장단계","")&amp;"보스단계오프셋",ChapterTable!$R:$S,2,0))/ChapterTable!$R$23)))</f>
        <v>1</v>
      </c>
      <c r="D2255">
        <f>IF(OR($L2255=TRUE,$A2255=0,MOD($A2255,ChapterTable!$R$20)&lt;&gt;0),
MAX(0,INT(($B2255+ChapterTable!$P$26+VLOOKUP(SUBSTITUTE(D$1,"성장단계","")&amp;"단계오프셋",ChapterTable!$R:$S,2,0))/ChapterTable!$P$23)),
MAX(0,INT(($B2255+ChapterTable!$R$26+VLOOKUP(SUBSTITUTE(D$1,"성장단계","")&amp;"보스단계오프셋",ChapterTable!$R:$S,2,0))/ChapterTable!$R$23)))</f>
        <v>1</v>
      </c>
      <c r="E2255" s="1">
        <f ca="1">IF(AND($A2255=0,$B2255=1),
    VLOOKUP(1,ChapterTable!$1:$1048576,MATCH("최종"&amp;SUBSTITUTE(SUBSTITUTE(E$1,"standard",""),"|Float",""),ChapterTable!$1:$1,0),0)*ChapterTable!$P$17,
  IF(AND($A2255=0,$B2255=0),
    E2256,
  IF($B2255=0,
    VLOOKUP($A2255,ChapterTable!$1:$1048576,MATCH("최종"&amp;SUBSTITUTE(SUBSTITUTE(E$1,"standard",""),"|Float",""),ChapterTable!$1:$1,0),0),
  IF($B2255=1,
    IF($L2255=FALSE,
      VLOOKUP($A2255,ChapterTable!$1:$1048576,MATCH("최종"&amp;SUBSTITUTE(SUBSTITUTE(E$1,"standard",""),"|Float",""),ChapterTable!$1:$1,0),0),
      VLOOKUP($A2255-ChapterTable!$P$11,ChapterTable!$1:$1048576,MATCH("최종"&amp;SUBSTITUTE(SUBSTITUTE(E$1,"standard",""),"|Float",""),ChapterTable!$1:$1,0),0)*ChapterTable!$P$14
    ),
  OFFSET(E2255,-$B2255+IF($L2255,1,0),0)*IF($B2255&gt;OFFSET($B2255,1,0),ChapterTable!$R$17,1)*
    (VLOOKUP(SUBSTITUTE(SUBSTITUTE(E$1,"standard",""),"|Float","")&amp;IF(OR($L2255=TRUE,$A2255=0,MOD($A2255,ChapterTable!$R$20)&lt;&gt;0),"","보스")&amp;"인게임누적곱배수",ChapterTable!$R:$S,2,0)^C2255
    +VLOOKUP(SUBSTITUTE(SUBSTITUTE(E$1,"standard",""),"|Float","")&amp;IF(OR($L2255=TRUE,$A2255=0,MOD($A2255,ChapterTable!$R$20)&lt;&gt;0),"","보스")&amp;"인게임누적합배수",ChapterTable!$R:$S,2,0)*C2255)
  )
  )
  )
)</f>
        <v>825993.7717517853</v>
      </c>
      <c r="F2255" s="1">
        <f ca="1">IF(AND($A2255=0,$B2255=1),
    VLOOKUP(1,ChapterTable!$1:$1048576,MATCH("최종"&amp;SUBSTITUTE(SUBSTITUTE(F$1,"standard",""),"|Float",""),ChapterTable!$1:$1,0),0)*ChapterTable!$P$17,
  IF(AND($A2255=0,$B2255=0),
    F2256,
  IF($B2255=0,
    VLOOKUP($A2255,ChapterTable!$1:$1048576,MATCH("최종"&amp;SUBSTITUTE(SUBSTITUTE(F$1,"standard",""),"|Float",""),ChapterTable!$1:$1,0),0),
  IF($B2255=1,
    IF($L2255=FALSE,
      VLOOKUP($A2255,ChapterTable!$1:$1048576,MATCH("최종"&amp;SUBSTITUTE(SUBSTITUTE(F$1,"standard",""),"|Float",""),ChapterTable!$1:$1,0),0),
      VLOOKUP($A2255-ChapterTable!$P$11,ChapterTable!$1:$1048576,MATCH("최종"&amp;SUBSTITUTE(SUBSTITUTE(F$1,"standard",""),"|Float",""),ChapterTable!$1:$1,0),0)*ChapterTable!$P$14
    ),
  OFFSET(F2255,-$B2255+IF($L2255,1,0),0)*
    (VLOOKUP(SUBSTITUTE(SUBSTITUTE(F$1,"standard",""),"|Float","")&amp;IF(OR($L2255=TRUE,$A2255=0,MOD($A2255,ChapterTable!$R$20)&lt;&gt;0),"","보스")&amp;"인게임누적곱배수",ChapterTable!$R:$S,2,0)^D2255
    +VLOOKUP(SUBSTITUTE(SUBSTITUTE(F$1,"standard",""),"|Float","")&amp;IF(OR($L2255=TRUE,$A2255=0,MOD($A2255,ChapterTable!$R$20)&lt;&gt;0),"","보스")&amp;"인게임누적합배수",ChapterTable!$R:$S,2,0)*D2255)
  )
  )
  )
)</f>
        <v>308313.64744207263</v>
      </c>
      <c r="G2255" t="s">
        <v>715</v>
      </c>
      <c r="J2255" t="str">
        <f>IF(ISBLANK(I2255),"",
IFERROR(VLOOKUP(I2255,[1]StringTable!$1:$1048576,MATCH("kor|String",[1]StringTable!$1:$1,0),0),
"스트링없음"))</f>
        <v/>
      </c>
      <c r="L2255" t="b">
        <v>1</v>
      </c>
      <c r="N2255" t="str">
        <f>IF(ISBLANK(M2255),"",IF(ISERROR(VLOOKUP(M2255,MapTable!$A:$A,1,0)),"맵없음",""))</f>
        <v/>
      </c>
      <c r="O2255">
        <f t="shared" si="254"/>
        <v>2</v>
      </c>
      <c r="Q2255">
        <f t="shared" si="255"/>
        <v>2</v>
      </c>
      <c r="R2255" t="b">
        <f t="shared" ca="1" si="256"/>
        <v>1</v>
      </c>
      <c r="T2255" t="b">
        <f t="shared" ca="1" si="257"/>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260"/>
        <v>0.5</v>
      </c>
      <c r="AJ2255">
        <f t="shared" si="258"/>
        <v>0.54666666600000002</v>
      </c>
      <c r="AK2255">
        <f t="shared" si="259"/>
        <v>1</v>
      </c>
      <c r="AL2255">
        <f t="shared" si="253"/>
        <v>8</v>
      </c>
    </row>
    <row r="2256" spans="1:38" hidden="1" x14ac:dyDescent="0.3">
      <c r="A2256">
        <v>23</v>
      </c>
      <c r="B2256">
        <v>15</v>
      </c>
      <c r="C2256">
        <f>IF(OR($L2256=TRUE,$A2256=0,MOD($A2256,ChapterTable!$R$20)&lt;&gt;0),
MAX(0,INT(($B2256+ChapterTable!$P$26+VLOOKUP(SUBSTITUTE(C$1,"성장단계","")&amp;"단계오프셋",ChapterTable!$R:$S,2,0))/ChapterTable!$P$23)),
MAX(0,INT(($B2256+ChapterTable!$R$26+VLOOKUP(SUBSTITUTE(C$1,"성장단계","")&amp;"보스단계오프셋",ChapterTable!$R:$S,2,0))/ChapterTable!$R$23)))</f>
        <v>1</v>
      </c>
      <c r="D2256">
        <f>IF(OR($L2256=TRUE,$A2256=0,MOD($A2256,ChapterTable!$R$20)&lt;&gt;0),
MAX(0,INT(($B2256+ChapterTable!$P$26+VLOOKUP(SUBSTITUTE(D$1,"성장단계","")&amp;"단계오프셋",ChapterTable!$R:$S,2,0))/ChapterTable!$P$23)),
MAX(0,INT(($B2256+ChapterTable!$R$26+VLOOKUP(SUBSTITUTE(D$1,"성장단계","")&amp;"보스단계오프셋",ChapterTable!$R:$S,2,0))/ChapterTable!$R$23)))</f>
        <v>1</v>
      </c>
      <c r="E2256" s="1">
        <f ca="1">IF(AND($A2256=0,$B2256=1),
    VLOOKUP(1,ChapterTable!$1:$1048576,MATCH("최종"&amp;SUBSTITUTE(SUBSTITUTE(E$1,"standard",""),"|Float",""),ChapterTable!$1:$1,0),0)*ChapterTable!$P$17,
  IF(AND($A2256=0,$B2256=0),
    E2257,
  IF($B2256=0,
    VLOOKUP($A2256,ChapterTable!$1:$1048576,MATCH("최종"&amp;SUBSTITUTE(SUBSTITUTE(E$1,"standard",""),"|Float",""),ChapterTable!$1:$1,0),0),
  IF($B2256=1,
    IF($L2256=FALSE,
      VLOOKUP($A2256,ChapterTable!$1:$1048576,MATCH("최종"&amp;SUBSTITUTE(SUBSTITUTE(E$1,"standard",""),"|Float",""),ChapterTable!$1:$1,0),0),
      VLOOKUP($A2256-ChapterTable!$P$11,ChapterTable!$1:$1048576,MATCH("최종"&amp;SUBSTITUTE(SUBSTITUTE(E$1,"standard",""),"|Float",""),ChapterTable!$1:$1,0),0)*ChapterTable!$P$14
    ),
  OFFSET(E2256,-$B2256+IF($L2256,1,0),0)*IF($B2256&gt;OFFSET($B2256,1,0),ChapterTable!$R$17,1)*
    (VLOOKUP(SUBSTITUTE(SUBSTITUTE(E$1,"standard",""),"|Float","")&amp;IF(OR($L2256=TRUE,$A2256=0,MOD($A2256,ChapterTable!$R$20)&lt;&gt;0),"","보스")&amp;"인게임누적곱배수",ChapterTable!$R:$S,2,0)^C2256
    +VLOOKUP(SUBSTITUTE(SUBSTITUTE(E$1,"standard",""),"|Float","")&amp;IF(OR($L2256=TRUE,$A2256=0,MOD($A2256,ChapterTable!$R$20)&lt;&gt;0),"","보스")&amp;"인게임누적합배수",ChapterTable!$R:$S,2,0)*C2256)
  )
  )
  )
)</f>
        <v>825993.7717517853</v>
      </c>
      <c r="F2256" s="1">
        <f ca="1">IF(AND($A2256=0,$B2256=1),
    VLOOKUP(1,ChapterTable!$1:$1048576,MATCH("최종"&amp;SUBSTITUTE(SUBSTITUTE(F$1,"standard",""),"|Float",""),ChapterTable!$1:$1,0),0)*ChapterTable!$P$17,
  IF(AND($A2256=0,$B2256=0),
    F2257,
  IF($B2256=0,
    VLOOKUP($A2256,ChapterTable!$1:$1048576,MATCH("최종"&amp;SUBSTITUTE(SUBSTITUTE(F$1,"standard",""),"|Float",""),ChapterTable!$1:$1,0),0),
  IF($B2256=1,
    IF($L2256=FALSE,
      VLOOKUP($A2256,ChapterTable!$1:$1048576,MATCH("최종"&amp;SUBSTITUTE(SUBSTITUTE(F$1,"standard",""),"|Float",""),ChapterTable!$1:$1,0),0),
      VLOOKUP($A2256-ChapterTable!$P$11,ChapterTable!$1:$1048576,MATCH("최종"&amp;SUBSTITUTE(SUBSTITUTE(F$1,"standard",""),"|Float",""),ChapterTable!$1:$1,0),0)*ChapterTable!$P$14
    ),
  OFFSET(F2256,-$B2256+IF($L2256,1,0),0)*
    (VLOOKUP(SUBSTITUTE(SUBSTITUTE(F$1,"standard",""),"|Float","")&amp;IF(OR($L2256=TRUE,$A2256=0,MOD($A2256,ChapterTable!$R$20)&lt;&gt;0),"","보스")&amp;"인게임누적곱배수",ChapterTable!$R:$S,2,0)^D2256
    +VLOOKUP(SUBSTITUTE(SUBSTITUTE(F$1,"standard",""),"|Float","")&amp;IF(OR($L2256=TRUE,$A2256=0,MOD($A2256,ChapterTable!$R$20)&lt;&gt;0),"","보스")&amp;"인게임누적합배수",ChapterTable!$R:$S,2,0)*D2256)
  )
  )
  )
)</f>
        <v>308313.64744207263</v>
      </c>
      <c r="G2256" t="s">
        <v>715</v>
      </c>
      <c r="J2256" t="str">
        <f>IF(ISBLANK(I2256),"",
IFERROR(VLOOKUP(I2256,[1]StringTable!$1:$1048576,MATCH("kor|String",[1]StringTable!$1:$1,0),0),
"스트링없음"))</f>
        <v/>
      </c>
      <c r="L2256" t="b">
        <v>1</v>
      </c>
      <c r="N2256" t="str">
        <f>IF(ISBLANK(M2256),"",IF(ISERROR(VLOOKUP(M2256,MapTable!$A:$A,1,0)),"맵없음",""))</f>
        <v/>
      </c>
      <c r="O2256">
        <f t="shared" si="254"/>
        <v>11</v>
      </c>
      <c r="Q2256">
        <f t="shared" si="255"/>
        <v>11</v>
      </c>
      <c r="R2256" t="b">
        <f t="shared" ca="1" si="256"/>
        <v>1</v>
      </c>
      <c r="T2256" t="b">
        <f t="shared" ca="1" si="257"/>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260"/>
        <v>0.5</v>
      </c>
      <c r="AJ2256">
        <f t="shared" si="258"/>
        <v>0.54666666600000002</v>
      </c>
      <c r="AK2256">
        <f t="shared" si="259"/>
        <v>1</v>
      </c>
      <c r="AL2256">
        <f t="shared" si="253"/>
        <v>8</v>
      </c>
    </row>
    <row r="2257" spans="1:38" hidden="1" x14ac:dyDescent="0.3">
      <c r="A2257">
        <v>23</v>
      </c>
      <c r="B2257">
        <v>16</v>
      </c>
      <c r="C2257">
        <f>IF(OR($L2257=TRUE,$A2257=0,MOD($A2257,ChapterTable!$R$20)&lt;&gt;0),
MAX(0,INT(($B2257+ChapterTable!$P$26+VLOOKUP(SUBSTITUTE(C$1,"성장단계","")&amp;"단계오프셋",ChapterTable!$R:$S,2,0))/ChapterTable!$P$23)),
MAX(0,INT(($B2257+ChapterTable!$R$26+VLOOKUP(SUBSTITUTE(C$1,"성장단계","")&amp;"보스단계오프셋",ChapterTable!$R:$S,2,0))/ChapterTable!$R$23)))</f>
        <v>2</v>
      </c>
      <c r="D2257">
        <f>IF(OR($L2257=TRUE,$A2257=0,MOD($A2257,ChapterTable!$R$20)&lt;&gt;0),
MAX(0,INT(($B2257+ChapterTable!$P$26+VLOOKUP(SUBSTITUTE(D$1,"성장단계","")&amp;"단계오프셋",ChapterTable!$R:$S,2,0))/ChapterTable!$P$23)),
MAX(0,INT(($B2257+ChapterTable!$R$26+VLOOKUP(SUBSTITUTE(D$1,"성장단계","")&amp;"보스단계오프셋",ChapterTable!$R:$S,2,0))/ChapterTable!$R$23)))</f>
        <v>1</v>
      </c>
      <c r="E2257" s="1">
        <f ca="1">IF(AND($A2257=0,$B2257=1),
    VLOOKUP(1,ChapterTable!$1:$1048576,MATCH("최종"&amp;SUBSTITUTE(SUBSTITUTE(E$1,"standard",""),"|Float",""),ChapterTable!$1:$1,0),0)*ChapterTable!$P$17,
  IF(AND($A2257=0,$B2257=0),
    E2258,
  IF($B2257=0,
    VLOOKUP($A2257,ChapterTable!$1:$1048576,MATCH("최종"&amp;SUBSTITUTE(SUBSTITUTE(E$1,"standard",""),"|Float",""),ChapterTable!$1:$1,0),0),
  IF($B2257=1,
    IF($L2257=FALSE,
      VLOOKUP($A2257,ChapterTable!$1:$1048576,MATCH("최종"&amp;SUBSTITUTE(SUBSTITUTE(E$1,"standard",""),"|Float",""),ChapterTable!$1:$1,0),0),
      VLOOKUP($A2257-ChapterTable!$P$11,ChapterTable!$1:$1048576,MATCH("최종"&amp;SUBSTITUTE(SUBSTITUTE(E$1,"standard",""),"|Float",""),ChapterTable!$1:$1,0),0)*ChapterTable!$P$14
    ),
  OFFSET(E2257,-$B2257+IF($L2257,1,0),0)*IF($B2257&gt;OFFSET($B2257,1,0),ChapterTable!$R$17,1)*
    (VLOOKUP(SUBSTITUTE(SUBSTITUTE(E$1,"standard",""),"|Float","")&amp;IF(OR($L2257=TRUE,$A2257=0,MOD($A2257,ChapterTable!$R$20)&lt;&gt;0),"","보스")&amp;"인게임누적곱배수",ChapterTable!$R:$S,2,0)^C2257
    +VLOOKUP(SUBSTITUTE(SUBSTITUTE(E$1,"standard",""),"|Float","")&amp;IF(OR($L2257=TRUE,$A2257=0,MOD($A2257,ChapterTable!$R$20)&lt;&gt;0),"","보스")&amp;"인게임누적합배수",ChapterTable!$R:$S,2,0)*C2257)
  )
  )
  )
)</f>
        <v>963659.40037708275</v>
      </c>
      <c r="F2257" s="1">
        <f ca="1">IF(AND($A2257=0,$B2257=1),
    VLOOKUP(1,ChapterTable!$1:$1048576,MATCH("최종"&amp;SUBSTITUTE(SUBSTITUTE(F$1,"standard",""),"|Float",""),ChapterTable!$1:$1,0),0)*ChapterTable!$P$17,
  IF(AND($A2257=0,$B2257=0),
    F2258,
  IF($B2257=0,
    VLOOKUP($A2257,ChapterTable!$1:$1048576,MATCH("최종"&amp;SUBSTITUTE(SUBSTITUTE(F$1,"standard",""),"|Float",""),ChapterTable!$1:$1,0),0),
  IF($B2257=1,
    IF($L2257=FALSE,
      VLOOKUP($A2257,ChapterTable!$1:$1048576,MATCH("최종"&amp;SUBSTITUTE(SUBSTITUTE(F$1,"standard",""),"|Float",""),ChapterTable!$1:$1,0),0),
      VLOOKUP($A2257-ChapterTable!$P$11,ChapterTable!$1:$1048576,MATCH("최종"&amp;SUBSTITUTE(SUBSTITUTE(F$1,"standard",""),"|Float",""),ChapterTable!$1:$1,0),0)*ChapterTable!$P$14
    ),
  OFFSET(F2257,-$B2257+IF($L2257,1,0),0)*
    (VLOOKUP(SUBSTITUTE(SUBSTITUTE(F$1,"standard",""),"|Float","")&amp;IF(OR($L2257=TRUE,$A2257=0,MOD($A2257,ChapterTable!$R$20)&lt;&gt;0),"","보스")&amp;"인게임누적곱배수",ChapterTable!$R:$S,2,0)^D2257
    +VLOOKUP(SUBSTITUTE(SUBSTITUTE(F$1,"standard",""),"|Float","")&amp;IF(OR($L2257=TRUE,$A2257=0,MOD($A2257,ChapterTable!$R$20)&lt;&gt;0),"","보스")&amp;"인게임누적합배수",ChapterTable!$R:$S,2,0)*D2257)
  )
  )
  )
)</f>
        <v>308313.64744207263</v>
      </c>
      <c r="G2257" t="s">
        <v>715</v>
      </c>
      <c r="J2257" t="str">
        <f>IF(ISBLANK(I2257),"",
IFERROR(VLOOKUP(I2257,[1]StringTable!$1:$1048576,MATCH("kor|String",[1]StringTable!$1:$1,0),0),
"스트링없음"))</f>
        <v/>
      </c>
      <c r="L2257" t="b">
        <v>1</v>
      </c>
      <c r="N2257" t="str">
        <f>IF(ISBLANK(M2257),"",IF(ISERROR(VLOOKUP(M2257,MapTable!$A:$A,1,0)),"맵없음",""))</f>
        <v/>
      </c>
      <c r="O2257">
        <f t="shared" si="254"/>
        <v>2</v>
      </c>
      <c r="Q2257">
        <f t="shared" si="255"/>
        <v>2</v>
      </c>
      <c r="R2257" t="b">
        <f t="shared" ca="1" si="256"/>
        <v>1</v>
      </c>
      <c r="T2257" t="b">
        <f t="shared" ca="1" si="257"/>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260"/>
        <v>0.5</v>
      </c>
      <c r="AJ2257">
        <f t="shared" si="258"/>
        <v>0.54666666600000002</v>
      </c>
      <c r="AK2257">
        <f t="shared" si="259"/>
        <v>1</v>
      </c>
      <c r="AL2257">
        <f t="shared" si="253"/>
        <v>8</v>
      </c>
    </row>
    <row r="2258" spans="1:38" hidden="1" x14ac:dyDescent="0.3">
      <c r="A2258">
        <v>23</v>
      </c>
      <c r="B2258">
        <v>17</v>
      </c>
      <c r="C2258">
        <f>IF(OR($L2258=TRUE,$A2258=0,MOD($A2258,ChapterTable!$R$20)&lt;&gt;0),
MAX(0,INT(($B2258+ChapterTable!$P$26+VLOOKUP(SUBSTITUTE(C$1,"성장단계","")&amp;"단계오프셋",ChapterTable!$R:$S,2,0))/ChapterTable!$P$23)),
MAX(0,INT(($B2258+ChapterTable!$R$26+VLOOKUP(SUBSTITUTE(C$1,"성장단계","")&amp;"보스단계오프셋",ChapterTable!$R:$S,2,0))/ChapterTable!$R$23)))</f>
        <v>2</v>
      </c>
      <c r="D2258">
        <f>IF(OR($L2258=TRUE,$A2258=0,MOD($A2258,ChapterTable!$R$20)&lt;&gt;0),
MAX(0,INT(($B2258+ChapterTable!$P$26+VLOOKUP(SUBSTITUTE(D$1,"성장단계","")&amp;"단계오프셋",ChapterTable!$R:$S,2,0))/ChapterTable!$P$23)),
MAX(0,INT(($B2258+ChapterTable!$R$26+VLOOKUP(SUBSTITUTE(D$1,"성장단계","")&amp;"보스단계오프셋",ChapterTable!$R:$S,2,0))/ChapterTable!$R$23)))</f>
        <v>1</v>
      </c>
      <c r="E2258" s="1">
        <f ca="1">IF(AND($A2258=0,$B2258=1),
    VLOOKUP(1,ChapterTable!$1:$1048576,MATCH("최종"&amp;SUBSTITUTE(SUBSTITUTE(E$1,"standard",""),"|Float",""),ChapterTable!$1:$1,0),0)*ChapterTable!$P$17,
  IF(AND($A2258=0,$B2258=0),
    E2259,
  IF($B2258=0,
    VLOOKUP($A2258,ChapterTable!$1:$1048576,MATCH("최종"&amp;SUBSTITUTE(SUBSTITUTE(E$1,"standard",""),"|Float",""),ChapterTable!$1:$1,0),0),
  IF($B2258=1,
    IF($L2258=FALSE,
      VLOOKUP($A2258,ChapterTable!$1:$1048576,MATCH("최종"&amp;SUBSTITUTE(SUBSTITUTE(E$1,"standard",""),"|Float",""),ChapterTable!$1:$1,0),0),
      VLOOKUP($A2258-ChapterTable!$P$11,ChapterTable!$1:$1048576,MATCH("최종"&amp;SUBSTITUTE(SUBSTITUTE(E$1,"standard",""),"|Float",""),ChapterTable!$1:$1,0),0)*ChapterTable!$P$14
    ),
  OFFSET(E2258,-$B2258+IF($L2258,1,0),0)*IF($B2258&gt;OFFSET($B2258,1,0),ChapterTable!$R$17,1)*
    (VLOOKUP(SUBSTITUTE(SUBSTITUTE(E$1,"standard",""),"|Float","")&amp;IF(OR($L2258=TRUE,$A2258=0,MOD($A2258,ChapterTable!$R$20)&lt;&gt;0),"","보스")&amp;"인게임누적곱배수",ChapterTable!$R:$S,2,0)^C2258
    +VLOOKUP(SUBSTITUTE(SUBSTITUTE(E$1,"standard",""),"|Float","")&amp;IF(OR($L2258=TRUE,$A2258=0,MOD($A2258,ChapterTable!$R$20)&lt;&gt;0),"","보스")&amp;"인게임누적합배수",ChapterTable!$R:$S,2,0)*C2258)
  )
  )
  )
)</f>
        <v>963659.40037708275</v>
      </c>
      <c r="F2258" s="1">
        <f ca="1">IF(AND($A2258=0,$B2258=1),
    VLOOKUP(1,ChapterTable!$1:$1048576,MATCH("최종"&amp;SUBSTITUTE(SUBSTITUTE(F$1,"standard",""),"|Float",""),ChapterTable!$1:$1,0),0)*ChapterTable!$P$17,
  IF(AND($A2258=0,$B2258=0),
    F2259,
  IF($B2258=0,
    VLOOKUP($A2258,ChapterTable!$1:$1048576,MATCH("최종"&amp;SUBSTITUTE(SUBSTITUTE(F$1,"standard",""),"|Float",""),ChapterTable!$1:$1,0),0),
  IF($B2258=1,
    IF($L2258=FALSE,
      VLOOKUP($A2258,ChapterTable!$1:$1048576,MATCH("최종"&amp;SUBSTITUTE(SUBSTITUTE(F$1,"standard",""),"|Float",""),ChapterTable!$1:$1,0),0),
      VLOOKUP($A2258-ChapterTable!$P$11,ChapterTable!$1:$1048576,MATCH("최종"&amp;SUBSTITUTE(SUBSTITUTE(F$1,"standard",""),"|Float",""),ChapterTable!$1:$1,0),0)*ChapterTable!$P$14
    ),
  OFFSET(F2258,-$B2258+IF($L2258,1,0),0)*
    (VLOOKUP(SUBSTITUTE(SUBSTITUTE(F$1,"standard",""),"|Float","")&amp;IF(OR($L2258=TRUE,$A2258=0,MOD($A2258,ChapterTable!$R$20)&lt;&gt;0),"","보스")&amp;"인게임누적곱배수",ChapterTable!$R:$S,2,0)^D2258
    +VLOOKUP(SUBSTITUTE(SUBSTITUTE(F$1,"standard",""),"|Float","")&amp;IF(OR($L2258=TRUE,$A2258=0,MOD($A2258,ChapterTable!$R$20)&lt;&gt;0),"","보스")&amp;"인게임누적합배수",ChapterTable!$R:$S,2,0)*D2258)
  )
  )
  )
)</f>
        <v>308313.64744207263</v>
      </c>
      <c r="G2258" t="s">
        <v>715</v>
      </c>
      <c r="J2258" t="str">
        <f>IF(ISBLANK(I2258),"",
IFERROR(VLOOKUP(I2258,[1]StringTable!$1:$1048576,MATCH("kor|String",[1]StringTable!$1:$1,0),0),
"스트링없음"))</f>
        <v/>
      </c>
      <c r="L2258" t="b">
        <v>1</v>
      </c>
      <c r="N2258" t="str">
        <f>IF(ISBLANK(M2258),"",IF(ISERROR(VLOOKUP(M2258,MapTable!$A:$A,1,0)),"맵없음",""))</f>
        <v/>
      </c>
      <c r="O2258">
        <f t="shared" si="254"/>
        <v>2</v>
      </c>
      <c r="Q2258">
        <f t="shared" si="255"/>
        <v>2</v>
      </c>
      <c r="R2258" t="b">
        <f t="shared" ca="1" si="256"/>
        <v>1</v>
      </c>
      <c r="T2258" t="b">
        <f t="shared" ca="1" si="257"/>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260"/>
        <v>0.5</v>
      </c>
      <c r="AJ2258">
        <f t="shared" si="258"/>
        <v>0.54666666600000002</v>
      </c>
      <c r="AK2258">
        <f t="shared" si="259"/>
        <v>1</v>
      </c>
      <c r="AL2258">
        <f t="shared" si="253"/>
        <v>8</v>
      </c>
    </row>
    <row r="2259" spans="1:38" hidden="1" x14ac:dyDescent="0.3">
      <c r="A2259">
        <v>23</v>
      </c>
      <c r="B2259">
        <v>18</v>
      </c>
      <c r="C2259">
        <f>IF(OR($L2259=TRUE,$A2259=0,MOD($A2259,ChapterTable!$R$20)&lt;&gt;0),
MAX(0,INT(($B2259+ChapterTable!$P$26+VLOOKUP(SUBSTITUTE(C$1,"성장단계","")&amp;"단계오프셋",ChapterTable!$R:$S,2,0))/ChapterTable!$P$23)),
MAX(0,INT(($B2259+ChapterTable!$R$26+VLOOKUP(SUBSTITUTE(C$1,"성장단계","")&amp;"보스단계오프셋",ChapterTable!$R:$S,2,0))/ChapterTable!$R$23)))</f>
        <v>2</v>
      </c>
      <c r="D2259">
        <f>IF(OR($L2259=TRUE,$A2259=0,MOD($A2259,ChapterTable!$R$20)&lt;&gt;0),
MAX(0,INT(($B2259+ChapterTable!$P$26+VLOOKUP(SUBSTITUTE(D$1,"성장단계","")&amp;"단계오프셋",ChapterTable!$R:$S,2,0))/ChapterTable!$P$23)),
MAX(0,INT(($B2259+ChapterTable!$R$26+VLOOKUP(SUBSTITUTE(D$1,"성장단계","")&amp;"보스단계오프셋",ChapterTable!$R:$S,2,0))/ChapterTable!$R$23)))</f>
        <v>1</v>
      </c>
      <c r="E2259" s="1">
        <f ca="1">IF(AND($A2259=0,$B2259=1),
    VLOOKUP(1,ChapterTable!$1:$1048576,MATCH("최종"&amp;SUBSTITUTE(SUBSTITUTE(E$1,"standard",""),"|Float",""),ChapterTable!$1:$1,0),0)*ChapterTable!$P$17,
  IF(AND($A2259=0,$B2259=0),
    E2260,
  IF($B2259=0,
    VLOOKUP($A2259,ChapterTable!$1:$1048576,MATCH("최종"&amp;SUBSTITUTE(SUBSTITUTE(E$1,"standard",""),"|Float",""),ChapterTable!$1:$1,0),0),
  IF($B2259=1,
    IF($L2259=FALSE,
      VLOOKUP($A2259,ChapterTable!$1:$1048576,MATCH("최종"&amp;SUBSTITUTE(SUBSTITUTE(E$1,"standard",""),"|Float",""),ChapterTable!$1:$1,0),0),
      VLOOKUP($A2259-ChapterTable!$P$11,ChapterTable!$1:$1048576,MATCH("최종"&amp;SUBSTITUTE(SUBSTITUTE(E$1,"standard",""),"|Float",""),ChapterTable!$1:$1,0),0)*ChapterTable!$P$14
    ),
  OFFSET(E2259,-$B2259+IF($L2259,1,0),0)*IF($B2259&gt;OFFSET($B2259,1,0),ChapterTable!$R$17,1)*
    (VLOOKUP(SUBSTITUTE(SUBSTITUTE(E$1,"standard",""),"|Float","")&amp;IF(OR($L2259=TRUE,$A2259=0,MOD($A2259,ChapterTable!$R$20)&lt;&gt;0),"","보스")&amp;"인게임누적곱배수",ChapterTable!$R:$S,2,0)^C2259
    +VLOOKUP(SUBSTITUTE(SUBSTITUTE(E$1,"standard",""),"|Float","")&amp;IF(OR($L2259=TRUE,$A2259=0,MOD($A2259,ChapterTable!$R$20)&lt;&gt;0),"","보스")&amp;"인게임누적합배수",ChapterTable!$R:$S,2,0)*C2259)
  )
  )
  )
)</f>
        <v>963659.40037708275</v>
      </c>
      <c r="F2259" s="1">
        <f ca="1">IF(AND($A2259=0,$B2259=1),
    VLOOKUP(1,ChapterTable!$1:$1048576,MATCH("최종"&amp;SUBSTITUTE(SUBSTITUTE(F$1,"standard",""),"|Float",""),ChapterTable!$1:$1,0),0)*ChapterTable!$P$17,
  IF(AND($A2259=0,$B2259=0),
    F2260,
  IF($B2259=0,
    VLOOKUP($A2259,ChapterTable!$1:$1048576,MATCH("최종"&amp;SUBSTITUTE(SUBSTITUTE(F$1,"standard",""),"|Float",""),ChapterTable!$1:$1,0),0),
  IF($B2259=1,
    IF($L2259=FALSE,
      VLOOKUP($A2259,ChapterTable!$1:$1048576,MATCH("최종"&amp;SUBSTITUTE(SUBSTITUTE(F$1,"standard",""),"|Float",""),ChapterTable!$1:$1,0),0),
      VLOOKUP($A2259-ChapterTable!$P$11,ChapterTable!$1:$1048576,MATCH("최종"&amp;SUBSTITUTE(SUBSTITUTE(F$1,"standard",""),"|Float",""),ChapterTable!$1:$1,0),0)*ChapterTable!$P$14
    ),
  OFFSET(F2259,-$B2259+IF($L2259,1,0),0)*
    (VLOOKUP(SUBSTITUTE(SUBSTITUTE(F$1,"standard",""),"|Float","")&amp;IF(OR($L2259=TRUE,$A2259=0,MOD($A2259,ChapterTable!$R$20)&lt;&gt;0),"","보스")&amp;"인게임누적곱배수",ChapterTable!$R:$S,2,0)^D2259
    +VLOOKUP(SUBSTITUTE(SUBSTITUTE(F$1,"standard",""),"|Float","")&amp;IF(OR($L2259=TRUE,$A2259=0,MOD($A2259,ChapterTable!$R$20)&lt;&gt;0),"","보스")&amp;"인게임누적합배수",ChapterTable!$R:$S,2,0)*D2259)
  )
  )
  )
)</f>
        <v>308313.64744207263</v>
      </c>
      <c r="G2259" t="s">
        <v>715</v>
      </c>
      <c r="J2259" t="str">
        <f>IF(ISBLANK(I2259),"",
IFERROR(VLOOKUP(I2259,[1]StringTable!$1:$1048576,MATCH("kor|String",[1]StringTable!$1:$1,0),0),
"스트링없음"))</f>
        <v/>
      </c>
      <c r="L2259" t="b">
        <v>1</v>
      </c>
      <c r="N2259" t="str">
        <f>IF(ISBLANK(M2259),"",IF(ISERROR(VLOOKUP(M2259,MapTable!$A:$A,1,0)),"맵없음",""))</f>
        <v/>
      </c>
      <c r="O2259">
        <f t="shared" si="254"/>
        <v>2</v>
      </c>
      <c r="Q2259">
        <f t="shared" si="255"/>
        <v>2</v>
      </c>
      <c r="R2259" t="b">
        <f t="shared" ca="1" si="256"/>
        <v>1</v>
      </c>
      <c r="T2259" t="b">
        <f t="shared" ca="1" si="257"/>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260"/>
        <v>0.5</v>
      </c>
      <c r="AJ2259">
        <f t="shared" si="258"/>
        <v>0.54666666600000002</v>
      </c>
      <c r="AK2259">
        <f t="shared" si="259"/>
        <v>1</v>
      </c>
      <c r="AL2259">
        <f t="shared" si="253"/>
        <v>8</v>
      </c>
    </row>
    <row r="2260" spans="1:38" hidden="1" x14ac:dyDescent="0.3">
      <c r="A2260">
        <v>23</v>
      </c>
      <c r="B2260">
        <v>19</v>
      </c>
      <c r="C2260">
        <f>IF(OR($L2260=TRUE,$A2260=0,MOD($A2260,ChapterTable!$R$20)&lt;&gt;0),
MAX(0,INT(($B2260+ChapterTable!$P$26+VLOOKUP(SUBSTITUTE(C$1,"성장단계","")&amp;"단계오프셋",ChapterTable!$R:$S,2,0))/ChapterTable!$P$23)),
MAX(0,INT(($B2260+ChapterTable!$R$26+VLOOKUP(SUBSTITUTE(C$1,"성장단계","")&amp;"보스단계오프셋",ChapterTable!$R:$S,2,0))/ChapterTable!$R$23)))</f>
        <v>2</v>
      </c>
      <c r="D2260">
        <f>IF(OR($L2260=TRUE,$A2260=0,MOD($A2260,ChapterTable!$R$20)&lt;&gt;0),
MAX(0,INT(($B2260+ChapterTable!$P$26+VLOOKUP(SUBSTITUTE(D$1,"성장단계","")&amp;"단계오프셋",ChapterTable!$R:$S,2,0))/ChapterTable!$P$23)),
MAX(0,INT(($B2260+ChapterTable!$R$26+VLOOKUP(SUBSTITUTE(D$1,"성장단계","")&amp;"보스단계오프셋",ChapterTable!$R:$S,2,0))/ChapterTable!$R$23)))</f>
        <v>1</v>
      </c>
      <c r="E2260" s="1">
        <f ca="1">IF(AND($A2260=0,$B2260=1),
    VLOOKUP(1,ChapterTable!$1:$1048576,MATCH("최종"&amp;SUBSTITUTE(SUBSTITUTE(E$1,"standard",""),"|Float",""),ChapterTable!$1:$1,0),0)*ChapterTable!$P$17,
  IF(AND($A2260=0,$B2260=0),
    E2261,
  IF($B2260=0,
    VLOOKUP($A2260,ChapterTable!$1:$1048576,MATCH("최종"&amp;SUBSTITUTE(SUBSTITUTE(E$1,"standard",""),"|Float",""),ChapterTable!$1:$1,0),0),
  IF($B2260=1,
    IF($L2260=FALSE,
      VLOOKUP($A2260,ChapterTable!$1:$1048576,MATCH("최종"&amp;SUBSTITUTE(SUBSTITUTE(E$1,"standard",""),"|Float",""),ChapterTable!$1:$1,0),0),
      VLOOKUP($A2260-ChapterTable!$P$11,ChapterTable!$1:$1048576,MATCH("최종"&amp;SUBSTITUTE(SUBSTITUTE(E$1,"standard",""),"|Float",""),ChapterTable!$1:$1,0),0)*ChapterTable!$P$14
    ),
  OFFSET(E2260,-$B2260+IF($L2260,1,0),0)*IF($B2260&gt;OFFSET($B2260,1,0),ChapterTable!$R$17,1)*
    (VLOOKUP(SUBSTITUTE(SUBSTITUTE(E$1,"standard",""),"|Float","")&amp;IF(OR($L2260=TRUE,$A2260=0,MOD($A2260,ChapterTable!$R$20)&lt;&gt;0),"","보스")&amp;"인게임누적곱배수",ChapterTable!$R:$S,2,0)^C2260
    +VLOOKUP(SUBSTITUTE(SUBSTITUTE(E$1,"standard",""),"|Float","")&amp;IF(OR($L2260=TRUE,$A2260=0,MOD($A2260,ChapterTable!$R$20)&lt;&gt;0),"","보스")&amp;"인게임누적합배수",ChapterTable!$R:$S,2,0)*C2260)
  )
  )
  )
)</f>
        <v>963659.40037708275</v>
      </c>
      <c r="F2260" s="1">
        <f ca="1">IF(AND($A2260=0,$B2260=1),
    VLOOKUP(1,ChapterTable!$1:$1048576,MATCH("최종"&amp;SUBSTITUTE(SUBSTITUTE(F$1,"standard",""),"|Float",""),ChapterTable!$1:$1,0),0)*ChapterTable!$P$17,
  IF(AND($A2260=0,$B2260=0),
    F2261,
  IF($B2260=0,
    VLOOKUP($A2260,ChapterTable!$1:$1048576,MATCH("최종"&amp;SUBSTITUTE(SUBSTITUTE(F$1,"standard",""),"|Float",""),ChapterTable!$1:$1,0),0),
  IF($B2260=1,
    IF($L2260=FALSE,
      VLOOKUP($A2260,ChapterTable!$1:$1048576,MATCH("최종"&amp;SUBSTITUTE(SUBSTITUTE(F$1,"standard",""),"|Float",""),ChapterTable!$1:$1,0),0),
      VLOOKUP($A2260-ChapterTable!$P$11,ChapterTable!$1:$1048576,MATCH("최종"&amp;SUBSTITUTE(SUBSTITUTE(F$1,"standard",""),"|Float",""),ChapterTable!$1:$1,0),0)*ChapterTable!$P$14
    ),
  OFFSET(F2260,-$B2260+IF($L2260,1,0),0)*
    (VLOOKUP(SUBSTITUTE(SUBSTITUTE(F$1,"standard",""),"|Float","")&amp;IF(OR($L2260=TRUE,$A2260=0,MOD($A2260,ChapterTable!$R$20)&lt;&gt;0),"","보스")&amp;"인게임누적곱배수",ChapterTable!$R:$S,2,0)^D2260
    +VLOOKUP(SUBSTITUTE(SUBSTITUTE(F$1,"standard",""),"|Float","")&amp;IF(OR($L2260=TRUE,$A2260=0,MOD($A2260,ChapterTable!$R$20)&lt;&gt;0),"","보스")&amp;"인게임누적합배수",ChapterTable!$R:$S,2,0)*D2260)
  )
  )
  )
)</f>
        <v>308313.64744207263</v>
      </c>
      <c r="G2260" t="s">
        <v>715</v>
      </c>
      <c r="J2260" t="str">
        <f>IF(ISBLANK(I2260),"",
IFERROR(VLOOKUP(I2260,[1]StringTable!$1:$1048576,MATCH("kor|String",[1]StringTable!$1:$1,0),0),
"스트링없음"))</f>
        <v/>
      </c>
      <c r="L2260" t="b">
        <v>1</v>
      </c>
      <c r="N2260" t="str">
        <f>IF(ISBLANK(M2260),"",IF(ISERROR(VLOOKUP(M2260,MapTable!$A:$A,1,0)),"맵없음",""))</f>
        <v/>
      </c>
      <c r="O2260">
        <f t="shared" si="254"/>
        <v>92</v>
      </c>
      <c r="Q2260">
        <f t="shared" si="255"/>
        <v>92</v>
      </c>
      <c r="R2260" t="b">
        <f t="shared" ca="1" si="256"/>
        <v>1</v>
      </c>
      <c r="T2260" t="b">
        <f t="shared" ca="1" si="257"/>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260"/>
        <v>0.5</v>
      </c>
      <c r="AJ2260">
        <f t="shared" si="258"/>
        <v>0.54666666600000002</v>
      </c>
      <c r="AK2260">
        <f t="shared" si="259"/>
        <v>1</v>
      </c>
      <c r="AL2260">
        <f t="shared" si="253"/>
        <v>8</v>
      </c>
    </row>
    <row r="2261" spans="1:38" hidden="1" x14ac:dyDescent="0.3">
      <c r="A2261">
        <v>23</v>
      </c>
      <c r="B2261">
        <v>20</v>
      </c>
      <c r="C2261">
        <f>IF(OR($L2261=TRUE,$A2261=0,MOD($A2261,ChapterTable!$R$20)&lt;&gt;0),
MAX(0,INT(($B2261+ChapterTable!$P$26+VLOOKUP(SUBSTITUTE(C$1,"성장단계","")&amp;"단계오프셋",ChapterTable!$R:$S,2,0))/ChapterTable!$P$23)),
MAX(0,INT(($B2261+ChapterTable!$R$26+VLOOKUP(SUBSTITUTE(C$1,"성장단계","")&amp;"보스단계오프셋",ChapterTable!$R:$S,2,0))/ChapterTable!$R$23)))</f>
        <v>2</v>
      </c>
      <c r="D2261">
        <f>IF(OR($L2261=TRUE,$A2261=0,MOD($A2261,ChapterTable!$R$20)&lt;&gt;0),
MAX(0,INT(($B2261+ChapterTable!$P$26+VLOOKUP(SUBSTITUTE(D$1,"성장단계","")&amp;"단계오프셋",ChapterTable!$R:$S,2,0))/ChapterTable!$P$23)),
MAX(0,INT(($B2261+ChapterTable!$R$26+VLOOKUP(SUBSTITUTE(D$1,"성장단계","")&amp;"보스단계오프셋",ChapterTable!$R:$S,2,0))/ChapterTable!$R$23)))</f>
        <v>1</v>
      </c>
      <c r="E2261" s="1">
        <f ca="1">IF(AND($A2261=0,$B2261=1),
    VLOOKUP(1,ChapterTable!$1:$1048576,MATCH("최종"&amp;SUBSTITUTE(SUBSTITUTE(E$1,"standard",""),"|Float",""),ChapterTable!$1:$1,0),0)*ChapterTable!$P$17,
  IF(AND($A2261=0,$B2261=0),
    E2262,
  IF($B2261=0,
    VLOOKUP($A2261,ChapterTable!$1:$1048576,MATCH("최종"&amp;SUBSTITUTE(SUBSTITUTE(E$1,"standard",""),"|Float",""),ChapterTable!$1:$1,0),0),
  IF($B2261=1,
    IF($L2261=FALSE,
      VLOOKUP($A2261,ChapterTable!$1:$1048576,MATCH("최종"&amp;SUBSTITUTE(SUBSTITUTE(E$1,"standard",""),"|Float",""),ChapterTable!$1:$1,0),0),
      VLOOKUP($A2261-ChapterTable!$P$11,ChapterTable!$1:$1048576,MATCH("최종"&amp;SUBSTITUTE(SUBSTITUTE(E$1,"standard",""),"|Float",""),ChapterTable!$1:$1,0),0)*ChapterTable!$P$14
    ),
  OFFSET(E2261,-$B2261+IF($L2261,1,0),0)*IF($B2261&gt;OFFSET($B2261,1,0),ChapterTable!$R$17,1)*
    (VLOOKUP(SUBSTITUTE(SUBSTITUTE(E$1,"standard",""),"|Float","")&amp;IF(OR($L2261=TRUE,$A2261=0,MOD($A2261,ChapterTable!$R$20)&lt;&gt;0),"","보스")&amp;"인게임누적곱배수",ChapterTable!$R:$S,2,0)^C2261
    +VLOOKUP(SUBSTITUTE(SUBSTITUTE(E$1,"standard",""),"|Float","")&amp;IF(OR($L2261=TRUE,$A2261=0,MOD($A2261,ChapterTable!$R$20)&lt;&gt;0),"","보스")&amp;"인게임누적합배수",ChapterTable!$R:$S,2,0)*C2261)
  )
  )
  )
)</f>
        <v>963659.40037708275</v>
      </c>
      <c r="F2261" s="1">
        <f ca="1">IF(AND($A2261=0,$B2261=1),
    VLOOKUP(1,ChapterTable!$1:$1048576,MATCH("최종"&amp;SUBSTITUTE(SUBSTITUTE(F$1,"standard",""),"|Float",""),ChapterTable!$1:$1,0),0)*ChapterTable!$P$17,
  IF(AND($A2261=0,$B2261=0),
    F2262,
  IF($B2261=0,
    VLOOKUP($A2261,ChapterTable!$1:$1048576,MATCH("최종"&amp;SUBSTITUTE(SUBSTITUTE(F$1,"standard",""),"|Float",""),ChapterTable!$1:$1,0),0),
  IF($B2261=1,
    IF($L2261=FALSE,
      VLOOKUP($A2261,ChapterTable!$1:$1048576,MATCH("최종"&amp;SUBSTITUTE(SUBSTITUTE(F$1,"standard",""),"|Float",""),ChapterTable!$1:$1,0),0),
      VLOOKUP($A2261-ChapterTable!$P$11,ChapterTable!$1:$1048576,MATCH("최종"&amp;SUBSTITUTE(SUBSTITUTE(F$1,"standard",""),"|Float",""),ChapterTable!$1:$1,0),0)*ChapterTable!$P$14
    ),
  OFFSET(F2261,-$B2261+IF($L2261,1,0),0)*
    (VLOOKUP(SUBSTITUTE(SUBSTITUTE(F$1,"standard",""),"|Float","")&amp;IF(OR($L2261=TRUE,$A2261=0,MOD($A2261,ChapterTable!$R$20)&lt;&gt;0),"","보스")&amp;"인게임누적곱배수",ChapterTable!$R:$S,2,0)^D2261
    +VLOOKUP(SUBSTITUTE(SUBSTITUTE(F$1,"standard",""),"|Float","")&amp;IF(OR($L2261=TRUE,$A2261=0,MOD($A2261,ChapterTable!$R$20)&lt;&gt;0),"","보스")&amp;"인게임누적합배수",ChapterTable!$R:$S,2,0)*D2261)
  )
  )
  )
)</f>
        <v>308313.64744207263</v>
      </c>
      <c r="G2261" t="s">
        <v>715</v>
      </c>
      <c r="J2261" t="str">
        <f>IF(ISBLANK(I2261),"",
IFERROR(VLOOKUP(I2261,[1]StringTable!$1:$1048576,MATCH("kor|String",[1]StringTable!$1:$1,0),0),
"스트링없음"))</f>
        <v/>
      </c>
      <c r="L2261" t="b">
        <v>1</v>
      </c>
      <c r="N2261" t="str">
        <f>IF(ISBLANK(M2261),"",IF(ISERROR(VLOOKUP(M2261,MapTable!$A:$A,1,0)),"맵없음",""))</f>
        <v/>
      </c>
      <c r="O2261">
        <f t="shared" si="254"/>
        <v>22</v>
      </c>
      <c r="Q2261">
        <f t="shared" si="255"/>
        <v>22</v>
      </c>
      <c r="R2261" t="b">
        <f t="shared" ca="1" si="256"/>
        <v>1</v>
      </c>
      <c r="T2261" t="b">
        <f t="shared" ca="1" si="257"/>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260"/>
        <v>0.5</v>
      </c>
      <c r="AJ2261">
        <f t="shared" si="258"/>
        <v>1</v>
      </c>
      <c r="AK2261">
        <f t="shared" si="259"/>
        <v>2</v>
      </c>
      <c r="AL2261">
        <f t="shared" si="253"/>
        <v>8</v>
      </c>
    </row>
    <row r="2262" spans="1:38" hidden="1" x14ac:dyDescent="0.3">
      <c r="A2262">
        <v>23</v>
      </c>
      <c r="B2262">
        <v>21</v>
      </c>
      <c r="C2262">
        <f>IF(OR($L2262=TRUE,$A2262=0,MOD($A2262,ChapterTable!$R$20)&lt;&gt;0),
MAX(0,INT(($B2262+ChapterTable!$P$26+VLOOKUP(SUBSTITUTE(C$1,"성장단계","")&amp;"단계오프셋",ChapterTable!$R:$S,2,0))/ChapterTable!$P$23)),
MAX(0,INT(($B2262+ChapterTable!$R$26+VLOOKUP(SUBSTITUTE(C$1,"성장단계","")&amp;"보스단계오프셋",ChapterTable!$R:$S,2,0))/ChapterTable!$R$23)))</f>
        <v>2</v>
      </c>
      <c r="D2262">
        <f>IF(OR($L2262=TRUE,$A2262=0,MOD($A2262,ChapterTable!$R$20)&lt;&gt;0),
MAX(0,INT(($B2262+ChapterTable!$P$26+VLOOKUP(SUBSTITUTE(D$1,"성장단계","")&amp;"단계오프셋",ChapterTable!$R:$S,2,0))/ChapterTable!$P$23)),
MAX(0,INT(($B2262+ChapterTable!$R$26+VLOOKUP(SUBSTITUTE(D$1,"성장단계","")&amp;"보스단계오프셋",ChapterTable!$R:$S,2,0))/ChapterTable!$R$23)))</f>
        <v>2</v>
      </c>
      <c r="E2262" s="1">
        <f ca="1">IF(AND($A2262=0,$B2262=1),
    VLOOKUP(1,ChapterTable!$1:$1048576,MATCH("최종"&amp;SUBSTITUTE(SUBSTITUTE(E$1,"standard",""),"|Float",""),ChapterTable!$1:$1,0),0)*ChapterTable!$P$17,
  IF(AND($A2262=0,$B2262=0),
    E2263,
  IF($B2262=0,
    VLOOKUP($A2262,ChapterTable!$1:$1048576,MATCH("최종"&amp;SUBSTITUTE(SUBSTITUTE(E$1,"standard",""),"|Float",""),ChapterTable!$1:$1,0),0),
  IF($B2262=1,
    IF($L2262=FALSE,
      VLOOKUP($A2262,ChapterTable!$1:$1048576,MATCH("최종"&amp;SUBSTITUTE(SUBSTITUTE(E$1,"standard",""),"|Float",""),ChapterTable!$1:$1,0),0),
      VLOOKUP($A2262-ChapterTable!$P$11,ChapterTable!$1:$1048576,MATCH("최종"&amp;SUBSTITUTE(SUBSTITUTE(E$1,"standard",""),"|Float",""),ChapterTable!$1:$1,0),0)*ChapterTable!$P$14
    ),
  OFFSET(E2262,-$B2262+IF($L2262,1,0),0)*IF($B2262&gt;OFFSET($B2262,1,0),ChapterTable!$R$17,1)*
    (VLOOKUP(SUBSTITUTE(SUBSTITUTE(E$1,"standard",""),"|Float","")&amp;IF(OR($L2262=TRUE,$A2262=0,MOD($A2262,ChapterTable!$R$20)&lt;&gt;0),"","보스")&amp;"인게임누적곱배수",ChapterTable!$R:$S,2,0)^C2262
    +VLOOKUP(SUBSTITUTE(SUBSTITUTE(E$1,"standard",""),"|Float","")&amp;IF(OR($L2262=TRUE,$A2262=0,MOD($A2262,ChapterTable!$R$20)&lt;&gt;0),"","보스")&amp;"인게임누적합배수",ChapterTable!$R:$S,2,0)*C2262)
  )
  )
  )
)</f>
        <v>963659.40037708275</v>
      </c>
      <c r="F2262" s="1">
        <f ca="1">IF(AND($A2262=0,$B2262=1),
    VLOOKUP(1,ChapterTable!$1:$1048576,MATCH("최종"&amp;SUBSTITUTE(SUBSTITUTE(F$1,"standard",""),"|Float",""),ChapterTable!$1:$1,0),0)*ChapterTable!$P$17,
  IF(AND($A2262=0,$B2262=0),
    F2263,
  IF($B2262=0,
    VLOOKUP($A2262,ChapterTable!$1:$1048576,MATCH("최종"&amp;SUBSTITUTE(SUBSTITUTE(F$1,"standard",""),"|Float",""),ChapterTable!$1:$1,0),0),
  IF($B2262=1,
    IF($L2262=FALSE,
      VLOOKUP($A2262,ChapterTable!$1:$1048576,MATCH("최종"&amp;SUBSTITUTE(SUBSTITUTE(F$1,"standard",""),"|Float",""),ChapterTable!$1:$1,0),0),
      VLOOKUP($A2262-ChapterTable!$P$11,ChapterTable!$1:$1048576,MATCH("최종"&amp;SUBSTITUTE(SUBSTITUTE(F$1,"standard",""),"|Float",""),ChapterTable!$1:$1,0),0)*ChapterTable!$P$14
    ),
  OFFSET(F2262,-$B2262+IF($L2262,1,0),0)*
    (VLOOKUP(SUBSTITUTE(SUBSTITUTE(F$1,"standard",""),"|Float","")&amp;IF(OR($L2262=TRUE,$A2262=0,MOD($A2262,ChapterTable!$R$20)&lt;&gt;0),"","보스")&amp;"인게임누적곱배수",ChapterTable!$R:$S,2,0)^D2262
    +VLOOKUP(SUBSTITUTE(SUBSTITUTE(F$1,"standard",""),"|Float","")&amp;IF(OR($L2262=TRUE,$A2262=0,MOD($A2262,ChapterTable!$R$20)&lt;&gt;0),"","보스")&amp;"인게임누적합배수",ChapterTable!$R:$S,2,0)*D2262)
  )
  )
  )
)</f>
        <v>329823.90191477537</v>
      </c>
      <c r="G2262" t="s">
        <v>715</v>
      </c>
      <c r="J2262" t="str">
        <f>IF(ISBLANK(I2262),"",
IFERROR(VLOOKUP(I2262,[1]StringTable!$1:$1048576,MATCH("kor|String",[1]StringTable!$1:$1,0),0),
"스트링없음"))</f>
        <v/>
      </c>
      <c r="L2262" t="b">
        <v>1</v>
      </c>
      <c r="N2262" t="str">
        <f>IF(ISBLANK(M2262),"",IF(ISERROR(VLOOKUP(M2262,MapTable!$A:$A,1,0)),"맵없음",""))</f>
        <v/>
      </c>
      <c r="O2262">
        <f t="shared" si="254"/>
        <v>3</v>
      </c>
      <c r="Q2262">
        <f t="shared" si="255"/>
        <v>3</v>
      </c>
      <c r="R2262" t="b">
        <f t="shared" ca="1" si="256"/>
        <v>1</v>
      </c>
      <c r="T2262" t="b">
        <f t="shared" ca="1" si="257"/>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260"/>
        <v>0.33333333333333331</v>
      </c>
      <c r="AJ2262">
        <f t="shared" si="258"/>
        <v>0.395555555</v>
      </c>
      <c r="AK2262">
        <f t="shared" si="259"/>
        <v>1</v>
      </c>
      <c r="AL2262">
        <f t="shared" si="253"/>
        <v>8</v>
      </c>
    </row>
    <row r="2263" spans="1:38" hidden="1" x14ac:dyDescent="0.3">
      <c r="A2263">
        <v>23</v>
      </c>
      <c r="B2263">
        <v>22</v>
      </c>
      <c r="C2263">
        <f>IF(OR($L2263=TRUE,$A2263=0,MOD($A2263,ChapterTable!$R$20)&lt;&gt;0),
MAX(0,INT(($B2263+ChapterTable!$P$26+VLOOKUP(SUBSTITUTE(C$1,"성장단계","")&amp;"단계오프셋",ChapterTable!$R:$S,2,0))/ChapterTable!$P$23)),
MAX(0,INT(($B2263+ChapterTable!$R$26+VLOOKUP(SUBSTITUTE(C$1,"성장단계","")&amp;"보스단계오프셋",ChapterTable!$R:$S,2,0))/ChapterTable!$R$23)))</f>
        <v>2</v>
      </c>
      <c r="D2263">
        <f>IF(OR($L2263=TRUE,$A2263=0,MOD($A2263,ChapterTable!$R$20)&lt;&gt;0),
MAX(0,INT(($B2263+ChapterTable!$P$26+VLOOKUP(SUBSTITUTE(D$1,"성장단계","")&amp;"단계오프셋",ChapterTable!$R:$S,2,0))/ChapterTable!$P$23)),
MAX(0,INT(($B2263+ChapterTable!$R$26+VLOOKUP(SUBSTITUTE(D$1,"성장단계","")&amp;"보스단계오프셋",ChapterTable!$R:$S,2,0))/ChapterTable!$R$23)))</f>
        <v>2</v>
      </c>
      <c r="E2263" s="1">
        <f ca="1">IF(AND($A2263=0,$B2263=1),
    VLOOKUP(1,ChapterTable!$1:$1048576,MATCH("최종"&amp;SUBSTITUTE(SUBSTITUTE(E$1,"standard",""),"|Float",""),ChapterTable!$1:$1,0),0)*ChapterTable!$P$17,
  IF(AND($A2263=0,$B2263=0),
    E2264,
  IF($B2263=0,
    VLOOKUP($A2263,ChapterTable!$1:$1048576,MATCH("최종"&amp;SUBSTITUTE(SUBSTITUTE(E$1,"standard",""),"|Float",""),ChapterTable!$1:$1,0),0),
  IF($B2263=1,
    IF($L2263=FALSE,
      VLOOKUP($A2263,ChapterTable!$1:$1048576,MATCH("최종"&amp;SUBSTITUTE(SUBSTITUTE(E$1,"standard",""),"|Float",""),ChapterTable!$1:$1,0),0),
      VLOOKUP($A2263-ChapterTable!$P$11,ChapterTable!$1:$1048576,MATCH("최종"&amp;SUBSTITUTE(SUBSTITUTE(E$1,"standard",""),"|Float",""),ChapterTable!$1:$1,0),0)*ChapterTable!$P$14
    ),
  OFFSET(E2263,-$B2263+IF($L2263,1,0),0)*IF($B2263&gt;OFFSET($B2263,1,0),ChapterTable!$R$17,1)*
    (VLOOKUP(SUBSTITUTE(SUBSTITUTE(E$1,"standard",""),"|Float","")&amp;IF(OR($L2263=TRUE,$A2263=0,MOD($A2263,ChapterTable!$R$20)&lt;&gt;0),"","보스")&amp;"인게임누적곱배수",ChapterTable!$R:$S,2,0)^C2263
    +VLOOKUP(SUBSTITUTE(SUBSTITUTE(E$1,"standard",""),"|Float","")&amp;IF(OR($L2263=TRUE,$A2263=0,MOD($A2263,ChapterTable!$R$20)&lt;&gt;0),"","보스")&amp;"인게임누적합배수",ChapterTable!$R:$S,2,0)*C2263)
  )
  )
  )
)</f>
        <v>963659.40037708275</v>
      </c>
      <c r="F2263" s="1">
        <f ca="1">IF(AND($A2263=0,$B2263=1),
    VLOOKUP(1,ChapterTable!$1:$1048576,MATCH("최종"&amp;SUBSTITUTE(SUBSTITUTE(F$1,"standard",""),"|Float",""),ChapterTable!$1:$1,0),0)*ChapterTable!$P$17,
  IF(AND($A2263=0,$B2263=0),
    F2264,
  IF($B2263=0,
    VLOOKUP($A2263,ChapterTable!$1:$1048576,MATCH("최종"&amp;SUBSTITUTE(SUBSTITUTE(F$1,"standard",""),"|Float",""),ChapterTable!$1:$1,0),0),
  IF($B2263=1,
    IF($L2263=FALSE,
      VLOOKUP($A2263,ChapterTable!$1:$1048576,MATCH("최종"&amp;SUBSTITUTE(SUBSTITUTE(F$1,"standard",""),"|Float",""),ChapterTable!$1:$1,0),0),
      VLOOKUP($A2263-ChapterTable!$P$11,ChapterTable!$1:$1048576,MATCH("최종"&amp;SUBSTITUTE(SUBSTITUTE(F$1,"standard",""),"|Float",""),ChapterTable!$1:$1,0),0)*ChapterTable!$P$14
    ),
  OFFSET(F2263,-$B2263+IF($L2263,1,0),0)*
    (VLOOKUP(SUBSTITUTE(SUBSTITUTE(F$1,"standard",""),"|Float","")&amp;IF(OR($L2263=TRUE,$A2263=0,MOD($A2263,ChapterTable!$R$20)&lt;&gt;0),"","보스")&amp;"인게임누적곱배수",ChapterTable!$R:$S,2,0)^D2263
    +VLOOKUP(SUBSTITUTE(SUBSTITUTE(F$1,"standard",""),"|Float","")&amp;IF(OR($L2263=TRUE,$A2263=0,MOD($A2263,ChapterTable!$R$20)&lt;&gt;0),"","보스")&amp;"인게임누적합배수",ChapterTable!$R:$S,2,0)*D2263)
  )
  )
  )
)</f>
        <v>329823.90191477537</v>
      </c>
      <c r="G2263" t="s">
        <v>715</v>
      </c>
      <c r="J2263" t="str">
        <f>IF(ISBLANK(I2263),"",
IFERROR(VLOOKUP(I2263,[1]StringTable!$1:$1048576,MATCH("kor|String",[1]StringTable!$1:$1,0),0),
"스트링없음"))</f>
        <v/>
      </c>
      <c r="L2263" t="b">
        <v>1</v>
      </c>
      <c r="N2263" t="str">
        <f>IF(ISBLANK(M2263),"",IF(ISERROR(VLOOKUP(M2263,MapTable!$A:$A,1,0)),"맵없음",""))</f>
        <v/>
      </c>
      <c r="O2263">
        <f t="shared" si="254"/>
        <v>3</v>
      </c>
      <c r="Q2263">
        <f t="shared" si="255"/>
        <v>3</v>
      </c>
      <c r="R2263" t="b">
        <f t="shared" ca="1" si="256"/>
        <v>1</v>
      </c>
      <c r="T2263" t="b">
        <f t="shared" ca="1" si="257"/>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260"/>
        <v>0.33333333333333331</v>
      </c>
      <c r="AJ2263">
        <f t="shared" si="258"/>
        <v>0.395555555</v>
      </c>
      <c r="AK2263">
        <f t="shared" si="259"/>
        <v>1</v>
      </c>
      <c r="AL2263">
        <f t="shared" si="253"/>
        <v>8</v>
      </c>
    </row>
    <row r="2264" spans="1:38" hidden="1" x14ac:dyDescent="0.3">
      <c r="A2264">
        <v>23</v>
      </c>
      <c r="B2264">
        <v>23</v>
      </c>
      <c r="C2264">
        <f>IF(OR($L2264=TRUE,$A2264=0,MOD($A2264,ChapterTable!$R$20)&lt;&gt;0),
MAX(0,INT(($B2264+ChapterTable!$P$26+VLOOKUP(SUBSTITUTE(C$1,"성장단계","")&amp;"단계오프셋",ChapterTable!$R:$S,2,0))/ChapterTable!$P$23)),
MAX(0,INT(($B2264+ChapterTable!$R$26+VLOOKUP(SUBSTITUTE(C$1,"성장단계","")&amp;"보스단계오프셋",ChapterTable!$R:$S,2,0))/ChapterTable!$R$23)))</f>
        <v>2</v>
      </c>
      <c r="D2264">
        <f>IF(OR($L2264=TRUE,$A2264=0,MOD($A2264,ChapterTable!$R$20)&lt;&gt;0),
MAX(0,INT(($B2264+ChapterTable!$P$26+VLOOKUP(SUBSTITUTE(D$1,"성장단계","")&amp;"단계오프셋",ChapterTable!$R:$S,2,0))/ChapterTable!$P$23)),
MAX(0,INT(($B2264+ChapterTable!$R$26+VLOOKUP(SUBSTITUTE(D$1,"성장단계","")&amp;"보스단계오프셋",ChapterTable!$R:$S,2,0))/ChapterTable!$R$23)))</f>
        <v>2</v>
      </c>
      <c r="E2264" s="1">
        <f ca="1">IF(AND($A2264=0,$B2264=1),
    VLOOKUP(1,ChapterTable!$1:$1048576,MATCH("최종"&amp;SUBSTITUTE(SUBSTITUTE(E$1,"standard",""),"|Float",""),ChapterTable!$1:$1,0),0)*ChapterTable!$P$17,
  IF(AND($A2264=0,$B2264=0),
    E2265,
  IF($B2264=0,
    VLOOKUP($A2264,ChapterTable!$1:$1048576,MATCH("최종"&amp;SUBSTITUTE(SUBSTITUTE(E$1,"standard",""),"|Float",""),ChapterTable!$1:$1,0),0),
  IF($B2264=1,
    IF($L2264=FALSE,
      VLOOKUP($A2264,ChapterTable!$1:$1048576,MATCH("최종"&amp;SUBSTITUTE(SUBSTITUTE(E$1,"standard",""),"|Float",""),ChapterTable!$1:$1,0),0),
      VLOOKUP($A2264-ChapterTable!$P$11,ChapterTable!$1:$1048576,MATCH("최종"&amp;SUBSTITUTE(SUBSTITUTE(E$1,"standard",""),"|Float",""),ChapterTable!$1:$1,0),0)*ChapterTable!$P$14
    ),
  OFFSET(E2264,-$B2264+IF($L2264,1,0),0)*IF($B2264&gt;OFFSET($B2264,1,0),ChapterTable!$R$17,1)*
    (VLOOKUP(SUBSTITUTE(SUBSTITUTE(E$1,"standard",""),"|Float","")&amp;IF(OR($L2264=TRUE,$A2264=0,MOD($A2264,ChapterTable!$R$20)&lt;&gt;0),"","보스")&amp;"인게임누적곱배수",ChapterTable!$R:$S,2,0)^C2264
    +VLOOKUP(SUBSTITUTE(SUBSTITUTE(E$1,"standard",""),"|Float","")&amp;IF(OR($L2264=TRUE,$A2264=0,MOD($A2264,ChapterTable!$R$20)&lt;&gt;0),"","보스")&amp;"인게임누적합배수",ChapterTable!$R:$S,2,0)*C2264)
  )
  )
  )
)</f>
        <v>963659.40037708275</v>
      </c>
      <c r="F2264" s="1">
        <f ca="1">IF(AND($A2264=0,$B2264=1),
    VLOOKUP(1,ChapterTable!$1:$1048576,MATCH("최종"&amp;SUBSTITUTE(SUBSTITUTE(F$1,"standard",""),"|Float",""),ChapterTable!$1:$1,0),0)*ChapterTable!$P$17,
  IF(AND($A2264=0,$B2264=0),
    F2265,
  IF($B2264=0,
    VLOOKUP($A2264,ChapterTable!$1:$1048576,MATCH("최종"&amp;SUBSTITUTE(SUBSTITUTE(F$1,"standard",""),"|Float",""),ChapterTable!$1:$1,0),0),
  IF($B2264=1,
    IF($L2264=FALSE,
      VLOOKUP($A2264,ChapterTable!$1:$1048576,MATCH("최종"&amp;SUBSTITUTE(SUBSTITUTE(F$1,"standard",""),"|Float",""),ChapterTable!$1:$1,0),0),
      VLOOKUP($A2264-ChapterTable!$P$11,ChapterTable!$1:$1048576,MATCH("최종"&amp;SUBSTITUTE(SUBSTITUTE(F$1,"standard",""),"|Float",""),ChapterTable!$1:$1,0),0)*ChapterTable!$P$14
    ),
  OFFSET(F2264,-$B2264+IF($L2264,1,0),0)*
    (VLOOKUP(SUBSTITUTE(SUBSTITUTE(F$1,"standard",""),"|Float","")&amp;IF(OR($L2264=TRUE,$A2264=0,MOD($A2264,ChapterTable!$R$20)&lt;&gt;0),"","보스")&amp;"인게임누적곱배수",ChapterTable!$R:$S,2,0)^D2264
    +VLOOKUP(SUBSTITUTE(SUBSTITUTE(F$1,"standard",""),"|Float","")&amp;IF(OR($L2264=TRUE,$A2264=0,MOD($A2264,ChapterTable!$R$20)&lt;&gt;0),"","보스")&amp;"인게임누적합배수",ChapterTable!$R:$S,2,0)*D2264)
  )
  )
  )
)</f>
        <v>329823.90191477537</v>
      </c>
      <c r="G2264" t="s">
        <v>715</v>
      </c>
      <c r="J2264" t="str">
        <f>IF(ISBLANK(I2264),"",
IFERROR(VLOOKUP(I2264,[1]StringTable!$1:$1048576,MATCH("kor|String",[1]StringTable!$1:$1,0),0),
"스트링없음"))</f>
        <v/>
      </c>
      <c r="L2264" t="b">
        <v>1</v>
      </c>
      <c r="N2264" t="str">
        <f>IF(ISBLANK(M2264),"",IF(ISERROR(VLOOKUP(M2264,MapTable!$A:$A,1,0)),"맵없음",""))</f>
        <v/>
      </c>
      <c r="O2264">
        <f t="shared" si="254"/>
        <v>3</v>
      </c>
      <c r="Q2264">
        <f t="shared" si="255"/>
        <v>3</v>
      </c>
      <c r="R2264" t="b">
        <f t="shared" ca="1" si="256"/>
        <v>1</v>
      </c>
      <c r="T2264" t="b">
        <f t="shared" ca="1" si="257"/>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260"/>
        <v>0.33333333333333331</v>
      </c>
      <c r="AJ2264">
        <f t="shared" si="258"/>
        <v>0.395555555</v>
      </c>
      <c r="AK2264">
        <f t="shared" si="259"/>
        <v>1</v>
      </c>
      <c r="AL2264">
        <f t="shared" si="253"/>
        <v>8</v>
      </c>
    </row>
    <row r="2265" spans="1:38" hidden="1" x14ac:dyDescent="0.3">
      <c r="A2265">
        <v>23</v>
      </c>
      <c r="B2265">
        <v>24</v>
      </c>
      <c r="C2265">
        <f>IF(OR($L2265=TRUE,$A2265=0,MOD($A2265,ChapterTable!$R$20)&lt;&gt;0),
MAX(0,INT(($B2265+ChapterTable!$P$26+VLOOKUP(SUBSTITUTE(C$1,"성장단계","")&amp;"단계오프셋",ChapterTable!$R:$S,2,0))/ChapterTable!$P$23)),
MAX(0,INT(($B2265+ChapterTable!$R$26+VLOOKUP(SUBSTITUTE(C$1,"성장단계","")&amp;"보스단계오프셋",ChapterTable!$R:$S,2,0))/ChapterTable!$R$23)))</f>
        <v>2</v>
      </c>
      <c r="D2265">
        <f>IF(OR($L2265=TRUE,$A2265=0,MOD($A2265,ChapterTable!$R$20)&lt;&gt;0),
MAX(0,INT(($B2265+ChapterTable!$P$26+VLOOKUP(SUBSTITUTE(D$1,"성장단계","")&amp;"단계오프셋",ChapterTable!$R:$S,2,0))/ChapterTable!$P$23)),
MAX(0,INT(($B2265+ChapterTable!$R$26+VLOOKUP(SUBSTITUTE(D$1,"성장단계","")&amp;"보스단계오프셋",ChapterTable!$R:$S,2,0))/ChapterTable!$R$23)))</f>
        <v>2</v>
      </c>
      <c r="E2265" s="1">
        <f ca="1">IF(AND($A2265=0,$B2265=1),
    VLOOKUP(1,ChapterTable!$1:$1048576,MATCH("최종"&amp;SUBSTITUTE(SUBSTITUTE(E$1,"standard",""),"|Float",""),ChapterTable!$1:$1,0),0)*ChapterTable!$P$17,
  IF(AND($A2265=0,$B2265=0),
    E2266,
  IF($B2265=0,
    VLOOKUP($A2265,ChapterTable!$1:$1048576,MATCH("최종"&amp;SUBSTITUTE(SUBSTITUTE(E$1,"standard",""),"|Float",""),ChapterTable!$1:$1,0),0),
  IF($B2265=1,
    IF($L2265=FALSE,
      VLOOKUP($A2265,ChapterTable!$1:$1048576,MATCH("최종"&amp;SUBSTITUTE(SUBSTITUTE(E$1,"standard",""),"|Float",""),ChapterTable!$1:$1,0),0),
      VLOOKUP($A2265-ChapterTable!$P$11,ChapterTable!$1:$1048576,MATCH("최종"&amp;SUBSTITUTE(SUBSTITUTE(E$1,"standard",""),"|Float",""),ChapterTable!$1:$1,0),0)*ChapterTable!$P$14
    ),
  OFFSET(E2265,-$B2265+IF($L2265,1,0),0)*IF($B2265&gt;OFFSET($B2265,1,0),ChapterTable!$R$17,1)*
    (VLOOKUP(SUBSTITUTE(SUBSTITUTE(E$1,"standard",""),"|Float","")&amp;IF(OR($L2265=TRUE,$A2265=0,MOD($A2265,ChapterTable!$R$20)&lt;&gt;0),"","보스")&amp;"인게임누적곱배수",ChapterTable!$R:$S,2,0)^C2265
    +VLOOKUP(SUBSTITUTE(SUBSTITUTE(E$1,"standard",""),"|Float","")&amp;IF(OR($L2265=TRUE,$A2265=0,MOD($A2265,ChapterTable!$R$20)&lt;&gt;0),"","보스")&amp;"인게임누적합배수",ChapterTable!$R:$S,2,0)*C2265)
  )
  )
  )
)</f>
        <v>963659.40037708275</v>
      </c>
      <c r="F2265" s="1">
        <f ca="1">IF(AND($A2265=0,$B2265=1),
    VLOOKUP(1,ChapterTable!$1:$1048576,MATCH("최종"&amp;SUBSTITUTE(SUBSTITUTE(F$1,"standard",""),"|Float",""),ChapterTable!$1:$1,0),0)*ChapterTable!$P$17,
  IF(AND($A2265=0,$B2265=0),
    F2266,
  IF($B2265=0,
    VLOOKUP($A2265,ChapterTable!$1:$1048576,MATCH("최종"&amp;SUBSTITUTE(SUBSTITUTE(F$1,"standard",""),"|Float",""),ChapterTable!$1:$1,0),0),
  IF($B2265=1,
    IF($L2265=FALSE,
      VLOOKUP($A2265,ChapterTable!$1:$1048576,MATCH("최종"&amp;SUBSTITUTE(SUBSTITUTE(F$1,"standard",""),"|Float",""),ChapterTable!$1:$1,0),0),
      VLOOKUP($A2265-ChapterTable!$P$11,ChapterTable!$1:$1048576,MATCH("최종"&amp;SUBSTITUTE(SUBSTITUTE(F$1,"standard",""),"|Float",""),ChapterTable!$1:$1,0),0)*ChapterTable!$P$14
    ),
  OFFSET(F2265,-$B2265+IF($L2265,1,0),0)*
    (VLOOKUP(SUBSTITUTE(SUBSTITUTE(F$1,"standard",""),"|Float","")&amp;IF(OR($L2265=TRUE,$A2265=0,MOD($A2265,ChapterTable!$R$20)&lt;&gt;0),"","보스")&amp;"인게임누적곱배수",ChapterTable!$R:$S,2,0)^D2265
    +VLOOKUP(SUBSTITUTE(SUBSTITUTE(F$1,"standard",""),"|Float","")&amp;IF(OR($L2265=TRUE,$A2265=0,MOD($A2265,ChapterTable!$R$20)&lt;&gt;0),"","보스")&amp;"인게임누적합배수",ChapterTable!$R:$S,2,0)*D2265)
  )
  )
  )
)</f>
        <v>329823.90191477537</v>
      </c>
      <c r="G2265" t="s">
        <v>715</v>
      </c>
      <c r="J2265" t="str">
        <f>IF(ISBLANK(I2265),"",
IFERROR(VLOOKUP(I2265,[1]StringTable!$1:$1048576,MATCH("kor|String",[1]StringTable!$1:$1,0),0),
"스트링없음"))</f>
        <v/>
      </c>
      <c r="L2265" t="b">
        <v>1</v>
      </c>
      <c r="N2265" t="str">
        <f>IF(ISBLANK(M2265),"",IF(ISERROR(VLOOKUP(M2265,MapTable!$A:$A,1,0)),"맵없음",""))</f>
        <v/>
      </c>
      <c r="O2265">
        <f t="shared" si="254"/>
        <v>3</v>
      </c>
      <c r="Q2265">
        <f t="shared" si="255"/>
        <v>3</v>
      </c>
      <c r="R2265" t="b">
        <f t="shared" ca="1" si="256"/>
        <v>1</v>
      </c>
      <c r="T2265" t="b">
        <f t="shared" ca="1" si="257"/>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260"/>
        <v>0.33333333333333331</v>
      </c>
      <c r="AJ2265">
        <f t="shared" si="258"/>
        <v>0.395555555</v>
      </c>
      <c r="AK2265">
        <f t="shared" si="259"/>
        <v>1</v>
      </c>
      <c r="AL2265">
        <f t="shared" si="253"/>
        <v>8</v>
      </c>
    </row>
    <row r="2266" spans="1:38" hidden="1" x14ac:dyDescent="0.3">
      <c r="A2266">
        <v>23</v>
      </c>
      <c r="B2266">
        <v>25</v>
      </c>
      <c r="C2266">
        <f>IF(OR($L2266=TRUE,$A2266=0,MOD($A2266,ChapterTable!$R$20)&lt;&gt;0),
MAX(0,INT(($B2266+ChapterTable!$P$26+VLOOKUP(SUBSTITUTE(C$1,"성장단계","")&amp;"단계오프셋",ChapterTable!$R:$S,2,0))/ChapterTable!$P$23)),
MAX(0,INT(($B2266+ChapterTable!$R$26+VLOOKUP(SUBSTITUTE(C$1,"성장단계","")&amp;"보스단계오프셋",ChapterTable!$R:$S,2,0))/ChapterTable!$R$23)))</f>
        <v>2</v>
      </c>
      <c r="D2266">
        <f>IF(OR($L2266=TRUE,$A2266=0,MOD($A2266,ChapterTable!$R$20)&lt;&gt;0),
MAX(0,INT(($B2266+ChapterTable!$P$26+VLOOKUP(SUBSTITUTE(D$1,"성장단계","")&amp;"단계오프셋",ChapterTable!$R:$S,2,0))/ChapterTable!$P$23)),
MAX(0,INT(($B2266+ChapterTable!$R$26+VLOOKUP(SUBSTITUTE(D$1,"성장단계","")&amp;"보스단계오프셋",ChapterTable!$R:$S,2,0))/ChapterTable!$R$23)))</f>
        <v>2</v>
      </c>
      <c r="E2266" s="1">
        <f ca="1">IF(AND($A2266=0,$B2266=1),
    VLOOKUP(1,ChapterTable!$1:$1048576,MATCH("최종"&amp;SUBSTITUTE(SUBSTITUTE(E$1,"standard",""),"|Float",""),ChapterTable!$1:$1,0),0)*ChapterTable!$P$17,
  IF(AND($A2266=0,$B2266=0),
    E2267,
  IF($B2266=0,
    VLOOKUP($A2266,ChapterTable!$1:$1048576,MATCH("최종"&amp;SUBSTITUTE(SUBSTITUTE(E$1,"standard",""),"|Float",""),ChapterTable!$1:$1,0),0),
  IF($B2266=1,
    IF($L2266=FALSE,
      VLOOKUP($A2266,ChapterTable!$1:$1048576,MATCH("최종"&amp;SUBSTITUTE(SUBSTITUTE(E$1,"standard",""),"|Float",""),ChapterTable!$1:$1,0),0),
      VLOOKUP($A2266-ChapterTable!$P$11,ChapterTable!$1:$1048576,MATCH("최종"&amp;SUBSTITUTE(SUBSTITUTE(E$1,"standard",""),"|Float",""),ChapterTable!$1:$1,0),0)*ChapterTable!$P$14
    ),
  OFFSET(E2266,-$B2266+IF($L2266,1,0),0)*IF($B2266&gt;OFFSET($B2266,1,0),ChapterTable!$R$17,1)*
    (VLOOKUP(SUBSTITUTE(SUBSTITUTE(E$1,"standard",""),"|Float","")&amp;IF(OR($L2266=TRUE,$A2266=0,MOD($A2266,ChapterTable!$R$20)&lt;&gt;0),"","보스")&amp;"인게임누적곱배수",ChapterTable!$R:$S,2,0)^C2266
    +VLOOKUP(SUBSTITUTE(SUBSTITUTE(E$1,"standard",""),"|Float","")&amp;IF(OR($L2266=TRUE,$A2266=0,MOD($A2266,ChapterTable!$R$20)&lt;&gt;0),"","보스")&amp;"인게임누적합배수",ChapterTable!$R:$S,2,0)*C2266)
  )
  )
  )
)</f>
        <v>963659.40037708275</v>
      </c>
      <c r="F2266" s="1">
        <f ca="1">IF(AND($A2266=0,$B2266=1),
    VLOOKUP(1,ChapterTable!$1:$1048576,MATCH("최종"&amp;SUBSTITUTE(SUBSTITUTE(F$1,"standard",""),"|Float",""),ChapterTable!$1:$1,0),0)*ChapterTable!$P$17,
  IF(AND($A2266=0,$B2266=0),
    F2267,
  IF($B2266=0,
    VLOOKUP($A2266,ChapterTable!$1:$1048576,MATCH("최종"&amp;SUBSTITUTE(SUBSTITUTE(F$1,"standard",""),"|Float",""),ChapterTable!$1:$1,0),0),
  IF($B2266=1,
    IF($L2266=FALSE,
      VLOOKUP($A2266,ChapterTable!$1:$1048576,MATCH("최종"&amp;SUBSTITUTE(SUBSTITUTE(F$1,"standard",""),"|Float",""),ChapterTable!$1:$1,0),0),
      VLOOKUP($A2266-ChapterTable!$P$11,ChapterTable!$1:$1048576,MATCH("최종"&amp;SUBSTITUTE(SUBSTITUTE(F$1,"standard",""),"|Float",""),ChapterTable!$1:$1,0),0)*ChapterTable!$P$14
    ),
  OFFSET(F2266,-$B2266+IF($L2266,1,0),0)*
    (VLOOKUP(SUBSTITUTE(SUBSTITUTE(F$1,"standard",""),"|Float","")&amp;IF(OR($L2266=TRUE,$A2266=0,MOD($A2266,ChapterTable!$R$20)&lt;&gt;0),"","보스")&amp;"인게임누적곱배수",ChapterTable!$R:$S,2,0)^D2266
    +VLOOKUP(SUBSTITUTE(SUBSTITUTE(F$1,"standard",""),"|Float","")&amp;IF(OR($L2266=TRUE,$A2266=0,MOD($A2266,ChapterTable!$R$20)&lt;&gt;0),"","보스")&amp;"인게임누적합배수",ChapterTable!$R:$S,2,0)*D2266)
  )
  )
  )
)</f>
        <v>329823.90191477537</v>
      </c>
      <c r="G2266" t="s">
        <v>715</v>
      </c>
      <c r="J2266" t="str">
        <f>IF(ISBLANK(I2266),"",
IFERROR(VLOOKUP(I2266,[1]StringTable!$1:$1048576,MATCH("kor|String",[1]StringTable!$1:$1,0),0),
"스트링없음"))</f>
        <v/>
      </c>
      <c r="L2266" t="b">
        <v>1</v>
      </c>
      <c r="N2266" t="str">
        <f>IF(ISBLANK(M2266),"",IF(ISERROR(VLOOKUP(M2266,MapTable!$A:$A,1,0)),"맵없음",""))</f>
        <v/>
      </c>
      <c r="O2266">
        <f t="shared" si="254"/>
        <v>11</v>
      </c>
      <c r="Q2266">
        <f t="shared" si="255"/>
        <v>11</v>
      </c>
      <c r="R2266" t="b">
        <f t="shared" ca="1" si="256"/>
        <v>1</v>
      </c>
      <c r="T2266" t="b">
        <f t="shared" ca="1" si="257"/>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260"/>
        <v>0.33333333333333331</v>
      </c>
      <c r="AJ2266">
        <f t="shared" si="258"/>
        <v>0.395555555</v>
      </c>
      <c r="AK2266">
        <f t="shared" si="259"/>
        <v>1</v>
      </c>
      <c r="AL2266">
        <f t="shared" si="253"/>
        <v>8</v>
      </c>
    </row>
    <row r="2267" spans="1:38" hidden="1" x14ac:dyDescent="0.3">
      <c r="A2267">
        <v>23</v>
      </c>
      <c r="B2267">
        <v>26</v>
      </c>
      <c r="C2267">
        <f>IF(OR($L2267=TRUE,$A2267=0,MOD($A2267,ChapterTable!$R$20)&lt;&gt;0),
MAX(0,INT(($B2267+ChapterTable!$P$26+VLOOKUP(SUBSTITUTE(C$1,"성장단계","")&amp;"단계오프셋",ChapterTable!$R:$S,2,0))/ChapterTable!$P$23)),
MAX(0,INT(($B2267+ChapterTable!$R$26+VLOOKUP(SUBSTITUTE(C$1,"성장단계","")&amp;"보스단계오프셋",ChapterTable!$R:$S,2,0))/ChapterTable!$R$23)))</f>
        <v>3</v>
      </c>
      <c r="D2267">
        <f>IF(OR($L2267=TRUE,$A2267=0,MOD($A2267,ChapterTable!$R$20)&lt;&gt;0),
MAX(0,INT(($B2267+ChapterTable!$P$26+VLOOKUP(SUBSTITUTE(D$1,"성장단계","")&amp;"단계오프셋",ChapterTable!$R:$S,2,0))/ChapterTable!$P$23)),
MAX(0,INT(($B2267+ChapterTable!$R$26+VLOOKUP(SUBSTITUTE(D$1,"성장단계","")&amp;"보스단계오프셋",ChapterTable!$R:$S,2,0))/ChapterTable!$R$23)))</f>
        <v>2</v>
      </c>
      <c r="E2267" s="1">
        <f ca="1">IF(AND($A2267=0,$B2267=1),
    VLOOKUP(1,ChapterTable!$1:$1048576,MATCH("최종"&amp;SUBSTITUTE(SUBSTITUTE(E$1,"standard",""),"|Float",""),ChapterTable!$1:$1,0),0)*ChapterTable!$P$17,
  IF(AND($A2267=0,$B2267=0),
    E2268,
  IF($B2267=0,
    VLOOKUP($A2267,ChapterTable!$1:$1048576,MATCH("최종"&amp;SUBSTITUTE(SUBSTITUTE(E$1,"standard",""),"|Float",""),ChapterTable!$1:$1,0),0),
  IF($B2267=1,
    IF($L2267=FALSE,
      VLOOKUP($A2267,ChapterTable!$1:$1048576,MATCH("최종"&amp;SUBSTITUTE(SUBSTITUTE(E$1,"standard",""),"|Float",""),ChapterTable!$1:$1,0),0),
      VLOOKUP($A2267-ChapterTable!$P$11,ChapterTable!$1:$1048576,MATCH("최종"&amp;SUBSTITUTE(SUBSTITUTE(E$1,"standard",""),"|Float",""),ChapterTable!$1:$1,0),0)*ChapterTable!$P$14
    ),
  OFFSET(E2267,-$B2267+IF($L2267,1,0),0)*IF($B2267&gt;OFFSET($B2267,1,0),ChapterTable!$R$17,1)*
    (VLOOKUP(SUBSTITUTE(SUBSTITUTE(E$1,"standard",""),"|Float","")&amp;IF(OR($L2267=TRUE,$A2267=0,MOD($A2267,ChapterTable!$R$20)&lt;&gt;0),"","보스")&amp;"인게임누적곱배수",ChapterTable!$R:$S,2,0)^C2267
    +VLOOKUP(SUBSTITUTE(SUBSTITUTE(E$1,"standard",""),"|Float","")&amp;IF(OR($L2267=TRUE,$A2267=0,MOD($A2267,ChapterTable!$R$20)&lt;&gt;0),"","보스")&amp;"인게임누적합배수",ChapterTable!$R:$S,2,0)*C2267)
  )
  )
  )
)</f>
        <v>1101325.0290023803</v>
      </c>
      <c r="F2267" s="1">
        <f ca="1">IF(AND($A2267=0,$B2267=1),
    VLOOKUP(1,ChapterTable!$1:$1048576,MATCH("최종"&amp;SUBSTITUTE(SUBSTITUTE(F$1,"standard",""),"|Float",""),ChapterTable!$1:$1,0),0)*ChapterTable!$P$17,
  IF(AND($A2267=0,$B2267=0),
    F2268,
  IF($B2267=0,
    VLOOKUP($A2267,ChapterTable!$1:$1048576,MATCH("최종"&amp;SUBSTITUTE(SUBSTITUTE(F$1,"standard",""),"|Float",""),ChapterTable!$1:$1,0),0),
  IF($B2267=1,
    IF($L2267=FALSE,
      VLOOKUP($A2267,ChapterTable!$1:$1048576,MATCH("최종"&amp;SUBSTITUTE(SUBSTITUTE(F$1,"standard",""),"|Float",""),ChapterTable!$1:$1,0),0),
      VLOOKUP($A2267-ChapterTable!$P$11,ChapterTable!$1:$1048576,MATCH("최종"&amp;SUBSTITUTE(SUBSTITUTE(F$1,"standard",""),"|Float",""),ChapterTable!$1:$1,0),0)*ChapterTable!$P$14
    ),
  OFFSET(F2267,-$B2267+IF($L2267,1,0),0)*
    (VLOOKUP(SUBSTITUTE(SUBSTITUTE(F$1,"standard",""),"|Float","")&amp;IF(OR($L2267=TRUE,$A2267=0,MOD($A2267,ChapterTable!$R$20)&lt;&gt;0),"","보스")&amp;"인게임누적곱배수",ChapterTable!$R:$S,2,0)^D2267
    +VLOOKUP(SUBSTITUTE(SUBSTITUTE(F$1,"standard",""),"|Float","")&amp;IF(OR($L2267=TRUE,$A2267=0,MOD($A2267,ChapterTable!$R$20)&lt;&gt;0),"","보스")&amp;"인게임누적합배수",ChapterTable!$R:$S,2,0)*D2267)
  )
  )
  )
)</f>
        <v>329823.90191477537</v>
      </c>
      <c r="G2267" t="s">
        <v>715</v>
      </c>
      <c r="J2267" t="str">
        <f>IF(ISBLANK(I2267),"",
IFERROR(VLOOKUP(I2267,[1]StringTable!$1:$1048576,MATCH("kor|String",[1]StringTable!$1:$1,0),0),
"스트링없음"))</f>
        <v/>
      </c>
      <c r="L2267" t="b">
        <v>1</v>
      </c>
      <c r="N2267" t="str">
        <f>IF(ISBLANK(M2267),"",IF(ISERROR(VLOOKUP(M2267,MapTable!$A:$A,1,0)),"맵없음",""))</f>
        <v/>
      </c>
      <c r="O2267">
        <f t="shared" si="254"/>
        <v>3</v>
      </c>
      <c r="Q2267">
        <f t="shared" si="255"/>
        <v>3</v>
      </c>
      <c r="R2267" t="b">
        <f t="shared" ca="1" si="256"/>
        <v>1</v>
      </c>
      <c r="T2267" t="b">
        <f t="shared" ca="1" si="257"/>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260"/>
        <v>0.33333333333333331</v>
      </c>
      <c r="AJ2267">
        <f t="shared" si="258"/>
        <v>0.395555555</v>
      </c>
      <c r="AK2267">
        <f t="shared" si="259"/>
        <v>1</v>
      </c>
      <c r="AL2267">
        <f t="shared" si="253"/>
        <v>8</v>
      </c>
    </row>
    <row r="2268" spans="1:38" hidden="1" x14ac:dyDescent="0.3">
      <c r="A2268">
        <v>23</v>
      </c>
      <c r="B2268">
        <v>27</v>
      </c>
      <c r="C2268">
        <f>IF(OR($L2268=TRUE,$A2268=0,MOD($A2268,ChapterTable!$R$20)&lt;&gt;0),
MAX(0,INT(($B2268+ChapterTable!$P$26+VLOOKUP(SUBSTITUTE(C$1,"성장단계","")&amp;"단계오프셋",ChapterTable!$R:$S,2,0))/ChapterTable!$P$23)),
MAX(0,INT(($B2268+ChapterTable!$R$26+VLOOKUP(SUBSTITUTE(C$1,"성장단계","")&amp;"보스단계오프셋",ChapterTable!$R:$S,2,0))/ChapterTable!$R$23)))</f>
        <v>3</v>
      </c>
      <c r="D2268">
        <f>IF(OR($L2268=TRUE,$A2268=0,MOD($A2268,ChapterTable!$R$20)&lt;&gt;0),
MAX(0,INT(($B2268+ChapterTable!$P$26+VLOOKUP(SUBSTITUTE(D$1,"성장단계","")&amp;"단계오프셋",ChapterTable!$R:$S,2,0))/ChapterTable!$P$23)),
MAX(0,INT(($B2268+ChapterTable!$R$26+VLOOKUP(SUBSTITUTE(D$1,"성장단계","")&amp;"보스단계오프셋",ChapterTable!$R:$S,2,0))/ChapterTable!$R$23)))</f>
        <v>2</v>
      </c>
      <c r="E2268" s="1">
        <f ca="1">IF(AND($A2268=0,$B2268=1),
    VLOOKUP(1,ChapterTable!$1:$1048576,MATCH("최종"&amp;SUBSTITUTE(SUBSTITUTE(E$1,"standard",""),"|Float",""),ChapterTable!$1:$1,0),0)*ChapterTable!$P$17,
  IF(AND($A2268=0,$B2268=0),
    E2269,
  IF($B2268=0,
    VLOOKUP($A2268,ChapterTable!$1:$1048576,MATCH("최종"&amp;SUBSTITUTE(SUBSTITUTE(E$1,"standard",""),"|Float",""),ChapterTable!$1:$1,0),0),
  IF($B2268=1,
    IF($L2268=FALSE,
      VLOOKUP($A2268,ChapterTable!$1:$1048576,MATCH("최종"&amp;SUBSTITUTE(SUBSTITUTE(E$1,"standard",""),"|Float",""),ChapterTable!$1:$1,0),0),
      VLOOKUP($A2268-ChapterTable!$P$11,ChapterTable!$1:$1048576,MATCH("최종"&amp;SUBSTITUTE(SUBSTITUTE(E$1,"standard",""),"|Float",""),ChapterTable!$1:$1,0),0)*ChapterTable!$P$14
    ),
  OFFSET(E2268,-$B2268+IF($L2268,1,0),0)*IF($B2268&gt;OFFSET($B2268,1,0),ChapterTable!$R$17,1)*
    (VLOOKUP(SUBSTITUTE(SUBSTITUTE(E$1,"standard",""),"|Float","")&amp;IF(OR($L2268=TRUE,$A2268=0,MOD($A2268,ChapterTable!$R$20)&lt;&gt;0),"","보스")&amp;"인게임누적곱배수",ChapterTable!$R:$S,2,0)^C2268
    +VLOOKUP(SUBSTITUTE(SUBSTITUTE(E$1,"standard",""),"|Float","")&amp;IF(OR($L2268=TRUE,$A2268=0,MOD($A2268,ChapterTable!$R$20)&lt;&gt;0),"","보스")&amp;"인게임누적합배수",ChapterTable!$R:$S,2,0)*C2268)
  )
  )
  )
)</f>
        <v>1101325.0290023803</v>
      </c>
      <c r="F2268" s="1">
        <f ca="1">IF(AND($A2268=0,$B2268=1),
    VLOOKUP(1,ChapterTable!$1:$1048576,MATCH("최종"&amp;SUBSTITUTE(SUBSTITUTE(F$1,"standard",""),"|Float",""),ChapterTable!$1:$1,0),0)*ChapterTable!$P$17,
  IF(AND($A2268=0,$B2268=0),
    F2269,
  IF($B2268=0,
    VLOOKUP($A2268,ChapterTable!$1:$1048576,MATCH("최종"&amp;SUBSTITUTE(SUBSTITUTE(F$1,"standard",""),"|Float",""),ChapterTable!$1:$1,0),0),
  IF($B2268=1,
    IF($L2268=FALSE,
      VLOOKUP($A2268,ChapterTable!$1:$1048576,MATCH("최종"&amp;SUBSTITUTE(SUBSTITUTE(F$1,"standard",""),"|Float",""),ChapterTable!$1:$1,0),0),
      VLOOKUP($A2268-ChapterTable!$P$11,ChapterTable!$1:$1048576,MATCH("최종"&amp;SUBSTITUTE(SUBSTITUTE(F$1,"standard",""),"|Float",""),ChapterTable!$1:$1,0),0)*ChapterTable!$P$14
    ),
  OFFSET(F2268,-$B2268+IF($L2268,1,0),0)*
    (VLOOKUP(SUBSTITUTE(SUBSTITUTE(F$1,"standard",""),"|Float","")&amp;IF(OR($L2268=TRUE,$A2268=0,MOD($A2268,ChapterTable!$R$20)&lt;&gt;0),"","보스")&amp;"인게임누적곱배수",ChapterTable!$R:$S,2,0)^D2268
    +VLOOKUP(SUBSTITUTE(SUBSTITUTE(F$1,"standard",""),"|Float","")&amp;IF(OR($L2268=TRUE,$A2268=0,MOD($A2268,ChapterTable!$R$20)&lt;&gt;0),"","보스")&amp;"인게임누적합배수",ChapterTable!$R:$S,2,0)*D2268)
  )
  )
  )
)</f>
        <v>329823.90191477537</v>
      </c>
      <c r="G2268" t="s">
        <v>715</v>
      </c>
      <c r="J2268" t="str">
        <f>IF(ISBLANK(I2268),"",
IFERROR(VLOOKUP(I2268,[1]StringTable!$1:$1048576,MATCH("kor|String",[1]StringTable!$1:$1,0),0),
"스트링없음"))</f>
        <v/>
      </c>
      <c r="L2268" t="b">
        <v>1</v>
      </c>
      <c r="N2268" t="str">
        <f>IF(ISBLANK(M2268),"",IF(ISERROR(VLOOKUP(M2268,MapTable!$A:$A,1,0)),"맵없음",""))</f>
        <v/>
      </c>
      <c r="O2268">
        <f t="shared" si="254"/>
        <v>3</v>
      </c>
      <c r="Q2268">
        <f t="shared" si="255"/>
        <v>3</v>
      </c>
      <c r="R2268" t="b">
        <f t="shared" ca="1" si="256"/>
        <v>1</v>
      </c>
      <c r="T2268" t="b">
        <f t="shared" ca="1" si="257"/>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260"/>
        <v>0.33333333333333331</v>
      </c>
      <c r="AJ2268">
        <f t="shared" si="258"/>
        <v>0.395555555</v>
      </c>
      <c r="AK2268">
        <f t="shared" si="259"/>
        <v>1</v>
      </c>
      <c r="AL2268">
        <f t="shared" si="253"/>
        <v>8</v>
      </c>
    </row>
    <row r="2269" spans="1:38" hidden="1" x14ac:dyDescent="0.3">
      <c r="A2269">
        <v>23</v>
      </c>
      <c r="B2269">
        <v>28</v>
      </c>
      <c r="C2269">
        <f>IF(OR($L2269=TRUE,$A2269=0,MOD($A2269,ChapterTable!$R$20)&lt;&gt;0),
MAX(0,INT(($B2269+ChapterTable!$P$26+VLOOKUP(SUBSTITUTE(C$1,"성장단계","")&amp;"단계오프셋",ChapterTable!$R:$S,2,0))/ChapterTable!$P$23)),
MAX(0,INT(($B2269+ChapterTable!$R$26+VLOOKUP(SUBSTITUTE(C$1,"성장단계","")&amp;"보스단계오프셋",ChapterTable!$R:$S,2,0))/ChapterTable!$R$23)))</f>
        <v>3</v>
      </c>
      <c r="D2269">
        <f>IF(OR($L2269=TRUE,$A2269=0,MOD($A2269,ChapterTable!$R$20)&lt;&gt;0),
MAX(0,INT(($B2269+ChapterTable!$P$26+VLOOKUP(SUBSTITUTE(D$1,"성장단계","")&amp;"단계오프셋",ChapterTable!$R:$S,2,0))/ChapterTable!$P$23)),
MAX(0,INT(($B2269+ChapterTable!$R$26+VLOOKUP(SUBSTITUTE(D$1,"성장단계","")&amp;"보스단계오프셋",ChapterTable!$R:$S,2,0))/ChapterTable!$R$23)))</f>
        <v>2</v>
      </c>
      <c r="E2269" s="1">
        <f ca="1">IF(AND($A2269=0,$B2269=1),
    VLOOKUP(1,ChapterTable!$1:$1048576,MATCH("최종"&amp;SUBSTITUTE(SUBSTITUTE(E$1,"standard",""),"|Float",""),ChapterTable!$1:$1,0),0)*ChapterTable!$P$17,
  IF(AND($A2269=0,$B2269=0),
    E2270,
  IF($B2269=0,
    VLOOKUP($A2269,ChapterTable!$1:$1048576,MATCH("최종"&amp;SUBSTITUTE(SUBSTITUTE(E$1,"standard",""),"|Float",""),ChapterTable!$1:$1,0),0),
  IF($B2269=1,
    IF($L2269=FALSE,
      VLOOKUP($A2269,ChapterTable!$1:$1048576,MATCH("최종"&amp;SUBSTITUTE(SUBSTITUTE(E$1,"standard",""),"|Float",""),ChapterTable!$1:$1,0),0),
      VLOOKUP($A2269-ChapterTable!$P$11,ChapterTable!$1:$1048576,MATCH("최종"&amp;SUBSTITUTE(SUBSTITUTE(E$1,"standard",""),"|Float",""),ChapterTable!$1:$1,0),0)*ChapterTable!$P$14
    ),
  OFFSET(E2269,-$B2269+IF($L2269,1,0),0)*IF($B2269&gt;OFFSET($B2269,1,0),ChapterTable!$R$17,1)*
    (VLOOKUP(SUBSTITUTE(SUBSTITUTE(E$1,"standard",""),"|Float","")&amp;IF(OR($L2269=TRUE,$A2269=0,MOD($A2269,ChapterTable!$R$20)&lt;&gt;0),"","보스")&amp;"인게임누적곱배수",ChapterTable!$R:$S,2,0)^C2269
    +VLOOKUP(SUBSTITUTE(SUBSTITUTE(E$1,"standard",""),"|Float","")&amp;IF(OR($L2269=TRUE,$A2269=0,MOD($A2269,ChapterTable!$R$20)&lt;&gt;0),"","보스")&amp;"인게임누적합배수",ChapterTable!$R:$S,2,0)*C2269)
  )
  )
  )
)</f>
        <v>1101325.0290023803</v>
      </c>
      <c r="F2269" s="1">
        <f ca="1">IF(AND($A2269=0,$B2269=1),
    VLOOKUP(1,ChapterTable!$1:$1048576,MATCH("최종"&amp;SUBSTITUTE(SUBSTITUTE(F$1,"standard",""),"|Float",""),ChapterTable!$1:$1,0),0)*ChapterTable!$P$17,
  IF(AND($A2269=0,$B2269=0),
    F2270,
  IF($B2269=0,
    VLOOKUP($A2269,ChapterTable!$1:$1048576,MATCH("최종"&amp;SUBSTITUTE(SUBSTITUTE(F$1,"standard",""),"|Float",""),ChapterTable!$1:$1,0),0),
  IF($B2269=1,
    IF($L2269=FALSE,
      VLOOKUP($A2269,ChapterTable!$1:$1048576,MATCH("최종"&amp;SUBSTITUTE(SUBSTITUTE(F$1,"standard",""),"|Float",""),ChapterTable!$1:$1,0),0),
      VLOOKUP($A2269-ChapterTable!$P$11,ChapterTable!$1:$1048576,MATCH("최종"&amp;SUBSTITUTE(SUBSTITUTE(F$1,"standard",""),"|Float",""),ChapterTable!$1:$1,0),0)*ChapterTable!$P$14
    ),
  OFFSET(F2269,-$B2269+IF($L2269,1,0),0)*
    (VLOOKUP(SUBSTITUTE(SUBSTITUTE(F$1,"standard",""),"|Float","")&amp;IF(OR($L2269=TRUE,$A2269=0,MOD($A2269,ChapterTable!$R$20)&lt;&gt;0),"","보스")&amp;"인게임누적곱배수",ChapterTable!$R:$S,2,0)^D2269
    +VLOOKUP(SUBSTITUTE(SUBSTITUTE(F$1,"standard",""),"|Float","")&amp;IF(OR($L2269=TRUE,$A2269=0,MOD($A2269,ChapterTable!$R$20)&lt;&gt;0),"","보스")&amp;"인게임누적합배수",ChapterTable!$R:$S,2,0)*D2269)
  )
  )
  )
)</f>
        <v>329823.90191477537</v>
      </c>
      <c r="G2269" t="s">
        <v>715</v>
      </c>
      <c r="J2269" t="str">
        <f>IF(ISBLANK(I2269),"",
IFERROR(VLOOKUP(I2269,[1]StringTable!$1:$1048576,MATCH("kor|String",[1]StringTable!$1:$1,0),0),
"스트링없음"))</f>
        <v/>
      </c>
      <c r="L2269" t="b">
        <v>1</v>
      </c>
      <c r="N2269" t="str">
        <f>IF(ISBLANK(M2269),"",IF(ISERROR(VLOOKUP(M2269,MapTable!$A:$A,1,0)),"맵없음",""))</f>
        <v/>
      </c>
      <c r="O2269">
        <f t="shared" si="254"/>
        <v>3</v>
      </c>
      <c r="Q2269">
        <f t="shared" si="255"/>
        <v>3</v>
      </c>
      <c r="R2269" t="b">
        <f t="shared" ca="1" si="256"/>
        <v>1</v>
      </c>
      <c r="T2269" t="b">
        <f t="shared" ca="1" si="257"/>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260"/>
        <v>0.33333333333333331</v>
      </c>
      <c r="AJ2269">
        <f t="shared" si="258"/>
        <v>0.395555555</v>
      </c>
      <c r="AK2269">
        <f t="shared" si="259"/>
        <v>1</v>
      </c>
      <c r="AL2269">
        <f t="shared" si="253"/>
        <v>8</v>
      </c>
    </row>
    <row r="2270" spans="1:38" hidden="1" x14ac:dyDescent="0.3">
      <c r="A2270">
        <v>23</v>
      </c>
      <c r="B2270">
        <v>29</v>
      </c>
      <c r="C2270">
        <f>IF(OR($L2270=TRUE,$A2270=0,MOD($A2270,ChapterTable!$R$20)&lt;&gt;0),
MAX(0,INT(($B2270+ChapterTable!$P$26+VLOOKUP(SUBSTITUTE(C$1,"성장단계","")&amp;"단계오프셋",ChapterTable!$R:$S,2,0))/ChapterTable!$P$23)),
MAX(0,INT(($B2270+ChapterTable!$R$26+VLOOKUP(SUBSTITUTE(C$1,"성장단계","")&amp;"보스단계오프셋",ChapterTable!$R:$S,2,0))/ChapterTable!$R$23)))</f>
        <v>3</v>
      </c>
      <c r="D2270">
        <f>IF(OR($L2270=TRUE,$A2270=0,MOD($A2270,ChapterTable!$R$20)&lt;&gt;0),
MAX(0,INT(($B2270+ChapterTable!$P$26+VLOOKUP(SUBSTITUTE(D$1,"성장단계","")&amp;"단계오프셋",ChapterTable!$R:$S,2,0))/ChapterTable!$P$23)),
MAX(0,INT(($B2270+ChapterTable!$R$26+VLOOKUP(SUBSTITUTE(D$1,"성장단계","")&amp;"보스단계오프셋",ChapterTable!$R:$S,2,0))/ChapterTable!$R$23)))</f>
        <v>2</v>
      </c>
      <c r="E2270" s="1">
        <f ca="1">IF(AND($A2270=0,$B2270=1),
    VLOOKUP(1,ChapterTable!$1:$1048576,MATCH("최종"&amp;SUBSTITUTE(SUBSTITUTE(E$1,"standard",""),"|Float",""),ChapterTable!$1:$1,0),0)*ChapterTable!$P$17,
  IF(AND($A2270=0,$B2270=0),
    E2271,
  IF($B2270=0,
    VLOOKUP($A2270,ChapterTable!$1:$1048576,MATCH("최종"&amp;SUBSTITUTE(SUBSTITUTE(E$1,"standard",""),"|Float",""),ChapterTable!$1:$1,0),0),
  IF($B2270=1,
    IF($L2270=FALSE,
      VLOOKUP($A2270,ChapterTable!$1:$1048576,MATCH("최종"&amp;SUBSTITUTE(SUBSTITUTE(E$1,"standard",""),"|Float",""),ChapterTable!$1:$1,0),0),
      VLOOKUP($A2270-ChapterTable!$P$11,ChapterTable!$1:$1048576,MATCH("최종"&amp;SUBSTITUTE(SUBSTITUTE(E$1,"standard",""),"|Float",""),ChapterTable!$1:$1,0),0)*ChapterTable!$P$14
    ),
  OFFSET(E2270,-$B2270+IF($L2270,1,0),0)*IF($B2270&gt;OFFSET($B2270,1,0),ChapterTable!$R$17,1)*
    (VLOOKUP(SUBSTITUTE(SUBSTITUTE(E$1,"standard",""),"|Float","")&amp;IF(OR($L2270=TRUE,$A2270=0,MOD($A2270,ChapterTable!$R$20)&lt;&gt;0),"","보스")&amp;"인게임누적곱배수",ChapterTable!$R:$S,2,0)^C2270
    +VLOOKUP(SUBSTITUTE(SUBSTITUTE(E$1,"standard",""),"|Float","")&amp;IF(OR($L2270=TRUE,$A2270=0,MOD($A2270,ChapterTable!$R$20)&lt;&gt;0),"","보스")&amp;"인게임누적합배수",ChapterTable!$R:$S,2,0)*C2270)
  )
  )
  )
)</f>
        <v>1101325.0290023803</v>
      </c>
      <c r="F2270" s="1">
        <f ca="1">IF(AND($A2270=0,$B2270=1),
    VLOOKUP(1,ChapterTable!$1:$1048576,MATCH("최종"&amp;SUBSTITUTE(SUBSTITUTE(F$1,"standard",""),"|Float",""),ChapterTable!$1:$1,0),0)*ChapterTable!$P$17,
  IF(AND($A2270=0,$B2270=0),
    F2271,
  IF($B2270=0,
    VLOOKUP($A2270,ChapterTable!$1:$1048576,MATCH("최종"&amp;SUBSTITUTE(SUBSTITUTE(F$1,"standard",""),"|Float",""),ChapterTable!$1:$1,0),0),
  IF($B2270=1,
    IF($L2270=FALSE,
      VLOOKUP($A2270,ChapterTable!$1:$1048576,MATCH("최종"&amp;SUBSTITUTE(SUBSTITUTE(F$1,"standard",""),"|Float",""),ChapterTable!$1:$1,0),0),
      VLOOKUP($A2270-ChapterTable!$P$11,ChapterTable!$1:$1048576,MATCH("최종"&amp;SUBSTITUTE(SUBSTITUTE(F$1,"standard",""),"|Float",""),ChapterTable!$1:$1,0),0)*ChapterTable!$P$14
    ),
  OFFSET(F2270,-$B2270+IF($L2270,1,0),0)*
    (VLOOKUP(SUBSTITUTE(SUBSTITUTE(F$1,"standard",""),"|Float","")&amp;IF(OR($L2270=TRUE,$A2270=0,MOD($A2270,ChapterTable!$R$20)&lt;&gt;0),"","보스")&amp;"인게임누적곱배수",ChapterTable!$R:$S,2,0)^D2270
    +VLOOKUP(SUBSTITUTE(SUBSTITUTE(F$1,"standard",""),"|Float","")&amp;IF(OR($L2270=TRUE,$A2270=0,MOD($A2270,ChapterTable!$R$20)&lt;&gt;0),"","보스")&amp;"인게임누적합배수",ChapterTable!$R:$S,2,0)*D2270)
  )
  )
  )
)</f>
        <v>329823.90191477537</v>
      </c>
      <c r="G2270" t="s">
        <v>715</v>
      </c>
      <c r="J2270" t="str">
        <f>IF(ISBLANK(I2270),"",
IFERROR(VLOOKUP(I2270,[1]StringTable!$1:$1048576,MATCH("kor|String",[1]StringTable!$1:$1,0),0),
"스트링없음"))</f>
        <v/>
      </c>
      <c r="L2270" t="b">
        <v>1</v>
      </c>
      <c r="N2270" t="str">
        <f>IF(ISBLANK(M2270),"",IF(ISERROR(VLOOKUP(M2270,MapTable!$A:$A,1,0)),"맵없음",""))</f>
        <v/>
      </c>
      <c r="O2270">
        <f t="shared" si="254"/>
        <v>93</v>
      </c>
      <c r="Q2270">
        <f t="shared" si="255"/>
        <v>93</v>
      </c>
      <c r="R2270" t="b">
        <f t="shared" ca="1" si="256"/>
        <v>1</v>
      </c>
      <c r="T2270" t="b">
        <f t="shared" ca="1" si="257"/>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260"/>
        <v>0.33333333333333331</v>
      </c>
      <c r="AJ2270">
        <f t="shared" si="258"/>
        <v>0.395555555</v>
      </c>
      <c r="AK2270">
        <f t="shared" si="259"/>
        <v>1</v>
      </c>
      <c r="AL2270">
        <f t="shared" si="253"/>
        <v>8</v>
      </c>
    </row>
    <row r="2271" spans="1:38" hidden="1" x14ac:dyDescent="0.3">
      <c r="A2271">
        <v>23</v>
      </c>
      <c r="B2271">
        <v>30</v>
      </c>
      <c r="C2271">
        <f>IF(OR($L2271=TRUE,$A2271=0,MOD($A2271,ChapterTable!$R$20)&lt;&gt;0),
MAX(0,INT(($B2271+ChapterTable!$P$26+VLOOKUP(SUBSTITUTE(C$1,"성장단계","")&amp;"단계오프셋",ChapterTable!$R:$S,2,0))/ChapterTable!$P$23)),
MAX(0,INT(($B2271+ChapterTable!$R$26+VLOOKUP(SUBSTITUTE(C$1,"성장단계","")&amp;"보스단계오프셋",ChapterTable!$R:$S,2,0))/ChapterTable!$R$23)))</f>
        <v>3</v>
      </c>
      <c r="D2271">
        <f>IF(OR($L2271=TRUE,$A2271=0,MOD($A2271,ChapterTable!$R$20)&lt;&gt;0),
MAX(0,INT(($B2271+ChapterTable!$P$26+VLOOKUP(SUBSTITUTE(D$1,"성장단계","")&amp;"단계오프셋",ChapterTable!$R:$S,2,0))/ChapterTable!$P$23)),
MAX(0,INT(($B2271+ChapterTable!$R$26+VLOOKUP(SUBSTITUTE(D$1,"성장단계","")&amp;"보스단계오프셋",ChapterTable!$R:$S,2,0))/ChapterTable!$R$23)))</f>
        <v>2</v>
      </c>
      <c r="E2271" s="1">
        <f ca="1">IF(AND($A2271=0,$B2271=1),
    VLOOKUP(1,ChapterTable!$1:$1048576,MATCH("최종"&amp;SUBSTITUTE(SUBSTITUTE(E$1,"standard",""),"|Float",""),ChapterTable!$1:$1,0),0)*ChapterTable!$P$17,
  IF(AND($A2271=0,$B2271=0),
    E2272,
  IF($B2271=0,
    VLOOKUP($A2271,ChapterTable!$1:$1048576,MATCH("최종"&amp;SUBSTITUTE(SUBSTITUTE(E$1,"standard",""),"|Float",""),ChapterTable!$1:$1,0),0),
  IF($B2271=1,
    IF($L2271=FALSE,
      VLOOKUP($A2271,ChapterTable!$1:$1048576,MATCH("최종"&amp;SUBSTITUTE(SUBSTITUTE(E$1,"standard",""),"|Float",""),ChapterTable!$1:$1,0),0),
      VLOOKUP($A2271-ChapterTable!$P$11,ChapterTable!$1:$1048576,MATCH("최종"&amp;SUBSTITUTE(SUBSTITUTE(E$1,"standard",""),"|Float",""),ChapterTable!$1:$1,0),0)*ChapterTable!$P$14
    ),
  OFFSET(E2271,-$B2271+IF($L2271,1,0),0)*IF($B2271&gt;OFFSET($B2271,1,0),ChapterTable!$R$17,1)*
    (VLOOKUP(SUBSTITUTE(SUBSTITUTE(E$1,"standard",""),"|Float","")&amp;IF(OR($L2271=TRUE,$A2271=0,MOD($A2271,ChapterTable!$R$20)&lt;&gt;0),"","보스")&amp;"인게임누적곱배수",ChapterTable!$R:$S,2,0)^C2271
    +VLOOKUP(SUBSTITUTE(SUBSTITUTE(E$1,"standard",""),"|Float","")&amp;IF(OR($L2271=TRUE,$A2271=0,MOD($A2271,ChapterTable!$R$20)&lt;&gt;0),"","보스")&amp;"인게임누적합배수",ChapterTable!$R:$S,2,0)*C2271)
  )
  )
  )
)</f>
        <v>1101325.0290023803</v>
      </c>
      <c r="F2271" s="1">
        <f ca="1">IF(AND($A2271=0,$B2271=1),
    VLOOKUP(1,ChapterTable!$1:$1048576,MATCH("최종"&amp;SUBSTITUTE(SUBSTITUTE(F$1,"standard",""),"|Float",""),ChapterTable!$1:$1,0),0)*ChapterTable!$P$17,
  IF(AND($A2271=0,$B2271=0),
    F2272,
  IF($B2271=0,
    VLOOKUP($A2271,ChapterTable!$1:$1048576,MATCH("최종"&amp;SUBSTITUTE(SUBSTITUTE(F$1,"standard",""),"|Float",""),ChapterTable!$1:$1,0),0),
  IF($B2271=1,
    IF($L2271=FALSE,
      VLOOKUP($A2271,ChapterTable!$1:$1048576,MATCH("최종"&amp;SUBSTITUTE(SUBSTITUTE(F$1,"standard",""),"|Float",""),ChapterTable!$1:$1,0),0),
      VLOOKUP($A2271-ChapterTable!$P$11,ChapterTable!$1:$1048576,MATCH("최종"&amp;SUBSTITUTE(SUBSTITUTE(F$1,"standard",""),"|Float",""),ChapterTable!$1:$1,0),0)*ChapterTable!$P$14
    ),
  OFFSET(F2271,-$B2271+IF($L2271,1,0),0)*
    (VLOOKUP(SUBSTITUTE(SUBSTITUTE(F$1,"standard",""),"|Float","")&amp;IF(OR($L2271=TRUE,$A2271=0,MOD($A2271,ChapterTable!$R$20)&lt;&gt;0),"","보스")&amp;"인게임누적곱배수",ChapterTable!$R:$S,2,0)^D2271
    +VLOOKUP(SUBSTITUTE(SUBSTITUTE(F$1,"standard",""),"|Float","")&amp;IF(OR($L2271=TRUE,$A2271=0,MOD($A2271,ChapterTable!$R$20)&lt;&gt;0),"","보스")&amp;"인게임누적합배수",ChapterTable!$R:$S,2,0)*D2271)
  )
  )
  )
)</f>
        <v>329823.90191477537</v>
      </c>
      <c r="G2271" t="s">
        <v>715</v>
      </c>
      <c r="J2271" t="str">
        <f>IF(ISBLANK(I2271),"",
IFERROR(VLOOKUP(I2271,[1]StringTable!$1:$1048576,MATCH("kor|String",[1]StringTable!$1:$1,0),0),
"스트링없음"))</f>
        <v/>
      </c>
      <c r="L2271" t="b">
        <v>1</v>
      </c>
      <c r="N2271" t="str">
        <f>IF(ISBLANK(M2271),"",IF(ISERROR(VLOOKUP(M2271,MapTable!$A:$A,1,0)),"맵없음",""))</f>
        <v/>
      </c>
      <c r="O2271">
        <f t="shared" si="254"/>
        <v>23</v>
      </c>
      <c r="Q2271">
        <f t="shared" si="255"/>
        <v>23</v>
      </c>
      <c r="R2271" t="b">
        <f t="shared" ca="1" si="256"/>
        <v>1</v>
      </c>
      <c r="T2271" t="b">
        <f t="shared" ca="1" si="257"/>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260"/>
        <v>0.33333333333333331</v>
      </c>
      <c r="AJ2271">
        <f t="shared" si="258"/>
        <v>1</v>
      </c>
      <c r="AK2271">
        <f t="shared" si="259"/>
        <v>3</v>
      </c>
      <c r="AL2271">
        <f t="shared" si="253"/>
        <v>8</v>
      </c>
    </row>
    <row r="2272" spans="1:38" hidden="1" x14ac:dyDescent="0.3">
      <c r="A2272">
        <v>23</v>
      </c>
      <c r="B2272">
        <v>31</v>
      </c>
      <c r="C2272">
        <f>IF(OR($L2272=TRUE,$A2272=0,MOD($A2272,ChapterTable!$R$20)&lt;&gt;0),
MAX(0,INT(($B2272+ChapterTable!$P$26+VLOOKUP(SUBSTITUTE(C$1,"성장단계","")&amp;"단계오프셋",ChapterTable!$R:$S,2,0))/ChapterTable!$P$23)),
MAX(0,INT(($B2272+ChapterTable!$R$26+VLOOKUP(SUBSTITUTE(C$1,"성장단계","")&amp;"보스단계오프셋",ChapterTable!$R:$S,2,0))/ChapterTable!$R$23)))</f>
        <v>3</v>
      </c>
      <c r="D2272">
        <f>IF(OR($L2272=TRUE,$A2272=0,MOD($A2272,ChapterTable!$R$20)&lt;&gt;0),
MAX(0,INT(($B2272+ChapterTable!$P$26+VLOOKUP(SUBSTITUTE(D$1,"성장단계","")&amp;"단계오프셋",ChapterTable!$R:$S,2,0))/ChapterTable!$P$23)),
MAX(0,INT(($B2272+ChapterTable!$R$26+VLOOKUP(SUBSTITUTE(D$1,"성장단계","")&amp;"보스단계오프셋",ChapterTable!$R:$S,2,0))/ChapterTable!$R$23)))</f>
        <v>3</v>
      </c>
      <c r="E2272" s="1">
        <f ca="1">IF(AND($A2272=0,$B2272=1),
    VLOOKUP(1,ChapterTable!$1:$1048576,MATCH("최종"&amp;SUBSTITUTE(SUBSTITUTE(E$1,"standard",""),"|Float",""),ChapterTable!$1:$1,0),0)*ChapterTable!$P$17,
  IF(AND($A2272=0,$B2272=0),
    E2273,
  IF($B2272=0,
    VLOOKUP($A2272,ChapterTable!$1:$1048576,MATCH("최종"&amp;SUBSTITUTE(SUBSTITUTE(E$1,"standard",""),"|Float",""),ChapterTable!$1:$1,0),0),
  IF($B2272=1,
    IF($L2272=FALSE,
      VLOOKUP($A2272,ChapterTable!$1:$1048576,MATCH("최종"&amp;SUBSTITUTE(SUBSTITUTE(E$1,"standard",""),"|Float",""),ChapterTable!$1:$1,0),0),
      VLOOKUP($A2272-ChapterTable!$P$11,ChapterTable!$1:$1048576,MATCH("최종"&amp;SUBSTITUTE(SUBSTITUTE(E$1,"standard",""),"|Float",""),ChapterTable!$1:$1,0),0)*ChapterTable!$P$14
    ),
  OFFSET(E2272,-$B2272+IF($L2272,1,0),0)*IF($B2272&gt;OFFSET($B2272,1,0),ChapterTable!$R$17,1)*
    (VLOOKUP(SUBSTITUTE(SUBSTITUTE(E$1,"standard",""),"|Float","")&amp;IF(OR($L2272=TRUE,$A2272=0,MOD($A2272,ChapterTable!$R$20)&lt;&gt;0),"","보스")&amp;"인게임누적곱배수",ChapterTable!$R:$S,2,0)^C2272
    +VLOOKUP(SUBSTITUTE(SUBSTITUTE(E$1,"standard",""),"|Float","")&amp;IF(OR($L2272=TRUE,$A2272=0,MOD($A2272,ChapterTable!$R$20)&lt;&gt;0),"","보스")&amp;"인게임누적합배수",ChapterTable!$R:$S,2,0)*C2272)
  )
  )
  )
)</f>
        <v>1101325.0290023803</v>
      </c>
      <c r="F2272" s="1">
        <f ca="1">IF(AND($A2272=0,$B2272=1),
    VLOOKUP(1,ChapterTable!$1:$1048576,MATCH("최종"&amp;SUBSTITUTE(SUBSTITUTE(F$1,"standard",""),"|Float",""),ChapterTable!$1:$1,0),0)*ChapterTable!$P$17,
  IF(AND($A2272=0,$B2272=0),
    F2273,
  IF($B2272=0,
    VLOOKUP($A2272,ChapterTable!$1:$1048576,MATCH("최종"&amp;SUBSTITUTE(SUBSTITUTE(F$1,"standard",""),"|Float",""),ChapterTable!$1:$1,0),0),
  IF($B2272=1,
    IF($L2272=FALSE,
      VLOOKUP($A2272,ChapterTable!$1:$1048576,MATCH("최종"&amp;SUBSTITUTE(SUBSTITUTE(F$1,"standard",""),"|Float",""),ChapterTable!$1:$1,0),0),
      VLOOKUP($A2272-ChapterTable!$P$11,ChapterTable!$1:$1048576,MATCH("최종"&amp;SUBSTITUTE(SUBSTITUTE(F$1,"standard",""),"|Float",""),ChapterTable!$1:$1,0),0)*ChapterTable!$P$14
    ),
  OFFSET(F2272,-$B2272+IF($L2272,1,0),0)*
    (VLOOKUP(SUBSTITUTE(SUBSTITUTE(F$1,"standard",""),"|Float","")&amp;IF(OR($L2272=TRUE,$A2272=0,MOD($A2272,ChapterTable!$R$20)&lt;&gt;0),"","보스")&amp;"인게임누적곱배수",ChapterTable!$R:$S,2,0)^D2272
    +VLOOKUP(SUBSTITUTE(SUBSTITUTE(F$1,"standard",""),"|Float","")&amp;IF(OR($L2272=TRUE,$A2272=0,MOD($A2272,ChapterTable!$R$20)&lt;&gt;0),"","보스")&amp;"인게임누적합배수",ChapterTable!$R:$S,2,0)*D2272)
  )
  )
  )
)</f>
        <v>351334.15638747811</v>
      </c>
      <c r="G2272" t="s">
        <v>715</v>
      </c>
      <c r="J2272" t="str">
        <f>IF(ISBLANK(I2272),"",
IFERROR(VLOOKUP(I2272,[1]StringTable!$1:$1048576,MATCH("kor|String",[1]StringTable!$1:$1,0),0),
"스트링없음"))</f>
        <v/>
      </c>
      <c r="L2272" t="b">
        <v>1</v>
      </c>
      <c r="N2272" t="str">
        <f>IF(ISBLANK(M2272),"",IF(ISERROR(VLOOKUP(M2272,MapTable!$A:$A,1,0)),"맵없음",""))</f>
        <v/>
      </c>
      <c r="O2272">
        <f t="shared" si="254"/>
        <v>4</v>
      </c>
      <c r="Q2272">
        <f t="shared" si="255"/>
        <v>4</v>
      </c>
      <c r="R2272" t="b">
        <f t="shared" ca="1" si="256"/>
        <v>1</v>
      </c>
      <c r="T2272" t="b">
        <f t="shared" ca="1" si="257"/>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260"/>
        <v>0.25</v>
      </c>
      <c r="AJ2272">
        <f t="shared" si="258"/>
        <v>0.32</v>
      </c>
      <c r="AK2272">
        <f t="shared" si="259"/>
        <v>1</v>
      </c>
      <c r="AL2272">
        <f t="shared" si="253"/>
        <v>8</v>
      </c>
    </row>
    <row r="2273" spans="1:38" hidden="1" x14ac:dyDescent="0.3">
      <c r="A2273">
        <v>23</v>
      </c>
      <c r="B2273">
        <v>32</v>
      </c>
      <c r="C2273">
        <f>IF(OR($L2273=TRUE,$A2273=0,MOD($A2273,ChapterTable!$R$20)&lt;&gt;0),
MAX(0,INT(($B2273+ChapterTable!$P$26+VLOOKUP(SUBSTITUTE(C$1,"성장단계","")&amp;"단계오프셋",ChapterTable!$R:$S,2,0))/ChapterTable!$P$23)),
MAX(0,INT(($B2273+ChapterTable!$R$26+VLOOKUP(SUBSTITUTE(C$1,"성장단계","")&amp;"보스단계오프셋",ChapterTable!$R:$S,2,0))/ChapterTable!$R$23)))</f>
        <v>3</v>
      </c>
      <c r="D2273">
        <f>IF(OR($L2273=TRUE,$A2273=0,MOD($A2273,ChapterTable!$R$20)&lt;&gt;0),
MAX(0,INT(($B2273+ChapterTable!$P$26+VLOOKUP(SUBSTITUTE(D$1,"성장단계","")&amp;"단계오프셋",ChapterTable!$R:$S,2,0))/ChapterTable!$P$23)),
MAX(0,INT(($B2273+ChapterTable!$R$26+VLOOKUP(SUBSTITUTE(D$1,"성장단계","")&amp;"보스단계오프셋",ChapterTable!$R:$S,2,0))/ChapterTable!$R$23)))</f>
        <v>3</v>
      </c>
      <c r="E2273" s="1">
        <f ca="1">IF(AND($A2273=0,$B2273=1),
    VLOOKUP(1,ChapterTable!$1:$1048576,MATCH("최종"&amp;SUBSTITUTE(SUBSTITUTE(E$1,"standard",""),"|Float",""),ChapterTable!$1:$1,0),0)*ChapterTable!$P$17,
  IF(AND($A2273=0,$B2273=0),
    E2274,
  IF($B2273=0,
    VLOOKUP($A2273,ChapterTable!$1:$1048576,MATCH("최종"&amp;SUBSTITUTE(SUBSTITUTE(E$1,"standard",""),"|Float",""),ChapterTable!$1:$1,0),0),
  IF($B2273=1,
    IF($L2273=FALSE,
      VLOOKUP($A2273,ChapterTable!$1:$1048576,MATCH("최종"&amp;SUBSTITUTE(SUBSTITUTE(E$1,"standard",""),"|Float",""),ChapterTable!$1:$1,0),0),
      VLOOKUP($A2273-ChapterTable!$P$11,ChapterTable!$1:$1048576,MATCH("최종"&amp;SUBSTITUTE(SUBSTITUTE(E$1,"standard",""),"|Float",""),ChapterTable!$1:$1,0),0)*ChapterTable!$P$14
    ),
  OFFSET(E2273,-$B2273+IF($L2273,1,0),0)*IF($B2273&gt;OFFSET($B2273,1,0),ChapterTable!$R$17,1)*
    (VLOOKUP(SUBSTITUTE(SUBSTITUTE(E$1,"standard",""),"|Float","")&amp;IF(OR($L2273=TRUE,$A2273=0,MOD($A2273,ChapterTable!$R$20)&lt;&gt;0),"","보스")&amp;"인게임누적곱배수",ChapterTable!$R:$S,2,0)^C2273
    +VLOOKUP(SUBSTITUTE(SUBSTITUTE(E$1,"standard",""),"|Float","")&amp;IF(OR($L2273=TRUE,$A2273=0,MOD($A2273,ChapterTable!$R$20)&lt;&gt;0),"","보스")&amp;"인게임누적합배수",ChapterTable!$R:$S,2,0)*C2273)
  )
  )
  )
)</f>
        <v>1101325.0290023803</v>
      </c>
      <c r="F2273" s="1">
        <f ca="1">IF(AND($A2273=0,$B2273=1),
    VLOOKUP(1,ChapterTable!$1:$1048576,MATCH("최종"&amp;SUBSTITUTE(SUBSTITUTE(F$1,"standard",""),"|Float",""),ChapterTable!$1:$1,0),0)*ChapterTable!$P$17,
  IF(AND($A2273=0,$B2273=0),
    F2274,
  IF($B2273=0,
    VLOOKUP($A2273,ChapterTable!$1:$1048576,MATCH("최종"&amp;SUBSTITUTE(SUBSTITUTE(F$1,"standard",""),"|Float",""),ChapterTable!$1:$1,0),0),
  IF($B2273=1,
    IF($L2273=FALSE,
      VLOOKUP($A2273,ChapterTable!$1:$1048576,MATCH("최종"&amp;SUBSTITUTE(SUBSTITUTE(F$1,"standard",""),"|Float",""),ChapterTable!$1:$1,0),0),
      VLOOKUP($A2273-ChapterTable!$P$11,ChapterTable!$1:$1048576,MATCH("최종"&amp;SUBSTITUTE(SUBSTITUTE(F$1,"standard",""),"|Float",""),ChapterTable!$1:$1,0),0)*ChapterTable!$P$14
    ),
  OFFSET(F2273,-$B2273+IF($L2273,1,0),0)*
    (VLOOKUP(SUBSTITUTE(SUBSTITUTE(F$1,"standard",""),"|Float","")&amp;IF(OR($L2273=TRUE,$A2273=0,MOD($A2273,ChapterTable!$R$20)&lt;&gt;0),"","보스")&amp;"인게임누적곱배수",ChapterTable!$R:$S,2,0)^D2273
    +VLOOKUP(SUBSTITUTE(SUBSTITUTE(F$1,"standard",""),"|Float","")&amp;IF(OR($L2273=TRUE,$A2273=0,MOD($A2273,ChapterTable!$R$20)&lt;&gt;0),"","보스")&amp;"인게임누적합배수",ChapterTable!$R:$S,2,0)*D2273)
  )
  )
  )
)</f>
        <v>351334.15638747811</v>
      </c>
      <c r="G2273" t="s">
        <v>715</v>
      </c>
      <c r="J2273" t="str">
        <f>IF(ISBLANK(I2273),"",
IFERROR(VLOOKUP(I2273,[1]StringTable!$1:$1048576,MATCH("kor|String",[1]StringTable!$1:$1,0),0),
"스트링없음"))</f>
        <v/>
      </c>
      <c r="L2273" t="b">
        <v>1</v>
      </c>
      <c r="N2273" t="str">
        <f>IF(ISBLANK(M2273),"",IF(ISERROR(VLOOKUP(M2273,MapTable!$A:$A,1,0)),"맵없음",""))</f>
        <v/>
      </c>
      <c r="O2273">
        <f t="shared" si="254"/>
        <v>4</v>
      </c>
      <c r="Q2273">
        <f t="shared" si="255"/>
        <v>4</v>
      </c>
      <c r="R2273" t="b">
        <f t="shared" ca="1" si="256"/>
        <v>1</v>
      </c>
      <c r="T2273" t="b">
        <f t="shared" ca="1" si="257"/>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260"/>
        <v>0.25</v>
      </c>
      <c r="AJ2273">
        <f t="shared" si="258"/>
        <v>0.32</v>
      </c>
      <c r="AK2273">
        <f t="shared" si="259"/>
        <v>1</v>
      </c>
      <c r="AL2273">
        <f t="shared" si="253"/>
        <v>8</v>
      </c>
    </row>
    <row r="2274" spans="1:38" hidden="1" x14ac:dyDescent="0.3">
      <c r="A2274">
        <v>23</v>
      </c>
      <c r="B2274">
        <v>33</v>
      </c>
      <c r="C2274">
        <f>IF(OR($L2274=TRUE,$A2274=0,MOD($A2274,ChapterTable!$R$20)&lt;&gt;0),
MAX(0,INT(($B2274+ChapterTable!$P$26+VLOOKUP(SUBSTITUTE(C$1,"성장단계","")&amp;"단계오프셋",ChapterTable!$R:$S,2,0))/ChapterTable!$P$23)),
MAX(0,INT(($B2274+ChapterTable!$R$26+VLOOKUP(SUBSTITUTE(C$1,"성장단계","")&amp;"보스단계오프셋",ChapterTable!$R:$S,2,0))/ChapterTable!$R$23)))</f>
        <v>3</v>
      </c>
      <c r="D2274">
        <f>IF(OR($L2274=TRUE,$A2274=0,MOD($A2274,ChapterTable!$R$20)&lt;&gt;0),
MAX(0,INT(($B2274+ChapterTable!$P$26+VLOOKUP(SUBSTITUTE(D$1,"성장단계","")&amp;"단계오프셋",ChapterTable!$R:$S,2,0))/ChapterTable!$P$23)),
MAX(0,INT(($B2274+ChapterTable!$R$26+VLOOKUP(SUBSTITUTE(D$1,"성장단계","")&amp;"보스단계오프셋",ChapterTable!$R:$S,2,0))/ChapterTable!$R$23)))</f>
        <v>3</v>
      </c>
      <c r="E2274" s="1">
        <f ca="1">IF(AND($A2274=0,$B2274=1),
    VLOOKUP(1,ChapterTable!$1:$1048576,MATCH("최종"&amp;SUBSTITUTE(SUBSTITUTE(E$1,"standard",""),"|Float",""),ChapterTable!$1:$1,0),0)*ChapterTable!$P$17,
  IF(AND($A2274=0,$B2274=0),
    E2275,
  IF($B2274=0,
    VLOOKUP($A2274,ChapterTable!$1:$1048576,MATCH("최종"&amp;SUBSTITUTE(SUBSTITUTE(E$1,"standard",""),"|Float",""),ChapterTable!$1:$1,0),0),
  IF($B2274=1,
    IF($L2274=FALSE,
      VLOOKUP($A2274,ChapterTable!$1:$1048576,MATCH("최종"&amp;SUBSTITUTE(SUBSTITUTE(E$1,"standard",""),"|Float",""),ChapterTable!$1:$1,0),0),
      VLOOKUP($A2274-ChapterTable!$P$11,ChapterTable!$1:$1048576,MATCH("최종"&amp;SUBSTITUTE(SUBSTITUTE(E$1,"standard",""),"|Float",""),ChapterTable!$1:$1,0),0)*ChapterTable!$P$14
    ),
  OFFSET(E2274,-$B2274+IF($L2274,1,0),0)*IF($B2274&gt;OFFSET($B2274,1,0),ChapterTable!$R$17,1)*
    (VLOOKUP(SUBSTITUTE(SUBSTITUTE(E$1,"standard",""),"|Float","")&amp;IF(OR($L2274=TRUE,$A2274=0,MOD($A2274,ChapterTable!$R$20)&lt;&gt;0),"","보스")&amp;"인게임누적곱배수",ChapterTable!$R:$S,2,0)^C2274
    +VLOOKUP(SUBSTITUTE(SUBSTITUTE(E$1,"standard",""),"|Float","")&amp;IF(OR($L2274=TRUE,$A2274=0,MOD($A2274,ChapterTable!$R$20)&lt;&gt;0),"","보스")&amp;"인게임누적합배수",ChapterTable!$R:$S,2,0)*C2274)
  )
  )
  )
)</f>
        <v>1101325.0290023803</v>
      </c>
      <c r="F2274" s="1">
        <f ca="1">IF(AND($A2274=0,$B2274=1),
    VLOOKUP(1,ChapterTable!$1:$1048576,MATCH("최종"&amp;SUBSTITUTE(SUBSTITUTE(F$1,"standard",""),"|Float",""),ChapterTable!$1:$1,0),0)*ChapterTable!$P$17,
  IF(AND($A2274=0,$B2274=0),
    F2275,
  IF($B2274=0,
    VLOOKUP($A2274,ChapterTable!$1:$1048576,MATCH("최종"&amp;SUBSTITUTE(SUBSTITUTE(F$1,"standard",""),"|Float",""),ChapterTable!$1:$1,0),0),
  IF($B2274=1,
    IF($L2274=FALSE,
      VLOOKUP($A2274,ChapterTable!$1:$1048576,MATCH("최종"&amp;SUBSTITUTE(SUBSTITUTE(F$1,"standard",""),"|Float",""),ChapterTable!$1:$1,0),0),
      VLOOKUP($A2274-ChapterTable!$P$11,ChapterTable!$1:$1048576,MATCH("최종"&amp;SUBSTITUTE(SUBSTITUTE(F$1,"standard",""),"|Float",""),ChapterTable!$1:$1,0),0)*ChapterTable!$P$14
    ),
  OFFSET(F2274,-$B2274+IF($L2274,1,0),0)*
    (VLOOKUP(SUBSTITUTE(SUBSTITUTE(F$1,"standard",""),"|Float","")&amp;IF(OR($L2274=TRUE,$A2274=0,MOD($A2274,ChapterTable!$R$20)&lt;&gt;0),"","보스")&amp;"인게임누적곱배수",ChapterTable!$R:$S,2,0)^D2274
    +VLOOKUP(SUBSTITUTE(SUBSTITUTE(F$1,"standard",""),"|Float","")&amp;IF(OR($L2274=TRUE,$A2274=0,MOD($A2274,ChapterTable!$R$20)&lt;&gt;0),"","보스")&amp;"인게임누적합배수",ChapterTable!$R:$S,2,0)*D2274)
  )
  )
  )
)</f>
        <v>351334.15638747811</v>
      </c>
      <c r="G2274" t="s">
        <v>715</v>
      </c>
      <c r="J2274" t="str">
        <f>IF(ISBLANK(I2274),"",
IFERROR(VLOOKUP(I2274,[1]StringTable!$1:$1048576,MATCH("kor|String",[1]StringTable!$1:$1,0),0),
"스트링없음"))</f>
        <v/>
      </c>
      <c r="L2274" t="b">
        <v>1</v>
      </c>
      <c r="N2274" t="str">
        <f>IF(ISBLANK(M2274),"",IF(ISERROR(VLOOKUP(M2274,MapTable!$A:$A,1,0)),"맵없음",""))</f>
        <v/>
      </c>
      <c r="O2274">
        <f t="shared" si="254"/>
        <v>4</v>
      </c>
      <c r="Q2274">
        <f t="shared" si="255"/>
        <v>4</v>
      </c>
      <c r="R2274" t="b">
        <f t="shared" ca="1" si="256"/>
        <v>1</v>
      </c>
      <c r="T2274" t="b">
        <f t="shared" ca="1" si="257"/>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260"/>
        <v>0.25</v>
      </c>
      <c r="AJ2274">
        <f t="shared" si="258"/>
        <v>0.32</v>
      </c>
      <c r="AK2274">
        <f t="shared" si="259"/>
        <v>1</v>
      </c>
      <c r="AL2274">
        <f t="shared" si="253"/>
        <v>8</v>
      </c>
    </row>
    <row r="2275" spans="1:38" hidden="1" x14ac:dyDescent="0.3">
      <c r="A2275">
        <v>23</v>
      </c>
      <c r="B2275">
        <v>34</v>
      </c>
      <c r="C2275">
        <f>IF(OR($L2275=TRUE,$A2275=0,MOD($A2275,ChapterTable!$R$20)&lt;&gt;0),
MAX(0,INT(($B2275+ChapterTable!$P$26+VLOOKUP(SUBSTITUTE(C$1,"성장단계","")&amp;"단계오프셋",ChapterTable!$R:$S,2,0))/ChapterTable!$P$23)),
MAX(0,INT(($B2275+ChapterTable!$R$26+VLOOKUP(SUBSTITUTE(C$1,"성장단계","")&amp;"보스단계오프셋",ChapterTable!$R:$S,2,0))/ChapterTable!$R$23)))</f>
        <v>3</v>
      </c>
      <c r="D2275">
        <f>IF(OR($L2275=TRUE,$A2275=0,MOD($A2275,ChapterTable!$R$20)&lt;&gt;0),
MAX(0,INT(($B2275+ChapterTable!$P$26+VLOOKUP(SUBSTITUTE(D$1,"성장단계","")&amp;"단계오프셋",ChapterTable!$R:$S,2,0))/ChapterTable!$P$23)),
MAX(0,INT(($B2275+ChapterTable!$R$26+VLOOKUP(SUBSTITUTE(D$1,"성장단계","")&amp;"보스단계오프셋",ChapterTable!$R:$S,2,0))/ChapterTable!$R$23)))</f>
        <v>3</v>
      </c>
      <c r="E2275" s="1">
        <f ca="1">IF(AND($A2275=0,$B2275=1),
    VLOOKUP(1,ChapterTable!$1:$1048576,MATCH("최종"&amp;SUBSTITUTE(SUBSTITUTE(E$1,"standard",""),"|Float",""),ChapterTable!$1:$1,0),0)*ChapterTable!$P$17,
  IF(AND($A2275=0,$B2275=0),
    E2276,
  IF($B2275=0,
    VLOOKUP($A2275,ChapterTable!$1:$1048576,MATCH("최종"&amp;SUBSTITUTE(SUBSTITUTE(E$1,"standard",""),"|Float",""),ChapterTable!$1:$1,0),0),
  IF($B2275=1,
    IF($L2275=FALSE,
      VLOOKUP($A2275,ChapterTable!$1:$1048576,MATCH("최종"&amp;SUBSTITUTE(SUBSTITUTE(E$1,"standard",""),"|Float",""),ChapterTable!$1:$1,0),0),
      VLOOKUP($A2275-ChapterTable!$P$11,ChapterTable!$1:$1048576,MATCH("최종"&amp;SUBSTITUTE(SUBSTITUTE(E$1,"standard",""),"|Float",""),ChapterTable!$1:$1,0),0)*ChapterTable!$P$14
    ),
  OFFSET(E2275,-$B2275+IF($L2275,1,0),0)*IF($B2275&gt;OFFSET($B2275,1,0),ChapterTable!$R$17,1)*
    (VLOOKUP(SUBSTITUTE(SUBSTITUTE(E$1,"standard",""),"|Float","")&amp;IF(OR($L2275=TRUE,$A2275=0,MOD($A2275,ChapterTable!$R$20)&lt;&gt;0),"","보스")&amp;"인게임누적곱배수",ChapterTable!$R:$S,2,0)^C2275
    +VLOOKUP(SUBSTITUTE(SUBSTITUTE(E$1,"standard",""),"|Float","")&amp;IF(OR($L2275=TRUE,$A2275=0,MOD($A2275,ChapterTable!$R$20)&lt;&gt;0),"","보스")&amp;"인게임누적합배수",ChapterTable!$R:$S,2,0)*C2275)
  )
  )
  )
)</f>
        <v>1101325.0290023803</v>
      </c>
      <c r="F2275" s="1">
        <f ca="1">IF(AND($A2275=0,$B2275=1),
    VLOOKUP(1,ChapterTable!$1:$1048576,MATCH("최종"&amp;SUBSTITUTE(SUBSTITUTE(F$1,"standard",""),"|Float",""),ChapterTable!$1:$1,0),0)*ChapterTable!$P$17,
  IF(AND($A2275=0,$B2275=0),
    F2276,
  IF($B2275=0,
    VLOOKUP($A2275,ChapterTable!$1:$1048576,MATCH("최종"&amp;SUBSTITUTE(SUBSTITUTE(F$1,"standard",""),"|Float",""),ChapterTable!$1:$1,0),0),
  IF($B2275=1,
    IF($L2275=FALSE,
      VLOOKUP($A2275,ChapterTable!$1:$1048576,MATCH("최종"&amp;SUBSTITUTE(SUBSTITUTE(F$1,"standard",""),"|Float",""),ChapterTable!$1:$1,0),0),
      VLOOKUP($A2275-ChapterTable!$P$11,ChapterTable!$1:$1048576,MATCH("최종"&amp;SUBSTITUTE(SUBSTITUTE(F$1,"standard",""),"|Float",""),ChapterTable!$1:$1,0),0)*ChapterTable!$P$14
    ),
  OFFSET(F2275,-$B2275+IF($L2275,1,0),0)*
    (VLOOKUP(SUBSTITUTE(SUBSTITUTE(F$1,"standard",""),"|Float","")&amp;IF(OR($L2275=TRUE,$A2275=0,MOD($A2275,ChapterTable!$R$20)&lt;&gt;0),"","보스")&amp;"인게임누적곱배수",ChapterTable!$R:$S,2,0)^D2275
    +VLOOKUP(SUBSTITUTE(SUBSTITUTE(F$1,"standard",""),"|Float","")&amp;IF(OR($L2275=TRUE,$A2275=0,MOD($A2275,ChapterTable!$R$20)&lt;&gt;0),"","보스")&amp;"인게임누적합배수",ChapterTable!$R:$S,2,0)*D2275)
  )
  )
  )
)</f>
        <v>351334.15638747811</v>
      </c>
      <c r="G2275" t="s">
        <v>715</v>
      </c>
      <c r="J2275" t="str">
        <f>IF(ISBLANK(I2275),"",
IFERROR(VLOOKUP(I2275,[1]StringTable!$1:$1048576,MATCH("kor|String",[1]StringTable!$1:$1,0),0),
"스트링없음"))</f>
        <v/>
      </c>
      <c r="L2275" t="b">
        <v>1</v>
      </c>
      <c r="N2275" t="str">
        <f>IF(ISBLANK(M2275),"",IF(ISERROR(VLOOKUP(M2275,MapTable!$A:$A,1,0)),"맵없음",""))</f>
        <v/>
      </c>
      <c r="O2275">
        <f t="shared" si="254"/>
        <v>4</v>
      </c>
      <c r="Q2275">
        <f t="shared" si="255"/>
        <v>4</v>
      </c>
      <c r="R2275" t="b">
        <f t="shared" ca="1" si="256"/>
        <v>1</v>
      </c>
      <c r="T2275" t="b">
        <f t="shared" ca="1" si="257"/>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260"/>
        <v>0.25</v>
      </c>
      <c r="AJ2275">
        <f t="shared" si="258"/>
        <v>0.32</v>
      </c>
      <c r="AK2275">
        <f t="shared" si="259"/>
        <v>1</v>
      </c>
      <c r="AL2275">
        <f t="shared" si="253"/>
        <v>8</v>
      </c>
    </row>
    <row r="2276" spans="1:38" hidden="1" x14ac:dyDescent="0.3">
      <c r="A2276">
        <v>23</v>
      </c>
      <c r="B2276">
        <v>35</v>
      </c>
      <c r="C2276">
        <f>IF(OR($L2276=TRUE,$A2276=0,MOD($A2276,ChapterTable!$R$20)&lt;&gt;0),
MAX(0,INT(($B2276+ChapterTable!$P$26+VLOOKUP(SUBSTITUTE(C$1,"성장단계","")&amp;"단계오프셋",ChapterTable!$R:$S,2,0))/ChapterTable!$P$23)),
MAX(0,INT(($B2276+ChapterTable!$R$26+VLOOKUP(SUBSTITUTE(C$1,"성장단계","")&amp;"보스단계오프셋",ChapterTable!$R:$S,2,0))/ChapterTable!$R$23)))</f>
        <v>3</v>
      </c>
      <c r="D2276">
        <f>IF(OR($L2276=TRUE,$A2276=0,MOD($A2276,ChapterTable!$R$20)&lt;&gt;0),
MAX(0,INT(($B2276+ChapterTable!$P$26+VLOOKUP(SUBSTITUTE(D$1,"성장단계","")&amp;"단계오프셋",ChapterTable!$R:$S,2,0))/ChapterTable!$P$23)),
MAX(0,INT(($B2276+ChapterTable!$R$26+VLOOKUP(SUBSTITUTE(D$1,"성장단계","")&amp;"보스단계오프셋",ChapterTable!$R:$S,2,0))/ChapterTable!$R$23)))</f>
        <v>3</v>
      </c>
      <c r="E2276" s="1">
        <f ca="1">IF(AND($A2276=0,$B2276=1),
    VLOOKUP(1,ChapterTable!$1:$1048576,MATCH("최종"&amp;SUBSTITUTE(SUBSTITUTE(E$1,"standard",""),"|Float",""),ChapterTable!$1:$1,0),0)*ChapterTable!$P$17,
  IF(AND($A2276=0,$B2276=0),
    E2277,
  IF($B2276=0,
    VLOOKUP($A2276,ChapterTable!$1:$1048576,MATCH("최종"&amp;SUBSTITUTE(SUBSTITUTE(E$1,"standard",""),"|Float",""),ChapterTable!$1:$1,0),0),
  IF($B2276=1,
    IF($L2276=FALSE,
      VLOOKUP($A2276,ChapterTable!$1:$1048576,MATCH("최종"&amp;SUBSTITUTE(SUBSTITUTE(E$1,"standard",""),"|Float",""),ChapterTable!$1:$1,0),0),
      VLOOKUP($A2276-ChapterTable!$P$11,ChapterTable!$1:$1048576,MATCH("최종"&amp;SUBSTITUTE(SUBSTITUTE(E$1,"standard",""),"|Float",""),ChapterTable!$1:$1,0),0)*ChapterTable!$P$14
    ),
  OFFSET(E2276,-$B2276+IF($L2276,1,0),0)*IF($B2276&gt;OFFSET($B2276,1,0),ChapterTable!$R$17,1)*
    (VLOOKUP(SUBSTITUTE(SUBSTITUTE(E$1,"standard",""),"|Float","")&amp;IF(OR($L2276=TRUE,$A2276=0,MOD($A2276,ChapterTable!$R$20)&lt;&gt;0),"","보스")&amp;"인게임누적곱배수",ChapterTable!$R:$S,2,0)^C2276
    +VLOOKUP(SUBSTITUTE(SUBSTITUTE(E$1,"standard",""),"|Float","")&amp;IF(OR($L2276=TRUE,$A2276=0,MOD($A2276,ChapterTable!$R$20)&lt;&gt;0),"","보스")&amp;"인게임누적합배수",ChapterTable!$R:$S,2,0)*C2276)
  )
  )
  )
)</f>
        <v>1101325.0290023803</v>
      </c>
      <c r="F2276" s="1">
        <f ca="1">IF(AND($A2276=0,$B2276=1),
    VLOOKUP(1,ChapterTable!$1:$1048576,MATCH("최종"&amp;SUBSTITUTE(SUBSTITUTE(F$1,"standard",""),"|Float",""),ChapterTable!$1:$1,0),0)*ChapterTable!$P$17,
  IF(AND($A2276=0,$B2276=0),
    F2277,
  IF($B2276=0,
    VLOOKUP($A2276,ChapterTable!$1:$1048576,MATCH("최종"&amp;SUBSTITUTE(SUBSTITUTE(F$1,"standard",""),"|Float",""),ChapterTable!$1:$1,0),0),
  IF($B2276=1,
    IF($L2276=FALSE,
      VLOOKUP($A2276,ChapterTable!$1:$1048576,MATCH("최종"&amp;SUBSTITUTE(SUBSTITUTE(F$1,"standard",""),"|Float",""),ChapterTable!$1:$1,0),0),
      VLOOKUP($A2276-ChapterTable!$P$11,ChapterTable!$1:$1048576,MATCH("최종"&amp;SUBSTITUTE(SUBSTITUTE(F$1,"standard",""),"|Float",""),ChapterTable!$1:$1,0),0)*ChapterTable!$P$14
    ),
  OFFSET(F2276,-$B2276+IF($L2276,1,0),0)*
    (VLOOKUP(SUBSTITUTE(SUBSTITUTE(F$1,"standard",""),"|Float","")&amp;IF(OR($L2276=TRUE,$A2276=0,MOD($A2276,ChapterTable!$R$20)&lt;&gt;0),"","보스")&amp;"인게임누적곱배수",ChapterTable!$R:$S,2,0)^D2276
    +VLOOKUP(SUBSTITUTE(SUBSTITUTE(F$1,"standard",""),"|Float","")&amp;IF(OR($L2276=TRUE,$A2276=0,MOD($A2276,ChapterTable!$R$20)&lt;&gt;0),"","보스")&amp;"인게임누적합배수",ChapterTable!$R:$S,2,0)*D2276)
  )
  )
  )
)</f>
        <v>351334.15638747811</v>
      </c>
      <c r="G2276" t="s">
        <v>715</v>
      </c>
      <c r="J2276" t="str">
        <f>IF(ISBLANK(I2276),"",
IFERROR(VLOOKUP(I2276,[1]StringTable!$1:$1048576,MATCH("kor|String",[1]StringTable!$1:$1,0),0),
"스트링없음"))</f>
        <v/>
      </c>
      <c r="L2276" t="b">
        <v>1</v>
      </c>
      <c r="N2276" t="str">
        <f>IF(ISBLANK(M2276),"",IF(ISERROR(VLOOKUP(M2276,MapTable!$A:$A,1,0)),"맵없음",""))</f>
        <v/>
      </c>
      <c r="O2276">
        <f t="shared" si="254"/>
        <v>11</v>
      </c>
      <c r="Q2276">
        <f t="shared" si="255"/>
        <v>11</v>
      </c>
      <c r="R2276" t="b">
        <f t="shared" ca="1" si="256"/>
        <v>1</v>
      </c>
      <c r="T2276" t="b">
        <f t="shared" ca="1" si="257"/>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260"/>
        <v>0.25</v>
      </c>
      <c r="AJ2276">
        <f t="shared" si="258"/>
        <v>0.32</v>
      </c>
      <c r="AK2276">
        <f t="shared" si="259"/>
        <v>1</v>
      </c>
      <c r="AL2276">
        <f t="shared" si="253"/>
        <v>8</v>
      </c>
    </row>
    <row r="2277" spans="1:38" hidden="1" x14ac:dyDescent="0.3">
      <c r="A2277">
        <v>23</v>
      </c>
      <c r="B2277">
        <v>36</v>
      </c>
      <c r="C2277">
        <f>IF(OR($L2277=TRUE,$A2277=0,MOD($A2277,ChapterTable!$R$20)&lt;&gt;0),
MAX(0,INT(($B2277+ChapterTable!$P$26+VLOOKUP(SUBSTITUTE(C$1,"성장단계","")&amp;"단계오프셋",ChapterTable!$R:$S,2,0))/ChapterTable!$P$23)),
MAX(0,INT(($B2277+ChapterTable!$R$26+VLOOKUP(SUBSTITUTE(C$1,"성장단계","")&amp;"보스단계오프셋",ChapterTable!$R:$S,2,0))/ChapterTable!$R$23)))</f>
        <v>4</v>
      </c>
      <c r="D2277">
        <f>IF(OR($L2277=TRUE,$A2277=0,MOD($A2277,ChapterTable!$R$20)&lt;&gt;0),
MAX(0,INT(($B2277+ChapterTable!$P$26+VLOOKUP(SUBSTITUTE(D$1,"성장단계","")&amp;"단계오프셋",ChapterTable!$R:$S,2,0))/ChapterTable!$P$23)),
MAX(0,INT(($B2277+ChapterTable!$R$26+VLOOKUP(SUBSTITUTE(D$1,"성장단계","")&amp;"보스단계오프셋",ChapterTable!$R:$S,2,0))/ChapterTable!$R$23)))</f>
        <v>3</v>
      </c>
      <c r="E2277" s="1">
        <f ca="1">IF(AND($A2277=0,$B2277=1),
    VLOOKUP(1,ChapterTable!$1:$1048576,MATCH("최종"&amp;SUBSTITUTE(SUBSTITUTE(E$1,"standard",""),"|Float",""),ChapterTable!$1:$1,0),0)*ChapterTable!$P$17,
  IF(AND($A2277=0,$B2277=0),
    E2278,
  IF($B2277=0,
    VLOOKUP($A2277,ChapterTable!$1:$1048576,MATCH("최종"&amp;SUBSTITUTE(SUBSTITUTE(E$1,"standard",""),"|Float",""),ChapterTable!$1:$1,0),0),
  IF($B2277=1,
    IF($L2277=FALSE,
      VLOOKUP($A2277,ChapterTable!$1:$1048576,MATCH("최종"&amp;SUBSTITUTE(SUBSTITUTE(E$1,"standard",""),"|Float",""),ChapterTable!$1:$1,0),0),
      VLOOKUP($A2277-ChapterTable!$P$11,ChapterTable!$1:$1048576,MATCH("최종"&amp;SUBSTITUTE(SUBSTITUTE(E$1,"standard",""),"|Float",""),ChapterTable!$1:$1,0),0)*ChapterTable!$P$14
    ),
  OFFSET(E2277,-$B2277+IF($L2277,1,0),0)*IF($B2277&gt;OFFSET($B2277,1,0),ChapterTable!$R$17,1)*
    (VLOOKUP(SUBSTITUTE(SUBSTITUTE(E$1,"standard",""),"|Float","")&amp;IF(OR($L2277=TRUE,$A2277=0,MOD($A2277,ChapterTable!$R$20)&lt;&gt;0),"","보스")&amp;"인게임누적곱배수",ChapterTable!$R:$S,2,0)^C2277
    +VLOOKUP(SUBSTITUTE(SUBSTITUTE(E$1,"standard",""),"|Float","")&amp;IF(OR($L2277=TRUE,$A2277=0,MOD($A2277,ChapterTable!$R$20)&lt;&gt;0),"","보스")&amp;"인게임누적합배수",ChapterTable!$R:$S,2,0)*C2277)
  )
  )
  )
)</f>
        <v>1238990.657627678</v>
      </c>
      <c r="F2277" s="1">
        <f ca="1">IF(AND($A2277=0,$B2277=1),
    VLOOKUP(1,ChapterTable!$1:$1048576,MATCH("최종"&amp;SUBSTITUTE(SUBSTITUTE(F$1,"standard",""),"|Float",""),ChapterTable!$1:$1,0),0)*ChapterTable!$P$17,
  IF(AND($A2277=0,$B2277=0),
    F2278,
  IF($B2277=0,
    VLOOKUP($A2277,ChapterTable!$1:$1048576,MATCH("최종"&amp;SUBSTITUTE(SUBSTITUTE(F$1,"standard",""),"|Float",""),ChapterTable!$1:$1,0),0),
  IF($B2277=1,
    IF($L2277=FALSE,
      VLOOKUP($A2277,ChapterTable!$1:$1048576,MATCH("최종"&amp;SUBSTITUTE(SUBSTITUTE(F$1,"standard",""),"|Float",""),ChapterTable!$1:$1,0),0),
      VLOOKUP($A2277-ChapterTable!$P$11,ChapterTable!$1:$1048576,MATCH("최종"&amp;SUBSTITUTE(SUBSTITUTE(F$1,"standard",""),"|Float",""),ChapterTable!$1:$1,0),0)*ChapterTable!$P$14
    ),
  OFFSET(F2277,-$B2277+IF($L2277,1,0),0)*
    (VLOOKUP(SUBSTITUTE(SUBSTITUTE(F$1,"standard",""),"|Float","")&amp;IF(OR($L2277=TRUE,$A2277=0,MOD($A2277,ChapterTable!$R$20)&lt;&gt;0),"","보스")&amp;"인게임누적곱배수",ChapterTable!$R:$S,2,0)^D2277
    +VLOOKUP(SUBSTITUTE(SUBSTITUTE(F$1,"standard",""),"|Float","")&amp;IF(OR($L2277=TRUE,$A2277=0,MOD($A2277,ChapterTable!$R$20)&lt;&gt;0),"","보스")&amp;"인게임누적합배수",ChapterTable!$R:$S,2,0)*D2277)
  )
  )
  )
)</f>
        <v>351334.15638747811</v>
      </c>
      <c r="G2277" t="s">
        <v>715</v>
      </c>
      <c r="J2277" t="str">
        <f>IF(ISBLANK(I2277),"",
IFERROR(VLOOKUP(I2277,[1]StringTable!$1:$1048576,MATCH("kor|String",[1]StringTable!$1:$1,0),0),
"스트링없음"))</f>
        <v/>
      </c>
      <c r="L2277" t="b">
        <v>1</v>
      </c>
      <c r="N2277" t="str">
        <f>IF(ISBLANK(M2277),"",IF(ISERROR(VLOOKUP(M2277,MapTable!$A:$A,1,0)),"맵없음",""))</f>
        <v/>
      </c>
      <c r="O2277">
        <f t="shared" si="254"/>
        <v>4</v>
      </c>
      <c r="Q2277">
        <f t="shared" si="255"/>
        <v>4</v>
      </c>
      <c r="R2277" t="b">
        <f t="shared" ca="1" si="256"/>
        <v>1</v>
      </c>
      <c r="T2277" t="b">
        <f t="shared" ca="1" si="257"/>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260"/>
        <v>0.25</v>
      </c>
      <c r="AJ2277">
        <f t="shared" si="258"/>
        <v>0.32</v>
      </c>
      <c r="AK2277">
        <f t="shared" si="259"/>
        <v>1</v>
      </c>
      <c r="AL2277">
        <f t="shared" ref="AL2277:AL2340" si="261">AL2227+1</f>
        <v>8</v>
      </c>
    </row>
    <row r="2278" spans="1:38" hidden="1" x14ac:dyDescent="0.3">
      <c r="A2278">
        <v>23</v>
      </c>
      <c r="B2278">
        <v>37</v>
      </c>
      <c r="C2278">
        <f>IF(OR($L2278=TRUE,$A2278=0,MOD($A2278,ChapterTable!$R$20)&lt;&gt;0),
MAX(0,INT(($B2278+ChapterTable!$P$26+VLOOKUP(SUBSTITUTE(C$1,"성장단계","")&amp;"단계오프셋",ChapterTable!$R:$S,2,0))/ChapterTable!$P$23)),
MAX(0,INT(($B2278+ChapterTable!$R$26+VLOOKUP(SUBSTITUTE(C$1,"성장단계","")&amp;"보스단계오프셋",ChapterTable!$R:$S,2,0))/ChapterTable!$R$23)))</f>
        <v>4</v>
      </c>
      <c r="D2278">
        <f>IF(OR($L2278=TRUE,$A2278=0,MOD($A2278,ChapterTable!$R$20)&lt;&gt;0),
MAX(0,INT(($B2278+ChapterTable!$P$26+VLOOKUP(SUBSTITUTE(D$1,"성장단계","")&amp;"단계오프셋",ChapterTable!$R:$S,2,0))/ChapterTable!$P$23)),
MAX(0,INT(($B2278+ChapterTable!$R$26+VLOOKUP(SUBSTITUTE(D$1,"성장단계","")&amp;"보스단계오프셋",ChapterTable!$R:$S,2,0))/ChapterTable!$R$23)))</f>
        <v>3</v>
      </c>
      <c r="E2278" s="1">
        <f ca="1">IF(AND($A2278=0,$B2278=1),
    VLOOKUP(1,ChapterTable!$1:$1048576,MATCH("최종"&amp;SUBSTITUTE(SUBSTITUTE(E$1,"standard",""),"|Float",""),ChapterTable!$1:$1,0),0)*ChapterTable!$P$17,
  IF(AND($A2278=0,$B2278=0),
    E2279,
  IF($B2278=0,
    VLOOKUP($A2278,ChapterTable!$1:$1048576,MATCH("최종"&amp;SUBSTITUTE(SUBSTITUTE(E$1,"standard",""),"|Float",""),ChapterTable!$1:$1,0),0),
  IF($B2278=1,
    IF($L2278=FALSE,
      VLOOKUP($A2278,ChapterTable!$1:$1048576,MATCH("최종"&amp;SUBSTITUTE(SUBSTITUTE(E$1,"standard",""),"|Float",""),ChapterTable!$1:$1,0),0),
      VLOOKUP($A2278-ChapterTable!$P$11,ChapterTable!$1:$1048576,MATCH("최종"&amp;SUBSTITUTE(SUBSTITUTE(E$1,"standard",""),"|Float",""),ChapterTable!$1:$1,0),0)*ChapterTable!$P$14
    ),
  OFFSET(E2278,-$B2278+IF($L2278,1,0),0)*IF($B2278&gt;OFFSET($B2278,1,0),ChapterTable!$R$17,1)*
    (VLOOKUP(SUBSTITUTE(SUBSTITUTE(E$1,"standard",""),"|Float","")&amp;IF(OR($L2278=TRUE,$A2278=0,MOD($A2278,ChapterTable!$R$20)&lt;&gt;0),"","보스")&amp;"인게임누적곱배수",ChapterTable!$R:$S,2,0)^C2278
    +VLOOKUP(SUBSTITUTE(SUBSTITUTE(E$1,"standard",""),"|Float","")&amp;IF(OR($L2278=TRUE,$A2278=0,MOD($A2278,ChapterTable!$R$20)&lt;&gt;0),"","보스")&amp;"인게임누적합배수",ChapterTable!$R:$S,2,0)*C2278)
  )
  )
  )
)</f>
        <v>1238990.657627678</v>
      </c>
      <c r="F2278" s="1">
        <f ca="1">IF(AND($A2278=0,$B2278=1),
    VLOOKUP(1,ChapterTable!$1:$1048576,MATCH("최종"&amp;SUBSTITUTE(SUBSTITUTE(F$1,"standard",""),"|Float",""),ChapterTable!$1:$1,0),0)*ChapterTable!$P$17,
  IF(AND($A2278=0,$B2278=0),
    F2279,
  IF($B2278=0,
    VLOOKUP($A2278,ChapterTable!$1:$1048576,MATCH("최종"&amp;SUBSTITUTE(SUBSTITUTE(F$1,"standard",""),"|Float",""),ChapterTable!$1:$1,0),0),
  IF($B2278=1,
    IF($L2278=FALSE,
      VLOOKUP($A2278,ChapterTable!$1:$1048576,MATCH("최종"&amp;SUBSTITUTE(SUBSTITUTE(F$1,"standard",""),"|Float",""),ChapterTable!$1:$1,0),0),
      VLOOKUP($A2278-ChapterTable!$P$11,ChapterTable!$1:$1048576,MATCH("최종"&amp;SUBSTITUTE(SUBSTITUTE(F$1,"standard",""),"|Float",""),ChapterTable!$1:$1,0),0)*ChapterTable!$P$14
    ),
  OFFSET(F2278,-$B2278+IF($L2278,1,0),0)*
    (VLOOKUP(SUBSTITUTE(SUBSTITUTE(F$1,"standard",""),"|Float","")&amp;IF(OR($L2278=TRUE,$A2278=0,MOD($A2278,ChapterTable!$R$20)&lt;&gt;0),"","보스")&amp;"인게임누적곱배수",ChapterTable!$R:$S,2,0)^D2278
    +VLOOKUP(SUBSTITUTE(SUBSTITUTE(F$1,"standard",""),"|Float","")&amp;IF(OR($L2278=TRUE,$A2278=0,MOD($A2278,ChapterTable!$R$20)&lt;&gt;0),"","보스")&amp;"인게임누적합배수",ChapterTable!$R:$S,2,0)*D2278)
  )
  )
  )
)</f>
        <v>351334.15638747811</v>
      </c>
      <c r="G2278" t="s">
        <v>715</v>
      </c>
      <c r="J2278" t="str">
        <f>IF(ISBLANK(I2278),"",
IFERROR(VLOOKUP(I2278,[1]StringTable!$1:$1048576,MATCH("kor|String",[1]StringTable!$1:$1,0),0),
"스트링없음"))</f>
        <v/>
      </c>
      <c r="L2278" t="b">
        <v>1</v>
      </c>
      <c r="N2278" t="str">
        <f>IF(ISBLANK(M2278),"",IF(ISERROR(VLOOKUP(M2278,MapTable!$A:$A,1,0)),"맵없음",""))</f>
        <v/>
      </c>
      <c r="O2278">
        <f t="shared" si="254"/>
        <v>4</v>
      </c>
      <c r="Q2278">
        <f t="shared" si="255"/>
        <v>4</v>
      </c>
      <c r="R2278" t="b">
        <f t="shared" ca="1" si="256"/>
        <v>1</v>
      </c>
      <c r="T2278" t="b">
        <f t="shared" ca="1" si="257"/>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260"/>
        <v>0.25</v>
      </c>
      <c r="AJ2278">
        <f t="shared" si="258"/>
        <v>0.32</v>
      </c>
      <c r="AK2278">
        <f t="shared" si="259"/>
        <v>1</v>
      </c>
      <c r="AL2278">
        <f t="shared" si="261"/>
        <v>8</v>
      </c>
    </row>
    <row r="2279" spans="1:38" hidden="1" x14ac:dyDescent="0.3">
      <c r="A2279">
        <v>23</v>
      </c>
      <c r="B2279">
        <v>38</v>
      </c>
      <c r="C2279">
        <f>IF(OR($L2279=TRUE,$A2279=0,MOD($A2279,ChapterTable!$R$20)&lt;&gt;0),
MAX(0,INT(($B2279+ChapterTable!$P$26+VLOOKUP(SUBSTITUTE(C$1,"성장단계","")&amp;"단계오프셋",ChapterTable!$R:$S,2,0))/ChapterTable!$P$23)),
MAX(0,INT(($B2279+ChapterTable!$R$26+VLOOKUP(SUBSTITUTE(C$1,"성장단계","")&amp;"보스단계오프셋",ChapterTable!$R:$S,2,0))/ChapterTable!$R$23)))</f>
        <v>4</v>
      </c>
      <c r="D2279">
        <f>IF(OR($L2279=TRUE,$A2279=0,MOD($A2279,ChapterTable!$R$20)&lt;&gt;0),
MAX(0,INT(($B2279+ChapterTable!$P$26+VLOOKUP(SUBSTITUTE(D$1,"성장단계","")&amp;"단계오프셋",ChapterTable!$R:$S,2,0))/ChapterTable!$P$23)),
MAX(0,INT(($B2279+ChapterTable!$R$26+VLOOKUP(SUBSTITUTE(D$1,"성장단계","")&amp;"보스단계오프셋",ChapterTable!$R:$S,2,0))/ChapterTable!$R$23)))</f>
        <v>3</v>
      </c>
      <c r="E2279" s="1">
        <f ca="1">IF(AND($A2279=0,$B2279=1),
    VLOOKUP(1,ChapterTable!$1:$1048576,MATCH("최종"&amp;SUBSTITUTE(SUBSTITUTE(E$1,"standard",""),"|Float",""),ChapterTable!$1:$1,0),0)*ChapterTable!$P$17,
  IF(AND($A2279=0,$B2279=0),
    E2280,
  IF($B2279=0,
    VLOOKUP($A2279,ChapterTable!$1:$1048576,MATCH("최종"&amp;SUBSTITUTE(SUBSTITUTE(E$1,"standard",""),"|Float",""),ChapterTable!$1:$1,0),0),
  IF($B2279=1,
    IF($L2279=FALSE,
      VLOOKUP($A2279,ChapterTable!$1:$1048576,MATCH("최종"&amp;SUBSTITUTE(SUBSTITUTE(E$1,"standard",""),"|Float",""),ChapterTable!$1:$1,0),0),
      VLOOKUP($A2279-ChapterTable!$P$11,ChapterTable!$1:$1048576,MATCH("최종"&amp;SUBSTITUTE(SUBSTITUTE(E$1,"standard",""),"|Float",""),ChapterTable!$1:$1,0),0)*ChapterTable!$P$14
    ),
  OFFSET(E2279,-$B2279+IF($L2279,1,0),0)*IF($B2279&gt;OFFSET($B2279,1,0),ChapterTable!$R$17,1)*
    (VLOOKUP(SUBSTITUTE(SUBSTITUTE(E$1,"standard",""),"|Float","")&amp;IF(OR($L2279=TRUE,$A2279=0,MOD($A2279,ChapterTable!$R$20)&lt;&gt;0),"","보스")&amp;"인게임누적곱배수",ChapterTable!$R:$S,2,0)^C2279
    +VLOOKUP(SUBSTITUTE(SUBSTITUTE(E$1,"standard",""),"|Float","")&amp;IF(OR($L2279=TRUE,$A2279=0,MOD($A2279,ChapterTable!$R$20)&lt;&gt;0),"","보스")&amp;"인게임누적합배수",ChapterTable!$R:$S,2,0)*C2279)
  )
  )
  )
)</f>
        <v>1238990.657627678</v>
      </c>
      <c r="F2279" s="1">
        <f ca="1">IF(AND($A2279=0,$B2279=1),
    VLOOKUP(1,ChapterTable!$1:$1048576,MATCH("최종"&amp;SUBSTITUTE(SUBSTITUTE(F$1,"standard",""),"|Float",""),ChapterTable!$1:$1,0),0)*ChapterTable!$P$17,
  IF(AND($A2279=0,$B2279=0),
    F2280,
  IF($B2279=0,
    VLOOKUP($A2279,ChapterTable!$1:$1048576,MATCH("최종"&amp;SUBSTITUTE(SUBSTITUTE(F$1,"standard",""),"|Float",""),ChapterTable!$1:$1,0),0),
  IF($B2279=1,
    IF($L2279=FALSE,
      VLOOKUP($A2279,ChapterTable!$1:$1048576,MATCH("최종"&amp;SUBSTITUTE(SUBSTITUTE(F$1,"standard",""),"|Float",""),ChapterTable!$1:$1,0),0),
      VLOOKUP($A2279-ChapterTable!$P$11,ChapterTable!$1:$1048576,MATCH("최종"&amp;SUBSTITUTE(SUBSTITUTE(F$1,"standard",""),"|Float",""),ChapterTable!$1:$1,0),0)*ChapterTable!$P$14
    ),
  OFFSET(F2279,-$B2279+IF($L2279,1,0),0)*
    (VLOOKUP(SUBSTITUTE(SUBSTITUTE(F$1,"standard",""),"|Float","")&amp;IF(OR($L2279=TRUE,$A2279=0,MOD($A2279,ChapterTable!$R$20)&lt;&gt;0),"","보스")&amp;"인게임누적곱배수",ChapterTable!$R:$S,2,0)^D2279
    +VLOOKUP(SUBSTITUTE(SUBSTITUTE(F$1,"standard",""),"|Float","")&amp;IF(OR($L2279=TRUE,$A2279=0,MOD($A2279,ChapterTable!$R$20)&lt;&gt;0),"","보스")&amp;"인게임누적합배수",ChapterTable!$R:$S,2,0)*D2279)
  )
  )
  )
)</f>
        <v>351334.15638747811</v>
      </c>
      <c r="G2279" t="s">
        <v>715</v>
      </c>
      <c r="J2279" t="str">
        <f>IF(ISBLANK(I2279),"",
IFERROR(VLOOKUP(I2279,[1]StringTable!$1:$1048576,MATCH("kor|String",[1]StringTable!$1:$1,0),0),
"스트링없음"))</f>
        <v/>
      </c>
      <c r="L2279" t="b">
        <v>1</v>
      </c>
      <c r="N2279" t="str">
        <f>IF(ISBLANK(M2279),"",IF(ISERROR(VLOOKUP(M2279,MapTable!$A:$A,1,0)),"맵없음",""))</f>
        <v/>
      </c>
      <c r="O2279">
        <f t="shared" si="254"/>
        <v>4</v>
      </c>
      <c r="Q2279">
        <f t="shared" si="255"/>
        <v>4</v>
      </c>
      <c r="R2279" t="b">
        <f t="shared" ca="1" si="256"/>
        <v>1</v>
      </c>
      <c r="T2279" t="b">
        <f t="shared" ca="1" si="257"/>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260"/>
        <v>0.25</v>
      </c>
      <c r="AJ2279">
        <f t="shared" si="258"/>
        <v>0.32</v>
      </c>
      <c r="AK2279">
        <f t="shared" si="259"/>
        <v>1</v>
      </c>
      <c r="AL2279">
        <f t="shared" si="261"/>
        <v>8</v>
      </c>
    </row>
    <row r="2280" spans="1:38" hidden="1" x14ac:dyDescent="0.3">
      <c r="A2280">
        <v>23</v>
      </c>
      <c r="B2280">
        <v>39</v>
      </c>
      <c r="C2280">
        <f>IF(OR($L2280=TRUE,$A2280=0,MOD($A2280,ChapterTable!$R$20)&lt;&gt;0),
MAX(0,INT(($B2280+ChapterTable!$P$26+VLOOKUP(SUBSTITUTE(C$1,"성장단계","")&amp;"단계오프셋",ChapterTable!$R:$S,2,0))/ChapterTable!$P$23)),
MAX(0,INT(($B2280+ChapterTable!$R$26+VLOOKUP(SUBSTITUTE(C$1,"성장단계","")&amp;"보스단계오프셋",ChapterTable!$R:$S,2,0))/ChapterTable!$R$23)))</f>
        <v>4</v>
      </c>
      <c r="D2280">
        <f>IF(OR($L2280=TRUE,$A2280=0,MOD($A2280,ChapterTable!$R$20)&lt;&gt;0),
MAX(0,INT(($B2280+ChapterTable!$P$26+VLOOKUP(SUBSTITUTE(D$1,"성장단계","")&amp;"단계오프셋",ChapterTable!$R:$S,2,0))/ChapterTable!$P$23)),
MAX(0,INT(($B2280+ChapterTable!$R$26+VLOOKUP(SUBSTITUTE(D$1,"성장단계","")&amp;"보스단계오프셋",ChapterTable!$R:$S,2,0))/ChapterTable!$R$23)))</f>
        <v>3</v>
      </c>
      <c r="E2280" s="1">
        <f ca="1">IF(AND($A2280=0,$B2280=1),
    VLOOKUP(1,ChapterTable!$1:$1048576,MATCH("최종"&amp;SUBSTITUTE(SUBSTITUTE(E$1,"standard",""),"|Float",""),ChapterTable!$1:$1,0),0)*ChapterTable!$P$17,
  IF(AND($A2280=0,$B2280=0),
    E2281,
  IF($B2280=0,
    VLOOKUP($A2280,ChapterTable!$1:$1048576,MATCH("최종"&amp;SUBSTITUTE(SUBSTITUTE(E$1,"standard",""),"|Float",""),ChapterTable!$1:$1,0),0),
  IF($B2280=1,
    IF($L2280=FALSE,
      VLOOKUP($A2280,ChapterTable!$1:$1048576,MATCH("최종"&amp;SUBSTITUTE(SUBSTITUTE(E$1,"standard",""),"|Float",""),ChapterTable!$1:$1,0),0),
      VLOOKUP($A2280-ChapterTable!$P$11,ChapterTable!$1:$1048576,MATCH("최종"&amp;SUBSTITUTE(SUBSTITUTE(E$1,"standard",""),"|Float",""),ChapterTable!$1:$1,0),0)*ChapterTable!$P$14
    ),
  OFFSET(E2280,-$B2280+IF($L2280,1,0),0)*IF($B2280&gt;OFFSET($B2280,1,0),ChapterTable!$R$17,1)*
    (VLOOKUP(SUBSTITUTE(SUBSTITUTE(E$1,"standard",""),"|Float","")&amp;IF(OR($L2280=TRUE,$A2280=0,MOD($A2280,ChapterTable!$R$20)&lt;&gt;0),"","보스")&amp;"인게임누적곱배수",ChapterTable!$R:$S,2,0)^C2280
    +VLOOKUP(SUBSTITUTE(SUBSTITUTE(E$1,"standard",""),"|Float","")&amp;IF(OR($L2280=TRUE,$A2280=0,MOD($A2280,ChapterTable!$R$20)&lt;&gt;0),"","보스")&amp;"인게임누적합배수",ChapterTable!$R:$S,2,0)*C2280)
  )
  )
  )
)</f>
        <v>1238990.657627678</v>
      </c>
      <c r="F2280" s="1">
        <f ca="1">IF(AND($A2280=0,$B2280=1),
    VLOOKUP(1,ChapterTable!$1:$1048576,MATCH("최종"&amp;SUBSTITUTE(SUBSTITUTE(F$1,"standard",""),"|Float",""),ChapterTable!$1:$1,0),0)*ChapterTable!$P$17,
  IF(AND($A2280=0,$B2280=0),
    F2281,
  IF($B2280=0,
    VLOOKUP($A2280,ChapterTable!$1:$1048576,MATCH("최종"&amp;SUBSTITUTE(SUBSTITUTE(F$1,"standard",""),"|Float",""),ChapterTable!$1:$1,0),0),
  IF($B2280=1,
    IF($L2280=FALSE,
      VLOOKUP($A2280,ChapterTable!$1:$1048576,MATCH("최종"&amp;SUBSTITUTE(SUBSTITUTE(F$1,"standard",""),"|Float",""),ChapterTable!$1:$1,0),0),
      VLOOKUP($A2280-ChapterTable!$P$11,ChapterTable!$1:$1048576,MATCH("최종"&amp;SUBSTITUTE(SUBSTITUTE(F$1,"standard",""),"|Float",""),ChapterTable!$1:$1,0),0)*ChapterTable!$P$14
    ),
  OFFSET(F2280,-$B2280+IF($L2280,1,0),0)*
    (VLOOKUP(SUBSTITUTE(SUBSTITUTE(F$1,"standard",""),"|Float","")&amp;IF(OR($L2280=TRUE,$A2280=0,MOD($A2280,ChapterTable!$R$20)&lt;&gt;0),"","보스")&amp;"인게임누적곱배수",ChapterTable!$R:$S,2,0)^D2280
    +VLOOKUP(SUBSTITUTE(SUBSTITUTE(F$1,"standard",""),"|Float","")&amp;IF(OR($L2280=TRUE,$A2280=0,MOD($A2280,ChapterTable!$R$20)&lt;&gt;0),"","보스")&amp;"인게임누적합배수",ChapterTable!$R:$S,2,0)*D2280)
  )
  )
  )
)</f>
        <v>351334.15638747811</v>
      </c>
      <c r="G2280" t="s">
        <v>715</v>
      </c>
      <c r="J2280" t="str">
        <f>IF(ISBLANK(I2280),"",
IFERROR(VLOOKUP(I2280,[1]StringTable!$1:$1048576,MATCH("kor|String",[1]StringTable!$1:$1,0),0),
"스트링없음"))</f>
        <v/>
      </c>
      <c r="L2280" t="b">
        <v>1</v>
      </c>
      <c r="N2280" t="str">
        <f>IF(ISBLANK(M2280),"",IF(ISERROR(VLOOKUP(M2280,MapTable!$A:$A,1,0)),"맵없음",""))</f>
        <v/>
      </c>
      <c r="O2280">
        <f t="shared" si="254"/>
        <v>94</v>
      </c>
      <c r="Q2280">
        <f t="shared" si="255"/>
        <v>94</v>
      </c>
      <c r="R2280" t="b">
        <f t="shared" ca="1" si="256"/>
        <v>1</v>
      </c>
      <c r="T2280" t="b">
        <f t="shared" ca="1" si="257"/>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260"/>
        <v>0.25</v>
      </c>
      <c r="AJ2280">
        <f t="shared" si="258"/>
        <v>0.32</v>
      </c>
      <c r="AK2280">
        <f t="shared" si="259"/>
        <v>1</v>
      </c>
      <c r="AL2280">
        <f t="shared" si="261"/>
        <v>8</v>
      </c>
    </row>
    <row r="2281" spans="1:38" hidden="1" x14ac:dyDescent="0.3">
      <c r="A2281">
        <v>23</v>
      </c>
      <c r="B2281">
        <v>40</v>
      </c>
      <c r="C2281">
        <f>IF(OR($L2281=TRUE,$A2281=0,MOD($A2281,ChapterTable!$R$20)&lt;&gt;0),
MAX(0,INT(($B2281+ChapterTable!$P$26+VLOOKUP(SUBSTITUTE(C$1,"성장단계","")&amp;"단계오프셋",ChapterTable!$R:$S,2,0))/ChapterTable!$P$23)),
MAX(0,INT(($B2281+ChapterTable!$R$26+VLOOKUP(SUBSTITUTE(C$1,"성장단계","")&amp;"보스단계오프셋",ChapterTable!$R:$S,2,0))/ChapterTable!$R$23)))</f>
        <v>4</v>
      </c>
      <c r="D2281">
        <f>IF(OR($L2281=TRUE,$A2281=0,MOD($A2281,ChapterTable!$R$20)&lt;&gt;0),
MAX(0,INT(($B2281+ChapterTable!$P$26+VLOOKUP(SUBSTITUTE(D$1,"성장단계","")&amp;"단계오프셋",ChapterTable!$R:$S,2,0))/ChapterTable!$P$23)),
MAX(0,INT(($B2281+ChapterTable!$R$26+VLOOKUP(SUBSTITUTE(D$1,"성장단계","")&amp;"보스단계오프셋",ChapterTable!$R:$S,2,0))/ChapterTable!$R$23)))</f>
        <v>3</v>
      </c>
      <c r="E2281" s="1">
        <f ca="1">IF(AND($A2281=0,$B2281=1),
    VLOOKUP(1,ChapterTable!$1:$1048576,MATCH("최종"&amp;SUBSTITUTE(SUBSTITUTE(E$1,"standard",""),"|Float",""),ChapterTable!$1:$1,0),0)*ChapterTable!$P$17,
  IF(AND($A2281=0,$B2281=0),
    E2282,
  IF($B2281=0,
    VLOOKUP($A2281,ChapterTable!$1:$1048576,MATCH("최종"&amp;SUBSTITUTE(SUBSTITUTE(E$1,"standard",""),"|Float",""),ChapterTable!$1:$1,0),0),
  IF($B2281=1,
    IF($L2281=FALSE,
      VLOOKUP($A2281,ChapterTable!$1:$1048576,MATCH("최종"&amp;SUBSTITUTE(SUBSTITUTE(E$1,"standard",""),"|Float",""),ChapterTable!$1:$1,0),0),
      VLOOKUP($A2281-ChapterTable!$P$11,ChapterTable!$1:$1048576,MATCH("최종"&amp;SUBSTITUTE(SUBSTITUTE(E$1,"standard",""),"|Float",""),ChapterTable!$1:$1,0),0)*ChapterTable!$P$14
    ),
  OFFSET(E2281,-$B2281+IF($L2281,1,0),0)*IF($B2281&gt;OFFSET($B2281,1,0),ChapterTable!$R$17,1)*
    (VLOOKUP(SUBSTITUTE(SUBSTITUTE(E$1,"standard",""),"|Float","")&amp;IF(OR($L2281=TRUE,$A2281=0,MOD($A2281,ChapterTable!$R$20)&lt;&gt;0),"","보스")&amp;"인게임누적곱배수",ChapterTable!$R:$S,2,0)^C2281
    +VLOOKUP(SUBSTITUTE(SUBSTITUTE(E$1,"standard",""),"|Float","")&amp;IF(OR($L2281=TRUE,$A2281=0,MOD($A2281,ChapterTable!$R$20)&lt;&gt;0),"","보스")&amp;"인게임누적합배수",ChapterTable!$R:$S,2,0)*C2281)
  )
  )
  )
)</f>
        <v>1238990.657627678</v>
      </c>
      <c r="F2281" s="1">
        <f ca="1">IF(AND($A2281=0,$B2281=1),
    VLOOKUP(1,ChapterTable!$1:$1048576,MATCH("최종"&amp;SUBSTITUTE(SUBSTITUTE(F$1,"standard",""),"|Float",""),ChapterTable!$1:$1,0),0)*ChapterTable!$P$17,
  IF(AND($A2281=0,$B2281=0),
    F2282,
  IF($B2281=0,
    VLOOKUP($A2281,ChapterTable!$1:$1048576,MATCH("최종"&amp;SUBSTITUTE(SUBSTITUTE(F$1,"standard",""),"|Float",""),ChapterTable!$1:$1,0),0),
  IF($B2281=1,
    IF($L2281=FALSE,
      VLOOKUP($A2281,ChapterTable!$1:$1048576,MATCH("최종"&amp;SUBSTITUTE(SUBSTITUTE(F$1,"standard",""),"|Float",""),ChapterTable!$1:$1,0),0),
      VLOOKUP($A2281-ChapterTable!$P$11,ChapterTable!$1:$1048576,MATCH("최종"&amp;SUBSTITUTE(SUBSTITUTE(F$1,"standard",""),"|Float",""),ChapterTable!$1:$1,0),0)*ChapterTable!$P$14
    ),
  OFFSET(F2281,-$B2281+IF($L2281,1,0),0)*
    (VLOOKUP(SUBSTITUTE(SUBSTITUTE(F$1,"standard",""),"|Float","")&amp;IF(OR($L2281=TRUE,$A2281=0,MOD($A2281,ChapterTable!$R$20)&lt;&gt;0),"","보스")&amp;"인게임누적곱배수",ChapterTable!$R:$S,2,0)^D2281
    +VLOOKUP(SUBSTITUTE(SUBSTITUTE(F$1,"standard",""),"|Float","")&amp;IF(OR($L2281=TRUE,$A2281=0,MOD($A2281,ChapterTable!$R$20)&lt;&gt;0),"","보스")&amp;"인게임누적합배수",ChapterTable!$R:$S,2,0)*D2281)
  )
  )
  )
)</f>
        <v>351334.15638747811</v>
      </c>
      <c r="G2281" t="s">
        <v>715</v>
      </c>
      <c r="J2281" t="str">
        <f>IF(ISBLANK(I2281),"",
IFERROR(VLOOKUP(I2281,[1]StringTable!$1:$1048576,MATCH("kor|String",[1]StringTable!$1:$1,0),0),
"스트링없음"))</f>
        <v/>
      </c>
      <c r="L2281" t="b">
        <v>1</v>
      </c>
      <c r="N2281" t="str">
        <f>IF(ISBLANK(M2281),"",IF(ISERROR(VLOOKUP(M2281,MapTable!$A:$A,1,0)),"맵없음",""))</f>
        <v/>
      </c>
      <c r="O2281">
        <f t="shared" si="254"/>
        <v>24</v>
      </c>
      <c r="Q2281">
        <f t="shared" si="255"/>
        <v>24</v>
      </c>
      <c r="R2281" t="b">
        <f t="shared" ca="1" si="256"/>
        <v>1</v>
      </c>
      <c r="T2281" t="b">
        <f t="shared" ca="1" si="257"/>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260"/>
        <v>0.25</v>
      </c>
      <c r="AJ2281">
        <f t="shared" si="258"/>
        <v>1</v>
      </c>
      <c r="AK2281">
        <f t="shared" si="259"/>
        <v>4</v>
      </c>
      <c r="AL2281">
        <f t="shared" si="261"/>
        <v>8</v>
      </c>
    </row>
    <row r="2282" spans="1:38" hidden="1" x14ac:dyDescent="0.3">
      <c r="A2282">
        <v>23</v>
      </c>
      <c r="B2282">
        <v>41</v>
      </c>
      <c r="C2282">
        <f>IF(OR($L2282=TRUE,$A2282=0,MOD($A2282,ChapterTable!$R$20)&lt;&gt;0),
MAX(0,INT(($B2282+ChapterTable!$P$26+VLOOKUP(SUBSTITUTE(C$1,"성장단계","")&amp;"단계오프셋",ChapterTable!$R:$S,2,0))/ChapterTable!$P$23)),
MAX(0,INT(($B2282+ChapterTable!$R$26+VLOOKUP(SUBSTITUTE(C$1,"성장단계","")&amp;"보스단계오프셋",ChapterTable!$R:$S,2,0))/ChapterTable!$R$23)))</f>
        <v>4</v>
      </c>
      <c r="D2282">
        <f>IF(OR($L2282=TRUE,$A2282=0,MOD($A2282,ChapterTable!$R$20)&lt;&gt;0),
MAX(0,INT(($B2282+ChapterTable!$P$26+VLOOKUP(SUBSTITUTE(D$1,"성장단계","")&amp;"단계오프셋",ChapterTable!$R:$S,2,0))/ChapterTable!$P$23)),
MAX(0,INT(($B2282+ChapterTable!$R$26+VLOOKUP(SUBSTITUTE(D$1,"성장단계","")&amp;"보스단계오프셋",ChapterTable!$R:$S,2,0))/ChapterTable!$R$23)))</f>
        <v>4</v>
      </c>
      <c r="E2282" s="1">
        <f ca="1">IF(AND($A2282=0,$B2282=1),
    VLOOKUP(1,ChapterTable!$1:$1048576,MATCH("최종"&amp;SUBSTITUTE(SUBSTITUTE(E$1,"standard",""),"|Float",""),ChapterTable!$1:$1,0),0)*ChapterTable!$P$17,
  IF(AND($A2282=0,$B2282=0),
    E2283,
  IF($B2282=0,
    VLOOKUP($A2282,ChapterTable!$1:$1048576,MATCH("최종"&amp;SUBSTITUTE(SUBSTITUTE(E$1,"standard",""),"|Float",""),ChapterTable!$1:$1,0),0),
  IF($B2282=1,
    IF($L2282=FALSE,
      VLOOKUP($A2282,ChapterTable!$1:$1048576,MATCH("최종"&amp;SUBSTITUTE(SUBSTITUTE(E$1,"standard",""),"|Float",""),ChapterTable!$1:$1,0),0),
      VLOOKUP($A2282-ChapterTable!$P$11,ChapterTable!$1:$1048576,MATCH("최종"&amp;SUBSTITUTE(SUBSTITUTE(E$1,"standard",""),"|Float",""),ChapterTable!$1:$1,0),0)*ChapterTable!$P$14
    ),
  OFFSET(E2282,-$B2282+IF($L2282,1,0),0)*IF($B2282&gt;OFFSET($B2282,1,0),ChapterTable!$R$17,1)*
    (VLOOKUP(SUBSTITUTE(SUBSTITUTE(E$1,"standard",""),"|Float","")&amp;IF(OR($L2282=TRUE,$A2282=0,MOD($A2282,ChapterTable!$R$20)&lt;&gt;0),"","보스")&amp;"인게임누적곱배수",ChapterTable!$R:$S,2,0)^C2282
    +VLOOKUP(SUBSTITUTE(SUBSTITUTE(E$1,"standard",""),"|Float","")&amp;IF(OR($L2282=TRUE,$A2282=0,MOD($A2282,ChapterTable!$R$20)&lt;&gt;0),"","보스")&amp;"인게임누적합배수",ChapterTable!$R:$S,2,0)*C2282)
  )
  )
  )
)</f>
        <v>1238990.657627678</v>
      </c>
      <c r="F2282" s="1">
        <f ca="1">IF(AND($A2282=0,$B2282=1),
    VLOOKUP(1,ChapterTable!$1:$1048576,MATCH("최종"&amp;SUBSTITUTE(SUBSTITUTE(F$1,"standard",""),"|Float",""),ChapterTable!$1:$1,0),0)*ChapterTable!$P$17,
  IF(AND($A2282=0,$B2282=0),
    F2283,
  IF($B2282=0,
    VLOOKUP($A2282,ChapterTable!$1:$1048576,MATCH("최종"&amp;SUBSTITUTE(SUBSTITUTE(F$1,"standard",""),"|Float",""),ChapterTable!$1:$1,0),0),
  IF($B2282=1,
    IF($L2282=FALSE,
      VLOOKUP($A2282,ChapterTable!$1:$1048576,MATCH("최종"&amp;SUBSTITUTE(SUBSTITUTE(F$1,"standard",""),"|Float",""),ChapterTable!$1:$1,0),0),
      VLOOKUP($A2282-ChapterTable!$P$11,ChapterTable!$1:$1048576,MATCH("최종"&amp;SUBSTITUTE(SUBSTITUTE(F$1,"standard",""),"|Float",""),ChapterTable!$1:$1,0),0)*ChapterTable!$P$14
    ),
  OFFSET(F2282,-$B2282+IF($L2282,1,0),0)*
    (VLOOKUP(SUBSTITUTE(SUBSTITUTE(F$1,"standard",""),"|Float","")&amp;IF(OR($L2282=TRUE,$A2282=0,MOD($A2282,ChapterTable!$R$20)&lt;&gt;0),"","보스")&amp;"인게임누적곱배수",ChapterTable!$R:$S,2,0)^D2282
    +VLOOKUP(SUBSTITUTE(SUBSTITUTE(F$1,"standard",""),"|Float","")&amp;IF(OR($L2282=TRUE,$A2282=0,MOD($A2282,ChapterTable!$R$20)&lt;&gt;0),"","보스")&amp;"인게임누적합배수",ChapterTable!$R:$S,2,0)*D2282)
  )
  )
  )
)</f>
        <v>372844.41086018085</v>
      </c>
      <c r="G2282" t="s">
        <v>715</v>
      </c>
      <c r="J2282" t="str">
        <f>IF(ISBLANK(I2282),"",
IFERROR(VLOOKUP(I2282,[1]StringTable!$1:$1048576,MATCH("kor|String",[1]StringTable!$1:$1,0),0),
"스트링없음"))</f>
        <v/>
      </c>
      <c r="L2282" t="b">
        <v>1</v>
      </c>
      <c r="N2282" t="str">
        <f>IF(ISBLANK(M2282),"",IF(ISERROR(VLOOKUP(M2282,MapTable!$A:$A,1,0)),"맵없음",""))</f>
        <v/>
      </c>
      <c r="O2282">
        <f t="shared" si="254"/>
        <v>5</v>
      </c>
      <c r="Q2282">
        <f t="shared" si="255"/>
        <v>5</v>
      </c>
      <c r="R2282" t="b">
        <f t="shared" ca="1" si="256"/>
        <v>1</v>
      </c>
      <c r="T2282" t="b">
        <f t="shared" ca="1" si="257"/>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260"/>
        <v>0.2</v>
      </c>
      <c r="AJ2282">
        <f t="shared" si="258"/>
        <v>0.27466666000000001</v>
      </c>
      <c r="AK2282">
        <f t="shared" si="259"/>
        <v>1</v>
      </c>
      <c r="AL2282">
        <f t="shared" si="261"/>
        <v>8</v>
      </c>
    </row>
    <row r="2283" spans="1:38" hidden="1" x14ac:dyDescent="0.3">
      <c r="A2283">
        <v>23</v>
      </c>
      <c r="B2283">
        <v>42</v>
      </c>
      <c r="C2283">
        <f>IF(OR($L2283=TRUE,$A2283=0,MOD($A2283,ChapterTable!$R$20)&lt;&gt;0),
MAX(0,INT(($B2283+ChapterTable!$P$26+VLOOKUP(SUBSTITUTE(C$1,"성장단계","")&amp;"단계오프셋",ChapterTable!$R:$S,2,0))/ChapterTable!$P$23)),
MAX(0,INT(($B2283+ChapterTable!$R$26+VLOOKUP(SUBSTITUTE(C$1,"성장단계","")&amp;"보스단계오프셋",ChapterTable!$R:$S,2,0))/ChapterTable!$R$23)))</f>
        <v>4</v>
      </c>
      <c r="D2283">
        <f>IF(OR($L2283=TRUE,$A2283=0,MOD($A2283,ChapterTable!$R$20)&lt;&gt;0),
MAX(0,INT(($B2283+ChapterTable!$P$26+VLOOKUP(SUBSTITUTE(D$1,"성장단계","")&amp;"단계오프셋",ChapterTable!$R:$S,2,0))/ChapterTable!$P$23)),
MAX(0,INT(($B2283+ChapterTable!$R$26+VLOOKUP(SUBSTITUTE(D$1,"성장단계","")&amp;"보스단계오프셋",ChapterTable!$R:$S,2,0))/ChapterTable!$R$23)))</f>
        <v>4</v>
      </c>
      <c r="E2283" s="1">
        <f ca="1">IF(AND($A2283=0,$B2283=1),
    VLOOKUP(1,ChapterTable!$1:$1048576,MATCH("최종"&amp;SUBSTITUTE(SUBSTITUTE(E$1,"standard",""),"|Float",""),ChapterTable!$1:$1,0),0)*ChapterTable!$P$17,
  IF(AND($A2283=0,$B2283=0),
    E2284,
  IF($B2283=0,
    VLOOKUP($A2283,ChapterTable!$1:$1048576,MATCH("최종"&amp;SUBSTITUTE(SUBSTITUTE(E$1,"standard",""),"|Float",""),ChapterTable!$1:$1,0),0),
  IF($B2283=1,
    IF($L2283=FALSE,
      VLOOKUP($A2283,ChapterTable!$1:$1048576,MATCH("최종"&amp;SUBSTITUTE(SUBSTITUTE(E$1,"standard",""),"|Float",""),ChapterTable!$1:$1,0),0),
      VLOOKUP($A2283-ChapterTable!$P$11,ChapterTable!$1:$1048576,MATCH("최종"&amp;SUBSTITUTE(SUBSTITUTE(E$1,"standard",""),"|Float",""),ChapterTable!$1:$1,0),0)*ChapterTable!$P$14
    ),
  OFFSET(E2283,-$B2283+IF($L2283,1,0),0)*IF($B2283&gt;OFFSET($B2283,1,0),ChapterTable!$R$17,1)*
    (VLOOKUP(SUBSTITUTE(SUBSTITUTE(E$1,"standard",""),"|Float","")&amp;IF(OR($L2283=TRUE,$A2283=0,MOD($A2283,ChapterTable!$R$20)&lt;&gt;0),"","보스")&amp;"인게임누적곱배수",ChapterTable!$R:$S,2,0)^C2283
    +VLOOKUP(SUBSTITUTE(SUBSTITUTE(E$1,"standard",""),"|Float","")&amp;IF(OR($L2283=TRUE,$A2283=0,MOD($A2283,ChapterTable!$R$20)&lt;&gt;0),"","보스")&amp;"인게임누적합배수",ChapterTable!$R:$S,2,0)*C2283)
  )
  )
  )
)</f>
        <v>1238990.657627678</v>
      </c>
      <c r="F2283" s="1">
        <f ca="1">IF(AND($A2283=0,$B2283=1),
    VLOOKUP(1,ChapterTable!$1:$1048576,MATCH("최종"&amp;SUBSTITUTE(SUBSTITUTE(F$1,"standard",""),"|Float",""),ChapterTable!$1:$1,0),0)*ChapterTable!$P$17,
  IF(AND($A2283=0,$B2283=0),
    F2284,
  IF($B2283=0,
    VLOOKUP($A2283,ChapterTable!$1:$1048576,MATCH("최종"&amp;SUBSTITUTE(SUBSTITUTE(F$1,"standard",""),"|Float",""),ChapterTable!$1:$1,0),0),
  IF($B2283=1,
    IF($L2283=FALSE,
      VLOOKUP($A2283,ChapterTable!$1:$1048576,MATCH("최종"&amp;SUBSTITUTE(SUBSTITUTE(F$1,"standard",""),"|Float",""),ChapterTable!$1:$1,0),0),
      VLOOKUP($A2283-ChapterTable!$P$11,ChapterTable!$1:$1048576,MATCH("최종"&amp;SUBSTITUTE(SUBSTITUTE(F$1,"standard",""),"|Float",""),ChapterTable!$1:$1,0),0)*ChapterTable!$P$14
    ),
  OFFSET(F2283,-$B2283+IF($L2283,1,0),0)*
    (VLOOKUP(SUBSTITUTE(SUBSTITUTE(F$1,"standard",""),"|Float","")&amp;IF(OR($L2283=TRUE,$A2283=0,MOD($A2283,ChapterTable!$R$20)&lt;&gt;0),"","보스")&amp;"인게임누적곱배수",ChapterTable!$R:$S,2,0)^D2283
    +VLOOKUP(SUBSTITUTE(SUBSTITUTE(F$1,"standard",""),"|Float","")&amp;IF(OR($L2283=TRUE,$A2283=0,MOD($A2283,ChapterTable!$R$20)&lt;&gt;0),"","보스")&amp;"인게임누적합배수",ChapterTable!$R:$S,2,0)*D2283)
  )
  )
  )
)</f>
        <v>372844.41086018085</v>
      </c>
      <c r="G2283" t="s">
        <v>715</v>
      </c>
      <c r="J2283" t="str">
        <f>IF(ISBLANK(I2283),"",
IFERROR(VLOOKUP(I2283,[1]StringTable!$1:$1048576,MATCH("kor|String",[1]StringTable!$1:$1,0),0),
"스트링없음"))</f>
        <v/>
      </c>
      <c r="L2283" t="b">
        <v>1</v>
      </c>
      <c r="N2283" t="str">
        <f>IF(ISBLANK(M2283),"",IF(ISERROR(VLOOKUP(M2283,MapTable!$A:$A,1,0)),"맵없음",""))</f>
        <v/>
      </c>
      <c r="O2283">
        <f t="shared" si="254"/>
        <v>5</v>
      </c>
      <c r="Q2283">
        <f t="shared" si="255"/>
        <v>5</v>
      </c>
      <c r="R2283" t="b">
        <f t="shared" ca="1" si="256"/>
        <v>1</v>
      </c>
      <c r="T2283" t="b">
        <f t="shared" ca="1" si="257"/>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260"/>
        <v>0.2</v>
      </c>
      <c r="AJ2283">
        <f t="shared" si="258"/>
        <v>0.27466666000000001</v>
      </c>
      <c r="AK2283">
        <f t="shared" si="259"/>
        <v>1</v>
      </c>
      <c r="AL2283">
        <f t="shared" si="261"/>
        <v>8</v>
      </c>
    </row>
    <row r="2284" spans="1:38" hidden="1" x14ac:dyDescent="0.3">
      <c r="A2284">
        <v>23</v>
      </c>
      <c r="B2284">
        <v>43</v>
      </c>
      <c r="C2284">
        <f>IF(OR($L2284=TRUE,$A2284=0,MOD($A2284,ChapterTable!$R$20)&lt;&gt;0),
MAX(0,INT(($B2284+ChapterTable!$P$26+VLOOKUP(SUBSTITUTE(C$1,"성장단계","")&amp;"단계오프셋",ChapterTable!$R:$S,2,0))/ChapterTable!$P$23)),
MAX(0,INT(($B2284+ChapterTable!$R$26+VLOOKUP(SUBSTITUTE(C$1,"성장단계","")&amp;"보스단계오프셋",ChapterTable!$R:$S,2,0))/ChapterTable!$R$23)))</f>
        <v>4</v>
      </c>
      <c r="D2284">
        <f>IF(OR($L2284=TRUE,$A2284=0,MOD($A2284,ChapterTable!$R$20)&lt;&gt;0),
MAX(0,INT(($B2284+ChapterTable!$P$26+VLOOKUP(SUBSTITUTE(D$1,"성장단계","")&amp;"단계오프셋",ChapterTable!$R:$S,2,0))/ChapterTable!$P$23)),
MAX(0,INT(($B2284+ChapterTable!$R$26+VLOOKUP(SUBSTITUTE(D$1,"성장단계","")&amp;"보스단계오프셋",ChapterTable!$R:$S,2,0))/ChapterTable!$R$23)))</f>
        <v>4</v>
      </c>
      <c r="E2284" s="1">
        <f ca="1">IF(AND($A2284=0,$B2284=1),
    VLOOKUP(1,ChapterTable!$1:$1048576,MATCH("최종"&amp;SUBSTITUTE(SUBSTITUTE(E$1,"standard",""),"|Float",""),ChapterTable!$1:$1,0),0)*ChapterTable!$P$17,
  IF(AND($A2284=0,$B2284=0),
    E2285,
  IF($B2284=0,
    VLOOKUP($A2284,ChapterTable!$1:$1048576,MATCH("최종"&amp;SUBSTITUTE(SUBSTITUTE(E$1,"standard",""),"|Float",""),ChapterTable!$1:$1,0),0),
  IF($B2284=1,
    IF($L2284=FALSE,
      VLOOKUP($A2284,ChapterTable!$1:$1048576,MATCH("최종"&amp;SUBSTITUTE(SUBSTITUTE(E$1,"standard",""),"|Float",""),ChapterTable!$1:$1,0),0),
      VLOOKUP($A2284-ChapterTable!$P$11,ChapterTable!$1:$1048576,MATCH("최종"&amp;SUBSTITUTE(SUBSTITUTE(E$1,"standard",""),"|Float",""),ChapterTable!$1:$1,0),0)*ChapterTable!$P$14
    ),
  OFFSET(E2284,-$B2284+IF($L2284,1,0),0)*IF($B2284&gt;OFFSET($B2284,1,0),ChapterTable!$R$17,1)*
    (VLOOKUP(SUBSTITUTE(SUBSTITUTE(E$1,"standard",""),"|Float","")&amp;IF(OR($L2284=TRUE,$A2284=0,MOD($A2284,ChapterTable!$R$20)&lt;&gt;0),"","보스")&amp;"인게임누적곱배수",ChapterTable!$R:$S,2,0)^C2284
    +VLOOKUP(SUBSTITUTE(SUBSTITUTE(E$1,"standard",""),"|Float","")&amp;IF(OR($L2284=TRUE,$A2284=0,MOD($A2284,ChapterTable!$R$20)&lt;&gt;0),"","보스")&amp;"인게임누적합배수",ChapterTable!$R:$S,2,0)*C2284)
  )
  )
  )
)</f>
        <v>1238990.657627678</v>
      </c>
      <c r="F2284" s="1">
        <f ca="1">IF(AND($A2284=0,$B2284=1),
    VLOOKUP(1,ChapterTable!$1:$1048576,MATCH("최종"&amp;SUBSTITUTE(SUBSTITUTE(F$1,"standard",""),"|Float",""),ChapterTable!$1:$1,0),0)*ChapterTable!$P$17,
  IF(AND($A2284=0,$B2284=0),
    F2285,
  IF($B2284=0,
    VLOOKUP($A2284,ChapterTable!$1:$1048576,MATCH("최종"&amp;SUBSTITUTE(SUBSTITUTE(F$1,"standard",""),"|Float",""),ChapterTable!$1:$1,0),0),
  IF($B2284=1,
    IF($L2284=FALSE,
      VLOOKUP($A2284,ChapterTable!$1:$1048576,MATCH("최종"&amp;SUBSTITUTE(SUBSTITUTE(F$1,"standard",""),"|Float",""),ChapterTable!$1:$1,0),0),
      VLOOKUP($A2284-ChapterTable!$P$11,ChapterTable!$1:$1048576,MATCH("최종"&amp;SUBSTITUTE(SUBSTITUTE(F$1,"standard",""),"|Float",""),ChapterTable!$1:$1,0),0)*ChapterTable!$P$14
    ),
  OFFSET(F2284,-$B2284+IF($L2284,1,0),0)*
    (VLOOKUP(SUBSTITUTE(SUBSTITUTE(F$1,"standard",""),"|Float","")&amp;IF(OR($L2284=TRUE,$A2284=0,MOD($A2284,ChapterTable!$R$20)&lt;&gt;0),"","보스")&amp;"인게임누적곱배수",ChapterTable!$R:$S,2,0)^D2284
    +VLOOKUP(SUBSTITUTE(SUBSTITUTE(F$1,"standard",""),"|Float","")&amp;IF(OR($L2284=TRUE,$A2284=0,MOD($A2284,ChapterTable!$R$20)&lt;&gt;0),"","보스")&amp;"인게임누적합배수",ChapterTable!$R:$S,2,0)*D2284)
  )
  )
  )
)</f>
        <v>372844.41086018085</v>
      </c>
      <c r="G2284" t="s">
        <v>715</v>
      </c>
      <c r="J2284" t="str">
        <f>IF(ISBLANK(I2284),"",
IFERROR(VLOOKUP(I2284,[1]StringTable!$1:$1048576,MATCH("kor|String",[1]StringTable!$1:$1,0),0),
"스트링없음"))</f>
        <v/>
      </c>
      <c r="L2284" t="b">
        <v>1</v>
      </c>
      <c r="N2284" t="str">
        <f>IF(ISBLANK(M2284),"",IF(ISERROR(VLOOKUP(M2284,MapTable!$A:$A,1,0)),"맵없음",""))</f>
        <v/>
      </c>
      <c r="O2284">
        <f t="shared" si="254"/>
        <v>5</v>
      </c>
      <c r="Q2284">
        <f t="shared" si="255"/>
        <v>5</v>
      </c>
      <c r="R2284" t="b">
        <f t="shared" ca="1" si="256"/>
        <v>1</v>
      </c>
      <c r="T2284" t="b">
        <f t="shared" ca="1" si="257"/>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260"/>
        <v>0.2</v>
      </c>
      <c r="AJ2284">
        <f t="shared" si="258"/>
        <v>0.27466666000000001</v>
      </c>
      <c r="AK2284">
        <f t="shared" si="259"/>
        <v>1</v>
      </c>
      <c r="AL2284">
        <f t="shared" si="261"/>
        <v>8</v>
      </c>
    </row>
    <row r="2285" spans="1:38" hidden="1" x14ac:dyDescent="0.3">
      <c r="A2285">
        <v>23</v>
      </c>
      <c r="B2285">
        <v>44</v>
      </c>
      <c r="C2285">
        <f>IF(OR($L2285=TRUE,$A2285=0,MOD($A2285,ChapterTable!$R$20)&lt;&gt;0),
MAX(0,INT(($B2285+ChapterTable!$P$26+VLOOKUP(SUBSTITUTE(C$1,"성장단계","")&amp;"단계오프셋",ChapterTable!$R:$S,2,0))/ChapterTable!$P$23)),
MAX(0,INT(($B2285+ChapterTable!$R$26+VLOOKUP(SUBSTITUTE(C$1,"성장단계","")&amp;"보스단계오프셋",ChapterTable!$R:$S,2,0))/ChapterTable!$R$23)))</f>
        <v>4</v>
      </c>
      <c r="D2285">
        <f>IF(OR($L2285=TRUE,$A2285=0,MOD($A2285,ChapterTable!$R$20)&lt;&gt;0),
MAX(0,INT(($B2285+ChapterTable!$P$26+VLOOKUP(SUBSTITUTE(D$1,"성장단계","")&amp;"단계오프셋",ChapterTable!$R:$S,2,0))/ChapterTable!$P$23)),
MAX(0,INT(($B2285+ChapterTable!$R$26+VLOOKUP(SUBSTITUTE(D$1,"성장단계","")&amp;"보스단계오프셋",ChapterTable!$R:$S,2,0))/ChapterTable!$R$23)))</f>
        <v>4</v>
      </c>
      <c r="E2285" s="1">
        <f ca="1">IF(AND($A2285=0,$B2285=1),
    VLOOKUP(1,ChapterTable!$1:$1048576,MATCH("최종"&amp;SUBSTITUTE(SUBSTITUTE(E$1,"standard",""),"|Float",""),ChapterTable!$1:$1,0),0)*ChapterTable!$P$17,
  IF(AND($A2285=0,$B2285=0),
    E2286,
  IF($B2285=0,
    VLOOKUP($A2285,ChapterTable!$1:$1048576,MATCH("최종"&amp;SUBSTITUTE(SUBSTITUTE(E$1,"standard",""),"|Float",""),ChapterTable!$1:$1,0),0),
  IF($B2285=1,
    IF($L2285=FALSE,
      VLOOKUP($A2285,ChapterTable!$1:$1048576,MATCH("최종"&amp;SUBSTITUTE(SUBSTITUTE(E$1,"standard",""),"|Float",""),ChapterTable!$1:$1,0),0),
      VLOOKUP($A2285-ChapterTable!$P$11,ChapterTable!$1:$1048576,MATCH("최종"&amp;SUBSTITUTE(SUBSTITUTE(E$1,"standard",""),"|Float",""),ChapterTable!$1:$1,0),0)*ChapterTable!$P$14
    ),
  OFFSET(E2285,-$B2285+IF($L2285,1,0),0)*IF($B2285&gt;OFFSET($B2285,1,0),ChapterTable!$R$17,1)*
    (VLOOKUP(SUBSTITUTE(SUBSTITUTE(E$1,"standard",""),"|Float","")&amp;IF(OR($L2285=TRUE,$A2285=0,MOD($A2285,ChapterTable!$R$20)&lt;&gt;0),"","보스")&amp;"인게임누적곱배수",ChapterTable!$R:$S,2,0)^C2285
    +VLOOKUP(SUBSTITUTE(SUBSTITUTE(E$1,"standard",""),"|Float","")&amp;IF(OR($L2285=TRUE,$A2285=0,MOD($A2285,ChapterTable!$R$20)&lt;&gt;0),"","보스")&amp;"인게임누적합배수",ChapterTable!$R:$S,2,0)*C2285)
  )
  )
  )
)</f>
        <v>1238990.657627678</v>
      </c>
      <c r="F2285" s="1">
        <f ca="1">IF(AND($A2285=0,$B2285=1),
    VLOOKUP(1,ChapterTable!$1:$1048576,MATCH("최종"&amp;SUBSTITUTE(SUBSTITUTE(F$1,"standard",""),"|Float",""),ChapterTable!$1:$1,0),0)*ChapterTable!$P$17,
  IF(AND($A2285=0,$B2285=0),
    F2286,
  IF($B2285=0,
    VLOOKUP($A2285,ChapterTable!$1:$1048576,MATCH("최종"&amp;SUBSTITUTE(SUBSTITUTE(F$1,"standard",""),"|Float",""),ChapterTable!$1:$1,0),0),
  IF($B2285=1,
    IF($L2285=FALSE,
      VLOOKUP($A2285,ChapterTable!$1:$1048576,MATCH("최종"&amp;SUBSTITUTE(SUBSTITUTE(F$1,"standard",""),"|Float",""),ChapterTable!$1:$1,0),0),
      VLOOKUP($A2285-ChapterTable!$P$11,ChapterTable!$1:$1048576,MATCH("최종"&amp;SUBSTITUTE(SUBSTITUTE(F$1,"standard",""),"|Float",""),ChapterTable!$1:$1,0),0)*ChapterTable!$P$14
    ),
  OFFSET(F2285,-$B2285+IF($L2285,1,0),0)*
    (VLOOKUP(SUBSTITUTE(SUBSTITUTE(F$1,"standard",""),"|Float","")&amp;IF(OR($L2285=TRUE,$A2285=0,MOD($A2285,ChapterTable!$R$20)&lt;&gt;0),"","보스")&amp;"인게임누적곱배수",ChapterTable!$R:$S,2,0)^D2285
    +VLOOKUP(SUBSTITUTE(SUBSTITUTE(F$1,"standard",""),"|Float","")&amp;IF(OR($L2285=TRUE,$A2285=0,MOD($A2285,ChapterTable!$R$20)&lt;&gt;0),"","보스")&amp;"인게임누적합배수",ChapterTable!$R:$S,2,0)*D2285)
  )
  )
  )
)</f>
        <v>372844.41086018085</v>
      </c>
      <c r="G2285" t="s">
        <v>715</v>
      </c>
      <c r="J2285" t="str">
        <f>IF(ISBLANK(I2285),"",
IFERROR(VLOOKUP(I2285,[1]StringTable!$1:$1048576,MATCH("kor|String",[1]StringTable!$1:$1,0),0),
"스트링없음"))</f>
        <v/>
      </c>
      <c r="L2285" t="b">
        <v>1</v>
      </c>
      <c r="N2285" t="str">
        <f>IF(ISBLANK(M2285),"",IF(ISERROR(VLOOKUP(M2285,MapTable!$A:$A,1,0)),"맵없음",""))</f>
        <v/>
      </c>
      <c r="O2285">
        <f t="shared" si="254"/>
        <v>5</v>
      </c>
      <c r="Q2285">
        <f t="shared" si="255"/>
        <v>5</v>
      </c>
      <c r="R2285" t="b">
        <f t="shared" ca="1" si="256"/>
        <v>1</v>
      </c>
      <c r="T2285" t="b">
        <f t="shared" ca="1" si="257"/>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260"/>
        <v>0.2</v>
      </c>
      <c r="AJ2285">
        <f t="shared" si="258"/>
        <v>0.27466666000000001</v>
      </c>
      <c r="AK2285">
        <f t="shared" si="259"/>
        <v>1</v>
      </c>
      <c r="AL2285">
        <f t="shared" si="261"/>
        <v>8</v>
      </c>
    </row>
    <row r="2286" spans="1:38" hidden="1" x14ac:dyDescent="0.3">
      <c r="A2286">
        <v>23</v>
      </c>
      <c r="B2286">
        <v>45</v>
      </c>
      <c r="C2286">
        <f>IF(OR($L2286=TRUE,$A2286=0,MOD($A2286,ChapterTable!$R$20)&lt;&gt;0),
MAX(0,INT(($B2286+ChapterTable!$P$26+VLOOKUP(SUBSTITUTE(C$1,"성장단계","")&amp;"단계오프셋",ChapterTable!$R:$S,2,0))/ChapterTable!$P$23)),
MAX(0,INT(($B2286+ChapterTable!$R$26+VLOOKUP(SUBSTITUTE(C$1,"성장단계","")&amp;"보스단계오프셋",ChapterTable!$R:$S,2,0))/ChapterTable!$R$23)))</f>
        <v>4</v>
      </c>
      <c r="D2286">
        <f>IF(OR($L2286=TRUE,$A2286=0,MOD($A2286,ChapterTable!$R$20)&lt;&gt;0),
MAX(0,INT(($B2286+ChapterTable!$P$26+VLOOKUP(SUBSTITUTE(D$1,"성장단계","")&amp;"단계오프셋",ChapterTable!$R:$S,2,0))/ChapterTable!$P$23)),
MAX(0,INT(($B2286+ChapterTable!$R$26+VLOOKUP(SUBSTITUTE(D$1,"성장단계","")&amp;"보스단계오프셋",ChapterTable!$R:$S,2,0))/ChapterTable!$R$23)))</f>
        <v>4</v>
      </c>
      <c r="E2286" s="1">
        <f ca="1">IF(AND($A2286=0,$B2286=1),
    VLOOKUP(1,ChapterTable!$1:$1048576,MATCH("최종"&amp;SUBSTITUTE(SUBSTITUTE(E$1,"standard",""),"|Float",""),ChapterTable!$1:$1,0),0)*ChapterTable!$P$17,
  IF(AND($A2286=0,$B2286=0),
    E2287,
  IF($B2286=0,
    VLOOKUP($A2286,ChapterTable!$1:$1048576,MATCH("최종"&amp;SUBSTITUTE(SUBSTITUTE(E$1,"standard",""),"|Float",""),ChapterTable!$1:$1,0),0),
  IF($B2286=1,
    IF($L2286=FALSE,
      VLOOKUP($A2286,ChapterTable!$1:$1048576,MATCH("최종"&amp;SUBSTITUTE(SUBSTITUTE(E$1,"standard",""),"|Float",""),ChapterTable!$1:$1,0),0),
      VLOOKUP($A2286-ChapterTable!$P$11,ChapterTable!$1:$1048576,MATCH("최종"&amp;SUBSTITUTE(SUBSTITUTE(E$1,"standard",""),"|Float",""),ChapterTable!$1:$1,0),0)*ChapterTable!$P$14
    ),
  OFFSET(E2286,-$B2286+IF($L2286,1,0),0)*IF($B2286&gt;OFFSET($B2286,1,0),ChapterTable!$R$17,1)*
    (VLOOKUP(SUBSTITUTE(SUBSTITUTE(E$1,"standard",""),"|Float","")&amp;IF(OR($L2286=TRUE,$A2286=0,MOD($A2286,ChapterTable!$R$20)&lt;&gt;0),"","보스")&amp;"인게임누적곱배수",ChapterTable!$R:$S,2,0)^C2286
    +VLOOKUP(SUBSTITUTE(SUBSTITUTE(E$1,"standard",""),"|Float","")&amp;IF(OR($L2286=TRUE,$A2286=0,MOD($A2286,ChapterTable!$R$20)&lt;&gt;0),"","보스")&amp;"인게임누적합배수",ChapterTable!$R:$S,2,0)*C2286)
  )
  )
  )
)</f>
        <v>1238990.657627678</v>
      </c>
      <c r="F2286" s="1">
        <f ca="1">IF(AND($A2286=0,$B2286=1),
    VLOOKUP(1,ChapterTable!$1:$1048576,MATCH("최종"&amp;SUBSTITUTE(SUBSTITUTE(F$1,"standard",""),"|Float",""),ChapterTable!$1:$1,0),0)*ChapterTable!$P$17,
  IF(AND($A2286=0,$B2286=0),
    F2287,
  IF($B2286=0,
    VLOOKUP($A2286,ChapterTable!$1:$1048576,MATCH("최종"&amp;SUBSTITUTE(SUBSTITUTE(F$1,"standard",""),"|Float",""),ChapterTable!$1:$1,0),0),
  IF($B2286=1,
    IF($L2286=FALSE,
      VLOOKUP($A2286,ChapterTable!$1:$1048576,MATCH("최종"&amp;SUBSTITUTE(SUBSTITUTE(F$1,"standard",""),"|Float",""),ChapterTable!$1:$1,0),0),
      VLOOKUP($A2286-ChapterTable!$P$11,ChapterTable!$1:$1048576,MATCH("최종"&amp;SUBSTITUTE(SUBSTITUTE(F$1,"standard",""),"|Float",""),ChapterTable!$1:$1,0),0)*ChapterTable!$P$14
    ),
  OFFSET(F2286,-$B2286+IF($L2286,1,0),0)*
    (VLOOKUP(SUBSTITUTE(SUBSTITUTE(F$1,"standard",""),"|Float","")&amp;IF(OR($L2286=TRUE,$A2286=0,MOD($A2286,ChapterTable!$R$20)&lt;&gt;0),"","보스")&amp;"인게임누적곱배수",ChapterTable!$R:$S,2,0)^D2286
    +VLOOKUP(SUBSTITUTE(SUBSTITUTE(F$1,"standard",""),"|Float","")&amp;IF(OR($L2286=TRUE,$A2286=0,MOD($A2286,ChapterTable!$R$20)&lt;&gt;0),"","보스")&amp;"인게임누적합배수",ChapterTable!$R:$S,2,0)*D2286)
  )
  )
  )
)</f>
        <v>372844.41086018085</v>
      </c>
      <c r="G2286" t="s">
        <v>715</v>
      </c>
      <c r="J2286" t="str">
        <f>IF(ISBLANK(I2286),"",
IFERROR(VLOOKUP(I2286,[1]StringTable!$1:$1048576,MATCH("kor|String",[1]StringTable!$1:$1,0),0),
"스트링없음"))</f>
        <v/>
      </c>
      <c r="L2286" t="b">
        <v>1</v>
      </c>
      <c r="N2286" t="str">
        <f>IF(ISBLANK(M2286),"",IF(ISERROR(VLOOKUP(M2286,MapTable!$A:$A,1,0)),"맵없음",""))</f>
        <v/>
      </c>
      <c r="O2286">
        <f t="shared" si="254"/>
        <v>11</v>
      </c>
      <c r="Q2286">
        <f t="shared" si="255"/>
        <v>11</v>
      </c>
      <c r="R2286" t="b">
        <f t="shared" ca="1" si="256"/>
        <v>1</v>
      </c>
      <c r="T2286" t="b">
        <f t="shared" ca="1" si="257"/>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260"/>
        <v>0.2</v>
      </c>
      <c r="AJ2286">
        <f t="shared" si="258"/>
        <v>0.27466666000000001</v>
      </c>
      <c r="AK2286">
        <f t="shared" si="259"/>
        <v>1</v>
      </c>
      <c r="AL2286">
        <f t="shared" si="261"/>
        <v>8</v>
      </c>
    </row>
    <row r="2287" spans="1:38" hidden="1" x14ac:dyDescent="0.3">
      <c r="A2287">
        <v>23</v>
      </c>
      <c r="B2287">
        <v>46</v>
      </c>
      <c r="C2287">
        <f>IF(OR($L2287=TRUE,$A2287=0,MOD($A2287,ChapterTable!$R$20)&lt;&gt;0),
MAX(0,INT(($B2287+ChapterTable!$P$26+VLOOKUP(SUBSTITUTE(C$1,"성장단계","")&amp;"단계오프셋",ChapterTable!$R:$S,2,0))/ChapterTable!$P$23)),
MAX(0,INT(($B2287+ChapterTable!$R$26+VLOOKUP(SUBSTITUTE(C$1,"성장단계","")&amp;"보스단계오프셋",ChapterTable!$R:$S,2,0))/ChapterTable!$R$23)))</f>
        <v>5</v>
      </c>
      <c r="D2287">
        <f>IF(OR($L2287=TRUE,$A2287=0,MOD($A2287,ChapterTable!$R$20)&lt;&gt;0),
MAX(0,INT(($B2287+ChapterTable!$P$26+VLOOKUP(SUBSTITUTE(D$1,"성장단계","")&amp;"단계오프셋",ChapterTable!$R:$S,2,0))/ChapterTable!$P$23)),
MAX(0,INT(($B2287+ChapterTable!$R$26+VLOOKUP(SUBSTITUTE(D$1,"성장단계","")&amp;"보스단계오프셋",ChapterTable!$R:$S,2,0))/ChapterTable!$R$23)))</f>
        <v>4</v>
      </c>
      <c r="E2287" s="1">
        <f ca="1">IF(AND($A2287=0,$B2287=1),
    VLOOKUP(1,ChapterTable!$1:$1048576,MATCH("최종"&amp;SUBSTITUTE(SUBSTITUTE(E$1,"standard",""),"|Float",""),ChapterTable!$1:$1,0),0)*ChapterTable!$P$17,
  IF(AND($A2287=0,$B2287=0),
    E2288,
  IF($B2287=0,
    VLOOKUP($A2287,ChapterTable!$1:$1048576,MATCH("최종"&amp;SUBSTITUTE(SUBSTITUTE(E$1,"standard",""),"|Float",""),ChapterTable!$1:$1,0),0),
  IF($B2287=1,
    IF($L2287=FALSE,
      VLOOKUP($A2287,ChapterTable!$1:$1048576,MATCH("최종"&amp;SUBSTITUTE(SUBSTITUTE(E$1,"standard",""),"|Float",""),ChapterTable!$1:$1,0),0),
      VLOOKUP($A2287-ChapterTable!$P$11,ChapterTable!$1:$1048576,MATCH("최종"&amp;SUBSTITUTE(SUBSTITUTE(E$1,"standard",""),"|Float",""),ChapterTable!$1:$1,0),0)*ChapterTable!$P$14
    ),
  OFFSET(E2287,-$B2287+IF($L2287,1,0),0)*IF($B2287&gt;OFFSET($B2287,1,0),ChapterTable!$R$17,1)*
    (VLOOKUP(SUBSTITUTE(SUBSTITUTE(E$1,"standard",""),"|Float","")&amp;IF(OR($L2287=TRUE,$A2287=0,MOD($A2287,ChapterTable!$R$20)&lt;&gt;0),"","보스")&amp;"인게임누적곱배수",ChapterTable!$R:$S,2,0)^C2287
    +VLOOKUP(SUBSTITUTE(SUBSTITUTE(E$1,"standard",""),"|Float","")&amp;IF(OR($L2287=TRUE,$A2287=0,MOD($A2287,ChapterTable!$R$20)&lt;&gt;0),"","보스")&amp;"인게임누적합배수",ChapterTable!$R:$S,2,0)*C2287)
  )
  )
  )
)</f>
        <v>1376656.2862529755</v>
      </c>
      <c r="F2287" s="1">
        <f ca="1">IF(AND($A2287=0,$B2287=1),
    VLOOKUP(1,ChapterTable!$1:$1048576,MATCH("최종"&amp;SUBSTITUTE(SUBSTITUTE(F$1,"standard",""),"|Float",""),ChapterTable!$1:$1,0),0)*ChapterTable!$P$17,
  IF(AND($A2287=0,$B2287=0),
    F2288,
  IF($B2287=0,
    VLOOKUP($A2287,ChapterTable!$1:$1048576,MATCH("최종"&amp;SUBSTITUTE(SUBSTITUTE(F$1,"standard",""),"|Float",""),ChapterTable!$1:$1,0),0),
  IF($B2287=1,
    IF($L2287=FALSE,
      VLOOKUP($A2287,ChapterTable!$1:$1048576,MATCH("최종"&amp;SUBSTITUTE(SUBSTITUTE(F$1,"standard",""),"|Float",""),ChapterTable!$1:$1,0),0),
      VLOOKUP($A2287-ChapterTable!$P$11,ChapterTable!$1:$1048576,MATCH("최종"&amp;SUBSTITUTE(SUBSTITUTE(F$1,"standard",""),"|Float",""),ChapterTable!$1:$1,0),0)*ChapterTable!$P$14
    ),
  OFFSET(F2287,-$B2287+IF($L2287,1,0),0)*
    (VLOOKUP(SUBSTITUTE(SUBSTITUTE(F$1,"standard",""),"|Float","")&amp;IF(OR($L2287=TRUE,$A2287=0,MOD($A2287,ChapterTable!$R$20)&lt;&gt;0),"","보스")&amp;"인게임누적곱배수",ChapterTable!$R:$S,2,0)^D2287
    +VLOOKUP(SUBSTITUTE(SUBSTITUTE(F$1,"standard",""),"|Float","")&amp;IF(OR($L2287=TRUE,$A2287=0,MOD($A2287,ChapterTable!$R$20)&lt;&gt;0),"","보스")&amp;"인게임누적합배수",ChapterTable!$R:$S,2,0)*D2287)
  )
  )
  )
)</f>
        <v>372844.41086018085</v>
      </c>
      <c r="G2287" t="s">
        <v>715</v>
      </c>
      <c r="J2287" t="str">
        <f>IF(ISBLANK(I2287),"",
IFERROR(VLOOKUP(I2287,[1]StringTable!$1:$1048576,MATCH("kor|String",[1]StringTable!$1:$1,0),0),
"스트링없음"))</f>
        <v/>
      </c>
      <c r="L2287" t="b">
        <v>1</v>
      </c>
      <c r="N2287" t="str">
        <f>IF(ISBLANK(M2287),"",IF(ISERROR(VLOOKUP(M2287,MapTable!$A:$A,1,0)),"맵없음",""))</f>
        <v/>
      </c>
      <c r="O2287">
        <f t="shared" si="254"/>
        <v>5</v>
      </c>
      <c r="Q2287">
        <f t="shared" si="255"/>
        <v>5</v>
      </c>
      <c r="R2287" t="b">
        <f t="shared" ca="1" si="256"/>
        <v>1</v>
      </c>
      <c r="T2287" t="b">
        <f t="shared" ca="1" si="257"/>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260"/>
        <v>0.2</v>
      </c>
      <c r="AJ2287">
        <f t="shared" si="258"/>
        <v>0.27466666000000001</v>
      </c>
      <c r="AK2287">
        <f t="shared" si="259"/>
        <v>1</v>
      </c>
      <c r="AL2287">
        <f t="shared" si="261"/>
        <v>8</v>
      </c>
    </row>
    <row r="2288" spans="1:38" hidden="1" x14ac:dyDescent="0.3">
      <c r="A2288">
        <v>23</v>
      </c>
      <c r="B2288">
        <v>47</v>
      </c>
      <c r="C2288">
        <f>IF(OR($L2288=TRUE,$A2288=0,MOD($A2288,ChapterTable!$R$20)&lt;&gt;0),
MAX(0,INT(($B2288+ChapterTable!$P$26+VLOOKUP(SUBSTITUTE(C$1,"성장단계","")&amp;"단계오프셋",ChapterTable!$R:$S,2,0))/ChapterTable!$P$23)),
MAX(0,INT(($B2288+ChapterTable!$R$26+VLOOKUP(SUBSTITUTE(C$1,"성장단계","")&amp;"보스단계오프셋",ChapterTable!$R:$S,2,0))/ChapterTable!$R$23)))</f>
        <v>5</v>
      </c>
      <c r="D2288">
        <f>IF(OR($L2288=TRUE,$A2288=0,MOD($A2288,ChapterTable!$R$20)&lt;&gt;0),
MAX(0,INT(($B2288+ChapterTable!$P$26+VLOOKUP(SUBSTITUTE(D$1,"성장단계","")&amp;"단계오프셋",ChapterTable!$R:$S,2,0))/ChapterTable!$P$23)),
MAX(0,INT(($B2288+ChapterTable!$R$26+VLOOKUP(SUBSTITUTE(D$1,"성장단계","")&amp;"보스단계오프셋",ChapterTable!$R:$S,2,0))/ChapterTable!$R$23)))</f>
        <v>4</v>
      </c>
      <c r="E2288" s="1">
        <f ca="1">IF(AND($A2288=0,$B2288=1),
    VLOOKUP(1,ChapterTable!$1:$1048576,MATCH("최종"&amp;SUBSTITUTE(SUBSTITUTE(E$1,"standard",""),"|Float",""),ChapterTable!$1:$1,0),0)*ChapterTable!$P$17,
  IF(AND($A2288=0,$B2288=0),
    E2289,
  IF($B2288=0,
    VLOOKUP($A2288,ChapterTable!$1:$1048576,MATCH("최종"&amp;SUBSTITUTE(SUBSTITUTE(E$1,"standard",""),"|Float",""),ChapterTable!$1:$1,0),0),
  IF($B2288=1,
    IF($L2288=FALSE,
      VLOOKUP($A2288,ChapterTable!$1:$1048576,MATCH("최종"&amp;SUBSTITUTE(SUBSTITUTE(E$1,"standard",""),"|Float",""),ChapterTable!$1:$1,0),0),
      VLOOKUP($A2288-ChapterTable!$P$11,ChapterTable!$1:$1048576,MATCH("최종"&amp;SUBSTITUTE(SUBSTITUTE(E$1,"standard",""),"|Float",""),ChapterTable!$1:$1,0),0)*ChapterTable!$P$14
    ),
  OFFSET(E2288,-$B2288+IF($L2288,1,0),0)*IF($B2288&gt;OFFSET($B2288,1,0),ChapterTable!$R$17,1)*
    (VLOOKUP(SUBSTITUTE(SUBSTITUTE(E$1,"standard",""),"|Float","")&amp;IF(OR($L2288=TRUE,$A2288=0,MOD($A2288,ChapterTable!$R$20)&lt;&gt;0),"","보스")&amp;"인게임누적곱배수",ChapterTable!$R:$S,2,0)^C2288
    +VLOOKUP(SUBSTITUTE(SUBSTITUTE(E$1,"standard",""),"|Float","")&amp;IF(OR($L2288=TRUE,$A2288=0,MOD($A2288,ChapterTable!$R$20)&lt;&gt;0),"","보스")&amp;"인게임누적합배수",ChapterTable!$R:$S,2,0)*C2288)
  )
  )
  )
)</f>
        <v>1376656.2862529755</v>
      </c>
      <c r="F2288" s="1">
        <f ca="1">IF(AND($A2288=0,$B2288=1),
    VLOOKUP(1,ChapterTable!$1:$1048576,MATCH("최종"&amp;SUBSTITUTE(SUBSTITUTE(F$1,"standard",""),"|Float",""),ChapterTable!$1:$1,0),0)*ChapterTable!$P$17,
  IF(AND($A2288=0,$B2288=0),
    F2289,
  IF($B2288=0,
    VLOOKUP($A2288,ChapterTable!$1:$1048576,MATCH("최종"&amp;SUBSTITUTE(SUBSTITUTE(F$1,"standard",""),"|Float",""),ChapterTable!$1:$1,0),0),
  IF($B2288=1,
    IF($L2288=FALSE,
      VLOOKUP($A2288,ChapterTable!$1:$1048576,MATCH("최종"&amp;SUBSTITUTE(SUBSTITUTE(F$1,"standard",""),"|Float",""),ChapterTable!$1:$1,0),0),
      VLOOKUP($A2288-ChapterTable!$P$11,ChapterTable!$1:$1048576,MATCH("최종"&amp;SUBSTITUTE(SUBSTITUTE(F$1,"standard",""),"|Float",""),ChapterTable!$1:$1,0),0)*ChapterTable!$P$14
    ),
  OFFSET(F2288,-$B2288+IF($L2288,1,0),0)*
    (VLOOKUP(SUBSTITUTE(SUBSTITUTE(F$1,"standard",""),"|Float","")&amp;IF(OR($L2288=TRUE,$A2288=0,MOD($A2288,ChapterTable!$R$20)&lt;&gt;0),"","보스")&amp;"인게임누적곱배수",ChapterTable!$R:$S,2,0)^D2288
    +VLOOKUP(SUBSTITUTE(SUBSTITUTE(F$1,"standard",""),"|Float","")&amp;IF(OR($L2288=TRUE,$A2288=0,MOD($A2288,ChapterTable!$R$20)&lt;&gt;0),"","보스")&amp;"인게임누적합배수",ChapterTable!$R:$S,2,0)*D2288)
  )
  )
  )
)</f>
        <v>372844.41086018085</v>
      </c>
      <c r="G2288" t="s">
        <v>715</v>
      </c>
      <c r="J2288" t="str">
        <f>IF(ISBLANK(I2288),"",
IFERROR(VLOOKUP(I2288,[1]StringTable!$1:$1048576,MATCH("kor|String",[1]StringTable!$1:$1,0),0),
"스트링없음"))</f>
        <v/>
      </c>
      <c r="L2288" t="b">
        <v>1</v>
      </c>
      <c r="N2288" t="str">
        <f>IF(ISBLANK(M2288),"",IF(ISERROR(VLOOKUP(M2288,MapTable!$A:$A,1,0)),"맵없음",""))</f>
        <v/>
      </c>
      <c r="O2288">
        <f t="shared" si="254"/>
        <v>5</v>
      </c>
      <c r="Q2288">
        <f t="shared" si="255"/>
        <v>5</v>
      </c>
      <c r="R2288" t="b">
        <f t="shared" ca="1" si="256"/>
        <v>1</v>
      </c>
      <c r="T2288" t="b">
        <f t="shared" ca="1" si="257"/>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260"/>
        <v>0.2</v>
      </c>
      <c r="AJ2288">
        <f t="shared" si="258"/>
        <v>0.27466666000000001</v>
      </c>
      <c r="AK2288">
        <f t="shared" si="259"/>
        <v>1</v>
      </c>
      <c r="AL2288">
        <f t="shared" si="261"/>
        <v>8</v>
      </c>
    </row>
    <row r="2289" spans="1:38" hidden="1" x14ac:dyDescent="0.3">
      <c r="A2289">
        <v>23</v>
      </c>
      <c r="B2289">
        <v>48</v>
      </c>
      <c r="C2289">
        <f>IF(OR($L2289=TRUE,$A2289=0,MOD($A2289,ChapterTable!$R$20)&lt;&gt;0),
MAX(0,INT(($B2289+ChapterTable!$P$26+VLOOKUP(SUBSTITUTE(C$1,"성장단계","")&amp;"단계오프셋",ChapterTable!$R:$S,2,0))/ChapterTable!$P$23)),
MAX(0,INT(($B2289+ChapterTable!$R$26+VLOOKUP(SUBSTITUTE(C$1,"성장단계","")&amp;"보스단계오프셋",ChapterTable!$R:$S,2,0))/ChapterTable!$R$23)))</f>
        <v>5</v>
      </c>
      <c r="D2289">
        <f>IF(OR($L2289=TRUE,$A2289=0,MOD($A2289,ChapterTable!$R$20)&lt;&gt;0),
MAX(0,INT(($B2289+ChapterTable!$P$26+VLOOKUP(SUBSTITUTE(D$1,"성장단계","")&amp;"단계오프셋",ChapterTable!$R:$S,2,0))/ChapterTable!$P$23)),
MAX(0,INT(($B2289+ChapterTable!$R$26+VLOOKUP(SUBSTITUTE(D$1,"성장단계","")&amp;"보스단계오프셋",ChapterTable!$R:$S,2,0))/ChapterTable!$R$23)))</f>
        <v>4</v>
      </c>
      <c r="E2289" s="1">
        <f ca="1">IF(AND($A2289=0,$B2289=1),
    VLOOKUP(1,ChapterTable!$1:$1048576,MATCH("최종"&amp;SUBSTITUTE(SUBSTITUTE(E$1,"standard",""),"|Float",""),ChapterTable!$1:$1,0),0)*ChapterTable!$P$17,
  IF(AND($A2289=0,$B2289=0),
    E2290,
  IF($B2289=0,
    VLOOKUP($A2289,ChapterTable!$1:$1048576,MATCH("최종"&amp;SUBSTITUTE(SUBSTITUTE(E$1,"standard",""),"|Float",""),ChapterTable!$1:$1,0),0),
  IF($B2289=1,
    IF($L2289=FALSE,
      VLOOKUP($A2289,ChapterTable!$1:$1048576,MATCH("최종"&amp;SUBSTITUTE(SUBSTITUTE(E$1,"standard",""),"|Float",""),ChapterTable!$1:$1,0),0),
      VLOOKUP($A2289-ChapterTable!$P$11,ChapterTable!$1:$1048576,MATCH("최종"&amp;SUBSTITUTE(SUBSTITUTE(E$1,"standard",""),"|Float",""),ChapterTable!$1:$1,0),0)*ChapterTable!$P$14
    ),
  OFFSET(E2289,-$B2289+IF($L2289,1,0),0)*IF($B2289&gt;OFFSET($B2289,1,0),ChapterTable!$R$17,1)*
    (VLOOKUP(SUBSTITUTE(SUBSTITUTE(E$1,"standard",""),"|Float","")&amp;IF(OR($L2289=TRUE,$A2289=0,MOD($A2289,ChapterTable!$R$20)&lt;&gt;0),"","보스")&amp;"인게임누적곱배수",ChapterTable!$R:$S,2,0)^C2289
    +VLOOKUP(SUBSTITUTE(SUBSTITUTE(E$1,"standard",""),"|Float","")&amp;IF(OR($L2289=TRUE,$A2289=0,MOD($A2289,ChapterTable!$R$20)&lt;&gt;0),"","보스")&amp;"인게임누적합배수",ChapterTable!$R:$S,2,0)*C2289)
  )
  )
  )
)</f>
        <v>1376656.2862529755</v>
      </c>
      <c r="F2289" s="1">
        <f ca="1">IF(AND($A2289=0,$B2289=1),
    VLOOKUP(1,ChapterTable!$1:$1048576,MATCH("최종"&amp;SUBSTITUTE(SUBSTITUTE(F$1,"standard",""),"|Float",""),ChapterTable!$1:$1,0),0)*ChapterTable!$P$17,
  IF(AND($A2289=0,$B2289=0),
    F2290,
  IF($B2289=0,
    VLOOKUP($A2289,ChapterTable!$1:$1048576,MATCH("최종"&amp;SUBSTITUTE(SUBSTITUTE(F$1,"standard",""),"|Float",""),ChapterTable!$1:$1,0),0),
  IF($B2289=1,
    IF($L2289=FALSE,
      VLOOKUP($A2289,ChapterTable!$1:$1048576,MATCH("최종"&amp;SUBSTITUTE(SUBSTITUTE(F$1,"standard",""),"|Float",""),ChapterTable!$1:$1,0),0),
      VLOOKUP($A2289-ChapterTable!$P$11,ChapterTable!$1:$1048576,MATCH("최종"&amp;SUBSTITUTE(SUBSTITUTE(F$1,"standard",""),"|Float",""),ChapterTable!$1:$1,0),0)*ChapterTable!$P$14
    ),
  OFFSET(F2289,-$B2289+IF($L2289,1,0),0)*
    (VLOOKUP(SUBSTITUTE(SUBSTITUTE(F$1,"standard",""),"|Float","")&amp;IF(OR($L2289=TRUE,$A2289=0,MOD($A2289,ChapterTable!$R$20)&lt;&gt;0),"","보스")&amp;"인게임누적곱배수",ChapterTable!$R:$S,2,0)^D2289
    +VLOOKUP(SUBSTITUTE(SUBSTITUTE(F$1,"standard",""),"|Float","")&amp;IF(OR($L2289=TRUE,$A2289=0,MOD($A2289,ChapterTable!$R$20)&lt;&gt;0),"","보스")&amp;"인게임누적합배수",ChapterTable!$R:$S,2,0)*D2289)
  )
  )
  )
)</f>
        <v>372844.41086018085</v>
      </c>
      <c r="G2289" t="s">
        <v>715</v>
      </c>
      <c r="J2289" t="str">
        <f>IF(ISBLANK(I2289),"",
IFERROR(VLOOKUP(I2289,[1]StringTable!$1:$1048576,MATCH("kor|String",[1]StringTable!$1:$1,0),0),
"스트링없음"))</f>
        <v/>
      </c>
      <c r="L2289" t="b">
        <v>1</v>
      </c>
      <c r="N2289" t="str">
        <f>IF(ISBLANK(M2289),"",IF(ISERROR(VLOOKUP(M2289,MapTable!$A:$A,1,0)),"맵없음",""))</f>
        <v/>
      </c>
      <c r="O2289">
        <f t="shared" si="254"/>
        <v>5</v>
      </c>
      <c r="Q2289">
        <f t="shared" si="255"/>
        <v>5</v>
      </c>
      <c r="R2289" t="b">
        <f t="shared" ca="1" si="256"/>
        <v>1</v>
      </c>
      <c r="T2289" t="b">
        <f t="shared" ca="1" si="257"/>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260"/>
        <v>0.2</v>
      </c>
      <c r="AJ2289">
        <f t="shared" si="258"/>
        <v>0.27466666000000001</v>
      </c>
      <c r="AK2289">
        <f t="shared" si="259"/>
        <v>1</v>
      </c>
      <c r="AL2289">
        <f t="shared" si="261"/>
        <v>8</v>
      </c>
    </row>
    <row r="2290" spans="1:38" hidden="1" x14ac:dyDescent="0.3">
      <c r="A2290">
        <v>23</v>
      </c>
      <c r="B2290">
        <v>49</v>
      </c>
      <c r="C2290">
        <f>IF(OR($L2290=TRUE,$A2290=0,MOD($A2290,ChapterTable!$R$20)&lt;&gt;0),
MAX(0,INT(($B2290+ChapterTable!$P$26+VLOOKUP(SUBSTITUTE(C$1,"성장단계","")&amp;"단계오프셋",ChapterTable!$R:$S,2,0))/ChapterTable!$P$23)),
MAX(0,INT(($B2290+ChapterTable!$R$26+VLOOKUP(SUBSTITUTE(C$1,"성장단계","")&amp;"보스단계오프셋",ChapterTable!$R:$S,2,0))/ChapterTable!$R$23)))</f>
        <v>5</v>
      </c>
      <c r="D2290">
        <f>IF(OR($L2290=TRUE,$A2290=0,MOD($A2290,ChapterTable!$R$20)&lt;&gt;0),
MAX(0,INT(($B2290+ChapterTable!$P$26+VLOOKUP(SUBSTITUTE(D$1,"성장단계","")&amp;"단계오프셋",ChapterTable!$R:$S,2,0))/ChapterTable!$P$23)),
MAX(0,INT(($B2290+ChapterTable!$R$26+VLOOKUP(SUBSTITUTE(D$1,"성장단계","")&amp;"보스단계오프셋",ChapterTable!$R:$S,2,0))/ChapterTable!$R$23)))</f>
        <v>4</v>
      </c>
      <c r="E2290" s="1">
        <f ca="1">IF(AND($A2290=0,$B2290=1),
    VLOOKUP(1,ChapterTable!$1:$1048576,MATCH("최종"&amp;SUBSTITUTE(SUBSTITUTE(E$1,"standard",""),"|Float",""),ChapterTable!$1:$1,0),0)*ChapterTable!$P$17,
  IF(AND($A2290=0,$B2290=0),
    E2291,
  IF($B2290=0,
    VLOOKUP($A2290,ChapterTable!$1:$1048576,MATCH("최종"&amp;SUBSTITUTE(SUBSTITUTE(E$1,"standard",""),"|Float",""),ChapterTable!$1:$1,0),0),
  IF($B2290=1,
    IF($L2290=FALSE,
      VLOOKUP($A2290,ChapterTable!$1:$1048576,MATCH("최종"&amp;SUBSTITUTE(SUBSTITUTE(E$1,"standard",""),"|Float",""),ChapterTable!$1:$1,0),0),
      VLOOKUP($A2290-ChapterTable!$P$11,ChapterTable!$1:$1048576,MATCH("최종"&amp;SUBSTITUTE(SUBSTITUTE(E$1,"standard",""),"|Float",""),ChapterTable!$1:$1,0),0)*ChapterTable!$P$14
    ),
  OFFSET(E2290,-$B2290+IF($L2290,1,0),0)*IF($B2290&gt;OFFSET($B2290,1,0),ChapterTable!$R$17,1)*
    (VLOOKUP(SUBSTITUTE(SUBSTITUTE(E$1,"standard",""),"|Float","")&amp;IF(OR($L2290=TRUE,$A2290=0,MOD($A2290,ChapterTable!$R$20)&lt;&gt;0),"","보스")&amp;"인게임누적곱배수",ChapterTable!$R:$S,2,0)^C2290
    +VLOOKUP(SUBSTITUTE(SUBSTITUTE(E$1,"standard",""),"|Float","")&amp;IF(OR($L2290=TRUE,$A2290=0,MOD($A2290,ChapterTable!$R$20)&lt;&gt;0),"","보스")&amp;"인게임누적합배수",ChapterTable!$R:$S,2,0)*C2290)
  )
  )
  )
)</f>
        <v>1376656.2862529755</v>
      </c>
      <c r="F2290" s="1">
        <f ca="1">IF(AND($A2290=0,$B2290=1),
    VLOOKUP(1,ChapterTable!$1:$1048576,MATCH("최종"&amp;SUBSTITUTE(SUBSTITUTE(F$1,"standard",""),"|Float",""),ChapterTable!$1:$1,0),0)*ChapterTable!$P$17,
  IF(AND($A2290=0,$B2290=0),
    F2291,
  IF($B2290=0,
    VLOOKUP($A2290,ChapterTable!$1:$1048576,MATCH("최종"&amp;SUBSTITUTE(SUBSTITUTE(F$1,"standard",""),"|Float",""),ChapterTable!$1:$1,0),0),
  IF($B2290=1,
    IF($L2290=FALSE,
      VLOOKUP($A2290,ChapterTable!$1:$1048576,MATCH("최종"&amp;SUBSTITUTE(SUBSTITUTE(F$1,"standard",""),"|Float",""),ChapterTable!$1:$1,0),0),
      VLOOKUP($A2290-ChapterTable!$P$11,ChapterTable!$1:$1048576,MATCH("최종"&amp;SUBSTITUTE(SUBSTITUTE(F$1,"standard",""),"|Float",""),ChapterTable!$1:$1,0),0)*ChapterTable!$P$14
    ),
  OFFSET(F2290,-$B2290+IF($L2290,1,0),0)*
    (VLOOKUP(SUBSTITUTE(SUBSTITUTE(F$1,"standard",""),"|Float","")&amp;IF(OR($L2290=TRUE,$A2290=0,MOD($A2290,ChapterTable!$R$20)&lt;&gt;0),"","보스")&amp;"인게임누적곱배수",ChapterTable!$R:$S,2,0)^D2290
    +VLOOKUP(SUBSTITUTE(SUBSTITUTE(F$1,"standard",""),"|Float","")&amp;IF(OR($L2290=TRUE,$A2290=0,MOD($A2290,ChapterTable!$R$20)&lt;&gt;0),"","보스")&amp;"인게임누적합배수",ChapterTable!$R:$S,2,0)*D2290)
  )
  )
  )
)</f>
        <v>372844.41086018085</v>
      </c>
      <c r="G2290" t="s">
        <v>715</v>
      </c>
      <c r="J2290" t="str">
        <f>IF(ISBLANK(I2290),"",
IFERROR(VLOOKUP(I2290,[1]StringTable!$1:$1048576,MATCH("kor|String",[1]StringTable!$1:$1,0),0),
"스트링없음"))</f>
        <v/>
      </c>
      <c r="L2290" t="b">
        <v>1</v>
      </c>
      <c r="N2290" t="str">
        <f>IF(ISBLANK(M2290),"",IF(ISERROR(VLOOKUP(M2290,MapTable!$A:$A,1,0)),"맵없음",""))</f>
        <v/>
      </c>
      <c r="O2290">
        <f t="shared" si="254"/>
        <v>95</v>
      </c>
      <c r="Q2290">
        <f t="shared" si="255"/>
        <v>95</v>
      </c>
      <c r="R2290" t="b">
        <f t="shared" ca="1" si="256"/>
        <v>1</v>
      </c>
      <c r="T2290" t="b">
        <f t="shared" ca="1" si="257"/>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260"/>
        <v>0.2</v>
      </c>
      <c r="AJ2290">
        <f t="shared" si="258"/>
        <v>0.27466666000000001</v>
      </c>
      <c r="AK2290">
        <f t="shared" si="259"/>
        <v>1</v>
      </c>
      <c r="AL2290">
        <f t="shared" si="261"/>
        <v>8</v>
      </c>
    </row>
    <row r="2291" spans="1:38" hidden="1" x14ac:dyDescent="0.3">
      <c r="A2291">
        <v>23</v>
      </c>
      <c r="B2291">
        <v>50</v>
      </c>
      <c r="C2291">
        <f>IF(OR($L2291=TRUE,$A2291=0,MOD($A2291,ChapterTable!$R$20)&lt;&gt;0),
MAX(0,INT(($B2291+ChapterTable!$P$26+VLOOKUP(SUBSTITUTE(C$1,"성장단계","")&amp;"단계오프셋",ChapterTable!$R:$S,2,0))/ChapterTable!$P$23)),
MAX(0,INT(($B2291+ChapterTable!$R$26+VLOOKUP(SUBSTITUTE(C$1,"성장단계","")&amp;"보스단계오프셋",ChapterTable!$R:$S,2,0))/ChapterTable!$R$23)))</f>
        <v>5</v>
      </c>
      <c r="D2291">
        <f>IF(OR($L2291=TRUE,$A2291=0,MOD($A2291,ChapterTable!$R$20)&lt;&gt;0),
MAX(0,INT(($B2291+ChapterTable!$P$26+VLOOKUP(SUBSTITUTE(D$1,"성장단계","")&amp;"단계오프셋",ChapterTable!$R:$S,2,0))/ChapterTable!$P$23)),
MAX(0,INT(($B2291+ChapterTable!$R$26+VLOOKUP(SUBSTITUTE(D$1,"성장단계","")&amp;"보스단계오프셋",ChapterTable!$R:$S,2,0))/ChapterTable!$R$23)))</f>
        <v>4</v>
      </c>
      <c r="E2291" s="1">
        <f ca="1">IF(AND($A2291=0,$B2291=1),
    VLOOKUP(1,ChapterTable!$1:$1048576,MATCH("최종"&amp;SUBSTITUTE(SUBSTITUTE(E$1,"standard",""),"|Float",""),ChapterTable!$1:$1,0),0)*ChapterTable!$P$17,
  IF(AND($A2291=0,$B2291=0),
    E2292,
  IF($B2291=0,
    VLOOKUP($A2291,ChapterTable!$1:$1048576,MATCH("최종"&amp;SUBSTITUTE(SUBSTITUTE(E$1,"standard",""),"|Float",""),ChapterTable!$1:$1,0),0),
  IF($B2291=1,
    IF($L2291=FALSE,
      VLOOKUP($A2291,ChapterTable!$1:$1048576,MATCH("최종"&amp;SUBSTITUTE(SUBSTITUTE(E$1,"standard",""),"|Float",""),ChapterTable!$1:$1,0),0),
      VLOOKUP($A2291-ChapterTable!$P$11,ChapterTable!$1:$1048576,MATCH("최종"&amp;SUBSTITUTE(SUBSTITUTE(E$1,"standard",""),"|Float",""),ChapterTable!$1:$1,0),0)*ChapterTable!$P$14
    ),
  OFFSET(E2291,-$B2291+IF($L2291,1,0),0)*IF($B2291&gt;OFFSET($B2291,1,0),ChapterTable!$R$17,1)*
    (VLOOKUP(SUBSTITUTE(SUBSTITUTE(E$1,"standard",""),"|Float","")&amp;IF(OR($L2291=TRUE,$A2291=0,MOD($A2291,ChapterTable!$R$20)&lt;&gt;0),"","보스")&amp;"인게임누적곱배수",ChapterTable!$R:$S,2,0)^C2291
    +VLOOKUP(SUBSTITUTE(SUBSTITUTE(E$1,"standard",""),"|Float","")&amp;IF(OR($L2291=TRUE,$A2291=0,MOD($A2291,ChapterTable!$R$20)&lt;&gt;0),"","보스")&amp;"인게임누적합배수",ChapterTable!$R:$S,2,0)*C2291)
  )
  )
  )
)</f>
        <v>1789653.1721288681</v>
      </c>
      <c r="F2291" s="1">
        <f ca="1">IF(AND($A2291=0,$B2291=1),
    VLOOKUP(1,ChapterTable!$1:$1048576,MATCH("최종"&amp;SUBSTITUTE(SUBSTITUTE(F$1,"standard",""),"|Float",""),ChapterTable!$1:$1,0),0)*ChapterTable!$P$17,
  IF(AND($A2291=0,$B2291=0),
    F2292,
  IF($B2291=0,
    VLOOKUP($A2291,ChapterTable!$1:$1048576,MATCH("최종"&amp;SUBSTITUTE(SUBSTITUTE(F$1,"standard",""),"|Float",""),ChapterTable!$1:$1,0),0),
  IF($B2291=1,
    IF($L2291=FALSE,
      VLOOKUP($A2291,ChapterTable!$1:$1048576,MATCH("최종"&amp;SUBSTITUTE(SUBSTITUTE(F$1,"standard",""),"|Float",""),ChapterTable!$1:$1,0),0),
      VLOOKUP($A2291-ChapterTable!$P$11,ChapterTable!$1:$1048576,MATCH("최종"&amp;SUBSTITUTE(SUBSTITUTE(F$1,"standard",""),"|Float",""),ChapterTable!$1:$1,0),0)*ChapterTable!$P$14
    ),
  OFFSET(F2291,-$B2291+IF($L2291,1,0),0)*
    (VLOOKUP(SUBSTITUTE(SUBSTITUTE(F$1,"standard",""),"|Float","")&amp;IF(OR($L2291=TRUE,$A2291=0,MOD($A2291,ChapterTable!$R$20)&lt;&gt;0),"","보스")&amp;"인게임누적곱배수",ChapterTable!$R:$S,2,0)^D2291
    +VLOOKUP(SUBSTITUTE(SUBSTITUTE(F$1,"standard",""),"|Float","")&amp;IF(OR($L2291=TRUE,$A2291=0,MOD($A2291,ChapterTable!$R$20)&lt;&gt;0),"","보스")&amp;"인게임누적합배수",ChapterTable!$R:$S,2,0)*D2291)
  )
  )
  )
)</f>
        <v>372844.41086018085</v>
      </c>
      <c r="G2291" t="s">
        <v>715</v>
      </c>
      <c r="J2291" t="str">
        <f>IF(ISBLANK(I2291),"",
IFERROR(VLOOKUP(I2291,[1]StringTable!$1:$1048576,MATCH("kor|String",[1]StringTable!$1:$1,0),0),
"스트링없음"))</f>
        <v/>
      </c>
      <c r="L2291" t="b">
        <v>1</v>
      </c>
      <c r="N2291" t="str">
        <f>IF(ISBLANK(M2291),"",IF(ISERROR(VLOOKUP(M2291,MapTable!$A:$A,1,0)),"맵없음",""))</f>
        <v/>
      </c>
      <c r="O2291">
        <f t="shared" si="254"/>
        <v>25</v>
      </c>
      <c r="Q2291">
        <f t="shared" si="255"/>
        <v>25</v>
      </c>
      <c r="R2291" t="b">
        <f t="shared" ca="1" si="256"/>
        <v>0</v>
      </c>
      <c r="T2291" t="b">
        <f t="shared" ca="1" si="257"/>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260"/>
        <v>0.2</v>
      </c>
      <c r="AJ2291">
        <f t="shared" si="258"/>
        <v>1</v>
      </c>
      <c r="AK2291">
        <f t="shared" si="259"/>
        <v>1</v>
      </c>
      <c r="AL2291">
        <f t="shared" si="261"/>
        <v>8</v>
      </c>
    </row>
    <row r="2292" spans="1:38" hidden="1" x14ac:dyDescent="0.3">
      <c r="A2292">
        <v>24</v>
      </c>
      <c r="B2292">
        <v>1</v>
      </c>
      <c r="C2292">
        <f>IF(OR($L2292=TRUE,$A2292=0,MOD($A2292,ChapterTable!$R$20)&lt;&gt;0),
MAX(0,INT(($B2292+ChapterTable!$P$26+VLOOKUP(SUBSTITUTE(C$1,"성장단계","")&amp;"단계오프셋",ChapterTable!$R:$S,2,0))/ChapterTable!$P$23)),
MAX(0,INT(($B2292+ChapterTable!$R$26+VLOOKUP(SUBSTITUTE(C$1,"성장단계","")&amp;"보스단계오프셋",ChapterTable!$R:$S,2,0))/ChapterTable!$R$23)))</f>
        <v>0</v>
      </c>
      <c r="D2292">
        <f>IF(OR($L2292=TRUE,$A2292=0,MOD($A2292,ChapterTable!$R$20)&lt;&gt;0),
MAX(0,INT(($B2292+ChapterTable!$P$26+VLOOKUP(SUBSTITUTE(D$1,"성장단계","")&amp;"단계오프셋",ChapterTable!$R:$S,2,0))/ChapterTable!$P$23)),
MAX(0,INT(($B2292+ChapterTable!$R$26+VLOOKUP(SUBSTITUTE(D$1,"성장단계","")&amp;"보스단계오프셋",ChapterTable!$R:$S,2,0))/ChapterTable!$R$23)))</f>
        <v>0</v>
      </c>
      <c r="E2292" s="1">
        <f ca="1">IF(AND($A2292=0,$B2292=1),
    VLOOKUP(1,ChapterTable!$1:$1048576,MATCH("최종"&amp;SUBSTITUTE(SUBSTITUTE(E$1,"standard",""),"|Float",""),ChapterTable!$1:$1,0),0)*ChapterTable!$P$17,
  IF(AND($A2292=0,$B2292=0),
    E2293,
  IF($B2292=0,
    VLOOKUP($A2292,ChapterTable!$1:$1048576,MATCH("최종"&amp;SUBSTITUTE(SUBSTITUTE(E$1,"standard",""),"|Float",""),ChapterTable!$1:$1,0),0),
  IF($B2292=1,
    IF($L2292=FALSE,
      VLOOKUP($A2292,ChapterTable!$1:$1048576,MATCH("최종"&amp;SUBSTITUTE(SUBSTITUTE(E$1,"standard",""),"|Float",""),ChapterTable!$1:$1,0),0),
      VLOOKUP($A2292-ChapterTable!$P$11,ChapterTable!$1:$1048576,MATCH("최종"&amp;SUBSTITUTE(SUBSTITUTE(E$1,"standard",""),"|Float",""),ChapterTable!$1:$1,0),0)*ChapterTable!$P$14
    ),
  OFFSET(E2292,-$B2292+IF($L2292,1,0),0)*IF($B2292&gt;OFFSET($B2292,1,0),ChapterTable!$R$17,1)*
    (VLOOKUP(SUBSTITUTE(SUBSTITUTE(E$1,"standard",""),"|Float","")&amp;IF(OR($L2292=TRUE,$A2292=0,MOD($A2292,ChapterTable!$R$20)&lt;&gt;0),"","보스")&amp;"인게임누적곱배수",ChapterTable!$R:$S,2,0)^C2292
    +VLOOKUP(SUBSTITUTE(SUBSTITUTE(E$1,"standard",""),"|Float","")&amp;IF(OR($L2292=TRUE,$A2292=0,MOD($A2292,ChapterTable!$R$20)&lt;&gt;0),"","보스")&amp;"인게임누적합배수",ChapterTable!$R:$S,2,0)*C2292)
  )
  )
  )
)</f>
        <v>1032492.2146897315</v>
      </c>
      <c r="F2292" s="1">
        <f ca="1">IF(AND($A2292=0,$B2292=1),
    VLOOKUP(1,ChapterTable!$1:$1048576,MATCH("최종"&amp;SUBSTITUTE(SUBSTITUTE(F$1,"standard",""),"|Float",""),ChapterTable!$1:$1,0),0)*ChapterTable!$P$17,
  IF(AND($A2292=0,$B2292=0),
    F2293,
  IF($B2292=0,
    VLOOKUP($A2292,ChapterTable!$1:$1048576,MATCH("최종"&amp;SUBSTITUTE(SUBSTITUTE(F$1,"standard",""),"|Float",""),ChapterTable!$1:$1,0),0),
  IF($B2292=1,
    IF($L2292=FALSE,
      VLOOKUP($A2292,ChapterTable!$1:$1048576,MATCH("최종"&amp;SUBSTITUTE(SUBSTITUTE(F$1,"standard",""),"|Float",""),ChapterTable!$1:$1,0),0),
      VLOOKUP($A2292-ChapterTable!$P$11,ChapterTable!$1:$1048576,MATCH("최종"&amp;SUBSTITUTE(SUBSTITUTE(F$1,"standard",""),"|Float",""),ChapterTable!$1:$1,0),0)*ChapterTable!$P$14
    ),
  OFFSET(F2292,-$B2292+IF($L2292,1,0),0)*
    (VLOOKUP(SUBSTITUTE(SUBSTITUTE(F$1,"standard",""),"|Float","")&amp;IF(OR($L2292=TRUE,$A2292=0,MOD($A2292,ChapterTable!$R$20)&lt;&gt;0),"","보스")&amp;"인게임누적곱배수",ChapterTable!$R:$S,2,0)^D2292
    +VLOOKUP(SUBSTITUTE(SUBSTITUTE(F$1,"standard",""),"|Float","")&amp;IF(OR($L2292=TRUE,$A2292=0,MOD($A2292,ChapterTable!$R$20)&lt;&gt;0),"","보스")&amp;"인게임누적합배수",ChapterTable!$R:$S,2,0)*D2292)
  )
  )
  )
)</f>
        <v>430205.08945405477</v>
      </c>
      <c r="G2292" t="s">
        <v>715</v>
      </c>
      <c r="J2292" t="str">
        <f>IF(ISBLANK(I2292),"",
IFERROR(VLOOKUP(I2292,[1]StringTable!$1:$1048576,MATCH("kor|String",[1]StringTable!$1:$1,0),0),
"스트링없음"))</f>
        <v/>
      </c>
      <c r="L2292" t="b">
        <v>1</v>
      </c>
      <c r="N2292" t="str">
        <f>IF(ISBLANK(M2292),"",IF(ISERROR(VLOOKUP(M2292,MapTable!$A:$A,1,0)),"맵없음",""))</f>
        <v/>
      </c>
      <c r="O2292">
        <f t="shared" si="254"/>
        <v>1</v>
      </c>
      <c r="Q2292">
        <f t="shared" si="255"/>
        <v>1</v>
      </c>
      <c r="R2292" t="b">
        <f t="shared" ca="1" si="256"/>
        <v>1</v>
      </c>
      <c r="T2292" t="b">
        <f t="shared" ca="1" si="257"/>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260"/>
        <v>1</v>
      </c>
      <c r="AJ2292">
        <f t="shared" si="258"/>
        <v>1</v>
      </c>
      <c r="AK2292">
        <f t="shared" si="259"/>
        <v>1</v>
      </c>
      <c r="AL2292">
        <f t="shared" si="261"/>
        <v>9</v>
      </c>
    </row>
    <row r="2293" spans="1:38" hidden="1" x14ac:dyDescent="0.3">
      <c r="A2293">
        <v>24</v>
      </c>
      <c r="B2293">
        <v>2</v>
      </c>
      <c r="C2293">
        <f>IF(OR($L2293=TRUE,$A2293=0,MOD($A2293,ChapterTable!$R$20)&lt;&gt;0),
MAX(0,INT(($B2293+ChapterTable!$P$26+VLOOKUP(SUBSTITUTE(C$1,"성장단계","")&amp;"단계오프셋",ChapterTable!$R:$S,2,0))/ChapterTable!$P$23)),
MAX(0,INT(($B2293+ChapterTable!$R$26+VLOOKUP(SUBSTITUTE(C$1,"성장단계","")&amp;"보스단계오프셋",ChapterTable!$R:$S,2,0))/ChapterTable!$R$23)))</f>
        <v>0</v>
      </c>
      <c r="D2293">
        <f>IF(OR($L2293=TRUE,$A2293=0,MOD($A2293,ChapterTable!$R$20)&lt;&gt;0),
MAX(0,INT(($B2293+ChapterTable!$P$26+VLOOKUP(SUBSTITUTE(D$1,"성장단계","")&amp;"단계오프셋",ChapterTable!$R:$S,2,0))/ChapterTable!$P$23)),
MAX(0,INT(($B2293+ChapterTable!$R$26+VLOOKUP(SUBSTITUTE(D$1,"성장단계","")&amp;"보스단계오프셋",ChapterTable!$R:$S,2,0))/ChapterTable!$R$23)))</f>
        <v>0</v>
      </c>
      <c r="E2293" s="1">
        <f ca="1">IF(AND($A2293=0,$B2293=1),
    VLOOKUP(1,ChapterTable!$1:$1048576,MATCH("최종"&amp;SUBSTITUTE(SUBSTITUTE(E$1,"standard",""),"|Float",""),ChapterTable!$1:$1,0),0)*ChapterTable!$P$17,
  IF(AND($A2293=0,$B2293=0),
    E2294,
  IF($B2293=0,
    VLOOKUP($A2293,ChapterTable!$1:$1048576,MATCH("최종"&amp;SUBSTITUTE(SUBSTITUTE(E$1,"standard",""),"|Float",""),ChapterTable!$1:$1,0),0),
  IF($B2293=1,
    IF($L2293=FALSE,
      VLOOKUP($A2293,ChapterTable!$1:$1048576,MATCH("최종"&amp;SUBSTITUTE(SUBSTITUTE(E$1,"standard",""),"|Float",""),ChapterTable!$1:$1,0),0),
      VLOOKUP($A2293-ChapterTable!$P$11,ChapterTable!$1:$1048576,MATCH("최종"&amp;SUBSTITUTE(SUBSTITUTE(E$1,"standard",""),"|Float",""),ChapterTable!$1:$1,0),0)*ChapterTable!$P$14
    ),
  OFFSET(E2293,-$B2293+IF($L2293,1,0),0)*IF($B2293&gt;OFFSET($B2293,1,0),ChapterTable!$R$17,1)*
    (VLOOKUP(SUBSTITUTE(SUBSTITUTE(E$1,"standard",""),"|Float","")&amp;IF(OR($L2293=TRUE,$A2293=0,MOD($A2293,ChapterTable!$R$20)&lt;&gt;0),"","보스")&amp;"인게임누적곱배수",ChapterTable!$R:$S,2,0)^C2293
    +VLOOKUP(SUBSTITUTE(SUBSTITUTE(E$1,"standard",""),"|Float","")&amp;IF(OR($L2293=TRUE,$A2293=0,MOD($A2293,ChapterTable!$R$20)&lt;&gt;0),"","보스")&amp;"인게임누적합배수",ChapterTable!$R:$S,2,0)*C2293)
  )
  )
  )
)</f>
        <v>1032492.2146897315</v>
      </c>
      <c r="F2293" s="1">
        <f ca="1">IF(AND($A2293=0,$B2293=1),
    VLOOKUP(1,ChapterTable!$1:$1048576,MATCH("최종"&amp;SUBSTITUTE(SUBSTITUTE(F$1,"standard",""),"|Float",""),ChapterTable!$1:$1,0),0)*ChapterTable!$P$17,
  IF(AND($A2293=0,$B2293=0),
    F2294,
  IF($B2293=0,
    VLOOKUP($A2293,ChapterTable!$1:$1048576,MATCH("최종"&amp;SUBSTITUTE(SUBSTITUTE(F$1,"standard",""),"|Float",""),ChapterTable!$1:$1,0),0),
  IF($B2293=1,
    IF($L2293=FALSE,
      VLOOKUP($A2293,ChapterTable!$1:$1048576,MATCH("최종"&amp;SUBSTITUTE(SUBSTITUTE(F$1,"standard",""),"|Float",""),ChapterTable!$1:$1,0),0),
      VLOOKUP($A2293-ChapterTable!$P$11,ChapterTable!$1:$1048576,MATCH("최종"&amp;SUBSTITUTE(SUBSTITUTE(F$1,"standard",""),"|Float",""),ChapterTable!$1:$1,0),0)*ChapterTable!$P$14
    ),
  OFFSET(F2293,-$B2293+IF($L2293,1,0),0)*
    (VLOOKUP(SUBSTITUTE(SUBSTITUTE(F$1,"standard",""),"|Float","")&amp;IF(OR($L2293=TRUE,$A2293=0,MOD($A2293,ChapterTable!$R$20)&lt;&gt;0),"","보스")&amp;"인게임누적곱배수",ChapterTable!$R:$S,2,0)^D2293
    +VLOOKUP(SUBSTITUTE(SUBSTITUTE(F$1,"standard",""),"|Float","")&amp;IF(OR($L2293=TRUE,$A2293=0,MOD($A2293,ChapterTable!$R$20)&lt;&gt;0),"","보스")&amp;"인게임누적합배수",ChapterTable!$R:$S,2,0)*D2293)
  )
  )
  )
)</f>
        <v>430205.08945405477</v>
      </c>
      <c r="G2293" t="s">
        <v>715</v>
      </c>
      <c r="J2293" t="str">
        <f>IF(ISBLANK(I2293),"",
IFERROR(VLOOKUP(I2293,[1]StringTable!$1:$1048576,MATCH("kor|String",[1]StringTable!$1:$1,0),0),
"스트링없음"))</f>
        <v/>
      </c>
      <c r="L2293" t="b">
        <v>1</v>
      </c>
      <c r="N2293" t="str">
        <f>IF(ISBLANK(M2293),"",IF(ISERROR(VLOOKUP(M2293,MapTable!$A:$A,1,0)),"맵없음",""))</f>
        <v/>
      </c>
      <c r="O2293">
        <f t="shared" si="254"/>
        <v>1</v>
      </c>
      <c r="Q2293">
        <f t="shared" si="255"/>
        <v>1</v>
      </c>
      <c r="R2293" t="b">
        <f t="shared" ca="1" si="256"/>
        <v>1</v>
      </c>
      <c r="T2293" t="b">
        <f t="shared" ca="1" si="257"/>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260"/>
        <v>1</v>
      </c>
      <c r="AJ2293">
        <f t="shared" si="258"/>
        <v>1</v>
      </c>
      <c r="AK2293">
        <f t="shared" si="259"/>
        <v>1</v>
      </c>
      <c r="AL2293">
        <f t="shared" si="261"/>
        <v>9</v>
      </c>
    </row>
    <row r="2294" spans="1:38" hidden="1" x14ac:dyDescent="0.3">
      <c r="A2294">
        <v>24</v>
      </c>
      <c r="B2294">
        <v>3</v>
      </c>
      <c r="C2294">
        <f>IF(OR($L2294=TRUE,$A2294=0,MOD($A2294,ChapterTable!$R$20)&lt;&gt;0),
MAX(0,INT(($B2294+ChapterTable!$P$26+VLOOKUP(SUBSTITUTE(C$1,"성장단계","")&amp;"단계오프셋",ChapterTable!$R:$S,2,0))/ChapterTable!$P$23)),
MAX(0,INT(($B2294+ChapterTable!$R$26+VLOOKUP(SUBSTITUTE(C$1,"성장단계","")&amp;"보스단계오프셋",ChapterTable!$R:$S,2,0))/ChapterTable!$R$23)))</f>
        <v>0</v>
      </c>
      <c r="D2294">
        <f>IF(OR($L2294=TRUE,$A2294=0,MOD($A2294,ChapterTable!$R$20)&lt;&gt;0),
MAX(0,INT(($B2294+ChapterTable!$P$26+VLOOKUP(SUBSTITUTE(D$1,"성장단계","")&amp;"단계오프셋",ChapterTable!$R:$S,2,0))/ChapterTable!$P$23)),
MAX(0,INT(($B2294+ChapterTable!$R$26+VLOOKUP(SUBSTITUTE(D$1,"성장단계","")&amp;"보스단계오프셋",ChapterTable!$R:$S,2,0))/ChapterTable!$R$23)))</f>
        <v>0</v>
      </c>
      <c r="E2294" s="1">
        <f ca="1">IF(AND($A2294=0,$B2294=1),
    VLOOKUP(1,ChapterTable!$1:$1048576,MATCH("최종"&amp;SUBSTITUTE(SUBSTITUTE(E$1,"standard",""),"|Float",""),ChapterTable!$1:$1,0),0)*ChapterTable!$P$17,
  IF(AND($A2294=0,$B2294=0),
    E2295,
  IF($B2294=0,
    VLOOKUP($A2294,ChapterTable!$1:$1048576,MATCH("최종"&amp;SUBSTITUTE(SUBSTITUTE(E$1,"standard",""),"|Float",""),ChapterTable!$1:$1,0),0),
  IF($B2294=1,
    IF($L2294=FALSE,
      VLOOKUP($A2294,ChapterTable!$1:$1048576,MATCH("최종"&amp;SUBSTITUTE(SUBSTITUTE(E$1,"standard",""),"|Float",""),ChapterTable!$1:$1,0),0),
      VLOOKUP($A2294-ChapterTable!$P$11,ChapterTable!$1:$1048576,MATCH("최종"&amp;SUBSTITUTE(SUBSTITUTE(E$1,"standard",""),"|Float",""),ChapterTable!$1:$1,0),0)*ChapterTable!$P$14
    ),
  OFFSET(E2294,-$B2294+IF($L2294,1,0),0)*IF($B2294&gt;OFFSET($B2294,1,0),ChapterTable!$R$17,1)*
    (VLOOKUP(SUBSTITUTE(SUBSTITUTE(E$1,"standard",""),"|Float","")&amp;IF(OR($L2294=TRUE,$A2294=0,MOD($A2294,ChapterTable!$R$20)&lt;&gt;0),"","보스")&amp;"인게임누적곱배수",ChapterTable!$R:$S,2,0)^C2294
    +VLOOKUP(SUBSTITUTE(SUBSTITUTE(E$1,"standard",""),"|Float","")&amp;IF(OR($L2294=TRUE,$A2294=0,MOD($A2294,ChapterTable!$R$20)&lt;&gt;0),"","보스")&amp;"인게임누적합배수",ChapterTable!$R:$S,2,0)*C2294)
  )
  )
  )
)</f>
        <v>1032492.2146897315</v>
      </c>
      <c r="F2294" s="1">
        <f ca="1">IF(AND($A2294=0,$B2294=1),
    VLOOKUP(1,ChapterTable!$1:$1048576,MATCH("최종"&amp;SUBSTITUTE(SUBSTITUTE(F$1,"standard",""),"|Float",""),ChapterTable!$1:$1,0),0)*ChapterTable!$P$17,
  IF(AND($A2294=0,$B2294=0),
    F2295,
  IF($B2294=0,
    VLOOKUP($A2294,ChapterTable!$1:$1048576,MATCH("최종"&amp;SUBSTITUTE(SUBSTITUTE(F$1,"standard",""),"|Float",""),ChapterTable!$1:$1,0),0),
  IF($B2294=1,
    IF($L2294=FALSE,
      VLOOKUP($A2294,ChapterTable!$1:$1048576,MATCH("최종"&amp;SUBSTITUTE(SUBSTITUTE(F$1,"standard",""),"|Float",""),ChapterTable!$1:$1,0),0),
      VLOOKUP($A2294-ChapterTable!$P$11,ChapterTable!$1:$1048576,MATCH("최종"&amp;SUBSTITUTE(SUBSTITUTE(F$1,"standard",""),"|Float",""),ChapterTable!$1:$1,0),0)*ChapterTable!$P$14
    ),
  OFFSET(F2294,-$B2294+IF($L2294,1,0),0)*
    (VLOOKUP(SUBSTITUTE(SUBSTITUTE(F$1,"standard",""),"|Float","")&amp;IF(OR($L2294=TRUE,$A2294=0,MOD($A2294,ChapterTable!$R$20)&lt;&gt;0),"","보스")&amp;"인게임누적곱배수",ChapterTable!$R:$S,2,0)^D2294
    +VLOOKUP(SUBSTITUTE(SUBSTITUTE(F$1,"standard",""),"|Float","")&amp;IF(OR($L2294=TRUE,$A2294=0,MOD($A2294,ChapterTable!$R$20)&lt;&gt;0),"","보스")&amp;"인게임누적합배수",ChapterTable!$R:$S,2,0)*D2294)
  )
  )
  )
)</f>
        <v>430205.08945405477</v>
      </c>
      <c r="G2294" t="s">
        <v>715</v>
      </c>
      <c r="J2294" t="str">
        <f>IF(ISBLANK(I2294),"",
IFERROR(VLOOKUP(I2294,[1]StringTable!$1:$1048576,MATCH("kor|String",[1]StringTable!$1:$1,0),0),
"스트링없음"))</f>
        <v/>
      </c>
      <c r="L2294" t="b">
        <v>1</v>
      </c>
      <c r="N2294" t="str">
        <f>IF(ISBLANK(M2294),"",IF(ISERROR(VLOOKUP(M2294,MapTable!$A:$A,1,0)),"맵없음",""))</f>
        <v/>
      </c>
      <c r="O2294">
        <f t="shared" si="254"/>
        <v>1</v>
      </c>
      <c r="Q2294">
        <f t="shared" si="255"/>
        <v>1</v>
      </c>
      <c r="R2294" t="b">
        <f t="shared" ca="1" si="256"/>
        <v>1</v>
      </c>
      <c r="T2294" t="b">
        <f t="shared" ca="1" si="257"/>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260"/>
        <v>1</v>
      </c>
      <c r="AJ2294">
        <f t="shared" si="258"/>
        <v>1</v>
      </c>
      <c r="AK2294">
        <f t="shared" si="259"/>
        <v>1</v>
      </c>
      <c r="AL2294">
        <f t="shared" si="261"/>
        <v>9</v>
      </c>
    </row>
    <row r="2295" spans="1:38" hidden="1" x14ac:dyDescent="0.3">
      <c r="A2295">
        <v>24</v>
      </c>
      <c r="B2295">
        <v>4</v>
      </c>
      <c r="C2295">
        <f>IF(OR($L2295=TRUE,$A2295=0,MOD($A2295,ChapterTable!$R$20)&lt;&gt;0),
MAX(0,INT(($B2295+ChapterTable!$P$26+VLOOKUP(SUBSTITUTE(C$1,"성장단계","")&amp;"단계오프셋",ChapterTable!$R:$S,2,0))/ChapterTable!$P$23)),
MAX(0,INT(($B2295+ChapterTable!$R$26+VLOOKUP(SUBSTITUTE(C$1,"성장단계","")&amp;"보스단계오프셋",ChapterTable!$R:$S,2,0))/ChapterTable!$R$23)))</f>
        <v>0</v>
      </c>
      <c r="D2295">
        <f>IF(OR($L2295=TRUE,$A2295=0,MOD($A2295,ChapterTable!$R$20)&lt;&gt;0),
MAX(0,INT(($B2295+ChapterTable!$P$26+VLOOKUP(SUBSTITUTE(D$1,"성장단계","")&amp;"단계오프셋",ChapterTable!$R:$S,2,0))/ChapterTable!$P$23)),
MAX(0,INT(($B2295+ChapterTable!$R$26+VLOOKUP(SUBSTITUTE(D$1,"성장단계","")&amp;"보스단계오프셋",ChapterTable!$R:$S,2,0))/ChapterTable!$R$23)))</f>
        <v>0</v>
      </c>
      <c r="E2295" s="1">
        <f ca="1">IF(AND($A2295=0,$B2295=1),
    VLOOKUP(1,ChapterTable!$1:$1048576,MATCH("최종"&amp;SUBSTITUTE(SUBSTITUTE(E$1,"standard",""),"|Float",""),ChapterTable!$1:$1,0),0)*ChapterTable!$P$17,
  IF(AND($A2295=0,$B2295=0),
    E2296,
  IF($B2295=0,
    VLOOKUP($A2295,ChapterTable!$1:$1048576,MATCH("최종"&amp;SUBSTITUTE(SUBSTITUTE(E$1,"standard",""),"|Float",""),ChapterTable!$1:$1,0),0),
  IF($B2295=1,
    IF($L2295=FALSE,
      VLOOKUP($A2295,ChapterTable!$1:$1048576,MATCH("최종"&amp;SUBSTITUTE(SUBSTITUTE(E$1,"standard",""),"|Float",""),ChapterTable!$1:$1,0),0),
      VLOOKUP($A2295-ChapterTable!$P$11,ChapterTable!$1:$1048576,MATCH("최종"&amp;SUBSTITUTE(SUBSTITUTE(E$1,"standard",""),"|Float",""),ChapterTable!$1:$1,0),0)*ChapterTable!$P$14
    ),
  OFFSET(E2295,-$B2295+IF($L2295,1,0),0)*IF($B2295&gt;OFFSET($B2295,1,0),ChapterTable!$R$17,1)*
    (VLOOKUP(SUBSTITUTE(SUBSTITUTE(E$1,"standard",""),"|Float","")&amp;IF(OR($L2295=TRUE,$A2295=0,MOD($A2295,ChapterTable!$R$20)&lt;&gt;0),"","보스")&amp;"인게임누적곱배수",ChapterTable!$R:$S,2,0)^C2295
    +VLOOKUP(SUBSTITUTE(SUBSTITUTE(E$1,"standard",""),"|Float","")&amp;IF(OR($L2295=TRUE,$A2295=0,MOD($A2295,ChapterTable!$R$20)&lt;&gt;0),"","보스")&amp;"인게임누적합배수",ChapterTable!$R:$S,2,0)*C2295)
  )
  )
  )
)</f>
        <v>1032492.2146897315</v>
      </c>
      <c r="F2295" s="1">
        <f ca="1">IF(AND($A2295=0,$B2295=1),
    VLOOKUP(1,ChapterTable!$1:$1048576,MATCH("최종"&amp;SUBSTITUTE(SUBSTITUTE(F$1,"standard",""),"|Float",""),ChapterTable!$1:$1,0),0)*ChapterTable!$P$17,
  IF(AND($A2295=0,$B2295=0),
    F2296,
  IF($B2295=0,
    VLOOKUP($A2295,ChapterTable!$1:$1048576,MATCH("최종"&amp;SUBSTITUTE(SUBSTITUTE(F$1,"standard",""),"|Float",""),ChapterTable!$1:$1,0),0),
  IF($B2295=1,
    IF($L2295=FALSE,
      VLOOKUP($A2295,ChapterTable!$1:$1048576,MATCH("최종"&amp;SUBSTITUTE(SUBSTITUTE(F$1,"standard",""),"|Float",""),ChapterTable!$1:$1,0),0),
      VLOOKUP($A2295-ChapterTable!$P$11,ChapterTable!$1:$1048576,MATCH("최종"&amp;SUBSTITUTE(SUBSTITUTE(F$1,"standard",""),"|Float",""),ChapterTable!$1:$1,0),0)*ChapterTable!$P$14
    ),
  OFFSET(F2295,-$B2295+IF($L2295,1,0),0)*
    (VLOOKUP(SUBSTITUTE(SUBSTITUTE(F$1,"standard",""),"|Float","")&amp;IF(OR($L2295=TRUE,$A2295=0,MOD($A2295,ChapterTable!$R$20)&lt;&gt;0),"","보스")&amp;"인게임누적곱배수",ChapterTable!$R:$S,2,0)^D2295
    +VLOOKUP(SUBSTITUTE(SUBSTITUTE(F$1,"standard",""),"|Float","")&amp;IF(OR($L2295=TRUE,$A2295=0,MOD($A2295,ChapterTable!$R$20)&lt;&gt;0),"","보스")&amp;"인게임누적합배수",ChapterTable!$R:$S,2,0)*D2295)
  )
  )
  )
)</f>
        <v>430205.08945405477</v>
      </c>
      <c r="G2295" t="s">
        <v>715</v>
      </c>
      <c r="J2295" t="str">
        <f>IF(ISBLANK(I2295),"",
IFERROR(VLOOKUP(I2295,[1]StringTable!$1:$1048576,MATCH("kor|String",[1]StringTable!$1:$1,0),0),
"스트링없음"))</f>
        <v/>
      </c>
      <c r="L2295" t="b">
        <v>1</v>
      </c>
      <c r="N2295" t="str">
        <f>IF(ISBLANK(M2295),"",IF(ISERROR(VLOOKUP(M2295,MapTable!$A:$A,1,0)),"맵없음",""))</f>
        <v/>
      </c>
      <c r="O2295">
        <f t="shared" si="254"/>
        <v>1</v>
      </c>
      <c r="Q2295">
        <f t="shared" si="255"/>
        <v>1</v>
      </c>
      <c r="R2295" t="b">
        <f t="shared" ca="1" si="256"/>
        <v>1</v>
      </c>
      <c r="T2295" t="b">
        <f t="shared" ca="1" si="257"/>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260"/>
        <v>1</v>
      </c>
      <c r="AJ2295">
        <f t="shared" si="258"/>
        <v>1</v>
      </c>
      <c r="AK2295">
        <f t="shared" si="259"/>
        <v>1</v>
      </c>
      <c r="AL2295">
        <f t="shared" si="261"/>
        <v>9</v>
      </c>
    </row>
    <row r="2296" spans="1:38" hidden="1" x14ac:dyDescent="0.3">
      <c r="A2296">
        <v>24</v>
      </c>
      <c r="B2296">
        <v>5</v>
      </c>
      <c r="C2296">
        <f>IF(OR($L2296=TRUE,$A2296=0,MOD($A2296,ChapterTable!$R$20)&lt;&gt;0),
MAX(0,INT(($B2296+ChapterTable!$P$26+VLOOKUP(SUBSTITUTE(C$1,"성장단계","")&amp;"단계오프셋",ChapterTable!$R:$S,2,0))/ChapterTable!$P$23)),
MAX(0,INT(($B2296+ChapterTable!$R$26+VLOOKUP(SUBSTITUTE(C$1,"성장단계","")&amp;"보스단계오프셋",ChapterTable!$R:$S,2,0))/ChapterTable!$R$23)))</f>
        <v>0</v>
      </c>
      <c r="D2296">
        <f>IF(OR($L2296=TRUE,$A2296=0,MOD($A2296,ChapterTable!$R$20)&lt;&gt;0),
MAX(0,INT(($B2296+ChapterTable!$P$26+VLOOKUP(SUBSTITUTE(D$1,"성장단계","")&amp;"단계오프셋",ChapterTable!$R:$S,2,0))/ChapterTable!$P$23)),
MAX(0,INT(($B2296+ChapterTable!$R$26+VLOOKUP(SUBSTITUTE(D$1,"성장단계","")&amp;"보스단계오프셋",ChapterTable!$R:$S,2,0))/ChapterTable!$R$23)))</f>
        <v>0</v>
      </c>
      <c r="E2296" s="1">
        <f ca="1">IF(AND($A2296=0,$B2296=1),
    VLOOKUP(1,ChapterTable!$1:$1048576,MATCH("최종"&amp;SUBSTITUTE(SUBSTITUTE(E$1,"standard",""),"|Float",""),ChapterTable!$1:$1,0),0)*ChapterTable!$P$17,
  IF(AND($A2296=0,$B2296=0),
    E2297,
  IF($B2296=0,
    VLOOKUP($A2296,ChapterTable!$1:$1048576,MATCH("최종"&amp;SUBSTITUTE(SUBSTITUTE(E$1,"standard",""),"|Float",""),ChapterTable!$1:$1,0),0),
  IF($B2296=1,
    IF($L2296=FALSE,
      VLOOKUP($A2296,ChapterTable!$1:$1048576,MATCH("최종"&amp;SUBSTITUTE(SUBSTITUTE(E$1,"standard",""),"|Float",""),ChapterTable!$1:$1,0),0),
      VLOOKUP($A2296-ChapterTable!$P$11,ChapterTable!$1:$1048576,MATCH("최종"&amp;SUBSTITUTE(SUBSTITUTE(E$1,"standard",""),"|Float",""),ChapterTable!$1:$1,0),0)*ChapterTable!$P$14
    ),
  OFFSET(E2296,-$B2296+IF($L2296,1,0),0)*IF($B2296&gt;OFFSET($B2296,1,0),ChapterTable!$R$17,1)*
    (VLOOKUP(SUBSTITUTE(SUBSTITUTE(E$1,"standard",""),"|Float","")&amp;IF(OR($L2296=TRUE,$A2296=0,MOD($A2296,ChapterTable!$R$20)&lt;&gt;0),"","보스")&amp;"인게임누적곱배수",ChapterTable!$R:$S,2,0)^C2296
    +VLOOKUP(SUBSTITUTE(SUBSTITUTE(E$1,"standard",""),"|Float","")&amp;IF(OR($L2296=TRUE,$A2296=0,MOD($A2296,ChapterTable!$R$20)&lt;&gt;0),"","보스")&amp;"인게임누적합배수",ChapterTable!$R:$S,2,0)*C2296)
  )
  )
  )
)</f>
        <v>1032492.2146897315</v>
      </c>
      <c r="F2296" s="1">
        <f ca="1">IF(AND($A2296=0,$B2296=1),
    VLOOKUP(1,ChapterTable!$1:$1048576,MATCH("최종"&amp;SUBSTITUTE(SUBSTITUTE(F$1,"standard",""),"|Float",""),ChapterTable!$1:$1,0),0)*ChapterTable!$P$17,
  IF(AND($A2296=0,$B2296=0),
    F2297,
  IF($B2296=0,
    VLOOKUP($A2296,ChapterTable!$1:$1048576,MATCH("최종"&amp;SUBSTITUTE(SUBSTITUTE(F$1,"standard",""),"|Float",""),ChapterTable!$1:$1,0),0),
  IF($B2296=1,
    IF($L2296=FALSE,
      VLOOKUP($A2296,ChapterTable!$1:$1048576,MATCH("최종"&amp;SUBSTITUTE(SUBSTITUTE(F$1,"standard",""),"|Float",""),ChapterTable!$1:$1,0),0),
      VLOOKUP($A2296-ChapterTable!$P$11,ChapterTable!$1:$1048576,MATCH("최종"&amp;SUBSTITUTE(SUBSTITUTE(F$1,"standard",""),"|Float",""),ChapterTable!$1:$1,0),0)*ChapterTable!$P$14
    ),
  OFFSET(F2296,-$B2296+IF($L2296,1,0),0)*
    (VLOOKUP(SUBSTITUTE(SUBSTITUTE(F$1,"standard",""),"|Float","")&amp;IF(OR($L2296=TRUE,$A2296=0,MOD($A2296,ChapterTable!$R$20)&lt;&gt;0),"","보스")&amp;"인게임누적곱배수",ChapterTable!$R:$S,2,0)^D2296
    +VLOOKUP(SUBSTITUTE(SUBSTITUTE(F$1,"standard",""),"|Float","")&amp;IF(OR($L2296=TRUE,$A2296=0,MOD($A2296,ChapterTable!$R$20)&lt;&gt;0),"","보스")&amp;"인게임누적합배수",ChapterTable!$R:$S,2,0)*D2296)
  )
  )
  )
)</f>
        <v>430205.08945405477</v>
      </c>
      <c r="G2296" t="s">
        <v>715</v>
      </c>
      <c r="J2296" t="str">
        <f>IF(ISBLANK(I2296),"",
IFERROR(VLOOKUP(I2296,[1]StringTable!$1:$1048576,MATCH("kor|String",[1]StringTable!$1:$1,0),0),
"스트링없음"))</f>
        <v/>
      </c>
      <c r="L2296" t="b">
        <v>1</v>
      </c>
      <c r="N2296" t="str">
        <f>IF(ISBLANK(M2296),"",IF(ISERROR(VLOOKUP(M2296,MapTable!$A:$A,1,0)),"맵없음",""))</f>
        <v/>
      </c>
      <c r="O2296">
        <f t="shared" si="254"/>
        <v>11</v>
      </c>
      <c r="Q2296">
        <f t="shared" si="255"/>
        <v>11</v>
      </c>
      <c r="R2296" t="b">
        <f t="shared" ca="1" si="256"/>
        <v>1</v>
      </c>
      <c r="T2296" t="b">
        <f t="shared" ca="1" si="257"/>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260"/>
        <v>1</v>
      </c>
      <c r="AJ2296">
        <f t="shared" si="258"/>
        <v>1</v>
      </c>
      <c r="AK2296">
        <f t="shared" si="259"/>
        <v>1</v>
      </c>
      <c r="AL2296">
        <f t="shared" si="261"/>
        <v>9</v>
      </c>
    </row>
    <row r="2297" spans="1:38" hidden="1" x14ac:dyDescent="0.3">
      <c r="A2297">
        <v>24</v>
      </c>
      <c r="B2297">
        <v>6</v>
      </c>
      <c r="C2297">
        <f>IF(OR($L2297=TRUE,$A2297=0,MOD($A2297,ChapterTable!$R$20)&lt;&gt;0),
MAX(0,INT(($B2297+ChapterTable!$P$26+VLOOKUP(SUBSTITUTE(C$1,"성장단계","")&amp;"단계오프셋",ChapterTable!$R:$S,2,0))/ChapterTable!$P$23)),
MAX(0,INT(($B2297+ChapterTable!$R$26+VLOOKUP(SUBSTITUTE(C$1,"성장단계","")&amp;"보스단계오프셋",ChapterTable!$R:$S,2,0))/ChapterTable!$R$23)))</f>
        <v>1</v>
      </c>
      <c r="D2297">
        <f>IF(OR($L2297=TRUE,$A2297=0,MOD($A2297,ChapterTable!$R$20)&lt;&gt;0),
MAX(0,INT(($B2297+ChapterTable!$P$26+VLOOKUP(SUBSTITUTE(D$1,"성장단계","")&amp;"단계오프셋",ChapterTable!$R:$S,2,0))/ChapterTable!$P$23)),
MAX(0,INT(($B2297+ChapterTable!$R$26+VLOOKUP(SUBSTITUTE(D$1,"성장단계","")&amp;"보스단계오프셋",ChapterTable!$R:$S,2,0))/ChapterTable!$R$23)))</f>
        <v>0</v>
      </c>
      <c r="E2297" s="1">
        <f ca="1">IF(AND($A2297=0,$B2297=1),
    VLOOKUP(1,ChapterTable!$1:$1048576,MATCH("최종"&amp;SUBSTITUTE(SUBSTITUTE(E$1,"standard",""),"|Float",""),ChapterTable!$1:$1,0),0)*ChapterTable!$P$17,
  IF(AND($A2297=0,$B2297=0),
    E2298,
  IF($B2297=0,
    VLOOKUP($A2297,ChapterTable!$1:$1048576,MATCH("최종"&amp;SUBSTITUTE(SUBSTITUTE(E$1,"standard",""),"|Float",""),ChapterTable!$1:$1,0),0),
  IF($B2297=1,
    IF($L2297=FALSE,
      VLOOKUP($A2297,ChapterTable!$1:$1048576,MATCH("최종"&amp;SUBSTITUTE(SUBSTITUTE(E$1,"standard",""),"|Float",""),ChapterTable!$1:$1,0),0),
      VLOOKUP($A2297-ChapterTable!$P$11,ChapterTable!$1:$1048576,MATCH("최종"&amp;SUBSTITUTE(SUBSTITUTE(E$1,"standard",""),"|Float",""),ChapterTable!$1:$1,0),0)*ChapterTable!$P$14
    ),
  OFFSET(E2297,-$B2297+IF($L2297,1,0),0)*IF($B2297&gt;OFFSET($B2297,1,0),ChapterTable!$R$17,1)*
    (VLOOKUP(SUBSTITUTE(SUBSTITUTE(E$1,"standard",""),"|Float","")&amp;IF(OR($L2297=TRUE,$A2297=0,MOD($A2297,ChapterTable!$R$20)&lt;&gt;0),"","보스")&amp;"인게임누적곱배수",ChapterTable!$R:$S,2,0)^C2297
    +VLOOKUP(SUBSTITUTE(SUBSTITUTE(E$1,"standard",""),"|Float","")&amp;IF(OR($L2297=TRUE,$A2297=0,MOD($A2297,ChapterTable!$R$20)&lt;&gt;0),"","보스")&amp;"인게임누적합배수",ChapterTable!$R:$S,2,0)*C2297)
  )
  )
  )
)</f>
        <v>1238990.6576276778</v>
      </c>
      <c r="F2297" s="1">
        <f ca="1">IF(AND($A2297=0,$B2297=1),
    VLOOKUP(1,ChapterTable!$1:$1048576,MATCH("최종"&amp;SUBSTITUTE(SUBSTITUTE(F$1,"standard",""),"|Float",""),ChapterTable!$1:$1,0),0)*ChapterTable!$P$17,
  IF(AND($A2297=0,$B2297=0),
    F2298,
  IF($B2297=0,
    VLOOKUP($A2297,ChapterTable!$1:$1048576,MATCH("최종"&amp;SUBSTITUTE(SUBSTITUTE(F$1,"standard",""),"|Float",""),ChapterTable!$1:$1,0),0),
  IF($B2297=1,
    IF($L2297=FALSE,
      VLOOKUP($A2297,ChapterTable!$1:$1048576,MATCH("최종"&amp;SUBSTITUTE(SUBSTITUTE(F$1,"standard",""),"|Float",""),ChapterTable!$1:$1,0),0),
      VLOOKUP($A2297-ChapterTable!$P$11,ChapterTable!$1:$1048576,MATCH("최종"&amp;SUBSTITUTE(SUBSTITUTE(F$1,"standard",""),"|Float",""),ChapterTable!$1:$1,0),0)*ChapterTable!$P$14
    ),
  OFFSET(F2297,-$B2297+IF($L2297,1,0),0)*
    (VLOOKUP(SUBSTITUTE(SUBSTITUTE(F$1,"standard",""),"|Float","")&amp;IF(OR($L2297=TRUE,$A2297=0,MOD($A2297,ChapterTable!$R$20)&lt;&gt;0),"","보스")&amp;"인게임누적곱배수",ChapterTable!$R:$S,2,0)^D2297
    +VLOOKUP(SUBSTITUTE(SUBSTITUTE(F$1,"standard",""),"|Float","")&amp;IF(OR($L2297=TRUE,$A2297=0,MOD($A2297,ChapterTable!$R$20)&lt;&gt;0),"","보스")&amp;"인게임누적합배수",ChapterTable!$R:$S,2,0)*D2297)
  )
  )
  )
)</f>
        <v>430205.08945405477</v>
      </c>
      <c r="G2297" t="s">
        <v>715</v>
      </c>
      <c r="J2297" t="str">
        <f>IF(ISBLANK(I2297),"",
IFERROR(VLOOKUP(I2297,[1]StringTable!$1:$1048576,MATCH("kor|String",[1]StringTable!$1:$1,0),0),
"스트링없음"))</f>
        <v/>
      </c>
      <c r="L2297" t="b">
        <v>1</v>
      </c>
      <c r="N2297" t="str">
        <f>IF(ISBLANK(M2297),"",IF(ISERROR(VLOOKUP(M2297,MapTable!$A:$A,1,0)),"맵없음",""))</f>
        <v/>
      </c>
      <c r="O2297">
        <f t="shared" si="254"/>
        <v>1</v>
      </c>
      <c r="Q2297">
        <f t="shared" si="255"/>
        <v>1</v>
      </c>
      <c r="R2297" t="b">
        <f t="shared" ca="1" si="256"/>
        <v>1</v>
      </c>
      <c r="T2297" t="b">
        <f t="shared" ca="1" si="257"/>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260"/>
        <v>1</v>
      </c>
      <c r="AJ2297">
        <f t="shared" si="258"/>
        <v>1</v>
      </c>
      <c r="AK2297">
        <f t="shared" si="259"/>
        <v>1</v>
      </c>
      <c r="AL2297">
        <f t="shared" si="261"/>
        <v>9</v>
      </c>
    </row>
    <row r="2298" spans="1:38" hidden="1" x14ac:dyDescent="0.3">
      <c r="A2298">
        <v>24</v>
      </c>
      <c r="B2298">
        <v>7</v>
      </c>
      <c r="C2298">
        <f>IF(OR($L2298=TRUE,$A2298=0,MOD($A2298,ChapterTable!$R$20)&lt;&gt;0),
MAX(0,INT(($B2298+ChapterTable!$P$26+VLOOKUP(SUBSTITUTE(C$1,"성장단계","")&amp;"단계오프셋",ChapterTable!$R:$S,2,0))/ChapterTable!$P$23)),
MAX(0,INT(($B2298+ChapterTable!$R$26+VLOOKUP(SUBSTITUTE(C$1,"성장단계","")&amp;"보스단계오프셋",ChapterTable!$R:$S,2,0))/ChapterTable!$R$23)))</f>
        <v>1</v>
      </c>
      <c r="D2298">
        <f>IF(OR($L2298=TRUE,$A2298=0,MOD($A2298,ChapterTable!$R$20)&lt;&gt;0),
MAX(0,INT(($B2298+ChapterTable!$P$26+VLOOKUP(SUBSTITUTE(D$1,"성장단계","")&amp;"단계오프셋",ChapterTable!$R:$S,2,0))/ChapterTable!$P$23)),
MAX(0,INT(($B2298+ChapterTable!$R$26+VLOOKUP(SUBSTITUTE(D$1,"성장단계","")&amp;"보스단계오프셋",ChapterTable!$R:$S,2,0))/ChapterTable!$R$23)))</f>
        <v>0</v>
      </c>
      <c r="E2298" s="1">
        <f ca="1">IF(AND($A2298=0,$B2298=1),
    VLOOKUP(1,ChapterTable!$1:$1048576,MATCH("최종"&amp;SUBSTITUTE(SUBSTITUTE(E$1,"standard",""),"|Float",""),ChapterTable!$1:$1,0),0)*ChapterTable!$P$17,
  IF(AND($A2298=0,$B2298=0),
    E2299,
  IF($B2298=0,
    VLOOKUP($A2298,ChapterTable!$1:$1048576,MATCH("최종"&amp;SUBSTITUTE(SUBSTITUTE(E$1,"standard",""),"|Float",""),ChapterTable!$1:$1,0),0),
  IF($B2298=1,
    IF($L2298=FALSE,
      VLOOKUP($A2298,ChapterTable!$1:$1048576,MATCH("최종"&amp;SUBSTITUTE(SUBSTITUTE(E$1,"standard",""),"|Float",""),ChapterTable!$1:$1,0),0),
      VLOOKUP($A2298-ChapterTable!$P$11,ChapterTable!$1:$1048576,MATCH("최종"&amp;SUBSTITUTE(SUBSTITUTE(E$1,"standard",""),"|Float",""),ChapterTable!$1:$1,0),0)*ChapterTable!$P$14
    ),
  OFFSET(E2298,-$B2298+IF($L2298,1,0),0)*IF($B2298&gt;OFFSET($B2298,1,0),ChapterTable!$R$17,1)*
    (VLOOKUP(SUBSTITUTE(SUBSTITUTE(E$1,"standard",""),"|Float","")&amp;IF(OR($L2298=TRUE,$A2298=0,MOD($A2298,ChapterTable!$R$20)&lt;&gt;0),"","보스")&amp;"인게임누적곱배수",ChapterTable!$R:$S,2,0)^C2298
    +VLOOKUP(SUBSTITUTE(SUBSTITUTE(E$1,"standard",""),"|Float","")&amp;IF(OR($L2298=TRUE,$A2298=0,MOD($A2298,ChapterTable!$R$20)&lt;&gt;0),"","보스")&amp;"인게임누적합배수",ChapterTable!$R:$S,2,0)*C2298)
  )
  )
  )
)</f>
        <v>1238990.6576276778</v>
      </c>
      <c r="F2298" s="1">
        <f ca="1">IF(AND($A2298=0,$B2298=1),
    VLOOKUP(1,ChapterTable!$1:$1048576,MATCH("최종"&amp;SUBSTITUTE(SUBSTITUTE(F$1,"standard",""),"|Float",""),ChapterTable!$1:$1,0),0)*ChapterTable!$P$17,
  IF(AND($A2298=0,$B2298=0),
    F2299,
  IF($B2298=0,
    VLOOKUP($A2298,ChapterTable!$1:$1048576,MATCH("최종"&amp;SUBSTITUTE(SUBSTITUTE(F$1,"standard",""),"|Float",""),ChapterTable!$1:$1,0),0),
  IF($B2298=1,
    IF($L2298=FALSE,
      VLOOKUP($A2298,ChapterTable!$1:$1048576,MATCH("최종"&amp;SUBSTITUTE(SUBSTITUTE(F$1,"standard",""),"|Float",""),ChapterTable!$1:$1,0),0),
      VLOOKUP($A2298-ChapterTable!$P$11,ChapterTable!$1:$1048576,MATCH("최종"&amp;SUBSTITUTE(SUBSTITUTE(F$1,"standard",""),"|Float",""),ChapterTable!$1:$1,0),0)*ChapterTable!$P$14
    ),
  OFFSET(F2298,-$B2298+IF($L2298,1,0),0)*
    (VLOOKUP(SUBSTITUTE(SUBSTITUTE(F$1,"standard",""),"|Float","")&amp;IF(OR($L2298=TRUE,$A2298=0,MOD($A2298,ChapterTable!$R$20)&lt;&gt;0),"","보스")&amp;"인게임누적곱배수",ChapterTable!$R:$S,2,0)^D2298
    +VLOOKUP(SUBSTITUTE(SUBSTITUTE(F$1,"standard",""),"|Float","")&amp;IF(OR($L2298=TRUE,$A2298=0,MOD($A2298,ChapterTable!$R$20)&lt;&gt;0),"","보스")&amp;"인게임누적합배수",ChapterTable!$R:$S,2,0)*D2298)
  )
  )
  )
)</f>
        <v>430205.08945405477</v>
      </c>
      <c r="G2298" t="s">
        <v>715</v>
      </c>
      <c r="J2298" t="str">
        <f>IF(ISBLANK(I2298),"",
IFERROR(VLOOKUP(I2298,[1]StringTable!$1:$1048576,MATCH("kor|String",[1]StringTable!$1:$1,0),0),
"스트링없음"))</f>
        <v/>
      </c>
      <c r="L2298" t="b">
        <v>1</v>
      </c>
      <c r="N2298" t="str">
        <f>IF(ISBLANK(M2298),"",IF(ISERROR(VLOOKUP(M2298,MapTable!$A:$A,1,0)),"맵없음",""))</f>
        <v/>
      </c>
      <c r="O2298">
        <f t="shared" si="254"/>
        <v>1</v>
      </c>
      <c r="Q2298">
        <f t="shared" si="255"/>
        <v>1</v>
      </c>
      <c r="R2298" t="b">
        <f t="shared" ca="1" si="256"/>
        <v>1</v>
      </c>
      <c r="T2298" t="b">
        <f t="shared" ca="1" si="257"/>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260"/>
        <v>1</v>
      </c>
      <c r="AJ2298">
        <f t="shared" si="258"/>
        <v>1</v>
      </c>
      <c r="AK2298">
        <f t="shared" si="259"/>
        <v>1</v>
      </c>
      <c r="AL2298">
        <f t="shared" si="261"/>
        <v>9</v>
      </c>
    </row>
    <row r="2299" spans="1:38" hidden="1" x14ac:dyDescent="0.3">
      <c r="A2299">
        <v>24</v>
      </c>
      <c r="B2299">
        <v>8</v>
      </c>
      <c r="C2299">
        <f>IF(OR($L2299=TRUE,$A2299=0,MOD($A2299,ChapterTable!$R$20)&lt;&gt;0),
MAX(0,INT(($B2299+ChapterTable!$P$26+VLOOKUP(SUBSTITUTE(C$1,"성장단계","")&amp;"단계오프셋",ChapterTable!$R:$S,2,0))/ChapterTable!$P$23)),
MAX(0,INT(($B2299+ChapterTable!$R$26+VLOOKUP(SUBSTITUTE(C$1,"성장단계","")&amp;"보스단계오프셋",ChapterTable!$R:$S,2,0))/ChapterTable!$R$23)))</f>
        <v>1</v>
      </c>
      <c r="D2299">
        <f>IF(OR($L2299=TRUE,$A2299=0,MOD($A2299,ChapterTable!$R$20)&lt;&gt;0),
MAX(0,INT(($B2299+ChapterTable!$P$26+VLOOKUP(SUBSTITUTE(D$1,"성장단계","")&amp;"단계오프셋",ChapterTable!$R:$S,2,0))/ChapterTable!$P$23)),
MAX(0,INT(($B2299+ChapterTable!$R$26+VLOOKUP(SUBSTITUTE(D$1,"성장단계","")&amp;"보스단계오프셋",ChapterTable!$R:$S,2,0))/ChapterTable!$R$23)))</f>
        <v>0</v>
      </c>
      <c r="E2299" s="1">
        <f ca="1">IF(AND($A2299=0,$B2299=1),
    VLOOKUP(1,ChapterTable!$1:$1048576,MATCH("최종"&amp;SUBSTITUTE(SUBSTITUTE(E$1,"standard",""),"|Float",""),ChapterTable!$1:$1,0),0)*ChapterTable!$P$17,
  IF(AND($A2299=0,$B2299=0),
    E2300,
  IF($B2299=0,
    VLOOKUP($A2299,ChapterTable!$1:$1048576,MATCH("최종"&amp;SUBSTITUTE(SUBSTITUTE(E$1,"standard",""),"|Float",""),ChapterTable!$1:$1,0),0),
  IF($B2299=1,
    IF($L2299=FALSE,
      VLOOKUP($A2299,ChapterTable!$1:$1048576,MATCH("최종"&amp;SUBSTITUTE(SUBSTITUTE(E$1,"standard",""),"|Float",""),ChapterTable!$1:$1,0),0),
      VLOOKUP($A2299-ChapterTable!$P$11,ChapterTable!$1:$1048576,MATCH("최종"&amp;SUBSTITUTE(SUBSTITUTE(E$1,"standard",""),"|Float",""),ChapterTable!$1:$1,0),0)*ChapterTable!$P$14
    ),
  OFFSET(E2299,-$B2299+IF($L2299,1,0),0)*IF($B2299&gt;OFFSET($B2299,1,0),ChapterTable!$R$17,1)*
    (VLOOKUP(SUBSTITUTE(SUBSTITUTE(E$1,"standard",""),"|Float","")&amp;IF(OR($L2299=TRUE,$A2299=0,MOD($A2299,ChapterTable!$R$20)&lt;&gt;0),"","보스")&amp;"인게임누적곱배수",ChapterTable!$R:$S,2,0)^C2299
    +VLOOKUP(SUBSTITUTE(SUBSTITUTE(E$1,"standard",""),"|Float","")&amp;IF(OR($L2299=TRUE,$A2299=0,MOD($A2299,ChapterTable!$R$20)&lt;&gt;0),"","보스")&amp;"인게임누적합배수",ChapterTable!$R:$S,2,0)*C2299)
  )
  )
  )
)</f>
        <v>1238990.6576276778</v>
      </c>
      <c r="F2299" s="1">
        <f ca="1">IF(AND($A2299=0,$B2299=1),
    VLOOKUP(1,ChapterTable!$1:$1048576,MATCH("최종"&amp;SUBSTITUTE(SUBSTITUTE(F$1,"standard",""),"|Float",""),ChapterTable!$1:$1,0),0)*ChapterTable!$P$17,
  IF(AND($A2299=0,$B2299=0),
    F2300,
  IF($B2299=0,
    VLOOKUP($A2299,ChapterTable!$1:$1048576,MATCH("최종"&amp;SUBSTITUTE(SUBSTITUTE(F$1,"standard",""),"|Float",""),ChapterTable!$1:$1,0),0),
  IF($B2299=1,
    IF($L2299=FALSE,
      VLOOKUP($A2299,ChapterTable!$1:$1048576,MATCH("최종"&amp;SUBSTITUTE(SUBSTITUTE(F$1,"standard",""),"|Float",""),ChapterTable!$1:$1,0),0),
      VLOOKUP($A2299-ChapterTable!$P$11,ChapterTable!$1:$1048576,MATCH("최종"&amp;SUBSTITUTE(SUBSTITUTE(F$1,"standard",""),"|Float",""),ChapterTable!$1:$1,0),0)*ChapterTable!$P$14
    ),
  OFFSET(F2299,-$B2299+IF($L2299,1,0),0)*
    (VLOOKUP(SUBSTITUTE(SUBSTITUTE(F$1,"standard",""),"|Float","")&amp;IF(OR($L2299=TRUE,$A2299=0,MOD($A2299,ChapterTable!$R$20)&lt;&gt;0),"","보스")&amp;"인게임누적곱배수",ChapterTable!$R:$S,2,0)^D2299
    +VLOOKUP(SUBSTITUTE(SUBSTITUTE(F$1,"standard",""),"|Float","")&amp;IF(OR($L2299=TRUE,$A2299=0,MOD($A2299,ChapterTable!$R$20)&lt;&gt;0),"","보스")&amp;"인게임누적합배수",ChapterTable!$R:$S,2,0)*D2299)
  )
  )
  )
)</f>
        <v>430205.08945405477</v>
      </c>
      <c r="G2299" t="s">
        <v>715</v>
      </c>
      <c r="J2299" t="str">
        <f>IF(ISBLANK(I2299),"",
IFERROR(VLOOKUP(I2299,[1]StringTable!$1:$1048576,MATCH("kor|String",[1]StringTable!$1:$1,0),0),
"스트링없음"))</f>
        <v/>
      </c>
      <c r="L2299" t="b">
        <v>1</v>
      </c>
      <c r="N2299" t="str">
        <f>IF(ISBLANK(M2299),"",IF(ISERROR(VLOOKUP(M2299,MapTable!$A:$A,1,0)),"맵없음",""))</f>
        <v/>
      </c>
      <c r="O2299">
        <f t="shared" si="254"/>
        <v>1</v>
      </c>
      <c r="Q2299">
        <f t="shared" si="255"/>
        <v>1</v>
      </c>
      <c r="R2299" t="b">
        <f t="shared" ca="1" si="256"/>
        <v>1</v>
      </c>
      <c r="T2299" t="b">
        <f t="shared" ca="1" si="257"/>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260"/>
        <v>1</v>
      </c>
      <c r="AJ2299">
        <f t="shared" si="258"/>
        <v>1</v>
      </c>
      <c r="AK2299">
        <f t="shared" si="259"/>
        <v>1</v>
      </c>
      <c r="AL2299">
        <f t="shared" si="261"/>
        <v>9</v>
      </c>
    </row>
    <row r="2300" spans="1:38" hidden="1" x14ac:dyDescent="0.3">
      <c r="A2300">
        <v>24</v>
      </c>
      <c r="B2300">
        <v>9</v>
      </c>
      <c r="C2300">
        <f>IF(OR($L2300=TRUE,$A2300=0,MOD($A2300,ChapterTable!$R$20)&lt;&gt;0),
MAX(0,INT(($B2300+ChapterTable!$P$26+VLOOKUP(SUBSTITUTE(C$1,"성장단계","")&amp;"단계오프셋",ChapterTable!$R:$S,2,0))/ChapterTable!$P$23)),
MAX(0,INT(($B2300+ChapterTable!$R$26+VLOOKUP(SUBSTITUTE(C$1,"성장단계","")&amp;"보스단계오프셋",ChapterTable!$R:$S,2,0))/ChapterTable!$R$23)))</f>
        <v>1</v>
      </c>
      <c r="D2300">
        <f>IF(OR($L2300=TRUE,$A2300=0,MOD($A2300,ChapterTable!$R$20)&lt;&gt;0),
MAX(0,INT(($B2300+ChapterTable!$P$26+VLOOKUP(SUBSTITUTE(D$1,"성장단계","")&amp;"단계오프셋",ChapterTable!$R:$S,2,0))/ChapterTable!$P$23)),
MAX(0,INT(($B2300+ChapterTable!$R$26+VLOOKUP(SUBSTITUTE(D$1,"성장단계","")&amp;"보스단계오프셋",ChapterTable!$R:$S,2,0))/ChapterTable!$R$23)))</f>
        <v>0</v>
      </c>
      <c r="E2300" s="1">
        <f ca="1">IF(AND($A2300=0,$B2300=1),
    VLOOKUP(1,ChapterTable!$1:$1048576,MATCH("최종"&amp;SUBSTITUTE(SUBSTITUTE(E$1,"standard",""),"|Float",""),ChapterTable!$1:$1,0),0)*ChapterTable!$P$17,
  IF(AND($A2300=0,$B2300=0),
    E2301,
  IF($B2300=0,
    VLOOKUP($A2300,ChapterTable!$1:$1048576,MATCH("최종"&amp;SUBSTITUTE(SUBSTITUTE(E$1,"standard",""),"|Float",""),ChapterTable!$1:$1,0),0),
  IF($B2300=1,
    IF($L2300=FALSE,
      VLOOKUP($A2300,ChapterTable!$1:$1048576,MATCH("최종"&amp;SUBSTITUTE(SUBSTITUTE(E$1,"standard",""),"|Float",""),ChapterTable!$1:$1,0),0),
      VLOOKUP($A2300-ChapterTable!$P$11,ChapterTable!$1:$1048576,MATCH("최종"&amp;SUBSTITUTE(SUBSTITUTE(E$1,"standard",""),"|Float",""),ChapterTable!$1:$1,0),0)*ChapterTable!$P$14
    ),
  OFFSET(E2300,-$B2300+IF($L2300,1,0),0)*IF($B2300&gt;OFFSET($B2300,1,0),ChapterTable!$R$17,1)*
    (VLOOKUP(SUBSTITUTE(SUBSTITUTE(E$1,"standard",""),"|Float","")&amp;IF(OR($L2300=TRUE,$A2300=0,MOD($A2300,ChapterTable!$R$20)&lt;&gt;0),"","보스")&amp;"인게임누적곱배수",ChapterTable!$R:$S,2,0)^C2300
    +VLOOKUP(SUBSTITUTE(SUBSTITUTE(E$1,"standard",""),"|Float","")&amp;IF(OR($L2300=TRUE,$A2300=0,MOD($A2300,ChapterTable!$R$20)&lt;&gt;0),"","보스")&amp;"인게임누적합배수",ChapterTable!$R:$S,2,0)*C2300)
  )
  )
  )
)</f>
        <v>1238990.6576276778</v>
      </c>
      <c r="F2300" s="1">
        <f ca="1">IF(AND($A2300=0,$B2300=1),
    VLOOKUP(1,ChapterTable!$1:$1048576,MATCH("최종"&amp;SUBSTITUTE(SUBSTITUTE(F$1,"standard",""),"|Float",""),ChapterTable!$1:$1,0),0)*ChapterTable!$P$17,
  IF(AND($A2300=0,$B2300=0),
    F2301,
  IF($B2300=0,
    VLOOKUP($A2300,ChapterTable!$1:$1048576,MATCH("최종"&amp;SUBSTITUTE(SUBSTITUTE(F$1,"standard",""),"|Float",""),ChapterTable!$1:$1,0),0),
  IF($B2300=1,
    IF($L2300=FALSE,
      VLOOKUP($A2300,ChapterTable!$1:$1048576,MATCH("최종"&amp;SUBSTITUTE(SUBSTITUTE(F$1,"standard",""),"|Float",""),ChapterTable!$1:$1,0),0),
      VLOOKUP($A2300-ChapterTable!$P$11,ChapterTable!$1:$1048576,MATCH("최종"&amp;SUBSTITUTE(SUBSTITUTE(F$1,"standard",""),"|Float",""),ChapterTable!$1:$1,0),0)*ChapterTable!$P$14
    ),
  OFFSET(F2300,-$B2300+IF($L2300,1,0),0)*
    (VLOOKUP(SUBSTITUTE(SUBSTITUTE(F$1,"standard",""),"|Float","")&amp;IF(OR($L2300=TRUE,$A2300=0,MOD($A2300,ChapterTable!$R$20)&lt;&gt;0),"","보스")&amp;"인게임누적곱배수",ChapterTable!$R:$S,2,0)^D2300
    +VLOOKUP(SUBSTITUTE(SUBSTITUTE(F$1,"standard",""),"|Float","")&amp;IF(OR($L2300=TRUE,$A2300=0,MOD($A2300,ChapterTable!$R$20)&lt;&gt;0),"","보스")&amp;"인게임누적합배수",ChapterTable!$R:$S,2,0)*D2300)
  )
  )
  )
)</f>
        <v>430205.08945405477</v>
      </c>
      <c r="G2300" t="s">
        <v>715</v>
      </c>
      <c r="J2300" t="str">
        <f>IF(ISBLANK(I2300),"",
IFERROR(VLOOKUP(I2300,[1]StringTable!$1:$1048576,MATCH("kor|String",[1]StringTable!$1:$1,0),0),
"스트링없음"))</f>
        <v/>
      </c>
      <c r="L2300" t="b">
        <v>1</v>
      </c>
      <c r="N2300" t="str">
        <f>IF(ISBLANK(M2300),"",IF(ISERROR(VLOOKUP(M2300,MapTable!$A:$A,1,0)),"맵없음",""))</f>
        <v/>
      </c>
      <c r="O2300">
        <f t="shared" si="254"/>
        <v>91</v>
      </c>
      <c r="Q2300">
        <f t="shared" si="255"/>
        <v>91</v>
      </c>
      <c r="R2300" t="b">
        <f t="shared" ca="1" si="256"/>
        <v>1</v>
      </c>
      <c r="T2300" t="b">
        <f t="shared" ca="1" si="257"/>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260"/>
        <v>1</v>
      </c>
      <c r="AJ2300">
        <f t="shared" si="258"/>
        <v>1</v>
      </c>
      <c r="AK2300">
        <f t="shared" si="259"/>
        <v>1</v>
      </c>
      <c r="AL2300">
        <f t="shared" si="261"/>
        <v>9</v>
      </c>
    </row>
    <row r="2301" spans="1:38" hidden="1" x14ac:dyDescent="0.3">
      <c r="A2301">
        <v>24</v>
      </c>
      <c r="B2301">
        <v>10</v>
      </c>
      <c r="C2301">
        <f>IF(OR($L2301=TRUE,$A2301=0,MOD($A2301,ChapterTable!$R$20)&lt;&gt;0),
MAX(0,INT(($B2301+ChapterTable!$P$26+VLOOKUP(SUBSTITUTE(C$1,"성장단계","")&amp;"단계오프셋",ChapterTable!$R:$S,2,0))/ChapterTable!$P$23)),
MAX(0,INT(($B2301+ChapterTable!$R$26+VLOOKUP(SUBSTITUTE(C$1,"성장단계","")&amp;"보스단계오프셋",ChapterTable!$R:$S,2,0))/ChapterTable!$R$23)))</f>
        <v>1</v>
      </c>
      <c r="D2301">
        <f>IF(OR($L2301=TRUE,$A2301=0,MOD($A2301,ChapterTable!$R$20)&lt;&gt;0),
MAX(0,INT(($B2301+ChapterTable!$P$26+VLOOKUP(SUBSTITUTE(D$1,"성장단계","")&amp;"단계오프셋",ChapterTable!$R:$S,2,0))/ChapterTable!$P$23)),
MAX(0,INT(($B2301+ChapterTable!$R$26+VLOOKUP(SUBSTITUTE(D$1,"성장단계","")&amp;"보스단계오프셋",ChapterTable!$R:$S,2,0))/ChapterTable!$R$23)))</f>
        <v>0</v>
      </c>
      <c r="E2301" s="1">
        <f ca="1">IF(AND($A2301=0,$B2301=1),
    VLOOKUP(1,ChapterTable!$1:$1048576,MATCH("최종"&amp;SUBSTITUTE(SUBSTITUTE(E$1,"standard",""),"|Float",""),ChapterTable!$1:$1,0),0)*ChapterTable!$P$17,
  IF(AND($A2301=0,$B2301=0),
    E2302,
  IF($B2301=0,
    VLOOKUP($A2301,ChapterTable!$1:$1048576,MATCH("최종"&amp;SUBSTITUTE(SUBSTITUTE(E$1,"standard",""),"|Float",""),ChapterTable!$1:$1,0),0),
  IF($B2301=1,
    IF($L2301=FALSE,
      VLOOKUP($A2301,ChapterTable!$1:$1048576,MATCH("최종"&amp;SUBSTITUTE(SUBSTITUTE(E$1,"standard",""),"|Float",""),ChapterTable!$1:$1,0),0),
      VLOOKUP($A2301-ChapterTable!$P$11,ChapterTable!$1:$1048576,MATCH("최종"&amp;SUBSTITUTE(SUBSTITUTE(E$1,"standard",""),"|Float",""),ChapterTable!$1:$1,0),0)*ChapterTable!$P$14
    ),
  OFFSET(E2301,-$B2301+IF($L2301,1,0),0)*IF($B2301&gt;OFFSET($B2301,1,0),ChapterTable!$R$17,1)*
    (VLOOKUP(SUBSTITUTE(SUBSTITUTE(E$1,"standard",""),"|Float","")&amp;IF(OR($L2301=TRUE,$A2301=0,MOD($A2301,ChapterTable!$R$20)&lt;&gt;0),"","보스")&amp;"인게임누적곱배수",ChapterTable!$R:$S,2,0)^C2301
    +VLOOKUP(SUBSTITUTE(SUBSTITUTE(E$1,"standard",""),"|Float","")&amp;IF(OR($L2301=TRUE,$A2301=0,MOD($A2301,ChapterTable!$R$20)&lt;&gt;0),"","보스")&amp;"인게임누적합배수",ChapterTable!$R:$S,2,0)*C2301)
  )
  )
  )
)</f>
        <v>1238990.6576276778</v>
      </c>
      <c r="F2301" s="1">
        <f ca="1">IF(AND($A2301=0,$B2301=1),
    VLOOKUP(1,ChapterTable!$1:$1048576,MATCH("최종"&amp;SUBSTITUTE(SUBSTITUTE(F$1,"standard",""),"|Float",""),ChapterTable!$1:$1,0),0)*ChapterTable!$P$17,
  IF(AND($A2301=0,$B2301=0),
    F2302,
  IF($B2301=0,
    VLOOKUP($A2301,ChapterTable!$1:$1048576,MATCH("최종"&amp;SUBSTITUTE(SUBSTITUTE(F$1,"standard",""),"|Float",""),ChapterTable!$1:$1,0),0),
  IF($B2301=1,
    IF($L2301=FALSE,
      VLOOKUP($A2301,ChapterTable!$1:$1048576,MATCH("최종"&amp;SUBSTITUTE(SUBSTITUTE(F$1,"standard",""),"|Float",""),ChapterTable!$1:$1,0),0),
      VLOOKUP($A2301-ChapterTable!$P$11,ChapterTable!$1:$1048576,MATCH("최종"&amp;SUBSTITUTE(SUBSTITUTE(F$1,"standard",""),"|Float",""),ChapterTable!$1:$1,0),0)*ChapterTable!$P$14
    ),
  OFFSET(F2301,-$B2301+IF($L2301,1,0),0)*
    (VLOOKUP(SUBSTITUTE(SUBSTITUTE(F$1,"standard",""),"|Float","")&amp;IF(OR($L2301=TRUE,$A2301=0,MOD($A2301,ChapterTable!$R$20)&lt;&gt;0),"","보스")&amp;"인게임누적곱배수",ChapterTable!$R:$S,2,0)^D2301
    +VLOOKUP(SUBSTITUTE(SUBSTITUTE(F$1,"standard",""),"|Float","")&amp;IF(OR($L2301=TRUE,$A2301=0,MOD($A2301,ChapterTable!$R$20)&lt;&gt;0),"","보스")&amp;"인게임누적합배수",ChapterTable!$R:$S,2,0)*D2301)
  )
  )
  )
)</f>
        <v>430205.08945405477</v>
      </c>
      <c r="G2301" t="s">
        <v>715</v>
      </c>
      <c r="J2301" t="str">
        <f>IF(ISBLANK(I2301),"",
IFERROR(VLOOKUP(I2301,[1]StringTable!$1:$1048576,MATCH("kor|String",[1]StringTable!$1:$1,0),0),
"스트링없음"))</f>
        <v/>
      </c>
      <c r="L2301" t="b">
        <v>1</v>
      </c>
      <c r="N2301" t="str">
        <f>IF(ISBLANK(M2301),"",IF(ISERROR(VLOOKUP(M2301,MapTable!$A:$A,1,0)),"맵없음",""))</f>
        <v/>
      </c>
      <c r="O2301">
        <f t="shared" si="254"/>
        <v>21</v>
      </c>
      <c r="Q2301">
        <f t="shared" si="255"/>
        <v>21</v>
      </c>
      <c r="R2301" t="b">
        <f t="shared" ca="1" si="256"/>
        <v>1</v>
      </c>
      <c r="T2301" t="b">
        <f t="shared" ca="1" si="257"/>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260"/>
        <v>1</v>
      </c>
      <c r="AJ2301">
        <f t="shared" si="258"/>
        <v>1</v>
      </c>
      <c r="AK2301">
        <f t="shared" si="259"/>
        <v>1</v>
      </c>
      <c r="AL2301">
        <f t="shared" si="261"/>
        <v>9</v>
      </c>
    </row>
    <row r="2302" spans="1:38" hidden="1" x14ac:dyDescent="0.3">
      <c r="A2302">
        <v>24</v>
      </c>
      <c r="B2302">
        <v>11</v>
      </c>
      <c r="C2302">
        <f>IF(OR($L2302=TRUE,$A2302=0,MOD($A2302,ChapterTable!$R$20)&lt;&gt;0),
MAX(0,INT(($B2302+ChapterTable!$P$26+VLOOKUP(SUBSTITUTE(C$1,"성장단계","")&amp;"단계오프셋",ChapterTable!$R:$S,2,0))/ChapterTable!$P$23)),
MAX(0,INT(($B2302+ChapterTable!$R$26+VLOOKUP(SUBSTITUTE(C$1,"성장단계","")&amp;"보스단계오프셋",ChapterTable!$R:$S,2,0))/ChapterTable!$R$23)))</f>
        <v>1</v>
      </c>
      <c r="D2302">
        <f>IF(OR($L2302=TRUE,$A2302=0,MOD($A2302,ChapterTable!$R$20)&lt;&gt;0),
MAX(0,INT(($B2302+ChapterTable!$P$26+VLOOKUP(SUBSTITUTE(D$1,"성장단계","")&amp;"단계오프셋",ChapterTable!$R:$S,2,0))/ChapterTable!$P$23)),
MAX(0,INT(($B2302+ChapterTable!$R$26+VLOOKUP(SUBSTITUTE(D$1,"성장단계","")&amp;"보스단계오프셋",ChapterTable!$R:$S,2,0))/ChapterTable!$R$23)))</f>
        <v>1</v>
      </c>
      <c r="E2302" s="1">
        <f ca="1">IF(AND($A2302=0,$B2302=1),
    VLOOKUP(1,ChapterTable!$1:$1048576,MATCH("최종"&amp;SUBSTITUTE(SUBSTITUTE(E$1,"standard",""),"|Float",""),ChapterTable!$1:$1,0),0)*ChapterTable!$P$17,
  IF(AND($A2302=0,$B2302=0),
    E2303,
  IF($B2302=0,
    VLOOKUP($A2302,ChapterTable!$1:$1048576,MATCH("최종"&amp;SUBSTITUTE(SUBSTITUTE(E$1,"standard",""),"|Float",""),ChapterTable!$1:$1,0),0),
  IF($B2302=1,
    IF($L2302=FALSE,
      VLOOKUP($A2302,ChapterTable!$1:$1048576,MATCH("최종"&amp;SUBSTITUTE(SUBSTITUTE(E$1,"standard",""),"|Float",""),ChapterTable!$1:$1,0),0),
      VLOOKUP($A2302-ChapterTable!$P$11,ChapterTable!$1:$1048576,MATCH("최종"&amp;SUBSTITUTE(SUBSTITUTE(E$1,"standard",""),"|Float",""),ChapterTable!$1:$1,0),0)*ChapterTable!$P$14
    ),
  OFFSET(E2302,-$B2302+IF($L2302,1,0),0)*IF($B2302&gt;OFFSET($B2302,1,0),ChapterTable!$R$17,1)*
    (VLOOKUP(SUBSTITUTE(SUBSTITUTE(E$1,"standard",""),"|Float","")&amp;IF(OR($L2302=TRUE,$A2302=0,MOD($A2302,ChapterTable!$R$20)&lt;&gt;0),"","보스")&amp;"인게임누적곱배수",ChapterTable!$R:$S,2,0)^C2302
    +VLOOKUP(SUBSTITUTE(SUBSTITUTE(E$1,"standard",""),"|Float","")&amp;IF(OR($L2302=TRUE,$A2302=0,MOD($A2302,ChapterTable!$R$20)&lt;&gt;0),"","보스")&amp;"인게임누적합배수",ChapterTable!$R:$S,2,0)*C2302)
  )
  )
  )
)</f>
        <v>1238990.6576276778</v>
      </c>
      <c r="F2302" s="1">
        <f ca="1">IF(AND($A2302=0,$B2302=1),
    VLOOKUP(1,ChapterTable!$1:$1048576,MATCH("최종"&amp;SUBSTITUTE(SUBSTITUTE(F$1,"standard",""),"|Float",""),ChapterTable!$1:$1,0),0)*ChapterTable!$P$17,
  IF(AND($A2302=0,$B2302=0),
    F2303,
  IF($B2302=0,
    VLOOKUP($A2302,ChapterTable!$1:$1048576,MATCH("최종"&amp;SUBSTITUTE(SUBSTITUTE(F$1,"standard",""),"|Float",""),ChapterTable!$1:$1,0),0),
  IF($B2302=1,
    IF($L2302=FALSE,
      VLOOKUP($A2302,ChapterTable!$1:$1048576,MATCH("최종"&amp;SUBSTITUTE(SUBSTITUTE(F$1,"standard",""),"|Float",""),ChapterTable!$1:$1,0),0),
      VLOOKUP($A2302-ChapterTable!$P$11,ChapterTable!$1:$1048576,MATCH("최종"&amp;SUBSTITUTE(SUBSTITUTE(F$1,"standard",""),"|Float",""),ChapterTable!$1:$1,0),0)*ChapterTable!$P$14
    ),
  OFFSET(F2302,-$B2302+IF($L2302,1,0),0)*
    (VLOOKUP(SUBSTITUTE(SUBSTITUTE(F$1,"standard",""),"|Float","")&amp;IF(OR($L2302=TRUE,$A2302=0,MOD($A2302,ChapterTable!$R$20)&lt;&gt;0),"","보스")&amp;"인게임누적곱배수",ChapterTable!$R:$S,2,0)^D2302
    +VLOOKUP(SUBSTITUTE(SUBSTITUTE(F$1,"standard",""),"|Float","")&amp;IF(OR($L2302=TRUE,$A2302=0,MOD($A2302,ChapterTable!$R$20)&lt;&gt;0),"","보스")&amp;"인게임누적합배수",ChapterTable!$R:$S,2,0)*D2302)
  )
  )
  )
)</f>
        <v>462470.47116310889</v>
      </c>
      <c r="G2302" t="s">
        <v>715</v>
      </c>
      <c r="J2302" t="str">
        <f>IF(ISBLANK(I2302),"",
IFERROR(VLOOKUP(I2302,[1]StringTable!$1:$1048576,MATCH("kor|String",[1]StringTable!$1:$1,0),0),
"스트링없음"))</f>
        <v/>
      </c>
      <c r="L2302" t="b">
        <v>1</v>
      </c>
      <c r="N2302" t="str">
        <f>IF(ISBLANK(M2302),"",IF(ISERROR(VLOOKUP(M2302,MapTable!$A:$A,1,0)),"맵없음",""))</f>
        <v/>
      </c>
      <c r="O2302">
        <f t="shared" si="254"/>
        <v>2</v>
      </c>
      <c r="Q2302">
        <f t="shared" si="255"/>
        <v>2</v>
      </c>
      <c r="R2302" t="b">
        <f t="shared" ca="1" si="256"/>
        <v>1</v>
      </c>
      <c r="T2302" t="b">
        <f t="shared" ca="1" si="257"/>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260"/>
        <v>0.5</v>
      </c>
      <c r="AJ2302">
        <f t="shared" si="258"/>
        <v>0.54666666600000002</v>
      </c>
      <c r="AK2302">
        <f t="shared" si="259"/>
        <v>1</v>
      </c>
      <c r="AL2302">
        <f t="shared" si="261"/>
        <v>9</v>
      </c>
    </row>
    <row r="2303" spans="1:38" hidden="1" x14ac:dyDescent="0.3">
      <c r="A2303">
        <v>24</v>
      </c>
      <c r="B2303">
        <v>12</v>
      </c>
      <c r="C2303">
        <f>IF(OR($L2303=TRUE,$A2303=0,MOD($A2303,ChapterTable!$R$20)&lt;&gt;0),
MAX(0,INT(($B2303+ChapterTable!$P$26+VLOOKUP(SUBSTITUTE(C$1,"성장단계","")&amp;"단계오프셋",ChapterTable!$R:$S,2,0))/ChapterTable!$P$23)),
MAX(0,INT(($B2303+ChapterTable!$R$26+VLOOKUP(SUBSTITUTE(C$1,"성장단계","")&amp;"보스단계오프셋",ChapterTable!$R:$S,2,0))/ChapterTable!$R$23)))</f>
        <v>1</v>
      </c>
      <c r="D2303">
        <f>IF(OR($L2303=TRUE,$A2303=0,MOD($A2303,ChapterTable!$R$20)&lt;&gt;0),
MAX(0,INT(($B2303+ChapterTable!$P$26+VLOOKUP(SUBSTITUTE(D$1,"성장단계","")&amp;"단계오프셋",ChapterTable!$R:$S,2,0))/ChapterTable!$P$23)),
MAX(0,INT(($B2303+ChapterTable!$R$26+VLOOKUP(SUBSTITUTE(D$1,"성장단계","")&amp;"보스단계오프셋",ChapterTable!$R:$S,2,0))/ChapterTable!$R$23)))</f>
        <v>1</v>
      </c>
      <c r="E2303" s="1">
        <f ca="1">IF(AND($A2303=0,$B2303=1),
    VLOOKUP(1,ChapterTable!$1:$1048576,MATCH("최종"&amp;SUBSTITUTE(SUBSTITUTE(E$1,"standard",""),"|Float",""),ChapterTable!$1:$1,0),0)*ChapterTable!$P$17,
  IF(AND($A2303=0,$B2303=0),
    E2304,
  IF($B2303=0,
    VLOOKUP($A2303,ChapterTable!$1:$1048576,MATCH("최종"&amp;SUBSTITUTE(SUBSTITUTE(E$1,"standard",""),"|Float",""),ChapterTable!$1:$1,0),0),
  IF($B2303=1,
    IF($L2303=FALSE,
      VLOOKUP($A2303,ChapterTable!$1:$1048576,MATCH("최종"&amp;SUBSTITUTE(SUBSTITUTE(E$1,"standard",""),"|Float",""),ChapterTable!$1:$1,0),0),
      VLOOKUP($A2303-ChapterTable!$P$11,ChapterTable!$1:$1048576,MATCH("최종"&amp;SUBSTITUTE(SUBSTITUTE(E$1,"standard",""),"|Float",""),ChapterTable!$1:$1,0),0)*ChapterTable!$P$14
    ),
  OFFSET(E2303,-$B2303+IF($L2303,1,0),0)*IF($B2303&gt;OFFSET($B2303,1,0),ChapterTable!$R$17,1)*
    (VLOOKUP(SUBSTITUTE(SUBSTITUTE(E$1,"standard",""),"|Float","")&amp;IF(OR($L2303=TRUE,$A2303=0,MOD($A2303,ChapterTable!$R$20)&lt;&gt;0),"","보스")&amp;"인게임누적곱배수",ChapterTable!$R:$S,2,0)^C2303
    +VLOOKUP(SUBSTITUTE(SUBSTITUTE(E$1,"standard",""),"|Float","")&amp;IF(OR($L2303=TRUE,$A2303=0,MOD($A2303,ChapterTable!$R$20)&lt;&gt;0),"","보스")&amp;"인게임누적합배수",ChapterTable!$R:$S,2,0)*C2303)
  )
  )
  )
)</f>
        <v>1238990.6576276778</v>
      </c>
      <c r="F2303" s="1">
        <f ca="1">IF(AND($A2303=0,$B2303=1),
    VLOOKUP(1,ChapterTable!$1:$1048576,MATCH("최종"&amp;SUBSTITUTE(SUBSTITUTE(F$1,"standard",""),"|Float",""),ChapterTable!$1:$1,0),0)*ChapterTable!$P$17,
  IF(AND($A2303=0,$B2303=0),
    F2304,
  IF($B2303=0,
    VLOOKUP($A2303,ChapterTable!$1:$1048576,MATCH("최종"&amp;SUBSTITUTE(SUBSTITUTE(F$1,"standard",""),"|Float",""),ChapterTable!$1:$1,0),0),
  IF($B2303=1,
    IF($L2303=FALSE,
      VLOOKUP($A2303,ChapterTable!$1:$1048576,MATCH("최종"&amp;SUBSTITUTE(SUBSTITUTE(F$1,"standard",""),"|Float",""),ChapterTable!$1:$1,0),0),
      VLOOKUP($A2303-ChapterTable!$P$11,ChapterTable!$1:$1048576,MATCH("최종"&amp;SUBSTITUTE(SUBSTITUTE(F$1,"standard",""),"|Float",""),ChapterTable!$1:$1,0),0)*ChapterTable!$P$14
    ),
  OFFSET(F2303,-$B2303+IF($L2303,1,0),0)*
    (VLOOKUP(SUBSTITUTE(SUBSTITUTE(F$1,"standard",""),"|Float","")&amp;IF(OR($L2303=TRUE,$A2303=0,MOD($A2303,ChapterTable!$R$20)&lt;&gt;0),"","보스")&amp;"인게임누적곱배수",ChapterTable!$R:$S,2,0)^D2303
    +VLOOKUP(SUBSTITUTE(SUBSTITUTE(F$1,"standard",""),"|Float","")&amp;IF(OR($L2303=TRUE,$A2303=0,MOD($A2303,ChapterTable!$R$20)&lt;&gt;0),"","보스")&amp;"인게임누적합배수",ChapterTable!$R:$S,2,0)*D2303)
  )
  )
  )
)</f>
        <v>462470.47116310889</v>
      </c>
      <c r="G2303" t="s">
        <v>715</v>
      </c>
      <c r="J2303" t="str">
        <f>IF(ISBLANK(I2303),"",
IFERROR(VLOOKUP(I2303,[1]StringTable!$1:$1048576,MATCH("kor|String",[1]StringTable!$1:$1,0),0),
"스트링없음"))</f>
        <v/>
      </c>
      <c r="L2303" t="b">
        <v>1</v>
      </c>
      <c r="N2303" t="str">
        <f>IF(ISBLANK(M2303),"",IF(ISERROR(VLOOKUP(M2303,MapTable!$A:$A,1,0)),"맵없음",""))</f>
        <v/>
      </c>
      <c r="O2303">
        <f t="shared" si="254"/>
        <v>2</v>
      </c>
      <c r="Q2303">
        <f t="shared" si="255"/>
        <v>2</v>
      </c>
      <c r="R2303" t="b">
        <f t="shared" ca="1" si="256"/>
        <v>1</v>
      </c>
      <c r="T2303" t="b">
        <f t="shared" ca="1" si="257"/>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260"/>
        <v>0.5</v>
      </c>
      <c r="AJ2303">
        <f t="shared" si="258"/>
        <v>0.54666666600000002</v>
      </c>
      <c r="AK2303">
        <f t="shared" si="259"/>
        <v>1</v>
      </c>
      <c r="AL2303">
        <f t="shared" si="261"/>
        <v>9</v>
      </c>
    </row>
    <row r="2304" spans="1:38" hidden="1" x14ac:dyDescent="0.3">
      <c r="A2304">
        <v>24</v>
      </c>
      <c r="B2304">
        <v>13</v>
      </c>
      <c r="C2304">
        <f>IF(OR($L2304=TRUE,$A2304=0,MOD($A2304,ChapterTable!$R$20)&lt;&gt;0),
MAX(0,INT(($B2304+ChapterTable!$P$26+VLOOKUP(SUBSTITUTE(C$1,"성장단계","")&amp;"단계오프셋",ChapterTable!$R:$S,2,0))/ChapterTable!$P$23)),
MAX(0,INT(($B2304+ChapterTable!$R$26+VLOOKUP(SUBSTITUTE(C$1,"성장단계","")&amp;"보스단계오프셋",ChapterTable!$R:$S,2,0))/ChapterTable!$R$23)))</f>
        <v>1</v>
      </c>
      <c r="D2304">
        <f>IF(OR($L2304=TRUE,$A2304=0,MOD($A2304,ChapterTable!$R$20)&lt;&gt;0),
MAX(0,INT(($B2304+ChapterTable!$P$26+VLOOKUP(SUBSTITUTE(D$1,"성장단계","")&amp;"단계오프셋",ChapterTable!$R:$S,2,0))/ChapterTable!$P$23)),
MAX(0,INT(($B2304+ChapterTable!$R$26+VLOOKUP(SUBSTITUTE(D$1,"성장단계","")&amp;"보스단계오프셋",ChapterTable!$R:$S,2,0))/ChapterTable!$R$23)))</f>
        <v>1</v>
      </c>
      <c r="E2304" s="1">
        <f ca="1">IF(AND($A2304=0,$B2304=1),
    VLOOKUP(1,ChapterTable!$1:$1048576,MATCH("최종"&amp;SUBSTITUTE(SUBSTITUTE(E$1,"standard",""),"|Float",""),ChapterTable!$1:$1,0),0)*ChapterTable!$P$17,
  IF(AND($A2304=0,$B2304=0),
    E2305,
  IF($B2304=0,
    VLOOKUP($A2304,ChapterTable!$1:$1048576,MATCH("최종"&amp;SUBSTITUTE(SUBSTITUTE(E$1,"standard",""),"|Float",""),ChapterTable!$1:$1,0),0),
  IF($B2304=1,
    IF($L2304=FALSE,
      VLOOKUP($A2304,ChapterTable!$1:$1048576,MATCH("최종"&amp;SUBSTITUTE(SUBSTITUTE(E$1,"standard",""),"|Float",""),ChapterTable!$1:$1,0),0),
      VLOOKUP($A2304-ChapterTable!$P$11,ChapterTable!$1:$1048576,MATCH("최종"&amp;SUBSTITUTE(SUBSTITUTE(E$1,"standard",""),"|Float",""),ChapterTable!$1:$1,0),0)*ChapterTable!$P$14
    ),
  OFFSET(E2304,-$B2304+IF($L2304,1,0),0)*IF($B2304&gt;OFFSET($B2304,1,0),ChapterTable!$R$17,1)*
    (VLOOKUP(SUBSTITUTE(SUBSTITUTE(E$1,"standard",""),"|Float","")&amp;IF(OR($L2304=TRUE,$A2304=0,MOD($A2304,ChapterTable!$R$20)&lt;&gt;0),"","보스")&amp;"인게임누적곱배수",ChapterTable!$R:$S,2,0)^C2304
    +VLOOKUP(SUBSTITUTE(SUBSTITUTE(E$1,"standard",""),"|Float","")&amp;IF(OR($L2304=TRUE,$A2304=0,MOD($A2304,ChapterTable!$R$20)&lt;&gt;0),"","보스")&amp;"인게임누적합배수",ChapterTable!$R:$S,2,0)*C2304)
  )
  )
  )
)</f>
        <v>1238990.6576276778</v>
      </c>
      <c r="F2304" s="1">
        <f ca="1">IF(AND($A2304=0,$B2304=1),
    VLOOKUP(1,ChapterTable!$1:$1048576,MATCH("최종"&amp;SUBSTITUTE(SUBSTITUTE(F$1,"standard",""),"|Float",""),ChapterTable!$1:$1,0),0)*ChapterTable!$P$17,
  IF(AND($A2304=0,$B2304=0),
    F2305,
  IF($B2304=0,
    VLOOKUP($A2304,ChapterTable!$1:$1048576,MATCH("최종"&amp;SUBSTITUTE(SUBSTITUTE(F$1,"standard",""),"|Float",""),ChapterTable!$1:$1,0),0),
  IF($B2304=1,
    IF($L2304=FALSE,
      VLOOKUP($A2304,ChapterTable!$1:$1048576,MATCH("최종"&amp;SUBSTITUTE(SUBSTITUTE(F$1,"standard",""),"|Float",""),ChapterTable!$1:$1,0),0),
      VLOOKUP($A2304-ChapterTable!$P$11,ChapterTable!$1:$1048576,MATCH("최종"&amp;SUBSTITUTE(SUBSTITUTE(F$1,"standard",""),"|Float",""),ChapterTable!$1:$1,0),0)*ChapterTable!$P$14
    ),
  OFFSET(F2304,-$B2304+IF($L2304,1,0),0)*
    (VLOOKUP(SUBSTITUTE(SUBSTITUTE(F$1,"standard",""),"|Float","")&amp;IF(OR($L2304=TRUE,$A2304=0,MOD($A2304,ChapterTable!$R$20)&lt;&gt;0),"","보스")&amp;"인게임누적곱배수",ChapterTable!$R:$S,2,0)^D2304
    +VLOOKUP(SUBSTITUTE(SUBSTITUTE(F$1,"standard",""),"|Float","")&amp;IF(OR($L2304=TRUE,$A2304=0,MOD($A2304,ChapterTable!$R$20)&lt;&gt;0),"","보스")&amp;"인게임누적합배수",ChapterTable!$R:$S,2,0)*D2304)
  )
  )
  )
)</f>
        <v>462470.47116310889</v>
      </c>
      <c r="G2304" t="s">
        <v>715</v>
      </c>
      <c r="J2304" t="str">
        <f>IF(ISBLANK(I2304),"",
IFERROR(VLOOKUP(I2304,[1]StringTable!$1:$1048576,MATCH("kor|String",[1]StringTable!$1:$1,0),0),
"스트링없음"))</f>
        <v/>
      </c>
      <c r="L2304" t="b">
        <v>1</v>
      </c>
      <c r="N2304" t="str">
        <f>IF(ISBLANK(M2304),"",IF(ISERROR(VLOOKUP(M2304,MapTable!$A:$A,1,0)),"맵없음",""))</f>
        <v/>
      </c>
      <c r="O2304">
        <f t="shared" si="254"/>
        <v>2</v>
      </c>
      <c r="Q2304">
        <f t="shared" si="255"/>
        <v>2</v>
      </c>
      <c r="R2304" t="b">
        <f t="shared" ca="1" si="256"/>
        <v>1</v>
      </c>
      <c r="T2304" t="b">
        <f t="shared" ca="1" si="257"/>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260"/>
        <v>0.5</v>
      </c>
      <c r="AJ2304">
        <f t="shared" si="258"/>
        <v>0.54666666600000002</v>
      </c>
      <c r="AK2304">
        <f t="shared" si="259"/>
        <v>1</v>
      </c>
      <c r="AL2304">
        <f t="shared" si="261"/>
        <v>9</v>
      </c>
    </row>
    <row r="2305" spans="1:38" hidden="1" x14ac:dyDescent="0.3">
      <c r="A2305">
        <v>24</v>
      </c>
      <c r="B2305">
        <v>14</v>
      </c>
      <c r="C2305">
        <f>IF(OR($L2305=TRUE,$A2305=0,MOD($A2305,ChapterTable!$R$20)&lt;&gt;0),
MAX(0,INT(($B2305+ChapterTable!$P$26+VLOOKUP(SUBSTITUTE(C$1,"성장단계","")&amp;"단계오프셋",ChapterTable!$R:$S,2,0))/ChapterTable!$P$23)),
MAX(0,INT(($B2305+ChapterTable!$R$26+VLOOKUP(SUBSTITUTE(C$1,"성장단계","")&amp;"보스단계오프셋",ChapterTable!$R:$S,2,0))/ChapterTable!$R$23)))</f>
        <v>1</v>
      </c>
      <c r="D2305">
        <f>IF(OR($L2305=TRUE,$A2305=0,MOD($A2305,ChapterTable!$R$20)&lt;&gt;0),
MAX(0,INT(($B2305+ChapterTable!$P$26+VLOOKUP(SUBSTITUTE(D$1,"성장단계","")&amp;"단계오프셋",ChapterTable!$R:$S,2,0))/ChapterTable!$P$23)),
MAX(0,INT(($B2305+ChapterTable!$R$26+VLOOKUP(SUBSTITUTE(D$1,"성장단계","")&amp;"보스단계오프셋",ChapterTable!$R:$S,2,0))/ChapterTable!$R$23)))</f>
        <v>1</v>
      </c>
      <c r="E2305" s="1">
        <f ca="1">IF(AND($A2305=0,$B2305=1),
    VLOOKUP(1,ChapterTable!$1:$1048576,MATCH("최종"&amp;SUBSTITUTE(SUBSTITUTE(E$1,"standard",""),"|Float",""),ChapterTable!$1:$1,0),0)*ChapterTable!$P$17,
  IF(AND($A2305=0,$B2305=0),
    E2306,
  IF($B2305=0,
    VLOOKUP($A2305,ChapterTable!$1:$1048576,MATCH("최종"&amp;SUBSTITUTE(SUBSTITUTE(E$1,"standard",""),"|Float",""),ChapterTable!$1:$1,0),0),
  IF($B2305=1,
    IF($L2305=FALSE,
      VLOOKUP($A2305,ChapterTable!$1:$1048576,MATCH("최종"&amp;SUBSTITUTE(SUBSTITUTE(E$1,"standard",""),"|Float",""),ChapterTable!$1:$1,0),0),
      VLOOKUP($A2305-ChapterTable!$P$11,ChapterTable!$1:$1048576,MATCH("최종"&amp;SUBSTITUTE(SUBSTITUTE(E$1,"standard",""),"|Float",""),ChapterTable!$1:$1,0),0)*ChapterTable!$P$14
    ),
  OFFSET(E2305,-$B2305+IF($L2305,1,0),0)*IF($B2305&gt;OFFSET($B2305,1,0),ChapterTable!$R$17,1)*
    (VLOOKUP(SUBSTITUTE(SUBSTITUTE(E$1,"standard",""),"|Float","")&amp;IF(OR($L2305=TRUE,$A2305=0,MOD($A2305,ChapterTable!$R$20)&lt;&gt;0),"","보스")&amp;"인게임누적곱배수",ChapterTable!$R:$S,2,0)^C2305
    +VLOOKUP(SUBSTITUTE(SUBSTITUTE(E$1,"standard",""),"|Float","")&amp;IF(OR($L2305=TRUE,$A2305=0,MOD($A2305,ChapterTable!$R$20)&lt;&gt;0),"","보스")&amp;"인게임누적합배수",ChapterTable!$R:$S,2,0)*C2305)
  )
  )
  )
)</f>
        <v>1238990.6576276778</v>
      </c>
      <c r="F2305" s="1">
        <f ca="1">IF(AND($A2305=0,$B2305=1),
    VLOOKUP(1,ChapterTable!$1:$1048576,MATCH("최종"&amp;SUBSTITUTE(SUBSTITUTE(F$1,"standard",""),"|Float",""),ChapterTable!$1:$1,0),0)*ChapterTable!$P$17,
  IF(AND($A2305=0,$B2305=0),
    F2306,
  IF($B2305=0,
    VLOOKUP($A2305,ChapterTable!$1:$1048576,MATCH("최종"&amp;SUBSTITUTE(SUBSTITUTE(F$1,"standard",""),"|Float",""),ChapterTable!$1:$1,0),0),
  IF($B2305=1,
    IF($L2305=FALSE,
      VLOOKUP($A2305,ChapterTable!$1:$1048576,MATCH("최종"&amp;SUBSTITUTE(SUBSTITUTE(F$1,"standard",""),"|Float",""),ChapterTable!$1:$1,0),0),
      VLOOKUP($A2305-ChapterTable!$P$11,ChapterTable!$1:$1048576,MATCH("최종"&amp;SUBSTITUTE(SUBSTITUTE(F$1,"standard",""),"|Float",""),ChapterTable!$1:$1,0),0)*ChapterTable!$P$14
    ),
  OFFSET(F2305,-$B2305+IF($L2305,1,0),0)*
    (VLOOKUP(SUBSTITUTE(SUBSTITUTE(F$1,"standard",""),"|Float","")&amp;IF(OR($L2305=TRUE,$A2305=0,MOD($A2305,ChapterTable!$R$20)&lt;&gt;0),"","보스")&amp;"인게임누적곱배수",ChapterTable!$R:$S,2,0)^D2305
    +VLOOKUP(SUBSTITUTE(SUBSTITUTE(F$1,"standard",""),"|Float","")&amp;IF(OR($L2305=TRUE,$A2305=0,MOD($A2305,ChapterTable!$R$20)&lt;&gt;0),"","보스")&amp;"인게임누적합배수",ChapterTable!$R:$S,2,0)*D2305)
  )
  )
  )
)</f>
        <v>462470.47116310889</v>
      </c>
      <c r="G2305" t="s">
        <v>715</v>
      </c>
      <c r="J2305" t="str">
        <f>IF(ISBLANK(I2305),"",
IFERROR(VLOOKUP(I2305,[1]StringTable!$1:$1048576,MATCH("kor|String",[1]StringTable!$1:$1,0),0),
"스트링없음"))</f>
        <v/>
      </c>
      <c r="L2305" t="b">
        <v>1</v>
      </c>
      <c r="N2305" t="str">
        <f>IF(ISBLANK(M2305),"",IF(ISERROR(VLOOKUP(M2305,MapTable!$A:$A,1,0)),"맵없음",""))</f>
        <v/>
      </c>
      <c r="O2305">
        <f t="shared" si="254"/>
        <v>2</v>
      </c>
      <c r="Q2305">
        <f t="shared" si="255"/>
        <v>2</v>
      </c>
      <c r="R2305" t="b">
        <f t="shared" ca="1" si="256"/>
        <v>1</v>
      </c>
      <c r="T2305" t="b">
        <f t="shared" ca="1" si="257"/>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260"/>
        <v>0.5</v>
      </c>
      <c r="AJ2305">
        <f t="shared" si="258"/>
        <v>0.54666666600000002</v>
      </c>
      <c r="AK2305">
        <f t="shared" si="259"/>
        <v>1</v>
      </c>
      <c r="AL2305">
        <f t="shared" si="261"/>
        <v>9</v>
      </c>
    </row>
    <row r="2306" spans="1:38" hidden="1" x14ac:dyDescent="0.3">
      <c r="A2306">
        <v>24</v>
      </c>
      <c r="B2306">
        <v>15</v>
      </c>
      <c r="C2306">
        <f>IF(OR($L2306=TRUE,$A2306=0,MOD($A2306,ChapterTable!$R$20)&lt;&gt;0),
MAX(0,INT(($B2306+ChapterTable!$P$26+VLOOKUP(SUBSTITUTE(C$1,"성장단계","")&amp;"단계오프셋",ChapterTable!$R:$S,2,0))/ChapterTable!$P$23)),
MAX(0,INT(($B2306+ChapterTable!$R$26+VLOOKUP(SUBSTITUTE(C$1,"성장단계","")&amp;"보스단계오프셋",ChapterTable!$R:$S,2,0))/ChapterTable!$R$23)))</f>
        <v>1</v>
      </c>
      <c r="D2306">
        <f>IF(OR($L2306=TRUE,$A2306=0,MOD($A2306,ChapterTable!$R$20)&lt;&gt;0),
MAX(0,INT(($B2306+ChapterTable!$P$26+VLOOKUP(SUBSTITUTE(D$1,"성장단계","")&amp;"단계오프셋",ChapterTable!$R:$S,2,0))/ChapterTable!$P$23)),
MAX(0,INT(($B2306+ChapterTable!$R$26+VLOOKUP(SUBSTITUTE(D$1,"성장단계","")&amp;"보스단계오프셋",ChapterTable!$R:$S,2,0))/ChapterTable!$R$23)))</f>
        <v>1</v>
      </c>
      <c r="E2306" s="1">
        <f ca="1">IF(AND($A2306=0,$B2306=1),
    VLOOKUP(1,ChapterTable!$1:$1048576,MATCH("최종"&amp;SUBSTITUTE(SUBSTITUTE(E$1,"standard",""),"|Float",""),ChapterTable!$1:$1,0),0)*ChapterTable!$P$17,
  IF(AND($A2306=0,$B2306=0),
    E2307,
  IF($B2306=0,
    VLOOKUP($A2306,ChapterTable!$1:$1048576,MATCH("최종"&amp;SUBSTITUTE(SUBSTITUTE(E$1,"standard",""),"|Float",""),ChapterTable!$1:$1,0),0),
  IF($B2306=1,
    IF($L2306=FALSE,
      VLOOKUP($A2306,ChapterTable!$1:$1048576,MATCH("최종"&amp;SUBSTITUTE(SUBSTITUTE(E$1,"standard",""),"|Float",""),ChapterTable!$1:$1,0),0),
      VLOOKUP($A2306-ChapterTable!$P$11,ChapterTable!$1:$1048576,MATCH("최종"&amp;SUBSTITUTE(SUBSTITUTE(E$1,"standard",""),"|Float",""),ChapterTable!$1:$1,0),0)*ChapterTable!$P$14
    ),
  OFFSET(E2306,-$B2306+IF($L2306,1,0),0)*IF($B2306&gt;OFFSET($B2306,1,0),ChapterTable!$R$17,1)*
    (VLOOKUP(SUBSTITUTE(SUBSTITUTE(E$1,"standard",""),"|Float","")&amp;IF(OR($L2306=TRUE,$A2306=0,MOD($A2306,ChapterTable!$R$20)&lt;&gt;0),"","보스")&amp;"인게임누적곱배수",ChapterTable!$R:$S,2,0)^C2306
    +VLOOKUP(SUBSTITUTE(SUBSTITUTE(E$1,"standard",""),"|Float","")&amp;IF(OR($L2306=TRUE,$A2306=0,MOD($A2306,ChapterTable!$R$20)&lt;&gt;0),"","보스")&amp;"인게임누적합배수",ChapterTable!$R:$S,2,0)*C2306)
  )
  )
  )
)</f>
        <v>1238990.6576276778</v>
      </c>
      <c r="F2306" s="1">
        <f ca="1">IF(AND($A2306=0,$B2306=1),
    VLOOKUP(1,ChapterTable!$1:$1048576,MATCH("최종"&amp;SUBSTITUTE(SUBSTITUTE(F$1,"standard",""),"|Float",""),ChapterTable!$1:$1,0),0)*ChapterTable!$P$17,
  IF(AND($A2306=0,$B2306=0),
    F2307,
  IF($B2306=0,
    VLOOKUP($A2306,ChapterTable!$1:$1048576,MATCH("최종"&amp;SUBSTITUTE(SUBSTITUTE(F$1,"standard",""),"|Float",""),ChapterTable!$1:$1,0),0),
  IF($B2306=1,
    IF($L2306=FALSE,
      VLOOKUP($A2306,ChapterTable!$1:$1048576,MATCH("최종"&amp;SUBSTITUTE(SUBSTITUTE(F$1,"standard",""),"|Float",""),ChapterTable!$1:$1,0),0),
      VLOOKUP($A2306-ChapterTable!$P$11,ChapterTable!$1:$1048576,MATCH("최종"&amp;SUBSTITUTE(SUBSTITUTE(F$1,"standard",""),"|Float",""),ChapterTable!$1:$1,0),0)*ChapterTable!$P$14
    ),
  OFFSET(F2306,-$B2306+IF($L2306,1,0),0)*
    (VLOOKUP(SUBSTITUTE(SUBSTITUTE(F$1,"standard",""),"|Float","")&amp;IF(OR($L2306=TRUE,$A2306=0,MOD($A2306,ChapterTable!$R$20)&lt;&gt;0),"","보스")&amp;"인게임누적곱배수",ChapterTable!$R:$S,2,0)^D2306
    +VLOOKUP(SUBSTITUTE(SUBSTITUTE(F$1,"standard",""),"|Float","")&amp;IF(OR($L2306=TRUE,$A2306=0,MOD($A2306,ChapterTable!$R$20)&lt;&gt;0),"","보스")&amp;"인게임누적합배수",ChapterTable!$R:$S,2,0)*D2306)
  )
  )
  )
)</f>
        <v>462470.47116310889</v>
      </c>
      <c r="G2306" t="s">
        <v>715</v>
      </c>
      <c r="J2306" t="str">
        <f>IF(ISBLANK(I2306),"",
IFERROR(VLOOKUP(I2306,[1]StringTable!$1:$1048576,MATCH("kor|String",[1]StringTable!$1:$1,0),0),
"스트링없음"))</f>
        <v/>
      </c>
      <c r="L2306" t="b">
        <v>1</v>
      </c>
      <c r="N2306" t="str">
        <f>IF(ISBLANK(M2306),"",IF(ISERROR(VLOOKUP(M2306,MapTable!$A:$A,1,0)),"맵없음",""))</f>
        <v/>
      </c>
      <c r="O2306">
        <f t="shared" si="254"/>
        <v>11</v>
      </c>
      <c r="Q2306">
        <f t="shared" si="255"/>
        <v>11</v>
      </c>
      <c r="R2306" t="b">
        <f t="shared" ca="1" si="256"/>
        <v>1</v>
      </c>
      <c r="T2306" t="b">
        <f t="shared" ca="1" si="257"/>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260"/>
        <v>0.5</v>
      </c>
      <c r="AJ2306">
        <f t="shared" si="258"/>
        <v>0.54666666600000002</v>
      </c>
      <c r="AK2306">
        <f t="shared" si="259"/>
        <v>1</v>
      </c>
      <c r="AL2306">
        <f t="shared" si="261"/>
        <v>9</v>
      </c>
    </row>
    <row r="2307" spans="1:38" hidden="1" x14ac:dyDescent="0.3">
      <c r="A2307">
        <v>24</v>
      </c>
      <c r="B2307">
        <v>16</v>
      </c>
      <c r="C2307">
        <f>IF(OR($L2307=TRUE,$A2307=0,MOD($A2307,ChapterTable!$R$20)&lt;&gt;0),
MAX(0,INT(($B2307+ChapterTable!$P$26+VLOOKUP(SUBSTITUTE(C$1,"성장단계","")&amp;"단계오프셋",ChapterTable!$R:$S,2,0))/ChapterTable!$P$23)),
MAX(0,INT(($B2307+ChapterTable!$R$26+VLOOKUP(SUBSTITUTE(C$1,"성장단계","")&amp;"보스단계오프셋",ChapterTable!$R:$S,2,0))/ChapterTable!$R$23)))</f>
        <v>2</v>
      </c>
      <c r="D2307">
        <f>IF(OR($L2307=TRUE,$A2307=0,MOD($A2307,ChapterTable!$R$20)&lt;&gt;0),
MAX(0,INT(($B2307+ChapterTable!$P$26+VLOOKUP(SUBSTITUTE(D$1,"성장단계","")&amp;"단계오프셋",ChapterTable!$R:$S,2,0))/ChapterTable!$P$23)),
MAX(0,INT(($B2307+ChapterTable!$R$26+VLOOKUP(SUBSTITUTE(D$1,"성장단계","")&amp;"보스단계오프셋",ChapterTable!$R:$S,2,0))/ChapterTable!$R$23)))</f>
        <v>1</v>
      </c>
      <c r="E2307" s="1">
        <f ca="1">IF(AND($A2307=0,$B2307=1),
    VLOOKUP(1,ChapterTable!$1:$1048576,MATCH("최종"&amp;SUBSTITUTE(SUBSTITUTE(E$1,"standard",""),"|Float",""),ChapterTable!$1:$1,0),0)*ChapterTable!$P$17,
  IF(AND($A2307=0,$B2307=0),
    E2308,
  IF($B2307=0,
    VLOOKUP($A2307,ChapterTable!$1:$1048576,MATCH("최종"&amp;SUBSTITUTE(SUBSTITUTE(E$1,"standard",""),"|Float",""),ChapterTable!$1:$1,0),0),
  IF($B2307=1,
    IF($L2307=FALSE,
      VLOOKUP($A2307,ChapterTable!$1:$1048576,MATCH("최종"&amp;SUBSTITUTE(SUBSTITUTE(E$1,"standard",""),"|Float",""),ChapterTable!$1:$1,0),0),
      VLOOKUP($A2307-ChapterTable!$P$11,ChapterTable!$1:$1048576,MATCH("최종"&amp;SUBSTITUTE(SUBSTITUTE(E$1,"standard",""),"|Float",""),ChapterTable!$1:$1,0),0)*ChapterTable!$P$14
    ),
  OFFSET(E2307,-$B2307+IF($L2307,1,0),0)*IF($B2307&gt;OFFSET($B2307,1,0),ChapterTable!$R$17,1)*
    (VLOOKUP(SUBSTITUTE(SUBSTITUTE(E$1,"standard",""),"|Float","")&amp;IF(OR($L2307=TRUE,$A2307=0,MOD($A2307,ChapterTable!$R$20)&lt;&gt;0),"","보스")&amp;"인게임누적곱배수",ChapterTable!$R:$S,2,0)^C2307
    +VLOOKUP(SUBSTITUTE(SUBSTITUTE(E$1,"standard",""),"|Float","")&amp;IF(OR($L2307=TRUE,$A2307=0,MOD($A2307,ChapterTable!$R$20)&lt;&gt;0),"","보스")&amp;"인게임누적합배수",ChapterTable!$R:$S,2,0)*C2307)
  )
  )
  )
)</f>
        <v>1445489.100565624</v>
      </c>
      <c r="F2307" s="1">
        <f ca="1">IF(AND($A2307=0,$B2307=1),
    VLOOKUP(1,ChapterTable!$1:$1048576,MATCH("최종"&amp;SUBSTITUTE(SUBSTITUTE(F$1,"standard",""),"|Float",""),ChapterTable!$1:$1,0),0)*ChapterTable!$P$17,
  IF(AND($A2307=0,$B2307=0),
    F2308,
  IF($B2307=0,
    VLOOKUP($A2307,ChapterTable!$1:$1048576,MATCH("최종"&amp;SUBSTITUTE(SUBSTITUTE(F$1,"standard",""),"|Float",""),ChapterTable!$1:$1,0),0),
  IF($B2307=1,
    IF($L2307=FALSE,
      VLOOKUP($A2307,ChapterTable!$1:$1048576,MATCH("최종"&amp;SUBSTITUTE(SUBSTITUTE(F$1,"standard",""),"|Float",""),ChapterTable!$1:$1,0),0),
      VLOOKUP($A2307-ChapterTable!$P$11,ChapterTable!$1:$1048576,MATCH("최종"&amp;SUBSTITUTE(SUBSTITUTE(F$1,"standard",""),"|Float",""),ChapterTable!$1:$1,0),0)*ChapterTable!$P$14
    ),
  OFFSET(F2307,-$B2307+IF($L2307,1,0),0)*
    (VLOOKUP(SUBSTITUTE(SUBSTITUTE(F$1,"standard",""),"|Float","")&amp;IF(OR($L2307=TRUE,$A2307=0,MOD($A2307,ChapterTable!$R$20)&lt;&gt;0),"","보스")&amp;"인게임누적곱배수",ChapterTable!$R:$S,2,0)^D2307
    +VLOOKUP(SUBSTITUTE(SUBSTITUTE(F$1,"standard",""),"|Float","")&amp;IF(OR($L2307=TRUE,$A2307=0,MOD($A2307,ChapterTable!$R$20)&lt;&gt;0),"","보스")&amp;"인게임누적합배수",ChapterTable!$R:$S,2,0)*D2307)
  )
  )
  )
)</f>
        <v>462470.47116310889</v>
      </c>
      <c r="G2307" t="s">
        <v>715</v>
      </c>
      <c r="J2307" t="str">
        <f>IF(ISBLANK(I2307),"",
IFERROR(VLOOKUP(I2307,[1]StringTable!$1:$1048576,MATCH("kor|String",[1]StringTable!$1:$1,0),0),
"스트링없음"))</f>
        <v/>
      </c>
      <c r="L2307" t="b">
        <v>1</v>
      </c>
      <c r="N2307" t="str">
        <f>IF(ISBLANK(M2307),"",IF(ISERROR(VLOOKUP(M2307,MapTable!$A:$A,1,0)),"맵없음",""))</f>
        <v/>
      </c>
      <c r="O2307">
        <f t="shared" ref="O2307:O2370" si="262">IF(B2307=0,0,
  IF(AND(L2307=FALSE,A2307&lt;&gt;0,MOD(A2307,7)=0),21,
  IF(MOD(B2307,10)=0,INT(B2307/10)-1+21,
  IF(MOD(B2307,10)=5,11,
  IF(MOD(B2307,10)=9,INT(B2307/10)+91,
  INT(B2307/10+1))))))</f>
        <v>2</v>
      </c>
      <c r="Q2307">
        <f t="shared" ref="Q2307:Q2370" si="263">IF(ISBLANK(P2307),O2307,P2307)</f>
        <v>2</v>
      </c>
      <c r="R2307" t="b">
        <f t="shared" ref="R2307:R2370" ca="1" si="264">IF(OR(B2307=0,OFFSET(B2307,1,0)=0),FALSE,
IF(AND(L2307,B2307&lt;OFFSET(B2307,1,0)),TRUE,
IF(AND(OFFSET(O2307,1,0)&gt;=21,OFFSET(O2307,1,0)&lt;=25),TRUE,FALSE)))</f>
        <v>1</v>
      </c>
      <c r="T2307" t="b">
        <f t="shared" ref="T2307:T2370" ca="1" si="265">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260"/>
        <v>0.5</v>
      </c>
      <c r="AJ2307">
        <f t="shared" ref="AJ2307:AJ2370" si="266">IF(B2307=0,0,
IF(MOD(B2307,10)=0,1,
IF(INT((B2307-1)/10)+1=1,1,
IF(INT((B2307-1)/10)+1=2,0.546666666,
IF(INT((B2307-1)/10)+1=3,0.395555555,
IF(INT((B2307-1)/10)+1=4,0.32,
IF(INT((B2307-1)/10)+1=5,0.27466666,
"이상")))))))</f>
        <v>0.54666666600000002</v>
      </c>
      <c r="AK2307">
        <f t="shared" ref="AK2307:AK2370" si="267">IF(B2307=0,0,
IF(B2307=20,2,
IF(B2307=30,3,
IF(B2307=40,4,
1))))</f>
        <v>1</v>
      </c>
      <c r="AL2307">
        <f t="shared" si="261"/>
        <v>9</v>
      </c>
    </row>
    <row r="2308" spans="1:38" hidden="1" x14ac:dyDescent="0.3">
      <c r="A2308">
        <v>24</v>
      </c>
      <c r="B2308">
        <v>17</v>
      </c>
      <c r="C2308">
        <f>IF(OR($L2308=TRUE,$A2308=0,MOD($A2308,ChapterTable!$R$20)&lt;&gt;0),
MAX(0,INT(($B2308+ChapterTable!$P$26+VLOOKUP(SUBSTITUTE(C$1,"성장단계","")&amp;"단계오프셋",ChapterTable!$R:$S,2,0))/ChapterTable!$P$23)),
MAX(0,INT(($B2308+ChapterTable!$R$26+VLOOKUP(SUBSTITUTE(C$1,"성장단계","")&amp;"보스단계오프셋",ChapterTable!$R:$S,2,0))/ChapterTable!$R$23)))</f>
        <v>2</v>
      </c>
      <c r="D2308">
        <f>IF(OR($L2308=TRUE,$A2308=0,MOD($A2308,ChapterTable!$R$20)&lt;&gt;0),
MAX(0,INT(($B2308+ChapterTable!$P$26+VLOOKUP(SUBSTITUTE(D$1,"성장단계","")&amp;"단계오프셋",ChapterTable!$R:$S,2,0))/ChapterTable!$P$23)),
MAX(0,INT(($B2308+ChapterTable!$R$26+VLOOKUP(SUBSTITUTE(D$1,"성장단계","")&amp;"보스단계오프셋",ChapterTable!$R:$S,2,0))/ChapterTable!$R$23)))</f>
        <v>1</v>
      </c>
      <c r="E2308" s="1">
        <f ca="1">IF(AND($A2308=0,$B2308=1),
    VLOOKUP(1,ChapterTable!$1:$1048576,MATCH("최종"&amp;SUBSTITUTE(SUBSTITUTE(E$1,"standard",""),"|Float",""),ChapterTable!$1:$1,0),0)*ChapterTable!$P$17,
  IF(AND($A2308=0,$B2308=0),
    E2309,
  IF($B2308=0,
    VLOOKUP($A2308,ChapterTable!$1:$1048576,MATCH("최종"&amp;SUBSTITUTE(SUBSTITUTE(E$1,"standard",""),"|Float",""),ChapterTable!$1:$1,0),0),
  IF($B2308=1,
    IF($L2308=FALSE,
      VLOOKUP($A2308,ChapterTable!$1:$1048576,MATCH("최종"&amp;SUBSTITUTE(SUBSTITUTE(E$1,"standard",""),"|Float",""),ChapterTable!$1:$1,0),0),
      VLOOKUP($A2308-ChapterTable!$P$11,ChapterTable!$1:$1048576,MATCH("최종"&amp;SUBSTITUTE(SUBSTITUTE(E$1,"standard",""),"|Float",""),ChapterTable!$1:$1,0),0)*ChapterTable!$P$14
    ),
  OFFSET(E2308,-$B2308+IF($L2308,1,0),0)*IF($B2308&gt;OFFSET($B2308,1,0),ChapterTable!$R$17,1)*
    (VLOOKUP(SUBSTITUTE(SUBSTITUTE(E$1,"standard",""),"|Float","")&amp;IF(OR($L2308=TRUE,$A2308=0,MOD($A2308,ChapterTable!$R$20)&lt;&gt;0),"","보스")&amp;"인게임누적곱배수",ChapterTable!$R:$S,2,0)^C2308
    +VLOOKUP(SUBSTITUTE(SUBSTITUTE(E$1,"standard",""),"|Float","")&amp;IF(OR($L2308=TRUE,$A2308=0,MOD($A2308,ChapterTable!$R$20)&lt;&gt;0),"","보스")&amp;"인게임누적합배수",ChapterTable!$R:$S,2,0)*C2308)
  )
  )
  )
)</f>
        <v>1445489.100565624</v>
      </c>
      <c r="F2308" s="1">
        <f ca="1">IF(AND($A2308=0,$B2308=1),
    VLOOKUP(1,ChapterTable!$1:$1048576,MATCH("최종"&amp;SUBSTITUTE(SUBSTITUTE(F$1,"standard",""),"|Float",""),ChapterTable!$1:$1,0),0)*ChapterTable!$P$17,
  IF(AND($A2308=0,$B2308=0),
    F2309,
  IF($B2308=0,
    VLOOKUP($A2308,ChapterTable!$1:$1048576,MATCH("최종"&amp;SUBSTITUTE(SUBSTITUTE(F$1,"standard",""),"|Float",""),ChapterTable!$1:$1,0),0),
  IF($B2308=1,
    IF($L2308=FALSE,
      VLOOKUP($A2308,ChapterTable!$1:$1048576,MATCH("최종"&amp;SUBSTITUTE(SUBSTITUTE(F$1,"standard",""),"|Float",""),ChapterTable!$1:$1,0),0),
      VLOOKUP($A2308-ChapterTable!$P$11,ChapterTable!$1:$1048576,MATCH("최종"&amp;SUBSTITUTE(SUBSTITUTE(F$1,"standard",""),"|Float",""),ChapterTable!$1:$1,0),0)*ChapterTable!$P$14
    ),
  OFFSET(F2308,-$B2308+IF($L2308,1,0),0)*
    (VLOOKUP(SUBSTITUTE(SUBSTITUTE(F$1,"standard",""),"|Float","")&amp;IF(OR($L2308=TRUE,$A2308=0,MOD($A2308,ChapterTable!$R$20)&lt;&gt;0),"","보스")&amp;"인게임누적곱배수",ChapterTable!$R:$S,2,0)^D2308
    +VLOOKUP(SUBSTITUTE(SUBSTITUTE(F$1,"standard",""),"|Float","")&amp;IF(OR($L2308=TRUE,$A2308=0,MOD($A2308,ChapterTable!$R$20)&lt;&gt;0),"","보스")&amp;"인게임누적합배수",ChapterTable!$R:$S,2,0)*D2308)
  )
  )
  )
)</f>
        <v>462470.47116310889</v>
      </c>
      <c r="G2308" t="s">
        <v>715</v>
      </c>
      <c r="J2308" t="str">
        <f>IF(ISBLANK(I2308),"",
IFERROR(VLOOKUP(I2308,[1]StringTable!$1:$1048576,MATCH("kor|String",[1]StringTable!$1:$1,0),0),
"스트링없음"))</f>
        <v/>
      </c>
      <c r="L2308" t="b">
        <v>1</v>
      </c>
      <c r="N2308" t="str">
        <f>IF(ISBLANK(M2308),"",IF(ISERROR(VLOOKUP(M2308,MapTable!$A:$A,1,0)),"맵없음",""))</f>
        <v/>
      </c>
      <c r="O2308">
        <f t="shared" si="262"/>
        <v>2</v>
      </c>
      <c r="Q2308">
        <f t="shared" si="263"/>
        <v>2</v>
      </c>
      <c r="R2308" t="b">
        <f t="shared" ca="1" si="264"/>
        <v>1</v>
      </c>
      <c r="T2308" t="b">
        <f t="shared" ca="1" si="265"/>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268">IF(B2308=0,0,1/(INT((B2308-1)/10)+1))</f>
        <v>0.5</v>
      </c>
      <c r="AJ2308">
        <f t="shared" si="266"/>
        <v>0.54666666600000002</v>
      </c>
      <c r="AK2308">
        <f t="shared" si="267"/>
        <v>1</v>
      </c>
      <c r="AL2308">
        <f t="shared" si="261"/>
        <v>9</v>
      </c>
    </row>
    <row r="2309" spans="1:38" hidden="1" x14ac:dyDescent="0.3">
      <c r="A2309">
        <v>24</v>
      </c>
      <c r="B2309">
        <v>18</v>
      </c>
      <c r="C2309">
        <f>IF(OR($L2309=TRUE,$A2309=0,MOD($A2309,ChapterTable!$R$20)&lt;&gt;0),
MAX(0,INT(($B2309+ChapterTable!$P$26+VLOOKUP(SUBSTITUTE(C$1,"성장단계","")&amp;"단계오프셋",ChapterTable!$R:$S,2,0))/ChapterTable!$P$23)),
MAX(0,INT(($B2309+ChapterTable!$R$26+VLOOKUP(SUBSTITUTE(C$1,"성장단계","")&amp;"보스단계오프셋",ChapterTable!$R:$S,2,0))/ChapterTable!$R$23)))</f>
        <v>2</v>
      </c>
      <c r="D2309">
        <f>IF(OR($L2309=TRUE,$A2309=0,MOD($A2309,ChapterTable!$R$20)&lt;&gt;0),
MAX(0,INT(($B2309+ChapterTable!$P$26+VLOOKUP(SUBSTITUTE(D$1,"성장단계","")&amp;"단계오프셋",ChapterTable!$R:$S,2,0))/ChapterTable!$P$23)),
MAX(0,INT(($B2309+ChapterTable!$R$26+VLOOKUP(SUBSTITUTE(D$1,"성장단계","")&amp;"보스단계오프셋",ChapterTable!$R:$S,2,0))/ChapterTable!$R$23)))</f>
        <v>1</v>
      </c>
      <c r="E2309" s="1">
        <f ca="1">IF(AND($A2309=0,$B2309=1),
    VLOOKUP(1,ChapterTable!$1:$1048576,MATCH("최종"&amp;SUBSTITUTE(SUBSTITUTE(E$1,"standard",""),"|Float",""),ChapterTable!$1:$1,0),0)*ChapterTable!$P$17,
  IF(AND($A2309=0,$B2309=0),
    E2310,
  IF($B2309=0,
    VLOOKUP($A2309,ChapterTable!$1:$1048576,MATCH("최종"&amp;SUBSTITUTE(SUBSTITUTE(E$1,"standard",""),"|Float",""),ChapterTable!$1:$1,0),0),
  IF($B2309=1,
    IF($L2309=FALSE,
      VLOOKUP($A2309,ChapterTable!$1:$1048576,MATCH("최종"&amp;SUBSTITUTE(SUBSTITUTE(E$1,"standard",""),"|Float",""),ChapterTable!$1:$1,0),0),
      VLOOKUP($A2309-ChapterTable!$P$11,ChapterTable!$1:$1048576,MATCH("최종"&amp;SUBSTITUTE(SUBSTITUTE(E$1,"standard",""),"|Float",""),ChapterTable!$1:$1,0),0)*ChapterTable!$P$14
    ),
  OFFSET(E2309,-$B2309+IF($L2309,1,0),0)*IF($B2309&gt;OFFSET($B2309,1,0),ChapterTable!$R$17,1)*
    (VLOOKUP(SUBSTITUTE(SUBSTITUTE(E$1,"standard",""),"|Float","")&amp;IF(OR($L2309=TRUE,$A2309=0,MOD($A2309,ChapterTable!$R$20)&lt;&gt;0),"","보스")&amp;"인게임누적곱배수",ChapterTable!$R:$S,2,0)^C2309
    +VLOOKUP(SUBSTITUTE(SUBSTITUTE(E$1,"standard",""),"|Float","")&amp;IF(OR($L2309=TRUE,$A2309=0,MOD($A2309,ChapterTable!$R$20)&lt;&gt;0),"","보스")&amp;"인게임누적합배수",ChapterTable!$R:$S,2,0)*C2309)
  )
  )
  )
)</f>
        <v>1445489.100565624</v>
      </c>
      <c r="F2309" s="1">
        <f ca="1">IF(AND($A2309=0,$B2309=1),
    VLOOKUP(1,ChapterTable!$1:$1048576,MATCH("최종"&amp;SUBSTITUTE(SUBSTITUTE(F$1,"standard",""),"|Float",""),ChapterTable!$1:$1,0),0)*ChapterTable!$P$17,
  IF(AND($A2309=0,$B2309=0),
    F2310,
  IF($B2309=0,
    VLOOKUP($A2309,ChapterTable!$1:$1048576,MATCH("최종"&amp;SUBSTITUTE(SUBSTITUTE(F$1,"standard",""),"|Float",""),ChapterTable!$1:$1,0),0),
  IF($B2309=1,
    IF($L2309=FALSE,
      VLOOKUP($A2309,ChapterTable!$1:$1048576,MATCH("최종"&amp;SUBSTITUTE(SUBSTITUTE(F$1,"standard",""),"|Float",""),ChapterTable!$1:$1,0),0),
      VLOOKUP($A2309-ChapterTable!$P$11,ChapterTable!$1:$1048576,MATCH("최종"&amp;SUBSTITUTE(SUBSTITUTE(F$1,"standard",""),"|Float",""),ChapterTable!$1:$1,0),0)*ChapterTable!$P$14
    ),
  OFFSET(F2309,-$B2309+IF($L2309,1,0),0)*
    (VLOOKUP(SUBSTITUTE(SUBSTITUTE(F$1,"standard",""),"|Float","")&amp;IF(OR($L2309=TRUE,$A2309=0,MOD($A2309,ChapterTable!$R$20)&lt;&gt;0),"","보스")&amp;"인게임누적곱배수",ChapterTable!$R:$S,2,0)^D2309
    +VLOOKUP(SUBSTITUTE(SUBSTITUTE(F$1,"standard",""),"|Float","")&amp;IF(OR($L2309=TRUE,$A2309=0,MOD($A2309,ChapterTable!$R$20)&lt;&gt;0),"","보스")&amp;"인게임누적합배수",ChapterTable!$R:$S,2,0)*D2309)
  )
  )
  )
)</f>
        <v>462470.47116310889</v>
      </c>
      <c r="G2309" t="s">
        <v>715</v>
      </c>
      <c r="J2309" t="str">
        <f>IF(ISBLANK(I2309),"",
IFERROR(VLOOKUP(I2309,[1]StringTable!$1:$1048576,MATCH("kor|String",[1]StringTable!$1:$1,0),0),
"스트링없음"))</f>
        <v/>
      </c>
      <c r="L2309" t="b">
        <v>1</v>
      </c>
      <c r="N2309" t="str">
        <f>IF(ISBLANK(M2309),"",IF(ISERROR(VLOOKUP(M2309,MapTable!$A:$A,1,0)),"맵없음",""))</f>
        <v/>
      </c>
      <c r="O2309">
        <f t="shared" si="262"/>
        <v>2</v>
      </c>
      <c r="Q2309">
        <f t="shared" si="263"/>
        <v>2</v>
      </c>
      <c r="R2309" t="b">
        <f t="shared" ca="1" si="264"/>
        <v>1</v>
      </c>
      <c r="T2309" t="b">
        <f t="shared" ca="1" si="265"/>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268"/>
        <v>0.5</v>
      </c>
      <c r="AJ2309">
        <f t="shared" si="266"/>
        <v>0.54666666600000002</v>
      </c>
      <c r="AK2309">
        <f t="shared" si="267"/>
        <v>1</v>
      </c>
      <c r="AL2309">
        <f t="shared" si="261"/>
        <v>9</v>
      </c>
    </row>
    <row r="2310" spans="1:38" hidden="1" x14ac:dyDescent="0.3">
      <c r="A2310">
        <v>24</v>
      </c>
      <c r="B2310">
        <v>19</v>
      </c>
      <c r="C2310">
        <f>IF(OR($L2310=TRUE,$A2310=0,MOD($A2310,ChapterTable!$R$20)&lt;&gt;0),
MAX(0,INT(($B2310+ChapterTable!$P$26+VLOOKUP(SUBSTITUTE(C$1,"성장단계","")&amp;"단계오프셋",ChapterTable!$R:$S,2,0))/ChapterTable!$P$23)),
MAX(0,INT(($B2310+ChapterTable!$R$26+VLOOKUP(SUBSTITUTE(C$1,"성장단계","")&amp;"보스단계오프셋",ChapterTable!$R:$S,2,0))/ChapterTable!$R$23)))</f>
        <v>2</v>
      </c>
      <c r="D2310">
        <f>IF(OR($L2310=TRUE,$A2310=0,MOD($A2310,ChapterTable!$R$20)&lt;&gt;0),
MAX(0,INT(($B2310+ChapterTable!$P$26+VLOOKUP(SUBSTITUTE(D$1,"성장단계","")&amp;"단계오프셋",ChapterTable!$R:$S,2,0))/ChapterTable!$P$23)),
MAX(0,INT(($B2310+ChapterTable!$R$26+VLOOKUP(SUBSTITUTE(D$1,"성장단계","")&amp;"보스단계오프셋",ChapterTable!$R:$S,2,0))/ChapterTable!$R$23)))</f>
        <v>1</v>
      </c>
      <c r="E2310" s="1">
        <f ca="1">IF(AND($A2310=0,$B2310=1),
    VLOOKUP(1,ChapterTable!$1:$1048576,MATCH("최종"&amp;SUBSTITUTE(SUBSTITUTE(E$1,"standard",""),"|Float",""),ChapterTable!$1:$1,0),0)*ChapterTable!$P$17,
  IF(AND($A2310=0,$B2310=0),
    E2311,
  IF($B2310=0,
    VLOOKUP($A2310,ChapterTable!$1:$1048576,MATCH("최종"&amp;SUBSTITUTE(SUBSTITUTE(E$1,"standard",""),"|Float",""),ChapterTable!$1:$1,0),0),
  IF($B2310=1,
    IF($L2310=FALSE,
      VLOOKUP($A2310,ChapterTable!$1:$1048576,MATCH("최종"&amp;SUBSTITUTE(SUBSTITUTE(E$1,"standard",""),"|Float",""),ChapterTable!$1:$1,0),0),
      VLOOKUP($A2310-ChapterTable!$P$11,ChapterTable!$1:$1048576,MATCH("최종"&amp;SUBSTITUTE(SUBSTITUTE(E$1,"standard",""),"|Float",""),ChapterTable!$1:$1,0),0)*ChapterTable!$P$14
    ),
  OFFSET(E2310,-$B2310+IF($L2310,1,0),0)*IF($B2310&gt;OFFSET($B2310,1,0),ChapterTable!$R$17,1)*
    (VLOOKUP(SUBSTITUTE(SUBSTITUTE(E$1,"standard",""),"|Float","")&amp;IF(OR($L2310=TRUE,$A2310=0,MOD($A2310,ChapterTable!$R$20)&lt;&gt;0),"","보스")&amp;"인게임누적곱배수",ChapterTable!$R:$S,2,0)^C2310
    +VLOOKUP(SUBSTITUTE(SUBSTITUTE(E$1,"standard",""),"|Float","")&amp;IF(OR($L2310=TRUE,$A2310=0,MOD($A2310,ChapterTable!$R$20)&lt;&gt;0),"","보스")&amp;"인게임누적합배수",ChapterTable!$R:$S,2,0)*C2310)
  )
  )
  )
)</f>
        <v>1445489.100565624</v>
      </c>
      <c r="F2310" s="1">
        <f ca="1">IF(AND($A2310=0,$B2310=1),
    VLOOKUP(1,ChapterTable!$1:$1048576,MATCH("최종"&amp;SUBSTITUTE(SUBSTITUTE(F$1,"standard",""),"|Float",""),ChapterTable!$1:$1,0),0)*ChapterTable!$P$17,
  IF(AND($A2310=0,$B2310=0),
    F2311,
  IF($B2310=0,
    VLOOKUP($A2310,ChapterTable!$1:$1048576,MATCH("최종"&amp;SUBSTITUTE(SUBSTITUTE(F$1,"standard",""),"|Float",""),ChapterTable!$1:$1,0),0),
  IF($B2310=1,
    IF($L2310=FALSE,
      VLOOKUP($A2310,ChapterTable!$1:$1048576,MATCH("최종"&amp;SUBSTITUTE(SUBSTITUTE(F$1,"standard",""),"|Float",""),ChapterTable!$1:$1,0),0),
      VLOOKUP($A2310-ChapterTable!$P$11,ChapterTable!$1:$1048576,MATCH("최종"&amp;SUBSTITUTE(SUBSTITUTE(F$1,"standard",""),"|Float",""),ChapterTable!$1:$1,0),0)*ChapterTable!$P$14
    ),
  OFFSET(F2310,-$B2310+IF($L2310,1,0),0)*
    (VLOOKUP(SUBSTITUTE(SUBSTITUTE(F$1,"standard",""),"|Float","")&amp;IF(OR($L2310=TRUE,$A2310=0,MOD($A2310,ChapterTable!$R$20)&lt;&gt;0),"","보스")&amp;"인게임누적곱배수",ChapterTable!$R:$S,2,0)^D2310
    +VLOOKUP(SUBSTITUTE(SUBSTITUTE(F$1,"standard",""),"|Float","")&amp;IF(OR($L2310=TRUE,$A2310=0,MOD($A2310,ChapterTable!$R$20)&lt;&gt;0),"","보스")&amp;"인게임누적합배수",ChapterTable!$R:$S,2,0)*D2310)
  )
  )
  )
)</f>
        <v>462470.47116310889</v>
      </c>
      <c r="G2310" t="s">
        <v>715</v>
      </c>
      <c r="J2310" t="str">
        <f>IF(ISBLANK(I2310),"",
IFERROR(VLOOKUP(I2310,[1]StringTable!$1:$1048576,MATCH("kor|String",[1]StringTable!$1:$1,0),0),
"스트링없음"))</f>
        <v/>
      </c>
      <c r="L2310" t="b">
        <v>1</v>
      </c>
      <c r="N2310" t="str">
        <f>IF(ISBLANK(M2310),"",IF(ISERROR(VLOOKUP(M2310,MapTable!$A:$A,1,0)),"맵없음",""))</f>
        <v/>
      </c>
      <c r="O2310">
        <f t="shared" si="262"/>
        <v>92</v>
      </c>
      <c r="Q2310">
        <f t="shared" si="263"/>
        <v>92</v>
      </c>
      <c r="R2310" t="b">
        <f t="shared" ca="1" si="264"/>
        <v>1</v>
      </c>
      <c r="T2310" t="b">
        <f t="shared" ca="1" si="265"/>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268"/>
        <v>0.5</v>
      </c>
      <c r="AJ2310">
        <f t="shared" si="266"/>
        <v>0.54666666600000002</v>
      </c>
      <c r="AK2310">
        <f t="shared" si="267"/>
        <v>1</v>
      </c>
      <c r="AL2310">
        <f t="shared" si="261"/>
        <v>9</v>
      </c>
    </row>
    <row r="2311" spans="1:38" hidden="1" x14ac:dyDescent="0.3">
      <c r="A2311">
        <v>24</v>
      </c>
      <c r="B2311">
        <v>20</v>
      </c>
      <c r="C2311">
        <f>IF(OR($L2311=TRUE,$A2311=0,MOD($A2311,ChapterTable!$R$20)&lt;&gt;0),
MAX(0,INT(($B2311+ChapterTable!$P$26+VLOOKUP(SUBSTITUTE(C$1,"성장단계","")&amp;"단계오프셋",ChapterTable!$R:$S,2,0))/ChapterTable!$P$23)),
MAX(0,INT(($B2311+ChapterTable!$R$26+VLOOKUP(SUBSTITUTE(C$1,"성장단계","")&amp;"보스단계오프셋",ChapterTable!$R:$S,2,0))/ChapterTable!$R$23)))</f>
        <v>2</v>
      </c>
      <c r="D2311">
        <f>IF(OR($L2311=TRUE,$A2311=0,MOD($A2311,ChapterTable!$R$20)&lt;&gt;0),
MAX(0,INT(($B2311+ChapterTable!$P$26+VLOOKUP(SUBSTITUTE(D$1,"성장단계","")&amp;"단계오프셋",ChapterTable!$R:$S,2,0))/ChapterTable!$P$23)),
MAX(0,INT(($B2311+ChapterTable!$R$26+VLOOKUP(SUBSTITUTE(D$1,"성장단계","")&amp;"보스단계오프셋",ChapterTable!$R:$S,2,0))/ChapterTable!$R$23)))</f>
        <v>1</v>
      </c>
      <c r="E2311" s="1">
        <f ca="1">IF(AND($A2311=0,$B2311=1),
    VLOOKUP(1,ChapterTable!$1:$1048576,MATCH("최종"&amp;SUBSTITUTE(SUBSTITUTE(E$1,"standard",""),"|Float",""),ChapterTable!$1:$1,0),0)*ChapterTable!$P$17,
  IF(AND($A2311=0,$B2311=0),
    E2312,
  IF($B2311=0,
    VLOOKUP($A2311,ChapterTable!$1:$1048576,MATCH("최종"&amp;SUBSTITUTE(SUBSTITUTE(E$1,"standard",""),"|Float",""),ChapterTable!$1:$1,0),0),
  IF($B2311=1,
    IF($L2311=FALSE,
      VLOOKUP($A2311,ChapterTable!$1:$1048576,MATCH("최종"&amp;SUBSTITUTE(SUBSTITUTE(E$1,"standard",""),"|Float",""),ChapterTable!$1:$1,0),0),
      VLOOKUP($A2311-ChapterTable!$P$11,ChapterTable!$1:$1048576,MATCH("최종"&amp;SUBSTITUTE(SUBSTITUTE(E$1,"standard",""),"|Float",""),ChapterTable!$1:$1,0),0)*ChapterTable!$P$14
    ),
  OFFSET(E2311,-$B2311+IF($L2311,1,0),0)*IF($B2311&gt;OFFSET($B2311,1,0),ChapterTable!$R$17,1)*
    (VLOOKUP(SUBSTITUTE(SUBSTITUTE(E$1,"standard",""),"|Float","")&amp;IF(OR($L2311=TRUE,$A2311=0,MOD($A2311,ChapterTable!$R$20)&lt;&gt;0),"","보스")&amp;"인게임누적곱배수",ChapterTable!$R:$S,2,0)^C2311
    +VLOOKUP(SUBSTITUTE(SUBSTITUTE(E$1,"standard",""),"|Float","")&amp;IF(OR($L2311=TRUE,$A2311=0,MOD($A2311,ChapterTable!$R$20)&lt;&gt;0),"","보스")&amp;"인게임누적합배수",ChapterTable!$R:$S,2,0)*C2311)
  )
  )
  )
)</f>
        <v>1445489.100565624</v>
      </c>
      <c r="F2311" s="1">
        <f ca="1">IF(AND($A2311=0,$B2311=1),
    VLOOKUP(1,ChapterTable!$1:$1048576,MATCH("최종"&amp;SUBSTITUTE(SUBSTITUTE(F$1,"standard",""),"|Float",""),ChapterTable!$1:$1,0),0)*ChapterTable!$P$17,
  IF(AND($A2311=0,$B2311=0),
    F2312,
  IF($B2311=0,
    VLOOKUP($A2311,ChapterTable!$1:$1048576,MATCH("최종"&amp;SUBSTITUTE(SUBSTITUTE(F$1,"standard",""),"|Float",""),ChapterTable!$1:$1,0),0),
  IF($B2311=1,
    IF($L2311=FALSE,
      VLOOKUP($A2311,ChapterTable!$1:$1048576,MATCH("최종"&amp;SUBSTITUTE(SUBSTITUTE(F$1,"standard",""),"|Float",""),ChapterTable!$1:$1,0),0),
      VLOOKUP($A2311-ChapterTable!$P$11,ChapterTable!$1:$1048576,MATCH("최종"&amp;SUBSTITUTE(SUBSTITUTE(F$1,"standard",""),"|Float",""),ChapterTable!$1:$1,0),0)*ChapterTable!$P$14
    ),
  OFFSET(F2311,-$B2311+IF($L2311,1,0),0)*
    (VLOOKUP(SUBSTITUTE(SUBSTITUTE(F$1,"standard",""),"|Float","")&amp;IF(OR($L2311=TRUE,$A2311=0,MOD($A2311,ChapterTable!$R$20)&lt;&gt;0),"","보스")&amp;"인게임누적곱배수",ChapterTable!$R:$S,2,0)^D2311
    +VLOOKUP(SUBSTITUTE(SUBSTITUTE(F$1,"standard",""),"|Float","")&amp;IF(OR($L2311=TRUE,$A2311=0,MOD($A2311,ChapterTable!$R$20)&lt;&gt;0),"","보스")&amp;"인게임누적합배수",ChapterTable!$R:$S,2,0)*D2311)
  )
  )
  )
)</f>
        <v>462470.47116310889</v>
      </c>
      <c r="G2311" t="s">
        <v>715</v>
      </c>
      <c r="J2311" t="str">
        <f>IF(ISBLANK(I2311),"",
IFERROR(VLOOKUP(I2311,[1]StringTable!$1:$1048576,MATCH("kor|String",[1]StringTable!$1:$1,0),0),
"스트링없음"))</f>
        <v/>
      </c>
      <c r="L2311" t="b">
        <v>1</v>
      </c>
      <c r="N2311" t="str">
        <f>IF(ISBLANK(M2311),"",IF(ISERROR(VLOOKUP(M2311,MapTable!$A:$A,1,0)),"맵없음",""))</f>
        <v/>
      </c>
      <c r="O2311">
        <f t="shared" si="262"/>
        <v>22</v>
      </c>
      <c r="Q2311">
        <f t="shared" si="263"/>
        <v>22</v>
      </c>
      <c r="R2311" t="b">
        <f t="shared" ca="1" si="264"/>
        <v>1</v>
      </c>
      <c r="T2311" t="b">
        <f t="shared" ca="1" si="265"/>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268"/>
        <v>0.5</v>
      </c>
      <c r="AJ2311">
        <f t="shared" si="266"/>
        <v>1</v>
      </c>
      <c r="AK2311">
        <f t="shared" si="267"/>
        <v>2</v>
      </c>
      <c r="AL2311">
        <f t="shared" si="261"/>
        <v>9</v>
      </c>
    </row>
    <row r="2312" spans="1:38" hidden="1" x14ac:dyDescent="0.3">
      <c r="A2312">
        <v>24</v>
      </c>
      <c r="B2312">
        <v>21</v>
      </c>
      <c r="C2312">
        <f>IF(OR($L2312=TRUE,$A2312=0,MOD($A2312,ChapterTable!$R$20)&lt;&gt;0),
MAX(0,INT(($B2312+ChapterTable!$P$26+VLOOKUP(SUBSTITUTE(C$1,"성장단계","")&amp;"단계오프셋",ChapterTable!$R:$S,2,0))/ChapterTable!$P$23)),
MAX(0,INT(($B2312+ChapterTable!$R$26+VLOOKUP(SUBSTITUTE(C$1,"성장단계","")&amp;"보스단계오프셋",ChapterTable!$R:$S,2,0))/ChapterTable!$R$23)))</f>
        <v>2</v>
      </c>
      <c r="D2312">
        <f>IF(OR($L2312=TRUE,$A2312=0,MOD($A2312,ChapterTable!$R$20)&lt;&gt;0),
MAX(0,INT(($B2312+ChapterTable!$P$26+VLOOKUP(SUBSTITUTE(D$1,"성장단계","")&amp;"단계오프셋",ChapterTable!$R:$S,2,0))/ChapterTable!$P$23)),
MAX(0,INT(($B2312+ChapterTable!$R$26+VLOOKUP(SUBSTITUTE(D$1,"성장단계","")&amp;"보스단계오프셋",ChapterTable!$R:$S,2,0))/ChapterTable!$R$23)))</f>
        <v>2</v>
      </c>
      <c r="E2312" s="1">
        <f ca="1">IF(AND($A2312=0,$B2312=1),
    VLOOKUP(1,ChapterTable!$1:$1048576,MATCH("최종"&amp;SUBSTITUTE(SUBSTITUTE(E$1,"standard",""),"|Float",""),ChapterTable!$1:$1,0),0)*ChapterTable!$P$17,
  IF(AND($A2312=0,$B2312=0),
    E2313,
  IF($B2312=0,
    VLOOKUP($A2312,ChapterTable!$1:$1048576,MATCH("최종"&amp;SUBSTITUTE(SUBSTITUTE(E$1,"standard",""),"|Float",""),ChapterTable!$1:$1,0),0),
  IF($B2312=1,
    IF($L2312=FALSE,
      VLOOKUP($A2312,ChapterTable!$1:$1048576,MATCH("최종"&amp;SUBSTITUTE(SUBSTITUTE(E$1,"standard",""),"|Float",""),ChapterTable!$1:$1,0),0),
      VLOOKUP($A2312-ChapterTable!$P$11,ChapterTable!$1:$1048576,MATCH("최종"&amp;SUBSTITUTE(SUBSTITUTE(E$1,"standard",""),"|Float",""),ChapterTable!$1:$1,0),0)*ChapterTable!$P$14
    ),
  OFFSET(E2312,-$B2312+IF($L2312,1,0),0)*IF($B2312&gt;OFFSET($B2312,1,0),ChapterTable!$R$17,1)*
    (VLOOKUP(SUBSTITUTE(SUBSTITUTE(E$1,"standard",""),"|Float","")&amp;IF(OR($L2312=TRUE,$A2312=0,MOD($A2312,ChapterTable!$R$20)&lt;&gt;0),"","보스")&amp;"인게임누적곱배수",ChapterTable!$R:$S,2,0)^C2312
    +VLOOKUP(SUBSTITUTE(SUBSTITUTE(E$1,"standard",""),"|Float","")&amp;IF(OR($L2312=TRUE,$A2312=0,MOD($A2312,ChapterTable!$R$20)&lt;&gt;0),"","보스")&amp;"인게임누적합배수",ChapterTable!$R:$S,2,0)*C2312)
  )
  )
  )
)</f>
        <v>1445489.100565624</v>
      </c>
      <c r="F2312" s="1">
        <f ca="1">IF(AND($A2312=0,$B2312=1),
    VLOOKUP(1,ChapterTable!$1:$1048576,MATCH("최종"&amp;SUBSTITUTE(SUBSTITUTE(F$1,"standard",""),"|Float",""),ChapterTable!$1:$1,0),0)*ChapterTable!$P$17,
  IF(AND($A2312=0,$B2312=0),
    F2313,
  IF($B2312=0,
    VLOOKUP($A2312,ChapterTable!$1:$1048576,MATCH("최종"&amp;SUBSTITUTE(SUBSTITUTE(F$1,"standard",""),"|Float",""),ChapterTable!$1:$1,0),0),
  IF($B2312=1,
    IF($L2312=FALSE,
      VLOOKUP($A2312,ChapterTable!$1:$1048576,MATCH("최종"&amp;SUBSTITUTE(SUBSTITUTE(F$1,"standard",""),"|Float",""),ChapterTable!$1:$1,0),0),
      VLOOKUP($A2312-ChapterTable!$P$11,ChapterTable!$1:$1048576,MATCH("최종"&amp;SUBSTITUTE(SUBSTITUTE(F$1,"standard",""),"|Float",""),ChapterTable!$1:$1,0),0)*ChapterTable!$P$14
    ),
  OFFSET(F2312,-$B2312+IF($L2312,1,0),0)*
    (VLOOKUP(SUBSTITUTE(SUBSTITUTE(F$1,"standard",""),"|Float","")&amp;IF(OR($L2312=TRUE,$A2312=0,MOD($A2312,ChapterTable!$R$20)&lt;&gt;0),"","보스")&amp;"인게임누적곱배수",ChapterTable!$R:$S,2,0)^D2312
    +VLOOKUP(SUBSTITUTE(SUBSTITUTE(F$1,"standard",""),"|Float","")&amp;IF(OR($L2312=TRUE,$A2312=0,MOD($A2312,ChapterTable!$R$20)&lt;&gt;0),"","보스")&amp;"인게임누적합배수",ChapterTable!$R:$S,2,0)*D2312)
  )
  )
  )
)</f>
        <v>494735.85287216294</v>
      </c>
      <c r="G2312" t="s">
        <v>715</v>
      </c>
      <c r="J2312" t="str">
        <f>IF(ISBLANK(I2312),"",
IFERROR(VLOOKUP(I2312,[1]StringTable!$1:$1048576,MATCH("kor|String",[1]StringTable!$1:$1,0),0),
"스트링없음"))</f>
        <v/>
      </c>
      <c r="L2312" t="b">
        <v>1</v>
      </c>
      <c r="N2312" t="str">
        <f>IF(ISBLANK(M2312),"",IF(ISERROR(VLOOKUP(M2312,MapTable!$A:$A,1,0)),"맵없음",""))</f>
        <v/>
      </c>
      <c r="O2312">
        <f t="shared" si="262"/>
        <v>3</v>
      </c>
      <c r="Q2312">
        <f t="shared" si="263"/>
        <v>3</v>
      </c>
      <c r="R2312" t="b">
        <f t="shared" ca="1" si="264"/>
        <v>1</v>
      </c>
      <c r="T2312" t="b">
        <f t="shared" ca="1" si="265"/>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268"/>
        <v>0.33333333333333331</v>
      </c>
      <c r="AJ2312">
        <f t="shared" si="266"/>
        <v>0.395555555</v>
      </c>
      <c r="AK2312">
        <f t="shared" si="267"/>
        <v>1</v>
      </c>
      <c r="AL2312">
        <f t="shared" si="261"/>
        <v>9</v>
      </c>
    </row>
    <row r="2313" spans="1:38" hidden="1" x14ac:dyDescent="0.3">
      <c r="A2313">
        <v>24</v>
      </c>
      <c r="B2313">
        <v>22</v>
      </c>
      <c r="C2313">
        <f>IF(OR($L2313=TRUE,$A2313=0,MOD($A2313,ChapterTable!$R$20)&lt;&gt;0),
MAX(0,INT(($B2313+ChapterTable!$P$26+VLOOKUP(SUBSTITUTE(C$1,"성장단계","")&amp;"단계오프셋",ChapterTable!$R:$S,2,0))/ChapterTable!$P$23)),
MAX(0,INT(($B2313+ChapterTable!$R$26+VLOOKUP(SUBSTITUTE(C$1,"성장단계","")&amp;"보스단계오프셋",ChapterTable!$R:$S,2,0))/ChapterTable!$R$23)))</f>
        <v>2</v>
      </c>
      <c r="D2313">
        <f>IF(OR($L2313=TRUE,$A2313=0,MOD($A2313,ChapterTable!$R$20)&lt;&gt;0),
MAX(0,INT(($B2313+ChapterTable!$P$26+VLOOKUP(SUBSTITUTE(D$1,"성장단계","")&amp;"단계오프셋",ChapterTable!$R:$S,2,0))/ChapterTable!$P$23)),
MAX(0,INT(($B2313+ChapterTable!$R$26+VLOOKUP(SUBSTITUTE(D$1,"성장단계","")&amp;"보스단계오프셋",ChapterTable!$R:$S,2,0))/ChapterTable!$R$23)))</f>
        <v>2</v>
      </c>
      <c r="E2313" s="1">
        <f ca="1">IF(AND($A2313=0,$B2313=1),
    VLOOKUP(1,ChapterTable!$1:$1048576,MATCH("최종"&amp;SUBSTITUTE(SUBSTITUTE(E$1,"standard",""),"|Float",""),ChapterTable!$1:$1,0),0)*ChapterTable!$P$17,
  IF(AND($A2313=0,$B2313=0),
    E2314,
  IF($B2313=0,
    VLOOKUP($A2313,ChapterTable!$1:$1048576,MATCH("최종"&amp;SUBSTITUTE(SUBSTITUTE(E$1,"standard",""),"|Float",""),ChapterTable!$1:$1,0),0),
  IF($B2313=1,
    IF($L2313=FALSE,
      VLOOKUP($A2313,ChapterTable!$1:$1048576,MATCH("최종"&amp;SUBSTITUTE(SUBSTITUTE(E$1,"standard",""),"|Float",""),ChapterTable!$1:$1,0),0),
      VLOOKUP($A2313-ChapterTable!$P$11,ChapterTable!$1:$1048576,MATCH("최종"&amp;SUBSTITUTE(SUBSTITUTE(E$1,"standard",""),"|Float",""),ChapterTable!$1:$1,0),0)*ChapterTable!$P$14
    ),
  OFFSET(E2313,-$B2313+IF($L2313,1,0),0)*IF($B2313&gt;OFFSET($B2313,1,0),ChapterTable!$R$17,1)*
    (VLOOKUP(SUBSTITUTE(SUBSTITUTE(E$1,"standard",""),"|Float","")&amp;IF(OR($L2313=TRUE,$A2313=0,MOD($A2313,ChapterTable!$R$20)&lt;&gt;0),"","보스")&amp;"인게임누적곱배수",ChapterTable!$R:$S,2,0)^C2313
    +VLOOKUP(SUBSTITUTE(SUBSTITUTE(E$1,"standard",""),"|Float","")&amp;IF(OR($L2313=TRUE,$A2313=0,MOD($A2313,ChapterTable!$R$20)&lt;&gt;0),"","보스")&amp;"인게임누적합배수",ChapterTable!$R:$S,2,0)*C2313)
  )
  )
  )
)</f>
        <v>1445489.100565624</v>
      </c>
      <c r="F2313" s="1">
        <f ca="1">IF(AND($A2313=0,$B2313=1),
    VLOOKUP(1,ChapterTable!$1:$1048576,MATCH("최종"&amp;SUBSTITUTE(SUBSTITUTE(F$1,"standard",""),"|Float",""),ChapterTable!$1:$1,0),0)*ChapterTable!$P$17,
  IF(AND($A2313=0,$B2313=0),
    F2314,
  IF($B2313=0,
    VLOOKUP($A2313,ChapterTable!$1:$1048576,MATCH("최종"&amp;SUBSTITUTE(SUBSTITUTE(F$1,"standard",""),"|Float",""),ChapterTable!$1:$1,0),0),
  IF($B2313=1,
    IF($L2313=FALSE,
      VLOOKUP($A2313,ChapterTable!$1:$1048576,MATCH("최종"&amp;SUBSTITUTE(SUBSTITUTE(F$1,"standard",""),"|Float",""),ChapterTable!$1:$1,0),0),
      VLOOKUP($A2313-ChapterTable!$P$11,ChapterTable!$1:$1048576,MATCH("최종"&amp;SUBSTITUTE(SUBSTITUTE(F$1,"standard",""),"|Float",""),ChapterTable!$1:$1,0),0)*ChapterTable!$P$14
    ),
  OFFSET(F2313,-$B2313+IF($L2313,1,0),0)*
    (VLOOKUP(SUBSTITUTE(SUBSTITUTE(F$1,"standard",""),"|Float","")&amp;IF(OR($L2313=TRUE,$A2313=0,MOD($A2313,ChapterTable!$R$20)&lt;&gt;0),"","보스")&amp;"인게임누적곱배수",ChapterTable!$R:$S,2,0)^D2313
    +VLOOKUP(SUBSTITUTE(SUBSTITUTE(F$1,"standard",""),"|Float","")&amp;IF(OR($L2313=TRUE,$A2313=0,MOD($A2313,ChapterTable!$R$20)&lt;&gt;0),"","보스")&amp;"인게임누적합배수",ChapterTable!$R:$S,2,0)*D2313)
  )
  )
  )
)</f>
        <v>494735.85287216294</v>
      </c>
      <c r="G2313" t="s">
        <v>715</v>
      </c>
      <c r="J2313" t="str">
        <f>IF(ISBLANK(I2313),"",
IFERROR(VLOOKUP(I2313,[1]StringTable!$1:$1048576,MATCH("kor|String",[1]StringTable!$1:$1,0),0),
"스트링없음"))</f>
        <v/>
      </c>
      <c r="L2313" t="b">
        <v>1</v>
      </c>
      <c r="N2313" t="str">
        <f>IF(ISBLANK(M2313),"",IF(ISERROR(VLOOKUP(M2313,MapTable!$A:$A,1,0)),"맵없음",""))</f>
        <v/>
      </c>
      <c r="O2313">
        <f t="shared" si="262"/>
        <v>3</v>
      </c>
      <c r="Q2313">
        <f t="shared" si="263"/>
        <v>3</v>
      </c>
      <c r="R2313" t="b">
        <f t="shared" ca="1" si="264"/>
        <v>1</v>
      </c>
      <c r="T2313" t="b">
        <f t="shared" ca="1" si="265"/>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268"/>
        <v>0.33333333333333331</v>
      </c>
      <c r="AJ2313">
        <f t="shared" si="266"/>
        <v>0.395555555</v>
      </c>
      <c r="AK2313">
        <f t="shared" si="267"/>
        <v>1</v>
      </c>
      <c r="AL2313">
        <f t="shared" si="261"/>
        <v>9</v>
      </c>
    </row>
    <row r="2314" spans="1:38" hidden="1" x14ac:dyDescent="0.3">
      <c r="A2314">
        <v>24</v>
      </c>
      <c r="B2314">
        <v>23</v>
      </c>
      <c r="C2314">
        <f>IF(OR($L2314=TRUE,$A2314=0,MOD($A2314,ChapterTable!$R$20)&lt;&gt;0),
MAX(0,INT(($B2314+ChapterTable!$P$26+VLOOKUP(SUBSTITUTE(C$1,"성장단계","")&amp;"단계오프셋",ChapterTable!$R:$S,2,0))/ChapterTable!$P$23)),
MAX(0,INT(($B2314+ChapterTable!$R$26+VLOOKUP(SUBSTITUTE(C$1,"성장단계","")&amp;"보스단계오프셋",ChapterTable!$R:$S,2,0))/ChapterTable!$R$23)))</f>
        <v>2</v>
      </c>
      <c r="D2314">
        <f>IF(OR($L2314=TRUE,$A2314=0,MOD($A2314,ChapterTable!$R$20)&lt;&gt;0),
MAX(0,INT(($B2314+ChapterTable!$P$26+VLOOKUP(SUBSTITUTE(D$1,"성장단계","")&amp;"단계오프셋",ChapterTable!$R:$S,2,0))/ChapterTable!$P$23)),
MAX(0,INT(($B2314+ChapterTable!$R$26+VLOOKUP(SUBSTITUTE(D$1,"성장단계","")&amp;"보스단계오프셋",ChapterTable!$R:$S,2,0))/ChapterTable!$R$23)))</f>
        <v>2</v>
      </c>
      <c r="E2314" s="1">
        <f ca="1">IF(AND($A2314=0,$B2314=1),
    VLOOKUP(1,ChapterTable!$1:$1048576,MATCH("최종"&amp;SUBSTITUTE(SUBSTITUTE(E$1,"standard",""),"|Float",""),ChapterTable!$1:$1,0),0)*ChapterTable!$P$17,
  IF(AND($A2314=0,$B2314=0),
    E2315,
  IF($B2314=0,
    VLOOKUP($A2314,ChapterTable!$1:$1048576,MATCH("최종"&amp;SUBSTITUTE(SUBSTITUTE(E$1,"standard",""),"|Float",""),ChapterTable!$1:$1,0),0),
  IF($B2314=1,
    IF($L2314=FALSE,
      VLOOKUP($A2314,ChapterTable!$1:$1048576,MATCH("최종"&amp;SUBSTITUTE(SUBSTITUTE(E$1,"standard",""),"|Float",""),ChapterTable!$1:$1,0),0),
      VLOOKUP($A2314-ChapterTable!$P$11,ChapterTable!$1:$1048576,MATCH("최종"&amp;SUBSTITUTE(SUBSTITUTE(E$1,"standard",""),"|Float",""),ChapterTable!$1:$1,0),0)*ChapterTable!$P$14
    ),
  OFFSET(E2314,-$B2314+IF($L2314,1,0),0)*IF($B2314&gt;OFFSET($B2314,1,0),ChapterTable!$R$17,1)*
    (VLOOKUP(SUBSTITUTE(SUBSTITUTE(E$1,"standard",""),"|Float","")&amp;IF(OR($L2314=TRUE,$A2314=0,MOD($A2314,ChapterTable!$R$20)&lt;&gt;0),"","보스")&amp;"인게임누적곱배수",ChapterTable!$R:$S,2,0)^C2314
    +VLOOKUP(SUBSTITUTE(SUBSTITUTE(E$1,"standard",""),"|Float","")&amp;IF(OR($L2314=TRUE,$A2314=0,MOD($A2314,ChapterTable!$R$20)&lt;&gt;0),"","보스")&amp;"인게임누적합배수",ChapterTable!$R:$S,2,0)*C2314)
  )
  )
  )
)</f>
        <v>1445489.100565624</v>
      </c>
      <c r="F2314" s="1">
        <f ca="1">IF(AND($A2314=0,$B2314=1),
    VLOOKUP(1,ChapterTable!$1:$1048576,MATCH("최종"&amp;SUBSTITUTE(SUBSTITUTE(F$1,"standard",""),"|Float",""),ChapterTable!$1:$1,0),0)*ChapterTable!$P$17,
  IF(AND($A2314=0,$B2314=0),
    F2315,
  IF($B2314=0,
    VLOOKUP($A2314,ChapterTable!$1:$1048576,MATCH("최종"&amp;SUBSTITUTE(SUBSTITUTE(F$1,"standard",""),"|Float",""),ChapterTable!$1:$1,0),0),
  IF($B2314=1,
    IF($L2314=FALSE,
      VLOOKUP($A2314,ChapterTable!$1:$1048576,MATCH("최종"&amp;SUBSTITUTE(SUBSTITUTE(F$1,"standard",""),"|Float",""),ChapterTable!$1:$1,0),0),
      VLOOKUP($A2314-ChapterTable!$P$11,ChapterTable!$1:$1048576,MATCH("최종"&amp;SUBSTITUTE(SUBSTITUTE(F$1,"standard",""),"|Float",""),ChapterTable!$1:$1,0),0)*ChapterTable!$P$14
    ),
  OFFSET(F2314,-$B2314+IF($L2314,1,0),0)*
    (VLOOKUP(SUBSTITUTE(SUBSTITUTE(F$1,"standard",""),"|Float","")&amp;IF(OR($L2314=TRUE,$A2314=0,MOD($A2314,ChapterTable!$R$20)&lt;&gt;0),"","보스")&amp;"인게임누적곱배수",ChapterTable!$R:$S,2,0)^D2314
    +VLOOKUP(SUBSTITUTE(SUBSTITUTE(F$1,"standard",""),"|Float","")&amp;IF(OR($L2314=TRUE,$A2314=0,MOD($A2314,ChapterTable!$R$20)&lt;&gt;0),"","보스")&amp;"인게임누적합배수",ChapterTable!$R:$S,2,0)*D2314)
  )
  )
  )
)</f>
        <v>494735.85287216294</v>
      </c>
      <c r="G2314" t="s">
        <v>715</v>
      </c>
      <c r="J2314" t="str">
        <f>IF(ISBLANK(I2314),"",
IFERROR(VLOOKUP(I2314,[1]StringTable!$1:$1048576,MATCH("kor|String",[1]StringTable!$1:$1,0),0),
"스트링없음"))</f>
        <v/>
      </c>
      <c r="L2314" t="b">
        <v>1</v>
      </c>
      <c r="N2314" t="str">
        <f>IF(ISBLANK(M2314),"",IF(ISERROR(VLOOKUP(M2314,MapTable!$A:$A,1,0)),"맵없음",""))</f>
        <v/>
      </c>
      <c r="O2314">
        <f t="shared" si="262"/>
        <v>3</v>
      </c>
      <c r="Q2314">
        <f t="shared" si="263"/>
        <v>3</v>
      </c>
      <c r="R2314" t="b">
        <f t="shared" ca="1" si="264"/>
        <v>1</v>
      </c>
      <c r="T2314" t="b">
        <f t="shared" ca="1" si="265"/>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268"/>
        <v>0.33333333333333331</v>
      </c>
      <c r="AJ2314">
        <f t="shared" si="266"/>
        <v>0.395555555</v>
      </c>
      <c r="AK2314">
        <f t="shared" si="267"/>
        <v>1</v>
      </c>
      <c r="AL2314">
        <f t="shared" si="261"/>
        <v>9</v>
      </c>
    </row>
    <row r="2315" spans="1:38" hidden="1" x14ac:dyDescent="0.3">
      <c r="A2315">
        <v>24</v>
      </c>
      <c r="B2315">
        <v>24</v>
      </c>
      <c r="C2315">
        <f>IF(OR($L2315=TRUE,$A2315=0,MOD($A2315,ChapterTable!$R$20)&lt;&gt;0),
MAX(0,INT(($B2315+ChapterTable!$P$26+VLOOKUP(SUBSTITUTE(C$1,"성장단계","")&amp;"단계오프셋",ChapterTable!$R:$S,2,0))/ChapterTable!$P$23)),
MAX(0,INT(($B2315+ChapterTable!$R$26+VLOOKUP(SUBSTITUTE(C$1,"성장단계","")&amp;"보스단계오프셋",ChapterTable!$R:$S,2,0))/ChapterTable!$R$23)))</f>
        <v>2</v>
      </c>
      <c r="D2315">
        <f>IF(OR($L2315=TRUE,$A2315=0,MOD($A2315,ChapterTable!$R$20)&lt;&gt;0),
MAX(0,INT(($B2315+ChapterTable!$P$26+VLOOKUP(SUBSTITUTE(D$1,"성장단계","")&amp;"단계오프셋",ChapterTable!$R:$S,2,0))/ChapterTable!$P$23)),
MAX(0,INT(($B2315+ChapterTable!$R$26+VLOOKUP(SUBSTITUTE(D$1,"성장단계","")&amp;"보스단계오프셋",ChapterTable!$R:$S,2,0))/ChapterTable!$R$23)))</f>
        <v>2</v>
      </c>
      <c r="E2315" s="1">
        <f ca="1">IF(AND($A2315=0,$B2315=1),
    VLOOKUP(1,ChapterTable!$1:$1048576,MATCH("최종"&amp;SUBSTITUTE(SUBSTITUTE(E$1,"standard",""),"|Float",""),ChapterTable!$1:$1,0),0)*ChapterTable!$P$17,
  IF(AND($A2315=0,$B2315=0),
    E2316,
  IF($B2315=0,
    VLOOKUP($A2315,ChapterTable!$1:$1048576,MATCH("최종"&amp;SUBSTITUTE(SUBSTITUTE(E$1,"standard",""),"|Float",""),ChapterTable!$1:$1,0),0),
  IF($B2315=1,
    IF($L2315=FALSE,
      VLOOKUP($A2315,ChapterTable!$1:$1048576,MATCH("최종"&amp;SUBSTITUTE(SUBSTITUTE(E$1,"standard",""),"|Float",""),ChapterTable!$1:$1,0),0),
      VLOOKUP($A2315-ChapterTable!$P$11,ChapterTable!$1:$1048576,MATCH("최종"&amp;SUBSTITUTE(SUBSTITUTE(E$1,"standard",""),"|Float",""),ChapterTable!$1:$1,0),0)*ChapterTable!$P$14
    ),
  OFFSET(E2315,-$B2315+IF($L2315,1,0),0)*IF($B2315&gt;OFFSET($B2315,1,0),ChapterTable!$R$17,1)*
    (VLOOKUP(SUBSTITUTE(SUBSTITUTE(E$1,"standard",""),"|Float","")&amp;IF(OR($L2315=TRUE,$A2315=0,MOD($A2315,ChapterTable!$R$20)&lt;&gt;0),"","보스")&amp;"인게임누적곱배수",ChapterTable!$R:$S,2,0)^C2315
    +VLOOKUP(SUBSTITUTE(SUBSTITUTE(E$1,"standard",""),"|Float","")&amp;IF(OR($L2315=TRUE,$A2315=0,MOD($A2315,ChapterTable!$R$20)&lt;&gt;0),"","보스")&amp;"인게임누적합배수",ChapterTable!$R:$S,2,0)*C2315)
  )
  )
  )
)</f>
        <v>1445489.100565624</v>
      </c>
      <c r="F2315" s="1">
        <f ca="1">IF(AND($A2315=0,$B2315=1),
    VLOOKUP(1,ChapterTable!$1:$1048576,MATCH("최종"&amp;SUBSTITUTE(SUBSTITUTE(F$1,"standard",""),"|Float",""),ChapterTable!$1:$1,0),0)*ChapterTable!$P$17,
  IF(AND($A2315=0,$B2315=0),
    F2316,
  IF($B2315=0,
    VLOOKUP($A2315,ChapterTable!$1:$1048576,MATCH("최종"&amp;SUBSTITUTE(SUBSTITUTE(F$1,"standard",""),"|Float",""),ChapterTable!$1:$1,0),0),
  IF($B2315=1,
    IF($L2315=FALSE,
      VLOOKUP($A2315,ChapterTable!$1:$1048576,MATCH("최종"&amp;SUBSTITUTE(SUBSTITUTE(F$1,"standard",""),"|Float",""),ChapterTable!$1:$1,0),0),
      VLOOKUP($A2315-ChapterTable!$P$11,ChapterTable!$1:$1048576,MATCH("최종"&amp;SUBSTITUTE(SUBSTITUTE(F$1,"standard",""),"|Float",""),ChapterTable!$1:$1,0),0)*ChapterTable!$P$14
    ),
  OFFSET(F2315,-$B2315+IF($L2315,1,0),0)*
    (VLOOKUP(SUBSTITUTE(SUBSTITUTE(F$1,"standard",""),"|Float","")&amp;IF(OR($L2315=TRUE,$A2315=0,MOD($A2315,ChapterTable!$R$20)&lt;&gt;0),"","보스")&amp;"인게임누적곱배수",ChapterTable!$R:$S,2,0)^D2315
    +VLOOKUP(SUBSTITUTE(SUBSTITUTE(F$1,"standard",""),"|Float","")&amp;IF(OR($L2315=TRUE,$A2315=0,MOD($A2315,ChapterTable!$R$20)&lt;&gt;0),"","보스")&amp;"인게임누적합배수",ChapterTable!$R:$S,2,0)*D2315)
  )
  )
  )
)</f>
        <v>494735.85287216294</v>
      </c>
      <c r="G2315" t="s">
        <v>715</v>
      </c>
      <c r="J2315" t="str">
        <f>IF(ISBLANK(I2315),"",
IFERROR(VLOOKUP(I2315,[1]StringTable!$1:$1048576,MATCH("kor|String",[1]StringTable!$1:$1,0),0),
"스트링없음"))</f>
        <v/>
      </c>
      <c r="L2315" t="b">
        <v>1</v>
      </c>
      <c r="N2315" t="str">
        <f>IF(ISBLANK(M2315),"",IF(ISERROR(VLOOKUP(M2315,MapTable!$A:$A,1,0)),"맵없음",""))</f>
        <v/>
      </c>
      <c r="O2315">
        <f t="shared" si="262"/>
        <v>3</v>
      </c>
      <c r="Q2315">
        <f t="shared" si="263"/>
        <v>3</v>
      </c>
      <c r="R2315" t="b">
        <f t="shared" ca="1" si="264"/>
        <v>1</v>
      </c>
      <c r="T2315" t="b">
        <f t="shared" ca="1" si="265"/>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268"/>
        <v>0.33333333333333331</v>
      </c>
      <c r="AJ2315">
        <f t="shared" si="266"/>
        <v>0.395555555</v>
      </c>
      <c r="AK2315">
        <f t="shared" si="267"/>
        <v>1</v>
      </c>
      <c r="AL2315">
        <f t="shared" si="261"/>
        <v>9</v>
      </c>
    </row>
    <row r="2316" spans="1:38" hidden="1" x14ac:dyDescent="0.3">
      <c r="A2316">
        <v>24</v>
      </c>
      <c r="B2316">
        <v>25</v>
      </c>
      <c r="C2316">
        <f>IF(OR($L2316=TRUE,$A2316=0,MOD($A2316,ChapterTable!$R$20)&lt;&gt;0),
MAX(0,INT(($B2316+ChapterTable!$P$26+VLOOKUP(SUBSTITUTE(C$1,"성장단계","")&amp;"단계오프셋",ChapterTable!$R:$S,2,0))/ChapterTable!$P$23)),
MAX(0,INT(($B2316+ChapterTable!$R$26+VLOOKUP(SUBSTITUTE(C$1,"성장단계","")&amp;"보스단계오프셋",ChapterTable!$R:$S,2,0))/ChapterTable!$R$23)))</f>
        <v>2</v>
      </c>
      <c r="D2316">
        <f>IF(OR($L2316=TRUE,$A2316=0,MOD($A2316,ChapterTable!$R$20)&lt;&gt;0),
MAX(0,INT(($B2316+ChapterTable!$P$26+VLOOKUP(SUBSTITUTE(D$1,"성장단계","")&amp;"단계오프셋",ChapterTable!$R:$S,2,0))/ChapterTable!$P$23)),
MAX(0,INT(($B2316+ChapterTable!$R$26+VLOOKUP(SUBSTITUTE(D$1,"성장단계","")&amp;"보스단계오프셋",ChapterTable!$R:$S,2,0))/ChapterTable!$R$23)))</f>
        <v>2</v>
      </c>
      <c r="E2316" s="1">
        <f ca="1">IF(AND($A2316=0,$B2316=1),
    VLOOKUP(1,ChapterTable!$1:$1048576,MATCH("최종"&amp;SUBSTITUTE(SUBSTITUTE(E$1,"standard",""),"|Float",""),ChapterTable!$1:$1,0),0)*ChapterTable!$P$17,
  IF(AND($A2316=0,$B2316=0),
    E2317,
  IF($B2316=0,
    VLOOKUP($A2316,ChapterTable!$1:$1048576,MATCH("최종"&amp;SUBSTITUTE(SUBSTITUTE(E$1,"standard",""),"|Float",""),ChapterTable!$1:$1,0),0),
  IF($B2316=1,
    IF($L2316=FALSE,
      VLOOKUP($A2316,ChapterTable!$1:$1048576,MATCH("최종"&amp;SUBSTITUTE(SUBSTITUTE(E$1,"standard",""),"|Float",""),ChapterTable!$1:$1,0),0),
      VLOOKUP($A2316-ChapterTable!$P$11,ChapterTable!$1:$1048576,MATCH("최종"&amp;SUBSTITUTE(SUBSTITUTE(E$1,"standard",""),"|Float",""),ChapterTable!$1:$1,0),0)*ChapterTable!$P$14
    ),
  OFFSET(E2316,-$B2316+IF($L2316,1,0),0)*IF($B2316&gt;OFFSET($B2316,1,0),ChapterTable!$R$17,1)*
    (VLOOKUP(SUBSTITUTE(SUBSTITUTE(E$1,"standard",""),"|Float","")&amp;IF(OR($L2316=TRUE,$A2316=0,MOD($A2316,ChapterTable!$R$20)&lt;&gt;0),"","보스")&amp;"인게임누적곱배수",ChapterTable!$R:$S,2,0)^C2316
    +VLOOKUP(SUBSTITUTE(SUBSTITUTE(E$1,"standard",""),"|Float","")&amp;IF(OR($L2316=TRUE,$A2316=0,MOD($A2316,ChapterTable!$R$20)&lt;&gt;0),"","보스")&amp;"인게임누적합배수",ChapterTable!$R:$S,2,0)*C2316)
  )
  )
  )
)</f>
        <v>1445489.100565624</v>
      </c>
      <c r="F2316" s="1">
        <f ca="1">IF(AND($A2316=0,$B2316=1),
    VLOOKUP(1,ChapterTable!$1:$1048576,MATCH("최종"&amp;SUBSTITUTE(SUBSTITUTE(F$1,"standard",""),"|Float",""),ChapterTable!$1:$1,0),0)*ChapterTable!$P$17,
  IF(AND($A2316=0,$B2316=0),
    F2317,
  IF($B2316=0,
    VLOOKUP($A2316,ChapterTable!$1:$1048576,MATCH("최종"&amp;SUBSTITUTE(SUBSTITUTE(F$1,"standard",""),"|Float",""),ChapterTable!$1:$1,0),0),
  IF($B2316=1,
    IF($L2316=FALSE,
      VLOOKUP($A2316,ChapterTable!$1:$1048576,MATCH("최종"&amp;SUBSTITUTE(SUBSTITUTE(F$1,"standard",""),"|Float",""),ChapterTable!$1:$1,0),0),
      VLOOKUP($A2316-ChapterTable!$P$11,ChapterTable!$1:$1048576,MATCH("최종"&amp;SUBSTITUTE(SUBSTITUTE(F$1,"standard",""),"|Float",""),ChapterTable!$1:$1,0),0)*ChapterTable!$P$14
    ),
  OFFSET(F2316,-$B2316+IF($L2316,1,0),0)*
    (VLOOKUP(SUBSTITUTE(SUBSTITUTE(F$1,"standard",""),"|Float","")&amp;IF(OR($L2316=TRUE,$A2316=0,MOD($A2316,ChapterTable!$R$20)&lt;&gt;0),"","보스")&amp;"인게임누적곱배수",ChapterTable!$R:$S,2,0)^D2316
    +VLOOKUP(SUBSTITUTE(SUBSTITUTE(F$1,"standard",""),"|Float","")&amp;IF(OR($L2316=TRUE,$A2316=0,MOD($A2316,ChapterTable!$R$20)&lt;&gt;0),"","보스")&amp;"인게임누적합배수",ChapterTable!$R:$S,2,0)*D2316)
  )
  )
  )
)</f>
        <v>494735.85287216294</v>
      </c>
      <c r="G2316" t="s">
        <v>715</v>
      </c>
      <c r="J2316" t="str">
        <f>IF(ISBLANK(I2316),"",
IFERROR(VLOOKUP(I2316,[1]StringTable!$1:$1048576,MATCH("kor|String",[1]StringTable!$1:$1,0),0),
"스트링없음"))</f>
        <v/>
      </c>
      <c r="L2316" t="b">
        <v>1</v>
      </c>
      <c r="N2316" t="str">
        <f>IF(ISBLANK(M2316),"",IF(ISERROR(VLOOKUP(M2316,MapTable!$A:$A,1,0)),"맵없음",""))</f>
        <v/>
      </c>
      <c r="O2316">
        <f t="shared" si="262"/>
        <v>11</v>
      </c>
      <c r="Q2316">
        <f t="shared" si="263"/>
        <v>11</v>
      </c>
      <c r="R2316" t="b">
        <f t="shared" ca="1" si="264"/>
        <v>1</v>
      </c>
      <c r="T2316" t="b">
        <f t="shared" ca="1" si="265"/>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268"/>
        <v>0.33333333333333331</v>
      </c>
      <c r="AJ2316">
        <f t="shared" si="266"/>
        <v>0.395555555</v>
      </c>
      <c r="AK2316">
        <f t="shared" si="267"/>
        <v>1</v>
      </c>
      <c r="AL2316">
        <f t="shared" si="261"/>
        <v>9</v>
      </c>
    </row>
    <row r="2317" spans="1:38" hidden="1" x14ac:dyDescent="0.3">
      <c r="A2317">
        <v>24</v>
      </c>
      <c r="B2317">
        <v>26</v>
      </c>
      <c r="C2317">
        <f>IF(OR($L2317=TRUE,$A2317=0,MOD($A2317,ChapterTable!$R$20)&lt;&gt;0),
MAX(0,INT(($B2317+ChapterTable!$P$26+VLOOKUP(SUBSTITUTE(C$1,"성장단계","")&amp;"단계오프셋",ChapterTable!$R:$S,2,0))/ChapterTable!$P$23)),
MAX(0,INT(($B2317+ChapterTable!$R$26+VLOOKUP(SUBSTITUTE(C$1,"성장단계","")&amp;"보스단계오프셋",ChapterTable!$R:$S,2,0))/ChapterTable!$R$23)))</f>
        <v>3</v>
      </c>
      <c r="D2317">
        <f>IF(OR($L2317=TRUE,$A2317=0,MOD($A2317,ChapterTable!$R$20)&lt;&gt;0),
MAX(0,INT(($B2317+ChapterTable!$P$26+VLOOKUP(SUBSTITUTE(D$1,"성장단계","")&amp;"단계오프셋",ChapterTable!$R:$S,2,0))/ChapterTable!$P$23)),
MAX(0,INT(($B2317+ChapterTable!$R$26+VLOOKUP(SUBSTITUTE(D$1,"성장단계","")&amp;"보스단계오프셋",ChapterTable!$R:$S,2,0))/ChapterTable!$R$23)))</f>
        <v>2</v>
      </c>
      <c r="E2317" s="1">
        <f ca="1">IF(AND($A2317=0,$B2317=1),
    VLOOKUP(1,ChapterTable!$1:$1048576,MATCH("최종"&amp;SUBSTITUTE(SUBSTITUTE(E$1,"standard",""),"|Float",""),ChapterTable!$1:$1,0),0)*ChapterTable!$P$17,
  IF(AND($A2317=0,$B2317=0),
    E2318,
  IF($B2317=0,
    VLOOKUP($A2317,ChapterTable!$1:$1048576,MATCH("최종"&amp;SUBSTITUTE(SUBSTITUTE(E$1,"standard",""),"|Float",""),ChapterTable!$1:$1,0),0),
  IF($B2317=1,
    IF($L2317=FALSE,
      VLOOKUP($A2317,ChapterTable!$1:$1048576,MATCH("최종"&amp;SUBSTITUTE(SUBSTITUTE(E$1,"standard",""),"|Float",""),ChapterTable!$1:$1,0),0),
      VLOOKUP($A2317-ChapterTable!$P$11,ChapterTable!$1:$1048576,MATCH("최종"&amp;SUBSTITUTE(SUBSTITUTE(E$1,"standard",""),"|Float",""),ChapterTable!$1:$1,0),0)*ChapterTable!$P$14
    ),
  OFFSET(E2317,-$B2317+IF($L2317,1,0),0)*IF($B2317&gt;OFFSET($B2317,1,0),ChapterTable!$R$17,1)*
    (VLOOKUP(SUBSTITUTE(SUBSTITUTE(E$1,"standard",""),"|Float","")&amp;IF(OR($L2317=TRUE,$A2317=0,MOD($A2317,ChapterTable!$R$20)&lt;&gt;0),"","보스")&amp;"인게임누적곱배수",ChapterTable!$R:$S,2,0)^C2317
    +VLOOKUP(SUBSTITUTE(SUBSTITUTE(E$1,"standard",""),"|Float","")&amp;IF(OR($L2317=TRUE,$A2317=0,MOD($A2317,ChapterTable!$R$20)&lt;&gt;0),"","보스")&amp;"인게임누적합배수",ChapterTable!$R:$S,2,0)*C2317)
  )
  )
  )
)</f>
        <v>1651987.5435035704</v>
      </c>
      <c r="F2317" s="1">
        <f ca="1">IF(AND($A2317=0,$B2317=1),
    VLOOKUP(1,ChapterTable!$1:$1048576,MATCH("최종"&amp;SUBSTITUTE(SUBSTITUTE(F$1,"standard",""),"|Float",""),ChapterTable!$1:$1,0),0)*ChapterTable!$P$17,
  IF(AND($A2317=0,$B2317=0),
    F2318,
  IF($B2317=0,
    VLOOKUP($A2317,ChapterTable!$1:$1048576,MATCH("최종"&amp;SUBSTITUTE(SUBSTITUTE(F$1,"standard",""),"|Float",""),ChapterTable!$1:$1,0),0),
  IF($B2317=1,
    IF($L2317=FALSE,
      VLOOKUP($A2317,ChapterTable!$1:$1048576,MATCH("최종"&amp;SUBSTITUTE(SUBSTITUTE(F$1,"standard",""),"|Float",""),ChapterTable!$1:$1,0),0),
      VLOOKUP($A2317-ChapterTable!$P$11,ChapterTable!$1:$1048576,MATCH("최종"&amp;SUBSTITUTE(SUBSTITUTE(F$1,"standard",""),"|Float",""),ChapterTable!$1:$1,0),0)*ChapterTable!$P$14
    ),
  OFFSET(F2317,-$B2317+IF($L2317,1,0),0)*
    (VLOOKUP(SUBSTITUTE(SUBSTITUTE(F$1,"standard",""),"|Float","")&amp;IF(OR($L2317=TRUE,$A2317=0,MOD($A2317,ChapterTable!$R$20)&lt;&gt;0),"","보스")&amp;"인게임누적곱배수",ChapterTable!$R:$S,2,0)^D2317
    +VLOOKUP(SUBSTITUTE(SUBSTITUTE(F$1,"standard",""),"|Float","")&amp;IF(OR($L2317=TRUE,$A2317=0,MOD($A2317,ChapterTable!$R$20)&lt;&gt;0),"","보스")&amp;"인게임누적합배수",ChapterTable!$R:$S,2,0)*D2317)
  )
  )
  )
)</f>
        <v>494735.85287216294</v>
      </c>
      <c r="G2317" t="s">
        <v>715</v>
      </c>
      <c r="J2317" t="str">
        <f>IF(ISBLANK(I2317),"",
IFERROR(VLOOKUP(I2317,[1]StringTable!$1:$1048576,MATCH("kor|String",[1]StringTable!$1:$1,0),0),
"스트링없음"))</f>
        <v/>
      </c>
      <c r="L2317" t="b">
        <v>1</v>
      </c>
      <c r="N2317" t="str">
        <f>IF(ISBLANK(M2317),"",IF(ISERROR(VLOOKUP(M2317,MapTable!$A:$A,1,0)),"맵없음",""))</f>
        <v/>
      </c>
      <c r="O2317">
        <f t="shared" si="262"/>
        <v>3</v>
      </c>
      <c r="Q2317">
        <f t="shared" si="263"/>
        <v>3</v>
      </c>
      <c r="R2317" t="b">
        <f t="shared" ca="1" si="264"/>
        <v>1</v>
      </c>
      <c r="T2317" t="b">
        <f t="shared" ca="1" si="265"/>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268"/>
        <v>0.33333333333333331</v>
      </c>
      <c r="AJ2317">
        <f t="shared" si="266"/>
        <v>0.395555555</v>
      </c>
      <c r="AK2317">
        <f t="shared" si="267"/>
        <v>1</v>
      </c>
      <c r="AL2317">
        <f t="shared" si="261"/>
        <v>9</v>
      </c>
    </row>
    <row r="2318" spans="1:38" hidden="1" x14ac:dyDescent="0.3">
      <c r="A2318">
        <v>24</v>
      </c>
      <c r="B2318">
        <v>27</v>
      </c>
      <c r="C2318">
        <f>IF(OR($L2318=TRUE,$A2318=0,MOD($A2318,ChapterTable!$R$20)&lt;&gt;0),
MAX(0,INT(($B2318+ChapterTable!$P$26+VLOOKUP(SUBSTITUTE(C$1,"성장단계","")&amp;"단계오프셋",ChapterTable!$R:$S,2,0))/ChapterTable!$P$23)),
MAX(0,INT(($B2318+ChapterTable!$R$26+VLOOKUP(SUBSTITUTE(C$1,"성장단계","")&amp;"보스단계오프셋",ChapterTable!$R:$S,2,0))/ChapterTable!$R$23)))</f>
        <v>3</v>
      </c>
      <c r="D2318">
        <f>IF(OR($L2318=TRUE,$A2318=0,MOD($A2318,ChapterTable!$R$20)&lt;&gt;0),
MAX(0,INT(($B2318+ChapterTable!$P$26+VLOOKUP(SUBSTITUTE(D$1,"성장단계","")&amp;"단계오프셋",ChapterTable!$R:$S,2,0))/ChapterTable!$P$23)),
MAX(0,INT(($B2318+ChapterTable!$R$26+VLOOKUP(SUBSTITUTE(D$1,"성장단계","")&amp;"보스단계오프셋",ChapterTable!$R:$S,2,0))/ChapterTable!$R$23)))</f>
        <v>2</v>
      </c>
      <c r="E2318" s="1">
        <f ca="1">IF(AND($A2318=0,$B2318=1),
    VLOOKUP(1,ChapterTable!$1:$1048576,MATCH("최종"&amp;SUBSTITUTE(SUBSTITUTE(E$1,"standard",""),"|Float",""),ChapterTable!$1:$1,0),0)*ChapterTable!$P$17,
  IF(AND($A2318=0,$B2318=0),
    E2319,
  IF($B2318=0,
    VLOOKUP($A2318,ChapterTable!$1:$1048576,MATCH("최종"&amp;SUBSTITUTE(SUBSTITUTE(E$1,"standard",""),"|Float",""),ChapterTable!$1:$1,0),0),
  IF($B2318=1,
    IF($L2318=FALSE,
      VLOOKUP($A2318,ChapterTable!$1:$1048576,MATCH("최종"&amp;SUBSTITUTE(SUBSTITUTE(E$1,"standard",""),"|Float",""),ChapterTable!$1:$1,0),0),
      VLOOKUP($A2318-ChapterTable!$P$11,ChapterTable!$1:$1048576,MATCH("최종"&amp;SUBSTITUTE(SUBSTITUTE(E$1,"standard",""),"|Float",""),ChapterTable!$1:$1,0),0)*ChapterTable!$P$14
    ),
  OFFSET(E2318,-$B2318+IF($L2318,1,0),0)*IF($B2318&gt;OFFSET($B2318,1,0),ChapterTable!$R$17,1)*
    (VLOOKUP(SUBSTITUTE(SUBSTITUTE(E$1,"standard",""),"|Float","")&amp;IF(OR($L2318=TRUE,$A2318=0,MOD($A2318,ChapterTable!$R$20)&lt;&gt;0),"","보스")&amp;"인게임누적곱배수",ChapterTable!$R:$S,2,0)^C2318
    +VLOOKUP(SUBSTITUTE(SUBSTITUTE(E$1,"standard",""),"|Float","")&amp;IF(OR($L2318=TRUE,$A2318=0,MOD($A2318,ChapterTable!$R$20)&lt;&gt;0),"","보스")&amp;"인게임누적합배수",ChapterTable!$R:$S,2,0)*C2318)
  )
  )
  )
)</f>
        <v>1651987.5435035704</v>
      </c>
      <c r="F2318" s="1">
        <f ca="1">IF(AND($A2318=0,$B2318=1),
    VLOOKUP(1,ChapterTable!$1:$1048576,MATCH("최종"&amp;SUBSTITUTE(SUBSTITUTE(F$1,"standard",""),"|Float",""),ChapterTable!$1:$1,0),0)*ChapterTable!$P$17,
  IF(AND($A2318=0,$B2318=0),
    F2319,
  IF($B2318=0,
    VLOOKUP($A2318,ChapterTable!$1:$1048576,MATCH("최종"&amp;SUBSTITUTE(SUBSTITUTE(F$1,"standard",""),"|Float",""),ChapterTable!$1:$1,0),0),
  IF($B2318=1,
    IF($L2318=FALSE,
      VLOOKUP($A2318,ChapterTable!$1:$1048576,MATCH("최종"&amp;SUBSTITUTE(SUBSTITUTE(F$1,"standard",""),"|Float",""),ChapterTable!$1:$1,0),0),
      VLOOKUP($A2318-ChapterTable!$P$11,ChapterTable!$1:$1048576,MATCH("최종"&amp;SUBSTITUTE(SUBSTITUTE(F$1,"standard",""),"|Float",""),ChapterTable!$1:$1,0),0)*ChapterTable!$P$14
    ),
  OFFSET(F2318,-$B2318+IF($L2318,1,0),0)*
    (VLOOKUP(SUBSTITUTE(SUBSTITUTE(F$1,"standard",""),"|Float","")&amp;IF(OR($L2318=TRUE,$A2318=0,MOD($A2318,ChapterTable!$R$20)&lt;&gt;0),"","보스")&amp;"인게임누적곱배수",ChapterTable!$R:$S,2,0)^D2318
    +VLOOKUP(SUBSTITUTE(SUBSTITUTE(F$1,"standard",""),"|Float","")&amp;IF(OR($L2318=TRUE,$A2318=0,MOD($A2318,ChapterTable!$R$20)&lt;&gt;0),"","보스")&amp;"인게임누적합배수",ChapterTable!$R:$S,2,0)*D2318)
  )
  )
  )
)</f>
        <v>494735.85287216294</v>
      </c>
      <c r="G2318" t="s">
        <v>715</v>
      </c>
      <c r="J2318" t="str">
        <f>IF(ISBLANK(I2318),"",
IFERROR(VLOOKUP(I2318,[1]StringTable!$1:$1048576,MATCH("kor|String",[1]StringTable!$1:$1,0),0),
"스트링없음"))</f>
        <v/>
      </c>
      <c r="L2318" t="b">
        <v>1</v>
      </c>
      <c r="N2318" t="str">
        <f>IF(ISBLANK(M2318),"",IF(ISERROR(VLOOKUP(M2318,MapTable!$A:$A,1,0)),"맵없음",""))</f>
        <v/>
      </c>
      <c r="O2318">
        <f t="shared" si="262"/>
        <v>3</v>
      </c>
      <c r="Q2318">
        <f t="shared" si="263"/>
        <v>3</v>
      </c>
      <c r="R2318" t="b">
        <f t="shared" ca="1" si="264"/>
        <v>1</v>
      </c>
      <c r="T2318" t="b">
        <f t="shared" ca="1" si="265"/>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268"/>
        <v>0.33333333333333331</v>
      </c>
      <c r="AJ2318">
        <f t="shared" si="266"/>
        <v>0.395555555</v>
      </c>
      <c r="AK2318">
        <f t="shared" si="267"/>
        <v>1</v>
      </c>
      <c r="AL2318">
        <f t="shared" si="261"/>
        <v>9</v>
      </c>
    </row>
    <row r="2319" spans="1:38" hidden="1" x14ac:dyDescent="0.3">
      <c r="A2319">
        <v>24</v>
      </c>
      <c r="B2319">
        <v>28</v>
      </c>
      <c r="C2319">
        <f>IF(OR($L2319=TRUE,$A2319=0,MOD($A2319,ChapterTable!$R$20)&lt;&gt;0),
MAX(0,INT(($B2319+ChapterTable!$P$26+VLOOKUP(SUBSTITUTE(C$1,"성장단계","")&amp;"단계오프셋",ChapterTable!$R:$S,2,0))/ChapterTable!$P$23)),
MAX(0,INT(($B2319+ChapterTable!$R$26+VLOOKUP(SUBSTITUTE(C$1,"성장단계","")&amp;"보스단계오프셋",ChapterTable!$R:$S,2,0))/ChapterTable!$R$23)))</f>
        <v>3</v>
      </c>
      <c r="D2319">
        <f>IF(OR($L2319=TRUE,$A2319=0,MOD($A2319,ChapterTable!$R$20)&lt;&gt;0),
MAX(0,INT(($B2319+ChapterTable!$P$26+VLOOKUP(SUBSTITUTE(D$1,"성장단계","")&amp;"단계오프셋",ChapterTable!$R:$S,2,0))/ChapterTable!$P$23)),
MAX(0,INT(($B2319+ChapterTable!$R$26+VLOOKUP(SUBSTITUTE(D$1,"성장단계","")&amp;"보스단계오프셋",ChapterTable!$R:$S,2,0))/ChapterTable!$R$23)))</f>
        <v>2</v>
      </c>
      <c r="E2319" s="1">
        <f ca="1">IF(AND($A2319=0,$B2319=1),
    VLOOKUP(1,ChapterTable!$1:$1048576,MATCH("최종"&amp;SUBSTITUTE(SUBSTITUTE(E$1,"standard",""),"|Float",""),ChapterTable!$1:$1,0),0)*ChapterTable!$P$17,
  IF(AND($A2319=0,$B2319=0),
    E2320,
  IF($B2319=0,
    VLOOKUP($A2319,ChapterTable!$1:$1048576,MATCH("최종"&amp;SUBSTITUTE(SUBSTITUTE(E$1,"standard",""),"|Float",""),ChapterTable!$1:$1,0),0),
  IF($B2319=1,
    IF($L2319=FALSE,
      VLOOKUP($A2319,ChapterTable!$1:$1048576,MATCH("최종"&amp;SUBSTITUTE(SUBSTITUTE(E$1,"standard",""),"|Float",""),ChapterTable!$1:$1,0),0),
      VLOOKUP($A2319-ChapterTable!$P$11,ChapterTable!$1:$1048576,MATCH("최종"&amp;SUBSTITUTE(SUBSTITUTE(E$1,"standard",""),"|Float",""),ChapterTable!$1:$1,0),0)*ChapterTable!$P$14
    ),
  OFFSET(E2319,-$B2319+IF($L2319,1,0),0)*IF($B2319&gt;OFFSET($B2319,1,0),ChapterTable!$R$17,1)*
    (VLOOKUP(SUBSTITUTE(SUBSTITUTE(E$1,"standard",""),"|Float","")&amp;IF(OR($L2319=TRUE,$A2319=0,MOD($A2319,ChapterTable!$R$20)&lt;&gt;0),"","보스")&amp;"인게임누적곱배수",ChapterTable!$R:$S,2,0)^C2319
    +VLOOKUP(SUBSTITUTE(SUBSTITUTE(E$1,"standard",""),"|Float","")&amp;IF(OR($L2319=TRUE,$A2319=0,MOD($A2319,ChapterTable!$R$20)&lt;&gt;0),"","보스")&amp;"인게임누적합배수",ChapterTable!$R:$S,2,0)*C2319)
  )
  )
  )
)</f>
        <v>1651987.5435035704</v>
      </c>
      <c r="F2319" s="1">
        <f ca="1">IF(AND($A2319=0,$B2319=1),
    VLOOKUP(1,ChapterTable!$1:$1048576,MATCH("최종"&amp;SUBSTITUTE(SUBSTITUTE(F$1,"standard",""),"|Float",""),ChapterTable!$1:$1,0),0)*ChapterTable!$P$17,
  IF(AND($A2319=0,$B2319=0),
    F2320,
  IF($B2319=0,
    VLOOKUP($A2319,ChapterTable!$1:$1048576,MATCH("최종"&amp;SUBSTITUTE(SUBSTITUTE(F$1,"standard",""),"|Float",""),ChapterTable!$1:$1,0),0),
  IF($B2319=1,
    IF($L2319=FALSE,
      VLOOKUP($A2319,ChapterTable!$1:$1048576,MATCH("최종"&amp;SUBSTITUTE(SUBSTITUTE(F$1,"standard",""),"|Float",""),ChapterTable!$1:$1,0),0),
      VLOOKUP($A2319-ChapterTable!$P$11,ChapterTable!$1:$1048576,MATCH("최종"&amp;SUBSTITUTE(SUBSTITUTE(F$1,"standard",""),"|Float",""),ChapterTable!$1:$1,0),0)*ChapterTable!$P$14
    ),
  OFFSET(F2319,-$B2319+IF($L2319,1,0),0)*
    (VLOOKUP(SUBSTITUTE(SUBSTITUTE(F$1,"standard",""),"|Float","")&amp;IF(OR($L2319=TRUE,$A2319=0,MOD($A2319,ChapterTable!$R$20)&lt;&gt;0),"","보스")&amp;"인게임누적곱배수",ChapterTable!$R:$S,2,0)^D2319
    +VLOOKUP(SUBSTITUTE(SUBSTITUTE(F$1,"standard",""),"|Float","")&amp;IF(OR($L2319=TRUE,$A2319=0,MOD($A2319,ChapterTable!$R$20)&lt;&gt;0),"","보스")&amp;"인게임누적합배수",ChapterTable!$R:$S,2,0)*D2319)
  )
  )
  )
)</f>
        <v>494735.85287216294</v>
      </c>
      <c r="G2319" t="s">
        <v>715</v>
      </c>
      <c r="J2319" t="str">
        <f>IF(ISBLANK(I2319),"",
IFERROR(VLOOKUP(I2319,[1]StringTable!$1:$1048576,MATCH("kor|String",[1]StringTable!$1:$1,0),0),
"스트링없음"))</f>
        <v/>
      </c>
      <c r="L2319" t="b">
        <v>1</v>
      </c>
      <c r="N2319" t="str">
        <f>IF(ISBLANK(M2319),"",IF(ISERROR(VLOOKUP(M2319,MapTable!$A:$A,1,0)),"맵없음",""))</f>
        <v/>
      </c>
      <c r="O2319">
        <f t="shared" si="262"/>
        <v>3</v>
      </c>
      <c r="Q2319">
        <f t="shared" si="263"/>
        <v>3</v>
      </c>
      <c r="R2319" t="b">
        <f t="shared" ca="1" si="264"/>
        <v>1</v>
      </c>
      <c r="T2319" t="b">
        <f t="shared" ca="1" si="265"/>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268"/>
        <v>0.33333333333333331</v>
      </c>
      <c r="AJ2319">
        <f t="shared" si="266"/>
        <v>0.395555555</v>
      </c>
      <c r="AK2319">
        <f t="shared" si="267"/>
        <v>1</v>
      </c>
      <c r="AL2319">
        <f t="shared" si="261"/>
        <v>9</v>
      </c>
    </row>
    <row r="2320" spans="1:38" hidden="1" x14ac:dyDescent="0.3">
      <c r="A2320">
        <v>24</v>
      </c>
      <c r="B2320">
        <v>29</v>
      </c>
      <c r="C2320">
        <f>IF(OR($L2320=TRUE,$A2320=0,MOD($A2320,ChapterTable!$R$20)&lt;&gt;0),
MAX(0,INT(($B2320+ChapterTable!$P$26+VLOOKUP(SUBSTITUTE(C$1,"성장단계","")&amp;"단계오프셋",ChapterTable!$R:$S,2,0))/ChapterTable!$P$23)),
MAX(0,INT(($B2320+ChapterTable!$R$26+VLOOKUP(SUBSTITUTE(C$1,"성장단계","")&amp;"보스단계오프셋",ChapterTable!$R:$S,2,0))/ChapterTable!$R$23)))</f>
        <v>3</v>
      </c>
      <c r="D2320">
        <f>IF(OR($L2320=TRUE,$A2320=0,MOD($A2320,ChapterTable!$R$20)&lt;&gt;0),
MAX(0,INT(($B2320+ChapterTable!$P$26+VLOOKUP(SUBSTITUTE(D$1,"성장단계","")&amp;"단계오프셋",ChapterTable!$R:$S,2,0))/ChapterTable!$P$23)),
MAX(0,INT(($B2320+ChapterTable!$R$26+VLOOKUP(SUBSTITUTE(D$1,"성장단계","")&amp;"보스단계오프셋",ChapterTable!$R:$S,2,0))/ChapterTable!$R$23)))</f>
        <v>2</v>
      </c>
      <c r="E2320" s="1">
        <f ca="1">IF(AND($A2320=0,$B2320=1),
    VLOOKUP(1,ChapterTable!$1:$1048576,MATCH("최종"&amp;SUBSTITUTE(SUBSTITUTE(E$1,"standard",""),"|Float",""),ChapterTable!$1:$1,0),0)*ChapterTable!$P$17,
  IF(AND($A2320=0,$B2320=0),
    E2321,
  IF($B2320=0,
    VLOOKUP($A2320,ChapterTable!$1:$1048576,MATCH("최종"&amp;SUBSTITUTE(SUBSTITUTE(E$1,"standard",""),"|Float",""),ChapterTable!$1:$1,0),0),
  IF($B2320=1,
    IF($L2320=FALSE,
      VLOOKUP($A2320,ChapterTable!$1:$1048576,MATCH("최종"&amp;SUBSTITUTE(SUBSTITUTE(E$1,"standard",""),"|Float",""),ChapterTable!$1:$1,0),0),
      VLOOKUP($A2320-ChapterTable!$P$11,ChapterTable!$1:$1048576,MATCH("최종"&amp;SUBSTITUTE(SUBSTITUTE(E$1,"standard",""),"|Float",""),ChapterTable!$1:$1,0),0)*ChapterTable!$P$14
    ),
  OFFSET(E2320,-$B2320+IF($L2320,1,0),0)*IF($B2320&gt;OFFSET($B2320,1,0),ChapterTable!$R$17,1)*
    (VLOOKUP(SUBSTITUTE(SUBSTITUTE(E$1,"standard",""),"|Float","")&amp;IF(OR($L2320=TRUE,$A2320=0,MOD($A2320,ChapterTable!$R$20)&lt;&gt;0),"","보스")&amp;"인게임누적곱배수",ChapterTable!$R:$S,2,0)^C2320
    +VLOOKUP(SUBSTITUTE(SUBSTITUTE(E$1,"standard",""),"|Float","")&amp;IF(OR($L2320=TRUE,$A2320=0,MOD($A2320,ChapterTable!$R$20)&lt;&gt;0),"","보스")&amp;"인게임누적합배수",ChapterTable!$R:$S,2,0)*C2320)
  )
  )
  )
)</f>
        <v>1651987.5435035704</v>
      </c>
      <c r="F2320" s="1">
        <f ca="1">IF(AND($A2320=0,$B2320=1),
    VLOOKUP(1,ChapterTable!$1:$1048576,MATCH("최종"&amp;SUBSTITUTE(SUBSTITUTE(F$1,"standard",""),"|Float",""),ChapterTable!$1:$1,0),0)*ChapterTable!$P$17,
  IF(AND($A2320=0,$B2320=0),
    F2321,
  IF($B2320=0,
    VLOOKUP($A2320,ChapterTable!$1:$1048576,MATCH("최종"&amp;SUBSTITUTE(SUBSTITUTE(F$1,"standard",""),"|Float",""),ChapterTable!$1:$1,0),0),
  IF($B2320=1,
    IF($L2320=FALSE,
      VLOOKUP($A2320,ChapterTable!$1:$1048576,MATCH("최종"&amp;SUBSTITUTE(SUBSTITUTE(F$1,"standard",""),"|Float",""),ChapterTable!$1:$1,0),0),
      VLOOKUP($A2320-ChapterTable!$P$11,ChapterTable!$1:$1048576,MATCH("최종"&amp;SUBSTITUTE(SUBSTITUTE(F$1,"standard",""),"|Float",""),ChapterTable!$1:$1,0),0)*ChapterTable!$P$14
    ),
  OFFSET(F2320,-$B2320+IF($L2320,1,0),0)*
    (VLOOKUP(SUBSTITUTE(SUBSTITUTE(F$1,"standard",""),"|Float","")&amp;IF(OR($L2320=TRUE,$A2320=0,MOD($A2320,ChapterTable!$R$20)&lt;&gt;0),"","보스")&amp;"인게임누적곱배수",ChapterTable!$R:$S,2,0)^D2320
    +VLOOKUP(SUBSTITUTE(SUBSTITUTE(F$1,"standard",""),"|Float","")&amp;IF(OR($L2320=TRUE,$A2320=0,MOD($A2320,ChapterTable!$R$20)&lt;&gt;0),"","보스")&amp;"인게임누적합배수",ChapterTable!$R:$S,2,0)*D2320)
  )
  )
  )
)</f>
        <v>494735.85287216294</v>
      </c>
      <c r="G2320" t="s">
        <v>715</v>
      </c>
      <c r="J2320" t="str">
        <f>IF(ISBLANK(I2320),"",
IFERROR(VLOOKUP(I2320,[1]StringTable!$1:$1048576,MATCH("kor|String",[1]StringTable!$1:$1,0),0),
"스트링없음"))</f>
        <v/>
      </c>
      <c r="L2320" t="b">
        <v>1</v>
      </c>
      <c r="N2320" t="str">
        <f>IF(ISBLANK(M2320),"",IF(ISERROR(VLOOKUP(M2320,MapTable!$A:$A,1,0)),"맵없음",""))</f>
        <v/>
      </c>
      <c r="O2320">
        <f t="shared" si="262"/>
        <v>93</v>
      </c>
      <c r="Q2320">
        <f t="shared" si="263"/>
        <v>93</v>
      </c>
      <c r="R2320" t="b">
        <f t="shared" ca="1" si="264"/>
        <v>1</v>
      </c>
      <c r="T2320" t="b">
        <f t="shared" ca="1" si="265"/>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268"/>
        <v>0.33333333333333331</v>
      </c>
      <c r="AJ2320">
        <f t="shared" si="266"/>
        <v>0.395555555</v>
      </c>
      <c r="AK2320">
        <f t="shared" si="267"/>
        <v>1</v>
      </c>
      <c r="AL2320">
        <f t="shared" si="261"/>
        <v>9</v>
      </c>
    </row>
    <row r="2321" spans="1:38" hidden="1" x14ac:dyDescent="0.3">
      <c r="A2321">
        <v>24</v>
      </c>
      <c r="B2321">
        <v>30</v>
      </c>
      <c r="C2321">
        <f>IF(OR($L2321=TRUE,$A2321=0,MOD($A2321,ChapterTable!$R$20)&lt;&gt;0),
MAX(0,INT(($B2321+ChapterTable!$P$26+VLOOKUP(SUBSTITUTE(C$1,"성장단계","")&amp;"단계오프셋",ChapterTable!$R:$S,2,0))/ChapterTable!$P$23)),
MAX(0,INT(($B2321+ChapterTable!$R$26+VLOOKUP(SUBSTITUTE(C$1,"성장단계","")&amp;"보스단계오프셋",ChapterTable!$R:$S,2,0))/ChapterTable!$R$23)))</f>
        <v>3</v>
      </c>
      <c r="D2321">
        <f>IF(OR($L2321=TRUE,$A2321=0,MOD($A2321,ChapterTable!$R$20)&lt;&gt;0),
MAX(0,INT(($B2321+ChapterTable!$P$26+VLOOKUP(SUBSTITUTE(D$1,"성장단계","")&amp;"단계오프셋",ChapterTable!$R:$S,2,0))/ChapterTable!$P$23)),
MAX(0,INT(($B2321+ChapterTable!$R$26+VLOOKUP(SUBSTITUTE(D$1,"성장단계","")&amp;"보스단계오프셋",ChapterTable!$R:$S,2,0))/ChapterTable!$R$23)))</f>
        <v>2</v>
      </c>
      <c r="E2321" s="1">
        <f ca="1">IF(AND($A2321=0,$B2321=1),
    VLOOKUP(1,ChapterTable!$1:$1048576,MATCH("최종"&amp;SUBSTITUTE(SUBSTITUTE(E$1,"standard",""),"|Float",""),ChapterTable!$1:$1,0),0)*ChapterTable!$P$17,
  IF(AND($A2321=0,$B2321=0),
    E2322,
  IF($B2321=0,
    VLOOKUP($A2321,ChapterTable!$1:$1048576,MATCH("최종"&amp;SUBSTITUTE(SUBSTITUTE(E$1,"standard",""),"|Float",""),ChapterTable!$1:$1,0),0),
  IF($B2321=1,
    IF($L2321=FALSE,
      VLOOKUP($A2321,ChapterTable!$1:$1048576,MATCH("최종"&amp;SUBSTITUTE(SUBSTITUTE(E$1,"standard",""),"|Float",""),ChapterTable!$1:$1,0),0),
      VLOOKUP($A2321-ChapterTable!$P$11,ChapterTable!$1:$1048576,MATCH("최종"&amp;SUBSTITUTE(SUBSTITUTE(E$1,"standard",""),"|Float",""),ChapterTable!$1:$1,0),0)*ChapterTable!$P$14
    ),
  OFFSET(E2321,-$B2321+IF($L2321,1,0),0)*IF($B2321&gt;OFFSET($B2321,1,0),ChapterTable!$R$17,1)*
    (VLOOKUP(SUBSTITUTE(SUBSTITUTE(E$1,"standard",""),"|Float","")&amp;IF(OR($L2321=TRUE,$A2321=0,MOD($A2321,ChapterTable!$R$20)&lt;&gt;0),"","보스")&amp;"인게임누적곱배수",ChapterTable!$R:$S,2,0)^C2321
    +VLOOKUP(SUBSTITUTE(SUBSTITUTE(E$1,"standard",""),"|Float","")&amp;IF(OR($L2321=TRUE,$A2321=0,MOD($A2321,ChapterTable!$R$20)&lt;&gt;0),"","보스")&amp;"인게임누적합배수",ChapterTable!$R:$S,2,0)*C2321)
  )
  )
  )
)</f>
        <v>1651987.5435035704</v>
      </c>
      <c r="F2321" s="1">
        <f ca="1">IF(AND($A2321=0,$B2321=1),
    VLOOKUP(1,ChapterTable!$1:$1048576,MATCH("최종"&amp;SUBSTITUTE(SUBSTITUTE(F$1,"standard",""),"|Float",""),ChapterTable!$1:$1,0),0)*ChapterTable!$P$17,
  IF(AND($A2321=0,$B2321=0),
    F2322,
  IF($B2321=0,
    VLOOKUP($A2321,ChapterTable!$1:$1048576,MATCH("최종"&amp;SUBSTITUTE(SUBSTITUTE(F$1,"standard",""),"|Float",""),ChapterTable!$1:$1,0),0),
  IF($B2321=1,
    IF($L2321=FALSE,
      VLOOKUP($A2321,ChapterTable!$1:$1048576,MATCH("최종"&amp;SUBSTITUTE(SUBSTITUTE(F$1,"standard",""),"|Float",""),ChapterTable!$1:$1,0),0),
      VLOOKUP($A2321-ChapterTable!$P$11,ChapterTable!$1:$1048576,MATCH("최종"&amp;SUBSTITUTE(SUBSTITUTE(F$1,"standard",""),"|Float",""),ChapterTable!$1:$1,0),0)*ChapterTable!$P$14
    ),
  OFFSET(F2321,-$B2321+IF($L2321,1,0),0)*
    (VLOOKUP(SUBSTITUTE(SUBSTITUTE(F$1,"standard",""),"|Float","")&amp;IF(OR($L2321=TRUE,$A2321=0,MOD($A2321,ChapterTable!$R$20)&lt;&gt;0),"","보스")&amp;"인게임누적곱배수",ChapterTable!$R:$S,2,0)^D2321
    +VLOOKUP(SUBSTITUTE(SUBSTITUTE(F$1,"standard",""),"|Float","")&amp;IF(OR($L2321=TRUE,$A2321=0,MOD($A2321,ChapterTable!$R$20)&lt;&gt;0),"","보스")&amp;"인게임누적합배수",ChapterTable!$R:$S,2,0)*D2321)
  )
  )
  )
)</f>
        <v>494735.85287216294</v>
      </c>
      <c r="G2321" t="s">
        <v>715</v>
      </c>
      <c r="J2321" t="str">
        <f>IF(ISBLANK(I2321),"",
IFERROR(VLOOKUP(I2321,[1]StringTable!$1:$1048576,MATCH("kor|String",[1]StringTable!$1:$1,0),0),
"스트링없음"))</f>
        <v/>
      </c>
      <c r="L2321" t="b">
        <v>1</v>
      </c>
      <c r="N2321" t="str">
        <f>IF(ISBLANK(M2321),"",IF(ISERROR(VLOOKUP(M2321,MapTable!$A:$A,1,0)),"맵없음",""))</f>
        <v/>
      </c>
      <c r="O2321">
        <f t="shared" si="262"/>
        <v>23</v>
      </c>
      <c r="Q2321">
        <f t="shared" si="263"/>
        <v>23</v>
      </c>
      <c r="R2321" t="b">
        <f t="shared" ca="1" si="264"/>
        <v>1</v>
      </c>
      <c r="T2321" t="b">
        <f t="shared" ca="1" si="265"/>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268"/>
        <v>0.33333333333333331</v>
      </c>
      <c r="AJ2321">
        <f t="shared" si="266"/>
        <v>1</v>
      </c>
      <c r="AK2321">
        <f t="shared" si="267"/>
        <v>3</v>
      </c>
      <c r="AL2321">
        <f t="shared" si="261"/>
        <v>9</v>
      </c>
    </row>
    <row r="2322" spans="1:38" hidden="1" x14ac:dyDescent="0.3">
      <c r="A2322">
        <v>24</v>
      </c>
      <c r="B2322">
        <v>31</v>
      </c>
      <c r="C2322">
        <f>IF(OR($L2322=TRUE,$A2322=0,MOD($A2322,ChapterTable!$R$20)&lt;&gt;0),
MAX(0,INT(($B2322+ChapterTable!$P$26+VLOOKUP(SUBSTITUTE(C$1,"성장단계","")&amp;"단계오프셋",ChapterTable!$R:$S,2,0))/ChapterTable!$P$23)),
MAX(0,INT(($B2322+ChapterTable!$R$26+VLOOKUP(SUBSTITUTE(C$1,"성장단계","")&amp;"보스단계오프셋",ChapterTable!$R:$S,2,0))/ChapterTable!$R$23)))</f>
        <v>3</v>
      </c>
      <c r="D2322">
        <f>IF(OR($L2322=TRUE,$A2322=0,MOD($A2322,ChapterTable!$R$20)&lt;&gt;0),
MAX(0,INT(($B2322+ChapterTable!$P$26+VLOOKUP(SUBSTITUTE(D$1,"성장단계","")&amp;"단계오프셋",ChapterTable!$R:$S,2,0))/ChapterTable!$P$23)),
MAX(0,INT(($B2322+ChapterTable!$R$26+VLOOKUP(SUBSTITUTE(D$1,"성장단계","")&amp;"보스단계오프셋",ChapterTable!$R:$S,2,0))/ChapterTable!$R$23)))</f>
        <v>3</v>
      </c>
      <c r="E2322" s="1">
        <f ca="1">IF(AND($A2322=0,$B2322=1),
    VLOOKUP(1,ChapterTable!$1:$1048576,MATCH("최종"&amp;SUBSTITUTE(SUBSTITUTE(E$1,"standard",""),"|Float",""),ChapterTable!$1:$1,0),0)*ChapterTable!$P$17,
  IF(AND($A2322=0,$B2322=0),
    E2323,
  IF($B2322=0,
    VLOOKUP($A2322,ChapterTable!$1:$1048576,MATCH("최종"&amp;SUBSTITUTE(SUBSTITUTE(E$1,"standard",""),"|Float",""),ChapterTable!$1:$1,0),0),
  IF($B2322=1,
    IF($L2322=FALSE,
      VLOOKUP($A2322,ChapterTable!$1:$1048576,MATCH("최종"&amp;SUBSTITUTE(SUBSTITUTE(E$1,"standard",""),"|Float",""),ChapterTable!$1:$1,0),0),
      VLOOKUP($A2322-ChapterTable!$P$11,ChapterTable!$1:$1048576,MATCH("최종"&amp;SUBSTITUTE(SUBSTITUTE(E$1,"standard",""),"|Float",""),ChapterTable!$1:$1,0),0)*ChapterTable!$P$14
    ),
  OFFSET(E2322,-$B2322+IF($L2322,1,0),0)*IF($B2322&gt;OFFSET($B2322,1,0),ChapterTable!$R$17,1)*
    (VLOOKUP(SUBSTITUTE(SUBSTITUTE(E$1,"standard",""),"|Float","")&amp;IF(OR($L2322=TRUE,$A2322=0,MOD($A2322,ChapterTable!$R$20)&lt;&gt;0),"","보스")&amp;"인게임누적곱배수",ChapterTable!$R:$S,2,0)^C2322
    +VLOOKUP(SUBSTITUTE(SUBSTITUTE(E$1,"standard",""),"|Float","")&amp;IF(OR($L2322=TRUE,$A2322=0,MOD($A2322,ChapterTable!$R$20)&lt;&gt;0),"","보스")&amp;"인게임누적합배수",ChapterTable!$R:$S,2,0)*C2322)
  )
  )
  )
)</f>
        <v>1651987.5435035704</v>
      </c>
      <c r="F2322" s="1">
        <f ca="1">IF(AND($A2322=0,$B2322=1),
    VLOOKUP(1,ChapterTable!$1:$1048576,MATCH("최종"&amp;SUBSTITUTE(SUBSTITUTE(F$1,"standard",""),"|Float",""),ChapterTable!$1:$1,0),0)*ChapterTable!$P$17,
  IF(AND($A2322=0,$B2322=0),
    F2323,
  IF($B2322=0,
    VLOOKUP($A2322,ChapterTable!$1:$1048576,MATCH("최종"&amp;SUBSTITUTE(SUBSTITUTE(F$1,"standard",""),"|Float",""),ChapterTable!$1:$1,0),0),
  IF($B2322=1,
    IF($L2322=FALSE,
      VLOOKUP($A2322,ChapterTable!$1:$1048576,MATCH("최종"&amp;SUBSTITUTE(SUBSTITUTE(F$1,"standard",""),"|Float",""),ChapterTable!$1:$1,0),0),
      VLOOKUP($A2322-ChapterTable!$P$11,ChapterTable!$1:$1048576,MATCH("최종"&amp;SUBSTITUTE(SUBSTITUTE(F$1,"standard",""),"|Float",""),ChapterTable!$1:$1,0),0)*ChapterTable!$P$14
    ),
  OFFSET(F2322,-$B2322+IF($L2322,1,0),0)*
    (VLOOKUP(SUBSTITUTE(SUBSTITUTE(F$1,"standard",""),"|Float","")&amp;IF(OR($L2322=TRUE,$A2322=0,MOD($A2322,ChapterTable!$R$20)&lt;&gt;0),"","보스")&amp;"인게임누적곱배수",ChapterTable!$R:$S,2,0)^D2322
    +VLOOKUP(SUBSTITUTE(SUBSTITUTE(F$1,"standard",""),"|Float","")&amp;IF(OR($L2322=TRUE,$A2322=0,MOD($A2322,ChapterTable!$R$20)&lt;&gt;0),"","보스")&amp;"인게임누적합배수",ChapterTable!$R:$S,2,0)*D2322)
  )
  )
  )
)</f>
        <v>527001.23458121717</v>
      </c>
      <c r="G2322" t="s">
        <v>715</v>
      </c>
      <c r="J2322" t="str">
        <f>IF(ISBLANK(I2322),"",
IFERROR(VLOOKUP(I2322,[1]StringTable!$1:$1048576,MATCH("kor|String",[1]StringTable!$1:$1,0),0),
"스트링없음"))</f>
        <v/>
      </c>
      <c r="L2322" t="b">
        <v>1</v>
      </c>
      <c r="N2322" t="str">
        <f>IF(ISBLANK(M2322),"",IF(ISERROR(VLOOKUP(M2322,MapTable!$A:$A,1,0)),"맵없음",""))</f>
        <v/>
      </c>
      <c r="O2322">
        <f t="shared" si="262"/>
        <v>4</v>
      </c>
      <c r="Q2322">
        <f t="shared" si="263"/>
        <v>4</v>
      </c>
      <c r="R2322" t="b">
        <f t="shared" ca="1" si="264"/>
        <v>1</v>
      </c>
      <c r="T2322" t="b">
        <f t="shared" ca="1" si="265"/>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268"/>
        <v>0.25</v>
      </c>
      <c r="AJ2322">
        <f t="shared" si="266"/>
        <v>0.32</v>
      </c>
      <c r="AK2322">
        <f t="shared" si="267"/>
        <v>1</v>
      </c>
      <c r="AL2322">
        <f t="shared" si="261"/>
        <v>9</v>
      </c>
    </row>
    <row r="2323" spans="1:38" hidden="1" x14ac:dyDescent="0.3">
      <c r="A2323">
        <v>24</v>
      </c>
      <c r="B2323">
        <v>32</v>
      </c>
      <c r="C2323">
        <f>IF(OR($L2323=TRUE,$A2323=0,MOD($A2323,ChapterTable!$R$20)&lt;&gt;0),
MAX(0,INT(($B2323+ChapterTable!$P$26+VLOOKUP(SUBSTITUTE(C$1,"성장단계","")&amp;"단계오프셋",ChapterTable!$R:$S,2,0))/ChapterTable!$P$23)),
MAX(0,INT(($B2323+ChapterTable!$R$26+VLOOKUP(SUBSTITUTE(C$1,"성장단계","")&amp;"보스단계오프셋",ChapterTable!$R:$S,2,0))/ChapterTable!$R$23)))</f>
        <v>3</v>
      </c>
      <c r="D2323">
        <f>IF(OR($L2323=TRUE,$A2323=0,MOD($A2323,ChapterTable!$R$20)&lt;&gt;0),
MAX(0,INT(($B2323+ChapterTable!$P$26+VLOOKUP(SUBSTITUTE(D$1,"성장단계","")&amp;"단계오프셋",ChapterTable!$R:$S,2,0))/ChapterTable!$P$23)),
MAX(0,INT(($B2323+ChapterTable!$R$26+VLOOKUP(SUBSTITUTE(D$1,"성장단계","")&amp;"보스단계오프셋",ChapterTable!$R:$S,2,0))/ChapterTable!$R$23)))</f>
        <v>3</v>
      </c>
      <c r="E2323" s="1">
        <f ca="1">IF(AND($A2323=0,$B2323=1),
    VLOOKUP(1,ChapterTable!$1:$1048576,MATCH("최종"&amp;SUBSTITUTE(SUBSTITUTE(E$1,"standard",""),"|Float",""),ChapterTable!$1:$1,0),0)*ChapterTable!$P$17,
  IF(AND($A2323=0,$B2323=0),
    E2324,
  IF($B2323=0,
    VLOOKUP($A2323,ChapterTable!$1:$1048576,MATCH("최종"&amp;SUBSTITUTE(SUBSTITUTE(E$1,"standard",""),"|Float",""),ChapterTable!$1:$1,0),0),
  IF($B2323=1,
    IF($L2323=FALSE,
      VLOOKUP($A2323,ChapterTable!$1:$1048576,MATCH("최종"&amp;SUBSTITUTE(SUBSTITUTE(E$1,"standard",""),"|Float",""),ChapterTable!$1:$1,0),0),
      VLOOKUP($A2323-ChapterTable!$P$11,ChapterTable!$1:$1048576,MATCH("최종"&amp;SUBSTITUTE(SUBSTITUTE(E$1,"standard",""),"|Float",""),ChapterTable!$1:$1,0),0)*ChapterTable!$P$14
    ),
  OFFSET(E2323,-$B2323+IF($L2323,1,0),0)*IF($B2323&gt;OFFSET($B2323,1,0),ChapterTable!$R$17,1)*
    (VLOOKUP(SUBSTITUTE(SUBSTITUTE(E$1,"standard",""),"|Float","")&amp;IF(OR($L2323=TRUE,$A2323=0,MOD($A2323,ChapterTable!$R$20)&lt;&gt;0),"","보스")&amp;"인게임누적곱배수",ChapterTable!$R:$S,2,0)^C2323
    +VLOOKUP(SUBSTITUTE(SUBSTITUTE(E$1,"standard",""),"|Float","")&amp;IF(OR($L2323=TRUE,$A2323=0,MOD($A2323,ChapterTable!$R$20)&lt;&gt;0),"","보스")&amp;"인게임누적합배수",ChapterTable!$R:$S,2,0)*C2323)
  )
  )
  )
)</f>
        <v>1651987.5435035704</v>
      </c>
      <c r="F2323" s="1">
        <f ca="1">IF(AND($A2323=0,$B2323=1),
    VLOOKUP(1,ChapterTable!$1:$1048576,MATCH("최종"&amp;SUBSTITUTE(SUBSTITUTE(F$1,"standard",""),"|Float",""),ChapterTable!$1:$1,0),0)*ChapterTable!$P$17,
  IF(AND($A2323=0,$B2323=0),
    F2324,
  IF($B2323=0,
    VLOOKUP($A2323,ChapterTable!$1:$1048576,MATCH("최종"&amp;SUBSTITUTE(SUBSTITUTE(F$1,"standard",""),"|Float",""),ChapterTable!$1:$1,0),0),
  IF($B2323=1,
    IF($L2323=FALSE,
      VLOOKUP($A2323,ChapterTable!$1:$1048576,MATCH("최종"&amp;SUBSTITUTE(SUBSTITUTE(F$1,"standard",""),"|Float",""),ChapterTable!$1:$1,0),0),
      VLOOKUP($A2323-ChapterTable!$P$11,ChapterTable!$1:$1048576,MATCH("최종"&amp;SUBSTITUTE(SUBSTITUTE(F$1,"standard",""),"|Float",""),ChapterTable!$1:$1,0),0)*ChapterTable!$P$14
    ),
  OFFSET(F2323,-$B2323+IF($L2323,1,0),0)*
    (VLOOKUP(SUBSTITUTE(SUBSTITUTE(F$1,"standard",""),"|Float","")&amp;IF(OR($L2323=TRUE,$A2323=0,MOD($A2323,ChapterTable!$R$20)&lt;&gt;0),"","보스")&amp;"인게임누적곱배수",ChapterTable!$R:$S,2,0)^D2323
    +VLOOKUP(SUBSTITUTE(SUBSTITUTE(F$1,"standard",""),"|Float","")&amp;IF(OR($L2323=TRUE,$A2323=0,MOD($A2323,ChapterTable!$R$20)&lt;&gt;0),"","보스")&amp;"인게임누적합배수",ChapterTable!$R:$S,2,0)*D2323)
  )
  )
  )
)</f>
        <v>527001.23458121717</v>
      </c>
      <c r="G2323" t="s">
        <v>715</v>
      </c>
      <c r="J2323" t="str">
        <f>IF(ISBLANK(I2323),"",
IFERROR(VLOOKUP(I2323,[1]StringTable!$1:$1048576,MATCH("kor|String",[1]StringTable!$1:$1,0),0),
"스트링없음"))</f>
        <v/>
      </c>
      <c r="L2323" t="b">
        <v>1</v>
      </c>
      <c r="N2323" t="str">
        <f>IF(ISBLANK(M2323),"",IF(ISERROR(VLOOKUP(M2323,MapTable!$A:$A,1,0)),"맵없음",""))</f>
        <v/>
      </c>
      <c r="O2323">
        <f t="shared" si="262"/>
        <v>4</v>
      </c>
      <c r="Q2323">
        <f t="shared" si="263"/>
        <v>4</v>
      </c>
      <c r="R2323" t="b">
        <f t="shared" ca="1" si="264"/>
        <v>1</v>
      </c>
      <c r="T2323" t="b">
        <f t="shared" ca="1" si="265"/>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268"/>
        <v>0.25</v>
      </c>
      <c r="AJ2323">
        <f t="shared" si="266"/>
        <v>0.32</v>
      </c>
      <c r="AK2323">
        <f t="shared" si="267"/>
        <v>1</v>
      </c>
      <c r="AL2323">
        <f t="shared" si="261"/>
        <v>9</v>
      </c>
    </row>
    <row r="2324" spans="1:38" hidden="1" x14ac:dyDescent="0.3">
      <c r="A2324">
        <v>24</v>
      </c>
      <c r="B2324">
        <v>33</v>
      </c>
      <c r="C2324">
        <f>IF(OR($L2324=TRUE,$A2324=0,MOD($A2324,ChapterTable!$R$20)&lt;&gt;0),
MAX(0,INT(($B2324+ChapterTable!$P$26+VLOOKUP(SUBSTITUTE(C$1,"성장단계","")&amp;"단계오프셋",ChapterTable!$R:$S,2,0))/ChapterTable!$P$23)),
MAX(0,INT(($B2324+ChapterTable!$R$26+VLOOKUP(SUBSTITUTE(C$1,"성장단계","")&amp;"보스단계오프셋",ChapterTable!$R:$S,2,0))/ChapterTable!$R$23)))</f>
        <v>3</v>
      </c>
      <c r="D2324">
        <f>IF(OR($L2324=TRUE,$A2324=0,MOD($A2324,ChapterTable!$R$20)&lt;&gt;0),
MAX(0,INT(($B2324+ChapterTable!$P$26+VLOOKUP(SUBSTITUTE(D$1,"성장단계","")&amp;"단계오프셋",ChapterTable!$R:$S,2,0))/ChapterTable!$P$23)),
MAX(0,INT(($B2324+ChapterTable!$R$26+VLOOKUP(SUBSTITUTE(D$1,"성장단계","")&amp;"보스단계오프셋",ChapterTable!$R:$S,2,0))/ChapterTable!$R$23)))</f>
        <v>3</v>
      </c>
      <c r="E2324" s="1">
        <f ca="1">IF(AND($A2324=0,$B2324=1),
    VLOOKUP(1,ChapterTable!$1:$1048576,MATCH("최종"&amp;SUBSTITUTE(SUBSTITUTE(E$1,"standard",""),"|Float",""),ChapterTable!$1:$1,0),0)*ChapterTable!$P$17,
  IF(AND($A2324=0,$B2324=0),
    E2325,
  IF($B2324=0,
    VLOOKUP($A2324,ChapterTable!$1:$1048576,MATCH("최종"&amp;SUBSTITUTE(SUBSTITUTE(E$1,"standard",""),"|Float",""),ChapterTable!$1:$1,0),0),
  IF($B2324=1,
    IF($L2324=FALSE,
      VLOOKUP($A2324,ChapterTable!$1:$1048576,MATCH("최종"&amp;SUBSTITUTE(SUBSTITUTE(E$1,"standard",""),"|Float",""),ChapterTable!$1:$1,0),0),
      VLOOKUP($A2324-ChapterTable!$P$11,ChapterTable!$1:$1048576,MATCH("최종"&amp;SUBSTITUTE(SUBSTITUTE(E$1,"standard",""),"|Float",""),ChapterTable!$1:$1,0),0)*ChapterTable!$P$14
    ),
  OFFSET(E2324,-$B2324+IF($L2324,1,0),0)*IF($B2324&gt;OFFSET($B2324,1,0),ChapterTable!$R$17,1)*
    (VLOOKUP(SUBSTITUTE(SUBSTITUTE(E$1,"standard",""),"|Float","")&amp;IF(OR($L2324=TRUE,$A2324=0,MOD($A2324,ChapterTable!$R$20)&lt;&gt;0),"","보스")&amp;"인게임누적곱배수",ChapterTable!$R:$S,2,0)^C2324
    +VLOOKUP(SUBSTITUTE(SUBSTITUTE(E$1,"standard",""),"|Float","")&amp;IF(OR($L2324=TRUE,$A2324=0,MOD($A2324,ChapterTable!$R$20)&lt;&gt;0),"","보스")&amp;"인게임누적합배수",ChapterTable!$R:$S,2,0)*C2324)
  )
  )
  )
)</f>
        <v>1651987.5435035704</v>
      </c>
      <c r="F2324" s="1">
        <f ca="1">IF(AND($A2324=0,$B2324=1),
    VLOOKUP(1,ChapterTable!$1:$1048576,MATCH("최종"&amp;SUBSTITUTE(SUBSTITUTE(F$1,"standard",""),"|Float",""),ChapterTable!$1:$1,0),0)*ChapterTable!$P$17,
  IF(AND($A2324=0,$B2324=0),
    F2325,
  IF($B2324=0,
    VLOOKUP($A2324,ChapterTable!$1:$1048576,MATCH("최종"&amp;SUBSTITUTE(SUBSTITUTE(F$1,"standard",""),"|Float",""),ChapterTable!$1:$1,0),0),
  IF($B2324=1,
    IF($L2324=FALSE,
      VLOOKUP($A2324,ChapterTable!$1:$1048576,MATCH("최종"&amp;SUBSTITUTE(SUBSTITUTE(F$1,"standard",""),"|Float",""),ChapterTable!$1:$1,0),0),
      VLOOKUP($A2324-ChapterTable!$P$11,ChapterTable!$1:$1048576,MATCH("최종"&amp;SUBSTITUTE(SUBSTITUTE(F$1,"standard",""),"|Float",""),ChapterTable!$1:$1,0),0)*ChapterTable!$P$14
    ),
  OFFSET(F2324,-$B2324+IF($L2324,1,0),0)*
    (VLOOKUP(SUBSTITUTE(SUBSTITUTE(F$1,"standard",""),"|Float","")&amp;IF(OR($L2324=TRUE,$A2324=0,MOD($A2324,ChapterTable!$R$20)&lt;&gt;0),"","보스")&amp;"인게임누적곱배수",ChapterTable!$R:$S,2,0)^D2324
    +VLOOKUP(SUBSTITUTE(SUBSTITUTE(F$1,"standard",""),"|Float","")&amp;IF(OR($L2324=TRUE,$A2324=0,MOD($A2324,ChapterTable!$R$20)&lt;&gt;0),"","보스")&amp;"인게임누적합배수",ChapterTable!$R:$S,2,0)*D2324)
  )
  )
  )
)</f>
        <v>527001.23458121717</v>
      </c>
      <c r="G2324" t="s">
        <v>715</v>
      </c>
      <c r="J2324" t="str">
        <f>IF(ISBLANK(I2324),"",
IFERROR(VLOOKUP(I2324,[1]StringTable!$1:$1048576,MATCH("kor|String",[1]StringTable!$1:$1,0),0),
"스트링없음"))</f>
        <v/>
      </c>
      <c r="L2324" t="b">
        <v>1</v>
      </c>
      <c r="N2324" t="str">
        <f>IF(ISBLANK(M2324),"",IF(ISERROR(VLOOKUP(M2324,MapTable!$A:$A,1,0)),"맵없음",""))</f>
        <v/>
      </c>
      <c r="O2324">
        <f t="shared" si="262"/>
        <v>4</v>
      </c>
      <c r="Q2324">
        <f t="shared" si="263"/>
        <v>4</v>
      </c>
      <c r="R2324" t="b">
        <f t="shared" ca="1" si="264"/>
        <v>1</v>
      </c>
      <c r="T2324" t="b">
        <f t="shared" ca="1" si="265"/>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268"/>
        <v>0.25</v>
      </c>
      <c r="AJ2324">
        <f t="shared" si="266"/>
        <v>0.32</v>
      </c>
      <c r="AK2324">
        <f t="shared" si="267"/>
        <v>1</v>
      </c>
      <c r="AL2324">
        <f t="shared" si="261"/>
        <v>9</v>
      </c>
    </row>
    <row r="2325" spans="1:38" hidden="1" x14ac:dyDescent="0.3">
      <c r="A2325">
        <v>24</v>
      </c>
      <c r="B2325">
        <v>34</v>
      </c>
      <c r="C2325">
        <f>IF(OR($L2325=TRUE,$A2325=0,MOD($A2325,ChapterTable!$R$20)&lt;&gt;0),
MAX(0,INT(($B2325+ChapterTable!$P$26+VLOOKUP(SUBSTITUTE(C$1,"성장단계","")&amp;"단계오프셋",ChapterTable!$R:$S,2,0))/ChapterTable!$P$23)),
MAX(0,INT(($B2325+ChapterTable!$R$26+VLOOKUP(SUBSTITUTE(C$1,"성장단계","")&amp;"보스단계오프셋",ChapterTable!$R:$S,2,0))/ChapterTable!$R$23)))</f>
        <v>3</v>
      </c>
      <c r="D2325">
        <f>IF(OR($L2325=TRUE,$A2325=0,MOD($A2325,ChapterTable!$R$20)&lt;&gt;0),
MAX(0,INT(($B2325+ChapterTable!$P$26+VLOOKUP(SUBSTITUTE(D$1,"성장단계","")&amp;"단계오프셋",ChapterTable!$R:$S,2,0))/ChapterTable!$P$23)),
MAX(0,INT(($B2325+ChapterTable!$R$26+VLOOKUP(SUBSTITUTE(D$1,"성장단계","")&amp;"보스단계오프셋",ChapterTable!$R:$S,2,0))/ChapterTable!$R$23)))</f>
        <v>3</v>
      </c>
      <c r="E2325" s="1">
        <f ca="1">IF(AND($A2325=0,$B2325=1),
    VLOOKUP(1,ChapterTable!$1:$1048576,MATCH("최종"&amp;SUBSTITUTE(SUBSTITUTE(E$1,"standard",""),"|Float",""),ChapterTable!$1:$1,0),0)*ChapterTable!$P$17,
  IF(AND($A2325=0,$B2325=0),
    E2326,
  IF($B2325=0,
    VLOOKUP($A2325,ChapterTable!$1:$1048576,MATCH("최종"&amp;SUBSTITUTE(SUBSTITUTE(E$1,"standard",""),"|Float",""),ChapterTable!$1:$1,0),0),
  IF($B2325=1,
    IF($L2325=FALSE,
      VLOOKUP($A2325,ChapterTable!$1:$1048576,MATCH("최종"&amp;SUBSTITUTE(SUBSTITUTE(E$1,"standard",""),"|Float",""),ChapterTable!$1:$1,0),0),
      VLOOKUP($A2325-ChapterTable!$P$11,ChapterTable!$1:$1048576,MATCH("최종"&amp;SUBSTITUTE(SUBSTITUTE(E$1,"standard",""),"|Float",""),ChapterTable!$1:$1,0),0)*ChapterTable!$P$14
    ),
  OFFSET(E2325,-$B2325+IF($L2325,1,0),0)*IF($B2325&gt;OFFSET($B2325,1,0),ChapterTable!$R$17,1)*
    (VLOOKUP(SUBSTITUTE(SUBSTITUTE(E$1,"standard",""),"|Float","")&amp;IF(OR($L2325=TRUE,$A2325=0,MOD($A2325,ChapterTable!$R$20)&lt;&gt;0),"","보스")&amp;"인게임누적곱배수",ChapterTable!$R:$S,2,0)^C2325
    +VLOOKUP(SUBSTITUTE(SUBSTITUTE(E$1,"standard",""),"|Float","")&amp;IF(OR($L2325=TRUE,$A2325=0,MOD($A2325,ChapterTable!$R$20)&lt;&gt;0),"","보스")&amp;"인게임누적합배수",ChapterTable!$R:$S,2,0)*C2325)
  )
  )
  )
)</f>
        <v>1651987.5435035704</v>
      </c>
      <c r="F2325" s="1">
        <f ca="1">IF(AND($A2325=0,$B2325=1),
    VLOOKUP(1,ChapterTable!$1:$1048576,MATCH("최종"&amp;SUBSTITUTE(SUBSTITUTE(F$1,"standard",""),"|Float",""),ChapterTable!$1:$1,0),0)*ChapterTable!$P$17,
  IF(AND($A2325=0,$B2325=0),
    F2326,
  IF($B2325=0,
    VLOOKUP($A2325,ChapterTable!$1:$1048576,MATCH("최종"&amp;SUBSTITUTE(SUBSTITUTE(F$1,"standard",""),"|Float",""),ChapterTable!$1:$1,0),0),
  IF($B2325=1,
    IF($L2325=FALSE,
      VLOOKUP($A2325,ChapterTable!$1:$1048576,MATCH("최종"&amp;SUBSTITUTE(SUBSTITUTE(F$1,"standard",""),"|Float",""),ChapterTable!$1:$1,0),0),
      VLOOKUP($A2325-ChapterTable!$P$11,ChapterTable!$1:$1048576,MATCH("최종"&amp;SUBSTITUTE(SUBSTITUTE(F$1,"standard",""),"|Float",""),ChapterTable!$1:$1,0),0)*ChapterTable!$P$14
    ),
  OFFSET(F2325,-$B2325+IF($L2325,1,0),0)*
    (VLOOKUP(SUBSTITUTE(SUBSTITUTE(F$1,"standard",""),"|Float","")&amp;IF(OR($L2325=TRUE,$A2325=0,MOD($A2325,ChapterTable!$R$20)&lt;&gt;0),"","보스")&amp;"인게임누적곱배수",ChapterTable!$R:$S,2,0)^D2325
    +VLOOKUP(SUBSTITUTE(SUBSTITUTE(F$1,"standard",""),"|Float","")&amp;IF(OR($L2325=TRUE,$A2325=0,MOD($A2325,ChapterTable!$R$20)&lt;&gt;0),"","보스")&amp;"인게임누적합배수",ChapterTable!$R:$S,2,0)*D2325)
  )
  )
  )
)</f>
        <v>527001.23458121717</v>
      </c>
      <c r="G2325" t="s">
        <v>715</v>
      </c>
      <c r="J2325" t="str">
        <f>IF(ISBLANK(I2325),"",
IFERROR(VLOOKUP(I2325,[1]StringTable!$1:$1048576,MATCH("kor|String",[1]StringTable!$1:$1,0),0),
"스트링없음"))</f>
        <v/>
      </c>
      <c r="L2325" t="b">
        <v>1</v>
      </c>
      <c r="N2325" t="str">
        <f>IF(ISBLANK(M2325),"",IF(ISERROR(VLOOKUP(M2325,MapTable!$A:$A,1,0)),"맵없음",""))</f>
        <v/>
      </c>
      <c r="O2325">
        <f t="shared" si="262"/>
        <v>4</v>
      </c>
      <c r="Q2325">
        <f t="shared" si="263"/>
        <v>4</v>
      </c>
      <c r="R2325" t="b">
        <f t="shared" ca="1" si="264"/>
        <v>1</v>
      </c>
      <c r="T2325" t="b">
        <f t="shared" ca="1" si="265"/>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268"/>
        <v>0.25</v>
      </c>
      <c r="AJ2325">
        <f t="shared" si="266"/>
        <v>0.32</v>
      </c>
      <c r="AK2325">
        <f t="shared" si="267"/>
        <v>1</v>
      </c>
      <c r="AL2325">
        <f t="shared" si="261"/>
        <v>9</v>
      </c>
    </row>
    <row r="2326" spans="1:38" hidden="1" x14ac:dyDescent="0.3">
      <c r="A2326">
        <v>24</v>
      </c>
      <c r="B2326">
        <v>35</v>
      </c>
      <c r="C2326">
        <f>IF(OR($L2326=TRUE,$A2326=0,MOD($A2326,ChapterTable!$R$20)&lt;&gt;0),
MAX(0,INT(($B2326+ChapterTable!$P$26+VLOOKUP(SUBSTITUTE(C$1,"성장단계","")&amp;"단계오프셋",ChapterTable!$R:$S,2,0))/ChapterTable!$P$23)),
MAX(0,INT(($B2326+ChapterTable!$R$26+VLOOKUP(SUBSTITUTE(C$1,"성장단계","")&amp;"보스단계오프셋",ChapterTable!$R:$S,2,0))/ChapterTable!$R$23)))</f>
        <v>3</v>
      </c>
      <c r="D2326">
        <f>IF(OR($L2326=TRUE,$A2326=0,MOD($A2326,ChapterTable!$R$20)&lt;&gt;0),
MAX(0,INT(($B2326+ChapterTable!$P$26+VLOOKUP(SUBSTITUTE(D$1,"성장단계","")&amp;"단계오프셋",ChapterTable!$R:$S,2,0))/ChapterTable!$P$23)),
MAX(0,INT(($B2326+ChapterTable!$R$26+VLOOKUP(SUBSTITUTE(D$1,"성장단계","")&amp;"보스단계오프셋",ChapterTable!$R:$S,2,0))/ChapterTable!$R$23)))</f>
        <v>3</v>
      </c>
      <c r="E2326" s="1">
        <f ca="1">IF(AND($A2326=0,$B2326=1),
    VLOOKUP(1,ChapterTable!$1:$1048576,MATCH("최종"&amp;SUBSTITUTE(SUBSTITUTE(E$1,"standard",""),"|Float",""),ChapterTable!$1:$1,0),0)*ChapterTable!$P$17,
  IF(AND($A2326=0,$B2326=0),
    E2327,
  IF($B2326=0,
    VLOOKUP($A2326,ChapterTable!$1:$1048576,MATCH("최종"&amp;SUBSTITUTE(SUBSTITUTE(E$1,"standard",""),"|Float",""),ChapterTable!$1:$1,0),0),
  IF($B2326=1,
    IF($L2326=FALSE,
      VLOOKUP($A2326,ChapterTable!$1:$1048576,MATCH("최종"&amp;SUBSTITUTE(SUBSTITUTE(E$1,"standard",""),"|Float",""),ChapterTable!$1:$1,0),0),
      VLOOKUP($A2326-ChapterTable!$P$11,ChapterTable!$1:$1048576,MATCH("최종"&amp;SUBSTITUTE(SUBSTITUTE(E$1,"standard",""),"|Float",""),ChapterTable!$1:$1,0),0)*ChapterTable!$P$14
    ),
  OFFSET(E2326,-$B2326+IF($L2326,1,0),0)*IF($B2326&gt;OFFSET($B2326,1,0),ChapterTable!$R$17,1)*
    (VLOOKUP(SUBSTITUTE(SUBSTITUTE(E$1,"standard",""),"|Float","")&amp;IF(OR($L2326=TRUE,$A2326=0,MOD($A2326,ChapterTable!$R$20)&lt;&gt;0),"","보스")&amp;"인게임누적곱배수",ChapterTable!$R:$S,2,0)^C2326
    +VLOOKUP(SUBSTITUTE(SUBSTITUTE(E$1,"standard",""),"|Float","")&amp;IF(OR($L2326=TRUE,$A2326=0,MOD($A2326,ChapterTable!$R$20)&lt;&gt;0),"","보스")&amp;"인게임누적합배수",ChapterTable!$R:$S,2,0)*C2326)
  )
  )
  )
)</f>
        <v>1651987.5435035704</v>
      </c>
      <c r="F2326" s="1">
        <f ca="1">IF(AND($A2326=0,$B2326=1),
    VLOOKUP(1,ChapterTable!$1:$1048576,MATCH("최종"&amp;SUBSTITUTE(SUBSTITUTE(F$1,"standard",""),"|Float",""),ChapterTable!$1:$1,0),0)*ChapterTable!$P$17,
  IF(AND($A2326=0,$B2326=0),
    F2327,
  IF($B2326=0,
    VLOOKUP($A2326,ChapterTable!$1:$1048576,MATCH("최종"&amp;SUBSTITUTE(SUBSTITUTE(F$1,"standard",""),"|Float",""),ChapterTable!$1:$1,0),0),
  IF($B2326=1,
    IF($L2326=FALSE,
      VLOOKUP($A2326,ChapterTable!$1:$1048576,MATCH("최종"&amp;SUBSTITUTE(SUBSTITUTE(F$1,"standard",""),"|Float",""),ChapterTable!$1:$1,0),0),
      VLOOKUP($A2326-ChapterTable!$P$11,ChapterTable!$1:$1048576,MATCH("최종"&amp;SUBSTITUTE(SUBSTITUTE(F$1,"standard",""),"|Float",""),ChapterTable!$1:$1,0),0)*ChapterTable!$P$14
    ),
  OFFSET(F2326,-$B2326+IF($L2326,1,0),0)*
    (VLOOKUP(SUBSTITUTE(SUBSTITUTE(F$1,"standard",""),"|Float","")&amp;IF(OR($L2326=TRUE,$A2326=0,MOD($A2326,ChapterTable!$R$20)&lt;&gt;0),"","보스")&amp;"인게임누적곱배수",ChapterTable!$R:$S,2,0)^D2326
    +VLOOKUP(SUBSTITUTE(SUBSTITUTE(F$1,"standard",""),"|Float","")&amp;IF(OR($L2326=TRUE,$A2326=0,MOD($A2326,ChapterTable!$R$20)&lt;&gt;0),"","보스")&amp;"인게임누적합배수",ChapterTable!$R:$S,2,0)*D2326)
  )
  )
  )
)</f>
        <v>527001.23458121717</v>
      </c>
      <c r="G2326" t="s">
        <v>715</v>
      </c>
      <c r="J2326" t="str">
        <f>IF(ISBLANK(I2326),"",
IFERROR(VLOOKUP(I2326,[1]StringTable!$1:$1048576,MATCH("kor|String",[1]StringTable!$1:$1,0),0),
"스트링없음"))</f>
        <v/>
      </c>
      <c r="L2326" t="b">
        <v>1</v>
      </c>
      <c r="N2326" t="str">
        <f>IF(ISBLANK(M2326),"",IF(ISERROR(VLOOKUP(M2326,MapTable!$A:$A,1,0)),"맵없음",""))</f>
        <v/>
      </c>
      <c r="O2326">
        <f t="shared" si="262"/>
        <v>11</v>
      </c>
      <c r="Q2326">
        <f t="shared" si="263"/>
        <v>11</v>
      </c>
      <c r="R2326" t="b">
        <f t="shared" ca="1" si="264"/>
        <v>1</v>
      </c>
      <c r="T2326" t="b">
        <f t="shared" ca="1" si="265"/>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268"/>
        <v>0.25</v>
      </c>
      <c r="AJ2326">
        <f t="shared" si="266"/>
        <v>0.32</v>
      </c>
      <c r="AK2326">
        <f t="shared" si="267"/>
        <v>1</v>
      </c>
      <c r="AL2326">
        <f t="shared" si="261"/>
        <v>9</v>
      </c>
    </row>
    <row r="2327" spans="1:38" hidden="1" x14ac:dyDescent="0.3">
      <c r="A2327">
        <v>24</v>
      </c>
      <c r="B2327">
        <v>36</v>
      </c>
      <c r="C2327">
        <f>IF(OR($L2327=TRUE,$A2327=0,MOD($A2327,ChapterTable!$R$20)&lt;&gt;0),
MAX(0,INT(($B2327+ChapterTable!$P$26+VLOOKUP(SUBSTITUTE(C$1,"성장단계","")&amp;"단계오프셋",ChapterTable!$R:$S,2,0))/ChapterTable!$P$23)),
MAX(0,INT(($B2327+ChapterTable!$R$26+VLOOKUP(SUBSTITUTE(C$1,"성장단계","")&amp;"보스단계오프셋",ChapterTable!$R:$S,2,0))/ChapterTable!$R$23)))</f>
        <v>4</v>
      </c>
      <c r="D2327">
        <f>IF(OR($L2327=TRUE,$A2327=0,MOD($A2327,ChapterTable!$R$20)&lt;&gt;0),
MAX(0,INT(($B2327+ChapterTable!$P$26+VLOOKUP(SUBSTITUTE(D$1,"성장단계","")&amp;"단계오프셋",ChapterTable!$R:$S,2,0))/ChapterTable!$P$23)),
MAX(0,INT(($B2327+ChapterTable!$R$26+VLOOKUP(SUBSTITUTE(D$1,"성장단계","")&amp;"보스단계오프셋",ChapterTable!$R:$S,2,0))/ChapterTable!$R$23)))</f>
        <v>3</v>
      </c>
      <c r="E2327" s="1">
        <f ca="1">IF(AND($A2327=0,$B2327=1),
    VLOOKUP(1,ChapterTable!$1:$1048576,MATCH("최종"&amp;SUBSTITUTE(SUBSTITUTE(E$1,"standard",""),"|Float",""),ChapterTable!$1:$1,0),0)*ChapterTable!$P$17,
  IF(AND($A2327=0,$B2327=0),
    E2328,
  IF($B2327=0,
    VLOOKUP($A2327,ChapterTable!$1:$1048576,MATCH("최종"&amp;SUBSTITUTE(SUBSTITUTE(E$1,"standard",""),"|Float",""),ChapterTable!$1:$1,0),0),
  IF($B2327=1,
    IF($L2327=FALSE,
      VLOOKUP($A2327,ChapterTable!$1:$1048576,MATCH("최종"&amp;SUBSTITUTE(SUBSTITUTE(E$1,"standard",""),"|Float",""),ChapterTable!$1:$1,0),0),
      VLOOKUP($A2327-ChapterTable!$P$11,ChapterTable!$1:$1048576,MATCH("최종"&amp;SUBSTITUTE(SUBSTITUTE(E$1,"standard",""),"|Float",""),ChapterTable!$1:$1,0),0)*ChapterTable!$P$14
    ),
  OFFSET(E2327,-$B2327+IF($L2327,1,0),0)*IF($B2327&gt;OFFSET($B2327,1,0),ChapterTable!$R$17,1)*
    (VLOOKUP(SUBSTITUTE(SUBSTITUTE(E$1,"standard",""),"|Float","")&amp;IF(OR($L2327=TRUE,$A2327=0,MOD($A2327,ChapterTable!$R$20)&lt;&gt;0),"","보스")&amp;"인게임누적곱배수",ChapterTable!$R:$S,2,0)^C2327
    +VLOOKUP(SUBSTITUTE(SUBSTITUTE(E$1,"standard",""),"|Float","")&amp;IF(OR($L2327=TRUE,$A2327=0,MOD($A2327,ChapterTable!$R$20)&lt;&gt;0),"","보스")&amp;"인게임누적합배수",ChapterTable!$R:$S,2,0)*C2327)
  )
  )
  )
)</f>
        <v>1858485.9864415168</v>
      </c>
      <c r="F2327" s="1">
        <f ca="1">IF(AND($A2327=0,$B2327=1),
    VLOOKUP(1,ChapterTable!$1:$1048576,MATCH("최종"&amp;SUBSTITUTE(SUBSTITUTE(F$1,"standard",""),"|Float",""),ChapterTable!$1:$1,0),0)*ChapterTable!$P$17,
  IF(AND($A2327=0,$B2327=0),
    F2328,
  IF($B2327=0,
    VLOOKUP($A2327,ChapterTable!$1:$1048576,MATCH("최종"&amp;SUBSTITUTE(SUBSTITUTE(F$1,"standard",""),"|Float",""),ChapterTable!$1:$1,0),0),
  IF($B2327=1,
    IF($L2327=FALSE,
      VLOOKUP($A2327,ChapterTable!$1:$1048576,MATCH("최종"&amp;SUBSTITUTE(SUBSTITUTE(F$1,"standard",""),"|Float",""),ChapterTable!$1:$1,0),0),
      VLOOKUP($A2327-ChapterTable!$P$11,ChapterTable!$1:$1048576,MATCH("최종"&amp;SUBSTITUTE(SUBSTITUTE(F$1,"standard",""),"|Float",""),ChapterTable!$1:$1,0),0)*ChapterTable!$P$14
    ),
  OFFSET(F2327,-$B2327+IF($L2327,1,0),0)*
    (VLOOKUP(SUBSTITUTE(SUBSTITUTE(F$1,"standard",""),"|Float","")&amp;IF(OR($L2327=TRUE,$A2327=0,MOD($A2327,ChapterTable!$R$20)&lt;&gt;0),"","보스")&amp;"인게임누적곱배수",ChapterTable!$R:$S,2,0)^D2327
    +VLOOKUP(SUBSTITUTE(SUBSTITUTE(F$1,"standard",""),"|Float","")&amp;IF(OR($L2327=TRUE,$A2327=0,MOD($A2327,ChapterTable!$R$20)&lt;&gt;0),"","보스")&amp;"인게임누적합배수",ChapterTable!$R:$S,2,0)*D2327)
  )
  )
  )
)</f>
        <v>527001.23458121717</v>
      </c>
      <c r="G2327" t="s">
        <v>715</v>
      </c>
      <c r="J2327" t="str">
        <f>IF(ISBLANK(I2327),"",
IFERROR(VLOOKUP(I2327,[1]StringTable!$1:$1048576,MATCH("kor|String",[1]StringTable!$1:$1,0),0),
"스트링없음"))</f>
        <v/>
      </c>
      <c r="L2327" t="b">
        <v>1</v>
      </c>
      <c r="N2327" t="str">
        <f>IF(ISBLANK(M2327),"",IF(ISERROR(VLOOKUP(M2327,MapTable!$A:$A,1,0)),"맵없음",""))</f>
        <v/>
      </c>
      <c r="O2327">
        <f t="shared" si="262"/>
        <v>4</v>
      </c>
      <c r="Q2327">
        <f t="shared" si="263"/>
        <v>4</v>
      </c>
      <c r="R2327" t="b">
        <f t="shared" ca="1" si="264"/>
        <v>1</v>
      </c>
      <c r="T2327" t="b">
        <f t="shared" ca="1" si="265"/>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268"/>
        <v>0.25</v>
      </c>
      <c r="AJ2327">
        <f t="shared" si="266"/>
        <v>0.32</v>
      </c>
      <c r="AK2327">
        <f t="shared" si="267"/>
        <v>1</v>
      </c>
      <c r="AL2327">
        <f t="shared" si="261"/>
        <v>9</v>
      </c>
    </row>
    <row r="2328" spans="1:38" hidden="1" x14ac:dyDescent="0.3">
      <c r="A2328">
        <v>24</v>
      </c>
      <c r="B2328">
        <v>37</v>
      </c>
      <c r="C2328">
        <f>IF(OR($L2328=TRUE,$A2328=0,MOD($A2328,ChapterTable!$R$20)&lt;&gt;0),
MAX(0,INT(($B2328+ChapterTable!$P$26+VLOOKUP(SUBSTITUTE(C$1,"성장단계","")&amp;"단계오프셋",ChapterTable!$R:$S,2,0))/ChapterTable!$P$23)),
MAX(0,INT(($B2328+ChapterTable!$R$26+VLOOKUP(SUBSTITUTE(C$1,"성장단계","")&amp;"보스단계오프셋",ChapterTable!$R:$S,2,0))/ChapterTable!$R$23)))</f>
        <v>4</v>
      </c>
      <c r="D2328">
        <f>IF(OR($L2328=TRUE,$A2328=0,MOD($A2328,ChapterTable!$R$20)&lt;&gt;0),
MAX(0,INT(($B2328+ChapterTable!$P$26+VLOOKUP(SUBSTITUTE(D$1,"성장단계","")&amp;"단계오프셋",ChapterTable!$R:$S,2,0))/ChapterTable!$P$23)),
MAX(0,INT(($B2328+ChapterTable!$R$26+VLOOKUP(SUBSTITUTE(D$1,"성장단계","")&amp;"보스단계오프셋",ChapterTable!$R:$S,2,0))/ChapterTable!$R$23)))</f>
        <v>3</v>
      </c>
      <c r="E2328" s="1">
        <f ca="1">IF(AND($A2328=0,$B2328=1),
    VLOOKUP(1,ChapterTable!$1:$1048576,MATCH("최종"&amp;SUBSTITUTE(SUBSTITUTE(E$1,"standard",""),"|Float",""),ChapterTable!$1:$1,0),0)*ChapterTable!$P$17,
  IF(AND($A2328=0,$B2328=0),
    E2329,
  IF($B2328=0,
    VLOOKUP($A2328,ChapterTable!$1:$1048576,MATCH("최종"&amp;SUBSTITUTE(SUBSTITUTE(E$1,"standard",""),"|Float",""),ChapterTable!$1:$1,0),0),
  IF($B2328=1,
    IF($L2328=FALSE,
      VLOOKUP($A2328,ChapterTable!$1:$1048576,MATCH("최종"&amp;SUBSTITUTE(SUBSTITUTE(E$1,"standard",""),"|Float",""),ChapterTable!$1:$1,0),0),
      VLOOKUP($A2328-ChapterTable!$P$11,ChapterTable!$1:$1048576,MATCH("최종"&amp;SUBSTITUTE(SUBSTITUTE(E$1,"standard",""),"|Float",""),ChapterTable!$1:$1,0),0)*ChapterTable!$P$14
    ),
  OFFSET(E2328,-$B2328+IF($L2328,1,0),0)*IF($B2328&gt;OFFSET($B2328,1,0),ChapterTable!$R$17,1)*
    (VLOOKUP(SUBSTITUTE(SUBSTITUTE(E$1,"standard",""),"|Float","")&amp;IF(OR($L2328=TRUE,$A2328=0,MOD($A2328,ChapterTable!$R$20)&lt;&gt;0),"","보스")&amp;"인게임누적곱배수",ChapterTable!$R:$S,2,0)^C2328
    +VLOOKUP(SUBSTITUTE(SUBSTITUTE(E$1,"standard",""),"|Float","")&amp;IF(OR($L2328=TRUE,$A2328=0,MOD($A2328,ChapterTable!$R$20)&lt;&gt;0),"","보스")&amp;"인게임누적합배수",ChapterTable!$R:$S,2,0)*C2328)
  )
  )
  )
)</f>
        <v>1858485.9864415168</v>
      </c>
      <c r="F2328" s="1">
        <f ca="1">IF(AND($A2328=0,$B2328=1),
    VLOOKUP(1,ChapterTable!$1:$1048576,MATCH("최종"&amp;SUBSTITUTE(SUBSTITUTE(F$1,"standard",""),"|Float",""),ChapterTable!$1:$1,0),0)*ChapterTable!$P$17,
  IF(AND($A2328=0,$B2328=0),
    F2329,
  IF($B2328=0,
    VLOOKUP($A2328,ChapterTable!$1:$1048576,MATCH("최종"&amp;SUBSTITUTE(SUBSTITUTE(F$1,"standard",""),"|Float",""),ChapterTable!$1:$1,0),0),
  IF($B2328=1,
    IF($L2328=FALSE,
      VLOOKUP($A2328,ChapterTable!$1:$1048576,MATCH("최종"&amp;SUBSTITUTE(SUBSTITUTE(F$1,"standard",""),"|Float",""),ChapterTable!$1:$1,0),0),
      VLOOKUP($A2328-ChapterTable!$P$11,ChapterTable!$1:$1048576,MATCH("최종"&amp;SUBSTITUTE(SUBSTITUTE(F$1,"standard",""),"|Float",""),ChapterTable!$1:$1,0),0)*ChapterTable!$P$14
    ),
  OFFSET(F2328,-$B2328+IF($L2328,1,0),0)*
    (VLOOKUP(SUBSTITUTE(SUBSTITUTE(F$1,"standard",""),"|Float","")&amp;IF(OR($L2328=TRUE,$A2328=0,MOD($A2328,ChapterTable!$R$20)&lt;&gt;0),"","보스")&amp;"인게임누적곱배수",ChapterTable!$R:$S,2,0)^D2328
    +VLOOKUP(SUBSTITUTE(SUBSTITUTE(F$1,"standard",""),"|Float","")&amp;IF(OR($L2328=TRUE,$A2328=0,MOD($A2328,ChapterTable!$R$20)&lt;&gt;0),"","보스")&amp;"인게임누적합배수",ChapterTable!$R:$S,2,0)*D2328)
  )
  )
  )
)</f>
        <v>527001.23458121717</v>
      </c>
      <c r="G2328" t="s">
        <v>715</v>
      </c>
      <c r="J2328" t="str">
        <f>IF(ISBLANK(I2328),"",
IFERROR(VLOOKUP(I2328,[1]StringTable!$1:$1048576,MATCH("kor|String",[1]StringTable!$1:$1,0),0),
"스트링없음"))</f>
        <v/>
      </c>
      <c r="L2328" t="b">
        <v>1</v>
      </c>
      <c r="N2328" t="str">
        <f>IF(ISBLANK(M2328),"",IF(ISERROR(VLOOKUP(M2328,MapTable!$A:$A,1,0)),"맵없음",""))</f>
        <v/>
      </c>
      <c r="O2328">
        <f t="shared" si="262"/>
        <v>4</v>
      </c>
      <c r="Q2328">
        <f t="shared" si="263"/>
        <v>4</v>
      </c>
      <c r="R2328" t="b">
        <f t="shared" ca="1" si="264"/>
        <v>1</v>
      </c>
      <c r="T2328" t="b">
        <f t="shared" ca="1" si="265"/>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268"/>
        <v>0.25</v>
      </c>
      <c r="AJ2328">
        <f t="shared" si="266"/>
        <v>0.32</v>
      </c>
      <c r="AK2328">
        <f t="shared" si="267"/>
        <v>1</v>
      </c>
      <c r="AL2328">
        <f t="shared" si="261"/>
        <v>9</v>
      </c>
    </row>
    <row r="2329" spans="1:38" hidden="1" x14ac:dyDescent="0.3">
      <c r="A2329">
        <v>24</v>
      </c>
      <c r="B2329">
        <v>38</v>
      </c>
      <c r="C2329">
        <f>IF(OR($L2329=TRUE,$A2329=0,MOD($A2329,ChapterTable!$R$20)&lt;&gt;0),
MAX(0,INT(($B2329+ChapterTable!$P$26+VLOOKUP(SUBSTITUTE(C$1,"성장단계","")&amp;"단계오프셋",ChapterTable!$R:$S,2,0))/ChapterTable!$P$23)),
MAX(0,INT(($B2329+ChapterTable!$R$26+VLOOKUP(SUBSTITUTE(C$1,"성장단계","")&amp;"보스단계오프셋",ChapterTable!$R:$S,2,0))/ChapterTable!$R$23)))</f>
        <v>4</v>
      </c>
      <c r="D2329">
        <f>IF(OR($L2329=TRUE,$A2329=0,MOD($A2329,ChapterTable!$R$20)&lt;&gt;0),
MAX(0,INT(($B2329+ChapterTable!$P$26+VLOOKUP(SUBSTITUTE(D$1,"성장단계","")&amp;"단계오프셋",ChapterTable!$R:$S,2,0))/ChapterTable!$P$23)),
MAX(0,INT(($B2329+ChapterTable!$R$26+VLOOKUP(SUBSTITUTE(D$1,"성장단계","")&amp;"보스단계오프셋",ChapterTable!$R:$S,2,0))/ChapterTable!$R$23)))</f>
        <v>3</v>
      </c>
      <c r="E2329" s="1">
        <f ca="1">IF(AND($A2329=0,$B2329=1),
    VLOOKUP(1,ChapterTable!$1:$1048576,MATCH("최종"&amp;SUBSTITUTE(SUBSTITUTE(E$1,"standard",""),"|Float",""),ChapterTable!$1:$1,0),0)*ChapterTable!$P$17,
  IF(AND($A2329=0,$B2329=0),
    E2330,
  IF($B2329=0,
    VLOOKUP($A2329,ChapterTable!$1:$1048576,MATCH("최종"&amp;SUBSTITUTE(SUBSTITUTE(E$1,"standard",""),"|Float",""),ChapterTable!$1:$1,0),0),
  IF($B2329=1,
    IF($L2329=FALSE,
      VLOOKUP($A2329,ChapterTable!$1:$1048576,MATCH("최종"&amp;SUBSTITUTE(SUBSTITUTE(E$1,"standard",""),"|Float",""),ChapterTable!$1:$1,0),0),
      VLOOKUP($A2329-ChapterTable!$P$11,ChapterTable!$1:$1048576,MATCH("최종"&amp;SUBSTITUTE(SUBSTITUTE(E$1,"standard",""),"|Float",""),ChapterTable!$1:$1,0),0)*ChapterTable!$P$14
    ),
  OFFSET(E2329,-$B2329+IF($L2329,1,0),0)*IF($B2329&gt;OFFSET($B2329,1,0),ChapterTable!$R$17,1)*
    (VLOOKUP(SUBSTITUTE(SUBSTITUTE(E$1,"standard",""),"|Float","")&amp;IF(OR($L2329=TRUE,$A2329=0,MOD($A2329,ChapterTable!$R$20)&lt;&gt;0),"","보스")&amp;"인게임누적곱배수",ChapterTable!$R:$S,2,0)^C2329
    +VLOOKUP(SUBSTITUTE(SUBSTITUTE(E$1,"standard",""),"|Float","")&amp;IF(OR($L2329=TRUE,$A2329=0,MOD($A2329,ChapterTable!$R$20)&lt;&gt;0),"","보스")&amp;"인게임누적합배수",ChapterTable!$R:$S,2,0)*C2329)
  )
  )
  )
)</f>
        <v>1858485.9864415168</v>
      </c>
      <c r="F2329" s="1">
        <f ca="1">IF(AND($A2329=0,$B2329=1),
    VLOOKUP(1,ChapterTable!$1:$1048576,MATCH("최종"&amp;SUBSTITUTE(SUBSTITUTE(F$1,"standard",""),"|Float",""),ChapterTable!$1:$1,0),0)*ChapterTable!$P$17,
  IF(AND($A2329=0,$B2329=0),
    F2330,
  IF($B2329=0,
    VLOOKUP($A2329,ChapterTable!$1:$1048576,MATCH("최종"&amp;SUBSTITUTE(SUBSTITUTE(F$1,"standard",""),"|Float",""),ChapterTable!$1:$1,0),0),
  IF($B2329=1,
    IF($L2329=FALSE,
      VLOOKUP($A2329,ChapterTable!$1:$1048576,MATCH("최종"&amp;SUBSTITUTE(SUBSTITUTE(F$1,"standard",""),"|Float",""),ChapterTable!$1:$1,0),0),
      VLOOKUP($A2329-ChapterTable!$P$11,ChapterTable!$1:$1048576,MATCH("최종"&amp;SUBSTITUTE(SUBSTITUTE(F$1,"standard",""),"|Float",""),ChapterTable!$1:$1,0),0)*ChapterTable!$P$14
    ),
  OFFSET(F2329,-$B2329+IF($L2329,1,0),0)*
    (VLOOKUP(SUBSTITUTE(SUBSTITUTE(F$1,"standard",""),"|Float","")&amp;IF(OR($L2329=TRUE,$A2329=0,MOD($A2329,ChapterTable!$R$20)&lt;&gt;0),"","보스")&amp;"인게임누적곱배수",ChapterTable!$R:$S,2,0)^D2329
    +VLOOKUP(SUBSTITUTE(SUBSTITUTE(F$1,"standard",""),"|Float","")&amp;IF(OR($L2329=TRUE,$A2329=0,MOD($A2329,ChapterTable!$R$20)&lt;&gt;0),"","보스")&amp;"인게임누적합배수",ChapterTable!$R:$S,2,0)*D2329)
  )
  )
  )
)</f>
        <v>527001.23458121717</v>
      </c>
      <c r="G2329" t="s">
        <v>715</v>
      </c>
      <c r="J2329" t="str">
        <f>IF(ISBLANK(I2329),"",
IFERROR(VLOOKUP(I2329,[1]StringTable!$1:$1048576,MATCH("kor|String",[1]StringTable!$1:$1,0),0),
"스트링없음"))</f>
        <v/>
      </c>
      <c r="L2329" t="b">
        <v>1</v>
      </c>
      <c r="N2329" t="str">
        <f>IF(ISBLANK(M2329),"",IF(ISERROR(VLOOKUP(M2329,MapTable!$A:$A,1,0)),"맵없음",""))</f>
        <v/>
      </c>
      <c r="O2329">
        <f t="shared" si="262"/>
        <v>4</v>
      </c>
      <c r="Q2329">
        <f t="shared" si="263"/>
        <v>4</v>
      </c>
      <c r="R2329" t="b">
        <f t="shared" ca="1" si="264"/>
        <v>1</v>
      </c>
      <c r="T2329" t="b">
        <f t="shared" ca="1" si="265"/>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268"/>
        <v>0.25</v>
      </c>
      <c r="AJ2329">
        <f t="shared" si="266"/>
        <v>0.32</v>
      </c>
      <c r="AK2329">
        <f t="shared" si="267"/>
        <v>1</v>
      </c>
      <c r="AL2329">
        <f t="shared" si="261"/>
        <v>9</v>
      </c>
    </row>
    <row r="2330" spans="1:38" hidden="1" x14ac:dyDescent="0.3">
      <c r="A2330">
        <v>24</v>
      </c>
      <c r="B2330">
        <v>39</v>
      </c>
      <c r="C2330">
        <f>IF(OR($L2330=TRUE,$A2330=0,MOD($A2330,ChapterTable!$R$20)&lt;&gt;0),
MAX(0,INT(($B2330+ChapterTable!$P$26+VLOOKUP(SUBSTITUTE(C$1,"성장단계","")&amp;"단계오프셋",ChapterTable!$R:$S,2,0))/ChapterTable!$P$23)),
MAX(0,INT(($B2330+ChapterTable!$R$26+VLOOKUP(SUBSTITUTE(C$1,"성장단계","")&amp;"보스단계오프셋",ChapterTable!$R:$S,2,0))/ChapterTable!$R$23)))</f>
        <v>4</v>
      </c>
      <c r="D2330">
        <f>IF(OR($L2330=TRUE,$A2330=0,MOD($A2330,ChapterTable!$R$20)&lt;&gt;0),
MAX(0,INT(($B2330+ChapterTable!$P$26+VLOOKUP(SUBSTITUTE(D$1,"성장단계","")&amp;"단계오프셋",ChapterTable!$R:$S,2,0))/ChapterTable!$P$23)),
MAX(0,INT(($B2330+ChapterTable!$R$26+VLOOKUP(SUBSTITUTE(D$1,"성장단계","")&amp;"보스단계오프셋",ChapterTable!$R:$S,2,0))/ChapterTable!$R$23)))</f>
        <v>3</v>
      </c>
      <c r="E2330" s="1">
        <f ca="1">IF(AND($A2330=0,$B2330=1),
    VLOOKUP(1,ChapterTable!$1:$1048576,MATCH("최종"&amp;SUBSTITUTE(SUBSTITUTE(E$1,"standard",""),"|Float",""),ChapterTable!$1:$1,0),0)*ChapterTable!$P$17,
  IF(AND($A2330=0,$B2330=0),
    E2331,
  IF($B2330=0,
    VLOOKUP($A2330,ChapterTable!$1:$1048576,MATCH("최종"&amp;SUBSTITUTE(SUBSTITUTE(E$1,"standard",""),"|Float",""),ChapterTable!$1:$1,0),0),
  IF($B2330=1,
    IF($L2330=FALSE,
      VLOOKUP($A2330,ChapterTable!$1:$1048576,MATCH("최종"&amp;SUBSTITUTE(SUBSTITUTE(E$1,"standard",""),"|Float",""),ChapterTable!$1:$1,0),0),
      VLOOKUP($A2330-ChapterTable!$P$11,ChapterTable!$1:$1048576,MATCH("최종"&amp;SUBSTITUTE(SUBSTITUTE(E$1,"standard",""),"|Float",""),ChapterTable!$1:$1,0),0)*ChapterTable!$P$14
    ),
  OFFSET(E2330,-$B2330+IF($L2330,1,0),0)*IF($B2330&gt;OFFSET($B2330,1,0),ChapterTable!$R$17,1)*
    (VLOOKUP(SUBSTITUTE(SUBSTITUTE(E$1,"standard",""),"|Float","")&amp;IF(OR($L2330=TRUE,$A2330=0,MOD($A2330,ChapterTable!$R$20)&lt;&gt;0),"","보스")&amp;"인게임누적곱배수",ChapterTable!$R:$S,2,0)^C2330
    +VLOOKUP(SUBSTITUTE(SUBSTITUTE(E$1,"standard",""),"|Float","")&amp;IF(OR($L2330=TRUE,$A2330=0,MOD($A2330,ChapterTable!$R$20)&lt;&gt;0),"","보스")&amp;"인게임누적합배수",ChapterTable!$R:$S,2,0)*C2330)
  )
  )
  )
)</f>
        <v>1858485.9864415168</v>
      </c>
      <c r="F2330" s="1">
        <f ca="1">IF(AND($A2330=0,$B2330=1),
    VLOOKUP(1,ChapterTable!$1:$1048576,MATCH("최종"&amp;SUBSTITUTE(SUBSTITUTE(F$1,"standard",""),"|Float",""),ChapterTable!$1:$1,0),0)*ChapterTable!$P$17,
  IF(AND($A2330=0,$B2330=0),
    F2331,
  IF($B2330=0,
    VLOOKUP($A2330,ChapterTable!$1:$1048576,MATCH("최종"&amp;SUBSTITUTE(SUBSTITUTE(F$1,"standard",""),"|Float",""),ChapterTable!$1:$1,0),0),
  IF($B2330=1,
    IF($L2330=FALSE,
      VLOOKUP($A2330,ChapterTable!$1:$1048576,MATCH("최종"&amp;SUBSTITUTE(SUBSTITUTE(F$1,"standard",""),"|Float",""),ChapterTable!$1:$1,0),0),
      VLOOKUP($A2330-ChapterTable!$P$11,ChapterTable!$1:$1048576,MATCH("최종"&amp;SUBSTITUTE(SUBSTITUTE(F$1,"standard",""),"|Float",""),ChapterTable!$1:$1,0),0)*ChapterTable!$P$14
    ),
  OFFSET(F2330,-$B2330+IF($L2330,1,0),0)*
    (VLOOKUP(SUBSTITUTE(SUBSTITUTE(F$1,"standard",""),"|Float","")&amp;IF(OR($L2330=TRUE,$A2330=0,MOD($A2330,ChapterTable!$R$20)&lt;&gt;0),"","보스")&amp;"인게임누적곱배수",ChapterTable!$R:$S,2,0)^D2330
    +VLOOKUP(SUBSTITUTE(SUBSTITUTE(F$1,"standard",""),"|Float","")&amp;IF(OR($L2330=TRUE,$A2330=0,MOD($A2330,ChapterTable!$R$20)&lt;&gt;0),"","보스")&amp;"인게임누적합배수",ChapterTable!$R:$S,2,0)*D2330)
  )
  )
  )
)</f>
        <v>527001.23458121717</v>
      </c>
      <c r="G2330" t="s">
        <v>715</v>
      </c>
      <c r="J2330" t="str">
        <f>IF(ISBLANK(I2330),"",
IFERROR(VLOOKUP(I2330,[1]StringTable!$1:$1048576,MATCH("kor|String",[1]StringTable!$1:$1,0),0),
"스트링없음"))</f>
        <v/>
      </c>
      <c r="L2330" t="b">
        <v>1</v>
      </c>
      <c r="N2330" t="str">
        <f>IF(ISBLANK(M2330),"",IF(ISERROR(VLOOKUP(M2330,MapTable!$A:$A,1,0)),"맵없음",""))</f>
        <v/>
      </c>
      <c r="O2330">
        <f t="shared" si="262"/>
        <v>94</v>
      </c>
      <c r="Q2330">
        <f t="shared" si="263"/>
        <v>94</v>
      </c>
      <c r="R2330" t="b">
        <f t="shared" ca="1" si="264"/>
        <v>1</v>
      </c>
      <c r="T2330" t="b">
        <f t="shared" ca="1" si="265"/>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268"/>
        <v>0.25</v>
      </c>
      <c r="AJ2330">
        <f t="shared" si="266"/>
        <v>0.32</v>
      </c>
      <c r="AK2330">
        <f t="shared" si="267"/>
        <v>1</v>
      </c>
      <c r="AL2330">
        <f t="shared" si="261"/>
        <v>9</v>
      </c>
    </row>
    <row r="2331" spans="1:38" hidden="1" x14ac:dyDescent="0.3">
      <c r="A2331">
        <v>24</v>
      </c>
      <c r="B2331">
        <v>40</v>
      </c>
      <c r="C2331">
        <f>IF(OR($L2331=TRUE,$A2331=0,MOD($A2331,ChapterTable!$R$20)&lt;&gt;0),
MAX(0,INT(($B2331+ChapterTable!$P$26+VLOOKUP(SUBSTITUTE(C$1,"성장단계","")&amp;"단계오프셋",ChapterTable!$R:$S,2,0))/ChapterTable!$P$23)),
MAX(0,INT(($B2331+ChapterTable!$R$26+VLOOKUP(SUBSTITUTE(C$1,"성장단계","")&amp;"보스단계오프셋",ChapterTable!$R:$S,2,0))/ChapterTable!$R$23)))</f>
        <v>4</v>
      </c>
      <c r="D2331">
        <f>IF(OR($L2331=TRUE,$A2331=0,MOD($A2331,ChapterTable!$R$20)&lt;&gt;0),
MAX(0,INT(($B2331+ChapterTable!$P$26+VLOOKUP(SUBSTITUTE(D$1,"성장단계","")&amp;"단계오프셋",ChapterTable!$R:$S,2,0))/ChapterTable!$P$23)),
MAX(0,INT(($B2331+ChapterTable!$R$26+VLOOKUP(SUBSTITUTE(D$1,"성장단계","")&amp;"보스단계오프셋",ChapterTable!$R:$S,2,0))/ChapterTable!$R$23)))</f>
        <v>3</v>
      </c>
      <c r="E2331" s="1">
        <f ca="1">IF(AND($A2331=0,$B2331=1),
    VLOOKUP(1,ChapterTable!$1:$1048576,MATCH("최종"&amp;SUBSTITUTE(SUBSTITUTE(E$1,"standard",""),"|Float",""),ChapterTable!$1:$1,0),0)*ChapterTable!$P$17,
  IF(AND($A2331=0,$B2331=0),
    E2332,
  IF($B2331=0,
    VLOOKUP($A2331,ChapterTable!$1:$1048576,MATCH("최종"&amp;SUBSTITUTE(SUBSTITUTE(E$1,"standard",""),"|Float",""),ChapterTable!$1:$1,0),0),
  IF($B2331=1,
    IF($L2331=FALSE,
      VLOOKUP($A2331,ChapterTable!$1:$1048576,MATCH("최종"&amp;SUBSTITUTE(SUBSTITUTE(E$1,"standard",""),"|Float",""),ChapterTable!$1:$1,0),0),
      VLOOKUP($A2331-ChapterTable!$P$11,ChapterTable!$1:$1048576,MATCH("최종"&amp;SUBSTITUTE(SUBSTITUTE(E$1,"standard",""),"|Float",""),ChapterTable!$1:$1,0),0)*ChapterTable!$P$14
    ),
  OFFSET(E2331,-$B2331+IF($L2331,1,0),0)*IF($B2331&gt;OFFSET($B2331,1,0),ChapterTable!$R$17,1)*
    (VLOOKUP(SUBSTITUTE(SUBSTITUTE(E$1,"standard",""),"|Float","")&amp;IF(OR($L2331=TRUE,$A2331=0,MOD($A2331,ChapterTable!$R$20)&lt;&gt;0),"","보스")&amp;"인게임누적곱배수",ChapterTable!$R:$S,2,0)^C2331
    +VLOOKUP(SUBSTITUTE(SUBSTITUTE(E$1,"standard",""),"|Float","")&amp;IF(OR($L2331=TRUE,$A2331=0,MOD($A2331,ChapterTable!$R$20)&lt;&gt;0),"","보스")&amp;"인게임누적합배수",ChapterTable!$R:$S,2,0)*C2331)
  )
  )
  )
)</f>
        <v>1858485.9864415168</v>
      </c>
      <c r="F2331" s="1">
        <f ca="1">IF(AND($A2331=0,$B2331=1),
    VLOOKUP(1,ChapterTable!$1:$1048576,MATCH("최종"&amp;SUBSTITUTE(SUBSTITUTE(F$1,"standard",""),"|Float",""),ChapterTable!$1:$1,0),0)*ChapterTable!$P$17,
  IF(AND($A2331=0,$B2331=0),
    F2332,
  IF($B2331=0,
    VLOOKUP($A2331,ChapterTable!$1:$1048576,MATCH("최종"&amp;SUBSTITUTE(SUBSTITUTE(F$1,"standard",""),"|Float",""),ChapterTable!$1:$1,0),0),
  IF($B2331=1,
    IF($L2331=FALSE,
      VLOOKUP($A2331,ChapterTable!$1:$1048576,MATCH("최종"&amp;SUBSTITUTE(SUBSTITUTE(F$1,"standard",""),"|Float",""),ChapterTable!$1:$1,0),0),
      VLOOKUP($A2331-ChapterTable!$P$11,ChapterTable!$1:$1048576,MATCH("최종"&amp;SUBSTITUTE(SUBSTITUTE(F$1,"standard",""),"|Float",""),ChapterTable!$1:$1,0),0)*ChapterTable!$P$14
    ),
  OFFSET(F2331,-$B2331+IF($L2331,1,0),0)*
    (VLOOKUP(SUBSTITUTE(SUBSTITUTE(F$1,"standard",""),"|Float","")&amp;IF(OR($L2331=TRUE,$A2331=0,MOD($A2331,ChapterTable!$R$20)&lt;&gt;0),"","보스")&amp;"인게임누적곱배수",ChapterTable!$R:$S,2,0)^D2331
    +VLOOKUP(SUBSTITUTE(SUBSTITUTE(F$1,"standard",""),"|Float","")&amp;IF(OR($L2331=TRUE,$A2331=0,MOD($A2331,ChapterTable!$R$20)&lt;&gt;0),"","보스")&amp;"인게임누적합배수",ChapterTable!$R:$S,2,0)*D2331)
  )
  )
  )
)</f>
        <v>527001.23458121717</v>
      </c>
      <c r="G2331" t="s">
        <v>715</v>
      </c>
      <c r="J2331" t="str">
        <f>IF(ISBLANK(I2331),"",
IFERROR(VLOOKUP(I2331,[1]StringTable!$1:$1048576,MATCH("kor|String",[1]StringTable!$1:$1,0),0),
"스트링없음"))</f>
        <v/>
      </c>
      <c r="L2331" t="b">
        <v>1</v>
      </c>
      <c r="N2331" t="str">
        <f>IF(ISBLANK(M2331),"",IF(ISERROR(VLOOKUP(M2331,MapTable!$A:$A,1,0)),"맵없음",""))</f>
        <v/>
      </c>
      <c r="O2331">
        <f t="shared" si="262"/>
        <v>24</v>
      </c>
      <c r="Q2331">
        <f t="shared" si="263"/>
        <v>24</v>
      </c>
      <c r="R2331" t="b">
        <f t="shared" ca="1" si="264"/>
        <v>1</v>
      </c>
      <c r="T2331" t="b">
        <f t="shared" ca="1" si="265"/>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268"/>
        <v>0.25</v>
      </c>
      <c r="AJ2331">
        <f t="shared" si="266"/>
        <v>1</v>
      </c>
      <c r="AK2331">
        <f t="shared" si="267"/>
        <v>4</v>
      </c>
      <c r="AL2331">
        <f t="shared" si="261"/>
        <v>9</v>
      </c>
    </row>
    <row r="2332" spans="1:38" hidden="1" x14ac:dyDescent="0.3">
      <c r="A2332">
        <v>24</v>
      </c>
      <c r="B2332">
        <v>41</v>
      </c>
      <c r="C2332">
        <f>IF(OR($L2332=TRUE,$A2332=0,MOD($A2332,ChapterTable!$R$20)&lt;&gt;0),
MAX(0,INT(($B2332+ChapterTable!$P$26+VLOOKUP(SUBSTITUTE(C$1,"성장단계","")&amp;"단계오프셋",ChapterTable!$R:$S,2,0))/ChapterTable!$P$23)),
MAX(0,INT(($B2332+ChapterTable!$R$26+VLOOKUP(SUBSTITUTE(C$1,"성장단계","")&amp;"보스단계오프셋",ChapterTable!$R:$S,2,0))/ChapterTable!$R$23)))</f>
        <v>4</v>
      </c>
      <c r="D2332">
        <f>IF(OR($L2332=TRUE,$A2332=0,MOD($A2332,ChapterTable!$R$20)&lt;&gt;0),
MAX(0,INT(($B2332+ChapterTable!$P$26+VLOOKUP(SUBSTITUTE(D$1,"성장단계","")&amp;"단계오프셋",ChapterTable!$R:$S,2,0))/ChapterTable!$P$23)),
MAX(0,INT(($B2332+ChapterTable!$R$26+VLOOKUP(SUBSTITUTE(D$1,"성장단계","")&amp;"보스단계오프셋",ChapterTable!$R:$S,2,0))/ChapterTable!$R$23)))</f>
        <v>4</v>
      </c>
      <c r="E2332" s="1">
        <f ca="1">IF(AND($A2332=0,$B2332=1),
    VLOOKUP(1,ChapterTable!$1:$1048576,MATCH("최종"&amp;SUBSTITUTE(SUBSTITUTE(E$1,"standard",""),"|Float",""),ChapterTable!$1:$1,0),0)*ChapterTable!$P$17,
  IF(AND($A2332=0,$B2332=0),
    E2333,
  IF($B2332=0,
    VLOOKUP($A2332,ChapterTable!$1:$1048576,MATCH("최종"&amp;SUBSTITUTE(SUBSTITUTE(E$1,"standard",""),"|Float",""),ChapterTable!$1:$1,0),0),
  IF($B2332=1,
    IF($L2332=FALSE,
      VLOOKUP($A2332,ChapterTable!$1:$1048576,MATCH("최종"&amp;SUBSTITUTE(SUBSTITUTE(E$1,"standard",""),"|Float",""),ChapterTable!$1:$1,0),0),
      VLOOKUP($A2332-ChapterTable!$P$11,ChapterTable!$1:$1048576,MATCH("최종"&amp;SUBSTITUTE(SUBSTITUTE(E$1,"standard",""),"|Float",""),ChapterTable!$1:$1,0),0)*ChapterTable!$P$14
    ),
  OFFSET(E2332,-$B2332+IF($L2332,1,0),0)*IF($B2332&gt;OFFSET($B2332,1,0),ChapterTable!$R$17,1)*
    (VLOOKUP(SUBSTITUTE(SUBSTITUTE(E$1,"standard",""),"|Float","")&amp;IF(OR($L2332=TRUE,$A2332=0,MOD($A2332,ChapterTable!$R$20)&lt;&gt;0),"","보스")&amp;"인게임누적곱배수",ChapterTable!$R:$S,2,0)^C2332
    +VLOOKUP(SUBSTITUTE(SUBSTITUTE(E$1,"standard",""),"|Float","")&amp;IF(OR($L2332=TRUE,$A2332=0,MOD($A2332,ChapterTable!$R$20)&lt;&gt;0),"","보스")&amp;"인게임누적합배수",ChapterTable!$R:$S,2,0)*C2332)
  )
  )
  )
)</f>
        <v>1858485.9864415168</v>
      </c>
      <c r="F2332" s="1">
        <f ca="1">IF(AND($A2332=0,$B2332=1),
    VLOOKUP(1,ChapterTable!$1:$1048576,MATCH("최종"&amp;SUBSTITUTE(SUBSTITUTE(F$1,"standard",""),"|Float",""),ChapterTable!$1:$1,0),0)*ChapterTable!$P$17,
  IF(AND($A2332=0,$B2332=0),
    F2333,
  IF($B2332=0,
    VLOOKUP($A2332,ChapterTable!$1:$1048576,MATCH("최종"&amp;SUBSTITUTE(SUBSTITUTE(F$1,"standard",""),"|Float",""),ChapterTable!$1:$1,0),0),
  IF($B2332=1,
    IF($L2332=FALSE,
      VLOOKUP($A2332,ChapterTable!$1:$1048576,MATCH("최종"&amp;SUBSTITUTE(SUBSTITUTE(F$1,"standard",""),"|Float",""),ChapterTable!$1:$1,0),0),
      VLOOKUP($A2332-ChapterTable!$P$11,ChapterTable!$1:$1048576,MATCH("최종"&amp;SUBSTITUTE(SUBSTITUTE(F$1,"standard",""),"|Float",""),ChapterTable!$1:$1,0),0)*ChapterTable!$P$14
    ),
  OFFSET(F2332,-$B2332+IF($L2332,1,0),0)*
    (VLOOKUP(SUBSTITUTE(SUBSTITUTE(F$1,"standard",""),"|Float","")&amp;IF(OR($L2332=TRUE,$A2332=0,MOD($A2332,ChapterTable!$R$20)&lt;&gt;0),"","보스")&amp;"인게임누적곱배수",ChapterTable!$R:$S,2,0)^D2332
    +VLOOKUP(SUBSTITUTE(SUBSTITUTE(F$1,"standard",""),"|Float","")&amp;IF(OR($L2332=TRUE,$A2332=0,MOD($A2332,ChapterTable!$R$20)&lt;&gt;0),"","보스")&amp;"인게임누적합배수",ChapterTable!$R:$S,2,0)*D2332)
  )
  )
  )
)</f>
        <v>559266.61629027128</v>
      </c>
      <c r="G2332" t="s">
        <v>715</v>
      </c>
      <c r="J2332" t="str">
        <f>IF(ISBLANK(I2332),"",
IFERROR(VLOOKUP(I2332,[1]StringTable!$1:$1048576,MATCH("kor|String",[1]StringTable!$1:$1,0),0),
"스트링없음"))</f>
        <v/>
      </c>
      <c r="L2332" t="b">
        <v>1</v>
      </c>
      <c r="N2332" t="str">
        <f>IF(ISBLANK(M2332),"",IF(ISERROR(VLOOKUP(M2332,MapTable!$A:$A,1,0)),"맵없음",""))</f>
        <v/>
      </c>
      <c r="O2332">
        <f t="shared" si="262"/>
        <v>5</v>
      </c>
      <c r="Q2332">
        <f t="shared" si="263"/>
        <v>5</v>
      </c>
      <c r="R2332" t="b">
        <f t="shared" ca="1" si="264"/>
        <v>1</v>
      </c>
      <c r="T2332" t="b">
        <f t="shared" ca="1" si="265"/>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268"/>
        <v>0.2</v>
      </c>
      <c r="AJ2332">
        <f t="shared" si="266"/>
        <v>0.27466666000000001</v>
      </c>
      <c r="AK2332">
        <f t="shared" si="267"/>
        <v>1</v>
      </c>
      <c r="AL2332">
        <f t="shared" si="261"/>
        <v>9</v>
      </c>
    </row>
    <row r="2333" spans="1:38" hidden="1" x14ac:dyDescent="0.3">
      <c r="A2333">
        <v>24</v>
      </c>
      <c r="B2333">
        <v>42</v>
      </c>
      <c r="C2333">
        <f>IF(OR($L2333=TRUE,$A2333=0,MOD($A2333,ChapterTable!$R$20)&lt;&gt;0),
MAX(0,INT(($B2333+ChapterTable!$P$26+VLOOKUP(SUBSTITUTE(C$1,"성장단계","")&amp;"단계오프셋",ChapterTable!$R:$S,2,0))/ChapterTable!$P$23)),
MAX(0,INT(($B2333+ChapterTable!$R$26+VLOOKUP(SUBSTITUTE(C$1,"성장단계","")&amp;"보스단계오프셋",ChapterTable!$R:$S,2,0))/ChapterTable!$R$23)))</f>
        <v>4</v>
      </c>
      <c r="D2333">
        <f>IF(OR($L2333=TRUE,$A2333=0,MOD($A2333,ChapterTable!$R$20)&lt;&gt;0),
MAX(0,INT(($B2333+ChapterTable!$P$26+VLOOKUP(SUBSTITUTE(D$1,"성장단계","")&amp;"단계오프셋",ChapterTable!$R:$S,2,0))/ChapterTable!$P$23)),
MAX(0,INT(($B2333+ChapterTable!$R$26+VLOOKUP(SUBSTITUTE(D$1,"성장단계","")&amp;"보스단계오프셋",ChapterTable!$R:$S,2,0))/ChapterTable!$R$23)))</f>
        <v>4</v>
      </c>
      <c r="E2333" s="1">
        <f ca="1">IF(AND($A2333=0,$B2333=1),
    VLOOKUP(1,ChapterTable!$1:$1048576,MATCH("최종"&amp;SUBSTITUTE(SUBSTITUTE(E$1,"standard",""),"|Float",""),ChapterTable!$1:$1,0),0)*ChapterTable!$P$17,
  IF(AND($A2333=0,$B2333=0),
    E2334,
  IF($B2333=0,
    VLOOKUP($A2333,ChapterTable!$1:$1048576,MATCH("최종"&amp;SUBSTITUTE(SUBSTITUTE(E$1,"standard",""),"|Float",""),ChapterTable!$1:$1,0),0),
  IF($B2333=1,
    IF($L2333=FALSE,
      VLOOKUP($A2333,ChapterTable!$1:$1048576,MATCH("최종"&amp;SUBSTITUTE(SUBSTITUTE(E$1,"standard",""),"|Float",""),ChapterTable!$1:$1,0),0),
      VLOOKUP($A2333-ChapterTable!$P$11,ChapterTable!$1:$1048576,MATCH("최종"&amp;SUBSTITUTE(SUBSTITUTE(E$1,"standard",""),"|Float",""),ChapterTable!$1:$1,0),0)*ChapterTable!$P$14
    ),
  OFFSET(E2333,-$B2333+IF($L2333,1,0),0)*IF($B2333&gt;OFFSET($B2333,1,0),ChapterTable!$R$17,1)*
    (VLOOKUP(SUBSTITUTE(SUBSTITUTE(E$1,"standard",""),"|Float","")&amp;IF(OR($L2333=TRUE,$A2333=0,MOD($A2333,ChapterTable!$R$20)&lt;&gt;0),"","보스")&amp;"인게임누적곱배수",ChapterTable!$R:$S,2,0)^C2333
    +VLOOKUP(SUBSTITUTE(SUBSTITUTE(E$1,"standard",""),"|Float","")&amp;IF(OR($L2333=TRUE,$A2333=0,MOD($A2333,ChapterTable!$R$20)&lt;&gt;0),"","보스")&amp;"인게임누적합배수",ChapterTable!$R:$S,2,0)*C2333)
  )
  )
  )
)</f>
        <v>1858485.9864415168</v>
      </c>
      <c r="F2333" s="1">
        <f ca="1">IF(AND($A2333=0,$B2333=1),
    VLOOKUP(1,ChapterTable!$1:$1048576,MATCH("최종"&amp;SUBSTITUTE(SUBSTITUTE(F$1,"standard",""),"|Float",""),ChapterTable!$1:$1,0),0)*ChapterTable!$P$17,
  IF(AND($A2333=0,$B2333=0),
    F2334,
  IF($B2333=0,
    VLOOKUP($A2333,ChapterTable!$1:$1048576,MATCH("최종"&amp;SUBSTITUTE(SUBSTITUTE(F$1,"standard",""),"|Float",""),ChapterTable!$1:$1,0),0),
  IF($B2333=1,
    IF($L2333=FALSE,
      VLOOKUP($A2333,ChapterTable!$1:$1048576,MATCH("최종"&amp;SUBSTITUTE(SUBSTITUTE(F$1,"standard",""),"|Float",""),ChapterTable!$1:$1,0),0),
      VLOOKUP($A2333-ChapterTable!$P$11,ChapterTable!$1:$1048576,MATCH("최종"&amp;SUBSTITUTE(SUBSTITUTE(F$1,"standard",""),"|Float",""),ChapterTable!$1:$1,0),0)*ChapterTable!$P$14
    ),
  OFFSET(F2333,-$B2333+IF($L2333,1,0),0)*
    (VLOOKUP(SUBSTITUTE(SUBSTITUTE(F$1,"standard",""),"|Float","")&amp;IF(OR($L2333=TRUE,$A2333=0,MOD($A2333,ChapterTable!$R$20)&lt;&gt;0),"","보스")&amp;"인게임누적곱배수",ChapterTable!$R:$S,2,0)^D2333
    +VLOOKUP(SUBSTITUTE(SUBSTITUTE(F$1,"standard",""),"|Float","")&amp;IF(OR($L2333=TRUE,$A2333=0,MOD($A2333,ChapterTable!$R$20)&lt;&gt;0),"","보스")&amp;"인게임누적합배수",ChapterTable!$R:$S,2,0)*D2333)
  )
  )
  )
)</f>
        <v>559266.61629027128</v>
      </c>
      <c r="G2333" t="s">
        <v>715</v>
      </c>
      <c r="J2333" t="str">
        <f>IF(ISBLANK(I2333),"",
IFERROR(VLOOKUP(I2333,[1]StringTable!$1:$1048576,MATCH("kor|String",[1]StringTable!$1:$1,0),0),
"스트링없음"))</f>
        <v/>
      </c>
      <c r="L2333" t="b">
        <v>1</v>
      </c>
      <c r="N2333" t="str">
        <f>IF(ISBLANK(M2333),"",IF(ISERROR(VLOOKUP(M2333,MapTable!$A:$A,1,0)),"맵없음",""))</f>
        <v/>
      </c>
      <c r="O2333">
        <f t="shared" si="262"/>
        <v>5</v>
      </c>
      <c r="Q2333">
        <f t="shared" si="263"/>
        <v>5</v>
      </c>
      <c r="R2333" t="b">
        <f t="shared" ca="1" si="264"/>
        <v>1</v>
      </c>
      <c r="T2333" t="b">
        <f t="shared" ca="1" si="265"/>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268"/>
        <v>0.2</v>
      </c>
      <c r="AJ2333">
        <f t="shared" si="266"/>
        <v>0.27466666000000001</v>
      </c>
      <c r="AK2333">
        <f t="shared" si="267"/>
        <v>1</v>
      </c>
      <c r="AL2333">
        <f t="shared" si="261"/>
        <v>9</v>
      </c>
    </row>
    <row r="2334" spans="1:38" hidden="1" x14ac:dyDescent="0.3">
      <c r="A2334">
        <v>24</v>
      </c>
      <c r="B2334">
        <v>43</v>
      </c>
      <c r="C2334">
        <f>IF(OR($L2334=TRUE,$A2334=0,MOD($A2334,ChapterTable!$R$20)&lt;&gt;0),
MAX(0,INT(($B2334+ChapterTable!$P$26+VLOOKUP(SUBSTITUTE(C$1,"성장단계","")&amp;"단계오프셋",ChapterTable!$R:$S,2,0))/ChapterTable!$P$23)),
MAX(0,INT(($B2334+ChapterTable!$R$26+VLOOKUP(SUBSTITUTE(C$1,"성장단계","")&amp;"보스단계오프셋",ChapterTable!$R:$S,2,0))/ChapterTable!$R$23)))</f>
        <v>4</v>
      </c>
      <c r="D2334">
        <f>IF(OR($L2334=TRUE,$A2334=0,MOD($A2334,ChapterTable!$R$20)&lt;&gt;0),
MAX(0,INT(($B2334+ChapterTable!$P$26+VLOOKUP(SUBSTITUTE(D$1,"성장단계","")&amp;"단계오프셋",ChapterTable!$R:$S,2,0))/ChapterTable!$P$23)),
MAX(0,INT(($B2334+ChapterTable!$R$26+VLOOKUP(SUBSTITUTE(D$1,"성장단계","")&amp;"보스단계오프셋",ChapterTable!$R:$S,2,0))/ChapterTable!$R$23)))</f>
        <v>4</v>
      </c>
      <c r="E2334" s="1">
        <f ca="1">IF(AND($A2334=0,$B2334=1),
    VLOOKUP(1,ChapterTable!$1:$1048576,MATCH("최종"&amp;SUBSTITUTE(SUBSTITUTE(E$1,"standard",""),"|Float",""),ChapterTable!$1:$1,0),0)*ChapterTable!$P$17,
  IF(AND($A2334=0,$B2334=0),
    E2335,
  IF($B2334=0,
    VLOOKUP($A2334,ChapterTable!$1:$1048576,MATCH("최종"&amp;SUBSTITUTE(SUBSTITUTE(E$1,"standard",""),"|Float",""),ChapterTable!$1:$1,0),0),
  IF($B2334=1,
    IF($L2334=FALSE,
      VLOOKUP($A2334,ChapterTable!$1:$1048576,MATCH("최종"&amp;SUBSTITUTE(SUBSTITUTE(E$1,"standard",""),"|Float",""),ChapterTable!$1:$1,0),0),
      VLOOKUP($A2334-ChapterTable!$P$11,ChapterTable!$1:$1048576,MATCH("최종"&amp;SUBSTITUTE(SUBSTITUTE(E$1,"standard",""),"|Float",""),ChapterTable!$1:$1,0),0)*ChapterTable!$P$14
    ),
  OFFSET(E2334,-$B2334+IF($L2334,1,0),0)*IF($B2334&gt;OFFSET($B2334,1,0),ChapterTable!$R$17,1)*
    (VLOOKUP(SUBSTITUTE(SUBSTITUTE(E$1,"standard",""),"|Float","")&amp;IF(OR($L2334=TRUE,$A2334=0,MOD($A2334,ChapterTable!$R$20)&lt;&gt;0),"","보스")&amp;"인게임누적곱배수",ChapterTable!$R:$S,2,0)^C2334
    +VLOOKUP(SUBSTITUTE(SUBSTITUTE(E$1,"standard",""),"|Float","")&amp;IF(OR($L2334=TRUE,$A2334=0,MOD($A2334,ChapterTable!$R$20)&lt;&gt;0),"","보스")&amp;"인게임누적합배수",ChapterTable!$R:$S,2,0)*C2334)
  )
  )
  )
)</f>
        <v>1858485.9864415168</v>
      </c>
      <c r="F2334" s="1">
        <f ca="1">IF(AND($A2334=0,$B2334=1),
    VLOOKUP(1,ChapterTable!$1:$1048576,MATCH("최종"&amp;SUBSTITUTE(SUBSTITUTE(F$1,"standard",""),"|Float",""),ChapterTable!$1:$1,0),0)*ChapterTable!$P$17,
  IF(AND($A2334=0,$B2334=0),
    F2335,
  IF($B2334=0,
    VLOOKUP($A2334,ChapterTable!$1:$1048576,MATCH("최종"&amp;SUBSTITUTE(SUBSTITUTE(F$1,"standard",""),"|Float",""),ChapterTable!$1:$1,0),0),
  IF($B2334=1,
    IF($L2334=FALSE,
      VLOOKUP($A2334,ChapterTable!$1:$1048576,MATCH("최종"&amp;SUBSTITUTE(SUBSTITUTE(F$1,"standard",""),"|Float",""),ChapterTable!$1:$1,0),0),
      VLOOKUP($A2334-ChapterTable!$P$11,ChapterTable!$1:$1048576,MATCH("최종"&amp;SUBSTITUTE(SUBSTITUTE(F$1,"standard",""),"|Float",""),ChapterTable!$1:$1,0),0)*ChapterTable!$P$14
    ),
  OFFSET(F2334,-$B2334+IF($L2334,1,0),0)*
    (VLOOKUP(SUBSTITUTE(SUBSTITUTE(F$1,"standard",""),"|Float","")&amp;IF(OR($L2334=TRUE,$A2334=0,MOD($A2334,ChapterTable!$R$20)&lt;&gt;0),"","보스")&amp;"인게임누적곱배수",ChapterTable!$R:$S,2,0)^D2334
    +VLOOKUP(SUBSTITUTE(SUBSTITUTE(F$1,"standard",""),"|Float","")&amp;IF(OR($L2334=TRUE,$A2334=0,MOD($A2334,ChapterTable!$R$20)&lt;&gt;0),"","보스")&amp;"인게임누적합배수",ChapterTable!$R:$S,2,0)*D2334)
  )
  )
  )
)</f>
        <v>559266.61629027128</v>
      </c>
      <c r="G2334" t="s">
        <v>715</v>
      </c>
      <c r="J2334" t="str">
        <f>IF(ISBLANK(I2334),"",
IFERROR(VLOOKUP(I2334,[1]StringTable!$1:$1048576,MATCH("kor|String",[1]StringTable!$1:$1,0),0),
"스트링없음"))</f>
        <v/>
      </c>
      <c r="L2334" t="b">
        <v>1</v>
      </c>
      <c r="N2334" t="str">
        <f>IF(ISBLANK(M2334),"",IF(ISERROR(VLOOKUP(M2334,MapTable!$A:$A,1,0)),"맵없음",""))</f>
        <v/>
      </c>
      <c r="O2334">
        <f t="shared" si="262"/>
        <v>5</v>
      </c>
      <c r="Q2334">
        <f t="shared" si="263"/>
        <v>5</v>
      </c>
      <c r="R2334" t="b">
        <f t="shared" ca="1" si="264"/>
        <v>1</v>
      </c>
      <c r="T2334" t="b">
        <f t="shared" ca="1" si="265"/>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268"/>
        <v>0.2</v>
      </c>
      <c r="AJ2334">
        <f t="shared" si="266"/>
        <v>0.27466666000000001</v>
      </c>
      <c r="AK2334">
        <f t="shared" si="267"/>
        <v>1</v>
      </c>
      <c r="AL2334">
        <f t="shared" si="261"/>
        <v>9</v>
      </c>
    </row>
    <row r="2335" spans="1:38" hidden="1" x14ac:dyDescent="0.3">
      <c r="A2335">
        <v>24</v>
      </c>
      <c r="B2335">
        <v>44</v>
      </c>
      <c r="C2335">
        <f>IF(OR($L2335=TRUE,$A2335=0,MOD($A2335,ChapterTable!$R$20)&lt;&gt;0),
MAX(0,INT(($B2335+ChapterTable!$P$26+VLOOKUP(SUBSTITUTE(C$1,"성장단계","")&amp;"단계오프셋",ChapterTable!$R:$S,2,0))/ChapterTable!$P$23)),
MAX(0,INT(($B2335+ChapterTable!$R$26+VLOOKUP(SUBSTITUTE(C$1,"성장단계","")&amp;"보스단계오프셋",ChapterTable!$R:$S,2,0))/ChapterTable!$R$23)))</f>
        <v>4</v>
      </c>
      <c r="D2335">
        <f>IF(OR($L2335=TRUE,$A2335=0,MOD($A2335,ChapterTable!$R$20)&lt;&gt;0),
MAX(0,INT(($B2335+ChapterTable!$P$26+VLOOKUP(SUBSTITUTE(D$1,"성장단계","")&amp;"단계오프셋",ChapterTable!$R:$S,2,0))/ChapterTable!$P$23)),
MAX(0,INT(($B2335+ChapterTable!$R$26+VLOOKUP(SUBSTITUTE(D$1,"성장단계","")&amp;"보스단계오프셋",ChapterTable!$R:$S,2,0))/ChapterTable!$R$23)))</f>
        <v>4</v>
      </c>
      <c r="E2335" s="1">
        <f ca="1">IF(AND($A2335=0,$B2335=1),
    VLOOKUP(1,ChapterTable!$1:$1048576,MATCH("최종"&amp;SUBSTITUTE(SUBSTITUTE(E$1,"standard",""),"|Float",""),ChapterTable!$1:$1,0),0)*ChapterTable!$P$17,
  IF(AND($A2335=0,$B2335=0),
    E2336,
  IF($B2335=0,
    VLOOKUP($A2335,ChapterTable!$1:$1048576,MATCH("최종"&amp;SUBSTITUTE(SUBSTITUTE(E$1,"standard",""),"|Float",""),ChapterTable!$1:$1,0),0),
  IF($B2335=1,
    IF($L2335=FALSE,
      VLOOKUP($A2335,ChapterTable!$1:$1048576,MATCH("최종"&amp;SUBSTITUTE(SUBSTITUTE(E$1,"standard",""),"|Float",""),ChapterTable!$1:$1,0),0),
      VLOOKUP($A2335-ChapterTable!$P$11,ChapterTable!$1:$1048576,MATCH("최종"&amp;SUBSTITUTE(SUBSTITUTE(E$1,"standard",""),"|Float",""),ChapterTable!$1:$1,0),0)*ChapterTable!$P$14
    ),
  OFFSET(E2335,-$B2335+IF($L2335,1,0),0)*IF($B2335&gt;OFFSET($B2335,1,0),ChapterTable!$R$17,1)*
    (VLOOKUP(SUBSTITUTE(SUBSTITUTE(E$1,"standard",""),"|Float","")&amp;IF(OR($L2335=TRUE,$A2335=0,MOD($A2335,ChapterTable!$R$20)&lt;&gt;0),"","보스")&amp;"인게임누적곱배수",ChapterTable!$R:$S,2,0)^C2335
    +VLOOKUP(SUBSTITUTE(SUBSTITUTE(E$1,"standard",""),"|Float","")&amp;IF(OR($L2335=TRUE,$A2335=0,MOD($A2335,ChapterTable!$R$20)&lt;&gt;0),"","보스")&amp;"인게임누적합배수",ChapterTable!$R:$S,2,0)*C2335)
  )
  )
  )
)</f>
        <v>1858485.9864415168</v>
      </c>
      <c r="F2335" s="1">
        <f ca="1">IF(AND($A2335=0,$B2335=1),
    VLOOKUP(1,ChapterTable!$1:$1048576,MATCH("최종"&amp;SUBSTITUTE(SUBSTITUTE(F$1,"standard",""),"|Float",""),ChapterTable!$1:$1,0),0)*ChapterTable!$P$17,
  IF(AND($A2335=0,$B2335=0),
    F2336,
  IF($B2335=0,
    VLOOKUP($A2335,ChapterTable!$1:$1048576,MATCH("최종"&amp;SUBSTITUTE(SUBSTITUTE(F$1,"standard",""),"|Float",""),ChapterTable!$1:$1,0),0),
  IF($B2335=1,
    IF($L2335=FALSE,
      VLOOKUP($A2335,ChapterTable!$1:$1048576,MATCH("최종"&amp;SUBSTITUTE(SUBSTITUTE(F$1,"standard",""),"|Float",""),ChapterTable!$1:$1,0),0),
      VLOOKUP($A2335-ChapterTable!$P$11,ChapterTable!$1:$1048576,MATCH("최종"&amp;SUBSTITUTE(SUBSTITUTE(F$1,"standard",""),"|Float",""),ChapterTable!$1:$1,0),0)*ChapterTable!$P$14
    ),
  OFFSET(F2335,-$B2335+IF($L2335,1,0),0)*
    (VLOOKUP(SUBSTITUTE(SUBSTITUTE(F$1,"standard",""),"|Float","")&amp;IF(OR($L2335=TRUE,$A2335=0,MOD($A2335,ChapterTable!$R$20)&lt;&gt;0),"","보스")&amp;"인게임누적곱배수",ChapterTable!$R:$S,2,0)^D2335
    +VLOOKUP(SUBSTITUTE(SUBSTITUTE(F$1,"standard",""),"|Float","")&amp;IF(OR($L2335=TRUE,$A2335=0,MOD($A2335,ChapterTable!$R$20)&lt;&gt;0),"","보스")&amp;"인게임누적합배수",ChapterTable!$R:$S,2,0)*D2335)
  )
  )
  )
)</f>
        <v>559266.61629027128</v>
      </c>
      <c r="G2335" t="s">
        <v>715</v>
      </c>
      <c r="J2335" t="str">
        <f>IF(ISBLANK(I2335),"",
IFERROR(VLOOKUP(I2335,[1]StringTable!$1:$1048576,MATCH("kor|String",[1]StringTable!$1:$1,0),0),
"스트링없음"))</f>
        <v/>
      </c>
      <c r="L2335" t="b">
        <v>1</v>
      </c>
      <c r="N2335" t="str">
        <f>IF(ISBLANK(M2335),"",IF(ISERROR(VLOOKUP(M2335,MapTable!$A:$A,1,0)),"맵없음",""))</f>
        <v/>
      </c>
      <c r="O2335">
        <f t="shared" si="262"/>
        <v>5</v>
      </c>
      <c r="Q2335">
        <f t="shared" si="263"/>
        <v>5</v>
      </c>
      <c r="R2335" t="b">
        <f t="shared" ca="1" si="264"/>
        <v>1</v>
      </c>
      <c r="T2335" t="b">
        <f t="shared" ca="1" si="265"/>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268"/>
        <v>0.2</v>
      </c>
      <c r="AJ2335">
        <f t="shared" si="266"/>
        <v>0.27466666000000001</v>
      </c>
      <c r="AK2335">
        <f t="shared" si="267"/>
        <v>1</v>
      </c>
      <c r="AL2335">
        <f t="shared" si="261"/>
        <v>9</v>
      </c>
    </row>
    <row r="2336" spans="1:38" hidden="1" x14ac:dyDescent="0.3">
      <c r="A2336">
        <v>24</v>
      </c>
      <c r="B2336">
        <v>45</v>
      </c>
      <c r="C2336">
        <f>IF(OR($L2336=TRUE,$A2336=0,MOD($A2336,ChapterTable!$R$20)&lt;&gt;0),
MAX(0,INT(($B2336+ChapterTable!$P$26+VLOOKUP(SUBSTITUTE(C$1,"성장단계","")&amp;"단계오프셋",ChapterTable!$R:$S,2,0))/ChapterTable!$P$23)),
MAX(0,INT(($B2336+ChapterTable!$R$26+VLOOKUP(SUBSTITUTE(C$1,"성장단계","")&amp;"보스단계오프셋",ChapterTable!$R:$S,2,0))/ChapterTable!$R$23)))</f>
        <v>4</v>
      </c>
      <c r="D2336">
        <f>IF(OR($L2336=TRUE,$A2336=0,MOD($A2336,ChapterTable!$R$20)&lt;&gt;0),
MAX(0,INT(($B2336+ChapterTable!$P$26+VLOOKUP(SUBSTITUTE(D$1,"성장단계","")&amp;"단계오프셋",ChapterTable!$R:$S,2,0))/ChapterTable!$P$23)),
MAX(0,INT(($B2336+ChapterTable!$R$26+VLOOKUP(SUBSTITUTE(D$1,"성장단계","")&amp;"보스단계오프셋",ChapterTable!$R:$S,2,0))/ChapterTable!$R$23)))</f>
        <v>4</v>
      </c>
      <c r="E2336" s="1">
        <f ca="1">IF(AND($A2336=0,$B2336=1),
    VLOOKUP(1,ChapterTable!$1:$1048576,MATCH("최종"&amp;SUBSTITUTE(SUBSTITUTE(E$1,"standard",""),"|Float",""),ChapterTable!$1:$1,0),0)*ChapterTable!$P$17,
  IF(AND($A2336=0,$B2336=0),
    E2337,
  IF($B2336=0,
    VLOOKUP($A2336,ChapterTable!$1:$1048576,MATCH("최종"&amp;SUBSTITUTE(SUBSTITUTE(E$1,"standard",""),"|Float",""),ChapterTable!$1:$1,0),0),
  IF($B2336=1,
    IF($L2336=FALSE,
      VLOOKUP($A2336,ChapterTable!$1:$1048576,MATCH("최종"&amp;SUBSTITUTE(SUBSTITUTE(E$1,"standard",""),"|Float",""),ChapterTable!$1:$1,0),0),
      VLOOKUP($A2336-ChapterTable!$P$11,ChapterTable!$1:$1048576,MATCH("최종"&amp;SUBSTITUTE(SUBSTITUTE(E$1,"standard",""),"|Float",""),ChapterTable!$1:$1,0),0)*ChapterTable!$P$14
    ),
  OFFSET(E2336,-$B2336+IF($L2336,1,0),0)*IF($B2336&gt;OFFSET($B2336,1,0),ChapterTable!$R$17,1)*
    (VLOOKUP(SUBSTITUTE(SUBSTITUTE(E$1,"standard",""),"|Float","")&amp;IF(OR($L2336=TRUE,$A2336=0,MOD($A2336,ChapterTable!$R$20)&lt;&gt;0),"","보스")&amp;"인게임누적곱배수",ChapterTable!$R:$S,2,0)^C2336
    +VLOOKUP(SUBSTITUTE(SUBSTITUTE(E$1,"standard",""),"|Float","")&amp;IF(OR($L2336=TRUE,$A2336=0,MOD($A2336,ChapterTable!$R$20)&lt;&gt;0),"","보스")&amp;"인게임누적합배수",ChapterTable!$R:$S,2,0)*C2336)
  )
  )
  )
)</f>
        <v>1858485.9864415168</v>
      </c>
      <c r="F2336" s="1">
        <f ca="1">IF(AND($A2336=0,$B2336=1),
    VLOOKUP(1,ChapterTable!$1:$1048576,MATCH("최종"&amp;SUBSTITUTE(SUBSTITUTE(F$1,"standard",""),"|Float",""),ChapterTable!$1:$1,0),0)*ChapterTable!$P$17,
  IF(AND($A2336=0,$B2336=0),
    F2337,
  IF($B2336=0,
    VLOOKUP($A2336,ChapterTable!$1:$1048576,MATCH("최종"&amp;SUBSTITUTE(SUBSTITUTE(F$1,"standard",""),"|Float",""),ChapterTable!$1:$1,0),0),
  IF($B2336=1,
    IF($L2336=FALSE,
      VLOOKUP($A2336,ChapterTable!$1:$1048576,MATCH("최종"&amp;SUBSTITUTE(SUBSTITUTE(F$1,"standard",""),"|Float",""),ChapterTable!$1:$1,0),0),
      VLOOKUP($A2336-ChapterTable!$P$11,ChapterTable!$1:$1048576,MATCH("최종"&amp;SUBSTITUTE(SUBSTITUTE(F$1,"standard",""),"|Float",""),ChapterTable!$1:$1,0),0)*ChapterTable!$P$14
    ),
  OFFSET(F2336,-$B2336+IF($L2336,1,0),0)*
    (VLOOKUP(SUBSTITUTE(SUBSTITUTE(F$1,"standard",""),"|Float","")&amp;IF(OR($L2336=TRUE,$A2336=0,MOD($A2336,ChapterTable!$R$20)&lt;&gt;0),"","보스")&amp;"인게임누적곱배수",ChapterTable!$R:$S,2,0)^D2336
    +VLOOKUP(SUBSTITUTE(SUBSTITUTE(F$1,"standard",""),"|Float","")&amp;IF(OR($L2336=TRUE,$A2336=0,MOD($A2336,ChapterTable!$R$20)&lt;&gt;0),"","보스")&amp;"인게임누적합배수",ChapterTable!$R:$S,2,0)*D2336)
  )
  )
  )
)</f>
        <v>559266.61629027128</v>
      </c>
      <c r="G2336" t="s">
        <v>715</v>
      </c>
      <c r="J2336" t="str">
        <f>IF(ISBLANK(I2336),"",
IFERROR(VLOOKUP(I2336,[1]StringTable!$1:$1048576,MATCH("kor|String",[1]StringTable!$1:$1,0),0),
"스트링없음"))</f>
        <v/>
      </c>
      <c r="L2336" t="b">
        <v>1</v>
      </c>
      <c r="N2336" t="str">
        <f>IF(ISBLANK(M2336),"",IF(ISERROR(VLOOKUP(M2336,MapTable!$A:$A,1,0)),"맵없음",""))</f>
        <v/>
      </c>
      <c r="O2336">
        <f t="shared" si="262"/>
        <v>11</v>
      </c>
      <c r="Q2336">
        <f t="shared" si="263"/>
        <v>11</v>
      </c>
      <c r="R2336" t="b">
        <f t="shared" ca="1" si="264"/>
        <v>1</v>
      </c>
      <c r="T2336" t="b">
        <f t="shared" ca="1" si="265"/>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268"/>
        <v>0.2</v>
      </c>
      <c r="AJ2336">
        <f t="shared" si="266"/>
        <v>0.27466666000000001</v>
      </c>
      <c r="AK2336">
        <f t="shared" si="267"/>
        <v>1</v>
      </c>
      <c r="AL2336">
        <f t="shared" si="261"/>
        <v>9</v>
      </c>
    </row>
    <row r="2337" spans="1:38" hidden="1" x14ac:dyDescent="0.3">
      <c r="A2337">
        <v>24</v>
      </c>
      <c r="B2337">
        <v>46</v>
      </c>
      <c r="C2337">
        <f>IF(OR($L2337=TRUE,$A2337=0,MOD($A2337,ChapterTable!$R$20)&lt;&gt;0),
MAX(0,INT(($B2337+ChapterTable!$P$26+VLOOKUP(SUBSTITUTE(C$1,"성장단계","")&amp;"단계오프셋",ChapterTable!$R:$S,2,0))/ChapterTable!$P$23)),
MAX(0,INT(($B2337+ChapterTable!$R$26+VLOOKUP(SUBSTITUTE(C$1,"성장단계","")&amp;"보스단계오프셋",ChapterTable!$R:$S,2,0))/ChapterTable!$R$23)))</f>
        <v>5</v>
      </c>
      <c r="D2337">
        <f>IF(OR($L2337=TRUE,$A2337=0,MOD($A2337,ChapterTable!$R$20)&lt;&gt;0),
MAX(0,INT(($B2337+ChapterTable!$P$26+VLOOKUP(SUBSTITUTE(D$1,"성장단계","")&amp;"단계오프셋",ChapterTable!$R:$S,2,0))/ChapterTable!$P$23)),
MAX(0,INT(($B2337+ChapterTable!$R$26+VLOOKUP(SUBSTITUTE(D$1,"성장단계","")&amp;"보스단계오프셋",ChapterTable!$R:$S,2,0))/ChapterTable!$R$23)))</f>
        <v>4</v>
      </c>
      <c r="E2337" s="1">
        <f ca="1">IF(AND($A2337=0,$B2337=1),
    VLOOKUP(1,ChapterTable!$1:$1048576,MATCH("최종"&amp;SUBSTITUTE(SUBSTITUTE(E$1,"standard",""),"|Float",""),ChapterTable!$1:$1,0),0)*ChapterTable!$P$17,
  IF(AND($A2337=0,$B2337=0),
    E2338,
  IF($B2337=0,
    VLOOKUP($A2337,ChapterTable!$1:$1048576,MATCH("최종"&amp;SUBSTITUTE(SUBSTITUTE(E$1,"standard",""),"|Float",""),ChapterTable!$1:$1,0),0),
  IF($B2337=1,
    IF($L2337=FALSE,
      VLOOKUP($A2337,ChapterTable!$1:$1048576,MATCH("최종"&amp;SUBSTITUTE(SUBSTITUTE(E$1,"standard",""),"|Float",""),ChapterTable!$1:$1,0),0),
      VLOOKUP($A2337-ChapterTable!$P$11,ChapterTable!$1:$1048576,MATCH("최종"&amp;SUBSTITUTE(SUBSTITUTE(E$1,"standard",""),"|Float",""),ChapterTable!$1:$1,0),0)*ChapterTable!$P$14
    ),
  OFFSET(E2337,-$B2337+IF($L2337,1,0),0)*IF($B2337&gt;OFFSET($B2337,1,0),ChapterTable!$R$17,1)*
    (VLOOKUP(SUBSTITUTE(SUBSTITUTE(E$1,"standard",""),"|Float","")&amp;IF(OR($L2337=TRUE,$A2337=0,MOD($A2337,ChapterTable!$R$20)&lt;&gt;0),"","보스")&amp;"인게임누적곱배수",ChapterTable!$R:$S,2,0)^C2337
    +VLOOKUP(SUBSTITUTE(SUBSTITUTE(E$1,"standard",""),"|Float","")&amp;IF(OR($L2337=TRUE,$A2337=0,MOD($A2337,ChapterTable!$R$20)&lt;&gt;0),"","보스")&amp;"인게임누적합배수",ChapterTable!$R:$S,2,0)*C2337)
  )
  )
  )
)</f>
        <v>2064984.429379463</v>
      </c>
      <c r="F2337" s="1">
        <f ca="1">IF(AND($A2337=0,$B2337=1),
    VLOOKUP(1,ChapterTable!$1:$1048576,MATCH("최종"&amp;SUBSTITUTE(SUBSTITUTE(F$1,"standard",""),"|Float",""),ChapterTable!$1:$1,0),0)*ChapterTable!$P$17,
  IF(AND($A2337=0,$B2337=0),
    F2338,
  IF($B2337=0,
    VLOOKUP($A2337,ChapterTable!$1:$1048576,MATCH("최종"&amp;SUBSTITUTE(SUBSTITUTE(F$1,"standard",""),"|Float",""),ChapterTable!$1:$1,0),0),
  IF($B2337=1,
    IF($L2337=FALSE,
      VLOOKUP($A2337,ChapterTable!$1:$1048576,MATCH("최종"&amp;SUBSTITUTE(SUBSTITUTE(F$1,"standard",""),"|Float",""),ChapterTable!$1:$1,0),0),
      VLOOKUP($A2337-ChapterTable!$P$11,ChapterTable!$1:$1048576,MATCH("최종"&amp;SUBSTITUTE(SUBSTITUTE(F$1,"standard",""),"|Float",""),ChapterTable!$1:$1,0),0)*ChapterTable!$P$14
    ),
  OFFSET(F2337,-$B2337+IF($L2337,1,0),0)*
    (VLOOKUP(SUBSTITUTE(SUBSTITUTE(F$1,"standard",""),"|Float","")&amp;IF(OR($L2337=TRUE,$A2337=0,MOD($A2337,ChapterTable!$R$20)&lt;&gt;0),"","보스")&amp;"인게임누적곱배수",ChapterTable!$R:$S,2,0)^D2337
    +VLOOKUP(SUBSTITUTE(SUBSTITUTE(F$1,"standard",""),"|Float","")&amp;IF(OR($L2337=TRUE,$A2337=0,MOD($A2337,ChapterTable!$R$20)&lt;&gt;0),"","보스")&amp;"인게임누적합배수",ChapterTable!$R:$S,2,0)*D2337)
  )
  )
  )
)</f>
        <v>559266.61629027128</v>
      </c>
      <c r="G2337" t="s">
        <v>715</v>
      </c>
      <c r="J2337" t="str">
        <f>IF(ISBLANK(I2337),"",
IFERROR(VLOOKUP(I2337,[1]StringTable!$1:$1048576,MATCH("kor|String",[1]StringTable!$1:$1,0),0),
"스트링없음"))</f>
        <v/>
      </c>
      <c r="L2337" t="b">
        <v>1</v>
      </c>
      <c r="N2337" t="str">
        <f>IF(ISBLANK(M2337),"",IF(ISERROR(VLOOKUP(M2337,MapTable!$A:$A,1,0)),"맵없음",""))</f>
        <v/>
      </c>
      <c r="O2337">
        <f t="shared" si="262"/>
        <v>5</v>
      </c>
      <c r="Q2337">
        <f t="shared" si="263"/>
        <v>5</v>
      </c>
      <c r="R2337" t="b">
        <f t="shared" ca="1" si="264"/>
        <v>1</v>
      </c>
      <c r="T2337" t="b">
        <f t="shared" ca="1" si="265"/>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268"/>
        <v>0.2</v>
      </c>
      <c r="AJ2337">
        <f t="shared" si="266"/>
        <v>0.27466666000000001</v>
      </c>
      <c r="AK2337">
        <f t="shared" si="267"/>
        <v>1</v>
      </c>
      <c r="AL2337">
        <f t="shared" si="261"/>
        <v>9</v>
      </c>
    </row>
    <row r="2338" spans="1:38" hidden="1" x14ac:dyDescent="0.3">
      <c r="A2338">
        <v>24</v>
      </c>
      <c r="B2338">
        <v>47</v>
      </c>
      <c r="C2338">
        <f>IF(OR($L2338=TRUE,$A2338=0,MOD($A2338,ChapterTable!$R$20)&lt;&gt;0),
MAX(0,INT(($B2338+ChapterTable!$P$26+VLOOKUP(SUBSTITUTE(C$1,"성장단계","")&amp;"단계오프셋",ChapterTable!$R:$S,2,0))/ChapterTable!$P$23)),
MAX(0,INT(($B2338+ChapterTable!$R$26+VLOOKUP(SUBSTITUTE(C$1,"성장단계","")&amp;"보스단계오프셋",ChapterTable!$R:$S,2,0))/ChapterTable!$R$23)))</f>
        <v>5</v>
      </c>
      <c r="D2338">
        <f>IF(OR($L2338=TRUE,$A2338=0,MOD($A2338,ChapterTable!$R$20)&lt;&gt;0),
MAX(0,INT(($B2338+ChapterTable!$P$26+VLOOKUP(SUBSTITUTE(D$1,"성장단계","")&amp;"단계오프셋",ChapterTable!$R:$S,2,0))/ChapterTable!$P$23)),
MAX(0,INT(($B2338+ChapterTable!$R$26+VLOOKUP(SUBSTITUTE(D$1,"성장단계","")&amp;"보스단계오프셋",ChapterTable!$R:$S,2,0))/ChapterTable!$R$23)))</f>
        <v>4</v>
      </c>
      <c r="E2338" s="1">
        <f ca="1">IF(AND($A2338=0,$B2338=1),
    VLOOKUP(1,ChapterTable!$1:$1048576,MATCH("최종"&amp;SUBSTITUTE(SUBSTITUTE(E$1,"standard",""),"|Float",""),ChapterTable!$1:$1,0),0)*ChapterTable!$P$17,
  IF(AND($A2338=0,$B2338=0),
    E2339,
  IF($B2338=0,
    VLOOKUP($A2338,ChapterTable!$1:$1048576,MATCH("최종"&amp;SUBSTITUTE(SUBSTITUTE(E$1,"standard",""),"|Float",""),ChapterTable!$1:$1,0),0),
  IF($B2338=1,
    IF($L2338=FALSE,
      VLOOKUP($A2338,ChapterTable!$1:$1048576,MATCH("최종"&amp;SUBSTITUTE(SUBSTITUTE(E$1,"standard",""),"|Float",""),ChapterTable!$1:$1,0),0),
      VLOOKUP($A2338-ChapterTable!$P$11,ChapterTable!$1:$1048576,MATCH("최종"&amp;SUBSTITUTE(SUBSTITUTE(E$1,"standard",""),"|Float",""),ChapterTable!$1:$1,0),0)*ChapterTable!$P$14
    ),
  OFFSET(E2338,-$B2338+IF($L2338,1,0),0)*IF($B2338&gt;OFFSET($B2338,1,0),ChapterTable!$R$17,1)*
    (VLOOKUP(SUBSTITUTE(SUBSTITUTE(E$1,"standard",""),"|Float","")&amp;IF(OR($L2338=TRUE,$A2338=0,MOD($A2338,ChapterTable!$R$20)&lt;&gt;0),"","보스")&amp;"인게임누적곱배수",ChapterTable!$R:$S,2,0)^C2338
    +VLOOKUP(SUBSTITUTE(SUBSTITUTE(E$1,"standard",""),"|Float","")&amp;IF(OR($L2338=TRUE,$A2338=0,MOD($A2338,ChapterTable!$R$20)&lt;&gt;0),"","보스")&amp;"인게임누적합배수",ChapterTable!$R:$S,2,0)*C2338)
  )
  )
  )
)</f>
        <v>2064984.429379463</v>
      </c>
      <c r="F2338" s="1">
        <f ca="1">IF(AND($A2338=0,$B2338=1),
    VLOOKUP(1,ChapterTable!$1:$1048576,MATCH("최종"&amp;SUBSTITUTE(SUBSTITUTE(F$1,"standard",""),"|Float",""),ChapterTable!$1:$1,0),0)*ChapterTable!$P$17,
  IF(AND($A2338=0,$B2338=0),
    F2339,
  IF($B2338=0,
    VLOOKUP($A2338,ChapterTable!$1:$1048576,MATCH("최종"&amp;SUBSTITUTE(SUBSTITUTE(F$1,"standard",""),"|Float",""),ChapterTable!$1:$1,0),0),
  IF($B2338=1,
    IF($L2338=FALSE,
      VLOOKUP($A2338,ChapterTable!$1:$1048576,MATCH("최종"&amp;SUBSTITUTE(SUBSTITUTE(F$1,"standard",""),"|Float",""),ChapterTable!$1:$1,0),0),
      VLOOKUP($A2338-ChapterTable!$P$11,ChapterTable!$1:$1048576,MATCH("최종"&amp;SUBSTITUTE(SUBSTITUTE(F$1,"standard",""),"|Float",""),ChapterTable!$1:$1,0),0)*ChapterTable!$P$14
    ),
  OFFSET(F2338,-$B2338+IF($L2338,1,0),0)*
    (VLOOKUP(SUBSTITUTE(SUBSTITUTE(F$1,"standard",""),"|Float","")&amp;IF(OR($L2338=TRUE,$A2338=0,MOD($A2338,ChapterTable!$R$20)&lt;&gt;0),"","보스")&amp;"인게임누적곱배수",ChapterTable!$R:$S,2,0)^D2338
    +VLOOKUP(SUBSTITUTE(SUBSTITUTE(F$1,"standard",""),"|Float","")&amp;IF(OR($L2338=TRUE,$A2338=0,MOD($A2338,ChapterTable!$R$20)&lt;&gt;0),"","보스")&amp;"인게임누적합배수",ChapterTable!$R:$S,2,0)*D2338)
  )
  )
  )
)</f>
        <v>559266.61629027128</v>
      </c>
      <c r="G2338" t="s">
        <v>715</v>
      </c>
      <c r="J2338" t="str">
        <f>IF(ISBLANK(I2338),"",
IFERROR(VLOOKUP(I2338,[1]StringTable!$1:$1048576,MATCH("kor|String",[1]StringTable!$1:$1,0),0),
"스트링없음"))</f>
        <v/>
      </c>
      <c r="L2338" t="b">
        <v>1</v>
      </c>
      <c r="N2338" t="str">
        <f>IF(ISBLANK(M2338),"",IF(ISERROR(VLOOKUP(M2338,MapTable!$A:$A,1,0)),"맵없음",""))</f>
        <v/>
      </c>
      <c r="O2338">
        <f t="shared" si="262"/>
        <v>5</v>
      </c>
      <c r="Q2338">
        <f t="shared" si="263"/>
        <v>5</v>
      </c>
      <c r="R2338" t="b">
        <f t="shared" ca="1" si="264"/>
        <v>1</v>
      </c>
      <c r="T2338" t="b">
        <f t="shared" ca="1" si="265"/>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268"/>
        <v>0.2</v>
      </c>
      <c r="AJ2338">
        <f t="shared" si="266"/>
        <v>0.27466666000000001</v>
      </c>
      <c r="AK2338">
        <f t="shared" si="267"/>
        <v>1</v>
      </c>
      <c r="AL2338">
        <f t="shared" si="261"/>
        <v>9</v>
      </c>
    </row>
    <row r="2339" spans="1:38" hidden="1" x14ac:dyDescent="0.3">
      <c r="A2339">
        <v>24</v>
      </c>
      <c r="B2339">
        <v>48</v>
      </c>
      <c r="C2339">
        <f>IF(OR($L2339=TRUE,$A2339=0,MOD($A2339,ChapterTable!$R$20)&lt;&gt;0),
MAX(0,INT(($B2339+ChapterTable!$P$26+VLOOKUP(SUBSTITUTE(C$1,"성장단계","")&amp;"단계오프셋",ChapterTable!$R:$S,2,0))/ChapterTable!$P$23)),
MAX(0,INT(($B2339+ChapterTable!$R$26+VLOOKUP(SUBSTITUTE(C$1,"성장단계","")&amp;"보스단계오프셋",ChapterTable!$R:$S,2,0))/ChapterTable!$R$23)))</f>
        <v>5</v>
      </c>
      <c r="D2339">
        <f>IF(OR($L2339=TRUE,$A2339=0,MOD($A2339,ChapterTable!$R$20)&lt;&gt;0),
MAX(0,INT(($B2339+ChapterTable!$P$26+VLOOKUP(SUBSTITUTE(D$1,"성장단계","")&amp;"단계오프셋",ChapterTable!$R:$S,2,0))/ChapterTable!$P$23)),
MAX(0,INT(($B2339+ChapterTable!$R$26+VLOOKUP(SUBSTITUTE(D$1,"성장단계","")&amp;"보스단계오프셋",ChapterTable!$R:$S,2,0))/ChapterTable!$R$23)))</f>
        <v>4</v>
      </c>
      <c r="E2339" s="1">
        <f ca="1">IF(AND($A2339=0,$B2339=1),
    VLOOKUP(1,ChapterTable!$1:$1048576,MATCH("최종"&amp;SUBSTITUTE(SUBSTITUTE(E$1,"standard",""),"|Float",""),ChapterTable!$1:$1,0),0)*ChapterTable!$P$17,
  IF(AND($A2339=0,$B2339=0),
    E2340,
  IF($B2339=0,
    VLOOKUP($A2339,ChapterTable!$1:$1048576,MATCH("최종"&amp;SUBSTITUTE(SUBSTITUTE(E$1,"standard",""),"|Float",""),ChapterTable!$1:$1,0),0),
  IF($B2339=1,
    IF($L2339=FALSE,
      VLOOKUP($A2339,ChapterTable!$1:$1048576,MATCH("최종"&amp;SUBSTITUTE(SUBSTITUTE(E$1,"standard",""),"|Float",""),ChapterTable!$1:$1,0),0),
      VLOOKUP($A2339-ChapterTable!$P$11,ChapterTable!$1:$1048576,MATCH("최종"&amp;SUBSTITUTE(SUBSTITUTE(E$1,"standard",""),"|Float",""),ChapterTable!$1:$1,0),0)*ChapterTable!$P$14
    ),
  OFFSET(E2339,-$B2339+IF($L2339,1,0),0)*IF($B2339&gt;OFFSET($B2339,1,0),ChapterTable!$R$17,1)*
    (VLOOKUP(SUBSTITUTE(SUBSTITUTE(E$1,"standard",""),"|Float","")&amp;IF(OR($L2339=TRUE,$A2339=0,MOD($A2339,ChapterTable!$R$20)&lt;&gt;0),"","보스")&amp;"인게임누적곱배수",ChapterTable!$R:$S,2,0)^C2339
    +VLOOKUP(SUBSTITUTE(SUBSTITUTE(E$1,"standard",""),"|Float","")&amp;IF(OR($L2339=TRUE,$A2339=0,MOD($A2339,ChapterTable!$R$20)&lt;&gt;0),"","보스")&amp;"인게임누적합배수",ChapterTable!$R:$S,2,0)*C2339)
  )
  )
  )
)</f>
        <v>2064984.429379463</v>
      </c>
      <c r="F2339" s="1">
        <f ca="1">IF(AND($A2339=0,$B2339=1),
    VLOOKUP(1,ChapterTable!$1:$1048576,MATCH("최종"&amp;SUBSTITUTE(SUBSTITUTE(F$1,"standard",""),"|Float",""),ChapterTable!$1:$1,0),0)*ChapterTable!$P$17,
  IF(AND($A2339=0,$B2339=0),
    F2340,
  IF($B2339=0,
    VLOOKUP($A2339,ChapterTable!$1:$1048576,MATCH("최종"&amp;SUBSTITUTE(SUBSTITUTE(F$1,"standard",""),"|Float",""),ChapterTable!$1:$1,0),0),
  IF($B2339=1,
    IF($L2339=FALSE,
      VLOOKUP($A2339,ChapterTable!$1:$1048576,MATCH("최종"&amp;SUBSTITUTE(SUBSTITUTE(F$1,"standard",""),"|Float",""),ChapterTable!$1:$1,0),0),
      VLOOKUP($A2339-ChapterTable!$P$11,ChapterTable!$1:$1048576,MATCH("최종"&amp;SUBSTITUTE(SUBSTITUTE(F$1,"standard",""),"|Float",""),ChapterTable!$1:$1,0),0)*ChapterTable!$P$14
    ),
  OFFSET(F2339,-$B2339+IF($L2339,1,0),0)*
    (VLOOKUP(SUBSTITUTE(SUBSTITUTE(F$1,"standard",""),"|Float","")&amp;IF(OR($L2339=TRUE,$A2339=0,MOD($A2339,ChapterTable!$R$20)&lt;&gt;0),"","보스")&amp;"인게임누적곱배수",ChapterTable!$R:$S,2,0)^D2339
    +VLOOKUP(SUBSTITUTE(SUBSTITUTE(F$1,"standard",""),"|Float","")&amp;IF(OR($L2339=TRUE,$A2339=0,MOD($A2339,ChapterTable!$R$20)&lt;&gt;0),"","보스")&amp;"인게임누적합배수",ChapterTable!$R:$S,2,0)*D2339)
  )
  )
  )
)</f>
        <v>559266.61629027128</v>
      </c>
      <c r="G2339" t="s">
        <v>715</v>
      </c>
      <c r="J2339" t="str">
        <f>IF(ISBLANK(I2339),"",
IFERROR(VLOOKUP(I2339,[1]StringTable!$1:$1048576,MATCH("kor|String",[1]StringTable!$1:$1,0),0),
"스트링없음"))</f>
        <v/>
      </c>
      <c r="L2339" t="b">
        <v>1</v>
      </c>
      <c r="N2339" t="str">
        <f>IF(ISBLANK(M2339),"",IF(ISERROR(VLOOKUP(M2339,MapTable!$A:$A,1,0)),"맵없음",""))</f>
        <v/>
      </c>
      <c r="O2339">
        <f t="shared" si="262"/>
        <v>5</v>
      </c>
      <c r="Q2339">
        <f t="shared" si="263"/>
        <v>5</v>
      </c>
      <c r="R2339" t="b">
        <f t="shared" ca="1" si="264"/>
        <v>1</v>
      </c>
      <c r="T2339" t="b">
        <f t="shared" ca="1" si="265"/>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268"/>
        <v>0.2</v>
      </c>
      <c r="AJ2339">
        <f t="shared" si="266"/>
        <v>0.27466666000000001</v>
      </c>
      <c r="AK2339">
        <f t="shared" si="267"/>
        <v>1</v>
      </c>
      <c r="AL2339">
        <f t="shared" si="261"/>
        <v>9</v>
      </c>
    </row>
    <row r="2340" spans="1:38" hidden="1" x14ac:dyDescent="0.3">
      <c r="A2340">
        <v>24</v>
      </c>
      <c r="B2340">
        <v>49</v>
      </c>
      <c r="C2340">
        <f>IF(OR($L2340=TRUE,$A2340=0,MOD($A2340,ChapterTable!$R$20)&lt;&gt;0),
MAX(0,INT(($B2340+ChapterTable!$P$26+VLOOKUP(SUBSTITUTE(C$1,"성장단계","")&amp;"단계오프셋",ChapterTable!$R:$S,2,0))/ChapterTable!$P$23)),
MAX(0,INT(($B2340+ChapterTable!$R$26+VLOOKUP(SUBSTITUTE(C$1,"성장단계","")&amp;"보스단계오프셋",ChapterTable!$R:$S,2,0))/ChapterTable!$R$23)))</f>
        <v>5</v>
      </c>
      <c r="D2340">
        <f>IF(OR($L2340=TRUE,$A2340=0,MOD($A2340,ChapterTable!$R$20)&lt;&gt;0),
MAX(0,INT(($B2340+ChapterTable!$P$26+VLOOKUP(SUBSTITUTE(D$1,"성장단계","")&amp;"단계오프셋",ChapterTable!$R:$S,2,0))/ChapterTable!$P$23)),
MAX(0,INT(($B2340+ChapterTable!$R$26+VLOOKUP(SUBSTITUTE(D$1,"성장단계","")&amp;"보스단계오프셋",ChapterTable!$R:$S,2,0))/ChapterTable!$R$23)))</f>
        <v>4</v>
      </c>
      <c r="E2340" s="1">
        <f ca="1">IF(AND($A2340=0,$B2340=1),
    VLOOKUP(1,ChapterTable!$1:$1048576,MATCH("최종"&amp;SUBSTITUTE(SUBSTITUTE(E$1,"standard",""),"|Float",""),ChapterTable!$1:$1,0),0)*ChapterTable!$P$17,
  IF(AND($A2340=0,$B2340=0),
    E2341,
  IF($B2340=0,
    VLOOKUP($A2340,ChapterTable!$1:$1048576,MATCH("최종"&amp;SUBSTITUTE(SUBSTITUTE(E$1,"standard",""),"|Float",""),ChapterTable!$1:$1,0),0),
  IF($B2340=1,
    IF($L2340=FALSE,
      VLOOKUP($A2340,ChapterTable!$1:$1048576,MATCH("최종"&amp;SUBSTITUTE(SUBSTITUTE(E$1,"standard",""),"|Float",""),ChapterTable!$1:$1,0),0),
      VLOOKUP($A2340-ChapterTable!$P$11,ChapterTable!$1:$1048576,MATCH("최종"&amp;SUBSTITUTE(SUBSTITUTE(E$1,"standard",""),"|Float",""),ChapterTable!$1:$1,0),0)*ChapterTable!$P$14
    ),
  OFFSET(E2340,-$B2340+IF($L2340,1,0),0)*IF($B2340&gt;OFFSET($B2340,1,0),ChapterTable!$R$17,1)*
    (VLOOKUP(SUBSTITUTE(SUBSTITUTE(E$1,"standard",""),"|Float","")&amp;IF(OR($L2340=TRUE,$A2340=0,MOD($A2340,ChapterTable!$R$20)&lt;&gt;0),"","보스")&amp;"인게임누적곱배수",ChapterTable!$R:$S,2,0)^C2340
    +VLOOKUP(SUBSTITUTE(SUBSTITUTE(E$1,"standard",""),"|Float","")&amp;IF(OR($L2340=TRUE,$A2340=0,MOD($A2340,ChapterTable!$R$20)&lt;&gt;0),"","보스")&amp;"인게임누적합배수",ChapterTable!$R:$S,2,0)*C2340)
  )
  )
  )
)</f>
        <v>2064984.429379463</v>
      </c>
      <c r="F2340" s="1">
        <f ca="1">IF(AND($A2340=0,$B2340=1),
    VLOOKUP(1,ChapterTable!$1:$1048576,MATCH("최종"&amp;SUBSTITUTE(SUBSTITUTE(F$1,"standard",""),"|Float",""),ChapterTable!$1:$1,0),0)*ChapterTable!$P$17,
  IF(AND($A2340=0,$B2340=0),
    F2341,
  IF($B2340=0,
    VLOOKUP($A2340,ChapterTable!$1:$1048576,MATCH("최종"&amp;SUBSTITUTE(SUBSTITUTE(F$1,"standard",""),"|Float",""),ChapterTable!$1:$1,0),0),
  IF($B2340=1,
    IF($L2340=FALSE,
      VLOOKUP($A2340,ChapterTable!$1:$1048576,MATCH("최종"&amp;SUBSTITUTE(SUBSTITUTE(F$1,"standard",""),"|Float",""),ChapterTable!$1:$1,0),0),
      VLOOKUP($A2340-ChapterTable!$P$11,ChapterTable!$1:$1048576,MATCH("최종"&amp;SUBSTITUTE(SUBSTITUTE(F$1,"standard",""),"|Float",""),ChapterTable!$1:$1,0),0)*ChapterTable!$P$14
    ),
  OFFSET(F2340,-$B2340+IF($L2340,1,0),0)*
    (VLOOKUP(SUBSTITUTE(SUBSTITUTE(F$1,"standard",""),"|Float","")&amp;IF(OR($L2340=TRUE,$A2340=0,MOD($A2340,ChapterTable!$R$20)&lt;&gt;0),"","보스")&amp;"인게임누적곱배수",ChapterTable!$R:$S,2,0)^D2340
    +VLOOKUP(SUBSTITUTE(SUBSTITUTE(F$1,"standard",""),"|Float","")&amp;IF(OR($L2340=TRUE,$A2340=0,MOD($A2340,ChapterTable!$R$20)&lt;&gt;0),"","보스")&amp;"인게임누적합배수",ChapterTable!$R:$S,2,0)*D2340)
  )
  )
  )
)</f>
        <v>559266.61629027128</v>
      </c>
      <c r="G2340" t="s">
        <v>715</v>
      </c>
      <c r="J2340" t="str">
        <f>IF(ISBLANK(I2340),"",
IFERROR(VLOOKUP(I2340,[1]StringTable!$1:$1048576,MATCH("kor|String",[1]StringTable!$1:$1,0),0),
"스트링없음"))</f>
        <v/>
      </c>
      <c r="L2340" t="b">
        <v>1</v>
      </c>
      <c r="N2340" t="str">
        <f>IF(ISBLANK(M2340),"",IF(ISERROR(VLOOKUP(M2340,MapTable!$A:$A,1,0)),"맵없음",""))</f>
        <v/>
      </c>
      <c r="O2340">
        <f t="shared" si="262"/>
        <v>95</v>
      </c>
      <c r="Q2340">
        <f t="shared" si="263"/>
        <v>95</v>
      </c>
      <c r="R2340" t="b">
        <f t="shared" ca="1" si="264"/>
        <v>1</v>
      </c>
      <c r="T2340" t="b">
        <f t="shared" ca="1" si="265"/>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268"/>
        <v>0.2</v>
      </c>
      <c r="AJ2340">
        <f t="shared" si="266"/>
        <v>0.27466666000000001</v>
      </c>
      <c r="AK2340">
        <f t="shared" si="267"/>
        <v>1</v>
      </c>
      <c r="AL2340">
        <f t="shared" si="261"/>
        <v>9</v>
      </c>
    </row>
    <row r="2341" spans="1:38" hidden="1" x14ac:dyDescent="0.3">
      <c r="A2341">
        <v>24</v>
      </c>
      <c r="B2341">
        <v>50</v>
      </c>
      <c r="C2341">
        <f>IF(OR($L2341=TRUE,$A2341=0,MOD($A2341,ChapterTable!$R$20)&lt;&gt;0),
MAX(0,INT(($B2341+ChapterTable!$P$26+VLOOKUP(SUBSTITUTE(C$1,"성장단계","")&amp;"단계오프셋",ChapterTable!$R:$S,2,0))/ChapterTable!$P$23)),
MAX(0,INT(($B2341+ChapterTable!$R$26+VLOOKUP(SUBSTITUTE(C$1,"성장단계","")&amp;"보스단계오프셋",ChapterTable!$R:$S,2,0))/ChapterTable!$R$23)))</f>
        <v>5</v>
      </c>
      <c r="D2341">
        <f>IF(OR($L2341=TRUE,$A2341=0,MOD($A2341,ChapterTable!$R$20)&lt;&gt;0),
MAX(0,INT(($B2341+ChapterTable!$P$26+VLOOKUP(SUBSTITUTE(D$1,"성장단계","")&amp;"단계오프셋",ChapterTable!$R:$S,2,0))/ChapterTable!$P$23)),
MAX(0,INT(($B2341+ChapterTable!$R$26+VLOOKUP(SUBSTITUTE(D$1,"성장단계","")&amp;"보스단계오프셋",ChapterTable!$R:$S,2,0))/ChapterTable!$R$23)))</f>
        <v>4</v>
      </c>
      <c r="E2341" s="1">
        <f ca="1">IF(AND($A2341=0,$B2341=1),
    VLOOKUP(1,ChapterTable!$1:$1048576,MATCH("최종"&amp;SUBSTITUTE(SUBSTITUTE(E$1,"standard",""),"|Float",""),ChapterTable!$1:$1,0),0)*ChapterTable!$P$17,
  IF(AND($A2341=0,$B2341=0),
    E2342,
  IF($B2341=0,
    VLOOKUP($A2341,ChapterTable!$1:$1048576,MATCH("최종"&amp;SUBSTITUTE(SUBSTITUTE(E$1,"standard",""),"|Float",""),ChapterTable!$1:$1,0),0),
  IF($B2341=1,
    IF($L2341=FALSE,
      VLOOKUP($A2341,ChapterTable!$1:$1048576,MATCH("최종"&amp;SUBSTITUTE(SUBSTITUTE(E$1,"standard",""),"|Float",""),ChapterTable!$1:$1,0),0),
      VLOOKUP($A2341-ChapterTable!$P$11,ChapterTable!$1:$1048576,MATCH("최종"&amp;SUBSTITUTE(SUBSTITUTE(E$1,"standard",""),"|Float",""),ChapterTable!$1:$1,0),0)*ChapterTable!$P$14
    ),
  OFFSET(E2341,-$B2341+IF($L2341,1,0),0)*IF($B2341&gt;OFFSET($B2341,1,0),ChapterTable!$R$17,1)*
    (VLOOKUP(SUBSTITUTE(SUBSTITUTE(E$1,"standard",""),"|Float","")&amp;IF(OR($L2341=TRUE,$A2341=0,MOD($A2341,ChapterTable!$R$20)&lt;&gt;0),"","보스")&amp;"인게임누적곱배수",ChapterTable!$R:$S,2,0)^C2341
    +VLOOKUP(SUBSTITUTE(SUBSTITUTE(E$1,"standard",""),"|Float","")&amp;IF(OR($L2341=TRUE,$A2341=0,MOD($A2341,ChapterTable!$R$20)&lt;&gt;0),"","보스")&amp;"인게임누적합배수",ChapterTable!$R:$S,2,0)*C2341)
  )
  )
  )
)</f>
        <v>2684479.758193302</v>
      </c>
      <c r="F2341" s="1">
        <f ca="1">IF(AND($A2341=0,$B2341=1),
    VLOOKUP(1,ChapterTable!$1:$1048576,MATCH("최종"&amp;SUBSTITUTE(SUBSTITUTE(F$1,"standard",""),"|Float",""),ChapterTable!$1:$1,0),0)*ChapterTable!$P$17,
  IF(AND($A2341=0,$B2341=0),
    F2342,
  IF($B2341=0,
    VLOOKUP($A2341,ChapterTable!$1:$1048576,MATCH("최종"&amp;SUBSTITUTE(SUBSTITUTE(F$1,"standard",""),"|Float",""),ChapterTable!$1:$1,0),0),
  IF($B2341=1,
    IF($L2341=FALSE,
      VLOOKUP($A2341,ChapterTable!$1:$1048576,MATCH("최종"&amp;SUBSTITUTE(SUBSTITUTE(F$1,"standard",""),"|Float",""),ChapterTable!$1:$1,0),0),
      VLOOKUP($A2341-ChapterTable!$P$11,ChapterTable!$1:$1048576,MATCH("최종"&amp;SUBSTITUTE(SUBSTITUTE(F$1,"standard",""),"|Float",""),ChapterTable!$1:$1,0),0)*ChapterTable!$P$14
    ),
  OFFSET(F2341,-$B2341+IF($L2341,1,0),0)*
    (VLOOKUP(SUBSTITUTE(SUBSTITUTE(F$1,"standard",""),"|Float","")&amp;IF(OR($L2341=TRUE,$A2341=0,MOD($A2341,ChapterTable!$R$20)&lt;&gt;0),"","보스")&amp;"인게임누적곱배수",ChapterTable!$R:$S,2,0)^D2341
    +VLOOKUP(SUBSTITUTE(SUBSTITUTE(F$1,"standard",""),"|Float","")&amp;IF(OR($L2341=TRUE,$A2341=0,MOD($A2341,ChapterTable!$R$20)&lt;&gt;0),"","보스")&amp;"인게임누적합배수",ChapterTable!$R:$S,2,0)*D2341)
  )
  )
  )
)</f>
        <v>559266.61629027128</v>
      </c>
      <c r="G2341" t="s">
        <v>715</v>
      </c>
      <c r="J2341" t="str">
        <f>IF(ISBLANK(I2341),"",
IFERROR(VLOOKUP(I2341,[1]StringTable!$1:$1048576,MATCH("kor|String",[1]StringTable!$1:$1,0),0),
"스트링없음"))</f>
        <v/>
      </c>
      <c r="L2341" t="b">
        <v>1</v>
      </c>
      <c r="N2341" t="str">
        <f>IF(ISBLANK(M2341),"",IF(ISERROR(VLOOKUP(M2341,MapTable!$A:$A,1,0)),"맵없음",""))</f>
        <v/>
      </c>
      <c r="O2341">
        <f t="shared" si="262"/>
        <v>25</v>
      </c>
      <c r="Q2341">
        <f t="shared" si="263"/>
        <v>25</v>
      </c>
      <c r="R2341" t="b">
        <f t="shared" ca="1" si="264"/>
        <v>0</v>
      </c>
      <c r="T2341" t="b">
        <f t="shared" ca="1" si="265"/>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268"/>
        <v>0.2</v>
      </c>
      <c r="AJ2341">
        <f t="shared" si="266"/>
        <v>1</v>
      </c>
      <c r="AK2341">
        <f t="shared" si="267"/>
        <v>1</v>
      </c>
      <c r="AL2341">
        <f t="shared" ref="AL2341:AL2404" si="269">AL2291+1</f>
        <v>9</v>
      </c>
    </row>
    <row r="2342" spans="1:38" hidden="1" x14ac:dyDescent="0.3">
      <c r="A2342">
        <v>25</v>
      </c>
      <c r="B2342">
        <v>1</v>
      </c>
      <c r="C2342">
        <f>IF(OR($L2342=TRUE,$A2342=0,MOD($A2342,ChapterTable!$R$20)&lt;&gt;0),
MAX(0,INT(($B2342+ChapterTable!$P$26+VLOOKUP(SUBSTITUTE(C$1,"성장단계","")&amp;"단계오프셋",ChapterTable!$R:$S,2,0))/ChapterTable!$P$23)),
MAX(0,INT(($B2342+ChapterTable!$R$26+VLOOKUP(SUBSTITUTE(C$1,"성장단계","")&amp;"보스단계오프셋",ChapterTable!$R:$S,2,0))/ChapterTable!$R$23)))</f>
        <v>0</v>
      </c>
      <c r="D2342">
        <f>IF(OR($L2342=TRUE,$A2342=0,MOD($A2342,ChapterTable!$R$20)&lt;&gt;0),
MAX(0,INT(($B2342+ChapterTable!$P$26+VLOOKUP(SUBSTITUTE(D$1,"성장단계","")&amp;"단계오프셋",ChapterTable!$R:$S,2,0))/ChapterTable!$P$23)),
MAX(0,INT(($B2342+ChapterTable!$R$26+VLOOKUP(SUBSTITUTE(D$1,"성장단계","")&amp;"보스단계오프셋",ChapterTable!$R:$S,2,0))/ChapterTable!$R$23)))</f>
        <v>0</v>
      </c>
      <c r="E2342" s="1">
        <f ca="1">IF(AND($A2342=0,$B2342=1),
    VLOOKUP(1,ChapterTable!$1:$1048576,MATCH("최종"&amp;SUBSTITUTE(SUBSTITUTE(E$1,"standard",""),"|Float",""),ChapterTable!$1:$1,0),0)*ChapterTable!$P$17,
  IF(AND($A2342=0,$B2342=0),
    E2343,
  IF($B2342=0,
    VLOOKUP($A2342,ChapterTable!$1:$1048576,MATCH("최종"&amp;SUBSTITUTE(SUBSTITUTE(E$1,"standard",""),"|Float",""),ChapterTable!$1:$1,0),0),
  IF($B2342=1,
    IF($L2342=FALSE,
      VLOOKUP($A2342,ChapterTable!$1:$1048576,MATCH("최종"&amp;SUBSTITUTE(SUBSTITUTE(E$1,"standard",""),"|Float",""),ChapterTable!$1:$1,0),0),
      VLOOKUP($A2342-ChapterTable!$P$11,ChapterTable!$1:$1048576,MATCH("최종"&amp;SUBSTITUTE(SUBSTITUTE(E$1,"standard",""),"|Float",""),ChapterTable!$1:$1,0),0)*ChapterTable!$P$14
    ),
  OFFSET(E2342,-$B2342+IF($L2342,1,0),0)*IF($B2342&gt;OFFSET($B2342,1,0),ChapterTable!$R$17,1)*
    (VLOOKUP(SUBSTITUTE(SUBSTITUTE(E$1,"standard",""),"|Float","")&amp;IF(OR($L2342=TRUE,$A2342=0,MOD($A2342,ChapterTable!$R$20)&lt;&gt;0),"","보스")&amp;"인게임누적곱배수",ChapterTable!$R:$S,2,0)^C2342
    +VLOOKUP(SUBSTITUTE(SUBSTITUTE(E$1,"standard",""),"|Float","")&amp;IF(OR($L2342=TRUE,$A2342=0,MOD($A2342,ChapterTable!$R$20)&lt;&gt;0),"","보스")&amp;"인게임누적합배수",ChapterTable!$R:$S,2,0)*C2342)
  )
  )
  )
)</f>
        <v>1548738.3220345972</v>
      </c>
      <c r="F2342" s="1">
        <f ca="1">IF(AND($A2342=0,$B2342=1),
    VLOOKUP(1,ChapterTable!$1:$1048576,MATCH("최종"&amp;SUBSTITUTE(SUBSTITUTE(F$1,"standard",""),"|Float",""),ChapterTable!$1:$1,0),0)*ChapterTable!$P$17,
  IF(AND($A2342=0,$B2342=0),
    F2343,
  IF($B2342=0,
    VLOOKUP($A2342,ChapterTable!$1:$1048576,MATCH("최종"&amp;SUBSTITUTE(SUBSTITUTE(F$1,"standard",""),"|Float",""),ChapterTable!$1:$1,0),0),
  IF($B2342=1,
    IF($L2342=FALSE,
      VLOOKUP($A2342,ChapterTable!$1:$1048576,MATCH("최종"&amp;SUBSTITUTE(SUBSTITUTE(F$1,"standard",""),"|Float",""),ChapterTable!$1:$1,0),0),
      VLOOKUP($A2342-ChapterTable!$P$11,ChapterTable!$1:$1048576,MATCH("최종"&amp;SUBSTITUTE(SUBSTITUTE(F$1,"standard",""),"|Float",""),ChapterTable!$1:$1,0),0)*ChapterTable!$P$14
    ),
  OFFSET(F2342,-$B2342+IF($L2342,1,0),0)*
    (VLOOKUP(SUBSTITUTE(SUBSTITUTE(F$1,"standard",""),"|Float","")&amp;IF(OR($L2342=TRUE,$A2342=0,MOD($A2342,ChapterTable!$R$20)&lt;&gt;0),"","보스")&amp;"인게임누적곱배수",ChapterTable!$R:$S,2,0)^D2342
    +VLOOKUP(SUBSTITUTE(SUBSTITUTE(F$1,"standard",""),"|Float","")&amp;IF(OR($L2342=TRUE,$A2342=0,MOD($A2342,ChapterTable!$R$20)&lt;&gt;0),"","보스")&amp;"인게임누적합배수",ChapterTable!$R:$S,2,0)*D2342)
  )
  )
  )
)</f>
        <v>645307.63418108225</v>
      </c>
      <c r="G2342" t="s">
        <v>715</v>
      </c>
      <c r="J2342" t="str">
        <f>IF(ISBLANK(I2342),"",
IFERROR(VLOOKUP(I2342,[1]StringTable!$1:$1048576,MATCH("kor|String",[1]StringTable!$1:$1,0),0),
"스트링없음"))</f>
        <v/>
      </c>
      <c r="L2342" t="b">
        <v>1</v>
      </c>
      <c r="N2342" t="str">
        <f>IF(ISBLANK(M2342),"",IF(ISERROR(VLOOKUP(M2342,MapTable!$A:$A,1,0)),"맵없음",""))</f>
        <v/>
      </c>
      <c r="O2342">
        <f t="shared" si="262"/>
        <v>1</v>
      </c>
      <c r="Q2342">
        <f t="shared" si="263"/>
        <v>1</v>
      </c>
      <c r="R2342" t="b">
        <f t="shared" ca="1" si="264"/>
        <v>1</v>
      </c>
      <c r="T2342" t="b">
        <f t="shared" ca="1" si="265"/>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268"/>
        <v>1</v>
      </c>
      <c r="AJ2342">
        <f t="shared" si="266"/>
        <v>1</v>
      </c>
      <c r="AK2342">
        <f t="shared" si="267"/>
        <v>1</v>
      </c>
      <c r="AL2342">
        <f t="shared" si="269"/>
        <v>10</v>
      </c>
    </row>
    <row r="2343" spans="1:38" hidden="1" x14ac:dyDescent="0.3">
      <c r="A2343">
        <v>25</v>
      </c>
      <c r="B2343">
        <v>2</v>
      </c>
      <c r="C2343">
        <f>IF(OR($L2343=TRUE,$A2343=0,MOD($A2343,ChapterTable!$R$20)&lt;&gt;0),
MAX(0,INT(($B2343+ChapterTable!$P$26+VLOOKUP(SUBSTITUTE(C$1,"성장단계","")&amp;"단계오프셋",ChapterTable!$R:$S,2,0))/ChapterTable!$P$23)),
MAX(0,INT(($B2343+ChapterTable!$R$26+VLOOKUP(SUBSTITUTE(C$1,"성장단계","")&amp;"보스단계오프셋",ChapterTable!$R:$S,2,0))/ChapterTable!$R$23)))</f>
        <v>0</v>
      </c>
      <c r="D2343">
        <f>IF(OR($L2343=TRUE,$A2343=0,MOD($A2343,ChapterTable!$R$20)&lt;&gt;0),
MAX(0,INT(($B2343+ChapterTable!$P$26+VLOOKUP(SUBSTITUTE(D$1,"성장단계","")&amp;"단계오프셋",ChapterTable!$R:$S,2,0))/ChapterTable!$P$23)),
MAX(0,INT(($B2343+ChapterTable!$R$26+VLOOKUP(SUBSTITUTE(D$1,"성장단계","")&amp;"보스단계오프셋",ChapterTable!$R:$S,2,0))/ChapterTable!$R$23)))</f>
        <v>0</v>
      </c>
      <c r="E2343" s="1">
        <f ca="1">IF(AND($A2343=0,$B2343=1),
    VLOOKUP(1,ChapterTable!$1:$1048576,MATCH("최종"&amp;SUBSTITUTE(SUBSTITUTE(E$1,"standard",""),"|Float",""),ChapterTable!$1:$1,0),0)*ChapterTable!$P$17,
  IF(AND($A2343=0,$B2343=0),
    E2344,
  IF($B2343=0,
    VLOOKUP($A2343,ChapterTable!$1:$1048576,MATCH("최종"&amp;SUBSTITUTE(SUBSTITUTE(E$1,"standard",""),"|Float",""),ChapterTable!$1:$1,0),0),
  IF($B2343=1,
    IF($L2343=FALSE,
      VLOOKUP($A2343,ChapterTable!$1:$1048576,MATCH("최종"&amp;SUBSTITUTE(SUBSTITUTE(E$1,"standard",""),"|Float",""),ChapterTable!$1:$1,0),0),
      VLOOKUP($A2343-ChapterTable!$P$11,ChapterTable!$1:$1048576,MATCH("최종"&amp;SUBSTITUTE(SUBSTITUTE(E$1,"standard",""),"|Float",""),ChapterTable!$1:$1,0),0)*ChapterTable!$P$14
    ),
  OFFSET(E2343,-$B2343+IF($L2343,1,0),0)*IF($B2343&gt;OFFSET($B2343,1,0),ChapterTable!$R$17,1)*
    (VLOOKUP(SUBSTITUTE(SUBSTITUTE(E$1,"standard",""),"|Float","")&amp;IF(OR($L2343=TRUE,$A2343=0,MOD($A2343,ChapterTable!$R$20)&lt;&gt;0),"","보스")&amp;"인게임누적곱배수",ChapterTable!$R:$S,2,0)^C2343
    +VLOOKUP(SUBSTITUTE(SUBSTITUTE(E$1,"standard",""),"|Float","")&amp;IF(OR($L2343=TRUE,$A2343=0,MOD($A2343,ChapterTable!$R$20)&lt;&gt;0),"","보스")&amp;"인게임누적합배수",ChapterTable!$R:$S,2,0)*C2343)
  )
  )
  )
)</f>
        <v>1548738.3220345972</v>
      </c>
      <c r="F2343" s="1">
        <f ca="1">IF(AND($A2343=0,$B2343=1),
    VLOOKUP(1,ChapterTable!$1:$1048576,MATCH("최종"&amp;SUBSTITUTE(SUBSTITUTE(F$1,"standard",""),"|Float",""),ChapterTable!$1:$1,0),0)*ChapterTable!$P$17,
  IF(AND($A2343=0,$B2343=0),
    F2344,
  IF($B2343=0,
    VLOOKUP($A2343,ChapterTable!$1:$1048576,MATCH("최종"&amp;SUBSTITUTE(SUBSTITUTE(F$1,"standard",""),"|Float",""),ChapterTable!$1:$1,0),0),
  IF($B2343=1,
    IF($L2343=FALSE,
      VLOOKUP($A2343,ChapterTable!$1:$1048576,MATCH("최종"&amp;SUBSTITUTE(SUBSTITUTE(F$1,"standard",""),"|Float",""),ChapterTable!$1:$1,0),0),
      VLOOKUP($A2343-ChapterTable!$P$11,ChapterTable!$1:$1048576,MATCH("최종"&amp;SUBSTITUTE(SUBSTITUTE(F$1,"standard",""),"|Float",""),ChapterTable!$1:$1,0),0)*ChapterTable!$P$14
    ),
  OFFSET(F2343,-$B2343+IF($L2343,1,0),0)*
    (VLOOKUP(SUBSTITUTE(SUBSTITUTE(F$1,"standard",""),"|Float","")&amp;IF(OR($L2343=TRUE,$A2343=0,MOD($A2343,ChapterTable!$R$20)&lt;&gt;0),"","보스")&amp;"인게임누적곱배수",ChapterTable!$R:$S,2,0)^D2343
    +VLOOKUP(SUBSTITUTE(SUBSTITUTE(F$1,"standard",""),"|Float","")&amp;IF(OR($L2343=TRUE,$A2343=0,MOD($A2343,ChapterTable!$R$20)&lt;&gt;0),"","보스")&amp;"인게임누적합배수",ChapterTable!$R:$S,2,0)*D2343)
  )
  )
  )
)</f>
        <v>645307.63418108225</v>
      </c>
      <c r="G2343" t="s">
        <v>715</v>
      </c>
      <c r="J2343" t="str">
        <f>IF(ISBLANK(I2343),"",
IFERROR(VLOOKUP(I2343,[1]StringTable!$1:$1048576,MATCH("kor|String",[1]StringTable!$1:$1,0),0),
"스트링없음"))</f>
        <v/>
      </c>
      <c r="L2343" t="b">
        <v>1</v>
      </c>
      <c r="N2343" t="str">
        <f>IF(ISBLANK(M2343),"",IF(ISERROR(VLOOKUP(M2343,MapTable!$A:$A,1,0)),"맵없음",""))</f>
        <v/>
      </c>
      <c r="O2343">
        <f t="shared" si="262"/>
        <v>1</v>
      </c>
      <c r="Q2343">
        <f t="shared" si="263"/>
        <v>1</v>
      </c>
      <c r="R2343" t="b">
        <f t="shared" ca="1" si="264"/>
        <v>1</v>
      </c>
      <c r="T2343" t="b">
        <f t="shared" ca="1" si="265"/>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268"/>
        <v>1</v>
      </c>
      <c r="AJ2343">
        <f t="shared" si="266"/>
        <v>1</v>
      </c>
      <c r="AK2343">
        <f t="shared" si="267"/>
        <v>1</v>
      </c>
      <c r="AL2343">
        <f t="shared" si="269"/>
        <v>10</v>
      </c>
    </row>
    <row r="2344" spans="1:38" hidden="1" x14ac:dyDescent="0.3">
      <c r="A2344">
        <v>25</v>
      </c>
      <c r="B2344">
        <v>3</v>
      </c>
      <c r="C2344">
        <f>IF(OR($L2344=TRUE,$A2344=0,MOD($A2344,ChapterTable!$R$20)&lt;&gt;0),
MAX(0,INT(($B2344+ChapterTable!$P$26+VLOOKUP(SUBSTITUTE(C$1,"성장단계","")&amp;"단계오프셋",ChapterTable!$R:$S,2,0))/ChapterTable!$P$23)),
MAX(0,INT(($B2344+ChapterTable!$R$26+VLOOKUP(SUBSTITUTE(C$1,"성장단계","")&amp;"보스단계오프셋",ChapterTable!$R:$S,2,0))/ChapterTable!$R$23)))</f>
        <v>0</v>
      </c>
      <c r="D2344">
        <f>IF(OR($L2344=TRUE,$A2344=0,MOD($A2344,ChapterTable!$R$20)&lt;&gt;0),
MAX(0,INT(($B2344+ChapterTable!$P$26+VLOOKUP(SUBSTITUTE(D$1,"성장단계","")&amp;"단계오프셋",ChapterTable!$R:$S,2,0))/ChapterTable!$P$23)),
MAX(0,INT(($B2344+ChapterTable!$R$26+VLOOKUP(SUBSTITUTE(D$1,"성장단계","")&amp;"보스단계오프셋",ChapterTable!$R:$S,2,0))/ChapterTable!$R$23)))</f>
        <v>0</v>
      </c>
      <c r="E2344" s="1">
        <f ca="1">IF(AND($A2344=0,$B2344=1),
    VLOOKUP(1,ChapterTable!$1:$1048576,MATCH("최종"&amp;SUBSTITUTE(SUBSTITUTE(E$1,"standard",""),"|Float",""),ChapterTable!$1:$1,0),0)*ChapterTable!$P$17,
  IF(AND($A2344=0,$B2344=0),
    E2345,
  IF($B2344=0,
    VLOOKUP($A2344,ChapterTable!$1:$1048576,MATCH("최종"&amp;SUBSTITUTE(SUBSTITUTE(E$1,"standard",""),"|Float",""),ChapterTable!$1:$1,0),0),
  IF($B2344=1,
    IF($L2344=FALSE,
      VLOOKUP($A2344,ChapterTable!$1:$1048576,MATCH("최종"&amp;SUBSTITUTE(SUBSTITUTE(E$1,"standard",""),"|Float",""),ChapterTable!$1:$1,0),0),
      VLOOKUP($A2344-ChapterTable!$P$11,ChapterTable!$1:$1048576,MATCH("최종"&amp;SUBSTITUTE(SUBSTITUTE(E$1,"standard",""),"|Float",""),ChapterTable!$1:$1,0),0)*ChapterTable!$P$14
    ),
  OFFSET(E2344,-$B2344+IF($L2344,1,0),0)*IF($B2344&gt;OFFSET($B2344,1,0),ChapterTable!$R$17,1)*
    (VLOOKUP(SUBSTITUTE(SUBSTITUTE(E$1,"standard",""),"|Float","")&amp;IF(OR($L2344=TRUE,$A2344=0,MOD($A2344,ChapterTable!$R$20)&lt;&gt;0),"","보스")&amp;"인게임누적곱배수",ChapterTable!$R:$S,2,0)^C2344
    +VLOOKUP(SUBSTITUTE(SUBSTITUTE(E$1,"standard",""),"|Float","")&amp;IF(OR($L2344=TRUE,$A2344=0,MOD($A2344,ChapterTable!$R$20)&lt;&gt;0),"","보스")&amp;"인게임누적합배수",ChapterTable!$R:$S,2,0)*C2344)
  )
  )
  )
)</f>
        <v>1548738.3220345972</v>
      </c>
      <c r="F2344" s="1">
        <f ca="1">IF(AND($A2344=0,$B2344=1),
    VLOOKUP(1,ChapterTable!$1:$1048576,MATCH("최종"&amp;SUBSTITUTE(SUBSTITUTE(F$1,"standard",""),"|Float",""),ChapterTable!$1:$1,0),0)*ChapterTable!$P$17,
  IF(AND($A2344=0,$B2344=0),
    F2345,
  IF($B2344=0,
    VLOOKUP($A2344,ChapterTable!$1:$1048576,MATCH("최종"&amp;SUBSTITUTE(SUBSTITUTE(F$1,"standard",""),"|Float",""),ChapterTable!$1:$1,0),0),
  IF($B2344=1,
    IF($L2344=FALSE,
      VLOOKUP($A2344,ChapterTable!$1:$1048576,MATCH("최종"&amp;SUBSTITUTE(SUBSTITUTE(F$1,"standard",""),"|Float",""),ChapterTable!$1:$1,0),0),
      VLOOKUP($A2344-ChapterTable!$P$11,ChapterTable!$1:$1048576,MATCH("최종"&amp;SUBSTITUTE(SUBSTITUTE(F$1,"standard",""),"|Float",""),ChapterTable!$1:$1,0),0)*ChapterTable!$P$14
    ),
  OFFSET(F2344,-$B2344+IF($L2344,1,0),0)*
    (VLOOKUP(SUBSTITUTE(SUBSTITUTE(F$1,"standard",""),"|Float","")&amp;IF(OR($L2344=TRUE,$A2344=0,MOD($A2344,ChapterTable!$R$20)&lt;&gt;0),"","보스")&amp;"인게임누적곱배수",ChapterTable!$R:$S,2,0)^D2344
    +VLOOKUP(SUBSTITUTE(SUBSTITUTE(F$1,"standard",""),"|Float","")&amp;IF(OR($L2344=TRUE,$A2344=0,MOD($A2344,ChapterTable!$R$20)&lt;&gt;0),"","보스")&amp;"인게임누적합배수",ChapterTable!$R:$S,2,0)*D2344)
  )
  )
  )
)</f>
        <v>645307.63418108225</v>
      </c>
      <c r="G2344" t="s">
        <v>715</v>
      </c>
      <c r="J2344" t="str">
        <f>IF(ISBLANK(I2344),"",
IFERROR(VLOOKUP(I2344,[1]StringTable!$1:$1048576,MATCH("kor|String",[1]StringTable!$1:$1,0),0),
"스트링없음"))</f>
        <v/>
      </c>
      <c r="L2344" t="b">
        <v>1</v>
      </c>
      <c r="N2344" t="str">
        <f>IF(ISBLANK(M2344),"",IF(ISERROR(VLOOKUP(M2344,MapTable!$A:$A,1,0)),"맵없음",""))</f>
        <v/>
      </c>
      <c r="O2344">
        <f t="shared" si="262"/>
        <v>1</v>
      </c>
      <c r="Q2344">
        <f t="shared" si="263"/>
        <v>1</v>
      </c>
      <c r="R2344" t="b">
        <f t="shared" ca="1" si="264"/>
        <v>1</v>
      </c>
      <c r="T2344" t="b">
        <f t="shared" ca="1" si="265"/>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268"/>
        <v>1</v>
      </c>
      <c r="AJ2344">
        <f t="shared" si="266"/>
        <v>1</v>
      </c>
      <c r="AK2344">
        <f t="shared" si="267"/>
        <v>1</v>
      </c>
      <c r="AL2344">
        <f t="shared" si="269"/>
        <v>10</v>
      </c>
    </row>
    <row r="2345" spans="1:38" hidden="1" x14ac:dyDescent="0.3">
      <c r="A2345">
        <v>25</v>
      </c>
      <c r="B2345">
        <v>4</v>
      </c>
      <c r="C2345">
        <f>IF(OR($L2345=TRUE,$A2345=0,MOD($A2345,ChapterTable!$R$20)&lt;&gt;0),
MAX(0,INT(($B2345+ChapterTable!$P$26+VLOOKUP(SUBSTITUTE(C$1,"성장단계","")&amp;"단계오프셋",ChapterTable!$R:$S,2,0))/ChapterTable!$P$23)),
MAX(0,INT(($B2345+ChapterTable!$R$26+VLOOKUP(SUBSTITUTE(C$1,"성장단계","")&amp;"보스단계오프셋",ChapterTable!$R:$S,2,0))/ChapterTable!$R$23)))</f>
        <v>0</v>
      </c>
      <c r="D2345">
        <f>IF(OR($L2345=TRUE,$A2345=0,MOD($A2345,ChapterTable!$R$20)&lt;&gt;0),
MAX(0,INT(($B2345+ChapterTable!$P$26+VLOOKUP(SUBSTITUTE(D$1,"성장단계","")&amp;"단계오프셋",ChapterTable!$R:$S,2,0))/ChapterTable!$P$23)),
MAX(0,INT(($B2345+ChapterTable!$R$26+VLOOKUP(SUBSTITUTE(D$1,"성장단계","")&amp;"보스단계오프셋",ChapterTable!$R:$S,2,0))/ChapterTable!$R$23)))</f>
        <v>0</v>
      </c>
      <c r="E2345" s="1">
        <f ca="1">IF(AND($A2345=0,$B2345=1),
    VLOOKUP(1,ChapterTable!$1:$1048576,MATCH("최종"&amp;SUBSTITUTE(SUBSTITUTE(E$1,"standard",""),"|Float",""),ChapterTable!$1:$1,0),0)*ChapterTable!$P$17,
  IF(AND($A2345=0,$B2345=0),
    E2346,
  IF($B2345=0,
    VLOOKUP($A2345,ChapterTable!$1:$1048576,MATCH("최종"&amp;SUBSTITUTE(SUBSTITUTE(E$1,"standard",""),"|Float",""),ChapterTable!$1:$1,0),0),
  IF($B2345=1,
    IF($L2345=FALSE,
      VLOOKUP($A2345,ChapterTable!$1:$1048576,MATCH("최종"&amp;SUBSTITUTE(SUBSTITUTE(E$1,"standard",""),"|Float",""),ChapterTable!$1:$1,0),0),
      VLOOKUP($A2345-ChapterTable!$P$11,ChapterTable!$1:$1048576,MATCH("최종"&amp;SUBSTITUTE(SUBSTITUTE(E$1,"standard",""),"|Float",""),ChapterTable!$1:$1,0),0)*ChapterTable!$P$14
    ),
  OFFSET(E2345,-$B2345+IF($L2345,1,0),0)*IF($B2345&gt;OFFSET($B2345,1,0),ChapterTable!$R$17,1)*
    (VLOOKUP(SUBSTITUTE(SUBSTITUTE(E$1,"standard",""),"|Float","")&amp;IF(OR($L2345=TRUE,$A2345=0,MOD($A2345,ChapterTable!$R$20)&lt;&gt;0),"","보스")&amp;"인게임누적곱배수",ChapterTable!$R:$S,2,0)^C2345
    +VLOOKUP(SUBSTITUTE(SUBSTITUTE(E$1,"standard",""),"|Float","")&amp;IF(OR($L2345=TRUE,$A2345=0,MOD($A2345,ChapterTable!$R$20)&lt;&gt;0),"","보스")&amp;"인게임누적합배수",ChapterTable!$R:$S,2,0)*C2345)
  )
  )
  )
)</f>
        <v>1548738.3220345972</v>
      </c>
      <c r="F2345" s="1">
        <f ca="1">IF(AND($A2345=0,$B2345=1),
    VLOOKUP(1,ChapterTable!$1:$1048576,MATCH("최종"&amp;SUBSTITUTE(SUBSTITUTE(F$1,"standard",""),"|Float",""),ChapterTable!$1:$1,0),0)*ChapterTable!$P$17,
  IF(AND($A2345=0,$B2345=0),
    F2346,
  IF($B2345=0,
    VLOOKUP($A2345,ChapterTable!$1:$1048576,MATCH("최종"&amp;SUBSTITUTE(SUBSTITUTE(F$1,"standard",""),"|Float",""),ChapterTable!$1:$1,0),0),
  IF($B2345=1,
    IF($L2345=FALSE,
      VLOOKUP($A2345,ChapterTable!$1:$1048576,MATCH("최종"&amp;SUBSTITUTE(SUBSTITUTE(F$1,"standard",""),"|Float",""),ChapterTable!$1:$1,0),0),
      VLOOKUP($A2345-ChapterTable!$P$11,ChapterTable!$1:$1048576,MATCH("최종"&amp;SUBSTITUTE(SUBSTITUTE(F$1,"standard",""),"|Float",""),ChapterTable!$1:$1,0),0)*ChapterTable!$P$14
    ),
  OFFSET(F2345,-$B2345+IF($L2345,1,0),0)*
    (VLOOKUP(SUBSTITUTE(SUBSTITUTE(F$1,"standard",""),"|Float","")&amp;IF(OR($L2345=TRUE,$A2345=0,MOD($A2345,ChapterTable!$R$20)&lt;&gt;0),"","보스")&amp;"인게임누적곱배수",ChapterTable!$R:$S,2,0)^D2345
    +VLOOKUP(SUBSTITUTE(SUBSTITUTE(F$1,"standard",""),"|Float","")&amp;IF(OR($L2345=TRUE,$A2345=0,MOD($A2345,ChapterTable!$R$20)&lt;&gt;0),"","보스")&amp;"인게임누적합배수",ChapterTable!$R:$S,2,0)*D2345)
  )
  )
  )
)</f>
        <v>645307.63418108225</v>
      </c>
      <c r="G2345" t="s">
        <v>715</v>
      </c>
      <c r="J2345" t="str">
        <f>IF(ISBLANK(I2345),"",
IFERROR(VLOOKUP(I2345,[1]StringTable!$1:$1048576,MATCH("kor|String",[1]StringTable!$1:$1,0),0),
"스트링없음"))</f>
        <v/>
      </c>
      <c r="L2345" t="b">
        <v>1</v>
      </c>
      <c r="N2345" t="str">
        <f>IF(ISBLANK(M2345),"",IF(ISERROR(VLOOKUP(M2345,MapTable!$A:$A,1,0)),"맵없음",""))</f>
        <v/>
      </c>
      <c r="O2345">
        <f t="shared" si="262"/>
        <v>1</v>
      </c>
      <c r="Q2345">
        <f t="shared" si="263"/>
        <v>1</v>
      </c>
      <c r="R2345" t="b">
        <f t="shared" ca="1" si="264"/>
        <v>1</v>
      </c>
      <c r="T2345" t="b">
        <f t="shared" ca="1" si="265"/>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268"/>
        <v>1</v>
      </c>
      <c r="AJ2345">
        <f t="shared" si="266"/>
        <v>1</v>
      </c>
      <c r="AK2345">
        <f t="shared" si="267"/>
        <v>1</v>
      </c>
      <c r="AL2345">
        <f t="shared" si="269"/>
        <v>10</v>
      </c>
    </row>
    <row r="2346" spans="1:38" hidden="1" x14ac:dyDescent="0.3">
      <c r="A2346">
        <v>25</v>
      </c>
      <c r="B2346">
        <v>5</v>
      </c>
      <c r="C2346">
        <f>IF(OR($L2346=TRUE,$A2346=0,MOD($A2346,ChapterTable!$R$20)&lt;&gt;0),
MAX(0,INT(($B2346+ChapterTable!$P$26+VLOOKUP(SUBSTITUTE(C$1,"성장단계","")&amp;"단계오프셋",ChapterTable!$R:$S,2,0))/ChapterTable!$P$23)),
MAX(0,INT(($B2346+ChapterTable!$R$26+VLOOKUP(SUBSTITUTE(C$1,"성장단계","")&amp;"보스단계오프셋",ChapterTable!$R:$S,2,0))/ChapterTable!$R$23)))</f>
        <v>0</v>
      </c>
      <c r="D2346">
        <f>IF(OR($L2346=TRUE,$A2346=0,MOD($A2346,ChapterTable!$R$20)&lt;&gt;0),
MAX(0,INT(($B2346+ChapterTable!$P$26+VLOOKUP(SUBSTITUTE(D$1,"성장단계","")&amp;"단계오프셋",ChapterTable!$R:$S,2,0))/ChapterTable!$P$23)),
MAX(0,INT(($B2346+ChapterTable!$R$26+VLOOKUP(SUBSTITUTE(D$1,"성장단계","")&amp;"보스단계오프셋",ChapterTable!$R:$S,2,0))/ChapterTable!$R$23)))</f>
        <v>0</v>
      </c>
      <c r="E2346" s="1">
        <f ca="1">IF(AND($A2346=0,$B2346=1),
    VLOOKUP(1,ChapterTable!$1:$1048576,MATCH("최종"&amp;SUBSTITUTE(SUBSTITUTE(E$1,"standard",""),"|Float",""),ChapterTable!$1:$1,0),0)*ChapterTable!$P$17,
  IF(AND($A2346=0,$B2346=0),
    E2347,
  IF($B2346=0,
    VLOOKUP($A2346,ChapterTable!$1:$1048576,MATCH("최종"&amp;SUBSTITUTE(SUBSTITUTE(E$1,"standard",""),"|Float",""),ChapterTable!$1:$1,0),0),
  IF($B2346=1,
    IF($L2346=FALSE,
      VLOOKUP($A2346,ChapterTable!$1:$1048576,MATCH("최종"&amp;SUBSTITUTE(SUBSTITUTE(E$1,"standard",""),"|Float",""),ChapterTable!$1:$1,0),0),
      VLOOKUP($A2346-ChapterTable!$P$11,ChapterTable!$1:$1048576,MATCH("최종"&amp;SUBSTITUTE(SUBSTITUTE(E$1,"standard",""),"|Float",""),ChapterTable!$1:$1,0),0)*ChapterTable!$P$14
    ),
  OFFSET(E2346,-$B2346+IF($L2346,1,0),0)*IF($B2346&gt;OFFSET($B2346,1,0),ChapterTable!$R$17,1)*
    (VLOOKUP(SUBSTITUTE(SUBSTITUTE(E$1,"standard",""),"|Float","")&amp;IF(OR($L2346=TRUE,$A2346=0,MOD($A2346,ChapterTable!$R$20)&lt;&gt;0),"","보스")&amp;"인게임누적곱배수",ChapterTable!$R:$S,2,0)^C2346
    +VLOOKUP(SUBSTITUTE(SUBSTITUTE(E$1,"standard",""),"|Float","")&amp;IF(OR($L2346=TRUE,$A2346=0,MOD($A2346,ChapterTable!$R$20)&lt;&gt;0),"","보스")&amp;"인게임누적합배수",ChapterTable!$R:$S,2,0)*C2346)
  )
  )
  )
)</f>
        <v>1548738.3220345972</v>
      </c>
      <c r="F2346" s="1">
        <f ca="1">IF(AND($A2346=0,$B2346=1),
    VLOOKUP(1,ChapterTable!$1:$1048576,MATCH("최종"&amp;SUBSTITUTE(SUBSTITUTE(F$1,"standard",""),"|Float",""),ChapterTable!$1:$1,0),0)*ChapterTable!$P$17,
  IF(AND($A2346=0,$B2346=0),
    F2347,
  IF($B2346=0,
    VLOOKUP($A2346,ChapterTable!$1:$1048576,MATCH("최종"&amp;SUBSTITUTE(SUBSTITUTE(F$1,"standard",""),"|Float",""),ChapterTable!$1:$1,0),0),
  IF($B2346=1,
    IF($L2346=FALSE,
      VLOOKUP($A2346,ChapterTable!$1:$1048576,MATCH("최종"&amp;SUBSTITUTE(SUBSTITUTE(F$1,"standard",""),"|Float",""),ChapterTable!$1:$1,0),0),
      VLOOKUP($A2346-ChapterTable!$P$11,ChapterTable!$1:$1048576,MATCH("최종"&amp;SUBSTITUTE(SUBSTITUTE(F$1,"standard",""),"|Float",""),ChapterTable!$1:$1,0),0)*ChapterTable!$P$14
    ),
  OFFSET(F2346,-$B2346+IF($L2346,1,0),0)*
    (VLOOKUP(SUBSTITUTE(SUBSTITUTE(F$1,"standard",""),"|Float","")&amp;IF(OR($L2346=TRUE,$A2346=0,MOD($A2346,ChapterTable!$R$20)&lt;&gt;0),"","보스")&amp;"인게임누적곱배수",ChapterTable!$R:$S,2,0)^D2346
    +VLOOKUP(SUBSTITUTE(SUBSTITUTE(F$1,"standard",""),"|Float","")&amp;IF(OR($L2346=TRUE,$A2346=0,MOD($A2346,ChapterTable!$R$20)&lt;&gt;0),"","보스")&amp;"인게임누적합배수",ChapterTable!$R:$S,2,0)*D2346)
  )
  )
  )
)</f>
        <v>645307.63418108225</v>
      </c>
      <c r="G2346" t="s">
        <v>715</v>
      </c>
      <c r="J2346" t="str">
        <f>IF(ISBLANK(I2346),"",
IFERROR(VLOOKUP(I2346,[1]StringTable!$1:$1048576,MATCH("kor|String",[1]StringTable!$1:$1,0),0),
"스트링없음"))</f>
        <v/>
      </c>
      <c r="L2346" t="b">
        <v>1</v>
      </c>
      <c r="N2346" t="str">
        <f>IF(ISBLANK(M2346),"",IF(ISERROR(VLOOKUP(M2346,MapTable!$A:$A,1,0)),"맵없음",""))</f>
        <v/>
      </c>
      <c r="O2346">
        <f t="shared" si="262"/>
        <v>11</v>
      </c>
      <c r="Q2346">
        <f t="shared" si="263"/>
        <v>11</v>
      </c>
      <c r="R2346" t="b">
        <f t="shared" ca="1" si="264"/>
        <v>1</v>
      </c>
      <c r="T2346" t="b">
        <f t="shared" ca="1" si="265"/>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268"/>
        <v>1</v>
      </c>
      <c r="AJ2346">
        <f t="shared" si="266"/>
        <v>1</v>
      </c>
      <c r="AK2346">
        <f t="shared" si="267"/>
        <v>1</v>
      </c>
      <c r="AL2346">
        <f t="shared" si="269"/>
        <v>10</v>
      </c>
    </row>
    <row r="2347" spans="1:38" hidden="1" x14ac:dyDescent="0.3">
      <c r="A2347">
        <v>25</v>
      </c>
      <c r="B2347">
        <v>6</v>
      </c>
      <c r="C2347">
        <f>IF(OR($L2347=TRUE,$A2347=0,MOD($A2347,ChapterTable!$R$20)&lt;&gt;0),
MAX(0,INT(($B2347+ChapterTable!$P$26+VLOOKUP(SUBSTITUTE(C$1,"성장단계","")&amp;"단계오프셋",ChapterTable!$R:$S,2,0))/ChapterTable!$P$23)),
MAX(0,INT(($B2347+ChapterTable!$R$26+VLOOKUP(SUBSTITUTE(C$1,"성장단계","")&amp;"보스단계오프셋",ChapterTable!$R:$S,2,0))/ChapterTable!$R$23)))</f>
        <v>1</v>
      </c>
      <c r="D2347">
        <f>IF(OR($L2347=TRUE,$A2347=0,MOD($A2347,ChapterTable!$R$20)&lt;&gt;0),
MAX(0,INT(($B2347+ChapterTable!$P$26+VLOOKUP(SUBSTITUTE(D$1,"성장단계","")&amp;"단계오프셋",ChapterTable!$R:$S,2,0))/ChapterTable!$P$23)),
MAX(0,INT(($B2347+ChapterTable!$R$26+VLOOKUP(SUBSTITUTE(D$1,"성장단계","")&amp;"보스단계오프셋",ChapterTable!$R:$S,2,0))/ChapterTable!$R$23)))</f>
        <v>0</v>
      </c>
      <c r="E2347" s="1">
        <f ca="1">IF(AND($A2347=0,$B2347=1),
    VLOOKUP(1,ChapterTable!$1:$1048576,MATCH("최종"&amp;SUBSTITUTE(SUBSTITUTE(E$1,"standard",""),"|Float",""),ChapterTable!$1:$1,0),0)*ChapterTable!$P$17,
  IF(AND($A2347=0,$B2347=0),
    E2348,
  IF($B2347=0,
    VLOOKUP($A2347,ChapterTable!$1:$1048576,MATCH("최종"&amp;SUBSTITUTE(SUBSTITUTE(E$1,"standard",""),"|Float",""),ChapterTable!$1:$1,0),0),
  IF($B2347=1,
    IF($L2347=FALSE,
      VLOOKUP($A2347,ChapterTable!$1:$1048576,MATCH("최종"&amp;SUBSTITUTE(SUBSTITUTE(E$1,"standard",""),"|Float",""),ChapterTable!$1:$1,0),0),
      VLOOKUP($A2347-ChapterTable!$P$11,ChapterTable!$1:$1048576,MATCH("최종"&amp;SUBSTITUTE(SUBSTITUTE(E$1,"standard",""),"|Float",""),ChapterTable!$1:$1,0),0)*ChapterTable!$P$14
    ),
  OFFSET(E2347,-$B2347+IF($L2347,1,0),0)*IF($B2347&gt;OFFSET($B2347,1,0),ChapterTable!$R$17,1)*
    (VLOOKUP(SUBSTITUTE(SUBSTITUTE(E$1,"standard",""),"|Float","")&amp;IF(OR($L2347=TRUE,$A2347=0,MOD($A2347,ChapterTable!$R$20)&lt;&gt;0),"","보스")&amp;"인게임누적곱배수",ChapterTable!$R:$S,2,0)^C2347
    +VLOOKUP(SUBSTITUTE(SUBSTITUTE(E$1,"standard",""),"|Float","")&amp;IF(OR($L2347=TRUE,$A2347=0,MOD($A2347,ChapterTable!$R$20)&lt;&gt;0),"","보스")&amp;"인게임누적합배수",ChapterTable!$R:$S,2,0)*C2347)
  )
  )
  )
)</f>
        <v>1858485.9864415166</v>
      </c>
      <c r="F2347" s="1">
        <f ca="1">IF(AND($A2347=0,$B2347=1),
    VLOOKUP(1,ChapterTable!$1:$1048576,MATCH("최종"&amp;SUBSTITUTE(SUBSTITUTE(F$1,"standard",""),"|Float",""),ChapterTable!$1:$1,0),0)*ChapterTable!$P$17,
  IF(AND($A2347=0,$B2347=0),
    F2348,
  IF($B2347=0,
    VLOOKUP($A2347,ChapterTable!$1:$1048576,MATCH("최종"&amp;SUBSTITUTE(SUBSTITUTE(F$1,"standard",""),"|Float",""),ChapterTable!$1:$1,0),0),
  IF($B2347=1,
    IF($L2347=FALSE,
      VLOOKUP($A2347,ChapterTable!$1:$1048576,MATCH("최종"&amp;SUBSTITUTE(SUBSTITUTE(F$1,"standard",""),"|Float",""),ChapterTable!$1:$1,0),0),
      VLOOKUP($A2347-ChapterTable!$P$11,ChapterTable!$1:$1048576,MATCH("최종"&amp;SUBSTITUTE(SUBSTITUTE(F$1,"standard",""),"|Float",""),ChapterTable!$1:$1,0),0)*ChapterTable!$P$14
    ),
  OFFSET(F2347,-$B2347+IF($L2347,1,0),0)*
    (VLOOKUP(SUBSTITUTE(SUBSTITUTE(F$1,"standard",""),"|Float","")&amp;IF(OR($L2347=TRUE,$A2347=0,MOD($A2347,ChapterTable!$R$20)&lt;&gt;0),"","보스")&amp;"인게임누적곱배수",ChapterTable!$R:$S,2,0)^D2347
    +VLOOKUP(SUBSTITUTE(SUBSTITUTE(F$1,"standard",""),"|Float","")&amp;IF(OR($L2347=TRUE,$A2347=0,MOD($A2347,ChapterTable!$R$20)&lt;&gt;0),"","보스")&amp;"인게임누적합배수",ChapterTable!$R:$S,2,0)*D2347)
  )
  )
  )
)</f>
        <v>645307.63418108225</v>
      </c>
      <c r="G2347" t="s">
        <v>715</v>
      </c>
      <c r="J2347" t="str">
        <f>IF(ISBLANK(I2347),"",
IFERROR(VLOOKUP(I2347,[1]StringTable!$1:$1048576,MATCH("kor|String",[1]StringTable!$1:$1,0),0),
"스트링없음"))</f>
        <v/>
      </c>
      <c r="L2347" t="b">
        <v>1</v>
      </c>
      <c r="N2347" t="str">
        <f>IF(ISBLANK(M2347),"",IF(ISERROR(VLOOKUP(M2347,MapTable!$A:$A,1,0)),"맵없음",""))</f>
        <v/>
      </c>
      <c r="O2347">
        <f t="shared" si="262"/>
        <v>1</v>
      </c>
      <c r="Q2347">
        <f t="shared" si="263"/>
        <v>1</v>
      </c>
      <c r="R2347" t="b">
        <f t="shared" ca="1" si="264"/>
        <v>1</v>
      </c>
      <c r="T2347" t="b">
        <f t="shared" ca="1" si="265"/>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268"/>
        <v>1</v>
      </c>
      <c r="AJ2347">
        <f t="shared" si="266"/>
        <v>1</v>
      </c>
      <c r="AK2347">
        <f t="shared" si="267"/>
        <v>1</v>
      </c>
      <c r="AL2347">
        <f t="shared" si="269"/>
        <v>10</v>
      </c>
    </row>
    <row r="2348" spans="1:38" hidden="1" x14ac:dyDescent="0.3">
      <c r="A2348">
        <v>25</v>
      </c>
      <c r="B2348">
        <v>7</v>
      </c>
      <c r="C2348">
        <f>IF(OR($L2348=TRUE,$A2348=0,MOD($A2348,ChapterTable!$R$20)&lt;&gt;0),
MAX(0,INT(($B2348+ChapterTable!$P$26+VLOOKUP(SUBSTITUTE(C$1,"성장단계","")&amp;"단계오프셋",ChapterTable!$R:$S,2,0))/ChapterTable!$P$23)),
MAX(0,INT(($B2348+ChapterTable!$R$26+VLOOKUP(SUBSTITUTE(C$1,"성장단계","")&amp;"보스단계오프셋",ChapterTable!$R:$S,2,0))/ChapterTable!$R$23)))</f>
        <v>1</v>
      </c>
      <c r="D2348">
        <f>IF(OR($L2348=TRUE,$A2348=0,MOD($A2348,ChapterTable!$R$20)&lt;&gt;0),
MAX(0,INT(($B2348+ChapterTable!$P$26+VLOOKUP(SUBSTITUTE(D$1,"성장단계","")&amp;"단계오프셋",ChapterTable!$R:$S,2,0))/ChapterTable!$P$23)),
MAX(0,INT(($B2348+ChapterTable!$R$26+VLOOKUP(SUBSTITUTE(D$1,"성장단계","")&amp;"보스단계오프셋",ChapterTable!$R:$S,2,0))/ChapterTable!$R$23)))</f>
        <v>0</v>
      </c>
      <c r="E2348" s="1">
        <f ca="1">IF(AND($A2348=0,$B2348=1),
    VLOOKUP(1,ChapterTable!$1:$1048576,MATCH("최종"&amp;SUBSTITUTE(SUBSTITUTE(E$1,"standard",""),"|Float",""),ChapterTable!$1:$1,0),0)*ChapterTable!$P$17,
  IF(AND($A2348=0,$B2348=0),
    E2349,
  IF($B2348=0,
    VLOOKUP($A2348,ChapterTable!$1:$1048576,MATCH("최종"&amp;SUBSTITUTE(SUBSTITUTE(E$1,"standard",""),"|Float",""),ChapterTable!$1:$1,0),0),
  IF($B2348=1,
    IF($L2348=FALSE,
      VLOOKUP($A2348,ChapterTable!$1:$1048576,MATCH("최종"&amp;SUBSTITUTE(SUBSTITUTE(E$1,"standard",""),"|Float",""),ChapterTable!$1:$1,0),0),
      VLOOKUP($A2348-ChapterTable!$P$11,ChapterTable!$1:$1048576,MATCH("최종"&amp;SUBSTITUTE(SUBSTITUTE(E$1,"standard",""),"|Float",""),ChapterTable!$1:$1,0),0)*ChapterTable!$P$14
    ),
  OFFSET(E2348,-$B2348+IF($L2348,1,0),0)*IF($B2348&gt;OFFSET($B2348,1,0),ChapterTable!$R$17,1)*
    (VLOOKUP(SUBSTITUTE(SUBSTITUTE(E$1,"standard",""),"|Float","")&amp;IF(OR($L2348=TRUE,$A2348=0,MOD($A2348,ChapterTable!$R$20)&lt;&gt;0),"","보스")&amp;"인게임누적곱배수",ChapterTable!$R:$S,2,0)^C2348
    +VLOOKUP(SUBSTITUTE(SUBSTITUTE(E$1,"standard",""),"|Float","")&amp;IF(OR($L2348=TRUE,$A2348=0,MOD($A2348,ChapterTable!$R$20)&lt;&gt;0),"","보스")&amp;"인게임누적합배수",ChapterTable!$R:$S,2,0)*C2348)
  )
  )
  )
)</f>
        <v>1858485.9864415166</v>
      </c>
      <c r="F2348" s="1">
        <f ca="1">IF(AND($A2348=0,$B2348=1),
    VLOOKUP(1,ChapterTable!$1:$1048576,MATCH("최종"&amp;SUBSTITUTE(SUBSTITUTE(F$1,"standard",""),"|Float",""),ChapterTable!$1:$1,0),0)*ChapterTable!$P$17,
  IF(AND($A2348=0,$B2348=0),
    F2349,
  IF($B2348=0,
    VLOOKUP($A2348,ChapterTable!$1:$1048576,MATCH("최종"&amp;SUBSTITUTE(SUBSTITUTE(F$1,"standard",""),"|Float",""),ChapterTable!$1:$1,0),0),
  IF($B2348=1,
    IF($L2348=FALSE,
      VLOOKUP($A2348,ChapterTable!$1:$1048576,MATCH("최종"&amp;SUBSTITUTE(SUBSTITUTE(F$1,"standard",""),"|Float",""),ChapterTable!$1:$1,0),0),
      VLOOKUP($A2348-ChapterTable!$P$11,ChapterTable!$1:$1048576,MATCH("최종"&amp;SUBSTITUTE(SUBSTITUTE(F$1,"standard",""),"|Float",""),ChapterTable!$1:$1,0),0)*ChapterTable!$P$14
    ),
  OFFSET(F2348,-$B2348+IF($L2348,1,0),0)*
    (VLOOKUP(SUBSTITUTE(SUBSTITUTE(F$1,"standard",""),"|Float","")&amp;IF(OR($L2348=TRUE,$A2348=0,MOD($A2348,ChapterTable!$R$20)&lt;&gt;0),"","보스")&amp;"인게임누적곱배수",ChapterTable!$R:$S,2,0)^D2348
    +VLOOKUP(SUBSTITUTE(SUBSTITUTE(F$1,"standard",""),"|Float","")&amp;IF(OR($L2348=TRUE,$A2348=0,MOD($A2348,ChapterTable!$R$20)&lt;&gt;0),"","보스")&amp;"인게임누적합배수",ChapterTable!$R:$S,2,0)*D2348)
  )
  )
  )
)</f>
        <v>645307.63418108225</v>
      </c>
      <c r="G2348" t="s">
        <v>715</v>
      </c>
      <c r="J2348" t="str">
        <f>IF(ISBLANK(I2348),"",
IFERROR(VLOOKUP(I2348,[1]StringTable!$1:$1048576,MATCH("kor|String",[1]StringTable!$1:$1,0),0),
"스트링없음"))</f>
        <v/>
      </c>
      <c r="L2348" t="b">
        <v>1</v>
      </c>
      <c r="N2348" t="str">
        <f>IF(ISBLANK(M2348),"",IF(ISERROR(VLOOKUP(M2348,MapTable!$A:$A,1,0)),"맵없음",""))</f>
        <v/>
      </c>
      <c r="O2348">
        <f t="shared" si="262"/>
        <v>1</v>
      </c>
      <c r="Q2348">
        <f t="shared" si="263"/>
        <v>1</v>
      </c>
      <c r="R2348" t="b">
        <f t="shared" ca="1" si="264"/>
        <v>1</v>
      </c>
      <c r="T2348" t="b">
        <f t="shared" ca="1" si="265"/>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268"/>
        <v>1</v>
      </c>
      <c r="AJ2348">
        <f t="shared" si="266"/>
        <v>1</v>
      </c>
      <c r="AK2348">
        <f t="shared" si="267"/>
        <v>1</v>
      </c>
      <c r="AL2348">
        <f t="shared" si="269"/>
        <v>10</v>
      </c>
    </row>
    <row r="2349" spans="1:38" hidden="1" x14ac:dyDescent="0.3">
      <c r="A2349">
        <v>25</v>
      </c>
      <c r="B2349">
        <v>8</v>
      </c>
      <c r="C2349">
        <f>IF(OR($L2349=TRUE,$A2349=0,MOD($A2349,ChapterTable!$R$20)&lt;&gt;0),
MAX(0,INT(($B2349+ChapterTable!$P$26+VLOOKUP(SUBSTITUTE(C$1,"성장단계","")&amp;"단계오프셋",ChapterTable!$R:$S,2,0))/ChapterTable!$P$23)),
MAX(0,INT(($B2349+ChapterTable!$R$26+VLOOKUP(SUBSTITUTE(C$1,"성장단계","")&amp;"보스단계오프셋",ChapterTable!$R:$S,2,0))/ChapterTable!$R$23)))</f>
        <v>1</v>
      </c>
      <c r="D2349">
        <f>IF(OR($L2349=TRUE,$A2349=0,MOD($A2349,ChapterTable!$R$20)&lt;&gt;0),
MAX(0,INT(($B2349+ChapterTable!$P$26+VLOOKUP(SUBSTITUTE(D$1,"성장단계","")&amp;"단계오프셋",ChapterTable!$R:$S,2,0))/ChapterTable!$P$23)),
MAX(0,INT(($B2349+ChapterTable!$R$26+VLOOKUP(SUBSTITUTE(D$1,"성장단계","")&amp;"보스단계오프셋",ChapterTable!$R:$S,2,0))/ChapterTable!$R$23)))</f>
        <v>0</v>
      </c>
      <c r="E2349" s="1">
        <f ca="1">IF(AND($A2349=0,$B2349=1),
    VLOOKUP(1,ChapterTable!$1:$1048576,MATCH("최종"&amp;SUBSTITUTE(SUBSTITUTE(E$1,"standard",""),"|Float",""),ChapterTable!$1:$1,0),0)*ChapterTable!$P$17,
  IF(AND($A2349=0,$B2349=0),
    E2350,
  IF($B2349=0,
    VLOOKUP($A2349,ChapterTable!$1:$1048576,MATCH("최종"&amp;SUBSTITUTE(SUBSTITUTE(E$1,"standard",""),"|Float",""),ChapterTable!$1:$1,0),0),
  IF($B2349=1,
    IF($L2349=FALSE,
      VLOOKUP($A2349,ChapterTable!$1:$1048576,MATCH("최종"&amp;SUBSTITUTE(SUBSTITUTE(E$1,"standard",""),"|Float",""),ChapterTable!$1:$1,0),0),
      VLOOKUP($A2349-ChapterTable!$P$11,ChapterTable!$1:$1048576,MATCH("최종"&amp;SUBSTITUTE(SUBSTITUTE(E$1,"standard",""),"|Float",""),ChapterTable!$1:$1,0),0)*ChapterTable!$P$14
    ),
  OFFSET(E2349,-$B2349+IF($L2349,1,0),0)*IF($B2349&gt;OFFSET($B2349,1,0),ChapterTable!$R$17,1)*
    (VLOOKUP(SUBSTITUTE(SUBSTITUTE(E$1,"standard",""),"|Float","")&amp;IF(OR($L2349=TRUE,$A2349=0,MOD($A2349,ChapterTable!$R$20)&lt;&gt;0),"","보스")&amp;"인게임누적곱배수",ChapterTable!$R:$S,2,0)^C2349
    +VLOOKUP(SUBSTITUTE(SUBSTITUTE(E$1,"standard",""),"|Float","")&amp;IF(OR($L2349=TRUE,$A2349=0,MOD($A2349,ChapterTable!$R$20)&lt;&gt;0),"","보스")&amp;"인게임누적합배수",ChapterTable!$R:$S,2,0)*C2349)
  )
  )
  )
)</f>
        <v>1858485.9864415166</v>
      </c>
      <c r="F2349" s="1">
        <f ca="1">IF(AND($A2349=0,$B2349=1),
    VLOOKUP(1,ChapterTable!$1:$1048576,MATCH("최종"&amp;SUBSTITUTE(SUBSTITUTE(F$1,"standard",""),"|Float",""),ChapterTable!$1:$1,0),0)*ChapterTable!$P$17,
  IF(AND($A2349=0,$B2349=0),
    F2350,
  IF($B2349=0,
    VLOOKUP($A2349,ChapterTable!$1:$1048576,MATCH("최종"&amp;SUBSTITUTE(SUBSTITUTE(F$1,"standard",""),"|Float",""),ChapterTable!$1:$1,0),0),
  IF($B2349=1,
    IF($L2349=FALSE,
      VLOOKUP($A2349,ChapterTable!$1:$1048576,MATCH("최종"&amp;SUBSTITUTE(SUBSTITUTE(F$1,"standard",""),"|Float",""),ChapterTable!$1:$1,0),0),
      VLOOKUP($A2349-ChapterTable!$P$11,ChapterTable!$1:$1048576,MATCH("최종"&amp;SUBSTITUTE(SUBSTITUTE(F$1,"standard",""),"|Float",""),ChapterTable!$1:$1,0),0)*ChapterTable!$P$14
    ),
  OFFSET(F2349,-$B2349+IF($L2349,1,0),0)*
    (VLOOKUP(SUBSTITUTE(SUBSTITUTE(F$1,"standard",""),"|Float","")&amp;IF(OR($L2349=TRUE,$A2349=0,MOD($A2349,ChapterTable!$R$20)&lt;&gt;0),"","보스")&amp;"인게임누적곱배수",ChapterTable!$R:$S,2,0)^D2349
    +VLOOKUP(SUBSTITUTE(SUBSTITUTE(F$1,"standard",""),"|Float","")&amp;IF(OR($L2349=TRUE,$A2349=0,MOD($A2349,ChapterTable!$R$20)&lt;&gt;0),"","보스")&amp;"인게임누적합배수",ChapterTable!$R:$S,2,0)*D2349)
  )
  )
  )
)</f>
        <v>645307.63418108225</v>
      </c>
      <c r="G2349" t="s">
        <v>715</v>
      </c>
      <c r="J2349" t="str">
        <f>IF(ISBLANK(I2349),"",
IFERROR(VLOOKUP(I2349,[1]StringTable!$1:$1048576,MATCH("kor|String",[1]StringTable!$1:$1,0),0),
"스트링없음"))</f>
        <v/>
      </c>
      <c r="L2349" t="b">
        <v>1</v>
      </c>
      <c r="N2349" t="str">
        <f>IF(ISBLANK(M2349),"",IF(ISERROR(VLOOKUP(M2349,MapTable!$A:$A,1,0)),"맵없음",""))</f>
        <v/>
      </c>
      <c r="O2349">
        <f t="shared" si="262"/>
        <v>1</v>
      </c>
      <c r="Q2349">
        <f t="shared" si="263"/>
        <v>1</v>
      </c>
      <c r="R2349" t="b">
        <f t="shared" ca="1" si="264"/>
        <v>1</v>
      </c>
      <c r="T2349" t="b">
        <f t="shared" ca="1" si="265"/>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268"/>
        <v>1</v>
      </c>
      <c r="AJ2349">
        <f t="shared" si="266"/>
        <v>1</v>
      </c>
      <c r="AK2349">
        <f t="shared" si="267"/>
        <v>1</v>
      </c>
      <c r="AL2349">
        <f t="shared" si="269"/>
        <v>10</v>
      </c>
    </row>
    <row r="2350" spans="1:38" hidden="1" x14ac:dyDescent="0.3">
      <c r="A2350">
        <v>25</v>
      </c>
      <c r="B2350">
        <v>9</v>
      </c>
      <c r="C2350">
        <f>IF(OR($L2350=TRUE,$A2350=0,MOD($A2350,ChapterTable!$R$20)&lt;&gt;0),
MAX(0,INT(($B2350+ChapterTable!$P$26+VLOOKUP(SUBSTITUTE(C$1,"성장단계","")&amp;"단계오프셋",ChapterTable!$R:$S,2,0))/ChapterTable!$P$23)),
MAX(0,INT(($B2350+ChapterTable!$R$26+VLOOKUP(SUBSTITUTE(C$1,"성장단계","")&amp;"보스단계오프셋",ChapterTable!$R:$S,2,0))/ChapterTable!$R$23)))</f>
        <v>1</v>
      </c>
      <c r="D2350">
        <f>IF(OR($L2350=TRUE,$A2350=0,MOD($A2350,ChapterTable!$R$20)&lt;&gt;0),
MAX(0,INT(($B2350+ChapterTable!$P$26+VLOOKUP(SUBSTITUTE(D$1,"성장단계","")&amp;"단계오프셋",ChapterTable!$R:$S,2,0))/ChapterTable!$P$23)),
MAX(0,INT(($B2350+ChapterTable!$R$26+VLOOKUP(SUBSTITUTE(D$1,"성장단계","")&amp;"보스단계오프셋",ChapterTable!$R:$S,2,0))/ChapterTable!$R$23)))</f>
        <v>0</v>
      </c>
      <c r="E2350" s="1">
        <f ca="1">IF(AND($A2350=0,$B2350=1),
    VLOOKUP(1,ChapterTable!$1:$1048576,MATCH("최종"&amp;SUBSTITUTE(SUBSTITUTE(E$1,"standard",""),"|Float",""),ChapterTable!$1:$1,0),0)*ChapterTable!$P$17,
  IF(AND($A2350=0,$B2350=0),
    E2351,
  IF($B2350=0,
    VLOOKUP($A2350,ChapterTable!$1:$1048576,MATCH("최종"&amp;SUBSTITUTE(SUBSTITUTE(E$1,"standard",""),"|Float",""),ChapterTable!$1:$1,0),0),
  IF($B2350=1,
    IF($L2350=FALSE,
      VLOOKUP($A2350,ChapterTable!$1:$1048576,MATCH("최종"&amp;SUBSTITUTE(SUBSTITUTE(E$1,"standard",""),"|Float",""),ChapterTable!$1:$1,0),0),
      VLOOKUP($A2350-ChapterTable!$P$11,ChapterTable!$1:$1048576,MATCH("최종"&amp;SUBSTITUTE(SUBSTITUTE(E$1,"standard",""),"|Float",""),ChapterTable!$1:$1,0),0)*ChapterTable!$P$14
    ),
  OFFSET(E2350,-$B2350+IF($L2350,1,0),0)*IF($B2350&gt;OFFSET($B2350,1,0),ChapterTable!$R$17,1)*
    (VLOOKUP(SUBSTITUTE(SUBSTITUTE(E$1,"standard",""),"|Float","")&amp;IF(OR($L2350=TRUE,$A2350=0,MOD($A2350,ChapterTable!$R$20)&lt;&gt;0),"","보스")&amp;"인게임누적곱배수",ChapterTable!$R:$S,2,0)^C2350
    +VLOOKUP(SUBSTITUTE(SUBSTITUTE(E$1,"standard",""),"|Float","")&amp;IF(OR($L2350=TRUE,$A2350=0,MOD($A2350,ChapterTable!$R$20)&lt;&gt;0),"","보스")&amp;"인게임누적합배수",ChapterTable!$R:$S,2,0)*C2350)
  )
  )
  )
)</f>
        <v>1858485.9864415166</v>
      </c>
      <c r="F2350" s="1">
        <f ca="1">IF(AND($A2350=0,$B2350=1),
    VLOOKUP(1,ChapterTable!$1:$1048576,MATCH("최종"&amp;SUBSTITUTE(SUBSTITUTE(F$1,"standard",""),"|Float",""),ChapterTable!$1:$1,0),0)*ChapterTable!$P$17,
  IF(AND($A2350=0,$B2350=0),
    F2351,
  IF($B2350=0,
    VLOOKUP($A2350,ChapterTable!$1:$1048576,MATCH("최종"&amp;SUBSTITUTE(SUBSTITUTE(F$1,"standard",""),"|Float",""),ChapterTable!$1:$1,0),0),
  IF($B2350=1,
    IF($L2350=FALSE,
      VLOOKUP($A2350,ChapterTable!$1:$1048576,MATCH("최종"&amp;SUBSTITUTE(SUBSTITUTE(F$1,"standard",""),"|Float",""),ChapterTable!$1:$1,0),0),
      VLOOKUP($A2350-ChapterTable!$P$11,ChapterTable!$1:$1048576,MATCH("최종"&amp;SUBSTITUTE(SUBSTITUTE(F$1,"standard",""),"|Float",""),ChapterTable!$1:$1,0),0)*ChapterTable!$P$14
    ),
  OFFSET(F2350,-$B2350+IF($L2350,1,0),0)*
    (VLOOKUP(SUBSTITUTE(SUBSTITUTE(F$1,"standard",""),"|Float","")&amp;IF(OR($L2350=TRUE,$A2350=0,MOD($A2350,ChapterTable!$R$20)&lt;&gt;0),"","보스")&amp;"인게임누적곱배수",ChapterTable!$R:$S,2,0)^D2350
    +VLOOKUP(SUBSTITUTE(SUBSTITUTE(F$1,"standard",""),"|Float","")&amp;IF(OR($L2350=TRUE,$A2350=0,MOD($A2350,ChapterTable!$R$20)&lt;&gt;0),"","보스")&amp;"인게임누적합배수",ChapterTable!$R:$S,2,0)*D2350)
  )
  )
  )
)</f>
        <v>645307.63418108225</v>
      </c>
      <c r="G2350" t="s">
        <v>715</v>
      </c>
      <c r="J2350" t="str">
        <f>IF(ISBLANK(I2350),"",
IFERROR(VLOOKUP(I2350,[1]StringTable!$1:$1048576,MATCH("kor|String",[1]StringTable!$1:$1,0),0),
"스트링없음"))</f>
        <v/>
      </c>
      <c r="L2350" t="b">
        <v>1</v>
      </c>
      <c r="N2350" t="str">
        <f>IF(ISBLANK(M2350),"",IF(ISERROR(VLOOKUP(M2350,MapTable!$A:$A,1,0)),"맵없음",""))</f>
        <v/>
      </c>
      <c r="O2350">
        <f t="shared" si="262"/>
        <v>91</v>
      </c>
      <c r="Q2350">
        <f t="shared" si="263"/>
        <v>91</v>
      </c>
      <c r="R2350" t="b">
        <f t="shared" ca="1" si="264"/>
        <v>1</v>
      </c>
      <c r="T2350" t="b">
        <f t="shared" ca="1" si="265"/>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268"/>
        <v>1</v>
      </c>
      <c r="AJ2350">
        <f t="shared" si="266"/>
        <v>1</v>
      </c>
      <c r="AK2350">
        <f t="shared" si="267"/>
        <v>1</v>
      </c>
      <c r="AL2350">
        <f t="shared" si="269"/>
        <v>10</v>
      </c>
    </row>
    <row r="2351" spans="1:38" hidden="1" x14ac:dyDescent="0.3">
      <c r="A2351">
        <v>25</v>
      </c>
      <c r="B2351">
        <v>10</v>
      </c>
      <c r="C2351">
        <f>IF(OR($L2351=TRUE,$A2351=0,MOD($A2351,ChapterTable!$R$20)&lt;&gt;0),
MAX(0,INT(($B2351+ChapterTable!$P$26+VLOOKUP(SUBSTITUTE(C$1,"성장단계","")&amp;"단계오프셋",ChapterTable!$R:$S,2,0))/ChapterTable!$P$23)),
MAX(0,INT(($B2351+ChapterTable!$R$26+VLOOKUP(SUBSTITUTE(C$1,"성장단계","")&amp;"보스단계오프셋",ChapterTable!$R:$S,2,0))/ChapterTable!$R$23)))</f>
        <v>1</v>
      </c>
      <c r="D2351">
        <f>IF(OR($L2351=TRUE,$A2351=0,MOD($A2351,ChapterTable!$R$20)&lt;&gt;0),
MAX(0,INT(($B2351+ChapterTable!$P$26+VLOOKUP(SUBSTITUTE(D$1,"성장단계","")&amp;"단계오프셋",ChapterTable!$R:$S,2,0))/ChapterTable!$P$23)),
MAX(0,INT(($B2351+ChapterTable!$R$26+VLOOKUP(SUBSTITUTE(D$1,"성장단계","")&amp;"보스단계오프셋",ChapterTable!$R:$S,2,0))/ChapterTable!$R$23)))</f>
        <v>0</v>
      </c>
      <c r="E2351" s="1">
        <f ca="1">IF(AND($A2351=0,$B2351=1),
    VLOOKUP(1,ChapterTable!$1:$1048576,MATCH("최종"&amp;SUBSTITUTE(SUBSTITUTE(E$1,"standard",""),"|Float",""),ChapterTable!$1:$1,0),0)*ChapterTable!$P$17,
  IF(AND($A2351=0,$B2351=0),
    E2352,
  IF($B2351=0,
    VLOOKUP($A2351,ChapterTable!$1:$1048576,MATCH("최종"&amp;SUBSTITUTE(SUBSTITUTE(E$1,"standard",""),"|Float",""),ChapterTable!$1:$1,0),0),
  IF($B2351=1,
    IF($L2351=FALSE,
      VLOOKUP($A2351,ChapterTable!$1:$1048576,MATCH("최종"&amp;SUBSTITUTE(SUBSTITUTE(E$1,"standard",""),"|Float",""),ChapterTable!$1:$1,0),0),
      VLOOKUP($A2351-ChapterTable!$P$11,ChapterTable!$1:$1048576,MATCH("최종"&amp;SUBSTITUTE(SUBSTITUTE(E$1,"standard",""),"|Float",""),ChapterTable!$1:$1,0),0)*ChapterTable!$P$14
    ),
  OFFSET(E2351,-$B2351+IF($L2351,1,0),0)*IF($B2351&gt;OFFSET($B2351,1,0),ChapterTable!$R$17,1)*
    (VLOOKUP(SUBSTITUTE(SUBSTITUTE(E$1,"standard",""),"|Float","")&amp;IF(OR($L2351=TRUE,$A2351=0,MOD($A2351,ChapterTable!$R$20)&lt;&gt;0),"","보스")&amp;"인게임누적곱배수",ChapterTable!$R:$S,2,0)^C2351
    +VLOOKUP(SUBSTITUTE(SUBSTITUTE(E$1,"standard",""),"|Float","")&amp;IF(OR($L2351=TRUE,$A2351=0,MOD($A2351,ChapterTable!$R$20)&lt;&gt;0),"","보스")&amp;"인게임누적합배수",ChapterTable!$R:$S,2,0)*C2351)
  )
  )
  )
)</f>
        <v>1858485.9864415166</v>
      </c>
      <c r="F2351" s="1">
        <f ca="1">IF(AND($A2351=0,$B2351=1),
    VLOOKUP(1,ChapterTable!$1:$1048576,MATCH("최종"&amp;SUBSTITUTE(SUBSTITUTE(F$1,"standard",""),"|Float",""),ChapterTable!$1:$1,0),0)*ChapterTable!$P$17,
  IF(AND($A2351=0,$B2351=0),
    F2352,
  IF($B2351=0,
    VLOOKUP($A2351,ChapterTable!$1:$1048576,MATCH("최종"&amp;SUBSTITUTE(SUBSTITUTE(F$1,"standard",""),"|Float",""),ChapterTable!$1:$1,0),0),
  IF($B2351=1,
    IF($L2351=FALSE,
      VLOOKUP($A2351,ChapterTable!$1:$1048576,MATCH("최종"&amp;SUBSTITUTE(SUBSTITUTE(F$1,"standard",""),"|Float",""),ChapterTable!$1:$1,0),0),
      VLOOKUP($A2351-ChapterTable!$P$11,ChapterTable!$1:$1048576,MATCH("최종"&amp;SUBSTITUTE(SUBSTITUTE(F$1,"standard",""),"|Float",""),ChapterTable!$1:$1,0),0)*ChapterTable!$P$14
    ),
  OFFSET(F2351,-$B2351+IF($L2351,1,0),0)*
    (VLOOKUP(SUBSTITUTE(SUBSTITUTE(F$1,"standard",""),"|Float","")&amp;IF(OR($L2351=TRUE,$A2351=0,MOD($A2351,ChapterTable!$R$20)&lt;&gt;0),"","보스")&amp;"인게임누적곱배수",ChapterTable!$R:$S,2,0)^D2351
    +VLOOKUP(SUBSTITUTE(SUBSTITUTE(F$1,"standard",""),"|Float","")&amp;IF(OR($L2351=TRUE,$A2351=0,MOD($A2351,ChapterTable!$R$20)&lt;&gt;0),"","보스")&amp;"인게임누적합배수",ChapterTable!$R:$S,2,0)*D2351)
  )
  )
  )
)</f>
        <v>645307.63418108225</v>
      </c>
      <c r="G2351" t="s">
        <v>715</v>
      </c>
      <c r="J2351" t="str">
        <f>IF(ISBLANK(I2351),"",
IFERROR(VLOOKUP(I2351,[1]StringTable!$1:$1048576,MATCH("kor|String",[1]StringTable!$1:$1,0),0),
"스트링없음"))</f>
        <v/>
      </c>
      <c r="L2351" t="b">
        <v>1</v>
      </c>
      <c r="N2351" t="str">
        <f>IF(ISBLANK(M2351),"",IF(ISERROR(VLOOKUP(M2351,MapTable!$A:$A,1,0)),"맵없음",""))</f>
        <v/>
      </c>
      <c r="O2351">
        <f t="shared" si="262"/>
        <v>21</v>
      </c>
      <c r="Q2351">
        <f t="shared" si="263"/>
        <v>21</v>
      </c>
      <c r="R2351" t="b">
        <f t="shared" ca="1" si="264"/>
        <v>1</v>
      </c>
      <c r="T2351" t="b">
        <f t="shared" ca="1" si="265"/>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268"/>
        <v>1</v>
      </c>
      <c r="AJ2351">
        <f t="shared" si="266"/>
        <v>1</v>
      </c>
      <c r="AK2351">
        <f t="shared" si="267"/>
        <v>1</v>
      </c>
      <c r="AL2351">
        <f t="shared" si="269"/>
        <v>10</v>
      </c>
    </row>
    <row r="2352" spans="1:38" hidden="1" x14ac:dyDescent="0.3">
      <c r="A2352">
        <v>25</v>
      </c>
      <c r="B2352">
        <v>11</v>
      </c>
      <c r="C2352">
        <f>IF(OR($L2352=TRUE,$A2352=0,MOD($A2352,ChapterTable!$R$20)&lt;&gt;0),
MAX(0,INT(($B2352+ChapterTable!$P$26+VLOOKUP(SUBSTITUTE(C$1,"성장단계","")&amp;"단계오프셋",ChapterTable!$R:$S,2,0))/ChapterTable!$P$23)),
MAX(0,INT(($B2352+ChapterTable!$R$26+VLOOKUP(SUBSTITUTE(C$1,"성장단계","")&amp;"보스단계오프셋",ChapterTable!$R:$S,2,0))/ChapterTable!$R$23)))</f>
        <v>1</v>
      </c>
      <c r="D2352">
        <f>IF(OR($L2352=TRUE,$A2352=0,MOD($A2352,ChapterTable!$R$20)&lt;&gt;0),
MAX(0,INT(($B2352+ChapterTable!$P$26+VLOOKUP(SUBSTITUTE(D$1,"성장단계","")&amp;"단계오프셋",ChapterTable!$R:$S,2,0))/ChapterTable!$P$23)),
MAX(0,INT(($B2352+ChapterTable!$R$26+VLOOKUP(SUBSTITUTE(D$1,"성장단계","")&amp;"보스단계오프셋",ChapterTable!$R:$S,2,0))/ChapterTable!$R$23)))</f>
        <v>1</v>
      </c>
      <c r="E2352" s="1">
        <f ca="1">IF(AND($A2352=0,$B2352=1),
    VLOOKUP(1,ChapterTable!$1:$1048576,MATCH("최종"&amp;SUBSTITUTE(SUBSTITUTE(E$1,"standard",""),"|Float",""),ChapterTable!$1:$1,0),0)*ChapterTable!$P$17,
  IF(AND($A2352=0,$B2352=0),
    E2353,
  IF($B2352=0,
    VLOOKUP($A2352,ChapterTable!$1:$1048576,MATCH("최종"&amp;SUBSTITUTE(SUBSTITUTE(E$1,"standard",""),"|Float",""),ChapterTable!$1:$1,0),0),
  IF($B2352=1,
    IF($L2352=FALSE,
      VLOOKUP($A2352,ChapterTable!$1:$1048576,MATCH("최종"&amp;SUBSTITUTE(SUBSTITUTE(E$1,"standard",""),"|Float",""),ChapterTable!$1:$1,0),0),
      VLOOKUP($A2352-ChapterTable!$P$11,ChapterTable!$1:$1048576,MATCH("최종"&amp;SUBSTITUTE(SUBSTITUTE(E$1,"standard",""),"|Float",""),ChapterTable!$1:$1,0),0)*ChapterTable!$P$14
    ),
  OFFSET(E2352,-$B2352+IF($L2352,1,0),0)*IF($B2352&gt;OFFSET($B2352,1,0),ChapterTable!$R$17,1)*
    (VLOOKUP(SUBSTITUTE(SUBSTITUTE(E$1,"standard",""),"|Float","")&amp;IF(OR($L2352=TRUE,$A2352=0,MOD($A2352,ChapterTable!$R$20)&lt;&gt;0),"","보스")&amp;"인게임누적곱배수",ChapterTable!$R:$S,2,0)^C2352
    +VLOOKUP(SUBSTITUTE(SUBSTITUTE(E$1,"standard",""),"|Float","")&amp;IF(OR($L2352=TRUE,$A2352=0,MOD($A2352,ChapterTable!$R$20)&lt;&gt;0),"","보스")&amp;"인게임누적합배수",ChapterTable!$R:$S,2,0)*C2352)
  )
  )
  )
)</f>
        <v>1858485.9864415166</v>
      </c>
      <c r="F2352" s="1">
        <f ca="1">IF(AND($A2352=0,$B2352=1),
    VLOOKUP(1,ChapterTable!$1:$1048576,MATCH("최종"&amp;SUBSTITUTE(SUBSTITUTE(F$1,"standard",""),"|Float",""),ChapterTable!$1:$1,0),0)*ChapterTable!$P$17,
  IF(AND($A2352=0,$B2352=0),
    F2353,
  IF($B2352=0,
    VLOOKUP($A2352,ChapterTable!$1:$1048576,MATCH("최종"&amp;SUBSTITUTE(SUBSTITUTE(F$1,"standard",""),"|Float",""),ChapterTable!$1:$1,0),0),
  IF($B2352=1,
    IF($L2352=FALSE,
      VLOOKUP($A2352,ChapterTable!$1:$1048576,MATCH("최종"&amp;SUBSTITUTE(SUBSTITUTE(F$1,"standard",""),"|Float",""),ChapterTable!$1:$1,0),0),
      VLOOKUP($A2352-ChapterTable!$P$11,ChapterTable!$1:$1048576,MATCH("최종"&amp;SUBSTITUTE(SUBSTITUTE(F$1,"standard",""),"|Float",""),ChapterTable!$1:$1,0),0)*ChapterTable!$P$14
    ),
  OFFSET(F2352,-$B2352+IF($L2352,1,0),0)*
    (VLOOKUP(SUBSTITUTE(SUBSTITUTE(F$1,"standard",""),"|Float","")&amp;IF(OR($L2352=TRUE,$A2352=0,MOD($A2352,ChapterTable!$R$20)&lt;&gt;0),"","보스")&amp;"인게임누적곱배수",ChapterTable!$R:$S,2,0)^D2352
    +VLOOKUP(SUBSTITUTE(SUBSTITUTE(F$1,"standard",""),"|Float","")&amp;IF(OR($L2352=TRUE,$A2352=0,MOD($A2352,ChapterTable!$R$20)&lt;&gt;0),"","보스")&amp;"인게임누적합배수",ChapterTable!$R:$S,2,0)*D2352)
  )
  )
  )
)</f>
        <v>693705.70674466342</v>
      </c>
      <c r="G2352" t="s">
        <v>715</v>
      </c>
      <c r="J2352" t="str">
        <f>IF(ISBLANK(I2352),"",
IFERROR(VLOOKUP(I2352,[1]StringTable!$1:$1048576,MATCH("kor|String",[1]StringTable!$1:$1,0),0),
"스트링없음"))</f>
        <v/>
      </c>
      <c r="L2352" t="b">
        <v>1</v>
      </c>
      <c r="N2352" t="str">
        <f>IF(ISBLANK(M2352),"",IF(ISERROR(VLOOKUP(M2352,MapTable!$A:$A,1,0)),"맵없음",""))</f>
        <v/>
      </c>
      <c r="O2352">
        <f t="shared" si="262"/>
        <v>2</v>
      </c>
      <c r="Q2352">
        <f t="shared" si="263"/>
        <v>2</v>
      </c>
      <c r="R2352" t="b">
        <f t="shared" ca="1" si="264"/>
        <v>1</v>
      </c>
      <c r="T2352" t="b">
        <f t="shared" ca="1" si="265"/>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268"/>
        <v>0.5</v>
      </c>
      <c r="AJ2352">
        <f t="shared" si="266"/>
        <v>0.54666666600000002</v>
      </c>
      <c r="AK2352">
        <f t="shared" si="267"/>
        <v>1</v>
      </c>
      <c r="AL2352">
        <f t="shared" si="269"/>
        <v>10</v>
      </c>
    </row>
    <row r="2353" spans="1:38" hidden="1" x14ac:dyDescent="0.3">
      <c r="A2353">
        <v>25</v>
      </c>
      <c r="B2353">
        <v>12</v>
      </c>
      <c r="C2353">
        <f>IF(OR($L2353=TRUE,$A2353=0,MOD($A2353,ChapterTable!$R$20)&lt;&gt;0),
MAX(0,INT(($B2353+ChapterTable!$P$26+VLOOKUP(SUBSTITUTE(C$1,"성장단계","")&amp;"단계오프셋",ChapterTable!$R:$S,2,0))/ChapterTable!$P$23)),
MAX(0,INT(($B2353+ChapterTable!$R$26+VLOOKUP(SUBSTITUTE(C$1,"성장단계","")&amp;"보스단계오프셋",ChapterTable!$R:$S,2,0))/ChapterTable!$R$23)))</f>
        <v>1</v>
      </c>
      <c r="D2353">
        <f>IF(OR($L2353=TRUE,$A2353=0,MOD($A2353,ChapterTable!$R$20)&lt;&gt;0),
MAX(0,INT(($B2353+ChapterTable!$P$26+VLOOKUP(SUBSTITUTE(D$1,"성장단계","")&amp;"단계오프셋",ChapterTable!$R:$S,2,0))/ChapterTable!$P$23)),
MAX(0,INT(($B2353+ChapterTable!$R$26+VLOOKUP(SUBSTITUTE(D$1,"성장단계","")&amp;"보스단계오프셋",ChapterTable!$R:$S,2,0))/ChapterTable!$R$23)))</f>
        <v>1</v>
      </c>
      <c r="E2353" s="1">
        <f ca="1">IF(AND($A2353=0,$B2353=1),
    VLOOKUP(1,ChapterTable!$1:$1048576,MATCH("최종"&amp;SUBSTITUTE(SUBSTITUTE(E$1,"standard",""),"|Float",""),ChapterTable!$1:$1,0),0)*ChapterTable!$P$17,
  IF(AND($A2353=0,$B2353=0),
    E2354,
  IF($B2353=0,
    VLOOKUP($A2353,ChapterTable!$1:$1048576,MATCH("최종"&amp;SUBSTITUTE(SUBSTITUTE(E$1,"standard",""),"|Float",""),ChapterTable!$1:$1,0),0),
  IF($B2353=1,
    IF($L2353=FALSE,
      VLOOKUP($A2353,ChapterTable!$1:$1048576,MATCH("최종"&amp;SUBSTITUTE(SUBSTITUTE(E$1,"standard",""),"|Float",""),ChapterTable!$1:$1,0),0),
      VLOOKUP($A2353-ChapterTable!$P$11,ChapterTable!$1:$1048576,MATCH("최종"&amp;SUBSTITUTE(SUBSTITUTE(E$1,"standard",""),"|Float",""),ChapterTable!$1:$1,0),0)*ChapterTable!$P$14
    ),
  OFFSET(E2353,-$B2353+IF($L2353,1,0),0)*IF($B2353&gt;OFFSET($B2353,1,0),ChapterTable!$R$17,1)*
    (VLOOKUP(SUBSTITUTE(SUBSTITUTE(E$1,"standard",""),"|Float","")&amp;IF(OR($L2353=TRUE,$A2353=0,MOD($A2353,ChapterTable!$R$20)&lt;&gt;0),"","보스")&amp;"인게임누적곱배수",ChapterTable!$R:$S,2,0)^C2353
    +VLOOKUP(SUBSTITUTE(SUBSTITUTE(E$1,"standard",""),"|Float","")&amp;IF(OR($L2353=TRUE,$A2353=0,MOD($A2353,ChapterTable!$R$20)&lt;&gt;0),"","보스")&amp;"인게임누적합배수",ChapterTable!$R:$S,2,0)*C2353)
  )
  )
  )
)</f>
        <v>1858485.9864415166</v>
      </c>
      <c r="F2353" s="1">
        <f ca="1">IF(AND($A2353=0,$B2353=1),
    VLOOKUP(1,ChapterTable!$1:$1048576,MATCH("최종"&amp;SUBSTITUTE(SUBSTITUTE(F$1,"standard",""),"|Float",""),ChapterTable!$1:$1,0),0)*ChapterTable!$P$17,
  IF(AND($A2353=0,$B2353=0),
    F2354,
  IF($B2353=0,
    VLOOKUP($A2353,ChapterTable!$1:$1048576,MATCH("최종"&amp;SUBSTITUTE(SUBSTITUTE(F$1,"standard",""),"|Float",""),ChapterTable!$1:$1,0),0),
  IF($B2353=1,
    IF($L2353=FALSE,
      VLOOKUP($A2353,ChapterTable!$1:$1048576,MATCH("최종"&amp;SUBSTITUTE(SUBSTITUTE(F$1,"standard",""),"|Float",""),ChapterTable!$1:$1,0),0),
      VLOOKUP($A2353-ChapterTable!$P$11,ChapterTable!$1:$1048576,MATCH("최종"&amp;SUBSTITUTE(SUBSTITUTE(F$1,"standard",""),"|Float",""),ChapterTable!$1:$1,0),0)*ChapterTable!$P$14
    ),
  OFFSET(F2353,-$B2353+IF($L2353,1,0),0)*
    (VLOOKUP(SUBSTITUTE(SUBSTITUTE(F$1,"standard",""),"|Float","")&amp;IF(OR($L2353=TRUE,$A2353=0,MOD($A2353,ChapterTable!$R$20)&lt;&gt;0),"","보스")&amp;"인게임누적곱배수",ChapterTable!$R:$S,2,0)^D2353
    +VLOOKUP(SUBSTITUTE(SUBSTITUTE(F$1,"standard",""),"|Float","")&amp;IF(OR($L2353=TRUE,$A2353=0,MOD($A2353,ChapterTable!$R$20)&lt;&gt;0),"","보스")&amp;"인게임누적합배수",ChapterTable!$R:$S,2,0)*D2353)
  )
  )
  )
)</f>
        <v>693705.70674466342</v>
      </c>
      <c r="G2353" t="s">
        <v>715</v>
      </c>
      <c r="J2353" t="str">
        <f>IF(ISBLANK(I2353),"",
IFERROR(VLOOKUP(I2353,[1]StringTable!$1:$1048576,MATCH("kor|String",[1]StringTable!$1:$1,0),0),
"스트링없음"))</f>
        <v/>
      </c>
      <c r="L2353" t="b">
        <v>1</v>
      </c>
      <c r="N2353" t="str">
        <f>IF(ISBLANK(M2353),"",IF(ISERROR(VLOOKUP(M2353,MapTable!$A:$A,1,0)),"맵없음",""))</f>
        <v/>
      </c>
      <c r="O2353">
        <f t="shared" si="262"/>
        <v>2</v>
      </c>
      <c r="Q2353">
        <f t="shared" si="263"/>
        <v>2</v>
      </c>
      <c r="R2353" t="b">
        <f t="shared" ca="1" si="264"/>
        <v>1</v>
      </c>
      <c r="T2353" t="b">
        <f t="shared" ca="1" si="265"/>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268"/>
        <v>0.5</v>
      </c>
      <c r="AJ2353">
        <f t="shared" si="266"/>
        <v>0.54666666600000002</v>
      </c>
      <c r="AK2353">
        <f t="shared" si="267"/>
        <v>1</v>
      </c>
      <c r="AL2353">
        <f t="shared" si="269"/>
        <v>10</v>
      </c>
    </row>
    <row r="2354" spans="1:38" hidden="1" x14ac:dyDescent="0.3">
      <c r="A2354">
        <v>25</v>
      </c>
      <c r="B2354">
        <v>13</v>
      </c>
      <c r="C2354">
        <f>IF(OR($L2354=TRUE,$A2354=0,MOD($A2354,ChapterTable!$R$20)&lt;&gt;0),
MAX(0,INT(($B2354+ChapterTable!$P$26+VLOOKUP(SUBSTITUTE(C$1,"성장단계","")&amp;"단계오프셋",ChapterTable!$R:$S,2,0))/ChapterTable!$P$23)),
MAX(0,INT(($B2354+ChapterTable!$R$26+VLOOKUP(SUBSTITUTE(C$1,"성장단계","")&amp;"보스단계오프셋",ChapterTable!$R:$S,2,0))/ChapterTable!$R$23)))</f>
        <v>1</v>
      </c>
      <c r="D2354">
        <f>IF(OR($L2354=TRUE,$A2354=0,MOD($A2354,ChapterTable!$R$20)&lt;&gt;0),
MAX(0,INT(($B2354+ChapterTable!$P$26+VLOOKUP(SUBSTITUTE(D$1,"성장단계","")&amp;"단계오프셋",ChapterTable!$R:$S,2,0))/ChapterTable!$P$23)),
MAX(0,INT(($B2354+ChapterTable!$R$26+VLOOKUP(SUBSTITUTE(D$1,"성장단계","")&amp;"보스단계오프셋",ChapterTable!$R:$S,2,0))/ChapterTable!$R$23)))</f>
        <v>1</v>
      </c>
      <c r="E2354" s="1">
        <f ca="1">IF(AND($A2354=0,$B2354=1),
    VLOOKUP(1,ChapterTable!$1:$1048576,MATCH("최종"&amp;SUBSTITUTE(SUBSTITUTE(E$1,"standard",""),"|Float",""),ChapterTable!$1:$1,0),0)*ChapterTable!$P$17,
  IF(AND($A2354=0,$B2354=0),
    E2355,
  IF($B2354=0,
    VLOOKUP($A2354,ChapterTable!$1:$1048576,MATCH("최종"&amp;SUBSTITUTE(SUBSTITUTE(E$1,"standard",""),"|Float",""),ChapterTable!$1:$1,0),0),
  IF($B2354=1,
    IF($L2354=FALSE,
      VLOOKUP($A2354,ChapterTable!$1:$1048576,MATCH("최종"&amp;SUBSTITUTE(SUBSTITUTE(E$1,"standard",""),"|Float",""),ChapterTable!$1:$1,0),0),
      VLOOKUP($A2354-ChapterTable!$P$11,ChapterTable!$1:$1048576,MATCH("최종"&amp;SUBSTITUTE(SUBSTITUTE(E$1,"standard",""),"|Float",""),ChapterTable!$1:$1,0),0)*ChapterTable!$P$14
    ),
  OFFSET(E2354,-$B2354+IF($L2354,1,0),0)*IF($B2354&gt;OFFSET($B2354,1,0),ChapterTable!$R$17,1)*
    (VLOOKUP(SUBSTITUTE(SUBSTITUTE(E$1,"standard",""),"|Float","")&amp;IF(OR($L2354=TRUE,$A2354=0,MOD($A2354,ChapterTable!$R$20)&lt;&gt;0),"","보스")&amp;"인게임누적곱배수",ChapterTable!$R:$S,2,0)^C2354
    +VLOOKUP(SUBSTITUTE(SUBSTITUTE(E$1,"standard",""),"|Float","")&amp;IF(OR($L2354=TRUE,$A2354=0,MOD($A2354,ChapterTable!$R$20)&lt;&gt;0),"","보스")&amp;"인게임누적합배수",ChapterTable!$R:$S,2,0)*C2354)
  )
  )
  )
)</f>
        <v>1858485.9864415166</v>
      </c>
      <c r="F2354" s="1">
        <f ca="1">IF(AND($A2354=0,$B2354=1),
    VLOOKUP(1,ChapterTable!$1:$1048576,MATCH("최종"&amp;SUBSTITUTE(SUBSTITUTE(F$1,"standard",""),"|Float",""),ChapterTable!$1:$1,0),0)*ChapterTable!$P$17,
  IF(AND($A2354=0,$B2354=0),
    F2355,
  IF($B2354=0,
    VLOOKUP($A2354,ChapterTable!$1:$1048576,MATCH("최종"&amp;SUBSTITUTE(SUBSTITUTE(F$1,"standard",""),"|Float",""),ChapterTable!$1:$1,0),0),
  IF($B2354=1,
    IF($L2354=FALSE,
      VLOOKUP($A2354,ChapterTable!$1:$1048576,MATCH("최종"&amp;SUBSTITUTE(SUBSTITUTE(F$1,"standard",""),"|Float",""),ChapterTable!$1:$1,0),0),
      VLOOKUP($A2354-ChapterTable!$P$11,ChapterTable!$1:$1048576,MATCH("최종"&amp;SUBSTITUTE(SUBSTITUTE(F$1,"standard",""),"|Float",""),ChapterTable!$1:$1,0),0)*ChapterTable!$P$14
    ),
  OFFSET(F2354,-$B2354+IF($L2354,1,0),0)*
    (VLOOKUP(SUBSTITUTE(SUBSTITUTE(F$1,"standard",""),"|Float","")&amp;IF(OR($L2354=TRUE,$A2354=0,MOD($A2354,ChapterTable!$R$20)&lt;&gt;0),"","보스")&amp;"인게임누적곱배수",ChapterTable!$R:$S,2,0)^D2354
    +VLOOKUP(SUBSTITUTE(SUBSTITUTE(F$1,"standard",""),"|Float","")&amp;IF(OR($L2354=TRUE,$A2354=0,MOD($A2354,ChapterTable!$R$20)&lt;&gt;0),"","보스")&amp;"인게임누적합배수",ChapterTable!$R:$S,2,0)*D2354)
  )
  )
  )
)</f>
        <v>693705.70674466342</v>
      </c>
      <c r="G2354" t="s">
        <v>715</v>
      </c>
      <c r="J2354" t="str">
        <f>IF(ISBLANK(I2354),"",
IFERROR(VLOOKUP(I2354,[1]StringTable!$1:$1048576,MATCH("kor|String",[1]StringTable!$1:$1,0),0),
"스트링없음"))</f>
        <v/>
      </c>
      <c r="L2354" t="b">
        <v>1</v>
      </c>
      <c r="N2354" t="str">
        <f>IF(ISBLANK(M2354),"",IF(ISERROR(VLOOKUP(M2354,MapTable!$A:$A,1,0)),"맵없음",""))</f>
        <v/>
      </c>
      <c r="O2354">
        <f t="shared" si="262"/>
        <v>2</v>
      </c>
      <c r="Q2354">
        <f t="shared" si="263"/>
        <v>2</v>
      </c>
      <c r="R2354" t="b">
        <f t="shared" ca="1" si="264"/>
        <v>1</v>
      </c>
      <c r="T2354" t="b">
        <f t="shared" ca="1" si="265"/>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268"/>
        <v>0.5</v>
      </c>
      <c r="AJ2354">
        <f t="shared" si="266"/>
        <v>0.54666666600000002</v>
      </c>
      <c r="AK2354">
        <f t="shared" si="267"/>
        <v>1</v>
      </c>
      <c r="AL2354">
        <f t="shared" si="269"/>
        <v>10</v>
      </c>
    </row>
    <row r="2355" spans="1:38" hidden="1" x14ac:dyDescent="0.3">
      <c r="A2355">
        <v>25</v>
      </c>
      <c r="B2355">
        <v>14</v>
      </c>
      <c r="C2355">
        <f>IF(OR($L2355=TRUE,$A2355=0,MOD($A2355,ChapterTable!$R$20)&lt;&gt;0),
MAX(0,INT(($B2355+ChapterTable!$P$26+VLOOKUP(SUBSTITUTE(C$1,"성장단계","")&amp;"단계오프셋",ChapterTable!$R:$S,2,0))/ChapterTable!$P$23)),
MAX(0,INT(($B2355+ChapterTable!$R$26+VLOOKUP(SUBSTITUTE(C$1,"성장단계","")&amp;"보스단계오프셋",ChapterTable!$R:$S,2,0))/ChapterTable!$R$23)))</f>
        <v>1</v>
      </c>
      <c r="D2355">
        <f>IF(OR($L2355=TRUE,$A2355=0,MOD($A2355,ChapterTable!$R$20)&lt;&gt;0),
MAX(0,INT(($B2355+ChapterTable!$P$26+VLOOKUP(SUBSTITUTE(D$1,"성장단계","")&amp;"단계오프셋",ChapterTable!$R:$S,2,0))/ChapterTable!$P$23)),
MAX(0,INT(($B2355+ChapterTable!$R$26+VLOOKUP(SUBSTITUTE(D$1,"성장단계","")&amp;"보스단계오프셋",ChapterTable!$R:$S,2,0))/ChapterTable!$R$23)))</f>
        <v>1</v>
      </c>
      <c r="E2355" s="1">
        <f ca="1">IF(AND($A2355=0,$B2355=1),
    VLOOKUP(1,ChapterTable!$1:$1048576,MATCH("최종"&amp;SUBSTITUTE(SUBSTITUTE(E$1,"standard",""),"|Float",""),ChapterTable!$1:$1,0),0)*ChapterTable!$P$17,
  IF(AND($A2355=0,$B2355=0),
    E2356,
  IF($B2355=0,
    VLOOKUP($A2355,ChapterTable!$1:$1048576,MATCH("최종"&amp;SUBSTITUTE(SUBSTITUTE(E$1,"standard",""),"|Float",""),ChapterTable!$1:$1,0),0),
  IF($B2355=1,
    IF($L2355=FALSE,
      VLOOKUP($A2355,ChapterTable!$1:$1048576,MATCH("최종"&amp;SUBSTITUTE(SUBSTITUTE(E$1,"standard",""),"|Float",""),ChapterTable!$1:$1,0),0),
      VLOOKUP($A2355-ChapterTable!$P$11,ChapterTable!$1:$1048576,MATCH("최종"&amp;SUBSTITUTE(SUBSTITUTE(E$1,"standard",""),"|Float",""),ChapterTable!$1:$1,0),0)*ChapterTable!$P$14
    ),
  OFFSET(E2355,-$B2355+IF($L2355,1,0),0)*IF($B2355&gt;OFFSET($B2355,1,0),ChapterTable!$R$17,1)*
    (VLOOKUP(SUBSTITUTE(SUBSTITUTE(E$1,"standard",""),"|Float","")&amp;IF(OR($L2355=TRUE,$A2355=0,MOD($A2355,ChapterTable!$R$20)&lt;&gt;0),"","보스")&amp;"인게임누적곱배수",ChapterTable!$R:$S,2,0)^C2355
    +VLOOKUP(SUBSTITUTE(SUBSTITUTE(E$1,"standard",""),"|Float","")&amp;IF(OR($L2355=TRUE,$A2355=0,MOD($A2355,ChapterTable!$R$20)&lt;&gt;0),"","보스")&amp;"인게임누적합배수",ChapterTable!$R:$S,2,0)*C2355)
  )
  )
  )
)</f>
        <v>1858485.9864415166</v>
      </c>
      <c r="F2355" s="1">
        <f ca="1">IF(AND($A2355=0,$B2355=1),
    VLOOKUP(1,ChapterTable!$1:$1048576,MATCH("최종"&amp;SUBSTITUTE(SUBSTITUTE(F$1,"standard",""),"|Float",""),ChapterTable!$1:$1,0),0)*ChapterTable!$P$17,
  IF(AND($A2355=0,$B2355=0),
    F2356,
  IF($B2355=0,
    VLOOKUP($A2355,ChapterTable!$1:$1048576,MATCH("최종"&amp;SUBSTITUTE(SUBSTITUTE(F$1,"standard",""),"|Float",""),ChapterTable!$1:$1,0),0),
  IF($B2355=1,
    IF($L2355=FALSE,
      VLOOKUP($A2355,ChapterTable!$1:$1048576,MATCH("최종"&amp;SUBSTITUTE(SUBSTITUTE(F$1,"standard",""),"|Float",""),ChapterTable!$1:$1,0),0),
      VLOOKUP($A2355-ChapterTable!$P$11,ChapterTable!$1:$1048576,MATCH("최종"&amp;SUBSTITUTE(SUBSTITUTE(F$1,"standard",""),"|Float",""),ChapterTable!$1:$1,0),0)*ChapterTable!$P$14
    ),
  OFFSET(F2355,-$B2355+IF($L2355,1,0),0)*
    (VLOOKUP(SUBSTITUTE(SUBSTITUTE(F$1,"standard",""),"|Float","")&amp;IF(OR($L2355=TRUE,$A2355=0,MOD($A2355,ChapterTable!$R$20)&lt;&gt;0),"","보스")&amp;"인게임누적곱배수",ChapterTable!$R:$S,2,0)^D2355
    +VLOOKUP(SUBSTITUTE(SUBSTITUTE(F$1,"standard",""),"|Float","")&amp;IF(OR($L2355=TRUE,$A2355=0,MOD($A2355,ChapterTable!$R$20)&lt;&gt;0),"","보스")&amp;"인게임누적합배수",ChapterTable!$R:$S,2,0)*D2355)
  )
  )
  )
)</f>
        <v>693705.70674466342</v>
      </c>
      <c r="G2355" t="s">
        <v>715</v>
      </c>
      <c r="J2355" t="str">
        <f>IF(ISBLANK(I2355),"",
IFERROR(VLOOKUP(I2355,[1]StringTable!$1:$1048576,MATCH("kor|String",[1]StringTable!$1:$1,0),0),
"스트링없음"))</f>
        <v/>
      </c>
      <c r="L2355" t="b">
        <v>1</v>
      </c>
      <c r="N2355" t="str">
        <f>IF(ISBLANK(M2355),"",IF(ISERROR(VLOOKUP(M2355,MapTable!$A:$A,1,0)),"맵없음",""))</f>
        <v/>
      </c>
      <c r="O2355">
        <f t="shared" si="262"/>
        <v>2</v>
      </c>
      <c r="Q2355">
        <f t="shared" si="263"/>
        <v>2</v>
      </c>
      <c r="R2355" t="b">
        <f t="shared" ca="1" si="264"/>
        <v>1</v>
      </c>
      <c r="T2355" t="b">
        <f t="shared" ca="1" si="265"/>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268"/>
        <v>0.5</v>
      </c>
      <c r="AJ2355">
        <f t="shared" si="266"/>
        <v>0.54666666600000002</v>
      </c>
      <c r="AK2355">
        <f t="shared" si="267"/>
        <v>1</v>
      </c>
      <c r="AL2355">
        <f t="shared" si="269"/>
        <v>10</v>
      </c>
    </row>
    <row r="2356" spans="1:38" hidden="1" x14ac:dyDescent="0.3">
      <c r="A2356">
        <v>25</v>
      </c>
      <c r="B2356">
        <v>15</v>
      </c>
      <c r="C2356">
        <f>IF(OR($L2356=TRUE,$A2356=0,MOD($A2356,ChapterTable!$R$20)&lt;&gt;0),
MAX(0,INT(($B2356+ChapterTable!$P$26+VLOOKUP(SUBSTITUTE(C$1,"성장단계","")&amp;"단계오프셋",ChapterTable!$R:$S,2,0))/ChapterTable!$P$23)),
MAX(0,INT(($B2356+ChapterTable!$R$26+VLOOKUP(SUBSTITUTE(C$1,"성장단계","")&amp;"보스단계오프셋",ChapterTable!$R:$S,2,0))/ChapterTable!$R$23)))</f>
        <v>1</v>
      </c>
      <c r="D2356">
        <f>IF(OR($L2356=TRUE,$A2356=0,MOD($A2356,ChapterTable!$R$20)&lt;&gt;0),
MAX(0,INT(($B2356+ChapterTable!$P$26+VLOOKUP(SUBSTITUTE(D$1,"성장단계","")&amp;"단계오프셋",ChapterTable!$R:$S,2,0))/ChapterTable!$P$23)),
MAX(0,INT(($B2356+ChapterTable!$R$26+VLOOKUP(SUBSTITUTE(D$1,"성장단계","")&amp;"보스단계오프셋",ChapterTable!$R:$S,2,0))/ChapterTable!$R$23)))</f>
        <v>1</v>
      </c>
      <c r="E2356" s="1">
        <f ca="1">IF(AND($A2356=0,$B2356=1),
    VLOOKUP(1,ChapterTable!$1:$1048576,MATCH("최종"&amp;SUBSTITUTE(SUBSTITUTE(E$1,"standard",""),"|Float",""),ChapterTable!$1:$1,0),0)*ChapterTable!$P$17,
  IF(AND($A2356=0,$B2356=0),
    E2357,
  IF($B2356=0,
    VLOOKUP($A2356,ChapterTable!$1:$1048576,MATCH("최종"&amp;SUBSTITUTE(SUBSTITUTE(E$1,"standard",""),"|Float",""),ChapterTable!$1:$1,0),0),
  IF($B2356=1,
    IF($L2356=FALSE,
      VLOOKUP($A2356,ChapterTable!$1:$1048576,MATCH("최종"&amp;SUBSTITUTE(SUBSTITUTE(E$1,"standard",""),"|Float",""),ChapterTable!$1:$1,0),0),
      VLOOKUP($A2356-ChapterTable!$P$11,ChapterTable!$1:$1048576,MATCH("최종"&amp;SUBSTITUTE(SUBSTITUTE(E$1,"standard",""),"|Float",""),ChapterTable!$1:$1,0),0)*ChapterTable!$P$14
    ),
  OFFSET(E2356,-$B2356+IF($L2356,1,0),0)*IF($B2356&gt;OFFSET($B2356,1,0),ChapterTable!$R$17,1)*
    (VLOOKUP(SUBSTITUTE(SUBSTITUTE(E$1,"standard",""),"|Float","")&amp;IF(OR($L2356=TRUE,$A2356=0,MOD($A2356,ChapterTable!$R$20)&lt;&gt;0),"","보스")&amp;"인게임누적곱배수",ChapterTable!$R:$S,2,0)^C2356
    +VLOOKUP(SUBSTITUTE(SUBSTITUTE(E$1,"standard",""),"|Float","")&amp;IF(OR($L2356=TRUE,$A2356=0,MOD($A2356,ChapterTable!$R$20)&lt;&gt;0),"","보스")&amp;"인게임누적합배수",ChapterTable!$R:$S,2,0)*C2356)
  )
  )
  )
)</f>
        <v>1858485.9864415166</v>
      </c>
      <c r="F2356" s="1">
        <f ca="1">IF(AND($A2356=0,$B2356=1),
    VLOOKUP(1,ChapterTable!$1:$1048576,MATCH("최종"&amp;SUBSTITUTE(SUBSTITUTE(F$1,"standard",""),"|Float",""),ChapterTable!$1:$1,0),0)*ChapterTable!$P$17,
  IF(AND($A2356=0,$B2356=0),
    F2357,
  IF($B2356=0,
    VLOOKUP($A2356,ChapterTable!$1:$1048576,MATCH("최종"&amp;SUBSTITUTE(SUBSTITUTE(F$1,"standard",""),"|Float",""),ChapterTable!$1:$1,0),0),
  IF($B2356=1,
    IF($L2356=FALSE,
      VLOOKUP($A2356,ChapterTable!$1:$1048576,MATCH("최종"&amp;SUBSTITUTE(SUBSTITUTE(F$1,"standard",""),"|Float",""),ChapterTable!$1:$1,0),0),
      VLOOKUP($A2356-ChapterTable!$P$11,ChapterTable!$1:$1048576,MATCH("최종"&amp;SUBSTITUTE(SUBSTITUTE(F$1,"standard",""),"|Float",""),ChapterTable!$1:$1,0),0)*ChapterTable!$P$14
    ),
  OFFSET(F2356,-$B2356+IF($L2356,1,0),0)*
    (VLOOKUP(SUBSTITUTE(SUBSTITUTE(F$1,"standard",""),"|Float","")&amp;IF(OR($L2356=TRUE,$A2356=0,MOD($A2356,ChapterTable!$R$20)&lt;&gt;0),"","보스")&amp;"인게임누적곱배수",ChapterTable!$R:$S,2,0)^D2356
    +VLOOKUP(SUBSTITUTE(SUBSTITUTE(F$1,"standard",""),"|Float","")&amp;IF(OR($L2356=TRUE,$A2356=0,MOD($A2356,ChapterTable!$R$20)&lt;&gt;0),"","보스")&amp;"인게임누적합배수",ChapterTable!$R:$S,2,0)*D2356)
  )
  )
  )
)</f>
        <v>693705.70674466342</v>
      </c>
      <c r="G2356" t="s">
        <v>715</v>
      </c>
      <c r="J2356" t="str">
        <f>IF(ISBLANK(I2356),"",
IFERROR(VLOOKUP(I2356,[1]StringTable!$1:$1048576,MATCH("kor|String",[1]StringTable!$1:$1,0),0),
"스트링없음"))</f>
        <v/>
      </c>
      <c r="L2356" t="b">
        <v>1</v>
      </c>
      <c r="N2356" t="str">
        <f>IF(ISBLANK(M2356),"",IF(ISERROR(VLOOKUP(M2356,MapTable!$A:$A,1,0)),"맵없음",""))</f>
        <v/>
      </c>
      <c r="O2356">
        <f t="shared" si="262"/>
        <v>11</v>
      </c>
      <c r="Q2356">
        <f t="shared" si="263"/>
        <v>11</v>
      </c>
      <c r="R2356" t="b">
        <f t="shared" ca="1" si="264"/>
        <v>1</v>
      </c>
      <c r="T2356" t="b">
        <f t="shared" ca="1" si="265"/>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268"/>
        <v>0.5</v>
      </c>
      <c r="AJ2356">
        <f t="shared" si="266"/>
        <v>0.54666666600000002</v>
      </c>
      <c r="AK2356">
        <f t="shared" si="267"/>
        <v>1</v>
      </c>
      <c r="AL2356">
        <f t="shared" si="269"/>
        <v>10</v>
      </c>
    </row>
    <row r="2357" spans="1:38" hidden="1" x14ac:dyDescent="0.3">
      <c r="A2357">
        <v>25</v>
      </c>
      <c r="B2357">
        <v>16</v>
      </c>
      <c r="C2357">
        <f>IF(OR($L2357=TRUE,$A2357=0,MOD($A2357,ChapterTable!$R$20)&lt;&gt;0),
MAX(0,INT(($B2357+ChapterTable!$P$26+VLOOKUP(SUBSTITUTE(C$1,"성장단계","")&amp;"단계오프셋",ChapterTable!$R:$S,2,0))/ChapterTable!$P$23)),
MAX(0,INT(($B2357+ChapterTable!$R$26+VLOOKUP(SUBSTITUTE(C$1,"성장단계","")&amp;"보스단계오프셋",ChapterTable!$R:$S,2,0))/ChapterTable!$R$23)))</f>
        <v>2</v>
      </c>
      <c r="D2357">
        <f>IF(OR($L2357=TRUE,$A2357=0,MOD($A2357,ChapterTable!$R$20)&lt;&gt;0),
MAX(0,INT(($B2357+ChapterTable!$P$26+VLOOKUP(SUBSTITUTE(D$1,"성장단계","")&amp;"단계오프셋",ChapterTable!$R:$S,2,0))/ChapterTable!$P$23)),
MAX(0,INT(($B2357+ChapterTable!$R$26+VLOOKUP(SUBSTITUTE(D$1,"성장단계","")&amp;"보스단계오프셋",ChapterTable!$R:$S,2,0))/ChapterTable!$R$23)))</f>
        <v>1</v>
      </c>
      <c r="E2357" s="1">
        <f ca="1">IF(AND($A2357=0,$B2357=1),
    VLOOKUP(1,ChapterTable!$1:$1048576,MATCH("최종"&amp;SUBSTITUTE(SUBSTITUTE(E$1,"standard",""),"|Float",""),ChapterTable!$1:$1,0),0)*ChapterTable!$P$17,
  IF(AND($A2357=0,$B2357=0),
    E2358,
  IF($B2357=0,
    VLOOKUP($A2357,ChapterTable!$1:$1048576,MATCH("최종"&amp;SUBSTITUTE(SUBSTITUTE(E$1,"standard",""),"|Float",""),ChapterTable!$1:$1,0),0),
  IF($B2357=1,
    IF($L2357=FALSE,
      VLOOKUP($A2357,ChapterTable!$1:$1048576,MATCH("최종"&amp;SUBSTITUTE(SUBSTITUTE(E$1,"standard",""),"|Float",""),ChapterTable!$1:$1,0),0),
      VLOOKUP($A2357-ChapterTable!$P$11,ChapterTable!$1:$1048576,MATCH("최종"&amp;SUBSTITUTE(SUBSTITUTE(E$1,"standard",""),"|Float",""),ChapterTable!$1:$1,0),0)*ChapterTable!$P$14
    ),
  OFFSET(E2357,-$B2357+IF($L2357,1,0),0)*IF($B2357&gt;OFFSET($B2357,1,0),ChapterTable!$R$17,1)*
    (VLOOKUP(SUBSTITUTE(SUBSTITUTE(E$1,"standard",""),"|Float","")&amp;IF(OR($L2357=TRUE,$A2357=0,MOD($A2357,ChapterTable!$R$20)&lt;&gt;0),"","보스")&amp;"인게임누적곱배수",ChapterTable!$R:$S,2,0)^C2357
    +VLOOKUP(SUBSTITUTE(SUBSTITUTE(E$1,"standard",""),"|Float","")&amp;IF(OR($L2357=TRUE,$A2357=0,MOD($A2357,ChapterTable!$R$20)&lt;&gt;0),"","보스")&amp;"인게임누적합배수",ChapterTable!$R:$S,2,0)*C2357)
  )
  )
  )
)</f>
        <v>2168233.6508484357</v>
      </c>
      <c r="F2357" s="1">
        <f ca="1">IF(AND($A2357=0,$B2357=1),
    VLOOKUP(1,ChapterTable!$1:$1048576,MATCH("최종"&amp;SUBSTITUTE(SUBSTITUTE(F$1,"standard",""),"|Float",""),ChapterTable!$1:$1,0),0)*ChapterTable!$P$17,
  IF(AND($A2357=0,$B2357=0),
    F2358,
  IF($B2357=0,
    VLOOKUP($A2357,ChapterTable!$1:$1048576,MATCH("최종"&amp;SUBSTITUTE(SUBSTITUTE(F$1,"standard",""),"|Float",""),ChapterTable!$1:$1,0),0),
  IF($B2357=1,
    IF($L2357=FALSE,
      VLOOKUP($A2357,ChapterTable!$1:$1048576,MATCH("최종"&amp;SUBSTITUTE(SUBSTITUTE(F$1,"standard",""),"|Float",""),ChapterTable!$1:$1,0),0),
      VLOOKUP($A2357-ChapterTable!$P$11,ChapterTable!$1:$1048576,MATCH("최종"&amp;SUBSTITUTE(SUBSTITUTE(F$1,"standard",""),"|Float",""),ChapterTable!$1:$1,0),0)*ChapterTable!$P$14
    ),
  OFFSET(F2357,-$B2357+IF($L2357,1,0),0)*
    (VLOOKUP(SUBSTITUTE(SUBSTITUTE(F$1,"standard",""),"|Float","")&amp;IF(OR($L2357=TRUE,$A2357=0,MOD($A2357,ChapterTable!$R$20)&lt;&gt;0),"","보스")&amp;"인게임누적곱배수",ChapterTable!$R:$S,2,0)^D2357
    +VLOOKUP(SUBSTITUTE(SUBSTITUTE(F$1,"standard",""),"|Float","")&amp;IF(OR($L2357=TRUE,$A2357=0,MOD($A2357,ChapterTable!$R$20)&lt;&gt;0),"","보스")&amp;"인게임누적합배수",ChapterTable!$R:$S,2,0)*D2357)
  )
  )
  )
)</f>
        <v>693705.70674466342</v>
      </c>
      <c r="G2357" t="s">
        <v>715</v>
      </c>
      <c r="J2357" t="str">
        <f>IF(ISBLANK(I2357),"",
IFERROR(VLOOKUP(I2357,[1]StringTable!$1:$1048576,MATCH("kor|String",[1]StringTable!$1:$1,0),0),
"스트링없음"))</f>
        <v/>
      </c>
      <c r="L2357" t="b">
        <v>1</v>
      </c>
      <c r="N2357" t="str">
        <f>IF(ISBLANK(M2357),"",IF(ISERROR(VLOOKUP(M2357,MapTable!$A:$A,1,0)),"맵없음",""))</f>
        <v/>
      </c>
      <c r="O2357">
        <f t="shared" si="262"/>
        <v>2</v>
      </c>
      <c r="Q2357">
        <f t="shared" si="263"/>
        <v>2</v>
      </c>
      <c r="R2357" t="b">
        <f t="shared" ca="1" si="264"/>
        <v>1</v>
      </c>
      <c r="T2357" t="b">
        <f t="shared" ca="1" si="265"/>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268"/>
        <v>0.5</v>
      </c>
      <c r="AJ2357">
        <f t="shared" si="266"/>
        <v>0.54666666600000002</v>
      </c>
      <c r="AK2357">
        <f t="shared" si="267"/>
        <v>1</v>
      </c>
      <c r="AL2357">
        <f t="shared" si="269"/>
        <v>10</v>
      </c>
    </row>
    <row r="2358" spans="1:38" hidden="1" x14ac:dyDescent="0.3">
      <c r="A2358">
        <v>25</v>
      </c>
      <c r="B2358">
        <v>17</v>
      </c>
      <c r="C2358">
        <f>IF(OR($L2358=TRUE,$A2358=0,MOD($A2358,ChapterTable!$R$20)&lt;&gt;0),
MAX(0,INT(($B2358+ChapterTable!$P$26+VLOOKUP(SUBSTITUTE(C$1,"성장단계","")&amp;"단계오프셋",ChapterTable!$R:$S,2,0))/ChapterTable!$P$23)),
MAX(0,INT(($B2358+ChapterTable!$R$26+VLOOKUP(SUBSTITUTE(C$1,"성장단계","")&amp;"보스단계오프셋",ChapterTable!$R:$S,2,0))/ChapterTable!$R$23)))</f>
        <v>2</v>
      </c>
      <c r="D2358">
        <f>IF(OR($L2358=TRUE,$A2358=0,MOD($A2358,ChapterTable!$R$20)&lt;&gt;0),
MAX(0,INT(($B2358+ChapterTable!$P$26+VLOOKUP(SUBSTITUTE(D$1,"성장단계","")&amp;"단계오프셋",ChapterTable!$R:$S,2,0))/ChapterTable!$P$23)),
MAX(0,INT(($B2358+ChapterTable!$R$26+VLOOKUP(SUBSTITUTE(D$1,"성장단계","")&amp;"보스단계오프셋",ChapterTable!$R:$S,2,0))/ChapterTable!$R$23)))</f>
        <v>1</v>
      </c>
      <c r="E2358" s="1">
        <f ca="1">IF(AND($A2358=0,$B2358=1),
    VLOOKUP(1,ChapterTable!$1:$1048576,MATCH("최종"&amp;SUBSTITUTE(SUBSTITUTE(E$1,"standard",""),"|Float",""),ChapterTable!$1:$1,0),0)*ChapterTable!$P$17,
  IF(AND($A2358=0,$B2358=0),
    E2359,
  IF($B2358=0,
    VLOOKUP($A2358,ChapterTable!$1:$1048576,MATCH("최종"&amp;SUBSTITUTE(SUBSTITUTE(E$1,"standard",""),"|Float",""),ChapterTable!$1:$1,0),0),
  IF($B2358=1,
    IF($L2358=FALSE,
      VLOOKUP($A2358,ChapterTable!$1:$1048576,MATCH("최종"&amp;SUBSTITUTE(SUBSTITUTE(E$1,"standard",""),"|Float",""),ChapterTable!$1:$1,0),0),
      VLOOKUP($A2358-ChapterTable!$P$11,ChapterTable!$1:$1048576,MATCH("최종"&amp;SUBSTITUTE(SUBSTITUTE(E$1,"standard",""),"|Float",""),ChapterTable!$1:$1,0),0)*ChapterTable!$P$14
    ),
  OFFSET(E2358,-$B2358+IF($L2358,1,0),0)*IF($B2358&gt;OFFSET($B2358,1,0),ChapterTable!$R$17,1)*
    (VLOOKUP(SUBSTITUTE(SUBSTITUTE(E$1,"standard",""),"|Float","")&amp;IF(OR($L2358=TRUE,$A2358=0,MOD($A2358,ChapterTable!$R$20)&lt;&gt;0),"","보스")&amp;"인게임누적곱배수",ChapterTable!$R:$S,2,0)^C2358
    +VLOOKUP(SUBSTITUTE(SUBSTITUTE(E$1,"standard",""),"|Float","")&amp;IF(OR($L2358=TRUE,$A2358=0,MOD($A2358,ChapterTable!$R$20)&lt;&gt;0),"","보스")&amp;"인게임누적합배수",ChapterTable!$R:$S,2,0)*C2358)
  )
  )
  )
)</f>
        <v>2168233.6508484357</v>
      </c>
      <c r="F2358" s="1">
        <f ca="1">IF(AND($A2358=0,$B2358=1),
    VLOOKUP(1,ChapterTable!$1:$1048576,MATCH("최종"&amp;SUBSTITUTE(SUBSTITUTE(F$1,"standard",""),"|Float",""),ChapterTable!$1:$1,0),0)*ChapterTable!$P$17,
  IF(AND($A2358=0,$B2358=0),
    F2359,
  IF($B2358=0,
    VLOOKUP($A2358,ChapterTable!$1:$1048576,MATCH("최종"&amp;SUBSTITUTE(SUBSTITUTE(F$1,"standard",""),"|Float",""),ChapterTable!$1:$1,0),0),
  IF($B2358=1,
    IF($L2358=FALSE,
      VLOOKUP($A2358,ChapterTable!$1:$1048576,MATCH("최종"&amp;SUBSTITUTE(SUBSTITUTE(F$1,"standard",""),"|Float",""),ChapterTable!$1:$1,0),0),
      VLOOKUP($A2358-ChapterTable!$P$11,ChapterTable!$1:$1048576,MATCH("최종"&amp;SUBSTITUTE(SUBSTITUTE(F$1,"standard",""),"|Float",""),ChapterTable!$1:$1,0),0)*ChapterTable!$P$14
    ),
  OFFSET(F2358,-$B2358+IF($L2358,1,0),0)*
    (VLOOKUP(SUBSTITUTE(SUBSTITUTE(F$1,"standard",""),"|Float","")&amp;IF(OR($L2358=TRUE,$A2358=0,MOD($A2358,ChapterTable!$R$20)&lt;&gt;0),"","보스")&amp;"인게임누적곱배수",ChapterTable!$R:$S,2,0)^D2358
    +VLOOKUP(SUBSTITUTE(SUBSTITUTE(F$1,"standard",""),"|Float","")&amp;IF(OR($L2358=TRUE,$A2358=0,MOD($A2358,ChapterTable!$R$20)&lt;&gt;0),"","보스")&amp;"인게임누적합배수",ChapterTable!$R:$S,2,0)*D2358)
  )
  )
  )
)</f>
        <v>693705.70674466342</v>
      </c>
      <c r="G2358" t="s">
        <v>715</v>
      </c>
      <c r="J2358" t="str">
        <f>IF(ISBLANK(I2358),"",
IFERROR(VLOOKUP(I2358,[1]StringTable!$1:$1048576,MATCH("kor|String",[1]StringTable!$1:$1,0),0),
"스트링없음"))</f>
        <v/>
      </c>
      <c r="L2358" t="b">
        <v>1</v>
      </c>
      <c r="N2358" t="str">
        <f>IF(ISBLANK(M2358),"",IF(ISERROR(VLOOKUP(M2358,MapTable!$A:$A,1,0)),"맵없음",""))</f>
        <v/>
      </c>
      <c r="O2358">
        <f t="shared" si="262"/>
        <v>2</v>
      </c>
      <c r="Q2358">
        <f t="shared" si="263"/>
        <v>2</v>
      </c>
      <c r="R2358" t="b">
        <f t="shared" ca="1" si="264"/>
        <v>1</v>
      </c>
      <c r="T2358" t="b">
        <f t="shared" ca="1" si="265"/>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268"/>
        <v>0.5</v>
      </c>
      <c r="AJ2358">
        <f t="shared" si="266"/>
        <v>0.54666666600000002</v>
      </c>
      <c r="AK2358">
        <f t="shared" si="267"/>
        <v>1</v>
      </c>
      <c r="AL2358">
        <f t="shared" si="269"/>
        <v>10</v>
      </c>
    </row>
    <row r="2359" spans="1:38" hidden="1" x14ac:dyDescent="0.3">
      <c r="A2359">
        <v>25</v>
      </c>
      <c r="B2359">
        <v>18</v>
      </c>
      <c r="C2359">
        <f>IF(OR($L2359=TRUE,$A2359=0,MOD($A2359,ChapterTable!$R$20)&lt;&gt;0),
MAX(0,INT(($B2359+ChapterTable!$P$26+VLOOKUP(SUBSTITUTE(C$1,"성장단계","")&amp;"단계오프셋",ChapterTable!$R:$S,2,0))/ChapterTable!$P$23)),
MAX(0,INT(($B2359+ChapterTable!$R$26+VLOOKUP(SUBSTITUTE(C$1,"성장단계","")&amp;"보스단계오프셋",ChapterTable!$R:$S,2,0))/ChapterTable!$R$23)))</f>
        <v>2</v>
      </c>
      <c r="D2359">
        <f>IF(OR($L2359=TRUE,$A2359=0,MOD($A2359,ChapterTable!$R$20)&lt;&gt;0),
MAX(0,INT(($B2359+ChapterTable!$P$26+VLOOKUP(SUBSTITUTE(D$1,"성장단계","")&amp;"단계오프셋",ChapterTable!$R:$S,2,0))/ChapterTable!$P$23)),
MAX(0,INT(($B2359+ChapterTable!$R$26+VLOOKUP(SUBSTITUTE(D$1,"성장단계","")&amp;"보스단계오프셋",ChapterTable!$R:$S,2,0))/ChapterTable!$R$23)))</f>
        <v>1</v>
      </c>
      <c r="E2359" s="1">
        <f ca="1">IF(AND($A2359=0,$B2359=1),
    VLOOKUP(1,ChapterTable!$1:$1048576,MATCH("최종"&amp;SUBSTITUTE(SUBSTITUTE(E$1,"standard",""),"|Float",""),ChapterTable!$1:$1,0),0)*ChapterTable!$P$17,
  IF(AND($A2359=0,$B2359=0),
    E2360,
  IF($B2359=0,
    VLOOKUP($A2359,ChapterTable!$1:$1048576,MATCH("최종"&amp;SUBSTITUTE(SUBSTITUTE(E$1,"standard",""),"|Float",""),ChapterTable!$1:$1,0),0),
  IF($B2359=1,
    IF($L2359=FALSE,
      VLOOKUP($A2359,ChapterTable!$1:$1048576,MATCH("최종"&amp;SUBSTITUTE(SUBSTITUTE(E$1,"standard",""),"|Float",""),ChapterTable!$1:$1,0),0),
      VLOOKUP($A2359-ChapterTable!$P$11,ChapterTable!$1:$1048576,MATCH("최종"&amp;SUBSTITUTE(SUBSTITUTE(E$1,"standard",""),"|Float",""),ChapterTable!$1:$1,0),0)*ChapterTable!$P$14
    ),
  OFFSET(E2359,-$B2359+IF($L2359,1,0),0)*IF($B2359&gt;OFFSET($B2359,1,0),ChapterTable!$R$17,1)*
    (VLOOKUP(SUBSTITUTE(SUBSTITUTE(E$1,"standard",""),"|Float","")&amp;IF(OR($L2359=TRUE,$A2359=0,MOD($A2359,ChapterTable!$R$20)&lt;&gt;0),"","보스")&amp;"인게임누적곱배수",ChapterTable!$R:$S,2,0)^C2359
    +VLOOKUP(SUBSTITUTE(SUBSTITUTE(E$1,"standard",""),"|Float","")&amp;IF(OR($L2359=TRUE,$A2359=0,MOD($A2359,ChapterTable!$R$20)&lt;&gt;0),"","보스")&amp;"인게임누적합배수",ChapterTable!$R:$S,2,0)*C2359)
  )
  )
  )
)</f>
        <v>2168233.6508484357</v>
      </c>
      <c r="F2359" s="1">
        <f ca="1">IF(AND($A2359=0,$B2359=1),
    VLOOKUP(1,ChapterTable!$1:$1048576,MATCH("최종"&amp;SUBSTITUTE(SUBSTITUTE(F$1,"standard",""),"|Float",""),ChapterTable!$1:$1,0),0)*ChapterTable!$P$17,
  IF(AND($A2359=0,$B2359=0),
    F2360,
  IF($B2359=0,
    VLOOKUP($A2359,ChapterTable!$1:$1048576,MATCH("최종"&amp;SUBSTITUTE(SUBSTITUTE(F$1,"standard",""),"|Float",""),ChapterTable!$1:$1,0),0),
  IF($B2359=1,
    IF($L2359=FALSE,
      VLOOKUP($A2359,ChapterTable!$1:$1048576,MATCH("최종"&amp;SUBSTITUTE(SUBSTITUTE(F$1,"standard",""),"|Float",""),ChapterTable!$1:$1,0),0),
      VLOOKUP($A2359-ChapterTable!$P$11,ChapterTable!$1:$1048576,MATCH("최종"&amp;SUBSTITUTE(SUBSTITUTE(F$1,"standard",""),"|Float",""),ChapterTable!$1:$1,0),0)*ChapterTable!$P$14
    ),
  OFFSET(F2359,-$B2359+IF($L2359,1,0),0)*
    (VLOOKUP(SUBSTITUTE(SUBSTITUTE(F$1,"standard",""),"|Float","")&amp;IF(OR($L2359=TRUE,$A2359=0,MOD($A2359,ChapterTable!$R$20)&lt;&gt;0),"","보스")&amp;"인게임누적곱배수",ChapterTable!$R:$S,2,0)^D2359
    +VLOOKUP(SUBSTITUTE(SUBSTITUTE(F$1,"standard",""),"|Float","")&amp;IF(OR($L2359=TRUE,$A2359=0,MOD($A2359,ChapterTable!$R$20)&lt;&gt;0),"","보스")&amp;"인게임누적합배수",ChapterTable!$R:$S,2,0)*D2359)
  )
  )
  )
)</f>
        <v>693705.70674466342</v>
      </c>
      <c r="G2359" t="s">
        <v>715</v>
      </c>
      <c r="J2359" t="str">
        <f>IF(ISBLANK(I2359),"",
IFERROR(VLOOKUP(I2359,[1]StringTable!$1:$1048576,MATCH("kor|String",[1]StringTable!$1:$1,0),0),
"스트링없음"))</f>
        <v/>
      </c>
      <c r="L2359" t="b">
        <v>1</v>
      </c>
      <c r="N2359" t="str">
        <f>IF(ISBLANK(M2359),"",IF(ISERROR(VLOOKUP(M2359,MapTable!$A:$A,1,0)),"맵없음",""))</f>
        <v/>
      </c>
      <c r="O2359">
        <f t="shared" si="262"/>
        <v>2</v>
      </c>
      <c r="Q2359">
        <f t="shared" si="263"/>
        <v>2</v>
      </c>
      <c r="R2359" t="b">
        <f t="shared" ca="1" si="264"/>
        <v>1</v>
      </c>
      <c r="T2359" t="b">
        <f t="shared" ca="1" si="265"/>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268"/>
        <v>0.5</v>
      </c>
      <c r="AJ2359">
        <f t="shared" si="266"/>
        <v>0.54666666600000002</v>
      </c>
      <c r="AK2359">
        <f t="shared" si="267"/>
        <v>1</v>
      </c>
      <c r="AL2359">
        <f t="shared" si="269"/>
        <v>10</v>
      </c>
    </row>
    <row r="2360" spans="1:38" hidden="1" x14ac:dyDescent="0.3">
      <c r="A2360">
        <v>25</v>
      </c>
      <c r="B2360">
        <v>19</v>
      </c>
      <c r="C2360">
        <f>IF(OR($L2360=TRUE,$A2360=0,MOD($A2360,ChapterTable!$R$20)&lt;&gt;0),
MAX(0,INT(($B2360+ChapterTable!$P$26+VLOOKUP(SUBSTITUTE(C$1,"성장단계","")&amp;"단계오프셋",ChapterTable!$R:$S,2,0))/ChapterTable!$P$23)),
MAX(0,INT(($B2360+ChapterTable!$R$26+VLOOKUP(SUBSTITUTE(C$1,"성장단계","")&amp;"보스단계오프셋",ChapterTable!$R:$S,2,0))/ChapterTable!$R$23)))</f>
        <v>2</v>
      </c>
      <c r="D2360">
        <f>IF(OR($L2360=TRUE,$A2360=0,MOD($A2360,ChapterTable!$R$20)&lt;&gt;0),
MAX(0,INT(($B2360+ChapterTable!$P$26+VLOOKUP(SUBSTITUTE(D$1,"성장단계","")&amp;"단계오프셋",ChapterTable!$R:$S,2,0))/ChapterTable!$P$23)),
MAX(0,INT(($B2360+ChapterTable!$R$26+VLOOKUP(SUBSTITUTE(D$1,"성장단계","")&amp;"보스단계오프셋",ChapterTable!$R:$S,2,0))/ChapterTable!$R$23)))</f>
        <v>1</v>
      </c>
      <c r="E2360" s="1">
        <f ca="1">IF(AND($A2360=0,$B2360=1),
    VLOOKUP(1,ChapterTable!$1:$1048576,MATCH("최종"&amp;SUBSTITUTE(SUBSTITUTE(E$1,"standard",""),"|Float",""),ChapterTable!$1:$1,0),0)*ChapterTable!$P$17,
  IF(AND($A2360=0,$B2360=0),
    E2361,
  IF($B2360=0,
    VLOOKUP($A2360,ChapterTable!$1:$1048576,MATCH("최종"&amp;SUBSTITUTE(SUBSTITUTE(E$1,"standard",""),"|Float",""),ChapterTable!$1:$1,0),0),
  IF($B2360=1,
    IF($L2360=FALSE,
      VLOOKUP($A2360,ChapterTable!$1:$1048576,MATCH("최종"&amp;SUBSTITUTE(SUBSTITUTE(E$1,"standard",""),"|Float",""),ChapterTable!$1:$1,0),0),
      VLOOKUP($A2360-ChapterTable!$P$11,ChapterTable!$1:$1048576,MATCH("최종"&amp;SUBSTITUTE(SUBSTITUTE(E$1,"standard",""),"|Float",""),ChapterTable!$1:$1,0),0)*ChapterTable!$P$14
    ),
  OFFSET(E2360,-$B2360+IF($L2360,1,0),0)*IF($B2360&gt;OFFSET($B2360,1,0),ChapterTable!$R$17,1)*
    (VLOOKUP(SUBSTITUTE(SUBSTITUTE(E$1,"standard",""),"|Float","")&amp;IF(OR($L2360=TRUE,$A2360=0,MOD($A2360,ChapterTable!$R$20)&lt;&gt;0),"","보스")&amp;"인게임누적곱배수",ChapterTable!$R:$S,2,0)^C2360
    +VLOOKUP(SUBSTITUTE(SUBSTITUTE(E$1,"standard",""),"|Float","")&amp;IF(OR($L2360=TRUE,$A2360=0,MOD($A2360,ChapterTable!$R$20)&lt;&gt;0),"","보스")&amp;"인게임누적합배수",ChapterTable!$R:$S,2,0)*C2360)
  )
  )
  )
)</f>
        <v>2168233.6508484357</v>
      </c>
      <c r="F2360" s="1">
        <f ca="1">IF(AND($A2360=0,$B2360=1),
    VLOOKUP(1,ChapterTable!$1:$1048576,MATCH("최종"&amp;SUBSTITUTE(SUBSTITUTE(F$1,"standard",""),"|Float",""),ChapterTable!$1:$1,0),0)*ChapterTable!$P$17,
  IF(AND($A2360=0,$B2360=0),
    F2361,
  IF($B2360=0,
    VLOOKUP($A2360,ChapterTable!$1:$1048576,MATCH("최종"&amp;SUBSTITUTE(SUBSTITUTE(F$1,"standard",""),"|Float",""),ChapterTable!$1:$1,0),0),
  IF($B2360=1,
    IF($L2360=FALSE,
      VLOOKUP($A2360,ChapterTable!$1:$1048576,MATCH("최종"&amp;SUBSTITUTE(SUBSTITUTE(F$1,"standard",""),"|Float",""),ChapterTable!$1:$1,0),0),
      VLOOKUP($A2360-ChapterTable!$P$11,ChapterTable!$1:$1048576,MATCH("최종"&amp;SUBSTITUTE(SUBSTITUTE(F$1,"standard",""),"|Float",""),ChapterTable!$1:$1,0),0)*ChapterTable!$P$14
    ),
  OFFSET(F2360,-$B2360+IF($L2360,1,0),0)*
    (VLOOKUP(SUBSTITUTE(SUBSTITUTE(F$1,"standard",""),"|Float","")&amp;IF(OR($L2360=TRUE,$A2360=0,MOD($A2360,ChapterTable!$R$20)&lt;&gt;0),"","보스")&amp;"인게임누적곱배수",ChapterTable!$R:$S,2,0)^D2360
    +VLOOKUP(SUBSTITUTE(SUBSTITUTE(F$1,"standard",""),"|Float","")&amp;IF(OR($L2360=TRUE,$A2360=0,MOD($A2360,ChapterTable!$R$20)&lt;&gt;0),"","보스")&amp;"인게임누적합배수",ChapterTable!$R:$S,2,0)*D2360)
  )
  )
  )
)</f>
        <v>693705.70674466342</v>
      </c>
      <c r="G2360" t="s">
        <v>715</v>
      </c>
      <c r="J2360" t="str">
        <f>IF(ISBLANK(I2360),"",
IFERROR(VLOOKUP(I2360,[1]StringTable!$1:$1048576,MATCH("kor|String",[1]StringTable!$1:$1,0),0),
"스트링없음"))</f>
        <v/>
      </c>
      <c r="L2360" t="b">
        <v>1</v>
      </c>
      <c r="N2360" t="str">
        <f>IF(ISBLANK(M2360),"",IF(ISERROR(VLOOKUP(M2360,MapTable!$A:$A,1,0)),"맵없음",""))</f>
        <v/>
      </c>
      <c r="O2360">
        <f t="shared" si="262"/>
        <v>92</v>
      </c>
      <c r="Q2360">
        <f t="shared" si="263"/>
        <v>92</v>
      </c>
      <c r="R2360" t="b">
        <f t="shared" ca="1" si="264"/>
        <v>1</v>
      </c>
      <c r="T2360" t="b">
        <f t="shared" ca="1" si="265"/>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268"/>
        <v>0.5</v>
      </c>
      <c r="AJ2360">
        <f t="shared" si="266"/>
        <v>0.54666666600000002</v>
      </c>
      <c r="AK2360">
        <f t="shared" si="267"/>
        <v>1</v>
      </c>
      <c r="AL2360">
        <f t="shared" si="269"/>
        <v>10</v>
      </c>
    </row>
    <row r="2361" spans="1:38" hidden="1" x14ac:dyDescent="0.3">
      <c r="A2361">
        <v>25</v>
      </c>
      <c r="B2361">
        <v>20</v>
      </c>
      <c r="C2361">
        <f>IF(OR($L2361=TRUE,$A2361=0,MOD($A2361,ChapterTable!$R$20)&lt;&gt;0),
MAX(0,INT(($B2361+ChapterTable!$P$26+VLOOKUP(SUBSTITUTE(C$1,"성장단계","")&amp;"단계오프셋",ChapterTable!$R:$S,2,0))/ChapterTable!$P$23)),
MAX(0,INT(($B2361+ChapterTable!$R$26+VLOOKUP(SUBSTITUTE(C$1,"성장단계","")&amp;"보스단계오프셋",ChapterTable!$R:$S,2,0))/ChapterTable!$R$23)))</f>
        <v>2</v>
      </c>
      <c r="D2361">
        <f>IF(OR($L2361=TRUE,$A2361=0,MOD($A2361,ChapterTable!$R$20)&lt;&gt;0),
MAX(0,INT(($B2361+ChapterTable!$P$26+VLOOKUP(SUBSTITUTE(D$1,"성장단계","")&amp;"단계오프셋",ChapterTable!$R:$S,2,0))/ChapterTable!$P$23)),
MAX(0,INT(($B2361+ChapterTable!$R$26+VLOOKUP(SUBSTITUTE(D$1,"성장단계","")&amp;"보스단계오프셋",ChapterTable!$R:$S,2,0))/ChapterTable!$R$23)))</f>
        <v>1</v>
      </c>
      <c r="E2361" s="1">
        <f ca="1">IF(AND($A2361=0,$B2361=1),
    VLOOKUP(1,ChapterTable!$1:$1048576,MATCH("최종"&amp;SUBSTITUTE(SUBSTITUTE(E$1,"standard",""),"|Float",""),ChapterTable!$1:$1,0),0)*ChapterTable!$P$17,
  IF(AND($A2361=0,$B2361=0),
    E2362,
  IF($B2361=0,
    VLOOKUP($A2361,ChapterTable!$1:$1048576,MATCH("최종"&amp;SUBSTITUTE(SUBSTITUTE(E$1,"standard",""),"|Float",""),ChapterTable!$1:$1,0),0),
  IF($B2361=1,
    IF($L2361=FALSE,
      VLOOKUP($A2361,ChapterTable!$1:$1048576,MATCH("최종"&amp;SUBSTITUTE(SUBSTITUTE(E$1,"standard",""),"|Float",""),ChapterTable!$1:$1,0),0),
      VLOOKUP($A2361-ChapterTable!$P$11,ChapterTable!$1:$1048576,MATCH("최종"&amp;SUBSTITUTE(SUBSTITUTE(E$1,"standard",""),"|Float",""),ChapterTable!$1:$1,0),0)*ChapterTable!$P$14
    ),
  OFFSET(E2361,-$B2361+IF($L2361,1,0),0)*IF($B2361&gt;OFFSET($B2361,1,0),ChapterTable!$R$17,1)*
    (VLOOKUP(SUBSTITUTE(SUBSTITUTE(E$1,"standard",""),"|Float","")&amp;IF(OR($L2361=TRUE,$A2361=0,MOD($A2361,ChapterTable!$R$20)&lt;&gt;0),"","보스")&amp;"인게임누적곱배수",ChapterTable!$R:$S,2,0)^C2361
    +VLOOKUP(SUBSTITUTE(SUBSTITUTE(E$1,"standard",""),"|Float","")&amp;IF(OR($L2361=TRUE,$A2361=0,MOD($A2361,ChapterTable!$R$20)&lt;&gt;0),"","보스")&amp;"인게임누적합배수",ChapterTable!$R:$S,2,0)*C2361)
  )
  )
  )
)</f>
        <v>2168233.6508484357</v>
      </c>
      <c r="F2361" s="1">
        <f ca="1">IF(AND($A2361=0,$B2361=1),
    VLOOKUP(1,ChapterTable!$1:$1048576,MATCH("최종"&amp;SUBSTITUTE(SUBSTITUTE(F$1,"standard",""),"|Float",""),ChapterTable!$1:$1,0),0)*ChapterTable!$P$17,
  IF(AND($A2361=0,$B2361=0),
    F2362,
  IF($B2361=0,
    VLOOKUP($A2361,ChapterTable!$1:$1048576,MATCH("최종"&amp;SUBSTITUTE(SUBSTITUTE(F$1,"standard",""),"|Float",""),ChapterTable!$1:$1,0),0),
  IF($B2361=1,
    IF($L2361=FALSE,
      VLOOKUP($A2361,ChapterTable!$1:$1048576,MATCH("최종"&amp;SUBSTITUTE(SUBSTITUTE(F$1,"standard",""),"|Float",""),ChapterTable!$1:$1,0),0),
      VLOOKUP($A2361-ChapterTable!$P$11,ChapterTable!$1:$1048576,MATCH("최종"&amp;SUBSTITUTE(SUBSTITUTE(F$1,"standard",""),"|Float",""),ChapterTable!$1:$1,0),0)*ChapterTable!$P$14
    ),
  OFFSET(F2361,-$B2361+IF($L2361,1,0),0)*
    (VLOOKUP(SUBSTITUTE(SUBSTITUTE(F$1,"standard",""),"|Float","")&amp;IF(OR($L2361=TRUE,$A2361=0,MOD($A2361,ChapterTable!$R$20)&lt;&gt;0),"","보스")&amp;"인게임누적곱배수",ChapterTable!$R:$S,2,0)^D2361
    +VLOOKUP(SUBSTITUTE(SUBSTITUTE(F$1,"standard",""),"|Float","")&amp;IF(OR($L2361=TRUE,$A2361=0,MOD($A2361,ChapterTable!$R$20)&lt;&gt;0),"","보스")&amp;"인게임누적합배수",ChapterTable!$R:$S,2,0)*D2361)
  )
  )
  )
)</f>
        <v>693705.70674466342</v>
      </c>
      <c r="G2361" t="s">
        <v>715</v>
      </c>
      <c r="J2361" t="str">
        <f>IF(ISBLANK(I2361),"",
IFERROR(VLOOKUP(I2361,[1]StringTable!$1:$1048576,MATCH("kor|String",[1]StringTable!$1:$1,0),0),
"스트링없음"))</f>
        <v/>
      </c>
      <c r="L2361" t="b">
        <v>1</v>
      </c>
      <c r="N2361" t="str">
        <f>IF(ISBLANK(M2361),"",IF(ISERROR(VLOOKUP(M2361,MapTable!$A:$A,1,0)),"맵없음",""))</f>
        <v/>
      </c>
      <c r="O2361">
        <f t="shared" si="262"/>
        <v>22</v>
      </c>
      <c r="Q2361">
        <f t="shared" si="263"/>
        <v>22</v>
      </c>
      <c r="R2361" t="b">
        <f t="shared" ca="1" si="264"/>
        <v>1</v>
      </c>
      <c r="T2361" t="b">
        <f t="shared" ca="1" si="265"/>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268"/>
        <v>0.5</v>
      </c>
      <c r="AJ2361">
        <f t="shared" si="266"/>
        <v>1</v>
      </c>
      <c r="AK2361">
        <f t="shared" si="267"/>
        <v>2</v>
      </c>
      <c r="AL2361">
        <f t="shared" si="269"/>
        <v>10</v>
      </c>
    </row>
    <row r="2362" spans="1:38" hidden="1" x14ac:dyDescent="0.3">
      <c r="A2362">
        <v>25</v>
      </c>
      <c r="B2362">
        <v>21</v>
      </c>
      <c r="C2362">
        <f>IF(OR($L2362=TRUE,$A2362=0,MOD($A2362,ChapterTable!$R$20)&lt;&gt;0),
MAX(0,INT(($B2362+ChapterTable!$P$26+VLOOKUP(SUBSTITUTE(C$1,"성장단계","")&amp;"단계오프셋",ChapterTable!$R:$S,2,0))/ChapterTable!$P$23)),
MAX(0,INT(($B2362+ChapterTable!$R$26+VLOOKUP(SUBSTITUTE(C$1,"성장단계","")&amp;"보스단계오프셋",ChapterTable!$R:$S,2,0))/ChapterTable!$R$23)))</f>
        <v>2</v>
      </c>
      <c r="D2362">
        <f>IF(OR($L2362=TRUE,$A2362=0,MOD($A2362,ChapterTable!$R$20)&lt;&gt;0),
MAX(0,INT(($B2362+ChapterTable!$P$26+VLOOKUP(SUBSTITUTE(D$1,"성장단계","")&amp;"단계오프셋",ChapterTable!$R:$S,2,0))/ChapterTable!$P$23)),
MAX(0,INT(($B2362+ChapterTable!$R$26+VLOOKUP(SUBSTITUTE(D$1,"성장단계","")&amp;"보스단계오프셋",ChapterTable!$R:$S,2,0))/ChapterTable!$R$23)))</f>
        <v>2</v>
      </c>
      <c r="E2362" s="1">
        <f ca="1">IF(AND($A2362=0,$B2362=1),
    VLOOKUP(1,ChapterTable!$1:$1048576,MATCH("최종"&amp;SUBSTITUTE(SUBSTITUTE(E$1,"standard",""),"|Float",""),ChapterTable!$1:$1,0),0)*ChapterTable!$P$17,
  IF(AND($A2362=0,$B2362=0),
    E2363,
  IF($B2362=0,
    VLOOKUP($A2362,ChapterTable!$1:$1048576,MATCH("최종"&amp;SUBSTITUTE(SUBSTITUTE(E$1,"standard",""),"|Float",""),ChapterTable!$1:$1,0),0),
  IF($B2362=1,
    IF($L2362=FALSE,
      VLOOKUP($A2362,ChapterTable!$1:$1048576,MATCH("최종"&amp;SUBSTITUTE(SUBSTITUTE(E$1,"standard",""),"|Float",""),ChapterTable!$1:$1,0),0),
      VLOOKUP($A2362-ChapterTable!$P$11,ChapterTable!$1:$1048576,MATCH("최종"&amp;SUBSTITUTE(SUBSTITUTE(E$1,"standard",""),"|Float",""),ChapterTable!$1:$1,0),0)*ChapterTable!$P$14
    ),
  OFFSET(E2362,-$B2362+IF($L2362,1,0),0)*IF($B2362&gt;OFFSET($B2362,1,0),ChapterTable!$R$17,1)*
    (VLOOKUP(SUBSTITUTE(SUBSTITUTE(E$1,"standard",""),"|Float","")&amp;IF(OR($L2362=TRUE,$A2362=0,MOD($A2362,ChapterTable!$R$20)&lt;&gt;0),"","보스")&amp;"인게임누적곱배수",ChapterTable!$R:$S,2,0)^C2362
    +VLOOKUP(SUBSTITUTE(SUBSTITUTE(E$1,"standard",""),"|Float","")&amp;IF(OR($L2362=TRUE,$A2362=0,MOD($A2362,ChapterTable!$R$20)&lt;&gt;0),"","보스")&amp;"인게임누적합배수",ChapterTable!$R:$S,2,0)*C2362)
  )
  )
  )
)</f>
        <v>2168233.6508484357</v>
      </c>
      <c r="F2362" s="1">
        <f ca="1">IF(AND($A2362=0,$B2362=1),
    VLOOKUP(1,ChapterTable!$1:$1048576,MATCH("최종"&amp;SUBSTITUTE(SUBSTITUTE(F$1,"standard",""),"|Float",""),ChapterTable!$1:$1,0),0)*ChapterTable!$P$17,
  IF(AND($A2362=0,$B2362=0),
    F2363,
  IF($B2362=0,
    VLOOKUP($A2362,ChapterTable!$1:$1048576,MATCH("최종"&amp;SUBSTITUTE(SUBSTITUTE(F$1,"standard",""),"|Float",""),ChapterTable!$1:$1,0),0),
  IF($B2362=1,
    IF($L2362=FALSE,
      VLOOKUP($A2362,ChapterTable!$1:$1048576,MATCH("최종"&amp;SUBSTITUTE(SUBSTITUTE(F$1,"standard",""),"|Float",""),ChapterTable!$1:$1,0),0),
      VLOOKUP($A2362-ChapterTable!$P$11,ChapterTable!$1:$1048576,MATCH("최종"&amp;SUBSTITUTE(SUBSTITUTE(F$1,"standard",""),"|Float",""),ChapterTable!$1:$1,0),0)*ChapterTable!$P$14
    ),
  OFFSET(F2362,-$B2362+IF($L2362,1,0),0)*
    (VLOOKUP(SUBSTITUTE(SUBSTITUTE(F$1,"standard",""),"|Float","")&amp;IF(OR($L2362=TRUE,$A2362=0,MOD($A2362,ChapterTable!$R$20)&lt;&gt;0),"","보스")&amp;"인게임누적곱배수",ChapterTable!$R:$S,2,0)^D2362
    +VLOOKUP(SUBSTITUTE(SUBSTITUTE(F$1,"standard",""),"|Float","")&amp;IF(OR($L2362=TRUE,$A2362=0,MOD($A2362,ChapterTable!$R$20)&lt;&gt;0),"","보스")&amp;"인게임누적합배수",ChapterTable!$R:$S,2,0)*D2362)
  )
  )
  )
)</f>
        <v>742103.77930824459</v>
      </c>
      <c r="G2362" t="s">
        <v>715</v>
      </c>
      <c r="J2362" t="str">
        <f>IF(ISBLANK(I2362),"",
IFERROR(VLOOKUP(I2362,[1]StringTable!$1:$1048576,MATCH("kor|String",[1]StringTable!$1:$1,0),0),
"스트링없음"))</f>
        <v/>
      </c>
      <c r="L2362" t="b">
        <v>1</v>
      </c>
      <c r="N2362" t="str">
        <f>IF(ISBLANK(M2362),"",IF(ISERROR(VLOOKUP(M2362,MapTable!$A:$A,1,0)),"맵없음",""))</f>
        <v/>
      </c>
      <c r="O2362">
        <f t="shared" si="262"/>
        <v>3</v>
      </c>
      <c r="Q2362">
        <f t="shared" si="263"/>
        <v>3</v>
      </c>
      <c r="R2362" t="b">
        <f t="shared" ca="1" si="264"/>
        <v>1</v>
      </c>
      <c r="T2362" t="b">
        <f t="shared" ca="1" si="265"/>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268"/>
        <v>0.33333333333333331</v>
      </c>
      <c r="AJ2362">
        <f t="shared" si="266"/>
        <v>0.395555555</v>
      </c>
      <c r="AK2362">
        <f t="shared" si="267"/>
        <v>1</v>
      </c>
      <c r="AL2362">
        <f t="shared" si="269"/>
        <v>10</v>
      </c>
    </row>
    <row r="2363" spans="1:38" hidden="1" x14ac:dyDescent="0.3">
      <c r="A2363">
        <v>25</v>
      </c>
      <c r="B2363">
        <v>22</v>
      </c>
      <c r="C2363">
        <f>IF(OR($L2363=TRUE,$A2363=0,MOD($A2363,ChapterTable!$R$20)&lt;&gt;0),
MAX(0,INT(($B2363+ChapterTable!$P$26+VLOOKUP(SUBSTITUTE(C$1,"성장단계","")&amp;"단계오프셋",ChapterTable!$R:$S,2,0))/ChapterTable!$P$23)),
MAX(0,INT(($B2363+ChapterTable!$R$26+VLOOKUP(SUBSTITUTE(C$1,"성장단계","")&amp;"보스단계오프셋",ChapterTable!$R:$S,2,0))/ChapterTable!$R$23)))</f>
        <v>2</v>
      </c>
      <c r="D2363">
        <f>IF(OR($L2363=TRUE,$A2363=0,MOD($A2363,ChapterTable!$R$20)&lt;&gt;0),
MAX(0,INT(($B2363+ChapterTable!$P$26+VLOOKUP(SUBSTITUTE(D$1,"성장단계","")&amp;"단계오프셋",ChapterTable!$R:$S,2,0))/ChapterTable!$P$23)),
MAX(0,INT(($B2363+ChapterTable!$R$26+VLOOKUP(SUBSTITUTE(D$1,"성장단계","")&amp;"보스단계오프셋",ChapterTable!$R:$S,2,0))/ChapterTable!$R$23)))</f>
        <v>2</v>
      </c>
      <c r="E2363" s="1">
        <f ca="1">IF(AND($A2363=0,$B2363=1),
    VLOOKUP(1,ChapterTable!$1:$1048576,MATCH("최종"&amp;SUBSTITUTE(SUBSTITUTE(E$1,"standard",""),"|Float",""),ChapterTable!$1:$1,0),0)*ChapterTable!$P$17,
  IF(AND($A2363=0,$B2363=0),
    E2364,
  IF($B2363=0,
    VLOOKUP($A2363,ChapterTable!$1:$1048576,MATCH("최종"&amp;SUBSTITUTE(SUBSTITUTE(E$1,"standard",""),"|Float",""),ChapterTable!$1:$1,0),0),
  IF($B2363=1,
    IF($L2363=FALSE,
      VLOOKUP($A2363,ChapterTable!$1:$1048576,MATCH("최종"&amp;SUBSTITUTE(SUBSTITUTE(E$1,"standard",""),"|Float",""),ChapterTable!$1:$1,0),0),
      VLOOKUP($A2363-ChapterTable!$P$11,ChapterTable!$1:$1048576,MATCH("최종"&amp;SUBSTITUTE(SUBSTITUTE(E$1,"standard",""),"|Float",""),ChapterTable!$1:$1,0),0)*ChapterTable!$P$14
    ),
  OFFSET(E2363,-$B2363+IF($L2363,1,0),0)*IF($B2363&gt;OFFSET($B2363,1,0),ChapterTable!$R$17,1)*
    (VLOOKUP(SUBSTITUTE(SUBSTITUTE(E$1,"standard",""),"|Float","")&amp;IF(OR($L2363=TRUE,$A2363=0,MOD($A2363,ChapterTable!$R$20)&lt;&gt;0),"","보스")&amp;"인게임누적곱배수",ChapterTable!$R:$S,2,0)^C2363
    +VLOOKUP(SUBSTITUTE(SUBSTITUTE(E$1,"standard",""),"|Float","")&amp;IF(OR($L2363=TRUE,$A2363=0,MOD($A2363,ChapterTable!$R$20)&lt;&gt;0),"","보스")&amp;"인게임누적합배수",ChapterTable!$R:$S,2,0)*C2363)
  )
  )
  )
)</f>
        <v>2168233.6508484357</v>
      </c>
      <c r="F2363" s="1">
        <f ca="1">IF(AND($A2363=0,$B2363=1),
    VLOOKUP(1,ChapterTable!$1:$1048576,MATCH("최종"&amp;SUBSTITUTE(SUBSTITUTE(F$1,"standard",""),"|Float",""),ChapterTable!$1:$1,0),0)*ChapterTable!$P$17,
  IF(AND($A2363=0,$B2363=0),
    F2364,
  IF($B2363=0,
    VLOOKUP($A2363,ChapterTable!$1:$1048576,MATCH("최종"&amp;SUBSTITUTE(SUBSTITUTE(F$1,"standard",""),"|Float",""),ChapterTable!$1:$1,0),0),
  IF($B2363=1,
    IF($L2363=FALSE,
      VLOOKUP($A2363,ChapterTable!$1:$1048576,MATCH("최종"&amp;SUBSTITUTE(SUBSTITUTE(F$1,"standard",""),"|Float",""),ChapterTable!$1:$1,0),0),
      VLOOKUP($A2363-ChapterTable!$P$11,ChapterTable!$1:$1048576,MATCH("최종"&amp;SUBSTITUTE(SUBSTITUTE(F$1,"standard",""),"|Float",""),ChapterTable!$1:$1,0),0)*ChapterTable!$P$14
    ),
  OFFSET(F2363,-$B2363+IF($L2363,1,0),0)*
    (VLOOKUP(SUBSTITUTE(SUBSTITUTE(F$1,"standard",""),"|Float","")&amp;IF(OR($L2363=TRUE,$A2363=0,MOD($A2363,ChapterTable!$R$20)&lt;&gt;0),"","보스")&amp;"인게임누적곱배수",ChapterTable!$R:$S,2,0)^D2363
    +VLOOKUP(SUBSTITUTE(SUBSTITUTE(F$1,"standard",""),"|Float","")&amp;IF(OR($L2363=TRUE,$A2363=0,MOD($A2363,ChapterTable!$R$20)&lt;&gt;0),"","보스")&amp;"인게임누적합배수",ChapterTable!$R:$S,2,0)*D2363)
  )
  )
  )
)</f>
        <v>742103.77930824459</v>
      </c>
      <c r="G2363" t="s">
        <v>715</v>
      </c>
      <c r="J2363" t="str">
        <f>IF(ISBLANK(I2363),"",
IFERROR(VLOOKUP(I2363,[1]StringTable!$1:$1048576,MATCH("kor|String",[1]StringTable!$1:$1,0),0),
"스트링없음"))</f>
        <v/>
      </c>
      <c r="L2363" t="b">
        <v>1</v>
      </c>
      <c r="N2363" t="str">
        <f>IF(ISBLANK(M2363),"",IF(ISERROR(VLOOKUP(M2363,MapTable!$A:$A,1,0)),"맵없음",""))</f>
        <v/>
      </c>
      <c r="O2363">
        <f t="shared" si="262"/>
        <v>3</v>
      </c>
      <c r="Q2363">
        <f t="shared" si="263"/>
        <v>3</v>
      </c>
      <c r="R2363" t="b">
        <f t="shared" ca="1" si="264"/>
        <v>1</v>
      </c>
      <c r="T2363" t="b">
        <f t="shared" ca="1" si="265"/>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268"/>
        <v>0.33333333333333331</v>
      </c>
      <c r="AJ2363">
        <f t="shared" si="266"/>
        <v>0.395555555</v>
      </c>
      <c r="AK2363">
        <f t="shared" si="267"/>
        <v>1</v>
      </c>
      <c r="AL2363">
        <f t="shared" si="269"/>
        <v>10</v>
      </c>
    </row>
    <row r="2364" spans="1:38" hidden="1" x14ac:dyDescent="0.3">
      <c r="A2364">
        <v>25</v>
      </c>
      <c r="B2364">
        <v>23</v>
      </c>
      <c r="C2364">
        <f>IF(OR($L2364=TRUE,$A2364=0,MOD($A2364,ChapterTable!$R$20)&lt;&gt;0),
MAX(0,INT(($B2364+ChapterTable!$P$26+VLOOKUP(SUBSTITUTE(C$1,"성장단계","")&amp;"단계오프셋",ChapterTable!$R:$S,2,0))/ChapterTable!$P$23)),
MAX(0,INT(($B2364+ChapterTable!$R$26+VLOOKUP(SUBSTITUTE(C$1,"성장단계","")&amp;"보스단계오프셋",ChapterTable!$R:$S,2,0))/ChapterTable!$R$23)))</f>
        <v>2</v>
      </c>
      <c r="D2364">
        <f>IF(OR($L2364=TRUE,$A2364=0,MOD($A2364,ChapterTable!$R$20)&lt;&gt;0),
MAX(0,INT(($B2364+ChapterTable!$P$26+VLOOKUP(SUBSTITUTE(D$1,"성장단계","")&amp;"단계오프셋",ChapterTable!$R:$S,2,0))/ChapterTable!$P$23)),
MAX(0,INT(($B2364+ChapterTable!$R$26+VLOOKUP(SUBSTITUTE(D$1,"성장단계","")&amp;"보스단계오프셋",ChapterTable!$R:$S,2,0))/ChapterTable!$R$23)))</f>
        <v>2</v>
      </c>
      <c r="E2364" s="1">
        <f ca="1">IF(AND($A2364=0,$B2364=1),
    VLOOKUP(1,ChapterTable!$1:$1048576,MATCH("최종"&amp;SUBSTITUTE(SUBSTITUTE(E$1,"standard",""),"|Float",""),ChapterTable!$1:$1,0),0)*ChapterTable!$P$17,
  IF(AND($A2364=0,$B2364=0),
    E2365,
  IF($B2364=0,
    VLOOKUP($A2364,ChapterTable!$1:$1048576,MATCH("최종"&amp;SUBSTITUTE(SUBSTITUTE(E$1,"standard",""),"|Float",""),ChapterTable!$1:$1,0),0),
  IF($B2364=1,
    IF($L2364=FALSE,
      VLOOKUP($A2364,ChapterTable!$1:$1048576,MATCH("최종"&amp;SUBSTITUTE(SUBSTITUTE(E$1,"standard",""),"|Float",""),ChapterTable!$1:$1,0),0),
      VLOOKUP($A2364-ChapterTable!$P$11,ChapterTable!$1:$1048576,MATCH("최종"&amp;SUBSTITUTE(SUBSTITUTE(E$1,"standard",""),"|Float",""),ChapterTable!$1:$1,0),0)*ChapterTable!$P$14
    ),
  OFFSET(E2364,-$B2364+IF($L2364,1,0),0)*IF($B2364&gt;OFFSET($B2364,1,0),ChapterTable!$R$17,1)*
    (VLOOKUP(SUBSTITUTE(SUBSTITUTE(E$1,"standard",""),"|Float","")&amp;IF(OR($L2364=TRUE,$A2364=0,MOD($A2364,ChapterTable!$R$20)&lt;&gt;0),"","보스")&amp;"인게임누적곱배수",ChapterTable!$R:$S,2,0)^C2364
    +VLOOKUP(SUBSTITUTE(SUBSTITUTE(E$1,"standard",""),"|Float","")&amp;IF(OR($L2364=TRUE,$A2364=0,MOD($A2364,ChapterTable!$R$20)&lt;&gt;0),"","보스")&amp;"인게임누적합배수",ChapterTable!$R:$S,2,0)*C2364)
  )
  )
  )
)</f>
        <v>2168233.6508484357</v>
      </c>
      <c r="F2364" s="1">
        <f ca="1">IF(AND($A2364=0,$B2364=1),
    VLOOKUP(1,ChapterTable!$1:$1048576,MATCH("최종"&amp;SUBSTITUTE(SUBSTITUTE(F$1,"standard",""),"|Float",""),ChapterTable!$1:$1,0),0)*ChapterTable!$P$17,
  IF(AND($A2364=0,$B2364=0),
    F2365,
  IF($B2364=0,
    VLOOKUP($A2364,ChapterTable!$1:$1048576,MATCH("최종"&amp;SUBSTITUTE(SUBSTITUTE(F$1,"standard",""),"|Float",""),ChapterTable!$1:$1,0),0),
  IF($B2364=1,
    IF($L2364=FALSE,
      VLOOKUP($A2364,ChapterTable!$1:$1048576,MATCH("최종"&amp;SUBSTITUTE(SUBSTITUTE(F$1,"standard",""),"|Float",""),ChapterTable!$1:$1,0),0),
      VLOOKUP($A2364-ChapterTable!$P$11,ChapterTable!$1:$1048576,MATCH("최종"&amp;SUBSTITUTE(SUBSTITUTE(F$1,"standard",""),"|Float",""),ChapterTable!$1:$1,0),0)*ChapterTable!$P$14
    ),
  OFFSET(F2364,-$B2364+IF($L2364,1,0),0)*
    (VLOOKUP(SUBSTITUTE(SUBSTITUTE(F$1,"standard",""),"|Float","")&amp;IF(OR($L2364=TRUE,$A2364=0,MOD($A2364,ChapterTable!$R$20)&lt;&gt;0),"","보스")&amp;"인게임누적곱배수",ChapterTable!$R:$S,2,0)^D2364
    +VLOOKUP(SUBSTITUTE(SUBSTITUTE(F$1,"standard",""),"|Float","")&amp;IF(OR($L2364=TRUE,$A2364=0,MOD($A2364,ChapterTable!$R$20)&lt;&gt;0),"","보스")&amp;"인게임누적합배수",ChapterTable!$R:$S,2,0)*D2364)
  )
  )
  )
)</f>
        <v>742103.77930824459</v>
      </c>
      <c r="G2364" t="s">
        <v>715</v>
      </c>
      <c r="J2364" t="str">
        <f>IF(ISBLANK(I2364),"",
IFERROR(VLOOKUP(I2364,[1]StringTable!$1:$1048576,MATCH("kor|String",[1]StringTable!$1:$1,0),0),
"스트링없음"))</f>
        <v/>
      </c>
      <c r="L2364" t="b">
        <v>1</v>
      </c>
      <c r="N2364" t="str">
        <f>IF(ISBLANK(M2364),"",IF(ISERROR(VLOOKUP(M2364,MapTable!$A:$A,1,0)),"맵없음",""))</f>
        <v/>
      </c>
      <c r="O2364">
        <f t="shared" si="262"/>
        <v>3</v>
      </c>
      <c r="Q2364">
        <f t="shared" si="263"/>
        <v>3</v>
      </c>
      <c r="R2364" t="b">
        <f t="shared" ca="1" si="264"/>
        <v>1</v>
      </c>
      <c r="T2364" t="b">
        <f t="shared" ca="1" si="265"/>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268"/>
        <v>0.33333333333333331</v>
      </c>
      <c r="AJ2364">
        <f t="shared" si="266"/>
        <v>0.395555555</v>
      </c>
      <c r="AK2364">
        <f t="shared" si="267"/>
        <v>1</v>
      </c>
      <c r="AL2364">
        <f t="shared" si="269"/>
        <v>10</v>
      </c>
    </row>
    <row r="2365" spans="1:38" hidden="1" x14ac:dyDescent="0.3">
      <c r="A2365">
        <v>25</v>
      </c>
      <c r="B2365">
        <v>24</v>
      </c>
      <c r="C2365">
        <f>IF(OR($L2365=TRUE,$A2365=0,MOD($A2365,ChapterTable!$R$20)&lt;&gt;0),
MAX(0,INT(($B2365+ChapterTable!$P$26+VLOOKUP(SUBSTITUTE(C$1,"성장단계","")&amp;"단계오프셋",ChapterTable!$R:$S,2,0))/ChapterTable!$P$23)),
MAX(0,INT(($B2365+ChapterTable!$R$26+VLOOKUP(SUBSTITUTE(C$1,"성장단계","")&amp;"보스단계오프셋",ChapterTable!$R:$S,2,0))/ChapterTable!$R$23)))</f>
        <v>2</v>
      </c>
      <c r="D2365">
        <f>IF(OR($L2365=TRUE,$A2365=0,MOD($A2365,ChapterTable!$R$20)&lt;&gt;0),
MAX(0,INT(($B2365+ChapterTable!$P$26+VLOOKUP(SUBSTITUTE(D$1,"성장단계","")&amp;"단계오프셋",ChapterTable!$R:$S,2,0))/ChapterTable!$P$23)),
MAX(0,INT(($B2365+ChapterTable!$R$26+VLOOKUP(SUBSTITUTE(D$1,"성장단계","")&amp;"보스단계오프셋",ChapterTable!$R:$S,2,0))/ChapterTable!$R$23)))</f>
        <v>2</v>
      </c>
      <c r="E2365" s="1">
        <f ca="1">IF(AND($A2365=0,$B2365=1),
    VLOOKUP(1,ChapterTable!$1:$1048576,MATCH("최종"&amp;SUBSTITUTE(SUBSTITUTE(E$1,"standard",""),"|Float",""),ChapterTable!$1:$1,0),0)*ChapterTable!$P$17,
  IF(AND($A2365=0,$B2365=0),
    E2366,
  IF($B2365=0,
    VLOOKUP($A2365,ChapterTable!$1:$1048576,MATCH("최종"&amp;SUBSTITUTE(SUBSTITUTE(E$1,"standard",""),"|Float",""),ChapterTable!$1:$1,0),0),
  IF($B2365=1,
    IF($L2365=FALSE,
      VLOOKUP($A2365,ChapterTable!$1:$1048576,MATCH("최종"&amp;SUBSTITUTE(SUBSTITUTE(E$1,"standard",""),"|Float",""),ChapterTable!$1:$1,0),0),
      VLOOKUP($A2365-ChapterTable!$P$11,ChapterTable!$1:$1048576,MATCH("최종"&amp;SUBSTITUTE(SUBSTITUTE(E$1,"standard",""),"|Float",""),ChapterTable!$1:$1,0),0)*ChapterTable!$P$14
    ),
  OFFSET(E2365,-$B2365+IF($L2365,1,0),0)*IF($B2365&gt;OFFSET($B2365,1,0),ChapterTable!$R$17,1)*
    (VLOOKUP(SUBSTITUTE(SUBSTITUTE(E$1,"standard",""),"|Float","")&amp;IF(OR($L2365=TRUE,$A2365=0,MOD($A2365,ChapterTable!$R$20)&lt;&gt;0),"","보스")&amp;"인게임누적곱배수",ChapterTable!$R:$S,2,0)^C2365
    +VLOOKUP(SUBSTITUTE(SUBSTITUTE(E$1,"standard",""),"|Float","")&amp;IF(OR($L2365=TRUE,$A2365=0,MOD($A2365,ChapterTable!$R$20)&lt;&gt;0),"","보스")&amp;"인게임누적합배수",ChapterTable!$R:$S,2,0)*C2365)
  )
  )
  )
)</f>
        <v>2168233.6508484357</v>
      </c>
      <c r="F2365" s="1">
        <f ca="1">IF(AND($A2365=0,$B2365=1),
    VLOOKUP(1,ChapterTable!$1:$1048576,MATCH("최종"&amp;SUBSTITUTE(SUBSTITUTE(F$1,"standard",""),"|Float",""),ChapterTable!$1:$1,0),0)*ChapterTable!$P$17,
  IF(AND($A2365=0,$B2365=0),
    F2366,
  IF($B2365=0,
    VLOOKUP($A2365,ChapterTable!$1:$1048576,MATCH("최종"&amp;SUBSTITUTE(SUBSTITUTE(F$1,"standard",""),"|Float",""),ChapterTable!$1:$1,0),0),
  IF($B2365=1,
    IF($L2365=FALSE,
      VLOOKUP($A2365,ChapterTable!$1:$1048576,MATCH("최종"&amp;SUBSTITUTE(SUBSTITUTE(F$1,"standard",""),"|Float",""),ChapterTable!$1:$1,0),0),
      VLOOKUP($A2365-ChapterTable!$P$11,ChapterTable!$1:$1048576,MATCH("최종"&amp;SUBSTITUTE(SUBSTITUTE(F$1,"standard",""),"|Float",""),ChapterTable!$1:$1,0),0)*ChapterTable!$P$14
    ),
  OFFSET(F2365,-$B2365+IF($L2365,1,0),0)*
    (VLOOKUP(SUBSTITUTE(SUBSTITUTE(F$1,"standard",""),"|Float","")&amp;IF(OR($L2365=TRUE,$A2365=0,MOD($A2365,ChapterTable!$R$20)&lt;&gt;0),"","보스")&amp;"인게임누적곱배수",ChapterTable!$R:$S,2,0)^D2365
    +VLOOKUP(SUBSTITUTE(SUBSTITUTE(F$1,"standard",""),"|Float","")&amp;IF(OR($L2365=TRUE,$A2365=0,MOD($A2365,ChapterTable!$R$20)&lt;&gt;0),"","보스")&amp;"인게임누적합배수",ChapterTable!$R:$S,2,0)*D2365)
  )
  )
  )
)</f>
        <v>742103.77930824459</v>
      </c>
      <c r="G2365" t="s">
        <v>715</v>
      </c>
      <c r="J2365" t="str">
        <f>IF(ISBLANK(I2365),"",
IFERROR(VLOOKUP(I2365,[1]StringTable!$1:$1048576,MATCH("kor|String",[1]StringTable!$1:$1,0),0),
"스트링없음"))</f>
        <v/>
      </c>
      <c r="L2365" t="b">
        <v>1</v>
      </c>
      <c r="N2365" t="str">
        <f>IF(ISBLANK(M2365),"",IF(ISERROR(VLOOKUP(M2365,MapTable!$A:$A,1,0)),"맵없음",""))</f>
        <v/>
      </c>
      <c r="O2365">
        <f t="shared" si="262"/>
        <v>3</v>
      </c>
      <c r="Q2365">
        <f t="shared" si="263"/>
        <v>3</v>
      </c>
      <c r="R2365" t="b">
        <f t="shared" ca="1" si="264"/>
        <v>1</v>
      </c>
      <c r="T2365" t="b">
        <f t="shared" ca="1" si="265"/>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268"/>
        <v>0.33333333333333331</v>
      </c>
      <c r="AJ2365">
        <f t="shared" si="266"/>
        <v>0.395555555</v>
      </c>
      <c r="AK2365">
        <f t="shared" si="267"/>
        <v>1</v>
      </c>
      <c r="AL2365">
        <f t="shared" si="269"/>
        <v>10</v>
      </c>
    </row>
    <row r="2366" spans="1:38" hidden="1" x14ac:dyDescent="0.3">
      <c r="A2366">
        <v>25</v>
      </c>
      <c r="B2366">
        <v>25</v>
      </c>
      <c r="C2366">
        <f>IF(OR($L2366=TRUE,$A2366=0,MOD($A2366,ChapterTable!$R$20)&lt;&gt;0),
MAX(0,INT(($B2366+ChapterTable!$P$26+VLOOKUP(SUBSTITUTE(C$1,"성장단계","")&amp;"단계오프셋",ChapterTable!$R:$S,2,0))/ChapterTable!$P$23)),
MAX(0,INT(($B2366+ChapterTable!$R$26+VLOOKUP(SUBSTITUTE(C$1,"성장단계","")&amp;"보스단계오프셋",ChapterTable!$R:$S,2,0))/ChapterTable!$R$23)))</f>
        <v>2</v>
      </c>
      <c r="D2366">
        <f>IF(OR($L2366=TRUE,$A2366=0,MOD($A2366,ChapterTable!$R$20)&lt;&gt;0),
MAX(0,INT(($B2366+ChapterTable!$P$26+VLOOKUP(SUBSTITUTE(D$1,"성장단계","")&amp;"단계오프셋",ChapterTable!$R:$S,2,0))/ChapterTable!$P$23)),
MAX(0,INT(($B2366+ChapterTable!$R$26+VLOOKUP(SUBSTITUTE(D$1,"성장단계","")&amp;"보스단계오프셋",ChapterTable!$R:$S,2,0))/ChapterTable!$R$23)))</f>
        <v>2</v>
      </c>
      <c r="E2366" s="1">
        <f ca="1">IF(AND($A2366=0,$B2366=1),
    VLOOKUP(1,ChapterTable!$1:$1048576,MATCH("최종"&amp;SUBSTITUTE(SUBSTITUTE(E$1,"standard",""),"|Float",""),ChapterTable!$1:$1,0),0)*ChapterTable!$P$17,
  IF(AND($A2366=0,$B2366=0),
    E2367,
  IF($B2366=0,
    VLOOKUP($A2366,ChapterTable!$1:$1048576,MATCH("최종"&amp;SUBSTITUTE(SUBSTITUTE(E$1,"standard",""),"|Float",""),ChapterTable!$1:$1,0),0),
  IF($B2366=1,
    IF($L2366=FALSE,
      VLOOKUP($A2366,ChapterTable!$1:$1048576,MATCH("최종"&amp;SUBSTITUTE(SUBSTITUTE(E$1,"standard",""),"|Float",""),ChapterTable!$1:$1,0),0),
      VLOOKUP($A2366-ChapterTable!$P$11,ChapterTable!$1:$1048576,MATCH("최종"&amp;SUBSTITUTE(SUBSTITUTE(E$1,"standard",""),"|Float",""),ChapterTable!$1:$1,0),0)*ChapterTable!$P$14
    ),
  OFFSET(E2366,-$B2366+IF($L2366,1,0),0)*IF($B2366&gt;OFFSET($B2366,1,0),ChapterTable!$R$17,1)*
    (VLOOKUP(SUBSTITUTE(SUBSTITUTE(E$1,"standard",""),"|Float","")&amp;IF(OR($L2366=TRUE,$A2366=0,MOD($A2366,ChapterTable!$R$20)&lt;&gt;0),"","보스")&amp;"인게임누적곱배수",ChapterTable!$R:$S,2,0)^C2366
    +VLOOKUP(SUBSTITUTE(SUBSTITUTE(E$1,"standard",""),"|Float","")&amp;IF(OR($L2366=TRUE,$A2366=0,MOD($A2366,ChapterTable!$R$20)&lt;&gt;0),"","보스")&amp;"인게임누적합배수",ChapterTable!$R:$S,2,0)*C2366)
  )
  )
  )
)</f>
        <v>2168233.6508484357</v>
      </c>
      <c r="F2366" s="1">
        <f ca="1">IF(AND($A2366=0,$B2366=1),
    VLOOKUP(1,ChapterTable!$1:$1048576,MATCH("최종"&amp;SUBSTITUTE(SUBSTITUTE(F$1,"standard",""),"|Float",""),ChapterTable!$1:$1,0),0)*ChapterTable!$P$17,
  IF(AND($A2366=0,$B2366=0),
    F2367,
  IF($B2366=0,
    VLOOKUP($A2366,ChapterTable!$1:$1048576,MATCH("최종"&amp;SUBSTITUTE(SUBSTITUTE(F$1,"standard",""),"|Float",""),ChapterTable!$1:$1,0),0),
  IF($B2366=1,
    IF($L2366=FALSE,
      VLOOKUP($A2366,ChapterTable!$1:$1048576,MATCH("최종"&amp;SUBSTITUTE(SUBSTITUTE(F$1,"standard",""),"|Float",""),ChapterTable!$1:$1,0),0),
      VLOOKUP($A2366-ChapterTable!$P$11,ChapterTable!$1:$1048576,MATCH("최종"&amp;SUBSTITUTE(SUBSTITUTE(F$1,"standard",""),"|Float",""),ChapterTable!$1:$1,0),0)*ChapterTable!$P$14
    ),
  OFFSET(F2366,-$B2366+IF($L2366,1,0),0)*
    (VLOOKUP(SUBSTITUTE(SUBSTITUTE(F$1,"standard",""),"|Float","")&amp;IF(OR($L2366=TRUE,$A2366=0,MOD($A2366,ChapterTable!$R$20)&lt;&gt;0),"","보스")&amp;"인게임누적곱배수",ChapterTable!$R:$S,2,0)^D2366
    +VLOOKUP(SUBSTITUTE(SUBSTITUTE(F$1,"standard",""),"|Float","")&amp;IF(OR($L2366=TRUE,$A2366=0,MOD($A2366,ChapterTable!$R$20)&lt;&gt;0),"","보스")&amp;"인게임누적합배수",ChapterTable!$R:$S,2,0)*D2366)
  )
  )
  )
)</f>
        <v>742103.77930824459</v>
      </c>
      <c r="G2366" t="s">
        <v>715</v>
      </c>
      <c r="J2366" t="str">
        <f>IF(ISBLANK(I2366),"",
IFERROR(VLOOKUP(I2366,[1]StringTable!$1:$1048576,MATCH("kor|String",[1]StringTable!$1:$1,0),0),
"스트링없음"))</f>
        <v/>
      </c>
      <c r="L2366" t="b">
        <v>1</v>
      </c>
      <c r="N2366" t="str">
        <f>IF(ISBLANK(M2366),"",IF(ISERROR(VLOOKUP(M2366,MapTable!$A:$A,1,0)),"맵없음",""))</f>
        <v/>
      </c>
      <c r="O2366">
        <f t="shared" si="262"/>
        <v>11</v>
      </c>
      <c r="Q2366">
        <f t="shared" si="263"/>
        <v>11</v>
      </c>
      <c r="R2366" t="b">
        <f t="shared" ca="1" si="264"/>
        <v>1</v>
      </c>
      <c r="T2366" t="b">
        <f t="shared" ca="1" si="265"/>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268"/>
        <v>0.33333333333333331</v>
      </c>
      <c r="AJ2366">
        <f t="shared" si="266"/>
        <v>0.395555555</v>
      </c>
      <c r="AK2366">
        <f t="shared" si="267"/>
        <v>1</v>
      </c>
      <c r="AL2366">
        <f t="shared" si="269"/>
        <v>10</v>
      </c>
    </row>
    <row r="2367" spans="1:38" hidden="1" x14ac:dyDescent="0.3">
      <c r="A2367">
        <v>25</v>
      </c>
      <c r="B2367">
        <v>26</v>
      </c>
      <c r="C2367">
        <f>IF(OR($L2367=TRUE,$A2367=0,MOD($A2367,ChapterTable!$R$20)&lt;&gt;0),
MAX(0,INT(($B2367+ChapterTable!$P$26+VLOOKUP(SUBSTITUTE(C$1,"성장단계","")&amp;"단계오프셋",ChapterTable!$R:$S,2,0))/ChapterTable!$P$23)),
MAX(0,INT(($B2367+ChapterTable!$R$26+VLOOKUP(SUBSTITUTE(C$1,"성장단계","")&amp;"보스단계오프셋",ChapterTable!$R:$S,2,0))/ChapterTable!$R$23)))</f>
        <v>3</v>
      </c>
      <c r="D2367">
        <f>IF(OR($L2367=TRUE,$A2367=0,MOD($A2367,ChapterTable!$R$20)&lt;&gt;0),
MAX(0,INT(($B2367+ChapterTable!$P$26+VLOOKUP(SUBSTITUTE(D$1,"성장단계","")&amp;"단계오프셋",ChapterTable!$R:$S,2,0))/ChapterTable!$P$23)),
MAX(0,INT(($B2367+ChapterTable!$R$26+VLOOKUP(SUBSTITUTE(D$1,"성장단계","")&amp;"보스단계오프셋",ChapterTable!$R:$S,2,0))/ChapterTable!$R$23)))</f>
        <v>2</v>
      </c>
      <c r="E2367" s="1">
        <f ca="1">IF(AND($A2367=0,$B2367=1),
    VLOOKUP(1,ChapterTable!$1:$1048576,MATCH("최종"&amp;SUBSTITUTE(SUBSTITUTE(E$1,"standard",""),"|Float",""),ChapterTable!$1:$1,0),0)*ChapterTable!$P$17,
  IF(AND($A2367=0,$B2367=0),
    E2368,
  IF($B2367=0,
    VLOOKUP($A2367,ChapterTable!$1:$1048576,MATCH("최종"&amp;SUBSTITUTE(SUBSTITUTE(E$1,"standard",""),"|Float",""),ChapterTable!$1:$1,0),0),
  IF($B2367=1,
    IF($L2367=FALSE,
      VLOOKUP($A2367,ChapterTable!$1:$1048576,MATCH("최종"&amp;SUBSTITUTE(SUBSTITUTE(E$1,"standard",""),"|Float",""),ChapterTable!$1:$1,0),0),
      VLOOKUP($A2367-ChapterTable!$P$11,ChapterTable!$1:$1048576,MATCH("최종"&amp;SUBSTITUTE(SUBSTITUTE(E$1,"standard",""),"|Float",""),ChapterTable!$1:$1,0),0)*ChapterTable!$P$14
    ),
  OFFSET(E2367,-$B2367+IF($L2367,1,0),0)*IF($B2367&gt;OFFSET($B2367,1,0),ChapterTable!$R$17,1)*
    (VLOOKUP(SUBSTITUTE(SUBSTITUTE(E$1,"standard",""),"|Float","")&amp;IF(OR($L2367=TRUE,$A2367=0,MOD($A2367,ChapterTable!$R$20)&lt;&gt;0),"","보스")&amp;"인게임누적곱배수",ChapterTable!$R:$S,2,0)^C2367
    +VLOOKUP(SUBSTITUTE(SUBSTITUTE(E$1,"standard",""),"|Float","")&amp;IF(OR($L2367=TRUE,$A2367=0,MOD($A2367,ChapterTable!$R$20)&lt;&gt;0),"","보스")&amp;"인게임누적합배수",ChapterTable!$R:$S,2,0)*C2367)
  )
  )
  )
)</f>
        <v>2477981.3152553556</v>
      </c>
      <c r="F2367" s="1">
        <f ca="1">IF(AND($A2367=0,$B2367=1),
    VLOOKUP(1,ChapterTable!$1:$1048576,MATCH("최종"&amp;SUBSTITUTE(SUBSTITUTE(F$1,"standard",""),"|Float",""),ChapterTable!$1:$1,0),0)*ChapterTable!$P$17,
  IF(AND($A2367=0,$B2367=0),
    F2368,
  IF($B2367=0,
    VLOOKUP($A2367,ChapterTable!$1:$1048576,MATCH("최종"&amp;SUBSTITUTE(SUBSTITUTE(F$1,"standard",""),"|Float",""),ChapterTable!$1:$1,0),0),
  IF($B2367=1,
    IF($L2367=FALSE,
      VLOOKUP($A2367,ChapterTable!$1:$1048576,MATCH("최종"&amp;SUBSTITUTE(SUBSTITUTE(F$1,"standard",""),"|Float",""),ChapterTable!$1:$1,0),0),
      VLOOKUP($A2367-ChapterTable!$P$11,ChapterTable!$1:$1048576,MATCH("최종"&amp;SUBSTITUTE(SUBSTITUTE(F$1,"standard",""),"|Float",""),ChapterTable!$1:$1,0),0)*ChapterTable!$P$14
    ),
  OFFSET(F2367,-$B2367+IF($L2367,1,0),0)*
    (VLOOKUP(SUBSTITUTE(SUBSTITUTE(F$1,"standard",""),"|Float","")&amp;IF(OR($L2367=TRUE,$A2367=0,MOD($A2367,ChapterTable!$R$20)&lt;&gt;0),"","보스")&amp;"인게임누적곱배수",ChapterTable!$R:$S,2,0)^D2367
    +VLOOKUP(SUBSTITUTE(SUBSTITUTE(F$1,"standard",""),"|Float","")&amp;IF(OR($L2367=TRUE,$A2367=0,MOD($A2367,ChapterTable!$R$20)&lt;&gt;0),"","보스")&amp;"인게임누적합배수",ChapterTable!$R:$S,2,0)*D2367)
  )
  )
  )
)</f>
        <v>742103.77930824459</v>
      </c>
      <c r="G2367" t="s">
        <v>715</v>
      </c>
      <c r="J2367" t="str">
        <f>IF(ISBLANK(I2367),"",
IFERROR(VLOOKUP(I2367,[1]StringTable!$1:$1048576,MATCH("kor|String",[1]StringTable!$1:$1,0),0),
"스트링없음"))</f>
        <v/>
      </c>
      <c r="L2367" t="b">
        <v>1</v>
      </c>
      <c r="N2367" t="str">
        <f>IF(ISBLANK(M2367),"",IF(ISERROR(VLOOKUP(M2367,MapTable!$A:$A,1,0)),"맵없음",""))</f>
        <v/>
      </c>
      <c r="O2367">
        <f t="shared" si="262"/>
        <v>3</v>
      </c>
      <c r="Q2367">
        <f t="shared" si="263"/>
        <v>3</v>
      </c>
      <c r="R2367" t="b">
        <f t="shared" ca="1" si="264"/>
        <v>1</v>
      </c>
      <c r="T2367" t="b">
        <f t="shared" ca="1" si="265"/>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268"/>
        <v>0.33333333333333331</v>
      </c>
      <c r="AJ2367">
        <f t="shared" si="266"/>
        <v>0.395555555</v>
      </c>
      <c r="AK2367">
        <f t="shared" si="267"/>
        <v>1</v>
      </c>
      <c r="AL2367">
        <f t="shared" si="269"/>
        <v>10</v>
      </c>
    </row>
    <row r="2368" spans="1:38" hidden="1" x14ac:dyDescent="0.3">
      <c r="A2368">
        <v>25</v>
      </c>
      <c r="B2368">
        <v>27</v>
      </c>
      <c r="C2368">
        <f>IF(OR($L2368=TRUE,$A2368=0,MOD($A2368,ChapterTable!$R$20)&lt;&gt;0),
MAX(0,INT(($B2368+ChapterTable!$P$26+VLOOKUP(SUBSTITUTE(C$1,"성장단계","")&amp;"단계오프셋",ChapterTable!$R:$S,2,0))/ChapterTable!$P$23)),
MAX(0,INT(($B2368+ChapterTable!$R$26+VLOOKUP(SUBSTITUTE(C$1,"성장단계","")&amp;"보스단계오프셋",ChapterTable!$R:$S,2,0))/ChapterTable!$R$23)))</f>
        <v>3</v>
      </c>
      <c r="D2368">
        <f>IF(OR($L2368=TRUE,$A2368=0,MOD($A2368,ChapterTable!$R$20)&lt;&gt;0),
MAX(0,INT(($B2368+ChapterTable!$P$26+VLOOKUP(SUBSTITUTE(D$1,"성장단계","")&amp;"단계오프셋",ChapterTable!$R:$S,2,0))/ChapterTable!$P$23)),
MAX(0,INT(($B2368+ChapterTable!$R$26+VLOOKUP(SUBSTITUTE(D$1,"성장단계","")&amp;"보스단계오프셋",ChapterTable!$R:$S,2,0))/ChapterTable!$R$23)))</f>
        <v>2</v>
      </c>
      <c r="E2368" s="1">
        <f ca="1">IF(AND($A2368=0,$B2368=1),
    VLOOKUP(1,ChapterTable!$1:$1048576,MATCH("최종"&amp;SUBSTITUTE(SUBSTITUTE(E$1,"standard",""),"|Float",""),ChapterTable!$1:$1,0),0)*ChapterTable!$P$17,
  IF(AND($A2368=0,$B2368=0),
    E2369,
  IF($B2368=0,
    VLOOKUP($A2368,ChapterTable!$1:$1048576,MATCH("최종"&amp;SUBSTITUTE(SUBSTITUTE(E$1,"standard",""),"|Float",""),ChapterTable!$1:$1,0),0),
  IF($B2368=1,
    IF($L2368=FALSE,
      VLOOKUP($A2368,ChapterTable!$1:$1048576,MATCH("최종"&amp;SUBSTITUTE(SUBSTITUTE(E$1,"standard",""),"|Float",""),ChapterTable!$1:$1,0),0),
      VLOOKUP($A2368-ChapterTable!$P$11,ChapterTable!$1:$1048576,MATCH("최종"&amp;SUBSTITUTE(SUBSTITUTE(E$1,"standard",""),"|Float",""),ChapterTable!$1:$1,0),0)*ChapterTable!$P$14
    ),
  OFFSET(E2368,-$B2368+IF($L2368,1,0),0)*IF($B2368&gt;OFFSET($B2368,1,0),ChapterTable!$R$17,1)*
    (VLOOKUP(SUBSTITUTE(SUBSTITUTE(E$1,"standard",""),"|Float","")&amp;IF(OR($L2368=TRUE,$A2368=0,MOD($A2368,ChapterTable!$R$20)&lt;&gt;0),"","보스")&amp;"인게임누적곱배수",ChapterTable!$R:$S,2,0)^C2368
    +VLOOKUP(SUBSTITUTE(SUBSTITUTE(E$1,"standard",""),"|Float","")&amp;IF(OR($L2368=TRUE,$A2368=0,MOD($A2368,ChapterTable!$R$20)&lt;&gt;0),"","보스")&amp;"인게임누적합배수",ChapterTable!$R:$S,2,0)*C2368)
  )
  )
  )
)</f>
        <v>2477981.3152553556</v>
      </c>
      <c r="F2368" s="1">
        <f ca="1">IF(AND($A2368=0,$B2368=1),
    VLOOKUP(1,ChapterTable!$1:$1048576,MATCH("최종"&amp;SUBSTITUTE(SUBSTITUTE(F$1,"standard",""),"|Float",""),ChapterTable!$1:$1,0),0)*ChapterTable!$P$17,
  IF(AND($A2368=0,$B2368=0),
    F2369,
  IF($B2368=0,
    VLOOKUP($A2368,ChapterTable!$1:$1048576,MATCH("최종"&amp;SUBSTITUTE(SUBSTITUTE(F$1,"standard",""),"|Float",""),ChapterTable!$1:$1,0),0),
  IF($B2368=1,
    IF($L2368=FALSE,
      VLOOKUP($A2368,ChapterTable!$1:$1048576,MATCH("최종"&amp;SUBSTITUTE(SUBSTITUTE(F$1,"standard",""),"|Float",""),ChapterTable!$1:$1,0),0),
      VLOOKUP($A2368-ChapterTable!$P$11,ChapterTable!$1:$1048576,MATCH("최종"&amp;SUBSTITUTE(SUBSTITUTE(F$1,"standard",""),"|Float",""),ChapterTable!$1:$1,0),0)*ChapterTable!$P$14
    ),
  OFFSET(F2368,-$B2368+IF($L2368,1,0),0)*
    (VLOOKUP(SUBSTITUTE(SUBSTITUTE(F$1,"standard",""),"|Float","")&amp;IF(OR($L2368=TRUE,$A2368=0,MOD($A2368,ChapterTable!$R$20)&lt;&gt;0),"","보스")&amp;"인게임누적곱배수",ChapterTable!$R:$S,2,0)^D2368
    +VLOOKUP(SUBSTITUTE(SUBSTITUTE(F$1,"standard",""),"|Float","")&amp;IF(OR($L2368=TRUE,$A2368=0,MOD($A2368,ChapterTable!$R$20)&lt;&gt;0),"","보스")&amp;"인게임누적합배수",ChapterTable!$R:$S,2,0)*D2368)
  )
  )
  )
)</f>
        <v>742103.77930824459</v>
      </c>
      <c r="G2368" t="s">
        <v>715</v>
      </c>
      <c r="J2368" t="str">
        <f>IF(ISBLANK(I2368),"",
IFERROR(VLOOKUP(I2368,[1]StringTable!$1:$1048576,MATCH("kor|String",[1]StringTable!$1:$1,0),0),
"스트링없음"))</f>
        <v/>
      </c>
      <c r="L2368" t="b">
        <v>1</v>
      </c>
      <c r="N2368" t="str">
        <f>IF(ISBLANK(M2368),"",IF(ISERROR(VLOOKUP(M2368,MapTable!$A:$A,1,0)),"맵없음",""))</f>
        <v/>
      </c>
      <c r="O2368">
        <f t="shared" si="262"/>
        <v>3</v>
      </c>
      <c r="Q2368">
        <f t="shared" si="263"/>
        <v>3</v>
      </c>
      <c r="R2368" t="b">
        <f t="shared" ca="1" si="264"/>
        <v>1</v>
      </c>
      <c r="T2368" t="b">
        <f t="shared" ca="1" si="265"/>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268"/>
        <v>0.33333333333333331</v>
      </c>
      <c r="AJ2368">
        <f t="shared" si="266"/>
        <v>0.395555555</v>
      </c>
      <c r="AK2368">
        <f t="shared" si="267"/>
        <v>1</v>
      </c>
      <c r="AL2368">
        <f t="shared" si="269"/>
        <v>10</v>
      </c>
    </row>
    <row r="2369" spans="1:38" hidden="1" x14ac:dyDescent="0.3">
      <c r="A2369">
        <v>25</v>
      </c>
      <c r="B2369">
        <v>28</v>
      </c>
      <c r="C2369">
        <f>IF(OR($L2369=TRUE,$A2369=0,MOD($A2369,ChapterTable!$R$20)&lt;&gt;0),
MAX(0,INT(($B2369+ChapterTable!$P$26+VLOOKUP(SUBSTITUTE(C$1,"성장단계","")&amp;"단계오프셋",ChapterTable!$R:$S,2,0))/ChapterTable!$P$23)),
MAX(0,INT(($B2369+ChapterTable!$R$26+VLOOKUP(SUBSTITUTE(C$1,"성장단계","")&amp;"보스단계오프셋",ChapterTable!$R:$S,2,0))/ChapterTable!$R$23)))</f>
        <v>3</v>
      </c>
      <c r="D2369">
        <f>IF(OR($L2369=TRUE,$A2369=0,MOD($A2369,ChapterTable!$R$20)&lt;&gt;0),
MAX(0,INT(($B2369+ChapterTable!$P$26+VLOOKUP(SUBSTITUTE(D$1,"성장단계","")&amp;"단계오프셋",ChapterTable!$R:$S,2,0))/ChapterTable!$P$23)),
MAX(0,INT(($B2369+ChapterTable!$R$26+VLOOKUP(SUBSTITUTE(D$1,"성장단계","")&amp;"보스단계오프셋",ChapterTable!$R:$S,2,0))/ChapterTable!$R$23)))</f>
        <v>2</v>
      </c>
      <c r="E2369" s="1">
        <f ca="1">IF(AND($A2369=0,$B2369=1),
    VLOOKUP(1,ChapterTable!$1:$1048576,MATCH("최종"&amp;SUBSTITUTE(SUBSTITUTE(E$1,"standard",""),"|Float",""),ChapterTable!$1:$1,0),0)*ChapterTable!$P$17,
  IF(AND($A2369=0,$B2369=0),
    E2370,
  IF($B2369=0,
    VLOOKUP($A2369,ChapterTable!$1:$1048576,MATCH("최종"&amp;SUBSTITUTE(SUBSTITUTE(E$1,"standard",""),"|Float",""),ChapterTable!$1:$1,0),0),
  IF($B2369=1,
    IF($L2369=FALSE,
      VLOOKUP($A2369,ChapterTable!$1:$1048576,MATCH("최종"&amp;SUBSTITUTE(SUBSTITUTE(E$1,"standard",""),"|Float",""),ChapterTable!$1:$1,0),0),
      VLOOKUP($A2369-ChapterTable!$P$11,ChapterTable!$1:$1048576,MATCH("최종"&amp;SUBSTITUTE(SUBSTITUTE(E$1,"standard",""),"|Float",""),ChapterTable!$1:$1,0),0)*ChapterTable!$P$14
    ),
  OFFSET(E2369,-$B2369+IF($L2369,1,0),0)*IF($B2369&gt;OFFSET($B2369,1,0),ChapterTable!$R$17,1)*
    (VLOOKUP(SUBSTITUTE(SUBSTITUTE(E$1,"standard",""),"|Float","")&amp;IF(OR($L2369=TRUE,$A2369=0,MOD($A2369,ChapterTable!$R$20)&lt;&gt;0),"","보스")&amp;"인게임누적곱배수",ChapterTable!$R:$S,2,0)^C2369
    +VLOOKUP(SUBSTITUTE(SUBSTITUTE(E$1,"standard",""),"|Float","")&amp;IF(OR($L2369=TRUE,$A2369=0,MOD($A2369,ChapterTable!$R$20)&lt;&gt;0),"","보스")&amp;"인게임누적합배수",ChapterTable!$R:$S,2,0)*C2369)
  )
  )
  )
)</f>
        <v>2477981.3152553556</v>
      </c>
      <c r="F2369" s="1">
        <f ca="1">IF(AND($A2369=0,$B2369=1),
    VLOOKUP(1,ChapterTable!$1:$1048576,MATCH("최종"&amp;SUBSTITUTE(SUBSTITUTE(F$1,"standard",""),"|Float",""),ChapterTable!$1:$1,0),0)*ChapterTable!$P$17,
  IF(AND($A2369=0,$B2369=0),
    F2370,
  IF($B2369=0,
    VLOOKUP($A2369,ChapterTable!$1:$1048576,MATCH("최종"&amp;SUBSTITUTE(SUBSTITUTE(F$1,"standard",""),"|Float",""),ChapterTable!$1:$1,0),0),
  IF($B2369=1,
    IF($L2369=FALSE,
      VLOOKUP($A2369,ChapterTable!$1:$1048576,MATCH("최종"&amp;SUBSTITUTE(SUBSTITUTE(F$1,"standard",""),"|Float",""),ChapterTable!$1:$1,0),0),
      VLOOKUP($A2369-ChapterTable!$P$11,ChapterTable!$1:$1048576,MATCH("최종"&amp;SUBSTITUTE(SUBSTITUTE(F$1,"standard",""),"|Float",""),ChapterTable!$1:$1,0),0)*ChapterTable!$P$14
    ),
  OFFSET(F2369,-$B2369+IF($L2369,1,0),0)*
    (VLOOKUP(SUBSTITUTE(SUBSTITUTE(F$1,"standard",""),"|Float","")&amp;IF(OR($L2369=TRUE,$A2369=0,MOD($A2369,ChapterTable!$R$20)&lt;&gt;0),"","보스")&amp;"인게임누적곱배수",ChapterTable!$R:$S,2,0)^D2369
    +VLOOKUP(SUBSTITUTE(SUBSTITUTE(F$1,"standard",""),"|Float","")&amp;IF(OR($L2369=TRUE,$A2369=0,MOD($A2369,ChapterTable!$R$20)&lt;&gt;0),"","보스")&amp;"인게임누적합배수",ChapterTable!$R:$S,2,0)*D2369)
  )
  )
  )
)</f>
        <v>742103.77930824459</v>
      </c>
      <c r="G2369" t="s">
        <v>715</v>
      </c>
      <c r="J2369" t="str">
        <f>IF(ISBLANK(I2369),"",
IFERROR(VLOOKUP(I2369,[1]StringTable!$1:$1048576,MATCH("kor|String",[1]StringTable!$1:$1,0),0),
"스트링없음"))</f>
        <v/>
      </c>
      <c r="L2369" t="b">
        <v>1</v>
      </c>
      <c r="N2369" t="str">
        <f>IF(ISBLANK(M2369),"",IF(ISERROR(VLOOKUP(M2369,MapTable!$A:$A,1,0)),"맵없음",""))</f>
        <v/>
      </c>
      <c r="O2369">
        <f t="shared" si="262"/>
        <v>3</v>
      </c>
      <c r="Q2369">
        <f t="shared" si="263"/>
        <v>3</v>
      </c>
      <c r="R2369" t="b">
        <f t="shared" ca="1" si="264"/>
        <v>1</v>
      </c>
      <c r="T2369" t="b">
        <f t="shared" ca="1" si="265"/>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268"/>
        <v>0.33333333333333331</v>
      </c>
      <c r="AJ2369">
        <f t="shared" si="266"/>
        <v>0.395555555</v>
      </c>
      <c r="AK2369">
        <f t="shared" si="267"/>
        <v>1</v>
      </c>
      <c r="AL2369">
        <f t="shared" si="269"/>
        <v>10</v>
      </c>
    </row>
    <row r="2370" spans="1:38" hidden="1" x14ac:dyDescent="0.3">
      <c r="A2370">
        <v>25</v>
      </c>
      <c r="B2370">
        <v>29</v>
      </c>
      <c r="C2370">
        <f>IF(OR($L2370=TRUE,$A2370=0,MOD($A2370,ChapterTable!$R$20)&lt;&gt;0),
MAX(0,INT(($B2370+ChapterTable!$P$26+VLOOKUP(SUBSTITUTE(C$1,"성장단계","")&amp;"단계오프셋",ChapterTable!$R:$S,2,0))/ChapterTable!$P$23)),
MAX(0,INT(($B2370+ChapterTable!$R$26+VLOOKUP(SUBSTITUTE(C$1,"성장단계","")&amp;"보스단계오프셋",ChapterTable!$R:$S,2,0))/ChapterTable!$R$23)))</f>
        <v>3</v>
      </c>
      <c r="D2370">
        <f>IF(OR($L2370=TRUE,$A2370=0,MOD($A2370,ChapterTable!$R$20)&lt;&gt;0),
MAX(0,INT(($B2370+ChapterTable!$P$26+VLOOKUP(SUBSTITUTE(D$1,"성장단계","")&amp;"단계오프셋",ChapterTable!$R:$S,2,0))/ChapterTable!$P$23)),
MAX(0,INT(($B2370+ChapterTable!$R$26+VLOOKUP(SUBSTITUTE(D$1,"성장단계","")&amp;"보스단계오프셋",ChapterTable!$R:$S,2,0))/ChapterTable!$R$23)))</f>
        <v>2</v>
      </c>
      <c r="E2370" s="1">
        <f ca="1">IF(AND($A2370=0,$B2370=1),
    VLOOKUP(1,ChapterTable!$1:$1048576,MATCH("최종"&amp;SUBSTITUTE(SUBSTITUTE(E$1,"standard",""),"|Float",""),ChapterTable!$1:$1,0),0)*ChapterTable!$P$17,
  IF(AND($A2370=0,$B2370=0),
    E2371,
  IF($B2370=0,
    VLOOKUP($A2370,ChapterTable!$1:$1048576,MATCH("최종"&amp;SUBSTITUTE(SUBSTITUTE(E$1,"standard",""),"|Float",""),ChapterTable!$1:$1,0),0),
  IF($B2370=1,
    IF($L2370=FALSE,
      VLOOKUP($A2370,ChapterTable!$1:$1048576,MATCH("최종"&amp;SUBSTITUTE(SUBSTITUTE(E$1,"standard",""),"|Float",""),ChapterTable!$1:$1,0),0),
      VLOOKUP($A2370-ChapterTable!$P$11,ChapterTable!$1:$1048576,MATCH("최종"&amp;SUBSTITUTE(SUBSTITUTE(E$1,"standard",""),"|Float",""),ChapterTable!$1:$1,0),0)*ChapterTable!$P$14
    ),
  OFFSET(E2370,-$B2370+IF($L2370,1,0),0)*IF($B2370&gt;OFFSET($B2370,1,0),ChapterTable!$R$17,1)*
    (VLOOKUP(SUBSTITUTE(SUBSTITUTE(E$1,"standard",""),"|Float","")&amp;IF(OR($L2370=TRUE,$A2370=0,MOD($A2370,ChapterTable!$R$20)&lt;&gt;0),"","보스")&amp;"인게임누적곱배수",ChapterTable!$R:$S,2,0)^C2370
    +VLOOKUP(SUBSTITUTE(SUBSTITUTE(E$1,"standard",""),"|Float","")&amp;IF(OR($L2370=TRUE,$A2370=0,MOD($A2370,ChapterTable!$R$20)&lt;&gt;0),"","보스")&amp;"인게임누적합배수",ChapterTable!$R:$S,2,0)*C2370)
  )
  )
  )
)</f>
        <v>2477981.3152553556</v>
      </c>
      <c r="F2370" s="1">
        <f ca="1">IF(AND($A2370=0,$B2370=1),
    VLOOKUP(1,ChapterTable!$1:$1048576,MATCH("최종"&amp;SUBSTITUTE(SUBSTITUTE(F$1,"standard",""),"|Float",""),ChapterTable!$1:$1,0),0)*ChapterTable!$P$17,
  IF(AND($A2370=0,$B2370=0),
    F2371,
  IF($B2370=0,
    VLOOKUP($A2370,ChapterTable!$1:$1048576,MATCH("최종"&amp;SUBSTITUTE(SUBSTITUTE(F$1,"standard",""),"|Float",""),ChapterTable!$1:$1,0),0),
  IF($B2370=1,
    IF($L2370=FALSE,
      VLOOKUP($A2370,ChapterTable!$1:$1048576,MATCH("최종"&amp;SUBSTITUTE(SUBSTITUTE(F$1,"standard",""),"|Float",""),ChapterTable!$1:$1,0),0),
      VLOOKUP($A2370-ChapterTable!$P$11,ChapterTable!$1:$1048576,MATCH("최종"&amp;SUBSTITUTE(SUBSTITUTE(F$1,"standard",""),"|Float",""),ChapterTable!$1:$1,0),0)*ChapterTable!$P$14
    ),
  OFFSET(F2370,-$B2370+IF($L2370,1,0),0)*
    (VLOOKUP(SUBSTITUTE(SUBSTITUTE(F$1,"standard",""),"|Float","")&amp;IF(OR($L2370=TRUE,$A2370=0,MOD($A2370,ChapterTable!$R$20)&lt;&gt;0),"","보스")&amp;"인게임누적곱배수",ChapterTable!$R:$S,2,0)^D2370
    +VLOOKUP(SUBSTITUTE(SUBSTITUTE(F$1,"standard",""),"|Float","")&amp;IF(OR($L2370=TRUE,$A2370=0,MOD($A2370,ChapterTable!$R$20)&lt;&gt;0),"","보스")&amp;"인게임누적합배수",ChapterTable!$R:$S,2,0)*D2370)
  )
  )
  )
)</f>
        <v>742103.77930824459</v>
      </c>
      <c r="G2370" t="s">
        <v>715</v>
      </c>
      <c r="J2370" t="str">
        <f>IF(ISBLANK(I2370),"",
IFERROR(VLOOKUP(I2370,[1]StringTable!$1:$1048576,MATCH("kor|String",[1]StringTable!$1:$1,0),0),
"스트링없음"))</f>
        <v/>
      </c>
      <c r="L2370" t="b">
        <v>1</v>
      </c>
      <c r="N2370" t="str">
        <f>IF(ISBLANK(M2370),"",IF(ISERROR(VLOOKUP(M2370,MapTable!$A:$A,1,0)),"맵없음",""))</f>
        <v/>
      </c>
      <c r="O2370">
        <f t="shared" si="262"/>
        <v>93</v>
      </c>
      <c r="Q2370">
        <f t="shared" si="263"/>
        <v>93</v>
      </c>
      <c r="R2370" t="b">
        <f t="shared" ca="1" si="264"/>
        <v>1</v>
      </c>
      <c r="T2370" t="b">
        <f t="shared" ca="1" si="265"/>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268"/>
        <v>0.33333333333333331</v>
      </c>
      <c r="AJ2370">
        <f t="shared" si="266"/>
        <v>0.395555555</v>
      </c>
      <c r="AK2370">
        <f t="shared" si="267"/>
        <v>1</v>
      </c>
      <c r="AL2370">
        <f t="shared" si="269"/>
        <v>10</v>
      </c>
    </row>
    <row r="2371" spans="1:38" hidden="1" x14ac:dyDescent="0.3">
      <c r="A2371">
        <v>25</v>
      </c>
      <c r="B2371">
        <v>30</v>
      </c>
      <c r="C2371">
        <f>IF(OR($L2371=TRUE,$A2371=0,MOD($A2371,ChapterTable!$R$20)&lt;&gt;0),
MAX(0,INT(($B2371+ChapterTable!$P$26+VLOOKUP(SUBSTITUTE(C$1,"성장단계","")&amp;"단계오프셋",ChapterTable!$R:$S,2,0))/ChapterTable!$P$23)),
MAX(0,INT(($B2371+ChapterTable!$R$26+VLOOKUP(SUBSTITUTE(C$1,"성장단계","")&amp;"보스단계오프셋",ChapterTable!$R:$S,2,0))/ChapterTable!$R$23)))</f>
        <v>3</v>
      </c>
      <c r="D2371">
        <f>IF(OR($L2371=TRUE,$A2371=0,MOD($A2371,ChapterTable!$R$20)&lt;&gt;0),
MAX(0,INT(($B2371+ChapterTable!$P$26+VLOOKUP(SUBSTITUTE(D$1,"성장단계","")&amp;"단계오프셋",ChapterTable!$R:$S,2,0))/ChapterTable!$P$23)),
MAX(0,INT(($B2371+ChapterTable!$R$26+VLOOKUP(SUBSTITUTE(D$1,"성장단계","")&amp;"보스단계오프셋",ChapterTable!$R:$S,2,0))/ChapterTable!$R$23)))</f>
        <v>2</v>
      </c>
      <c r="E2371" s="1">
        <f ca="1">IF(AND($A2371=0,$B2371=1),
    VLOOKUP(1,ChapterTable!$1:$1048576,MATCH("최종"&amp;SUBSTITUTE(SUBSTITUTE(E$1,"standard",""),"|Float",""),ChapterTable!$1:$1,0),0)*ChapterTable!$P$17,
  IF(AND($A2371=0,$B2371=0),
    E2372,
  IF($B2371=0,
    VLOOKUP($A2371,ChapterTable!$1:$1048576,MATCH("최종"&amp;SUBSTITUTE(SUBSTITUTE(E$1,"standard",""),"|Float",""),ChapterTable!$1:$1,0),0),
  IF($B2371=1,
    IF($L2371=FALSE,
      VLOOKUP($A2371,ChapterTable!$1:$1048576,MATCH("최종"&amp;SUBSTITUTE(SUBSTITUTE(E$1,"standard",""),"|Float",""),ChapterTable!$1:$1,0),0),
      VLOOKUP($A2371-ChapterTable!$P$11,ChapterTable!$1:$1048576,MATCH("최종"&amp;SUBSTITUTE(SUBSTITUTE(E$1,"standard",""),"|Float",""),ChapterTable!$1:$1,0),0)*ChapterTable!$P$14
    ),
  OFFSET(E2371,-$B2371+IF($L2371,1,0),0)*IF($B2371&gt;OFFSET($B2371,1,0),ChapterTable!$R$17,1)*
    (VLOOKUP(SUBSTITUTE(SUBSTITUTE(E$1,"standard",""),"|Float","")&amp;IF(OR($L2371=TRUE,$A2371=0,MOD($A2371,ChapterTable!$R$20)&lt;&gt;0),"","보스")&amp;"인게임누적곱배수",ChapterTable!$R:$S,2,0)^C2371
    +VLOOKUP(SUBSTITUTE(SUBSTITUTE(E$1,"standard",""),"|Float","")&amp;IF(OR($L2371=TRUE,$A2371=0,MOD($A2371,ChapterTable!$R$20)&lt;&gt;0),"","보스")&amp;"인게임누적합배수",ChapterTable!$R:$S,2,0)*C2371)
  )
  )
  )
)</f>
        <v>2477981.3152553556</v>
      </c>
      <c r="F2371" s="1">
        <f ca="1">IF(AND($A2371=0,$B2371=1),
    VLOOKUP(1,ChapterTable!$1:$1048576,MATCH("최종"&amp;SUBSTITUTE(SUBSTITUTE(F$1,"standard",""),"|Float",""),ChapterTable!$1:$1,0),0)*ChapterTable!$P$17,
  IF(AND($A2371=0,$B2371=0),
    F2372,
  IF($B2371=0,
    VLOOKUP($A2371,ChapterTable!$1:$1048576,MATCH("최종"&amp;SUBSTITUTE(SUBSTITUTE(F$1,"standard",""),"|Float",""),ChapterTable!$1:$1,0),0),
  IF($B2371=1,
    IF($L2371=FALSE,
      VLOOKUP($A2371,ChapterTable!$1:$1048576,MATCH("최종"&amp;SUBSTITUTE(SUBSTITUTE(F$1,"standard",""),"|Float",""),ChapterTable!$1:$1,0),0),
      VLOOKUP($A2371-ChapterTable!$P$11,ChapterTable!$1:$1048576,MATCH("최종"&amp;SUBSTITUTE(SUBSTITUTE(F$1,"standard",""),"|Float",""),ChapterTable!$1:$1,0),0)*ChapterTable!$P$14
    ),
  OFFSET(F2371,-$B2371+IF($L2371,1,0),0)*
    (VLOOKUP(SUBSTITUTE(SUBSTITUTE(F$1,"standard",""),"|Float","")&amp;IF(OR($L2371=TRUE,$A2371=0,MOD($A2371,ChapterTable!$R$20)&lt;&gt;0),"","보스")&amp;"인게임누적곱배수",ChapterTable!$R:$S,2,0)^D2371
    +VLOOKUP(SUBSTITUTE(SUBSTITUTE(F$1,"standard",""),"|Float","")&amp;IF(OR($L2371=TRUE,$A2371=0,MOD($A2371,ChapterTable!$R$20)&lt;&gt;0),"","보스")&amp;"인게임누적합배수",ChapterTable!$R:$S,2,0)*D2371)
  )
  )
  )
)</f>
        <v>742103.77930824459</v>
      </c>
      <c r="G2371" t="s">
        <v>715</v>
      </c>
      <c r="J2371" t="str">
        <f>IF(ISBLANK(I2371),"",
IFERROR(VLOOKUP(I2371,[1]StringTable!$1:$1048576,MATCH("kor|String",[1]StringTable!$1:$1,0),0),
"스트링없음"))</f>
        <v/>
      </c>
      <c r="L2371" t="b">
        <v>1</v>
      </c>
      <c r="N2371" t="str">
        <f>IF(ISBLANK(M2371),"",IF(ISERROR(VLOOKUP(M2371,MapTable!$A:$A,1,0)),"맵없음",""))</f>
        <v/>
      </c>
      <c r="O2371">
        <f t="shared" ref="O2371:O2434" si="270">IF(B2371=0,0,
  IF(AND(L2371=FALSE,A2371&lt;&gt;0,MOD(A2371,7)=0),21,
  IF(MOD(B2371,10)=0,INT(B2371/10)-1+21,
  IF(MOD(B2371,10)=5,11,
  IF(MOD(B2371,10)=9,INT(B2371/10)+91,
  INT(B2371/10+1))))))</f>
        <v>23</v>
      </c>
      <c r="Q2371">
        <f t="shared" ref="Q2371:Q2434" si="271">IF(ISBLANK(P2371),O2371,P2371)</f>
        <v>23</v>
      </c>
      <c r="R2371" t="b">
        <f t="shared" ref="R2371:R2434" ca="1" si="272">IF(OR(B2371=0,OFFSET(B2371,1,0)=0),FALSE,
IF(AND(L2371,B2371&lt;OFFSET(B2371,1,0)),TRUE,
IF(AND(OFFSET(O2371,1,0)&gt;=21,OFFSET(O2371,1,0)&lt;=25),TRUE,FALSE)))</f>
        <v>1</v>
      </c>
      <c r="T2371" t="b">
        <f t="shared" ref="T2371:T2434" ca="1" si="273">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268"/>
        <v>0.33333333333333331</v>
      </c>
      <c r="AJ2371">
        <f t="shared" ref="AJ2371:AJ2434" si="274">IF(B2371=0,0,
IF(MOD(B2371,10)=0,1,
IF(INT((B2371-1)/10)+1=1,1,
IF(INT((B2371-1)/10)+1=2,0.546666666,
IF(INT((B2371-1)/10)+1=3,0.395555555,
IF(INT((B2371-1)/10)+1=4,0.32,
IF(INT((B2371-1)/10)+1=5,0.27466666,
"이상")))))))</f>
        <v>1</v>
      </c>
      <c r="AK2371">
        <f t="shared" ref="AK2371:AK2434" si="275">IF(B2371=0,0,
IF(B2371=20,2,
IF(B2371=30,3,
IF(B2371=40,4,
1))))</f>
        <v>3</v>
      </c>
      <c r="AL2371">
        <f t="shared" si="269"/>
        <v>10</v>
      </c>
    </row>
    <row r="2372" spans="1:38" hidden="1" x14ac:dyDescent="0.3">
      <c r="A2372">
        <v>25</v>
      </c>
      <c r="B2372">
        <v>31</v>
      </c>
      <c r="C2372">
        <f>IF(OR($L2372=TRUE,$A2372=0,MOD($A2372,ChapterTable!$R$20)&lt;&gt;0),
MAX(0,INT(($B2372+ChapterTable!$P$26+VLOOKUP(SUBSTITUTE(C$1,"성장단계","")&amp;"단계오프셋",ChapterTable!$R:$S,2,0))/ChapterTable!$P$23)),
MAX(0,INT(($B2372+ChapterTable!$R$26+VLOOKUP(SUBSTITUTE(C$1,"성장단계","")&amp;"보스단계오프셋",ChapterTable!$R:$S,2,0))/ChapterTable!$R$23)))</f>
        <v>3</v>
      </c>
      <c r="D2372">
        <f>IF(OR($L2372=TRUE,$A2372=0,MOD($A2372,ChapterTable!$R$20)&lt;&gt;0),
MAX(0,INT(($B2372+ChapterTable!$P$26+VLOOKUP(SUBSTITUTE(D$1,"성장단계","")&amp;"단계오프셋",ChapterTable!$R:$S,2,0))/ChapterTable!$P$23)),
MAX(0,INT(($B2372+ChapterTable!$R$26+VLOOKUP(SUBSTITUTE(D$1,"성장단계","")&amp;"보스단계오프셋",ChapterTable!$R:$S,2,0))/ChapterTable!$R$23)))</f>
        <v>3</v>
      </c>
      <c r="E2372" s="1">
        <f ca="1">IF(AND($A2372=0,$B2372=1),
    VLOOKUP(1,ChapterTable!$1:$1048576,MATCH("최종"&amp;SUBSTITUTE(SUBSTITUTE(E$1,"standard",""),"|Float",""),ChapterTable!$1:$1,0),0)*ChapterTable!$P$17,
  IF(AND($A2372=0,$B2372=0),
    E2373,
  IF($B2372=0,
    VLOOKUP($A2372,ChapterTable!$1:$1048576,MATCH("최종"&amp;SUBSTITUTE(SUBSTITUTE(E$1,"standard",""),"|Float",""),ChapterTable!$1:$1,0),0),
  IF($B2372=1,
    IF($L2372=FALSE,
      VLOOKUP($A2372,ChapterTable!$1:$1048576,MATCH("최종"&amp;SUBSTITUTE(SUBSTITUTE(E$1,"standard",""),"|Float",""),ChapterTable!$1:$1,0),0),
      VLOOKUP($A2372-ChapterTable!$P$11,ChapterTable!$1:$1048576,MATCH("최종"&amp;SUBSTITUTE(SUBSTITUTE(E$1,"standard",""),"|Float",""),ChapterTable!$1:$1,0),0)*ChapterTable!$P$14
    ),
  OFFSET(E2372,-$B2372+IF($L2372,1,0),0)*IF($B2372&gt;OFFSET($B2372,1,0),ChapterTable!$R$17,1)*
    (VLOOKUP(SUBSTITUTE(SUBSTITUTE(E$1,"standard",""),"|Float","")&amp;IF(OR($L2372=TRUE,$A2372=0,MOD($A2372,ChapterTable!$R$20)&lt;&gt;0),"","보스")&amp;"인게임누적곱배수",ChapterTable!$R:$S,2,0)^C2372
    +VLOOKUP(SUBSTITUTE(SUBSTITUTE(E$1,"standard",""),"|Float","")&amp;IF(OR($L2372=TRUE,$A2372=0,MOD($A2372,ChapterTable!$R$20)&lt;&gt;0),"","보스")&amp;"인게임누적합배수",ChapterTable!$R:$S,2,0)*C2372)
  )
  )
  )
)</f>
        <v>2477981.3152553556</v>
      </c>
      <c r="F2372" s="1">
        <f ca="1">IF(AND($A2372=0,$B2372=1),
    VLOOKUP(1,ChapterTable!$1:$1048576,MATCH("최종"&amp;SUBSTITUTE(SUBSTITUTE(F$1,"standard",""),"|Float",""),ChapterTable!$1:$1,0),0)*ChapterTable!$P$17,
  IF(AND($A2372=0,$B2372=0),
    F2373,
  IF($B2372=0,
    VLOOKUP($A2372,ChapterTable!$1:$1048576,MATCH("최종"&amp;SUBSTITUTE(SUBSTITUTE(F$1,"standard",""),"|Float",""),ChapterTable!$1:$1,0),0),
  IF($B2372=1,
    IF($L2372=FALSE,
      VLOOKUP($A2372,ChapterTable!$1:$1048576,MATCH("최종"&amp;SUBSTITUTE(SUBSTITUTE(F$1,"standard",""),"|Float",""),ChapterTable!$1:$1,0),0),
      VLOOKUP($A2372-ChapterTable!$P$11,ChapterTable!$1:$1048576,MATCH("최종"&amp;SUBSTITUTE(SUBSTITUTE(F$1,"standard",""),"|Float",""),ChapterTable!$1:$1,0),0)*ChapterTable!$P$14
    ),
  OFFSET(F2372,-$B2372+IF($L2372,1,0),0)*
    (VLOOKUP(SUBSTITUTE(SUBSTITUTE(F$1,"standard",""),"|Float","")&amp;IF(OR($L2372=TRUE,$A2372=0,MOD($A2372,ChapterTable!$R$20)&lt;&gt;0),"","보스")&amp;"인게임누적곱배수",ChapterTable!$R:$S,2,0)^D2372
    +VLOOKUP(SUBSTITUTE(SUBSTITUTE(F$1,"standard",""),"|Float","")&amp;IF(OR($L2372=TRUE,$A2372=0,MOD($A2372,ChapterTable!$R$20)&lt;&gt;0),"","보스")&amp;"인게임누적합배수",ChapterTable!$R:$S,2,0)*D2372)
  )
  )
  )
)</f>
        <v>790501.85187182575</v>
      </c>
      <c r="G2372" t="s">
        <v>715</v>
      </c>
      <c r="J2372" t="str">
        <f>IF(ISBLANK(I2372),"",
IFERROR(VLOOKUP(I2372,[1]StringTable!$1:$1048576,MATCH("kor|String",[1]StringTable!$1:$1,0),0),
"스트링없음"))</f>
        <v/>
      </c>
      <c r="L2372" t="b">
        <v>1</v>
      </c>
      <c r="N2372" t="str">
        <f>IF(ISBLANK(M2372),"",IF(ISERROR(VLOOKUP(M2372,MapTable!$A:$A,1,0)),"맵없음",""))</f>
        <v/>
      </c>
      <c r="O2372">
        <f t="shared" si="270"/>
        <v>4</v>
      </c>
      <c r="Q2372">
        <f t="shared" si="271"/>
        <v>4</v>
      </c>
      <c r="R2372" t="b">
        <f t="shared" ca="1" si="272"/>
        <v>1</v>
      </c>
      <c r="T2372" t="b">
        <f t="shared" ca="1" si="273"/>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276">IF(B2372=0,0,1/(INT((B2372-1)/10)+1))</f>
        <v>0.25</v>
      </c>
      <c r="AJ2372">
        <f t="shared" si="274"/>
        <v>0.32</v>
      </c>
      <c r="AK2372">
        <f t="shared" si="275"/>
        <v>1</v>
      </c>
      <c r="AL2372">
        <f t="shared" si="269"/>
        <v>10</v>
      </c>
    </row>
    <row r="2373" spans="1:38" hidden="1" x14ac:dyDescent="0.3">
      <c r="A2373">
        <v>25</v>
      </c>
      <c r="B2373">
        <v>32</v>
      </c>
      <c r="C2373">
        <f>IF(OR($L2373=TRUE,$A2373=0,MOD($A2373,ChapterTable!$R$20)&lt;&gt;0),
MAX(0,INT(($B2373+ChapterTable!$P$26+VLOOKUP(SUBSTITUTE(C$1,"성장단계","")&amp;"단계오프셋",ChapterTable!$R:$S,2,0))/ChapterTable!$P$23)),
MAX(0,INT(($B2373+ChapterTable!$R$26+VLOOKUP(SUBSTITUTE(C$1,"성장단계","")&amp;"보스단계오프셋",ChapterTable!$R:$S,2,0))/ChapterTable!$R$23)))</f>
        <v>3</v>
      </c>
      <c r="D2373">
        <f>IF(OR($L2373=TRUE,$A2373=0,MOD($A2373,ChapterTable!$R$20)&lt;&gt;0),
MAX(0,INT(($B2373+ChapterTable!$P$26+VLOOKUP(SUBSTITUTE(D$1,"성장단계","")&amp;"단계오프셋",ChapterTable!$R:$S,2,0))/ChapterTable!$P$23)),
MAX(0,INT(($B2373+ChapterTable!$R$26+VLOOKUP(SUBSTITUTE(D$1,"성장단계","")&amp;"보스단계오프셋",ChapterTable!$R:$S,2,0))/ChapterTable!$R$23)))</f>
        <v>3</v>
      </c>
      <c r="E2373" s="1">
        <f ca="1">IF(AND($A2373=0,$B2373=1),
    VLOOKUP(1,ChapterTable!$1:$1048576,MATCH("최종"&amp;SUBSTITUTE(SUBSTITUTE(E$1,"standard",""),"|Float",""),ChapterTable!$1:$1,0),0)*ChapterTable!$P$17,
  IF(AND($A2373=0,$B2373=0),
    E2374,
  IF($B2373=0,
    VLOOKUP($A2373,ChapterTable!$1:$1048576,MATCH("최종"&amp;SUBSTITUTE(SUBSTITUTE(E$1,"standard",""),"|Float",""),ChapterTable!$1:$1,0),0),
  IF($B2373=1,
    IF($L2373=FALSE,
      VLOOKUP($A2373,ChapterTable!$1:$1048576,MATCH("최종"&amp;SUBSTITUTE(SUBSTITUTE(E$1,"standard",""),"|Float",""),ChapterTable!$1:$1,0),0),
      VLOOKUP($A2373-ChapterTable!$P$11,ChapterTable!$1:$1048576,MATCH("최종"&amp;SUBSTITUTE(SUBSTITUTE(E$1,"standard",""),"|Float",""),ChapterTable!$1:$1,0),0)*ChapterTable!$P$14
    ),
  OFFSET(E2373,-$B2373+IF($L2373,1,0),0)*IF($B2373&gt;OFFSET($B2373,1,0),ChapterTable!$R$17,1)*
    (VLOOKUP(SUBSTITUTE(SUBSTITUTE(E$1,"standard",""),"|Float","")&amp;IF(OR($L2373=TRUE,$A2373=0,MOD($A2373,ChapterTable!$R$20)&lt;&gt;0),"","보스")&amp;"인게임누적곱배수",ChapterTable!$R:$S,2,0)^C2373
    +VLOOKUP(SUBSTITUTE(SUBSTITUTE(E$1,"standard",""),"|Float","")&amp;IF(OR($L2373=TRUE,$A2373=0,MOD($A2373,ChapterTable!$R$20)&lt;&gt;0),"","보스")&amp;"인게임누적합배수",ChapterTable!$R:$S,2,0)*C2373)
  )
  )
  )
)</f>
        <v>2477981.3152553556</v>
      </c>
      <c r="F2373" s="1">
        <f ca="1">IF(AND($A2373=0,$B2373=1),
    VLOOKUP(1,ChapterTable!$1:$1048576,MATCH("최종"&amp;SUBSTITUTE(SUBSTITUTE(F$1,"standard",""),"|Float",""),ChapterTable!$1:$1,0),0)*ChapterTable!$P$17,
  IF(AND($A2373=0,$B2373=0),
    F2374,
  IF($B2373=0,
    VLOOKUP($A2373,ChapterTable!$1:$1048576,MATCH("최종"&amp;SUBSTITUTE(SUBSTITUTE(F$1,"standard",""),"|Float",""),ChapterTable!$1:$1,0),0),
  IF($B2373=1,
    IF($L2373=FALSE,
      VLOOKUP($A2373,ChapterTable!$1:$1048576,MATCH("최종"&amp;SUBSTITUTE(SUBSTITUTE(F$1,"standard",""),"|Float",""),ChapterTable!$1:$1,0),0),
      VLOOKUP($A2373-ChapterTable!$P$11,ChapterTable!$1:$1048576,MATCH("최종"&amp;SUBSTITUTE(SUBSTITUTE(F$1,"standard",""),"|Float",""),ChapterTable!$1:$1,0),0)*ChapterTable!$P$14
    ),
  OFFSET(F2373,-$B2373+IF($L2373,1,0),0)*
    (VLOOKUP(SUBSTITUTE(SUBSTITUTE(F$1,"standard",""),"|Float","")&amp;IF(OR($L2373=TRUE,$A2373=0,MOD($A2373,ChapterTable!$R$20)&lt;&gt;0),"","보스")&amp;"인게임누적곱배수",ChapterTable!$R:$S,2,0)^D2373
    +VLOOKUP(SUBSTITUTE(SUBSTITUTE(F$1,"standard",""),"|Float","")&amp;IF(OR($L2373=TRUE,$A2373=0,MOD($A2373,ChapterTable!$R$20)&lt;&gt;0),"","보스")&amp;"인게임누적합배수",ChapterTable!$R:$S,2,0)*D2373)
  )
  )
  )
)</f>
        <v>790501.85187182575</v>
      </c>
      <c r="G2373" t="s">
        <v>715</v>
      </c>
      <c r="J2373" t="str">
        <f>IF(ISBLANK(I2373),"",
IFERROR(VLOOKUP(I2373,[1]StringTable!$1:$1048576,MATCH("kor|String",[1]StringTable!$1:$1,0),0),
"스트링없음"))</f>
        <v/>
      </c>
      <c r="L2373" t="b">
        <v>1</v>
      </c>
      <c r="N2373" t="str">
        <f>IF(ISBLANK(M2373),"",IF(ISERROR(VLOOKUP(M2373,MapTable!$A:$A,1,0)),"맵없음",""))</f>
        <v/>
      </c>
      <c r="O2373">
        <f t="shared" si="270"/>
        <v>4</v>
      </c>
      <c r="Q2373">
        <f t="shared" si="271"/>
        <v>4</v>
      </c>
      <c r="R2373" t="b">
        <f t="shared" ca="1" si="272"/>
        <v>1</v>
      </c>
      <c r="T2373" t="b">
        <f t="shared" ca="1" si="273"/>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276"/>
        <v>0.25</v>
      </c>
      <c r="AJ2373">
        <f t="shared" si="274"/>
        <v>0.32</v>
      </c>
      <c r="AK2373">
        <f t="shared" si="275"/>
        <v>1</v>
      </c>
      <c r="AL2373">
        <f t="shared" si="269"/>
        <v>10</v>
      </c>
    </row>
    <row r="2374" spans="1:38" hidden="1" x14ac:dyDescent="0.3">
      <c r="A2374">
        <v>25</v>
      </c>
      <c r="B2374">
        <v>33</v>
      </c>
      <c r="C2374">
        <f>IF(OR($L2374=TRUE,$A2374=0,MOD($A2374,ChapterTable!$R$20)&lt;&gt;0),
MAX(0,INT(($B2374+ChapterTable!$P$26+VLOOKUP(SUBSTITUTE(C$1,"성장단계","")&amp;"단계오프셋",ChapterTable!$R:$S,2,0))/ChapterTable!$P$23)),
MAX(0,INT(($B2374+ChapterTable!$R$26+VLOOKUP(SUBSTITUTE(C$1,"성장단계","")&amp;"보스단계오프셋",ChapterTable!$R:$S,2,0))/ChapterTable!$R$23)))</f>
        <v>3</v>
      </c>
      <c r="D2374">
        <f>IF(OR($L2374=TRUE,$A2374=0,MOD($A2374,ChapterTable!$R$20)&lt;&gt;0),
MAX(0,INT(($B2374+ChapterTable!$P$26+VLOOKUP(SUBSTITUTE(D$1,"성장단계","")&amp;"단계오프셋",ChapterTable!$R:$S,2,0))/ChapterTable!$P$23)),
MAX(0,INT(($B2374+ChapterTable!$R$26+VLOOKUP(SUBSTITUTE(D$1,"성장단계","")&amp;"보스단계오프셋",ChapterTable!$R:$S,2,0))/ChapterTable!$R$23)))</f>
        <v>3</v>
      </c>
      <c r="E2374" s="1">
        <f ca="1">IF(AND($A2374=0,$B2374=1),
    VLOOKUP(1,ChapterTable!$1:$1048576,MATCH("최종"&amp;SUBSTITUTE(SUBSTITUTE(E$1,"standard",""),"|Float",""),ChapterTable!$1:$1,0),0)*ChapterTable!$P$17,
  IF(AND($A2374=0,$B2374=0),
    E2375,
  IF($B2374=0,
    VLOOKUP($A2374,ChapterTable!$1:$1048576,MATCH("최종"&amp;SUBSTITUTE(SUBSTITUTE(E$1,"standard",""),"|Float",""),ChapterTable!$1:$1,0),0),
  IF($B2374=1,
    IF($L2374=FALSE,
      VLOOKUP($A2374,ChapterTable!$1:$1048576,MATCH("최종"&amp;SUBSTITUTE(SUBSTITUTE(E$1,"standard",""),"|Float",""),ChapterTable!$1:$1,0),0),
      VLOOKUP($A2374-ChapterTable!$P$11,ChapterTable!$1:$1048576,MATCH("최종"&amp;SUBSTITUTE(SUBSTITUTE(E$1,"standard",""),"|Float",""),ChapterTable!$1:$1,0),0)*ChapterTable!$P$14
    ),
  OFFSET(E2374,-$B2374+IF($L2374,1,0),0)*IF($B2374&gt;OFFSET($B2374,1,0),ChapterTable!$R$17,1)*
    (VLOOKUP(SUBSTITUTE(SUBSTITUTE(E$1,"standard",""),"|Float","")&amp;IF(OR($L2374=TRUE,$A2374=0,MOD($A2374,ChapterTable!$R$20)&lt;&gt;0),"","보스")&amp;"인게임누적곱배수",ChapterTable!$R:$S,2,0)^C2374
    +VLOOKUP(SUBSTITUTE(SUBSTITUTE(E$1,"standard",""),"|Float","")&amp;IF(OR($L2374=TRUE,$A2374=0,MOD($A2374,ChapterTable!$R$20)&lt;&gt;0),"","보스")&amp;"인게임누적합배수",ChapterTable!$R:$S,2,0)*C2374)
  )
  )
  )
)</f>
        <v>2477981.3152553556</v>
      </c>
      <c r="F2374" s="1">
        <f ca="1">IF(AND($A2374=0,$B2374=1),
    VLOOKUP(1,ChapterTable!$1:$1048576,MATCH("최종"&amp;SUBSTITUTE(SUBSTITUTE(F$1,"standard",""),"|Float",""),ChapterTable!$1:$1,0),0)*ChapterTable!$P$17,
  IF(AND($A2374=0,$B2374=0),
    F2375,
  IF($B2374=0,
    VLOOKUP($A2374,ChapterTable!$1:$1048576,MATCH("최종"&amp;SUBSTITUTE(SUBSTITUTE(F$1,"standard",""),"|Float",""),ChapterTable!$1:$1,0),0),
  IF($B2374=1,
    IF($L2374=FALSE,
      VLOOKUP($A2374,ChapterTable!$1:$1048576,MATCH("최종"&amp;SUBSTITUTE(SUBSTITUTE(F$1,"standard",""),"|Float",""),ChapterTable!$1:$1,0),0),
      VLOOKUP($A2374-ChapterTable!$P$11,ChapterTable!$1:$1048576,MATCH("최종"&amp;SUBSTITUTE(SUBSTITUTE(F$1,"standard",""),"|Float",""),ChapterTable!$1:$1,0),0)*ChapterTable!$P$14
    ),
  OFFSET(F2374,-$B2374+IF($L2374,1,0),0)*
    (VLOOKUP(SUBSTITUTE(SUBSTITUTE(F$1,"standard",""),"|Float","")&amp;IF(OR($L2374=TRUE,$A2374=0,MOD($A2374,ChapterTable!$R$20)&lt;&gt;0),"","보스")&amp;"인게임누적곱배수",ChapterTable!$R:$S,2,0)^D2374
    +VLOOKUP(SUBSTITUTE(SUBSTITUTE(F$1,"standard",""),"|Float","")&amp;IF(OR($L2374=TRUE,$A2374=0,MOD($A2374,ChapterTable!$R$20)&lt;&gt;0),"","보스")&amp;"인게임누적합배수",ChapterTable!$R:$S,2,0)*D2374)
  )
  )
  )
)</f>
        <v>790501.85187182575</v>
      </c>
      <c r="G2374" t="s">
        <v>715</v>
      </c>
      <c r="J2374" t="str">
        <f>IF(ISBLANK(I2374),"",
IFERROR(VLOOKUP(I2374,[1]StringTable!$1:$1048576,MATCH("kor|String",[1]StringTable!$1:$1,0),0),
"스트링없음"))</f>
        <v/>
      </c>
      <c r="L2374" t="b">
        <v>1</v>
      </c>
      <c r="N2374" t="str">
        <f>IF(ISBLANK(M2374),"",IF(ISERROR(VLOOKUP(M2374,MapTable!$A:$A,1,0)),"맵없음",""))</f>
        <v/>
      </c>
      <c r="O2374">
        <f t="shared" si="270"/>
        <v>4</v>
      </c>
      <c r="Q2374">
        <f t="shared" si="271"/>
        <v>4</v>
      </c>
      <c r="R2374" t="b">
        <f t="shared" ca="1" si="272"/>
        <v>1</v>
      </c>
      <c r="T2374" t="b">
        <f t="shared" ca="1" si="273"/>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276"/>
        <v>0.25</v>
      </c>
      <c r="AJ2374">
        <f t="shared" si="274"/>
        <v>0.32</v>
      </c>
      <c r="AK2374">
        <f t="shared" si="275"/>
        <v>1</v>
      </c>
      <c r="AL2374">
        <f t="shared" si="269"/>
        <v>10</v>
      </c>
    </row>
    <row r="2375" spans="1:38" hidden="1" x14ac:dyDescent="0.3">
      <c r="A2375">
        <v>25</v>
      </c>
      <c r="B2375">
        <v>34</v>
      </c>
      <c r="C2375">
        <f>IF(OR($L2375=TRUE,$A2375=0,MOD($A2375,ChapterTable!$R$20)&lt;&gt;0),
MAX(0,INT(($B2375+ChapterTable!$P$26+VLOOKUP(SUBSTITUTE(C$1,"성장단계","")&amp;"단계오프셋",ChapterTable!$R:$S,2,0))/ChapterTable!$P$23)),
MAX(0,INT(($B2375+ChapterTable!$R$26+VLOOKUP(SUBSTITUTE(C$1,"성장단계","")&amp;"보스단계오프셋",ChapterTable!$R:$S,2,0))/ChapterTable!$R$23)))</f>
        <v>3</v>
      </c>
      <c r="D2375">
        <f>IF(OR($L2375=TRUE,$A2375=0,MOD($A2375,ChapterTable!$R$20)&lt;&gt;0),
MAX(0,INT(($B2375+ChapterTable!$P$26+VLOOKUP(SUBSTITUTE(D$1,"성장단계","")&amp;"단계오프셋",ChapterTable!$R:$S,2,0))/ChapterTable!$P$23)),
MAX(0,INT(($B2375+ChapterTable!$R$26+VLOOKUP(SUBSTITUTE(D$1,"성장단계","")&amp;"보스단계오프셋",ChapterTable!$R:$S,2,0))/ChapterTable!$R$23)))</f>
        <v>3</v>
      </c>
      <c r="E2375" s="1">
        <f ca="1">IF(AND($A2375=0,$B2375=1),
    VLOOKUP(1,ChapterTable!$1:$1048576,MATCH("최종"&amp;SUBSTITUTE(SUBSTITUTE(E$1,"standard",""),"|Float",""),ChapterTable!$1:$1,0),0)*ChapterTable!$P$17,
  IF(AND($A2375=0,$B2375=0),
    E2376,
  IF($B2375=0,
    VLOOKUP($A2375,ChapterTable!$1:$1048576,MATCH("최종"&amp;SUBSTITUTE(SUBSTITUTE(E$1,"standard",""),"|Float",""),ChapterTable!$1:$1,0),0),
  IF($B2375=1,
    IF($L2375=FALSE,
      VLOOKUP($A2375,ChapterTable!$1:$1048576,MATCH("최종"&amp;SUBSTITUTE(SUBSTITUTE(E$1,"standard",""),"|Float",""),ChapterTable!$1:$1,0),0),
      VLOOKUP($A2375-ChapterTable!$P$11,ChapterTable!$1:$1048576,MATCH("최종"&amp;SUBSTITUTE(SUBSTITUTE(E$1,"standard",""),"|Float",""),ChapterTable!$1:$1,0),0)*ChapterTable!$P$14
    ),
  OFFSET(E2375,-$B2375+IF($L2375,1,0),0)*IF($B2375&gt;OFFSET($B2375,1,0),ChapterTable!$R$17,1)*
    (VLOOKUP(SUBSTITUTE(SUBSTITUTE(E$1,"standard",""),"|Float","")&amp;IF(OR($L2375=TRUE,$A2375=0,MOD($A2375,ChapterTable!$R$20)&lt;&gt;0),"","보스")&amp;"인게임누적곱배수",ChapterTable!$R:$S,2,0)^C2375
    +VLOOKUP(SUBSTITUTE(SUBSTITUTE(E$1,"standard",""),"|Float","")&amp;IF(OR($L2375=TRUE,$A2375=0,MOD($A2375,ChapterTable!$R$20)&lt;&gt;0),"","보스")&amp;"인게임누적합배수",ChapterTable!$R:$S,2,0)*C2375)
  )
  )
  )
)</f>
        <v>2477981.3152553556</v>
      </c>
      <c r="F2375" s="1">
        <f ca="1">IF(AND($A2375=0,$B2375=1),
    VLOOKUP(1,ChapterTable!$1:$1048576,MATCH("최종"&amp;SUBSTITUTE(SUBSTITUTE(F$1,"standard",""),"|Float",""),ChapterTable!$1:$1,0),0)*ChapterTable!$P$17,
  IF(AND($A2375=0,$B2375=0),
    F2376,
  IF($B2375=0,
    VLOOKUP($A2375,ChapterTable!$1:$1048576,MATCH("최종"&amp;SUBSTITUTE(SUBSTITUTE(F$1,"standard",""),"|Float",""),ChapterTable!$1:$1,0),0),
  IF($B2375=1,
    IF($L2375=FALSE,
      VLOOKUP($A2375,ChapterTable!$1:$1048576,MATCH("최종"&amp;SUBSTITUTE(SUBSTITUTE(F$1,"standard",""),"|Float",""),ChapterTable!$1:$1,0),0),
      VLOOKUP($A2375-ChapterTable!$P$11,ChapterTable!$1:$1048576,MATCH("최종"&amp;SUBSTITUTE(SUBSTITUTE(F$1,"standard",""),"|Float",""),ChapterTable!$1:$1,0),0)*ChapterTable!$P$14
    ),
  OFFSET(F2375,-$B2375+IF($L2375,1,0),0)*
    (VLOOKUP(SUBSTITUTE(SUBSTITUTE(F$1,"standard",""),"|Float","")&amp;IF(OR($L2375=TRUE,$A2375=0,MOD($A2375,ChapterTable!$R$20)&lt;&gt;0),"","보스")&amp;"인게임누적곱배수",ChapterTable!$R:$S,2,0)^D2375
    +VLOOKUP(SUBSTITUTE(SUBSTITUTE(F$1,"standard",""),"|Float","")&amp;IF(OR($L2375=TRUE,$A2375=0,MOD($A2375,ChapterTable!$R$20)&lt;&gt;0),"","보스")&amp;"인게임누적합배수",ChapterTable!$R:$S,2,0)*D2375)
  )
  )
  )
)</f>
        <v>790501.85187182575</v>
      </c>
      <c r="G2375" t="s">
        <v>715</v>
      </c>
      <c r="J2375" t="str">
        <f>IF(ISBLANK(I2375),"",
IFERROR(VLOOKUP(I2375,[1]StringTable!$1:$1048576,MATCH("kor|String",[1]StringTable!$1:$1,0),0),
"스트링없음"))</f>
        <v/>
      </c>
      <c r="L2375" t="b">
        <v>1</v>
      </c>
      <c r="N2375" t="str">
        <f>IF(ISBLANK(M2375),"",IF(ISERROR(VLOOKUP(M2375,MapTable!$A:$A,1,0)),"맵없음",""))</f>
        <v/>
      </c>
      <c r="O2375">
        <f t="shared" si="270"/>
        <v>4</v>
      </c>
      <c r="Q2375">
        <f t="shared" si="271"/>
        <v>4</v>
      </c>
      <c r="R2375" t="b">
        <f t="shared" ca="1" si="272"/>
        <v>1</v>
      </c>
      <c r="T2375" t="b">
        <f t="shared" ca="1" si="273"/>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276"/>
        <v>0.25</v>
      </c>
      <c r="AJ2375">
        <f t="shared" si="274"/>
        <v>0.32</v>
      </c>
      <c r="AK2375">
        <f t="shared" si="275"/>
        <v>1</v>
      </c>
      <c r="AL2375">
        <f t="shared" si="269"/>
        <v>10</v>
      </c>
    </row>
    <row r="2376" spans="1:38" hidden="1" x14ac:dyDescent="0.3">
      <c r="A2376">
        <v>25</v>
      </c>
      <c r="B2376">
        <v>35</v>
      </c>
      <c r="C2376">
        <f>IF(OR($L2376=TRUE,$A2376=0,MOD($A2376,ChapterTable!$R$20)&lt;&gt;0),
MAX(0,INT(($B2376+ChapterTable!$P$26+VLOOKUP(SUBSTITUTE(C$1,"성장단계","")&amp;"단계오프셋",ChapterTable!$R:$S,2,0))/ChapterTable!$P$23)),
MAX(0,INT(($B2376+ChapterTable!$R$26+VLOOKUP(SUBSTITUTE(C$1,"성장단계","")&amp;"보스단계오프셋",ChapterTable!$R:$S,2,0))/ChapterTable!$R$23)))</f>
        <v>3</v>
      </c>
      <c r="D2376">
        <f>IF(OR($L2376=TRUE,$A2376=0,MOD($A2376,ChapterTable!$R$20)&lt;&gt;0),
MAX(0,INT(($B2376+ChapterTable!$P$26+VLOOKUP(SUBSTITUTE(D$1,"성장단계","")&amp;"단계오프셋",ChapterTable!$R:$S,2,0))/ChapterTable!$P$23)),
MAX(0,INT(($B2376+ChapterTable!$R$26+VLOOKUP(SUBSTITUTE(D$1,"성장단계","")&amp;"보스단계오프셋",ChapterTable!$R:$S,2,0))/ChapterTable!$R$23)))</f>
        <v>3</v>
      </c>
      <c r="E2376" s="1">
        <f ca="1">IF(AND($A2376=0,$B2376=1),
    VLOOKUP(1,ChapterTable!$1:$1048576,MATCH("최종"&amp;SUBSTITUTE(SUBSTITUTE(E$1,"standard",""),"|Float",""),ChapterTable!$1:$1,0),0)*ChapterTable!$P$17,
  IF(AND($A2376=0,$B2376=0),
    E2377,
  IF($B2376=0,
    VLOOKUP($A2376,ChapterTable!$1:$1048576,MATCH("최종"&amp;SUBSTITUTE(SUBSTITUTE(E$1,"standard",""),"|Float",""),ChapterTable!$1:$1,0),0),
  IF($B2376=1,
    IF($L2376=FALSE,
      VLOOKUP($A2376,ChapterTable!$1:$1048576,MATCH("최종"&amp;SUBSTITUTE(SUBSTITUTE(E$1,"standard",""),"|Float",""),ChapterTable!$1:$1,0),0),
      VLOOKUP($A2376-ChapterTable!$P$11,ChapterTable!$1:$1048576,MATCH("최종"&amp;SUBSTITUTE(SUBSTITUTE(E$1,"standard",""),"|Float",""),ChapterTable!$1:$1,0),0)*ChapterTable!$P$14
    ),
  OFFSET(E2376,-$B2376+IF($L2376,1,0),0)*IF($B2376&gt;OFFSET($B2376,1,0),ChapterTable!$R$17,1)*
    (VLOOKUP(SUBSTITUTE(SUBSTITUTE(E$1,"standard",""),"|Float","")&amp;IF(OR($L2376=TRUE,$A2376=0,MOD($A2376,ChapterTable!$R$20)&lt;&gt;0),"","보스")&amp;"인게임누적곱배수",ChapterTable!$R:$S,2,0)^C2376
    +VLOOKUP(SUBSTITUTE(SUBSTITUTE(E$1,"standard",""),"|Float","")&amp;IF(OR($L2376=TRUE,$A2376=0,MOD($A2376,ChapterTable!$R$20)&lt;&gt;0),"","보스")&amp;"인게임누적합배수",ChapterTable!$R:$S,2,0)*C2376)
  )
  )
  )
)</f>
        <v>2477981.3152553556</v>
      </c>
      <c r="F2376" s="1">
        <f ca="1">IF(AND($A2376=0,$B2376=1),
    VLOOKUP(1,ChapterTable!$1:$1048576,MATCH("최종"&amp;SUBSTITUTE(SUBSTITUTE(F$1,"standard",""),"|Float",""),ChapterTable!$1:$1,0),0)*ChapterTable!$P$17,
  IF(AND($A2376=0,$B2376=0),
    F2377,
  IF($B2376=0,
    VLOOKUP($A2376,ChapterTable!$1:$1048576,MATCH("최종"&amp;SUBSTITUTE(SUBSTITUTE(F$1,"standard",""),"|Float",""),ChapterTable!$1:$1,0),0),
  IF($B2376=1,
    IF($L2376=FALSE,
      VLOOKUP($A2376,ChapterTable!$1:$1048576,MATCH("최종"&amp;SUBSTITUTE(SUBSTITUTE(F$1,"standard",""),"|Float",""),ChapterTable!$1:$1,0),0),
      VLOOKUP($A2376-ChapterTable!$P$11,ChapterTable!$1:$1048576,MATCH("최종"&amp;SUBSTITUTE(SUBSTITUTE(F$1,"standard",""),"|Float",""),ChapterTable!$1:$1,0),0)*ChapterTable!$P$14
    ),
  OFFSET(F2376,-$B2376+IF($L2376,1,0),0)*
    (VLOOKUP(SUBSTITUTE(SUBSTITUTE(F$1,"standard",""),"|Float","")&amp;IF(OR($L2376=TRUE,$A2376=0,MOD($A2376,ChapterTable!$R$20)&lt;&gt;0),"","보스")&amp;"인게임누적곱배수",ChapterTable!$R:$S,2,0)^D2376
    +VLOOKUP(SUBSTITUTE(SUBSTITUTE(F$1,"standard",""),"|Float","")&amp;IF(OR($L2376=TRUE,$A2376=0,MOD($A2376,ChapterTable!$R$20)&lt;&gt;0),"","보스")&amp;"인게임누적합배수",ChapterTable!$R:$S,2,0)*D2376)
  )
  )
  )
)</f>
        <v>790501.85187182575</v>
      </c>
      <c r="G2376" t="s">
        <v>715</v>
      </c>
      <c r="J2376" t="str">
        <f>IF(ISBLANK(I2376),"",
IFERROR(VLOOKUP(I2376,[1]StringTable!$1:$1048576,MATCH("kor|String",[1]StringTable!$1:$1,0),0),
"스트링없음"))</f>
        <v/>
      </c>
      <c r="L2376" t="b">
        <v>1</v>
      </c>
      <c r="N2376" t="str">
        <f>IF(ISBLANK(M2376),"",IF(ISERROR(VLOOKUP(M2376,MapTable!$A:$A,1,0)),"맵없음",""))</f>
        <v/>
      </c>
      <c r="O2376">
        <f t="shared" si="270"/>
        <v>11</v>
      </c>
      <c r="Q2376">
        <f t="shared" si="271"/>
        <v>11</v>
      </c>
      <c r="R2376" t="b">
        <f t="shared" ca="1" si="272"/>
        <v>1</v>
      </c>
      <c r="T2376" t="b">
        <f t="shared" ca="1" si="273"/>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276"/>
        <v>0.25</v>
      </c>
      <c r="AJ2376">
        <f t="shared" si="274"/>
        <v>0.32</v>
      </c>
      <c r="AK2376">
        <f t="shared" si="275"/>
        <v>1</v>
      </c>
      <c r="AL2376">
        <f t="shared" si="269"/>
        <v>10</v>
      </c>
    </row>
    <row r="2377" spans="1:38" hidden="1" x14ac:dyDescent="0.3">
      <c r="A2377">
        <v>25</v>
      </c>
      <c r="B2377">
        <v>36</v>
      </c>
      <c r="C2377">
        <f>IF(OR($L2377=TRUE,$A2377=0,MOD($A2377,ChapterTable!$R$20)&lt;&gt;0),
MAX(0,INT(($B2377+ChapterTable!$P$26+VLOOKUP(SUBSTITUTE(C$1,"성장단계","")&amp;"단계오프셋",ChapterTable!$R:$S,2,0))/ChapterTable!$P$23)),
MAX(0,INT(($B2377+ChapterTable!$R$26+VLOOKUP(SUBSTITUTE(C$1,"성장단계","")&amp;"보스단계오프셋",ChapterTable!$R:$S,2,0))/ChapterTable!$R$23)))</f>
        <v>4</v>
      </c>
      <c r="D2377">
        <f>IF(OR($L2377=TRUE,$A2377=0,MOD($A2377,ChapterTable!$R$20)&lt;&gt;0),
MAX(0,INT(($B2377+ChapterTable!$P$26+VLOOKUP(SUBSTITUTE(D$1,"성장단계","")&amp;"단계오프셋",ChapterTable!$R:$S,2,0))/ChapterTable!$P$23)),
MAX(0,INT(($B2377+ChapterTable!$R$26+VLOOKUP(SUBSTITUTE(D$1,"성장단계","")&amp;"보스단계오프셋",ChapterTable!$R:$S,2,0))/ChapterTable!$R$23)))</f>
        <v>3</v>
      </c>
      <c r="E2377" s="1">
        <f ca="1">IF(AND($A2377=0,$B2377=1),
    VLOOKUP(1,ChapterTable!$1:$1048576,MATCH("최종"&amp;SUBSTITUTE(SUBSTITUTE(E$1,"standard",""),"|Float",""),ChapterTable!$1:$1,0),0)*ChapterTable!$P$17,
  IF(AND($A2377=0,$B2377=0),
    E2378,
  IF($B2377=0,
    VLOOKUP($A2377,ChapterTable!$1:$1048576,MATCH("최종"&amp;SUBSTITUTE(SUBSTITUTE(E$1,"standard",""),"|Float",""),ChapterTable!$1:$1,0),0),
  IF($B2377=1,
    IF($L2377=FALSE,
      VLOOKUP($A2377,ChapterTable!$1:$1048576,MATCH("최종"&amp;SUBSTITUTE(SUBSTITUTE(E$1,"standard",""),"|Float",""),ChapterTable!$1:$1,0),0),
      VLOOKUP($A2377-ChapterTable!$P$11,ChapterTable!$1:$1048576,MATCH("최종"&amp;SUBSTITUTE(SUBSTITUTE(E$1,"standard",""),"|Float",""),ChapterTable!$1:$1,0),0)*ChapterTable!$P$14
    ),
  OFFSET(E2377,-$B2377+IF($L2377,1,0),0)*IF($B2377&gt;OFFSET($B2377,1,0),ChapterTable!$R$17,1)*
    (VLOOKUP(SUBSTITUTE(SUBSTITUTE(E$1,"standard",""),"|Float","")&amp;IF(OR($L2377=TRUE,$A2377=0,MOD($A2377,ChapterTable!$R$20)&lt;&gt;0),"","보스")&amp;"인게임누적곱배수",ChapterTable!$R:$S,2,0)^C2377
    +VLOOKUP(SUBSTITUTE(SUBSTITUTE(E$1,"standard",""),"|Float","")&amp;IF(OR($L2377=TRUE,$A2377=0,MOD($A2377,ChapterTable!$R$20)&lt;&gt;0),"","보스")&amp;"인게임누적합배수",ChapterTable!$R:$S,2,0)*C2377)
  )
  )
  )
)</f>
        <v>2787728.9796622749</v>
      </c>
      <c r="F2377" s="1">
        <f ca="1">IF(AND($A2377=0,$B2377=1),
    VLOOKUP(1,ChapterTable!$1:$1048576,MATCH("최종"&amp;SUBSTITUTE(SUBSTITUTE(F$1,"standard",""),"|Float",""),ChapterTable!$1:$1,0),0)*ChapterTable!$P$17,
  IF(AND($A2377=0,$B2377=0),
    F2378,
  IF($B2377=0,
    VLOOKUP($A2377,ChapterTable!$1:$1048576,MATCH("최종"&amp;SUBSTITUTE(SUBSTITUTE(F$1,"standard",""),"|Float",""),ChapterTable!$1:$1,0),0),
  IF($B2377=1,
    IF($L2377=FALSE,
      VLOOKUP($A2377,ChapterTable!$1:$1048576,MATCH("최종"&amp;SUBSTITUTE(SUBSTITUTE(F$1,"standard",""),"|Float",""),ChapterTable!$1:$1,0),0),
      VLOOKUP($A2377-ChapterTable!$P$11,ChapterTable!$1:$1048576,MATCH("최종"&amp;SUBSTITUTE(SUBSTITUTE(F$1,"standard",""),"|Float",""),ChapterTable!$1:$1,0),0)*ChapterTable!$P$14
    ),
  OFFSET(F2377,-$B2377+IF($L2377,1,0),0)*
    (VLOOKUP(SUBSTITUTE(SUBSTITUTE(F$1,"standard",""),"|Float","")&amp;IF(OR($L2377=TRUE,$A2377=0,MOD($A2377,ChapterTable!$R$20)&lt;&gt;0),"","보스")&amp;"인게임누적곱배수",ChapterTable!$R:$S,2,0)^D2377
    +VLOOKUP(SUBSTITUTE(SUBSTITUTE(F$1,"standard",""),"|Float","")&amp;IF(OR($L2377=TRUE,$A2377=0,MOD($A2377,ChapterTable!$R$20)&lt;&gt;0),"","보스")&amp;"인게임누적합배수",ChapterTable!$R:$S,2,0)*D2377)
  )
  )
  )
)</f>
        <v>790501.85187182575</v>
      </c>
      <c r="G2377" t="s">
        <v>715</v>
      </c>
      <c r="J2377" t="str">
        <f>IF(ISBLANK(I2377),"",
IFERROR(VLOOKUP(I2377,[1]StringTable!$1:$1048576,MATCH("kor|String",[1]StringTable!$1:$1,0),0),
"스트링없음"))</f>
        <v/>
      </c>
      <c r="L2377" t="b">
        <v>1</v>
      </c>
      <c r="N2377" t="str">
        <f>IF(ISBLANK(M2377),"",IF(ISERROR(VLOOKUP(M2377,MapTable!$A:$A,1,0)),"맵없음",""))</f>
        <v/>
      </c>
      <c r="O2377">
        <f t="shared" si="270"/>
        <v>4</v>
      </c>
      <c r="Q2377">
        <f t="shared" si="271"/>
        <v>4</v>
      </c>
      <c r="R2377" t="b">
        <f t="shared" ca="1" si="272"/>
        <v>1</v>
      </c>
      <c r="T2377" t="b">
        <f t="shared" ca="1" si="273"/>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276"/>
        <v>0.25</v>
      </c>
      <c r="AJ2377">
        <f t="shared" si="274"/>
        <v>0.32</v>
      </c>
      <c r="AK2377">
        <f t="shared" si="275"/>
        <v>1</v>
      </c>
      <c r="AL2377">
        <f t="shared" si="269"/>
        <v>10</v>
      </c>
    </row>
    <row r="2378" spans="1:38" hidden="1" x14ac:dyDescent="0.3">
      <c r="A2378">
        <v>25</v>
      </c>
      <c r="B2378">
        <v>37</v>
      </c>
      <c r="C2378">
        <f>IF(OR($L2378=TRUE,$A2378=0,MOD($A2378,ChapterTable!$R$20)&lt;&gt;0),
MAX(0,INT(($B2378+ChapterTable!$P$26+VLOOKUP(SUBSTITUTE(C$1,"성장단계","")&amp;"단계오프셋",ChapterTable!$R:$S,2,0))/ChapterTable!$P$23)),
MAX(0,INT(($B2378+ChapterTable!$R$26+VLOOKUP(SUBSTITUTE(C$1,"성장단계","")&amp;"보스단계오프셋",ChapterTable!$R:$S,2,0))/ChapterTable!$R$23)))</f>
        <v>4</v>
      </c>
      <c r="D2378">
        <f>IF(OR($L2378=TRUE,$A2378=0,MOD($A2378,ChapterTable!$R$20)&lt;&gt;0),
MAX(0,INT(($B2378+ChapterTable!$P$26+VLOOKUP(SUBSTITUTE(D$1,"성장단계","")&amp;"단계오프셋",ChapterTable!$R:$S,2,0))/ChapterTable!$P$23)),
MAX(0,INT(($B2378+ChapterTable!$R$26+VLOOKUP(SUBSTITUTE(D$1,"성장단계","")&amp;"보스단계오프셋",ChapterTable!$R:$S,2,0))/ChapterTable!$R$23)))</f>
        <v>3</v>
      </c>
      <c r="E2378" s="1">
        <f ca="1">IF(AND($A2378=0,$B2378=1),
    VLOOKUP(1,ChapterTable!$1:$1048576,MATCH("최종"&amp;SUBSTITUTE(SUBSTITUTE(E$1,"standard",""),"|Float",""),ChapterTable!$1:$1,0),0)*ChapterTable!$P$17,
  IF(AND($A2378=0,$B2378=0),
    E2379,
  IF($B2378=0,
    VLOOKUP($A2378,ChapterTable!$1:$1048576,MATCH("최종"&amp;SUBSTITUTE(SUBSTITUTE(E$1,"standard",""),"|Float",""),ChapterTable!$1:$1,0),0),
  IF($B2378=1,
    IF($L2378=FALSE,
      VLOOKUP($A2378,ChapterTable!$1:$1048576,MATCH("최종"&amp;SUBSTITUTE(SUBSTITUTE(E$1,"standard",""),"|Float",""),ChapterTable!$1:$1,0),0),
      VLOOKUP($A2378-ChapterTable!$P$11,ChapterTable!$1:$1048576,MATCH("최종"&amp;SUBSTITUTE(SUBSTITUTE(E$1,"standard",""),"|Float",""),ChapterTable!$1:$1,0),0)*ChapterTable!$P$14
    ),
  OFFSET(E2378,-$B2378+IF($L2378,1,0),0)*IF($B2378&gt;OFFSET($B2378,1,0),ChapterTable!$R$17,1)*
    (VLOOKUP(SUBSTITUTE(SUBSTITUTE(E$1,"standard",""),"|Float","")&amp;IF(OR($L2378=TRUE,$A2378=0,MOD($A2378,ChapterTable!$R$20)&lt;&gt;0),"","보스")&amp;"인게임누적곱배수",ChapterTable!$R:$S,2,0)^C2378
    +VLOOKUP(SUBSTITUTE(SUBSTITUTE(E$1,"standard",""),"|Float","")&amp;IF(OR($L2378=TRUE,$A2378=0,MOD($A2378,ChapterTable!$R$20)&lt;&gt;0),"","보스")&amp;"인게임누적합배수",ChapterTable!$R:$S,2,0)*C2378)
  )
  )
  )
)</f>
        <v>2787728.9796622749</v>
      </c>
      <c r="F2378" s="1">
        <f ca="1">IF(AND($A2378=0,$B2378=1),
    VLOOKUP(1,ChapterTable!$1:$1048576,MATCH("최종"&amp;SUBSTITUTE(SUBSTITUTE(F$1,"standard",""),"|Float",""),ChapterTable!$1:$1,0),0)*ChapterTable!$P$17,
  IF(AND($A2378=0,$B2378=0),
    F2379,
  IF($B2378=0,
    VLOOKUP($A2378,ChapterTable!$1:$1048576,MATCH("최종"&amp;SUBSTITUTE(SUBSTITUTE(F$1,"standard",""),"|Float",""),ChapterTable!$1:$1,0),0),
  IF($B2378=1,
    IF($L2378=FALSE,
      VLOOKUP($A2378,ChapterTable!$1:$1048576,MATCH("최종"&amp;SUBSTITUTE(SUBSTITUTE(F$1,"standard",""),"|Float",""),ChapterTable!$1:$1,0),0),
      VLOOKUP($A2378-ChapterTable!$P$11,ChapterTable!$1:$1048576,MATCH("최종"&amp;SUBSTITUTE(SUBSTITUTE(F$1,"standard",""),"|Float",""),ChapterTable!$1:$1,0),0)*ChapterTable!$P$14
    ),
  OFFSET(F2378,-$B2378+IF($L2378,1,0),0)*
    (VLOOKUP(SUBSTITUTE(SUBSTITUTE(F$1,"standard",""),"|Float","")&amp;IF(OR($L2378=TRUE,$A2378=0,MOD($A2378,ChapterTable!$R$20)&lt;&gt;0),"","보스")&amp;"인게임누적곱배수",ChapterTable!$R:$S,2,0)^D2378
    +VLOOKUP(SUBSTITUTE(SUBSTITUTE(F$1,"standard",""),"|Float","")&amp;IF(OR($L2378=TRUE,$A2378=0,MOD($A2378,ChapterTable!$R$20)&lt;&gt;0),"","보스")&amp;"인게임누적합배수",ChapterTable!$R:$S,2,0)*D2378)
  )
  )
  )
)</f>
        <v>790501.85187182575</v>
      </c>
      <c r="G2378" t="s">
        <v>715</v>
      </c>
      <c r="J2378" t="str">
        <f>IF(ISBLANK(I2378),"",
IFERROR(VLOOKUP(I2378,[1]StringTable!$1:$1048576,MATCH("kor|String",[1]StringTable!$1:$1,0),0),
"스트링없음"))</f>
        <v/>
      </c>
      <c r="L2378" t="b">
        <v>1</v>
      </c>
      <c r="N2378" t="str">
        <f>IF(ISBLANK(M2378),"",IF(ISERROR(VLOOKUP(M2378,MapTable!$A:$A,1,0)),"맵없음",""))</f>
        <v/>
      </c>
      <c r="O2378">
        <f t="shared" si="270"/>
        <v>4</v>
      </c>
      <c r="Q2378">
        <f t="shared" si="271"/>
        <v>4</v>
      </c>
      <c r="R2378" t="b">
        <f t="shared" ca="1" si="272"/>
        <v>1</v>
      </c>
      <c r="T2378" t="b">
        <f t="shared" ca="1" si="273"/>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276"/>
        <v>0.25</v>
      </c>
      <c r="AJ2378">
        <f t="shared" si="274"/>
        <v>0.32</v>
      </c>
      <c r="AK2378">
        <f t="shared" si="275"/>
        <v>1</v>
      </c>
      <c r="AL2378">
        <f t="shared" si="269"/>
        <v>10</v>
      </c>
    </row>
    <row r="2379" spans="1:38" hidden="1" x14ac:dyDescent="0.3">
      <c r="A2379">
        <v>25</v>
      </c>
      <c r="B2379">
        <v>38</v>
      </c>
      <c r="C2379">
        <f>IF(OR($L2379=TRUE,$A2379=0,MOD($A2379,ChapterTable!$R$20)&lt;&gt;0),
MAX(0,INT(($B2379+ChapterTable!$P$26+VLOOKUP(SUBSTITUTE(C$1,"성장단계","")&amp;"단계오프셋",ChapterTable!$R:$S,2,0))/ChapterTable!$P$23)),
MAX(0,INT(($B2379+ChapterTable!$R$26+VLOOKUP(SUBSTITUTE(C$1,"성장단계","")&amp;"보스단계오프셋",ChapterTable!$R:$S,2,0))/ChapterTable!$R$23)))</f>
        <v>4</v>
      </c>
      <c r="D2379">
        <f>IF(OR($L2379=TRUE,$A2379=0,MOD($A2379,ChapterTable!$R$20)&lt;&gt;0),
MAX(0,INT(($B2379+ChapterTable!$P$26+VLOOKUP(SUBSTITUTE(D$1,"성장단계","")&amp;"단계오프셋",ChapterTable!$R:$S,2,0))/ChapterTable!$P$23)),
MAX(0,INT(($B2379+ChapterTable!$R$26+VLOOKUP(SUBSTITUTE(D$1,"성장단계","")&amp;"보스단계오프셋",ChapterTable!$R:$S,2,0))/ChapterTable!$R$23)))</f>
        <v>3</v>
      </c>
      <c r="E2379" s="1">
        <f ca="1">IF(AND($A2379=0,$B2379=1),
    VLOOKUP(1,ChapterTable!$1:$1048576,MATCH("최종"&amp;SUBSTITUTE(SUBSTITUTE(E$1,"standard",""),"|Float",""),ChapterTable!$1:$1,0),0)*ChapterTable!$P$17,
  IF(AND($A2379=0,$B2379=0),
    E2380,
  IF($B2379=0,
    VLOOKUP($A2379,ChapterTable!$1:$1048576,MATCH("최종"&amp;SUBSTITUTE(SUBSTITUTE(E$1,"standard",""),"|Float",""),ChapterTable!$1:$1,0),0),
  IF($B2379=1,
    IF($L2379=FALSE,
      VLOOKUP($A2379,ChapterTable!$1:$1048576,MATCH("최종"&amp;SUBSTITUTE(SUBSTITUTE(E$1,"standard",""),"|Float",""),ChapterTable!$1:$1,0),0),
      VLOOKUP($A2379-ChapterTable!$P$11,ChapterTable!$1:$1048576,MATCH("최종"&amp;SUBSTITUTE(SUBSTITUTE(E$1,"standard",""),"|Float",""),ChapterTable!$1:$1,0),0)*ChapterTable!$P$14
    ),
  OFFSET(E2379,-$B2379+IF($L2379,1,0),0)*IF($B2379&gt;OFFSET($B2379,1,0),ChapterTable!$R$17,1)*
    (VLOOKUP(SUBSTITUTE(SUBSTITUTE(E$1,"standard",""),"|Float","")&amp;IF(OR($L2379=TRUE,$A2379=0,MOD($A2379,ChapterTable!$R$20)&lt;&gt;0),"","보스")&amp;"인게임누적곱배수",ChapterTable!$R:$S,2,0)^C2379
    +VLOOKUP(SUBSTITUTE(SUBSTITUTE(E$1,"standard",""),"|Float","")&amp;IF(OR($L2379=TRUE,$A2379=0,MOD($A2379,ChapterTable!$R$20)&lt;&gt;0),"","보스")&amp;"인게임누적합배수",ChapterTable!$R:$S,2,0)*C2379)
  )
  )
  )
)</f>
        <v>2787728.9796622749</v>
      </c>
      <c r="F2379" s="1">
        <f ca="1">IF(AND($A2379=0,$B2379=1),
    VLOOKUP(1,ChapterTable!$1:$1048576,MATCH("최종"&amp;SUBSTITUTE(SUBSTITUTE(F$1,"standard",""),"|Float",""),ChapterTable!$1:$1,0),0)*ChapterTable!$P$17,
  IF(AND($A2379=0,$B2379=0),
    F2380,
  IF($B2379=0,
    VLOOKUP($A2379,ChapterTable!$1:$1048576,MATCH("최종"&amp;SUBSTITUTE(SUBSTITUTE(F$1,"standard",""),"|Float",""),ChapterTable!$1:$1,0),0),
  IF($B2379=1,
    IF($L2379=FALSE,
      VLOOKUP($A2379,ChapterTable!$1:$1048576,MATCH("최종"&amp;SUBSTITUTE(SUBSTITUTE(F$1,"standard",""),"|Float",""),ChapterTable!$1:$1,0),0),
      VLOOKUP($A2379-ChapterTable!$P$11,ChapterTable!$1:$1048576,MATCH("최종"&amp;SUBSTITUTE(SUBSTITUTE(F$1,"standard",""),"|Float",""),ChapterTable!$1:$1,0),0)*ChapterTable!$P$14
    ),
  OFFSET(F2379,-$B2379+IF($L2379,1,0),0)*
    (VLOOKUP(SUBSTITUTE(SUBSTITUTE(F$1,"standard",""),"|Float","")&amp;IF(OR($L2379=TRUE,$A2379=0,MOD($A2379,ChapterTable!$R$20)&lt;&gt;0),"","보스")&amp;"인게임누적곱배수",ChapterTable!$R:$S,2,0)^D2379
    +VLOOKUP(SUBSTITUTE(SUBSTITUTE(F$1,"standard",""),"|Float","")&amp;IF(OR($L2379=TRUE,$A2379=0,MOD($A2379,ChapterTable!$R$20)&lt;&gt;0),"","보스")&amp;"인게임누적합배수",ChapterTable!$R:$S,2,0)*D2379)
  )
  )
  )
)</f>
        <v>790501.85187182575</v>
      </c>
      <c r="G2379" t="s">
        <v>715</v>
      </c>
      <c r="J2379" t="str">
        <f>IF(ISBLANK(I2379),"",
IFERROR(VLOOKUP(I2379,[1]StringTable!$1:$1048576,MATCH("kor|String",[1]StringTable!$1:$1,0),0),
"스트링없음"))</f>
        <v/>
      </c>
      <c r="L2379" t="b">
        <v>1</v>
      </c>
      <c r="N2379" t="str">
        <f>IF(ISBLANK(M2379),"",IF(ISERROR(VLOOKUP(M2379,MapTable!$A:$A,1,0)),"맵없음",""))</f>
        <v/>
      </c>
      <c r="O2379">
        <f t="shared" si="270"/>
        <v>4</v>
      </c>
      <c r="Q2379">
        <f t="shared" si="271"/>
        <v>4</v>
      </c>
      <c r="R2379" t="b">
        <f t="shared" ca="1" si="272"/>
        <v>1</v>
      </c>
      <c r="T2379" t="b">
        <f t="shared" ca="1" si="273"/>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276"/>
        <v>0.25</v>
      </c>
      <c r="AJ2379">
        <f t="shared" si="274"/>
        <v>0.32</v>
      </c>
      <c r="AK2379">
        <f t="shared" si="275"/>
        <v>1</v>
      </c>
      <c r="AL2379">
        <f t="shared" si="269"/>
        <v>10</v>
      </c>
    </row>
    <row r="2380" spans="1:38" hidden="1" x14ac:dyDescent="0.3">
      <c r="A2380">
        <v>25</v>
      </c>
      <c r="B2380">
        <v>39</v>
      </c>
      <c r="C2380">
        <f>IF(OR($L2380=TRUE,$A2380=0,MOD($A2380,ChapterTable!$R$20)&lt;&gt;0),
MAX(0,INT(($B2380+ChapterTable!$P$26+VLOOKUP(SUBSTITUTE(C$1,"성장단계","")&amp;"단계오프셋",ChapterTable!$R:$S,2,0))/ChapterTable!$P$23)),
MAX(0,INT(($B2380+ChapterTable!$R$26+VLOOKUP(SUBSTITUTE(C$1,"성장단계","")&amp;"보스단계오프셋",ChapterTable!$R:$S,2,0))/ChapterTable!$R$23)))</f>
        <v>4</v>
      </c>
      <c r="D2380">
        <f>IF(OR($L2380=TRUE,$A2380=0,MOD($A2380,ChapterTable!$R$20)&lt;&gt;0),
MAX(0,INT(($B2380+ChapterTable!$P$26+VLOOKUP(SUBSTITUTE(D$1,"성장단계","")&amp;"단계오프셋",ChapterTable!$R:$S,2,0))/ChapterTable!$P$23)),
MAX(0,INT(($B2380+ChapterTable!$R$26+VLOOKUP(SUBSTITUTE(D$1,"성장단계","")&amp;"보스단계오프셋",ChapterTable!$R:$S,2,0))/ChapterTable!$R$23)))</f>
        <v>3</v>
      </c>
      <c r="E2380" s="1">
        <f ca="1">IF(AND($A2380=0,$B2380=1),
    VLOOKUP(1,ChapterTable!$1:$1048576,MATCH("최종"&amp;SUBSTITUTE(SUBSTITUTE(E$1,"standard",""),"|Float",""),ChapterTable!$1:$1,0),0)*ChapterTable!$P$17,
  IF(AND($A2380=0,$B2380=0),
    E2381,
  IF($B2380=0,
    VLOOKUP($A2380,ChapterTable!$1:$1048576,MATCH("최종"&amp;SUBSTITUTE(SUBSTITUTE(E$1,"standard",""),"|Float",""),ChapterTable!$1:$1,0),0),
  IF($B2380=1,
    IF($L2380=FALSE,
      VLOOKUP($A2380,ChapterTable!$1:$1048576,MATCH("최종"&amp;SUBSTITUTE(SUBSTITUTE(E$1,"standard",""),"|Float",""),ChapterTable!$1:$1,0),0),
      VLOOKUP($A2380-ChapterTable!$P$11,ChapterTable!$1:$1048576,MATCH("최종"&amp;SUBSTITUTE(SUBSTITUTE(E$1,"standard",""),"|Float",""),ChapterTable!$1:$1,0),0)*ChapterTable!$P$14
    ),
  OFFSET(E2380,-$B2380+IF($L2380,1,0),0)*IF($B2380&gt;OFFSET($B2380,1,0),ChapterTable!$R$17,1)*
    (VLOOKUP(SUBSTITUTE(SUBSTITUTE(E$1,"standard",""),"|Float","")&amp;IF(OR($L2380=TRUE,$A2380=0,MOD($A2380,ChapterTable!$R$20)&lt;&gt;0),"","보스")&amp;"인게임누적곱배수",ChapterTable!$R:$S,2,0)^C2380
    +VLOOKUP(SUBSTITUTE(SUBSTITUTE(E$1,"standard",""),"|Float","")&amp;IF(OR($L2380=TRUE,$A2380=0,MOD($A2380,ChapterTable!$R$20)&lt;&gt;0),"","보스")&amp;"인게임누적합배수",ChapterTable!$R:$S,2,0)*C2380)
  )
  )
  )
)</f>
        <v>2787728.9796622749</v>
      </c>
      <c r="F2380" s="1">
        <f ca="1">IF(AND($A2380=0,$B2380=1),
    VLOOKUP(1,ChapterTable!$1:$1048576,MATCH("최종"&amp;SUBSTITUTE(SUBSTITUTE(F$1,"standard",""),"|Float",""),ChapterTable!$1:$1,0),0)*ChapterTable!$P$17,
  IF(AND($A2380=0,$B2380=0),
    F2381,
  IF($B2380=0,
    VLOOKUP($A2380,ChapterTable!$1:$1048576,MATCH("최종"&amp;SUBSTITUTE(SUBSTITUTE(F$1,"standard",""),"|Float",""),ChapterTable!$1:$1,0),0),
  IF($B2380=1,
    IF($L2380=FALSE,
      VLOOKUP($A2380,ChapterTable!$1:$1048576,MATCH("최종"&amp;SUBSTITUTE(SUBSTITUTE(F$1,"standard",""),"|Float",""),ChapterTable!$1:$1,0),0),
      VLOOKUP($A2380-ChapterTable!$P$11,ChapterTable!$1:$1048576,MATCH("최종"&amp;SUBSTITUTE(SUBSTITUTE(F$1,"standard",""),"|Float",""),ChapterTable!$1:$1,0),0)*ChapterTable!$P$14
    ),
  OFFSET(F2380,-$B2380+IF($L2380,1,0),0)*
    (VLOOKUP(SUBSTITUTE(SUBSTITUTE(F$1,"standard",""),"|Float","")&amp;IF(OR($L2380=TRUE,$A2380=0,MOD($A2380,ChapterTable!$R$20)&lt;&gt;0),"","보스")&amp;"인게임누적곱배수",ChapterTable!$R:$S,2,0)^D2380
    +VLOOKUP(SUBSTITUTE(SUBSTITUTE(F$1,"standard",""),"|Float","")&amp;IF(OR($L2380=TRUE,$A2380=0,MOD($A2380,ChapterTable!$R$20)&lt;&gt;0),"","보스")&amp;"인게임누적합배수",ChapterTable!$R:$S,2,0)*D2380)
  )
  )
  )
)</f>
        <v>790501.85187182575</v>
      </c>
      <c r="G2380" t="s">
        <v>715</v>
      </c>
      <c r="J2380" t="str">
        <f>IF(ISBLANK(I2380),"",
IFERROR(VLOOKUP(I2380,[1]StringTable!$1:$1048576,MATCH("kor|String",[1]StringTable!$1:$1,0),0),
"스트링없음"))</f>
        <v/>
      </c>
      <c r="L2380" t="b">
        <v>1</v>
      </c>
      <c r="N2380" t="str">
        <f>IF(ISBLANK(M2380),"",IF(ISERROR(VLOOKUP(M2380,MapTable!$A:$A,1,0)),"맵없음",""))</f>
        <v/>
      </c>
      <c r="O2380">
        <f t="shared" si="270"/>
        <v>94</v>
      </c>
      <c r="Q2380">
        <f t="shared" si="271"/>
        <v>94</v>
      </c>
      <c r="R2380" t="b">
        <f t="shared" ca="1" si="272"/>
        <v>1</v>
      </c>
      <c r="T2380" t="b">
        <f t="shared" ca="1" si="273"/>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276"/>
        <v>0.25</v>
      </c>
      <c r="AJ2380">
        <f t="shared" si="274"/>
        <v>0.32</v>
      </c>
      <c r="AK2380">
        <f t="shared" si="275"/>
        <v>1</v>
      </c>
      <c r="AL2380">
        <f t="shared" si="269"/>
        <v>10</v>
      </c>
    </row>
    <row r="2381" spans="1:38" hidden="1" x14ac:dyDescent="0.3">
      <c r="A2381">
        <v>25</v>
      </c>
      <c r="B2381">
        <v>40</v>
      </c>
      <c r="C2381">
        <f>IF(OR($L2381=TRUE,$A2381=0,MOD($A2381,ChapterTable!$R$20)&lt;&gt;0),
MAX(0,INT(($B2381+ChapterTable!$P$26+VLOOKUP(SUBSTITUTE(C$1,"성장단계","")&amp;"단계오프셋",ChapterTable!$R:$S,2,0))/ChapterTable!$P$23)),
MAX(0,INT(($B2381+ChapterTable!$R$26+VLOOKUP(SUBSTITUTE(C$1,"성장단계","")&amp;"보스단계오프셋",ChapterTable!$R:$S,2,0))/ChapterTable!$R$23)))</f>
        <v>4</v>
      </c>
      <c r="D2381">
        <f>IF(OR($L2381=TRUE,$A2381=0,MOD($A2381,ChapterTable!$R$20)&lt;&gt;0),
MAX(0,INT(($B2381+ChapterTable!$P$26+VLOOKUP(SUBSTITUTE(D$1,"성장단계","")&amp;"단계오프셋",ChapterTable!$R:$S,2,0))/ChapterTable!$P$23)),
MAX(0,INT(($B2381+ChapterTable!$R$26+VLOOKUP(SUBSTITUTE(D$1,"성장단계","")&amp;"보스단계오프셋",ChapterTable!$R:$S,2,0))/ChapterTable!$R$23)))</f>
        <v>3</v>
      </c>
      <c r="E2381" s="1">
        <f ca="1">IF(AND($A2381=0,$B2381=1),
    VLOOKUP(1,ChapterTable!$1:$1048576,MATCH("최종"&amp;SUBSTITUTE(SUBSTITUTE(E$1,"standard",""),"|Float",""),ChapterTable!$1:$1,0),0)*ChapterTable!$P$17,
  IF(AND($A2381=0,$B2381=0),
    E2382,
  IF($B2381=0,
    VLOOKUP($A2381,ChapterTable!$1:$1048576,MATCH("최종"&amp;SUBSTITUTE(SUBSTITUTE(E$1,"standard",""),"|Float",""),ChapterTable!$1:$1,0),0),
  IF($B2381=1,
    IF($L2381=FALSE,
      VLOOKUP($A2381,ChapterTable!$1:$1048576,MATCH("최종"&amp;SUBSTITUTE(SUBSTITUTE(E$1,"standard",""),"|Float",""),ChapterTable!$1:$1,0),0),
      VLOOKUP($A2381-ChapterTable!$P$11,ChapterTable!$1:$1048576,MATCH("최종"&amp;SUBSTITUTE(SUBSTITUTE(E$1,"standard",""),"|Float",""),ChapterTable!$1:$1,0),0)*ChapterTable!$P$14
    ),
  OFFSET(E2381,-$B2381+IF($L2381,1,0),0)*IF($B2381&gt;OFFSET($B2381,1,0),ChapterTable!$R$17,1)*
    (VLOOKUP(SUBSTITUTE(SUBSTITUTE(E$1,"standard",""),"|Float","")&amp;IF(OR($L2381=TRUE,$A2381=0,MOD($A2381,ChapterTable!$R$20)&lt;&gt;0),"","보스")&amp;"인게임누적곱배수",ChapterTable!$R:$S,2,0)^C2381
    +VLOOKUP(SUBSTITUTE(SUBSTITUTE(E$1,"standard",""),"|Float","")&amp;IF(OR($L2381=TRUE,$A2381=0,MOD($A2381,ChapterTable!$R$20)&lt;&gt;0),"","보스")&amp;"인게임누적합배수",ChapterTable!$R:$S,2,0)*C2381)
  )
  )
  )
)</f>
        <v>2787728.9796622749</v>
      </c>
      <c r="F2381" s="1">
        <f ca="1">IF(AND($A2381=0,$B2381=1),
    VLOOKUP(1,ChapterTable!$1:$1048576,MATCH("최종"&amp;SUBSTITUTE(SUBSTITUTE(F$1,"standard",""),"|Float",""),ChapterTable!$1:$1,0),0)*ChapterTable!$P$17,
  IF(AND($A2381=0,$B2381=0),
    F2382,
  IF($B2381=0,
    VLOOKUP($A2381,ChapterTable!$1:$1048576,MATCH("최종"&amp;SUBSTITUTE(SUBSTITUTE(F$1,"standard",""),"|Float",""),ChapterTable!$1:$1,0),0),
  IF($B2381=1,
    IF($L2381=FALSE,
      VLOOKUP($A2381,ChapterTable!$1:$1048576,MATCH("최종"&amp;SUBSTITUTE(SUBSTITUTE(F$1,"standard",""),"|Float",""),ChapterTable!$1:$1,0),0),
      VLOOKUP($A2381-ChapterTable!$P$11,ChapterTable!$1:$1048576,MATCH("최종"&amp;SUBSTITUTE(SUBSTITUTE(F$1,"standard",""),"|Float",""),ChapterTable!$1:$1,0),0)*ChapterTable!$P$14
    ),
  OFFSET(F2381,-$B2381+IF($L2381,1,0),0)*
    (VLOOKUP(SUBSTITUTE(SUBSTITUTE(F$1,"standard",""),"|Float","")&amp;IF(OR($L2381=TRUE,$A2381=0,MOD($A2381,ChapterTable!$R$20)&lt;&gt;0),"","보스")&amp;"인게임누적곱배수",ChapterTable!$R:$S,2,0)^D2381
    +VLOOKUP(SUBSTITUTE(SUBSTITUTE(F$1,"standard",""),"|Float","")&amp;IF(OR($L2381=TRUE,$A2381=0,MOD($A2381,ChapterTable!$R$20)&lt;&gt;0),"","보스")&amp;"인게임누적합배수",ChapterTable!$R:$S,2,0)*D2381)
  )
  )
  )
)</f>
        <v>790501.85187182575</v>
      </c>
      <c r="G2381" t="s">
        <v>715</v>
      </c>
      <c r="J2381" t="str">
        <f>IF(ISBLANK(I2381),"",
IFERROR(VLOOKUP(I2381,[1]StringTable!$1:$1048576,MATCH("kor|String",[1]StringTable!$1:$1,0),0),
"스트링없음"))</f>
        <v/>
      </c>
      <c r="L2381" t="b">
        <v>1</v>
      </c>
      <c r="N2381" t="str">
        <f>IF(ISBLANK(M2381),"",IF(ISERROR(VLOOKUP(M2381,MapTable!$A:$A,1,0)),"맵없음",""))</f>
        <v/>
      </c>
      <c r="O2381">
        <f t="shared" si="270"/>
        <v>24</v>
      </c>
      <c r="Q2381">
        <f t="shared" si="271"/>
        <v>24</v>
      </c>
      <c r="R2381" t="b">
        <f t="shared" ca="1" si="272"/>
        <v>1</v>
      </c>
      <c r="T2381" t="b">
        <f t="shared" ca="1" si="273"/>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276"/>
        <v>0.25</v>
      </c>
      <c r="AJ2381">
        <f t="shared" si="274"/>
        <v>1</v>
      </c>
      <c r="AK2381">
        <f t="shared" si="275"/>
        <v>4</v>
      </c>
      <c r="AL2381">
        <f t="shared" si="269"/>
        <v>10</v>
      </c>
    </row>
    <row r="2382" spans="1:38" hidden="1" x14ac:dyDescent="0.3">
      <c r="A2382">
        <v>25</v>
      </c>
      <c r="B2382">
        <v>41</v>
      </c>
      <c r="C2382">
        <f>IF(OR($L2382=TRUE,$A2382=0,MOD($A2382,ChapterTable!$R$20)&lt;&gt;0),
MAX(0,INT(($B2382+ChapterTable!$P$26+VLOOKUP(SUBSTITUTE(C$1,"성장단계","")&amp;"단계오프셋",ChapterTable!$R:$S,2,0))/ChapterTable!$P$23)),
MAX(0,INT(($B2382+ChapterTable!$R$26+VLOOKUP(SUBSTITUTE(C$1,"성장단계","")&amp;"보스단계오프셋",ChapterTable!$R:$S,2,0))/ChapterTable!$R$23)))</f>
        <v>4</v>
      </c>
      <c r="D2382">
        <f>IF(OR($L2382=TRUE,$A2382=0,MOD($A2382,ChapterTable!$R$20)&lt;&gt;0),
MAX(0,INT(($B2382+ChapterTable!$P$26+VLOOKUP(SUBSTITUTE(D$1,"성장단계","")&amp;"단계오프셋",ChapterTable!$R:$S,2,0))/ChapterTable!$P$23)),
MAX(0,INT(($B2382+ChapterTable!$R$26+VLOOKUP(SUBSTITUTE(D$1,"성장단계","")&amp;"보스단계오프셋",ChapterTable!$R:$S,2,0))/ChapterTable!$R$23)))</f>
        <v>4</v>
      </c>
      <c r="E2382" s="1">
        <f ca="1">IF(AND($A2382=0,$B2382=1),
    VLOOKUP(1,ChapterTable!$1:$1048576,MATCH("최종"&amp;SUBSTITUTE(SUBSTITUTE(E$1,"standard",""),"|Float",""),ChapterTable!$1:$1,0),0)*ChapterTable!$P$17,
  IF(AND($A2382=0,$B2382=0),
    E2383,
  IF($B2382=0,
    VLOOKUP($A2382,ChapterTable!$1:$1048576,MATCH("최종"&amp;SUBSTITUTE(SUBSTITUTE(E$1,"standard",""),"|Float",""),ChapterTable!$1:$1,0),0),
  IF($B2382=1,
    IF($L2382=FALSE,
      VLOOKUP($A2382,ChapterTable!$1:$1048576,MATCH("최종"&amp;SUBSTITUTE(SUBSTITUTE(E$1,"standard",""),"|Float",""),ChapterTable!$1:$1,0),0),
      VLOOKUP($A2382-ChapterTable!$P$11,ChapterTable!$1:$1048576,MATCH("최종"&amp;SUBSTITUTE(SUBSTITUTE(E$1,"standard",""),"|Float",""),ChapterTable!$1:$1,0),0)*ChapterTable!$P$14
    ),
  OFFSET(E2382,-$B2382+IF($L2382,1,0),0)*IF($B2382&gt;OFFSET($B2382,1,0),ChapterTable!$R$17,1)*
    (VLOOKUP(SUBSTITUTE(SUBSTITUTE(E$1,"standard",""),"|Float","")&amp;IF(OR($L2382=TRUE,$A2382=0,MOD($A2382,ChapterTable!$R$20)&lt;&gt;0),"","보스")&amp;"인게임누적곱배수",ChapterTable!$R:$S,2,0)^C2382
    +VLOOKUP(SUBSTITUTE(SUBSTITUTE(E$1,"standard",""),"|Float","")&amp;IF(OR($L2382=TRUE,$A2382=0,MOD($A2382,ChapterTable!$R$20)&lt;&gt;0),"","보스")&amp;"인게임누적합배수",ChapterTable!$R:$S,2,0)*C2382)
  )
  )
  )
)</f>
        <v>2787728.9796622749</v>
      </c>
      <c r="F2382" s="1">
        <f ca="1">IF(AND($A2382=0,$B2382=1),
    VLOOKUP(1,ChapterTable!$1:$1048576,MATCH("최종"&amp;SUBSTITUTE(SUBSTITUTE(F$1,"standard",""),"|Float",""),ChapterTable!$1:$1,0),0)*ChapterTable!$P$17,
  IF(AND($A2382=0,$B2382=0),
    F2383,
  IF($B2382=0,
    VLOOKUP($A2382,ChapterTable!$1:$1048576,MATCH("최종"&amp;SUBSTITUTE(SUBSTITUTE(F$1,"standard",""),"|Float",""),ChapterTable!$1:$1,0),0),
  IF($B2382=1,
    IF($L2382=FALSE,
      VLOOKUP($A2382,ChapterTable!$1:$1048576,MATCH("최종"&amp;SUBSTITUTE(SUBSTITUTE(F$1,"standard",""),"|Float",""),ChapterTable!$1:$1,0),0),
      VLOOKUP($A2382-ChapterTable!$P$11,ChapterTable!$1:$1048576,MATCH("최종"&amp;SUBSTITUTE(SUBSTITUTE(F$1,"standard",""),"|Float",""),ChapterTable!$1:$1,0),0)*ChapterTable!$P$14
    ),
  OFFSET(F2382,-$B2382+IF($L2382,1,0),0)*
    (VLOOKUP(SUBSTITUTE(SUBSTITUTE(F$1,"standard",""),"|Float","")&amp;IF(OR($L2382=TRUE,$A2382=0,MOD($A2382,ChapterTable!$R$20)&lt;&gt;0),"","보스")&amp;"인게임누적곱배수",ChapterTable!$R:$S,2,0)^D2382
    +VLOOKUP(SUBSTITUTE(SUBSTITUTE(F$1,"standard",""),"|Float","")&amp;IF(OR($L2382=TRUE,$A2382=0,MOD($A2382,ChapterTable!$R$20)&lt;&gt;0),"","보스")&amp;"인게임누적합배수",ChapterTable!$R:$S,2,0)*D2382)
  )
  )
  )
)</f>
        <v>838899.92443540692</v>
      </c>
      <c r="G2382" t="s">
        <v>715</v>
      </c>
      <c r="J2382" t="str">
        <f>IF(ISBLANK(I2382),"",
IFERROR(VLOOKUP(I2382,[1]StringTable!$1:$1048576,MATCH("kor|String",[1]StringTable!$1:$1,0),0),
"스트링없음"))</f>
        <v/>
      </c>
      <c r="L2382" t="b">
        <v>1</v>
      </c>
      <c r="N2382" t="str">
        <f>IF(ISBLANK(M2382),"",IF(ISERROR(VLOOKUP(M2382,MapTable!$A:$A,1,0)),"맵없음",""))</f>
        <v/>
      </c>
      <c r="O2382">
        <f t="shared" si="270"/>
        <v>5</v>
      </c>
      <c r="Q2382">
        <f t="shared" si="271"/>
        <v>5</v>
      </c>
      <c r="R2382" t="b">
        <f t="shared" ca="1" si="272"/>
        <v>1</v>
      </c>
      <c r="T2382" t="b">
        <f t="shared" ca="1" si="273"/>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276"/>
        <v>0.2</v>
      </c>
      <c r="AJ2382">
        <f t="shared" si="274"/>
        <v>0.27466666000000001</v>
      </c>
      <c r="AK2382">
        <f t="shared" si="275"/>
        <v>1</v>
      </c>
      <c r="AL2382">
        <f t="shared" si="269"/>
        <v>10</v>
      </c>
    </row>
    <row r="2383" spans="1:38" hidden="1" x14ac:dyDescent="0.3">
      <c r="A2383">
        <v>25</v>
      </c>
      <c r="B2383">
        <v>42</v>
      </c>
      <c r="C2383">
        <f>IF(OR($L2383=TRUE,$A2383=0,MOD($A2383,ChapterTable!$R$20)&lt;&gt;0),
MAX(0,INT(($B2383+ChapterTable!$P$26+VLOOKUP(SUBSTITUTE(C$1,"성장단계","")&amp;"단계오프셋",ChapterTable!$R:$S,2,0))/ChapterTable!$P$23)),
MAX(0,INT(($B2383+ChapterTable!$R$26+VLOOKUP(SUBSTITUTE(C$1,"성장단계","")&amp;"보스단계오프셋",ChapterTable!$R:$S,2,0))/ChapterTable!$R$23)))</f>
        <v>4</v>
      </c>
      <c r="D2383">
        <f>IF(OR($L2383=TRUE,$A2383=0,MOD($A2383,ChapterTable!$R$20)&lt;&gt;0),
MAX(0,INT(($B2383+ChapterTable!$P$26+VLOOKUP(SUBSTITUTE(D$1,"성장단계","")&amp;"단계오프셋",ChapterTable!$R:$S,2,0))/ChapterTable!$P$23)),
MAX(0,INT(($B2383+ChapterTable!$R$26+VLOOKUP(SUBSTITUTE(D$1,"성장단계","")&amp;"보스단계오프셋",ChapterTable!$R:$S,2,0))/ChapterTable!$R$23)))</f>
        <v>4</v>
      </c>
      <c r="E2383" s="1">
        <f ca="1">IF(AND($A2383=0,$B2383=1),
    VLOOKUP(1,ChapterTable!$1:$1048576,MATCH("최종"&amp;SUBSTITUTE(SUBSTITUTE(E$1,"standard",""),"|Float",""),ChapterTable!$1:$1,0),0)*ChapterTable!$P$17,
  IF(AND($A2383=0,$B2383=0),
    E2384,
  IF($B2383=0,
    VLOOKUP($A2383,ChapterTable!$1:$1048576,MATCH("최종"&amp;SUBSTITUTE(SUBSTITUTE(E$1,"standard",""),"|Float",""),ChapterTable!$1:$1,0),0),
  IF($B2383=1,
    IF($L2383=FALSE,
      VLOOKUP($A2383,ChapterTable!$1:$1048576,MATCH("최종"&amp;SUBSTITUTE(SUBSTITUTE(E$1,"standard",""),"|Float",""),ChapterTable!$1:$1,0),0),
      VLOOKUP($A2383-ChapterTable!$P$11,ChapterTable!$1:$1048576,MATCH("최종"&amp;SUBSTITUTE(SUBSTITUTE(E$1,"standard",""),"|Float",""),ChapterTable!$1:$1,0),0)*ChapterTable!$P$14
    ),
  OFFSET(E2383,-$B2383+IF($L2383,1,0),0)*IF($B2383&gt;OFFSET($B2383,1,0),ChapterTable!$R$17,1)*
    (VLOOKUP(SUBSTITUTE(SUBSTITUTE(E$1,"standard",""),"|Float","")&amp;IF(OR($L2383=TRUE,$A2383=0,MOD($A2383,ChapterTable!$R$20)&lt;&gt;0),"","보스")&amp;"인게임누적곱배수",ChapterTable!$R:$S,2,0)^C2383
    +VLOOKUP(SUBSTITUTE(SUBSTITUTE(E$1,"standard",""),"|Float","")&amp;IF(OR($L2383=TRUE,$A2383=0,MOD($A2383,ChapterTable!$R$20)&lt;&gt;0),"","보스")&amp;"인게임누적합배수",ChapterTable!$R:$S,2,0)*C2383)
  )
  )
  )
)</f>
        <v>2787728.9796622749</v>
      </c>
      <c r="F2383" s="1">
        <f ca="1">IF(AND($A2383=0,$B2383=1),
    VLOOKUP(1,ChapterTable!$1:$1048576,MATCH("최종"&amp;SUBSTITUTE(SUBSTITUTE(F$1,"standard",""),"|Float",""),ChapterTable!$1:$1,0),0)*ChapterTable!$P$17,
  IF(AND($A2383=0,$B2383=0),
    F2384,
  IF($B2383=0,
    VLOOKUP($A2383,ChapterTable!$1:$1048576,MATCH("최종"&amp;SUBSTITUTE(SUBSTITUTE(F$1,"standard",""),"|Float",""),ChapterTable!$1:$1,0),0),
  IF($B2383=1,
    IF($L2383=FALSE,
      VLOOKUP($A2383,ChapterTable!$1:$1048576,MATCH("최종"&amp;SUBSTITUTE(SUBSTITUTE(F$1,"standard",""),"|Float",""),ChapterTable!$1:$1,0),0),
      VLOOKUP($A2383-ChapterTable!$P$11,ChapterTable!$1:$1048576,MATCH("최종"&amp;SUBSTITUTE(SUBSTITUTE(F$1,"standard",""),"|Float",""),ChapterTable!$1:$1,0),0)*ChapterTable!$P$14
    ),
  OFFSET(F2383,-$B2383+IF($L2383,1,0),0)*
    (VLOOKUP(SUBSTITUTE(SUBSTITUTE(F$1,"standard",""),"|Float","")&amp;IF(OR($L2383=TRUE,$A2383=0,MOD($A2383,ChapterTable!$R$20)&lt;&gt;0),"","보스")&amp;"인게임누적곱배수",ChapterTable!$R:$S,2,0)^D2383
    +VLOOKUP(SUBSTITUTE(SUBSTITUTE(F$1,"standard",""),"|Float","")&amp;IF(OR($L2383=TRUE,$A2383=0,MOD($A2383,ChapterTable!$R$20)&lt;&gt;0),"","보스")&amp;"인게임누적합배수",ChapterTable!$R:$S,2,0)*D2383)
  )
  )
  )
)</f>
        <v>838899.92443540692</v>
      </c>
      <c r="G2383" t="s">
        <v>715</v>
      </c>
      <c r="J2383" t="str">
        <f>IF(ISBLANK(I2383),"",
IFERROR(VLOOKUP(I2383,[1]StringTable!$1:$1048576,MATCH("kor|String",[1]StringTable!$1:$1,0),0),
"스트링없음"))</f>
        <v/>
      </c>
      <c r="L2383" t="b">
        <v>1</v>
      </c>
      <c r="N2383" t="str">
        <f>IF(ISBLANK(M2383),"",IF(ISERROR(VLOOKUP(M2383,MapTable!$A:$A,1,0)),"맵없음",""))</f>
        <v/>
      </c>
      <c r="O2383">
        <f t="shared" si="270"/>
        <v>5</v>
      </c>
      <c r="Q2383">
        <f t="shared" si="271"/>
        <v>5</v>
      </c>
      <c r="R2383" t="b">
        <f t="shared" ca="1" si="272"/>
        <v>1</v>
      </c>
      <c r="T2383" t="b">
        <f t="shared" ca="1" si="273"/>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276"/>
        <v>0.2</v>
      </c>
      <c r="AJ2383">
        <f t="shared" si="274"/>
        <v>0.27466666000000001</v>
      </c>
      <c r="AK2383">
        <f t="shared" si="275"/>
        <v>1</v>
      </c>
      <c r="AL2383">
        <f t="shared" si="269"/>
        <v>10</v>
      </c>
    </row>
    <row r="2384" spans="1:38" hidden="1" x14ac:dyDescent="0.3">
      <c r="A2384">
        <v>25</v>
      </c>
      <c r="B2384">
        <v>43</v>
      </c>
      <c r="C2384">
        <f>IF(OR($L2384=TRUE,$A2384=0,MOD($A2384,ChapterTable!$R$20)&lt;&gt;0),
MAX(0,INT(($B2384+ChapterTable!$P$26+VLOOKUP(SUBSTITUTE(C$1,"성장단계","")&amp;"단계오프셋",ChapterTable!$R:$S,2,0))/ChapterTable!$P$23)),
MAX(0,INT(($B2384+ChapterTable!$R$26+VLOOKUP(SUBSTITUTE(C$1,"성장단계","")&amp;"보스단계오프셋",ChapterTable!$R:$S,2,0))/ChapterTable!$R$23)))</f>
        <v>4</v>
      </c>
      <c r="D2384">
        <f>IF(OR($L2384=TRUE,$A2384=0,MOD($A2384,ChapterTable!$R$20)&lt;&gt;0),
MAX(0,INT(($B2384+ChapterTable!$P$26+VLOOKUP(SUBSTITUTE(D$1,"성장단계","")&amp;"단계오프셋",ChapterTable!$R:$S,2,0))/ChapterTable!$P$23)),
MAX(0,INT(($B2384+ChapterTable!$R$26+VLOOKUP(SUBSTITUTE(D$1,"성장단계","")&amp;"보스단계오프셋",ChapterTable!$R:$S,2,0))/ChapterTable!$R$23)))</f>
        <v>4</v>
      </c>
      <c r="E2384" s="1">
        <f ca="1">IF(AND($A2384=0,$B2384=1),
    VLOOKUP(1,ChapterTable!$1:$1048576,MATCH("최종"&amp;SUBSTITUTE(SUBSTITUTE(E$1,"standard",""),"|Float",""),ChapterTable!$1:$1,0),0)*ChapterTable!$P$17,
  IF(AND($A2384=0,$B2384=0),
    E2385,
  IF($B2384=0,
    VLOOKUP($A2384,ChapterTable!$1:$1048576,MATCH("최종"&amp;SUBSTITUTE(SUBSTITUTE(E$1,"standard",""),"|Float",""),ChapterTable!$1:$1,0),0),
  IF($B2384=1,
    IF($L2384=FALSE,
      VLOOKUP($A2384,ChapterTable!$1:$1048576,MATCH("최종"&amp;SUBSTITUTE(SUBSTITUTE(E$1,"standard",""),"|Float",""),ChapterTable!$1:$1,0),0),
      VLOOKUP($A2384-ChapterTable!$P$11,ChapterTable!$1:$1048576,MATCH("최종"&amp;SUBSTITUTE(SUBSTITUTE(E$1,"standard",""),"|Float",""),ChapterTable!$1:$1,0),0)*ChapterTable!$P$14
    ),
  OFFSET(E2384,-$B2384+IF($L2384,1,0),0)*IF($B2384&gt;OFFSET($B2384,1,0),ChapterTable!$R$17,1)*
    (VLOOKUP(SUBSTITUTE(SUBSTITUTE(E$1,"standard",""),"|Float","")&amp;IF(OR($L2384=TRUE,$A2384=0,MOD($A2384,ChapterTable!$R$20)&lt;&gt;0),"","보스")&amp;"인게임누적곱배수",ChapterTable!$R:$S,2,0)^C2384
    +VLOOKUP(SUBSTITUTE(SUBSTITUTE(E$1,"standard",""),"|Float","")&amp;IF(OR($L2384=TRUE,$A2384=0,MOD($A2384,ChapterTable!$R$20)&lt;&gt;0),"","보스")&amp;"인게임누적합배수",ChapterTable!$R:$S,2,0)*C2384)
  )
  )
  )
)</f>
        <v>2787728.9796622749</v>
      </c>
      <c r="F2384" s="1">
        <f ca="1">IF(AND($A2384=0,$B2384=1),
    VLOOKUP(1,ChapterTable!$1:$1048576,MATCH("최종"&amp;SUBSTITUTE(SUBSTITUTE(F$1,"standard",""),"|Float",""),ChapterTable!$1:$1,0),0)*ChapterTable!$P$17,
  IF(AND($A2384=0,$B2384=0),
    F2385,
  IF($B2384=0,
    VLOOKUP($A2384,ChapterTable!$1:$1048576,MATCH("최종"&amp;SUBSTITUTE(SUBSTITUTE(F$1,"standard",""),"|Float",""),ChapterTable!$1:$1,0),0),
  IF($B2384=1,
    IF($L2384=FALSE,
      VLOOKUP($A2384,ChapterTable!$1:$1048576,MATCH("최종"&amp;SUBSTITUTE(SUBSTITUTE(F$1,"standard",""),"|Float",""),ChapterTable!$1:$1,0),0),
      VLOOKUP($A2384-ChapterTable!$P$11,ChapterTable!$1:$1048576,MATCH("최종"&amp;SUBSTITUTE(SUBSTITUTE(F$1,"standard",""),"|Float",""),ChapterTable!$1:$1,0),0)*ChapterTable!$P$14
    ),
  OFFSET(F2384,-$B2384+IF($L2384,1,0),0)*
    (VLOOKUP(SUBSTITUTE(SUBSTITUTE(F$1,"standard",""),"|Float","")&amp;IF(OR($L2384=TRUE,$A2384=0,MOD($A2384,ChapterTable!$R$20)&lt;&gt;0),"","보스")&amp;"인게임누적곱배수",ChapterTable!$R:$S,2,0)^D2384
    +VLOOKUP(SUBSTITUTE(SUBSTITUTE(F$1,"standard",""),"|Float","")&amp;IF(OR($L2384=TRUE,$A2384=0,MOD($A2384,ChapterTable!$R$20)&lt;&gt;0),"","보스")&amp;"인게임누적합배수",ChapterTable!$R:$S,2,0)*D2384)
  )
  )
  )
)</f>
        <v>838899.92443540692</v>
      </c>
      <c r="G2384" t="s">
        <v>715</v>
      </c>
      <c r="J2384" t="str">
        <f>IF(ISBLANK(I2384),"",
IFERROR(VLOOKUP(I2384,[1]StringTable!$1:$1048576,MATCH("kor|String",[1]StringTable!$1:$1,0),0),
"스트링없음"))</f>
        <v/>
      </c>
      <c r="L2384" t="b">
        <v>1</v>
      </c>
      <c r="N2384" t="str">
        <f>IF(ISBLANK(M2384),"",IF(ISERROR(VLOOKUP(M2384,MapTable!$A:$A,1,0)),"맵없음",""))</f>
        <v/>
      </c>
      <c r="O2384">
        <f t="shared" si="270"/>
        <v>5</v>
      </c>
      <c r="Q2384">
        <f t="shared" si="271"/>
        <v>5</v>
      </c>
      <c r="R2384" t="b">
        <f t="shared" ca="1" si="272"/>
        <v>1</v>
      </c>
      <c r="T2384" t="b">
        <f t="shared" ca="1" si="273"/>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276"/>
        <v>0.2</v>
      </c>
      <c r="AJ2384">
        <f t="shared" si="274"/>
        <v>0.27466666000000001</v>
      </c>
      <c r="AK2384">
        <f t="shared" si="275"/>
        <v>1</v>
      </c>
      <c r="AL2384">
        <f t="shared" si="269"/>
        <v>10</v>
      </c>
    </row>
    <row r="2385" spans="1:38" hidden="1" x14ac:dyDescent="0.3">
      <c r="A2385">
        <v>25</v>
      </c>
      <c r="B2385">
        <v>44</v>
      </c>
      <c r="C2385">
        <f>IF(OR($L2385=TRUE,$A2385=0,MOD($A2385,ChapterTable!$R$20)&lt;&gt;0),
MAX(0,INT(($B2385+ChapterTable!$P$26+VLOOKUP(SUBSTITUTE(C$1,"성장단계","")&amp;"단계오프셋",ChapterTable!$R:$S,2,0))/ChapterTable!$P$23)),
MAX(0,INT(($B2385+ChapterTable!$R$26+VLOOKUP(SUBSTITUTE(C$1,"성장단계","")&amp;"보스단계오프셋",ChapterTable!$R:$S,2,0))/ChapterTable!$R$23)))</f>
        <v>4</v>
      </c>
      <c r="D2385">
        <f>IF(OR($L2385=TRUE,$A2385=0,MOD($A2385,ChapterTable!$R$20)&lt;&gt;0),
MAX(0,INT(($B2385+ChapterTable!$P$26+VLOOKUP(SUBSTITUTE(D$1,"성장단계","")&amp;"단계오프셋",ChapterTable!$R:$S,2,0))/ChapterTable!$P$23)),
MAX(0,INT(($B2385+ChapterTable!$R$26+VLOOKUP(SUBSTITUTE(D$1,"성장단계","")&amp;"보스단계오프셋",ChapterTable!$R:$S,2,0))/ChapterTable!$R$23)))</f>
        <v>4</v>
      </c>
      <c r="E2385" s="1">
        <f ca="1">IF(AND($A2385=0,$B2385=1),
    VLOOKUP(1,ChapterTable!$1:$1048576,MATCH("최종"&amp;SUBSTITUTE(SUBSTITUTE(E$1,"standard",""),"|Float",""),ChapterTable!$1:$1,0),0)*ChapterTable!$P$17,
  IF(AND($A2385=0,$B2385=0),
    E2386,
  IF($B2385=0,
    VLOOKUP($A2385,ChapterTable!$1:$1048576,MATCH("최종"&amp;SUBSTITUTE(SUBSTITUTE(E$1,"standard",""),"|Float",""),ChapterTable!$1:$1,0),0),
  IF($B2385=1,
    IF($L2385=FALSE,
      VLOOKUP($A2385,ChapterTable!$1:$1048576,MATCH("최종"&amp;SUBSTITUTE(SUBSTITUTE(E$1,"standard",""),"|Float",""),ChapterTable!$1:$1,0),0),
      VLOOKUP($A2385-ChapterTable!$P$11,ChapterTable!$1:$1048576,MATCH("최종"&amp;SUBSTITUTE(SUBSTITUTE(E$1,"standard",""),"|Float",""),ChapterTable!$1:$1,0),0)*ChapterTable!$P$14
    ),
  OFFSET(E2385,-$B2385+IF($L2385,1,0),0)*IF($B2385&gt;OFFSET($B2385,1,0),ChapterTable!$R$17,1)*
    (VLOOKUP(SUBSTITUTE(SUBSTITUTE(E$1,"standard",""),"|Float","")&amp;IF(OR($L2385=TRUE,$A2385=0,MOD($A2385,ChapterTable!$R$20)&lt;&gt;0),"","보스")&amp;"인게임누적곱배수",ChapterTable!$R:$S,2,0)^C2385
    +VLOOKUP(SUBSTITUTE(SUBSTITUTE(E$1,"standard",""),"|Float","")&amp;IF(OR($L2385=TRUE,$A2385=0,MOD($A2385,ChapterTable!$R$20)&lt;&gt;0),"","보스")&amp;"인게임누적합배수",ChapterTable!$R:$S,2,0)*C2385)
  )
  )
  )
)</f>
        <v>2787728.9796622749</v>
      </c>
      <c r="F2385" s="1">
        <f ca="1">IF(AND($A2385=0,$B2385=1),
    VLOOKUP(1,ChapterTable!$1:$1048576,MATCH("최종"&amp;SUBSTITUTE(SUBSTITUTE(F$1,"standard",""),"|Float",""),ChapterTable!$1:$1,0),0)*ChapterTable!$P$17,
  IF(AND($A2385=0,$B2385=0),
    F2386,
  IF($B2385=0,
    VLOOKUP($A2385,ChapterTable!$1:$1048576,MATCH("최종"&amp;SUBSTITUTE(SUBSTITUTE(F$1,"standard",""),"|Float",""),ChapterTable!$1:$1,0),0),
  IF($B2385=1,
    IF($L2385=FALSE,
      VLOOKUP($A2385,ChapterTable!$1:$1048576,MATCH("최종"&amp;SUBSTITUTE(SUBSTITUTE(F$1,"standard",""),"|Float",""),ChapterTable!$1:$1,0),0),
      VLOOKUP($A2385-ChapterTable!$P$11,ChapterTable!$1:$1048576,MATCH("최종"&amp;SUBSTITUTE(SUBSTITUTE(F$1,"standard",""),"|Float",""),ChapterTable!$1:$1,0),0)*ChapterTable!$P$14
    ),
  OFFSET(F2385,-$B2385+IF($L2385,1,0),0)*
    (VLOOKUP(SUBSTITUTE(SUBSTITUTE(F$1,"standard",""),"|Float","")&amp;IF(OR($L2385=TRUE,$A2385=0,MOD($A2385,ChapterTable!$R$20)&lt;&gt;0),"","보스")&amp;"인게임누적곱배수",ChapterTable!$R:$S,2,0)^D2385
    +VLOOKUP(SUBSTITUTE(SUBSTITUTE(F$1,"standard",""),"|Float","")&amp;IF(OR($L2385=TRUE,$A2385=0,MOD($A2385,ChapterTable!$R$20)&lt;&gt;0),"","보스")&amp;"인게임누적합배수",ChapterTable!$R:$S,2,0)*D2385)
  )
  )
  )
)</f>
        <v>838899.92443540692</v>
      </c>
      <c r="G2385" t="s">
        <v>715</v>
      </c>
      <c r="J2385" t="str">
        <f>IF(ISBLANK(I2385),"",
IFERROR(VLOOKUP(I2385,[1]StringTable!$1:$1048576,MATCH("kor|String",[1]StringTable!$1:$1,0),0),
"스트링없음"))</f>
        <v/>
      </c>
      <c r="L2385" t="b">
        <v>1</v>
      </c>
      <c r="N2385" t="str">
        <f>IF(ISBLANK(M2385),"",IF(ISERROR(VLOOKUP(M2385,MapTable!$A:$A,1,0)),"맵없음",""))</f>
        <v/>
      </c>
      <c r="O2385">
        <f t="shared" si="270"/>
        <v>5</v>
      </c>
      <c r="Q2385">
        <f t="shared" si="271"/>
        <v>5</v>
      </c>
      <c r="R2385" t="b">
        <f t="shared" ca="1" si="272"/>
        <v>1</v>
      </c>
      <c r="T2385" t="b">
        <f t="shared" ca="1" si="273"/>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276"/>
        <v>0.2</v>
      </c>
      <c r="AJ2385">
        <f t="shared" si="274"/>
        <v>0.27466666000000001</v>
      </c>
      <c r="AK2385">
        <f t="shared" si="275"/>
        <v>1</v>
      </c>
      <c r="AL2385">
        <f t="shared" si="269"/>
        <v>10</v>
      </c>
    </row>
    <row r="2386" spans="1:38" hidden="1" x14ac:dyDescent="0.3">
      <c r="A2386">
        <v>25</v>
      </c>
      <c r="B2386">
        <v>45</v>
      </c>
      <c r="C2386">
        <f>IF(OR($L2386=TRUE,$A2386=0,MOD($A2386,ChapterTable!$R$20)&lt;&gt;0),
MAX(0,INT(($B2386+ChapterTable!$P$26+VLOOKUP(SUBSTITUTE(C$1,"성장단계","")&amp;"단계오프셋",ChapterTable!$R:$S,2,0))/ChapterTable!$P$23)),
MAX(0,INT(($B2386+ChapterTable!$R$26+VLOOKUP(SUBSTITUTE(C$1,"성장단계","")&amp;"보스단계오프셋",ChapterTable!$R:$S,2,0))/ChapterTable!$R$23)))</f>
        <v>4</v>
      </c>
      <c r="D2386">
        <f>IF(OR($L2386=TRUE,$A2386=0,MOD($A2386,ChapterTable!$R$20)&lt;&gt;0),
MAX(0,INT(($B2386+ChapterTable!$P$26+VLOOKUP(SUBSTITUTE(D$1,"성장단계","")&amp;"단계오프셋",ChapterTable!$R:$S,2,0))/ChapterTable!$P$23)),
MAX(0,INT(($B2386+ChapterTable!$R$26+VLOOKUP(SUBSTITUTE(D$1,"성장단계","")&amp;"보스단계오프셋",ChapterTable!$R:$S,2,0))/ChapterTable!$R$23)))</f>
        <v>4</v>
      </c>
      <c r="E2386" s="1">
        <f ca="1">IF(AND($A2386=0,$B2386=1),
    VLOOKUP(1,ChapterTable!$1:$1048576,MATCH("최종"&amp;SUBSTITUTE(SUBSTITUTE(E$1,"standard",""),"|Float",""),ChapterTable!$1:$1,0),0)*ChapterTable!$P$17,
  IF(AND($A2386=0,$B2386=0),
    E2387,
  IF($B2386=0,
    VLOOKUP($A2386,ChapterTable!$1:$1048576,MATCH("최종"&amp;SUBSTITUTE(SUBSTITUTE(E$1,"standard",""),"|Float",""),ChapterTable!$1:$1,0),0),
  IF($B2386=1,
    IF($L2386=FALSE,
      VLOOKUP($A2386,ChapterTable!$1:$1048576,MATCH("최종"&amp;SUBSTITUTE(SUBSTITUTE(E$1,"standard",""),"|Float",""),ChapterTable!$1:$1,0),0),
      VLOOKUP($A2386-ChapterTable!$P$11,ChapterTable!$1:$1048576,MATCH("최종"&amp;SUBSTITUTE(SUBSTITUTE(E$1,"standard",""),"|Float",""),ChapterTable!$1:$1,0),0)*ChapterTable!$P$14
    ),
  OFFSET(E2386,-$B2386+IF($L2386,1,0),0)*IF($B2386&gt;OFFSET($B2386,1,0),ChapterTable!$R$17,1)*
    (VLOOKUP(SUBSTITUTE(SUBSTITUTE(E$1,"standard",""),"|Float","")&amp;IF(OR($L2386=TRUE,$A2386=0,MOD($A2386,ChapterTable!$R$20)&lt;&gt;0),"","보스")&amp;"인게임누적곱배수",ChapterTable!$R:$S,2,0)^C2386
    +VLOOKUP(SUBSTITUTE(SUBSTITUTE(E$1,"standard",""),"|Float","")&amp;IF(OR($L2386=TRUE,$A2386=0,MOD($A2386,ChapterTable!$R$20)&lt;&gt;0),"","보스")&amp;"인게임누적합배수",ChapterTable!$R:$S,2,0)*C2386)
  )
  )
  )
)</f>
        <v>2787728.9796622749</v>
      </c>
      <c r="F2386" s="1">
        <f ca="1">IF(AND($A2386=0,$B2386=1),
    VLOOKUP(1,ChapterTable!$1:$1048576,MATCH("최종"&amp;SUBSTITUTE(SUBSTITUTE(F$1,"standard",""),"|Float",""),ChapterTable!$1:$1,0),0)*ChapterTable!$P$17,
  IF(AND($A2386=0,$B2386=0),
    F2387,
  IF($B2386=0,
    VLOOKUP($A2386,ChapterTable!$1:$1048576,MATCH("최종"&amp;SUBSTITUTE(SUBSTITUTE(F$1,"standard",""),"|Float",""),ChapterTable!$1:$1,0),0),
  IF($B2386=1,
    IF($L2386=FALSE,
      VLOOKUP($A2386,ChapterTable!$1:$1048576,MATCH("최종"&amp;SUBSTITUTE(SUBSTITUTE(F$1,"standard",""),"|Float",""),ChapterTable!$1:$1,0),0),
      VLOOKUP($A2386-ChapterTable!$P$11,ChapterTable!$1:$1048576,MATCH("최종"&amp;SUBSTITUTE(SUBSTITUTE(F$1,"standard",""),"|Float",""),ChapterTable!$1:$1,0),0)*ChapterTable!$P$14
    ),
  OFFSET(F2386,-$B2386+IF($L2386,1,0),0)*
    (VLOOKUP(SUBSTITUTE(SUBSTITUTE(F$1,"standard",""),"|Float","")&amp;IF(OR($L2386=TRUE,$A2386=0,MOD($A2386,ChapterTable!$R$20)&lt;&gt;0),"","보스")&amp;"인게임누적곱배수",ChapterTable!$R:$S,2,0)^D2386
    +VLOOKUP(SUBSTITUTE(SUBSTITUTE(F$1,"standard",""),"|Float","")&amp;IF(OR($L2386=TRUE,$A2386=0,MOD($A2386,ChapterTable!$R$20)&lt;&gt;0),"","보스")&amp;"인게임누적합배수",ChapterTable!$R:$S,2,0)*D2386)
  )
  )
  )
)</f>
        <v>838899.92443540692</v>
      </c>
      <c r="G2386" t="s">
        <v>715</v>
      </c>
      <c r="J2386" t="str">
        <f>IF(ISBLANK(I2386),"",
IFERROR(VLOOKUP(I2386,[1]StringTable!$1:$1048576,MATCH("kor|String",[1]StringTable!$1:$1,0),0),
"스트링없음"))</f>
        <v/>
      </c>
      <c r="L2386" t="b">
        <v>1</v>
      </c>
      <c r="N2386" t="str">
        <f>IF(ISBLANK(M2386),"",IF(ISERROR(VLOOKUP(M2386,MapTable!$A:$A,1,0)),"맵없음",""))</f>
        <v/>
      </c>
      <c r="O2386">
        <f t="shared" si="270"/>
        <v>11</v>
      </c>
      <c r="Q2386">
        <f t="shared" si="271"/>
        <v>11</v>
      </c>
      <c r="R2386" t="b">
        <f t="shared" ca="1" si="272"/>
        <v>1</v>
      </c>
      <c r="T2386" t="b">
        <f t="shared" ca="1" si="273"/>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276"/>
        <v>0.2</v>
      </c>
      <c r="AJ2386">
        <f t="shared" si="274"/>
        <v>0.27466666000000001</v>
      </c>
      <c r="AK2386">
        <f t="shared" si="275"/>
        <v>1</v>
      </c>
      <c r="AL2386">
        <f t="shared" si="269"/>
        <v>10</v>
      </c>
    </row>
    <row r="2387" spans="1:38" hidden="1" x14ac:dyDescent="0.3">
      <c r="A2387">
        <v>25</v>
      </c>
      <c r="B2387">
        <v>46</v>
      </c>
      <c r="C2387">
        <f>IF(OR($L2387=TRUE,$A2387=0,MOD($A2387,ChapterTable!$R$20)&lt;&gt;0),
MAX(0,INT(($B2387+ChapterTable!$P$26+VLOOKUP(SUBSTITUTE(C$1,"성장단계","")&amp;"단계오프셋",ChapterTable!$R:$S,2,0))/ChapterTable!$P$23)),
MAX(0,INT(($B2387+ChapterTable!$R$26+VLOOKUP(SUBSTITUTE(C$1,"성장단계","")&amp;"보스단계오프셋",ChapterTable!$R:$S,2,0))/ChapterTable!$R$23)))</f>
        <v>5</v>
      </c>
      <c r="D2387">
        <f>IF(OR($L2387=TRUE,$A2387=0,MOD($A2387,ChapterTable!$R$20)&lt;&gt;0),
MAX(0,INT(($B2387+ChapterTable!$P$26+VLOOKUP(SUBSTITUTE(D$1,"성장단계","")&amp;"단계오프셋",ChapterTable!$R:$S,2,0))/ChapterTable!$P$23)),
MAX(0,INT(($B2387+ChapterTable!$R$26+VLOOKUP(SUBSTITUTE(D$1,"성장단계","")&amp;"보스단계오프셋",ChapterTable!$R:$S,2,0))/ChapterTable!$R$23)))</f>
        <v>4</v>
      </c>
      <c r="E2387" s="1">
        <f ca="1">IF(AND($A2387=0,$B2387=1),
    VLOOKUP(1,ChapterTable!$1:$1048576,MATCH("최종"&amp;SUBSTITUTE(SUBSTITUTE(E$1,"standard",""),"|Float",""),ChapterTable!$1:$1,0),0)*ChapterTable!$P$17,
  IF(AND($A2387=0,$B2387=0),
    E2388,
  IF($B2387=0,
    VLOOKUP($A2387,ChapterTable!$1:$1048576,MATCH("최종"&amp;SUBSTITUTE(SUBSTITUTE(E$1,"standard",""),"|Float",""),ChapterTable!$1:$1,0),0),
  IF($B2387=1,
    IF($L2387=FALSE,
      VLOOKUP($A2387,ChapterTable!$1:$1048576,MATCH("최종"&amp;SUBSTITUTE(SUBSTITUTE(E$1,"standard",""),"|Float",""),ChapterTable!$1:$1,0),0),
      VLOOKUP($A2387-ChapterTable!$P$11,ChapterTable!$1:$1048576,MATCH("최종"&amp;SUBSTITUTE(SUBSTITUTE(E$1,"standard",""),"|Float",""),ChapterTable!$1:$1,0),0)*ChapterTable!$P$14
    ),
  OFFSET(E2387,-$B2387+IF($L2387,1,0),0)*IF($B2387&gt;OFFSET($B2387,1,0),ChapterTable!$R$17,1)*
    (VLOOKUP(SUBSTITUTE(SUBSTITUTE(E$1,"standard",""),"|Float","")&amp;IF(OR($L2387=TRUE,$A2387=0,MOD($A2387,ChapterTable!$R$20)&lt;&gt;0),"","보스")&amp;"인게임누적곱배수",ChapterTable!$R:$S,2,0)^C2387
    +VLOOKUP(SUBSTITUTE(SUBSTITUTE(E$1,"standard",""),"|Float","")&amp;IF(OR($L2387=TRUE,$A2387=0,MOD($A2387,ChapterTable!$R$20)&lt;&gt;0),"","보스")&amp;"인게임누적합배수",ChapterTable!$R:$S,2,0)*C2387)
  )
  )
  )
)</f>
        <v>3097476.6440691943</v>
      </c>
      <c r="F2387" s="1">
        <f ca="1">IF(AND($A2387=0,$B2387=1),
    VLOOKUP(1,ChapterTable!$1:$1048576,MATCH("최종"&amp;SUBSTITUTE(SUBSTITUTE(F$1,"standard",""),"|Float",""),ChapterTable!$1:$1,0),0)*ChapterTable!$P$17,
  IF(AND($A2387=0,$B2387=0),
    F2388,
  IF($B2387=0,
    VLOOKUP($A2387,ChapterTable!$1:$1048576,MATCH("최종"&amp;SUBSTITUTE(SUBSTITUTE(F$1,"standard",""),"|Float",""),ChapterTable!$1:$1,0),0),
  IF($B2387=1,
    IF($L2387=FALSE,
      VLOOKUP($A2387,ChapterTable!$1:$1048576,MATCH("최종"&amp;SUBSTITUTE(SUBSTITUTE(F$1,"standard",""),"|Float",""),ChapterTable!$1:$1,0),0),
      VLOOKUP($A2387-ChapterTable!$P$11,ChapterTable!$1:$1048576,MATCH("최종"&amp;SUBSTITUTE(SUBSTITUTE(F$1,"standard",""),"|Float",""),ChapterTable!$1:$1,0),0)*ChapterTable!$P$14
    ),
  OFFSET(F2387,-$B2387+IF($L2387,1,0),0)*
    (VLOOKUP(SUBSTITUTE(SUBSTITUTE(F$1,"standard",""),"|Float","")&amp;IF(OR($L2387=TRUE,$A2387=0,MOD($A2387,ChapterTable!$R$20)&lt;&gt;0),"","보스")&amp;"인게임누적곱배수",ChapterTable!$R:$S,2,0)^D2387
    +VLOOKUP(SUBSTITUTE(SUBSTITUTE(F$1,"standard",""),"|Float","")&amp;IF(OR($L2387=TRUE,$A2387=0,MOD($A2387,ChapterTable!$R$20)&lt;&gt;0),"","보스")&amp;"인게임누적합배수",ChapterTable!$R:$S,2,0)*D2387)
  )
  )
  )
)</f>
        <v>838899.92443540692</v>
      </c>
      <c r="G2387" t="s">
        <v>715</v>
      </c>
      <c r="J2387" t="str">
        <f>IF(ISBLANK(I2387),"",
IFERROR(VLOOKUP(I2387,[1]StringTable!$1:$1048576,MATCH("kor|String",[1]StringTable!$1:$1,0),0),
"스트링없음"))</f>
        <v/>
      </c>
      <c r="L2387" t="b">
        <v>1</v>
      </c>
      <c r="N2387" t="str">
        <f>IF(ISBLANK(M2387),"",IF(ISERROR(VLOOKUP(M2387,MapTable!$A:$A,1,0)),"맵없음",""))</f>
        <v/>
      </c>
      <c r="O2387">
        <f t="shared" si="270"/>
        <v>5</v>
      </c>
      <c r="Q2387">
        <f t="shared" si="271"/>
        <v>5</v>
      </c>
      <c r="R2387" t="b">
        <f t="shared" ca="1" si="272"/>
        <v>1</v>
      </c>
      <c r="T2387" t="b">
        <f t="shared" ca="1" si="273"/>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276"/>
        <v>0.2</v>
      </c>
      <c r="AJ2387">
        <f t="shared" si="274"/>
        <v>0.27466666000000001</v>
      </c>
      <c r="AK2387">
        <f t="shared" si="275"/>
        <v>1</v>
      </c>
      <c r="AL2387">
        <f t="shared" si="269"/>
        <v>10</v>
      </c>
    </row>
    <row r="2388" spans="1:38" hidden="1" x14ac:dyDescent="0.3">
      <c r="A2388">
        <v>25</v>
      </c>
      <c r="B2388">
        <v>47</v>
      </c>
      <c r="C2388">
        <f>IF(OR($L2388=TRUE,$A2388=0,MOD($A2388,ChapterTable!$R$20)&lt;&gt;0),
MAX(0,INT(($B2388+ChapterTable!$P$26+VLOOKUP(SUBSTITUTE(C$1,"성장단계","")&amp;"단계오프셋",ChapterTable!$R:$S,2,0))/ChapterTable!$P$23)),
MAX(0,INT(($B2388+ChapterTable!$R$26+VLOOKUP(SUBSTITUTE(C$1,"성장단계","")&amp;"보스단계오프셋",ChapterTable!$R:$S,2,0))/ChapterTable!$R$23)))</f>
        <v>5</v>
      </c>
      <c r="D2388">
        <f>IF(OR($L2388=TRUE,$A2388=0,MOD($A2388,ChapterTable!$R$20)&lt;&gt;0),
MAX(0,INT(($B2388+ChapterTable!$P$26+VLOOKUP(SUBSTITUTE(D$1,"성장단계","")&amp;"단계오프셋",ChapterTable!$R:$S,2,0))/ChapterTable!$P$23)),
MAX(0,INT(($B2388+ChapterTable!$R$26+VLOOKUP(SUBSTITUTE(D$1,"성장단계","")&amp;"보스단계오프셋",ChapterTable!$R:$S,2,0))/ChapterTable!$R$23)))</f>
        <v>4</v>
      </c>
      <c r="E2388" s="1">
        <f ca="1">IF(AND($A2388=0,$B2388=1),
    VLOOKUP(1,ChapterTable!$1:$1048576,MATCH("최종"&amp;SUBSTITUTE(SUBSTITUTE(E$1,"standard",""),"|Float",""),ChapterTable!$1:$1,0),0)*ChapterTable!$P$17,
  IF(AND($A2388=0,$B2388=0),
    E2389,
  IF($B2388=0,
    VLOOKUP($A2388,ChapterTable!$1:$1048576,MATCH("최종"&amp;SUBSTITUTE(SUBSTITUTE(E$1,"standard",""),"|Float",""),ChapterTable!$1:$1,0),0),
  IF($B2388=1,
    IF($L2388=FALSE,
      VLOOKUP($A2388,ChapterTable!$1:$1048576,MATCH("최종"&amp;SUBSTITUTE(SUBSTITUTE(E$1,"standard",""),"|Float",""),ChapterTable!$1:$1,0),0),
      VLOOKUP($A2388-ChapterTable!$P$11,ChapterTable!$1:$1048576,MATCH("최종"&amp;SUBSTITUTE(SUBSTITUTE(E$1,"standard",""),"|Float",""),ChapterTable!$1:$1,0),0)*ChapterTable!$P$14
    ),
  OFFSET(E2388,-$B2388+IF($L2388,1,0),0)*IF($B2388&gt;OFFSET($B2388,1,0),ChapterTable!$R$17,1)*
    (VLOOKUP(SUBSTITUTE(SUBSTITUTE(E$1,"standard",""),"|Float","")&amp;IF(OR($L2388=TRUE,$A2388=0,MOD($A2388,ChapterTable!$R$20)&lt;&gt;0),"","보스")&amp;"인게임누적곱배수",ChapterTable!$R:$S,2,0)^C2388
    +VLOOKUP(SUBSTITUTE(SUBSTITUTE(E$1,"standard",""),"|Float","")&amp;IF(OR($L2388=TRUE,$A2388=0,MOD($A2388,ChapterTable!$R$20)&lt;&gt;0),"","보스")&amp;"인게임누적합배수",ChapterTable!$R:$S,2,0)*C2388)
  )
  )
  )
)</f>
        <v>3097476.6440691943</v>
      </c>
      <c r="F2388" s="1">
        <f ca="1">IF(AND($A2388=0,$B2388=1),
    VLOOKUP(1,ChapterTable!$1:$1048576,MATCH("최종"&amp;SUBSTITUTE(SUBSTITUTE(F$1,"standard",""),"|Float",""),ChapterTable!$1:$1,0),0)*ChapterTable!$P$17,
  IF(AND($A2388=0,$B2388=0),
    F2389,
  IF($B2388=0,
    VLOOKUP($A2388,ChapterTable!$1:$1048576,MATCH("최종"&amp;SUBSTITUTE(SUBSTITUTE(F$1,"standard",""),"|Float",""),ChapterTable!$1:$1,0),0),
  IF($B2388=1,
    IF($L2388=FALSE,
      VLOOKUP($A2388,ChapterTable!$1:$1048576,MATCH("최종"&amp;SUBSTITUTE(SUBSTITUTE(F$1,"standard",""),"|Float",""),ChapterTable!$1:$1,0),0),
      VLOOKUP($A2388-ChapterTable!$P$11,ChapterTable!$1:$1048576,MATCH("최종"&amp;SUBSTITUTE(SUBSTITUTE(F$1,"standard",""),"|Float",""),ChapterTable!$1:$1,0),0)*ChapterTable!$P$14
    ),
  OFFSET(F2388,-$B2388+IF($L2388,1,0),0)*
    (VLOOKUP(SUBSTITUTE(SUBSTITUTE(F$1,"standard",""),"|Float","")&amp;IF(OR($L2388=TRUE,$A2388=0,MOD($A2388,ChapterTable!$R$20)&lt;&gt;0),"","보스")&amp;"인게임누적곱배수",ChapterTable!$R:$S,2,0)^D2388
    +VLOOKUP(SUBSTITUTE(SUBSTITUTE(F$1,"standard",""),"|Float","")&amp;IF(OR($L2388=TRUE,$A2388=0,MOD($A2388,ChapterTable!$R$20)&lt;&gt;0),"","보스")&amp;"인게임누적합배수",ChapterTable!$R:$S,2,0)*D2388)
  )
  )
  )
)</f>
        <v>838899.92443540692</v>
      </c>
      <c r="G2388" t="s">
        <v>715</v>
      </c>
      <c r="J2388" t="str">
        <f>IF(ISBLANK(I2388),"",
IFERROR(VLOOKUP(I2388,[1]StringTable!$1:$1048576,MATCH("kor|String",[1]StringTable!$1:$1,0),0),
"스트링없음"))</f>
        <v/>
      </c>
      <c r="L2388" t="b">
        <v>1</v>
      </c>
      <c r="N2388" t="str">
        <f>IF(ISBLANK(M2388),"",IF(ISERROR(VLOOKUP(M2388,MapTable!$A:$A,1,0)),"맵없음",""))</f>
        <v/>
      </c>
      <c r="O2388">
        <f t="shared" si="270"/>
        <v>5</v>
      </c>
      <c r="Q2388">
        <f t="shared" si="271"/>
        <v>5</v>
      </c>
      <c r="R2388" t="b">
        <f t="shared" ca="1" si="272"/>
        <v>1</v>
      </c>
      <c r="T2388" t="b">
        <f t="shared" ca="1" si="273"/>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276"/>
        <v>0.2</v>
      </c>
      <c r="AJ2388">
        <f t="shared" si="274"/>
        <v>0.27466666000000001</v>
      </c>
      <c r="AK2388">
        <f t="shared" si="275"/>
        <v>1</v>
      </c>
      <c r="AL2388">
        <f t="shared" si="269"/>
        <v>10</v>
      </c>
    </row>
    <row r="2389" spans="1:38" hidden="1" x14ac:dyDescent="0.3">
      <c r="A2389">
        <v>25</v>
      </c>
      <c r="B2389">
        <v>48</v>
      </c>
      <c r="C2389">
        <f>IF(OR($L2389=TRUE,$A2389=0,MOD($A2389,ChapterTable!$R$20)&lt;&gt;0),
MAX(0,INT(($B2389+ChapterTable!$P$26+VLOOKUP(SUBSTITUTE(C$1,"성장단계","")&amp;"단계오프셋",ChapterTable!$R:$S,2,0))/ChapterTable!$P$23)),
MAX(0,INT(($B2389+ChapterTable!$R$26+VLOOKUP(SUBSTITUTE(C$1,"성장단계","")&amp;"보스단계오프셋",ChapterTable!$R:$S,2,0))/ChapterTable!$R$23)))</f>
        <v>5</v>
      </c>
      <c r="D2389">
        <f>IF(OR($L2389=TRUE,$A2389=0,MOD($A2389,ChapterTable!$R$20)&lt;&gt;0),
MAX(0,INT(($B2389+ChapterTable!$P$26+VLOOKUP(SUBSTITUTE(D$1,"성장단계","")&amp;"단계오프셋",ChapterTable!$R:$S,2,0))/ChapterTable!$P$23)),
MAX(0,INT(($B2389+ChapterTable!$R$26+VLOOKUP(SUBSTITUTE(D$1,"성장단계","")&amp;"보스단계오프셋",ChapterTable!$R:$S,2,0))/ChapterTable!$R$23)))</f>
        <v>4</v>
      </c>
      <c r="E2389" s="1">
        <f ca="1">IF(AND($A2389=0,$B2389=1),
    VLOOKUP(1,ChapterTable!$1:$1048576,MATCH("최종"&amp;SUBSTITUTE(SUBSTITUTE(E$1,"standard",""),"|Float",""),ChapterTable!$1:$1,0),0)*ChapterTable!$P$17,
  IF(AND($A2389=0,$B2389=0),
    E2390,
  IF($B2389=0,
    VLOOKUP($A2389,ChapterTable!$1:$1048576,MATCH("최종"&amp;SUBSTITUTE(SUBSTITUTE(E$1,"standard",""),"|Float",""),ChapterTable!$1:$1,0),0),
  IF($B2389=1,
    IF($L2389=FALSE,
      VLOOKUP($A2389,ChapterTable!$1:$1048576,MATCH("최종"&amp;SUBSTITUTE(SUBSTITUTE(E$1,"standard",""),"|Float",""),ChapterTable!$1:$1,0),0),
      VLOOKUP($A2389-ChapterTable!$P$11,ChapterTable!$1:$1048576,MATCH("최종"&amp;SUBSTITUTE(SUBSTITUTE(E$1,"standard",""),"|Float",""),ChapterTable!$1:$1,0),0)*ChapterTable!$P$14
    ),
  OFFSET(E2389,-$B2389+IF($L2389,1,0),0)*IF($B2389&gt;OFFSET($B2389,1,0),ChapterTable!$R$17,1)*
    (VLOOKUP(SUBSTITUTE(SUBSTITUTE(E$1,"standard",""),"|Float","")&amp;IF(OR($L2389=TRUE,$A2389=0,MOD($A2389,ChapterTable!$R$20)&lt;&gt;0),"","보스")&amp;"인게임누적곱배수",ChapterTable!$R:$S,2,0)^C2389
    +VLOOKUP(SUBSTITUTE(SUBSTITUTE(E$1,"standard",""),"|Float","")&amp;IF(OR($L2389=TRUE,$A2389=0,MOD($A2389,ChapterTable!$R$20)&lt;&gt;0),"","보스")&amp;"인게임누적합배수",ChapterTable!$R:$S,2,0)*C2389)
  )
  )
  )
)</f>
        <v>3097476.6440691943</v>
      </c>
      <c r="F2389" s="1">
        <f ca="1">IF(AND($A2389=0,$B2389=1),
    VLOOKUP(1,ChapterTable!$1:$1048576,MATCH("최종"&amp;SUBSTITUTE(SUBSTITUTE(F$1,"standard",""),"|Float",""),ChapterTable!$1:$1,0),0)*ChapterTable!$P$17,
  IF(AND($A2389=0,$B2389=0),
    F2390,
  IF($B2389=0,
    VLOOKUP($A2389,ChapterTable!$1:$1048576,MATCH("최종"&amp;SUBSTITUTE(SUBSTITUTE(F$1,"standard",""),"|Float",""),ChapterTable!$1:$1,0),0),
  IF($B2389=1,
    IF($L2389=FALSE,
      VLOOKUP($A2389,ChapterTable!$1:$1048576,MATCH("최종"&amp;SUBSTITUTE(SUBSTITUTE(F$1,"standard",""),"|Float",""),ChapterTable!$1:$1,0),0),
      VLOOKUP($A2389-ChapterTable!$P$11,ChapterTable!$1:$1048576,MATCH("최종"&amp;SUBSTITUTE(SUBSTITUTE(F$1,"standard",""),"|Float",""),ChapterTable!$1:$1,0),0)*ChapterTable!$P$14
    ),
  OFFSET(F2389,-$B2389+IF($L2389,1,0),0)*
    (VLOOKUP(SUBSTITUTE(SUBSTITUTE(F$1,"standard",""),"|Float","")&amp;IF(OR($L2389=TRUE,$A2389=0,MOD($A2389,ChapterTable!$R$20)&lt;&gt;0),"","보스")&amp;"인게임누적곱배수",ChapterTable!$R:$S,2,0)^D2389
    +VLOOKUP(SUBSTITUTE(SUBSTITUTE(F$1,"standard",""),"|Float","")&amp;IF(OR($L2389=TRUE,$A2389=0,MOD($A2389,ChapterTable!$R$20)&lt;&gt;0),"","보스")&amp;"인게임누적합배수",ChapterTable!$R:$S,2,0)*D2389)
  )
  )
  )
)</f>
        <v>838899.92443540692</v>
      </c>
      <c r="G2389" t="s">
        <v>715</v>
      </c>
      <c r="J2389" t="str">
        <f>IF(ISBLANK(I2389),"",
IFERROR(VLOOKUP(I2389,[1]StringTable!$1:$1048576,MATCH("kor|String",[1]StringTable!$1:$1,0),0),
"스트링없음"))</f>
        <v/>
      </c>
      <c r="L2389" t="b">
        <v>1</v>
      </c>
      <c r="N2389" t="str">
        <f>IF(ISBLANK(M2389),"",IF(ISERROR(VLOOKUP(M2389,MapTable!$A:$A,1,0)),"맵없음",""))</f>
        <v/>
      </c>
      <c r="O2389">
        <f t="shared" si="270"/>
        <v>5</v>
      </c>
      <c r="Q2389">
        <f t="shared" si="271"/>
        <v>5</v>
      </c>
      <c r="R2389" t="b">
        <f t="shared" ca="1" si="272"/>
        <v>1</v>
      </c>
      <c r="T2389" t="b">
        <f t="shared" ca="1" si="273"/>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276"/>
        <v>0.2</v>
      </c>
      <c r="AJ2389">
        <f t="shared" si="274"/>
        <v>0.27466666000000001</v>
      </c>
      <c r="AK2389">
        <f t="shared" si="275"/>
        <v>1</v>
      </c>
      <c r="AL2389">
        <f t="shared" si="269"/>
        <v>10</v>
      </c>
    </row>
    <row r="2390" spans="1:38" hidden="1" x14ac:dyDescent="0.3">
      <c r="A2390">
        <v>25</v>
      </c>
      <c r="B2390">
        <v>49</v>
      </c>
      <c r="C2390">
        <f>IF(OR($L2390=TRUE,$A2390=0,MOD($A2390,ChapterTable!$R$20)&lt;&gt;0),
MAX(0,INT(($B2390+ChapterTable!$P$26+VLOOKUP(SUBSTITUTE(C$1,"성장단계","")&amp;"단계오프셋",ChapterTable!$R:$S,2,0))/ChapterTable!$P$23)),
MAX(0,INT(($B2390+ChapterTable!$R$26+VLOOKUP(SUBSTITUTE(C$1,"성장단계","")&amp;"보스단계오프셋",ChapterTable!$R:$S,2,0))/ChapterTable!$R$23)))</f>
        <v>5</v>
      </c>
      <c r="D2390">
        <f>IF(OR($L2390=TRUE,$A2390=0,MOD($A2390,ChapterTable!$R$20)&lt;&gt;0),
MAX(0,INT(($B2390+ChapterTable!$P$26+VLOOKUP(SUBSTITUTE(D$1,"성장단계","")&amp;"단계오프셋",ChapterTable!$R:$S,2,0))/ChapterTable!$P$23)),
MAX(0,INT(($B2390+ChapterTable!$R$26+VLOOKUP(SUBSTITUTE(D$1,"성장단계","")&amp;"보스단계오프셋",ChapterTable!$R:$S,2,0))/ChapterTable!$R$23)))</f>
        <v>4</v>
      </c>
      <c r="E2390" s="1">
        <f ca="1">IF(AND($A2390=0,$B2390=1),
    VLOOKUP(1,ChapterTable!$1:$1048576,MATCH("최종"&amp;SUBSTITUTE(SUBSTITUTE(E$1,"standard",""),"|Float",""),ChapterTable!$1:$1,0),0)*ChapterTable!$P$17,
  IF(AND($A2390=0,$B2390=0),
    E2391,
  IF($B2390=0,
    VLOOKUP($A2390,ChapterTable!$1:$1048576,MATCH("최종"&amp;SUBSTITUTE(SUBSTITUTE(E$1,"standard",""),"|Float",""),ChapterTable!$1:$1,0),0),
  IF($B2390=1,
    IF($L2390=FALSE,
      VLOOKUP($A2390,ChapterTable!$1:$1048576,MATCH("최종"&amp;SUBSTITUTE(SUBSTITUTE(E$1,"standard",""),"|Float",""),ChapterTable!$1:$1,0),0),
      VLOOKUP($A2390-ChapterTable!$P$11,ChapterTable!$1:$1048576,MATCH("최종"&amp;SUBSTITUTE(SUBSTITUTE(E$1,"standard",""),"|Float",""),ChapterTable!$1:$1,0),0)*ChapterTable!$P$14
    ),
  OFFSET(E2390,-$B2390+IF($L2390,1,0),0)*IF($B2390&gt;OFFSET($B2390,1,0),ChapterTable!$R$17,1)*
    (VLOOKUP(SUBSTITUTE(SUBSTITUTE(E$1,"standard",""),"|Float","")&amp;IF(OR($L2390=TRUE,$A2390=0,MOD($A2390,ChapterTable!$R$20)&lt;&gt;0),"","보스")&amp;"인게임누적곱배수",ChapterTable!$R:$S,2,0)^C2390
    +VLOOKUP(SUBSTITUTE(SUBSTITUTE(E$1,"standard",""),"|Float","")&amp;IF(OR($L2390=TRUE,$A2390=0,MOD($A2390,ChapterTable!$R$20)&lt;&gt;0),"","보스")&amp;"인게임누적합배수",ChapterTable!$R:$S,2,0)*C2390)
  )
  )
  )
)</f>
        <v>3097476.6440691943</v>
      </c>
      <c r="F2390" s="1">
        <f ca="1">IF(AND($A2390=0,$B2390=1),
    VLOOKUP(1,ChapterTable!$1:$1048576,MATCH("최종"&amp;SUBSTITUTE(SUBSTITUTE(F$1,"standard",""),"|Float",""),ChapterTable!$1:$1,0),0)*ChapterTable!$P$17,
  IF(AND($A2390=0,$B2390=0),
    F2391,
  IF($B2390=0,
    VLOOKUP($A2390,ChapterTable!$1:$1048576,MATCH("최종"&amp;SUBSTITUTE(SUBSTITUTE(F$1,"standard",""),"|Float",""),ChapterTable!$1:$1,0),0),
  IF($B2390=1,
    IF($L2390=FALSE,
      VLOOKUP($A2390,ChapterTable!$1:$1048576,MATCH("최종"&amp;SUBSTITUTE(SUBSTITUTE(F$1,"standard",""),"|Float",""),ChapterTable!$1:$1,0),0),
      VLOOKUP($A2390-ChapterTable!$P$11,ChapterTable!$1:$1048576,MATCH("최종"&amp;SUBSTITUTE(SUBSTITUTE(F$1,"standard",""),"|Float",""),ChapterTable!$1:$1,0),0)*ChapterTable!$P$14
    ),
  OFFSET(F2390,-$B2390+IF($L2390,1,0),0)*
    (VLOOKUP(SUBSTITUTE(SUBSTITUTE(F$1,"standard",""),"|Float","")&amp;IF(OR($L2390=TRUE,$A2390=0,MOD($A2390,ChapterTable!$R$20)&lt;&gt;0),"","보스")&amp;"인게임누적곱배수",ChapterTable!$R:$S,2,0)^D2390
    +VLOOKUP(SUBSTITUTE(SUBSTITUTE(F$1,"standard",""),"|Float","")&amp;IF(OR($L2390=TRUE,$A2390=0,MOD($A2390,ChapterTable!$R$20)&lt;&gt;0),"","보스")&amp;"인게임누적합배수",ChapterTable!$R:$S,2,0)*D2390)
  )
  )
  )
)</f>
        <v>838899.92443540692</v>
      </c>
      <c r="G2390" t="s">
        <v>715</v>
      </c>
      <c r="J2390" t="str">
        <f>IF(ISBLANK(I2390),"",
IFERROR(VLOOKUP(I2390,[1]StringTable!$1:$1048576,MATCH("kor|String",[1]StringTable!$1:$1,0),0),
"스트링없음"))</f>
        <v/>
      </c>
      <c r="L2390" t="b">
        <v>1</v>
      </c>
      <c r="N2390" t="str">
        <f>IF(ISBLANK(M2390),"",IF(ISERROR(VLOOKUP(M2390,MapTable!$A:$A,1,0)),"맵없음",""))</f>
        <v/>
      </c>
      <c r="O2390">
        <f t="shared" si="270"/>
        <v>95</v>
      </c>
      <c r="Q2390">
        <f t="shared" si="271"/>
        <v>95</v>
      </c>
      <c r="R2390" t="b">
        <f t="shared" ca="1" si="272"/>
        <v>1</v>
      </c>
      <c r="T2390" t="b">
        <f t="shared" ca="1" si="273"/>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276"/>
        <v>0.2</v>
      </c>
      <c r="AJ2390">
        <f t="shared" si="274"/>
        <v>0.27466666000000001</v>
      </c>
      <c r="AK2390">
        <f t="shared" si="275"/>
        <v>1</v>
      </c>
      <c r="AL2390">
        <f t="shared" si="269"/>
        <v>10</v>
      </c>
    </row>
    <row r="2391" spans="1:38" hidden="1" x14ac:dyDescent="0.3">
      <c r="A2391">
        <v>25</v>
      </c>
      <c r="B2391">
        <v>50</v>
      </c>
      <c r="C2391">
        <f>IF(OR($L2391=TRUE,$A2391=0,MOD($A2391,ChapterTable!$R$20)&lt;&gt;0),
MAX(0,INT(($B2391+ChapterTable!$P$26+VLOOKUP(SUBSTITUTE(C$1,"성장단계","")&amp;"단계오프셋",ChapterTable!$R:$S,2,0))/ChapterTable!$P$23)),
MAX(0,INT(($B2391+ChapterTable!$R$26+VLOOKUP(SUBSTITUTE(C$1,"성장단계","")&amp;"보스단계오프셋",ChapterTable!$R:$S,2,0))/ChapterTable!$R$23)))</f>
        <v>5</v>
      </c>
      <c r="D2391">
        <f>IF(OR($L2391=TRUE,$A2391=0,MOD($A2391,ChapterTable!$R$20)&lt;&gt;0),
MAX(0,INT(($B2391+ChapterTable!$P$26+VLOOKUP(SUBSTITUTE(D$1,"성장단계","")&amp;"단계오프셋",ChapterTable!$R:$S,2,0))/ChapterTable!$P$23)),
MAX(0,INT(($B2391+ChapterTable!$R$26+VLOOKUP(SUBSTITUTE(D$1,"성장단계","")&amp;"보스단계오프셋",ChapterTable!$R:$S,2,0))/ChapterTable!$R$23)))</f>
        <v>4</v>
      </c>
      <c r="E2391" s="1">
        <f ca="1">IF(AND($A2391=0,$B2391=1),
    VLOOKUP(1,ChapterTable!$1:$1048576,MATCH("최종"&amp;SUBSTITUTE(SUBSTITUTE(E$1,"standard",""),"|Float",""),ChapterTable!$1:$1,0),0)*ChapterTable!$P$17,
  IF(AND($A2391=0,$B2391=0),
    E2392,
  IF($B2391=0,
    VLOOKUP($A2391,ChapterTable!$1:$1048576,MATCH("최종"&amp;SUBSTITUTE(SUBSTITUTE(E$1,"standard",""),"|Float",""),ChapterTable!$1:$1,0),0),
  IF($B2391=1,
    IF($L2391=FALSE,
      VLOOKUP($A2391,ChapterTable!$1:$1048576,MATCH("최종"&amp;SUBSTITUTE(SUBSTITUTE(E$1,"standard",""),"|Float",""),ChapterTable!$1:$1,0),0),
      VLOOKUP($A2391-ChapterTable!$P$11,ChapterTable!$1:$1048576,MATCH("최종"&amp;SUBSTITUTE(SUBSTITUTE(E$1,"standard",""),"|Float",""),ChapterTable!$1:$1,0),0)*ChapterTable!$P$14
    ),
  OFFSET(E2391,-$B2391+IF($L2391,1,0),0)*IF($B2391&gt;OFFSET($B2391,1,0),ChapterTable!$R$17,1)*
    (VLOOKUP(SUBSTITUTE(SUBSTITUTE(E$1,"standard",""),"|Float","")&amp;IF(OR($L2391=TRUE,$A2391=0,MOD($A2391,ChapterTable!$R$20)&lt;&gt;0),"","보스")&amp;"인게임누적곱배수",ChapterTable!$R:$S,2,0)^C2391
    +VLOOKUP(SUBSTITUTE(SUBSTITUTE(E$1,"standard",""),"|Float","")&amp;IF(OR($L2391=TRUE,$A2391=0,MOD($A2391,ChapterTable!$R$20)&lt;&gt;0),"","보스")&amp;"인게임누적합배수",ChapterTable!$R:$S,2,0)*C2391)
  )
  )
  )
)</f>
        <v>4026719.637289953</v>
      </c>
      <c r="F2391" s="1">
        <f ca="1">IF(AND($A2391=0,$B2391=1),
    VLOOKUP(1,ChapterTable!$1:$1048576,MATCH("최종"&amp;SUBSTITUTE(SUBSTITUTE(F$1,"standard",""),"|Float",""),ChapterTable!$1:$1,0),0)*ChapterTable!$P$17,
  IF(AND($A2391=0,$B2391=0),
    F2392,
  IF($B2391=0,
    VLOOKUP($A2391,ChapterTable!$1:$1048576,MATCH("최종"&amp;SUBSTITUTE(SUBSTITUTE(F$1,"standard",""),"|Float",""),ChapterTable!$1:$1,0),0),
  IF($B2391=1,
    IF($L2391=FALSE,
      VLOOKUP($A2391,ChapterTable!$1:$1048576,MATCH("최종"&amp;SUBSTITUTE(SUBSTITUTE(F$1,"standard",""),"|Float",""),ChapterTable!$1:$1,0),0),
      VLOOKUP($A2391-ChapterTable!$P$11,ChapterTable!$1:$1048576,MATCH("최종"&amp;SUBSTITUTE(SUBSTITUTE(F$1,"standard",""),"|Float",""),ChapterTable!$1:$1,0),0)*ChapterTable!$P$14
    ),
  OFFSET(F2391,-$B2391+IF($L2391,1,0),0)*
    (VLOOKUP(SUBSTITUTE(SUBSTITUTE(F$1,"standard",""),"|Float","")&amp;IF(OR($L2391=TRUE,$A2391=0,MOD($A2391,ChapterTable!$R$20)&lt;&gt;0),"","보스")&amp;"인게임누적곱배수",ChapterTable!$R:$S,2,0)^D2391
    +VLOOKUP(SUBSTITUTE(SUBSTITUTE(F$1,"standard",""),"|Float","")&amp;IF(OR($L2391=TRUE,$A2391=0,MOD($A2391,ChapterTable!$R$20)&lt;&gt;0),"","보스")&amp;"인게임누적합배수",ChapterTable!$R:$S,2,0)*D2391)
  )
  )
  )
)</f>
        <v>838899.92443540692</v>
      </c>
      <c r="G2391" t="s">
        <v>715</v>
      </c>
      <c r="J2391" t="str">
        <f>IF(ISBLANK(I2391),"",
IFERROR(VLOOKUP(I2391,[1]StringTable!$1:$1048576,MATCH("kor|String",[1]StringTable!$1:$1,0),0),
"스트링없음"))</f>
        <v/>
      </c>
      <c r="L2391" t="b">
        <v>1</v>
      </c>
      <c r="N2391" t="str">
        <f>IF(ISBLANK(M2391),"",IF(ISERROR(VLOOKUP(M2391,MapTable!$A:$A,1,0)),"맵없음",""))</f>
        <v/>
      </c>
      <c r="O2391">
        <f t="shared" si="270"/>
        <v>25</v>
      </c>
      <c r="Q2391">
        <f t="shared" si="271"/>
        <v>25</v>
      </c>
      <c r="R2391" t="b">
        <f t="shared" ca="1" si="272"/>
        <v>0</v>
      </c>
      <c r="T2391" t="b">
        <f t="shared" ca="1" si="273"/>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276"/>
        <v>0.2</v>
      </c>
      <c r="AJ2391">
        <f t="shared" si="274"/>
        <v>1</v>
      </c>
      <c r="AK2391">
        <f t="shared" si="275"/>
        <v>1</v>
      </c>
      <c r="AL2391">
        <f t="shared" si="269"/>
        <v>10</v>
      </c>
    </row>
    <row r="2392" spans="1:38" hidden="1" x14ac:dyDescent="0.3">
      <c r="A2392">
        <v>26</v>
      </c>
      <c r="B2392">
        <v>1</v>
      </c>
      <c r="C2392">
        <f>IF(OR($L2392=TRUE,$A2392=0,MOD($A2392,ChapterTable!$R$20)&lt;&gt;0),
MAX(0,INT(($B2392+ChapterTable!$P$26+VLOOKUP(SUBSTITUTE(C$1,"성장단계","")&amp;"단계오프셋",ChapterTable!$R:$S,2,0))/ChapterTable!$P$23)),
MAX(0,INT(($B2392+ChapterTable!$R$26+VLOOKUP(SUBSTITUTE(C$1,"성장단계","")&amp;"보스단계오프셋",ChapterTable!$R:$S,2,0))/ChapterTable!$R$23)))</f>
        <v>0</v>
      </c>
      <c r="D2392">
        <f>IF(OR($L2392=TRUE,$A2392=0,MOD($A2392,ChapterTable!$R$20)&lt;&gt;0),
MAX(0,INT(($B2392+ChapterTable!$P$26+VLOOKUP(SUBSTITUTE(D$1,"성장단계","")&amp;"단계오프셋",ChapterTable!$R:$S,2,0))/ChapterTable!$P$23)),
MAX(0,INT(($B2392+ChapterTable!$R$26+VLOOKUP(SUBSTITUTE(D$1,"성장단계","")&amp;"보스단계오프셋",ChapterTable!$R:$S,2,0))/ChapterTable!$R$23)))</f>
        <v>0</v>
      </c>
      <c r="E2392" s="1">
        <f ca="1">IF(AND($A2392=0,$B2392=1),
    VLOOKUP(1,ChapterTable!$1:$1048576,MATCH("최종"&amp;SUBSTITUTE(SUBSTITUTE(E$1,"standard",""),"|Float",""),ChapterTable!$1:$1,0),0)*ChapterTable!$P$17,
  IF(AND($A2392=0,$B2392=0),
    E2393,
  IF($B2392=0,
    VLOOKUP($A2392,ChapterTable!$1:$1048576,MATCH("최종"&amp;SUBSTITUTE(SUBSTITUTE(E$1,"standard",""),"|Float",""),ChapterTable!$1:$1,0),0),
  IF($B2392=1,
    IF($L2392=FALSE,
      VLOOKUP($A2392,ChapterTable!$1:$1048576,MATCH("최종"&amp;SUBSTITUTE(SUBSTITUTE(E$1,"standard",""),"|Float",""),ChapterTable!$1:$1,0),0),
      VLOOKUP($A2392-ChapterTable!$P$11,ChapterTable!$1:$1048576,MATCH("최종"&amp;SUBSTITUTE(SUBSTITUTE(E$1,"standard",""),"|Float",""),ChapterTable!$1:$1,0),0)*ChapterTable!$P$14
    ),
  OFFSET(E2392,-$B2392+IF($L2392,1,0),0)*IF($B2392&gt;OFFSET($B2392,1,0),ChapterTable!$R$17,1)*
    (VLOOKUP(SUBSTITUTE(SUBSTITUTE(E$1,"standard",""),"|Float","")&amp;IF(OR($L2392=TRUE,$A2392=0,MOD($A2392,ChapterTable!$R$20)&lt;&gt;0),"","보스")&amp;"인게임누적곱배수",ChapterTable!$R:$S,2,0)^C2392
    +VLOOKUP(SUBSTITUTE(SUBSTITUTE(E$1,"standard",""),"|Float","")&amp;IF(OR($L2392=TRUE,$A2392=0,MOD($A2392,ChapterTable!$R$20)&lt;&gt;0),"","보스")&amp;"인게임누적합배수",ChapterTable!$R:$S,2,0)*C2392)
  )
  )
  )
)</f>
        <v>2323107.4830518961</v>
      </c>
      <c r="F2392" s="1">
        <f ca="1">IF(AND($A2392=0,$B2392=1),
    VLOOKUP(1,ChapterTable!$1:$1048576,MATCH("최종"&amp;SUBSTITUTE(SUBSTITUTE(F$1,"standard",""),"|Float",""),ChapterTable!$1:$1,0),0)*ChapterTable!$P$17,
  IF(AND($A2392=0,$B2392=0),
    F2393,
  IF($B2392=0,
    VLOOKUP($A2392,ChapterTable!$1:$1048576,MATCH("최종"&amp;SUBSTITUTE(SUBSTITUTE(F$1,"standard",""),"|Float",""),ChapterTable!$1:$1,0),0),
  IF($B2392=1,
    IF($L2392=FALSE,
      VLOOKUP($A2392,ChapterTable!$1:$1048576,MATCH("최종"&amp;SUBSTITUTE(SUBSTITUTE(F$1,"standard",""),"|Float",""),ChapterTable!$1:$1,0),0),
      VLOOKUP($A2392-ChapterTable!$P$11,ChapterTable!$1:$1048576,MATCH("최종"&amp;SUBSTITUTE(SUBSTITUTE(F$1,"standard",""),"|Float",""),ChapterTable!$1:$1,0),0)*ChapterTable!$P$14
    ),
  OFFSET(F2392,-$B2392+IF($L2392,1,0),0)*
    (VLOOKUP(SUBSTITUTE(SUBSTITUTE(F$1,"standard",""),"|Float","")&amp;IF(OR($L2392=TRUE,$A2392=0,MOD($A2392,ChapterTable!$R$20)&lt;&gt;0),"","보스")&amp;"인게임누적곱배수",ChapterTable!$R:$S,2,0)^D2392
    +VLOOKUP(SUBSTITUTE(SUBSTITUTE(F$1,"standard",""),"|Float","")&amp;IF(OR($L2392=TRUE,$A2392=0,MOD($A2392,ChapterTable!$R$20)&lt;&gt;0),"","보스")&amp;"인게임누적합배수",ChapterTable!$R:$S,2,0)*D2392)
  )
  )
  )
)</f>
        <v>967961.45127162326</v>
      </c>
      <c r="G2392" t="s">
        <v>715</v>
      </c>
      <c r="J2392" t="str">
        <f>IF(ISBLANK(I2392),"",
IFERROR(VLOOKUP(I2392,[1]StringTable!$1:$1048576,MATCH("kor|String",[1]StringTable!$1:$1,0),0),
"스트링없음"))</f>
        <v/>
      </c>
      <c r="L2392" t="b">
        <v>1</v>
      </c>
      <c r="N2392" t="str">
        <f>IF(ISBLANK(M2392),"",IF(ISERROR(VLOOKUP(M2392,MapTable!$A:$A,1,0)),"맵없음",""))</f>
        <v/>
      </c>
      <c r="O2392">
        <f t="shared" si="270"/>
        <v>1</v>
      </c>
      <c r="Q2392">
        <f t="shared" si="271"/>
        <v>1</v>
      </c>
      <c r="R2392" t="b">
        <f t="shared" ca="1" si="272"/>
        <v>1</v>
      </c>
      <c r="T2392" t="b">
        <f t="shared" ca="1" si="273"/>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276"/>
        <v>1</v>
      </c>
      <c r="AJ2392">
        <f t="shared" si="274"/>
        <v>1</v>
      </c>
      <c r="AK2392">
        <f t="shared" si="275"/>
        <v>1</v>
      </c>
      <c r="AL2392">
        <f t="shared" si="269"/>
        <v>11</v>
      </c>
    </row>
    <row r="2393" spans="1:38" hidden="1" x14ac:dyDescent="0.3">
      <c r="A2393">
        <v>26</v>
      </c>
      <c r="B2393">
        <v>2</v>
      </c>
      <c r="C2393">
        <f>IF(OR($L2393=TRUE,$A2393=0,MOD($A2393,ChapterTable!$R$20)&lt;&gt;0),
MAX(0,INT(($B2393+ChapterTable!$P$26+VLOOKUP(SUBSTITUTE(C$1,"성장단계","")&amp;"단계오프셋",ChapterTable!$R:$S,2,0))/ChapterTable!$P$23)),
MAX(0,INT(($B2393+ChapterTable!$R$26+VLOOKUP(SUBSTITUTE(C$1,"성장단계","")&amp;"보스단계오프셋",ChapterTable!$R:$S,2,0))/ChapterTable!$R$23)))</f>
        <v>0</v>
      </c>
      <c r="D2393">
        <f>IF(OR($L2393=TRUE,$A2393=0,MOD($A2393,ChapterTable!$R$20)&lt;&gt;0),
MAX(0,INT(($B2393+ChapterTable!$P$26+VLOOKUP(SUBSTITUTE(D$1,"성장단계","")&amp;"단계오프셋",ChapterTable!$R:$S,2,0))/ChapterTable!$P$23)),
MAX(0,INT(($B2393+ChapterTable!$R$26+VLOOKUP(SUBSTITUTE(D$1,"성장단계","")&amp;"보스단계오프셋",ChapterTable!$R:$S,2,0))/ChapterTable!$R$23)))</f>
        <v>0</v>
      </c>
      <c r="E2393" s="1">
        <f ca="1">IF(AND($A2393=0,$B2393=1),
    VLOOKUP(1,ChapterTable!$1:$1048576,MATCH("최종"&amp;SUBSTITUTE(SUBSTITUTE(E$1,"standard",""),"|Float",""),ChapterTable!$1:$1,0),0)*ChapterTable!$P$17,
  IF(AND($A2393=0,$B2393=0),
    E2394,
  IF($B2393=0,
    VLOOKUP($A2393,ChapterTable!$1:$1048576,MATCH("최종"&amp;SUBSTITUTE(SUBSTITUTE(E$1,"standard",""),"|Float",""),ChapterTable!$1:$1,0),0),
  IF($B2393=1,
    IF($L2393=FALSE,
      VLOOKUP($A2393,ChapterTable!$1:$1048576,MATCH("최종"&amp;SUBSTITUTE(SUBSTITUTE(E$1,"standard",""),"|Float",""),ChapterTable!$1:$1,0),0),
      VLOOKUP($A2393-ChapterTable!$P$11,ChapterTable!$1:$1048576,MATCH("최종"&amp;SUBSTITUTE(SUBSTITUTE(E$1,"standard",""),"|Float",""),ChapterTable!$1:$1,0),0)*ChapterTable!$P$14
    ),
  OFFSET(E2393,-$B2393+IF($L2393,1,0),0)*IF($B2393&gt;OFFSET($B2393,1,0),ChapterTable!$R$17,1)*
    (VLOOKUP(SUBSTITUTE(SUBSTITUTE(E$1,"standard",""),"|Float","")&amp;IF(OR($L2393=TRUE,$A2393=0,MOD($A2393,ChapterTable!$R$20)&lt;&gt;0),"","보스")&amp;"인게임누적곱배수",ChapterTable!$R:$S,2,0)^C2393
    +VLOOKUP(SUBSTITUTE(SUBSTITUTE(E$1,"standard",""),"|Float","")&amp;IF(OR($L2393=TRUE,$A2393=0,MOD($A2393,ChapterTable!$R$20)&lt;&gt;0),"","보스")&amp;"인게임누적합배수",ChapterTable!$R:$S,2,0)*C2393)
  )
  )
  )
)</f>
        <v>2323107.4830518961</v>
      </c>
      <c r="F2393" s="1">
        <f ca="1">IF(AND($A2393=0,$B2393=1),
    VLOOKUP(1,ChapterTable!$1:$1048576,MATCH("최종"&amp;SUBSTITUTE(SUBSTITUTE(F$1,"standard",""),"|Float",""),ChapterTable!$1:$1,0),0)*ChapterTable!$P$17,
  IF(AND($A2393=0,$B2393=0),
    F2394,
  IF($B2393=0,
    VLOOKUP($A2393,ChapterTable!$1:$1048576,MATCH("최종"&amp;SUBSTITUTE(SUBSTITUTE(F$1,"standard",""),"|Float",""),ChapterTable!$1:$1,0),0),
  IF($B2393=1,
    IF($L2393=FALSE,
      VLOOKUP($A2393,ChapterTable!$1:$1048576,MATCH("최종"&amp;SUBSTITUTE(SUBSTITUTE(F$1,"standard",""),"|Float",""),ChapterTable!$1:$1,0),0),
      VLOOKUP($A2393-ChapterTable!$P$11,ChapterTable!$1:$1048576,MATCH("최종"&amp;SUBSTITUTE(SUBSTITUTE(F$1,"standard",""),"|Float",""),ChapterTable!$1:$1,0),0)*ChapterTable!$P$14
    ),
  OFFSET(F2393,-$B2393+IF($L2393,1,0),0)*
    (VLOOKUP(SUBSTITUTE(SUBSTITUTE(F$1,"standard",""),"|Float","")&amp;IF(OR($L2393=TRUE,$A2393=0,MOD($A2393,ChapterTable!$R$20)&lt;&gt;0),"","보스")&amp;"인게임누적곱배수",ChapterTable!$R:$S,2,0)^D2393
    +VLOOKUP(SUBSTITUTE(SUBSTITUTE(F$1,"standard",""),"|Float","")&amp;IF(OR($L2393=TRUE,$A2393=0,MOD($A2393,ChapterTable!$R$20)&lt;&gt;0),"","보스")&amp;"인게임누적합배수",ChapterTable!$R:$S,2,0)*D2393)
  )
  )
  )
)</f>
        <v>967961.45127162326</v>
      </c>
      <c r="G2393" t="s">
        <v>715</v>
      </c>
      <c r="J2393" t="str">
        <f>IF(ISBLANK(I2393),"",
IFERROR(VLOOKUP(I2393,[1]StringTable!$1:$1048576,MATCH("kor|String",[1]StringTable!$1:$1,0),0),
"스트링없음"))</f>
        <v/>
      </c>
      <c r="L2393" t="b">
        <v>1</v>
      </c>
      <c r="N2393" t="str">
        <f>IF(ISBLANK(M2393),"",IF(ISERROR(VLOOKUP(M2393,MapTable!$A:$A,1,0)),"맵없음",""))</f>
        <v/>
      </c>
      <c r="O2393">
        <f t="shared" si="270"/>
        <v>1</v>
      </c>
      <c r="Q2393">
        <f t="shared" si="271"/>
        <v>1</v>
      </c>
      <c r="R2393" t="b">
        <f t="shared" ca="1" si="272"/>
        <v>1</v>
      </c>
      <c r="T2393" t="b">
        <f t="shared" ca="1" si="273"/>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276"/>
        <v>1</v>
      </c>
      <c r="AJ2393">
        <f t="shared" si="274"/>
        <v>1</v>
      </c>
      <c r="AK2393">
        <f t="shared" si="275"/>
        <v>1</v>
      </c>
      <c r="AL2393">
        <f t="shared" si="269"/>
        <v>11</v>
      </c>
    </row>
    <row r="2394" spans="1:38" hidden="1" x14ac:dyDescent="0.3">
      <c r="A2394">
        <v>26</v>
      </c>
      <c r="B2394">
        <v>3</v>
      </c>
      <c r="C2394">
        <f>IF(OR($L2394=TRUE,$A2394=0,MOD($A2394,ChapterTable!$R$20)&lt;&gt;0),
MAX(0,INT(($B2394+ChapterTable!$P$26+VLOOKUP(SUBSTITUTE(C$1,"성장단계","")&amp;"단계오프셋",ChapterTable!$R:$S,2,0))/ChapterTable!$P$23)),
MAX(0,INT(($B2394+ChapterTable!$R$26+VLOOKUP(SUBSTITUTE(C$1,"성장단계","")&amp;"보스단계오프셋",ChapterTable!$R:$S,2,0))/ChapterTable!$R$23)))</f>
        <v>0</v>
      </c>
      <c r="D2394">
        <f>IF(OR($L2394=TRUE,$A2394=0,MOD($A2394,ChapterTable!$R$20)&lt;&gt;0),
MAX(0,INT(($B2394+ChapterTable!$P$26+VLOOKUP(SUBSTITUTE(D$1,"성장단계","")&amp;"단계오프셋",ChapterTable!$R:$S,2,0))/ChapterTable!$P$23)),
MAX(0,INT(($B2394+ChapterTable!$R$26+VLOOKUP(SUBSTITUTE(D$1,"성장단계","")&amp;"보스단계오프셋",ChapterTable!$R:$S,2,0))/ChapterTable!$R$23)))</f>
        <v>0</v>
      </c>
      <c r="E2394" s="1">
        <f ca="1">IF(AND($A2394=0,$B2394=1),
    VLOOKUP(1,ChapterTable!$1:$1048576,MATCH("최종"&amp;SUBSTITUTE(SUBSTITUTE(E$1,"standard",""),"|Float",""),ChapterTable!$1:$1,0),0)*ChapterTable!$P$17,
  IF(AND($A2394=0,$B2394=0),
    E2395,
  IF($B2394=0,
    VLOOKUP($A2394,ChapterTable!$1:$1048576,MATCH("최종"&amp;SUBSTITUTE(SUBSTITUTE(E$1,"standard",""),"|Float",""),ChapterTable!$1:$1,0),0),
  IF($B2394=1,
    IF($L2394=FALSE,
      VLOOKUP($A2394,ChapterTable!$1:$1048576,MATCH("최종"&amp;SUBSTITUTE(SUBSTITUTE(E$1,"standard",""),"|Float",""),ChapterTable!$1:$1,0),0),
      VLOOKUP($A2394-ChapterTable!$P$11,ChapterTable!$1:$1048576,MATCH("최종"&amp;SUBSTITUTE(SUBSTITUTE(E$1,"standard",""),"|Float",""),ChapterTable!$1:$1,0),0)*ChapterTable!$P$14
    ),
  OFFSET(E2394,-$B2394+IF($L2394,1,0),0)*IF($B2394&gt;OFFSET($B2394,1,0),ChapterTable!$R$17,1)*
    (VLOOKUP(SUBSTITUTE(SUBSTITUTE(E$1,"standard",""),"|Float","")&amp;IF(OR($L2394=TRUE,$A2394=0,MOD($A2394,ChapterTable!$R$20)&lt;&gt;0),"","보스")&amp;"인게임누적곱배수",ChapterTable!$R:$S,2,0)^C2394
    +VLOOKUP(SUBSTITUTE(SUBSTITUTE(E$1,"standard",""),"|Float","")&amp;IF(OR($L2394=TRUE,$A2394=0,MOD($A2394,ChapterTable!$R$20)&lt;&gt;0),"","보스")&amp;"인게임누적합배수",ChapterTable!$R:$S,2,0)*C2394)
  )
  )
  )
)</f>
        <v>2323107.4830518961</v>
      </c>
      <c r="F2394" s="1">
        <f ca="1">IF(AND($A2394=0,$B2394=1),
    VLOOKUP(1,ChapterTable!$1:$1048576,MATCH("최종"&amp;SUBSTITUTE(SUBSTITUTE(F$1,"standard",""),"|Float",""),ChapterTable!$1:$1,0),0)*ChapterTable!$P$17,
  IF(AND($A2394=0,$B2394=0),
    F2395,
  IF($B2394=0,
    VLOOKUP($A2394,ChapterTable!$1:$1048576,MATCH("최종"&amp;SUBSTITUTE(SUBSTITUTE(F$1,"standard",""),"|Float",""),ChapterTable!$1:$1,0),0),
  IF($B2394=1,
    IF($L2394=FALSE,
      VLOOKUP($A2394,ChapterTable!$1:$1048576,MATCH("최종"&amp;SUBSTITUTE(SUBSTITUTE(F$1,"standard",""),"|Float",""),ChapterTable!$1:$1,0),0),
      VLOOKUP($A2394-ChapterTable!$P$11,ChapterTable!$1:$1048576,MATCH("최종"&amp;SUBSTITUTE(SUBSTITUTE(F$1,"standard",""),"|Float",""),ChapterTable!$1:$1,0),0)*ChapterTable!$P$14
    ),
  OFFSET(F2394,-$B2394+IF($L2394,1,0),0)*
    (VLOOKUP(SUBSTITUTE(SUBSTITUTE(F$1,"standard",""),"|Float","")&amp;IF(OR($L2394=TRUE,$A2394=0,MOD($A2394,ChapterTable!$R$20)&lt;&gt;0),"","보스")&amp;"인게임누적곱배수",ChapterTable!$R:$S,2,0)^D2394
    +VLOOKUP(SUBSTITUTE(SUBSTITUTE(F$1,"standard",""),"|Float","")&amp;IF(OR($L2394=TRUE,$A2394=0,MOD($A2394,ChapterTable!$R$20)&lt;&gt;0),"","보스")&amp;"인게임누적합배수",ChapterTable!$R:$S,2,0)*D2394)
  )
  )
  )
)</f>
        <v>967961.45127162326</v>
      </c>
      <c r="G2394" t="s">
        <v>715</v>
      </c>
      <c r="J2394" t="str">
        <f>IF(ISBLANK(I2394),"",
IFERROR(VLOOKUP(I2394,[1]StringTable!$1:$1048576,MATCH("kor|String",[1]StringTable!$1:$1,0),0),
"스트링없음"))</f>
        <v/>
      </c>
      <c r="L2394" t="b">
        <v>1</v>
      </c>
      <c r="N2394" t="str">
        <f>IF(ISBLANK(M2394),"",IF(ISERROR(VLOOKUP(M2394,MapTable!$A:$A,1,0)),"맵없음",""))</f>
        <v/>
      </c>
      <c r="O2394">
        <f t="shared" si="270"/>
        <v>1</v>
      </c>
      <c r="Q2394">
        <f t="shared" si="271"/>
        <v>1</v>
      </c>
      <c r="R2394" t="b">
        <f t="shared" ca="1" si="272"/>
        <v>1</v>
      </c>
      <c r="T2394" t="b">
        <f t="shared" ca="1" si="273"/>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276"/>
        <v>1</v>
      </c>
      <c r="AJ2394">
        <f t="shared" si="274"/>
        <v>1</v>
      </c>
      <c r="AK2394">
        <f t="shared" si="275"/>
        <v>1</v>
      </c>
      <c r="AL2394">
        <f t="shared" si="269"/>
        <v>11</v>
      </c>
    </row>
    <row r="2395" spans="1:38" hidden="1" x14ac:dyDescent="0.3">
      <c r="A2395">
        <v>26</v>
      </c>
      <c r="B2395">
        <v>4</v>
      </c>
      <c r="C2395">
        <f>IF(OR($L2395=TRUE,$A2395=0,MOD($A2395,ChapterTable!$R$20)&lt;&gt;0),
MAX(0,INT(($B2395+ChapterTable!$P$26+VLOOKUP(SUBSTITUTE(C$1,"성장단계","")&amp;"단계오프셋",ChapterTable!$R:$S,2,0))/ChapterTable!$P$23)),
MAX(0,INT(($B2395+ChapterTable!$R$26+VLOOKUP(SUBSTITUTE(C$1,"성장단계","")&amp;"보스단계오프셋",ChapterTable!$R:$S,2,0))/ChapterTable!$R$23)))</f>
        <v>0</v>
      </c>
      <c r="D2395">
        <f>IF(OR($L2395=TRUE,$A2395=0,MOD($A2395,ChapterTable!$R$20)&lt;&gt;0),
MAX(0,INT(($B2395+ChapterTable!$P$26+VLOOKUP(SUBSTITUTE(D$1,"성장단계","")&amp;"단계오프셋",ChapterTable!$R:$S,2,0))/ChapterTable!$P$23)),
MAX(0,INT(($B2395+ChapterTable!$R$26+VLOOKUP(SUBSTITUTE(D$1,"성장단계","")&amp;"보스단계오프셋",ChapterTable!$R:$S,2,0))/ChapterTable!$R$23)))</f>
        <v>0</v>
      </c>
      <c r="E2395" s="1">
        <f ca="1">IF(AND($A2395=0,$B2395=1),
    VLOOKUP(1,ChapterTable!$1:$1048576,MATCH("최종"&amp;SUBSTITUTE(SUBSTITUTE(E$1,"standard",""),"|Float",""),ChapterTable!$1:$1,0),0)*ChapterTable!$P$17,
  IF(AND($A2395=0,$B2395=0),
    E2396,
  IF($B2395=0,
    VLOOKUP($A2395,ChapterTable!$1:$1048576,MATCH("최종"&amp;SUBSTITUTE(SUBSTITUTE(E$1,"standard",""),"|Float",""),ChapterTable!$1:$1,0),0),
  IF($B2395=1,
    IF($L2395=FALSE,
      VLOOKUP($A2395,ChapterTable!$1:$1048576,MATCH("최종"&amp;SUBSTITUTE(SUBSTITUTE(E$1,"standard",""),"|Float",""),ChapterTable!$1:$1,0),0),
      VLOOKUP($A2395-ChapterTable!$P$11,ChapterTable!$1:$1048576,MATCH("최종"&amp;SUBSTITUTE(SUBSTITUTE(E$1,"standard",""),"|Float",""),ChapterTable!$1:$1,0),0)*ChapterTable!$P$14
    ),
  OFFSET(E2395,-$B2395+IF($L2395,1,0),0)*IF($B2395&gt;OFFSET($B2395,1,0),ChapterTable!$R$17,1)*
    (VLOOKUP(SUBSTITUTE(SUBSTITUTE(E$1,"standard",""),"|Float","")&amp;IF(OR($L2395=TRUE,$A2395=0,MOD($A2395,ChapterTable!$R$20)&lt;&gt;0),"","보스")&amp;"인게임누적곱배수",ChapterTable!$R:$S,2,0)^C2395
    +VLOOKUP(SUBSTITUTE(SUBSTITUTE(E$1,"standard",""),"|Float","")&amp;IF(OR($L2395=TRUE,$A2395=0,MOD($A2395,ChapterTable!$R$20)&lt;&gt;0),"","보스")&amp;"인게임누적합배수",ChapterTable!$R:$S,2,0)*C2395)
  )
  )
  )
)</f>
        <v>2323107.4830518961</v>
      </c>
      <c r="F2395" s="1">
        <f ca="1">IF(AND($A2395=0,$B2395=1),
    VLOOKUP(1,ChapterTable!$1:$1048576,MATCH("최종"&amp;SUBSTITUTE(SUBSTITUTE(F$1,"standard",""),"|Float",""),ChapterTable!$1:$1,0),0)*ChapterTable!$P$17,
  IF(AND($A2395=0,$B2395=0),
    F2396,
  IF($B2395=0,
    VLOOKUP($A2395,ChapterTable!$1:$1048576,MATCH("최종"&amp;SUBSTITUTE(SUBSTITUTE(F$1,"standard",""),"|Float",""),ChapterTable!$1:$1,0),0),
  IF($B2395=1,
    IF($L2395=FALSE,
      VLOOKUP($A2395,ChapterTable!$1:$1048576,MATCH("최종"&amp;SUBSTITUTE(SUBSTITUTE(F$1,"standard",""),"|Float",""),ChapterTable!$1:$1,0),0),
      VLOOKUP($A2395-ChapterTable!$P$11,ChapterTable!$1:$1048576,MATCH("최종"&amp;SUBSTITUTE(SUBSTITUTE(F$1,"standard",""),"|Float",""),ChapterTable!$1:$1,0),0)*ChapterTable!$P$14
    ),
  OFFSET(F2395,-$B2395+IF($L2395,1,0),0)*
    (VLOOKUP(SUBSTITUTE(SUBSTITUTE(F$1,"standard",""),"|Float","")&amp;IF(OR($L2395=TRUE,$A2395=0,MOD($A2395,ChapterTable!$R$20)&lt;&gt;0),"","보스")&amp;"인게임누적곱배수",ChapterTable!$R:$S,2,0)^D2395
    +VLOOKUP(SUBSTITUTE(SUBSTITUTE(F$1,"standard",""),"|Float","")&amp;IF(OR($L2395=TRUE,$A2395=0,MOD($A2395,ChapterTable!$R$20)&lt;&gt;0),"","보스")&amp;"인게임누적합배수",ChapterTable!$R:$S,2,0)*D2395)
  )
  )
  )
)</f>
        <v>967961.45127162326</v>
      </c>
      <c r="G2395" t="s">
        <v>715</v>
      </c>
      <c r="J2395" t="str">
        <f>IF(ISBLANK(I2395),"",
IFERROR(VLOOKUP(I2395,[1]StringTable!$1:$1048576,MATCH("kor|String",[1]StringTable!$1:$1,0),0),
"스트링없음"))</f>
        <v/>
      </c>
      <c r="L2395" t="b">
        <v>1</v>
      </c>
      <c r="N2395" t="str">
        <f>IF(ISBLANK(M2395),"",IF(ISERROR(VLOOKUP(M2395,MapTable!$A:$A,1,0)),"맵없음",""))</f>
        <v/>
      </c>
      <c r="O2395">
        <f t="shared" si="270"/>
        <v>1</v>
      </c>
      <c r="Q2395">
        <f t="shared" si="271"/>
        <v>1</v>
      </c>
      <c r="R2395" t="b">
        <f t="shared" ca="1" si="272"/>
        <v>1</v>
      </c>
      <c r="T2395" t="b">
        <f t="shared" ca="1" si="273"/>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276"/>
        <v>1</v>
      </c>
      <c r="AJ2395">
        <f t="shared" si="274"/>
        <v>1</v>
      </c>
      <c r="AK2395">
        <f t="shared" si="275"/>
        <v>1</v>
      </c>
      <c r="AL2395">
        <f t="shared" si="269"/>
        <v>11</v>
      </c>
    </row>
    <row r="2396" spans="1:38" hidden="1" x14ac:dyDescent="0.3">
      <c r="A2396">
        <v>26</v>
      </c>
      <c r="B2396">
        <v>5</v>
      </c>
      <c r="C2396">
        <f>IF(OR($L2396=TRUE,$A2396=0,MOD($A2396,ChapterTable!$R$20)&lt;&gt;0),
MAX(0,INT(($B2396+ChapterTable!$P$26+VLOOKUP(SUBSTITUTE(C$1,"성장단계","")&amp;"단계오프셋",ChapterTable!$R:$S,2,0))/ChapterTable!$P$23)),
MAX(0,INT(($B2396+ChapterTable!$R$26+VLOOKUP(SUBSTITUTE(C$1,"성장단계","")&amp;"보스단계오프셋",ChapterTable!$R:$S,2,0))/ChapterTable!$R$23)))</f>
        <v>0</v>
      </c>
      <c r="D2396">
        <f>IF(OR($L2396=TRUE,$A2396=0,MOD($A2396,ChapterTable!$R$20)&lt;&gt;0),
MAX(0,INT(($B2396+ChapterTable!$P$26+VLOOKUP(SUBSTITUTE(D$1,"성장단계","")&amp;"단계오프셋",ChapterTable!$R:$S,2,0))/ChapterTable!$P$23)),
MAX(0,INT(($B2396+ChapterTable!$R$26+VLOOKUP(SUBSTITUTE(D$1,"성장단계","")&amp;"보스단계오프셋",ChapterTable!$R:$S,2,0))/ChapterTable!$R$23)))</f>
        <v>0</v>
      </c>
      <c r="E2396" s="1">
        <f ca="1">IF(AND($A2396=0,$B2396=1),
    VLOOKUP(1,ChapterTable!$1:$1048576,MATCH("최종"&amp;SUBSTITUTE(SUBSTITUTE(E$1,"standard",""),"|Float",""),ChapterTable!$1:$1,0),0)*ChapterTable!$P$17,
  IF(AND($A2396=0,$B2396=0),
    E2397,
  IF($B2396=0,
    VLOOKUP($A2396,ChapterTable!$1:$1048576,MATCH("최종"&amp;SUBSTITUTE(SUBSTITUTE(E$1,"standard",""),"|Float",""),ChapterTable!$1:$1,0),0),
  IF($B2396=1,
    IF($L2396=FALSE,
      VLOOKUP($A2396,ChapterTable!$1:$1048576,MATCH("최종"&amp;SUBSTITUTE(SUBSTITUTE(E$1,"standard",""),"|Float",""),ChapterTable!$1:$1,0),0),
      VLOOKUP($A2396-ChapterTable!$P$11,ChapterTable!$1:$1048576,MATCH("최종"&amp;SUBSTITUTE(SUBSTITUTE(E$1,"standard",""),"|Float",""),ChapterTable!$1:$1,0),0)*ChapterTable!$P$14
    ),
  OFFSET(E2396,-$B2396+IF($L2396,1,0),0)*IF($B2396&gt;OFFSET($B2396,1,0),ChapterTable!$R$17,1)*
    (VLOOKUP(SUBSTITUTE(SUBSTITUTE(E$1,"standard",""),"|Float","")&amp;IF(OR($L2396=TRUE,$A2396=0,MOD($A2396,ChapterTable!$R$20)&lt;&gt;0),"","보스")&amp;"인게임누적곱배수",ChapterTable!$R:$S,2,0)^C2396
    +VLOOKUP(SUBSTITUTE(SUBSTITUTE(E$1,"standard",""),"|Float","")&amp;IF(OR($L2396=TRUE,$A2396=0,MOD($A2396,ChapterTable!$R$20)&lt;&gt;0),"","보스")&amp;"인게임누적합배수",ChapterTable!$R:$S,2,0)*C2396)
  )
  )
  )
)</f>
        <v>2323107.4830518961</v>
      </c>
      <c r="F2396" s="1">
        <f ca="1">IF(AND($A2396=0,$B2396=1),
    VLOOKUP(1,ChapterTable!$1:$1048576,MATCH("최종"&amp;SUBSTITUTE(SUBSTITUTE(F$1,"standard",""),"|Float",""),ChapterTable!$1:$1,0),0)*ChapterTable!$P$17,
  IF(AND($A2396=0,$B2396=0),
    F2397,
  IF($B2396=0,
    VLOOKUP($A2396,ChapterTable!$1:$1048576,MATCH("최종"&amp;SUBSTITUTE(SUBSTITUTE(F$1,"standard",""),"|Float",""),ChapterTable!$1:$1,0),0),
  IF($B2396=1,
    IF($L2396=FALSE,
      VLOOKUP($A2396,ChapterTable!$1:$1048576,MATCH("최종"&amp;SUBSTITUTE(SUBSTITUTE(F$1,"standard",""),"|Float",""),ChapterTable!$1:$1,0),0),
      VLOOKUP($A2396-ChapterTable!$P$11,ChapterTable!$1:$1048576,MATCH("최종"&amp;SUBSTITUTE(SUBSTITUTE(F$1,"standard",""),"|Float",""),ChapterTable!$1:$1,0),0)*ChapterTable!$P$14
    ),
  OFFSET(F2396,-$B2396+IF($L2396,1,0),0)*
    (VLOOKUP(SUBSTITUTE(SUBSTITUTE(F$1,"standard",""),"|Float","")&amp;IF(OR($L2396=TRUE,$A2396=0,MOD($A2396,ChapterTable!$R$20)&lt;&gt;0),"","보스")&amp;"인게임누적곱배수",ChapterTable!$R:$S,2,0)^D2396
    +VLOOKUP(SUBSTITUTE(SUBSTITUTE(F$1,"standard",""),"|Float","")&amp;IF(OR($L2396=TRUE,$A2396=0,MOD($A2396,ChapterTable!$R$20)&lt;&gt;0),"","보스")&amp;"인게임누적합배수",ChapterTable!$R:$S,2,0)*D2396)
  )
  )
  )
)</f>
        <v>967961.45127162326</v>
      </c>
      <c r="G2396" t="s">
        <v>715</v>
      </c>
      <c r="J2396" t="str">
        <f>IF(ISBLANK(I2396),"",
IFERROR(VLOOKUP(I2396,[1]StringTable!$1:$1048576,MATCH("kor|String",[1]StringTable!$1:$1,0),0),
"스트링없음"))</f>
        <v/>
      </c>
      <c r="L2396" t="b">
        <v>1</v>
      </c>
      <c r="N2396" t="str">
        <f>IF(ISBLANK(M2396),"",IF(ISERROR(VLOOKUP(M2396,MapTable!$A:$A,1,0)),"맵없음",""))</f>
        <v/>
      </c>
      <c r="O2396">
        <f t="shared" si="270"/>
        <v>11</v>
      </c>
      <c r="Q2396">
        <f t="shared" si="271"/>
        <v>11</v>
      </c>
      <c r="R2396" t="b">
        <f t="shared" ca="1" si="272"/>
        <v>1</v>
      </c>
      <c r="T2396" t="b">
        <f t="shared" ca="1" si="273"/>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276"/>
        <v>1</v>
      </c>
      <c r="AJ2396">
        <f t="shared" si="274"/>
        <v>1</v>
      </c>
      <c r="AK2396">
        <f t="shared" si="275"/>
        <v>1</v>
      </c>
      <c r="AL2396">
        <f t="shared" si="269"/>
        <v>11</v>
      </c>
    </row>
    <row r="2397" spans="1:38" hidden="1" x14ac:dyDescent="0.3">
      <c r="A2397">
        <v>26</v>
      </c>
      <c r="B2397">
        <v>6</v>
      </c>
      <c r="C2397">
        <f>IF(OR($L2397=TRUE,$A2397=0,MOD($A2397,ChapterTable!$R$20)&lt;&gt;0),
MAX(0,INT(($B2397+ChapterTable!$P$26+VLOOKUP(SUBSTITUTE(C$1,"성장단계","")&amp;"단계오프셋",ChapterTable!$R:$S,2,0))/ChapterTable!$P$23)),
MAX(0,INT(($B2397+ChapterTable!$R$26+VLOOKUP(SUBSTITUTE(C$1,"성장단계","")&amp;"보스단계오프셋",ChapterTable!$R:$S,2,0))/ChapterTable!$R$23)))</f>
        <v>1</v>
      </c>
      <c r="D2397">
        <f>IF(OR($L2397=TRUE,$A2397=0,MOD($A2397,ChapterTable!$R$20)&lt;&gt;0),
MAX(0,INT(($B2397+ChapterTable!$P$26+VLOOKUP(SUBSTITUTE(D$1,"성장단계","")&amp;"단계오프셋",ChapterTable!$R:$S,2,0))/ChapterTable!$P$23)),
MAX(0,INT(($B2397+ChapterTable!$R$26+VLOOKUP(SUBSTITUTE(D$1,"성장단계","")&amp;"보스단계오프셋",ChapterTable!$R:$S,2,0))/ChapterTable!$R$23)))</f>
        <v>0</v>
      </c>
      <c r="E2397" s="1">
        <f ca="1">IF(AND($A2397=0,$B2397=1),
    VLOOKUP(1,ChapterTable!$1:$1048576,MATCH("최종"&amp;SUBSTITUTE(SUBSTITUTE(E$1,"standard",""),"|Float",""),ChapterTable!$1:$1,0),0)*ChapterTable!$P$17,
  IF(AND($A2397=0,$B2397=0),
    E2398,
  IF($B2397=0,
    VLOOKUP($A2397,ChapterTable!$1:$1048576,MATCH("최종"&amp;SUBSTITUTE(SUBSTITUTE(E$1,"standard",""),"|Float",""),ChapterTable!$1:$1,0),0),
  IF($B2397=1,
    IF($L2397=FALSE,
      VLOOKUP($A2397,ChapterTable!$1:$1048576,MATCH("최종"&amp;SUBSTITUTE(SUBSTITUTE(E$1,"standard",""),"|Float",""),ChapterTable!$1:$1,0),0),
      VLOOKUP($A2397-ChapterTable!$P$11,ChapterTable!$1:$1048576,MATCH("최종"&amp;SUBSTITUTE(SUBSTITUTE(E$1,"standard",""),"|Float",""),ChapterTable!$1:$1,0),0)*ChapterTable!$P$14
    ),
  OFFSET(E2397,-$B2397+IF($L2397,1,0),0)*IF($B2397&gt;OFFSET($B2397,1,0),ChapterTable!$R$17,1)*
    (VLOOKUP(SUBSTITUTE(SUBSTITUTE(E$1,"standard",""),"|Float","")&amp;IF(OR($L2397=TRUE,$A2397=0,MOD($A2397,ChapterTable!$R$20)&lt;&gt;0),"","보스")&amp;"인게임누적곱배수",ChapterTable!$R:$S,2,0)^C2397
    +VLOOKUP(SUBSTITUTE(SUBSTITUTE(E$1,"standard",""),"|Float","")&amp;IF(OR($L2397=TRUE,$A2397=0,MOD($A2397,ChapterTable!$R$20)&lt;&gt;0),"","보스")&amp;"인게임누적합배수",ChapterTable!$R:$S,2,0)*C2397)
  )
  )
  )
)</f>
        <v>2787728.9796622754</v>
      </c>
      <c r="F2397" s="1">
        <f ca="1">IF(AND($A2397=0,$B2397=1),
    VLOOKUP(1,ChapterTable!$1:$1048576,MATCH("최종"&amp;SUBSTITUTE(SUBSTITUTE(F$1,"standard",""),"|Float",""),ChapterTable!$1:$1,0),0)*ChapterTable!$P$17,
  IF(AND($A2397=0,$B2397=0),
    F2398,
  IF($B2397=0,
    VLOOKUP($A2397,ChapterTable!$1:$1048576,MATCH("최종"&amp;SUBSTITUTE(SUBSTITUTE(F$1,"standard",""),"|Float",""),ChapterTable!$1:$1,0),0),
  IF($B2397=1,
    IF($L2397=FALSE,
      VLOOKUP($A2397,ChapterTable!$1:$1048576,MATCH("최종"&amp;SUBSTITUTE(SUBSTITUTE(F$1,"standard",""),"|Float",""),ChapterTable!$1:$1,0),0),
      VLOOKUP($A2397-ChapterTable!$P$11,ChapterTable!$1:$1048576,MATCH("최종"&amp;SUBSTITUTE(SUBSTITUTE(F$1,"standard",""),"|Float",""),ChapterTable!$1:$1,0),0)*ChapterTable!$P$14
    ),
  OFFSET(F2397,-$B2397+IF($L2397,1,0),0)*
    (VLOOKUP(SUBSTITUTE(SUBSTITUTE(F$1,"standard",""),"|Float","")&amp;IF(OR($L2397=TRUE,$A2397=0,MOD($A2397,ChapterTable!$R$20)&lt;&gt;0),"","보스")&amp;"인게임누적곱배수",ChapterTable!$R:$S,2,0)^D2397
    +VLOOKUP(SUBSTITUTE(SUBSTITUTE(F$1,"standard",""),"|Float","")&amp;IF(OR($L2397=TRUE,$A2397=0,MOD($A2397,ChapterTable!$R$20)&lt;&gt;0),"","보스")&amp;"인게임누적합배수",ChapterTable!$R:$S,2,0)*D2397)
  )
  )
  )
)</f>
        <v>967961.45127162326</v>
      </c>
      <c r="G2397" t="s">
        <v>715</v>
      </c>
      <c r="J2397" t="str">
        <f>IF(ISBLANK(I2397),"",
IFERROR(VLOOKUP(I2397,[1]StringTable!$1:$1048576,MATCH("kor|String",[1]StringTable!$1:$1,0),0),
"스트링없음"))</f>
        <v/>
      </c>
      <c r="L2397" t="b">
        <v>1</v>
      </c>
      <c r="N2397" t="str">
        <f>IF(ISBLANK(M2397),"",IF(ISERROR(VLOOKUP(M2397,MapTable!$A:$A,1,0)),"맵없음",""))</f>
        <v/>
      </c>
      <c r="O2397">
        <f t="shared" si="270"/>
        <v>1</v>
      </c>
      <c r="Q2397">
        <f t="shared" si="271"/>
        <v>1</v>
      </c>
      <c r="R2397" t="b">
        <f t="shared" ca="1" si="272"/>
        <v>1</v>
      </c>
      <c r="T2397" t="b">
        <f t="shared" ca="1" si="273"/>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276"/>
        <v>1</v>
      </c>
      <c r="AJ2397">
        <f t="shared" si="274"/>
        <v>1</v>
      </c>
      <c r="AK2397">
        <f t="shared" si="275"/>
        <v>1</v>
      </c>
      <c r="AL2397">
        <f t="shared" si="269"/>
        <v>11</v>
      </c>
    </row>
    <row r="2398" spans="1:38" hidden="1" x14ac:dyDescent="0.3">
      <c r="A2398">
        <v>26</v>
      </c>
      <c r="B2398">
        <v>7</v>
      </c>
      <c r="C2398">
        <f>IF(OR($L2398=TRUE,$A2398=0,MOD($A2398,ChapterTable!$R$20)&lt;&gt;0),
MAX(0,INT(($B2398+ChapterTable!$P$26+VLOOKUP(SUBSTITUTE(C$1,"성장단계","")&amp;"단계오프셋",ChapterTable!$R:$S,2,0))/ChapterTable!$P$23)),
MAX(0,INT(($B2398+ChapterTable!$R$26+VLOOKUP(SUBSTITUTE(C$1,"성장단계","")&amp;"보스단계오프셋",ChapterTable!$R:$S,2,0))/ChapterTable!$R$23)))</f>
        <v>1</v>
      </c>
      <c r="D2398">
        <f>IF(OR($L2398=TRUE,$A2398=0,MOD($A2398,ChapterTable!$R$20)&lt;&gt;0),
MAX(0,INT(($B2398+ChapterTable!$P$26+VLOOKUP(SUBSTITUTE(D$1,"성장단계","")&amp;"단계오프셋",ChapterTable!$R:$S,2,0))/ChapterTable!$P$23)),
MAX(0,INT(($B2398+ChapterTable!$R$26+VLOOKUP(SUBSTITUTE(D$1,"성장단계","")&amp;"보스단계오프셋",ChapterTable!$R:$S,2,0))/ChapterTable!$R$23)))</f>
        <v>0</v>
      </c>
      <c r="E2398" s="1">
        <f ca="1">IF(AND($A2398=0,$B2398=1),
    VLOOKUP(1,ChapterTable!$1:$1048576,MATCH("최종"&amp;SUBSTITUTE(SUBSTITUTE(E$1,"standard",""),"|Float",""),ChapterTable!$1:$1,0),0)*ChapterTable!$P$17,
  IF(AND($A2398=0,$B2398=0),
    E2399,
  IF($B2398=0,
    VLOOKUP($A2398,ChapterTable!$1:$1048576,MATCH("최종"&amp;SUBSTITUTE(SUBSTITUTE(E$1,"standard",""),"|Float",""),ChapterTable!$1:$1,0),0),
  IF($B2398=1,
    IF($L2398=FALSE,
      VLOOKUP($A2398,ChapterTable!$1:$1048576,MATCH("최종"&amp;SUBSTITUTE(SUBSTITUTE(E$1,"standard",""),"|Float",""),ChapterTable!$1:$1,0),0),
      VLOOKUP($A2398-ChapterTable!$P$11,ChapterTable!$1:$1048576,MATCH("최종"&amp;SUBSTITUTE(SUBSTITUTE(E$1,"standard",""),"|Float",""),ChapterTable!$1:$1,0),0)*ChapterTable!$P$14
    ),
  OFFSET(E2398,-$B2398+IF($L2398,1,0),0)*IF($B2398&gt;OFFSET($B2398,1,0),ChapterTable!$R$17,1)*
    (VLOOKUP(SUBSTITUTE(SUBSTITUTE(E$1,"standard",""),"|Float","")&amp;IF(OR($L2398=TRUE,$A2398=0,MOD($A2398,ChapterTable!$R$20)&lt;&gt;0),"","보스")&amp;"인게임누적곱배수",ChapterTable!$R:$S,2,0)^C2398
    +VLOOKUP(SUBSTITUTE(SUBSTITUTE(E$1,"standard",""),"|Float","")&amp;IF(OR($L2398=TRUE,$A2398=0,MOD($A2398,ChapterTable!$R$20)&lt;&gt;0),"","보스")&amp;"인게임누적합배수",ChapterTable!$R:$S,2,0)*C2398)
  )
  )
  )
)</f>
        <v>2787728.9796622754</v>
      </c>
      <c r="F2398" s="1">
        <f ca="1">IF(AND($A2398=0,$B2398=1),
    VLOOKUP(1,ChapterTable!$1:$1048576,MATCH("최종"&amp;SUBSTITUTE(SUBSTITUTE(F$1,"standard",""),"|Float",""),ChapterTable!$1:$1,0),0)*ChapterTable!$P$17,
  IF(AND($A2398=0,$B2398=0),
    F2399,
  IF($B2398=0,
    VLOOKUP($A2398,ChapterTable!$1:$1048576,MATCH("최종"&amp;SUBSTITUTE(SUBSTITUTE(F$1,"standard",""),"|Float",""),ChapterTable!$1:$1,0),0),
  IF($B2398=1,
    IF($L2398=FALSE,
      VLOOKUP($A2398,ChapterTable!$1:$1048576,MATCH("최종"&amp;SUBSTITUTE(SUBSTITUTE(F$1,"standard",""),"|Float",""),ChapterTable!$1:$1,0),0),
      VLOOKUP($A2398-ChapterTable!$P$11,ChapterTable!$1:$1048576,MATCH("최종"&amp;SUBSTITUTE(SUBSTITUTE(F$1,"standard",""),"|Float",""),ChapterTable!$1:$1,0),0)*ChapterTable!$P$14
    ),
  OFFSET(F2398,-$B2398+IF($L2398,1,0),0)*
    (VLOOKUP(SUBSTITUTE(SUBSTITUTE(F$1,"standard",""),"|Float","")&amp;IF(OR($L2398=TRUE,$A2398=0,MOD($A2398,ChapterTable!$R$20)&lt;&gt;0),"","보스")&amp;"인게임누적곱배수",ChapterTable!$R:$S,2,0)^D2398
    +VLOOKUP(SUBSTITUTE(SUBSTITUTE(F$1,"standard",""),"|Float","")&amp;IF(OR($L2398=TRUE,$A2398=0,MOD($A2398,ChapterTable!$R$20)&lt;&gt;0),"","보스")&amp;"인게임누적합배수",ChapterTable!$R:$S,2,0)*D2398)
  )
  )
  )
)</f>
        <v>967961.45127162326</v>
      </c>
      <c r="G2398" t="s">
        <v>715</v>
      </c>
      <c r="J2398" t="str">
        <f>IF(ISBLANK(I2398),"",
IFERROR(VLOOKUP(I2398,[1]StringTable!$1:$1048576,MATCH("kor|String",[1]StringTable!$1:$1,0),0),
"스트링없음"))</f>
        <v/>
      </c>
      <c r="L2398" t="b">
        <v>1</v>
      </c>
      <c r="N2398" t="str">
        <f>IF(ISBLANK(M2398),"",IF(ISERROR(VLOOKUP(M2398,MapTable!$A:$A,1,0)),"맵없음",""))</f>
        <v/>
      </c>
      <c r="O2398">
        <f t="shared" si="270"/>
        <v>1</v>
      </c>
      <c r="Q2398">
        <f t="shared" si="271"/>
        <v>1</v>
      </c>
      <c r="R2398" t="b">
        <f t="shared" ca="1" si="272"/>
        <v>1</v>
      </c>
      <c r="T2398" t="b">
        <f t="shared" ca="1" si="273"/>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276"/>
        <v>1</v>
      </c>
      <c r="AJ2398">
        <f t="shared" si="274"/>
        <v>1</v>
      </c>
      <c r="AK2398">
        <f t="shared" si="275"/>
        <v>1</v>
      </c>
      <c r="AL2398">
        <f t="shared" si="269"/>
        <v>11</v>
      </c>
    </row>
    <row r="2399" spans="1:38" hidden="1" x14ac:dyDescent="0.3">
      <c r="A2399">
        <v>26</v>
      </c>
      <c r="B2399">
        <v>8</v>
      </c>
      <c r="C2399">
        <f>IF(OR($L2399=TRUE,$A2399=0,MOD($A2399,ChapterTable!$R$20)&lt;&gt;0),
MAX(0,INT(($B2399+ChapterTable!$P$26+VLOOKUP(SUBSTITUTE(C$1,"성장단계","")&amp;"단계오프셋",ChapterTable!$R:$S,2,0))/ChapterTable!$P$23)),
MAX(0,INT(($B2399+ChapterTable!$R$26+VLOOKUP(SUBSTITUTE(C$1,"성장단계","")&amp;"보스단계오프셋",ChapterTable!$R:$S,2,0))/ChapterTable!$R$23)))</f>
        <v>1</v>
      </c>
      <c r="D2399">
        <f>IF(OR($L2399=TRUE,$A2399=0,MOD($A2399,ChapterTable!$R$20)&lt;&gt;0),
MAX(0,INT(($B2399+ChapterTable!$P$26+VLOOKUP(SUBSTITUTE(D$1,"성장단계","")&amp;"단계오프셋",ChapterTable!$R:$S,2,0))/ChapterTable!$P$23)),
MAX(0,INT(($B2399+ChapterTable!$R$26+VLOOKUP(SUBSTITUTE(D$1,"성장단계","")&amp;"보스단계오프셋",ChapterTable!$R:$S,2,0))/ChapterTable!$R$23)))</f>
        <v>0</v>
      </c>
      <c r="E2399" s="1">
        <f ca="1">IF(AND($A2399=0,$B2399=1),
    VLOOKUP(1,ChapterTable!$1:$1048576,MATCH("최종"&amp;SUBSTITUTE(SUBSTITUTE(E$1,"standard",""),"|Float",""),ChapterTable!$1:$1,0),0)*ChapterTable!$P$17,
  IF(AND($A2399=0,$B2399=0),
    E2400,
  IF($B2399=0,
    VLOOKUP($A2399,ChapterTable!$1:$1048576,MATCH("최종"&amp;SUBSTITUTE(SUBSTITUTE(E$1,"standard",""),"|Float",""),ChapterTable!$1:$1,0),0),
  IF($B2399=1,
    IF($L2399=FALSE,
      VLOOKUP($A2399,ChapterTable!$1:$1048576,MATCH("최종"&amp;SUBSTITUTE(SUBSTITUTE(E$1,"standard",""),"|Float",""),ChapterTable!$1:$1,0),0),
      VLOOKUP($A2399-ChapterTable!$P$11,ChapterTable!$1:$1048576,MATCH("최종"&amp;SUBSTITUTE(SUBSTITUTE(E$1,"standard",""),"|Float",""),ChapterTable!$1:$1,0),0)*ChapterTable!$P$14
    ),
  OFFSET(E2399,-$B2399+IF($L2399,1,0),0)*IF($B2399&gt;OFFSET($B2399,1,0),ChapterTable!$R$17,1)*
    (VLOOKUP(SUBSTITUTE(SUBSTITUTE(E$1,"standard",""),"|Float","")&amp;IF(OR($L2399=TRUE,$A2399=0,MOD($A2399,ChapterTable!$R$20)&lt;&gt;0),"","보스")&amp;"인게임누적곱배수",ChapterTable!$R:$S,2,0)^C2399
    +VLOOKUP(SUBSTITUTE(SUBSTITUTE(E$1,"standard",""),"|Float","")&amp;IF(OR($L2399=TRUE,$A2399=0,MOD($A2399,ChapterTable!$R$20)&lt;&gt;0),"","보스")&amp;"인게임누적합배수",ChapterTable!$R:$S,2,0)*C2399)
  )
  )
  )
)</f>
        <v>2787728.9796622754</v>
      </c>
      <c r="F2399" s="1">
        <f ca="1">IF(AND($A2399=0,$B2399=1),
    VLOOKUP(1,ChapterTable!$1:$1048576,MATCH("최종"&amp;SUBSTITUTE(SUBSTITUTE(F$1,"standard",""),"|Float",""),ChapterTable!$1:$1,0),0)*ChapterTable!$P$17,
  IF(AND($A2399=0,$B2399=0),
    F2400,
  IF($B2399=0,
    VLOOKUP($A2399,ChapterTable!$1:$1048576,MATCH("최종"&amp;SUBSTITUTE(SUBSTITUTE(F$1,"standard",""),"|Float",""),ChapterTable!$1:$1,0),0),
  IF($B2399=1,
    IF($L2399=FALSE,
      VLOOKUP($A2399,ChapterTable!$1:$1048576,MATCH("최종"&amp;SUBSTITUTE(SUBSTITUTE(F$1,"standard",""),"|Float",""),ChapterTable!$1:$1,0),0),
      VLOOKUP($A2399-ChapterTable!$P$11,ChapterTable!$1:$1048576,MATCH("최종"&amp;SUBSTITUTE(SUBSTITUTE(F$1,"standard",""),"|Float",""),ChapterTable!$1:$1,0),0)*ChapterTable!$P$14
    ),
  OFFSET(F2399,-$B2399+IF($L2399,1,0),0)*
    (VLOOKUP(SUBSTITUTE(SUBSTITUTE(F$1,"standard",""),"|Float","")&amp;IF(OR($L2399=TRUE,$A2399=0,MOD($A2399,ChapterTable!$R$20)&lt;&gt;0),"","보스")&amp;"인게임누적곱배수",ChapterTable!$R:$S,2,0)^D2399
    +VLOOKUP(SUBSTITUTE(SUBSTITUTE(F$1,"standard",""),"|Float","")&amp;IF(OR($L2399=TRUE,$A2399=0,MOD($A2399,ChapterTable!$R$20)&lt;&gt;0),"","보스")&amp;"인게임누적합배수",ChapterTable!$R:$S,2,0)*D2399)
  )
  )
  )
)</f>
        <v>967961.45127162326</v>
      </c>
      <c r="G2399" t="s">
        <v>715</v>
      </c>
      <c r="J2399" t="str">
        <f>IF(ISBLANK(I2399),"",
IFERROR(VLOOKUP(I2399,[1]StringTable!$1:$1048576,MATCH("kor|String",[1]StringTable!$1:$1,0),0),
"스트링없음"))</f>
        <v/>
      </c>
      <c r="L2399" t="b">
        <v>1</v>
      </c>
      <c r="N2399" t="str">
        <f>IF(ISBLANK(M2399),"",IF(ISERROR(VLOOKUP(M2399,MapTable!$A:$A,1,0)),"맵없음",""))</f>
        <v/>
      </c>
      <c r="O2399">
        <f t="shared" si="270"/>
        <v>1</v>
      </c>
      <c r="Q2399">
        <f t="shared" si="271"/>
        <v>1</v>
      </c>
      <c r="R2399" t="b">
        <f t="shared" ca="1" si="272"/>
        <v>1</v>
      </c>
      <c r="T2399" t="b">
        <f t="shared" ca="1" si="273"/>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276"/>
        <v>1</v>
      </c>
      <c r="AJ2399">
        <f t="shared" si="274"/>
        <v>1</v>
      </c>
      <c r="AK2399">
        <f t="shared" si="275"/>
        <v>1</v>
      </c>
      <c r="AL2399">
        <f t="shared" si="269"/>
        <v>11</v>
      </c>
    </row>
    <row r="2400" spans="1:38" hidden="1" x14ac:dyDescent="0.3">
      <c r="A2400">
        <v>26</v>
      </c>
      <c r="B2400">
        <v>9</v>
      </c>
      <c r="C2400">
        <f>IF(OR($L2400=TRUE,$A2400=0,MOD($A2400,ChapterTable!$R$20)&lt;&gt;0),
MAX(0,INT(($B2400+ChapterTable!$P$26+VLOOKUP(SUBSTITUTE(C$1,"성장단계","")&amp;"단계오프셋",ChapterTable!$R:$S,2,0))/ChapterTable!$P$23)),
MAX(0,INT(($B2400+ChapterTable!$R$26+VLOOKUP(SUBSTITUTE(C$1,"성장단계","")&amp;"보스단계오프셋",ChapterTable!$R:$S,2,0))/ChapterTable!$R$23)))</f>
        <v>1</v>
      </c>
      <c r="D2400">
        <f>IF(OR($L2400=TRUE,$A2400=0,MOD($A2400,ChapterTable!$R$20)&lt;&gt;0),
MAX(0,INT(($B2400+ChapterTable!$P$26+VLOOKUP(SUBSTITUTE(D$1,"성장단계","")&amp;"단계오프셋",ChapterTable!$R:$S,2,0))/ChapterTable!$P$23)),
MAX(0,INT(($B2400+ChapterTable!$R$26+VLOOKUP(SUBSTITUTE(D$1,"성장단계","")&amp;"보스단계오프셋",ChapterTable!$R:$S,2,0))/ChapterTable!$R$23)))</f>
        <v>0</v>
      </c>
      <c r="E2400" s="1">
        <f ca="1">IF(AND($A2400=0,$B2400=1),
    VLOOKUP(1,ChapterTable!$1:$1048576,MATCH("최종"&amp;SUBSTITUTE(SUBSTITUTE(E$1,"standard",""),"|Float",""),ChapterTable!$1:$1,0),0)*ChapterTable!$P$17,
  IF(AND($A2400=0,$B2400=0),
    E2401,
  IF($B2400=0,
    VLOOKUP($A2400,ChapterTable!$1:$1048576,MATCH("최종"&amp;SUBSTITUTE(SUBSTITUTE(E$1,"standard",""),"|Float",""),ChapterTable!$1:$1,0),0),
  IF($B2400=1,
    IF($L2400=FALSE,
      VLOOKUP($A2400,ChapterTable!$1:$1048576,MATCH("최종"&amp;SUBSTITUTE(SUBSTITUTE(E$1,"standard",""),"|Float",""),ChapterTable!$1:$1,0),0),
      VLOOKUP($A2400-ChapterTable!$P$11,ChapterTable!$1:$1048576,MATCH("최종"&amp;SUBSTITUTE(SUBSTITUTE(E$1,"standard",""),"|Float",""),ChapterTable!$1:$1,0),0)*ChapterTable!$P$14
    ),
  OFFSET(E2400,-$B2400+IF($L2400,1,0),0)*IF($B2400&gt;OFFSET($B2400,1,0),ChapterTable!$R$17,1)*
    (VLOOKUP(SUBSTITUTE(SUBSTITUTE(E$1,"standard",""),"|Float","")&amp;IF(OR($L2400=TRUE,$A2400=0,MOD($A2400,ChapterTable!$R$20)&lt;&gt;0),"","보스")&amp;"인게임누적곱배수",ChapterTable!$R:$S,2,0)^C2400
    +VLOOKUP(SUBSTITUTE(SUBSTITUTE(E$1,"standard",""),"|Float","")&amp;IF(OR($L2400=TRUE,$A2400=0,MOD($A2400,ChapterTable!$R$20)&lt;&gt;0),"","보스")&amp;"인게임누적합배수",ChapterTable!$R:$S,2,0)*C2400)
  )
  )
  )
)</f>
        <v>2787728.9796622754</v>
      </c>
      <c r="F2400" s="1">
        <f ca="1">IF(AND($A2400=0,$B2400=1),
    VLOOKUP(1,ChapterTable!$1:$1048576,MATCH("최종"&amp;SUBSTITUTE(SUBSTITUTE(F$1,"standard",""),"|Float",""),ChapterTable!$1:$1,0),0)*ChapterTable!$P$17,
  IF(AND($A2400=0,$B2400=0),
    F2401,
  IF($B2400=0,
    VLOOKUP($A2400,ChapterTable!$1:$1048576,MATCH("최종"&amp;SUBSTITUTE(SUBSTITUTE(F$1,"standard",""),"|Float",""),ChapterTable!$1:$1,0),0),
  IF($B2400=1,
    IF($L2400=FALSE,
      VLOOKUP($A2400,ChapterTable!$1:$1048576,MATCH("최종"&amp;SUBSTITUTE(SUBSTITUTE(F$1,"standard",""),"|Float",""),ChapterTable!$1:$1,0),0),
      VLOOKUP($A2400-ChapterTable!$P$11,ChapterTable!$1:$1048576,MATCH("최종"&amp;SUBSTITUTE(SUBSTITUTE(F$1,"standard",""),"|Float",""),ChapterTable!$1:$1,0),0)*ChapterTable!$P$14
    ),
  OFFSET(F2400,-$B2400+IF($L2400,1,0),0)*
    (VLOOKUP(SUBSTITUTE(SUBSTITUTE(F$1,"standard",""),"|Float","")&amp;IF(OR($L2400=TRUE,$A2400=0,MOD($A2400,ChapterTable!$R$20)&lt;&gt;0),"","보스")&amp;"인게임누적곱배수",ChapterTable!$R:$S,2,0)^D2400
    +VLOOKUP(SUBSTITUTE(SUBSTITUTE(F$1,"standard",""),"|Float","")&amp;IF(OR($L2400=TRUE,$A2400=0,MOD($A2400,ChapterTable!$R$20)&lt;&gt;0),"","보스")&amp;"인게임누적합배수",ChapterTable!$R:$S,2,0)*D2400)
  )
  )
  )
)</f>
        <v>967961.45127162326</v>
      </c>
      <c r="G2400" t="s">
        <v>715</v>
      </c>
      <c r="J2400" t="str">
        <f>IF(ISBLANK(I2400),"",
IFERROR(VLOOKUP(I2400,[1]StringTable!$1:$1048576,MATCH("kor|String",[1]StringTable!$1:$1,0),0),
"스트링없음"))</f>
        <v/>
      </c>
      <c r="L2400" t="b">
        <v>1</v>
      </c>
      <c r="N2400" t="str">
        <f>IF(ISBLANK(M2400),"",IF(ISERROR(VLOOKUP(M2400,MapTable!$A:$A,1,0)),"맵없음",""))</f>
        <v/>
      </c>
      <c r="O2400">
        <f t="shared" si="270"/>
        <v>91</v>
      </c>
      <c r="Q2400">
        <f t="shared" si="271"/>
        <v>91</v>
      </c>
      <c r="R2400" t="b">
        <f t="shared" ca="1" si="272"/>
        <v>1</v>
      </c>
      <c r="T2400" t="b">
        <f t="shared" ca="1" si="273"/>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276"/>
        <v>1</v>
      </c>
      <c r="AJ2400">
        <f t="shared" si="274"/>
        <v>1</v>
      </c>
      <c r="AK2400">
        <f t="shared" si="275"/>
        <v>1</v>
      </c>
      <c r="AL2400">
        <f t="shared" si="269"/>
        <v>11</v>
      </c>
    </row>
    <row r="2401" spans="1:38" hidden="1" x14ac:dyDescent="0.3">
      <c r="A2401">
        <v>26</v>
      </c>
      <c r="B2401">
        <v>10</v>
      </c>
      <c r="C2401">
        <f>IF(OR($L2401=TRUE,$A2401=0,MOD($A2401,ChapterTable!$R$20)&lt;&gt;0),
MAX(0,INT(($B2401+ChapterTable!$P$26+VLOOKUP(SUBSTITUTE(C$1,"성장단계","")&amp;"단계오프셋",ChapterTable!$R:$S,2,0))/ChapterTable!$P$23)),
MAX(0,INT(($B2401+ChapterTable!$R$26+VLOOKUP(SUBSTITUTE(C$1,"성장단계","")&amp;"보스단계오프셋",ChapterTable!$R:$S,2,0))/ChapterTable!$R$23)))</f>
        <v>1</v>
      </c>
      <c r="D2401">
        <f>IF(OR($L2401=TRUE,$A2401=0,MOD($A2401,ChapterTable!$R$20)&lt;&gt;0),
MAX(0,INT(($B2401+ChapterTable!$P$26+VLOOKUP(SUBSTITUTE(D$1,"성장단계","")&amp;"단계오프셋",ChapterTable!$R:$S,2,0))/ChapterTable!$P$23)),
MAX(0,INT(($B2401+ChapterTable!$R$26+VLOOKUP(SUBSTITUTE(D$1,"성장단계","")&amp;"보스단계오프셋",ChapterTable!$R:$S,2,0))/ChapterTable!$R$23)))</f>
        <v>0</v>
      </c>
      <c r="E2401" s="1">
        <f ca="1">IF(AND($A2401=0,$B2401=1),
    VLOOKUP(1,ChapterTable!$1:$1048576,MATCH("최종"&amp;SUBSTITUTE(SUBSTITUTE(E$1,"standard",""),"|Float",""),ChapterTable!$1:$1,0),0)*ChapterTable!$P$17,
  IF(AND($A2401=0,$B2401=0),
    E2402,
  IF($B2401=0,
    VLOOKUP($A2401,ChapterTable!$1:$1048576,MATCH("최종"&amp;SUBSTITUTE(SUBSTITUTE(E$1,"standard",""),"|Float",""),ChapterTable!$1:$1,0),0),
  IF($B2401=1,
    IF($L2401=FALSE,
      VLOOKUP($A2401,ChapterTable!$1:$1048576,MATCH("최종"&amp;SUBSTITUTE(SUBSTITUTE(E$1,"standard",""),"|Float",""),ChapterTable!$1:$1,0),0),
      VLOOKUP($A2401-ChapterTable!$P$11,ChapterTable!$1:$1048576,MATCH("최종"&amp;SUBSTITUTE(SUBSTITUTE(E$1,"standard",""),"|Float",""),ChapterTable!$1:$1,0),0)*ChapterTable!$P$14
    ),
  OFFSET(E2401,-$B2401+IF($L2401,1,0),0)*IF($B2401&gt;OFFSET($B2401,1,0),ChapterTable!$R$17,1)*
    (VLOOKUP(SUBSTITUTE(SUBSTITUTE(E$1,"standard",""),"|Float","")&amp;IF(OR($L2401=TRUE,$A2401=0,MOD($A2401,ChapterTable!$R$20)&lt;&gt;0),"","보스")&amp;"인게임누적곱배수",ChapterTable!$R:$S,2,0)^C2401
    +VLOOKUP(SUBSTITUTE(SUBSTITUTE(E$1,"standard",""),"|Float","")&amp;IF(OR($L2401=TRUE,$A2401=0,MOD($A2401,ChapterTable!$R$20)&lt;&gt;0),"","보스")&amp;"인게임누적합배수",ChapterTable!$R:$S,2,0)*C2401)
  )
  )
  )
)</f>
        <v>2787728.9796622754</v>
      </c>
      <c r="F2401" s="1">
        <f ca="1">IF(AND($A2401=0,$B2401=1),
    VLOOKUP(1,ChapterTable!$1:$1048576,MATCH("최종"&amp;SUBSTITUTE(SUBSTITUTE(F$1,"standard",""),"|Float",""),ChapterTable!$1:$1,0),0)*ChapterTable!$P$17,
  IF(AND($A2401=0,$B2401=0),
    F2402,
  IF($B2401=0,
    VLOOKUP($A2401,ChapterTable!$1:$1048576,MATCH("최종"&amp;SUBSTITUTE(SUBSTITUTE(F$1,"standard",""),"|Float",""),ChapterTable!$1:$1,0),0),
  IF($B2401=1,
    IF($L2401=FALSE,
      VLOOKUP($A2401,ChapterTable!$1:$1048576,MATCH("최종"&amp;SUBSTITUTE(SUBSTITUTE(F$1,"standard",""),"|Float",""),ChapterTable!$1:$1,0),0),
      VLOOKUP($A2401-ChapterTable!$P$11,ChapterTable!$1:$1048576,MATCH("최종"&amp;SUBSTITUTE(SUBSTITUTE(F$1,"standard",""),"|Float",""),ChapterTable!$1:$1,0),0)*ChapterTable!$P$14
    ),
  OFFSET(F2401,-$B2401+IF($L2401,1,0),0)*
    (VLOOKUP(SUBSTITUTE(SUBSTITUTE(F$1,"standard",""),"|Float","")&amp;IF(OR($L2401=TRUE,$A2401=0,MOD($A2401,ChapterTable!$R$20)&lt;&gt;0),"","보스")&amp;"인게임누적곱배수",ChapterTable!$R:$S,2,0)^D2401
    +VLOOKUP(SUBSTITUTE(SUBSTITUTE(F$1,"standard",""),"|Float","")&amp;IF(OR($L2401=TRUE,$A2401=0,MOD($A2401,ChapterTable!$R$20)&lt;&gt;0),"","보스")&amp;"인게임누적합배수",ChapterTable!$R:$S,2,0)*D2401)
  )
  )
  )
)</f>
        <v>967961.45127162326</v>
      </c>
      <c r="G2401" t="s">
        <v>715</v>
      </c>
      <c r="J2401" t="str">
        <f>IF(ISBLANK(I2401),"",
IFERROR(VLOOKUP(I2401,[1]StringTable!$1:$1048576,MATCH("kor|String",[1]StringTable!$1:$1,0),0),
"스트링없음"))</f>
        <v/>
      </c>
      <c r="L2401" t="b">
        <v>1</v>
      </c>
      <c r="N2401" t="str">
        <f>IF(ISBLANK(M2401),"",IF(ISERROR(VLOOKUP(M2401,MapTable!$A:$A,1,0)),"맵없음",""))</f>
        <v/>
      </c>
      <c r="O2401">
        <f t="shared" si="270"/>
        <v>21</v>
      </c>
      <c r="Q2401">
        <f t="shared" si="271"/>
        <v>21</v>
      </c>
      <c r="R2401" t="b">
        <f t="shared" ca="1" si="272"/>
        <v>1</v>
      </c>
      <c r="T2401" t="b">
        <f t="shared" ca="1" si="273"/>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276"/>
        <v>1</v>
      </c>
      <c r="AJ2401">
        <f t="shared" si="274"/>
        <v>1</v>
      </c>
      <c r="AK2401">
        <f t="shared" si="275"/>
        <v>1</v>
      </c>
      <c r="AL2401">
        <f t="shared" si="269"/>
        <v>11</v>
      </c>
    </row>
    <row r="2402" spans="1:38" hidden="1" x14ac:dyDescent="0.3">
      <c r="A2402">
        <v>26</v>
      </c>
      <c r="B2402">
        <v>11</v>
      </c>
      <c r="C2402">
        <f>IF(OR($L2402=TRUE,$A2402=0,MOD($A2402,ChapterTable!$R$20)&lt;&gt;0),
MAX(0,INT(($B2402+ChapterTable!$P$26+VLOOKUP(SUBSTITUTE(C$1,"성장단계","")&amp;"단계오프셋",ChapterTable!$R:$S,2,0))/ChapterTable!$P$23)),
MAX(0,INT(($B2402+ChapterTable!$R$26+VLOOKUP(SUBSTITUTE(C$1,"성장단계","")&amp;"보스단계오프셋",ChapterTable!$R:$S,2,0))/ChapterTable!$R$23)))</f>
        <v>1</v>
      </c>
      <c r="D2402">
        <f>IF(OR($L2402=TRUE,$A2402=0,MOD($A2402,ChapterTable!$R$20)&lt;&gt;0),
MAX(0,INT(($B2402+ChapterTable!$P$26+VLOOKUP(SUBSTITUTE(D$1,"성장단계","")&amp;"단계오프셋",ChapterTable!$R:$S,2,0))/ChapterTable!$P$23)),
MAX(0,INT(($B2402+ChapterTable!$R$26+VLOOKUP(SUBSTITUTE(D$1,"성장단계","")&amp;"보스단계오프셋",ChapterTable!$R:$S,2,0))/ChapterTable!$R$23)))</f>
        <v>1</v>
      </c>
      <c r="E2402" s="1">
        <f ca="1">IF(AND($A2402=0,$B2402=1),
    VLOOKUP(1,ChapterTable!$1:$1048576,MATCH("최종"&amp;SUBSTITUTE(SUBSTITUTE(E$1,"standard",""),"|Float",""),ChapterTable!$1:$1,0),0)*ChapterTable!$P$17,
  IF(AND($A2402=0,$B2402=0),
    E2403,
  IF($B2402=0,
    VLOOKUP($A2402,ChapterTable!$1:$1048576,MATCH("최종"&amp;SUBSTITUTE(SUBSTITUTE(E$1,"standard",""),"|Float",""),ChapterTable!$1:$1,0),0),
  IF($B2402=1,
    IF($L2402=FALSE,
      VLOOKUP($A2402,ChapterTable!$1:$1048576,MATCH("최종"&amp;SUBSTITUTE(SUBSTITUTE(E$1,"standard",""),"|Float",""),ChapterTable!$1:$1,0),0),
      VLOOKUP($A2402-ChapterTable!$P$11,ChapterTable!$1:$1048576,MATCH("최종"&amp;SUBSTITUTE(SUBSTITUTE(E$1,"standard",""),"|Float",""),ChapterTable!$1:$1,0),0)*ChapterTable!$P$14
    ),
  OFFSET(E2402,-$B2402+IF($L2402,1,0),0)*IF($B2402&gt;OFFSET($B2402,1,0),ChapterTable!$R$17,1)*
    (VLOOKUP(SUBSTITUTE(SUBSTITUTE(E$1,"standard",""),"|Float","")&amp;IF(OR($L2402=TRUE,$A2402=0,MOD($A2402,ChapterTable!$R$20)&lt;&gt;0),"","보스")&amp;"인게임누적곱배수",ChapterTable!$R:$S,2,0)^C2402
    +VLOOKUP(SUBSTITUTE(SUBSTITUTE(E$1,"standard",""),"|Float","")&amp;IF(OR($L2402=TRUE,$A2402=0,MOD($A2402,ChapterTable!$R$20)&lt;&gt;0),"","보스")&amp;"인게임누적합배수",ChapterTable!$R:$S,2,0)*C2402)
  )
  )
  )
)</f>
        <v>2787728.9796622754</v>
      </c>
      <c r="F2402" s="1">
        <f ca="1">IF(AND($A2402=0,$B2402=1),
    VLOOKUP(1,ChapterTable!$1:$1048576,MATCH("최종"&amp;SUBSTITUTE(SUBSTITUTE(F$1,"standard",""),"|Float",""),ChapterTable!$1:$1,0),0)*ChapterTable!$P$17,
  IF(AND($A2402=0,$B2402=0),
    F2403,
  IF($B2402=0,
    VLOOKUP($A2402,ChapterTable!$1:$1048576,MATCH("최종"&amp;SUBSTITUTE(SUBSTITUTE(F$1,"standard",""),"|Float",""),ChapterTable!$1:$1,0),0),
  IF($B2402=1,
    IF($L2402=FALSE,
      VLOOKUP($A2402,ChapterTable!$1:$1048576,MATCH("최종"&amp;SUBSTITUTE(SUBSTITUTE(F$1,"standard",""),"|Float",""),ChapterTable!$1:$1,0),0),
      VLOOKUP($A2402-ChapterTable!$P$11,ChapterTable!$1:$1048576,MATCH("최종"&amp;SUBSTITUTE(SUBSTITUTE(F$1,"standard",""),"|Float",""),ChapterTable!$1:$1,0),0)*ChapterTable!$P$14
    ),
  OFFSET(F2402,-$B2402+IF($L2402,1,0),0)*
    (VLOOKUP(SUBSTITUTE(SUBSTITUTE(F$1,"standard",""),"|Float","")&amp;IF(OR($L2402=TRUE,$A2402=0,MOD($A2402,ChapterTable!$R$20)&lt;&gt;0),"","보스")&amp;"인게임누적곱배수",ChapterTable!$R:$S,2,0)^D2402
    +VLOOKUP(SUBSTITUTE(SUBSTITUTE(F$1,"standard",""),"|Float","")&amp;IF(OR($L2402=TRUE,$A2402=0,MOD($A2402,ChapterTable!$R$20)&lt;&gt;0),"","보스")&amp;"인게임누적합배수",ChapterTable!$R:$S,2,0)*D2402)
  )
  )
  )
)</f>
        <v>1040558.560116995</v>
      </c>
      <c r="G2402" t="s">
        <v>715</v>
      </c>
      <c r="J2402" t="str">
        <f>IF(ISBLANK(I2402),"",
IFERROR(VLOOKUP(I2402,[1]StringTable!$1:$1048576,MATCH("kor|String",[1]StringTable!$1:$1,0),0),
"스트링없음"))</f>
        <v/>
      </c>
      <c r="L2402" t="b">
        <v>1</v>
      </c>
      <c r="N2402" t="str">
        <f>IF(ISBLANK(M2402),"",IF(ISERROR(VLOOKUP(M2402,MapTable!$A:$A,1,0)),"맵없음",""))</f>
        <v/>
      </c>
      <c r="O2402">
        <f t="shared" si="270"/>
        <v>2</v>
      </c>
      <c r="Q2402">
        <f t="shared" si="271"/>
        <v>2</v>
      </c>
      <c r="R2402" t="b">
        <f t="shared" ca="1" si="272"/>
        <v>1</v>
      </c>
      <c r="T2402" t="b">
        <f t="shared" ca="1" si="273"/>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276"/>
        <v>0.5</v>
      </c>
      <c r="AJ2402">
        <f t="shared" si="274"/>
        <v>0.54666666600000002</v>
      </c>
      <c r="AK2402">
        <f t="shared" si="275"/>
        <v>1</v>
      </c>
      <c r="AL2402">
        <f t="shared" si="269"/>
        <v>11</v>
      </c>
    </row>
    <row r="2403" spans="1:38" hidden="1" x14ac:dyDescent="0.3">
      <c r="A2403">
        <v>26</v>
      </c>
      <c r="B2403">
        <v>12</v>
      </c>
      <c r="C2403">
        <f>IF(OR($L2403=TRUE,$A2403=0,MOD($A2403,ChapterTable!$R$20)&lt;&gt;0),
MAX(0,INT(($B2403+ChapterTable!$P$26+VLOOKUP(SUBSTITUTE(C$1,"성장단계","")&amp;"단계오프셋",ChapterTable!$R:$S,2,0))/ChapterTable!$P$23)),
MAX(0,INT(($B2403+ChapterTable!$R$26+VLOOKUP(SUBSTITUTE(C$1,"성장단계","")&amp;"보스단계오프셋",ChapterTable!$R:$S,2,0))/ChapterTable!$R$23)))</f>
        <v>1</v>
      </c>
      <c r="D2403">
        <f>IF(OR($L2403=TRUE,$A2403=0,MOD($A2403,ChapterTable!$R$20)&lt;&gt;0),
MAX(0,INT(($B2403+ChapterTable!$P$26+VLOOKUP(SUBSTITUTE(D$1,"성장단계","")&amp;"단계오프셋",ChapterTable!$R:$S,2,0))/ChapterTable!$P$23)),
MAX(0,INT(($B2403+ChapterTable!$R$26+VLOOKUP(SUBSTITUTE(D$1,"성장단계","")&amp;"보스단계오프셋",ChapterTable!$R:$S,2,0))/ChapterTable!$R$23)))</f>
        <v>1</v>
      </c>
      <c r="E2403" s="1">
        <f ca="1">IF(AND($A2403=0,$B2403=1),
    VLOOKUP(1,ChapterTable!$1:$1048576,MATCH("최종"&amp;SUBSTITUTE(SUBSTITUTE(E$1,"standard",""),"|Float",""),ChapterTable!$1:$1,0),0)*ChapterTable!$P$17,
  IF(AND($A2403=0,$B2403=0),
    E2404,
  IF($B2403=0,
    VLOOKUP($A2403,ChapterTable!$1:$1048576,MATCH("최종"&amp;SUBSTITUTE(SUBSTITUTE(E$1,"standard",""),"|Float",""),ChapterTable!$1:$1,0),0),
  IF($B2403=1,
    IF($L2403=FALSE,
      VLOOKUP($A2403,ChapterTable!$1:$1048576,MATCH("최종"&amp;SUBSTITUTE(SUBSTITUTE(E$1,"standard",""),"|Float",""),ChapterTable!$1:$1,0),0),
      VLOOKUP($A2403-ChapterTable!$P$11,ChapterTable!$1:$1048576,MATCH("최종"&amp;SUBSTITUTE(SUBSTITUTE(E$1,"standard",""),"|Float",""),ChapterTable!$1:$1,0),0)*ChapterTable!$P$14
    ),
  OFFSET(E2403,-$B2403+IF($L2403,1,0),0)*IF($B2403&gt;OFFSET($B2403,1,0),ChapterTable!$R$17,1)*
    (VLOOKUP(SUBSTITUTE(SUBSTITUTE(E$1,"standard",""),"|Float","")&amp;IF(OR($L2403=TRUE,$A2403=0,MOD($A2403,ChapterTable!$R$20)&lt;&gt;0),"","보스")&amp;"인게임누적곱배수",ChapterTable!$R:$S,2,0)^C2403
    +VLOOKUP(SUBSTITUTE(SUBSTITUTE(E$1,"standard",""),"|Float","")&amp;IF(OR($L2403=TRUE,$A2403=0,MOD($A2403,ChapterTable!$R$20)&lt;&gt;0),"","보스")&amp;"인게임누적합배수",ChapterTable!$R:$S,2,0)*C2403)
  )
  )
  )
)</f>
        <v>2787728.9796622754</v>
      </c>
      <c r="F2403" s="1">
        <f ca="1">IF(AND($A2403=0,$B2403=1),
    VLOOKUP(1,ChapterTable!$1:$1048576,MATCH("최종"&amp;SUBSTITUTE(SUBSTITUTE(F$1,"standard",""),"|Float",""),ChapterTable!$1:$1,0),0)*ChapterTable!$P$17,
  IF(AND($A2403=0,$B2403=0),
    F2404,
  IF($B2403=0,
    VLOOKUP($A2403,ChapterTable!$1:$1048576,MATCH("최종"&amp;SUBSTITUTE(SUBSTITUTE(F$1,"standard",""),"|Float",""),ChapterTable!$1:$1,0),0),
  IF($B2403=1,
    IF($L2403=FALSE,
      VLOOKUP($A2403,ChapterTable!$1:$1048576,MATCH("최종"&amp;SUBSTITUTE(SUBSTITUTE(F$1,"standard",""),"|Float",""),ChapterTable!$1:$1,0),0),
      VLOOKUP($A2403-ChapterTable!$P$11,ChapterTable!$1:$1048576,MATCH("최종"&amp;SUBSTITUTE(SUBSTITUTE(F$1,"standard",""),"|Float",""),ChapterTable!$1:$1,0),0)*ChapterTable!$P$14
    ),
  OFFSET(F2403,-$B2403+IF($L2403,1,0),0)*
    (VLOOKUP(SUBSTITUTE(SUBSTITUTE(F$1,"standard",""),"|Float","")&amp;IF(OR($L2403=TRUE,$A2403=0,MOD($A2403,ChapterTable!$R$20)&lt;&gt;0),"","보스")&amp;"인게임누적곱배수",ChapterTable!$R:$S,2,0)^D2403
    +VLOOKUP(SUBSTITUTE(SUBSTITUTE(F$1,"standard",""),"|Float","")&amp;IF(OR($L2403=TRUE,$A2403=0,MOD($A2403,ChapterTable!$R$20)&lt;&gt;0),"","보스")&amp;"인게임누적합배수",ChapterTable!$R:$S,2,0)*D2403)
  )
  )
  )
)</f>
        <v>1040558.560116995</v>
      </c>
      <c r="G2403" t="s">
        <v>715</v>
      </c>
      <c r="J2403" t="str">
        <f>IF(ISBLANK(I2403),"",
IFERROR(VLOOKUP(I2403,[1]StringTable!$1:$1048576,MATCH("kor|String",[1]StringTable!$1:$1,0),0),
"스트링없음"))</f>
        <v/>
      </c>
      <c r="L2403" t="b">
        <v>1</v>
      </c>
      <c r="N2403" t="str">
        <f>IF(ISBLANK(M2403),"",IF(ISERROR(VLOOKUP(M2403,MapTable!$A:$A,1,0)),"맵없음",""))</f>
        <v/>
      </c>
      <c r="O2403">
        <f t="shared" si="270"/>
        <v>2</v>
      </c>
      <c r="Q2403">
        <f t="shared" si="271"/>
        <v>2</v>
      </c>
      <c r="R2403" t="b">
        <f t="shared" ca="1" si="272"/>
        <v>1</v>
      </c>
      <c r="T2403" t="b">
        <f t="shared" ca="1" si="273"/>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276"/>
        <v>0.5</v>
      </c>
      <c r="AJ2403">
        <f t="shared" si="274"/>
        <v>0.54666666600000002</v>
      </c>
      <c r="AK2403">
        <f t="shared" si="275"/>
        <v>1</v>
      </c>
      <c r="AL2403">
        <f t="shared" si="269"/>
        <v>11</v>
      </c>
    </row>
    <row r="2404" spans="1:38" hidden="1" x14ac:dyDescent="0.3">
      <c r="A2404">
        <v>26</v>
      </c>
      <c r="B2404">
        <v>13</v>
      </c>
      <c r="C2404">
        <f>IF(OR($L2404=TRUE,$A2404=0,MOD($A2404,ChapterTable!$R$20)&lt;&gt;0),
MAX(0,INT(($B2404+ChapterTable!$P$26+VLOOKUP(SUBSTITUTE(C$1,"성장단계","")&amp;"단계오프셋",ChapterTable!$R:$S,2,0))/ChapterTable!$P$23)),
MAX(0,INT(($B2404+ChapterTable!$R$26+VLOOKUP(SUBSTITUTE(C$1,"성장단계","")&amp;"보스단계오프셋",ChapterTable!$R:$S,2,0))/ChapterTable!$R$23)))</f>
        <v>1</v>
      </c>
      <c r="D2404">
        <f>IF(OR($L2404=TRUE,$A2404=0,MOD($A2404,ChapterTable!$R$20)&lt;&gt;0),
MAX(0,INT(($B2404+ChapterTable!$P$26+VLOOKUP(SUBSTITUTE(D$1,"성장단계","")&amp;"단계오프셋",ChapterTable!$R:$S,2,0))/ChapterTable!$P$23)),
MAX(0,INT(($B2404+ChapterTable!$R$26+VLOOKUP(SUBSTITUTE(D$1,"성장단계","")&amp;"보스단계오프셋",ChapterTable!$R:$S,2,0))/ChapterTable!$R$23)))</f>
        <v>1</v>
      </c>
      <c r="E2404" s="1">
        <f ca="1">IF(AND($A2404=0,$B2404=1),
    VLOOKUP(1,ChapterTable!$1:$1048576,MATCH("최종"&amp;SUBSTITUTE(SUBSTITUTE(E$1,"standard",""),"|Float",""),ChapterTable!$1:$1,0),0)*ChapterTable!$P$17,
  IF(AND($A2404=0,$B2404=0),
    E2405,
  IF($B2404=0,
    VLOOKUP($A2404,ChapterTable!$1:$1048576,MATCH("최종"&amp;SUBSTITUTE(SUBSTITUTE(E$1,"standard",""),"|Float",""),ChapterTable!$1:$1,0),0),
  IF($B2404=1,
    IF($L2404=FALSE,
      VLOOKUP($A2404,ChapterTable!$1:$1048576,MATCH("최종"&amp;SUBSTITUTE(SUBSTITUTE(E$1,"standard",""),"|Float",""),ChapterTable!$1:$1,0),0),
      VLOOKUP($A2404-ChapterTable!$P$11,ChapterTable!$1:$1048576,MATCH("최종"&amp;SUBSTITUTE(SUBSTITUTE(E$1,"standard",""),"|Float",""),ChapterTable!$1:$1,0),0)*ChapterTable!$P$14
    ),
  OFFSET(E2404,-$B2404+IF($L2404,1,0),0)*IF($B2404&gt;OFFSET($B2404,1,0),ChapterTable!$R$17,1)*
    (VLOOKUP(SUBSTITUTE(SUBSTITUTE(E$1,"standard",""),"|Float","")&amp;IF(OR($L2404=TRUE,$A2404=0,MOD($A2404,ChapterTable!$R$20)&lt;&gt;0),"","보스")&amp;"인게임누적곱배수",ChapterTable!$R:$S,2,0)^C2404
    +VLOOKUP(SUBSTITUTE(SUBSTITUTE(E$1,"standard",""),"|Float","")&amp;IF(OR($L2404=TRUE,$A2404=0,MOD($A2404,ChapterTable!$R$20)&lt;&gt;0),"","보스")&amp;"인게임누적합배수",ChapterTable!$R:$S,2,0)*C2404)
  )
  )
  )
)</f>
        <v>2787728.9796622754</v>
      </c>
      <c r="F2404" s="1">
        <f ca="1">IF(AND($A2404=0,$B2404=1),
    VLOOKUP(1,ChapterTable!$1:$1048576,MATCH("최종"&amp;SUBSTITUTE(SUBSTITUTE(F$1,"standard",""),"|Float",""),ChapterTable!$1:$1,0),0)*ChapterTable!$P$17,
  IF(AND($A2404=0,$B2404=0),
    F2405,
  IF($B2404=0,
    VLOOKUP($A2404,ChapterTable!$1:$1048576,MATCH("최종"&amp;SUBSTITUTE(SUBSTITUTE(F$1,"standard",""),"|Float",""),ChapterTable!$1:$1,0),0),
  IF($B2404=1,
    IF($L2404=FALSE,
      VLOOKUP($A2404,ChapterTable!$1:$1048576,MATCH("최종"&amp;SUBSTITUTE(SUBSTITUTE(F$1,"standard",""),"|Float",""),ChapterTable!$1:$1,0),0),
      VLOOKUP($A2404-ChapterTable!$P$11,ChapterTable!$1:$1048576,MATCH("최종"&amp;SUBSTITUTE(SUBSTITUTE(F$1,"standard",""),"|Float",""),ChapterTable!$1:$1,0),0)*ChapterTable!$P$14
    ),
  OFFSET(F2404,-$B2404+IF($L2404,1,0),0)*
    (VLOOKUP(SUBSTITUTE(SUBSTITUTE(F$1,"standard",""),"|Float","")&amp;IF(OR($L2404=TRUE,$A2404=0,MOD($A2404,ChapterTable!$R$20)&lt;&gt;0),"","보스")&amp;"인게임누적곱배수",ChapterTable!$R:$S,2,0)^D2404
    +VLOOKUP(SUBSTITUTE(SUBSTITUTE(F$1,"standard",""),"|Float","")&amp;IF(OR($L2404=TRUE,$A2404=0,MOD($A2404,ChapterTable!$R$20)&lt;&gt;0),"","보스")&amp;"인게임누적합배수",ChapterTable!$R:$S,2,0)*D2404)
  )
  )
  )
)</f>
        <v>1040558.560116995</v>
      </c>
      <c r="G2404" t="s">
        <v>715</v>
      </c>
      <c r="J2404" t="str">
        <f>IF(ISBLANK(I2404),"",
IFERROR(VLOOKUP(I2404,[1]StringTable!$1:$1048576,MATCH("kor|String",[1]StringTable!$1:$1,0),0),
"스트링없음"))</f>
        <v/>
      </c>
      <c r="L2404" t="b">
        <v>1</v>
      </c>
      <c r="N2404" t="str">
        <f>IF(ISBLANK(M2404),"",IF(ISERROR(VLOOKUP(M2404,MapTable!$A:$A,1,0)),"맵없음",""))</f>
        <v/>
      </c>
      <c r="O2404">
        <f t="shared" si="270"/>
        <v>2</v>
      </c>
      <c r="Q2404">
        <f t="shared" si="271"/>
        <v>2</v>
      </c>
      <c r="R2404" t="b">
        <f t="shared" ca="1" si="272"/>
        <v>1</v>
      </c>
      <c r="T2404" t="b">
        <f t="shared" ca="1" si="273"/>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276"/>
        <v>0.5</v>
      </c>
      <c r="AJ2404">
        <f t="shared" si="274"/>
        <v>0.54666666600000002</v>
      </c>
      <c r="AK2404">
        <f t="shared" si="275"/>
        <v>1</v>
      </c>
      <c r="AL2404">
        <f t="shared" si="269"/>
        <v>11</v>
      </c>
    </row>
    <row r="2405" spans="1:38" hidden="1" x14ac:dyDescent="0.3">
      <c r="A2405">
        <v>26</v>
      </c>
      <c r="B2405">
        <v>14</v>
      </c>
      <c r="C2405">
        <f>IF(OR($L2405=TRUE,$A2405=0,MOD($A2405,ChapterTable!$R$20)&lt;&gt;0),
MAX(0,INT(($B2405+ChapterTable!$P$26+VLOOKUP(SUBSTITUTE(C$1,"성장단계","")&amp;"단계오프셋",ChapterTable!$R:$S,2,0))/ChapterTable!$P$23)),
MAX(0,INT(($B2405+ChapterTable!$R$26+VLOOKUP(SUBSTITUTE(C$1,"성장단계","")&amp;"보스단계오프셋",ChapterTable!$R:$S,2,0))/ChapterTable!$R$23)))</f>
        <v>1</v>
      </c>
      <c r="D2405">
        <f>IF(OR($L2405=TRUE,$A2405=0,MOD($A2405,ChapterTable!$R$20)&lt;&gt;0),
MAX(0,INT(($B2405+ChapterTable!$P$26+VLOOKUP(SUBSTITUTE(D$1,"성장단계","")&amp;"단계오프셋",ChapterTable!$R:$S,2,0))/ChapterTable!$P$23)),
MAX(0,INT(($B2405+ChapterTable!$R$26+VLOOKUP(SUBSTITUTE(D$1,"성장단계","")&amp;"보스단계오프셋",ChapterTable!$R:$S,2,0))/ChapterTable!$R$23)))</f>
        <v>1</v>
      </c>
      <c r="E2405" s="1">
        <f ca="1">IF(AND($A2405=0,$B2405=1),
    VLOOKUP(1,ChapterTable!$1:$1048576,MATCH("최종"&amp;SUBSTITUTE(SUBSTITUTE(E$1,"standard",""),"|Float",""),ChapterTable!$1:$1,0),0)*ChapterTable!$P$17,
  IF(AND($A2405=0,$B2405=0),
    E2406,
  IF($B2405=0,
    VLOOKUP($A2405,ChapterTable!$1:$1048576,MATCH("최종"&amp;SUBSTITUTE(SUBSTITUTE(E$1,"standard",""),"|Float",""),ChapterTable!$1:$1,0),0),
  IF($B2405=1,
    IF($L2405=FALSE,
      VLOOKUP($A2405,ChapterTable!$1:$1048576,MATCH("최종"&amp;SUBSTITUTE(SUBSTITUTE(E$1,"standard",""),"|Float",""),ChapterTable!$1:$1,0),0),
      VLOOKUP($A2405-ChapterTable!$P$11,ChapterTable!$1:$1048576,MATCH("최종"&amp;SUBSTITUTE(SUBSTITUTE(E$1,"standard",""),"|Float",""),ChapterTable!$1:$1,0),0)*ChapterTable!$P$14
    ),
  OFFSET(E2405,-$B2405+IF($L2405,1,0),0)*IF($B2405&gt;OFFSET($B2405,1,0),ChapterTable!$R$17,1)*
    (VLOOKUP(SUBSTITUTE(SUBSTITUTE(E$1,"standard",""),"|Float","")&amp;IF(OR($L2405=TRUE,$A2405=0,MOD($A2405,ChapterTable!$R$20)&lt;&gt;0),"","보스")&amp;"인게임누적곱배수",ChapterTable!$R:$S,2,0)^C2405
    +VLOOKUP(SUBSTITUTE(SUBSTITUTE(E$1,"standard",""),"|Float","")&amp;IF(OR($L2405=TRUE,$A2405=0,MOD($A2405,ChapterTable!$R$20)&lt;&gt;0),"","보스")&amp;"인게임누적합배수",ChapterTable!$R:$S,2,0)*C2405)
  )
  )
  )
)</f>
        <v>2787728.9796622754</v>
      </c>
      <c r="F2405" s="1">
        <f ca="1">IF(AND($A2405=0,$B2405=1),
    VLOOKUP(1,ChapterTable!$1:$1048576,MATCH("최종"&amp;SUBSTITUTE(SUBSTITUTE(F$1,"standard",""),"|Float",""),ChapterTable!$1:$1,0),0)*ChapterTable!$P$17,
  IF(AND($A2405=0,$B2405=0),
    F2406,
  IF($B2405=0,
    VLOOKUP($A2405,ChapterTable!$1:$1048576,MATCH("최종"&amp;SUBSTITUTE(SUBSTITUTE(F$1,"standard",""),"|Float",""),ChapterTable!$1:$1,0),0),
  IF($B2405=1,
    IF($L2405=FALSE,
      VLOOKUP($A2405,ChapterTable!$1:$1048576,MATCH("최종"&amp;SUBSTITUTE(SUBSTITUTE(F$1,"standard",""),"|Float",""),ChapterTable!$1:$1,0),0),
      VLOOKUP($A2405-ChapterTable!$P$11,ChapterTable!$1:$1048576,MATCH("최종"&amp;SUBSTITUTE(SUBSTITUTE(F$1,"standard",""),"|Float",""),ChapterTable!$1:$1,0),0)*ChapterTable!$P$14
    ),
  OFFSET(F2405,-$B2405+IF($L2405,1,0),0)*
    (VLOOKUP(SUBSTITUTE(SUBSTITUTE(F$1,"standard",""),"|Float","")&amp;IF(OR($L2405=TRUE,$A2405=0,MOD($A2405,ChapterTable!$R$20)&lt;&gt;0),"","보스")&amp;"인게임누적곱배수",ChapterTable!$R:$S,2,0)^D2405
    +VLOOKUP(SUBSTITUTE(SUBSTITUTE(F$1,"standard",""),"|Float","")&amp;IF(OR($L2405=TRUE,$A2405=0,MOD($A2405,ChapterTable!$R$20)&lt;&gt;0),"","보스")&amp;"인게임누적합배수",ChapterTable!$R:$S,2,0)*D2405)
  )
  )
  )
)</f>
        <v>1040558.560116995</v>
      </c>
      <c r="G2405" t="s">
        <v>715</v>
      </c>
      <c r="J2405" t="str">
        <f>IF(ISBLANK(I2405),"",
IFERROR(VLOOKUP(I2405,[1]StringTable!$1:$1048576,MATCH("kor|String",[1]StringTable!$1:$1,0),0),
"스트링없음"))</f>
        <v/>
      </c>
      <c r="L2405" t="b">
        <v>1</v>
      </c>
      <c r="N2405" t="str">
        <f>IF(ISBLANK(M2405),"",IF(ISERROR(VLOOKUP(M2405,MapTable!$A:$A,1,0)),"맵없음",""))</f>
        <v/>
      </c>
      <c r="O2405">
        <f t="shared" si="270"/>
        <v>2</v>
      </c>
      <c r="Q2405">
        <f t="shared" si="271"/>
        <v>2</v>
      </c>
      <c r="R2405" t="b">
        <f t="shared" ca="1" si="272"/>
        <v>1</v>
      </c>
      <c r="T2405" t="b">
        <f t="shared" ca="1" si="273"/>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276"/>
        <v>0.5</v>
      </c>
      <c r="AJ2405">
        <f t="shared" si="274"/>
        <v>0.54666666600000002</v>
      </c>
      <c r="AK2405">
        <f t="shared" si="275"/>
        <v>1</v>
      </c>
      <c r="AL2405">
        <f t="shared" ref="AL2405:AL2468" si="277">AL2355+1</f>
        <v>11</v>
      </c>
    </row>
    <row r="2406" spans="1:38" hidden="1" x14ac:dyDescent="0.3">
      <c r="A2406">
        <v>26</v>
      </c>
      <c r="B2406">
        <v>15</v>
      </c>
      <c r="C2406">
        <f>IF(OR($L2406=TRUE,$A2406=0,MOD($A2406,ChapterTable!$R$20)&lt;&gt;0),
MAX(0,INT(($B2406+ChapterTable!$P$26+VLOOKUP(SUBSTITUTE(C$1,"성장단계","")&amp;"단계오프셋",ChapterTable!$R:$S,2,0))/ChapterTable!$P$23)),
MAX(0,INT(($B2406+ChapterTable!$R$26+VLOOKUP(SUBSTITUTE(C$1,"성장단계","")&amp;"보스단계오프셋",ChapterTable!$R:$S,2,0))/ChapterTable!$R$23)))</f>
        <v>1</v>
      </c>
      <c r="D2406">
        <f>IF(OR($L2406=TRUE,$A2406=0,MOD($A2406,ChapterTable!$R$20)&lt;&gt;0),
MAX(0,INT(($B2406+ChapterTable!$P$26+VLOOKUP(SUBSTITUTE(D$1,"성장단계","")&amp;"단계오프셋",ChapterTable!$R:$S,2,0))/ChapterTable!$P$23)),
MAX(0,INT(($B2406+ChapterTable!$R$26+VLOOKUP(SUBSTITUTE(D$1,"성장단계","")&amp;"보스단계오프셋",ChapterTable!$R:$S,2,0))/ChapterTable!$R$23)))</f>
        <v>1</v>
      </c>
      <c r="E2406" s="1">
        <f ca="1">IF(AND($A2406=0,$B2406=1),
    VLOOKUP(1,ChapterTable!$1:$1048576,MATCH("최종"&amp;SUBSTITUTE(SUBSTITUTE(E$1,"standard",""),"|Float",""),ChapterTable!$1:$1,0),0)*ChapterTable!$P$17,
  IF(AND($A2406=0,$B2406=0),
    E2407,
  IF($B2406=0,
    VLOOKUP($A2406,ChapterTable!$1:$1048576,MATCH("최종"&amp;SUBSTITUTE(SUBSTITUTE(E$1,"standard",""),"|Float",""),ChapterTable!$1:$1,0),0),
  IF($B2406=1,
    IF($L2406=FALSE,
      VLOOKUP($A2406,ChapterTable!$1:$1048576,MATCH("최종"&amp;SUBSTITUTE(SUBSTITUTE(E$1,"standard",""),"|Float",""),ChapterTable!$1:$1,0),0),
      VLOOKUP($A2406-ChapterTable!$P$11,ChapterTable!$1:$1048576,MATCH("최종"&amp;SUBSTITUTE(SUBSTITUTE(E$1,"standard",""),"|Float",""),ChapterTable!$1:$1,0),0)*ChapterTable!$P$14
    ),
  OFFSET(E2406,-$B2406+IF($L2406,1,0),0)*IF($B2406&gt;OFFSET($B2406,1,0),ChapterTable!$R$17,1)*
    (VLOOKUP(SUBSTITUTE(SUBSTITUTE(E$1,"standard",""),"|Float","")&amp;IF(OR($L2406=TRUE,$A2406=0,MOD($A2406,ChapterTable!$R$20)&lt;&gt;0),"","보스")&amp;"인게임누적곱배수",ChapterTable!$R:$S,2,0)^C2406
    +VLOOKUP(SUBSTITUTE(SUBSTITUTE(E$1,"standard",""),"|Float","")&amp;IF(OR($L2406=TRUE,$A2406=0,MOD($A2406,ChapterTable!$R$20)&lt;&gt;0),"","보스")&amp;"인게임누적합배수",ChapterTable!$R:$S,2,0)*C2406)
  )
  )
  )
)</f>
        <v>2787728.9796622754</v>
      </c>
      <c r="F2406" s="1">
        <f ca="1">IF(AND($A2406=0,$B2406=1),
    VLOOKUP(1,ChapterTable!$1:$1048576,MATCH("최종"&amp;SUBSTITUTE(SUBSTITUTE(F$1,"standard",""),"|Float",""),ChapterTable!$1:$1,0),0)*ChapterTable!$P$17,
  IF(AND($A2406=0,$B2406=0),
    F2407,
  IF($B2406=0,
    VLOOKUP($A2406,ChapterTable!$1:$1048576,MATCH("최종"&amp;SUBSTITUTE(SUBSTITUTE(F$1,"standard",""),"|Float",""),ChapterTable!$1:$1,0),0),
  IF($B2406=1,
    IF($L2406=FALSE,
      VLOOKUP($A2406,ChapterTable!$1:$1048576,MATCH("최종"&amp;SUBSTITUTE(SUBSTITUTE(F$1,"standard",""),"|Float",""),ChapterTable!$1:$1,0),0),
      VLOOKUP($A2406-ChapterTable!$P$11,ChapterTable!$1:$1048576,MATCH("최종"&amp;SUBSTITUTE(SUBSTITUTE(F$1,"standard",""),"|Float",""),ChapterTable!$1:$1,0),0)*ChapterTable!$P$14
    ),
  OFFSET(F2406,-$B2406+IF($L2406,1,0),0)*
    (VLOOKUP(SUBSTITUTE(SUBSTITUTE(F$1,"standard",""),"|Float","")&amp;IF(OR($L2406=TRUE,$A2406=0,MOD($A2406,ChapterTable!$R$20)&lt;&gt;0),"","보스")&amp;"인게임누적곱배수",ChapterTable!$R:$S,2,0)^D2406
    +VLOOKUP(SUBSTITUTE(SUBSTITUTE(F$1,"standard",""),"|Float","")&amp;IF(OR($L2406=TRUE,$A2406=0,MOD($A2406,ChapterTable!$R$20)&lt;&gt;0),"","보스")&amp;"인게임누적합배수",ChapterTable!$R:$S,2,0)*D2406)
  )
  )
  )
)</f>
        <v>1040558.560116995</v>
      </c>
      <c r="G2406" t="s">
        <v>715</v>
      </c>
      <c r="J2406" t="str">
        <f>IF(ISBLANK(I2406),"",
IFERROR(VLOOKUP(I2406,[1]StringTable!$1:$1048576,MATCH("kor|String",[1]StringTable!$1:$1,0),0),
"스트링없음"))</f>
        <v/>
      </c>
      <c r="L2406" t="b">
        <v>1</v>
      </c>
      <c r="N2406" t="str">
        <f>IF(ISBLANK(M2406),"",IF(ISERROR(VLOOKUP(M2406,MapTable!$A:$A,1,0)),"맵없음",""))</f>
        <v/>
      </c>
      <c r="O2406">
        <f t="shared" si="270"/>
        <v>11</v>
      </c>
      <c r="Q2406">
        <f t="shared" si="271"/>
        <v>11</v>
      </c>
      <c r="R2406" t="b">
        <f t="shared" ca="1" si="272"/>
        <v>1</v>
      </c>
      <c r="T2406" t="b">
        <f t="shared" ca="1" si="273"/>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276"/>
        <v>0.5</v>
      </c>
      <c r="AJ2406">
        <f t="shared" si="274"/>
        <v>0.54666666600000002</v>
      </c>
      <c r="AK2406">
        <f t="shared" si="275"/>
        <v>1</v>
      </c>
      <c r="AL2406">
        <f t="shared" si="277"/>
        <v>11</v>
      </c>
    </row>
    <row r="2407" spans="1:38" hidden="1" x14ac:dyDescent="0.3">
      <c r="A2407">
        <v>26</v>
      </c>
      <c r="B2407">
        <v>16</v>
      </c>
      <c r="C2407">
        <f>IF(OR($L2407=TRUE,$A2407=0,MOD($A2407,ChapterTable!$R$20)&lt;&gt;0),
MAX(0,INT(($B2407+ChapterTable!$P$26+VLOOKUP(SUBSTITUTE(C$1,"성장단계","")&amp;"단계오프셋",ChapterTable!$R:$S,2,0))/ChapterTable!$P$23)),
MAX(0,INT(($B2407+ChapterTable!$R$26+VLOOKUP(SUBSTITUTE(C$1,"성장단계","")&amp;"보스단계오프셋",ChapterTable!$R:$S,2,0))/ChapterTable!$R$23)))</f>
        <v>2</v>
      </c>
      <c r="D2407">
        <f>IF(OR($L2407=TRUE,$A2407=0,MOD($A2407,ChapterTable!$R$20)&lt;&gt;0),
MAX(0,INT(($B2407+ChapterTable!$P$26+VLOOKUP(SUBSTITUTE(D$1,"성장단계","")&amp;"단계오프셋",ChapterTable!$R:$S,2,0))/ChapterTable!$P$23)),
MAX(0,INT(($B2407+ChapterTable!$R$26+VLOOKUP(SUBSTITUTE(D$1,"성장단계","")&amp;"보스단계오프셋",ChapterTable!$R:$S,2,0))/ChapterTable!$R$23)))</f>
        <v>1</v>
      </c>
      <c r="E2407" s="1">
        <f ca="1">IF(AND($A2407=0,$B2407=1),
    VLOOKUP(1,ChapterTable!$1:$1048576,MATCH("최종"&amp;SUBSTITUTE(SUBSTITUTE(E$1,"standard",""),"|Float",""),ChapterTable!$1:$1,0),0)*ChapterTable!$P$17,
  IF(AND($A2407=0,$B2407=0),
    E2408,
  IF($B2407=0,
    VLOOKUP($A2407,ChapterTable!$1:$1048576,MATCH("최종"&amp;SUBSTITUTE(SUBSTITUTE(E$1,"standard",""),"|Float",""),ChapterTable!$1:$1,0),0),
  IF($B2407=1,
    IF($L2407=FALSE,
      VLOOKUP($A2407,ChapterTable!$1:$1048576,MATCH("최종"&amp;SUBSTITUTE(SUBSTITUTE(E$1,"standard",""),"|Float",""),ChapterTable!$1:$1,0),0),
      VLOOKUP($A2407-ChapterTable!$P$11,ChapterTable!$1:$1048576,MATCH("최종"&amp;SUBSTITUTE(SUBSTITUTE(E$1,"standard",""),"|Float",""),ChapterTable!$1:$1,0),0)*ChapterTable!$P$14
    ),
  OFFSET(E2407,-$B2407+IF($L2407,1,0),0)*IF($B2407&gt;OFFSET($B2407,1,0),ChapterTable!$R$17,1)*
    (VLOOKUP(SUBSTITUTE(SUBSTITUTE(E$1,"standard",""),"|Float","")&amp;IF(OR($L2407=TRUE,$A2407=0,MOD($A2407,ChapterTable!$R$20)&lt;&gt;0),"","보스")&amp;"인게임누적곱배수",ChapterTable!$R:$S,2,0)^C2407
    +VLOOKUP(SUBSTITUTE(SUBSTITUTE(E$1,"standard",""),"|Float","")&amp;IF(OR($L2407=TRUE,$A2407=0,MOD($A2407,ChapterTable!$R$20)&lt;&gt;0),"","보스")&amp;"인게임누적합배수",ChapterTable!$R:$S,2,0)*C2407)
  )
  )
  )
)</f>
        <v>3252350.4762726543</v>
      </c>
      <c r="F2407" s="1">
        <f ca="1">IF(AND($A2407=0,$B2407=1),
    VLOOKUP(1,ChapterTable!$1:$1048576,MATCH("최종"&amp;SUBSTITUTE(SUBSTITUTE(F$1,"standard",""),"|Float",""),ChapterTable!$1:$1,0),0)*ChapterTable!$P$17,
  IF(AND($A2407=0,$B2407=0),
    F2408,
  IF($B2407=0,
    VLOOKUP($A2407,ChapterTable!$1:$1048576,MATCH("최종"&amp;SUBSTITUTE(SUBSTITUTE(F$1,"standard",""),"|Float",""),ChapterTable!$1:$1,0),0),
  IF($B2407=1,
    IF($L2407=FALSE,
      VLOOKUP($A2407,ChapterTable!$1:$1048576,MATCH("최종"&amp;SUBSTITUTE(SUBSTITUTE(F$1,"standard",""),"|Float",""),ChapterTable!$1:$1,0),0),
      VLOOKUP($A2407-ChapterTable!$P$11,ChapterTable!$1:$1048576,MATCH("최종"&amp;SUBSTITUTE(SUBSTITUTE(F$1,"standard",""),"|Float",""),ChapterTable!$1:$1,0),0)*ChapterTable!$P$14
    ),
  OFFSET(F2407,-$B2407+IF($L2407,1,0),0)*
    (VLOOKUP(SUBSTITUTE(SUBSTITUTE(F$1,"standard",""),"|Float","")&amp;IF(OR($L2407=TRUE,$A2407=0,MOD($A2407,ChapterTable!$R$20)&lt;&gt;0),"","보스")&amp;"인게임누적곱배수",ChapterTable!$R:$S,2,0)^D2407
    +VLOOKUP(SUBSTITUTE(SUBSTITUTE(F$1,"standard",""),"|Float","")&amp;IF(OR($L2407=TRUE,$A2407=0,MOD($A2407,ChapterTable!$R$20)&lt;&gt;0),"","보스")&amp;"인게임누적합배수",ChapterTable!$R:$S,2,0)*D2407)
  )
  )
  )
)</f>
        <v>1040558.560116995</v>
      </c>
      <c r="G2407" t="s">
        <v>715</v>
      </c>
      <c r="J2407" t="str">
        <f>IF(ISBLANK(I2407),"",
IFERROR(VLOOKUP(I2407,[1]StringTable!$1:$1048576,MATCH("kor|String",[1]StringTable!$1:$1,0),0),
"스트링없음"))</f>
        <v/>
      </c>
      <c r="L2407" t="b">
        <v>1</v>
      </c>
      <c r="N2407" t="str">
        <f>IF(ISBLANK(M2407),"",IF(ISERROR(VLOOKUP(M2407,MapTable!$A:$A,1,0)),"맵없음",""))</f>
        <v/>
      </c>
      <c r="O2407">
        <f t="shared" si="270"/>
        <v>2</v>
      </c>
      <c r="Q2407">
        <f t="shared" si="271"/>
        <v>2</v>
      </c>
      <c r="R2407" t="b">
        <f t="shared" ca="1" si="272"/>
        <v>1</v>
      </c>
      <c r="T2407" t="b">
        <f t="shared" ca="1" si="273"/>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276"/>
        <v>0.5</v>
      </c>
      <c r="AJ2407">
        <f t="shared" si="274"/>
        <v>0.54666666600000002</v>
      </c>
      <c r="AK2407">
        <f t="shared" si="275"/>
        <v>1</v>
      </c>
      <c r="AL2407">
        <f t="shared" si="277"/>
        <v>11</v>
      </c>
    </row>
    <row r="2408" spans="1:38" hidden="1" x14ac:dyDescent="0.3">
      <c r="A2408">
        <v>26</v>
      </c>
      <c r="B2408">
        <v>17</v>
      </c>
      <c r="C2408">
        <f>IF(OR($L2408=TRUE,$A2408=0,MOD($A2408,ChapterTable!$R$20)&lt;&gt;0),
MAX(0,INT(($B2408+ChapterTable!$P$26+VLOOKUP(SUBSTITUTE(C$1,"성장단계","")&amp;"단계오프셋",ChapterTable!$R:$S,2,0))/ChapterTable!$P$23)),
MAX(0,INT(($B2408+ChapterTable!$R$26+VLOOKUP(SUBSTITUTE(C$1,"성장단계","")&amp;"보스단계오프셋",ChapterTable!$R:$S,2,0))/ChapterTable!$R$23)))</f>
        <v>2</v>
      </c>
      <c r="D2408">
        <f>IF(OR($L2408=TRUE,$A2408=0,MOD($A2408,ChapterTable!$R$20)&lt;&gt;0),
MAX(0,INT(($B2408+ChapterTable!$P$26+VLOOKUP(SUBSTITUTE(D$1,"성장단계","")&amp;"단계오프셋",ChapterTable!$R:$S,2,0))/ChapterTable!$P$23)),
MAX(0,INT(($B2408+ChapterTable!$R$26+VLOOKUP(SUBSTITUTE(D$1,"성장단계","")&amp;"보스단계오프셋",ChapterTable!$R:$S,2,0))/ChapterTable!$R$23)))</f>
        <v>1</v>
      </c>
      <c r="E2408" s="1">
        <f ca="1">IF(AND($A2408=0,$B2408=1),
    VLOOKUP(1,ChapterTable!$1:$1048576,MATCH("최종"&amp;SUBSTITUTE(SUBSTITUTE(E$1,"standard",""),"|Float",""),ChapterTable!$1:$1,0),0)*ChapterTable!$P$17,
  IF(AND($A2408=0,$B2408=0),
    E2409,
  IF($B2408=0,
    VLOOKUP($A2408,ChapterTable!$1:$1048576,MATCH("최종"&amp;SUBSTITUTE(SUBSTITUTE(E$1,"standard",""),"|Float",""),ChapterTable!$1:$1,0),0),
  IF($B2408=1,
    IF($L2408=FALSE,
      VLOOKUP($A2408,ChapterTable!$1:$1048576,MATCH("최종"&amp;SUBSTITUTE(SUBSTITUTE(E$1,"standard",""),"|Float",""),ChapterTable!$1:$1,0),0),
      VLOOKUP($A2408-ChapterTable!$P$11,ChapterTable!$1:$1048576,MATCH("최종"&amp;SUBSTITUTE(SUBSTITUTE(E$1,"standard",""),"|Float",""),ChapterTable!$1:$1,0),0)*ChapterTable!$P$14
    ),
  OFFSET(E2408,-$B2408+IF($L2408,1,0),0)*IF($B2408&gt;OFFSET($B2408,1,0),ChapterTable!$R$17,1)*
    (VLOOKUP(SUBSTITUTE(SUBSTITUTE(E$1,"standard",""),"|Float","")&amp;IF(OR($L2408=TRUE,$A2408=0,MOD($A2408,ChapterTable!$R$20)&lt;&gt;0),"","보스")&amp;"인게임누적곱배수",ChapterTable!$R:$S,2,0)^C2408
    +VLOOKUP(SUBSTITUTE(SUBSTITUTE(E$1,"standard",""),"|Float","")&amp;IF(OR($L2408=TRUE,$A2408=0,MOD($A2408,ChapterTable!$R$20)&lt;&gt;0),"","보스")&amp;"인게임누적합배수",ChapterTable!$R:$S,2,0)*C2408)
  )
  )
  )
)</f>
        <v>3252350.4762726543</v>
      </c>
      <c r="F2408" s="1">
        <f ca="1">IF(AND($A2408=0,$B2408=1),
    VLOOKUP(1,ChapterTable!$1:$1048576,MATCH("최종"&amp;SUBSTITUTE(SUBSTITUTE(F$1,"standard",""),"|Float",""),ChapterTable!$1:$1,0),0)*ChapterTable!$P$17,
  IF(AND($A2408=0,$B2408=0),
    F2409,
  IF($B2408=0,
    VLOOKUP($A2408,ChapterTable!$1:$1048576,MATCH("최종"&amp;SUBSTITUTE(SUBSTITUTE(F$1,"standard",""),"|Float",""),ChapterTable!$1:$1,0),0),
  IF($B2408=1,
    IF($L2408=FALSE,
      VLOOKUP($A2408,ChapterTable!$1:$1048576,MATCH("최종"&amp;SUBSTITUTE(SUBSTITUTE(F$1,"standard",""),"|Float",""),ChapterTable!$1:$1,0),0),
      VLOOKUP($A2408-ChapterTable!$P$11,ChapterTable!$1:$1048576,MATCH("최종"&amp;SUBSTITUTE(SUBSTITUTE(F$1,"standard",""),"|Float",""),ChapterTable!$1:$1,0),0)*ChapterTable!$P$14
    ),
  OFFSET(F2408,-$B2408+IF($L2408,1,0),0)*
    (VLOOKUP(SUBSTITUTE(SUBSTITUTE(F$1,"standard",""),"|Float","")&amp;IF(OR($L2408=TRUE,$A2408=0,MOD($A2408,ChapterTable!$R$20)&lt;&gt;0),"","보스")&amp;"인게임누적곱배수",ChapterTable!$R:$S,2,0)^D2408
    +VLOOKUP(SUBSTITUTE(SUBSTITUTE(F$1,"standard",""),"|Float","")&amp;IF(OR($L2408=TRUE,$A2408=0,MOD($A2408,ChapterTable!$R$20)&lt;&gt;0),"","보스")&amp;"인게임누적합배수",ChapterTable!$R:$S,2,0)*D2408)
  )
  )
  )
)</f>
        <v>1040558.560116995</v>
      </c>
      <c r="G2408" t="s">
        <v>715</v>
      </c>
      <c r="J2408" t="str">
        <f>IF(ISBLANK(I2408),"",
IFERROR(VLOOKUP(I2408,[1]StringTable!$1:$1048576,MATCH("kor|String",[1]StringTable!$1:$1,0),0),
"스트링없음"))</f>
        <v/>
      </c>
      <c r="L2408" t="b">
        <v>1</v>
      </c>
      <c r="N2408" t="str">
        <f>IF(ISBLANK(M2408),"",IF(ISERROR(VLOOKUP(M2408,MapTable!$A:$A,1,0)),"맵없음",""))</f>
        <v/>
      </c>
      <c r="O2408">
        <f t="shared" si="270"/>
        <v>2</v>
      </c>
      <c r="Q2408">
        <f t="shared" si="271"/>
        <v>2</v>
      </c>
      <c r="R2408" t="b">
        <f t="shared" ca="1" si="272"/>
        <v>1</v>
      </c>
      <c r="T2408" t="b">
        <f t="shared" ca="1" si="273"/>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276"/>
        <v>0.5</v>
      </c>
      <c r="AJ2408">
        <f t="shared" si="274"/>
        <v>0.54666666600000002</v>
      </c>
      <c r="AK2408">
        <f t="shared" si="275"/>
        <v>1</v>
      </c>
      <c r="AL2408">
        <f t="shared" si="277"/>
        <v>11</v>
      </c>
    </row>
    <row r="2409" spans="1:38" hidden="1" x14ac:dyDescent="0.3">
      <c r="A2409">
        <v>26</v>
      </c>
      <c r="B2409">
        <v>18</v>
      </c>
      <c r="C2409">
        <f>IF(OR($L2409=TRUE,$A2409=0,MOD($A2409,ChapterTable!$R$20)&lt;&gt;0),
MAX(0,INT(($B2409+ChapterTable!$P$26+VLOOKUP(SUBSTITUTE(C$1,"성장단계","")&amp;"단계오프셋",ChapterTable!$R:$S,2,0))/ChapterTable!$P$23)),
MAX(0,INT(($B2409+ChapterTable!$R$26+VLOOKUP(SUBSTITUTE(C$1,"성장단계","")&amp;"보스단계오프셋",ChapterTable!$R:$S,2,0))/ChapterTable!$R$23)))</f>
        <v>2</v>
      </c>
      <c r="D2409">
        <f>IF(OR($L2409=TRUE,$A2409=0,MOD($A2409,ChapterTable!$R$20)&lt;&gt;0),
MAX(0,INT(($B2409+ChapterTable!$P$26+VLOOKUP(SUBSTITUTE(D$1,"성장단계","")&amp;"단계오프셋",ChapterTable!$R:$S,2,0))/ChapterTable!$P$23)),
MAX(0,INT(($B2409+ChapterTable!$R$26+VLOOKUP(SUBSTITUTE(D$1,"성장단계","")&amp;"보스단계오프셋",ChapterTable!$R:$S,2,0))/ChapterTable!$R$23)))</f>
        <v>1</v>
      </c>
      <c r="E2409" s="1">
        <f ca="1">IF(AND($A2409=0,$B2409=1),
    VLOOKUP(1,ChapterTable!$1:$1048576,MATCH("최종"&amp;SUBSTITUTE(SUBSTITUTE(E$1,"standard",""),"|Float",""),ChapterTable!$1:$1,0),0)*ChapterTable!$P$17,
  IF(AND($A2409=0,$B2409=0),
    E2410,
  IF($B2409=0,
    VLOOKUP($A2409,ChapterTable!$1:$1048576,MATCH("최종"&amp;SUBSTITUTE(SUBSTITUTE(E$1,"standard",""),"|Float",""),ChapterTable!$1:$1,0),0),
  IF($B2409=1,
    IF($L2409=FALSE,
      VLOOKUP($A2409,ChapterTable!$1:$1048576,MATCH("최종"&amp;SUBSTITUTE(SUBSTITUTE(E$1,"standard",""),"|Float",""),ChapterTable!$1:$1,0),0),
      VLOOKUP($A2409-ChapterTable!$P$11,ChapterTable!$1:$1048576,MATCH("최종"&amp;SUBSTITUTE(SUBSTITUTE(E$1,"standard",""),"|Float",""),ChapterTable!$1:$1,0),0)*ChapterTable!$P$14
    ),
  OFFSET(E2409,-$B2409+IF($L2409,1,0),0)*IF($B2409&gt;OFFSET($B2409,1,0),ChapterTable!$R$17,1)*
    (VLOOKUP(SUBSTITUTE(SUBSTITUTE(E$1,"standard",""),"|Float","")&amp;IF(OR($L2409=TRUE,$A2409=0,MOD($A2409,ChapterTable!$R$20)&lt;&gt;0),"","보스")&amp;"인게임누적곱배수",ChapterTable!$R:$S,2,0)^C2409
    +VLOOKUP(SUBSTITUTE(SUBSTITUTE(E$1,"standard",""),"|Float","")&amp;IF(OR($L2409=TRUE,$A2409=0,MOD($A2409,ChapterTable!$R$20)&lt;&gt;0),"","보스")&amp;"인게임누적합배수",ChapterTable!$R:$S,2,0)*C2409)
  )
  )
  )
)</f>
        <v>3252350.4762726543</v>
      </c>
      <c r="F2409" s="1">
        <f ca="1">IF(AND($A2409=0,$B2409=1),
    VLOOKUP(1,ChapterTable!$1:$1048576,MATCH("최종"&amp;SUBSTITUTE(SUBSTITUTE(F$1,"standard",""),"|Float",""),ChapterTable!$1:$1,0),0)*ChapterTable!$P$17,
  IF(AND($A2409=0,$B2409=0),
    F2410,
  IF($B2409=0,
    VLOOKUP($A2409,ChapterTable!$1:$1048576,MATCH("최종"&amp;SUBSTITUTE(SUBSTITUTE(F$1,"standard",""),"|Float",""),ChapterTable!$1:$1,0),0),
  IF($B2409=1,
    IF($L2409=FALSE,
      VLOOKUP($A2409,ChapterTable!$1:$1048576,MATCH("최종"&amp;SUBSTITUTE(SUBSTITUTE(F$1,"standard",""),"|Float",""),ChapterTable!$1:$1,0),0),
      VLOOKUP($A2409-ChapterTable!$P$11,ChapterTable!$1:$1048576,MATCH("최종"&amp;SUBSTITUTE(SUBSTITUTE(F$1,"standard",""),"|Float",""),ChapterTable!$1:$1,0),0)*ChapterTable!$P$14
    ),
  OFFSET(F2409,-$B2409+IF($L2409,1,0),0)*
    (VLOOKUP(SUBSTITUTE(SUBSTITUTE(F$1,"standard",""),"|Float","")&amp;IF(OR($L2409=TRUE,$A2409=0,MOD($A2409,ChapterTable!$R$20)&lt;&gt;0),"","보스")&amp;"인게임누적곱배수",ChapterTable!$R:$S,2,0)^D2409
    +VLOOKUP(SUBSTITUTE(SUBSTITUTE(F$1,"standard",""),"|Float","")&amp;IF(OR($L2409=TRUE,$A2409=0,MOD($A2409,ChapterTable!$R$20)&lt;&gt;0),"","보스")&amp;"인게임누적합배수",ChapterTable!$R:$S,2,0)*D2409)
  )
  )
  )
)</f>
        <v>1040558.560116995</v>
      </c>
      <c r="G2409" t="s">
        <v>715</v>
      </c>
      <c r="J2409" t="str">
        <f>IF(ISBLANK(I2409),"",
IFERROR(VLOOKUP(I2409,[1]StringTable!$1:$1048576,MATCH("kor|String",[1]StringTable!$1:$1,0),0),
"스트링없음"))</f>
        <v/>
      </c>
      <c r="L2409" t="b">
        <v>1</v>
      </c>
      <c r="N2409" t="str">
        <f>IF(ISBLANK(M2409),"",IF(ISERROR(VLOOKUP(M2409,MapTable!$A:$A,1,0)),"맵없음",""))</f>
        <v/>
      </c>
      <c r="O2409">
        <f t="shared" si="270"/>
        <v>2</v>
      </c>
      <c r="Q2409">
        <f t="shared" si="271"/>
        <v>2</v>
      </c>
      <c r="R2409" t="b">
        <f t="shared" ca="1" si="272"/>
        <v>1</v>
      </c>
      <c r="T2409" t="b">
        <f t="shared" ca="1" si="273"/>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276"/>
        <v>0.5</v>
      </c>
      <c r="AJ2409">
        <f t="shared" si="274"/>
        <v>0.54666666600000002</v>
      </c>
      <c r="AK2409">
        <f t="shared" si="275"/>
        <v>1</v>
      </c>
      <c r="AL2409">
        <f t="shared" si="277"/>
        <v>11</v>
      </c>
    </row>
    <row r="2410" spans="1:38" hidden="1" x14ac:dyDescent="0.3">
      <c r="A2410">
        <v>26</v>
      </c>
      <c r="B2410">
        <v>19</v>
      </c>
      <c r="C2410">
        <f>IF(OR($L2410=TRUE,$A2410=0,MOD($A2410,ChapterTable!$R$20)&lt;&gt;0),
MAX(0,INT(($B2410+ChapterTable!$P$26+VLOOKUP(SUBSTITUTE(C$1,"성장단계","")&amp;"단계오프셋",ChapterTable!$R:$S,2,0))/ChapterTable!$P$23)),
MAX(0,INT(($B2410+ChapterTable!$R$26+VLOOKUP(SUBSTITUTE(C$1,"성장단계","")&amp;"보스단계오프셋",ChapterTable!$R:$S,2,0))/ChapterTable!$R$23)))</f>
        <v>2</v>
      </c>
      <c r="D2410">
        <f>IF(OR($L2410=TRUE,$A2410=0,MOD($A2410,ChapterTable!$R$20)&lt;&gt;0),
MAX(0,INT(($B2410+ChapterTable!$P$26+VLOOKUP(SUBSTITUTE(D$1,"성장단계","")&amp;"단계오프셋",ChapterTable!$R:$S,2,0))/ChapterTable!$P$23)),
MAX(0,INT(($B2410+ChapterTable!$R$26+VLOOKUP(SUBSTITUTE(D$1,"성장단계","")&amp;"보스단계오프셋",ChapterTable!$R:$S,2,0))/ChapterTable!$R$23)))</f>
        <v>1</v>
      </c>
      <c r="E2410" s="1">
        <f ca="1">IF(AND($A2410=0,$B2410=1),
    VLOOKUP(1,ChapterTable!$1:$1048576,MATCH("최종"&amp;SUBSTITUTE(SUBSTITUTE(E$1,"standard",""),"|Float",""),ChapterTable!$1:$1,0),0)*ChapterTable!$P$17,
  IF(AND($A2410=0,$B2410=0),
    E2411,
  IF($B2410=0,
    VLOOKUP($A2410,ChapterTable!$1:$1048576,MATCH("최종"&amp;SUBSTITUTE(SUBSTITUTE(E$1,"standard",""),"|Float",""),ChapterTable!$1:$1,0),0),
  IF($B2410=1,
    IF($L2410=FALSE,
      VLOOKUP($A2410,ChapterTable!$1:$1048576,MATCH("최종"&amp;SUBSTITUTE(SUBSTITUTE(E$1,"standard",""),"|Float",""),ChapterTable!$1:$1,0),0),
      VLOOKUP($A2410-ChapterTable!$P$11,ChapterTable!$1:$1048576,MATCH("최종"&amp;SUBSTITUTE(SUBSTITUTE(E$1,"standard",""),"|Float",""),ChapterTable!$1:$1,0),0)*ChapterTable!$P$14
    ),
  OFFSET(E2410,-$B2410+IF($L2410,1,0),0)*IF($B2410&gt;OFFSET($B2410,1,0),ChapterTable!$R$17,1)*
    (VLOOKUP(SUBSTITUTE(SUBSTITUTE(E$1,"standard",""),"|Float","")&amp;IF(OR($L2410=TRUE,$A2410=0,MOD($A2410,ChapterTable!$R$20)&lt;&gt;0),"","보스")&amp;"인게임누적곱배수",ChapterTable!$R:$S,2,0)^C2410
    +VLOOKUP(SUBSTITUTE(SUBSTITUTE(E$1,"standard",""),"|Float","")&amp;IF(OR($L2410=TRUE,$A2410=0,MOD($A2410,ChapterTable!$R$20)&lt;&gt;0),"","보스")&amp;"인게임누적합배수",ChapterTable!$R:$S,2,0)*C2410)
  )
  )
  )
)</f>
        <v>3252350.4762726543</v>
      </c>
      <c r="F2410" s="1">
        <f ca="1">IF(AND($A2410=0,$B2410=1),
    VLOOKUP(1,ChapterTable!$1:$1048576,MATCH("최종"&amp;SUBSTITUTE(SUBSTITUTE(F$1,"standard",""),"|Float",""),ChapterTable!$1:$1,0),0)*ChapterTable!$P$17,
  IF(AND($A2410=0,$B2410=0),
    F2411,
  IF($B2410=0,
    VLOOKUP($A2410,ChapterTable!$1:$1048576,MATCH("최종"&amp;SUBSTITUTE(SUBSTITUTE(F$1,"standard",""),"|Float",""),ChapterTable!$1:$1,0),0),
  IF($B2410=1,
    IF($L2410=FALSE,
      VLOOKUP($A2410,ChapterTable!$1:$1048576,MATCH("최종"&amp;SUBSTITUTE(SUBSTITUTE(F$1,"standard",""),"|Float",""),ChapterTable!$1:$1,0),0),
      VLOOKUP($A2410-ChapterTable!$P$11,ChapterTable!$1:$1048576,MATCH("최종"&amp;SUBSTITUTE(SUBSTITUTE(F$1,"standard",""),"|Float",""),ChapterTable!$1:$1,0),0)*ChapterTable!$P$14
    ),
  OFFSET(F2410,-$B2410+IF($L2410,1,0),0)*
    (VLOOKUP(SUBSTITUTE(SUBSTITUTE(F$1,"standard",""),"|Float","")&amp;IF(OR($L2410=TRUE,$A2410=0,MOD($A2410,ChapterTable!$R$20)&lt;&gt;0),"","보스")&amp;"인게임누적곱배수",ChapterTable!$R:$S,2,0)^D2410
    +VLOOKUP(SUBSTITUTE(SUBSTITUTE(F$1,"standard",""),"|Float","")&amp;IF(OR($L2410=TRUE,$A2410=0,MOD($A2410,ChapterTable!$R$20)&lt;&gt;0),"","보스")&amp;"인게임누적합배수",ChapterTable!$R:$S,2,0)*D2410)
  )
  )
  )
)</f>
        <v>1040558.560116995</v>
      </c>
      <c r="G2410" t="s">
        <v>715</v>
      </c>
      <c r="J2410" t="str">
        <f>IF(ISBLANK(I2410),"",
IFERROR(VLOOKUP(I2410,[1]StringTable!$1:$1048576,MATCH("kor|String",[1]StringTable!$1:$1,0),0),
"스트링없음"))</f>
        <v/>
      </c>
      <c r="L2410" t="b">
        <v>1</v>
      </c>
      <c r="N2410" t="str">
        <f>IF(ISBLANK(M2410),"",IF(ISERROR(VLOOKUP(M2410,MapTable!$A:$A,1,0)),"맵없음",""))</f>
        <v/>
      </c>
      <c r="O2410">
        <f t="shared" si="270"/>
        <v>92</v>
      </c>
      <c r="Q2410">
        <f t="shared" si="271"/>
        <v>92</v>
      </c>
      <c r="R2410" t="b">
        <f t="shared" ca="1" si="272"/>
        <v>1</v>
      </c>
      <c r="T2410" t="b">
        <f t="shared" ca="1" si="273"/>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276"/>
        <v>0.5</v>
      </c>
      <c r="AJ2410">
        <f t="shared" si="274"/>
        <v>0.54666666600000002</v>
      </c>
      <c r="AK2410">
        <f t="shared" si="275"/>
        <v>1</v>
      </c>
      <c r="AL2410">
        <f t="shared" si="277"/>
        <v>11</v>
      </c>
    </row>
    <row r="2411" spans="1:38" hidden="1" x14ac:dyDescent="0.3">
      <c r="A2411">
        <v>26</v>
      </c>
      <c r="B2411">
        <v>20</v>
      </c>
      <c r="C2411">
        <f>IF(OR($L2411=TRUE,$A2411=0,MOD($A2411,ChapterTable!$R$20)&lt;&gt;0),
MAX(0,INT(($B2411+ChapterTable!$P$26+VLOOKUP(SUBSTITUTE(C$1,"성장단계","")&amp;"단계오프셋",ChapterTable!$R:$S,2,0))/ChapterTable!$P$23)),
MAX(0,INT(($B2411+ChapterTable!$R$26+VLOOKUP(SUBSTITUTE(C$1,"성장단계","")&amp;"보스단계오프셋",ChapterTable!$R:$S,2,0))/ChapterTable!$R$23)))</f>
        <v>2</v>
      </c>
      <c r="D2411">
        <f>IF(OR($L2411=TRUE,$A2411=0,MOD($A2411,ChapterTable!$R$20)&lt;&gt;0),
MAX(0,INT(($B2411+ChapterTable!$P$26+VLOOKUP(SUBSTITUTE(D$1,"성장단계","")&amp;"단계오프셋",ChapterTable!$R:$S,2,0))/ChapterTable!$P$23)),
MAX(0,INT(($B2411+ChapterTable!$R$26+VLOOKUP(SUBSTITUTE(D$1,"성장단계","")&amp;"보스단계오프셋",ChapterTable!$R:$S,2,0))/ChapterTable!$R$23)))</f>
        <v>1</v>
      </c>
      <c r="E2411" s="1">
        <f ca="1">IF(AND($A2411=0,$B2411=1),
    VLOOKUP(1,ChapterTable!$1:$1048576,MATCH("최종"&amp;SUBSTITUTE(SUBSTITUTE(E$1,"standard",""),"|Float",""),ChapterTable!$1:$1,0),0)*ChapterTable!$P$17,
  IF(AND($A2411=0,$B2411=0),
    E2412,
  IF($B2411=0,
    VLOOKUP($A2411,ChapterTable!$1:$1048576,MATCH("최종"&amp;SUBSTITUTE(SUBSTITUTE(E$1,"standard",""),"|Float",""),ChapterTable!$1:$1,0),0),
  IF($B2411=1,
    IF($L2411=FALSE,
      VLOOKUP($A2411,ChapterTable!$1:$1048576,MATCH("최종"&amp;SUBSTITUTE(SUBSTITUTE(E$1,"standard",""),"|Float",""),ChapterTable!$1:$1,0),0),
      VLOOKUP($A2411-ChapterTable!$P$11,ChapterTable!$1:$1048576,MATCH("최종"&amp;SUBSTITUTE(SUBSTITUTE(E$1,"standard",""),"|Float",""),ChapterTable!$1:$1,0),0)*ChapterTable!$P$14
    ),
  OFFSET(E2411,-$B2411+IF($L2411,1,0),0)*IF($B2411&gt;OFFSET($B2411,1,0),ChapterTable!$R$17,1)*
    (VLOOKUP(SUBSTITUTE(SUBSTITUTE(E$1,"standard",""),"|Float","")&amp;IF(OR($L2411=TRUE,$A2411=0,MOD($A2411,ChapterTable!$R$20)&lt;&gt;0),"","보스")&amp;"인게임누적곱배수",ChapterTable!$R:$S,2,0)^C2411
    +VLOOKUP(SUBSTITUTE(SUBSTITUTE(E$1,"standard",""),"|Float","")&amp;IF(OR($L2411=TRUE,$A2411=0,MOD($A2411,ChapterTable!$R$20)&lt;&gt;0),"","보스")&amp;"인게임누적합배수",ChapterTable!$R:$S,2,0)*C2411)
  )
  )
  )
)</f>
        <v>3252350.4762726543</v>
      </c>
      <c r="F2411" s="1">
        <f ca="1">IF(AND($A2411=0,$B2411=1),
    VLOOKUP(1,ChapterTable!$1:$1048576,MATCH("최종"&amp;SUBSTITUTE(SUBSTITUTE(F$1,"standard",""),"|Float",""),ChapterTable!$1:$1,0),0)*ChapterTable!$P$17,
  IF(AND($A2411=0,$B2411=0),
    F2412,
  IF($B2411=0,
    VLOOKUP($A2411,ChapterTable!$1:$1048576,MATCH("최종"&amp;SUBSTITUTE(SUBSTITUTE(F$1,"standard",""),"|Float",""),ChapterTable!$1:$1,0),0),
  IF($B2411=1,
    IF($L2411=FALSE,
      VLOOKUP($A2411,ChapterTable!$1:$1048576,MATCH("최종"&amp;SUBSTITUTE(SUBSTITUTE(F$1,"standard",""),"|Float",""),ChapterTable!$1:$1,0),0),
      VLOOKUP($A2411-ChapterTable!$P$11,ChapterTable!$1:$1048576,MATCH("최종"&amp;SUBSTITUTE(SUBSTITUTE(F$1,"standard",""),"|Float",""),ChapterTable!$1:$1,0),0)*ChapterTable!$P$14
    ),
  OFFSET(F2411,-$B2411+IF($L2411,1,0),0)*
    (VLOOKUP(SUBSTITUTE(SUBSTITUTE(F$1,"standard",""),"|Float","")&amp;IF(OR($L2411=TRUE,$A2411=0,MOD($A2411,ChapterTable!$R$20)&lt;&gt;0),"","보스")&amp;"인게임누적곱배수",ChapterTable!$R:$S,2,0)^D2411
    +VLOOKUP(SUBSTITUTE(SUBSTITUTE(F$1,"standard",""),"|Float","")&amp;IF(OR($L2411=TRUE,$A2411=0,MOD($A2411,ChapterTable!$R$20)&lt;&gt;0),"","보스")&amp;"인게임누적합배수",ChapterTable!$R:$S,2,0)*D2411)
  )
  )
  )
)</f>
        <v>1040558.560116995</v>
      </c>
      <c r="G2411" t="s">
        <v>715</v>
      </c>
      <c r="J2411" t="str">
        <f>IF(ISBLANK(I2411),"",
IFERROR(VLOOKUP(I2411,[1]StringTable!$1:$1048576,MATCH("kor|String",[1]StringTable!$1:$1,0),0),
"스트링없음"))</f>
        <v/>
      </c>
      <c r="L2411" t="b">
        <v>1</v>
      </c>
      <c r="N2411" t="str">
        <f>IF(ISBLANK(M2411),"",IF(ISERROR(VLOOKUP(M2411,MapTable!$A:$A,1,0)),"맵없음",""))</f>
        <v/>
      </c>
      <c r="O2411">
        <f t="shared" si="270"/>
        <v>22</v>
      </c>
      <c r="Q2411">
        <f t="shared" si="271"/>
        <v>22</v>
      </c>
      <c r="R2411" t="b">
        <f t="shared" ca="1" si="272"/>
        <v>1</v>
      </c>
      <c r="T2411" t="b">
        <f t="shared" ca="1" si="273"/>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276"/>
        <v>0.5</v>
      </c>
      <c r="AJ2411">
        <f t="shared" si="274"/>
        <v>1</v>
      </c>
      <c r="AK2411">
        <f t="shared" si="275"/>
        <v>2</v>
      </c>
      <c r="AL2411">
        <f t="shared" si="277"/>
        <v>11</v>
      </c>
    </row>
    <row r="2412" spans="1:38" hidden="1" x14ac:dyDescent="0.3">
      <c r="A2412">
        <v>26</v>
      </c>
      <c r="B2412">
        <v>21</v>
      </c>
      <c r="C2412">
        <f>IF(OR($L2412=TRUE,$A2412=0,MOD($A2412,ChapterTable!$R$20)&lt;&gt;0),
MAX(0,INT(($B2412+ChapterTable!$P$26+VLOOKUP(SUBSTITUTE(C$1,"성장단계","")&amp;"단계오프셋",ChapterTable!$R:$S,2,0))/ChapterTable!$P$23)),
MAX(0,INT(($B2412+ChapterTable!$R$26+VLOOKUP(SUBSTITUTE(C$1,"성장단계","")&amp;"보스단계오프셋",ChapterTable!$R:$S,2,0))/ChapterTable!$R$23)))</f>
        <v>2</v>
      </c>
      <c r="D2412">
        <f>IF(OR($L2412=TRUE,$A2412=0,MOD($A2412,ChapterTable!$R$20)&lt;&gt;0),
MAX(0,INT(($B2412+ChapterTable!$P$26+VLOOKUP(SUBSTITUTE(D$1,"성장단계","")&amp;"단계오프셋",ChapterTable!$R:$S,2,0))/ChapterTable!$P$23)),
MAX(0,INT(($B2412+ChapterTable!$R$26+VLOOKUP(SUBSTITUTE(D$1,"성장단계","")&amp;"보스단계오프셋",ChapterTable!$R:$S,2,0))/ChapterTable!$R$23)))</f>
        <v>2</v>
      </c>
      <c r="E2412" s="1">
        <f ca="1">IF(AND($A2412=0,$B2412=1),
    VLOOKUP(1,ChapterTable!$1:$1048576,MATCH("최종"&amp;SUBSTITUTE(SUBSTITUTE(E$1,"standard",""),"|Float",""),ChapterTable!$1:$1,0),0)*ChapterTable!$P$17,
  IF(AND($A2412=0,$B2412=0),
    E2413,
  IF($B2412=0,
    VLOOKUP($A2412,ChapterTable!$1:$1048576,MATCH("최종"&amp;SUBSTITUTE(SUBSTITUTE(E$1,"standard",""),"|Float",""),ChapterTable!$1:$1,0),0),
  IF($B2412=1,
    IF($L2412=FALSE,
      VLOOKUP($A2412,ChapterTable!$1:$1048576,MATCH("최종"&amp;SUBSTITUTE(SUBSTITUTE(E$1,"standard",""),"|Float",""),ChapterTable!$1:$1,0),0),
      VLOOKUP($A2412-ChapterTable!$P$11,ChapterTable!$1:$1048576,MATCH("최종"&amp;SUBSTITUTE(SUBSTITUTE(E$1,"standard",""),"|Float",""),ChapterTable!$1:$1,0),0)*ChapterTable!$P$14
    ),
  OFFSET(E2412,-$B2412+IF($L2412,1,0),0)*IF($B2412&gt;OFFSET($B2412,1,0),ChapterTable!$R$17,1)*
    (VLOOKUP(SUBSTITUTE(SUBSTITUTE(E$1,"standard",""),"|Float","")&amp;IF(OR($L2412=TRUE,$A2412=0,MOD($A2412,ChapterTable!$R$20)&lt;&gt;0),"","보스")&amp;"인게임누적곱배수",ChapterTable!$R:$S,2,0)^C2412
    +VLOOKUP(SUBSTITUTE(SUBSTITUTE(E$1,"standard",""),"|Float","")&amp;IF(OR($L2412=TRUE,$A2412=0,MOD($A2412,ChapterTable!$R$20)&lt;&gt;0),"","보스")&amp;"인게임누적합배수",ChapterTable!$R:$S,2,0)*C2412)
  )
  )
  )
)</f>
        <v>3252350.4762726543</v>
      </c>
      <c r="F2412" s="1">
        <f ca="1">IF(AND($A2412=0,$B2412=1),
    VLOOKUP(1,ChapterTable!$1:$1048576,MATCH("최종"&amp;SUBSTITUTE(SUBSTITUTE(F$1,"standard",""),"|Float",""),ChapterTable!$1:$1,0),0)*ChapterTable!$P$17,
  IF(AND($A2412=0,$B2412=0),
    F2413,
  IF($B2412=0,
    VLOOKUP($A2412,ChapterTable!$1:$1048576,MATCH("최종"&amp;SUBSTITUTE(SUBSTITUTE(F$1,"standard",""),"|Float",""),ChapterTable!$1:$1,0),0),
  IF($B2412=1,
    IF($L2412=FALSE,
      VLOOKUP($A2412,ChapterTable!$1:$1048576,MATCH("최종"&amp;SUBSTITUTE(SUBSTITUTE(F$1,"standard",""),"|Float",""),ChapterTable!$1:$1,0),0),
      VLOOKUP($A2412-ChapterTable!$P$11,ChapterTable!$1:$1048576,MATCH("최종"&amp;SUBSTITUTE(SUBSTITUTE(F$1,"standard",""),"|Float",""),ChapterTable!$1:$1,0),0)*ChapterTable!$P$14
    ),
  OFFSET(F2412,-$B2412+IF($L2412,1,0),0)*
    (VLOOKUP(SUBSTITUTE(SUBSTITUTE(F$1,"standard",""),"|Float","")&amp;IF(OR($L2412=TRUE,$A2412=0,MOD($A2412,ChapterTable!$R$20)&lt;&gt;0),"","보스")&amp;"인게임누적곱배수",ChapterTable!$R:$S,2,0)^D2412
    +VLOOKUP(SUBSTITUTE(SUBSTITUTE(F$1,"standard",""),"|Float","")&amp;IF(OR($L2412=TRUE,$A2412=0,MOD($A2412,ChapterTable!$R$20)&lt;&gt;0),"","보스")&amp;"인게임누적합배수",ChapterTable!$R:$S,2,0)*D2412)
  )
  )
  )
)</f>
        <v>1113155.6689623666</v>
      </c>
      <c r="G2412" t="s">
        <v>715</v>
      </c>
      <c r="J2412" t="str">
        <f>IF(ISBLANK(I2412),"",
IFERROR(VLOOKUP(I2412,[1]StringTable!$1:$1048576,MATCH("kor|String",[1]StringTable!$1:$1,0),0),
"스트링없음"))</f>
        <v/>
      </c>
      <c r="L2412" t="b">
        <v>1</v>
      </c>
      <c r="N2412" t="str">
        <f>IF(ISBLANK(M2412),"",IF(ISERROR(VLOOKUP(M2412,MapTable!$A:$A,1,0)),"맵없음",""))</f>
        <v/>
      </c>
      <c r="O2412">
        <f t="shared" si="270"/>
        <v>3</v>
      </c>
      <c r="Q2412">
        <f t="shared" si="271"/>
        <v>3</v>
      </c>
      <c r="R2412" t="b">
        <f t="shared" ca="1" si="272"/>
        <v>1</v>
      </c>
      <c r="T2412" t="b">
        <f t="shared" ca="1" si="273"/>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276"/>
        <v>0.33333333333333331</v>
      </c>
      <c r="AJ2412">
        <f t="shared" si="274"/>
        <v>0.395555555</v>
      </c>
      <c r="AK2412">
        <f t="shared" si="275"/>
        <v>1</v>
      </c>
      <c r="AL2412">
        <f t="shared" si="277"/>
        <v>11</v>
      </c>
    </row>
    <row r="2413" spans="1:38" hidden="1" x14ac:dyDescent="0.3">
      <c r="A2413">
        <v>26</v>
      </c>
      <c r="B2413">
        <v>22</v>
      </c>
      <c r="C2413">
        <f>IF(OR($L2413=TRUE,$A2413=0,MOD($A2413,ChapterTable!$R$20)&lt;&gt;0),
MAX(0,INT(($B2413+ChapterTable!$P$26+VLOOKUP(SUBSTITUTE(C$1,"성장단계","")&amp;"단계오프셋",ChapterTable!$R:$S,2,0))/ChapterTable!$P$23)),
MAX(0,INT(($B2413+ChapterTable!$R$26+VLOOKUP(SUBSTITUTE(C$1,"성장단계","")&amp;"보스단계오프셋",ChapterTable!$R:$S,2,0))/ChapterTable!$R$23)))</f>
        <v>2</v>
      </c>
      <c r="D2413">
        <f>IF(OR($L2413=TRUE,$A2413=0,MOD($A2413,ChapterTable!$R$20)&lt;&gt;0),
MAX(0,INT(($B2413+ChapterTable!$P$26+VLOOKUP(SUBSTITUTE(D$1,"성장단계","")&amp;"단계오프셋",ChapterTable!$R:$S,2,0))/ChapterTable!$P$23)),
MAX(0,INT(($B2413+ChapterTable!$R$26+VLOOKUP(SUBSTITUTE(D$1,"성장단계","")&amp;"보스단계오프셋",ChapterTable!$R:$S,2,0))/ChapterTable!$R$23)))</f>
        <v>2</v>
      </c>
      <c r="E2413" s="1">
        <f ca="1">IF(AND($A2413=0,$B2413=1),
    VLOOKUP(1,ChapterTable!$1:$1048576,MATCH("최종"&amp;SUBSTITUTE(SUBSTITUTE(E$1,"standard",""),"|Float",""),ChapterTable!$1:$1,0),0)*ChapterTable!$P$17,
  IF(AND($A2413=0,$B2413=0),
    E2414,
  IF($B2413=0,
    VLOOKUP($A2413,ChapterTable!$1:$1048576,MATCH("최종"&amp;SUBSTITUTE(SUBSTITUTE(E$1,"standard",""),"|Float",""),ChapterTable!$1:$1,0),0),
  IF($B2413=1,
    IF($L2413=FALSE,
      VLOOKUP($A2413,ChapterTable!$1:$1048576,MATCH("최종"&amp;SUBSTITUTE(SUBSTITUTE(E$1,"standard",""),"|Float",""),ChapterTable!$1:$1,0),0),
      VLOOKUP($A2413-ChapterTable!$P$11,ChapterTable!$1:$1048576,MATCH("최종"&amp;SUBSTITUTE(SUBSTITUTE(E$1,"standard",""),"|Float",""),ChapterTable!$1:$1,0),0)*ChapterTable!$P$14
    ),
  OFFSET(E2413,-$B2413+IF($L2413,1,0),0)*IF($B2413&gt;OFFSET($B2413,1,0),ChapterTable!$R$17,1)*
    (VLOOKUP(SUBSTITUTE(SUBSTITUTE(E$1,"standard",""),"|Float","")&amp;IF(OR($L2413=TRUE,$A2413=0,MOD($A2413,ChapterTable!$R$20)&lt;&gt;0),"","보스")&amp;"인게임누적곱배수",ChapterTable!$R:$S,2,0)^C2413
    +VLOOKUP(SUBSTITUTE(SUBSTITUTE(E$1,"standard",""),"|Float","")&amp;IF(OR($L2413=TRUE,$A2413=0,MOD($A2413,ChapterTable!$R$20)&lt;&gt;0),"","보스")&amp;"인게임누적합배수",ChapterTable!$R:$S,2,0)*C2413)
  )
  )
  )
)</f>
        <v>3252350.4762726543</v>
      </c>
      <c r="F2413" s="1">
        <f ca="1">IF(AND($A2413=0,$B2413=1),
    VLOOKUP(1,ChapterTable!$1:$1048576,MATCH("최종"&amp;SUBSTITUTE(SUBSTITUTE(F$1,"standard",""),"|Float",""),ChapterTable!$1:$1,0),0)*ChapterTable!$P$17,
  IF(AND($A2413=0,$B2413=0),
    F2414,
  IF($B2413=0,
    VLOOKUP($A2413,ChapterTable!$1:$1048576,MATCH("최종"&amp;SUBSTITUTE(SUBSTITUTE(F$1,"standard",""),"|Float",""),ChapterTable!$1:$1,0),0),
  IF($B2413=1,
    IF($L2413=FALSE,
      VLOOKUP($A2413,ChapterTable!$1:$1048576,MATCH("최종"&amp;SUBSTITUTE(SUBSTITUTE(F$1,"standard",""),"|Float",""),ChapterTable!$1:$1,0),0),
      VLOOKUP($A2413-ChapterTable!$P$11,ChapterTable!$1:$1048576,MATCH("최종"&amp;SUBSTITUTE(SUBSTITUTE(F$1,"standard",""),"|Float",""),ChapterTable!$1:$1,0),0)*ChapterTable!$P$14
    ),
  OFFSET(F2413,-$B2413+IF($L2413,1,0),0)*
    (VLOOKUP(SUBSTITUTE(SUBSTITUTE(F$1,"standard",""),"|Float","")&amp;IF(OR($L2413=TRUE,$A2413=0,MOD($A2413,ChapterTable!$R$20)&lt;&gt;0),"","보스")&amp;"인게임누적곱배수",ChapterTable!$R:$S,2,0)^D2413
    +VLOOKUP(SUBSTITUTE(SUBSTITUTE(F$1,"standard",""),"|Float","")&amp;IF(OR($L2413=TRUE,$A2413=0,MOD($A2413,ChapterTable!$R$20)&lt;&gt;0),"","보스")&amp;"인게임누적합배수",ChapterTable!$R:$S,2,0)*D2413)
  )
  )
  )
)</f>
        <v>1113155.6689623666</v>
      </c>
      <c r="G2413" t="s">
        <v>715</v>
      </c>
      <c r="J2413" t="str">
        <f>IF(ISBLANK(I2413),"",
IFERROR(VLOOKUP(I2413,[1]StringTable!$1:$1048576,MATCH("kor|String",[1]StringTable!$1:$1,0),0),
"스트링없음"))</f>
        <v/>
      </c>
      <c r="L2413" t="b">
        <v>1</v>
      </c>
      <c r="N2413" t="str">
        <f>IF(ISBLANK(M2413),"",IF(ISERROR(VLOOKUP(M2413,MapTable!$A:$A,1,0)),"맵없음",""))</f>
        <v/>
      </c>
      <c r="O2413">
        <f t="shared" si="270"/>
        <v>3</v>
      </c>
      <c r="Q2413">
        <f t="shared" si="271"/>
        <v>3</v>
      </c>
      <c r="R2413" t="b">
        <f t="shared" ca="1" si="272"/>
        <v>1</v>
      </c>
      <c r="T2413" t="b">
        <f t="shared" ca="1" si="273"/>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276"/>
        <v>0.33333333333333331</v>
      </c>
      <c r="AJ2413">
        <f t="shared" si="274"/>
        <v>0.395555555</v>
      </c>
      <c r="AK2413">
        <f t="shared" si="275"/>
        <v>1</v>
      </c>
      <c r="AL2413">
        <f t="shared" si="277"/>
        <v>11</v>
      </c>
    </row>
    <row r="2414" spans="1:38" hidden="1" x14ac:dyDescent="0.3">
      <c r="A2414">
        <v>26</v>
      </c>
      <c r="B2414">
        <v>23</v>
      </c>
      <c r="C2414">
        <f>IF(OR($L2414=TRUE,$A2414=0,MOD($A2414,ChapterTable!$R$20)&lt;&gt;0),
MAX(0,INT(($B2414+ChapterTable!$P$26+VLOOKUP(SUBSTITUTE(C$1,"성장단계","")&amp;"단계오프셋",ChapterTable!$R:$S,2,0))/ChapterTable!$P$23)),
MAX(0,INT(($B2414+ChapterTable!$R$26+VLOOKUP(SUBSTITUTE(C$1,"성장단계","")&amp;"보스단계오프셋",ChapterTable!$R:$S,2,0))/ChapterTable!$R$23)))</f>
        <v>2</v>
      </c>
      <c r="D2414">
        <f>IF(OR($L2414=TRUE,$A2414=0,MOD($A2414,ChapterTable!$R$20)&lt;&gt;0),
MAX(0,INT(($B2414+ChapterTable!$P$26+VLOOKUP(SUBSTITUTE(D$1,"성장단계","")&amp;"단계오프셋",ChapterTable!$R:$S,2,0))/ChapterTable!$P$23)),
MAX(0,INT(($B2414+ChapterTable!$R$26+VLOOKUP(SUBSTITUTE(D$1,"성장단계","")&amp;"보스단계오프셋",ChapterTable!$R:$S,2,0))/ChapterTable!$R$23)))</f>
        <v>2</v>
      </c>
      <c r="E2414" s="1">
        <f ca="1">IF(AND($A2414=0,$B2414=1),
    VLOOKUP(1,ChapterTable!$1:$1048576,MATCH("최종"&amp;SUBSTITUTE(SUBSTITUTE(E$1,"standard",""),"|Float",""),ChapterTable!$1:$1,0),0)*ChapterTable!$P$17,
  IF(AND($A2414=0,$B2414=0),
    E2415,
  IF($B2414=0,
    VLOOKUP($A2414,ChapterTable!$1:$1048576,MATCH("최종"&amp;SUBSTITUTE(SUBSTITUTE(E$1,"standard",""),"|Float",""),ChapterTable!$1:$1,0),0),
  IF($B2414=1,
    IF($L2414=FALSE,
      VLOOKUP($A2414,ChapterTable!$1:$1048576,MATCH("최종"&amp;SUBSTITUTE(SUBSTITUTE(E$1,"standard",""),"|Float",""),ChapterTable!$1:$1,0),0),
      VLOOKUP($A2414-ChapterTable!$P$11,ChapterTable!$1:$1048576,MATCH("최종"&amp;SUBSTITUTE(SUBSTITUTE(E$1,"standard",""),"|Float",""),ChapterTable!$1:$1,0),0)*ChapterTable!$P$14
    ),
  OFFSET(E2414,-$B2414+IF($L2414,1,0),0)*IF($B2414&gt;OFFSET($B2414,1,0),ChapterTable!$R$17,1)*
    (VLOOKUP(SUBSTITUTE(SUBSTITUTE(E$1,"standard",""),"|Float","")&amp;IF(OR($L2414=TRUE,$A2414=0,MOD($A2414,ChapterTable!$R$20)&lt;&gt;0),"","보스")&amp;"인게임누적곱배수",ChapterTable!$R:$S,2,0)^C2414
    +VLOOKUP(SUBSTITUTE(SUBSTITUTE(E$1,"standard",""),"|Float","")&amp;IF(OR($L2414=TRUE,$A2414=0,MOD($A2414,ChapterTable!$R$20)&lt;&gt;0),"","보스")&amp;"인게임누적합배수",ChapterTable!$R:$S,2,0)*C2414)
  )
  )
  )
)</f>
        <v>3252350.4762726543</v>
      </c>
      <c r="F2414" s="1">
        <f ca="1">IF(AND($A2414=0,$B2414=1),
    VLOOKUP(1,ChapterTable!$1:$1048576,MATCH("최종"&amp;SUBSTITUTE(SUBSTITUTE(F$1,"standard",""),"|Float",""),ChapterTable!$1:$1,0),0)*ChapterTable!$P$17,
  IF(AND($A2414=0,$B2414=0),
    F2415,
  IF($B2414=0,
    VLOOKUP($A2414,ChapterTable!$1:$1048576,MATCH("최종"&amp;SUBSTITUTE(SUBSTITUTE(F$1,"standard",""),"|Float",""),ChapterTable!$1:$1,0),0),
  IF($B2414=1,
    IF($L2414=FALSE,
      VLOOKUP($A2414,ChapterTable!$1:$1048576,MATCH("최종"&amp;SUBSTITUTE(SUBSTITUTE(F$1,"standard",""),"|Float",""),ChapterTable!$1:$1,0),0),
      VLOOKUP($A2414-ChapterTable!$P$11,ChapterTable!$1:$1048576,MATCH("최종"&amp;SUBSTITUTE(SUBSTITUTE(F$1,"standard",""),"|Float",""),ChapterTable!$1:$1,0),0)*ChapterTable!$P$14
    ),
  OFFSET(F2414,-$B2414+IF($L2414,1,0),0)*
    (VLOOKUP(SUBSTITUTE(SUBSTITUTE(F$1,"standard",""),"|Float","")&amp;IF(OR($L2414=TRUE,$A2414=0,MOD($A2414,ChapterTable!$R$20)&lt;&gt;0),"","보스")&amp;"인게임누적곱배수",ChapterTable!$R:$S,2,0)^D2414
    +VLOOKUP(SUBSTITUTE(SUBSTITUTE(F$1,"standard",""),"|Float","")&amp;IF(OR($L2414=TRUE,$A2414=0,MOD($A2414,ChapterTable!$R$20)&lt;&gt;0),"","보스")&amp;"인게임누적합배수",ChapterTable!$R:$S,2,0)*D2414)
  )
  )
  )
)</f>
        <v>1113155.6689623666</v>
      </c>
      <c r="G2414" t="s">
        <v>715</v>
      </c>
      <c r="J2414" t="str">
        <f>IF(ISBLANK(I2414),"",
IFERROR(VLOOKUP(I2414,[1]StringTable!$1:$1048576,MATCH("kor|String",[1]StringTable!$1:$1,0),0),
"스트링없음"))</f>
        <v/>
      </c>
      <c r="L2414" t="b">
        <v>1</v>
      </c>
      <c r="N2414" t="str">
        <f>IF(ISBLANK(M2414),"",IF(ISERROR(VLOOKUP(M2414,MapTable!$A:$A,1,0)),"맵없음",""))</f>
        <v/>
      </c>
      <c r="O2414">
        <f t="shared" si="270"/>
        <v>3</v>
      </c>
      <c r="Q2414">
        <f t="shared" si="271"/>
        <v>3</v>
      </c>
      <c r="R2414" t="b">
        <f t="shared" ca="1" si="272"/>
        <v>1</v>
      </c>
      <c r="T2414" t="b">
        <f t="shared" ca="1" si="273"/>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276"/>
        <v>0.33333333333333331</v>
      </c>
      <c r="AJ2414">
        <f t="shared" si="274"/>
        <v>0.395555555</v>
      </c>
      <c r="AK2414">
        <f t="shared" si="275"/>
        <v>1</v>
      </c>
      <c r="AL2414">
        <f t="shared" si="277"/>
        <v>11</v>
      </c>
    </row>
    <row r="2415" spans="1:38" hidden="1" x14ac:dyDescent="0.3">
      <c r="A2415">
        <v>26</v>
      </c>
      <c r="B2415">
        <v>24</v>
      </c>
      <c r="C2415">
        <f>IF(OR($L2415=TRUE,$A2415=0,MOD($A2415,ChapterTable!$R$20)&lt;&gt;0),
MAX(0,INT(($B2415+ChapterTable!$P$26+VLOOKUP(SUBSTITUTE(C$1,"성장단계","")&amp;"단계오프셋",ChapterTable!$R:$S,2,0))/ChapterTable!$P$23)),
MAX(0,INT(($B2415+ChapterTable!$R$26+VLOOKUP(SUBSTITUTE(C$1,"성장단계","")&amp;"보스단계오프셋",ChapterTable!$R:$S,2,0))/ChapterTable!$R$23)))</f>
        <v>2</v>
      </c>
      <c r="D2415">
        <f>IF(OR($L2415=TRUE,$A2415=0,MOD($A2415,ChapterTable!$R$20)&lt;&gt;0),
MAX(0,INT(($B2415+ChapterTable!$P$26+VLOOKUP(SUBSTITUTE(D$1,"성장단계","")&amp;"단계오프셋",ChapterTable!$R:$S,2,0))/ChapterTable!$P$23)),
MAX(0,INT(($B2415+ChapterTable!$R$26+VLOOKUP(SUBSTITUTE(D$1,"성장단계","")&amp;"보스단계오프셋",ChapterTable!$R:$S,2,0))/ChapterTable!$R$23)))</f>
        <v>2</v>
      </c>
      <c r="E2415" s="1">
        <f ca="1">IF(AND($A2415=0,$B2415=1),
    VLOOKUP(1,ChapterTable!$1:$1048576,MATCH("최종"&amp;SUBSTITUTE(SUBSTITUTE(E$1,"standard",""),"|Float",""),ChapterTable!$1:$1,0),0)*ChapterTable!$P$17,
  IF(AND($A2415=0,$B2415=0),
    E2416,
  IF($B2415=0,
    VLOOKUP($A2415,ChapterTable!$1:$1048576,MATCH("최종"&amp;SUBSTITUTE(SUBSTITUTE(E$1,"standard",""),"|Float",""),ChapterTable!$1:$1,0),0),
  IF($B2415=1,
    IF($L2415=FALSE,
      VLOOKUP($A2415,ChapterTable!$1:$1048576,MATCH("최종"&amp;SUBSTITUTE(SUBSTITUTE(E$1,"standard",""),"|Float",""),ChapterTable!$1:$1,0),0),
      VLOOKUP($A2415-ChapterTable!$P$11,ChapterTable!$1:$1048576,MATCH("최종"&amp;SUBSTITUTE(SUBSTITUTE(E$1,"standard",""),"|Float",""),ChapterTable!$1:$1,0),0)*ChapterTable!$P$14
    ),
  OFFSET(E2415,-$B2415+IF($L2415,1,0),0)*IF($B2415&gt;OFFSET($B2415,1,0),ChapterTable!$R$17,1)*
    (VLOOKUP(SUBSTITUTE(SUBSTITUTE(E$1,"standard",""),"|Float","")&amp;IF(OR($L2415=TRUE,$A2415=0,MOD($A2415,ChapterTable!$R$20)&lt;&gt;0),"","보스")&amp;"인게임누적곱배수",ChapterTable!$R:$S,2,0)^C2415
    +VLOOKUP(SUBSTITUTE(SUBSTITUTE(E$1,"standard",""),"|Float","")&amp;IF(OR($L2415=TRUE,$A2415=0,MOD($A2415,ChapterTable!$R$20)&lt;&gt;0),"","보스")&amp;"인게임누적합배수",ChapterTable!$R:$S,2,0)*C2415)
  )
  )
  )
)</f>
        <v>3252350.4762726543</v>
      </c>
      <c r="F2415" s="1">
        <f ca="1">IF(AND($A2415=0,$B2415=1),
    VLOOKUP(1,ChapterTable!$1:$1048576,MATCH("최종"&amp;SUBSTITUTE(SUBSTITUTE(F$1,"standard",""),"|Float",""),ChapterTable!$1:$1,0),0)*ChapterTable!$P$17,
  IF(AND($A2415=0,$B2415=0),
    F2416,
  IF($B2415=0,
    VLOOKUP($A2415,ChapterTable!$1:$1048576,MATCH("최종"&amp;SUBSTITUTE(SUBSTITUTE(F$1,"standard",""),"|Float",""),ChapterTable!$1:$1,0),0),
  IF($B2415=1,
    IF($L2415=FALSE,
      VLOOKUP($A2415,ChapterTable!$1:$1048576,MATCH("최종"&amp;SUBSTITUTE(SUBSTITUTE(F$1,"standard",""),"|Float",""),ChapterTable!$1:$1,0),0),
      VLOOKUP($A2415-ChapterTable!$P$11,ChapterTable!$1:$1048576,MATCH("최종"&amp;SUBSTITUTE(SUBSTITUTE(F$1,"standard",""),"|Float",""),ChapterTable!$1:$1,0),0)*ChapterTable!$P$14
    ),
  OFFSET(F2415,-$B2415+IF($L2415,1,0),0)*
    (VLOOKUP(SUBSTITUTE(SUBSTITUTE(F$1,"standard",""),"|Float","")&amp;IF(OR($L2415=TRUE,$A2415=0,MOD($A2415,ChapterTable!$R$20)&lt;&gt;0),"","보스")&amp;"인게임누적곱배수",ChapterTable!$R:$S,2,0)^D2415
    +VLOOKUP(SUBSTITUTE(SUBSTITUTE(F$1,"standard",""),"|Float","")&amp;IF(OR($L2415=TRUE,$A2415=0,MOD($A2415,ChapterTable!$R$20)&lt;&gt;0),"","보스")&amp;"인게임누적합배수",ChapterTable!$R:$S,2,0)*D2415)
  )
  )
  )
)</f>
        <v>1113155.6689623666</v>
      </c>
      <c r="G2415" t="s">
        <v>715</v>
      </c>
      <c r="J2415" t="str">
        <f>IF(ISBLANK(I2415),"",
IFERROR(VLOOKUP(I2415,[1]StringTable!$1:$1048576,MATCH("kor|String",[1]StringTable!$1:$1,0),0),
"스트링없음"))</f>
        <v/>
      </c>
      <c r="L2415" t="b">
        <v>1</v>
      </c>
      <c r="N2415" t="str">
        <f>IF(ISBLANK(M2415),"",IF(ISERROR(VLOOKUP(M2415,MapTable!$A:$A,1,0)),"맵없음",""))</f>
        <v/>
      </c>
      <c r="O2415">
        <f t="shared" si="270"/>
        <v>3</v>
      </c>
      <c r="Q2415">
        <f t="shared" si="271"/>
        <v>3</v>
      </c>
      <c r="R2415" t="b">
        <f t="shared" ca="1" si="272"/>
        <v>1</v>
      </c>
      <c r="T2415" t="b">
        <f t="shared" ca="1" si="273"/>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276"/>
        <v>0.33333333333333331</v>
      </c>
      <c r="AJ2415">
        <f t="shared" si="274"/>
        <v>0.395555555</v>
      </c>
      <c r="AK2415">
        <f t="shared" si="275"/>
        <v>1</v>
      </c>
      <c r="AL2415">
        <f t="shared" si="277"/>
        <v>11</v>
      </c>
    </row>
    <row r="2416" spans="1:38" hidden="1" x14ac:dyDescent="0.3">
      <c r="A2416">
        <v>26</v>
      </c>
      <c r="B2416">
        <v>25</v>
      </c>
      <c r="C2416">
        <f>IF(OR($L2416=TRUE,$A2416=0,MOD($A2416,ChapterTable!$R$20)&lt;&gt;0),
MAX(0,INT(($B2416+ChapterTable!$P$26+VLOOKUP(SUBSTITUTE(C$1,"성장단계","")&amp;"단계오프셋",ChapterTable!$R:$S,2,0))/ChapterTable!$P$23)),
MAX(0,INT(($B2416+ChapterTable!$R$26+VLOOKUP(SUBSTITUTE(C$1,"성장단계","")&amp;"보스단계오프셋",ChapterTable!$R:$S,2,0))/ChapterTable!$R$23)))</f>
        <v>2</v>
      </c>
      <c r="D2416">
        <f>IF(OR($L2416=TRUE,$A2416=0,MOD($A2416,ChapterTable!$R$20)&lt;&gt;0),
MAX(0,INT(($B2416+ChapterTable!$P$26+VLOOKUP(SUBSTITUTE(D$1,"성장단계","")&amp;"단계오프셋",ChapterTable!$R:$S,2,0))/ChapterTable!$P$23)),
MAX(0,INT(($B2416+ChapterTable!$R$26+VLOOKUP(SUBSTITUTE(D$1,"성장단계","")&amp;"보스단계오프셋",ChapterTable!$R:$S,2,0))/ChapterTable!$R$23)))</f>
        <v>2</v>
      </c>
      <c r="E2416" s="1">
        <f ca="1">IF(AND($A2416=0,$B2416=1),
    VLOOKUP(1,ChapterTable!$1:$1048576,MATCH("최종"&amp;SUBSTITUTE(SUBSTITUTE(E$1,"standard",""),"|Float",""),ChapterTable!$1:$1,0),0)*ChapterTable!$P$17,
  IF(AND($A2416=0,$B2416=0),
    E2417,
  IF($B2416=0,
    VLOOKUP($A2416,ChapterTable!$1:$1048576,MATCH("최종"&amp;SUBSTITUTE(SUBSTITUTE(E$1,"standard",""),"|Float",""),ChapterTable!$1:$1,0),0),
  IF($B2416=1,
    IF($L2416=FALSE,
      VLOOKUP($A2416,ChapterTable!$1:$1048576,MATCH("최종"&amp;SUBSTITUTE(SUBSTITUTE(E$1,"standard",""),"|Float",""),ChapterTable!$1:$1,0),0),
      VLOOKUP($A2416-ChapterTable!$P$11,ChapterTable!$1:$1048576,MATCH("최종"&amp;SUBSTITUTE(SUBSTITUTE(E$1,"standard",""),"|Float",""),ChapterTable!$1:$1,0),0)*ChapterTable!$P$14
    ),
  OFFSET(E2416,-$B2416+IF($L2416,1,0),0)*IF($B2416&gt;OFFSET($B2416,1,0),ChapterTable!$R$17,1)*
    (VLOOKUP(SUBSTITUTE(SUBSTITUTE(E$1,"standard",""),"|Float","")&amp;IF(OR($L2416=TRUE,$A2416=0,MOD($A2416,ChapterTable!$R$20)&lt;&gt;0),"","보스")&amp;"인게임누적곱배수",ChapterTable!$R:$S,2,0)^C2416
    +VLOOKUP(SUBSTITUTE(SUBSTITUTE(E$1,"standard",""),"|Float","")&amp;IF(OR($L2416=TRUE,$A2416=0,MOD($A2416,ChapterTable!$R$20)&lt;&gt;0),"","보스")&amp;"인게임누적합배수",ChapterTable!$R:$S,2,0)*C2416)
  )
  )
  )
)</f>
        <v>3252350.4762726543</v>
      </c>
      <c r="F2416" s="1">
        <f ca="1">IF(AND($A2416=0,$B2416=1),
    VLOOKUP(1,ChapterTable!$1:$1048576,MATCH("최종"&amp;SUBSTITUTE(SUBSTITUTE(F$1,"standard",""),"|Float",""),ChapterTable!$1:$1,0),0)*ChapterTable!$P$17,
  IF(AND($A2416=0,$B2416=0),
    F2417,
  IF($B2416=0,
    VLOOKUP($A2416,ChapterTable!$1:$1048576,MATCH("최종"&amp;SUBSTITUTE(SUBSTITUTE(F$1,"standard",""),"|Float",""),ChapterTable!$1:$1,0),0),
  IF($B2416=1,
    IF($L2416=FALSE,
      VLOOKUP($A2416,ChapterTable!$1:$1048576,MATCH("최종"&amp;SUBSTITUTE(SUBSTITUTE(F$1,"standard",""),"|Float",""),ChapterTable!$1:$1,0),0),
      VLOOKUP($A2416-ChapterTable!$P$11,ChapterTable!$1:$1048576,MATCH("최종"&amp;SUBSTITUTE(SUBSTITUTE(F$1,"standard",""),"|Float",""),ChapterTable!$1:$1,0),0)*ChapterTable!$P$14
    ),
  OFFSET(F2416,-$B2416+IF($L2416,1,0),0)*
    (VLOOKUP(SUBSTITUTE(SUBSTITUTE(F$1,"standard",""),"|Float","")&amp;IF(OR($L2416=TRUE,$A2416=0,MOD($A2416,ChapterTable!$R$20)&lt;&gt;0),"","보스")&amp;"인게임누적곱배수",ChapterTable!$R:$S,2,0)^D2416
    +VLOOKUP(SUBSTITUTE(SUBSTITUTE(F$1,"standard",""),"|Float","")&amp;IF(OR($L2416=TRUE,$A2416=0,MOD($A2416,ChapterTable!$R$20)&lt;&gt;0),"","보스")&amp;"인게임누적합배수",ChapterTable!$R:$S,2,0)*D2416)
  )
  )
  )
)</f>
        <v>1113155.6689623666</v>
      </c>
      <c r="G2416" t="s">
        <v>715</v>
      </c>
      <c r="J2416" t="str">
        <f>IF(ISBLANK(I2416),"",
IFERROR(VLOOKUP(I2416,[1]StringTable!$1:$1048576,MATCH("kor|String",[1]StringTable!$1:$1,0),0),
"스트링없음"))</f>
        <v/>
      </c>
      <c r="L2416" t="b">
        <v>1</v>
      </c>
      <c r="N2416" t="str">
        <f>IF(ISBLANK(M2416),"",IF(ISERROR(VLOOKUP(M2416,MapTable!$A:$A,1,0)),"맵없음",""))</f>
        <v/>
      </c>
      <c r="O2416">
        <f t="shared" si="270"/>
        <v>11</v>
      </c>
      <c r="Q2416">
        <f t="shared" si="271"/>
        <v>11</v>
      </c>
      <c r="R2416" t="b">
        <f t="shared" ca="1" si="272"/>
        <v>1</v>
      </c>
      <c r="T2416" t="b">
        <f t="shared" ca="1" si="273"/>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276"/>
        <v>0.33333333333333331</v>
      </c>
      <c r="AJ2416">
        <f t="shared" si="274"/>
        <v>0.395555555</v>
      </c>
      <c r="AK2416">
        <f t="shared" si="275"/>
        <v>1</v>
      </c>
      <c r="AL2416">
        <f t="shared" si="277"/>
        <v>11</v>
      </c>
    </row>
    <row r="2417" spans="1:38" hidden="1" x14ac:dyDescent="0.3">
      <c r="A2417">
        <v>26</v>
      </c>
      <c r="B2417">
        <v>26</v>
      </c>
      <c r="C2417">
        <f>IF(OR($L2417=TRUE,$A2417=0,MOD($A2417,ChapterTable!$R$20)&lt;&gt;0),
MAX(0,INT(($B2417+ChapterTable!$P$26+VLOOKUP(SUBSTITUTE(C$1,"성장단계","")&amp;"단계오프셋",ChapterTable!$R:$S,2,0))/ChapterTable!$P$23)),
MAX(0,INT(($B2417+ChapterTable!$R$26+VLOOKUP(SUBSTITUTE(C$1,"성장단계","")&amp;"보스단계오프셋",ChapterTable!$R:$S,2,0))/ChapterTable!$R$23)))</f>
        <v>3</v>
      </c>
      <c r="D2417">
        <f>IF(OR($L2417=TRUE,$A2417=0,MOD($A2417,ChapterTable!$R$20)&lt;&gt;0),
MAX(0,INT(($B2417+ChapterTable!$P$26+VLOOKUP(SUBSTITUTE(D$1,"성장단계","")&amp;"단계오프셋",ChapterTable!$R:$S,2,0))/ChapterTable!$P$23)),
MAX(0,INT(($B2417+ChapterTable!$R$26+VLOOKUP(SUBSTITUTE(D$1,"성장단계","")&amp;"보스단계오프셋",ChapterTable!$R:$S,2,0))/ChapterTable!$R$23)))</f>
        <v>2</v>
      </c>
      <c r="E2417" s="1">
        <f ca="1">IF(AND($A2417=0,$B2417=1),
    VLOOKUP(1,ChapterTable!$1:$1048576,MATCH("최종"&amp;SUBSTITUTE(SUBSTITUTE(E$1,"standard",""),"|Float",""),ChapterTable!$1:$1,0),0)*ChapterTable!$P$17,
  IF(AND($A2417=0,$B2417=0),
    E2418,
  IF($B2417=0,
    VLOOKUP($A2417,ChapterTable!$1:$1048576,MATCH("최종"&amp;SUBSTITUTE(SUBSTITUTE(E$1,"standard",""),"|Float",""),ChapterTable!$1:$1,0),0),
  IF($B2417=1,
    IF($L2417=FALSE,
      VLOOKUP($A2417,ChapterTable!$1:$1048576,MATCH("최종"&amp;SUBSTITUTE(SUBSTITUTE(E$1,"standard",""),"|Float",""),ChapterTable!$1:$1,0),0),
      VLOOKUP($A2417-ChapterTable!$P$11,ChapterTable!$1:$1048576,MATCH("최종"&amp;SUBSTITUTE(SUBSTITUTE(E$1,"standard",""),"|Float",""),ChapterTable!$1:$1,0),0)*ChapterTable!$P$14
    ),
  OFFSET(E2417,-$B2417+IF($L2417,1,0),0)*IF($B2417&gt;OFFSET($B2417,1,0),ChapterTable!$R$17,1)*
    (VLOOKUP(SUBSTITUTE(SUBSTITUTE(E$1,"standard",""),"|Float","")&amp;IF(OR($L2417=TRUE,$A2417=0,MOD($A2417,ChapterTable!$R$20)&lt;&gt;0),"","보스")&amp;"인게임누적곱배수",ChapterTable!$R:$S,2,0)^C2417
    +VLOOKUP(SUBSTITUTE(SUBSTITUTE(E$1,"standard",""),"|Float","")&amp;IF(OR($L2417=TRUE,$A2417=0,MOD($A2417,ChapterTable!$R$20)&lt;&gt;0),"","보스")&amp;"인게임누적합배수",ChapterTable!$R:$S,2,0)*C2417)
  )
  )
  )
)</f>
        <v>3716971.972883034</v>
      </c>
      <c r="F2417" s="1">
        <f ca="1">IF(AND($A2417=0,$B2417=1),
    VLOOKUP(1,ChapterTable!$1:$1048576,MATCH("최종"&amp;SUBSTITUTE(SUBSTITUTE(F$1,"standard",""),"|Float",""),ChapterTable!$1:$1,0),0)*ChapterTable!$P$17,
  IF(AND($A2417=0,$B2417=0),
    F2418,
  IF($B2417=0,
    VLOOKUP($A2417,ChapterTable!$1:$1048576,MATCH("최종"&amp;SUBSTITUTE(SUBSTITUTE(F$1,"standard",""),"|Float",""),ChapterTable!$1:$1,0),0),
  IF($B2417=1,
    IF($L2417=FALSE,
      VLOOKUP($A2417,ChapterTable!$1:$1048576,MATCH("최종"&amp;SUBSTITUTE(SUBSTITUTE(F$1,"standard",""),"|Float",""),ChapterTable!$1:$1,0),0),
      VLOOKUP($A2417-ChapterTable!$P$11,ChapterTable!$1:$1048576,MATCH("최종"&amp;SUBSTITUTE(SUBSTITUTE(F$1,"standard",""),"|Float",""),ChapterTable!$1:$1,0),0)*ChapterTable!$P$14
    ),
  OFFSET(F2417,-$B2417+IF($L2417,1,0),0)*
    (VLOOKUP(SUBSTITUTE(SUBSTITUTE(F$1,"standard",""),"|Float","")&amp;IF(OR($L2417=TRUE,$A2417=0,MOD($A2417,ChapterTable!$R$20)&lt;&gt;0),"","보스")&amp;"인게임누적곱배수",ChapterTable!$R:$S,2,0)^D2417
    +VLOOKUP(SUBSTITUTE(SUBSTITUTE(F$1,"standard",""),"|Float","")&amp;IF(OR($L2417=TRUE,$A2417=0,MOD($A2417,ChapterTable!$R$20)&lt;&gt;0),"","보스")&amp;"인게임누적합배수",ChapterTable!$R:$S,2,0)*D2417)
  )
  )
  )
)</f>
        <v>1113155.6689623666</v>
      </c>
      <c r="G2417" t="s">
        <v>715</v>
      </c>
      <c r="J2417" t="str">
        <f>IF(ISBLANK(I2417),"",
IFERROR(VLOOKUP(I2417,[1]StringTable!$1:$1048576,MATCH("kor|String",[1]StringTable!$1:$1,0),0),
"스트링없음"))</f>
        <v/>
      </c>
      <c r="L2417" t="b">
        <v>1</v>
      </c>
      <c r="N2417" t="str">
        <f>IF(ISBLANK(M2417),"",IF(ISERROR(VLOOKUP(M2417,MapTable!$A:$A,1,0)),"맵없음",""))</f>
        <v/>
      </c>
      <c r="O2417">
        <f t="shared" si="270"/>
        <v>3</v>
      </c>
      <c r="Q2417">
        <f t="shared" si="271"/>
        <v>3</v>
      </c>
      <c r="R2417" t="b">
        <f t="shared" ca="1" si="272"/>
        <v>1</v>
      </c>
      <c r="T2417" t="b">
        <f t="shared" ca="1" si="273"/>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276"/>
        <v>0.33333333333333331</v>
      </c>
      <c r="AJ2417">
        <f t="shared" si="274"/>
        <v>0.395555555</v>
      </c>
      <c r="AK2417">
        <f t="shared" si="275"/>
        <v>1</v>
      </c>
      <c r="AL2417">
        <f t="shared" si="277"/>
        <v>11</v>
      </c>
    </row>
    <row r="2418" spans="1:38" hidden="1" x14ac:dyDescent="0.3">
      <c r="A2418">
        <v>26</v>
      </c>
      <c r="B2418">
        <v>27</v>
      </c>
      <c r="C2418">
        <f>IF(OR($L2418=TRUE,$A2418=0,MOD($A2418,ChapterTable!$R$20)&lt;&gt;0),
MAX(0,INT(($B2418+ChapterTable!$P$26+VLOOKUP(SUBSTITUTE(C$1,"성장단계","")&amp;"단계오프셋",ChapterTable!$R:$S,2,0))/ChapterTable!$P$23)),
MAX(0,INT(($B2418+ChapterTable!$R$26+VLOOKUP(SUBSTITUTE(C$1,"성장단계","")&amp;"보스단계오프셋",ChapterTable!$R:$S,2,0))/ChapterTable!$R$23)))</f>
        <v>3</v>
      </c>
      <c r="D2418">
        <f>IF(OR($L2418=TRUE,$A2418=0,MOD($A2418,ChapterTable!$R$20)&lt;&gt;0),
MAX(0,INT(($B2418+ChapterTable!$P$26+VLOOKUP(SUBSTITUTE(D$1,"성장단계","")&amp;"단계오프셋",ChapterTable!$R:$S,2,0))/ChapterTable!$P$23)),
MAX(0,INT(($B2418+ChapterTable!$R$26+VLOOKUP(SUBSTITUTE(D$1,"성장단계","")&amp;"보스단계오프셋",ChapterTable!$R:$S,2,0))/ChapterTable!$R$23)))</f>
        <v>2</v>
      </c>
      <c r="E2418" s="1">
        <f ca="1">IF(AND($A2418=0,$B2418=1),
    VLOOKUP(1,ChapterTable!$1:$1048576,MATCH("최종"&amp;SUBSTITUTE(SUBSTITUTE(E$1,"standard",""),"|Float",""),ChapterTable!$1:$1,0),0)*ChapterTable!$P$17,
  IF(AND($A2418=0,$B2418=0),
    E2419,
  IF($B2418=0,
    VLOOKUP($A2418,ChapterTable!$1:$1048576,MATCH("최종"&amp;SUBSTITUTE(SUBSTITUTE(E$1,"standard",""),"|Float",""),ChapterTable!$1:$1,0),0),
  IF($B2418=1,
    IF($L2418=FALSE,
      VLOOKUP($A2418,ChapterTable!$1:$1048576,MATCH("최종"&amp;SUBSTITUTE(SUBSTITUTE(E$1,"standard",""),"|Float",""),ChapterTable!$1:$1,0),0),
      VLOOKUP($A2418-ChapterTable!$P$11,ChapterTable!$1:$1048576,MATCH("최종"&amp;SUBSTITUTE(SUBSTITUTE(E$1,"standard",""),"|Float",""),ChapterTable!$1:$1,0),0)*ChapterTable!$P$14
    ),
  OFFSET(E2418,-$B2418+IF($L2418,1,0),0)*IF($B2418&gt;OFFSET($B2418,1,0),ChapterTable!$R$17,1)*
    (VLOOKUP(SUBSTITUTE(SUBSTITUTE(E$1,"standard",""),"|Float","")&amp;IF(OR($L2418=TRUE,$A2418=0,MOD($A2418,ChapterTable!$R$20)&lt;&gt;0),"","보스")&amp;"인게임누적곱배수",ChapterTable!$R:$S,2,0)^C2418
    +VLOOKUP(SUBSTITUTE(SUBSTITUTE(E$1,"standard",""),"|Float","")&amp;IF(OR($L2418=TRUE,$A2418=0,MOD($A2418,ChapterTable!$R$20)&lt;&gt;0),"","보스")&amp;"인게임누적합배수",ChapterTable!$R:$S,2,0)*C2418)
  )
  )
  )
)</f>
        <v>3716971.972883034</v>
      </c>
      <c r="F2418" s="1">
        <f ca="1">IF(AND($A2418=0,$B2418=1),
    VLOOKUP(1,ChapterTable!$1:$1048576,MATCH("최종"&amp;SUBSTITUTE(SUBSTITUTE(F$1,"standard",""),"|Float",""),ChapterTable!$1:$1,0),0)*ChapterTable!$P$17,
  IF(AND($A2418=0,$B2418=0),
    F2419,
  IF($B2418=0,
    VLOOKUP($A2418,ChapterTable!$1:$1048576,MATCH("최종"&amp;SUBSTITUTE(SUBSTITUTE(F$1,"standard",""),"|Float",""),ChapterTable!$1:$1,0),0),
  IF($B2418=1,
    IF($L2418=FALSE,
      VLOOKUP($A2418,ChapterTable!$1:$1048576,MATCH("최종"&amp;SUBSTITUTE(SUBSTITUTE(F$1,"standard",""),"|Float",""),ChapterTable!$1:$1,0),0),
      VLOOKUP($A2418-ChapterTable!$P$11,ChapterTable!$1:$1048576,MATCH("최종"&amp;SUBSTITUTE(SUBSTITUTE(F$1,"standard",""),"|Float",""),ChapterTable!$1:$1,0),0)*ChapterTable!$P$14
    ),
  OFFSET(F2418,-$B2418+IF($L2418,1,0),0)*
    (VLOOKUP(SUBSTITUTE(SUBSTITUTE(F$1,"standard",""),"|Float","")&amp;IF(OR($L2418=TRUE,$A2418=0,MOD($A2418,ChapterTable!$R$20)&lt;&gt;0),"","보스")&amp;"인게임누적곱배수",ChapterTable!$R:$S,2,0)^D2418
    +VLOOKUP(SUBSTITUTE(SUBSTITUTE(F$1,"standard",""),"|Float","")&amp;IF(OR($L2418=TRUE,$A2418=0,MOD($A2418,ChapterTable!$R$20)&lt;&gt;0),"","보스")&amp;"인게임누적합배수",ChapterTable!$R:$S,2,0)*D2418)
  )
  )
  )
)</f>
        <v>1113155.6689623666</v>
      </c>
      <c r="G2418" t="s">
        <v>715</v>
      </c>
      <c r="J2418" t="str">
        <f>IF(ISBLANK(I2418),"",
IFERROR(VLOOKUP(I2418,[1]StringTable!$1:$1048576,MATCH("kor|String",[1]StringTable!$1:$1,0),0),
"스트링없음"))</f>
        <v/>
      </c>
      <c r="L2418" t="b">
        <v>1</v>
      </c>
      <c r="N2418" t="str">
        <f>IF(ISBLANK(M2418),"",IF(ISERROR(VLOOKUP(M2418,MapTable!$A:$A,1,0)),"맵없음",""))</f>
        <v/>
      </c>
      <c r="O2418">
        <f t="shared" si="270"/>
        <v>3</v>
      </c>
      <c r="Q2418">
        <f t="shared" si="271"/>
        <v>3</v>
      </c>
      <c r="R2418" t="b">
        <f t="shared" ca="1" si="272"/>
        <v>1</v>
      </c>
      <c r="T2418" t="b">
        <f t="shared" ca="1" si="273"/>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276"/>
        <v>0.33333333333333331</v>
      </c>
      <c r="AJ2418">
        <f t="shared" si="274"/>
        <v>0.395555555</v>
      </c>
      <c r="AK2418">
        <f t="shared" si="275"/>
        <v>1</v>
      </c>
      <c r="AL2418">
        <f t="shared" si="277"/>
        <v>11</v>
      </c>
    </row>
    <row r="2419" spans="1:38" hidden="1" x14ac:dyDescent="0.3">
      <c r="A2419">
        <v>26</v>
      </c>
      <c r="B2419">
        <v>28</v>
      </c>
      <c r="C2419">
        <f>IF(OR($L2419=TRUE,$A2419=0,MOD($A2419,ChapterTable!$R$20)&lt;&gt;0),
MAX(0,INT(($B2419+ChapterTable!$P$26+VLOOKUP(SUBSTITUTE(C$1,"성장단계","")&amp;"단계오프셋",ChapterTable!$R:$S,2,0))/ChapterTable!$P$23)),
MAX(0,INT(($B2419+ChapterTable!$R$26+VLOOKUP(SUBSTITUTE(C$1,"성장단계","")&amp;"보스단계오프셋",ChapterTable!$R:$S,2,0))/ChapterTable!$R$23)))</f>
        <v>3</v>
      </c>
      <c r="D2419">
        <f>IF(OR($L2419=TRUE,$A2419=0,MOD($A2419,ChapterTable!$R$20)&lt;&gt;0),
MAX(0,INT(($B2419+ChapterTable!$P$26+VLOOKUP(SUBSTITUTE(D$1,"성장단계","")&amp;"단계오프셋",ChapterTable!$R:$S,2,0))/ChapterTable!$P$23)),
MAX(0,INT(($B2419+ChapterTable!$R$26+VLOOKUP(SUBSTITUTE(D$1,"성장단계","")&amp;"보스단계오프셋",ChapterTable!$R:$S,2,0))/ChapterTable!$R$23)))</f>
        <v>2</v>
      </c>
      <c r="E2419" s="1">
        <f ca="1">IF(AND($A2419=0,$B2419=1),
    VLOOKUP(1,ChapterTable!$1:$1048576,MATCH("최종"&amp;SUBSTITUTE(SUBSTITUTE(E$1,"standard",""),"|Float",""),ChapterTable!$1:$1,0),0)*ChapterTable!$P$17,
  IF(AND($A2419=0,$B2419=0),
    E2420,
  IF($B2419=0,
    VLOOKUP($A2419,ChapterTable!$1:$1048576,MATCH("최종"&amp;SUBSTITUTE(SUBSTITUTE(E$1,"standard",""),"|Float",""),ChapterTable!$1:$1,0),0),
  IF($B2419=1,
    IF($L2419=FALSE,
      VLOOKUP($A2419,ChapterTable!$1:$1048576,MATCH("최종"&amp;SUBSTITUTE(SUBSTITUTE(E$1,"standard",""),"|Float",""),ChapterTable!$1:$1,0),0),
      VLOOKUP($A2419-ChapterTable!$P$11,ChapterTable!$1:$1048576,MATCH("최종"&amp;SUBSTITUTE(SUBSTITUTE(E$1,"standard",""),"|Float",""),ChapterTable!$1:$1,0),0)*ChapterTable!$P$14
    ),
  OFFSET(E2419,-$B2419+IF($L2419,1,0),0)*IF($B2419&gt;OFFSET($B2419,1,0),ChapterTable!$R$17,1)*
    (VLOOKUP(SUBSTITUTE(SUBSTITUTE(E$1,"standard",""),"|Float","")&amp;IF(OR($L2419=TRUE,$A2419=0,MOD($A2419,ChapterTable!$R$20)&lt;&gt;0),"","보스")&amp;"인게임누적곱배수",ChapterTable!$R:$S,2,0)^C2419
    +VLOOKUP(SUBSTITUTE(SUBSTITUTE(E$1,"standard",""),"|Float","")&amp;IF(OR($L2419=TRUE,$A2419=0,MOD($A2419,ChapterTable!$R$20)&lt;&gt;0),"","보스")&amp;"인게임누적합배수",ChapterTable!$R:$S,2,0)*C2419)
  )
  )
  )
)</f>
        <v>3716971.972883034</v>
      </c>
      <c r="F2419" s="1">
        <f ca="1">IF(AND($A2419=0,$B2419=1),
    VLOOKUP(1,ChapterTable!$1:$1048576,MATCH("최종"&amp;SUBSTITUTE(SUBSTITUTE(F$1,"standard",""),"|Float",""),ChapterTable!$1:$1,0),0)*ChapterTable!$P$17,
  IF(AND($A2419=0,$B2419=0),
    F2420,
  IF($B2419=0,
    VLOOKUP($A2419,ChapterTable!$1:$1048576,MATCH("최종"&amp;SUBSTITUTE(SUBSTITUTE(F$1,"standard",""),"|Float",""),ChapterTable!$1:$1,0),0),
  IF($B2419=1,
    IF($L2419=FALSE,
      VLOOKUP($A2419,ChapterTable!$1:$1048576,MATCH("최종"&amp;SUBSTITUTE(SUBSTITUTE(F$1,"standard",""),"|Float",""),ChapterTable!$1:$1,0),0),
      VLOOKUP($A2419-ChapterTable!$P$11,ChapterTable!$1:$1048576,MATCH("최종"&amp;SUBSTITUTE(SUBSTITUTE(F$1,"standard",""),"|Float",""),ChapterTable!$1:$1,0),0)*ChapterTable!$P$14
    ),
  OFFSET(F2419,-$B2419+IF($L2419,1,0),0)*
    (VLOOKUP(SUBSTITUTE(SUBSTITUTE(F$1,"standard",""),"|Float","")&amp;IF(OR($L2419=TRUE,$A2419=0,MOD($A2419,ChapterTable!$R$20)&lt;&gt;0),"","보스")&amp;"인게임누적곱배수",ChapterTable!$R:$S,2,0)^D2419
    +VLOOKUP(SUBSTITUTE(SUBSTITUTE(F$1,"standard",""),"|Float","")&amp;IF(OR($L2419=TRUE,$A2419=0,MOD($A2419,ChapterTable!$R$20)&lt;&gt;0),"","보스")&amp;"인게임누적합배수",ChapterTable!$R:$S,2,0)*D2419)
  )
  )
  )
)</f>
        <v>1113155.6689623666</v>
      </c>
      <c r="G2419" t="s">
        <v>715</v>
      </c>
      <c r="J2419" t="str">
        <f>IF(ISBLANK(I2419),"",
IFERROR(VLOOKUP(I2419,[1]StringTable!$1:$1048576,MATCH("kor|String",[1]StringTable!$1:$1,0),0),
"스트링없음"))</f>
        <v/>
      </c>
      <c r="L2419" t="b">
        <v>1</v>
      </c>
      <c r="N2419" t="str">
        <f>IF(ISBLANK(M2419),"",IF(ISERROR(VLOOKUP(M2419,MapTable!$A:$A,1,0)),"맵없음",""))</f>
        <v/>
      </c>
      <c r="O2419">
        <f t="shared" si="270"/>
        <v>3</v>
      </c>
      <c r="Q2419">
        <f t="shared" si="271"/>
        <v>3</v>
      </c>
      <c r="R2419" t="b">
        <f t="shared" ca="1" si="272"/>
        <v>1</v>
      </c>
      <c r="T2419" t="b">
        <f t="shared" ca="1" si="273"/>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276"/>
        <v>0.33333333333333331</v>
      </c>
      <c r="AJ2419">
        <f t="shared" si="274"/>
        <v>0.395555555</v>
      </c>
      <c r="AK2419">
        <f t="shared" si="275"/>
        <v>1</v>
      </c>
      <c r="AL2419">
        <f t="shared" si="277"/>
        <v>11</v>
      </c>
    </row>
    <row r="2420" spans="1:38" hidden="1" x14ac:dyDescent="0.3">
      <c r="A2420">
        <v>26</v>
      </c>
      <c r="B2420">
        <v>29</v>
      </c>
      <c r="C2420">
        <f>IF(OR($L2420=TRUE,$A2420=0,MOD($A2420,ChapterTable!$R$20)&lt;&gt;0),
MAX(0,INT(($B2420+ChapterTable!$P$26+VLOOKUP(SUBSTITUTE(C$1,"성장단계","")&amp;"단계오프셋",ChapterTable!$R:$S,2,0))/ChapterTable!$P$23)),
MAX(0,INT(($B2420+ChapterTable!$R$26+VLOOKUP(SUBSTITUTE(C$1,"성장단계","")&amp;"보스단계오프셋",ChapterTable!$R:$S,2,0))/ChapterTable!$R$23)))</f>
        <v>3</v>
      </c>
      <c r="D2420">
        <f>IF(OR($L2420=TRUE,$A2420=0,MOD($A2420,ChapterTable!$R$20)&lt;&gt;0),
MAX(0,INT(($B2420+ChapterTable!$P$26+VLOOKUP(SUBSTITUTE(D$1,"성장단계","")&amp;"단계오프셋",ChapterTable!$R:$S,2,0))/ChapterTable!$P$23)),
MAX(0,INT(($B2420+ChapterTable!$R$26+VLOOKUP(SUBSTITUTE(D$1,"성장단계","")&amp;"보스단계오프셋",ChapterTable!$R:$S,2,0))/ChapterTable!$R$23)))</f>
        <v>2</v>
      </c>
      <c r="E2420" s="1">
        <f ca="1">IF(AND($A2420=0,$B2420=1),
    VLOOKUP(1,ChapterTable!$1:$1048576,MATCH("최종"&amp;SUBSTITUTE(SUBSTITUTE(E$1,"standard",""),"|Float",""),ChapterTable!$1:$1,0),0)*ChapterTable!$P$17,
  IF(AND($A2420=0,$B2420=0),
    E2421,
  IF($B2420=0,
    VLOOKUP($A2420,ChapterTable!$1:$1048576,MATCH("최종"&amp;SUBSTITUTE(SUBSTITUTE(E$1,"standard",""),"|Float",""),ChapterTable!$1:$1,0),0),
  IF($B2420=1,
    IF($L2420=FALSE,
      VLOOKUP($A2420,ChapterTable!$1:$1048576,MATCH("최종"&amp;SUBSTITUTE(SUBSTITUTE(E$1,"standard",""),"|Float",""),ChapterTable!$1:$1,0),0),
      VLOOKUP($A2420-ChapterTable!$P$11,ChapterTable!$1:$1048576,MATCH("최종"&amp;SUBSTITUTE(SUBSTITUTE(E$1,"standard",""),"|Float",""),ChapterTable!$1:$1,0),0)*ChapterTable!$P$14
    ),
  OFFSET(E2420,-$B2420+IF($L2420,1,0),0)*IF($B2420&gt;OFFSET($B2420,1,0),ChapterTable!$R$17,1)*
    (VLOOKUP(SUBSTITUTE(SUBSTITUTE(E$1,"standard",""),"|Float","")&amp;IF(OR($L2420=TRUE,$A2420=0,MOD($A2420,ChapterTable!$R$20)&lt;&gt;0),"","보스")&amp;"인게임누적곱배수",ChapterTable!$R:$S,2,0)^C2420
    +VLOOKUP(SUBSTITUTE(SUBSTITUTE(E$1,"standard",""),"|Float","")&amp;IF(OR($L2420=TRUE,$A2420=0,MOD($A2420,ChapterTable!$R$20)&lt;&gt;0),"","보스")&amp;"인게임누적합배수",ChapterTable!$R:$S,2,0)*C2420)
  )
  )
  )
)</f>
        <v>3716971.972883034</v>
      </c>
      <c r="F2420" s="1">
        <f ca="1">IF(AND($A2420=0,$B2420=1),
    VLOOKUP(1,ChapterTable!$1:$1048576,MATCH("최종"&amp;SUBSTITUTE(SUBSTITUTE(F$1,"standard",""),"|Float",""),ChapterTable!$1:$1,0),0)*ChapterTable!$P$17,
  IF(AND($A2420=0,$B2420=0),
    F2421,
  IF($B2420=0,
    VLOOKUP($A2420,ChapterTable!$1:$1048576,MATCH("최종"&amp;SUBSTITUTE(SUBSTITUTE(F$1,"standard",""),"|Float",""),ChapterTable!$1:$1,0),0),
  IF($B2420=1,
    IF($L2420=FALSE,
      VLOOKUP($A2420,ChapterTable!$1:$1048576,MATCH("최종"&amp;SUBSTITUTE(SUBSTITUTE(F$1,"standard",""),"|Float",""),ChapterTable!$1:$1,0),0),
      VLOOKUP($A2420-ChapterTable!$P$11,ChapterTable!$1:$1048576,MATCH("최종"&amp;SUBSTITUTE(SUBSTITUTE(F$1,"standard",""),"|Float",""),ChapterTable!$1:$1,0),0)*ChapterTable!$P$14
    ),
  OFFSET(F2420,-$B2420+IF($L2420,1,0),0)*
    (VLOOKUP(SUBSTITUTE(SUBSTITUTE(F$1,"standard",""),"|Float","")&amp;IF(OR($L2420=TRUE,$A2420=0,MOD($A2420,ChapterTable!$R$20)&lt;&gt;0),"","보스")&amp;"인게임누적곱배수",ChapterTable!$R:$S,2,0)^D2420
    +VLOOKUP(SUBSTITUTE(SUBSTITUTE(F$1,"standard",""),"|Float","")&amp;IF(OR($L2420=TRUE,$A2420=0,MOD($A2420,ChapterTable!$R$20)&lt;&gt;0),"","보스")&amp;"인게임누적합배수",ChapterTable!$R:$S,2,0)*D2420)
  )
  )
  )
)</f>
        <v>1113155.6689623666</v>
      </c>
      <c r="G2420" t="s">
        <v>715</v>
      </c>
      <c r="J2420" t="str">
        <f>IF(ISBLANK(I2420),"",
IFERROR(VLOOKUP(I2420,[1]StringTable!$1:$1048576,MATCH("kor|String",[1]StringTable!$1:$1,0),0),
"스트링없음"))</f>
        <v/>
      </c>
      <c r="L2420" t="b">
        <v>1</v>
      </c>
      <c r="N2420" t="str">
        <f>IF(ISBLANK(M2420),"",IF(ISERROR(VLOOKUP(M2420,MapTable!$A:$A,1,0)),"맵없음",""))</f>
        <v/>
      </c>
      <c r="O2420">
        <f t="shared" si="270"/>
        <v>93</v>
      </c>
      <c r="Q2420">
        <f t="shared" si="271"/>
        <v>93</v>
      </c>
      <c r="R2420" t="b">
        <f t="shared" ca="1" si="272"/>
        <v>1</v>
      </c>
      <c r="T2420" t="b">
        <f t="shared" ca="1" si="273"/>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276"/>
        <v>0.33333333333333331</v>
      </c>
      <c r="AJ2420">
        <f t="shared" si="274"/>
        <v>0.395555555</v>
      </c>
      <c r="AK2420">
        <f t="shared" si="275"/>
        <v>1</v>
      </c>
      <c r="AL2420">
        <f t="shared" si="277"/>
        <v>11</v>
      </c>
    </row>
    <row r="2421" spans="1:38" hidden="1" x14ac:dyDescent="0.3">
      <c r="A2421">
        <v>26</v>
      </c>
      <c r="B2421">
        <v>30</v>
      </c>
      <c r="C2421">
        <f>IF(OR($L2421=TRUE,$A2421=0,MOD($A2421,ChapterTable!$R$20)&lt;&gt;0),
MAX(0,INT(($B2421+ChapterTable!$P$26+VLOOKUP(SUBSTITUTE(C$1,"성장단계","")&amp;"단계오프셋",ChapterTable!$R:$S,2,0))/ChapterTable!$P$23)),
MAX(0,INT(($B2421+ChapterTable!$R$26+VLOOKUP(SUBSTITUTE(C$1,"성장단계","")&amp;"보스단계오프셋",ChapterTable!$R:$S,2,0))/ChapterTable!$R$23)))</f>
        <v>3</v>
      </c>
      <c r="D2421">
        <f>IF(OR($L2421=TRUE,$A2421=0,MOD($A2421,ChapterTable!$R$20)&lt;&gt;0),
MAX(0,INT(($B2421+ChapterTable!$P$26+VLOOKUP(SUBSTITUTE(D$1,"성장단계","")&amp;"단계오프셋",ChapterTable!$R:$S,2,0))/ChapterTable!$P$23)),
MAX(0,INT(($B2421+ChapterTable!$R$26+VLOOKUP(SUBSTITUTE(D$1,"성장단계","")&amp;"보스단계오프셋",ChapterTable!$R:$S,2,0))/ChapterTable!$R$23)))</f>
        <v>2</v>
      </c>
      <c r="E2421" s="1">
        <f ca="1">IF(AND($A2421=0,$B2421=1),
    VLOOKUP(1,ChapterTable!$1:$1048576,MATCH("최종"&amp;SUBSTITUTE(SUBSTITUTE(E$1,"standard",""),"|Float",""),ChapterTable!$1:$1,0),0)*ChapterTable!$P$17,
  IF(AND($A2421=0,$B2421=0),
    E2422,
  IF($B2421=0,
    VLOOKUP($A2421,ChapterTable!$1:$1048576,MATCH("최종"&amp;SUBSTITUTE(SUBSTITUTE(E$1,"standard",""),"|Float",""),ChapterTable!$1:$1,0),0),
  IF($B2421=1,
    IF($L2421=FALSE,
      VLOOKUP($A2421,ChapterTable!$1:$1048576,MATCH("최종"&amp;SUBSTITUTE(SUBSTITUTE(E$1,"standard",""),"|Float",""),ChapterTable!$1:$1,0),0),
      VLOOKUP($A2421-ChapterTable!$P$11,ChapterTable!$1:$1048576,MATCH("최종"&amp;SUBSTITUTE(SUBSTITUTE(E$1,"standard",""),"|Float",""),ChapterTable!$1:$1,0),0)*ChapterTable!$P$14
    ),
  OFFSET(E2421,-$B2421+IF($L2421,1,0),0)*IF($B2421&gt;OFFSET($B2421,1,0),ChapterTable!$R$17,1)*
    (VLOOKUP(SUBSTITUTE(SUBSTITUTE(E$1,"standard",""),"|Float","")&amp;IF(OR($L2421=TRUE,$A2421=0,MOD($A2421,ChapterTable!$R$20)&lt;&gt;0),"","보스")&amp;"인게임누적곱배수",ChapterTable!$R:$S,2,0)^C2421
    +VLOOKUP(SUBSTITUTE(SUBSTITUTE(E$1,"standard",""),"|Float","")&amp;IF(OR($L2421=TRUE,$A2421=0,MOD($A2421,ChapterTable!$R$20)&lt;&gt;0),"","보스")&amp;"인게임누적합배수",ChapterTable!$R:$S,2,0)*C2421)
  )
  )
  )
)</f>
        <v>3716971.972883034</v>
      </c>
      <c r="F2421" s="1">
        <f ca="1">IF(AND($A2421=0,$B2421=1),
    VLOOKUP(1,ChapterTable!$1:$1048576,MATCH("최종"&amp;SUBSTITUTE(SUBSTITUTE(F$1,"standard",""),"|Float",""),ChapterTable!$1:$1,0),0)*ChapterTable!$P$17,
  IF(AND($A2421=0,$B2421=0),
    F2422,
  IF($B2421=0,
    VLOOKUP($A2421,ChapterTable!$1:$1048576,MATCH("최종"&amp;SUBSTITUTE(SUBSTITUTE(F$1,"standard",""),"|Float",""),ChapterTable!$1:$1,0),0),
  IF($B2421=1,
    IF($L2421=FALSE,
      VLOOKUP($A2421,ChapterTable!$1:$1048576,MATCH("최종"&amp;SUBSTITUTE(SUBSTITUTE(F$1,"standard",""),"|Float",""),ChapterTable!$1:$1,0),0),
      VLOOKUP($A2421-ChapterTable!$P$11,ChapterTable!$1:$1048576,MATCH("최종"&amp;SUBSTITUTE(SUBSTITUTE(F$1,"standard",""),"|Float",""),ChapterTable!$1:$1,0),0)*ChapterTable!$P$14
    ),
  OFFSET(F2421,-$B2421+IF($L2421,1,0),0)*
    (VLOOKUP(SUBSTITUTE(SUBSTITUTE(F$1,"standard",""),"|Float","")&amp;IF(OR($L2421=TRUE,$A2421=0,MOD($A2421,ChapterTable!$R$20)&lt;&gt;0),"","보스")&amp;"인게임누적곱배수",ChapterTable!$R:$S,2,0)^D2421
    +VLOOKUP(SUBSTITUTE(SUBSTITUTE(F$1,"standard",""),"|Float","")&amp;IF(OR($L2421=TRUE,$A2421=0,MOD($A2421,ChapterTable!$R$20)&lt;&gt;0),"","보스")&amp;"인게임누적합배수",ChapterTable!$R:$S,2,0)*D2421)
  )
  )
  )
)</f>
        <v>1113155.6689623666</v>
      </c>
      <c r="G2421" t="s">
        <v>715</v>
      </c>
      <c r="J2421" t="str">
        <f>IF(ISBLANK(I2421),"",
IFERROR(VLOOKUP(I2421,[1]StringTable!$1:$1048576,MATCH("kor|String",[1]StringTable!$1:$1,0),0),
"스트링없음"))</f>
        <v/>
      </c>
      <c r="L2421" t="b">
        <v>1</v>
      </c>
      <c r="N2421" t="str">
        <f>IF(ISBLANK(M2421),"",IF(ISERROR(VLOOKUP(M2421,MapTable!$A:$A,1,0)),"맵없음",""))</f>
        <v/>
      </c>
      <c r="O2421">
        <f t="shared" si="270"/>
        <v>23</v>
      </c>
      <c r="Q2421">
        <f t="shared" si="271"/>
        <v>23</v>
      </c>
      <c r="R2421" t="b">
        <f t="shared" ca="1" si="272"/>
        <v>1</v>
      </c>
      <c r="T2421" t="b">
        <f t="shared" ca="1" si="273"/>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276"/>
        <v>0.33333333333333331</v>
      </c>
      <c r="AJ2421">
        <f t="shared" si="274"/>
        <v>1</v>
      </c>
      <c r="AK2421">
        <f t="shared" si="275"/>
        <v>3</v>
      </c>
      <c r="AL2421">
        <f t="shared" si="277"/>
        <v>11</v>
      </c>
    </row>
    <row r="2422" spans="1:38" hidden="1" x14ac:dyDescent="0.3">
      <c r="A2422">
        <v>26</v>
      </c>
      <c r="B2422">
        <v>31</v>
      </c>
      <c r="C2422">
        <f>IF(OR($L2422=TRUE,$A2422=0,MOD($A2422,ChapterTable!$R$20)&lt;&gt;0),
MAX(0,INT(($B2422+ChapterTable!$P$26+VLOOKUP(SUBSTITUTE(C$1,"성장단계","")&amp;"단계오프셋",ChapterTable!$R:$S,2,0))/ChapterTable!$P$23)),
MAX(0,INT(($B2422+ChapterTable!$R$26+VLOOKUP(SUBSTITUTE(C$1,"성장단계","")&amp;"보스단계오프셋",ChapterTable!$R:$S,2,0))/ChapterTable!$R$23)))</f>
        <v>3</v>
      </c>
      <c r="D2422">
        <f>IF(OR($L2422=TRUE,$A2422=0,MOD($A2422,ChapterTable!$R$20)&lt;&gt;0),
MAX(0,INT(($B2422+ChapterTable!$P$26+VLOOKUP(SUBSTITUTE(D$1,"성장단계","")&amp;"단계오프셋",ChapterTable!$R:$S,2,0))/ChapterTable!$P$23)),
MAX(0,INT(($B2422+ChapterTable!$R$26+VLOOKUP(SUBSTITUTE(D$1,"성장단계","")&amp;"보스단계오프셋",ChapterTable!$R:$S,2,0))/ChapterTable!$R$23)))</f>
        <v>3</v>
      </c>
      <c r="E2422" s="1">
        <f ca="1">IF(AND($A2422=0,$B2422=1),
    VLOOKUP(1,ChapterTable!$1:$1048576,MATCH("최종"&amp;SUBSTITUTE(SUBSTITUTE(E$1,"standard",""),"|Float",""),ChapterTable!$1:$1,0),0)*ChapterTable!$P$17,
  IF(AND($A2422=0,$B2422=0),
    E2423,
  IF($B2422=0,
    VLOOKUP($A2422,ChapterTable!$1:$1048576,MATCH("최종"&amp;SUBSTITUTE(SUBSTITUTE(E$1,"standard",""),"|Float",""),ChapterTable!$1:$1,0),0),
  IF($B2422=1,
    IF($L2422=FALSE,
      VLOOKUP($A2422,ChapterTable!$1:$1048576,MATCH("최종"&amp;SUBSTITUTE(SUBSTITUTE(E$1,"standard",""),"|Float",""),ChapterTable!$1:$1,0),0),
      VLOOKUP($A2422-ChapterTable!$P$11,ChapterTable!$1:$1048576,MATCH("최종"&amp;SUBSTITUTE(SUBSTITUTE(E$1,"standard",""),"|Float",""),ChapterTable!$1:$1,0),0)*ChapterTable!$P$14
    ),
  OFFSET(E2422,-$B2422+IF($L2422,1,0),0)*IF($B2422&gt;OFFSET($B2422,1,0),ChapterTable!$R$17,1)*
    (VLOOKUP(SUBSTITUTE(SUBSTITUTE(E$1,"standard",""),"|Float","")&amp;IF(OR($L2422=TRUE,$A2422=0,MOD($A2422,ChapterTable!$R$20)&lt;&gt;0),"","보스")&amp;"인게임누적곱배수",ChapterTable!$R:$S,2,0)^C2422
    +VLOOKUP(SUBSTITUTE(SUBSTITUTE(E$1,"standard",""),"|Float","")&amp;IF(OR($L2422=TRUE,$A2422=0,MOD($A2422,ChapterTable!$R$20)&lt;&gt;0),"","보스")&amp;"인게임누적합배수",ChapterTable!$R:$S,2,0)*C2422)
  )
  )
  )
)</f>
        <v>3716971.972883034</v>
      </c>
      <c r="F2422" s="1">
        <f ca="1">IF(AND($A2422=0,$B2422=1),
    VLOOKUP(1,ChapterTable!$1:$1048576,MATCH("최종"&amp;SUBSTITUTE(SUBSTITUTE(F$1,"standard",""),"|Float",""),ChapterTable!$1:$1,0),0)*ChapterTable!$P$17,
  IF(AND($A2422=0,$B2422=0),
    F2423,
  IF($B2422=0,
    VLOOKUP($A2422,ChapterTable!$1:$1048576,MATCH("최종"&amp;SUBSTITUTE(SUBSTITUTE(F$1,"standard",""),"|Float",""),ChapterTable!$1:$1,0),0),
  IF($B2422=1,
    IF($L2422=FALSE,
      VLOOKUP($A2422,ChapterTable!$1:$1048576,MATCH("최종"&amp;SUBSTITUTE(SUBSTITUTE(F$1,"standard",""),"|Float",""),ChapterTable!$1:$1,0),0),
      VLOOKUP($A2422-ChapterTable!$P$11,ChapterTable!$1:$1048576,MATCH("최종"&amp;SUBSTITUTE(SUBSTITUTE(F$1,"standard",""),"|Float",""),ChapterTable!$1:$1,0),0)*ChapterTable!$P$14
    ),
  OFFSET(F2422,-$B2422+IF($L2422,1,0),0)*
    (VLOOKUP(SUBSTITUTE(SUBSTITUTE(F$1,"standard",""),"|Float","")&amp;IF(OR($L2422=TRUE,$A2422=0,MOD($A2422,ChapterTable!$R$20)&lt;&gt;0),"","보스")&amp;"인게임누적곱배수",ChapterTable!$R:$S,2,0)^D2422
    +VLOOKUP(SUBSTITUTE(SUBSTITUTE(F$1,"standard",""),"|Float","")&amp;IF(OR($L2422=TRUE,$A2422=0,MOD($A2422,ChapterTable!$R$20)&lt;&gt;0),"","보스")&amp;"인게임누적합배수",ChapterTable!$R:$S,2,0)*D2422)
  )
  )
  )
)</f>
        <v>1185752.7778077386</v>
      </c>
      <c r="G2422" t="s">
        <v>715</v>
      </c>
      <c r="J2422" t="str">
        <f>IF(ISBLANK(I2422),"",
IFERROR(VLOOKUP(I2422,[1]StringTable!$1:$1048576,MATCH("kor|String",[1]StringTable!$1:$1,0),0),
"스트링없음"))</f>
        <v/>
      </c>
      <c r="L2422" t="b">
        <v>1</v>
      </c>
      <c r="N2422" t="str">
        <f>IF(ISBLANK(M2422),"",IF(ISERROR(VLOOKUP(M2422,MapTable!$A:$A,1,0)),"맵없음",""))</f>
        <v/>
      </c>
      <c r="O2422">
        <f t="shared" si="270"/>
        <v>4</v>
      </c>
      <c r="Q2422">
        <f t="shared" si="271"/>
        <v>4</v>
      </c>
      <c r="R2422" t="b">
        <f t="shared" ca="1" si="272"/>
        <v>1</v>
      </c>
      <c r="T2422" t="b">
        <f t="shared" ca="1" si="273"/>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276"/>
        <v>0.25</v>
      </c>
      <c r="AJ2422">
        <f t="shared" si="274"/>
        <v>0.32</v>
      </c>
      <c r="AK2422">
        <f t="shared" si="275"/>
        <v>1</v>
      </c>
      <c r="AL2422">
        <f t="shared" si="277"/>
        <v>11</v>
      </c>
    </row>
    <row r="2423" spans="1:38" hidden="1" x14ac:dyDescent="0.3">
      <c r="A2423">
        <v>26</v>
      </c>
      <c r="B2423">
        <v>32</v>
      </c>
      <c r="C2423">
        <f>IF(OR($L2423=TRUE,$A2423=0,MOD($A2423,ChapterTable!$R$20)&lt;&gt;0),
MAX(0,INT(($B2423+ChapterTable!$P$26+VLOOKUP(SUBSTITUTE(C$1,"성장단계","")&amp;"단계오프셋",ChapterTable!$R:$S,2,0))/ChapterTable!$P$23)),
MAX(0,INT(($B2423+ChapterTable!$R$26+VLOOKUP(SUBSTITUTE(C$1,"성장단계","")&amp;"보스단계오프셋",ChapterTable!$R:$S,2,0))/ChapterTable!$R$23)))</f>
        <v>3</v>
      </c>
      <c r="D2423">
        <f>IF(OR($L2423=TRUE,$A2423=0,MOD($A2423,ChapterTable!$R$20)&lt;&gt;0),
MAX(0,INT(($B2423+ChapterTable!$P$26+VLOOKUP(SUBSTITUTE(D$1,"성장단계","")&amp;"단계오프셋",ChapterTable!$R:$S,2,0))/ChapterTable!$P$23)),
MAX(0,INT(($B2423+ChapterTable!$R$26+VLOOKUP(SUBSTITUTE(D$1,"성장단계","")&amp;"보스단계오프셋",ChapterTable!$R:$S,2,0))/ChapterTable!$R$23)))</f>
        <v>3</v>
      </c>
      <c r="E2423" s="1">
        <f ca="1">IF(AND($A2423=0,$B2423=1),
    VLOOKUP(1,ChapterTable!$1:$1048576,MATCH("최종"&amp;SUBSTITUTE(SUBSTITUTE(E$1,"standard",""),"|Float",""),ChapterTable!$1:$1,0),0)*ChapterTable!$P$17,
  IF(AND($A2423=0,$B2423=0),
    E2424,
  IF($B2423=0,
    VLOOKUP($A2423,ChapterTable!$1:$1048576,MATCH("최종"&amp;SUBSTITUTE(SUBSTITUTE(E$1,"standard",""),"|Float",""),ChapterTable!$1:$1,0),0),
  IF($B2423=1,
    IF($L2423=FALSE,
      VLOOKUP($A2423,ChapterTable!$1:$1048576,MATCH("최종"&amp;SUBSTITUTE(SUBSTITUTE(E$1,"standard",""),"|Float",""),ChapterTable!$1:$1,0),0),
      VLOOKUP($A2423-ChapterTable!$P$11,ChapterTable!$1:$1048576,MATCH("최종"&amp;SUBSTITUTE(SUBSTITUTE(E$1,"standard",""),"|Float",""),ChapterTable!$1:$1,0),0)*ChapterTable!$P$14
    ),
  OFFSET(E2423,-$B2423+IF($L2423,1,0),0)*IF($B2423&gt;OFFSET($B2423,1,0),ChapterTable!$R$17,1)*
    (VLOOKUP(SUBSTITUTE(SUBSTITUTE(E$1,"standard",""),"|Float","")&amp;IF(OR($L2423=TRUE,$A2423=0,MOD($A2423,ChapterTable!$R$20)&lt;&gt;0),"","보스")&amp;"인게임누적곱배수",ChapterTable!$R:$S,2,0)^C2423
    +VLOOKUP(SUBSTITUTE(SUBSTITUTE(E$1,"standard",""),"|Float","")&amp;IF(OR($L2423=TRUE,$A2423=0,MOD($A2423,ChapterTable!$R$20)&lt;&gt;0),"","보스")&amp;"인게임누적합배수",ChapterTable!$R:$S,2,0)*C2423)
  )
  )
  )
)</f>
        <v>3716971.972883034</v>
      </c>
      <c r="F2423" s="1">
        <f ca="1">IF(AND($A2423=0,$B2423=1),
    VLOOKUP(1,ChapterTable!$1:$1048576,MATCH("최종"&amp;SUBSTITUTE(SUBSTITUTE(F$1,"standard",""),"|Float",""),ChapterTable!$1:$1,0),0)*ChapterTable!$P$17,
  IF(AND($A2423=0,$B2423=0),
    F2424,
  IF($B2423=0,
    VLOOKUP($A2423,ChapterTable!$1:$1048576,MATCH("최종"&amp;SUBSTITUTE(SUBSTITUTE(F$1,"standard",""),"|Float",""),ChapterTable!$1:$1,0),0),
  IF($B2423=1,
    IF($L2423=FALSE,
      VLOOKUP($A2423,ChapterTable!$1:$1048576,MATCH("최종"&amp;SUBSTITUTE(SUBSTITUTE(F$1,"standard",""),"|Float",""),ChapterTable!$1:$1,0),0),
      VLOOKUP($A2423-ChapterTable!$P$11,ChapterTable!$1:$1048576,MATCH("최종"&amp;SUBSTITUTE(SUBSTITUTE(F$1,"standard",""),"|Float",""),ChapterTable!$1:$1,0),0)*ChapterTable!$P$14
    ),
  OFFSET(F2423,-$B2423+IF($L2423,1,0),0)*
    (VLOOKUP(SUBSTITUTE(SUBSTITUTE(F$1,"standard",""),"|Float","")&amp;IF(OR($L2423=TRUE,$A2423=0,MOD($A2423,ChapterTable!$R$20)&lt;&gt;0),"","보스")&amp;"인게임누적곱배수",ChapterTable!$R:$S,2,0)^D2423
    +VLOOKUP(SUBSTITUTE(SUBSTITUTE(F$1,"standard",""),"|Float","")&amp;IF(OR($L2423=TRUE,$A2423=0,MOD($A2423,ChapterTable!$R$20)&lt;&gt;0),"","보스")&amp;"인게임누적합배수",ChapterTable!$R:$S,2,0)*D2423)
  )
  )
  )
)</f>
        <v>1185752.7778077386</v>
      </c>
      <c r="G2423" t="s">
        <v>715</v>
      </c>
      <c r="J2423" t="str">
        <f>IF(ISBLANK(I2423),"",
IFERROR(VLOOKUP(I2423,[1]StringTable!$1:$1048576,MATCH("kor|String",[1]StringTable!$1:$1,0),0),
"스트링없음"))</f>
        <v/>
      </c>
      <c r="L2423" t="b">
        <v>1</v>
      </c>
      <c r="N2423" t="str">
        <f>IF(ISBLANK(M2423),"",IF(ISERROR(VLOOKUP(M2423,MapTable!$A:$A,1,0)),"맵없음",""))</f>
        <v/>
      </c>
      <c r="O2423">
        <f t="shared" si="270"/>
        <v>4</v>
      </c>
      <c r="Q2423">
        <f t="shared" si="271"/>
        <v>4</v>
      </c>
      <c r="R2423" t="b">
        <f t="shared" ca="1" si="272"/>
        <v>1</v>
      </c>
      <c r="T2423" t="b">
        <f t="shared" ca="1" si="273"/>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276"/>
        <v>0.25</v>
      </c>
      <c r="AJ2423">
        <f t="shared" si="274"/>
        <v>0.32</v>
      </c>
      <c r="AK2423">
        <f t="shared" si="275"/>
        <v>1</v>
      </c>
      <c r="AL2423">
        <f t="shared" si="277"/>
        <v>11</v>
      </c>
    </row>
    <row r="2424" spans="1:38" hidden="1" x14ac:dyDescent="0.3">
      <c r="A2424">
        <v>26</v>
      </c>
      <c r="B2424">
        <v>33</v>
      </c>
      <c r="C2424">
        <f>IF(OR($L2424=TRUE,$A2424=0,MOD($A2424,ChapterTable!$R$20)&lt;&gt;0),
MAX(0,INT(($B2424+ChapterTable!$P$26+VLOOKUP(SUBSTITUTE(C$1,"성장단계","")&amp;"단계오프셋",ChapterTable!$R:$S,2,0))/ChapterTable!$P$23)),
MAX(0,INT(($B2424+ChapterTable!$R$26+VLOOKUP(SUBSTITUTE(C$1,"성장단계","")&amp;"보스단계오프셋",ChapterTable!$R:$S,2,0))/ChapterTable!$R$23)))</f>
        <v>3</v>
      </c>
      <c r="D2424">
        <f>IF(OR($L2424=TRUE,$A2424=0,MOD($A2424,ChapterTable!$R$20)&lt;&gt;0),
MAX(0,INT(($B2424+ChapterTable!$P$26+VLOOKUP(SUBSTITUTE(D$1,"성장단계","")&amp;"단계오프셋",ChapterTable!$R:$S,2,0))/ChapterTable!$P$23)),
MAX(0,INT(($B2424+ChapterTable!$R$26+VLOOKUP(SUBSTITUTE(D$1,"성장단계","")&amp;"보스단계오프셋",ChapterTable!$R:$S,2,0))/ChapterTable!$R$23)))</f>
        <v>3</v>
      </c>
      <c r="E2424" s="1">
        <f ca="1">IF(AND($A2424=0,$B2424=1),
    VLOOKUP(1,ChapterTable!$1:$1048576,MATCH("최종"&amp;SUBSTITUTE(SUBSTITUTE(E$1,"standard",""),"|Float",""),ChapterTable!$1:$1,0),0)*ChapterTable!$P$17,
  IF(AND($A2424=0,$B2424=0),
    E2425,
  IF($B2424=0,
    VLOOKUP($A2424,ChapterTable!$1:$1048576,MATCH("최종"&amp;SUBSTITUTE(SUBSTITUTE(E$1,"standard",""),"|Float",""),ChapterTable!$1:$1,0),0),
  IF($B2424=1,
    IF($L2424=FALSE,
      VLOOKUP($A2424,ChapterTable!$1:$1048576,MATCH("최종"&amp;SUBSTITUTE(SUBSTITUTE(E$1,"standard",""),"|Float",""),ChapterTable!$1:$1,0),0),
      VLOOKUP($A2424-ChapterTable!$P$11,ChapterTable!$1:$1048576,MATCH("최종"&amp;SUBSTITUTE(SUBSTITUTE(E$1,"standard",""),"|Float",""),ChapterTable!$1:$1,0),0)*ChapterTable!$P$14
    ),
  OFFSET(E2424,-$B2424+IF($L2424,1,0),0)*IF($B2424&gt;OFFSET($B2424,1,0),ChapterTable!$R$17,1)*
    (VLOOKUP(SUBSTITUTE(SUBSTITUTE(E$1,"standard",""),"|Float","")&amp;IF(OR($L2424=TRUE,$A2424=0,MOD($A2424,ChapterTable!$R$20)&lt;&gt;0),"","보스")&amp;"인게임누적곱배수",ChapterTable!$R:$S,2,0)^C2424
    +VLOOKUP(SUBSTITUTE(SUBSTITUTE(E$1,"standard",""),"|Float","")&amp;IF(OR($L2424=TRUE,$A2424=0,MOD($A2424,ChapterTable!$R$20)&lt;&gt;0),"","보스")&amp;"인게임누적합배수",ChapterTable!$R:$S,2,0)*C2424)
  )
  )
  )
)</f>
        <v>3716971.972883034</v>
      </c>
      <c r="F2424" s="1">
        <f ca="1">IF(AND($A2424=0,$B2424=1),
    VLOOKUP(1,ChapterTable!$1:$1048576,MATCH("최종"&amp;SUBSTITUTE(SUBSTITUTE(F$1,"standard",""),"|Float",""),ChapterTable!$1:$1,0),0)*ChapterTable!$P$17,
  IF(AND($A2424=0,$B2424=0),
    F2425,
  IF($B2424=0,
    VLOOKUP($A2424,ChapterTable!$1:$1048576,MATCH("최종"&amp;SUBSTITUTE(SUBSTITUTE(F$1,"standard",""),"|Float",""),ChapterTable!$1:$1,0),0),
  IF($B2424=1,
    IF($L2424=FALSE,
      VLOOKUP($A2424,ChapterTable!$1:$1048576,MATCH("최종"&amp;SUBSTITUTE(SUBSTITUTE(F$1,"standard",""),"|Float",""),ChapterTable!$1:$1,0),0),
      VLOOKUP($A2424-ChapterTable!$P$11,ChapterTable!$1:$1048576,MATCH("최종"&amp;SUBSTITUTE(SUBSTITUTE(F$1,"standard",""),"|Float",""),ChapterTable!$1:$1,0),0)*ChapterTable!$P$14
    ),
  OFFSET(F2424,-$B2424+IF($L2424,1,0),0)*
    (VLOOKUP(SUBSTITUTE(SUBSTITUTE(F$1,"standard",""),"|Float","")&amp;IF(OR($L2424=TRUE,$A2424=0,MOD($A2424,ChapterTable!$R$20)&lt;&gt;0),"","보스")&amp;"인게임누적곱배수",ChapterTable!$R:$S,2,0)^D2424
    +VLOOKUP(SUBSTITUTE(SUBSTITUTE(F$1,"standard",""),"|Float","")&amp;IF(OR($L2424=TRUE,$A2424=0,MOD($A2424,ChapterTable!$R$20)&lt;&gt;0),"","보스")&amp;"인게임누적합배수",ChapterTable!$R:$S,2,0)*D2424)
  )
  )
  )
)</f>
        <v>1185752.7778077386</v>
      </c>
      <c r="G2424" t="s">
        <v>715</v>
      </c>
      <c r="J2424" t="str">
        <f>IF(ISBLANK(I2424),"",
IFERROR(VLOOKUP(I2424,[1]StringTable!$1:$1048576,MATCH("kor|String",[1]StringTable!$1:$1,0),0),
"스트링없음"))</f>
        <v/>
      </c>
      <c r="L2424" t="b">
        <v>1</v>
      </c>
      <c r="N2424" t="str">
        <f>IF(ISBLANK(M2424),"",IF(ISERROR(VLOOKUP(M2424,MapTable!$A:$A,1,0)),"맵없음",""))</f>
        <v/>
      </c>
      <c r="O2424">
        <f t="shared" si="270"/>
        <v>4</v>
      </c>
      <c r="Q2424">
        <f t="shared" si="271"/>
        <v>4</v>
      </c>
      <c r="R2424" t="b">
        <f t="shared" ca="1" si="272"/>
        <v>1</v>
      </c>
      <c r="T2424" t="b">
        <f t="shared" ca="1" si="273"/>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276"/>
        <v>0.25</v>
      </c>
      <c r="AJ2424">
        <f t="shared" si="274"/>
        <v>0.32</v>
      </c>
      <c r="AK2424">
        <f t="shared" si="275"/>
        <v>1</v>
      </c>
      <c r="AL2424">
        <f t="shared" si="277"/>
        <v>11</v>
      </c>
    </row>
    <row r="2425" spans="1:38" hidden="1" x14ac:dyDescent="0.3">
      <c r="A2425">
        <v>26</v>
      </c>
      <c r="B2425">
        <v>34</v>
      </c>
      <c r="C2425">
        <f>IF(OR($L2425=TRUE,$A2425=0,MOD($A2425,ChapterTable!$R$20)&lt;&gt;0),
MAX(0,INT(($B2425+ChapterTable!$P$26+VLOOKUP(SUBSTITUTE(C$1,"성장단계","")&amp;"단계오프셋",ChapterTable!$R:$S,2,0))/ChapterTable!$P$23)),
MAX(0,INT(($B2425+ChapterTable!$R$26+VLOOKUP(SUBSTITUTE(C$1,"성장단계","")&amp;"보스단계오프셋",ChapterTable!$R:$S,2,0))/ChapterTable!$R$23)))</f>
        <v>3</v>
      </c>
      <c r="D2425">
        <f>IF(OR($L2425=TRUE,$A2425=0,MOD($A2425,ChapterTable!$R$20)&lt;&gt;0),
MAX(0,INT(($B2425+ChapterTable!$P$26+VLOOKUP(SUBSTITUTE(D$1,"성장단계","")&amp;"단계오프셋",ChapterTable!$R:$S,2,0))/ChapterTable!$P$23)),
MAX(0,INT(($B2425+ChapterTable!$R$26+VLOOKUP(SUBSTITUTE(D$1,"성장단계","")&amp;"보스단계오프셋",ChapterTable!$R:$S,2,0))/ChapterTable!$R$23)))</f>
        <v>3</v>
      </c>
      <c r="E2425" s="1">
        <f ca="1">IF(AND($A2425=0,$B2425=1),
    VLOOKUP(1,ChapterTable!$1:$1048576,MATCH("최종"&amp;SUBSTITUTE(SUBSTITUTE(E$1,"standard",""),"|Float",""),ChapterTable!$1:$1,0),0)*ChapterTable!$P$17,
  IF(AND($A2425=0,$B2425=0),
    E2426,
  IF($B2425=0,
    VLOOKUP($A2425,ChapterTable!$1:$1048576,MATCH("최종"&amp;SUBSTITUTE(SUBSTITUTE(E$1,"standard",""),"|Float",""),ChapterTable!$1:$1,0),0),
  IF($B2425=1,
    IF($L2425=FALSE,
      VLOOKUP($A2425,ChapterTable!$1:$1048576,MATCH("최종"&amp;SUBSTITUTE(SUBSTITUTE(E$1,"standard",""),"|Float",""),ChapterTable!$1:$1,0),0),
      VLOOKUP($A2425-ChapterTable!$P$11,ChapterTable!$1:$1048576,MATCH("최종"&amp;SUBSTITUTE(SUBSTITUTE(E$1,"standard",""),"|Float",""),ChapterTable!$1:$1,0),0)*ChapterTable!$P$14
    ),
  OFFSET(E2425,-$B2425+IF($L2425,1,0),0)*IF($B2425&gt;OFFSET($B2425,1,0),ChapterTable!$R$17,1)*
    (VLOOKUP(SUBSTITUTE(SUBSTITUTE(E$1,"standard",""),"|Float","")&amp;IF(OR($L2425=TRUE,$A2425=0,MOD($A2425,ChapterTable!$R$20)&lt;&gt;0),"","보스")&amp;"인게임누적곱배수",ChapterTable!$R:$S,2,0)^C2425
    +VLOOKUP(SUBSTITUTE(SUBSTITUTE(E$1,"standard",""),"|Float","")&amp;IF(OR($L2425=TRUE,$A2425=0,MOD($A2425,ChapterTable!$R$20)&lt;&gt;0),"","보스")&amp;"인게임누적합배수",ChapterTable!$R:$S,2,0)*C2425)
  )
  )
  )
)</f>
        <v>3716971.972883034</v>
      </c>
      <c r="F2425" s="1">
        <f ca="1">IF(AND($A2425=0,$B2425=1),
    VLOOKUP(1,ChapterTable!$1:$1048576,MATCH("최종"&amp;SUBSTITUTE(SUBSTITUTE(F$1,"standard",""),"|Float",""),ChapterTable!$1:$1,0),0)*ChapterTable!$P$17,
  IF(AND($A2425=0,$B2425=0),
    F2426,
  IF($B2425=0,
    VLOOKUP($A2425,ChapterTable!$1:$1048576,MATCH("최종"&amp;SUBSTITUTE(SUBSTITUTE(F$1,"standard",""),"|Float",""),ChapterTable!$1:$1,0),0),
  IF($B2425=1,
    IF($L2425=FALSE,
      VLOOKUP($A2425,ChapterTable!$1:$1048576,MATCH("최종"&amp;SUBSTITUTE(SUBSTITUTE(F$1,"standard",""),"|Float",""),ChapterTable!$1:$1,0),0),
      VLOOKUP($A2425-ChapterTable!$P$11,ChapterTable!$1:$1048576,MATCH("최종"&amp;SUBSTITUTE(SUBSTITUTE(F$1,"standard",""),"|Float",""),ChapterTable!$1:$1,0),0)*ChapterTable!$P$14
    ),
  OFFSET(F2425,-$B2425+IF($L2425,1,0),0)*
    (VLOOKUP(SUBSTITUTE(SUBSTITUTE(F$1,"standard",""),"|Float","")&amp;IF(OR($L2425=TRUE,$A2425=0,MOD($A2425,ChapterTable!$R$20)&lt;&gt;0),"","보스")&amp;"인게임누적곱배수",ChapterTable!$R:$S,2,0)^D2425
    +VLOOKUP(SUBSTITUTE(SUBSTITUTE(F$1,"standard",""),"|Float","")&amp;IF(OR($L2425=TRUE,$A2425=0,MOD($A2425,ChapterTable!$R$20)&lt;&gt;0),"","보스")&amp;"인게임누적합배수",ChapterTable!$R:$S,2,0)*D2425)
  )
  )
  )
)</f>
        <v>1185752.7778077386</v>
      </c>
      <c r="G2425" t="s">
        <v>715</v>
      </c>
      <c r="J2425" t="str">
        <f>IF(ISBLANK(I2425),"",
IFERROR(VLOOKUP(I2425,[1]StringTable!$1:$1048576,MATCH("kor|String",[1]StringTable!$1:$1,0),0),
"스트링없음"))</f>
        <v/>
      </c>
      <c r="L2425" t="b">
        <v>1</v>
      </c>
      <c r="N2425" t="str">
        <f>IF(ISBLANK(M2425),"",IF(ISERROR(VLOOKUP(M2425,MapTable!$A:$A,1,0)),"맵없음",""))</f>
        <v/>
      </c>
      <c r="O2425">
        <f t="shared" si="270"/>
        <v>4</v>
      </c>
      <c r="Q2425">
        <f t="shared" si="271"/>
        <v>4</v>
      </c>
      <c r="R2425" t="b">
        <f t="shared" ca="1" si="272"/>
        <v>1</v>
      </c>
      <c r="T2425" t="b">
        <f t="shared" ca="1" si="273"/>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276"/>
        <v>0.25</v>
      </c>
      <c r="AJ2425">
        <f t="shared" si="274"/>
        <v>0.32</v>
      </c>
      <c r="AK2425">
        <f t="shared" si="275"/>
        <v>1</v>
      </c>
      <c r="AL2425">
        <f t="shared" si="277"/>
        <v>11</v>
      </c>
    </row>
    <row r="2426" spans="1:38" hidden="1" x14ac:dyDescent="0.3">
      <c r="A2426">
        <v>26</v>
      </c>
      <c r="B2426">
        <v>35</v>
      </c>
      <c r="C2426">
        <f>IF(OR($L2426=TRUE,$A2426=0,MOD($A2426,ChapterTable!$R$20)&lt;&gt;0),
MAX(0,INT(($B2426+ChapterTable!$P$26+VLOOKUP(SUBSTITUTE(C$1,"성장단계","")&amp;"단계오프셋",ChapterTable!$R:$S,2,0))/ChapterTable!$P$23)),
MAX(0,INT(($B2426+ChapterTable!$R$26+VLOOKUP(SUBSTITUTE(C$1,"성장단계","")&amp;"보스단계오프셋",ChapterTable!$R:$S,2,0))/ChapterTable!$R$23)))</f>
        <v>3</v>
      </c>
      <c r="D2426">
        <f>IF(OR($L2426=TRUE,$A2426=0,MOD($A2426,ChapterTable!$R$20)&lt;&gt;0),
MAX(0,INT(($B2426+ChapterTable!$P$26+VLOOKUP(SUBSTITUTE(D$1,"성장단계","")&amp;"단계오프셋",ChapterTable!$R:$S,2,0))/ChapterTable!$P$23)),
MAX(0,INT(($B2426+ChapterTable!$R$26+VLOOKUP(SUBSTITUTE(D$1,"성장단계","")&amp;"보스단계오프셋",ChapterTable!$R:$S,2,0))/ChapterTable!$R$23)))</f>
        <v>3</v>
      </c>
      <c r="E2426" s="1">
        <f ca="1">IF(AND($A2426=0,$B2426=1),
    VLOOKUP(1,ChapterTable!$1:$1048576,MATCH("최종"&amp;SUBSTITUTE(SUBSTITUTE(E$1,"standard",""),"|Float",""),ChapterTable!$1:$1,0),0)*ChapterTable!$P$17,
  IF(AND($A2426=0,$B2426=0),
    E2427,
  IF($B2426=0,
    VLOOKUP($A2426,ChapterTable!$1:$1048576,MATCH("최종"&amp;SUBSTITUTE(SUBSTITUTE(E$1,"standard",""),"|Float",""),ChapterTable!$1:$1,0),0),
  IF($B2426=1,
    IF($L2426=FALSE,
      VLOOKUP($A2426,ChapterTable!$1:$1048576,MATCH("최종"&amp;SUBSTITUTE(SUBSTITUTE(E$1,"standard",""),"|Float",""),ChapterTable!$1:$1,0),0),
      VLOOKUP($A2426-ChapterTable!$P$11,ChapterTable!$1:$1048576,MATCH("최종"&amp;SUBSTITUTE(SUBSTITUTE(E$1,"standard",""),"|Float",""),ChapterTable!$1:$1,0),0)*ChapterTable!$P$14
    ),
  OFFSET(E2426,-$B2426+IF($L2426,1,0),0)*IF($B2426&gt;OFFSET($B2426,1,0),ChapterTable!$R$17,1)*
    (VLOOKUP(SUBSTITUTE(SUBSTITUTE(E$1,"standard",""),"|Float","")&amp;IF(OR($L2426=TRUE,$A2426=0,MOD($A2426,ChapterTable!$R$20)&lt;&gt;0),"","보스")&amp;"인게임누적곱배수",ChapterTable!$R:$S,2,0)^C2426
    +VLOOKUP(SUBSTITUTE(SUBSTITUTE(E$1,"standard",""),"|Float","")&amp;IF(OR($L2426=TRUE,$A2426=0,MOD($A2426,ChapterTable!$R$20)&lt;&gt;0),"","보스")&amp;"인게임누적합배수",ChapterTable!$R:$S,2,0)*C2426)
  )
  )
  )
)</f>
        <v>3716971.972883034</v>
      </c>
      <c r="F2426" s="1">
        <f ca="1">IF(AND($A2426=0,$B2426=1),
    VLOOKUP(1,ChapterTable!$1:$1048576,MATCH("최종"&amp;SUBSTITUTE(SUBSTITUTE(F$1,"standard",""),"|Float",""),ChapterTable!$1:$1,0),0)*ChapterTable!$P$17,
  IF(AND($A2426=0,$B2426=0),
    F2427,
  IF($B2426=0,
    VLOOKUP($A2426,ChapterTable!$1:$1048576,MATCH("최종"&amp;SUBSTITUTE(SUBSTITUTE(F$1,"standard",""),"|Float",""),ChapterTable!$1:$1,0),0),
  IF($B2426=1,
    IF($L2426=FALSE,
      VLOOKUP($A2426,ChapterTable!$1:$1048576,MATCH("최종"&amp;SUBSTITUTE(SUBSTITUTE(F$1,"standard",""),"|Float",""),ChapterTable!$1:$1,0),0),
      VLOOKUP($A2426-ChapterTable!$P$11,ChapterTable!$1:$1048576,MATCH("최종"&amp;SUBSTITUTE(SUBSTITUTE(F$1,"standard",""),"|Float",""),ChapterTable!$1:$1,0),0)*ChapterTable!$P$14
    ),
  OFFSET(F2426,-$B2426+IF($L2426,1,0),0)*
    (VLOOKUP(SUBSTITUTE(SUBSTITUTE(F$1,"standard",""),"|Float","")&amp;IF(OR($L2426=TRUE,$A2426=0,MOD($A2426,ChapterTable!$R$20)&lt;&gt;0),"","보스")&amp;"인게임누적곱배수",ChapterTable!$R:$S,2,0)^D2426
    +VLOOKUP(SUBSTITUTE(SUBSTITUTE(F$1,"standard",""),"|Float","")&amp;IF(OR($L2426=TRUE,$A2426=0,MOD($A2426,ChapterTable!$R$20)&lt;&gt;0),"","보스")&amp;"인게임누적합배수",ChapterTable!$R:$S,2,0)*D2426)
  )
  )
  )
)</f>
        <v>1185752.7778077386</v>
      </c>
      <c r="G2426" t="s">
        <v>715</v>
      </c>
      <c r="J2426" t="str">
        <f>IF(ISBLANK(I2426),"",
IFERROR(VLOOKUP(I2426,[1]StringTable!$1:$1048576,MATCH("kor|String",[1]StringTable!$1:$1,0),0),
"스트링없음"))</f>
        <v/>
      </c>
      <c r="L2426" t="b">
        <v>1</v>
      </c>
      <c r="N2426" t="str">
        <f>IF(ISBLANK(M2426),"",IF(ISERROR(VLOOKUP(M2426,MapTable!$A:$A,1,0)),"맵없음",""))</f>
        <v/>
      </c>
      <c r="O2426">
        <f t="shared" si="270"/>
        <v>11</v>
      </c>
      <c r="Q2426">
        <f t="shared" si="271"/>
        <v>11</v>
      </c>
      <c r="R2426" t="b">
        <f t="shared" ca="1" si="272"/>
        <v>1</v>
      </c>
      <c r="T2426" t="b">
        <f t="shared" ca="1" si="273"/>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276"/>
        <v>0.25</v>
      </c>
      <c r="AJ2426">
        <f t="shared" si="274"/>
        <v>0.32</v>
      </c>
      <c r="AK2426">
        <f t="shared" si="275"/>
        <v>1</v>
      </c>
      <c r="AL2426">
        <f t="shared" si="277"/>
        <v>11</v>
      </c>
    </row>
    <row r="2427" spans="1:38" hidden="1" x14ac:dyDescent="0.3">
      <c r="A2427">
        <v>26</v>
      </c>
      <c r="B2427">
        <v>36</v>
      </c>
      <c r="C2427">
        <f>IF(OR($L2427=TRUE,$A2427=0,MOD($A2427,ChapterTable!$R$20)&lt;&gt;0),
MAX(0,INT(($B2427+ChapterTable!$P$26+VLOOKUP(SUBSTITUTE(C$1,"성장단계","")&amp;"단계오프셋",ChapterTable!$R:$S,2,0))/ChapterTable!$P$23)),
MAX(0,INT(($B2427+ChapterTable!$R$26+VLOOKUP(SUBSTITUTE(C$1,"성장단계","")&amp;"보스단계오프셋",ChapterTable!$R:$S,2,0))/ChapterTable!$R$23)))</f>
        <v>4</v>
      </c>
      <c r="D2427">
        <f>IF(OR($L2427=TRUE,$A2427=0,MOD($A2427,ChapterTable!$R$20)&lt;&gt;0),
MAX(0,INT(($B2427+ChapterTable!$P$26+VLOOKUP(SUBSTITUTE(D$1,"성장단계","")&amp;"단계오프셋",ChapterTable!$R:$S,2,0))/ChapterTable!$P$23)),
MAX(0,INT(($B2427+ChapterTable!$R$26+VLOOKUP(SUBSTITUTE(D$1,"성장단계","")&amp;"보스단계오프셋",ChapterTable!$R:$S,2,0))/ChapterTable!$R$23)))</f>
        <v>3</v>
      </c>
      <c r="E2427" s="1">
        <f ca="1">IF(AND($A2427=0,$B2427=1),
    VLOOKUP(1,ChapterTable!$1:$1048576,MATCH("최종"&amp;SUBSTITUTE(SUBSTITUTE(E$1,"standard",""),"|Float",""),ChapterTable!$1:$1,0),0)*ChapterTable!$P$17,
  IF(AND($A2427=0,$B2427=0),
    E2428,
  IF($B2427=0,
    VLOOKUP($A2427,ChapterTable!$1:$1048576,MATCH("최종"&amp;SUBSTITUTE(SUBSTITUTE(E$1,"standard",""),"|Float",""),ChapterTable!$1:$1,0),0),
  IF($B2427=1,
    IF($L2427=FALSE,
      VLOOKUP($A2427,ChapterTable!$1:$1048576,MATCH("최종"&amp;SUBSTITUTE(SUBSTITUTE(E$1,"standard",""),"|Float",""),ChapterTable!$1:$1,0),0),
      VLOOKUP($A2427-ChapterTable!$P$11,ChapterTable!$1:$1048576,MATCH("최종"&amp;SUBSTITUTE(SUBSTITUTE(E$1,"standard",""),"|Float",""),ChapterTable!$1:$1,0),0)*ChapterTable!$P$14
    ),
  OFFSET(E2427,-$B2427+IF($L2427,1,0),0)*IF($B2427&gt;OFFSET($B2427,1,0),ChapterTable!$R$17,1)*
    (VLOOKUP(SUBSTITUTE(SUBSTITUTE(E$1,"standard",""),"|Float","")&amp;IF(OR($L2427=TRUE,$A2427=0,MOD($A2427,ChapterTable!$R$20)&lt;&gt;0),"","보스")&amp;"인게임누적곱배수",ChapterTable!$R:$S,2,0)^C2427
    +VLOOKUP(SUBSTITUTE(SUBSTITUTE(E$1,"standard",""),"|Float","")&amp;IF(OR($L2427=TRUE,$A2427=0,MOD($A2427,ChapterTable!$R$20)&lt;&gt;0),"","보스")&amp;"인게임누적합배수",ChapterTable!$R:$S,2,0)*C2427)
  )
  )
  )
)</f>
        <v>4181593.4694934129</v>
      </c>
      <c r="F2427" s="1">
        <f ca="1">IF(AND($A2427=0,$B2427=1),
    VLOOKUP(1,ChapterTable!$1:$1048576,MATCH("최종"&amp;SUBSTITUTE(SUBSTITUTE(F$1,"standard",""),"|Float",""),ChapterTable!$1:$1,0),0)*ChapterTable!$P$17,
  IF(AND($A2427=0,$B2427=0),
    F2428,
  IF($B2427=0,
    VLOOKUP($A2427,ChapterTable!$1:$1048576,MATCH("최종"&amp;SUBSTITUTE(SUBSTITUTE(F$1,"standard",""),"|Float",""),ChapterTable!$1:$1,0),0),
  IF($B2427=1,
    IF($L2427=FALSE,
      VLOOKUP($A2427,ChapterTable!$1:$1048576,MATCH("최종"&amp;SUBSTITUTE(SUBSTITUTE(F$1,"standard",""),"|Float",""),ChapterTable!$1:$1,0),0),
      VLOOKUP($A2427-ChapterTable!$P$11,ChapterTable!$1:$1048576,MATCH("최종"&amp;SUBSTITUTE(SUBSTITUTE(F$1,"standard",""),"|Float",""),ChapterTable!$1:$1,0),0)*ChapterTable!$P$14
    ),
  OFFSET(F2427,-$B2427+IF($L2427,1,0),0)*
    (VLOOKUP(SUBSTITUTE(SUBSTITUTE(F$1,"standard",""),"|Float","")&amp;IF(OR($L2427=TRUE,$A2427=0,MOD($A2427,ChapterTable!$R$20)&lt;&gt;0),"","보스")&amp;"인게임누적곱배수",ChapterTable!$R:$S,2,0)^D2427
    +VLOOKUP(SUBSTITUTE(SUBSTITUTE(F$1,"standard",""),"|Float","")&amp;IF(OR($L2427=TRUE,$A2427=0,MOD($A2427,ChapterTable!$R$20)&lt;&gt;0),"","보스")&amp;"인게임누적합배수",ChapterTable!$R:$S,2,0)*D2427)
  )
  )
  )
)</f>
        <v>1185752.7778077386</v>
      </c>
      <c r="G2427" t="s">
        <v>715</v>
      </c>
      <c r="J2427" t="str">
        <f>IF(ISBLANK(I2427),"",
IFERROR(VLOOKUP(I2427,[1]StringTable!$1:$1048576,MATCH("kor|String",[1]StringTable!$1:$1,0),0),
"스트링없음"))</f>
        <v/>
      </c>
      <c r="L2427" t="b">
        <v>1</v>
      </c>
      <c r="N2427" t="str">
        <f>IF(ISBLANK(M2427),"",IF(ISERROR(VLOOKUP(M2427,MapTable!$A:$A,1,0)),"맵없음",""))</f>
        <v/>
      </c>
      <c r="O2427">
        <f t="shared" si="270"/>
        <v>4</v>
      </c>
      <c r="Q2427">
        <f t="shared" si="271"/>
        <v>4</v>
      </c>
      <c r="R2427" t="b">
        <f t="shared" ca="1" si="272"/>
        <v>1</v>
      </c>
      <c r="T2427" t="b">
        <f t="shared" ca="1" si="273"/>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276"/>
        <v>0.25</v>
      </c>
      <c r="AJ2427">
        <f t="shared" si="274"/>
        <v>0.32</v>
      </c>
      <c r="AK2427">
        <f t="shared" si="275"/>
        <v>1</v>
      </c>
      <c r="AL2427">
        <f t="shared" si="277"/>
        <v>11</v>
      </c>
    </row>
    <row r="2428" spans="1:38" hidden="1" x14ac:dyDescent="0.3">
      <c r="A2428">
        <v>26</v>
      </c>
      <c r="B2428">
        <v>37</v>
      </c>
      <c r="C2428">
        <f>IF(OR($L2428=TRUE,$A2428=0,MOD($A2428,ChapterTable!$R$20)&lt;&gt;0),
MAX(0,INT(($B2428+ChapterTable!$P$26+VLOOKUP(SUBSTITUTE(C$1,"성장단계","")&amp;"단계오프셋",ChapterTable!$R:$S,2,0))/ChapterTable!$P$23)),
MAX(0,INT(($B2428+ChapterTable!$R$26+VLOOKUP(SUBSTITUTE(C$1,"성장단계","")&amp;"보스단계오프셋",ChapterTable!$R:$S,2,0))/ChapterTable!$R$23)))</f>
        <v>4</v>
      </c>
      <c r="D2428">
        <f>IF(OR($L2428=TRUE,$A2428=0,MOD($A2428,ChapterTable!$R$20)&lt;&gt;0),
MAX(0,INT(($B2428+ChapterTable!$P$26+VLOOKUP(SUBSTITUTE(D$1,"성장단계","")&amp;"단계오프셋",ChapterTable!$R:$S,2,0))/ChapterTable!$P$23)),
MAX(0,INT(($B2428+ChapterTable!$R$26+VLOOKUP(SUBSTITUTE(D$1,"성장단계","")&amp;"보스단계오프셋",ChapterTable!$R:$S,2,0))/ChapterTable!$R$23)))</f>
        <v>3</v>
      </c>
      <c r="E2428" s="1">
        <f ca="1">IF(AND($A2428=0,$B2428=1),
    VLOOKUP(1,ChapterTable!$1:$1048576,MATCH("최종"&amp;SUBSTITUTE(SUBSTITUTE(E$1,"standard",""),"|Float",""),ChapterTable!$1:$1,0),0)*ChapterTable!$P$17,
  IF(AND($A2428=0,$B2428=0),
    E2429,
  IF($B2428=0,
    VLOOKUP($A2428,ChapterTable!$1:$1048576,MATCH("최종"&amp;SUBSTITUTE(SUBSTITUTE(E$1,"standard",""),"|Float",""),ChapterTable!$1:$1,0),0),
  IF($B2428=1,
    IF($L2428=FALSE,
      VLOOKUP($A2428,ChapterTable!$1:$1048576,MATCH("최종"&amp;SUBSTITUTE(SUBSTITUTE(E$1,"standard",""),"|Float",""),ChapterTable!$1:$1,0),0),
      VLOOKUP($A2428-ChapterTable!$P$11,ChapterTable!$1:$1048576,MATCH("최종"&amp;SUBSTITUTE(SUBSTITUTE(E$1,"standard",""),"|Float",""),ChapterTable!$1:$1,0),0)*ChapterTable!$P$14
    ),
  OFFSET(E2428,-$B2428+IF($L2428,1,0),0)*IF($B2428&gt;OFFSET($B2428,1,0),ChapterTable!$R$17,1)*
    (VLOOKUP(SUBSTITUTE(SUBSTITUTE(E$1,"standard",""),"|Float","")&amp;IF(OR($L2428=TRUE,$A2428=0,MOD($A2428,ChapterTable!$R$20)&lt;&gt;0),"","보스")&amp;"인게임누적곱배수",ChapterTable!$R:$S,2,0)^C2428
    +VLOOKUP(SUBSTITUTE(SUBSTITUTE(E$1,"standard",""),"|Float","")&amp;IF(OR($L2428=TRUE,$A2428=0,MOD($A2428,ChapterTable!$R$20)&lt;&gt;0),"","보스")&amp;"인게임누적합배수",ChapterTable!$R:$S,2,0)*C2428)
  )
  )
  )
)</f>
        <v>4181593.4694934129</v>
      </c>
      <c r="F2428" s="1">
        <f ca="1">IF(AND($A2428=0,$B2428=1),
    VLOOKUP(1,ChapterTable!$1:$1048576,MATCH("최종"&amp;SUBSTITUTE(SUBSTITUTE(F$1,"standard",""),"|Float",""),ChapterTable!$1:$1,0),0)*ChapterTable!$P$17,
  IF(AND($A2428=0,$B2428=0),
    F2429,
  IF($B2428=0,
    VLOOKUP($A2428,ChapterTable!$1:$1048576,MATCH("최종"&amp;SUBSTITUTE(SUBSTITUTE(F$1,"standard",""),"|Float",""),ChapterTable!$1:$1,0),0),
  IF($B2428=1,
    IF($L2428=FALSE,
      VLOOKUP($A2428,ChapterTable!$1:$1048576,MATCH("최종"&amp;SUBSTITUTE(SUBSTITUTE(F$1,"standard",""),"|Float",""),ChapterTable!$1:$1,0),0),
      VLOOKUP($A2428-ChapterTable!$P$11,ChapterTable!$1:$1048576,MATCH("최종"&amp;SUBSTITUTE(SUBSTITUTE(F$1,"standard",""),"|Float",""),ChapterTable!$1:$1,0),0)*ChapterTable!$P$14
    ),
  OFFSET(F2428,-$B2428+IF($L2428,1,0),0)*
    (VLOOKUP(SUBSTITUTE(SUBSTITUTE(F$1,"standard",""),"|Float","")&amp;IF(OR($L2428=TRUE,$A2428=0,MOD($A2428,ChapterTable!$R$20)&lt;&gt;0),"","보스")&amp;"인게임누적곱배수",ChapterTable!$R:$S,2,0)^D2428
    +VLOOKUP(SUBSTITUTE(SUBSTITUTE(F$1,"standard",""),"|Float","")&amp;IF(OR($L2428=TRUE,$A2428=0,MOD($A2428,ChapterTable!$R$20)&lt;&gt;0),"","보스")&amp;"인게임누적합배수",ChapterTable!$R:$S,2,0)*D2428)
  )
  )
  )
)</f>
        <v>1185752.7778077386</v>
      </c>
      <c r="G2428" t="s">
        <v>715</v>
      </c>
      <c r="J2428" t="str">
        <f>IF(ISBLANK(I2428),"",
IFERROR(VLOOKUP(I2428,[1]StringTable!$1:$1048576,MATCH("kor|String",[1]StringTable!$1:$1,0),0),
"스트링없음"))</f>
        <v/>
      </c>
      <c r="L2428" t="b">
        <v>1</v>
      </c>
      <c r="N2428" t="str">
        <f>IF(ISBLANK(M2428),"",IF(ISERROR(VLOOKUP(M2428,MapTable!$A:$A,1,0)),"맵없음",""))</f>
        <v/>
      </c>
      <c r="O2428">
        <f t="shared" si="270"/>
        <v>4</v>
      </c>
      <c r="Q2428">
        <f t="shared" si="271"/>
        <v>4</v>
      </c>
      <c r="R2428" t="b">
        <f t="shared" ca="1" si="272"/>
        <v>1</v>
      </c>
      <c r="T2428" t="b">
        <f t="shared" ca="1" si="273"/>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276"/>
        <v>0.25</v>
      </c>
      <c r="AJ2428">
        <f t="shared" si="274"/>
        <v>0.32</v>
      </c>
      <c r="AK2428">
        <f t="shared" si="275"/>
        <v>1</v>
      </c>
      <c r="AL2428">
        <f t="shared" si="277"/>
        <v>11</v>
      </c>
    </row>
    <row r="2429" spans="1:38" hidden="1" x14ac:dyDescent="0.3">
      <c r="A2429">
        <v>26</v>
      </c>
      <c r="B2429">
        <v>38</v>
      </c>
      <c r="C2429">
        <f>IF(OR($L2429=TRUE,$A2429=0,MOD($A2429,ChapterTable!$R$20)&lt;&gt;0),
MAX(0,INT(($B2429+ChapterTable!$P$26+VLOOKUP(SUBSTITUTE(C$1,"성장단계","")&amp;"단계오프셋",ChapterTable!$R:$S,2,0))/ChapterTable!$P$23)),
MAX(0,INT(($B2429+ChapterTable!$R$26+VLOOKUP(SUBSTITUTE(C$1,"성장단계","")&amp;"보스단계오프셋",ChapterTable!$R:$S,2,0))/ChapterTable!$R$23)))</f>
        <v>4</v>
      </c>
      <c r="D2429">
        <f>IF(OR($L2429=TRUE,$A2429=0,MOD($A2429,ChapterTable!$R$20)&lt;&gt;0),
MAX(0,INT(($B2429+ChapterTable!$P$26+VLOOKUP(SUBSTITUTE(D$1,"성장단계","")&amp;"단계오프셋",ChapterTable!$R:$S,2,0))/ChapterTable!$P$23)),
MAX(0,INT(($B2429+ChapterTable!$R$26+VLOOKUP(SUBSTITUTE(D$1,"성장단계","")&amp;"보스단계오프셋",ChapterTable!$R:$S,2,0))/ChapterTable!$R$23)))</f>
        <v>3</v>
      </c>
      <c r="E2429" s="1">
        <f ca="1">IF(AND($A2429=0,$B2429=1),
    VLOOKUP(1,ChapterTable!$1:$1048576,MATCH("최종"&amp;SUBSTITUTE(SUBSTITUTE(E$1,"standard",""),"|Float",""),ChapterTable!$1:$1,0),0)*ChapterTable!$P$17,
  IF(AND($A2429=0,$B2429=0),
    E2430,
  IF($B2429=0,
    VLOOKUP($A2429,ChapterTable!$1:$1048576,MATCH("최종"&amp;SUBSTITUTE(SUBSTITUTE(E$1,"standard",""),"|Float",""),ChapterTable!$1:$1,0),0),
  IF($B2429=1,
    IF($L2429=FALSE,
      VLOOKUP($A2429,ChapterTable!$1:$1048576,MATCH("최종"&amp;SUBSTITUTE(SUBSTITUTE(E$1,"standard",""),"|Float",""),ChapterTable!$1:$1,0),0),
      VLOOKUP($A2429-ChapterTable!$P$11,ChapterTable!$1:$1048576,MATCH("최종"&amp;SUBSTITUTE(SUBSTITUTE(E$1,"standard",""),"|Float",""),ChapterTable!$1:$1,0),0)*ChapterTable!$P$14
    ),
  OFFSET(E2429,-$B2429+IF($L2429,1,0),0)*IF($B2429&gt;OFFSET($B2429,1,0),ChapterTable!$R$17,1)*
    (VLOOKUP(SUBSTITUTE(SUBSTITUTE(E$1,"standard",""),"|Float","")&amp;IF(OR($L2429=TRUE,$A2429=0,MOD($A2429,ChapterTable!$R$20)&lt;&gt;0),"","보스")&amp;"인게임누적곱배수",ChapterTable!$R:$S,2,0)^C2429
    +VLOOKUP(SUBSTITUTE(SUBSTITUTE(E$1,"standard",""),"|Float","")&amp;IF(OR($L2429=TRUE,$A2429=0,MOD($A2429,ChapterTable!$R$20)&lt;&gt;0),"","보스")&amp;"인게임누적합배수",ChapterTable!$R:$S,2,0)*C2429)
  )
  )
  )
)</f>
        <v>4181593.4694934129</v>
      </c>
      <c r="F2429" s="1">
        <f ca="1">IF(AND($A2429=0,$B2429=1),
    VLOOKUP(1,ChapterTable!$1:$1048576,MATCH("최종"&amp;SUBSTITUTE(SUBSTITUTE(F$1,"standard",""),"|Float",""),ChapterTable!$1:$1,0),0)*ChapterTable!$P$17,
  IF(AND($A2429=0,$B2429=0),
    F2430,
  IF($B2429=0,
    VLOOKUP($A2429,ChapterTable!$1:$1048576,MATCH("최종"&amp;SUBSTITUTE(SUBSTITUTE(F$1,"standard",""),"|Float",""),ChapterTable!$1:$1,0),0),
  IF($B2429=1,
    IF($L2429=FALSE,
      VLOOKUP($A2429,ChapterTable!$1:$1048576,MATCH("최종"&amp;SUBSTITUTE(SUBSTITUTE(F$1,"standard",""),"|Float",""),ChapterTable!$1:$1,0),0),
      VLOOKUP($A2429-ChapterTable!$P$11,ChapterTable!$1:$1048576,MATCH("최종"&amp;SUBSTITUTE(SUBSTITUTE(F$1,"standard",""),"|Float",""),ChapterTable!$1:$1,0),0)*ChapterTable!$P$14
    ),
  OFFSET(F2429,-$B2429+IF($L2429,1,0),0)*
    (VLOOKUP(SUBSTITUTE(SUBSTITUTE(F$1,"standard",""),"|Float","")&amp;IF(OR($L2429=TRUE,$A2429=0,MOD($A2429,ChapterTable!$R$20)&lt;&gt;0),"","보스")&amp;"인게임누적곱배수",ChapterTable!$R:$S,2,0)^D2429
    +VLOOKUP(SUBSTITUTE(SUBSTITUTE(F$1,"standard",""),"|Float","")&amp;IF(OR($L2429=TRUE,$A2429=0,MOD($A2429,ChapterTable!$R$20)&lt;&gt;0),"","보스")&amp;"인게임누적합배수",ChapterTable!$R:$S,2,0)*D2429)
  )
  )
  )
)</f>
        <v>1185752.7778077386</v>
      </c>
      <c r="G2429" t="s">
        <v>715</v>
      </c>
      <c r="J2429" t="str">
        <f>IF(ISBLANK(I2429),"",
IFERROR(VLOOKUP(I2429,[1]StringTable!$1:$1048576,MATCH("kor|String",[1]StringTable!$1:$1,0),0),
"스트링없음"))</f>
        <v/>
      </c>
      <c r="L2429" t="b">
        <v>1</v>
      </c>
      <c r="N2429" t="str">
        <f>IF(ISBLANK(M2429),"",IF(ISERROR(VLOOKUP(M2429,MapTable!$A:$A,1,0)),"맵없음",""))</f>
        <v/>
      </c>
      <c r="O2429">
        <f t="shared" si="270"/>
        <v>4</v>
      </c>
      <c r="Q2429">
        <f t="shared" si="271"/>
        <v>4</v>
      </c>
      <c r="R2429" t="b">
        <f t="shared" ca="1" si="272"/>
        <v>1</v>
      </c>
      <c r="T2429" t="b">
        <f t="shared" ca="1" si="273"/>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276"/>
        <v>0.25</v>
      </c>
      <c r="AJ2429">
        <f t="shared" si="274"/>
        <v>0.32</v>
      </c>
      <c r="AK2429">
        <f t="shared" si="275"/>
        <v>1</v>
      </c>
      <c r="AL2429">
        <f t="shared" si="277"/>
        <v>11</v>
      </c>
    </row>
    <row r="2430" spans="1:38" hidden="1" x14ac:dyDescent="0.3">
      <c r="A2430">
        <v>26</v>
      </c>
      <c r="B2430">
        <v>39</v>
      </c>
      <c r="C2430">
        <f>IF(OR($L2430=TRUE,$A2430=0,MOD($A2430,ChapterTable!$R$20)&lt;&gt;0),
MAX(0,INT(($B2430+ChapterTable!$P$26+VLOOKUP(SUBSTITUTE(C$1,"성장단계","")&amp;"단계오프셋",ChapterTable!$R:$S,2,0))/ChapterTable!$P$23)),
MAX(0,INT(($B2430+ChapterTable!$R$26+VLOOKUP(SUBSTITUTE(C$1,"성장단계","")&amp;"보스단계오프셋",ChapterTable!$R:$S,2,0))/ChapterTable!$R$23)))</f>
        <v>4</v>
      </c>
      <c r="D2430">
        <f>IF(OR($L2430=TRUE,$A2430=0,MOD($A2430,ChapterTable!$R$20)&lt;&gt;0),
MAX(0,INT(($B2430+ChapterTable!$P$26+VLOOKUP(SUBSTITUTE(D$1,"성장단계","")&amp;"단계오프셋",ChapterTable!$R:$S,2,0))/ChapterTable!$P$23)),
MAX(0,INT(($B2430+ChapterTable!$R$26+VLOOKUP(SUBSTITUTE(D$1,"성장단계","")&amp;"보스단계오프셋",ChapterTable!$R:$S,2,0))/ChapterTable!$R$23)))</f>
        <v>3</v>
      </c>
      <c r="E2430" s="1">
        <f ca="1">IF(AND($A2430=0,$B2430=1),
    VLOOKUP(1,ChapterTable!$1:$1048576,MATCH("최종"&amp;SUBSTITUTE(SUBSTITUTE(E$1,"standard",""),"|Float",""),ChapterTable!$1:$1,0),0)*ChapterTable!$P$17,
  IF(AND($A2430=0,$B2430=0),
    E2431,
  IF($B2430=0,
    VLOOKUP($A2430,ChapterTable!$1:$1048576,MATCH("최종"&amp;SUBSTITUTE(SUBSTITUTE(E$1,"standard",""),"|Float",""),ChapterTable!$1:$1,0),0),
  IF($B2430=1,
    IF($L2430=FALSE,
      VLOOKUP($A2430,ChapterTable!$1:$1048576,MATCH("최종"&amp;SUBSTITUTE(SUBSTITUTE(E$1,"standard",""),"|Float",""),ChapterTable!$1:$1,0),0),
      VLOOKUP($A2430-ChapterTable!$P$11,ChapterTable!$1:$1048576,MATCH("최종"&amp;SUBSTITUTE(SUBSTITUTE(E$1,"standard",""),"|Float",""),ChapterTable!$1:$1,0),0)*ChapterTable!$P$14
    ),
  OFFSET(E2430,-$B2430+IF($L2430,1,0),0)*IF($B2430&gt;OFFSET($B2430,1,0),ChapterTable!$R$17,1)*
    (VLOOKUP(SUBSTITUTE(SUBSTITUTE(E$1,"standard",""),"|Float","")&amp;IF(OR($L2430=TRUE,$A2430=0,MOD($A2430,ChapterTable!$R$20)&lt;&gt;0),"","보스")&amp;"인게임누적곱배수",ChapterTable!$R:$S,2,0)^C2430
    +VLOOKUP(SUBSTITUTE(SUBSTITUTE(E$1,"standard",""),"|Float","")&amp;IF(OR($L2430=TRUE,$A2430=0,MOD($A2430,ChapterTable!$R$20)&lt;&gt;0),"","보스")&amp;"인게임누적합배수",ChapterTable!$R:$S,2,0)*C2430)
  )
  )
  )
)</f>
        <v>4181593.4694934129</v>
      </c>
      <c r="F2430" s="1">
        <f ca="1">IF(AND($A2430=0,$B2430=1),
    VLOOKUP(1,ChapterTable!$1:$1048576,MATCH("최종"&amp;SUBSTITUTE(SUBSTITUTE(F$1,"standard",""),"|Float",""),ChapterTable!$1:$1,0),0)*ChapterTable!$P$17,
  IF(AND($A2430=0,$B2430=0),
    F2431,
  IF($B2430=0,
    VLOOKUP($A2430,ChapterTable!$1:$1048576,MATCH("최종"&amp;SUBSTITUTE(SUBSTITUTE(F$1,"standard",""),"|Float",""),ChapterTable!$1:$1,0),0),
  IF($B2430=1,
    IF($L2430=FALSE,
      VLOOKUP($A2430,ChapterTable!$1:$1048576,MATCH("최종"&amp;SUBSTITUTE(SUBSTITUTE(F$1,"standard",""),"|Float",""),ChapterTable!$1:$1,0),0),
      VLOOKUP($A2430-ChapterTable!$P$11,ChapterTable!$1:$1048576,MATCH("최종"&amp;SUBSTITUTE(SUBSTITUTE(F$1,"standard",""),"|Float",""),ChapterTable!$1:$1,0),0)*ChapterTable!$P$14
    ),
  OFFSET(F2430,-$B2430+IF($L2430,1,0),0)*
    (VLOOKUP(SUBSTITUTE(SUBSTITUTE(F$1,"standard",""),"|Float","")&amp;IF(OR($L2430=TRUE,$A2430=0,MOD($A2430,ChapterTable!$R$20)&lt;&gt;0),"","보스")&amp;"인게임누적곱배수",ChapterTable!$R:$S,2,0)^D2430
    +VLOOKUP(SUBSTITUTE(SUBSTITUTE(F$1,"standard",""),"|Float","")&amp;IF(OR($L2430=TRUE,$A2430=0,MOD($A2430,ChapterTable!$R$20)&lt;&gt;0),"","보스")&amp;"인게임누적합배수",ChapterTable!$R:$S,2,0)*D2430)
  )
  )
  )
)</f>
        <v>1185752.7778077386</v>
      </c>
      <c r="G2430" t="s">
        <v>715</v>
      </c>
      <c r="J2430" t="str">
        <f>IF(ISBLANK(I2430),"",
IFERROR(VLOOKUP(I2430,[1]StringTable!$1:$1048576,MATCH("kor|String",[1]StringTable!$1:$1,0),0),
"스트링없음"))</f>
        <v/>
      </c>
      <c r="L2430" t="b">
        <v>1</v>
      </c>
      <c r="N2430" t="str">
        <f>IF(ISBLANK(M2430),"",IF(ISERROR(VLOOKUP(M2430,MapTable!$A:$A,1,0)),"맵없음",""))</f>
        <v/>
      </c>
      <c r="O2430">
        <f t="shared" si="270"/>
        <v>94</v>
      </c>
      <c r="Q2430">
        <f t="shared" si="271"/>
        <v>94</v>
      </c>
      <c r="R2430" t="b">
        <f t="shared" ca="1" si="272"/>
        <v>1</v>
      </c>
      <c r="T2430" t="b">
        <f t="shared" ca="1" si="273"/>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276"/>
        <v>0.25</v>
      </c>
      <c r="AJ2430">
        <f t="shared" si="274"/>
        <v>0.32</v>
      </c>
      <c r="AK2430">
        <f t="shared" si="275"/>
        <v>1</v>
      </c>
      <c r="AL2430">
        <f t="shared" si="277"/>
        <v>11</v>
      </c>
    </row>
    <row r="2431" spans="1:38" hidden="1" x14ac:dyDescent="0.3">
      <c r="A2431">
        <v>26</v>
      </c>
      <c r="B2431">
        <v>40</v>
      </c>
      <c r="C2431">
        <f>IF(OR($L2431=TRUE,$A2431=0,MOD($A2431,ChapterTable!$R$20)&lt;&gt;0),
MAX(0,INT(($B2431+ChapterTable!$P$26+VLOOKUP(SUBSTITUTE(C$1,"성장단계","")&amp;"단계오프셋",ChapterTable!$R:$S,2,0))/ChapterTable!$P$23)),
MAX(0,INT(($B2431+ChapterTable!$R$26+VLOOKUP(SUBSTITUTE(C$1,"성장단계","")&amp;"보스단계오프셋",ChapterTable!$R:$S,2,0))/ChapterTable!$R$23)))</f>
        <v>4</v>
      </c>
      <c r="D2431">
        <f>IF(OR($L2431=TRUE,$A2431=0,MOD($A2431,ChapterTable!$R$20)&lt;&gt;0),
MAX(0,INT(($B2431+ChapterTable!$P$26+VLOOKUP(SUBSTITUTE(D$1,"성장단계","")&amp;"단계오프셋",ChapterTable!$R:$S,2,0))/ChapterTable!$P$23)),
MAX(0,INT(($B2431+ChapterTable!$R$26+VLOOKUP(SUBSTITUTE(D$1,"성장단계","")&amp;"보스단계오프셋",ChapterTable!$R:$S,2,0))/ChapterTable!$R$23)))</f>
        <v>3</v>
      </c>
      <c r="E2431" s="1">
        <f ca="1">IF(AND($A2431=0,$B2431=1),
    VLOOKUP(1,ChapterTable!$1:$1048576,MATCH("최종"&amp;SUBSTITUTE(SUBSTITUTE(E$1,"standard",""),"|Float",""),ChapterTable!$1:$1,0),0)*ChapterTable!$P$17,
  IF(AND($A2431=0,$B2431=0),
    E2432,
  IF($B2431=0,
    VLOOKUP($A2431,ChapterTable!$1:$1048576,MATCH("최종"&amp;SUBSTITUTE(SUBSTITUTE(E$1,"standard",""),"|Float",""),ChapterTable!$1:$1,0),0),
  IF($B2431=1,
    IF($L2431=FALSE,
      VLOOKUP($A2431,ChapterTable!$1:$1048576,MATCH("최종"&amp;SUBSTITUTE(SUBSTITUTE(E$1,"standard",""),"|Float",""),ChapterTable!$1:$1,0),0),
      VLOOKUP($A2431-ChapterTable!$P$11,ChapterTable!$1:$1048576,MATCH("최종"&amp;SUBSTITUTE(SUBSTITUTE(E$1,"standard",""),"|Float",""),ChapterTable!$1:$1,0),0)*ChapterTable!$P$14
    ),
  OFFSET(E2431,-$B2431+IF($L2431,1,0),0)*IF($B2431&gt;OFFSET($B2431,1,0),ChapterTable!$R$17,1)*
    (VLOOKUP(SUBSTITUTE(SUBSTITUTE(E$1,"standard",""),"|Float","")&amp;IF(OR($L2431=TRUE,$A2431=0,MOD($A2431,ChapterTable!$R$20)&lt;&gt;0),"","보스")&amp;"인게임누적곱배수",ChapterTable!$R:$S,2,0)^C2431
    +VLOOKUP(SUBSTITUTE(SUBSTITUTE(E$1,"standard",""),"|Float","")&amp;IF(OR($L2431=TRUE,$A2431=0,MOD($A2431,ChapterTable!$R$20)&lt;&gt;0),"","보스")&amp;"인게임누적합배수",ChapterTable!$R:$S,2,0)*C2431)
  )
  )
  )
)</f>
        <v>4181593.4694934129</v>
      </c>
      <c r="F2431" s="1">
        <f ca="1">IF(AND($A2431=0,$B2431=1),
    VLOOKUP(1,ChapterTable!$1:$1048576,MATCH("최종"&amp;SUBSTITUTE(SUBSTITUTE(F$1,"standard",""),"|Float",""),ChapterTable!$1:$1,0),0)*ChapterTable!$P$17,
  IF(AND($A2431=0,$B2431=0),
    F2432,
  IF($B2431=0,
    VLOOKUP($A2431,ChapterTable!$1:$1048576,MATCH("최종"&amp;SUBSTITUTE(SUBSTITUTE(F$1,"standard",""),"|Float",""),ChapterTable!$1:$1,0),0),
  IF($B2431=1,
    IF($L2431=FALSE,
      VLOOKUP($A2431,ChapterTable!$1:$1048576,MATCH("최종"&amp;SUBSTITUTE(SUBSTITUTE(F$1,"standard",""),"|Float",""),ChapterTable!$1:$1,0),0),
      VLOOKUP($A2431-ChapterTable!$P$11,ChapterTable!$1:$1048576,MATCH("최종"&amp;SUBSTITUTE(SUBSTITUTE(F$1,"standard",""),"|Float",""),ChapterTable!$1:$1,0),0)*ChapterTable!$P$14
    ),
  OFFSET(F2431,-$B2431+IF($L2431,1,0),0)*
    (VLOOKUP(SUBSTITUTE(SUBSTITUTE(F$1,"standard",""),"|Float","")&amp;IF(OR($L2431=TRUE,$A2431=0,MOD($A2431,ChapterTable!$R$20)&lt;&gt;0),"","보스")&amp;"인게임누적곱배수",ChapterTable!$R:$S,2,0)^D2431
    +VLOOKUP(SUBSTITUTE(SUBSTITUTE(F$1,"standard",""),"|Float","")&amp;IF(OR($L2431=TRUE,$A2431=0,MOD($A2431,ChapterTable!$R$20)&lt;&gt;0),"","보스")&amp;"인게임누적합배수",ChapterTable!$R:$S,2,0)*D2431)
  )
  )
  )
)</f>
        <v>1185752.7778077386</v>
      </c>
      <c r="G2431" t="s">
        <v>715</v>
      </c>
      <c r="J2431" t="str">
        <f>IF(ISBLANK(I2431),"",
IFERROR(VLOOKUP(I2431,[1]StringTable!$1:$1048576,MATCH("kor|String",[1]StringTable!$1:$1,0),0),
"스트링없음"))</f>
        <v/>
      </c>
      <c r="L2431" t="b">
        <v>1</v>
      </c>
      <c r="N2431" t="str">
        <f>IF(ISBLANK(M2431),"",IF(ISERROR(VLOOKUP(M2431,MapTable!$A:$A,1,0)),"맵없음",""))</f>
        <v/>
      </c>
      <c r="O2431">
        <f t="shared" si="270"/>
        <v>24</v>
      </c>
      <c r="Q2431">
        <f t="shared" si="271"/>
        <v>24</v>
      </c>
      <c r="R2431" t="b">
        <f t="shared" ca="1" si="272"/>
        <v>1</v>
      </c>
      <c r="T2431" t="b">
        <f t="shared" ca="1" si="273"/>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276"/>
        <v>0.25</v>
      </c>
      <c r="AJ2431">
        <f t="shared" si="274"/>
        <v>1</v>
      </c>
      <c r="AK2431">
        <f t="shared" si="275"/>
        <v>4</v>
      </c>
      <c r="AL2431">
        <f t="shared" si="277"/>
        <v>11</v>
      </c>
    </row>
    <row r="2432" spans="1:38" hidden="1" x14ac:dyDescent="0.3">
      <c r="A2432">
        <v>26</v>
      </c>
      <c r="B2432">
        <v>41</v>
      </c>
      <c r="C2432">
        <f>IF(OR($L2432=TRUE,$A2432=0,MOD($A2432,ChapterTable!$R$20)&lt;&gt;0),
MAX(0,INT(($B2432+ChapterTable!$P$26+VLOOKUP(SUBSTITUTE(C$1,"성장단계","")&amp;"단계오프셋",ChapterTable!$R:$S,2,0))/ChapterTable!$P$23)),
MAX(0,INT(($B2432+ChapterTable!$R$26+VLOOKUP(SUBSTITUTE(C$1,"성장단계","")&amp;"보스단계오프셋",ChapterTable!$R:$S,2,0))/ChapterTable!$R$23)))</f>
        <v>4</v>
      </c>
      <c r="D2432">
        <f>IF(OR($L2432=TRUE,$A2432=0,MOD($A2432,ChapterTable!$R$20)&lt;&gt;0),
MAX(0,INT(($B2432+ChapterTable!$P$26+VLOOKUP(SUBSTITUTE(D$1,"성장단계","")&amp;"단계오프셋",ChapterTable!$R:$S,2,0))/ChapterTable!$P$23)),
MAX(0,INT(($B2432+ChapterTable!$R$26+VLOOKUP(SUBSTITUTE(D$1,"성장단계","")&amp;"보스단계오프셋",ChapterTable!$R:$S,2,0))/ChapterTable!$R$23)))</f>
        <v>4</v>
      </c>
      <c r="E2432" s="1">
        <f ca="1">IF(AND($A2432=0,$B2432=1),
    VLOOKUP(1,ChapterTable!$1:$1048576,MATCH("최종"&amp;SUBSTITUTE(SUBSTITUTE(E$1,"standard",""),"|Float",""),ChapterTable!$1:$1,0),0)*ChapterTable!$P$17,
  IF(AND($A2432=0,$B2432=0),
    E2433,
  IF($B2432=0,
    VLOOKUP($A2432,ChapterTable!$1:$1048576,MATCH("최종"&amp;SUBSTITUTE(SUBSTITUTE(E$1,"standard",""),"|Float",""),ChapterTable!$1:$1,0),0),
  IF($B2432=1,
    IF($L2432=FALSE,
      VLOOKUP($A2432,ChapterTable!$1:$1048576,MATCH("최종"&amp;SUBSTITUTE(SUBSTITUTE(E$1,"standard",""),"|Float",""),ChapterTable!$1:$1,0),0),
      VLOOKUP($A2432-ChapterTable!$P$11,ChapterTable!$1:$1048576,MATCH("최종"&amp;SUBSTITUTE(SUBSTITUTE(E$1,"standard",""),"|Float",""),ChapterTable!$1:$1,0),0)*ChapterTable!$P$14
    ),
  OFFSET(E2432,-$B2432+IF($L2432,1,0),0)*IF($B2432&gt;OFFSET($B2432,1,0),ChapterTable!$R$17,1)*
    (VLOOKUP(SUBSTITUTE(SUBSTITUTE(E$1,"standard",""),"|Float","")&amp;IF(OR($L2432=TRUE,$A2432=0,MOD($A2432,ChapterTable!$R$20)&lt;&gt;0),"","보스")&amp;"인게임누적곱배수",ChapterTable!$R:$S,2,0)^C2432
    +VLOOKUP(SUBSTITUTE(SUBSTITUTE(E$1,"standard",""),"|Float","")&amp;IF(OR($L2432=TRUE,$A2432=0,MOD($A2432,ChapterTable!$R$20)&lt;&gt;0),"","보스")&amp;"인게임누적합배수",ChapterTable!$R:$S,2,0)*C2432)
  )
  )
  )
)</f>
        <v>4181593.4694934129</v>
      </c>
      <c r="F2432" s="1">
        <f ca="1">IF(AND($A2432=0,$B2432=1),
    VLOOKUP(1,ChapterTable!$1:$1048576,MATCH("최종"&amp;SUBSTITUTE(SUBSTITUTE(F$1,"standard",""),"|Float",""),ChapterTable!$1:$1,0),0)*ChapterTable!$P$17,
  IF(AND($A2432=0,$B2432=0),
    F2433,
  IF($B2432=0,
    VLOOKUP($A2432,ChapterTable!$1:$1048576,MATCH("최종"&amp;SUBSTITUTE(SUBSTITUTE(F$1,"standard",""),"|Float",""),ChapterTable!$1:$1,0),0),
  IF($B2432=1,
    IF($L2432=FALSE,
      VLOOKUP($A2432,ChapterTable!$1:$1048576,MATCH("최종"&amp;SUBSTITUTE(SUBSTITUTE(F$1,"standard",""),"|Float",""),ChapterTable!$1:$1,0),0),
      VLOOKUP($A2432-ChapterTable!$P$11,ChapterTable!$1:$1048576,MATCH("최종"&amp;SUBSTITUTE(SUBSTITUTE(F$1,"standard",""),"|Float",""),ChapterTable!$1:$1,0),0)*ChapterTable!$P$14
    ),
  OFFSET(F2432,-$B2432+IF($L2432,1,0),0)*
    (VLOOKUP(SUBSTITUTE(SUBSTITUTE(F$1,"standard",""),"|Float","")&amp;IF(OR($L2432=TRUE,$A2432=0,MOD($A2432,ChapterTable!$R$20)&lt;&gt;0),"","보스")&amp;"인게임누적곱배수",ChapterTable!$R:$S,2,0)^D2432
    +VLOOKUP(SUBSTITUTE(SUBSTITUTE(F$1,"standard",""),"|Float","")&amp;IF(OR($L2432=TRUE,$A2432=0,MOD($A2432,ChapterTable!$R$20)&lt;&gt;0),"","보스")&amp;"인게임누적합배수",ChapterTable!$R:$S,2,0)*D2432)
  )
  )
  )
)</f>
        <v>1258349.8866531104</v>
      </c>
      <c r="G2432" t="s">
        <v>715</v>
      </c>
      <c r="J2432" t="str">
        <f>IF(ISBLANK(I2432),"",
IFERROR(VLOOKUP(I2432,[1]StringTable!$1:$1048576,MATCH("kor|String",[1]StringTable!$1:$1,0),0),
"스트링없음"))</f>
        <v/>
      </c>
      <c r="L2432" t="b">
        <v>1</v>
      </c>
      <c r="N2432" t="str">
        <f>IF(ISBLANK(M2432),"",IF(ISERROR(VLOOKUP(M2432,MapTable!$A:$A,1,0)),"맵없음",""))</f>
        <v/>
      </c>
      <c r="O2432">
        <f t="shared" si="270"/>
        <v>5</v>
      </c>
      <c r="Q2432">
        <f t="shared" si="271"/>
        <v>5</v>
      </c>
      <c r="R2432" t="b">
        <f t="shared" ca="1" si="272"/>
        <v>1</v>
      </c>
      <c r="T2432" t="b">
        <f t="shared" ca="1" si="273"/>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276"/>
        <v>0.2</v>
      </c>
      <c r="AJ2432">
        <f t="shared" si="274"/>
        <v>0.27466666000000001</v>
      </c>
      <c r="AK2432">
        <f t="shared" si="275"/>
        <v>1</v>
      </c>
      <c r="AL2432">
        <f t="shared" si="277"/>
        <v>11</v>
      </c>
    </row>
    <row r="2433" spans="1:38" hidden="1" x14ac:dyDescent="0.3">
      <c r="A2433">
        <v>26</v>
      </c>
      <c r="B2433">
        <v>42</v>
      </c>
      <c r="C2433">
        <f>IF(OR($L2433=TRUE,$A2433=0,MOD($A2433,ChapterTable!$R$20)&lt;&gt;0),
MAX(0,INT(($B2433+ChapterTable!$P$26+VLOOKUP(SUBSTITUTE(C$1,"성장단계","")&amp;"단계오프셋",ChapterTable!$R:$S,2,0))/ChapterTable!$P$23)),
MAX(0,INT(($B2433+ChapterTable!$R$26+VLOOKUP(SUBSTITUTE(C$1,"성장단계","")&amp;"보스단계오프셋",ChapterTable!$R:$S,2,0))/ChapterTable!$R$23)))</f>
        <v>4</v>
      </c>
      <c r="D2433">
        <f>IF(OR($L2433=TRUE,$A2433=0,MOD($A2433,ChapterTable!$R$20)&lt;&gt;0),
MAX(0,INT(($B2433+ChapterTable!$P$26+VLOOKUP(SUBSTITUTE(D$1,"성장단계","")&amp;"단계오프셋",ChapterTable!$R:$S,2,0))/ChapterTable!$P$23)),
MAX(0,INT(($B2433+ChapterTable!$R$26+VLOOKUP(SUBSTITUTE(D$1,"성장단계","")&amp;"보스단계오프셋",ChapterTable!$R:$S,2,0))/ChapterTable!$R$23)))</f>
        <v>4</v>
      </c>
      <c r="E2433" s="1">
        <f ca="1">IF(AND($A2433=0,$B2433=1),
    VLOOKUP(1,ChapterTable!$1:$1048576,MATCH("최종"&amp;SUBSTITUTE(SUBSTITUTE(E$1,"standard",""),"|Float",""),ChapterTable!$1:$1,0),0)*ChapterTable!$P$17,
  IF(AND($A2433=0,$B2433=0),
    E2434,
  IF($B2433=0,
    VLOOKUP($A2433,ChapterTable!$1:$1048576,MATCH("최종"&amp;SUBSTITUTE(SUBSTITUTE(E$1,"standard",""),"|Float",""),ChapterTable!$1:$1,0),0),
  IF($B2433=1,
    IF($L2433=FALSE,
      VLOOKUP($A2433,ChapterTable!$1:$1048576,MATCH("최종"&amp;SUBSTITUTE(SUBSTITUTE(E$1,"standard",""),"|Float",""),ChapterTable!$1:$1,0),0),
      VLOOKUP($A2433-ChapterTable!$P$11,ChapterTable!$1:$1048576,MATCH("최종"&amp;SUBSTITUTE(SUBSTITUTE(E$1,"standard",""),"|Float",""),ChapterTable!$1:$1,0),0)*ChapterTable!$P$14
    ),
  OFFSET(E2433,-$B2433+IF($L2433,1,0),0)*IF($B2433&gt;OFFSET($B2433,1,0),ChapterTable!$R$17,1)*
    (VLOOKUP(SUBSTITUTE(SUBSTITUTE(E$1,"standard",""),"|Float","")&amp;IF(OR($L2433=TRUE,$A2433=0,MOD($A2433,ChapterTable!$R$20)&lt;&gt;0),"","보스")&amp;"인게임누적곱배수",ChapterTable!$R:$S,2,0)^C2433
    +VLOOKUP(SUBSTITUTE(SUBSTITUTE(E$1,"standard",""),"|Float","")&amp;IF(OR($L2433=TRUE,$A2433=0,MOD($A2433,ChapterTable!$R$20)&lt;&gt;0),"","보스")&amp;"인게임누적합배수",ChapterTable!$R:$S,2,0)*C2433)
  )
  )
  )
)</f>
        <v>4181593.4694934129</v>
      </c>
      <c r="F2433" s="1">
        <f ca="1">IF(AND($A2433=0,$B2433=1),
    VLOOKUP(1,ChapterTable!$1:$1048576,MATCH("최종"&amp;SUBSTITUTE(SUBSTITUTE(F$1,"standard",""),"|Float",""),ChapterTable!$1:$1,0),0)*ChapterTable!$P$17,
  IF(AND($A2433=0,$B2433=0),
    F2434,
  IF($B2433=0,
    VLOOKUP($A2433,ChapterTable!$1:$1048576,MATCH("최종"&amp;SUBSTITUTE(SUBSTITUTE(F$1,"standard",""),"|Float",""),ChapterTable!$1:$1,0),0),
  IF($B2433=1,
    IF($L2433=FALSE,
      VLOOKUP($A2433,ChapterTable!$1:$1048576,MATCH("최종"&amp;SUBSTITUTE(SUBSTITUTE(F$1,"standard",""),"|Float",""),ChapterTable!$1:$1,0),0),
      VLOOKUP($A2433-ChapterTable!$P$11,ChapterTable!$1:$1048576,MATCH("최종"&amp;SUBSTITUTE(SUBSTITUTE(F$1,"standard",""),"|Float",""),ChapterTable!$1:$1,0),0)*ChapterTable!$P$14
    ),
  OFFSET(F2433,-$B2433+IF($L2433,1,0),0)*
    (VLOOKUP(SUBSTITUTE(SUBSTITUTE(F$1,"standard",""),"|Float","")&amp;IF(OR($L2433=TRUE,$A2433=0,MOD($A2433,ChapterTable!$R$20)&lt;&gt;0),"","보스")&amp;"인게임누적곱배수",ChapterTable!$R:$S,2,0)^D2433
    +VLOOKUP(SUBSTITUTE(SUBSTITUTE(F$1,"standard",""),"|Float","")&amp;IF(OR($L2433=TRUE,$A2433=0,MOD($A2433,ChapterTable!$R$20)&lt;&gt;0),"","보스")&amp;"인게임누적합배수",ChapterTable!$R:$S,2,0)*D2433)
  )
  )
  )
)</f>
        <v>1258349.8866531104</v>
      </c>
      <c r="G2433" t="s">
        <v>715</v>
      </c>
      <c r="J2433" t="str">
        <f>IF(ISBLANK(I2433),"",
IFERROR(VLOOKUP(I2433,[1]StringTable!$1:$1048576,MATCH("kor|String",[1]StringTable!$1:$1,0),0),
"스트링없음"))</f>
        <v/>
      </c>
      <c r="L2433" t="b">
        <v>1</v>
      </c>
      <c r="N2433" t="str">
        <f>IF(ISBLANK(M2433),"",IF(ISERROR(VLOOKUP(M2433,MapTable!$A:$A,1,0)),"맵없음",""))</f>
        <v/>
      </c>
      <c r="O2433">
        <f t="shared" si="270"/>
        <v>5</v>
      </c>
      <c r="Q2433">
        <f t="shared" si="271"/>
        <v>5</v>
      </c>
      <c r="R2433" t="b">
        <f t="shared" ca="1" si="272"/>
        <v>1</v>
      </c>
      <c r="T2433" t="b">
        <f t="shared" ca="1" si="273"/>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276"/>
        <v>0.2</v>
      </c>
      <c r="AJ2433">
        <f t="shared" si="274"/>
        <v>0.27466666000000001</v>
      </c>
      <c r="AK2433">
        <f t="shared" si="275"/>
        <v>1</v>
      </c>
      <c r="AL2433">
        <f t="shared" si="277"/>
        <v>11</v>
      </c>
    </row>
    <row r="2434" spans="1:38" hidden="1" x14ac:dyDescent="0.3">
      <c r="A2434">
        <v>26</v>
      </c>
      <c r="B2434">
        <v>43</v>
      </c>
      <c r="C2434">
        <f>IF(OR($L2434=TRUE,$A2434=0,MOD($A2434,ChapterTable!$R$20)&lt;&gt;0),
MAX(0,INT(($B2434+ChapterTable!$P$26+VLOOKUP(SUBSTITUTE(C$1,"성장단계","")&amp;"단계오프셋",ChapterTable!$R:$S,2,0))/ChapterTable!$P$23)),
MAX(0,INT(($B2434+ChapterTable!$R$26+VLOOKUP(SUBSTITUTE(C$1,"성장단계","")&amp;"보스단계오프셋",ChapterTable!$R:$S,2,0))/ChapterTable!$R$23)))</f>
        <v>4</v>
      </c>
      <c r="D2434">
        <f>IF(OR($L2434=TRUE,$A2434=0,MOD($A2434,ChapterTable!$R$20)&lt;&gt;0),
MAX(0,INT(($B2434+ChapterTable!$P$26+VLOOKUP(SUBSTITUTE(D$1,"성장단계","")&amp;"단계오프셋",ChapterTable!$R:$S,2,0))/ChapterTable!$P$23)),
MAX(0,INT(($B2434+ChapterTable!$R$26+VLOOKUP(SUBSTITUTE(D$1,"성장단계","")&amp;"보스단계오프셋",ChapterTable!$R:$S,2,0))/ChapterTable!$R$23)))</f>
        <v>4</v>
      </c>
      <c r="E2434" s="1">
        <f ca="1">IF(AND($A2434=0,$B2434=1),
    VLOOKUP(1,ChapterTable!$1:$1048576,MATCH("최종"&amp;SUBSTITUTE(SUBSTITUTE(E$1,"standard",""),"|Float",""),ChapterTable!$1:$1,0),0)*ChapterTable!$P$17,
  IF(AND($A2434=0,$B2434=0),
    E2435,
  IF($B2434=0,
    VLOOKUP($A2434,ChapterTable!$1:$1048576,MATCH("최종"&amp;SUBSTITUTE(SUBSTITUTE(E$1,"standard",""),"|Float",""),ChapterTable!$1:$1,0),0),
  IF($B2434=1,
    IF($L2434=FALSE,
      VLOOKUP($A2434,ChapterTable!$1:$1048576,MATCH("최종"&amp;SUBSTITUTE(SUBSTITUTE(E$1,"standard",""),"|Float",""),ChapterTable!$1:$1,0),0),
      VLOOKUP($A2434-ChapterTable!$P$11,ChapterTable!$1:$1048576,MATCH("최종"&amp;SUBSTITUTE(SUBSTITUTE(E$1,"standard",""),"|Float",""),ChapterTable!$1:$1,0),0)*ChapterTable!$P$14
    ),
  OFFSET(E2434,-$B2434+IF($L2434,1,0),0)*IF($B2434&gt;OFFSET($B2434,1,0),ChapterTable!$R$17,1)*
    (VLOOKUP(SUBSTITUTE(SUBSTITUTE(E$1,"standard",""),"|Float","")&amp;IF(OR($L2434=TRUE,$A2434=0,MOD($A2434,ChapterTable!$R$20)&lt;&gt;0),"","보스")&amp;"인게임누적곱배수",ChapterTable!$R:$S,2,0)^C2434
    +VLOOKUP(SUBSTITUTE(SUBSTITUTE(E$1,"standard",""),"|Float","")&amp;IF(OR($L2434=TRUE,$A2434=0,MOD($A2434,ChapterTable!$R$20)&lt;&gt;0),"","보스")&amp;"인게임누적합배수",ChapterTable!$R:$S,2,0)*C2434)
  )
  )
  )
)</f>
        <v>4181593.4694934129</v>
      </c>
      <c r="F2434" s="1">
        <f ca="1">IF(AND($A2434=0,$B2434=1),
    VLOOKUP(1,ChapterTable!$1:$1048576,MATCH("최종"&amp;SUBSTITUTE(SUBSTITUTE(F$1,"standard",""),"|Float",""),ChapterTable!$1:$1,0),0)*ChapterTable!$P$17,
  IF(AND($A2434=0,$B2434=0),
    F2435,
  IF($B2434=0,
    VLOOKUP($A2434,ChapterTable!$1:$1048576,MATCH("최종"&amp;SUBSTITUTE(SUBSTITUTE(F$1,"standard",""),"|Float",""),ChapterTable!$1:$1,0),0),
  IF($B2434=1,
    IF($L2434=FALSE,
      VLOOKUP($A2434,ChapterTable!$1:$1048576,MATCH("최종"&amp;SUBSTITUTE(SUBSTITUTE(F$1,"standard",""),"|Float",""),ChapterTable!$1:$1,0),0),
      VLOOKUP($A2434-ChapterTable!$P$11,ChapterTable!$1:$1048576,MATCH("최종"&amp;SUBSTITUTE(SUBSTITUTE(F$1,"standard",""),"|Float",""),ChapterTable!$1:$1,0),0)*ChapterTable!$P$14
    ),
  OFFSET(F2434,-$B2434+IF($L2434,1,0),0)*
    (VLOOKUP(SUBSTITUTE(SUBSTITUTE(F$1,"standard",""),"|Float","")&amp;IF(OR($L2434=TRUE,$A2434=0,MOD($A2434,ChapterTable!$R$20)&lt;&gt;0),"","보스")&amp;"인게임누적곱배수",ChapterTable!$R:$S,2,0)^D2434
    +VLOOKUP(SUBSTITUTE(SUBSTITUTE(F$1,"standard",""),"|Float","")&amp;IF(OR($L2434=TRUE,$A2434=0,MOD($A2434,ChapterTable!$R$20)&lt;&gt;0),"","보스")&amp;"인게임누적합배수",ChapterTable!$R:$S,2,0)*D2434)
  )
  )
  )
)</f>
        <v>1258349.8866531104</v>
      </c>
      <c r="G2434" t="s">
        <v>715</v>
      </c>
      <c r="J2434" t="str">
        <f>IF(ISBLANK(I2434),"",
IFERROR(VLOOKUP(I2434,[1]StringTable!$1:$1048576,MATCH("kor|String",[1]StringTable!$1:$1,0),0),
"스트링없음"))</f>
        <v/>
      </c>
      <c r="L2434" t="b">
        <v>1</v>
      </c>
      <c r="N2434" t="str">
        <f>IF(ISBLANK(M2434),"",IF(ISERROR(VLOOKUP(M2434,MapTable!$A:$A,1,0)),"맵없음",""))</f>
        <v/>
      </c>
      <c r="O2434">
        <f t="shared" si="270"/>
        <v>5</v>
      </c>
      <c r="Q2434">
        <f t="shared" si="271"/>
        <v>5</v>
      </c>
      <c r="R2434" t="b">
        <f t="shared" ca="1" si="272"/>
        <v>1</v>
      </c>
      <c r="T2434" t="b">
        <f t="shared" ca="1" si="273"/>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276"/>
        <v>0.2</v>
      </c>
      <c r="AJ2434">
        <f t="shared" si="274"/>
        <v>0.27466666000000001</v>
      </c>
      <c r="AK2434">
        <f t="shared" si="275"/>
        <v>1</v>
      </c>
      <c r="AL2434">
        <f t="shared" si="277"/>
        <v>11</v>
      </c>
    </row>
    <row r="2435" spans="1:38" hidden="1" x14ac:dyDescent="0.3">
      <c r="A2435">
        <v>26</v>
      </c>
      <c r="B2435">
        <v>44</v>
      </c>
      <c r="C2435">
        <f>IF(OR($L2435=TRUE,$A2435=0,MOD($A2435,ChapterTable!$R$20)&lt;&gt;0),
MAX(0,INT(($B2435+ChapterTable!$P$26+VLOOKUP(SUBSTITUTE(C$1,"성장단계","")&amp;"단계오프셋",ChapterTable!$R:$S,2,0))/ChapterTable!$P$23)),
MAX(0,INT(($B2435+ChapterTable!$R$26+VLOOKUP(SUBSTITUTE(C$1,"성장단계","")&amp;"보스단계오프셋",ChapterTable!$R:$S,2,0))/ChapterTable!$R$23)))</f>
        <v>4</v>
      </c>
      <c r="D2435">
        <f>IF(OR($L2435=TRUE,$A2435=0,MOD($A2435,ChapterTable!$R$20)&lt;&gt;0),
MAX(0,INT(($B2435+ChapterTable!$P$26+VLOOKUP(SUBSTITUTE(D$1,"성장단계","")&amp;"단계오프셋",ChapterTable!$R:$S,2,0))/ChapterTable!$P$23)),
MAX(0,INT(($B2435+ChapterTable!$R$26+VLOOKUP(SUBSTITUTE(D$1,"성장단계","")&amp;"보스단계오프셋",ChapterTable!$R:$S,2,0))/ChapterTable!$R$23)))</f>
        <v>4</v>
      </c>
      <c r="E2435" s="1">
        <f ca="1">IF(AND($A2435=0,$B2435=1),
    VLOOKUP(1,ChapterTable!$1:$1048576,MATCH("최종"&amp;SUBSTITUTE(SUBSTITUTE(E$1,"standard",""),"|Float",""),ChapterTable!$1:$1,0),0)*ChapterTable!$P$17,
  IF(AND($A2435=0,$B2435=0),
    E2436,
  IF($B2435=0,
    VLOOKUP($A2435,ChapterTable!$1:$1048576,MATCH("최종"&amp;SUBSTITUTE(SUBSTITUTE(E$1,"standard",""),"|Float",""),ChapterTable!$1:$1,0),0),
  IF($B2435=1,
    IF($L2435=FALSE,
      VLOOKUP($A2435,ChapterTable!$1:$1048576,MATCH("최종"&amp;SUBSTITUTE(SUBSTITUTE(E$1,"standard",""),"|Float",""),ChapterTable!$1:$1,0),0),
      VLOOKUP($A2435-ChapterTable!$P$11,ChapterTable!$1:$1048576,MATCH("최종"&amp;SUBSTITUTE(SUBSTITUTE(E$1,"standard",""),"|Float",""),ChapterTable!$1:$1,0),0)*ChapterTable!$P$14
    ),
  OFFSET(E2435,-$B2435+IF($L2435,1,0),0)*IF($B2435&gt;OFFSET($B2435,1,0),ChapterTable!$R$17,1)*
    (VLOOKUP(SUBSTITUTE(SUBSTITUTE(E$1,"standard",""),"|Float","")&amp;IF(OR($L2435=TRUE,$A2435=0,MOD($A2435,ChapterTable!$R$20)&lt;&gt;0),"","보스")&amp;"인게임누적곱배수",ChapterTable!$R:$S,2,0)^C2435
    +VLOOKUP(SUBSTITUTE(SUBSTITUTE(E$1,"standard",""),"|Float","")&amp;IF(OR($L2435=TRUE,$A2435=0,MOD($A2435,ChapterTable!$R$20)&lt;&gt;0),"","보스")&amp;"인게임누적합배수",ChapterTable!$R:$S,2,0)*C2435)
  )
  )
  )
)</f>
        <v>4181593.4694934129</v>
      </c>
      <c r="F2435" s="1">
        <f ca="1">IF(AND($A2435=0,$B2435=1),
    VLOOKUP(1,ChapterTable!$1:$1048576,MATCH("최종"&amp;SUBSTITUTE(SUBSTITUTE(F$1,"standard",""),"|Float",""),ChapterTable!$1:$1,0),0)*ChapterTable!$P$17,
  IF(AND($A2435=0,$B2435=0),
    F2436,
  IF($B2435=0,
    VLOOKUP($A2435,ChapterTable!$1:$1048576,MATCH("최종"&amp;SUBSTITUTE(SUBSTITUTE(F$1,"standard",""),"|Float",""),ChapterTable!$1:$1,0),0),
  IF($B2435=1,
    IF($L2435=FALSE,
      VLOOKUP($A2435,ChapterTable!$1:$1048576,MATCH("최종"&amp;SUBSTITUTE(SUBSTITUTE(F$1,"standard",""),"|Float",""),ChapterTable!$1:$1,0),0),
      VLOOKUP($A2435-ChapterTable!$P$11,ChapterTable!$1:$1048576,MATCH("최종"&amp;SUBSTITUTE(SUBSTITUTE(F$1,"standard",""),"|Float",""),ChapterTable!$1:$1,0),0)*ChapterTable!$P$14
    ),
  OFFSET(F2435,-$B2435+IF($L2435,1,0),0)*
    (VLOOKUP(SUBSTITUTE(SUBSTITUTE(F$1,"standard",""),"|Float","")&amp;IF(OR($L2435=TRUE,$A2435=0,MOD($A2435,ChapterTable!$R$20)&lt;&gt;0),"","보스")&amp;"인게임누적곱배수",ChapterTable!$R:$S,2,0)^D2435
    +VLOOKUP(SUBSTITUTE(SUBSTITUTE(F$1,"standard",""),"|Float","")&amp;IF(OR($L2435=TRUE,$A2435=0,MOD($A2435,ChapterTable!$R$20)&lt;&gt;0),"","보스")&amp;"인게임누적합배수",ChapterTable!$R:$S,2,0)*D2435)
  )
  )
  )
)</f>
        <v>1258349.8866531104</v>
      </c>
      <c r="G2435" t="s">
        <v>715</v>
      </c>
      <c r="J2435" t="str">
        <f>IF(ISBLANK(I2435),"",
IFERROR(VLOOKUP(I2435,[1]StringTable!$1:$1048576,MATCH("kor|String",[1]StringTable!$1:$1,0),0),
"스트링없음"))</f>
        <v/>
      </c>
      <c r="L2435" t="b">
        <v>1</v>
      </c>
      <c r="N2435" t="str">
        <f>IF(ISBLANK(M2435),"",IF(ISERROR(VLOOKUP(M2435,MapTable!$A:$A,1,0)),"맵없음",""))</f>
        <v/>
      </c>
      <c r="O2435">
        <f t="shared" ref="O2435:O2498" si="278">IF(B2435=0,0,
  IF(AND(L2435=FALSE,A2435&lt;&gt;0,MOD(A2435,7)=0),21,
  IF(MOD(B2435,10)=0,INT(B2435/10)-1+21,
  IF(MOD(B2435,10)=5,11,
  IF(MOD(B2435,10)=9,INT(B2435/10)+91,
  INT(B2435/10+1))))))</f>
        <v>5</v>
      </c>
      <c r="Q2435">
        <f t="shared" ref="Q2435:Q2498" si="279">IF(ISBLANK(P2435),O2435,P2435)</f>
        <v>5</v>
      </c>
      <c r="R2435" t="b">
        <f t="shared" ref="R2435:R2498" ca="1" si="280">IF(OR(B2435=0,OFFSET(B2435,1,0)=0),FALSE,
IF(AND(L2435,B2435&lt;OFFSET(B2435,1,0)),TRUE,
IF(AND(OFFSET(O2435,1,0)&gt;=21,OFFSET(O2435,1,0)&lt;=25),TRUE,FALSE)))</f>
        <v>1</v>
      </c>
      <c r="T2435" t="b">
        <f t="shared" ref="T2435:T2498" ca="1" si="281">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276"/>
        <v>0.2</v>
      </c>
      <c r="AJ2435">
        <f t="shared" ref="AJ2435:AJ2498" si="282">IF(B2435=0,0,
IF(MOD(B2435,10)=0,1,
IF(INT((B2435-1)/10)+1=1,1,
IF(INT((B2435-1)/10)+1=2,0.546666666,
IF(INT((B2435-1)/10)+1=3,0.395555555,
IF(INT((B2435-1)/10)+1=4,0.32,
IF(INT((B2435-1)/10)+1=5,0.27466666,
"이상")))))))</f>
        <v>0.27466666000000001</v>
      </c>
      <c r="AK2435">
        <f t="shared" ref="AK2435:AK2498" si="283">IF(B2435=0,0,
IF(B2435=20,2,
IF(B2435=30,3,
IF(B2435=40,4,
1))))</f>
        <v>1</v>
      </c>
      <c r="AL2435">
        <f t="shared" si="277"/>
        <v>11</v>
      </c>
    </row>
    <row r="2436" spans="1:38" hidden="1" x14ac:dyDescent="0.3">
      <c r="A2436">
        <v>26</v>
      </c>
      <c r="B2436">
        <v>45</v>
      </c>
      <c r="C2436">
        <f>IF(OR($L2436=TRUE,$A2436=0,MOD($A2436,ChapterTable!$R$20)&lt;&gt;0),
MAX(0,INT(($B2436+ChapterTable!$P$26+VLOOKUP(SUBSTITUTE(C$1,"성장단계","")&amp;"단계오프셋",ChapterTable!$R:$S,2,0))/ChapterTable!$P$23)),
MAX(0,INT(($B2436+ChapterTable!$R$26+VLOOKUP(SUBSTITUTE(C$1,"성장단계","")&amp;"보스단계오프셋",ChapterTable!$R:$S,2,0))/ChapterTable!$R$23)))</f>
        <v>4</v>
      </c>
      <c r="D2436">
        <f>IF(OR($L2436=TRUE,$A2436=0,MOD($A2436,ChapterTable!$R$20)&lt;&gt;0),
MAX(0,INT(($B2436+ChapterTable!$P$26+VLOOKUP(SUBSTITUTE(D$1,"성장단계","")&amp;"단계오프셋",ChapterTable!$R:$S,2,0))/ChapterTable!$P$23)),
MAX(0,INT(($B2436+ChapterTable!$R$26+VLOOKUP(SUBSTITUTE(D$1,"성장단계","")&amp;"보스단계오프셋",ChapterTable!$R:$S,2,0))/ChapterTable!$R$23)))</f>
        <v>4</v>
      </c>
      <c r="E2436" s="1">
        <f ca="1">IF(AND($A2436=0,$B2436=1),
    VLOOKUP(1,ChapterTable!$1:$1048576,MATCH("최종"&amp;SUBSTITUTE(SUBSTITUTE(E$1,"standard",""),"|Float",""),ChapterTable!$1:$1,0),0)*ChapterTable!$P$17,
  IF(AND($A2436=0,$B2436=0),
    E2437,
  IF($B2436=0,
    VLOOKUP($A2436,ChapterTable!$1:$1048576,MATCH("최종"&amp;SUBSTITUTE(SUBSTITUTE(E$1,"standard",""),"|Float",""),ChapterTable!$1:$1,0),0),
  IF($B2436=1,
    IF($L2436=FALSE,
      VLOOKUP($A2436,ChapterTable!$1:$1048576,MATCH("최종"&amp;SUBSTITUTE(SUBSTITUTE(E$1,"standard",""),"|Float",""),ChapterTable!$1:$1,0),0),
      VLOOKUP($A2436-ChapterTable!$P$11,ChapterTable!$1:$1048576,MATCH("최종"&amp;SUBSTITUTE(SUBSTITUTE(E$1,"standard",""),"|Float",""),ChapterTable!$1:$1,0),0)*ChapterTable!$P$14
    ),
  OFFSET(E2436,-$B2436+IF($L2436,1,0),0)*IF($B2436&gt;OFFSET($B2436,1,0),ChapterTable!$R$17,1)*
    (VLOOKUP(SUBSTITUTE(SUBSTITUTE(E$1,"standard",""),"|Float","")&amp;IF(OR($L2436=TRUE,$A2436=0,MOD($A2436,ChapterTable!$R$20)&lt;&gt;0),"","보스")&amp;"인게임누적곱배수",ChapterTable!$R:$S,2,0)^C2436
    +VLOOKUP(SUBSTITUTE(SUBSTITUTE(E$1,"standard",""),"|Float","")&amp;IF(OR($L2436=TRUE,$A2436=0,MOD($A2436,ChapterTable!$R$20)&lt;&gt;0),"","보스")&amp;"인게임누적합배수",ChapterTable!$R:$S,2,0)*C2436)
  )
  )
  )
)</f>
        <v>4181593.4694934129</v>
      </c>
      <c r="F2436" s="1">
        <f ca="1">IF(AND($A2436=0,$B2436=1),
    VLOOKUP(1,ChapterTable!$1:$1048576,MATCH("최종"&amp;SUBSTITUTE(SUBSTITUTE(F$1,"standard",""),"|Float",""),ChapterTable!$1:$1,0),0)*ChapterTable!$P$17,
  IF(AND($A2436=0,$B2436=0),
    F2437,
  IF($B2436=0,
    VLOOKUP($A2436,ChapterTable!$1:$1048576,MATCH("최종"&amp;SUBSTITUTE(SUBSTITUTE(F$1,"standard",""),"|Float",""),ChapterTable!$1:$1,0),0),
  IF($B2436=1,
    IF($L2436=FALSE,
      VLOOKUP($A2436,ChapterTable!$1:$1048576,MATCH("최종"&amp;SUBSTITUTE(SUBSTITUTE(F$1,"standard",""),"|Float",""),ChapterTable!$1:$1,0),0),
      VLOOKUP($A2436-ChapterTable!$P$11,ChapterTable!$1:$1048576,MATCH("최종"&amp;SUBSTITUTE(SUBSTITUTE(F$1,"standard",""),"|Float",""),ChapterTable!$1:$1,0),0)*ChapterTable!$P$14
    ),
  OFFSET(F2436,-$B2436+IF($L2436,1,0),0)*
    (VLOOKUP(SUBSTITUTE(SUBSTITUTE(F$1,"standard",""),"|Float","")&amp;IF(OR($L2436=TRUE,$A2436=0,MOD($A2436,ChapterTable!$R$20)&lt;&gt;0),"","보스")&amp;"인게임누적곱배수",ChapterTable!$R:$S,2,0)^D2436
    +VLOOKUP(SUBSTITUTE(SUBSTITUTE(F$1,"standard",""),"|Float","")&amp;IF(OR($L2436=TRUE,$A2436=0,MOD($A2436,ChapterTable!$R$20)&lt;&gt;0),"","보스")&amp;"인게임누적합배수",ChapterTable!$R:$S,2,0)*D2436)
  )
  )
  )
)</f>
        <v>1258349.8866531104</v>
      </c>
      <c r="G2436" t="s">
        <v>715</v>
      </c>
      <c r="J2436" t="str">
        <f>IF(ISBLANK(I2436),"",
IFERROR(VLOOKUP(I2436,[1]StringTable!$1:$1048576,MATCH("kor|String",[1]StringTable!$1:$1,0),0),
"스트링없음"))</f>
        <v/>
      </c>
      <c r="L2436" t="b">
        <v>1</v>
      </c>
      <c r="N2436" t="str">
        <f>IF(ISBLANK(M2436),"",IF(ISERROR(VLOOKUP(M2436,MapTable!$A:$A,1,0)),"맵없음",""))</f>
        <v/>
      </c>
      <c r="O2436">
        <f t="shared" si="278"/>
        <v>11</v>
      </c>
      <c r="Q2436">
        <f t="shared" si="279"/>
        <v>11</v>
      </c>
      <c r="R2436" t="b">
        <f t="shared" ca="1" si="280"/>
        <v>1</v>
      </c>
      <c r="T2436" t="b">
        <f t="shared" ca="1" si="281"/>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284">IF(B2436=0,0,1/(INT((B2436-1)/10)+1))</f>
        <v>0.2</v>
      </c>
      <c r="AJ2436">
        <f t="shared" si="282"/>
        <v>0.27466666000000001</v>
      </c>
      <c r="AK2436">
        <f t="shared" si="283"/>
        <v>1</v>
      </c>
      <c r="AL2436">
        <f t="shared" si="277"/>
        <v>11</v>
      </c>
    </row>
    <row r="2437" spans="1:38" hidden="1" x14ac:dyDescent="0.3">
      <c r="A2437">
        <v>26</v>
      </c>
      <c r="B2437">
        <v>46</v>
      </c>
      <c r="C2437">
        <f>IF(OR($L2437=TRUE,$A2437=0,MOD($A2437,ChapterTable!$R$20)&lt;&gt;0),
MAX(0,INT(($B2437+ChapterTable!$P$26+VLOOKUP(SUBSTITUTE(C$1,"성장단계","")&amp;"단계오프셋",ChapterTable!$R:$S,2,0))/ChapterTable!$P$23)),
MAX(0,INT(($B2437+ChapterTable!$R$26+VLOOKUP(SUBSTITUTE(C$1,"성장단계","")&amp;"보스단계오프셋",ChapterTable!$R:$S,2,0))/ChapterTable!$R$23)))</f>
        <v>5</v>
      </c>
      <c r="D2437">
        <f>IF(OR($L2437=TRUE,$A2437=0,MOD($A2437,ChapterTable!$R$20)&lt;&gt;0),
MAX(0,INT(($B2437+ChapterTable!$P$26+VLOOKUP(SUBSTITUTE(D$1,"성장단계","")&amp;"단계오프셋",ChapterTable!$R:$S,2,0))/ChapterTable!$P$23)),
MAX(0,INT(($B2437+ChapterTable!$R$26+VLOOKUP(SUBSTITUTE(D$1,"성장단계","")&amp;"보스단계오프셋",ChapterTable!$R:$S,2,0))/ChapterTable!$R$23)))</f>
        <v>4</v>
      </c>
      <c r="E2437" s="1">
        <f ca="1">IF(AND($A2437=0,$B2437=1),
    VLOOKUP(1,ChapterTable!$1:$1048576,MATCH("최종"&amp;SUBSTITUTE(SUBSTITUTE(E$1,"standard",""),"|Float",""),ChapterTable!$1:$1,0),0)*ChapterTable!$P$17,
  IF(AND($A2437=0,$B2437=0),
    E2438,
  IF($B2437=0,
    VLOOKUP($A2437,ChapterTable!$1:$1048576,MATCH("최종"&amp;SUBSTITUTE(SUBSTITUTE(E$1,"standard",""),"|Float",""),ChapterTable!$1:$1,0),0),
  IF($B2437=1,
    IF($L2437=FALSE,
      VLOOKUP($A2437,ChapterTable!$1:$1048576,MATCH("최종"&amp;SUBSTITUTE(SUBSTITUTE(E$1,"standard",""),"|Float",""),ChapterTable!$1:$1,0),0),
      VLOOKUP($A2437-ChapterTable!$P$11,ChapterTable!$1:$1048576,MATCH("최종"&amp;SUBSTITUTE(SUBSTITUTE(E$1,"standard",""),"|Float",""),ChapterTable!$1:$1,0),0)*ChapterTable!$P$14
    ),
  OFFSET(E2437,-$B2437+IF($L2437,1,0),0)*IF($B2437&gt;OFFSET($B2437,1,0),ChapterTable!$R$17,1)*
    (VLOOKUP(SUBSTITUTE(SUBSTITUTE(E$1,"standard",""),"|Float","")&amp;IF(OR($L2437=TRUE,$A2437=0,MOD($A2437,ChapterTable!$R$20)&lt;&gt;0),"","보스")&amp;"인게임누적곱배수",ChapterTable!$R:$S,2,0)^C2437
    +VLOOKUP(SUBSTITUTE(SUBSTITUTE(E$1,"standard",""),"|Float","")&amp;IF(OR($L2437=TRUE,$A2437=0,MOD($A2437,ChapterTable!$R$20)&lt;&gt;0),"","보스")&amp;"인게임누적합배수",ChapterTable!$R:$S,2,0)*C2437)
  )
  )
  )
)</f>
        <v>4646214.9661037922</v>
      </c>
      <c r="F2437" s="1">
        <f ca="1">IF(AND($A2437=0,$B2437=1),
    VLOOKUP(1,ChapterTable!$1:$1048576,MATCH("최종"&amp;SUBSTITUTE(SUBSTITUTE(F$1,"standard",""),"|Float",""),ChapterTable!$1:$1,0),0)*ChapterTable!$P$17,
  IF(AND($A2437=0,$B2437=0),
    F2438,
  IF($B2437=0,
    VLOOKUP($A2437,ChapterTable!$1:$1048576,MATCH("최종"&amp;SUBSTITUTE(SUBSTITUTE(F$1,"standard",""),"|Float",""),ChapterTable!$1:$1,0),0),
  IF($B2437=1,
    IF($L2437=FALSE,
      VLOOKUP($A2437,ChapterTable!$1:$1048576,MATCH("최종"&amp;SUBSTITUTE(SUBSTITUTE(F$1,"standard",""),"|Float",""),ChapterTable!$1:$1,0),0),
      VLOOKUP($A2437-ChapterTable!$P$11,ChapterTable!$1:$1048576,MATCH("최종"&amp;SUBSTITUTE(SUBSTITUTE(F$1,"standard",""),"|Float",""),ChapterTable!$1:$1,0),0)*ChapterTable!$P$14
    ),
  OFFSET(F2437,-$B2437+IF($L2437,1,0),0)*
    (VLOOKUP(SUBSTITUTE(SUBSTITUTE(F$1,"standard",""),"|Float","")&amp;IF(OR($L2437=TRUE,$A2437=0,MOD($A2437,ChapterTable!$R$20)&lt;&gt;0),"","보스")&amp;"인게임누적곱배수",ChapterTable!$R:$S,2,0)^D2437
    +VLOOKUP(SUBSTITUTE(SUBSTITUTE(F$1,"standard",""),"|Float","")&amp;IF(OR($L2437=TRUE,$A2437=0,MOD($A2437,ChapterTable!$R$20)&lt;&gt;0),"","보스")&amp;"인게임누적합배수",ChapterTable!$R:$S,2,0)*D2437)
  )
  )
  )
)</f>
        <v>1258349.8866531104</v>
      </c>
      <c r="G2437" t="s">
        <v>715</v>
      </c>
      <c r="J2437" t="str">
        <f>IF(ISBLANK(I2437),"",
IFERROR(VLOOKUP(I2437,[1]StringTable!$1:$1048576,MATCH("kor|String",[1]StringTable!$1:$1,0),0),
"스트링없음"))</f>
        <v/>
      </c>
      <c r="L2437" t="b">
        <v>1</v>
      </c>
      <c r="N2437" t="str">
        <f>IF(ISBLANK(M2437),"",IF(ISERROR(VLOOKUP(M2437,MapTable!$A:$A,1,0)),"맵없음",""))</f>
        <v/>
      </c>
      <c r="O2437">
        <f t="shared" si="278"/>
        <v>5</v>
      </c>
      <c r="Q2437">
        <f t="shared" si="279"/>
        <v>5</v>
      </c>
      <c r="R2437" t="b">
        <f t="shared" ca="1" si="280"/>
        <v>1</v>
      </c>
      <c r="T2437" t="b">
        <f t="shared" ca="1" si="281"/>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284"/>
        <v>0.2</v>
      </c>
      <c r="AJ2437">
        <f t="shared" si="282"/>
        <v>0.27466666000000001</v>
      </c>
      <c r="AK2437">
        <f t="shared" si="283"/>
        <v>1</v>
      </c>
      <c r="AL2437">
        <f t="shared" si="277"/>
        <v>11</v>
      </c>
    </row>
    <row r="2438" spans="1:38" hidden="1" x14ac:dyDescent="0.3">
      <c r="A2438">
        <v>26</v>
      </c>
      <c r="B2438">
        <v>47</v>
      </c>
      <c r="C2438">
        <f>IF(OR($L2438=TRUE,$A2438=0,MOD($A2438,ChapterTable!$R$20)&lt;&gt;0),
MAX(0,INT(($B2438+ChapterTable!$P$26+VLOOKUP(SUBSTITUTE(C$1,"성장단계","")&amp;"단계오프셋",ChapterTable!$R:$S,2,0))/ChapterTable!$P$23)),
MAX(0,INT(($B2438+ChapterTable!$R$26+VLOOKUP(SUBSTITUTE(C$1,"성장단계","")&amp;"보스단계오프셋",ChapterTable!$R:$S,2,0))/ChapterTable!$R$23)))</f>
        <v>5</v>
      </c>
      <c r="D2438">
        <f>IF(OR($L2438=TRUE,$A2438=0,MOD($A2438,ChapterTable!$R$20)&lt;&gt;0),
MAX(0,INT(($B2438+ChapterTable!$P$26+VLOOKUP(SUBSTITUTE(D$1,"성장단계","")&amp;"단계오프셋",ChapterTable!$R:$S,2,0))/ChapterTable!$P$23)),
MAX(0,INT(($B2438+ChapterTable!$R$26+VLOOKUP(SUBSTITUTE(D$1,"성장단계","")&amp;"보스단계오프셋",ChapterTable!$R:$S,2,0))/ChapterTable!$R$23)))</f>
        <v>4</v>
      </c>
      <c r="E2438" s="1">
        <f ca="1">IF(AND($A2438=0,$B2438=1),
    VLOOKUP(1,ChapterTable!$1:$1048576,MATCH("최종"&amp;SUBSTITUTE(SUBSTITUTE(E$1,"standard",""),"|Float",""),ChapterTable!$1:$1,0),0)*ChapterTable!$P$17,
  IF(AND($A2438=0,$B2438=0),
    E2439,
  IF($B2438=0,
    VLOOKUP($A2438,ChapterTable!$1:$1048576,MATCH("최종"&amp;SUBSTITUTE(SUBSTITUTE(E$1,"standard",""),"|Float",""),ChapterTable!$1:$1,0),0),
  IF($B2438=1,
    IF($L2438=FALSE,
      VLOOKUP($A2438,ChapterTable!$1:$1048576,MATCH("최종"&amp;SUBSTITUTE(SUBSTITUTE(E$1,"standard",""),"|Float",""),ChapterTable!$1:$1,0),0),
      VLOOKUP($A2438-ChapterTable!$P$11,ChapterTable!$1:$1048576,MATCH("최종"&amp;SUBSTITUTE(SUBSTITUTE(E$1,"standard",""),"|Float",""),ChapterTable!$1:$1,0),0)*ChapterTable!$P$14
    ),
  OFFSET(E2438,-$B2438+IF($L2438,1,0),0)*IF($B2438&gt;OFFSET($B2438,1,0),ChapterTable!$R$17,1)*
    (VLOOKUP(SUBSTITUTE(SUBSTITUTE(E$1,"standard",""),"|Float","")&amp;IF(OR($L2438=TRUE,$A2438=0,MOD($A2438,ChapterTable!$R$20)&lt;&gt;0),"","보스")&amp;"인게임누적곱배수",ChapterTable!$R:$S,2,0)^C2438
    +VLOOKUP(SUBSTITUTE(SUBSTITUTE(E$1,"standard",""),"|Float","")&amp;IF(OR($L2438=TRUE,$A2438=0,MOD($A2438,ChapterTable!$R$20)&lt;&gt;0),"","보스")&amp;"인게임누적합배수",ChapterTable!$R:$S,2,0)*C2438)
  )
  )
  )
)</f>
        <v>4646214.9661037922</v>
      </c>
      <c r="F2438" s="1">
        <f ca="1">IF(AND($A2438=0,$B2438=1),
    VLOOKUP(1,ChapterTable!$1:$1048576,MATCH("최종"&amp;SUBSTITUTE(SUBSTITUTE(F$1,"standard",""),"|Float",""),ChapterTable!$1:$1,0),0)*ChapterTable!$P$17,
  IF(AND($A2438=0,$B2438=0),
    F2439,
  IF($B2438=0,
    VLOOKUP($A2438,ChapterTable!$1:$1048576,MATCH("최종"&amp;SUBSTITUTE(SUBSTITUTE(F$1,"standard",""),"|Float",""),ChapterTable!$1:$1,0),0),
  IF($B2438=1,
    IF($L2438=FALSE,
      VLOOKUP($A2438,ChapterTable!$1:$1048576,MATCH("최종"&amp;SUBSTITUTE(SUBSTITUTE(F$1,"standard",""),"|Float",""),ChapterTable!$1:$1,0),0),
      VLOOKUP($A2438-ChapterTable!$P$11,ChapterTable!$1:$1048576,MATCH("최종"&amp;SUBSTITUTE(SUBSTITUTE(F$1,"standard",""),"|Float",""),ChapterTable!$1:$1,0),0)*ChapterTable!$P$14
    ),
  OFFSET(F2438,-$B2438+IF($L2438,1,0),0)*
    (VLOOKUP(SUBSTITUTE(SUBSTITUTE(F$1,"standard",""),"|Float","")&amp;IF(OR($L2438=TRUE,$A2438=0,MOD($A2438,ChapterTable!$R$20)&lt;&gt;0),"","보스")&amp;"인게임누적곱배수",ChapterTable!$R:$S,2,0)^D2438
    +VLOOKUP(SUBSTITUTE(SUBSTITUTE(F$1,"standard",""),"|Float","")&amp;IF(OR($L2438=TRUE,$A2438=0,MOD($A2438,ChapterTable!$R$20)&lt;&gt;0),"","보스")&amp;"인게임누적합배수",ChapterTable!$R:$S,2,0)*D2438)
  )
  )
  )
)</f>
        <v>1258349.8866531104</v>
      </c>
      <c r="G2438" t="s">
        <v>715</v>
      </c>
      <c r="J2438" t="str">
        <f>IF(ISBLANK(I2438),"",
IFERROR(VLOOKUP(I2438,[1]StringTable!$1:$1048576,MATCH("kor|String",[1]StringTable!$1:$1,0),0),
"스트링없음"))</f>
        <v/>
      </c>
      <c r="L2438" t="b">
        <v>1</v>
      </c>
      <c r="N2438" t="str">
        <f>IF(ISBLANK(M2438),"",IF(ISERROR(VLOOKUP(M2438,MapTable!$A:$A,1,0)),"맵없음",""))</f>
        <v/>
      </c>
      <c r="O2438">
        <f t="shared" si="278"/>
        <v>5</v>
      </c>
      <c r="Q2438">
        <f t="shared" si="279"/>
        <v>5</v>
      </c>
      <c r="R2438" t="b">
        <f t="shared" ca="1" si="280"/>
        <v>1</v>
      </c>
      <c r="T2438" t="b">
        <f t="shared" ca="1" si="281"/>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284"/>
        <v>0.2</v>
      </c>
      <c r="AJ2438">
        <f t="shared" si="282"/>
        <v>0.27466666000000001</v>
      </c>
      <c r="AK2438">
        <f t="shared" si="283"/>
        <v>1</v>
      </c>
      <c r="AL2438">
        <f t="shared" si="277"/>
        <v>11</v>
      </c>
    </row>
    <row r="2439" spans="1:38" hidden="1" x14ac:dyDescent="0.3">
      <c r="A2439">
        <v>26</v>
      </c>
      <c r="B2439">
        <v>48</v>
      </c>
      <c r="C2439">
        <f>IF(OR($L2439=TRUE,$A2439=0,MOD($A2439,ChapterTable!$R$20)&lt;&gt;0),
MAX(0,INT(($B2439+ChapterTable!$P$26+VLOOKUP(SUBSTITUTE(C$1,"성장단계","")&amp;"단계오프셋",ChapterTable!$R:$S,2,0))/ChapterTable!$P$23)),
MAX(0,INT(($B2439+ChapterTable!$R$26+VLOOKUP(SUBSTITUTE(C$1,"성장단계","")&amp;"보스단계오프셋",ChapterTable!$R:$S,2,0))/ChapterTable!$R$23)))</f>
        <v>5</v>
      </c>
      <c r="D2439">
        <f>IF(OR($L2439=TRUE,$A2439=0,MOD($A2439,ChapterTable!$R$20)&lt;&gt;0),
MAX(0,INT(($B2439+ChapterTable!$P$26+VLOOKUP(SUBSTITUTE(D$1,"성장단계","")&amp;"단계오프셋",ChapterTable!$R:$S,2,0))/ChapterTable!$P$23)),
MAX(0,INT(($B2439+ChapterTable!$R$26+VLOOKUP(SUBSTITUTE(D$1,"성장단계","")&amp;"보스단계오프셋",ChapterTable!$R:$S,2,0))/ChapterTable!$R$23)))</f>
        <v>4</v>
      </c>
      <c r="E2439" s="1">
        <f ca="1">IF(AND($A2439=0,$B2439=1),
    VLOOKUP(1,ChapterTable!$1:$1048576,MATCH("최종"&amp;SUBSTITUTE(SUBSTITUTE(E$1,"standard",""),"|Float",""),ChapterTable!$1:$1,0),0)*ChapterTable!$P$17,
  IF(AND($A2439=0,$B2439=0),
    E2440,
  IF($B2439=0,
    VLOOKUP($A2439,ChapterTable!$1:$1048576,MATCH("최종"&amp;SUBSTITUTE(SUBSTITUTE(E$1,"standard",""),"|Float",""),ChapterTable!$1:$1,0),0),
  IF($B2439=1,
    IF($L2439=FALSE,
      VLOOKUP($A2439,ChapterTable!$1:$1048576,MATCH("최종"&amp;SUBSTITUTE(SUBSTITUTE(E$1,"standard",""),"|Float",""),ChapterTable!$1:$1,0),0),
      VLOOKUP($A2439-ChapterTable!$P$11,ChapterTable!$1:$1048576,MATCH("최종"&amp;SUBSTITUTE(SUBSTITUTE(E$1,"standard",""),"|Float",""),ChapterTable!$1:$1,0),0)*ChapterTable!$P$14
    ),
  OFFSET(E2439,-$B2439+IF($L2439,1,0),0)*IF($B2439&gt;OFFSET($B2439,1,0),ChapterTable!$R$17,1)*
    (VLOOKUP(SUBSTITUTE(SUBSTITUTE(E$1,"standard",""),"|Float","")&amp;IF(OR($L2439=TRUE,$A2439=0,MOD($A2439,ChapterTable!$R$20)&lt;&gt;0),"","보스")&amp;"인게임누적곱배수",ChapterTable!$R:$S,2,0)^C2439
    +VLOOKUP(SUBSTITUTE(SUBSTITUTE(E$1,"standard",""),"|Float","")&amp;IF(OR($L2439=TRUE,$A2439=0,MOD($A2439,ChapterTable!$R$20)&lt;&gt;0),"","보스")&amp;"인게임누적합배수",ChapterTable!$R:$S,2,0)*C2439)
  )
  )
  )
)</f>
        <v>4646214.9661037922</v>
      </c>
      <c r="F2439" s="1">
        <f ca="1">IF(AND($A2439=0,$B2439=1),
    VLOOKUP(1,ChapterTable!$1:$1048576,MATCH("최종"&amp;SUBSTITUTE(SUBSTITUTE(F$1,"standard",""),"|Float",""),ChapterTable!$1:$1,0),0)*ChapterTable!$P$17,
  IF(AND($A2439=0,$B2439=0),
    F2440,
  IF($B2439=0,
    VLOOKUP($A2439,ChapterTable!$1:$1048576,MATCH("최종"&amp;SUBSTITUTE(SUBSTITUTE(F$1,"standard",""),"|Float",""),ChapterTable!$1:$1,0),0),
  IF($B2439=1,
    IF($L2439=FALSE,
      VLOOKUP($A2439,ChapterTable!$1:$1048576,MATCH("최종"&amp;SUBSTITUTE(SUBSTITUTE(F$1,"standard",""),"|Float",""),ChapterTable!$1:$1,0),0),
      VLOOKUP($A2439-ChapterTable!$P$11,ChapterTable!$1:$1048576,MATCH("최종"&amp;SUBSTITUTE(SUBSTITUTE(F$1,"standard",""),"|Float",""),ChapterTable!$1:$1,0),0)*ChapterTable!$P$14
    ),
  OFFSET(F2439,-$B2439+IF($L2439,1,0),0)*
    (VLOOKUP(SUBSTITUTE(SUBSTITUTE(F$1,"standard",""),"|Float","")&amp;IF(OR($L2439=TRUE,$A2439=0,MOD($A2439,ChapterTable!$R$20)&lt;&gt;0),"","보스")&amp;"인게임누적곱배수",ChapterTable!$R:$S,2,0)^D2439
    +VLOOKUP(SUBSTITUTE(SUBSTITUTE(F$1,"standard",""),"|Float","")&amp;IF(OR($L2439=TRUE,$A2439=0,MOD($A2439,ChapterTable!$R$20)&lt;&gt;0),"","보스")&amp;"인게임누적합배수",ChapterTable!$R:$S,2,0)*D2439)
  )
  )
  )
)</f>
        <v>1258349.8866531104</v>
      </c>
      <c r="G2439" t="s">
        <v>715</v>
      </c>
      <c r="J2439" t="str">
        <f>IF(ISBLANK(I2439),"",
IFERROR(VLOOKUP(I2439,[1]StringTable!$1:$1048576,MATCH("kor|String",[1]StringTable!$1:$1,0),0),
"스트링없음"))</f>
        <v/>
      </c>
      <c r="L2439" t="b">
        <v>1</v>
      </c>
      <c r="N2439" t="str">
        <f>IF(ISBLANK(M2439),"",IF(ISERROR(VLOOKUP(M2439,MapTable!$A:$A,1,0)),"맵없음",""))</f>
        <v/>
      </c>
      <c r="O2439">
        <f t="shared" si="278"/>
        <v>5</v>
      </c>
      <c r="Q2439">
        <f t="shared" si="279"/>
        <v>5</v>
      </c>
      <c r="R2439" t="b">
        <f t="shared" ca="1" si="280"/>
        <v>1</v>
      </c>
      <c r="T2439" t="b">
        <f t="shared" ca="1" si="281"/>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284"/>
        <v>0.2</v>
      </c>
      <c r="AJ2439">
        <f t="shared" si="282"/>
        <v>0.27466666000000001</v>
      </c>
      <c r="AK2439">
        <f t="shared" si="283"/>
        <v>1</v>
      </c>
      <c r="AL2439">
        <f t="shared" si="277"/>
        <v>11</v>
      </c>
    </row>
    <row r="2440" spans="1:38" hidden="1" x14ac:dyDescent="0.3">
      <c r="A2440">
        <v>26</v>
      </c>
      <c r="B2440">
        <v>49</v>
      </c>
      <c r="C2440">
        <f>IF(OR($L2440=TRUE,$A2440=0,MOD($A2440,ChapterTable!$R$20)&lt;&gt;0),
MAX(0,INT(($B2440+ChapterTable!$P$26+VLOOKUP(SUBSTITUTE(C$1,"성장단계","")&amp;"단계오프셋",ChapterTable!$R:$S,2,0))/ChapterTable!$P$23)),
MAX(0,INT(($B2440+ChapterTable!$R$26+VLOOKUP(SUBSTITUTE(C$1,"성장단계","")&amp;"보스단계오프셋",ChapterTable!$R:$S,2,0))/ChapterTable!$R$23)))</f>
        <v>5</v>
      </c>
      <c r="D2440">
        <f>IF(OR($L2440=TRUE,$A2440=0,MOD($A2440,ChapterTable!$R$20)&lt;&gt;0),
MAX(0,INT(($B2440+ChapterTable!$P$26+VLOOKUP(SUBSTITUTE(D$1,"성장단계","")&amp;"단계오프셋",ChapterTable!$R:$S,2,0))/ChapterTable!$P$23)),
MAX(0,INT(($B2440+ChapterTable!$R$26+VLOOKUP(SUBSTITUTE(D$1,"성장단계","")&amp;"보스단계오프셋",ChapterTable!$R:$S,2,0))/ChapterTable!$R$23)))</f>
        <v>4</v>
      </c>
      <c r="E2440" s="1">
        <f ca="1">IF(AND($A2440=0,$B2440=1),
    VLOOKUP(1,ChapterTable!$1:$1048576,MATCH("최종"&amp;SUBSTITUTE(SUBSTITUTE(E$1,"standard",""),"|Float",""),ChapterTable!$1:$1,0),0)*ChapterTable!$P$17,
  IF(AND($A2440=0,$B2440=0),
    E2441,
  IF($B2440=0,
    VLOOKUP($A2440,ChapterTable!$1:$1048576,MATCH("최종"&amp;SUBSTITUTE(SUBSTITUTE(E$1,"standard",""),"|Float",""),ChapterTable!$1:$1,0),0),
  IF($B2440=1,
    IF($L2440=FALSE,
      VLOOKUP($A2440,ChapterTable!$1:$1048576,MATCH("최종"&amp;SUBSTITUTE(SUBSTITUTE(E$1,"standard",""),"|Float",""),ChapterTable!$1:$1,0),0),
      VLOOKUP($A2440-ChapterTable!$P$11,ChapterTable!$1:$1048576,MATCH("최종"&amp;SUBSTITUTE(SUBSTITUTE(E$1,"standard",""),"|Float",""),ChapterTable!$1:$1,0),0)*ChapterTable!$P$14
    ),
  OFFSET(E2440,-$B2440+IF($L2440,1,0),0)*IF($B2440&gt;OFFSET($B2440,1,0),ChapterTable!$R$17,1)*
    (VLOOKUP(SUBSTITUTE(SUBSTITUTE(E$1,"standard",""),"|Float","")&amp;IF(OR($L2440=TRUE,$A2440=0,MOD($A2440,ChapterTable!$R$20)&lt;&gt;0),"","보스")&amp;"인게임누적곱배수",ChapterTable!$R:$S,2,0)^C2440
    +VLOOKUP(SUBSTITUTE(SUBSTITUTE(E$1,"standard",""),"|Float","")&amp;IF(OR($L2440=TRUE,$A2440=0,MOD($A2440,ChapterTable!$R$20)&lt;&gt;0),"","보스")&amp;"인게임누적합배수",ChapterTable!$R:$S,2,0)*C2440)
  )
  )
  )
)</f>
        <v>4646214.9661037922</v>
      </c>
      <c r="F2440" s="1">
        <f ca="1">IF(AND($A2440=0,$B2440=1),
    VLOOKUP(1,ChapterTable!$1:$1048576,MATCH("최종"&amp;SUBSTITUTE(SUBSTITUTE(F$1,"standard",""),"|Float",""),ChapterTable!$1:$1,0),0)*ChapterTable!$P$17,
  IF(AND($A2440=0,$B2440=0),
    F2441,
  IF($B2440=0,
    VLOOKUP($A2440,ChapterTable!$1:$1048576,MATCH("최종"&amp;SUBSTITUTE(SUBSTITUTE(F$1,"standard",""),"|Float",""),ChapterTable!$1:$1,0),0),
  IF($B2440=1,
    IF($L2440=FALSE,
      VLOOKUP($A2440,ChapterTable!$1:$1048576,MATCH("최종"&amp;SUBSTITUTE(SUBSTITUTE(F$1,"standard",""),"|Float",""),ChapterTable!$1:$1,0),0),
      VLOOKUP($A2440-ChapterTable!$P$11,ChapterTable!$1:$1048576,MATCH("최종"&amp;SUBSTITUTE(SUBSTITUTE(F$1,"standard",""),"|Float",""),ChapterTable!$1:$1,0),0)*ChapterTable!$P$14
    ),
  OFFSET(F2440,-$B2440+IF($L2440,1,0),0)*
    (VLOOKUP(SUBSTITUTE(SUBSTITUTE(F$1,"standard",""),"|Float","")&amp;IF(OR($L2440=TRUE,$A2440=0,MOD($A2440,ChapterTable!$R$20)&lt;&gt;0),"","보스")&amp;"인게임누적곱배수",ChapterTable!$R:$S,2,0)^D2440
    +VLOOKUP(SUBSTITUTE(SUBSTITUTE(F$1,"standard",""),"|Float","")&amp;IF(OR($L2440=TRUE,$A2440=0,MOD($A2440,ChapterTable!$R$20)&lt;&gt;0),"","보스")&amp;"인게임누적합배수",ChapterTable!$R:$S,2,0)*D2440)
  )
  )
  )
)</f>
        <v>1258349.8866531104</v>
      </c>
      <c r="G2440" t="s">
        <v>715</v>
      </c>
      <c r="J2440" t="str">
        <f>IF(ISBLANK(I2440),"",
IFERROR(VLOOKUP(I2440,[1]StringTable!$1:$1048576,MATCH("kor|String",[1]StringTable!$1:$1,0),0),
"스트링없음"))</f>
        <v/>
      </c>
      <c r="L2440" t="b">
        <v>1</v>
      </c>
      <c r="N2440" t="str">
        <f>IF(ISBLANK(M2440),"",IF(ISERROR(VLOOKUP(M2440,MapTable!$A:$A,1,0)),"맵없음",""))</f>
        <v/>
      </c>
      <c r="O2440">
        <f t="shared" si="278"/>
        <v>95</v>
      </c>
      <c r="Q2440">
        <f t="shared" si="279"/>
        <v>95</v>
      </c>
      <c r="R2440" t="b">
        <f t="shared" ca="1" si="280"/>
        <v>1</v>
      </c>
      <c r="T2440" t="b">
        <f t="shared" ca="1" si="281"/>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284"/>
        <v>0.2</v>
      </c>
      <c r="AJ2440">
        <f t="shared" si="282"/>
        <v>0.27466666000000001</v>
      </c>
      <c r="AK2440">
        <f t="shared" si="283"/>
        <v>1</v>
      </c>
      <c r="AL2440">
        <f t="shared" si="277"/>
        <v>11</v>
      </c>
    </row>
    <row r="2441" spans="1:38" hidden="1" x14ac:dyDescent="0.3">
      <c r="A2441">
        <v>26</v>
      </c>
      <c r="B2441">
        <v>50</v>
      </c>
      <c r="C2441">
        <f>IF(OR($L2441=TRUE,$A2441=0,MOD($A2441,ChapterTable!$R$20)&lt;&gt;0),
MAX(0,INT(($B2441+ChapterTable!$P$26+VLOOKUP(SUBSTITUTE(C$1,"성장단계","")&amp;"단계오프셋",ChapterTable!$R:$S,2,0))/ChapterTable!$P$23)),
MAX(0,INT(($B2441+ChapterTable!$R$26+VLOOKUP(SUBSTITUTE(C$1,"성장단계","")&amp;"보스단계오프셋",ChapterTable!$R:$S,2,0))/ChapterTable!$R$23)))</f>
        <v>5</v>
      </c>
      <c r="D2441">
        <f>IF(OR($L2441=TRUE,$A2441=0,MOD($A2441,ChapterTable!$R$20)&lt;&gt;0),
MAX(0,INT(($B2441+ChapterTable!$P$26+VLOOKUP(SUBSTITUTE(D$1,"성장단계","")&amp;"단계오프셋",ChapterTable!$R:$S,2,0))/ChapterTable!$P$23)),
MAX(0,INT(($B2441+ChapterTable!$R$26+VLOOKUP(SUBSTITUTE(D$1,"성장단계","")&amp;"보스단계오프셋",ChapterTable!$R:$S,2,0))/ChapterTable!$R$23)))</f>
        <v>4</v>
      </c>
      <c r="E2441" s="1">
        <f ca="1">IF(AND($A2441=0,$B2441=1),
    VLOOKUP(1,ChapterTable!$1:$1048576,MATCH("최종"&amp;SUBSTITUTE(SUBSTITUTE(E$1,"standard",""),"|Float",""),ChapterTable!$1:$1,0),0)*ChapterTable!$P$17,
  IF(AND($A2441=0,$B2441=0),
    E2442,
  IF($B2441=0,
    VLOOKUP($A2441,ChapterTable!$1:$1048576,MATCH("최종"&amp;SUBSTITUTE(SUBSTITUTE(E$1,"standard",""),"|Float",""),ChapterTable!$1:$1,0),0),
  IF($B2441=1,
    IF($L2441=FALSE,
      VLOOKUP($A2441,ChapterTable!$1:$1048576,MATCH("최종"&amp;SUBSTITUTE(SUBSTITUTE(E$1,"standard",""),"|Float",""),ChapterTable!$1:$1,0),0),
      VLOOKUP($A2441-ChapterTable!$P$11,ChapterTable!$1:$1048576,MATCH("최종"&amp;SUBSTITUTE(SUBSTITUTE(E$1,"standard",""),"|Float",""),ChapterTable!$1:$1,0),0)*ChapterTable!$P$14
    ),
  OFFSET(E2441,-$B2441+IF($L2441,1,0),0)*IF($B2441&gt;OFFSET($B2441,1,0),ChapterTable!$R$17,1)*
    (VLOOKUP(SUBSTITUTE(SUBSTITUTE(E$1,"standard",""),"|Float","")&amp;IF(OR($L2441=TRUE,$A2441=0,MOD($A2441,ChapterTable!$R$20)&lt;&gt;0),"","보스")&amp;"인게임누적곱배수",ChapterTable!$R:$S,2,0)^C2441
    +VLOOKUP(SUBSTITUTE(SUBSTITUTE(E$1,"standard",""),"|Float","")&amp;IF(OR($L2441=TRUE,$A2441=0,MOD($A2441,ChapterTable!$R$20)&lt;&gt;0),"","보스")&amp;"인게임누적합배수",ChapterTable!$R:$S,2,0)*C2441)
  )
  )
  )
)</f>
        <v>6040079.4559349297</v>
      </c>
      <c r="F2441" s="1">
        <f ca="1">IF(AND($A2441=0,$B2441=1),
    VLOOKUP(1,ChapterTable!$1:$1048576,MATCH("최종"&amp;SUBSTITUTE(SUBSTITUTE(F$1,"standard",""),"|Float",""),ChapterTable!$1:$1,0),0)*ChapterTable!$P$17,
  IF(AND($A2441=0,$B2441=0),
    F2442,
  IF($B2441=0,
    VLOOKUP($A2441,ChapterTable!$1:$1048576,MATCH("최종"&amp;SUBSTITUTE(SUBSTITUTE(F$1,"standard",""),"|Float",""),ChapterTable!$1:$1,0),0),
  IF($B2441=1,
    IF($L2441=FALSE,
      VLOOKUP($A2441,ChapterTable!$1:$1048576,MATCH("최종"&amp;SUBSTITUTE(SUBSTITUTE(F$1,"standard",""),"|Float",""),ChapterTable!$1:$1,0),0),
      VLOOKUP($A2441-ChapterTable!$P$11,ChapterTable!$1:$1048576,MATCH("최종"&amp;SUBSTITUTE(SUBSTITUTE(F$1,"standard",""),"|Float",""),ChapterTable!$1:$1,0),0)*ChapterTable!$P$14
    ),
  OFFSET(F2441,-$B2441+IF($L2441,1,0),0)*
    (VLOOKUP(SUBSTITUTE(SUBSTITUTE(F$1,"standard",""),"|Float","")&amp;IF(OR($L2441=TRUE,$A2441=0,MOD($A2441,ChapterTable!$R$20)&lt;&gt;0),"","보스")&amp;"인게임누적곱배수",ChapterTable!$R:$S,2,0)^D2441
    +VLOOKUP(SUBSTITUTE(SUBSTITUTE(F$1,"standard",""),"|Float","")&amp;IF(OR($L2441=TRUE,$A2441=0,MOD($A2441,ChapterTable!$R$20)&lt;&gt;0),"","보스")&amp;"인게임누적합배수",ChapterTable!$R:$S,2,0)*D2441)
  )
  )
  )
)</f>
        <v>1258349.8866531104</v>
      </c>
      <c r="G2441" t="s">
        <v>715</v>
      </c>
      <c r="J2441" t="str">
        <f>IF(ISBLANK(I2441),"",
IFERROR(VLOOKUP(I2441,[1]StringTable!$1:$1048576,MATCH("kor|String",[1]StringTable!$1:$1,0),0),
"스트링없음"))</f>
        <v/>
      </c>
      <c r="L2441" t="b">
        <v>1</v>
      </c>
      <c r="N2441" t="str">
        <f>IF(ISBLANK(M2441),"",IF(ISERROR(VLOOKUP(M2441,MapTable!$A:$A,1,0)),"맵없음",""))</f>
        <v/>
      </c>
      <c r="O2441">
        <f t="shared" si="278"/>
        <v>25</v>
      </c>
      <c r="Q2441">
        <f t="shared" si="279"/>
        <v>25</v>
      </c>
      <c r="R2441" t="b">
        <f t="shared" ca="1" si="280"/>
        <v>0</v>
      </c>
      <c r="T2441" t="b">
        <f t="shared" ca="1" si="281"/>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284"/>
        <v>0.2</v>
      </c>
      <c r="AJ2441">
        <f t="shared" si="282"/>
        <v>1</v>
      </c>
      <c r="AK2441">
        <f t="shared" si="283"/>
        <v>1</v>
      </c>
      <c r="AL2441">
        <f t="shared" si="277"/>
        <v>11</v>
      </c>
    </row>
    <row r="2442" spans="1:38" hidden="1" x14ac:dyDescent="0.3">
      <c r="A2442">
        <v>27</v>
      </c>
      <c r="B2442">
        <v>1</v>
      </c>
      <c r="C2442">
        <f>IF(OR($L2442=TRUE,$A2442=0,MOD($A2442,ChapterTable!$R$20)&lt;&gt;0),
MAX(0,INT(($B2442+ChapterTable!$P$26+VLOOKUP(SUBSTITUTE(C$1,"성장단계","")&amp;"단계오프셋",ChapterTable!$R:$S,2,0))/ChapterTable!$P$23)),
MAX(0,INT(($B2442+ChapterTable!$R$26+VLOOKUP(SUBSTITUTE(C$1,"성장단계","")&amp;"보스단계오프셋",ChapterTable!$R:$S,2,0))/ChapterTable!$R$23)))</f>
        <v>0</v>
      </c>
      <c r="D2442">
        <f>IF(OR($L2442=TRUE,$A2442=0,MOD($A2442,ChapterTable!$R$20)&lt;&gt;0),
MAX(0,INT(($B2442+ChapterTable!$P$26+VLOOKUP(SUBSTITUTE(D$1,"성장단계","")&amp;"단계오프셋",ChapterTable!$R:$S,2,0))/ChapterTable!$P$23)),
MAX(0,INT(($B2442+ChapterTable!$R$26+VLOOKUP(SUBSTITUTE(D$1,"성장단계","")&amp;"보스단계오프셋",ChapterTable!$R:$S,2,0))/ChapterTable!$R$23)))</f>
        <v>0</v>
      </c>
      <c r="E2442" s="1">
        <f ca="1">IF(AND($A2442=0,$B2442=1),
    VLOOKUP(1,ChapterTable!$1:$1048576,MATCH("최종"&amp;SUBSTITUTE(SUBSTITUTE(E$1,"standard",""),"|Float",""),ChapterTable!$1:$1,0),0)*ChapterTable!$P$17,
  IF(AND($A2442=0,$B2442=0),
    E2443,
  IF($B2442=0,
    VLOOKUP($A2442,ChapterTable!$1:$1048576,MATCH("최종"&amp;SUBSTITUTE(SUBSTITUTE(E$1,"standard",""),"|Float",""),ChapterTable!$1:$1,0),0),
  IF($B2442=1,
    IF($L2442=FALSE,
      VLOOKUP($A2442,ChapterTable!$1:$1048576,MATCH("최종"&amp;SUBSTITUTE(SUBSTITUTE(E$1,"standard",""),"|Float",""),ChapterTable!$1:$1,0),0),
      VLOOKUP($A2442-ChapterTable!$P$11,ChapterTable!$1:$1048576,MATCH("최종"&amp;SUBSTITUTE(SUBSTITUTE(E$1,"standard",""),"|Float",""),ChapterTable!$1:$1,0),0)*ChapterTable!$P$14
    ),
  OFFSET(E2442,-$B2442+IF($L2442,1,0),0)*IF($B2442&gt;OFFSET($B2442,1,0),ChapterTable!$R$17,1)*
    (VLOOKUP(SUBSTITUTE(SUBSTITUTE(E$1,"standard",""),"|Float","")&amp;IF(OR($L2442=TRUE,$A2442=0,MOD($A2442,ChapterTable!$R$20)&lt;&gt;0),"","보스")&amp;"인게임누적곱배수",ChapterTable!$R:$S,2,0)^C2442
    +VLOOKUP(SUBSTITUTE(SUBSTITUTE(E$1,"standard",""),"|Float","")&amp;IF(OR($L2442=TRUE,$A2442=0,MOD($A2442,ChapterTable!$R$20)&lt;&gt;0),"","보스")&amp;"인게임누적합배수",ChapterTable!$R:$S,2,0)*C2442)
  )
  )
  )
)</f>
        <v>3484661.2245778437</v>
      </c>
      <c r="F2442" s="1">
        <f ca="1">IF(AND($A2442=0,$B2442=1),
    VLOOKUP(1,ChapterTable!$1:$1048576,MATCH("최종"&amp;SUBSTITUTE(SUBSTITUTE(F$1,"standard",""),"|Float",""),ChapterTable!$1:$1,0),0)*ChapterTable!$P$17,
  IF(AND($A2442=0,$B2442=0),
    F2443,
  IF($B2442=0,
    VLOOKUP($A2442,ChapterTable!$1:$1048576,MATCH("최종"&amp;SUBSTITUTE(SUBSTITUTE(F$1,"standard",""),"|Float",""),ChapterTable!$1:$1,0),0),
  IF($B2442=1,
    IF($L2442=FALSE,
      VLOOKUP($A2442,ChapterTable!$1:$1048576,MATCH("최종"&amp;SUBSTITUTE(SUBSTITUTE(F$1,"standard",""),"|Float",""),ChapterTable!$1:$1,0),0),
      VLOOKUP($A2442-ChapterTable!$P$11,ChapterTable!$1:$1048576,MATCH("최종"&amp;SUBSTITUTE(SUBSTITUTE(F$1,"standard",""),"|Float",""),ChapterTable!$1:$1,0),0)*ChapterTable!$P$14
    ),
  OFFSET(F2442,-$B2442+IF($L2442,1,0),0)*
    (VLOOKUP(SUBSTITUTE(SUBSTITUTE(F$1,"standard",""),"|Float","")&amp;IF(OR($L2442=TRUE,$A2442=0,MOD($A2442,ChapterTable!$R$20)&lt;&gt;0),"","보스")&amp;"인게임누적곱배수",ChapterTable!$R:$S,2,0)^D2442
    +VLOOKUP(SUBSTITUTE(SUBSTITUTE(F$1,"standard",""),"|Float","")&amp;IF(OR($L2442=TRUE,$A2442=0,MOD($A2442,ChapterTable!$R$20)&lt;&gt;0),"","보스")&amp;"인게임누적합배수",ChapterTable!$R:$S,2,0)*D2442)
  )
  )
  )
)</f>
        <v>1451942.1769074351</v>
      </c>
      <c r="G2442" t="s">
        <v>715</v>
      </c>
      <c r="J2442" t="str">
        <f>IF(ISBLANK(I2442),"",
IFERROR(VLOOKUP(I2442,[1]StringTable!$1:$1048576,MATCH("kor|String",[1]StringTable!$1:$1,0),0),
"스트링없음"))</f>
        <v/>
      </c>
      <c r="L2442" t="b">
        <v>1</v>
      </c>
      <c r="N2442" t="str">
        <f>IF(ISBLANK(M2442),"",IF(ISERROR(VLOOKUP(M2442,MapTable!$A:$A,1,0)),"맵없음",""))</f>
        <v/>
      </c>
      <c r="O2442">
        <f t="shared" si="278"/>
        <v>1</v>
      </c>
      <c r="Q2442">
        <f t="shared" si="279"/>
        <v>1</v>
      </c>
      <c r="R2442" t="b">
        <f t="shared" ca="1" si="280"/>
        <v>1</v>
      </c>
      <c r="T2442" t="b">
        <f t="shared" ca="1" si="281"/>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284"/>
        <v>1</v>
      </c>
      <c r="AJ2442">
        <f t="shared" si="282"/>
        <v>1</v>
      </c>
      <c r="AK2442">
        <f t="shared" si="283"/>
        <v>1</v>
      </c>
      <c r="AL2442">
        <f t="shared" si="277"/>
        <v>12</v>
      </c>
    </row>
    <row r="2443" spans="1:38" hidden="1" x14ac:dyDescent="0.3">
      <c r="A2443">
        <v>27</v>
      </c>
      <c r="B2443">
        <v>2</v>
      </c>
      <c r="C2443">
        <f>IF(OR($L2443=TRUE,$A2443=0,MOD($A2443,ChapterTable!$R$20)&lt;&gt;0),
MAX(0,INT(($B2443+ChapterTable!$P$26+VLOOKUP(SUBSTITUTE(C$1,"성장단계","")&amp;"단계오프셋",ChapterTable!$R:$S,2,0))/ChapterTable!$P$23)),
MAX(0,INT(($B2443+ChapterTable!$R$26+VLOOKUP(SUBSTITUTE(C$1,"성장단계","")&amp;"보스단계오프셋",ChapterTable!$R:$S,2,0))/ChapterTable!$R$23)))</f>
        <v>0</v>
      </c>
      <c r="D2443">
        <f>IF(OR($L2443=TRUE,$A2443=0,MOD($A2443,ChapterTable!$R$20)&lt;&gt;0),
MAX(0,INT(($B2443+ChapterTable!$P$26+VLOOKUP(SUBSTITUTE(D$1,"성장단계","")&amp;"단계오프셋",ChapterTable!$R:$S,2,0))/ChapterTable!$P$23)),
MAX(0,INT(($B2443+ChapterTable!$R$26+VLOOKUP(SUBSTITUTE(D$1,"성장단계","")&amp;"보스단계오프셋",ChapterTable!$R:$S,2,0))/ChapterTable!$R$23)))</f>
        <v>0</v>
      </c>
      <c r="E2443" s="1">
        <f ca="1">IF(AND($A2443=0,$B2443=1),
    VLOOKUP(1,ChapterTable!$1:$1048576,MATCH("최종"&amp;SUBSTITUTE(SUBSTITUTE(E$1,"standard",""),"|Float",""),ChapterTable!$1:$1,0),0)*ChapterTable!$P$17,
  IF(AND($A2443=0,$B2443=0),
    E2444,
  IF($B2443=0,
    VLOOKUP($A2443,ChapterTable!$1:$1048576,MATCH("최종"&amp;SUBSTITUTE(SUBSTITUTE(E$1,"standard",""),"|Float",""),ChapterTable!$1:$1,0),0),
  IF($B2443=1,
    IF($L2443=FALSE,
      VLOOKUP($A2443,ChapterTable!$1:$1048576,MATCH("최종"&amp;SUBSTITUTE(SUBSTITUTE(E$1,"standard",""),"|Float",""),ChapterTable!$1:$1,0),0),
      VLOOKUP($A2443-ChapterTable!$P$11,ChapterTable!$1:$1048576,MATCH("최종"&amp;SUBSTITUTE(SUBSTITUTE(E$1,"standard",""),"|Float",""),ChapterTable!$1:$1,0),0)*ChapterTable!$P$14
    ),
  OFFSET(E2443,-$B2443+IF($L2443,1,0),0)*IF($B2443&gt;OFFSET($B2443,1,0),ChapterTable!$R$17,1)*
    (VLOOKUP(SUBSTITUTE(SUBSTITUTE(E$1,"standard",""),"|Float","")&amp;IF(OR($L2443=TRUE,$A2443=0,MOD($A2443,ChapterTable!$R$20)&lt;&gt;0),"","보스")&amp;"인게임누적곱배수",ChapterTable!$R:$S,2,0)^C2443
    +VLOOKUP(SUBSTITUTE(SUBSTITUTE(E$1,"standard",""),"|Float","")&amp;IF(OR($L2443=TRUE,$A2443=0,MOD($A2443,ChapterTable!$R$20)&lt;&gt;0),"","보스")&amp;"인게임누적합배수",ChapterTable!$R:$S,2,0)*C2443)
  )
  )
  )
)</f>
        <v>3484661.2245778437</v>
      </c>
      <c r="F2443" s="1">
        <f ca="1">IF(AND($A2443=0,$B2443=1),
    VLOOKUP(1,ChapterTable!$1:$1048576,MATCH("최종"&amp;SUBSTITUTE(SUBSTITUTE(F$1,"standard",""),"|Float",""),ChapterTable!$1:$1,0),0)*ChapterTable!$P$17,
  IF(AND($A2443=0,$B2443=0),
    F2444,
  IF($B2443=0,
    VLOOKUP($A2443,ChapterTable!$1:$1048576,MATCH("최종"&amp;SUBSTITUTE(SUBSTITUTE(F$1,"standard",""),"|Float",""),ChapterTable!$1:$1,0),0),
  IF($B2443=1,
    IF($L2443=FALSE,
      VLOOKUP($A2443,ChapterTable!$1:$1048576,MATCH("최종"&amp;SUBSTITUTE(SUBSTITUTE(F$1,"standard",""),"|Float",""),ChapterTable!$1:$1,0),0),
      VLOOKUP($A2443-ChapterTable!$P$11,ChapterTable!$1:$1048576,MATCH("최종"&amp;SUBSTITUTE(SUBSTITUTE(F$1,"standard",""),"|Float",""),ChapterTable!$1:$1,0),0)*ChapterTable!$P$14
    ),
  OFFSET(F2443,-$B2443+IF($L2443,1,0),0)*
    (VLOOKUP(SUBSTITUTE(SUBSTITUTE(F$1,"standard",""),"|Float","")&amp;IF(OR($L2443=TRUE,$A2443=0,MOD($A2443,ChapterTable!$R$20)&lt;&gt;0),"","보스")&amp;"인게임누적곱배수",ChapterTable!$R:$S,2,0)^D2443
    +VLOOKUP(SUBSTITUTE(SUBSTITUTE(F$1,"standard",""),"|Float","")&amp;IF(OR($L2443=TRUE,$A2443=0,MOD($A2443,ChapterTable!$R$20)&lt;&gt;0),"","보스")&amp;"인게임누적합배수",ChapterTable!$R:$S,2,0)*D2443)
  )
  )
  )
)</f>
        <v>1451942.1769074351</v>
      </c>
      <c r="G2443" t="s">
        <v>715</v>
      </c>
      <c r="J2443" t="str">
        <f>IF(ISBLANK(I2443),"",
IFERROR(VLOOKUP(I2443,[1]StringTable!$1:$1048576,MATCH("kor|String",[1]StringTable!$1:$1,0),0),
"스트링없음"))</f>
        <v/>
      </c>
      <c r="L2443" t="b">
        <v>1</v>
      </c>
      <c r="N2443" t="str">
        <f>IF(ISBLANK(M2443),"",IF(ISERROR(VLOOKUP(M2443,MapTable!$A:$A,1,0)),"맵없음",""))</f>
        <v/>
      </c>
      <c r="O2443">
        <f t="shared" si="278"/>
        <v>1</v>
      </c>
      <c r="Q2443">
        <f t="shared" si="279"/>
        <v>1</v>
      </c>
      <c r="R2443" t="b">
        <f t="shared" ca="1" si="280"/>
        <v>1</v>
      </c>
      <c r="T2443" t="b">
        <f t="shared" ca="1" si="281"/>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284"/>
        <v>1</v>
      </c>
      <c r="AJ2443">
        <f t="shared" si="282"/>
        <v>1</v>
      </c>
      <c r="AK2443">
        <f t="shared" si="283"/>
        <v>1</v>
      </c>
      <c r="AL2443">
        <f t="shared" si="277"/>
        <v>12</v>
      </c>
    </row>
    <row r="2444" spans="1:38" hidden="1" x14ac:dyDescent="0.3">
      <c r="A2444">
        <v>27</v>
      </c>
      <c r="B2444">
        <v>3</v>
      </c>
      <c r="C2444">
        <f>IF(OR($L2444=TRUE,$A2444=0,MOD($A2444,ChapterTable!$R$20)&lt;&gt;0),
MAX(0,INT(($B2444+ChapterTable!$P$26+VLOOKUP(SUBSTITUTE(C$1,"성장단계","")&amp;"단계오프셋",ChapterTable!$R:$S,2,0))/ChapterTable!$P$23)),
MAX(0,INT(($B2444+ChapterTable!$R$26+VLOOKUP(SUBSTITUTE(C$1,"성장단계","")&amp;"보스단계오프셋",ChapterTable!$R:$S,2,0))/ChapterTable!$R$23)))</f>
        <v>0</v>
      </c>
      <c r="D2444">
        <f>IF(OR($L2444=TRUE,$A2444=0,MOD($A2444,ChapterTable!$R$20)&lt;&gt;0),
MAX(0,INT(($B2444+ChapterTable!$P$26+VLOOKUP(SUBSTITUTE(D$1,"성장단계","")&amp;"단계오프셋",ChapterTable!$R:$S,2,0))/ChapterTable!$P$23)),
MAX(0,INT(($B2444+ChapterTable!$R$26+VLOOKUP(SUBSTITUTE(D$1,"성장단계","")&amp;"보스단계오프셋",ChapterTable!$R:$S,2,0))/ChapterTable!$R$23)))</f>
        <v>0</v>
      </c>
      <c r="E2444" s="1">
        <f ca="1">IF(AND($A2444=0,$B2444=1),
    VLOOKUP(1,ChapterTable!$1:$1048576,MATCH("최종"&amp;SUBSTITUTE(SUBSTITUTE(E$1,"standard",""),"|Float",""),ChapterTable!$1:$1,0),0)*ChapterTable!$P$17,
  IF(AND($A2444=0,$B2444=0),
    E2445,
  IF($B2444=0,
    VLOOKUP($A2444,ChapterTable!$1:$1048576,MATCH("최종"&amp;SUBSTITUTE(SUBSTITUTE(E$1,"standard",""),"|Float",""),ChapterTable!$1:$1,0),0),
  IF($B2444=1,
    IF($L2444=FALSE,
      VLOOKUP($A2444,ChapterTable!$1:$1048576,MATCH("최종"&amp;SUBSTITUTE(SUBSTITUTE(E$1,"standard",""),"|Float",""),ChapterTable!$1:$1,0),0),
      VLOOKUP($A2444-ChapterTable!$P$11,ChapterTable!$1:$1048576,MATCH("최종"&amp;SUBSTITUTE(SUBSTITUTE(E$1,"standard",""),"|Float",""),ChapterTable!$1:$1,0),0)*ChapterTable!$P$14
    ),
  OFFSET(E2444,-$B2444+IF($L2444,1,0),0)*IF($B2444&gt;OFFSET($B2444,1,0),ChapterTable!$R$17,1)*
    (VLOOKUP(SUBSTITUTE(SUBSTITUTE(E$1,"standard",""),"|Float","")&amp;IF(OR($L2444=TRUE,$A2444=0,MOD($A2444,ChapterTable!$R$20)&lt;&gt;0),"","보스")&amp;"인게임누적곱배수",ChapterTable!$R:$S,2,0)^C2444
    +VLOOKUP(SUBSTITUTE(SUBSTITUTE(E$1,"standard",""),"|Float","")&amp;IF(OR($L2444=TRUE,$A2444=0,MOD($A2444,ChapterTable!$R$20)&lt;&gt;0),"","보스")&amp;"인게임누적합배수",ChapterTable!$R:$S,2,0)*C2444)
  )
  )
  )
)</f>
        <v>3484661.2245778437</v>
      </c>
      <c r="F2444" s="1">
        <f ca="1">IF(AND($A2444=0,$B2444=1),
    VLOOKUP(1,ChapterTable!$1:$1048576,MATCH("최종"&amp;SUBSTITUTE(SUBSTITUTE(F$1,"standard",""),"|Float",""),ChapterTable!$1:$1,0),0)*ChapterTable!$P$17,
  IF(AND($A2444=0,$B2444=0),
    F2445,
  IF($B2444=0,
    VLOOKUP($A2444,ChapterTable!$1:$1048576,MATCH("최종"&amp;SUBSTITUTE(SUBSTITUTE(F$1,"standard",""),"|Float",""),ChapterTable!$1:$1,0),0),
  IF($B2444=1,
    IF($L2444=FALSE,
      VLOOKUP($A2444,ChapterTable!$1:$1048576,MATCH("최종"&amp;SUBSTITUTE(SUBSTITUTE(F$1,"standard",""),"|Float",""),ChapterTable!$1:$1,0),0),
      VLOOKUP($A2444-ChapterTable!$P$11,ChapterTable!$1:$1048576,MATCH("최종"&amp;SUBSTITUTE(SUBSTITUTE(F$1,"standard",""),"|Float",""),ChapterTable!$1:$1,0),0)*ChapterTable!$P$14
    ),
  OFFSET(F2444,-$B2444+IF($L2444,1,0),0)*
    (VLOOKUP(SUBSTITUTE(SUBSTITUTE(F$1,"standard",""),"|Float","")&amp;IF(OR($L2444=TRUE,$A2444=0,MOD($A2444,ChapterTable!$R$20)&lt;&gt;0),"","보스")&amp;"인게임누적곱배수",ChapterTable!$R:$S,2,0)^D2444
    +VLOOKUP(SUBSTITUTE(SUBSTITUTE(F$1,"standard",""),"|Float","")&amp;IF(OR($L2444=TRUE,$A2444=0,MOD($A2444,ChapterTable!$R$20)&lt;&gt;0),"","보스")&amp;"인게임누적합배수",ChapterTable!$R:$S,2,0)*D2444)
  )
  )
  )
)</f>
        <v>1451942.1769074351</v>
      </c>
      <c r="G2444" t="s">
        <v>715</v>
      </c>
      <c r="J2444" t="str">
        <f>IF(ISBLANK(I2444),"",
IFERROR(VLOOKUP(I2444,[1]StringTable!$1:$1048576,MATCH("kor|String",[1]StringTable!$1:$1,0),0),
"스트링없음"))</f>
        <v/>
      </c>
      <c r="L2444" t="b">
        <v>1</v>
      </c>
      <c r="N2444" t="str">
        <f>IF(ISBLANK(M2444),"",IF(ISERROR(VLOOKUP(M2444,MapTable!$A:$A,1,0)),"맵없음",""))</f>
        <v/>
      </c>
      <c r="O2444">
        <f t="shared" si="278"/>
        <v>1</v>
      </c>
      <c r="Q2444">
        <f t="shared" si="279"/>
        <v>1</v>
      </c>
      <c r="R2444" t="b">
        <f t="shared" ca="1" si="280"/>
        <v>1</v>
      </c>
      <c r="T2444" t="b">
        <f t="shared" ca="1" si="281"/>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284"/>
        <v>1</v>
      </c>
      <c r="AJ2444">
        <f t="shared" si="282"/>
        <v>1</v>
      </c>
      <c r="AK2444">
        <f t="shared" si="283"/>
        <v>1</v>
      </c>
      <c r="AL2444">
        <f t="shared" si="277"/>
        <v>12</v>
      </c>
    </row>
    <row r="2445" spans="1:38" hidden="1" x14ac:dyDescent="0.3">
      <c r="A2445">
        <v>27</v>
      </c>
      <c r="B2445">
        <v>4</v>
      </c>
      <c r="C2445">
        <f>IF(OR($L2445=TRUE,$A2445=0,MOD($A2445,ChapterTable!$R$20)&lt;&gt;0),
MAX(0,INT(($B2445+ChapterTable!$P$26+VLOOKUP(SUBSTITUTE(C$1,"성장단계","")&amp;"단계오프셋",ChapterTable!$R:$S,2,0))/ChapterTable!$P$23)),
MAX(0,INT(($B2445+ChapterTable!$R$26+VLOOKUP(SUBSTITUTE(C$1,"성장단계","")&amp;"보스단계오프셋",ChapterTable!$R:$S,2,0))/ChapterTable!$R$23)))</f>
        <v>0</v>
      </c>
      <c r="D2445">
        <f>IF(OR($L2445=TRUE,$A2445=0,MOD($A2445,ChapterTable!$R$20)&lt;&gt;0),
MAX(0,INT(($B2445+ChapterTable!$P$26+VLOOKUP(SUBSTITUTE(D$1,"성장단계","")&amp;"단계오프셋",ChapterTable!$R:$S,2,0))/ChapterTable!$P$23)),
MAX(0,INT(($B2445+ChapterTable!$R$26+VLOOKUP(SUBSTITUTE(D$1,"성장단계","")&amp;"보스단계오프셋",ChapterTable!$R:$S,2,0))/ChapterTable!$R$23)))</f>
        <v>0</v>
      </c>
      <c r="E2445" s="1">
        <f ca="1">IF(AND($A2445=0,$B2445=1),
    VLOOKUP(1,ChapterTable!$1:$1048576,MATCH("최종"&amp;SUBSTITUTE(SUBSTITUTE(E$1,"standard",""),"|Float",""),ChapterTable!$1:$1,0),0)*ChapterTable!$P$17,
  IF(AND($A2445=0,$B2445=0),
    E2446,
  IF($B2445=0,
    VLOOKUP($A2445,ChapterTable!$1:$1048576,MATCH("최종"&amp;SUBSTITUTE(SUBSTITUTE(E$1,"standard",""),"|Float",""),ChapterTable!$1:$1,0),0),
  IF($B2445=1,
    IF($L2445=FALSE,
      VLOOKUP($A2445,ChapterTable!$1:$1048576,MATCH("최종"&amp;SUBSTITUTE(SUBSTITUTE(E$1,"standard",""),"|Float",""),ChapterTable!$1:$1,0),0),
      VLOOKUP($A2445-ChapterTable!$P$11,ChapterTable!$1:$1048576,MATCH("최종"&amp;SUBSTITUTE(SUBSTITUTE(E$1,"standard",""),"|Float",""),ChapterTable!$1:$1,0),0)*ChapterTable!$P$14
    ),
  OFFSET(E2445,-$B2445+IF($L2445,1,0),0)*IF($B2445&gt;OFFSET($B2445,1,0),ChapterTable!$R$17,1)*
    (VLOOKUP(SUBSTITUTE(SUBSTITUTE(E$1,"standard",""),"|Float","")&amp;IF(OR($L2445=TRUE,$A2445=0,MOD($A2445,ChapterTable!$R$20)&lt;&gt;0),"","보스")&amp;"인게임누적곱배수",ChapterTable!$R:$S,2,0)^C2445
    +VLOOKUP(SUBSTITUTE(SUBSTITUTE(E$1,"standard",""),"|Float","")&amp;IF(OR($L2445=TRUE,$A2445=0,MOD($A2445,ChapterTable!$R$20)&lt;&gt;0),"","보스")&amp;"인게임누적합배수",ChapterTable!$R:$S,2,0)*C2445)
  )
  )
  )
)</f>
        <v>3484661.2245778437</v>
      </c>
      <c r="F2445" s="1">
        <f ca="1">IF(AND($A2445=0,$B2445=1),
    VLOOKUP(1,ChapterTable!$1:$1048576,MATCH("최종"&amp;SUBSTITUTE(SUBSTITUTE(F$1,"standard",""),"|Float",""),ChapterTable!$1:$1,0),0)*ChapterTable!$P$17,
  IF(AND($A2445=0,$B2445=0),
    F2446,
  IF($B2445=0,
    VLOOKUP($A2445,ChapterTable!$1:$1048576,MATCH("최종"&amp;SUBSTITUTE(SUBSTITUTE(F$1,"standard",""),"|Float",""),ChapterTable!$1:$1,0),0),
  IF($B2445=1,
    IF($L2445=FALSE,
      VLOOKUP($A2445,ChapterTable!$1:$1048576,MATCH("최종"&amp;SUBSTITUTE(SUBSTITUTE(F$1,"standard",""),"|Float",""),ChapterTable!$1:$1,0),0),
      VLOOKUP($A2445-ChapterTable!$P$11,ChapterTable!$1:$1048576,MATCH("최종"&amp;SUBSTITUTE(SUBSTITUTE(F$1,"standard",""),"|Float",""),ChapterTable!$1:$1,0),0)*ChapterTable!$P$14
    ),
  OFFSET(F2445,-$B2445+IF($L2445,1,0),0)*
    (VLOOKUP(SUBSTITUTE(SUBSTITUTE(F$1,"standard",""),"|Float","")&amp;IF(OR($L2445=TRUE,$A2445=0,MOD($A2445,ChapterTable!$R$20)&lt;&gt;0),"","보스")&amp;"인게임누적곱배수",ChapterTable!$R:$S,2,0)^D2445
    +VLOOKUP(SUBSTITUTE(SUBSTITUTE(F$1,"standard",""),"|Float","")&amp;IF(OR($L2445=TRUE,$A2445=0,MOD($A2445,ChapterTable!$R$20)&lt;&gt;0),"","보스")&amp;"인게임누적합배수",ChapterTable!$R:$S,2,0)*D2445)
  )
  )
  )
)</f>
        <v>1451942.1769074351</v>
      </c>
      <c r="G2445" t="s">
        <v>715</v>
      </c>
      <c r="J2445" t="str">
        <f>IF(ISBLANK(I2445),"",
IFERROR(VLOOKUP(I2445,[1]StringTable!$1:$1048576,MATCH("kor|String",[1]StringTable!$1:$1,0),0),
"스트링없음"))</f>
        <v/>
      </c>
      <c r="L2445" t="b">
        <v>1</v>
      </c>
      <c r="N2445" t="str">
        <f>IF(ISBLANK(M2445),"",IF(ISERROR(VLOOKUP(M2445,MapTable!$A:$A,1,0)),"맵없음",""))</f>
        <v/>
      </c>
      <c r="O2445">
        <f t="shared" si="278"/>
        <v>1</v>
      </c>
      <c r="Q2445">
        <f t="shared" si="279"/>
        <v>1</v>
      </c>
      <c r="R2445" t="b">
        <f t="shared" ca="1" si="280"/>
        <v>1</v>
      </c>
      <c r="T2445" t="b">
        <f t="shared" ca="1" si="281"/>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284"/>
        <v>1</v>
      </c>
      <c r="AJ2445">
        <f t="shared" si="282"/>
        <v>1</v>
      </c>
      <c r="AK2445">
        <f t="shared" si="283"/>
        <v>1</v>
      </c>
      <c r="AL2445">
        <f t="shared" si="277"/>
        <v>12</v>
      </c>
    </row>
    <row r="2446" spans="1:38" hidden="1" x14ac:dyDescent="0.3">
      <c r="A2446">
        <v>27</v>
      </c>
      <c r="B2446">
        <v>5</v>
      </c>
      <c r="C2446">
        <f>IF(OR($L2446=TRUE,$A2446=0,MOD($A2446,ChapterTable!$R$20)&lt;&gt;0),
MAX(0,INT(($B2446+ChapterTable!$P$26+VLOOKUP(SUBSTITUTE(C$1,"성장단계","")&amp;"단계오프셋",ChapterTable!$R:$S,2,0))/ChapterTable!$P$23)),
MAX(0,INT(($B2446+ChapterTable!$R$26+VLOOKUP(SUBSTITUTE(C$1,"성장단계","")&amp;"보스단계오프셋",ChapterTable!$R:$S,2,0))/ChapterTable!$R$23)))</f>
        <v>0</v>
      </c>
      <c r="D2446">
        <f>IF(OR($L2446=TRUE,$A2446=0,MOD($A2446,ChapterTable!$R$20)&lt;&gt;0),
MAX(0,INT(($B2446+ChapterTable!$P$26+VLOOKUP(SUBSTITUTE(D$1,"성장단계","")&amp;"단계오프셋",ChapterTable!$R:$S,2,0))/ChapterTable!$P$23)),
MAX(0,INT(($B2446+ChapterTable!$R$26+VLOOKUP(SUBSTITUTE(D$1,"성장단계","")&amp;"보스단계오프셋",ChapterTable!$R:$S,2,0))/ChapterTable!$R$23)))</f>
        <v>0</v>
      </c>
      <c r="E2446" s="1">
        <f ca="1">IF(AND($A2446=0,$B2446=1),
    VLOOKUP(1,ChapterTable!$1:$1048576,MATCH("최종"&amp;SUBSTITUTE(SUBSTITUTE(E$1,"standard",""),"|Float",""),ChapterTable!$1:$1,0),0)*ChapterTable!$P$17,
  IF(AND($A2446=0,$B2446=0),
    E2447,
  IF($B2446=0,
    VLOOKUP($A2446,ChapterTable!$1:$1048576,MATCH("최종"&amp;SUBSTITUTE(SUBSTITUTE(E$1,"standard",""),"|Float",""),ChapterTable!$1:$1,0),0),
  IF($B2446=1,
    IF($L2446=FALSE,
      VLOOKUP($A2446,ChapterTable!$1:$1048576,MATCH("최종"&amp;SUBSTITUTE(SUBSTITUTE(E$1,"standard",""),"|Float",""),ChapterTable!$1:$1,0),0),
      VLOOKUP($A2446-ChapterTable!$P$11,ChapterTable!$1:$1048576,MATCH("최종"&amp;SUBSTITUTE(SUBSTITUTE(E$1,"standard",""),"|Float",""),ChapterTable!$1:$1,0),0)*ChapterTable!$P$14
    ),
  OFFSET(E2446,-$B2446+IF($L2446,1,0),0)*IF($B2446&gt;OFFSET($B2446,1,0),ChapterTable!$R$17,1)*
    (VLOOKUP(SUBSTITUTE(SUBSTITUTE(E$1,"standard",""),"|Float","")&amp;IF(OR($L2446=TRUE,$A2446=0,MOD($A2446,ChapterTable!$R$20)&lt;&gt;0),"","보스")&amp;"인게임누적곱배수",ChapterTable!$R:$S,2,0)^C2446
    +VLOOKUP(SUBSTITUTE(SUBSTITUTE(E$1,"standard",""),"|Float","")&amp;IF(OR($L2446=TRUE,$A2446=0,MOD($A2446,ChapterTable!$R$20)&lt;&gt;0),"","보스")&amp;"인게임누적합배수",ChapterTable!$R:$S,2,0)*C2446)
  )
  )
  )
)</f>
        <v>3484661.2245778437</v>
      </c>
      <c r="F2446" s="1">
        <f ca="1">IF(AND($A2446=0,$B2446=1),
    VLOOKUP(1,ChapterTable!$1:$1048576,MATCH("최종"&amp;SUBSTITUTE(SUBSTITUTE(F$1,"standard",""),"|Float",""),ChapterTable!$1:$1,0),0)*ChapterTable!$P$17,
  IF(AND($A2446=0,$B2446=0),
    F2447,
  IF($B2446=0,
    VLOOKUP($A2446,ChapterTable!$1:$1048576,MATCH("최종"&amp;SUBSTITUTE(SUBSTITUTE(F$1,"standard",""),"|Float",""),ChapterTable!$1:$1,0),0),
  IF($B2446=1,
    IF($L2446=FALSE,
      VLOOKUP($A2446,ChapterTable!$1:$1048576,MATCH("최종"&amp;SUBSTITUTE(SUBSTITUTE(F$1,"standard",""),"|Float",""),ChapterTable!$1:$1,0),0),
      VLOOKUP($A2446-ChapterTable!$P$11,ChapterTable!$1:$1048576,MATCH("최종"&amp;SUBSTITUTE(SUBSTITUTE(F$1,"standard",""),"|Float",""),ChapterTable!$1:$1,0),0)*ChapterTable!$P$14
    ),
  OFFSET(F2446,-$B2446+IF($L2446,1,0),0)*
    (VLOOKUP(SUBSTITUTE(SUBSTITUTE(F$1,"standard",""),"|Float","")&amp;IF(OR($L2446=TRUE,$A2446=0,MOD($A2446,ChapterTable!$R$20)&lt;&gt;0),"","보스")&amp;"인게임누적곱배수",ChapterTable!$R:$S,2,0)^D2446
    +VLOOKUP(SUBSTITUTE(SUBSTITUTE(F$1,"standard",""),"|Float","")&amp;IF(OR($L2446=TRUE,$A2446=0,MOD($A2446,ChapterTable!$R$20)&lt;&gt;0),"","보스")&amp;"인게임누적합배수",ChapterTable!$R:$S,2,0)*D2446)
  )
  )
  )
)</f>
        <v>1451942.1769074351</v>
      </c>
      <c r="G2446" t="s">
        <v>715</v>
      </c>
      <c r="J2446" t="str">
        <f>IF(ISBLANK(I2446),"",
IFERROR(VLOOKUP(I2446,[1]StringTable!$1:$1048576,MATCH("kor|String",[1]StringTable!$1:$1,0),0),
"스트링없음"))</f>
        <v/>
      </c>
      <c r="L2446" t="b">
        <v>1</v>
      </c>
      <c r="N2446" t="str">
        <f>IF(ISBLANK(M2446),"",IF(ISERROR(VLOOKUP(M2446,MapTable!$A:$A,1,0)),"맵없음",""))</f>
        <v/>
      </c>
      <c r="O2446">
        <f t="shared" si="278"/>
        <v>11</v>
      </c>
      <c r="Q2446">
        <f t="shared" si="279"/>
        <v>11</v>
      </c>
      <c r="R2446" t="b">
        <f t="shared" ca="1" si="280"/>
        <v>1</v>
      </c>
      <c r="T2446" t="b">
        <f t="shared" ca="1" si="281"/>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284"/>
        <v>1</v>
      </c>
      <c r="AJ2446">
        <f t="shared" si="282"/>
        <v>1</v>
      </c>
      <c r="AK2446">
        <f t="shared" si="283"/>
        <v>1</v>
      </c>
      <c r="AL2446">
        <f t="shared" si="277"/>
        <v>12</v>
      </c>
    </row>
    <row r="2447" spans="1:38" hidden="1" x14ac:dyDescent="0.3">
      <c r="A2447">
        <v>27</v>
      </c>
      <c r="B2447">
        <v>6</v>
      </c>
      <c r="C2447">
        <f>IF(OR($L2447=TRUE,$A2447=0,MOD($A2447,ChapterTable!$R$20)&lt;&gt;0),
MAX(0,INT(($B2447+ChapterTable!$P$26+VLOOKUP(SUBSTITUTE(C$1,"성장단계","")&amp;"단계오프셋",ChapterTable!$R:$S,2,0))/ChapterTable!$P$23)),
MAX(0,INT(($B2447+ChapterTable!$R$26+VLOOKUP(SUBSTITUTE(C$1,"성장단계","")&amp;"보스단계오프셋",ChapterTable!$R:$S,2,0))/ChapterTable!$R$23)))</f>
        <v>1</v>
      </c>
      <c r="D2447">
        <f>IF(OR($L2447=TRUE,$A2447=0,MOD($A2447,ChapterTable!$R$20)&lt;&gt;0),
MAX(0,INT(($B2447+ChapterTable!$P$26+VLOOKUP(SUBSTITUTE(D$1,"성장단계","")&amp;"단계오프셋",ChapterTable!$R:$S,2,0))/ChapterTable!$P$23)),
MAX(0,INT(($B2447+ChapterTable!$R$26+VLOOKUP(SUBSTITUTE(D$1,"성장단계","")&amp;"보스단계오프셋",ChapterTable!$R:$S,2,0))/ChapterTable!$R$23)))</f>
        <v>0</v>
      </c>
      <c r="E2447" s="1">
        <f ca="1">IF(AND($A2447=0,$B2447=1),
    VLOOKUP(1,ChapterTable!$1:$1048576,MATCH("최종"&amp;SUBSTITUTE(SUBSTITUTE(E$1,"standard",""),"|Float",""),ChapterTable!$1:$1,0),0)*ChapterTable!$P$17,
  IF(AND($A2447=0,$B2447=0),
    E2448,
  IF($B2447=0,
    VLOOKUP($A2447,ChapterTable!$1:$1048576,MATCH("최종"&amp;SUBSTITUTE(SUBSTITUTE(E$1,"standard",""),"|Float",""),ChapterTable!$1:$1,0),0),
  IF($B2447=1,
    IF($L2447=FALSE,
      VLOOKUP($A2447,ChapterTable!$1:$1048576,MATCH("최종"&amp;SUBSTITUTE(SUBSTITUTE(E$1,"standard",""),"|Float",""),ChapterTable!$1:$1,0),0),
      VLOOKUP($A2447-ChapterTable!$P$11,ChapterTable!$1:$1048576,MATCH("최종"&amp;SUBSTITUTE(SUBSTITUTE(E$1,"standard",""),"|Float",""),ChapterTable!$1:$1,0),0)*ChapterTable!$P$14
    ),
  OFFSET(E2447,-$B2447+IF($L2447,1,0),0)*IF($B2447&gt;OFFSET($B2447,1,0),ChapterTable!$R$17,1)*
    (VLOOKUP(SUBSTITUTE(SUBSTITUTE(E$1,"standard",""),"|Float","")&amp;IF(OR($L2447=TRUE,$A2447=0,MOD($A2447,ChapterTable!$R$20)&lt;&gt;0),"","보스")&amp;"인게임누적곱배수",ChapterTable!$R:$S,2,0)^C2447
    +VLOOKUP(SUBSTITUTE(SUBSTITUTE(E$1,"standard",""),"|Float","")&amp;IF(OR($L2447=TRUE,$A2447=0,MOD($A2447,ChapterTable!$R$20)&lt;&gt;0),"","보스")&amp;"인게임누적합배수",ChapterTable!$R:$S,2,0)*C2447)
  )
  )
  )
)</f>
        <v>4181593.4694934124</v>
      </c>
      <c r="F2447" s="1">
        <f ca="1">IF(AND($A2447=0,$B2447=1),
    VLOOKUP(1,ChapterTable!$1:$1048576,MATCH("최종"&amp;SUBSTITUTE(SUBSTITUTE(F$1,"standard",""),"|Float",""),ChapterTable!$1:$1,0),0)*ChapterTable!$P$17,
  IF(AND($A2447=0,$B2447=0),
    F2448,
  IF($B2447=0,
    VLOOKUP($A2447,ChapterTable!$1:$1048576,MATCH("최종"&amp;SUBSTITUTE(SUBSTITUTE(F$1,"standard",""),"|Float",""),ChapterTable!$1:$1,0),0),
  IF($B2447=1,
    IF($L2447=FALSE,
      VLOOKUP($A2447,ChapterTable!$1:$1048576,MATCH("최종"&amp;SUBSTITUTE(SUBSTITUTE(F$1,"standard",""),"|Float",""),ChapterTable!$1:$1,0),0),
      VLOOKUP($A2447-ChapterTable!$P$11,ChapterTable!$1:$1048576,MATCH("최종"&amp;SUBSTITUTE(SUBSTITUTE(F$1,"standard",""),"|Float",""),ChapterTable!$1:$1,0),0)*ChapterTable!$P$14
    ),
  OFFSET(F2447,-$B2447+IF($L2447,1,0),0)*
    (VLOOKUP(SUBSTITUTE(SUBSTITUTE(F$1,"standard",""),"|Float","")&amp;IF(OR($L2447=TRUE,$A2447=0,MOD($A2447,ChapterTable!$R$20)&lt;&gt;0),"","보스")&amp;"인게임누적곱배수",ChapterTable!$R:$S,2,0)^D2447
    +VLOOKUP(SUBSTITUTE(SUBSTITUTE(F$1,"standard",""),"|Float","")&amp;IF(OR($L2447=TRUE,$A2447=0,MOD($A2447,ChapterTable!$R$20)&lt;&gt;0),"","보스")&amp;"인게임누적합배수",ChapterTable!$R:$S,2,0)*D2447)
  )
  )
  )
)</f>
        <v>1451942.1769074351</v>
      </c>
      <c r="G2447" t="s">
        <v>715</v>
      </c>
      <c r="J2447" t="str">
        <f>IF(ISBLANK(I2447),"",
IFERROR(VLOOKUP(I2447,[1]StringTable!$1:$1048576,MATCH("kor|String",[1]StringTable!$1:$1,0),0),
"스트링없음"))</f>
        <v/>
      </c>
      <c r="L2447" t="b">
        <v>1</v>
      </c>
      <c r="N2447" t="str">
        <f>IF(ISBLANK(M2447),"",IF(ISERROR(VLOOKUP(M2447,MapTable!$A:$A,1,0)),"맵없음",""))</f>
        <v/>
      </c>
      <c r="O2447">
        <f t="shared" si="278"/>
        <v>1</v>
      </c>
      <c r="Q2447">
        <f t="shared" si="279"/>
        <v>1</v>
      </c>
      <c r="R2447" t="b">
        <f t="shared" ca="1" si="280"/>
        <v>1</v>
      </c>
      <c r="T2447" t="b">
        <f t="shared" ca="1" si="281"/>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284"/>
        <v>1</v>
      </c>
      <c r="AJ2447">
        <f t="shared" si="282"/>
        <v>1</v>
      </c>
      <c r="AK2447">
        <f t="shared" si="283"/>
        <v>1</v>
      </c>
      <c r="AL2447">
        <f t="shared" si="277"/>
        <v>12</v>
      </c>
    </row>
    <row r="2448" spans="1:38" hidden="1" x14ac:dyDescent="0.3">
      <c r="A2448">
        <v>27</v>
      </c>
      <c r="B2448">
        <v>7</v>
      </c>
      <c r="C2448">
        <f>IF(OR($L2448=TRUE,$A2448=0,MOD($A2448,ChapterTable!$R$20)&lt;&gt;0),
MAX(0,INT(($B2448+ChapterTable!$P$26+VLOOKUP(SUBSTITUTE(C$1,"성장단계","")&amp;"단계오프셋",ChapterTable!$R:$S,2,0))/ChapterTable!$P$23)),
MAX(0,INT(($B2448+ChapterTable!$R$26+VLOOKUP(SUBSTITUTE(C$1,"성장단계","")&amp;"보스단계오프셋",ChapterTable!$R:$S,2,0))/ChapterTable!$R$23)))</f>
        <v>1</v>
      </c>
      <c r="D2448">
        <f>IF(OR($L2448=TRUE,$A2448=0,MOD($A2448,ChapterTable!$R$20)&lt;&gt;0),
MAX(0,INT(($B2448+ChapterTable!$P$26+VLOOKUP(SUBSTITUTE(D$1,"성장단계","")&amp;"단계오프셋",ChapterTable!$R:$S,2,0))/ChapterTable!$P$23)),
MAX(0,INT(($B2448+ChapterTable!$R$26+VLOOKUP(SUBSTITUTE(D$1,"성장단계","")&amp;"보스단계오프셋",ChapterTable!$R:$S,2,0))/ChapterTable!$R$23)))</f>
        <v>0</v>
      </c>
      <c r="E2448" s="1">
        <f ca="1">IF(AND($A2448=0,$B2448=1),
    VLOOKUP(1,ChapterTable!$1:$1048576,MATCH("최종"&amp;SUBSTITUTE(SUBSTITUTE(E$1,"standard",""),"|Float",""),ChapterTable!$1:$1,0),0)*ChapterTable!$P$17,
  IF(AND($A2448=0,$B2448=0),
    E2449,
  IF($B2448=0,
    VLOOKUP($A2448,ChapterTable!$1:$1048576,MATCH("최종"&amp;SUBSTITUTE(SUBSTITUTE(E$1,"standard",""),"|Float",""),ChapterTable!$1:$1,0),0),
  IF($B2448=1,
    IF($L2448=FALSE,
      VLOOKUP($A2448,ChapterTable!$1:$1048576,MATCH("최종"&amp;SUBSTITUTE(SUBSTITUTE(E$1,"standard",""),"|Float",""),ChapterTable!$1:$1,0),0),
      VLOOKUP($A2448-ChapterTable!$P$11,ChapterTable!$1:$1048576,MATCH("최종"&amp;SUBSTITUTE(SUBSTITUTE(E$1,"standard",""),"|Float",""),ChapterTable!$1:$1,0),0)*ChapterTable!$P$14
    ),
  OFFSET(E2448,-$B2448+IF($L2448,1,0),0)*IF($B2448&gt;OFFSET($B2448,1,0),ChapterTable!$R$17,1)*
    (VLOOKUP(SUBSTITUTE(SUBSTITUTE(E$1,"standard",""),"|Float","")&amp;IF(OR($L2448=TRUE,$A2448=0,MOD($A2448,ChapterTable!$R$20)&lt;&gt;0),"","보스")&amp;"인게임누적곱배수",ChapterTable!$R:$S,2,0)^C2448
    +VLOOKUP(SUBSTITUTE(SUBSTITUTE(E$1,"standard",""),"|Float","")&amp;IF(OR($L2448=TRUE,$A2448=0,MOD($A2448,ChapterTable!$R$20)&lt;&gt;0),"","보스")&amp;"인게임누적합배수",ChapterTable!$R:$S,2,0)*C2448)
  )
  )
  )
)</f>
        <v>4181593.4694934124</v>
      </c>
      <c r="F2448" s="1">
        <f ca="1">IF(AND($A2448=0,$B2448=1),
    VLOOKUP(1,ChapterTable!$1:$1048576,MATCH("최종"&amp;SUBSTITUTE(SUBSTITUTE(F$1,"standard",""),"|Float",""),ChapterTable!$1:$1,0),0)*ChapterTable!$P$17,
  IF(AND($A2448=0,$B2448=0),
    F2449,
  IF($B2448=0,
    VLOOKUP($A2448,ChapterTable!$1:$1048576,MATCH("최종"&amp;SUBSTITUTE(SUBSTITUTE(F$1,"standard",""),"|Float",""),ChapterTable!$1:$1,0),0),
  IF($B2448=1,
    IF($L2448=FALSE,
      VLOOKUP($A2448,ChapterTable!$1:$1048576,MATCH("최종"&amp;SUBSTITUTE(SUBSTITUTE(F$1,"standard",""),"|Float",""),ChapterTable!$1:$1,0),0),
      VLOOKUP($A2448-ChapterTable!$P$11,ChapterTable!$1:$1048576,MATCH("최종"&amp;SUBSTITUTE(SUBSTITUTE(F$1,"standard",""),"|Float",""),ChapterTable!$1:$1,0),0)*ChapterTable!$P$14
    ),
  OFFSET(F2448,-$B2448+IF($L2448,1,0),0)*
    (VLOOKUP(SUBSTITUTE(SUBSTITUTE(F$1,"standard",""),"|Float","")&amp;IF(OR($L2448=TRUE,$A2448=0,MOD($A2448,ChapterTable!$R$20)&lt;&gt;0),"","보스")&amp;"인게임누적곱배수",ChapterTable!$R:$S,2,0)^D2448
    +VLOOKUP(SUBSTITUTE(SUBSTITUTE(F$1,"standard",""),"|Float","")&amp;IF(OR($L2448=TRUE,$A2448=0,MOD($A2448,ChapterTable!$R$20)&lt;&gt;0),"","보스")&amp;"인게임누적합배수",ChapterTable!$R:$S,2,0)*D2448)
  )
  )
  )
)</f>
        <v>1451942.1769074351</v>
      </c>
      <c r="G2448" t="s">
        <v>715</v>
      </c>
      <c r="J2448" t="str">
        <f>IF(ISBLANK(I2448),"",
IFERROR(VLOOKUP(I2448,[1]StringTable!$1:$1048576,MATCH("kor|String",[1]StringTable!$1:$1,0),0),
"스트링없음"))</f>
        <v/>
      </c>
      <c r="L2448" t="b">
        <v>1</v>
      </c>
      <c r="N2448" t="str">
        <f>IF(ISBLANK(M2448),"",IF(ISERROR(VLOOKUP(M2448,MapTable!$A:$A,1,0)),"맵없음",""))</f>
        <v/>
      </c>
      <c r="O2448">
        <f t="shared" si="278"/>
        <v>1</v>
      </c>
      <c r="Q2448">
        <f t="shared" si="279"/>
        <v>1</v>
      </c>
      <c r="R2448" t="b">
        <f t="shared" ca="1" si="280"/>
        <v>1</v>
      </c>
      <c r="T2448" t="b">
        <f t="shared" ca="1" si="281"/>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284"/>
        <v>1</v>
      </c>
      <c r="AJ2448">
        <f t="shared" si="282"/>
        <v>1</v>
      </c>
      <c r="AK2448">
        <f t="shared" si="283"/>
        <v>1</v>
      </c>
      <c r="AL2448">
        <f t="shared" si="277"/>
        <v>12</v>
      </c>
    </row>
    <row r="2449" spans="1:38" hidden="1" x14ac:dyDescent="0.3">
      <c r="A2449">
        <v>27</v>
      </c>
      <c r="B2449">
        <v>8</v>
      </c>
      <c r="C2449">
        <f>IF(OR($L2449=TRUE,$A2449=0,MOD($A2449,ChapterTable!$R$20)&lt;&gt;0),
MAX(0,INT(($B2449+ChapterTable!$P$26+VLOOKUP(SUBSTITUTE(C$1,"성장단계","")&amp;"단계오프셋",ChapterTable!$R:$S,2,0))/ChapterTable!$P$23)),
MAX(0,INT(($B2449+ChapterTable!$R$26+VLOOKUP(SUBSTITUTE(C$1,"성장단계","")&amp;"보스단계오프셋",ChapterTable!$R:$S,2,0))/ChapterTable!$R$23)))</f>
        <v>1</v>
      </c>
      <c r="D2449">
        <f>IF(OR($L2449=TRUE,$A2449=0,MOD($A2449,ChapterTable!$R$20)&lt;&gt;0),
MAX(0,INT(($B2449+ChapterTable!$P$26+VLOOKUP(SUBSTITUTE(D$1,"성장단계","")&amp;"단계오프셋",ChapterTable!$R:$S,2,0))/ChapterTable!$P$23)),
MAX(0,INT(($B2449+ChapterTable!$R$26+VLOOKUP(SUBSTITUTE(D$1,"성장단계","")&amp;"보스단계오프셋",ChapterTable!$R:$S,2,0))/ChapterTable!$R$23)))</f>
        <v>0</v>
      </c>
      <c r="E2449" s="1">
        <f ca="1">IF(AND($A2449=0,$B2449=1),
    VLOOKUP(1,ChapterTable!$1:$1048576,MATCH("최종"&amp;SUBSTITUTE(SUBSTITUTE(E$1,"standard",""),"|Float",""),ChapterTable!$1:$1,0),0)*ChapterTable!$P$17,
  IF(AND($A2449=0,$B2449=0),
    E2450,
  IF($B2449=0,
    VLOOKUP($A2449,ChapterTable!$1:$1048576,MATCH("최종"&amp;SUBSTITUTE(SUBSTITUTE(E$1,"standard",""),"|Float",""),ChapterTable!$1:$1,0),0),
  IF($B2449=1,
    IF($L2449=FALSE,
      VLOOKUP($A2449,ChapterTable!$1:$1048576,MATCH("최종"&amp;SUBSTITUTE(SUBSTITUTE(E$1,"standard",""),"|Float",""),ChapterTable!$1:$1,0),0),
      VLOOKUP($A2449-ChapterTable!$P$11,ChapterTable!$1:$1048576,MATCH("최종"&amp;SUBSTITUTE(SUBSTITUTE(E$1,"standard",""),"|Float",""),ChapterTable!$1:$1,0),0)*ChapterTable!$P$14
    ),
  OFFSET(E2449,-$B2449+IF($L2449,1,0),0)*IF($B2449&gt;OFFSET($B2449,1,0),ChapterTable!$R$17,1)*
    (VLOOKUP(SUBSTITUTE(SUBSTITUTE(E$1,"standard",""),"|Float","")&amp;IF(OR($L2449=TRUE,$A2449=0,MOD($A2449,ChapterTable!$R$20)&lt;&gt;0),"","보스")&amp;"인게임누적곱배수",ChapterTable!$R:$S,2,0)^C2449
    +VLOOKUP(SUBSTITUTE(SUBSTITUTE(E$1,"standard",""),"|Float","")&amp;IF(OR($L2449=TRUE,$A2449=0,MOD($A2449,ChapterTable!$R$20)&lt;&gt;0),"","보스")&amp;"인게임누적합배수",ChapterTable!$R:$S,2,0)*C2449)
  )
  )
  )
)</f>
        <v>4181593.4694934124</v>
      </c>
      <c r="F2449" s="1">
        <f ca="1">IF(AND($A2449=0,$B2449=1),
    VLOOKUP(1,ChapterTable!$1:$1048576,MATCH("최종"&amp;SUBSTITUTE(SUBSTITUTE(F$1,"standard",""),"|Float",""),ChapterTable!$1:$1,0),0)*ChapterTable!$P$17,
  IF(AND($A2449=0,$B2449=0),
    F2450,
  IF($B2449=0,
    VLOOKUP($A2449,ChapterTable!$1:$1048576,MATCH("최종"&amp;SUBSTITUTE(SUBSTITUTE(F$1,"standard",""),"|Float",""),ChapterTable!$1:$1,0),0),
  IF($B2449=1,
    IF($L2449=FALSE,
      VLOOKUP($A2449,ChapterTable!$1:$1048576,MATCH("최종"&amp;SUBSTITUTE(SUBSTITUTE(F$1,"standard",""),"|Float",""),ChapterTable!$1:$1,0),0),
      VLOOKUP($A2449-ChapterTable!$P$11,ChapterTable!$1:$1048576,MATCH("최종"&amp;SUBSTITUTE(SUBSTITUTE(F$1,"standard",""),"|Float",""),ChapterTable!$1:$1,0),0)*ChapterTable!$P$14
    ),
  OFFSET(F2449,-$B2449+IF($L2449,1,0),0)*
    (VLOOKUP(SUBSTITUTE(SUBSTITUTE(F$1,"standard",""),"|Float","")&amp;IF(OR($L2449=TRUE,$A2449=0,MOD($A2449,ChapterTable!$R$20)&lt;&gt;0),"","보스")&amp;"인게임누적곱배수",ChapterTable!$R:$S,2,0)^D2449
    +VLOOKUP(SUBSTITUTE(SUBSTITUTE(F$1,"standard",""),"|Float","")&amp;IF(OR($L2449=TRUE,$A2449=0,MOD($A2449,ChapterTable!$R$20)&lt;&gt;0),"","보스")&amp;"인게임누적합배수",ChapterTable!$R:$S,2,0)*D2449)
  )
  )
  )
)</f>
        <v>1451942.1769074351</v>
      </c>
      <c r="G2449" t="s">
        <v>715</v>
      </c>
      <c r="J2449" t="str">
        <f>IF(ISBLANK(I2449),"",
IFERROR(VLOOKUP(I2449,[1]StringTable!$1:$1048576,MATCH("kor|String",[1]StringTable!$1:$1,0),0),
"스트링없음"))</f>
        <v/>
      </c>
      <c r="L2449" t="b">
        <v>1</v>
      </c>
      <c r="N2449" t="str">
        <f>IF(ISBLANK(M2449),"",IF(ISERROR(VLOOKUP(M2449,MapTable!$A:$A,1,0)),"맵없음",""))</f>
        <v/>
      </c>
      <c r="O2449">
        <f t="shared" si="278"/>
        <v>1</v>
      </c>
      <c r="Q2449">
        <f t="shared" si="279"/>
        <v>1</v>
      </c>
      <c r="R2449" t="b">
        <f t="shared" ca="1" si="280"/>
        <v>1</v>
      </c>
      <c r="T2449" t="b">
        <f t="shared" ca="1" si="281"/>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284"/>
        <v>1</v>
      </c>
      <c r="AJ2449">
        <f t="shared" si="282"/>
        <v>1</v>
      </c>
      <c r="AK2449">
        <f t="shared" si="283"/>
        <v>1</v>
      </c>
      <c r="AL2449">
        <f t="shared" si="277"/>
        <v>12</v>
      </c>
    </row>
    <row r="2450" spans="1:38" hidden="1" x14ac:dyDescent="0.3">
      <c r="A2450">
        <v>27</v>
      </c>
      <c r="B2450">
        <v>9</v>
      </c>
      <c r="C2450">
        <f>IF(OR($L2450=TRUE,$A2450=0,MOD($A2450,ChapterTable!$R$20)&lt;&gt;0),
MAX(0,INT(($B2450+ChapterTable!$P$26+VLOOKUP(SUBSTITUTE(C$1,"성장단계","")&amp;"단계오프셋",ChapterTable!$R:$S,2,0))/ChapterTable!$P$23)),
MAX(0,INT(($B2450+ChapterTable!$R$26+VLOOKUP(SUBSTITUTE(C$1,"성장단계","")&amp;"보스단계오프셋",ChapterTable!$R:$S,2,0))/ChapterTable!$R$23)))</f>
        <v>1</v>
      </c>
      <c r="D2450">
        <f>IF(OR($L2450=TRUE,$A2450=0,MOD($A2450,ChapterTable!$R$20)&lt;&gt;0),
MAX(0,INT(($B2450+ChapterTable!$P$26+VLOOKUP(SUBSTITUTE(D$1,"성장단계","")&amp;"단계오프셋",ChapterTable!$R:$S,2,0))/ChapterTable!$P$23)),
MAX(0,INT(($B2450+ChapterTable!$R$26+VLOOKUP(SUBSTITUTE(D$1,"성장단계","")&amp;"보스단계오프셋",ChapterTable!$R:$S,2,0))/ChapterTable!$R$23)))</f>
        <v>0</v>
      </c>
      <c r="E2450" s="1">
        <f ca="1">IF(AND($A2450=0,$B2450=1),
    VLOOKUP(1,ChapterTable!$1:$1048576,MATCH("최종"&amp;SUBSTITUTE(SUBSTITUTE(E$1,"standard",""),"|Float",""),ChapterTable!$1:$1,0),0)*ChapterTable!$P$17,
  IF(AND($A2450=0,$B2450=0),
    E2451,
  IF($B2450=0,
    VLOOKUP($A2450,ChapterTable!$1:$1048576,MATCH("최종"&amp;SUBSTITUTE(SUBSTITUTE(E$1,"standard",""),"|Float",""),ChapterTable!$1:$1,0),0),
  IF($B2450=1,
    IF($L2450=FALSE,
      VLOOKUP($A2450,ChapterTable!$1:$1048576,MATCH("최종"&amp;SUBSTITUTE(SUBSTITUTE(E$1,"standard",""),"|Float",""),ChapterTable!$1:$1,0),0),
      VLOOKUP($A2450-ChapterTable!$P$11,ChapterTable!$1:$1048576,MATCH("최종"&amp;SUBSTITUTE(SUBSTITUTE(E$1,"standard",""),"|Float",""),ChapterTable!$1:$1,0),0)*ChapterTable!$P$14
    ),
  OFFSET(E2450,-$B2450+IF($L2450,1,0),0)*IF($B2450&gt;OFFSET($B2450,1,0),ChapterTable!$R$17,1)*
    (VLOOKUP(SUBSTITUTE(SUBSTITUTE(E$1,"standard",""),"|Float","")&amp;IF(OR($L2450=TRUE,$A2450=0,MOD($A2450,ChapterTable!$R$20)&lt;&gt;0),"","보스")&amp;"인게임누적곱배수",ChapterTable!$R:$S,2,0)^C2450
    +VLOOKUP(SUBSTITUTE(SUBSTITUTE(E$1,"standard",""),"|Float","")&amp;IF(OR($L2450=TRUE,$A2450=0,MOD($A2450,ChapterTable!$R$20)&lt;&gt;0),"","보스")&amp;"인게임누적합배수",ChapterTable!$R:$S,2,0)*C2450)
  )
  )
  )
)</f>
        <v>4181593.4694934124</v>
      </c>
      <c r="F2450" s="1">
        <f ca="1">IF(AND($A2450=0,$B2450=1),
    VLOOKUP(1,ChapterTable!$1:$1048576,MATCH("최종"&amp;SUBSTITUTE(SUBSTITUTE(F$1,"standard",""),"|Float",""),ChapterTable!$1:$1,0),0)*ChapterTable!$P$17,
  IF(AND($A2450=0,$B2450=0),
    F2451,
  IF($B2450=0,
    VLOOKUP($A2450,ChapterTable!$1:$1048576,MATCH("최종"&amp;SUBSTITUTE(SUBSTITUTE(F$1,"standard",""),"|Float",""),ChapterTable!$1:$1,0),0),
  IF($B2450=1,
    IF($L2450=FALSE,
      VLOOKUP($A2450,ChapterTable!$1:$1048576,MATCH("최종"&amp;SUBSTITUTE(SUBSTITUTE(F$1,"standard",""),"|Float",""),ChapterTable!$1:$1,0),0),
      VLOOKUP($A2450-ChapterTable!$P$11,ChapterTable!$1:$1048576,MATCH("최종"&amp;SUBSTITUTE(SUBSTITUTE(F$1,"standard",""),"|Float",""),ChapterTable!$1:$1,0),0)*ChapterTable!$P$14
    ),
  OFFSET(F2450,-$B2450+IF($L2450,1,0),0)*
    (VLOOKUP(SUBSTITUTE(SUBSTITUTE(F$1,"standard",""),"|Float","")&amp;IF(OR($L2450=TRUE,$A2450=0,MOD($A2450,ChapterTable!$R$20)&lt;&gt;0),"","보스")&amp;"인게임누적곱배수",ChapterTable!$R:$S,2,0)^D2450
    +VLOOKUP(SUBSTITUTE(SUBSTITUTE(F$1,"standard",""),"|Float","")&amp;IF(OR($L2450=TRUE,$A2450=0,MOD($A2450,ChapterTable!$R$20)&lt;&gt;0),"","보스")&amp;"인게임누적합배수",ChapterTable!$R:$S,2,0)*D2450)
  )
  )
  )
)</f>
        <v>1451942.1769074351</v>
      </c>
      <c r="G2450" t="s">
        <v>715</v>
      </c>
      <c r="J2450" t="str">
        <f>IF(ISBLANK(I2450),"",
IFERROR(VLOOKUP(I2450,[1]StringTable!$1:$1048576,MATCH("kor|String",[1]StringTable!$1:$1,0),0),
"스트링없음"))</f>
        <v/>
      </c>
      <c r="L2450" t="b">
        <v>1</v>
      </c>
      <c r="N2450" t="str">
        <f>IF(ISBLANK(M2450),"",IF(ISERROR(VLOOKUP(M2450,MapTable!$A:$A,1,0)),"맵없음",""))</f>
        <v/>
      </c>
      <c r="O2450">
        <f t="shared" si="278"/>
        <v>91</v>
      </c>
      <c r="Q2450">
        <f t="shared" si="279"/>
        <v>91</v>
      </c>
      <c r="R2450" t="b">
        <f t="shared" ca="1" si="280"/>
        <v>1</v>
      </c>
      <c r="T2450" t="b">
        <f t="shared" ca="1" si="281"/>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284"/>
        <v>1</v>
      </c>
      <c r="AJ2450">
        <f t="shared" si="282"/>
        <v>1</v>
      </c>
      <c r="AK2450">
        <f t="shared" si="283"/>
        <v>1</v>
      </c>
      <c r="AL2450">
        <f t="shared" si="277"/>
        <v>12</v>
      </c>
    </row>
    <row r="2451" spans="1:38" hidden="1" x14ac:dyDescent="0.3">
      <c r="A2451">
        <v>27</v>
      </c>
      <c r="B2451">
        <v>10</v>
      </c>
      <c r="C2451">
        <f>IF(OR($L2451=TRUE,$A2451=0,MOD($A2451,ChapterTable!$R$20)&lt;&gt;0),
MAX(0,INT(($B2451+ChapterTable!$P$26+VLOOKUP(SUBSTITUTE(C$1,"성장단계","")&amp;"단계오프셋",ChapterTable!$R:$S,2,0))/ChapterTable!$P$23)),
MAX(0,INT(($B2451+ChapterTable!$R$26+VLOOKUP(SUBSTITUTE(C$1,"성장단계","")&amp;"보스단계오프셋",ChapterTable!$R:$S,2,0))/ChapterTable!$R$23)))</f>
        <v>1</v>
      </c>
      <c r="D2451">
        <f>IF(OR($L2451=TRUE,$A2451=0,MOD($A2451,ChapterTable!$R$20)&lt;&gt;0),
MAX(0,INT(($B2451+ChapterTable!$P$26+VLOOKUP(SUBSTITUTE(D$1,"성장단계","")&amp;"단계오프셋",ChapterTable!$R:$S,2,0))/ChapterTable!$P$23)),
MAX(0,INT(($B2451+ChapterTable!$R$26+VLOOKUP(SUBSTITUTE(D$1,"성장단계","")&amp;"보스단계오프셋",ChapterTable!$R:$S,2,0))/ChapterTable!$R$23)))</f>
        <v>0</v>
      </c>
      <c r="E2451" s="1">
        <f ca="1">IF(AND($A2451=0,$B2451=1),
    VLOOKUP(1,ChapterTable!$1:$1048576,MATCH("최종"&amp;SUBSTITUTE(SUBSTITUTE(E$1,"standard",""),"|Float",""),ChapterTable!$1:$1,0),0)*ChapterTable!$P$17,
  IF(AND($A2451=0,$B2451=0),
    E2452,
  IF($B2451=0,
    VLOOKUP($A2451,ChapterTable!$1:$1048576,MATCH("최종"&amp;SUBSTITUTE(SUBSTITUTE(E$1,"standard",""),"|Float",""),ChapterTable!$1:$1,0),0),
  IF($B2451=1,
    IF($L2451=FALSE,
      VLOOKUP($A2451,ChapterTable!$1:$1048576,MATCH("최종"&amp;SUBSTITUTE(SUBSTITUTE(E$1,"standard",""),"|Float",""),ChapterTable!$1:$1,0),0),
      VLOOKUP($A2451-ChapterTable!$P$11,ChapterTable!$1:$1048576,MATCH("최종"&amp;SUBSTITUTE(SUBSTITUTE(E$1,"standard",""),"|Float",""),ChapterTable!$1:$1,0),0)*ChapterTable!$P$14
    ),
  OFFSET(E2451,-$B2451+IF($L2451,1,0),0)*IF($B2451&gt;OFFSET($B2451,1,0),ChapterTable!$R$17,1)*
    (VLOOKUP(SUBSTITUTE(SUBSTITUTE(E$1,"standard",""),"|Float","")&amp;IF(OR($L2451=TRUE,$A2451=0,MOD($A2451,ChapterTable!$R$20)&lt;&gt;0),"","보스")&amp;"인게임누적곱배수",ChapterTable!$R:$S,2,0)^C2451
    +VLOOKUP(SUBSTITUTE(SUBSTITUTE(E$1,"standard",""),"|Float","")&amp;IF(OR($L2451=TRUE,$A2451=0,MOD($A2451,ChapterTable!$R$20)&lt;&gt;0),"","보스")&amp;"인게임누적합배수",ChapterTable!$R:$S,2,0)*C2451)
  )
  )
  )
)</f>
        <v>4181593.4694934124</v>
      </c>
      <c r="F2451" s="1">
        <f ca="1">IF(AND($A2451=0,$B2451=1),
    VLOOKUP(1,ChapterTable!$1:$1048576,MATCH("최종"&amp;SUBSTITUTE(SUBSTITUTE(F$1,"standard",""),"|Float",""),ChapterTable!$1:$1,0),0)*ChapterTable!$P$17,
  IF(AND($A2451=0,$B2451=0),
    F2452,
  IF($B2451=0,
    VLOOKUP($A2451,ChapterTable!$1:$1048576,MATCH("최종"&amp;SUBSTITUTE(SUBSTITUTE(F$1,"standard",""),"|Float",""),ChapterTable!$1:$1,0),0),
  IF($B2451=1,
    IF($L2451=FALSE,
      VLOOKUP($A2451,ChapterTable!$1:$1048576,MATCH("최종"&amp;SUBSTITUTE(SUBSTITUTE(F$1,"standard",""),"|Float",""),ChapterTable!$1:$1,0),0),
      VLOOKUP($A2451-ChapterTable!$P$11,ChapterTable!$1:$1048576,MATCH("최종"&amp;SUBSTITUTE(SUBSTITUTE(F$1,"standard",""),"|Float",""),ChapterTable!$1:$1,0),0)*ChapterTable!$P$14
    ),
  OFFSET(F2451,-$B2451+IF($L2451,1,0),0)*
    (VLOOKUP(SUBSTITUTE(SUBSTITUTE(F$1,"standard",""),"|Float","")&amp;IF(OR($L2451=TRUE,$A2451=0,MOD($A2451,ChapterTable!$R$20)&lt;&gt;0),"","보스")&amp;"인게임누적곱배수",ChapterTable!$R:$S,2,0)^D2451
    +VLOOKUP(SUBSTITUTE(SUBSTITUTE(F$1,"standard",""),"|Float","")&amp;IF(OR($L2451=TRUE,$A2451=0,MOD($A2451,ChapterTable!$R$20)&lt;&gt;0),"","보스")&amp;"인게임누적합배수",ChapterTable!$R:$S,2,0)*D2451)
  )
  )
  )
)</f>
        <v>1451942.1769074351</v>
      </c>
      <c r="G2451" t="s">
        <v>715</v>
      </c>
      <c r="J2451" t="str">
        <f>IF(ISBLANK(I2451),"",
IFERROR(VLOOKUP(I2451,[1]StringTable!$1:$1048576,MATCH("kor|String",[1]StringTable!$1:$1,0),0),
"스트링없음"))</f>
        <v/>
      </c>
      <c r="L2451" t="b">
        <v>1</v>
      </c>
      <c r="N2451" t="str">
        <f>IF(ISBLANK(M2451),"",IF(ISERROR(VLOOKUP(M2451,MapTable!$A:$A,1,0)),"맵없음",""))</f>
        <v/>
      </c>
      <c r="O2451">
        <f t="shared" si="278"/>
        <v>21</v>
      </c>
      <c r="Q2451">
        <f t="shared" si="279"/>
        <v>21</v>
      </c>
      <c r="R2451" t="b">
        <f t="shared" ca="1" si="280"/>
        <v>1</v>
      </c>
      <c r="T2451" t="b">
        <f t="shared" ca="1" si="281"/>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284"/>
        <v>1</v>
      </c>
      <c r="AJ2451">
        <f t="shared" si="282"/>
        <v>1</v>
      </c>
      <c r="AK2451">
        <f t="shared" si="283"/>
        <v>1</v>
      </c>
      <c r="AL2451">
        <f t="shared" si="277"/>
        <v>12</v>
      </c>
    </row>
    <row r="2452" spans="1:38" hidden="1" x14ac:dyDescent="0.3">
      <c r="A2452">
        <v>27</v>
      </c>
      <c r="B2452">
        <v>11</v>
      </c>
      <c r="C2452">
        <f>IF(OR($L2452=TRUE,$A2452=0,MOD($A2452,ChapterTable!$R$20)&lt;&gt;0),
MAX(0,INT(($B2452+ChapterTable!$P$26+VLOOKUP(SUBSTITUTE(C$1,"성장단계","")&amp;"단계오프셋",ChapterTable!$R:$S,2,0))/ChapterTable!$P$23)),
MAX(0,INT(($B2452+ChapterTable!$R$26+VLOOKUP(SUBSTITUTE(C$1,"성장단계","")&amp;"보스단계오프셋",ChapterTable!$R:$S,2,0))/ChapterTable!$R$23)))</f>
        <v>1</v>
      </c>
      <c r="D2452">
        <f>IF(OR($L2452=TRUE,$A2452=0,MOD($A2452,ChapterTable!$R$20)&lt;&gt;0),
MAX(0,INT(($B2452+ChapterTable!$P$26+VLOOKUP(SUBSTITUTE(D$1,"성장단계","")&amp;"단계오프셋",ChapterTable!$R:$S,2,0))/ChapterTable!$P$23)),
MAX(0,INT(($B2452+ChapterTable!$R$26+VLOOKUP(SUBSTITUTE(D$1,"성장단계","")&amp;"보스단계오프셋",ChapterTable!$R:$S,2,0))/ChapterTable!$R$23)))</f>
        <v>1</v>
      </c>
      <c r="E2452" s="1">
        <f ca="1">IF(AND($A2452=0,$B2452=1),
    VLOOKUP(1,ChapterTable!$1:$1048576,MATCH("최종"&amp;SUBSTITUTE(SUBSTITUTE(E$1,"standard",""),"|Float",""),ChapterTable!$1:$1,0),0)*ChapterTable!$P$17,
  IF(AND($A2452=0,$B2452=0),
    E2453,
  IF($B2452=0,
    VLOOKUP($A2452,ChapterTable!$1:$1048576,MATCH("최종"&amp;SUBSTITUTE(SUBSTITUTE(E$1,"standard",""),"|Float",""),ChapterTable!$1:$1,0),0),
  IF($B2452=1,
    IF($L2452=FALSE,
      VLOOKUP($A2452,ChapterTable!$1:$1048576,MATCH("최종"&amp;SUBSTITUTE(SUBSTITUTE(E$1,"standard",""),"|Float",""),ChapterTable!$1:$1,0),0),
      VLOOKUP($A2452-ChapterTable!$P$11,ChapterTable!$1:$1048576,MATCH("최종"&amp;SUBSTITUTE(SUBSTITUTE(E$1,"standard",""),"|Float",""),ChapterTable!$1:$1,0),0)*ChapterTable!$P$14
    ),
  OFFSET(E2452,-$B2452+IF($L2452,1,0),0)*IF($B2452&gt;OFFSET($B2452,1,0),ChapterTable!$R$17,1)*
    (VLOOKUP(SUBSTITUTE(SUBSTITUTE(E$1,"standard",""),"|Float","")&amp;IF(OR($L2452=TRUE,$A2452=0,MOD($A2452,ChapterTable!$R$20)&lt;&gt;0),"","보스")&amp;"인게임누적곱배수",ChapterTable!$R:$S,2,0)^C2452
    +VLOOKUP(SUBSTITUTE(SUBSTITUTE(E$1,"standard",""),"|Float","")&amp;IF(OR($L2452=TRUE,$A2452=0,MOD($A2452,ChapterTable!$R$20)&lt;&gt;0),"","보스")&amp;"인게임누적합배수",ChapterTable!$R:$S,2,0)*C2452)
  )
  )
  )
)</f>
        <v>4181593.4694934124</v>
      </c>
      <c r="F2452" s="1">
        <f ca="1">IF(AND($A2452=0,$B2452=1),
    VLOOKUP(1,ChapterTable!$1:$1048576,MATCH("최종"&amp;SUBSTITUTE(SUBSTITUTE(F$1,"standard",""),"|Float",""),ChapterTable!$1:$1,0),0)*ChapterTable!$P$17,
  IF(AND($A2452=0,$B2452=0),
    F2453,
  IF($B2452=0,
    VLOOKUP($A2452,ChapterTable!$1:$1048576,MATCH("최종"&amp;SUBSTITUTE(SUBSTITUTE(F$1,"standard",""),"|Float",""),ChapterTable!$1:$1,0),0),
  IF($B2452=1,
    IF($L2452=FALSE,
      VLOOKUP($A2452,ChapterTable!$1:$1048576,MATCH("최종"&amp;SUBSTITUTE(SUBSTITUTE(F$1,"standard",""),"|Float",""),ChapterTable!$1:$1,0),0),
      VLOOKUP($A2452-ChapterTable!$P$11,ChapterTable!$1:$1048576,MATCH("최종"&amp;SUBSTITUTE(SUBSTITUTE(F$1,"standard",""),"|Float",""),ChapterTable!$1:$1,0),0)*ChapterTable!$P$14
    ),
  OFFSET(F2452,-$B2452+IF($L2452,1,0),0)*
    (VLOOKUP(SUBSTITUTE(SUBSTITUTE(F$1,"standard",""),"|Float","")&amp;IF(OR($L2452=TRUE,$A2452=0,MOD($A2452,ChapterTable!$R$20)&lt;&gt;0),"","보스")&amp;"인게임누적곱배수",ChapterTable!$R:$S,2,0)^D2452
    +VLOOKUP(SUBSTITUTE(SUBSTITUTE(F$1,"standard",""),"|Float","")&amp;IF(OR($L2452=TRUE,$A2452=0,MOD($A2452,ChapterTable!$R$20)&lt;&gt;0),"","보스")&amp;"인게임누적합배수",ChapterTable!$R:$S,2,0)*D2452)
  )
  )
  )
)</f>
        <v>1560837.8401754927</v>
      </c>
      <c r="G2452" t="s">
        <v>715</v>
      </c>
      <c r="J2452" t="str">
        <f>IF(ISBLANK(I2452),"",
IFERROR(VLOOKUP(I2452,[1]StringTable!$1:$1048576,MATCH("kor|String",[1]StringTable!$1:$1,0),0),
"스트링없음"))</f>
        <v/>
      </c>
      <c r="L2452" t="b">
        <v>1</v>
      </c>
      <c r="N2452" t="str">
        <f>IF(ISBLANK(M2452),"",IF(ISERROR(VLOOKUP(M2452,MapTable!$A:$A,1,0)),"맵없음",""))</f>
        <v/>
      </c>
      <c r="O2452">
        <f t="shared" si="278"/>
        <v>2</v>
      </c>
      <c r="Q2452">
        <f t="shared" si="279"/>
        <v>2</v>
      </c>
      <c r="R2452" t="b">
        <f t="shared" ca="1" si="280"/>
        <v>1</v>
      </c>
      <c r="T2452" t="b">
        <f t="shared" ca="1" si="281"/>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284"/>
        <v>0.5</v>
      </c>
      <c r="AJ2452">
        <f t="shared" si="282"/>
        <v>0.54666666600000002</v>
      </c>
      <c r="AK2452">
        <f t="shared" si="283"/>
        <v>1</v>
      </c>
      <c r="AL2452">
        <f t="shared" si="277"/>
        <v>12</v>
      </c>
    </row>
    <row r="2453" spans="1:38" hidden="1" x14ac:dyDescent="0.3">
      <c r="A2453">
        <v>27</v>
      </c>
      <c r="B2453">
        <v>12</v>
      </c>
      <c r="C2453">
        <f>IF(OR($L2453=TRUE,$A2453=0,MOD($A2453,ChapterTable!$R$20)&lt;&gt;0),
MAX(0,INT(($B2453+ChapterTable!$P$26+VLOOKUP(SUBSTITUTE(C$1,"성장단계","")&amp;"단계오프셋",ChapterTable!$R:$S,2,0))/ChapterTable!$P$23)),
MAX(0,INT(($B2453+ChapterTable!$R$26+VLOOKUP(SUBSTITUTE(C$1,"성장단계","")&amp;"보스단계오프셋",ChapterTable!$R:$S,2,0))/ChapterTable!$R$23)))</f>
        <v>1</v>
      </c>
      <c r="D2453">
        <f>IF(OR($L2453=TRUE,$A2453=0,MOD($A2453,ChapterTable!$R$20)&lt;&gt;0),
MAX(0,INT(($B2453+ChapterTable!$P$26+VLOOKUP(SUBSTITUTE(D$1,"성장단계","")&amp;"단계오프셋",ChapterTable!$R:$S,2,0))/ChapterTable!$P$23)),
MAX(0,INT(($B2453+ChapterTable!$R$26+VLOOKUP(SUBSTITUTE(D$1,"성장단계","")&amp;"보스단계오프셋",ChapterTable!$R:$S,2,0))/ChapterTable!$R$23)))</f>
        <v>1</v>
      </c>
      <c r="E2453" s="1">
        <f ca="1">IF(AND($A2453=0,$B2453=1),
    VLOOKUP(1,ChapterTable!$1:$1048576,MATCH("최종"&amp;SUBSTITUTE(SUBSTITUTE(E$1,"standard",""),"|Float",""),ChapterTable!$1:$1,0),0)*ChapterTable!$P$17,
  IF(AND($A2453=0,$B2453=0),
    E2454,
  IF($B2453=0,
    VLOOKUP($A2453,ChapterTable!$1:$1048576,MATCH("최종"&amp;SUBSTITUTE(SUBSTITUTE(E$1,"standard",""),"|Float",""),ChapterTable!$1:$1,0),0),
  IF($B2453=1,
    IF($L2453=FALSE,
      VLOOKUP($A2453,ChapterTable!$1:$1048576,MATCH("최종"&amp;SUBSTITUTE(SUBSTITUTE(E$1,"standard",""),"|Float",""),ChapterTable!$1:$1,0),0),
      VLOOKUP($A2453-ChapterTable!$P$11,ChapterTable!$1:$1048576,MATCH("최종"&amp;SUBSTITUTE(SUBSTITUTE(E$1,"standard",""),"|Float",""),ChapterTable!$1:$1,0),0)*ChapterTable!$P$14
    ),
  OFFSET(E2453,-$B2453+IF($L2453,1,0),0)*IF($B2453&gt;OFFSET($B2453,1,0),ChapterTable!$R$17,1)*
    (VLOOKUP(SUBSTITUTE(SUBSTITUTE(E$1,"standard",""),"|Float","")&amp;IF(OR($L2453=TRUE,$A2453=0,MOD($A2453,ChapterTable!$R$20)&lt;&gt;0),"","보스")&amp;"인게임누적곱배수",ChapterTable!$R:$S,2,0)^C2453
    +VLOOKUP(SUBSTITUTE(SUBSTITUTE(E$1,"standard",""),"|Float","")&amp;IF(OR($L2453=TRUE,$A2453=0,MOD($A2453,ChapterTable!$R$20)&lt;&gt;0),"","보스")&amp;"인게임누적합배수",ChapterTable!$R:$S,2,0)*C2453)
  )
  )
  )
)</f>
        <v>4181593.4694934124</v>
      </c>
      <c r="F2453" s="1">
        <f ca="1">IF(AND($A2453=0,$B2453=1),
    VLOOKUP(1,ChapterTable!$1:$1048576,MATCH("최종"&amp;SUBSTITUTE(SUBSTITUTE(F$1,"standard",""),"|Float",""),ChapterTable!$1:$1,0),0)*ChapterTable!$P$17,
  IF(AND($A2453=0,$B2453=0),
    F2454,
  IF($B2453=0,
    VLOOKUP($A2453,ChapterTable!$1:$1048576,MATCH("최종"&amp;SUBSTITUTE(SUBSTITUTE(F$1,"standard",""),"|Float",""),ChapterTable!$1:$1,0),0),
  IF($B2453=1,
    IF($L2453=FALSE,
      VLOOKUP($A2453,ChapterTable!$1:$1048576,MATCH("최종"&amp;SUBSTITUTE(SUBSTITUTE(F$1,"standard",""),"|Float",""),ChapterTable!$1:$1,0),0),
      VLOOKUP($A2453-ChapterTable!$P$11,ChapterTable!$1:$1048576,MATCH("최종"&amp;SUBSTITUTE(SUBSTITUTE(F$1,"standard",""),"|Float",""),ChapterTable!$1:$1,0),0)*ChapterTable!$P$14
    ),
  OFFSET(F2453,-$B2453+IF($L2453,1,0),0)*
    (VLOOKUP(SUBSTITUTE(SUBSTITUTE(F$1,"standard",""),"|Float","")&amp;IF(OR($L2453=TRUE,$A2453=0,MOD($A2453,ChapterTable!$R$20)&lt;&gt;0),"","보스")&amp;"인게임누적곱배수",ChapterTable!$R:$S,2,0)^D2453
    +VLOOKUP(SUBSTITUTE(SUBSTITUTE(F$1,"standard",""),"|Float","")&amp;IF(OR($L2453=TRUE,$A2453=0,MOD($A2453,ChapterTable!$R$20)&lt;&gt;0),"","보스")&amp;"인게임누적합배수",ChapterTable!$R:$S,2,0)*D2453)
  )
  )
  )
)</f>
        <v>1560837.8401754927</v>
      </c>
      <c r="G2453" t="s">
        <v>715</v>
      </c>
      <c r="J2453" t="str">
        <f>IF(ISBLANK(I2453),"",
IFERROR(VLOOKUP(I2453,[1]StringTable!$1:$1048576,MATCH("kor|String",[1]StringTable!$1:$1,0),0),
"스트링없음"))</f>
        <v/>
      </c>
      <c r="L2453" t="b">
        <v>1</v>
      </c>
      <c r="N2453" t="str">
        <f>IF(ISBLANK(M2453),"",IF(ISERROR(VLOOKUP(M2453,MapTable!$A:$A,1,0)),"맵없음",""))</f>
        <v/>
      </c>
      <c r="O2453">
        <f t="shared" si="278"/>
        <v>2</v>
      </c>
      <c r="Q2453">
        <f t="shared" si="279"/>
        <v>2</v>
      </c>
      <c r="R2453" t="b">
        <f t="shared" ca="1" si="280"/>
        <v>1</v>
      </c>
      <c r="T2453" t="b">
        <f t="shared" ca="1" si="281"/>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284"/>
        <v>0.5</v>
      </c>
      <c r="AJ2453">
        <f t="shared" si="282"/>
        <v>0.54666666600000002</v>
      </c>
      <c r="AK2453">
        <f t="shared" si="283"/>
        <v>1</v>
      </c>
      <c r="AL2453">
        <f t="shared" si="277"/>
        <v>12</v>
      </c>
    </row>
    <row r="2454" spans="1:38" hidden="1" x14ac:dyDescent="0.3">
      <c r="A2454">
        <v>27</v>
      </c>
      <c r="B2454">
        <v>13</v>
      </c>
      <c r="C2454">
        <f>IF(OR($L2454=TRUE,$A2454=0,MOD($A2454,ChapterTable!$R$20)&lt;&gt;0),
MAX(0,INT(($B2454+ChapterTable!$P$26+VLOOKUP(SUBSTITUTE(C$1,"성장단계","")&amp;"단계오프셋",ChapterTable!$R:$S,2,0))/ChapterTable!$P$23)),
MAX(0,INT(($B2454+ChapterTable!$R$26+VLOOKUP(SUBSTITUTE(C$1,"성장단계","")&amp;"보스단계오프셋",ChapterTable!$R:$S,2,0))/ChapterTable!$R$23)))</f>
        <v>1</v>
      </c>
      <c r="D2454">
        <f>IF(OR($L2454=TRUE,$A2454=0,MOD($A2454,ChapterTable!$R$20)&lt;&gt;0),
MAX(0,INT(($B2454+ChapterTable!$P$26+VLOOKUP(SUBSTITUTE(D$1,"성장단계","")&amp;"단계오프셋",ChapterTable!$R:$S,2,0))/ChapterTable!$P$23)),
MAX(0,INT(($B2454+ChapterTable!$R$26+VLOOKUP(SUBSTITUTE(D$1,"성장단계","")&amp;"보스단계오프셋",ChapterTable!$R:$S,2,0))/ChapterTable!$R$23)))</f>
        <v>1</v>
      </c>
      <c r="E2454" s="1">
        <f ca="1">IF(AND($A2454=0,$B2454=1),
    VLOOKUP(1,ChapterTable!$1:$1048576,MATCH("최종"&amp;SUBSTITUTE(SUBSTITUTE(E$1,"standard",""),"|Float",""),ChapterTable!$1:$1,0),0)*ChapterTable!$P$17,
  IF(AND($A2454=0,$B2454=0),
    E2455,
  IF($B2454=0,
    VLOOKUP($A2454,ChapterTable!$1:$1048576,MATCH("최종"&amp;SUBSTITUTE(SUBSTITUTE(E$1,"standard",""),"|Float",""),ChapterTable!$1:$1,0),0),
  IF($B2454=1,
    IF($L2454=FALSE,
      VLOOKUP($A2454,ChapterTable!$1:$1048576,MATCH("최종"&amp;SUBSTITUTE(SUBSTITUTE(E$1,"standard",""),"|Float",""),ChapterTable!$1:$1,0),0),
      VLOOKUP($A2454-ChapterTable!$P$11,ChapterTable!$1:$1048576,MATCH("최종"&amp;SUBSTITUTE(SUBSTITUTE(E$1,"standard",""),"|Float",""),ChapterTable!$1:$1,0),0)*ChapterTable!$P$14
    ),
  OFFSET(E2454,-$B2454+IF($L2454,1,0),0)*IF($B2454&gt;OFFSET($B2454,1,0),ChapterTable!$R$17,1)*
    (VLOOKUP(SUBSTITUTE(SUBSTITUTE(E$1,"standard",""),"|Float","")&amp;IF(OR($L2454=TRUE,$A2454=0,MOD($A2454,ChapterTable!$R$20)&lt;&gt;0),"","보스")&amp;"인게임누적곱배수",ChapterTable!$R:$S,2,0)^C2454
    +VLOOKUP(SUBSTITUTE(SUBSTITUTE(E$1,"standard",""),"|Float","")&amp;IF(OR($L2454=TRUE,$A2454=0,MOD($A2454,ChapterTable!$R$20)&lt;&gt;0),"","보스")&amp;"인게임누적합배수",ChapterTable!$R:$S,2,0)*C2454)
  )
  )
  )
)</f>
        <v>4181593.4694934124</v>
      </c>
      <c r="F2454" s="1">
        <f ca="1">IF(AND($A2454=0,$B2454=1),
    VLOOKUP(1,ChapterTable!$1:$1048576,MATCH("최종"&amp;SUBSTITUTE(SUBSTITUTE(F$1,"standard",""),"|Float",""),ChapterTable!$1:$1,0),0)*ChapterTable!$P$17,
  IF(AND($A2454=0,$B2454=0),
    F2455,
  IF($B2454=0,
    VLOOKUP($A2454,ChapterTable!$1:$1048576,MATCH("최종"&amp;SUBSTITUTE(SUBSTITUTE(F$1,"standard",""),"|Float",""),ChapterTable!$1:$1,0),0),
  IF($B2454=1,
    IF($L2454=FALSE,
      VLOOKUP($A2454,ChapterTable!$1:$1048576,MATCH("최종"&amp;SUBSTITUTE(SUBSTITUTE(F$1,"standard",""),"|Float",""),ChapterTable!$1:$1,0),0),
      VLOOKUP($A2454-ChapterTable!$P$11,ChapterTable!$1:$1048576,MATCH("최종"&amp;SUBSTITUTE(SUBSTITUTE(F$1,"standard",""),"|Float",""),ChapterTable!$1:$1,0),0)*ChapterTable!$P$14
    ),
  OFFSET(F2454,-$B2454+IF($L2454,1,0),0)*
    (VLOOKUP(SUBSTITUTE(SUBSTITUTE(F$1,"standard",""),"|Float","")&amp;IF(OR($L2454=TRUE,$A2454=0,MOD($A2454,ChapterTable!$R$20)&lt;&gt;0),"","보스")&amp;"인게임누적곱배수",ChapterTable!$R:$S,2,0)^D2454
    +VLOOKUP(SUBSTITUTE(SUBSTITUTE(F$1,"standard",""),"|Float","")&amp;IF(OR($L2454=TRUE,$A2454=0,MOD($A2454,ChapterTable!$R$20)&lt;&gt;0),"","보스")&amp;"인게임누적합배수",ChapterTable!$R:$S,2,0)*D2454)
  )
  )
  )
)</f>
        <v>1560837.8401754927</v>
      </c>
      <c r="G2454" t="s">
        <v>715</v>
      </c>
      <c r="J2454" t="str">
        <f>IF(ISBLANK(I2454),"",
IFERROR(VLOOKUP(I2454,[1]StringTable!$1:$1048576,MATCH("kor|String",[1]StringTable!$1:$1,0),0),
"스트링없음"))</f>
        <v/>
      </c>
      <c r="L2454" t="b">
        <v>1</v>
      </c>
      <c r="N2454" t="str">
        <f>IF(ISBLANK(M2454),"",IF(ISERROR(VLOOKUP(M2454,MapTable!$A:$A,1,0)),"맵없음",""))</f>
        <v/>
      </c>
      <c r="O2454">
        <f t="shared" si="278"/>
        <v>2</v>
      </c>
      <c r="Q2454">
        <f t="shared" si="279"/>
        <v>2</v>
      </c>
      <c r="R2454" t="b">
        <f t="shared" ca="1" si="280"/>
        <v>1</v>
      </c>
      <c r="T2454" t="b">
        <f t="shared" ca="1" si="281"/>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284"/>
        <v>0.5</v>
      </c>
      <c r="AJ2454">
        <f t="shared" si="282"/>
        <v>0.54666666600000002</v>
      </c>
      <c r="AK2454">
        <f t="shared" si="283"/>
        <v>1</v>
      </c>
      <c r="AL2454">
        <f t="shared" si="277"/>
        <v>12</v>
      </c>
    </row>
    <row r="2455" spans="1:38" hidden="1" x14ac:dyDescent="0.3">
      <c r="A2455">
        <v>27</v>
      </c>
      <c r="B2455">
        <v>14</v>
      </c>
      <c r="C2455">
        <f>IF(OR($L2455=TRUE,$A2455=0,MOD($A2455,ChapterTable!$R$20)&lt;&gt;0),
MAX(0,INT(($B2455+ChapterTable!$P$26+VLOOKUP(SUBSTITUTE(C$1,"성장단계","")&amp;"단계오프셋",ChapterTable!$R:$S,2,0))/ChapterTable!$P$23)),
MAX(0,INT(($B2455+ChapterTable!$R$26+VLOOKUP(SUBSTITUTE(C$1,"성장단계","")&amp;"보스단계오프셋",ChapterTable!$R:$S,2,0))/ChapterTable!$R$23)))</f>
        <v>1</v>
      </c>
      <c r="D2455">
        <f>IF(OR($L2455=TRUE,$A2455=0,MOD($A2455,ChapterTable!$R$20)&lt;&gt;0),
MAX(0,INT(($B2455+ChapterTable!$P$26+VLOOKUP(SUBSTITUTE(D$1,"성장단계","")&amp;"단계오프셋",ChapterTable!$R:$S,2,0))/ChapterTable!$P$23)),
MAX(0,INT(($B2455+ChapterTable!$R$26+VLOOKUP(SUBSTITUTE(D$1,"성장단계","")&amp;"보스단계오프셋",ChapterTable!$R:$S,2,0))/ChapterTable!$R$23)))</f>
        <v>1</v>
      </c>
      <c r="E2455" s="1">
        <f ca="1">IF(AND($A2455=0,$B2455=1),
    VLOOKUP(1,ChapterTable!$1:$1048576,MATCH("최종"&amp;SUBSTITUTE(SUBSTITUTE(E$1,"standard",""),"|Float",""),ChapterTable!$1:$1,0),0)*ChapterTable!$P$17,
  IF(AND($A2455=0,$B2455=0),
    E2456,
  IF($B2455=0,
    VLOOKUP($A2455,ChapterTable!$1:$1048576,MATCH("최종"&amp;SUBSTITUTE(SUBSTITUTE(E$1,"standard",""),"|Float",""),ChapterTable!$1:$1,0),0),
  IF($B2455=1,
    IF($L2455=FALSE,
      VLOOKUP($A2455,ChapterTable!$1:$1048576,MATCH("최종"&amp;SUBSTITUTE(SUBSTITUTE(E$1,"standard",""),"|Float",""),ChapterTable!$1:$1,0),0),
      VLOOKUP($A2455-ChapterTable!$P$11,ChapterTable!$1:$1048576,MATCH("최종"&amp;SUBSTITUTE(SUBSTITUTE(E$1,"standard",""),"|Float",""),ChapterTable!$1:$1,0),0)*ChapterTable!$P$14
    ),
  OFFSET(E2455,-$B2455+IF($L2455,1,0),0)*IF($B2455&gt;OFFSET($B2455,1,0),ChapterTable!$R$17,1)*
    (VLOOKUP(SUBSTITUTE(SUBSTITUTE(E$1,"standard",""),"|Float","")&amp;IF(OR($L2455=TRUE,$A2455=0,MOD($A2455,ChapterTable!$R$20)&lt;&gt;0),"","보스")&amp;"인게임누적곱배수",ChapterTable!$R:$S,2,0)^C2455
    +VLOOKUP(SUBSTITUTE(SUBSTITUTE(E$1,"standard",""),"|Float","")&amp;IF(OR($L2455=TRUE,$A2455=0,MOD($A2455,ChapterTable!$R$20)&lt;&gt;0),"","보스")&amp;"인게임누적합배수",ChapterTable!$R:$S,2,0)*C2455)
  )
  )
  )
)</f>
        <v>4181593.4694934124</v>
      </c>
      <c r="F2455" s="1">
        <f ca="1">IF(AND($A2455=0,$B2455=1),
    VLOOKUP(1,ChapterTable!$1:$1048576,MATCH("최종"&amp;SUBSTITUTE(SUBSTITUTE(F$1,"standard",""),"|Float",""),ChapterTable!$1:$1,0),0)*ChapterTable!$P$17,
  IF(AND($A2455=0,$B2455=0),
    F2456,
  IF($B2455=0,
    VLOOKUP($A2455,ChapterTable!$1:$1048576,MATCH("최종"&amp;SUBSTITUTE(SUBSTITUTE(F$1,"standard",""),"|Float",""),ChapterTable!$1:$1,0),0),
  IF($B2455=1,
    IF($L2455=FALSE,
      VLOOKUP($A2455,ChapterTable!$1:$1048576,MATCH("최종"&amp;SUBSTITUTE(SUBSTITUTE(F$1,"standard",""),"|Float",""),ChapterTable!$1:$1,0),0),
      VLOOKUP($A2455-ChapterTable!$P$11,ChapterTable!$1:$1048576,MATCH("최종"&amp;SUBSTITUTE(SUBSTITUTE(F$1,"standard",""),"|Float",""),ChapterTable!$1:$1,0),0)*ChapterTable!$P$14
    ),
  OFFSET(F2455,-$B2455+IF($L2455,1,0),0)*
    (VLOOKUP(SUBSTITUTE(SUBSTITUTE(F$1,"standard",""),"|Float","")&amp;IF(OR($L2455=TRUE,$A2455=0,MOD($A2455,ChapterTable!$R$20)&lt;&gt;0),"","보스")&amp;"인게임누적곱배수",ChapterTable!$R:$S,2,0)^D2455
    +VLOOKUP(SUBSTITUTE(SUBSTITUTE(F$1,"standard",""),"|Float","")&amp;IF(OR($L2455=TRUE,$A2455=0,MOD($A2455,ChapterTable!$R$20)&lt;&gt;0),"","보스")&amp;"인게임누적합배수",ChapterTable!$R:$S,2,0)*D2455)
  )
  )
  )
)</f>
        <v>1560837.8401754927</v>
      </c>
      <c r="G2455" t="s">
        <v>715</v>
      </c>
      <c r="J2455" t="str">
        <f>IF(ISBLANK(I2455),"",
IFERROR(VLOOKUP(I2455,[1]StringTable!$1:$1048576,MATCH("kor|String",[1]StringTable!$1:$1,0),0),
"스트링없음"))</f>
        <v/>
      </c>
      <c r="L2455" t="b">
        <v>1</v>
      </c>
      <c r="N2455" t="str">
        <f>IF(ISBLANK(M2455),"",IF(ISERROR(VLOOKUP(M2455,MapTable!$A:$A,1,0)),"맵없음",""))</f>
        <v/>
      </c>
      <c r="O2455">
        <f t="shared" si="278"/>
        <v>2</v>
      </c>
      <c r="Q2455">
        <f t="shared" si="279"/>
        <v>2</v>
      </c>
      <c r="R2455" t="b">
        <f t="shared" ca="1" si="280"/>
        <v>1</v>
      </c>
      <c r="T2455" t="b">
        <f t="shared" ca="1" si="281"/>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284"/>
        <v>0.5</v>
      </c>
      <c r="AJ2455">
        <f t="shared" si="282"/>
        <v>0.54666666600000002</v>
      </c>
      <c r="AK2455">
        <f t="shared" si="283"/>
        <v>1</v>
      </c>
      <c r="AL2455">
        <f t="shared" si="277"/>
        <v>12</v>
      </c>
    </row>
    <row r="2456" spans="1:38" hidden="1" x14ac:dyDescent="0.3">
      <c r="A2456">
        <v>27</v>
      </c>
      <c r="B2456">
        <v>15</v>
      </c>
      <c r="C2456">
        <f>IF(OR($L2456=TRUE,$A2456=0,MOD($A2456,ChapterTable!$R$20)&lt;&gt;0),
MAX(0,INT(($B2456+ChapterTable!$P$26+VLOOKUP(SUBSTITUTE(C$1,"성장단계","")&amp;"단계오프셋",ChapterTable!$R:$S,2,0))/ChapterTable!$P$23)),
MAX(0,INT(($B2456+ChapterTable!$R$26+VLOOKUP(SUBSTITUTE(C$1,"성장단계","")&amp;"보스단계오프셋",ChapterTable!$R:$S,2,0))/ChapterTable!$R$23)))</f>
        <v>1</v>
      </c>
      <c r="D2456">
        <f>IF(OR($L2456=TRUE,$A2456=0,MOD($A2456,ChapterTable!$R$20)&lt;&gt;0),
MAX(0,INT(($B2456+ChapterTable!$P$26+VLOOKUP(SUBSTITUTE(D$1,"성장단계","")&amp;"단계오프셋",ChapterTable!$R:$S,2,0))/ChapterTable!$P$23)),
MAX(0,INT(($B2456+ChapterTable!$R$26+VLOOKUP(SUBSTITUTE(D$1,"성장단계","")&amp;"보스단계오프셋",ChapterTable!$R:$S,2,0))/ChapterTable!$R$23)))</f>
        <v>1</v>
      </c>
      <c r="E2456" s="1">
        <f ca="1">IF(AND($A2456=0,$B2456=1),
    VLOOKUP(1,ChapterTable!$1:$1048576,MATCH("최종"&amp;SUBSTITUTE(SUBSTITUTE(E$1,"standard",""),"|Float",""),ChapterTable!$1:$1,0),0)*ChapterTable!$P$17,
  IF(AND($A2456=0,$B2456=0),
    E2457,
  IF($B2456=0,
    VLOOKUP($A2456,ChapterTable!$1:$1048576,MATCH("최종"&amp;SUBSTITUTE(SUBSTITUTE(E$1,"standard",""),"|Float",""),ChapterTable!$1:$1,0),0),
  IF($B2456=1,
    IF($L2456=FALSE,
      VLOOKUP($A2456,ChapterTable!$1:$1048576,MATCH("최종"&amp;SUBSTITUTE(SUBSTITUTE(E$1,"standard",""),"|Float",""),ChapterTable!$1:$1,0),0),
      VLOOKUP($A2456-ChapterTable!$P$11,ChapterTable!$1:$1048576,MATCH("최종"&amp;SUBSTITUTE(SUBSTITUTE(E$1,"standard",""),"|Float",""),ChapterTable!$1:$1,0),0)*ChapterTable!$P$14
    ),
  OFFSET(E2456,-$B2456+IF($L2456,1,0),0)*IF($B2456&gt;OFFSET($B2456,1,0),ChapterTable!$R$17,1)*
    (VLOOKUP(SUBSTITUTE(SUBSTITUTE(E$1,"standard",""),"|Float","")&amp;IF(OR($L2456=TRUE,$A2456=0,MOD($A2456,ChapterTable!$R$20)&lt;&gt;0),"","보스")&amp;"인게임누적곱배수",ChapterTable!$R:$S,2,0)^C2456
    +VLOOKUP(SUBSTITUTE(SUBSTITUTE(E$1,"standard",""),"|Float","")&amp;IF(OR($L2456=TRUE,$A2456=0,MOD($A2456,ChapterTable!$R$20)&lt;&gt;0),"","보스")&amp;"인게임누적합배수",ChapterTable!$R:$S,2,0)*C2456)
  )
  )
  )
)</f>
        <v>4181593.4694934124</v>
      </c>
      <c r="F2456" s="1">
        <f ca="1">IF(AND($A2456=0,$B2456=1),
    VLOOKUP(1,ChapterTable!$1:$1048576,MATCH("최종"&amp;SUBSTITUTE(SUBSTITUTE(F$1,"standard",""),"|Float",""),ChapterTable!$1:$1,0),0)*ChapterTable!$P$17,
  IF(AND($A2456=0,$B2456=0),
    F2457,
  IF($B2456=0,
    VLOOKUP($A2456,ChapterTable!$1:$1048576,MATCH("최종"&amp;SUBSTITUTE(SUBSTITUTE(F$1,"standard",""),"|Float",""),ChapterTable!$1:$1,0),0),
  IF($B2456=1,
    IF($L2456=FALSE,
      VLOOKUP($A2456,ChapterTable!$1:$1048576,MATCH("최종"&amp;SUBSTITUTE(SUBSTITUTE(F$1,"standard",""),"|Float",""),ChapterTable!$1:$1,0),0),
      VLOOKUP($A2456-ChapterTable!$P$11,ChapterTable!$1:$1048576,MATCH("최종"&amp;SUBSTITUTE(SUBSTITUTE(F$1,"standard",""),"|Float",""),ChapterTable!$1:$1,0),0)*ChapterTable!$P$14
    ),
  OFFSET(F2456,-$B2456+IF($L2456,1,0),0)*
    (VLOOKUP(SUBSTITUTE(SUBSTITUTE(F$1,"standard",""),"|Float","")&amp;IF(OR($L2456=TRUE,$A2456=0,MOD($A2456,ChapterTable!$R$20)&lt;&gt;0),"","보스")&amp;"인게임누적곱배수",ChapterTable!$R:$S,2,0)^D2456
    +VLOOKUP(SUBSTITUTE(SUBSTITUTE(F$1,"standard",""),"|Float","")&amp;IF(OR($L2456=TRUE,$A2456=0,MOD($A2456,ChapterTable!$R$20)&lt;&gt;0),"","보스")&amp;"인게임누적합배수",ChapterTable!$R:$S,2,0)*D2456)
  )
  )
  )
)</f>
        <v>1560837.8401754927</v>
      </c>
      <c r="G2456" t="s">
        <v>715</v>
      </c>
      <c r="J2456" t="str">
        <f>IF(ISBLANK(I2456),"",
IFERROR(VLOOKUP(I2456,[1]StringTable!$1:$1048576,MATCH("kor|String",[1]StringTable!$1:$1,0),0),
"스트링없음"))</f>
        <v/>
      </c>
      <c r="L2456" t="b">
        <v>1</v>
      </c>
      <c r="N2456" t="str">
        <f>IF(ISBLANK(M2456),"",IF(ISERROR(VLOOKUP(M2456,MapTable!$A:$A,1,0)),"맵없음",""))</f>
        <v/>
      </c>
      <c r="O2456">
        <f t="shared" si="278"/>
        <v>11</v>
      </c>
      <c r="Q2456">
        <f t="shared" si="279"/>
        <v>11</v>
      </c>
      <c r="R2456" t="b">
        <f t="shared" ca="1" si="280"/>
        <v>1</v>
      </c>
      <c r="T2456" t="b">
        <f t="shared" ca="1" si="281"/>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284"/>
        <v>0.5</v>
      </c>
      <c r="AJ2456">
        <f t="shared" si="282"/>
        <v>0.54666666600000002</v>
      </c>
      <c r="AK2456">
        <f t="shared" si="283"/>
        <v>1</v>
      </c>
      <c r="AL2456">
        <f t="shared" si="277"/>
        <v>12</v>
      </c>
    </row>
    <row r="2457" spans="1:38" hidden="1" x14ac:dyDescent="0.3">
      <c r="A2457">
        <v>27</v>
      </c>
      <c r="B2457">
        <v>16</v>
      </c>
      <c r="C2457">
        <f>IF(OR($L2457=TRUE,$A2457=0,MOD($A2457,ChapterTable!$R$20)&lt;&gt;0),
MAX(0,INT(($B2457+ChapterTable!$P$26+VLOOKUP(SUBSTITUTE(C$1,"성장단계","")&amp;"단계오프셋",ChapterTable!$R:$S,2,0))/ChapterTable!$P$23)),
MAX(0,INT(($B2457+ChapterTable!$R$26+VLOOKUP(SUBSTITUTE(C$1,"성장단계","")&amp;"보스단계오프셋",ChapterTable!$R:$S,2,0))/ChapterTable!$R$23)))</f>
        <v>2</v>
      </c>
      <c r="D2457">
        <f>IF(OR($L2457=TRUE,$A2457=0,MOD($A2457,ChapterTable!$R$20)&lt;&gt;0),
MAX(0,INT(($B2457+ChapterTable!$P$26+VLOOKUP(SUBSTITUTE(D$1,"성장단계","")&amp;"단계오프셋",ChapterTable!$R:$S,2,0))/ChapterTable!$P$23)),
MAX(0,INT(($B2457+ChapterTable!$R$26+VLOOKUP(SUBSTITUTE(D$1,"성장단계","")&amp;"보스단계오프셋",ChapterTable!$R:$S,2,0))/ChapterTable!$R$23)))</f>
        <v>1</v>
      </c>
      <c r="E2457" s="1">
        <f ca="1">IF(AND($A2457=0,$B2457=1),
    VLOOKUP(1,ChapterTable!$1:$1048576,MATCH("최종"&amp;SUBSTITUTE(SUBSTITUTE(E$1,"standard",""),"|Float",""),ChapterTable!$1:$1,0),0)*ChapterTable!$P$17,
  IF(AND($A2457=0,$B2457=0),
    E2458,
  IF($B2457=0,
    VLOOKUP($A2457,ChapterTable!$1:$1048576,MATCH("최종"&amp;SUBSTITUTE(SUBSTITUTE(E$1,"standard",""),"|Float",""),ChapterTable!$1:$1,0),0),
  IF($B2457=1,
    IF($L2457=FALSE,
      VLOOKUP($A2457,ChapterTable!$1:$1048576,MATCH("최종"&amp;SUBSTITUTE(SUBSTITUTE(E$1,"standard",""),"|Float",""),ChapterTable!$1:$1,0),0),
      VLOOKUP($A2457-ChapterTable!$P$11,ChapterTable!$1:$1048576,MATCH("최종"&amp;SUBSTITUTE(SUBSTITUTE(E$1,"standard",""),"|Float",""),ChapterTable!$1:$1,0),0)*ChapterTable!$P$14
    ),
  OFFSET(E2457,-$B2457+IF($L2457,1,0),0)*IF($B2457&gt;OFFSET($B2457,1,0),ChapterTable!$R$17,1)*
    (VLOOKUP(SUBSTITUTE(SUBSTITUTE(E$1,"standard",""),"|Float","")&amp;IF(OR($L2457=TRUE,$A2457=0,MOD($A2457,ChapterTable!$R$20)&lt;&gt;0),"","보스")&amp;"인게임누적곱배수",ChapterTable!$R:$S,2,0)^C2457
    +VLOOKUP(SUBSTITUTE(SUBSTITUTE(E$1,"standard",""),"|Float","")&amp;IF(OR($L2457=TRUE,$A2457=0,MOD($A2457,ChapterTable!$R$20)&lt;&gt;0),"","보스")&amp;"인게임누적합배수",ChapterTable!$R:$S,2,0)*C2457)
  )
  )
  )
)</f>
        <v>4878525.7144089807</v>
      </c>
      <c r="F2457" s="1">
        <f ca="1">IF(AND($A2457=0,$B2457=1),
    VLOOKUP(1,ChapterTable!$1:$1048576,MATCH("최종"&amp;SUBSTITUTE(SUBSTITUTE(F$1,"standard",""),"|Float",""),ChapterTable!$1:$1,0),0)*ChapterTable!$P$17,
  IF(AND($A2457=0,$B2457=0),
    F2458,
  IF($B2457=0,
    VLOOKUP($A2457,ChapterTable!$1:$1048576,MATCH("최종"&amp;SUBSTITUTE(SUBSTITUTE(F$1,"standard",""),"|Float",""),ChapterTable!$1:$1,0),0),
  IF($B2457=1,
    IF($L2457=FALSE,
      VLOOKUP($A2457,ChapterTable!$1:$1048576,MATCH("최종"&amp;SUBSTITUTE(SUBSTITUTE(F$1,"standard",""),"|Float",""),ChapterTable!$1:$1,0),0),
      VLOOKUP($A2457-ChapterTable!$P$11,ChapterTable!$1:$1048576,MATCH("최종"&amp;SUBSTITUTE(SUBSTITUTE(F$1,"standard",""),"|Float",""),ChapterTable!$1:$1,0),0)*ChapterTable!$P$14
    ),
  OFFSET(F2457,-$B2457+IF($L2457,1,0),0)*
    (VLOOKUP(SUBSTITUTE(SUBSTITUTE(F$1,"standard",""),"|Float","")&amp;IF(OR($L2457=TRUE,$A2457=0,MOD($A2457,ChapterTable!$R$20)&lt;&gt;0),"","보스")&amp;"인게임누적곱배수",ChapterTable!$R:$S,2,0)^D2457
    +VLOOKUP(SUBSTITUTE(SUBSTITUTE(F$1,"standard",""),"|Float","")&amp;IF(OR($L2457=TRUE,$A2457=0,MOD($A2457,ChapterTable!$R$20)&lt;&gt;0),"","보스")&amp;"인게임누적합배수",ChapterTable!$R:$S,2,0)*D2457)
  )
  )
  )
)</f>
        <v>1560837.8401754927</v>
      </c>
      <c r="G2457" t="s">
        <v>715</v>
      </c>
      <c r="J2457" t="str">
        <f>IF(ISBLANK(I2457),"",
IFERROR(VLOOKUP(I2457,[1]StringTable!$1:$1048576,MATCH("kor|String",[1]StringTable!$1:$1,0),0),
"스트링없음"))</f>
        <v/>
      </c>
      <c r="L2457" t="b">
        <v>1</v>
      </c>
      <c r="N2457" t="str">
        <f>IF(ISBLANK(M2457),"",IF(ISERROR(VLOOKUP(M2457,MapTable!$A:$A,1,0)),"맵없음",""))</f>
        <v/>
      </c>
      <c r="O2457">
        <f t="shared" si="278"/>
        <v>2</v>
      </c>
      <c r="Q2457">
        <f t="shared" si="279"/>
        <v>2</v>
      </c>
      <c r="R2457" t="b">
        <f t="shared" ca="1" si="280"/>
        <v>1</v>
      </c>
      <c r="T2457" t="b">
        <f t="shared" ca="1" si="281"/>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284"/>
        <v>0.5</v>
      </c>
      <c r="AJ2457">
        <f t="shared" si="282"/>
        <v>0.54666666600000002</v>
      </c>
      <c r="AK2457">
        <f t="shared" si="283"/>
        <v>1</v>
      </c>
      <c r="AL2457">
        <f t="shared" si="277"/>
        <v>12</v>
      </c>
    </row>
    <row r="2458" spans="1:38" hidden="1" x14ac:dyDescent="0.3">
      <c r="A2458">
        <v>27</v>
      </c>
      <c r="B2458">
        <v>17</v>
      </c>
      <c r="C2458">
        <f>IF(OR($L2458=TRUE,$A2458=0,MOD($A2458,ChapterTable!$R$20)&lt;&gt;0),
MAX(0,INT(($B2458+ChapterTable!$P$26+VLOOKUP(SUBSTITUTE(C$1,"성장단계","")&amp;"단계오프셋",ChapterTable!$R:$S,2,0))/ChapterTable!$P$23)),
MAX(0,INT(($B2458+ChapterTable!$R$26+VLOOKUP(SUBSTITUTE(C$1,"성장단계","")&amp;"보스단계오프셋",ChapterTable!$R:$S,2,0))/ChapterTable!$R$23)))</f>
        <v>2</v>
      </c>
      <c r="D2458">
        <f>IF(OR($L2458=TRUE,$A2458=0,MOD($A2458,ChapterTable!$R$20)&lt;&gt;0),
MAX(0,INT(($B2458+ChapterTable!$P$26+VLOOKUP(SUBSTITUTE(D$1,"성장단계","")&amp;"단계오프셋",ChapterTable!$R:$S,2,0))/ChapterTable!$P$23)),
MAX(0,INT(($B2458+ChapterTable!$R$26+VLOOKUP(SUBSTITUTE(D$1,"성장단계","")&amp;"보스단계오프셋",ChapterTable!$R:$S,2,0))/ChapterTable!$R$23)))</f>
        <v>1</v>
      </c>
      <c r="E2458" s="1">
        <f ca="1">IF(AND($A2458=0,$B2458=1),
    VLOOKUP(1,ChapterTable!$1:$1048576,MATCH("최종"&amp;SUBSTITUTE(SUBSTITUTE(E$1,"standard",""),"|Float",""),ChapterTable!$1:$1,0),0)*ChapterTable!$P$17,
  IF(AND($A2458=0,$B2458=0),
    E2459,
  IF($B2458=0,
    VLOOKUP($A2458,ChapterTable!$1:$1048576,MATCH("최종"&amp;SUBSTITUTE(SUBSTITUTE(E$1,"standard",""),"|Float",""),ChapterTable!$1:$1,0),0),
  IF($B2458=1,
    IF($L2458=FALSE,
      VLOOKUP($A2458,ChapterTable!$1:$1048576,MATCH("최종"&amp;SUBSTITUTE(SUBSTITUTE(E$1,"standard",""),"|Float",""),ChapterTable!$1:$1,0),0),
      VLOOKUP($A2458-ChapterTable!$P$11,ChapterTable!$1:$1048576,MATCH("최종"&amp;SUBSTITUTE(SUBSTITUTE(E$1,"standard",""),"|Float",""),ChapterTable!$1:$1,0),0)*ChapterTable!$P$14
    ),
  OFFSET(E2458,-$B2458+IF($L2458,1,0),0)*IF($B2458&gt;OFFSET($B2458,1,0),ChapterTable!$R$17,1)*
    (VLOOKUP(SUBSTITUTE(SUBSTITUTE(E$1,"standard",""),"|Float","")&amp;IF(OR($L2458=TRUE,$A2458=0,MOD($A2458,ChapterTable!$R$20)&lt;&gt;0),"","보스")&amp;"인게임누적곱배수",ChapterTable!$R:$S,2,0)^C2458
    +VLOOKUP(SUBSTITUTE(SUBSTITUTE(E$1,"standard",""),"|Float","")&amp;IF(OR($L2458=TRUE,$A2458=0,MOD($A2458,ChapterTable!$R$20)&lt;&gt;0),"","보스")&amp;"인게임누적합배수",ChapterTable!$R:$S,2,0)*C2458)
  )
  )
  )
)</f>
        <v>4878525.7144089807</v>
      </c>
      <c r="F2458" s="1">
        <f ca="1">IF(AND($A2458=0,$B2458=1),
    VLOOKUP(1,ChapterTable!$1:$1048576,MATCH("최종"&amp;SUBSTITUTE(SUBSTITUTE(F$1,"standard",""),"|Float",""),ChapterTable!$1:$1,0),0)*ChapterTable!$P$17,
  IF(AND($A2458=0,$B2458=0),
    F2459,
  IF($B2458=0,
    VLOOKUP($A2458,ChapterTable!$1:$1048576,MATCH("최종"&amp;SUBSTITUTE(SUBSTITUTE(F$1,"standard",""),"|Float",""),ChapterTable!$1:$1,0),0),
  IF($B2458=1,
    IF($L2458=FALSE,
      VLOOKUP($A2458,ChapterTable!$1:$1048576,MATCH("최종"&amp;SUBSTITUTE(SUBSTITUTE(F$1,"standard",""),"|Float",""),ChapterTable!$1:$1,0),0),
      VLOOKUP($A2458-ChapterTable!$P$11,ChapterTable!$1:$1048576,MATCH("최종"&amp;SUBSTITUTE(SUBSTITUTE(F$1,"standard",""),"|Float",""),ChapterTable!$1:$1,0),0)*ChapterTable!$P$14
    ),
  OFFSET(F2458,-$B2458+IF($L2458,1,0),0)*
    (VLOOKUP(SUBSTITUTE(SUBSTITUTE(F$1,"standard",""),"|Float","")&amp;IF(OR($L2458=TRUE,$A2458=0,MOD($A2458,ChapterTable!$R$20)&lt;&gt;0),"","보스")&amp;"인게임누적곱배수",ChapterTable!$R:$S,2,0)^D2458
    +VLOOKUP(SUBSTITUTE(SUBSTITUTE(F$1,"standard",""),"|Float","")&amp;IF(OR($L2458=TRUE,$A2458=0,MOD($A2458,ChapterTable!$R$20)&lt;&gt;0),"","보스")&amp;"인게임누적합배수",ChapterTable!$R:$S,2,0)*D2458)
  )
  )
  )
)</f>
        <v>1560837.8401754927</v>
      </c>
      <c r="G2458" t="s">
        <v>715</v>
      </c>
      <c r="J2458" t="str">
        <f>IF(ISBLANK(I2458),"",
IFERROR(VLOOKUP(I2458,[1]StringTable!$1:$1048576,MATCH("kor|String",[1]StringTable!$1:$1,0),0),
"스트링없음"))</f>
        <v/>
      </c>
      <c r="L2458" t="b">
        <v>1</v>
      </c>
      <c r="N2458" t="str">
        <f>IF(ISBLANK(M2458),"",IF(ISERROR(VLOOKUP(M2458,MapTable!$A:$A,1,0)),"맵없음",""))</f>
        <v/>
      </c>
      <c r="O2458">
        <f t="shared" si="278"/>
        <v>2</v>
      </c>
      <c r="Q2458">
        <f t="shared" si="279"/>
        <v>2</v>
      </c>
      <c r="R2458" t="b">
        <f t="shared" ca="1" si="280"/>
        <v>1</v>
      </c>
      <c r="T2458" t="b">
        <f t="shared" ca="1" si="281"/>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284"/>
        <v>0.5</v>
      </c>
      <c r="AJ2458">
        <f t="shared" si="282"/>
        <v>0.54666666600000002</v>
      </c>
      <c r="AK2458">
        <f t="shared" si="283"/>
        <v>1</v>
      </c>
      <c r="AL2458">
        <f t="shared" si="277"/>
        <v>12</v>
      </c>
    </row>
    <row r="2459" spans="1:38" hidden="1" x14ac:dyDescent="0.3">
      <c r="A2459">
        <v>27</v>
      </c>
      <c r="B2459">
        <v>18</v>
      </c>
      <c r="C2459">
        <f>IF(OR($L2459=TRUE,$A2459=0,MOD($A2459,ChapterTable!$R$20)&lt;&gt;0),
MAX(0,INT(($B2459+ChapterTable!$P$26+VLOOKUP(SUBSTITUTE(C$1,"성장단계","")&amp;"단계오프셋",ChapterTable!$R:$S,2,0))/ChapterTable!$P$23)),
MAX(0,INT(($B2459+ChapterTable!$R$26+VLOOKUP(SUBSTITUTE(C$1,"성장단계","")&amp;"보스단계오프셋",ChapterTable!$R:$S,2,0))/ChapterTable!$R$23)))</f>
        <v>2</v>
      </c>
      <c r="D2459">
        <f>IF(OR($L2459=TRUE,$A2459=0,MOD($A2459,ChapterTable!$R$20)&lt;&gt;0),
MAX(0,INT(($B2459+ChapterTable!$P$26+VLOOKUP(SUBSTITUTE(D$1,"성장단계","")&amp;"단계오프셋",ChapterTable!$R:$S,2,0))/ChapterTable!$P$23)),
MAX(0,INT(($B2459+ChapterTable!$R$26+VLOOKUP(SUBSTITUTE(D$1,"성장단계","")&amp;"보스단계오프셋",ChapterTable!$R:$S,2,0))/ChapterTable!$R$23)))</f>
        <v>1</v>
      </c>
      <c r="E2459" s="1">
        <f ca="1">IF(AND($A2459=0,$B2459=1),
    VLOOKUP(1,ChapterTable!$1:$1048576,MATCH("최종"&amp;SUBSTITUTE(SUBSTITUTE(E$1,"standard",""),"|Float",""),ChapterTable!$1:$1,0),0)*ChapterTable!$P$17,
  IF(AND($A2459=0,$B2459=0),
    E2460,
  IF($B2459=0,
    VLOOKUP($A2459,ChapterTable!$1:$1048576,MATCH("최종"&amp;SUBSTITUTE(SUBSTITUTE(E$1,"standard",""),"|Float",""),ChapterTable!$1:$1,0),0),
  IF($B2459=1,
    IF($L2459=FALSE,
      VLOOKUP($A2459,ChapterTable!$1:$1048576,MATCH("최종"&amp;SUBSTITUTE(SUBSTITUTE(E$1,"standard",""),"|Float",""),ChapterTable!$1:$1,0),0),
      VLOOKUP($A2459-ChapterTable!$P$11,ChapterTable!$1:$1048576,MATCH("최종"&amp;SUBSTITUTE(SUBSTITUTE(E$1,"standard",""),"|Float",""),ChapterTable!$1:$1,0),0)*ChapterTable!$P$14
    ),
  OFFSET(E2459,-$B2459+IF($L2459,1,0),0)*IF($B2459&gt;OFFSET($B2459,1,0),ChapterTable!$R$17,1)*
    (VLOOKUP(SUBSTITUTE(SUBSTITUTE(E$1,"standard",""),"|Float","")&amp;IF(OR($L2459=TRUE,$A2459=0,MOD($A2459,ChapterTable!$R$20)&lt;&gt;0),"","보스")&amp;"인게임누적곱배수",ChapterTable!$R:$S,2,0)^C2459
    +VLOOKUP(SUBSTITUTE(SUBSTITUTE(E$1,"standard",""),"|Float","")&amp;IF(OR($L2459=TRUE,$A2459=0,MOD($A2459,ChapterTable!$R$20)&lt;&gt;0),"","보스")&amp;"인게임누적합배수",ChapterTable!$R:$S,2,0)*C2459)
  )
  )
  )
)</f>
        <v>4878525.7144089807</v>
      </c>
      <c r="F2459" s="1">
        <f ca="1">IF(AND($A2459=0,$B2459=1),
    VLOOKUP(1,ChapterTable!$1:$1048576,MATCH("최종"&amp;SUBSTITUTE(SUBSTITUTE(F$1,"standard",""),"|Float",""),ChapterTable!$1:$1,0),0)*ChapterTable!$P$17,
  IF(AND($A2459=0,$B2459=0),
    F2460,
  IF($B2459=0,
    VLOOKUP($A2459,ChapterTable!$1:$1048576,MATCH("최종"&amp;SUBSTITUTE(SUBSTITUTE(F$1,"standard",""),"|Float",""),ChapterTable!$1:$1,0),0),
  IF($B2459=1,
    IF($L2459=FALSE,
      VLOOKUP($A2459,ChapterTable!$1:$1048576,MATCH("최종"&amp;SUBSTITUTE(SUBSTITUTE(F$1,"standard",""),"|Float",""),ChapterTable!$1:$1,0),0),
      VLOOKUP($A2459-ChapterTable!$P$11,ChapterTable!$1:$1048576,MATCH("최종"&amp;SUBSTITUTE(SUBSTITUTE(F$1,"standard",""),"|Float",""),ChapterTable!$1:$1,0),0)*ChapterTable!$P$14
    ),
  OFFSET(F2459,-$B2459+IF($L2459,1,0),0)*
    (VLOOKUP(SUBSTITUTE(SUBSTITUTE(F$1,"standard",""),"|Float","")&amp;IF(OR($L2459=TRUE,$A2459=0,MOD($A2459,ChapterTable!$R$20)&lt;&gt;0),"","보스")&amp;"인게임누적곱배수",ChapterTable!$R:$S,2,0)^D2459
    +VLOOKUP(SUBSTITUTE(SUBSTITUTE(F$1,"standard",""),"|Float","")&amp;IF(OR($L2459=TRUE,$A2459=0,MOD($A2459,ChapterTable!$R$20)&lt;&gt;0),"","보스")&amp;"인게임누적합배수",ChapterTable!$R:$S,2,0)*D2459)
  )
  )
  )
)</f>
        <v>1560837.8401754927</v>
      </c>
      <c r="G2459" t="s">
        <v>715</v>
      </c>
      <c r="J2459" t="str">
        <f>IF(ISBLANK(I2459),"",
IFERROR(VLOOKUP(I2459,[1]StringTable!$1:$1048576,MATCH("kor|String",[1]StringTable!$1:$1,0),0),
"스트링없음"))</f>
        <v/>
      </c>
      <c r="L2459" t="b">
        <v>1</v>
      </c>
      <c r="N2459" t="str">
        <f>IF(ISBLANK(M2459),"",IF(ISERROR(VLOOKUP(M2459,MapTable!$A:$A,1,0)),"맵없음",""))</f>
        <v/>
      </c>
      <c r="O2459">
        <f t="shared" si="278"/>
        <v>2</v>
      </c>
      <c r="Q2459">
        <f t="shared" si="279"/>
        <v>2</v>
      </c>
      <c r="R2459" t="b">
        <f t="shared" ca="1" si="280"/>
        <v>1</v>
      </c>
      <c r="T2459" t="b">
        <f t="shared" ca="1" si="281"/>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284"/>
        <v>0.5</v>
      </c>
      <c r="AJ2459">
        <f t="shared" si="282"/>
        <v>0.54666666600000002</v>
      </c>
      <c r="AK2459">
        <f t="shared" si="283"/>
        <v>1</v>
      </c>
      <c r="AL2459">
        <f t="shared" si="277"/>
        <v>12</v>
      </c>
    </row>
    <row r="2460" spans="1:38" hidden="1" x14ac:dyDescent="0.3">
      <c r="A2460">
        <v>27</v>
      </c>
      <c r="B2460">
        <v>19</v>
      </c>
      <c r="C2460">
        <f>IF(OR($L2460=TRUE,$A2460=0,MOD($A2460,ChapterTable!$R$20)&lt;&gt;0),
MAX(0,INT(($B2460+ChapterTable!$P$26+VLOOKUP(SUBSTITUTE(C$1,"성장단계","")&amp;"단계오프셋",ChapterTable!$R:$S,2,0))/ChapterTable!$P$23)),
MAX(0,INT(($B2460+ChapterTable!$R$26+VLOOKUP(SUBSTITUTE(C$1,"성장단계","")&amp;"보스단계오프셋",ChapterTable!$R:$S,2,0))/ChapterTable!$R$23)))</f>
        <v>2</v>
      </c>
      <c r="D2460">
        <f>IF(OR($L2460=TRUE,$A2460=0,MOD($A2460,ChapterTable!$R$20)&lt;&gt;0),
MAX(0,INT(($B2460+ChapterTable!$P$26+VLOOKUP(SUBSTITUTE(D$1,"성장단계","")&amp;"단계오프셋",ChapterTable!$R:$S,2,0))/ChapterTable!$P$23)),
MAX(0,INT(($B2460+ChapterTable!$R$26+VLOOKUP(SUBSTITUTE(D$1,"성장단계","")&amp;"보스단계오프셋",ChapterTable!$R:$S,2,0))/ChapterTable!$R$23)))</f>
        <v>1</v>
      </c>
      <c r="E2460" s="1">
        <f ca="1">IF(AND($A2460=0,$B2460=1),
    VLOOKUP(1,ChapterTable!$1:$1048576,MATCH("최종"&amp;SUBSTITUTE(SUBSTITUTE(E$1,"standard",""),"|Float",""),ChapterTable!$1:$1,0),0)*ChapterTable!$P$17,
  IF(AND($A2460=0,$B2460=0),
    E2461,
  IF($B2460=0,
    VLOOKUP($A2460,ChapterTable!$1:$1048576,MATCH("최종"&amp;SUBSTITUTE(SUBSTITUTE(E$1,"standard",""),"|Float",""),ChapterTable!$1:$1,0),0),
  IF($B2460=1,
    IF($L2460=FALSE,
      VLOOKUP($A2460,ChapterTable!$1:$1048576,MATCH("최종"&amp;SUBSTITUTE(SUBSTITUTE(E$1,"standard",""),"|Float",""),ChapterTable!$1:$1,0),0),
      VLOOKUP($A2460-ChapterTable!$P$11,ChapterTable!$1:$1048576,MATCH("최종"&amp;SUBSTITUTE(SUBSTITUTE(E$1,"standard",""),"|Float",""),ChapterTable!$1:$1,0),0)*ChapterTable!$P$14
    ),
  OFFSET(E2460,-$B2460+IF($L2460,1,0),0)*IF($B2460&gt;OFFSET($B2460,1,0),ChapterTable!$R$17,1)*
    (VLOOKUP(SUBSTITUTE(SUBSTITUTE(E$1,"standard",""),"|Float","")&amp;IF(OR($L2460=TRUE,$A2460=0,MOD($A2460,ChapterTable!$R$20)&lt;&gt;0),"","보스")&amp;"인게임누적곱배수",ChapterTable!$R:$S,2,0)^C2460
    +VLOOKUP(SUBSTITUTE(SUBSTITUTE(E$1,"standard",""),"|Float","")&amp;IF(OR($L2460=TRUE,$A2460=0,MOD($A2460,ChapterTable!$R$20)&lt;&gt;0),"","보스")&amp;"인게임누적합배수",ChapterTable!$R:$S,2,0)*C2460)
  )
  )
  )
)</f>
        <v>4878525.7144089807</v>
      </c>
      <c r="F2460" s="1">
        <f ca="1">IF(AND($A2460=0,$B2460=1),
    VLOOKUP(1,ChapterTable!$1:$1048576,MATCH("최종"&amp;SUBSTITUTE(SUBSTITUTE(F$1,"standard",""),"|Float",""),ChapterTable!$1:$1,0),0)*ChapterTable!$P$17,
  IF(AND($A2460=0,$B2460=0),
    F2461,
  IF($B2460=0,
    VLOOKUP($A2460,ChapterTable!$1:$1048576,MATCH("최종"&amp;SUBSTITUTE(SUBSTITUTE(F$1,"standard",""),"|Float",""),ChapterTable!$1:$1,0),0),
  IF($B2460=1,
    IF($L2460=FALSE,
      VLOOKUP($A2460,ChapterTable!$1:$1048576,MATCH("최종"&amp;SUBSTITUTE(SUBSTITUTE(F$1,"standard",""),"|Float",""),ChapterTable!$1:$1,0),0),
      VLOOKUP($A2460-ChapterTable!$P$11,ChapterTable!$1:$1048576,MATCH("최종"&amp;SUBSTITUTE(SUBSTITUTE(F$1,"standard",""),"|Float",""),ChapterTable!$1:$1,0),0)*ChapterTable!$P$14
    ),
  OFFSET(F2460,-$B2460+IF($L2460,1,0),0)*
    (VLOOKUP(SUBSTITUTE(SUBSTITUTE(F$1,"standard",""),"|Float","")&amp;IF(OR($L2460=TRUE,$A2460=0,MOD($A2460,ChapterTable!$R$20)&lt;&gt;0),"","보스")&amp;"인게임누적곱배수",ChapterTable!$R:$S,2,0)^D2460
    +VLOOKUP(SUBSTITUTE(SUBSTITUTE(F$1,"standard",""),"|Float","")&amp;IF(OR($L2460=TRUE,$A2460=0,MOD($A2460,ChapterTable!$R$20)&lt;&gt;0),"","보스")&amp;"인게임누적합배수",ChapterTable!$R:$S,2,0)*D2460)
  )
  )
  )
)</f>
        <v>1560837.8401754927</v>
      </c>
      <c r="G2460" t="s">
        <v>715</v>
      </c>
      <c r="J2460" t="str">
        <f>IF(ISBLANK(I2460),"",
IFERROR(VLOOKUP(I2460,[1]StringTable!$1:$1048576,MATCH("kor|String",[1]StringTable!$1:$1,0),0),
"스트링없음"))</f>
        <v/>
      </c>
      <c r="L2460" t="b">
        <v>1</v>
      </c>
      <c r="N2460" t="str">
        <f>IF(ISBLANK(M2460),"",IF(ISERROR(VLOOKUP(M2460,MapTable!$A:$A,1,0)),"맵없음",""))</f>
        <v/>
      </c>
      <c r="O2460">
        <f t="shared" si="278"/>
        <v>92</v>
      </c>
      <c r="Q2460">
        <f t="shared" si="279"/>
        <v>92</v>
      </c>
      <c r="R2460" t="b">
        <f t="shared" ca="1" si="280"/>
        <v>1</v>
      </c>
      <c r="T2460" t="b">
        <f t="shared" ca="1" si="281"/>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284"/>
        <v>0.5</v>
      </c>
      <c r="AJ2460">
        <f t="shared" si="282"/>
        <v>0.54666666600000002</v>
      </c>
      <c r="AK2460">
        <f t="shared" si="283"/>
        <v>1</v>
      </c>
      <c r="AL2460">
        <f t="shared" si="277"/>
        <v>12</v>
      </c>
    </row>
    <row r="2461" spans="1:38" hidden="1" x14ac:dyDescent="0.3">
      <c r="A2461">
        <v>27</v>
      </c>
      <c r="B2461">
        <v>20</v>
      </c>
      <c r="C2461">
        <f>IF(OR($L2461=TRUE,$A2461=0,MOD($A2461,ChapterTable!$R$20)&lt;&gt;0),
MAX(0,INT(($B2461+ChapterTable!$P$26+VLOOKUP(SUBSTITUTE(C$1,"성장단계","")&amp;"단계오프셋",ChapterTable!$R:$S,2,0))/ChapterTable!$P$23)),
MAX(0,INT(($B2461+ChapterTable!$R$26+VLOOKUP(SUBSTITUTE(C$1,"성장단계","")&amp;"보스단계오프셋",ChapterTable!$R:$S,2,0))/ChapterTable!$R$23)))</f>
        <v>2</v>
      </c>
      <c r="D2461">
        <f>IF(OR($L2461=TRUE,$A2461=0,MOD($A2461,ChapterTable!$R$20)&lt;&gt;0),
MAX(0,INT(($B2461+ChapterTable!$P$26+VLOOKUP(SUBSTITUTE(D$1,"성장단계","")&amp;"단계오프셋",ChapterTable!$R:$S,2,0))/ChapterTable!$P$23)),
MAX(0,INT(($B2461+ChapterTable!$R$26+VLOOKUP(SUBSTITUTE(D$1,"성장단계","")&amp;"보스단계오프셋",ChapterTable!$R:$S,2,0))/ChapterTable!$R$23)))</f>
        <v>1</v>
      </c>
      <c r="E2461" s="1">
        <f ca="1">IF(AND($A2461=0,$B2461=1),
    VLOOKUP(1,ChapterTable!$1:$1048576,MATCH("최종"&amp;SUBSTITUTE(SUBSTITUTE(E$1,"standard",""),"|Float",""),ChapterTable!$1:$1,0),0)*ChapterTable!$P$17,
  IF(AND($A2461=0,$B2461=0),
    E2462,
  IF($B2461=0,
    VLOOKUP($A2461,ChapterTable!$1:$1048576,MATCH("최종"&amp;SUBSTITUTE(SUBSTITUTE(E$1,"standard",""),"|Float",""),ChapterTable!$1:$1,0),0),
  IF($B2461=1,
    IF($L2461=FALSE,
      VLOOKUP($A2461,ChapterTable!$1:$1048576,MATCH("최종"&amp;SUBSTITUTE(SUBSTITUTE(E$1,"standard",""),"|Float",""),ChapterTable!$1:$1,0),0),
      VLOOKUP($A2461-ChapterTable!$P$11,ChapterTable!$1:$1048576,MATCH("최종"&amp;SUBSTITUTE(SUBSTITUTE(E$1,"standard",""),"|Float",""),ChapterTable!$1:$1,0),0)*ChapterTable!$P$14
    ),
  OFFSET(E2461,-$B2461+IF($L2461,1,0),0)*IF($B2461&gt;OFFSET($B2461,1,0),ChapterTable!$R$17,1)*
    (VLOOKUP(SUBSTITUTE(SUBSTITUTE(E$1,"standard",""),"|Float","")&amp;IF(OR($L2461=TRUE,$A2461=0,MOD($A2461,ChapterTable!$R$20)&lt;&gt;0),"","보스")&amp;"인게임누적곱배수",ChapterTable!$R:$S,2,0)^C2461
    +VLOOKUP(SUBSTITUTE(SUBSTITUTE(E$1,"standard",""),"|Float","")&amp;IF(OR($L2461=TRUE,$A2461=0,MOD($A2461,ChapterTable!$R$20)&lt;&gt;0),"","보스")&amp;"인게임누적합배수",ChapterTable!$R:$S,2,0)*C2461)
  )
  )
  )
)</f>
        <v>4878525.7144089807</v>
      </c>
      <c r="F2461" s="1">
        <f ca="1">IF(AND($A2461=0,$B2461=1),
    VLOOKUP(1,ChapterTable!$1:$1048576,MATCH("최종"&amp;SUBSTITUTE(SUBSTITUTE(F$1,"standard",""),"|Float",""),ChapterTable!$1:$1,0),0)*ChapterTable!$P$17,
  IF(AND($A2461=0,$B2461=0),
    F2462,
  IF($B2461=0,
    VLOOKUP($A2461,ChapterTable!$1:$1048576,MATCH("최종"&amp;SUBSTITUTE(SUBSTITUTE(F$1,"standard",""),"|Float",""),ChapterTable!$1:$1,0),0),
  IF($B2461=1,
    IF($L2461=FALSE,
      VLOOKUP($A2461,ChapterTable!$1:$1048576,MATCH("최종"&amp;SUBSTITUTE(SUBSTITUTE(F$1,"standard",""),"|Float",""),ChapterTable!$1:$1,0),0),
      VLOOKUP($A2461-ChapterTable!$P$11,ChapterTable!$1:$1048576,MATCH("최종"&amp;SUBSTITUTE(SUBSTITUTE(F$1,"standard",""),"|Float",""),ChapterTable!$1:$1,0),0)*ChapterTable!$P$14
    ),
  OFFSET(F2461,-$B2461+IF($L2461,1,0),0)*
    (VLOOKUP(SUBSTITUTE(SUBSTITUTE(F$1,"standard",""),"|Float","")&amp;IF(OR($L2461=TRUE,$A2461=0,MOD($A2461,ChapterTable!$R$20)&lt;&gt;0),"","보스")&amp;"인게임누적곱배수",ChapterTable!$R:$S,2,0)^D2461
    +VLOOKUP(SUBSTITUTE(SUBSTITUTE(F$1,"standard",""),"|Float","")&amp;IF(OR($L2461=TRUE,$A2461=0,MOD($A2461,ChapterTable!$R$20)&lt;&gt;0),"","보스")&amp;"인게임누적합배수",ChapterTable!$R:$S,2,0)*D2461)
  )
  )
  )
)</f>
        <v>1560837.8401754927</v>
      </c>
      <c r="G2461" t="s">
        <v>715</v>
      </c>
      <c r="J2461" t="str">
        <f>IF(ISBLANK(I2461),"",
IFERROR(VLOOKUP(I2461,[1]StringTable!$1:$1048576,MATCH("kor|String",[1]StringTable!$1:$1,0),0),
"스트링없음"))</f>
        <v/>
      </c>
      <c r="L2461" t="b">
        <v>1</v>
      </c>
      <c r="N2461" t="str">
        <f>IF(ISBLANK(M2461),"",IF(ISERROR(VLOOKUP(M2461,MapTable!$A:$A,1,0)),"맵없음",""))</f>
        <v/>
      </c>
      <c r="O2461">
        <f t="shared" si="278"/>
        <v>22</v>
      </c>
      <c r="Q2461">
        <f t="shared" si="279"/>
        <v>22</v>
      </c>
      <c r="R2461" t="b">
        <f t="shared" ca="1" si="280"/>
        <v>1</v>
      </c>
      <c r="T2461" t="b">
        <f t="shared" ca="1" si="281"/>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284"/>
        <v>0.5</v>
      </c>
      <c r="AJ2461">
        <f t="shared" si="282"/>
        <v>1</v>
      </c>
      <c r="AK2461">
        <f t="shared" si="283"/>
        <v>2</v>
      </c>
      <c r="AL2461">
        <f t="shared" si="277"/>
        <v>12</v>
      </c>
    </row>
    <row r="2462" spans="1:38" hidden="1" x14ac:dyDescent="0.3">
      <c r="A2462">
        <v>27</v>
      </c>
      <c r="B2462">
        <v>21</v>
      </c>
      <c r="C2462">
        <f>IF(OR($L2462=TRUE,$A2462=0,MOD($A2462,ChapterTable!$R$20)&lt;&gt;0),
MAX(0,INT(($B2462+ChapterTable!$P$26+VLOOKUP(SUBSTITUTE(C$1,"성장단계","")&amp;"단계오프셋",ChapterTable!$R:$S,2,0))/ChapterTable!$P$23)),
MAX(0,INT(($B2462+ChapterTable!$R$26+VLOOKUP(SUBSTITUTE(C$1,"성장단계","")&amp;"보스단계오프셋",ChapterTable!$R:$S,2,0))/ChapterTable!$R$23)))</f>
        <v>2</v>
      </c>
      <c r="D2462">
        <f>IF(OR($L2462=TRUE,$A2462=0,MOD($A2462,ChapterTable!$R$20)&lt;&gt;0),
MAX(0,INT(($B2462+ChapterTable!$P$26+VLOOKUP(SUBSTITUTE(D$1,"성장단계","")&amp;"단계오프셋",ChapterTable!$R:$S,2,0))/ChapterTable!$P$23)),
MAX(0,INT(($B2462+ChapterTable!$R$26+VLOOKUP(SUBSTITUTE(D$1,"성장단계","")&amp;"보스단계오프셋",ChapterTable!$R:$S,2,0))/ChapterTable!$R$23)))</f>
        <v>2</v>
      </c>
      <c r="E2462" s="1">
        <f ca="1">IF(AND($A2462=0,$B2462=1),
    VLOOKUP(1,ChapterTable!$1:$1048576,MATCH("최종"&amp;SUBSTITUTE(SUBSTITUTE(E$1,"standard",""),"|Float",""),ChapterTable!$1:$1,0),0)*ChapterTable!$P$17,
  IF(AND($A2462=0,$B2462=0),
    E2463,
  IF($B2462=0,
    VLOOKUP($A2462,ChapterTable!$1:$1048576,MATCH("최종"&amp;SUBSTITUTE(SUBSTITUTE(E$1,"standard",""),"|Float",""),ChapterTable!$1:$1,0),0),
  IF($B2462=1,
    IF($L2462=FALSE,
      VLOOKUP($A2462,ChapterTable!$1:$1048576,MATCH("최종"&amp;SUBSTITUTE(SUBSTITUTE(E$1,"standard",""),"|Float",""),ChapterTable!$1:$1,0),0),
      VLOOKUP($A2462-ChapterTable!$P$11,ChapterTable!$1:$1048576,MATCH("최종"&amp;SUBSTITUTE(SUBSTITUTE(E$1,"standard",""),"|Float",""),ChapterTable!$1:$1,0),0)*ChapterTable!$P$14
    ),
  OFFSET(E2462,-$B2462+IF($L2462,1,0),0)*IF($B2462&gt;OFFSET($B2462,1,0),ChapterTable!$R$17,1)*
    (VLOOKUP(SUBSTITUTE(SUBSTITUTE(E$1,"standard",""),"|Float","")&amp;IF(OR($L2462=TRUE,$A2462=0,MOD($A2462,ChapterTable!$R$20)&lt;&gt;0),"","보스")&amp;"인게임누적곱배수",ChapterTable!$R:$S,2,0)^C2462
    +VLOOKUP(SUBSTITUTE(SUBSTITUTE(E$1,"standard",""),"|Float","")&amp;IF(OR($L2462=TRUE,$A2462=0,MOD($A2462,ChapterTable!$R$20)&lt;&gt;0),"","보스")&amp;"인게임누적합배수",ChapterTable!$R:$S,2,0)*C2462)
  )
  )
  )
)</f>
        <v>4878525.7144089807</v>
      </c>
      <c r="F2462" s="1">
        <f ca="1">IF(AND($A2462=0,$B2462=1),
    VLOOKUP(1,ChapterTable!$1:$1048576,MATCH("최종"&amp;SUBSTITUTE(SUBSTITUTE(F$1,"standard",""),"|Float",""),ChapterTable!$1:$1,0),0)*ChapterTable!$P$17,
  IF(AND($A2462=0,$B2462=0),
    F2463,
  IF($B2462=0,
    VLOOKUP($A2462,ChapterTable!$1:$1048576,MATCH("최종"&amp;SUBSTITUTE(SUBSTITUTE(F$1,"standard",""),"|Float",""),ChapterTable!$1:$1,0),0),
  IF($B2462=1,
    IF($L2462=FALSE,
      VLOOKUP($A2462,ChapterTable!$1:$1048576,MATCH("최종"&amp;SUBSTITUTE(SUBSTITUTE(F$1,"standard",""),"|Float",""),ChapterTable!$1:$1,0),0),
      VLOOKUP($A2462-ChapterTable!$P$11,ChapterTable!$1:$1048576,MATCH("최종"&amp;SUBSTITUTE(SUBSTITUTE(F$1,"standard",""),"|Float",""),ChapterTable!$1:$1,0),0)*ChapterTable!$P$14
    ),
  OFFSET(F2462,-$B2462+IF($L2462,1,0),0)*
    (VLOOKUP(SUBSTITUTE(SUBSTITUTE(F$1,"standard",""),"|Float","")&amp;IF(OR($L2462=TRUE,$A2462=0,MOD($A2462,ChapterTable!$R$20)&lt;&gt;0),"","보스")&amp;"인게임누적곱배수",ChapterTable!$R:$S,2,0)^D2462
    +VLOOKUP(SUBSTITUTE(SUBSTITUTE(F$1,"standard",""),"|Float","")&amp;IF(OR($L2462=TRUE,$A2462=0,MOD($A2462,ChapterTable!$R$20)&lt;&gt;0),"","보스")&amp;"인게임누적합배수",ChapterTable!$R:$S,2,0)*D2462)
  )
  )
  )
)</f>
        <v>1669733.5034435501</v>
      </c>
      <c r="G2462" t="s">
        <v>715</v>
      </c>
      <c r="J2462" t="str">
        <f>IF(ISBLANK(I2462),"",
IFERROR(VLOOKUP(I2462,[1]StringTable!$1:$1048576,MATCH("kor|String",[1]StringTable!$1:$1,0),0),
"스트링없음"))</f>
        <v/>
      </c>
      <c r="L2462" t="b">
        <v>1</v>
      </c>
      <c r="N2462" t="str">
        <f>IF(ISBLANK(M2462),"",IF(ISERROR(VLOOKUP(M2462,MapTable!$A:$A,1,0)),"맵없음",""))</f>
        <v/>
      </c>
      <c r="O2462">
        <f t="shared" si="278"/>
        <v>3</v>
      </c>
      <c r="Q2462">
        <f t="shared" si="279"/>
        <v>3</v>
      </c>
      <c r="R2462" t="b">
        <f t="shared" ca="1" si="280"/>
        <v>1</v>
      </c>
      <c r="T2462" t="b">
        <f t="shared" ca="1" si="281"/>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284"/>
        <v>0.33333333333333331</v>
      </c>
      <c r="AJ2462">
        <f t="shared" si="282"/>
        <v>0.395555555</v>
      </c>
      <c r="AK2462">
        <f t="shared" si="283"/>
        <v>1</v>
      </c>
      <c r="AL2462">
        <f t="shared" si="277"/>
        <v>12</v>
      </c>
    </row>
    <row r="2463" spans="1:38" hidden="1" x14ac:dyDescent="0.3">
      <c r="A2463">
        <v>27</v>
      </c>
      <c r="B2463">
        <v>22</v>
      </c>
      <c r="C2463">
        <f>IF(OR($L2463=TRUE,$A2463=0,MOD($A2463,ChapterTable!$R$20)&lt;&gt;0),
MAX(0,INT(($B2463+ChapterTable!$P$26+VLOOKUP(SUBSTITUTE(C$1,"성장단계","")&amp;"단계오프셋",ChapterTable!$R:$S,2,0))/ChapterTable!$P$23)),
MAX(0,INT(($B2463+ChapterTable!$R$26+VLOOKUP(SUBSTITUTE(C$1,"성장단계","")&amp;"보스단계오프셋",ChapterTable!$R:$S,2,0))/ChapterTable!$R$23)))</f>
        <v>2</v>
      </c>
      <c r="D2463">
        <f>IF(OR($L2463=TRUE,$A2463=0,MOD($A2463,ChapterTable!$R$20)&lt;&gt;0),
MAX(0,INT(($B2463+ChapterTable!$P$26+VLOOKUP(SUBSTITUTE(D$1,"성장단계","")&amp;"단계오프셋",ChapterTable!$R:$S,2,0))/ChapterTable!$P$23)),
MAX(0,INT(($B2463+ChapterTable!$R$26+VLOOKUP(SUBSTITUTE(D$1,"성장단계","")&amp;"보스단계오프셋",ChapterTable!$R:$S,2,0))/ChapterTable!$R$23)))</f>
        <v>2</v>
      </c>
      <c r="E2463" s="1">
        <f ca="1">IF(AND($A2463=0,$B2463=1),
    VLOOKUP(1,ChapterTable!$1:$1048576,MATCH("최종"&amp;SUBSTITUTE(SUBSTITUTE(E$1,"standard",""),"|Float",""),ChapterTable!$1:$1,0),0)*ChapterTable!$P$17,
  IF(AND($A2463=0,$B2463=0),
    E2464,
  IF($B2463=0,
    VLOOKUP($A2463,ChapterTable!$1:$1048576,MATCH("최종"&amp;SUBSTITUTE(SUBSTITUTE(E$1,"standard",""),"|Float",""),ChapterTable!$1:$1,0),0),
  IF($B2463=1,
    IF($L2463=FALSE,
      VLOOKUP($A2463,ChapterTable!$1:$1048576,MATCH("최종"&amp;SUBSTITUTE(SUBSTITUTE(E$1,"standard",""),"|Float",""),ChapterTable!$1:$1,0),0),
      VLOOKUP($A2463-ChapterTable!$P$11,ChapterTable!$1:$1048576,MATCH("최종"&amp;SUBSTITUTE(SUBSTITUTE(E$1,"standard",""),"|Float",""),ChapterTable!$1:$1,0),0)*ChapterTable!$P$14
    ),
  OFFSET(E2463,-$B2463+IF($L2463,1,0),0)*IF($B2463&gt;OFFSET($B2463,1,0),ChapterTable!$R$17,1)*
    (VLOOKUP(SUBSTITUTE(SUBSTITUTE(E$1,"standard",""),"|Float","")&amp;IF(OR($L2463=TRUE,$A2463=0,MOD($A2463,ChapterTable!$R$20)&lt;&gt;0),"","보스")&amp;"인게임누적곱배수",ChapterTable!$R:$S,2,0)^C2463
    +VLOOKUP(SUBSTITUTE(SUBSTITUTE(E$1,"standard",""),"|Float","")&amp;IF(OR($L2463=TRUE,$A2463=0,MOD($A2463,ChapterTable!$R$20)&lt;&gt;0),"","보스")&amp;"인게임누적합배수",ChapterTable!$R:$S,2,0)*C2463)
  )
  )
  )
)</f>
        <v>4878525.7144089807</v>
      </c>
      <c r="F2463" s="1">
        <f ca="1">IF(AND($A2463=0,$B2463=1),
    VLOOKUP(1,ChapterTable!$1:$1048576,MATCH("최종"&amp;SUBSTITUTE(SUBSTITUTE(F$1,"standard",""),"|Float",""),ChapterTable!$1:$1,0),0)*ChapterTable!$P$17,
  IF(AND($A2463=0,$B2463=0),
    F2464,
  IF($B2463=0,
    VLOOKUP($A2463,ChapterTable!$1:$1048576,MATCH("최종"&amp;SUBSTITUTE(SUBSTITUTE(F$1,"standard",""),"|Float",""),ChapterTable!$1:$1,0),0),
  IF($B2463=1,
    IF($L2463=FALSE,
      VLOOKUP($A2463,ChapterTable!$1:$1048576,MATCH("최종"&amp;SUBSTITUTE(SUBSTITUTE(F$1,"standard",""),"|Float",""),ChapterTable!$1:$1,0),0),
      VLOOKUP($A2463-ChapterTable!$P$11,ChapterTable!$1:$1048576,MATCH("최종"&amp;SUBSTITUTE(SUBSTITUTE(F$1,"standard",""),"|Float",""),ChapterTable!$1:$1,0),0)*ChapterTable!$P$14
    ),
  OFFSET(F2463,-$B2463+IF($L2463,1,0),0)*
    (VLOOKUP(SUBSTITUTE(SUBSTITUTE(F$1,"standard",""),"|Float","")&amp;IF(OR($L2463=TRUE,$A2463=0,MOD($A2463,ChapterTable!$R$20)&lt;&gt;0),"","보스")&amp;"인게임누적곱배수",ChapterTable!$R:$S,2,0)^D2463
    +VLOOKUP(SUBSTITUTE(SUBSTITUTE(F$1,"standard",""),"|Float","")&amp;IF(OR($L2463=TRUE,$A2463=0,MOD($A2463,ChapterTable!$R$20)&lt;&gt;0),"","보스")&amp;"인게임누적합배수",ChapterTable!$R:$S,2,0)*D2463)
  )
  )
  )
)</f>
        <v>1669733.5034435501</v>
      </c>
      <c r="G2463" t="s">
        <v>715</v>
      </c>
      <c r="J2463" t="str">
        <f>IF(ISBLANK(I2463),"",
IFERROR(VLOOKUP(I2463,[1]StringTable!$1:$1048576,MATCH("kor|String",[1]StringTable!$1:$1,0),0),
"스트링없음"))</f>
        <v/>
      </c>
      <c r="L2463" t="b">
        <v>1</v>
      </c>
      <c r="N2463" t="str">
        <f>IF(ISBLANK(M2463),"",IF(ISERROR(VLOOKUP(M2463,MapTable!$A:$A,1,0)),"맵없음",""))</f>
        <v/>
      </c>
      <c r="O2463">
        <f t="shared" si="278"/>
        <v>3</v>
      </c>
      <c r="Q2463">
        <f t="shared" si="279"/>
        <v>3</v>
      </c>
      <c r="R2463" t="b">
        <f t="shared" ca="1" si="280"/>
        <v>1</v>
      </c>
      <c r="T2463" t="b">
        <f t="shared" ca="1" si="281"/>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284"/>
        <v>0.33333333333333331</v>
      </c>
      <c r="AJ2463">
        <f t="shared" si="282"/>
        <v>0.395555555</v>
      </c>
      <c r="AK2463">
        <f t="shared" si="283"/>
        <v>1</v>
      </c>
      <c r="AL2463">
        <f t="shared" si="277"/>
        <v>12</v>
      </c>
    </row>
    <row r="2464" spans="1:38" hidden="1" x14ac:dyDescent="0.3">
      <c r="A2464">
        <v>27</v>
      </c>
      <c r="B2464">
        <v>23</v>
      </c>
      <c r="C2464">
        <f>IF(OR($L2464=TRUE,$A2464=0,MOD($A2464,ChapterTable!$R$20)&lt;&gt;0),
MAX(0,INT(($B2464+ChapterTable!$P$26+VLOOKUP(SUBSTITUTE(C$1,"성장단계","")&amp;"단계오프셋",ChapterTable!$R:$S,2,0))/ChapterTable!$P$23)),
MAX(0,INT(($B2464+ChapterTable!$R$26+VLOOKUP(SUBSTITUTE(C$1,"성장단계","")&amp;"보스단계오프셋",ChapterTable!$R:$S,2,0))/ChapterTable!$R$23)))</f>
        <v>2</v>
      </c>
      <c r="D2464">
        <f>IF(OR($L2464=TRUE,$A2464=0,MOD($A2464,ChapterTable!$R$20)&lt;&gt;0),
MAX(0,INT(($B2464+ChapterTable!$P$26+VLOOKUP(SUBSTITUTE(D$1,"성장단계","")&amp;"단계오프셋",ChapterTable!$R:$S,2,0))/ChapterTable!$P$23)),
MAX(0,INT(($B2464+ChapterTable!$R$26+VLOOKUP(SUBSTITUTE(D$1,"성장단계","")&amp;"보스단계오프셋",ChapterTable!$R:$S,2,0))/ChapterTable!$R$23)))</f>
        <v>2</v>
      </c>
      <c r="E2464" s="1">
        <f ca="1">IF(AND($A2464=0,$B2464=1),
    VLOOKUP(1,ChapterTable!$1:$1048576,MATCH("최종"&amp;SUBSTITUTE(SUBSTITUTE(E$1,"standard",""),"|Float",""),ChapterTable!$1:$1,0),0)*ChapterTable!$P$17,
  IF(AND($A2464=0,$B2464=0),
    E2465,
  IF($B2464=0,
    VLOOKUP($A2464,ChapterTable!$1:$1048576,MATCH("최종"&amp;SUBSTITUTE(SUBSTITUTE(E$1,"standard",""),"|Float",""),ChapterTable!$1:$1,0),0),
  IF($B2464=1,
    IF($L2464=FALSE,
      VLOOKUP($A2464,ChapterTable!$1:$1048576,MATCH("최종"&amp;SUBSTITUTE(SUBSTITUTE(E$1,"standard",""),"|Float",""),ChapterTable!$1:$1,0),0),
      VLOOKUP($A2464-ChapterTable!$P$11,ChapterTable!$1:$1048576,MATCH("최종"&amp;SUBSTITUTE(SUBSTITUTE(E$1,"standard",""),"|Float",""),ChapterTable!$1:$1,0),0)*ChapterTable!$P$14
    ),
  OFFSET(E2464,-$B2464+IF($L2464,1,0),0)*IF($B2464&gt;OFFSET($B2464,1,0),ChapterTable!$R$17,1)*
    (VLOOKUP(SUBSTITUTE(SUBSTITUTE(E$1,"standard",""),"|Float","")&amp;IF(OR($L2464=TRUE,$A2464=0,MOD($A2464,ChapterTable!$R$20)&lt;&gt;0),"","보스")&amp;"인게임누적곱배수",ChapterTable!$R:$S,2,0)^C2464
    +VLOOKUP(SUBSTITUTE(SUBSTITUTE(E$1,"standard",""),"|Float","")&amp;IF(OR($L2464=TRUE,$A2464=0,MOD($A2464,ChapterTable!$R$20)&lt;&gt;0),"","보스")&amp;"인게임누적합배수",ChapterTable!$R:$S,2,0)*C2464)
  )
  )
  )
)</f>
        <v>4878525.7144089807</v>
      </c>
      <c r="F2464" s="1">
        <f ca="1">IF(AND($A2464=0,$B2464=1),
    VLOOKUP(1,ChapterTable!$1:$1048576,MATCH("최종"&amp;SUBSTITUTE(SUBSTITUTE(F$1,"standard",""),"|Float",""),ChapterTable!$1:$1,0),0)*ChapterTable!$P$17,
  IF(AND($A2464=0,$B2464=0),
    F2465,
  IF($B2464=0,
    VLOOKUP($A2464,ChapterTable!$1:$1048576,MATCH("최종"&amp;SUBSTITUTE(SUBSTITUTE(F$1,"standard",""),"|Float",""),ChapterTable!$1:$1,0),0),
  IF($B2464=1,
    IF($L2464=FALSE,
      VLOOKUP($A2464,ChapterTable!$1:$1048576,MATCH("최종"&amp;SUBSTITUTE(SUBSTITUTE(F$1,"standard",""),"|Float",""),ChapterTable!$1:$1,0),0),
      VLOOKUP($A2464-ChapterTable!$P$11,ChapterTable!$1:$1048576,MATCH("최종"&amp;SUBSTITUTE(SUBSTITUTE(F$1,"standard",""),"|Float",""),ChapterTable!$1:$1,0),0)*ChapterTable!$P$14
    ),
  OFFSET(F2464,-$B2464+IF($L2464,1,0),0)*
    (VLOOKUP(SUBSTITUTE(SUBSTITUTE(F$1,"standard",""),"|Float","")&amp;IF(OR($L2464=TRUE,$A2464=0,MOD($A2464,ChapterTable!$R$20)&lt;&gt;0),"","보스")&amp;"인게임누적곱배수",ChapterTable!$R:$S,2,0)^D2464
    +VLOOKUP(SUBSTITUTE(SUBSTITUTE(F$1,"standard",""),"|Float","")&amp;IF(OR($L2464=TRUE,$A2464=0,MOD($A2464,ChapterTable!$R$20)&lt;&gt;0),"","보스")&amp;"인게임누적합배수",ChapterTable!$R:$S,2,0)*D2464)
  )
  )
  )
)</f>
        <v>1669733.5034435501</v>
      </c>
      <c r="G2464" t="s">
        <v>715</v>
      </c>
      <c r="J2464" t="str">
        <f>IF(ISBLANK(I2464),"",
IFERROR(VLOOKUP(I2464,[1]StringTable!$1:$1048576,MATCH("kor|String",[1]StringTable!$1:$1,0),0),
"스트링없음"))</f>
        <v/>
      </c>
      <c r="L2464" t="b">
        <v>1</v>
      </c>
      <c r="N2464" t="str">
        <f>IF(ISBLANK(M2464),"",IF(ISERROR(VLOOKUP(M2464,MapTable!$A:$A,1,0)),"맵없음",""))</f>
        <v/>
      </c>
      <c r="O2464">
        <f t="shared" si="278"/>
        <v>3</v>
      </c>
      <c r="Q2464">
        <f t="shared" si="279"/>
        <v>3</v>
      </c>
      <c r="R2464" t="b">
        <f t="shared" ca="1" si="280"/>
        <v>1</v>
      </c>
      <c r="T2464" t="b">
        <f t="shared" ca="1" si="281"/>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284"/>
        <v>0.33333333333333331</v>
      </c>
      <c r="AJ2464">
        <f t="shared" si="282"/>
        <v>0.395555555</v>
      </c>
      <c r="AK2464">
        <f t="shared" si="283"/>
        <v>1</v>
      </c>
      <c r="AL2464">
        <f t="shared" si="277"/>
        <v>12</v>
      </c>
    </row>
    <row r="2465" spans="1:38" hidden="1" x14ac:dyDescent="0.3">
      <c r="A2465">
        <v>27</v>
      </c>
      <c r="B2465">
        <v>24</v>
      </c>
      <c r="C2465">
        <f>IF(OR($L2465=TRUE,$A2465=0,MOD($A2465,ChapterTable!$R$20)&lt;&gt;0),
MAX(0,INT(($B2465+ChapterTable!$P$26+VLOOKUP(SUBSTITUTE(C$1,"성장단계","")&amp;"단계오프셋",ChapterTable!$R:$S,2,0))/ChapterTable!$P$23)),
MAX(0,INT(($B2465+ChapterTable!$R$26+VLOOKUP(SUBSTITUTE(C$1,"성장단계","")&amp;"보스단계오프셋",ChapterTable!$R:$S,2,0))/ChapterTable!$R$23)))</f>
        <v>2</v>
      </c>
      <c r="D2465">
        <f>IF(OR($L2465=TRUE,$A2465=0,MOD($A2465,ChapterTable!$R$20)&lt;&gt;0),
MAX(0,INT(($B2465+ChapterTable!$P$26+VLOOKUP(SUBSTITUTE(D$1,"성장단계","")&amp;"단계오프셋",ChapterTable!$R:$S,2,0))/ChapterTable!$P$23)),
MAX(0,INT(($B2465+ChapterTable!$R$26+VLOOKUP(SUBSTITUTE(D$1,"성장단계","")&amp;"보스단계오프셋",ChapterTable!$R:$S,2,0))/ChapterTable!$R$23)))</f>
        <v>2</v>
      </c>
      <c r="E2465" s="1">
        <f ca="1">IF(AND($A2465=0,$B2465=1),
    VLOOKUP(1,ChapterTable!$1:$1048576,MATCH("최종"&amp;SUBSTITUTE(SUBSTITUTE(E$1,"standard",""),"|Float",""),ChapterTable!$1:$1,0),0)*ChapterTable!$P$17,
  IF(AND($A2465=0,$B2465=0),
    E2466,
  IF($B2465=0,
    VLOOKUP($A2465,ChapterTable!$1:$1048576,MATCH("최종"&amp;SUBSTITUTE(SUBSTITUTE(E$1,"standard",""),"|Float",""),ChapterTable!$1:$1,0),0),
  IF($B2465=1,
    IF($L2465=FALSE,
      VLOOKUP($A2465,ChapterTable!$1:$1048576,MATCH("최종"&amp;SUBSTITUTE(SUBSTITUTE(E$1,"standard",""),"|Float",""),ChapterTable!$1:$1,0),0),
      VLOOKUP($A2465-ChapterTable!$P$11,ChapterTable!$1:$1048576,MATCH("최종"&amp;SUBSTITUTE(SUBSTITUTE(E$1,"standard",""),"|Float",""),ChapterTable!$1:$1,0),0)*ChapterTable!$P$14
    ),
  OFFSET(E2465,-$B2465+IF($L2465,1,0),0)*IF($B2465&gt;OFFSET($B2465,1,0),ChapterTable!$R$17,1)*
    (VLOOKUP(SUBSTITUTE(SUBSTITUTE(E$1,"standard",""),"|Float","")&amp;IF(OR($L2465=TRUE,$A2465=0,MOD($A2465,ChapterTable!$R$20)&lt;&gt;0),"","보스")&amp;"인게임누적곱배수",ChapterTable!$R:$S,2,0)^C2465
    +VLOOKUP(SUBSTITUTE(SUBSTITUTE(E$1,"standard",""),"|Float","")&amp;IF(OR($L2465=TRUE,$A2465=0,MOD($A2465,ChapterTable!$R$20)&lt;&gt;0),"","보스")&amp;"인게임누적합배수",ChapterTable!$R:$S,2,0)*C2465)
  )
  )
  )
)</f>
        <v>4878525.7144089807</v>
      </c>
      <c r="F2465" s="1">
        <f ca="1">IF(AND($A2465=0,$B2465=1),
    VLOOKUP(1,ChapterTable!$1:$1048576,MATCH("최종"&amp;SUBSTITUTE(SUBSTITUTE(F$1,"standard",""),"|Float",""),ChapterTable!$1:$1,0),0)*ChapterTable!$P$17,
  IF(AND($A2465=0,$B2465=0),
    F2466,
  IF($B2465=0,
    VLOOKUP($A2465,ChapterTable!$1:$1048576,MATCH("최종"&amp;SUBSTITUTE(SUBSTITUTE(F$1,"standard",""),"|Float",""),ChapterTable!$1:$1,0),0),
  IF($B2465=1,
    IF($L2465=FALSE,
      VLOOKUP($A2465,ChapterTable!$1:$1048576,MATCH("최종"&amp;SUBSTITUTE(SUBSTITUTE(F$1,"standard",""),"|Float",""),ChapterTable!$1:$1,0),0),
      VLOOKUP($A2465-ChapterTable!$P$11,ChapterTable!$1:$1048576,MATCH("최종"&amp;SUBSTITUTE(SUBSTITUTE(F$1,"standard",""),"|Float",""),ChapterTable!$1:$1,0),0)*ChapterTable!$P$14
    ),
  OFFSET(F2465,-$B2465+IF($L2465,1,0),0)*
    (VLOOKUP(SUBSTITUTE(SUBSTITUTE(F$1,"standard",""),"|Float","")&amp;IF(OR($L2465=TRUE,$A2465=0,MOD($A2465,ChapterTable!$R$20)&lt;&gt;0),"","보스")&amp;"인게임누적곱배수",ChapterTable!$R:$S,2,0)^D2465
    +VLOOKUP(SUBSTITUTE(SUBSTITUTE(F$1,"standard",""),"|Float","")&amp;IF(OR($L2465=TRUE,$A2465=0,MOD($A2465,ChapterTable!$R$20)&lt;&gt;0),"","보스")&amp;"인게임누적합배수",ChapterTable!$R:$S,2,0)*D2465)
  )
  )
  )
)</f>
        <v>1669733.5034435501</v>
      </c>
      <c r="G2465" t="s">
        <v>715</v>
      </c>
      <c r="J2465" t="str">
        <f>IF(ISBLANK(I2465),"",
IFERROR(VLOOKUP(I2465,[1]StringTable!$1:$1048576,MATCH("kor|String",[1]StringTable!$1:$1,0),0),
"스트링없음"))</f>
        <v/>
      </c>
      <c r="L2465" t="b">
        <v>1</v>
      </c>
      <c r="N2465" t="str">
        <f>IF(ISBLANK(M2465),"",IF(ISERROR(VLOOKUP(M2465,MapTable!$A:$A,1,0)),"맵없음",""))</f>
        <v/>
      </c>
      <c r="O2465">
        <f t="shared" si="278"/>
        <v>3</v>
      </c>
      <c r="Q2465">
        <f t="shared" si="279"/>
        <v>3</v>
      </c>
      <c r="R2465" t="b">
        <f t="shared" ca="1" si="280"/>
        <v>1</v>
      </c>
      <c r="T2465" t="b">
        <f t="shared" ca="1" si="281"/>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284"/>
        <v>0.33333333333333331</v>
      </c>
      <c r="AJ2465">
        <f t="shared" si="282"/>
        <v>0.395555555</v>
      </c>
      <c r="AK2465">
        <f t="shared" si="283"/>
        <v>1</v>
      </c>
      <c r="AL2465">
        <f t="shared" si="277"/>
        <v>12</v>
      </c>
    </row>
    <row r="2466" spans="1:38" hidden="1" x14ac:dyDescent="0.3">
      <c r="A2466">
        <v>27</v>
      </c>
      <c r="B2466">
        <v>25</v>
      </c>
      <c r="C2466">
        <f>IF(OR($L2466=TRUE,$A2466=0,MOD($A2466,ChapterTable!$R$20)&lt;&gt;0),
MAX(0,INT(($B2466+ChapterTable!$P$26+VLOOKUP(SUBSTITUTE(C$1,"성장단계","")&amp;"단계오프셋",ChapterTable!$R:$S,2,0))/ChapterTable!$P$23)),
MAX(0,INT(($B2466+ChapterTable!$R$26+VLOOKUP(SUBSTITUTE(C$1,"성장단계","")&amp;"보스단계오프셋",ChapterTable!$R:$S,2,0))/ChapterTable!$R$23)))</f>
        <v>2</v>
      </c>
      <c r="D2466">
        <f>IF(OR($L2466=TRUE,$A2466=0,MOD($A2466,ChapterTable!$R$20)&lt;&gt;0),
MAX(0,INT(($B2466+ChapterTable!$P$26+VLOOKUP(SUBSTITUTE(D$1,"성장단계","")&amp;"단계오프셋",ChapterTable!$R:$S,2,0))/ChapterTable!$P$23)),
MAX(0,INT(($B2466+ChapterTable!$R$26+VLOOKUP(SUBSTITUTE(D$1,"성장단계","")&amp;"보스단계오프셋",ChapterTable!$R:$S,2,0))/ChapterTable!$R$23)))</f>
        <v>2</v>
      </c>
      <c r="E2466" s="1">
        <f ca="1">IF(AND($A2466=0,$B2466=1),
    VLOOKUP(1,ChapterTable!$1:$1048576,MATCH("최종"&amp;SUBSTITUTE(SUBSTITUTE(E$1,"standard",""),"|Float",""),ChapterTable!$1:$1,0),0)*ChapterTable!$P$17,
  IF(AND($A2466=0,$B2466=0),
    E2467,
  IF($B2466=0,
    VLOOKUP($A2466,ChapterTable!$1:$1048576,MATCH("최종"&amp;SUBSTITUTE(SUBSTITUTE(E$1,"standard",""),"|Float",""),ChapterTable!$1:$1,0),0),
  IF($B2466=1,
    IF($L2466=FALSE,
      VLOOKUP($A2466,ChapterTable!$1:$1048576,MATCH("최종"&amp;SUBSTITUTE(SUBSTITUTE(E$1,"standard",""),"|Float",""),ChapterTable!$1:$1,0),0),
      VLOOKUP($A2466-ChapterTable!$P$11,ChapterTable!$1:$1048576,MATCH("최종"&amp;SUBSTITUTE(SUBSTITUTE(E$1,"standard",""),"|Float",""),ChapterTable!$1:$1,0),0)*ChapterTable!$P$14
    ),
  OFFSET(E2466,-$B2466+IF($L2466,1,0),0)*IF($B2466&gt;OFFSET($B2466,1,0),ChapterTable!$R$17,1)*
    (VLOOKUP(SUBSTITUTE(SUBSTITUTE(E$1,"standard",""),"|Float","")&amp;IF(OR($L2466=TRUE,$A2466=0,MOD($A2466,ChapterTable!$R$20)&lt;&gt;0),"","보스")&amp;"인게임누적곱배수",ChapterTable!$R:$S,2,0)^C2466
    +VLOOKUP(SUBSTITUTE(SUBSTITUTE(E$1,"standard",""),"|Float","")&amp;IF(OR($L2466=TRUE,$A2466=0,MOD($A2466,ChapterTable!$R$20)&lt;&gt;0),"","보스")&amp;"인게임누적합배수",ChapterTable!$R:$S,2,0)*C2466)
  )
  )
  )
)</f>
        <v>4878525.7144089807</v>
      </c>
      <c r="F2466" s="1">
        <f ca="1">IF(AND($A2466=0,$B2466=1),
    VLOOKUP(1,ChapterTable!$1:$1048576,MATCH("최종"&amp;SUBSTITUTE(SUBSTITUTE(F$1,"standard",""),"|Float",""),ChapterTable!$1:$1,0),0)*ChapterTable!$P$17,
  IF(AND($A2466=0,$B2466=0),
    F2467,
  IF($B2466=0,
    VLOOKUP($A2466,ChapterTable!$1:$1048576,MATCH("최종"&amp;SUBSTITUTE(SUBSTITUTE(F$1,"standard",""),"|Float",""),ChapterTable!$1:$1,0),0),
  IF($B2466=1,
    IF($L2466=FALSE,
      VLOOKUP($A2466,ChapterTable!$1:$1048576,MATCH("최종"&amp;SUBSTITUTE(SUBSTITUTE(F$1,"standard",""),"|Float",""),ChapterTable!$1:$1,0),0),
      VLOOKUP($A2466-ChapterTable!$P$11,ChapterTable!$1:$1048576,MATCH("최종"&amp;SUBSTITUTE(SUBSTITUTE(F$1,"standard",""),"|Float",""),ChapterTable!$1:$1,0),0)*ChapterTable!$P$14
    ),
  OFFSET(F2466,-$B2466+IF($L2466,1,0),0)*
    (VLOOKUP(SUBSTITUTE(SUBSTITUTE(F$1,"standard",""),"|Float","")&amp;IF(OR($L2466=TRUE,$A2466=0,MOD($A2466,ChapterTable!$R$20)&lt;&gt;0),"","보스")&amp;"인게임누적곱배수",ChapterTable!$R:$S,2,0)^D2466
    +VLOOKUP(SUBSTITUTE(SUBSTITUTE(F$1,"standard",""),"|Float","")&amp;IF(OR($L2466=TRUE,$A2466=0,MOD($A2466,ChapterTable!$R$20)&lt;&gt;0),"","보스")&amp;"인게임누적합배수",ChapterTable!$R:$S,2,0)*D2466)
  )
  )
  )
)</f>
        <v>1669733.5034435501</v>
      </c>
      <c r="G2466" t="s">
        <v>715</v>
      </c>
      <c r="J2466" t="str">
        <f>IF(ISBLANK(I2466),"",
IFERROR(VLOOKUP(I2466,[1]StringTable!$1:$1048576,MATCH("kor|String",[1]StringTable!$1:$1,0),0),
"스트링없음"))</f>
        <v/>
      </c>
      <c r="L2466" t="b">
        <v>1</v>
      </c>
      <c r="N2466" t="str">
        <f>IF(ISBLANK(M2466),"",IF(ISERROR(VLOOKUP(M2466,MapTable!$A:$A,1,0)),"맵없음",""))</f>
        <v/>
      </c>
      <c r="O2466">
        <f t="shared" si="278"/>
        <v>11</v>
      </c>
      <c r="Q2466">
        <f t="shared" si="279"/>
        <v>11</v>
      </c>
      <c r="R2466" t="b">
        <f t="shared" ca="1" si="280"/>
        <v>1</v>
      </c>
      <c r="T2466" t="b">
        <f t="shared" ca="1" si="281"/>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284"/>
        <v>0.33333333333333331</v>
      </c>
      <c r="AJ2466">
        <f t="shared" si="282"/>
        <v>0.395555555</v>
      </c>
      <c r="AK2466">
        <f t="shared" si="283"/>
        <v>1</v>
      </c>
      <c r="AL2466">
        <f t="shared" si="277"/>
        <v>12</v>
      </c>
    </row>
    <row r="2467" spans="1:38" hidden="1" x14ac:dyDescent="0.3">
      <c r="A2467">
        <v>27</v>
      </c>
      <c r="B2467">
        <v>26</v>
      </c>
      <c r="C2467">
        <f>IF(OR($L2467=TRUE,$A2467=0,MOD($A2467,ChapterTable!$R$20)&lt;&gt;0),
MAX(0,INT(($B2467+ChapterTable!$P$26+VLOOKUP(SUBSTITUTE(C$1,"성장단계","")&amp;"단계오프셋",ChapterTable!$R:$S,2,0))/ChapterTable!$P$23)),
MAX(0,INT(($B2467+ChapterTable!$R$26+VLOOKUP(SUBSTITUTE(C$1,"성장단계","")&amp;"보스단계오프셋",ChapterTable!$R:$S,2,0))/ChapterTable!$R$23)))</f>
        <v>3</v>
      </c>
      <c r="D2467">
        <f>IF(OR($L2467=TRUE,$A2467=0,MOD($A2467,ChapterTable!$R$20)&lt;&gt;0),
MAX(0,INT(($B2467+ChapterTable!$P$26+VLOOKUP(SUBSTITUTE(D$1,"성장단계","")&amp;"단계오프셋",ChapterTable!$R:$S,2,0))/ChapterTable!$P$23)),
MAX(0,INT(($B2467+ChapterTable!$R$26+VLOOKUP(SUBSTITUTE(D$1,"성장단계","")&amp;"보스단계오프셋",ChapterTable!$R:$S,2,0))/ChapterTable!$R$23)))</f>
        <v>2</v>
      </c>
      <c r="E2467" s="1">
        <f ca="1">IF(AND($A2467=0,$B2467=1),
    VLOOKUP(1,ChapterTable!$1:$1048576,MATCH("최종"&amp;SUBSTITUTE(SUBSTITUTE(E$1,"standard",""),"|Float",""),ChapterTable!$1:$1,0),0)*ChapterTable!$P$17,
  IF(AND($A2467=0,$B2467=0),
    E2468,
  IF($B2467=0,
    VLOOKUP($A2467,ChapterTable!$1:$1048576,MATCH("최종"&amp;SUBSTITUTE(SUBSTITUTE(E$1,"standard",""),"|Float",""),ChapterTable!$1:$1,0),0),
  IF($B2467=1,
    IF($L2467=FALSE,
      VLOOKUP($A2467,ChapterTable!$1:$1048576,MATCH("최종"&amp;SUBSTITUTE(SUBSTITUTE(E$1,"standard",""),"|Float",""),ChapterTable!$1:$1,0),0),
      VLOOKUP($A2467-ChapterTable!$P$11,ChapterTable!$1:$1048576,MATCH("최종"&amp;SUBSTITUTE(SUBSTITUTE(E$1,"standard",""),"|Float",""),ChapterTable!$1:$1,0),0)*ChapterTable!$P$14
    ),
  OFFSET(E2467,-$B2467+IF($L2467,1,0),0)*IF($B2467&gt;OFFSET($B2467,1,0),ChapterTable!$R$17,1)*
    (VLOOKUP(SUBSTITUTE(SUBSTITUTE(E$1,"standard",""),"|Float","")&amp;IF(OR($L2467=TRUE,$A2467=0,MOD($A2467,ChapterTable!$R$20)&lt;&gt;0),"","보스")&amp;"인게임누적곱배수",ChapterTable!$R:$S,2,0)^C2467
    +VLOOKUP(SUBSTITUTE(SUBSTITUTE(E$1,"standard",""),"|Float","")&amp;IF(OR($L2467=TRUE,$A2467=0,MOD($A2467,ChapterTable!$R$20)&lt;&gt;0),"","보스")&amp;"인게임누적합배수",ChapterTable!$R:$S,2,0)*C2467)
  )
  )
  )
)</f>
        <v>5575457.9593245499</v>
      </c>
      <c r="F2467" s="1">
        <f ca="1">IF(AND($A2467=0,$B2467=1),
    VLOOKUP(1,ChapterTable!$1:$1048576,MATCH("최종"&amp;SUBSTITUTE(SUBSTITUTE(F$1,"standard",""),"|Float",""),ChapterTable!$1:$1,0),0)*ChapterTable!$P$17,
  IF(AND($A2467=0,$B2467=0),
    F2468,
  IF($B2467=0,
    VLOOKUP($A2467,ChapterTable!$1:$1048576,MATCH("최종"&amp;SUBSTITUTE(SUBSTITUTE(F$1,"standard",""),"|Float",""),ChapterTable!$1:$1,0),0),
  IF($B2467=1,
    IF($L2467=FALSE,
      VLOOKUP($A2467,ChapterTable!$1:$1048576,MATCH("최종"&amp;SUBSTITUTE(SUBSTITUTE(F$1,"standard",""),"|Float",""),ChapterTable!$1:$1,0),0),
      VLOOKUP($A2467-ChapterTable!$P$11,ChapterTable!$1:$1048576,MATCH("최종"&amp;SUBSTITUTE(SUBSTITUTE(F$1,"standard",""),"|Float",""),ChapterTable!$1:$1,0),0)*ChapterTable!$P$14
    ),
  OFFSET(F2467,-$B2467+IF($L2467,1,0),0)*
    (VLOOKUP(SUBSTITUTE(SUBSTITUTE(F$1,"standard",""),"|Float","")&amp;IF(OR($L2467=TRUE,$A2467=0,MOD($A2467,ChapterTable!$R$20)&lt;&gt;0),"","보스")&amp;"인게임누적곱배수",ChapterTable!$R:$S,2,0)^D2467
    +VLOOKUP(SUBSTITUTE(SUBSTITUTE(F$1,"standard",""),"|Float","")&amp;IF(OR($L2467=TRUE,$A2467=0,MOD($A2467,ChapterTable!$R$20)&lt;&gt;0),"","보스")&amp;"인게임누적합배수",ChapterTable!$R:$S,2,0)*D2467)
  )
  )
  )
)</f>
        <v>1669733.5034435501</v>
      </c>
      <c r="G2467" t="s">
        <v>715</v>
      </c>
      <c r="J2467" t="str">
        <f>IF(ISBLANK(I2467),"",
IFERROR(VLOOKUP(I2467,[1]StringTable!$1:$1048576,MATCH("kor|String",[1]StringTable!$1:$1,0),0),
"스트링없음"))</f>
        <v/>
      </c>
      <c r="L2467" t="b">
        <v>1</v>
      </c>
      <c r="N2467" t="str">
        <f>IF(ISBLANK(M2467),"",IF(ISERROR(VLOOKUP(M2467,MapTable!$A:$A,1,0)),"맵없음",""))</f>
        <v/>
      </c>
      <c r="O2467">
        <f t="shared" si="278"/>
        <v>3</v>
      </c>
      <c r="Q2467">
        <f t="shared" si="279"/>
        <v>3</v>
      </c>
      <c r="R2467" t="b">
        <f t="shared" ca="1" si="280"/>
        <v>1</v>
      </c>
      <c r="T2467" t="b">
        <f t="shared" ca="1" si="281"/>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284"/>
        <v>0.33333333333333331</v>
      </c>
      <c r="AJ2467">
        <f t="shared" si="282"/>
        <v>0.395555555</v>
      </c>
      <c r="AK2467">
        <f t="shared" si="283"/>
        <v>1</v>
      </c>
      <c r="AL2467">
        <f t="shared" si="277"/>
        <v>12</v>
      </c>
    </row>
    <row r="2468" spans="1:38" hidden="1" x14ac:dyDescent="0.3">
      <c r="A2468">
        <v>27</v>
      </c>
      <c r="B2468">
        <v>27</v>
      </c>
      <c r="C2468">
        <f>IF(OR($L2468=TRUE,$A2468=0,MOD($A2468,ChapterTable!$R$20)&lt;&gt;0),
MAX(0,INT(($B2468+ChapterTable!$P$26+VLOOKUP(SUBSTITUTE(C$1,"성장단계","")&amp;"단계오프셋",ChapterTable!$R:$S,2,0))/ChapterTable!$P$23)),
MAX(0,INT(($B2468+ChapterTable!$R$26+VLOOKUP(SUBSTITUTE(C$1,"성장단계","")&amp;"보스단계오프셋",ChapterTable!$R:$S,2,0))/ChapterTable!$R$23)))</f>
        <v>3</v>
      </c>
      <c r="D2468">
        <f>IF(OR($L2468=TRUE,$A2468=0,MOD($A2468,ChapterTable!$R$20)&lt;&gt;0),
MAX(0,INT(($B2468+ChapterTable!$P$26+VLOOKUP(SUBSTITUTE(D$1,"성장단계","")&amp;"단계오프셋",ChapterTable!$R:$S,2,0))/ChapterTable!$P$23)),
MAX(0,INT(($B2468+ChapterTable!$R$26+VLOOKUP(SUBSTITUTE(D$1,"성장단계","")&amp;"보스단계오프셋",ChapterTable!$R:$S,2,0))/ChapterTable!$R$23)))</f>
        <v>2</v>
      </c>
      <c r="E2468" s="1">
        <f ca="1">IF(AND($A2468=0,$B2468=1),
    VLOOKUP(1,ChapterTable!$1:$1048576,MATCH("최종"&amp;SUBSTITUTE(SUBSTITUTE(E$1,"standard",""),"|Float",""),ChapterTable!$1:$1,0),0)*ChapterTable!$P$17,
  IF(AND($A2468=0,$B2468=0),
    E2469,
  IF($B2468=0,
    VLOOKUP($A2468,ChapterTable!$1:$1048576,MATCH("최종"&amp;SUBSTITUTE(SUBSTITUTE(E$1,"standard",""),"|Float",""),ChapterTable!$1:$1,0),0),
  IF($B2468=1,
    IF($L2468=FALSE,
      VLOOKUP($A2468,ChapterTable!$1:$1048576,MATCH("최종"&amp;SUBSTITUTE(SUBSTITUTE(E$1,"standard",""),"|Float",""),ChapterTable!$1:$1,0),0),
      VLOOKUP($A2468-ChapterTable!$P$11,ChapterTable!$1:$1048576,MATCH("최종"&amp;SUBSTITUTE(SUBSTITUTE(E$1,"standard",""),"|Float",""),ChapterTable!$1:$1,0),0)*ChapterTable!$P$14
    ),
  OFFSET(E2468,-$B2468+IF($L2468,1,0),0)*IF($B2468&gt;OFFSET($B2468,1,0),ChapterTable!$R$17,1)*
    (VLOOKUP(SUBSTITUTE(SUBSTITUTE(E$1,"standard",""),"|Float","")&amp;IF(OR($L2468=TRUE,$A2468=0,MOD($A2468,ChapterTable!$R$20)&lt;&gt;0),"","보스")&amp;"인게임누적곱배수",ChapterTable!$R:$S,2,0)^C2468
    +VLOOKUP(SUBSTITUTE(SUBSTITUTE(E$1,"standard",""),"|Float","")&amp;IF(OR($L2468=TRUE,$A2468=0,MOD($A2468,ChapterTable!$R$20)&lt;&gt;0),"","보스")&amp;"인게임누적합배수",ChapterTable!$R:$S,2,0)*C2468)
  )
  )
  )
)</f>
        <v>5575457.9593245499</v>
      </c>
      <c r="F2468" s="1">
        <f ca="1">IF(AND($A2468=0,$B2468=1),
    VLOOKUP(1,ChapterTable!$1:$1048576,MATCH("최종"&amp;SUBSTITUTE(SUBSTITUTE(F$1,"standard",""),"|Float",""),ChapterTable!$1:$1,0),0)*ChapterTable!$P$17,
  IF(AND($A2468=0,$B2468=0),
    F2469,
  IF($B2468=0,
    VLOOKUP($A2468,ChapterTable!$1:$1048576,MATCH("최종"&amp;SUBSTITUTE(SUBSTITUTE(F$1,"standard",""),"|Float",""),ChapterTable!$1:$1,0),0),
  IF($B2468=1,
    IF($L2468=FALSE,
      VLOOKUP($A2468,ChapterTable!$1:$1048576,MATCH("최종"&amp;SUBSTITUTE(SUBSTITUTE(F$1,"standard",""),"|Float",""),ChapterTable!$1:$1,0),0),
      VLOOKUP($A2468-ChapterTable!$P$11,ChapterTable!$1:$1048576,MATCH("최종"&amp;SUBSTITUTE(SUBSTITUTE(F$1,"standard",""),"|Float",""),ChapterTable!$1:$1,0),0)*ChapterTable!$P$14
    ),
  OFFSET(F2468,-$B2468+IF($L2468,1,0),0)*
    (VLOOKUP(SUBSTITUTE(SUBSTITUTE(F$1,"standard",""),"|Float","")&amp;IF(OR($L2468=TRUE,$A2468=0,MOD($A2468,ChapterTable!$R$20)&lt;&gt;0),"","보스")&amp;"인게임누적곱배수",ChapterTable!$R:$S,2,0)^D2468
    +VLOOKUP(SUBSTITUTE(SUBSTITUTE(F$1,"standard",""),"|Float","")&amp;IF(OR($L2468=TRUE,$A2468=0,MOD($A2468,ChapterTable!$R$20)&lt;&gt;0),"","보스")&amp;"인게임누적합배수",ChapterTable!$R:$S,2,0)*D2468)
  )
  )
  )
)</f>
        <v>1669733.5034435501</v>
      </c>
      <c r="G2468" t="s">
        <v>715</v>
      </c>
      <c r="J2468" t="str">
        <f>IF(ISBLANK(I2468),"",
IFERROR(VLOOKUP(I2468,[1]StringTable!$1:$1048576,MATCH("kor|String",[1]StringTable!$1:$1,0),0),
"스트링없음"))</f>
        <v/>
      </c>
      <c r="L2468" t="b">
        <v>1</v>
      </c>
      <c r="N2468" t="str">
        <f>IF(ISBLANK(M2468),"",IF(ISERROR(VLOOKUP(M2468,MapTable!$A:$A,1,0)),"맵없음",""))</f>
        <v/>
      </c>
      <c r="O2468">
        <f t="shared" si="278"/>
        <v>3</v>
      </c>
      <c r="Q2468">
        <f t="shared" si="279"/>
        <v>3</v>
      </c>
      <c r="R2468" t="b">
        <f t="shared" ca="1" si="280"/>
        <v>1</v>
      </c>
      <c r="T2468" t="b">
        <f t="shared" ca="1" si="281"/>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284"/>
        <v>0.33333333333333331</v>
      </c>
      <c r="AJ2468">
        <f t="shared" si="282"/>
        <v>0.395555555</v>
      </c>
      <c r="AK2468">
        <f t="shared" si="283"/>
        <v>1</v>
      </c>
      <c r="AL2468">
        <f t="shared" si="277"/>
        <v>12</v>
      </c>
    </row>
    <row r="2469" spans="1:38" hidden="1" x14ac:dyDescent="0.3">
      <c r="A2469">
        <v>27</v>
      </c>
      <c r="B2469">
        <v>28</v>
      </c>
      <c r="C2469">
        <f>IF(OR($L2469=TRUE,$A2469=0,MOD($A2469,ChapterTable!$R$20)&lt;&gt;0),
MAX(0,INT(($B2469+ChapterTable!$P$26+VLOOKUP(SUBSTITUTE(C$1,"성장단계","")&amp;"단계오프셋",ChapterTable!$R:$S,2,0))/ChapterTable!$P$23)),
MAX(0,INT(($B2469+ChapterTable!$R$26+VLOOKUP(SUBSTITUTE(C$1,"성장단계","")&amp;"보스단계오프셋",ChapterTable!$R:$S,2,0))/ChapterTable!$R$23)))</f>
        <v>3</v>
      </c>
      <c r="D2469">
        <f>IF(OR($L2469=TRUE,$A2469=0,MOD($A2469,ChapterTable!$R$20)&lt;&gt;0),
MAX(0,INT(($B2469+ChapterTable!$P$26+VLOOKUP(SUBSTITUTE(D$1,"성장단계","")&amp;"단계오프셋",ChapterTable!$R:$S,2,0))/ChapterTable!$P$23)),
MAX(0,INT(($B2469+ChapterTable!$R$26+VLOOKUP(SUBSTITUTE(D$1,"성장단계","")&amp;"보스단계오프셋",ChapterTable!$R:$S,2,0))/ChapterTable!$R$23)))</f>
        <v>2</v>
      </c>
      <c r="E2469" s="1">
        <f ca="1">IF(AND($A2469=0,$B2469=1),
    VLOOKUP(1,ChapterTable!$1:$1048576,MATCH("최종"&amp;SUBSTITUTE(SUBSTITUTE(E$1,"standard",""),"|Float",""),ChapterTable!$1:$1,0),0)*ChapterTable!$P$17,
  IF(AND($A2469=0,$B2469=0),
    E2470,
  IF($B2469=0,
    VLOOKUP($A2469,ChapterTable!$1:$1048576,MATCH("최종"&amp;SUBSTITUTE(SUBSTITUTE(E$1,"standard",""),"|Float",""),ChapterTable!$1:$1,0),0),
  IF($B2469=1,
    IF($L2469=FALSE,
      VLOOKUP($A2469,ChapterTable!$1:$1048576,MATCH("최종"&amp;SUBSTITUTE(SUBSTITUTE(E$1,"standard",""),"|Float",""),ChapterTable!$1:$1,0),0),
      VLOOKUP($A2469-ChapterTable!$P$11,ChapterTable!$1:$1048576,MATCH("최종"&amp;SUBSTITUTE(SUBSTITUTE(E$1,"standard",""),"|Float",""),ChapterTable!$1:$1,0),0)*ChapterTable!$P$14
    ),
  OFFSET(E2469,-$B2469+IF($L2469,1,0),0)*IF($B2469&gt;OFFSET($B2469,1,0),ChapterTable!$R$17,1)*
    (VLOOKUP(SUBSTITUTE(SUBSTITUTE(E$1,"standard",""),"|Float","")&amp;IF(OR($L2469=TRUE,$A2469=0,MOD($A2469,ChapterTable!$R$20)&lt;&gt;0),"","보스")&amp;"인게임누적곱배수",ChapterTable!$R:$S,2,0)^C2469
    +VLOOKUP(SUBSTITUTE(SUBSTITUTE(E$1,"standard",""),"|Float","")&amp;IF(OR($L2469=TRUE,$A2469=0,MOD($A2469,ChapterTable!$R$20)&lt;&gt;0),"","보스")&amp;"인게임누적합배수",ChapterTable!$R:$S,2,0)*C2469)
  )
  )
  )
)</f>
        <v>5575457.9593245499</v>
      </c>
      <c r="F2469" s="1">
        <f ca="1">IF(AND($A2469=0,$B2469=1),
    VLOOKUP(1,ChapterTable!$1:$1048576,MATCH("최종"&amp;SUBSTITUTE(SUBSTITUTE(F$1,"standard",""),"|Float",""),ChapterTable!$1:$1,0),0)*ChapterTable!$P$17,
  IF(AND($A2469=0,$B2469=0),
    F2470,
  IF($B2469=0,
    VLOOKUP($A2469,ChapterTable!$1:$1048576,MATCH("최종"&amp;SUBSTITUTE(SUBSTITUTE(F$1,"standard",""),"|Float",""),ChapterTable!$1:$1,0),0),
  IF($B2469=1,
    IF($L2469=FALSE,
      VLOOKUP($A2469,ChapterTable!$1:$1048576,MATCH("최종"&amp;SUBSTITUTE(SUBSTITUTE(F$1,"standard",""),"|Float",""),ChapterTable!$1:$1,0),0),
      VLOOKUP($A2469-ChapterTable!$P$11,ChapterTable!$1:$1048576,MATCH("최종"&amp;SUBSTITUTE(SUBSTITUTE(F$1,"standard",""),"|Float",""),ChapterTable!$1:$1,0),0)*ChapterTable!$P$14
    ),
  OFFSET(F2469,-$B2469+IF($L2469,1,0),0)*
    (VLOOKUP(SUBSTITUTE(SUBSTITUTE(F$1,"standard",""),"|Float","")&amp;IF(OR($L2469=TRUE,$A2469=0,MOD($A2469,ChapterTable!$R$20)&lt;&gt;0),"","보스")&amp;"인게임누적곱배수",ChapterTable!$R:$S,2,0)^D2469
    +VLOOKUP(SUBSTITUTE(SUBSTITUTE(F$1,"standard",""),"|Float","")&amp;IF(OR($L2469=TRUE,$A2469=0,MOD($A2469,ChapterTable!$R$20)&lt;&gt;0),"","보스")&amp;"인게임누적합배수",ChapterTable!$R:$S,2,0)*D2469)
  )
  )
  )
)</f>
        <v>1669733.5034435501</v>
      </c>
      <c r="G2469" t="s">
        <v>715</v>
      </c>
      <c r="J2469" t="str">
        <f>IF(ISBLANK(I2469),"",
IFERROR(VLOOKUP(I2469,[1]StringTable!$1:$1048576,MATCH("kor|String",[1]StringTable!$1:$1,0),0),
"스트링없음"))</f>
        <v/>
      </c>
      <c r="L2469" t="b">
        <v>1</v>
      </c>
      <c r="N2469" t="str">
        <f>IF(ISBLANK(M2469),"",IF(ISERROR(VLOOKUP(M2469,MapTable!$A:$A,1,0)),"맵없음",""))</f>
        <v/>
      </c>
      <c r="O2469">
        <f t="shared" si="278"/>
        <v>3</v>
      </c>
      <c r="Q2469">
        <f t="shared" si="279"/>
        <v>3</v>
      </c>
      <c r="R2469" t="b">
        <f t="shared" ca="1" si="280"/>
        <v>1</v>
      </c>
      <c r="T2469" t="b">
        <f t="shared" ca="1" si="281"/>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284"/>
        <v>0.33333333333333331</v>
      </c>
      <c r="AJ2469">
        <f t="shared" si="282"/>
        <v>0.395555555</v>
      </c>
      <c r="AK2469">
        <f t="shared" si="283"/>
        <v>1</v>
      </c>
      <c r="AL2469">
        <f t="shared" ref="AL2469:AL2532" si="285">AL2419+1</f>
        <v>12</v>
      </c>
    </row>
    <row r="2470" spans="1:38" hidden="1" x14ac:dyDescent="0.3">
      <c r="A2470">
        <v>27</v>
      </c>
      <c r="B2470">
        <v>29</v>
      </c>
      <c r="C2470">
        <f>IF(OR($L2470=TRUE,$A2470=0,MOD($A2470,ChapterTable!$R$20)&lt;&gt;0),
MAX(0,INT(($B2470+ChapterTable!$P$26+VLOOKUP(SUBSTITUTE(C$1,"성장단계","")&amp;"단계오프셋",ChapterTable!$R:$S,2,0))/ChapterTable!$P$23)),
MAX(0,INT(($B2470+ChapterTable!$R$26+VLOOKUP(SUBSTITUTE(C$1,"성장단계","")&amp;"보스단계오프셋",ChapterTable!$R:$S,2,0))/ChapterTable!$R$23)))</f>
        <v>3</v>
      </c>
      <c r="D2470">
        <f>IF(OR($L2470=TRUE,$A2470=0,MOD($A2470,ChapterTable!$R$20)&lt;&gt;0),
MAX(0,INT(($B2470+ChapterTable!$P$26+VLOOKUP(SUBSTITUTE(D$1,"성장단계","")&amp;"단계오프셋",ChapterTable!$R:$S,2,0))/ChapterTable!$P$23)),
MAX(0,INT(($B2470+ChapterTable!$R$26+VLOOKUP(SUBSTITUTE(D$1,"성장단계","")&amp;"보스단계오프셋",ChapterTable!$R:$S,2,0))/ChapterTable!$R$23)))</f>
        <v>2</v>
      </c>
      <c r="E2470" s="1">
        <f ca="1">IF(AND($A2470=0,$B2470=1),
    VLOOKUP(1,ChapterTable!$1:$1048576,MATCH("최종"&amp;SUBSTITUTE(SUBSTITUTE(E$1,"standard",""),"|Float",""),ChapterTable!$1:$1,0),0)*ChapterTable!$P$17,
  IF(AND($A2470=0,$B2470=0),
    E2471,
  IF($B2470=0,
    VLOOKUP($A2470,ChapterTable!$1:$1048576,MATCH("최종"&amp;SUBSTITUTE(SUBSTITUTE(E$1,"standard",""),"|Float",""),ChapterTable!$1:$1,0),0),
  IF($B2470=1,
    IF($L2470=FALSE,
      VLOOKUP($A2470,ChapterTable!$1:$1048576,MATCH("최종"&amp;SUBSTITUTE(SUBSTITUTE(E$1,"standard",""),"|Float",""),ChapterTable!$1:$1,0),0),
      VLOOKUP($A2470-ChapterTable!$P$11,ChapterTable!$1:$1048576,MATCH("최종"&amp;SUBSTITUTE(SUBSTITUTE(E$1,"standard",""),"|Float",""),ChapterTable!$1:$1,0),0)*ChapterTable!$P$14
    ),
  OFFSET(E2470,-$B2470+IF($L2470,1,0),0)*IF($B2470&gt;OFFSET($B2470,1,0),ChapterTable!$R$17,1)*
    (VLOOKUP(SUBSTITUTE(SUBSTITUTE(E$1,"standard",""),"|Float","")&amp;IF(OR($L2470=TRUE,$A2470=0,MOD($A2470,ChapterTable!$R$20)&lt;&gt;0),"","보스")&amp;"인게임누적곱배수",ChapterTable!$R:$S,2,0)^C2470
    +VLOOKUP(SUBSTITUTE(SUBSTITUTE(E$1,"standard",""),"|Float","")&amp;IF(OR($L2470=TRUE,$A2470=0,MOD($A2470,ChapterTable!$R$20)&lt;&gt;0),"","보스")&amp;"인게임누적합배수",ChapterTable!$R:$S,2,0)*C2470)
  )
  )
  )
)</f>
        <v>5575457.9593245499</v>
      </c>
      <c r="F2470" s="1">
        <f ca="1">IF(AND($A2470=0,$B2470=1),
    VLOOKUP(1,ChapterTable!$1:$1048576,MATCH("최종"&amp;SUBSTITUTE(SUBSTITUTE(F$1,"standard",""),"|Float",""),ChapterTable!$1:$1,0),0)*ChapterTable!$P$17,
  IF(AND($A2470=0,$B2470=0),
    F2471,
  IF($B2470=0,
    VLOOKUP($A2470,ChapterTable!$1:$1048576,MATCH("최종"&amp;SUBSTITUTE(SUBSTITUTE(F$1,"standard",""),"|Float",""),ChapterTable!$1:$1,0),0),
  IF($B2470=1,
    IF($L2470=FALSE,
      VLOOKUP($A2470,ChapterTable!$1:$1048576,MATCH("최종"&amp;SUBSTITUTE(SUBSTITUTE(F$1,"standard",""),"|Float",""),ChapterTable!$1:$1,0),0),
      VLOOKUP($A2470-ChapterTable!$P$11,ChapterTable!$1:$1048576,MATCH("최종"&amp;SUBSTITUTE(SUBSTITUTE(F$1,"standard",""),"|Float",""),ChapterTable!$1:$1,0),0)*ChapterTable!$P$14
    ),
  OFFSET(F2470,-$B2470+IF($L2470,1,0),0)*
    (VLOOKUP(SUBSTITUTE(SUBSTITUTE(F$1,"standard",""),"|Float","")&amp;IF(OR($L2470=TRUE,$A2470=0,MOD($A2470,ChapterTable!$R$20)&lt;&gt;0),"","보스")&amp;"인게임누적곱배수",ChapterTable!$R:$S,2,0)^D2470
    +VLOOKUP(SUBSTITUTE(SUBSTITUTE(F$1,"standard",""),"|Float","")&amp;IF(OR($L2470=TRUE,$A2470=0,MOD($A2470,ChapterTable!$R$20)&lt;&gt;0),"","보스")&amp;"인게임누적합배수",ChapterTable!$R:$S,2,0)*D2470)
  )
  )
  )
)</f>
        <v>1669733.5034435501</v>
      </c>
      <c r="G2470" t="s">
        <v>715</v>
      </c>
      <c r="J2470" t="str">
        <f>IF(ISBLANK(I2470),"",
IFERROR(VLOOKUP(I2470,[1]StringTable!$1:$1048576,MATCH("kor|String",[1]StringTable!$1:$1,0),0),
"스트링없음"))</f>
        <v/>
      </c>
      <c r="L2470" t="b">
        <v>1</v>
      </c>
      <c r="N2470" t="str">
        <f>IF(ISBLANK(M2470),"",IF(ISERROR(VLOOKUP(M2470,MapTable!$A:$A,1,0)),"맵없음",""))</f>
        <v/>
      </c>
      <c r="O2470">
        <f t="shared" si="278"/>
        <v>93</v>
      </c>
      <c r="Q2470">
        <f t="shared" si="279"/>
        <v>93</v>
      </c>
      <c r="R2470" t="b">
        <f t="shared" ca="1" si="280"/>
        <v>1</v>
      </c>
      <c r="T2470" t="b">
        <f t="shared" ca="1" si="281"/>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284"/>
        <v>0.33333333333333331</v>
      </c>
      <c r="AJ2470">
        <f t="shared" si="282"/>
        <v>0.395555555</v>
      </c>
      <c r="AK2470">
        <f t="shared" si="283"/>
        <v>1</v>
      </c>
      <c r="AL2470">
        <f t="shared" si="285"/>
        <v>12</v>
      </c>
    </row>
    <row r="2471" spans="1:38" hidden="1" x14ac:dyDescent="0.3">
      <c r="A2471">
        <v>27</v>
      </c>
      <c r="B2471">
        <v>30</v>
      </c>
      <c r="C2471">
        <f>IF(OR($L2471=TRUE,$A2471=0,MOD($A2471,ChapterTable!$R$20)&lt;&gt;0),
MAX(0,INT(($B2471+ChapterTable!$P$26+VLOOKUP(SUBSTITUTE(C$1,"성장단계","")&amp;"단계오프셋",ChapterTable!$R:$S,2,0))/ChapterTable!$P$23)),
MAX(0,INT(($B2471+ChapterTable!$R$26+VLOOKUP(SUBSTITUTE(C$1,"성장단계","")&amp;"보스단계오프셋",ChapterTable!$R:$S,2,0))/ChapterTable!$R$23)))</f>
        <v>3</v>
      </c>
      <c r="D2471">
        <f>IF(OR($L2471=TRUE,$A2471=0,MOD($A2471,ChapterTable!$R$20)&lt;&gt;0),
MAX(0,INT(($B2471+ChapterTable!$P$26+VLOOKUP(SUBSTITUTE(D$1,"성장단계","")&amp;"단계오프셋",ChapterTable!$R:$S,2,0))/ChapterTable!$P$23)),
MAX(0,INT(($B2471+ChapterTable!$R$26+VLOOKUP(SUBSTITUTE(D$1,"성장단계","")&amp;"보스단계오프셋",ChapterTable!$R:$S,2,0))/ChapterTable!$R$23)))</f>
        <v>2</v>
      </c>
      <c r="E2471" s="1">
        <f ca="1">IF(AND($A2471=0,$B2471=1),
    VLOOKUP(1,ChapterTable!$1:$1048576,MATCH("최종"&amp;SUBSTITUTE(SUBSTITUTE(E$1,"standard",""),"|Float",""),ChapterTable!$1:$1,0),0)*ChapterTable!$P$17,
  IF(AND($A2471=0,$B2471=0),
    E2472,
  IF($B2471=0,
    VLOOKUP($A2471,ChapterTable!$1:$1048576,MATCH("최종"&amp;SUBSTITUTE(SUBSTITUTE(E$1,"standard",""),"|Float",""),ChapterTable!$1:$1,0),0),
  IF($B2471=1,
    IF($L2471=FALSE,
      VLOOKUP($A2471,ChapterTable!$1:$1048576,MATCH("최종"&amp;SUBSTITUTE(SUBSTITUTE(E$1,"standard",""),"|Float",""),ChapterTable!$1:$1,0),0),
      VLOOKUP($A2471-ChapterTable!$P$11,ChapterTable!$1:$1048576,MATCH("최종"&amp;SUBSTITUTE(SUBSTITUTE(E$1,"standard",""),"|Float",""),ChapterTable!$1:$1,0),0)*ChapterTable!$P$14
    ),
  OFFSET(E2471,-$B2471+IF($L2471,1,0),0)*IF($B2471&gt;OFFSET($B2471,1,0),ChapterTable!$R$17,1)*
    (VLOOKUP(SUBSTITUTE(SUBSTITUTE(E$1,"standard",""),"|Float","")&amp;IF(OR($L2471=TRUE,$A2471=0,MOD($A2471,ChapterTable!$R$20)&lt;&gt;0),"","보스")&amp;"인게임누적곱배수",ChapterTable!$R:$S,2,0)^C2471
    +VLOOKUP(SUBSTITUTE(SUBSTITUTE(E$1,"standard",""),"|Float","")&amp;IF(OR($L2471=TRUE,$A2471=0,MOD($A2471,ChapterTable!$R$20)&lt;&gt;0),"","보스")&amp;"인게임누적합배수",ChapterTable!$R:$S,2,0)*C2471)
  )
  )
  )
)</f>
        <v>5575457.9593245499</v>
      </c>
      <c r="F2471" s="1">
        <f ca="1">IF(AND($A2471=0,$B2471=1),
    VLOOKUP(1,ChapterTable!$1:$1048576,MATCH("최종"&amp;SUBSTITUTE(SUBSTITUTE(F$1,"standard",""),"|Float",""),ChapterTable!$1:$1,0),0)*ChapterTable!$P$17,
  IF(AND($A2471=0,$B2471=0),
    F2472,
  IF($B2471=0,
    VLOOKUP($A2471,ChapterTable!$1:$1048576,MATCH("최종"&amp;SUBSTITUTE(SUBSTITUTE(F$1,"standard",""),"|Float",""),ChapterTable!$1:$1,0),0),
  IF($B2471=1,
    IF($L2471=FALSE,
      VLOOKUP($A2471,ChapterTable!$1:$1048576,MATCH("최종"&amp;SUBSTITUTE(SUBSTITUTE(F$1,"standard",""),"|Float",""),ChapterTable!$1:$1,0),0),
      VLOOKUP($A2471-ChapterTable!$P$11,ChapterTable!$1:$1048576,MATCH("최종"&amp;SUBSTITUTE(SUBSTITUTE(F$1,"standard",""),"|Float",""),ChapterTable!$1:$1,0),0)*ChapterTable!$P$14
    ),
  OFFSET(F2471,-$B2471+IF($L2471,1,0),0)*
    (VLOOKUP(SUBSTITUTE(SUBSTITUTE(F$1,"standard",""),"|Float","")&amp;IF(OR($L2471=TRUE,$A2471=0,MOD($A2471,ChapterTable!$R$20)&lt;&gt;0),"","보스")&amp;"인게임누적곱배수",ChapterTable!$R:$S,2,0)^D2471
    +VLOOKUP(SUBSTITUTE(SUBSTITUTE(F$1,"standard",""),"|Float","")&amp;IF(OR($L2471=TRUE,$A2471=0,MOD($A2471,ChapterTable!$R$20)&lt;&gt;0),"","보스")&amp;"인게임누적합배수",ChapterTable!$R:$S,2,0)*D2471)
  )
  )
  )
)</f>
        <v>1669733.5034435501</v>
      </c>
      <c r="G2471" t="s">
        <v>715</v>
      </c>
      <c r="J2471" t="str">
        <f>IF(ISBLANK(I2471),"",
IFERROR(VLOOKUP(I2471,[1]StringTable!$1:$1048576,MATCH("kor|String",[1]StringTable!$1:$1,0),0),
"스트링없음"))</f>
        <v/>
      </c>
      <c r="L2471" t="b">
        <v>1</v>
      </c>
      <c r="N2471" t="str">
        <f>IF(ISBLANK(M2471),"",IF(ISERROR(VLOOKUP(M2471,MapTable!$A:$A,1,0)),"맵없음",""))</f>
        <v/>
      </c>
      <c r="O2471">
        <f t="shared" si="278"/>
        <v>23</v>
      </c>
      <c r="Q2471">
        <f t="shared" si="279"/>
        <v>23</v>
      </c>
      <c r="R2471" t="b">
        <f t="shared" ca="1" si="280"/>
        <v>1</v>
      </c>
      <c r="T2471" t="b">
        <f t="shared" ca="1" si="281"/>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284"/>
        <v>0.33333333333333331</v>
      </c>
      <c r="AJ2471">
        <f t="shared" si="282"/>
        <v>1</v>
      </c>
      <c r="AK2471">
        <f t="shared" si="283"/>
        <v>3</v>
      </c>
      <c r="AL2471">
        <f t="shared" si="285"/>
        <v>12</v>
      </c>
    </row>
    <row r="2472" spans="1:38" hidden="1" x14ac:dyDescent="0.3">
      <c r="A2472">
        <v>27</v>
      </c>
      <c r="B2472">
        <v>31</v>
      </c>
      <c r="C2472">
        <f>IF(OR($L2472=TRUE,$A2472=0,MOD($A2472,ChapterTable!$R$20)&lt;&gt;0),
MAX(0,INT(($B2472+ChapterTable!$P$26+VLOOKUP(SUBSTITUTE(C$1,"성장단계","")&amp;"단계오프셋",ChapterTable!$R:$S,2,0))/ChapterTable!$P$23)),
MAX(0,INT(($B2472+ChapterTable!$R$26+VLOOKUP(SUBSTITUTE(C$1,"성장단계","")&amp;"보스단계오프셋",ChapterTable!$R:$S,2,0))/ChapterTable!$R$23)))</f>
        <v>3</v>
      </c>
      <c r="D2472">
        <f>IF(OR($L2472=TRUE,$A2472=0,MOD($A2472,ChapterTable!$R$20)&lt;&gt;0),
MAX(0,INT(($B2472+ChapterTable!$P$26+VLOOKUP(SUBSTITUTE(D$1,"성장단계","")&amp;"단계오프셋",ChapterTable!$R:$S,2,0))/ChapterTable!$P$23)),
MAX(0,INT(($B2472+ChapterTable!$R$26+VLOOKUP(SUBSTITUTE(D$1,"성장단계","")&amp;"보스단계오프셋",ChapterTable!$R:$S,2,0))/ChapterTable!$R$23)))</f>
        <v>3</v>
      </c>
      <c r="E2472" s="1">
        <f ca="1">IF(AND($A2472=0,$B2472=1),
    VLOOKUP(1,ChapterTable!$1:$1048576,MATCH("최종"&amp;SUBSTITUTE(SUBSTITUTE(E$1,"standard",""),"|Float",""),ChapterTable!$1:$1,0),0)*ChapterTable!$P$17,
  IF(AND($A2472=0,$B2472=0),
    E2473,
  IF($B2472=0,
    VLOOKUP($A2472,ChapterTable!$1:$1048576,MATCH("최종"&amp;SUBSTITUTE(SUBSTITUTE(E$1,"standard",""),"|Float",""),ChapterTable!$1:$1,0),0),
  IF($B2472=1,
    IF($L2472=FALSE,
      VLOOKUP($A2472,ChapterTable!$1:$1048576,MATCH("최종"&amp;SUBSTITUTE(SUBSTITUTE(E$1,"standard",""),"|Float",""),ChapterTable!$1:$1,0),0),
      VLOOKUP($A2472-ChapterTable!$P$11,ChapterTable!$1:$1048576,MATCH("최종"&amp;SUBSTITUTE(SUBSTITUTE(E$1,"standard",""),"|Float",""),ChapterTable!$1:$1,0),0)*ChapterTable!$P$14
    ),
  OFFSET(E2472,-$B2472+IF($L2472,1,0),0)*IF($B2472&gt;OFFSET($B2472,1,0),ChapterTable!$R$17,1)*
    (VLOOKUP(SUBSTITUTE(SUBSTITUTE(E$1,"standard",""),"|Float","")&amp;IF(OR($L2472=TRUE,$A2472=0,MOD($A2472,ChapterTable!$R$20)&lt;&gt;0),"","보스")&amp;"인게임누적곱배수",ChapterTable!$R:$S,2,0)^C2472
    +VLOOKUP(SUBSTITUTE(SUBSTITUTE(E$1,"standard",""),"|Float","")&amp;IF(OR($L2472=TRUE,$A2472=0,MOD($A2472,ChapterTable!$R$20)&lt;&gt;0),"","보스")&amp;"인게임누적합배수",ChapterTable!$R:$S,2,0)*C2472)
  )
  )
  )
)</f>
        <v>5575457.9593245499</v>
      </c>
      <c r="F2472" s="1">
        <f ca="1">IF(AND($A2472=0,$B2472=1),
    VLOOKUP(1,ChapterTable!$1:$1048576,MATCH("최종"&amp;SUBSTITUTE(SUBSTITUTE(F$1,"standard",""),"|Float",""),ChapterTable!$1:$1,0),0)*ChapterTable!$P$17,
  IF(AND($A2472=0,$B2472=0),
    F2473,
  IF($B2472=0,
    VLOOKUP($A2472,ChapterTable!$1:$1048576,MATCH("최종"&amp;SUBSTITUTE(SUBSTITUTE(F$1,"standard",""),"|Float",""),ChapterTable!$1:$1,0),0),
  IF($B2472=1,
    IF($L2472=FALSE,
      VLOOKUP($A2472,ChapterTable!$1:$1048576,MATCH("최종"&amp;SUBSTITUTE(SUBSTITUTE(F$1,"standard",""),"|Float",""),ChapterTable!$1:$1,0),0),
      VLOOKUP($A2472-ChapterTable!$P$11,ChapterTable!$1:$1048576,MATCH("최종"&amp;SUBSTITUTE(SUBSTITUTE(F$1,"standard",""),"|Float",""),ChapterTable!$1:$1,0),0)*ChapterTable!$P$14
    ),
  OFFSET(F2472,-$B2472+IF($L2472,1,0),0)*
    (VLOOKUP(SUBSTITUTE(SUBSTITUTE(F$1,"standard",""),"|Float","")&amp;IF(OR($L2472=TRUE,$A2472=0,MOD($A2472,ChapterTable!$R$20)&lt;&gt;0),"","보스")&amp;"인게임누적곱배수",ChapterTable!$R:$S,2,0)^D2472
    +VLOOKUP(SUBSTITUTE(SUBSTITUTE(F$1,"standard",""),"|Float","")&amp;IF(OR($L2472=TRUE,$A2472=0,MOD($A2472,ChapterTable!$R$20)&lt;&gt;0),"","보스")&amp;"인게임누적합배수",ChapterTable!$R:$S,2,0)*D2472)
  )
  )
  )
)</f>
        <v>1778629.1667116082</v>
      </c>
      <c r="G2472" t="s">
        <v>715</v>
      </c>
      <c r="J2472" t="str">
        <f>IF(ISBLANK(I2472),"",
IFERROR(VLOOKUP(I2472,[1]StringTable!$1:$1048576,MATCH("kor|String",[1]StringTable!$1:$1,0),0),
"스트링없음"))</f>
        <v/>
      </c>
      <c r="L2472" t="b">
        <v>1</v>
      </c>
      <c r="N2472" t="str">
        <f>IF(ISBLANK(M2472),"",IF(ISERROR(VLOOKUP(M2472,MapTable!$A:$A,1,0)),"맵없음",""))</f>
        <v/>
      </c>
      <c r="O2472">
        <f t="shared" si="278"/>
        <v>4</v>
      </c>
      <c r="Q2472">
        <f t="shared" si="279"/>
        <v>4</v>
      </c>
      <c r="R2472" t="b">
        <f t="shared" ca="1" si="280"/>
        <v>1</v>
      </c>
      <c r="T2472" t="b">
        <f t="shared" ca="1" si="281"/>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284"/>
        <v>0.25</v>
      </c>
      <c r="AJ2472">
        <f t="shared" si="282"/>
        <v>0.32</v>
      </c>
      <c r="AK2472">
        <f t="shared" si="283"/>
        <v>1</v>
      </c>
      <c r="AL2472">
        <f t="shared" si="285"/>
        <v>12</v>
      </c>
    </row>
    <row r="2473" spans="1:38" hidden="1" x14ac:dyDescent="0.3">
      <c r="A2473">
        <v>27</v>
      </c>
      <c r="B2473">
        <v>32</v>
      </c>
      <c r="C2473">
        <f>IF(OR($L2473=TRUE,$A2473=0,MOD($A2473,ChapterTable!$R$20)&lt;&gt;0),
MAX(0,INT(($B2473+ChapterTable!$P$26+VLOOKUP(SUBSTITUTE(C$1,"성장단계","")&amp;"단계오프셋",ChapterTable!$R:$S,2,0))/ChapterTable!$P$23)),
MAX(0,INT(($B2473+ChapterTable!$R$26+VLOOKUP(SUBSTITUTE(C$1,"성장단계","")&amp;"보스단계오프셋",ChapterTable!$R:$S,2,0))/ChapterTable!$R$23)))</f>
        <v>3</v>
      </c>
      <c r="D2473">
        <f>IF(OR($L2473=TRUE,$A2473=0,MOD($A2473,ChapterTable!$R$20)&lt;&gt;0),
MAX(0,INT(($B2473+ChapterTable!$P$26+VLOOKUP(SUBSTITUTE(D$1,"성장단계","")&amp;"단계오프셋",ChapterTable!$R:$S,2,0))/ChapterTable!$P$23)),
MAX(0,INT(($B2473+ChapterTable!$R$26+VLOOKUP(SUBSTITUTE(D$1,"성장단계","")&amp;"보스단계오프셋",ChapterTable!$R:$S,2,0))/ChapterTable!$R$23)))</f>
        <v>3</v>
      </c>
      <c r="E2473" s="1">
        <f ca="1">IF(AND($A2473=0,$B2473=1),
    VLOOKUP(1,ChapterTable!$1:$1048576,MATCH("최종"&amp;SUBSTITUTE(SUBSTITUTE(E$1,"standard",""),"|Float",""),ChapterTable!$1:$1,0),0)*ChapterTable!$P$17,
  IF(AND($A2473=0,$B2473=0),
    E2474,
  IF($B2473=0,
    VLOOKUP($A2473,ChapterTable!$1:$1048576,MATCH("최종"&amp;SUBSTITUTE(SUBSTITUTE(E$1,"standard",""),"|Float",""),ChapterTable!$1:$1,0),0),
  IF($B2473=1,
    IF($L2473=FALSE,
      VLOOKUP($A2473,ChapterTable!$1:$1048576,MATCH("최종"&amp;SUBSTITUTE(SUBSTITUTE(E$1,"standard",""),"|Float",""),ChapterTable!$1:$1,0),0),
      VLOOKUP($A2473-ChapterTable!$P$11,ChapterTable!$1:$1048576,MATCH("최종"&amp;SUBSTITUTE(SUBSTITUTE(E$1,"standard",""),"|Float",""),ChapterTable!$1:$1,0),0)*ChapterTable!$P$14
    ),
  OFFSET(E2473,-$B2473+IF($L2473,1,0),0)*IF($B2473&gt;OFFSET($B2473,1,0),ChapterTable!$R$17,1)*
    (VLOOKUP(SUBSTITUTE(SUBSTITUTE(E$1,"standard",""),"|Float","")&amp;IF(OR($L2473=TRUE,$A2473=0,MOD($A2473,ChapterTable!$R$20)&lt;&gt;0),"","보스")&amp;"인게임누적곱배수",ChapterTable!$R:$S,2,0)^C2473
    +VLOOKUP(SUBSTITUTE(SUBSTITUTE(E$1,"standard",""),"|Float","")&amp;IF(OR($L2473=TRUE,$A2473=0,MOD($A2473,ChapterTable!$R$20)&lt;&gt;0),"","보스")&amp;"인게임누적합배수",ChapterTable!$R:$S,2,0)*C2473)
  )
  )
  )
)</f>
        <v>5575457.9593245499</v>
      </c>
      <c r="F2473" s="1">
        <f ca="1">IF(AND($A2473=0,$B2473=1),
    VLOOKUP(1,ChapterTable!$1:$1048576,MATCH("최종"&amp;SUBSTITUTE(SUBSTITUTE(F$1,"standard",""),"|Float",""),ChapterTable!$1:$1,0),0)*ChapterTable!$P$17,
  IF(AND($A2473=0,$B2473=0),
    F2474,
  IF($B2473=0,
    VLOOKUP($A2473,ChapterTable!$1:$1048576,MATCH("최종"&amp;SUBSTITUTE(SUBSTITUTE(F$1,"standard",""),"|Float",""),ChapterTable!$1:$1,0),0),
  IF($B2473=1,
    IF($L2473=FALSE,
      VLOOKUP($A2473,ChapterTable!$1:$1048576,MATCH("최종"&amp;SUBSTITUTE(SUBSTITUTE(F$1,"standard",""),"|Float",""),ChapterTable!$1:$1,0),0),
      VLOOKUP($A2473-ChapterTable!$P$11,ChapterTable!$1:$1048576,MATCH("최종"&amp;SUBSTITUTE(SUBSTITUTE(F$1,"standard",""),"|Float",""),ChapterTable!$1:$1,0),0)*ChapterTable!$P$14
    ),
  OFFSET(F2473,-$B2473+IF($L2473,1,0),0)*
    (VLOOKUP(SUBSTITUTE(SUBSTITUTE(F$1,"standard",""),"|Float","")&amp;IF(OR($L2473=TRUE,$A2473=0,MOD($A2473,ChapterTable!$R$20)&lt;&gt;0),"","보스")&amp;"인게임누적곱배수",ChapterTable!$R:$S,2,0)^D2473
    +VLOOKUP(SUBSTITUTE(SUBSTITUTE(F$1,"standard",""),"|Float","")&amp;IF(OR($L2473=TRUE,$A2473=0,MOD($A2473,ChapterTable!$R$20)&lt;&gt;0),"","보스")&amp;"인게임누적합배수",ChapterTable!$R:$S,2,0)*D2473)
  )
  )
  )
)</f>
        <v>1778629.1667116082</v>
      </c>
      <c r="G2473" t="s">
        <v>715</v>
      </c>
      <c r="J2473" t="str">
        <f>IF(ISBLANK(I2473),"",
IFERROR(VLOOKUP(I2473,[1]StringTable!$1:$1048576,MATCH("kor|String",[1]StringTable!$1:$1,0),0),
"스트링없음"))</f>
        <v/>
      </c>
      <c r="L2473" t="b">
        <v>1</v>
      </c>
      <c r="N2473" t="str">
        <f>IF(ISBLANK(M2473),"",IF(ISERROR(VLOOKUP(M2473,MapTable!$A:$A,1,0)),"맵없음",""))</f>
        <v/>
      </c>
      <c r="O2473">
        <f t="shared" si="278"/>
        <v>4</v>
      </c>
      <c r="Q2473">
        <f t="shared" si="279"/>
        <v>4</v>
      </c>
      <c r="R2473" t="b">
        <f t="shared" ca="1" si="280"/>
        <v>1</v>
      </c>
      <c r="T2473" t="b">
        <f t="shared" ca="1" si="281"/>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284"/>
        <v>0.25</v>
      </c>
      <c r="AJ2473">
        <f t="shared" si="282"/>
        <v>0.32</v>
      </c>
      <c r="AK2473">
        <f t="shared" si="283"/>
        <v>1</v>
      </c>
      <c r="AL2473">
        <f t="shared" si="285"/>
        <v>12</v>
      </c>
    </row>
    <row r="2474" spans="1:38" hidden="1" x14ac:dyDescent="0.3">
      <c r="A2474">
        <v>27</v>
      </c>
      <c r="B2474">
        <v>33</v>
      </c>
      <c r="C2474">
        <f>IF(OR($L2474=TRUE,$A2474=0,MOD($A2474,ChapterTable!$R$20)&lt;&gt;0),
MAX(0,INT(($B2474+ChapterTable!$P$26+VLOOKUP(SUBSTITUTE(C$1,"성장단계","")&amp;"단계오프셋",ChapterTable!$R:$S,2,0))/ChapterTable!$P$23)),
MAX(0,INT(($B2474+ChapterTable!$R$26+VLOOKUP(SUBSTITUTE(C$1,"성장단계","")&amp;"보스단계오프셋",ChapterTable!$R:$S,2,0))/ChapterTable!$R$23)))</f>
        <v>3</v>
      </c>
      <c r="D2474">
        <f>IF(OR($L2474=TRUE,$A2474=0,MOD($A2474,ChapterTable!$R$20)&lt;&gt;0),
MAX(0,INT(($B2474+ChapterTable!$P$26+VLOOKUP(SUBSTITUTE(D$1,"성장단계","")&amp;"단계오프셋",ChapterTable!$R:$S,2,0))/ChapterTable!$P$23)),
MAX(0,INT(($B2474+ChapterTable!$R$26+VLOOKUP(SUBSTITUTE(D$1,"성장단계","")&amp;"보스단계오프셋",ChapterTable!$R:$S,2,0))/ChapterTable!$R$23)))</f>
        <v>3</v>
      </c>
      <c r="E2474" s="1">
        <f ca="1">IF(AND($A2474=0,$B2474=1),
    VLOOKUP(1,ChapterTable!$1:$1048576,MATCH("최종"&amp;SUBSTITUTE(SUBSTITUTE(E$1,"standard",""),"|Float",""),ChapterTable!$1:$1,0),0)*ChapterTable!$P$17,
  IF(AND($A2474=0,$B2474=0),
    E2475,
  IF($B2474=0,
    VLOOKUP($A2474,ChapterTable!$1:$1048576,MATCH("최종"&amp;SUBSTITUTE(SUBSTITUTE(E$1,"standard",""),"|Float",""),ChapterTable!$1:$1,0),0),
  IF($B2474=1,
    IF($L2474=FALSE,
      VLOOKUP($A2474,ChapterTable!$1:$1048576,MATCH("최종"&amp;SUBSTITUTE(SUBSTITUTE(E$1,"standard",""),"|Float",""),ChapterTable!$1:$1,0),0),
      VLOOKUP($A2474-ChapterTable!$P$11,ChapterTable!$1:$1048576,MATCH("최종"&amp;SUBSTITUTE(SUBSTITUTE(E$1,"standard",""),"|Float",""),ChapterTable!$1:$1,0),0)*ChapterTable!$P$14
    ),
  OFFSET(E2474,-$B2474+IF($L2474,1,0),0)*IF($B2474&gt;OFFSET($B2474,1,0),ChapterTable!$R$17,1)*
    (VLOOKUP(SUBSTITUTE(SUBSTITUTE(E$1,"standard",""),"|Float","")&amp;IF(OR($L2474=TRUE,$A2474=0,MOD($A2474,ChapterTable!$R$20)&lt;&gt;0),"","보스")&amp;"인게임누적곱배수",ChapterTable!$R:$S,2,0)^C2474
    +VLOOKUP(SUBSTITUTE(SUBSTITUTE(E$1,"standard",""),"|Float","")&amp;IF(OR($L2474=TRUE,$A2474=0,MOD($A2474,ChapterTable!$R$20)&lt;&gt;0),"","보스")&amp;"인게임누적합배수",ChapterTable!$R:$S,2,0)*C2474)
  )
  )
  )
)</f>
        <v>5575457.9593245499</v>
      </c>
      <c r="F2474" s="1">
        <f ca="1">IF(AND($A2474=0,$B2474=1),
    VLOOKUP(1,ChapterTable!$1:$1048576,MATCH("최종"&amp;SUBSTITUTE(SUBSTITUTE(F$1,"standard",""),"|Float",""),ChapterTable!$1:$1,0),0)*ChapterTable!$P$17,
  IF(AND($A2474=0,$B2474=0),
    F2475,
  IF($B2474=0,
    VLOOKUP($A2474,ChapterTable!$1:$1048576,MATCH("최종"&amp;SUBSTITUTE(SUBSTITUTE(F$1,"standard",""),"|Float",""),ChapterTable!$1:$1,0),0),
  IF($B2474=1,
    IF($L2474=FALSE,
      VLOOKUP($A2474,ChapterTable!$1:$1048576,MATCH("최종"&amp;SUBSTITUTE(SUBSTITUTE(F$1,"standard",""),"|Float",""),ChapterTable!$1:$1,0),0),
      VLOOKUP($A2474-ChapterTable!$P$11,ChapterTable!$1:$1048576,MATCH("최종"&amp;SUBSTITUTE(SUBSTITUTE(F$1,"standard",""),"|Float",""),ChapterTable!$1:$1,0),0)*ChapterTable!$P$14
    ),
  OFFSET(F2474,-$B2474+IF($L2474,1,0),0)*
    (VLOOKUP(SUBSTITUTE(SUBSTITUTE(F$1,"standard",""),"|Float","")&amp;IF(OR($L2474=TRUE,$A2474=0,MOD($A2474,ChapterTable!$R$20)&lt;&gt;0),"","보스")&amp;"인게임누적곱배수",ChapterTable!$R:$S,2,0)^D2474
    +VLOOKUP(SUBSTITUTE(SUBSTITUTE(F$1,"standard",""),"|Float","")&amp;IF(OR($L2474=TRUE,$A2474=0,MOD($A2474,ChapterTable!$R$20)&lt;&gt;0),"","보스")&amp;"인게임누적합배수",ChapterTable!$R:$S,2,0)*D2474)
  )
  )
  )
)</f>
        <v>1778629.1667116082</v>
      </c>
      <c r="G2474" t="s">
        <v>715</v>
      </c>
      <c r="J2474" t="str">
        <f>IF(ISBLANK(I2474),"",
IFERROR(VLOOKUP(I2474,[1]StringTable!$1:$1048576,MATCH("kor|String",[1]StringTable!$1:$1,0),0),
"스트링없음"))</f>
        <v/>
      </c>
      <c r="L2474" t="b">
        <v>1</v>
      </c>
      <c r="N2474" t="str">
        <f>IF(ISBLANK(M2474),"",IF(ISERROR(VLOOKUP(M2474,MapTable!$A:$A,1,0)),"맵없음",""))</f>
        <v/>
      </c>
      <c r="O2474">
        <f t="shared" si="278"/>
        <v>4</v>
      </c>
      <c r="Q2474">
        <f t="shared" si="279"/>
        <v>4</v>
      </c>
      <c r="R2474" t="b">
        <f t="shared" ca="1" si="280"/>
        <v>1</v>
      </c>
      <c r="T2474" t="b">
        <f t="shared" ca="1" si="281"/>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284"/>
        <v>0.25</v>
      </c>
      <c r="AJ2474">
        <f t="shared" si="282"/>
        <v>0.32</v>
      </c>
      <c r="AK2474">
        <f t="shared" si="283"/>
        <v>1</v>
      </c>
      <c r="AL2474">
        <f t="shared" si="285"/>
        <v>12</v>
      </c>
    </row>
    <row r="2475" spans="1:38" hidden="1" x14ac:dyDescent="0.3">
      <c r="A2475">
        <v>27</v>
      </c>
      <c r="B2475">
        <v>34</v>
      </c>
      <c r="C2475">
        <f>IF(OR($L2475=TRUE,$A2475=0,MOD($A2475,ChapterTable!$R$20)&lt;&gt;0),
MAX(0,INT(($B2475+ChapterTable!$P$26+VLOOKUP(SUBSTITUTE(C$1,"성장단계","")&amp;"단계오프셋",ChapterTable!$R:$S,2,0))/ChapterTable!$P$23)),
MAX(0,INT(($B2475+ChapterTable!$R$26+VLOOKUP(SUBSTITUTE(C$1,"성장단계","")&amp;"보스단계오프셋",ChapterTable!$R:$S,2,0))/ChapterTable!$R$23)))</f>
        <v>3</v>
      </c>
      <c r="D2475">
        <f>IF(OR($L2475=TRUE,$A2475=0,MOD($A2475,ChapterTable!$R$20)&lt;&gt;0),
MAX(0,INT(($B2475+ChapterTable!$P$26+VLOOKUP(SUBSTITUTE(D$1,"성장단계","")&amp;"단계오프셋",ChapterTable!$R:$S,2,0))/ChapterTable!$P$23)),
MAX(0,INT(($B2475+ChapterTable!$R$26+VLOOKUP(SUBSTITUTE(D$1,"성장단계","")&amp;"보스단계오프셋",ChapterTable!$R:$S,2,0))/ChapterTable!$R$23)))</f>
        <v>3</v>
      </c>
      <c r="E2475" s="1">
        <f ca="1">IF(AND($A2475=0,$B2475=1),
    VLOOKUP(1,ChapterTable!$1:$1048576,MATCH("최종"&amp;SUBSTITUTE(SUBSTITUTE(E$1,"standard",""),"|Float",""),ChapterTable!$1:$1,0),0)*ChapterTable!$P$17,
  IF(AND($A2475=0,$B2475=0),
    E2476,
  IF($B2475=0,
    VLOOKUP($A2475,ChapterTable!$1:$1048576,MATCH("최종"&amp;SUBSTITUTE(SUBSTITUTE(E$1,"standard",""),"|Float",""),ChapterTable!$1:$1,0),0),
  IF($B2475=1,
    IF($L2475=FALSE,
      VLOOKUP($A2475,ChapterTable!$1:$1048576,MATCH("최종"&amp;SUBSTITUTE(SUBSTITUTE(E$1,"standard",""),"|Float",""),ChapterTable!$1:$1,0),0),
      VLOOKUP($A2475-ChapterTable!$P$11,ChapterTable!$1:$1048576,MATCH("최종"&amp;SUBSTITUTE(SUBSTITUTE(E$1,"standard",""),"|Float",""),ChapterTable!$1:$1,0),0)*ChapterTable!$P$14
    ),
  OFFSET(E2475,-$B2475+IF($L2475,1,0),0)*IF($B2475&gt;OFFSET($B2475,1,0),ChapterTable!$R$17,1)*
    (VLOOKUP(SUBSTITUTE(SUBSTITUTE(E$1,"standard",""),"|Float","")&amp;IF(OR($L2475=TRUE,$A2475=0,MOD($A2475,ChapterTable!$R$20)&lt;&gt;0),"","보스")&amp;"인게임누적곱배수",ChapterTable!$R:$S,2,0)^C2475
    +VLOOKUP(SUBSTITUTE(SUBSTITUTE(E$1,"standard",""),"|Float","")&amp;IF(OR($L2475=TRUE,$A2475=0,MOD($A2475,ChapterTable!$R$20)&lt;&gt;0),"","보스")&amp;"인게임누적합배수",ChapterTable!$R:$S,2,0)*C2475)
  )
  )
  )
)</f>
        <v>5575457.9593245499</v>
      </c>
      <c r="F2475" s="1">
        <f ca="1">IF(AND($A2475=0,$B2475=1),
    VLOOKUP(1,ChapterTable!$1:$1048576,MATCH("최종"&amp;SUBSTITUTE(SUBSTITUTE(F$1,"standard",""),"|Float",""),ChapterTable!$1:$1,0),0)*ChapterTable!$P$17,
  IF(AND($A2475=0,$B2475=0),
    F2476,
  IF($B2475=0,
    VLOOKUP($A2475,ChapterTable!$1:$1048576,MATCH("최종"&amp;SUBSTITUTE(SUBSTITUTE(F$1,"standard",""),"|Float",""),ChapterTable!$1:$1,0),0),
  IF($B2475=1,
    IF($L2475=FALSE,
      VLOOKUP($A2475,ChapterTable!$1:$1048576,MATCH("최종"&amp;SUBSTITUTE(SUBSTITUTE(F$1,"standard",""),"|Float",""),ChapterTable!$1:$1,0),0),
      VLOOKUP($A2475-ChapterTable!$P$11,ChapterTable!$1:$1048576,MATCH("최종"&amp;SUBSTITUTE(SUBSTITUTE(F$1,"standard",""),"|Float",""),ChapterTable!$1:$1,0),0)*ChapterTable!$P$14
    ),
  OFFSET(F2475,-$B2475+IF($L2475,1,0),0)*
    (VLOOKUP(SUBSTITUTE(SUBSTITUTE(F$1,"standard",""),"|Float","")&amp;IF(OR($L2475=TRUE,$A2475=0,MOD($A2475,ChapterTable!$R$20)&lt;&gt;0),"","보스")&amp;"인게임누적곱배수",ChapterTable!$R:$S,2,0)^D2475
    +VLOOKUP(SUBSTITUTE(SUBSTITUTE(F$1,"standard",""),"|Float","")&amp;IF(OR($L2475=TRUE,$A2475=0,MOD($A2475,ChapterTable!$R$20)&lt;&gt;0),"","보스")&amp;"인게임누적합배수",ChapterTable!$R:$S,2,0)*D2475)
  )
  )
  )
)</f>
        <v>1778629.1667116082</v>
      </c>
      <c r="G2475" t="s">
        <v>715</v>
      </c>
      <c r="J2475" t="str">
        <f>IF(ISBLANK(I2475),"",
IFERROR(VLOOKUP(I2475,[1]StringTable!$1:$1048576,MATCH("kor|String",[1]StringTable!$1:$1,0),0),
"스트링없음"))</f>
        <v/>
      </c>
      <c r="L2475" t="b">
        <v>1</v>
      </c>
      <c r="N2475" t="str">
        <f>IF(ISBLANK(M2475),"",IF(ISERROR(VLOOKUP(M2475,MapTable!$A:$A,1,0)),"맵없음",""))</f>
        <v/>
      </c>
      <c r="O2475">
        <f t="shared" si="278"/>
        <v>4</v>
      </c>
      <c r="Q2475">
        <f t="shared" si="279"/>
        <v>4</v>
      </c>
      <c r="R2475" t="b">
        <f t="shared" ca="1" si="280"/>
        <v>1</v>
      </c>
      <c r="T2475" t="b">
        <f t="shared" ca="1" si="281"/>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284"/>
        <v>0.25</v>
      </c>
      <c r="AJ2475">
        <f t="shared" si="282"/>
        <v>0.32</v>
      </c>
      <c r="AK2475">
        <f t="shared" si="283"/>
        <v>1</v>
      </c>
      <c r="AL2475">
        <f t="shared" si="285"/>
        <v>12</v>
      </c>
    </row>
    <row r="2476" spans="1:38" hidden="1" x14ac:dyDescent="0.3">
      <c r="A2476">
        <v>27</v>
      </c>
      <c r="B2476">
        <v>35</v>
      </c>
      <c r="C2476">
        <f>IF(OR($L2476=TRUE,$A2476=0,MOD($A2476,ChapterTable!$R$20)&lt;&gt;0),
MAX(0,INT(($B2476+ChapterTable!$P$26+VLOOKUP(SUBSTITUTE(C$1,"성장단계","")&amp;"단계오프셋",ChapterTable!$R:$S,2,0))/ChapterTable!$P$23)),
MAX(0,INT(($B2476+ChapterTable!$R$26+VLOOKUP(SUBSTITUTE(C$1,"성장단계","")&amp;"보스단계오프셋",ChapterTable!$R:$S,2,0))/ChapterTable!$R$23)))</f>
        <v>3</v>
      </c>
      <c r="D2476">
        <f>IF(OR($L2476=TRUE,$A2476=0,MOD($A2476,ChapterTable!$R$20)&lt;&gt;0),
MAX(0,INT(($B2476+ChapterTable!$P$26+VLOOKUP(SUBSTITUTE(D$1,"성장단계","")&amp;"단계오프셋",ChapterTable!$R:$S,2,0))/ChapterTable!$P$23)),
MAX(0,INT(($B2476+ChapterTable!$R$26+VLOOKUP(SUBSTITUTE(D$1,"성장단계","")&amp;"보스단계오프셋",ChapterTable!$R:$S,2,0))/ChapterTable!$R$23)))</f>
        <v>3</v>
      </c>
      <c r="E2476" s="1">
        <f ca="1">IF(AND($A2476=0,$B2476=1),
    VLOOKUP(1,ChapterTable!$1:$1048576,MATCH("최종"&amp;SUBSTITUTE(SUBSTITUTE(E$1,"standard",""),"|Float",""),ChapterTable!$1:$1,0),0)*ChapterTable!$P$17,
  IF(AND($A2476=0,$B2476=0),
    E2477,
  IF($B2476=0,
    VLOOKUP($A2476,ChapterTable!$1:$1048576,MATCH("최종"&amp;SUBSTITUTE(SUBSTITUTE(E$1,"standard",""),"|Float",""),ChapterTable!$1:$1,0),0),
  IF($B2476=1,
    IF($L2476=FALSE,
      VLOOKUP($A2476,ChapterTable!$1:$1048576,MATCH("최종"&amp;SUBSTITUTE(SUBSTITUTE(E$1,"standard",""),"|Float",""),ChapterTable!$1:$1,0),0),
      VLOOKUP($A2476-ChapterTable!$P$11,ChapterTable!$1:$1048576,MATCH("최종"&amp;SUBSTITUTE(SUBSTITUTE(E$1,"standard",""),"|Float",""),ChapterTable!$1:$1,0),0)*ChapterTable!$P$14
    ),
  OFFSET(E2476,-$B2476+IF($L2476,1,0),0)*IF($B2476&gt;OFFSET($B2476,1,0),ChapterTable!$R$17,1)*
    (VLOOKUP(SUBSTITUTE(SUBSTITUTE(E$1,"standard",""),"|Float","")&amp;IF(OR($L2476=TRUE,$A2476=0,MOD($A2476,ChapterTable!$R$20)&lt;&gt;0),"","보스")&amp;"인게임누적곱배수",ChapterTable!$R:$S,2,0)^C2476
    +VLOOKUP(SUBSTITUTE(SUBSTITUTE(E$1,"standard",""),"|Float","")&amp;IF(OR($L2476=TRUE,$A2476=0,MOD($A2476,ChapterTable!$R$20)&lt;&gt;0),"","보스")&amp;"인게임누적합배수",ChapterTable!$R:$S,2,0)*C2476)
  )
  )
  )
)</f>
        <v>5575457.9593245499</v>
      </c>
      <c r="F2476" s="1">
        <f ca="1">IF(AND($A2476=0,$B2476=1),
    VLOOKUP(1,ChapterTable!$1:$1048576,MATCH("최종"&amp;SUBSTITUTE(SUBSTITUTE(F$1,"standard",""),"|Float",""),ChapterTable!$1:$1,0),0)*ChapterTable!$P$17,
  IF(AND($A2476=0,$B2476=0),
    F2477,
  IF($B2476=0,
    VLOOKUP($A2476,ChapterTable!$1:$1048576,MATCH("최종"&amp;SUBSTITUTE(SUBSTITUTE(F$1,"standard",""),"|Float",""),ChapterTable!$1:$1,0),0),
  IF($B2476=1,
    IF($L2476=FALSE,
      VLOOKUP($A2476,ChapterTable!$1:$1048576,MATCH("최종"&amp;SUBSTITUTE(SUBSTITUTE(F$1,"standard",""),"|Float",""),ChapterTable!$1:$1,0),0),
      VLOOKUP($A2476-ChapterTable!$P$11,ChapterTable!$1:$1048576,MATCH("최종"&amp;SUBSTITUTE(SUBSTITUTE(F$1,"standard",""),"|Float",""),ChapterTable!$1:$1,0),0)*ChapterTable!$P$14
    ),
  OFFSET(F2476,-$B2476+IF($L2476,1,0),0)*
    (VLOOKUP(SUBSTITUTE(SUBSTITUTE(F$1,"standard",""),"|Float","")&amp;IF(OR($L2476=TRUE,$A2476=0,MOD($A2476,ChapterTable!$R$20)&lt;&gt;0),"","보스")&amp;"인게임누적곱배수",ChapterTable!$R:$S,2,0)^D2476
    +VLOOKUP(SUBSTITUTE(SUBSTITUTE(F$1,"standard",""),"|Float","")&amp;IF(OR($L2476=TRUE,$A2476=0,MOD($A2476,ChapterTable!$R$20)&lt;&gt;0),"","보스")&amp;"인게임누적합배수",ChapterTable!$R:$S,2,0)*D2476)
  )
  )
  )
)</f>
        <v>1778629.1667116082</v>
      </c>
      <c r="G2476" t="s">
        <v>715</v>
      </c>
      <c r="J2476" t="str">
        <f>IF(ISBLANK(I2476),"",
IFERROR(VLOOKUP(I2476,[1]StringTable!$1:$1048576,MATCH("kor|String",[1]StringTable!$1:$1,0),0),
"스트링없음"))</f>
        <v/>
      </c>
      <c r="L2476" t="b">
        <v>1</v>
      </c>
      <c r="N2476" t="str">
        <f>IF(ISBLANK(M2476),"",IF(ISERROR(VLOOKUP(M2476,MapTable!$A:$A,1,0)),"맵없음",""))</f>
        <v/>
      </c>
      <c r="O2476">
        <f t="shared" si="278"/>
        <v>11</v>
      </c>
      <c r="Q2476">
        <f t="shared" si="279"/>
        <v>11</v>
      </c>
      <c r="R2476" t="b">
        <f t="shared" ca="1" si="280"/>
        <v>1</v>
      </c>
      <c r="T2476" t="b">
        <f t="shared" ca="1" si="281"/>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284"/>
        <v>0.25</v>
      </c>
      <c r="AJ2476">
        <f t="shared" si="282"/>
        <v>0.32</v>
      </c>
      <c r="AK2476">
        <f t="shared" si="283"/>
        <v>1</v>
      </c>
      <c r="AL2476">
        <f t="shared" si="285"/>
        <v>12</v>
      </c>
    </row>
    <row r="2477" spans="1:38" hidden="1" x14ac:dyDescent="0.3">
      <c r="A2477">
        <v>27</v>
      </c>
      <c r="B2477">
        <v>36</v>
      </c>
      <c r="C2477">
        <f>IF(OR($L2477=TRUE,$A2477=0,MOD($A2477,ChapterTable!$R$20)&lt;&gt;0),
MAX(0,INT(($B2477+ChapterTable!$P$26+VLOOKUP(SUBSTITUTE(C$1,"성장단계","")&amp;"단계오프셋",ChapterTable!$R:$S,2,0))/ChapterTable!$P$23)),
MAX(0,INT(($B2477+ChapterTable!$R$26+VLOOKUP(SUBSTITUTE(C$1,"성장단계","")&amp;"보스단계오프셋",ChapterTable!$R:$S,2,0))/ChapterTable!$R$23)))</f>
        <v>4</v>
      </c>
      <c r="D2477">
        <f>IF(OR($L2477=TRUE,$A2477=0,MOD($A2477,ChapterTable!$R$20)&lt;&gt;0),
MAX(0,INT(($B2477+ChapterTable!$P$26+VLOOKUP(SUBSTITUTE(D$1,"성장단계","")&amp;"단계오프셋",ChapterTable!$R:$S,2,0))/ChapterTable!$P$23)),
MAX(0,INT(($B2477+ChapterTable!$R$26+VLOOKUP(SUBSTITUTE(D$1,"성장단계","")&amp;"보스단계오프셋",ChapterTable!$R:$S,2,0))/ChapterTable!$R$23)))</f>
        <v>3</v>
      </c>
      <c r="E2477" s="1">
        <f ca="1">IF(AND($A2477=0,$B2477=1),
    VLOOKUP(1,ChapterTable!$1:$1048576,MATCH("최종"&amp;SUBSTITUTE(SUBSTITUTE(E$1,"standard",""),"|Float",""),ChapterTable!$1:$1,0),0)*ChapterTable!$P$17,
  IF(AND($A2477=0,$B2477=0),
    E2478,
  IF($B2477=0,
    VLOOKUP($A2477,ChapterTable!$1:$1048576,MATCH("최종"&amp;SUBSTITUTE(SUBSTITUTE(E$1,"standard",""),"|Float",""),ChapterTable!$1:$1,0),0),
  IF($B2477=1,
    IF($L2477=FALSE,
      VLOOKUP($A2477,ChapterTable!$1:$1048576,MATCH("최종"&amp;SUBSTITUTE(SUBSTITUTE(E$1,"standard",""),"|Float",""),ChapterTable!$1:$1,0),0),
      VLOOKUP($A2477-ChapterTable!$P$11,ChapterTable!$1:$1048576,MATCH("최종"&amp;SUBSTITUTE(SUBSTITUTE(E$1,"standard",""),"|Float",""),ChapterTable!$1:$1,0),0)*ChapterTable!$P$14
    ),
  OFFSET(E2477,-$B2477+IF($L2477,1,0),0)*IF($B2477&gt;OFFSET($B2477,1,0),ChapterTable!$R$17,1)*
    (VLOOKUP(SUBSTITUTE(SUBSTITUTE(E$1,"standard",""),"|Float","")&amp;IF(OR($L2477=TRUE,$A2477=0,MOD($A2477,ChapterTable!$R$20)&lt;&gt;0),"","보스")&amp;"인게임누적곱배수",ChapterTable!$R:$S,2,0)^C2477
    +VLOOKUP(SUBSTITUTE(SUBSTITUTE(E$1,"standard",""),"|Float","")&amp;IF(OR($L2477=TRUE,$A2477=0,MOD($A2477,ChapterTable!$R$20)&lt;&gt;0),"","보스")&amp;"인게임누적합배수",ChapterTable!$R:$S,2,0)*C2477)
  )
  )
  )
)</f>
        <v>6272390.2042401191</v>
      </c>
      <c r="F2477" s="1">
        <f ca="1">IF(AND($A2477=0,$B2477=1),
    VLOOKUP(1,ChapterTable!$1:$1048576,MATCH("최종"&amp;SUBSTITUTE(SUBSTITUTE(F$1,"standard",""),"|Float",""),ChapterTable!$1:$1,0),0)*ChapterTable!$P$17,
  IF(AND($A2477=0,$B2477=0),
    F2478,
  IF($B2477=0,
    VLOOKUP($A2477,ChapterTable!$1:$1048576,MATCH("최종"&amp;SUBSTITUTE(SUBSTITUTE(F$1,"standard",""),"|Float",""),ChapterTable!$1:$1,0),0),
  IF($B2477=1,
    IF($L2477=FALSE,
      VLOOKUP($A2477,ChapterTable!$1:$1048576,MATCH("최종"&amp;SUBSTITUTE(SUBSTITUTE(F$1,"standard",""),"|Float",""),ChapterTable!$1:$1,0),0),
      VLOOKUP($A2477-ChapterTable!$P$11,ChapterTable!$1:$1048576,MATCH("최종"&amp;SUBSTITUTE(SUBSTITUTE(F$1,"standard",""),"|Float",""),ChapterTable!$1:$1,0),0)*ChapterTable!$P$14
    ),
  OFFSET(F2477,-$B2477+IF($L2477,1,0),0)*
    (VLOOKUP(SUBSTITUTE(SUBSTITUTE(F$1,"standard",""),"|Float","")&amp;IF(OR($L2477=TRUE,$A2477=0,MOD($A2477,ChapterTable!$R$20)&lt;&gt;0),"","보스")&amp;"인게임누적곱배수",ChapterTable!$R:$S,2,0)^D2477
    +VLOOKUP(SUBSTITUTE(SUBSTITUTE(F$1,"standard",""),"|Float","")&amp;IF(OR($L2477=TRUE,$A2477=0,MOD($A2477,ChapterTable!$R$20)&lt;&gt;0),"","보스")&amp;"인게임누적합배수",ChapterTable!$R:$S,2,0)*D2477)
  )
  )
  )
)</f>
        <v>1778629.1667116082</v>
      </c>
      <c r="G2477" t="s">
        <v>715</v>
      </c>
      <c r="J2477" t="str">
        <f>IF(ISBLANK(I2477),"",
IFERROR(VLOOKUP(I2477,[1]StringTable!$1:$1048576,MATCH("kor|String",[1]StringTable!$1:$1,0),0),
"스트링없음"))</f>
        <v/>
      </c>
      <c r="L2477" t="b">
        <v>1</v>
      </c>
      <c r="N2477" t="str">
        <f>IF(ISBLANK(M2477),"",IF(ISERROR(VLOOKUP(M2477,MapTable!$A:$A,1,0)),"맵없음",""))</f>
        <v/>
      </c>
      <c r="O2477">
        <f t="shared" si="278"/>
        <v>4</v>
      </c>
      <c r="Q2477">
        <f t="shared" si="279"/>
        <v>4</v>
      </c>
      <c r="R2477" t="b">
        <f t="shared" ca="1" si="280"/>
        <v>1</v>
      </c>
      <c r="T2477" t="b">
        <f t="shared" ca="1" si="281"/>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284"/>
        <v>0.25</v>
      </c>
      <c r="AJ2477">
        <f t="shared" si="282"/>
        <v>0.32</v>
      </c>
      <c r="AK2477">
        <f t="shared" si="283"/>
        <v>1</v>
      </c>
      <c r="AL2477">
        <f t="shared" si="285"/>
        <v>12</v>
      </c>
    </row>
    <row r="2478" spans="1:38" hidden="1" x14ac:dyDescent="0.3">
      <c r="A2478">
        <v>27</v>
      </c>
      <c r="B2478">
        <v>37</v>
      </c>
      <c r="C2478">
        <f>IF(OR($L2478=TRUE,$A2478=0,MOD($A2478,ChapterTable!$R$20)&lt;&gt;0),
MAX(0,INT(($B2478+ChapterTable!$P$26+VLOOKUP(SUBSTITUTE(C$1,"성장단계","")&amp;"단계오프셋",ChapterTable!$R:$S,2,0))/ChapterTable!$P$23)),
MAX(0,INT(($B2478+ChapterTable!$R$26+VLOOKUP(SUBSTITUTE(C$1,"성장단계","")&amp;"보스단계오프셋",ChapterTable!$R:$S,2,0))/ChapterTable!$R$23)))</f>
        <v>4</v>
      </c>
      <c r="D2478">
        <f>IF(OR($L2478=TRUE,$A2478=0,MOD($A2478,ChapterTable!$R$20)&lt;&gt;0),
MAX(0,INT(($B2478+ChapterTable!$P$26+VLOOKUP(SUBSTITUTE(D$1,"성장단계","")&amp;"단계오프셋",ChapterTable!$R:$S,2,0))/ChapterTable!$P$23)),
MAX(0,INT(($B2478+ChapterTable!$R$26+VLOOKUP(SUBSTITUTE(D$1,"성장단계","")&amp;"보스단계오프셋",ChapterTable!$R:$S,2,0))/ChapterTable!$R$23)))</f>
        <v>3</v>
      </c>
      <c r="E2478" s="1">
        <f ca="1">IF(AND($A2478=0,$B2478=1),
    VLOOKUP(1,ChapterTable!$1:$1048576,MATCH("최종"&amp;SUBSTITUTE(SUBSTITUTE(E$1,"standard",""),"|Float",""),ChapterTable!$1:$1,0),0)*ChapterTable!$P$17,
  IF(AND($A2478=0,$B2478=0),
    E2479,
  IF($B2478=0,
    VLOOKUP($A2478,ChapterTable!$1:$1048576,MATCH("최종"&amp;SUBSTITUTE(SUBSTITUTE(E$1,"standard",""),"|Float",""),ChapterTable!$1:$1,0),0),
  IF($B2478=1,
    IF($L2478=FALSE,
      VLOOKUP($A2478,ChapterTable!$1:$1048576,MATCH("최종"&amp;SUBSTITUTE(SUBSTITUTE(E$1,"standard",""),"|Float",""),ChapterTable!$1:$1,0),0),
      VLOOKUP($A2478-ChapterTable!$P$11,ChapterTable!$1:$1048576,MATCH("최종"&amp;SUBSTITUTE(SUBSTITUTE(E$1,"standard",""),"|Float",""),ChapterTable!$1:$1,0),0)*ChapterTable!$P$14
    ),
  OFFSET(E2478,-$B2478+IF($L2478,1,0),0)*IF($B2478&gt;OFFSET($B2478,1,0),ChapterTable!$R$17,1)*
    (VLOOKUP(SUBSTITUTE(SUBSTITUTE(E$1,"standard",""),"|Float","")&amp;IF(OR($L2478=TRUE,$A2478=0,MOD($A2478,ChapterTable!$R$20)&lt;&gt;0),"","보스")&amp;"인게임누적곱배수",ChapterTable!$R:$S,2,0)^C2478
    +VLOOKUP(SUBSTITUTE(SUBSTITUTE(E$1,"standard",""),"|Float","")&amp;IF(OR($L2478=TRUE,$A2478=0,MOD($A2478,ChapterTable!$R$20)&lt;&gt;0),"","보스")&amp;"인게임누적합배수",ChapterTable!$R:$S,2,0)*C2478)
  )
  )
  )
)</f>
        <v>6272390.2042401191</v>
      </c>
      <c r="F2478" s="1">
        <f ca="1">IF(AND($A2478=0,$B2478=1),
    VLOOKUP(1,ChapterTable!$1:$1048576,MATCH("최종"&amp;SUBSTITUTE(SUBSTITUTE(F$1,"standard",""),"|Float",""),ChapterTable!$1:$1,0),0)*ChapterTable!$P$17,
  IF(AND($A2478=0,$B2478=0),
    F2479,
  IF($B2478=0,
    VLOOKUP($A2478,ChapterTable!$1:$1048576,MATCH("최종"&amp;SUBSTITUTE(SUBSTITUTE(F$1,"standard",""),"|Float",""),ChapterTable!$1:$1,0),0),
  IF($B2478=1,
    IF($L2478=FALSE,
      VLOOKUP($A2478,ChapterTable!$1:$1048576,MATCH("최종"&amp;SUBSTITUTE(SUBSTITUTE(F$1,"standard",""),"|Float",""),ChapterTable!$1:$1,0),0),
      VLOOKUP($A2478-ChapterTable!$P$11,ChapterTable!$1:$1048576,MATCH("최종"&amp;SUBSTITUTE(SUBSTITUTE(F$1,"standard",""),"|Float",""),ChapterTable!$1:$1,0),0)*ChapterTable!$P$14
    ),
  OFFSET(F2478,-$B2478+IF($L2478,1,0),0)*
    (VLOOKUP(SUBSTITUTE(SUBSTITUTE(F$1,"standard",""),"|Float","")&amp;IF(OR($L2478=TRUE,$A2478=0,MOD($A2478,ChapterTable!$R$20)&lt;&gt;0),"","보스")&amp;"인게임누적곱배수",ChapterTable!$R:$S,2,0)^D2478
    +VLOOKUP(SUBSTITUTE(SUBSTITUTE(F$1,"standard",""),"|Float","")&amp;IF(OR($L2478=TRUE,$A2478=0,MOD($A2478,ChapterTable!$R$20)&lt;&gt;0),"","보스")&amp;"인게임누적합배수",ChapterTable!$R:$S,2,0)*D2478)
  )
  )
  )
)</f>
        <v>1778629.1667116082</v>
      </c>
      <c r="G2478" t="s">
        <v>715</v>
      </c>
      <c r="J2478" t="str">
        <f>IF(ISBLANK(I2478),"",
IFERROR(VLOOKUP(I2478,[1]StringTable!$1:$1048576,MATCH("kor|String",[1]StringTable!$1:$1,0),0),
"스트링없음"))</f>
        <v/>
      </c>
      <c r="L2478" t="b">
        <v>1</v>
      </c>
      <c r="N2478" t="str">
        <f>IF(ISBLANK(M2478),"",IF(ISERROR(VLOOKUP(M2478,MapTable!$A:$A,1,0)),"맵없음",""))</f>
        <v/>
      </c>
      <c r="O2478">
        <f t="shared" si="278"/>
        <v>4</v>
      </c>
      <c r="Q2478">
        <f t="shared" si="279"/>
        <v>4</v>
      </c>
      <c r="R2478" t="b">
        <f t="shared" ca="1" si="280"/>
        <v>1</v>
      </c>
      <c r="T2478" t="b">
        <f t="shared" ca="1" si="281"/>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284"/>
        <v>0.25</v>
      </c>
      <c r="AJ2478">
        <f t="shared" si="282"/>
        <v>0.32</v>
      </c>
      <c r="AK2478">
        <f t="shared" si="283"/>
        <v>1</v>
      </c>
      <c r="AL2478">
        <f t="shared" si="285"/>
        <v>12</v>
      </c>
    </row>
    <row r="2479" spans="1:38" hidden="1" x14ac:dyDescent="0.3">
      <c r="A2479">
        <v>27</v>
      </c>
      <c r="B2479">
        <v>38</v>
      </c>
      <c r="C2479">
        <f>IF(OR($L2479=TRUE,$A2479=0,MOD($A2479,ChapterTable!$R$20)&lt;&gt;0),
MAX(0,INT(($B2479+ChapterTable!$P$26+VLOOKUP(SUBSTITUTE(C$1,"성장단계","")&amp;"단계오프셋",ChapterTable!$R:$S,2,0))/ChapterTable!$P$23)),
MAX(0,INT(($B2479+ChapterTable!$R$26+VLOOKUP(SUBSTITUTE(C$1,"성장단계","")&amp;"보스단계오프셋",ChapterTable!$R:$S,2,0))/ChapterTable!$R$23)))</f>
        <v>4</v>
      </c>
      <c r="D2479">
        <f>IF(OR($L2479=TRUE,$A2479=0,MOD($A2479,ChapterTable!$R$20)&lt;&gt;0),
MAX(0,INT(($B2479+ChapterTable!$P$26+VLOOKUP(SUBSTITUTE(D$1,"성장단계","")&amp;"단계오프셋",ChapterTable!$R:$S,2,0))/ChapterTable!$P$23)),
MAX(0,INT(($B2479+ChapterTable!$R$26+VLOOKUP(SUBSTITUTE(D$1,"성장단계","")&amp;"보스단계오프셋",ChapterTable!$R:$S,2,0))/ChapterTable!$R$23)))</f>
        <v>3</v>
      </c>
      <c r="E2479" s="1">
        <f ca="1">IF(AND($A2479=0,$B2479=1),
    VLOOKUP(1,ChapterTable!$1:$1048576,MATCH("최종"&amp;SUBSTITUTE(SUBSTITUTE(E$1,"standard",""),"|Float",""),ChapterTable!$1:$1,0),0)*ChapterTable!$P$17,
  IF(AND($A2479=0,$B2479=0),
    E2480,
  IF($B2479=0,
    VLOOKUP($A2479,ChapterTable!$1:$1048576,MATCH("최종"&amp;SUBSTITUTE(SUBSTITUTE(E$1,"standard",""),"|Float",""),ChapterTable!$1:$1,0),0),
  IF($B2479=1,
    IF($L2479=FALSE,
      VLOOKUP($A2479,ChapterTable!$1:$1048576,MATCH("최종"&amp;SUBSTITUTE(SUBSTITUTE(E$1,"standard",""),"|Float",""),ChapterTable!$1:$1,0),0),
      VLOOKUP($A2479-ChapterTable!$P$11,ChapterTable!$1:$1048576,MATCH("최종"&amp;SUBSTITUTE(SUBSTITUTE(E$1,"standard",""),"|Float",""),ChapterTable!$1:$1,0),0)*ChapterTable!$P$14
    ),
  OFFSET(E2479,-$B2479+IF($L2479,1,0),0)*IF($B2479&gt;OFFSET($B2479,1,0),ChapterTable!$R$17,1)*
    (VLOOKUP(SUBSTITUTE(SUBSTITUTE(E$1,"standard",""),"|Float","")&amp;IF(OR($L2479=TRUE,$A2479=0,MOD($A2479,ChapterTable!$R$20)&lt;&gt;0),"","보스")&amp;"인게임누적곱배수",ChapterTable!$R:$S,2,0)^C2479
    +VLOOKUP(SUBSTITUTE(SUBSTITUTE(E$1,"standard",""),"|Float","")&amp;IF(OR($L2479=TRUE,$A2479=0,MOD($A2479,ChapterTable!$R$20)&lt;&gt;0),"","보스")&amp;"인게임누적합배수",ChapterTable!$R:$S,2,0)*C2479)
  )
  )
  )
)</f>
        <v>6272390.2042401191</v>
      </c>
      <c r="F2479" s="1">
        <f ca="1">IF(AND($A2479=0,$B2479=1),
    VLOOKUP(1,ChapterTable!$1:$1048576,MATCH("최종"&amp;SUBSTITUTE(SUBSTITUTE(F$1,"standard",""),"|Float",""),ChapterTable!$1:$1,0),0)*ChapterTable!$P$17,
  IF(AND($A2479=0,$B2479=0),
    F2480,
  IF($B2479=0,
    VLOOKUP($A2479,ChapterTable!$1:$1048576,MATCH("최종"&amp;SUBSTITUTE(SUBSTITUTE(F$1,"standard",""),"|Float",""),ChapterTable!$1:$1,0),0),
  IF($B2479=1,
    IF($L2479=FALSE,
      VLOOKUP($A2479,ChapterTable!$1:$1048576,MATCH("최종"&amp;SUBSTITUTE(SUBSTITUTE(F$1,"standard",""),"|Float",""),ChapterTable!$1:$1,0),0),
      VLOOKUP($A2479-ChapterTable!$P$11,ChapterTable!$1:$1048576,MATCH("최종"&amp;SUBSTITUTE(SUBSTITUTE(F$1,"standard",""),"|Float",""),ChapterTable!$1:$1,0),0)*ChapterTable!$P$14
    ),
  OFFSET(F2479,-$B2479+IF($L2479,1,0),0)*
    (VLOOKUP(SUBSTITUTE(SUBSTITUTE(F$1,"standard",""),"|Float","")&amp;IF(OR($L2479=TRUE,$A2479=0,MOD($A2479,ChapterTable!$R$20)&lt;&gt;0),"","보스")&amp;"인게임누적곱배수",ChapterTable!$R:$S,2,0)^D2479
    +VLOOKUP(SUBSTITUTE(SUBSTITUTE(F$1,"standard",""),"|Float","")&amp;IF(OR($L2479=TRUE,$A2479=0,MOD($A2479,ChapterTable!$R$20)&lt;&gt;0),"","보스")&amp;"인게임누적합배수",ChapterTable!$R:$S,2,0)*D2479)
  )
  )
  )
)</f>
        <v>1778629.1667116082</v>
      </c>
      <c r="G2479" t="s">
        <v>715</v>
      </c>
      <c r="J2479" t="str">
        <f>IF(ISBLANK(I2479),"",
IFERROR(VLOOKUP(I2479,[1]StringTable!$1:$1048576,MATCH("kor|String",[1]StringTable!$1:$1,0),0),
"스트링없음"))</f>
        <v/>
      </c>
      <c r="L2479" t="b">
        <v>1</v>
      </c>
      <c r="N2479" t="str">
        <f>IF(ISBLANK(M2479),"",IF(ISERROR(VLOOKUP(M2479,MapTable!$A:$A,1,0)),"맵없음",""))</f>
        <v/>
      </c>
      <c r="O2479">
        <f t="shared" si="278"/>
        <v>4</v>
      </c>
      <c r="Q2479">
        <f t="shared" si="279"/>
        <v>4</v>
      </c>
      <c r="R2479" t="b">
        <f t="shared" ca="1" si="280"/>
        <v>1</v>
      </c>
      <c r="T2479" t="b">
        <f t="shared" ca="1" si="281"/>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284"/>
        <v>0.25</v>
      </c>
      <c r="AJ2479">
        <f t="shared" si="282"/>
        <v>0.32</v>
      </c>
      <c r="AK2479">
        <f t="shared" si="283"/>
        <v>1</v>
      </c>
      <c r="AL2479">
        <f t="shared" si="285"/>
        <v>12</v>
      </c>
    </row>
    <row r="2480" spans="1:38" hidden="1" x14ac:dyDescent="0.3">
      <c r="A2480">
        <v>27</v>
      </c>
      <c r="B2480">
        <v>39</v>
      </c>
      <c r="C2480">
        <f>IF(OR($L2480=TRUE,$A2480=0,MOD($A2480,ChapterTable!$R$20)&lt;&gt;0),
MAX(0,INT(($B2480+ChapterTable!$P$26+VLOOKUP(SUBSTITUTE(C$1,"성장단계","")&amp;"단계오프셋",ChapterTable!$R:$S,2,0))/ChapterTable!$P$23)),
MAX(0,INT(($B2480+ChapterTable!$R$26+VLOOKUP(SUBSTITUTE(C$1,"성장단계","")&amp;"보스단계오프셋",ChapterTable!$R:$S,2,0))/ChapterTable!$R$23)))</f>
        <v>4</v>
      </c>
      <c r="D2480">
        <f>IF(OR($L2480=TRUE,$A2480=0,MOD($A2480,ChapterTable!$R$20)&lt;&gt;0),
MAX(0,INT(($B2480+ChapterTable!$P$26+VLOOKUP(SUBSTITUTE(D$1,"성장단계","")&amp;"단계오프셋",ChapterTable!$R:$S,2,0))/ChapterTable!$P$23)),
MAX(0,INT(($B2480+ChapterTable!$R$26+VLOOKUP(SUBSTITUTE(D$1,"성장단계","")&amp;"보스단계오프셋",ChapterTable!$R:$S,2,0))/ChapterTable!$R$23)))</f>
        <v>3</v>
      </c>
      <c r="E2480" s="1">
        <f ca="1">IF(AND($A2480=0,$B2480=1),
    VLOOKUP(1,ChapterTable!$1:$1048576,MATCH("최종"&amp;SUBSTITUTE(SUBSTITUTE(E$1,"standard",""),"|Float",""),ChapterTable!$1:$1,0),0)*ChapterTable!$P$17,
  IF(AND($A2480=0,$B2480=0),
    E2481,
  IF($B2480=0,
    VLOOKUP($A2480,ChapterTable!$1:$1048576,MATCH("최종"&amp;SUBSTITUTE(SUBSTITUTE(E$1,"standard",""),"|Float",""),ChapterTable!$1:$1,0),0),
  IF($B2480=1,
    IF($L2480=FALSE,
      VLOOKUP($A2480,ChapterTable!$1:$1048576,MATCH("최종"&amp;SUBSTITUTE(SUBSTITUTE(E$1,"standard",""),"|Float",""),ChapterTable!$1:$1,0),0),
      VLOOKUP($A2480-ChapterTable!$P$11,ChapterTable!$1:$1048576,MATCH("최종"&amp;SUBSTITUTE(SUBSTITUTE(E$1,"standard",""),"|Float",""),ChapterTable!$1:$1,0),0)*ChapterTable!$P$14
    ),
  OFFSET(E2480,-$B2480+IF($L2480,1,0),0)*IF($B2480&gt;OFFSET($B2480,1,0),ChapterTable!$R$17,1)*
    (VLOOKUP(SUBSTITUTE(SUBSTITUTE(E$1,"standard",""),"|Float","")&amp;IF(OR($L2480=TRUE,$A2480=0,MOD($A2480,ChapterTable!$R$20)&lt;&gt;0),"","보스")&amp;"인게임누적곱배수",ChapterTable!$R:$S,2,0)^C2480
    +VLOOKUP(SUBSTITUTE(SUBSTITUTE(E$1,"standard",""),"|Float","")&amp;IF(OR($L2480=TRUE,$A2480=0,MOD($A2480,ChapterTable!$R$20)&lt;&gt;0),"","보스")&amp;"인게임누적합배수",ChapterTable!$R:$S,2,0)*C2480)
  )
  )
  )
)</f>
        <v>6272390.2042401191</v>
      </c>
      <c r="F2480" s="1">
        <f ca="1">IF(AND($A2480=0,$B2480=1),
    VLOOKUP(1,ChapterTable!$1:$1048576,MATCH("최종"&amp;SUBSTITUTE(SUBSTITUTE(F$1,"standard",""),"|Float",""),ChapterTable!$1:$1,0),0)*ChapterTable!$P$17,
  IF(AND($A2480=0,$B2480=0),
    F2481,
  IF($B2480=0,
    VLOOKUP($A2480,ChapterTable!$1:$1048576,MATCH("최종"&amp;SUBSTITUTE(SUBSTITUTE(F$1,"standard",""),"|Float",""),ChapterTable!$1:$1,0),0),
  IF($B2480=1,
    IF($L2480=FALSE,
      VLOOKUP($A2480,ChapterTable!$1:$1048576,MATCH("최종"&amp;SUBSTITUTE(SUBSTITUTE(F$1,"standard",""),"|Float",""),ChapterTable!$1:$1,0),0),
      VLOOKUP($A2480-ChapterTable!$P$11,ChapterTable!$1:$1048576,MATCH("최종"&amp;SUBSTITUTE(SUBSTITUTE(F$1,"standard",""),"|Float",""),ChapterTable!$1:$1,0),0)*ChapterTable!$P$14
    ),
  OFFSET(F2480,-$B2480+IF($L2480,1,0),0)*
    (VLOOKUP(SUBSTITUTE(SUBSTITUTE(F$1,"standard",""),"|Float","")&amp;IF(OR($L2480=TRUE,$A2480=0,MOD($A2480,ChapterTable!$R$20)&lt;&gt;0),"","보스")&amp;"인게임누적곱배수",ChapterTable!$R:$S,2,0)^D2480
    +VLOOKUP(SUBSTITUTE(SUBSTITUTE(F$1,"standard",""),"|Float","")&amp;IF(OR($L2480=TRUE,$A2480=0,MOD($A2480,ChapterTable!$R$20)&lt;&gt;0),"","보스")&amp;"인게임누적합배수",ChapterTable!$R:$S,2,0)*D2480)
  )
  )
  )
)</f>
        <v>1778629.1667116082</v>
      </c>
      <c r="G2480" t="s">
        <v>715</v>
      </c>
      <c r="J2480" t="str">
        <f>IF(ISBLANK(I2480),"",
IFERROR(VLOOKUP(I2480,[1]StringTable!$1:$1048576,MATCH("kor|String",[1]StringTable!$1:$1,0),0),
"스트링없음"))</f>
        <v/>
      </c>
      <c r="L2480" t="b">
        <v>1</v>
      </c>
      <c r="N2480" t="str">
        <f>IF(ISBLANK(M2480),"",IF(ISERROR(VLOOKUP(M2480,MapTable!$A:$A,1,0)),"맵없음",""))</f>
        <v/>
      </c>
      <c r="O2480">
        <f t="shared" si="278"/>
        <v>94</v>
      </c>
      <c r="Q2480">
        <f t="shared" si="279"/>
        <v>94</v>
      </c>
      <c r="R2480" t="b">
        <f t="shared" ca="1" si="280"/>
        <v>1</v>
      </c>
      <c r="T2480" t="b">
        <f t="shared" ca="1" si="281"/>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284"/>
        <v>0.25</v>
      </c>
      <c r="AJ2480">
        <f t="shared" si="282"/>
        <v>0.32</v>
      </c>
      <c r="AK2480">
        <f t="shared" si="283"/>
        <v>1</v>
      </c>
      <c r="AL2480">
        <f t="shared" si="285"/>
        <v>12</v>
      </c>
    </row>
    <row r="2481" spans="1:38" hidden="1" x14ac:dyDescent="0.3">
      <c r="A2481">
        <v>27</v>
      </c>
      <c r="B2481">
        <v>40</v>
      </c>
      <c r="C2481">
        <f>IF(OR($L2481=TRUE,$A2481=0,MOD($A2481,ChapterTable!$R$20)&lt;&gt;0),
MAX(0,INT(($B2481+ChapterTable!$P$26+VLOOKUP(SUBSTITUTE(C$1,"성장단계","")&amp;"단계오프셋",ChapterTable!$R:$S,2,0))/ChapterTable!$P$23)),
MAX(0,INT(($B2481+ChapterTable!$R$26+VLOOKUP(SUBSTITUTE(C$1,"성장단계","")&amp;"보스단계오프셋",ChapterTable!$R:$S,2,0))/ChapterTable!$R$23)))</f>
        <v>4</v>
      </c>
      <c r="D2481">
        <f>IF(OR($L2481=TRUE,$A2481=0,MOD($A2481,ChapterTable!$R$20)&lt;&gt;0),
MAX(0,INT(($B2481+ChapterTable!$P$26+VLOOKUP(SUBSTITUTE(D$1,"성장단계","")&amp;"단계오프셋",ChapterTable!$R:$S,2,0))/ChapterTable!$P$23)),
MAX(0,INT(($B2481+ChapterTable!$R$26+VLOOKUP(SUBSTITUTE(D$1,"성장단계","")&amp;"보스단계오프셋",ChapterTable!$R:$S,2,0))/ChapterTable!$R$23)))</f>
        <v>3</v>
      </c>
      <c r="E2481" s="1">
        <f ca="1">IF(AND($A2481=0,$B2481=1),
    VLOOKUP(1,ChapterTable!$1:$1048576,MATCH("최종"&amp;SUBSTITUTE(SUBSTITUTE(E$1,"standard",""),"|Float",""),ChapterTable!$1:$1,0),0)*ChapterTable!$P$17,
  IF(AND($A2481=0,$B2481=0),
    E2482,
  IF($B2481=0,
    VLOOKUP($A2481,ChapterTable!$1:$1048576,MATCH("최종"&amp;SUBSTITUTE(SUBSTITUTE(E$1,"standard",""),"|Float",""),ChapterTable!$1:$1,0),0),
  IF($B2481=1,
    IF($L2481=FALSE,
      VLOOKUP($A2481,ChapterTable!$1:$1048576,MATCH("최종"&amp;SUBSTITUTE(SUBSTITUTE(E$1,"standard",""),"|Float",""),ChapterTable!$1:$1,0),0),
      VLOOKUP($A2481-ChapterTable!$P$11,ChapterTable!$1:$1048576,MATCH("최종"&amp;SUBSTITUTE(SUBSTITUTE(E$1,"standard",""),"|Float",""),ChapterTable!$1:$1,0),0)*ChapterTable!$P$14
    ),
  OFFSET(E2481,-$B2481+IF($L2481,1,0),0)*IF($B2481&gt;OFFSET($B2481,1,0),ChapterTable!$R$17,1)*
    (VLOOKUP(SUBSTITUTE(SUBSTITUTE(E$1,"standard",""),"|Float","")&amp;IF(OR($L2481=TRUE,$A2481=0,MOD($A2481,ChapterTable!$R$20)&lt;&gt;0),"","보스")&amp;"인게임누적곱배수",ChapterTable!$R:$S,2,0)^C2481
    +VLOOKUP(SUBSTITUTE(SUBSTITUTE(E$1,"standard",""),"|Float","")&amp;IF(OR($L2481=TRUE,$A2481=0,MOD($A2481,ChapterTable!$R$20)&lt;&gt;0),"","보스")&amp;"인게임누적합배수",ChapterTable!$R:$S,2,0)*C2481)
  )
  )
  )
)</f>
        <v>6272390.2042401191</v>
      </c>
      <c r="F2481" s="1">
        <f ca="1">IF(AND($A2481=0,$B2481=1),
    VLOOKUP(1,ChapterTable!$1:$1048576,MATCH("최종"&amp;SUBSTITUTE(SUBSTITUTE(F$1,"standard",""),"|Float",""),ChapterTable!$1:$1,0),0)*ChapterTable!$P$17,
  IF(AND($A2481=0,$B2481=0),
    F2482,
  IF($B2481=0,
    VLOOKUP($A2481,ChapterTable!$1:$1048576,MATCH("최종"&amp;SUBSTITUTE(SUBSTITUTE(F$1,"standard",""),"|Float",""),ChapterTable!$1:$1,0),0),
  IF($B2481=1,
    IF($L2481=FALSE,
      VLOOKUP($A2481,ChapterTable!$1:$1048576,MATCH("최종"&amp;SUBSTITUTE(SUBSTITUTE(F$1,"standard",""),"|Float",""),ChapterTable!$1:$1,0),0),
      VLOOKUP($A2481-ChapterTable!$P$11,ChapterTable!$1:$1048576,MATCH("최종"&amp;SUBSTITUTE(SUBSTITUTE(F$1,"standard",""),"|Float",""),ChapterTable!$1:$1,0),0)*ChapterTable!$P$14
    ),
  OFFSET(F2481,-$B2481+IF($L2481,1,0),0)*
    (VLOOKUP(SUBSTITUTE(SUBSTITUTE(F$1,"standard",""),"|Float","")&amp;IF(OR($L2481=TRUE,$A2481=0,MOD($A2481,ChapterTable!$R$20)&lt;&gt;0),"","보스")&amp;"인게임누적곱배수",ChapterTable!$R:$S,2,0)^D2481
    +VLOOKUP(SUBSTITUTE(SUBSTITUTE(F$1,"standard",""),"|Float","")&amp;IF(OR($L2481=TRUE,$A2481=0,MOD($A2481,ChapterTable!$R$20)&lt;&gt;0),"","보스")&amp;"인게임누적합배수",ChapterTable!$R:$S,2,0)*D2481)
  )
  )
  )
)</f>
        <v>1778629.1667116082</v>
      </c>
      <c r="G2481" t="s">
        <v>715</v>
      </c>
      <c r="J2481" t="str">
        <f>IF(ISBLANK(I2481),"",
IFERROR(VLOOKUP(I2481,[1]StringTable!$1:$1048576,MATCH("kor|String",[1]StringTable!$1:$1,0),0),
"스트링없음"))</f>
        <v/>
      </c>
      <c r="L2481" t="b">
        <v>1</v>
      </c>
      <c r="N2481" t="str">
        <f>IF(ISBLANK(M2481),"",IF(ISERROR(VLOOKUP(M2481,MapTable!$A:$A,1,0)),"맵없음",""))</f>
        <v/>
      </c>
      <c r="O2481">
        <f t="shared" si="278"/>
        <v>24</v>
      </c>
      <c r="Q2481">
        <f t="shared" si="279"/>
        <v>24</v>
      </c>
      <c r="R2481" t="b">
        <f t="shared" ca="1" si="280"/>
        <v>1</v>
      </c>
      <c r="T2481" t="b">
        <f t="shared" ca="1" si="281"/>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284"/>
        <v>0.25</v>
      </c>
      <c r="AJ2481">
        <f t="shared" si="282"/>
        <v>1</v>
      </c>
      <c r="AK2481">
        <f t="shared" si="283"/>
        <v>4</v>
      </c>
      <c r="AL2481">
        <f t="shared" si="285"/>
        <v>12</v>
      </c>
    </row>
    <row r="2482" spans="1:38" hidden="1" x14ac:dyDescent="0.3">
      <c r="A2482">
        <v>27</v>
      </c>
      <c r="B2482">
        <v>41</v>
      </c>
      <c r="C2482">
        <f>IF(OR($L2482=TRUE,$A2482=0,MOD($A2482,ChapterTable!$R$20)&lt;&gt;0),
MAX(0,INT(($B2482+ChapterTable!$P$26+VLOOKUP(SUBSTITUTE(C$1,"성장단계","")&amp;"단계오프셋",ChapterTable!$R:$S,2,0))/ChapterTable!$P$23)),
MAX(0,INT(($B2482+ChapterTable!$R$26+VLOOKUP(SUBSTITUTE(C$1,"성장단계","")&amp;"보스단계오프셋",ChapterTable!$R:$S,2,0))/ChapterTable!$R$23)))</f>
        <v>4</v>
      </c>
      <c r="D2482">
        <f>IF(OR($L2482=TRUE,$A2482=0,MOD($A2482,ChapterTable!$R$20)&lt;&gt;0),
MAX(0,INT(($B2482+ChapterTable!$P$26+VLOOKUP(SUBSTITUTE(D$1,"성장단계","")&amp;"단계오프셋",ChapterTable!$R:$S,2,0))/ChapterTable!$P$23)),
MAX(0,INT(($B2482+ChapterTable!$R$26+VLOOKUP(SUBSTITUTE(D$1,"성장단계","")&amp;"보스단계오프셋",ChapterTable!$R:$S,2,0))/ChapterTable!$R$23)))</f>
        <v>4</v>
      </c>
      <c r="E2482" s="1">
        <f ca="1">IF(AND($A2482=0,$B2482=1),
    VLOOKUP(1,ChapterTable!$1:$1048576,MATCH("최종"&amp;SUBSTITUTE(SUBSTITUTE(E$1,"standard",""),"|Float",""),ChapterTable!$1:$1,0),0)*ChapterTable!$P$17,
  IF(AND($A2482=0,$B2482=0),
    E2483,
  IF($B2482=0,
    VLOOKUP($A2482,ChapterTable!$1:$1048576,MATCH("최종"&amp;SUBSTITUTE(SUBSTITUTE(E$1,"standard",""),"|Float",""),ChapterTable!$1:$1,0),0),
  IF($B2482=1,
    IF($L2482=FALSE,
      VLOOKUP($A2482,ChapterTable!$1:$1048576,MATCH("최종"&amp;SUBSTITUTE(SUBSTITUTE(E$1,"standard",""),"|Float",""),ChapterTable!$1:$1,0),0),
      VLOOKUP($A2482-ChapterTable!$P$11,ChapterTable!$1:$1048576,MATCH("최종"&amp;SUBSTITUTE(SUBSTITUTE(E$1,"standard",""),"|Float",""),ChapterTable!$1:$1,0),0)*ChapterTable!$P$14
    ),
  OFFSET(E2482,-$B2482+IF($L2482,1,0),0)*IF($B2482&gt;OFFSET($B2482,1,0),ChapterTable!$R$17,1)*
    (VLOOKUP(SUBSTITUTE(SUBSTITUTE(E$1,"standard",""),"|Float","")&amp;IF(OR($L2482=TRUE,$A2482=0,MOD($A2482,ChapterTable!$R$20)&lt;&gt;0),"","보스")&amp;"인게임누적곱배수",ChapterTable!$R:$S,2,0)^C2482
    +VLOOKUP(SUBSTITUTE(SUBSTITUTE(E$1,"standard",""),"|Float","")&amp;IF(OR($L2482=TRUE,$A2482=0,MOD($A2482,ChapterTable!$R$20)&lt;&gt;0),"","보스")&amp;"인게임누적합배수",ChapterTable!$R:$S,2,0)*C2482)
  )
  )
  )
)</f>
        <v>6272390.2042401191</v>
      </c>
      <c r="F2482" s="1">
        <f ca="1">IF(AND($A2482=0,$B2482=1),
    VLOOKUP(1,ChapterTable!$1:$1048576,MATCH("최종"&amp;SUBSTITUTE(SUBSTITUTE(F$1,"standard",""),"|Float",""),ChapterTable!$1:$1,0),0)*ChapterTable!$P$17,
  IF(AND($A2482=0,$B2482=0),
    F2483,
  IF($B2482=0,
    VLOOKUP($A2482,ChapterTable!$1:$1048576,MATCH("최종"&amp;SUBSTITUTE(SUBSTITUTE(F$1,"standard",""),"|Float",""),ChapterTable!$1:$1,0),0),
  IF($B2482=1,
    IF($L2482=FALSE,
      VLOOKUP($A2482,ChapterTable!$1:$1048576,MATCH("최종"&amp;SUBSTITUTE(SUBSTITUTE(F$1,"standard",""),"|Float",""),ChapterTable!$1:$1,0),0),
      VLOOKUP($A2482-ChapterTable!$P$11,ChapterTable!$1:$1048576,MATCH("최종"&amp;SUBSTITUTE(SUBSTITUTE(F$1,"standard",""),"|Float",""),ChapterTable!$1:$1,0),0)*ChapterTable!$P$14
    ),
  OFFSET(F2482,-$B2482+IF($L2482,1,0),0)*
    (VLOOKUP(SUBSTITUTE(SUBSTITUTE(F$1,"standard",""),"|Float","")&amp;IF(OR($L2482=TRUE,$A2482=0,MOD($A2482,ChapterTable!$R$20)&lt;&gt;0),"","보스")&amp;"인게임누적곱배수",ChapterTable!$R:$S,2,0)^D2482
    +VLOOKUP(SUBSTITUTE(SUBSTITUTE(F$1,"standard",""),"|Float","")&amp;IF(OR($L2482=TRUE,$A2482=0,MOD($A2482,ChapterTable!$R$20)&lt;&gt;0),"","보스")&amp;"인게임누적합배수",ChapterTable!$R:$S,2,0)*D2482)
  )
  )
  )
)</f>
        <v>1887524.8299796656</v>
      </c>
      <c r="G2482" t="s">
        <v>715</v>
      </c>
      <c r="J2482" t="str">
        <f>IF(ISBLANK(I2482),"",
IFERROR(VLOOKUP(I2482,[1]StringTable!$1:$1048576,MATCH("kor|String",[1]StringTable!$1:$1,0),0),
"스트링없음"))</f>
        <v/>
      </c>
      <c r="L2482" t="b">
        <v>1</v>
      </c>
      <c r="N2482" t="str">
        <f>IF(ISBLANK(M2482),"",IF(ISERROR(VLOOKUP(M2482,MapTable!$A:$A,1,0)),"맵없음",""))</f>
        <v/>
      </c>
      <c r="O2482">
        <f t="shared" si="278"/>
        <v>5</v>
      </c>
      <c r="Q2482">
        <f t="shared" si="279"/>
        <v>5</v>
      </c>
      <c r="R2482" t="b">
        <f t="shared" ca="1" si="280"/>
        <v>1</v>
      </c>
      <c r="T2482" t="b">
        <f t="shared" ca="1" si="281"/>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284"/>
        <v>0.2</v>
      </c>
      <c r="AJ2482">
        <f t="shared" si="282"/>
        <v>0.27466666000000001</v>
      </c>
      <c r="AK2482">
        <f t="shared" si="283"/>
        <v>1</v>
      </c>
      <c r="AL2482">
        <f t="shared" si="285"/>
        <v>12</v>
      </c>
    </row>
    <row r="2483" spans="1:38" hidden="1" x14ac:dyDescent="0.3">
      <c r="A2483">
        <v>27</v>
      </c>
      <c r="B2483">
        <v>42</v>
      </c>
      <c r="C2483">
        <f>IF(OR($L2483=TRUE,$A2483=0,MOD($A2483,ChapterTable!$R$20)&lt;&gt;0),
MAX(0,INT(($B2483+ChapterTable!$P$26+VLOOKUP(SUBSTITUTE(C$1,"성장단계","")&amp;"단계오프셋",ChapterTable!$R:$S,2,0))/ChapterTable!$P$23)),
MAX(0,INT(($B2483+ChapterTable!$R$26+VLOOKUP(SUBSTITUTE(C$1,"성장단계","")&amp;"보스단계오프셋",ChapterTable!$R:$S,2,0))/ChapterTable!$R$23)))</f>
        <v>4</v>
      </c>
      <c r="D2483">
        <f>IF(OR($L2483=TRUE,$A2483=0,MOD($A2483,ChapterTable!$R$20)&lt;&gt;0),
MAX(0,INT(($B2483+ChapterTable!$P$26+VLOOKUP(SUBSTITUTE(D$1,"성장단계","")&amp;"단계오프셋",ChapterTable!$R:$S,2,0))/ChapterTable!$P$23)),
MAX(0,INT(($B2483+ChapterTable!$R$26+VLOOKUP(SUBSTITUTE(D$1,"성장단계","")&amp;"보스단계오프셋",ChapterTable!$R:$S,2,0))/ChapterTable!$R$23)))</f>
        <v>4</v>
      </c>
      <c r="E2483" s="1">
        <f ca="1">IF(AND($A2483=0,$B2483=1),
    VLOOKUP(1,ChapterTable!$1:$1048576,MATCH("최종"&amp;SUBSTITUTE(SUBSTITUTE(E$1,"standard",""),"|Float",""),ChapterTable!$1:$1,0),0)*ChapterTable!$P$17,
  IF(AND($A2483=0,$B2483=0),
    E2484,
  IF($B2483=0,
    VLOOKUP($A2483,ChapterTable!$1:$1048576,MATCH("최종"&amp;SUBSTITUTE(SUBSTITUTE(E$1,"standard",""),"|Float",""),ChapterTable!$1:$1,0),0),
  IF($B2483=1,
    IF($L2483=FALSE,
      VLOOKUP($A2483,ChapterTable!$1:$1048576,MATCH("최종"&amp;SUBSTITUTE(SUBSTITUTE(E$1,"standard",""),"|Float",""),ChapterTable!$1:$1,0),0),
      VLOOKUP($A2483-ChapterTable!$P$11,ChapterTable!$1:$1048576,MATCH("최종"&amp;SUBSTITUTE(SUBSTITUTE(E$1,"standard",""),"|Float",""),ChapterTable!$1:$1,0),0)*ChapterTable!$P$14
    ),
  OFFSET(E2483,-$B2483+IF($L2483,1,0),0)*IF($B2483&gt;OFFSET($B2483,1,0),ChapterTable!$R$17,1)*
    (VLOOKUP(SUBSTITUTE(SUBSTITUTE(E$1,"standard",""),"|Float","")&amp;IF(OR($L2483=TRUE,$A2483=0,MOD($A2483,ChapterTable!$R$20)&lt;&gt;0),"","보스")&amp;"인게임누적곱배수",ChapterTable!$R:$S,2,0)^C2483
    +VLOOKUP(SUBSTITUTE(SUBSTITUTE(E$1,"standard",""),"|Float","")&amp;IF(OR($L2483=TRUE,$A2483=0,MOD($A2483,ChapterTable!$R$20)&lt;&gt;0),"","보스")&amp;"인게임누적합배수",ChapterTable!$R:$S,2,0)*C2483)
  )
  )
  )
)</f>
        <v>6272390.2042401191</v>
      </c>
      <c r="F2483" s="1">
        <f ca="1">IF(AND($A2483=0,$B2483=1),
    VLOOKUP(1,ChapterTable!$1:$1048576,MATCH("최종"&amp;SUBSTITUTE(SUBSTITUTE(F$1,"standard",""),"|Float",""),ChapterTable!$1:$1,0),0)*ChapterTable!$P$17,
  IF(AND($A2483=0,$B2483=0),
    F2484,
  IF($B2483=0,
    VLOOKUP($A2483,ChapterTable!$1:$1048576,MATCH("최종"&amp;SUBSTITUTE(SUBSTITUTE(F$1,"standard",""),"|Float",""),ChapterTable!$1:$1,0),0),
  IF($B2483=1,
    IF($L2483=FALSE,
      VLOOKUP($A2483,ChapterTable!$1:$1048576,MATCH("최종"&amp;SUBSTITUTE(SUBSTITUTE(F$1,"standard",""),"|Float",""),ChapterTable!$1:$1,0),0),
      VLOOKUP($A2483-ChapterTable!$P$11,ChapterTable!$1:$1048576,MATCH("최종"&amp;SUBSTITUTE(SUBSTITUTE(F$1,"standard",""),"|Float",""),ChapterTable!$1:$1,0),0)*ChapterTable!$P$14
    ),
  OFFSET(F2483,-$B2483+IF($L2483,1,0),0)*
    (VLOOKUP(SUBSTITUTE(SUBSTITUTE(F$1,"standard",""),"|Float","")&amp;IF(OR($L2483=TRUE,$A2483=0,MOD($A2483,ChapterTable!$R$20)&lt;&gt;0),"","보스")&amp;"인게임누적곱배수",ChapterTable!$R:$S,2,0)^D2483
    +VLOOKUP(SUBSTITUTE(SUBSTITUTE(F$1,"standard",""),"|Float","")&amp;IF(OR($L2483=TRUE,$A2483=0,MOD($A2483,ChapterTable!$R$20)&lt;&gt;0),"","보스")&amp;"인게임누적합배수",ChapterTable!$R:$S,2,0)*D2483)
  )
  )
  )
)</f>
        <v>1887524.8299796656</v>
      </c>
      <c r="G2483" t="s">
        <v>715</v>
      </c>
      <c r="J2483" t="str">
        <f>IF(ISBLANK(I2483),"",
IFERROR(VLOOKUP(I2483,[1]StringTable!$1:$1048576,MATCH("kor|String",[1]StringTable!$1:$1,0),0),
"스트링없음"))</f>
        <v/>
      </c>
      <c r="L2483" t="b">
        <v>1</v>
      </c>
      <c r="N2483" t="str">
        <f>IF(ISBLANK(M2483),"",IF(ISERROR(VLOOKUP(M2483,MapTable!$A:$A,1,0)),"맵없음",""))</f>
        <v/>
      </c>
      <c r="O2483">
        <f t="shared" si="278"/>
        <v>5</v>
      </c>
      <c r="Q2483">
        <f t="shared" si="279"/>
        <v>5</v>
      </c>
      <c r="R2483" t="b">
        <f t="shared" ca="1" si="280"/>
        <v>1</v>
      </c>
      <c r="T2483" t="b">
        <f t="shared" ca="1" si="281"/>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284"/>
        <v>0.2</v>
      </c>
      <c r="AJ2483">
        <f t="shared" si="282"/>
        <v>0.27466666000000001</v>
      </c>
      <c r="AK2483">
        <f t="shared" si="283"/>
        <v>1</v>
      </c>
      <c r="AL2483">
        <f t="shared" si="285"/>
        <v>12</v>
      </c>
    </row>
    <row r="2484" spans="1:38" hidden="1" x14ac:dyDescent="0.3">
      <c r="A2484">
        <v>27</v>
      </c>
      <c r="B2484">
        <v>43</v>
      </c>
      <c r="C2484">
        <f>IF(OR($L2484=TRUE,$A2484=0,MOD($A2484,ChapterTable!$R$20)&lt;&gt;0),
MAX(0,INT(($B2484+ChapterTable!$P$26+VLOOKUP(SUBSTITUTE(C$1,"성장단계","")&amp;"단계오프셋",ChapterTable!$R:$S,2,0))/ChapterTable!$P$23)),
MAX(0,INT(($B2484+ChapterTable!$R$26+VLOOKUP(SUBSTITUTE(C$1,"성장단계","")&amp;"보스단계오프셋",ChapterTable!$R:$S,2,0))/ChapterTable!$R$23)))</f>
        <v>4</v>
      </c>
      <c r="D2484">
        <f>IF(OR($L2484=TRUE,$A2484=0,MOD($A2484,ChapterTable!$R$20)&lt;&gt;0),
MAX(0,INT(($B2484+ChapterTable!$P$26+VLOOKUP(SUBSTITUTE(D$1,"성장단계","")&amp;"단계오프셋",ChapterTable!$R:$S,2,0))/ChapterTable!$P$23)),
MAX(0,INT(($B2484+ChapterTable!$R$26+VLOOKUP(SUBSTITUTE(D$1,"성장단계","")&amp;"보스단계오프셋",ChapterTable!$R:$S,2,0))/ChapterTable!$R$23)))</f>
        <v>4</v>
      </c>
      <c r="E2484" s="1">
        <f ca="1">IF(AND($A2484=0,$B2484=1),
    VLOOKUP(1,ChapterTable!$1:$1048576,MATCH("최종"&amp;SUBSTITUTE(SUBSTITUTE(E$1,"standard",""),"|Float",""),ChapterTable!$1:$1,0),0)*ChapterTable!$P$17,
  IF(AND($A2484=0,$B2484=0),
    E2485,
  IF($B2484=0,
    VLOOKUP($A2484,ChapterTable!$1:$1048576,MATCH("최종"&amp;SUBSTITUTE(SUBSTITUTE(E$1,"standard",""),"|Float",""),ChapterTable!$1:$1,0),0),
  IF($B2484=1,
    IF($L2484=FALSE,
      VLOOKUP($A2484,ChapterTable!$1:$1048576,MATCH("최종"&amp;SUBSTITUTE(SUBSTITUTE(E$1,"standard",""),"|Float",""),ChapterTable!$1:$1,0),0),
      VLOOKUP($A2484-ChapterTable!$P$11,ChapterTable!$1:$1048576,MATCH("최종"&amp;SUBSTITUTE(SUBSTITUTE(E$1,"standard",""),"|Float",""),ChapterTable!$1:$1,0),0)*ChapterTable!$P$14
    ),
  OFFSET(E2484,-$B2484+IF($L2484,1,0),0)*IF($B2484&gt;OFFSET($B2484,1,0),ChapterTable!$R$17,1)*
    (VLOOKUP(SUBSTITUTE(SUBSTITUTE(E$1,"standard",""),"|Float","")&amp;IF(OR($L2484=TRUE,$A2484=0,MOD($A2484,ChapterTable!$R$20)&lt;&gt;0),"","보스")&amp;"인게임누적곱배수",ChapterTable!$R:$S,2,0)^C2484
    +VLOOKUP(SUBSTITUTE(SUBSTITUTE(E$1,"standard",""),"|Float","")&amp;IF(OR($L2484=TRUE,$A2484=0,MOD($A2484,ChapterTable!$R$20)&lt;&gt;0),"","보스")&amp;"인게임누적합배수",ChapterTable!$R:$S,2,0)*C2484)
  )
  )
  )
)</f>
        <v>6272390.2042401191</v>
      </c>
      <c r="F2484" s="1">
        <f ca="1">IF(AND($A2484=0,$B2484=1),
    VLOOKUP(1,ChapterTable!$1:$1048576,MATCH("최종"&amp;SUBSTITUTE(SUBSTITUTE(F$1,"standard",""),"|Float",""),ChapterTable!$1:$1,0),0)*ChapterTable!$P$17,
  IF(AND($A2484=0,$B2484=0),
    F2485,
  IF($B2484=0,
    VLOOKUP($A2484,ChapterTable!$1:$1048576,MATCH("최종"&amp;SUBSTITUTE(SUBSTITUTE(F$1,"standard",""),"|Float",""),ChapterTable!$1:$1,0),0),
  IF($B2484=1,
    IF($L2484=FALSE,
      VLOOKUP($A2484,ChapterTable!$1:$1048576,MATCH("최종"&amp;SUBSTITUTE(SUBSTITUTE(F$1,"standard",""),"|Float",""),ChapterTable!$1:$1,0),0),
      VLOOKUP($A2484-ChapterTable!$P$11,ChapterTable!$1:$1048576,MATCH("최종"&amp;SUBSTITUTE(SUBSTITUTE(F$1,"standard",""),"|Float",""),ChapterTable!$1:$1,0),0)*ChapterTable!$P$14
    ),
  OFFSET(F2484,-$B2484+IF($L2484,1,0),0)*
    (VLOOKUP(SUBSTITUTE(SUBSTITUTE(F$1,"standard",""),"|Float","")&amp;IF(OR($L2484=TRUE,$A2484=0,MOD($A2484,ChapterTable!$R$20)&lt;&gt;0),"","보스")&amp;"인게임누적곱배수",ChapterTable!$R:$S,2,0)^D2484
    +VLOOKUP(SUBSTITUTE(SUBSTITUTE(F$1,"standard",""),"|Float","")&amp;IF(OR($L2484=TRUE,$A2484=0,MOD($A2484,ChapterTable!$R$20)&lt;&gt;0),"","보스")&amp;"인게임누적합배수",ChapterTable!$R:$S,2,0)*D2484)
  )
  )
  )
)</f>
        <v>1887524.8299796656</v>
      </c>
      <c r="G2484" t="s">
        <v>715</v>
      </c>
      <c r="J2484" t="str">
        <f>IF(ISBLANK(I2484),"",
IFERROR(VLOOKUP(I2484,[1]StringTable!$1:$1048576,MATCH("kor|String",[1]StringTable!$1:$1,0),0),
"스트링없음"))</f>
        <v/>
      </c>
      <c r="L2484" t="b">
        <v>1</v>
      </c>
      <c r="N2484" t="str">
        <f>IF(ISBLANK(M2484),"",IF(ISERROR(VLOOKUP(M2484,MapTable!$A:$A,1,0)),"맵없음",""))</f>
        <v/>
      </c>
      <c r="O2484">
        <f t="shared" si="278"/>
        <v>5</v>
      </c>
      <c r="Q2484">
        <f t="shared" si="279"/>
        <v>5</v>
      </c>
      <c r="R2484" t="b">
        <f t="shared" ca="1" si="280"/>
        <v>1</v>
      </c>
      <c r="T2484" t="b">
        <f t="shared" ca="1" si="281"/>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284"/>
        <v>0.2</v>
      </c>
      <c r="AJ2484">
        <f t="shared" si="282"/>
        <v>0.27466666000000001</v>
      </c>
      <c r="AK2484">
        <f t="shared" si="283"/>
        <v>1</v>
      </c>
      <c r="AL2484">
        <f t="shared" si="285"/>
        <v>12</v>
      </c>
    </row>
    <row r="2485" spans="1:38" hidden="1" x14ac:dyDescent="0.3">
      <c r="A2485">
        <v>27</v>
      </c>
      <c r="B2485">
        <v>44</v>
      </c>
      <c r="C2485">
        <f>IF(OR($L2485=TRUE,$A2485=0,MOD($A2485,ChapterTable!$R$20)&lt;&gt;0),
MAX(0,INT(($B2485+ChapterTable!$P$26+VLOOKUP(SUBSTITUTE(C$1,"성장단계","")&amp;"단계오프셋",ChapterTable!$R:$S,2,0))/ChapterTable!$P$23)),
MAX(0,INT(($B2485+ChapterTable!$R$26+VLOOKUP(SUBSTITUTE(C$1,"성장단계","")&amp;"보스단계오프셋",ChapterTable!$R:$S,2,0))/ChapterTable!$R$23)))</f>
        <v>4</v>
      </c>
      <c r="D2485">
        <f>IF(OR($L2485=TRUE,$A2485=0,MOD($A2485,ChapterTable!$R$20)&lt;&gt;0),
MAX(0,INT(($B2485+ChapterTable!$P$26+VLOOKUP(SUBSTITUTE(D$1,"성장단계","")&amp;"단계오프셋",ChapterTable!$R:$S,2,0))/ChapterTable!$P$23)),
MAX(0,INT(($B2485+ChapterTable!$R$26+VLOOKUP(SUBSTITUTE(D$1,"성장단계","")&amp;"보스단계오프셋",ChapterTable!$R:$S,2,0))/ChapterTable!$R$23)))</f>
        <v>4</v>
      </c>
      <c r="E2485" s="1">
        <f ca="1">IF(AND($A2485=0,$B2485=1),
    VLOOKUP(1,ChapterTable!$1:$1048576,MATCH("최종"&amp;SUBSTITUTE(SUBSTITUTE(E$1,"standard",""),"|Float",""),ChapterTable!$1:$1,0),0)*ChapterTable!$P$17,
  IF(AND($A2485=0,$B2485=0),
    E2486,
  IF($B2485=0,
    VLOOKUP($A2485,ChapterTable!$1:$1048576,MATCH("최종"&amp;SUBSTITUTE(SUBSTITUTE(E$1,"standard",""),"|Float",""),ChapterTable!$1:$1,0),0),
  IF($B2485=1,
    IF($L2485=FALSE,
      VLOOKUP($A2485,ChapterTable!$1:$1048576,MATCH("최종"&amp;SUBSTITUTE(SUBSTITUTE(E$1,"standard",""),"|Float",""),ChapterTable!$1:$1,0),0),
      VLOOKUP($A2485-ChapterTable!$P$11,ChapterTable!$1:$1048576,MATCH("최종"&amp;SUBSTITUTE(SUBSTITUTE(E$1,"standard",""),"|Float",""),ChapterTable!$1:$1,0),0)*ChapterTable!$P$14
    ),
  OFFSET(E2485,-$B2485+IF($L2485,1,0),0)*IF($B2485&gt;OFFSET($B2485,1,0),ChapterTable!$R$17,1)*
    (VLOOKUP(SUBSTITUTE(SUBSTITUTE(E$1,"standard",""),"|Float","")&amp;IF(OR($L2485=TRUE,$A2485=0,MOD($A2485,ChapterTable!$R$20)&lt;&gt;0),"","보스")&amp;"인게임누적곱배수",ChapterTable!$R:$S,2,0)^C2485
    +VLOOKUP(SUBSTITUTE(SUBSTITUTE(E$1,"standard",""),"|Float","")&amp;IF(OR($L2485=TRUE,$A2485=0,MOD($A2485,ChapterTable!$R$20)&lt;&gt;0),"","보스")&amp;"인게임누적합배수",ChapterTable!$R:$S,2,0)*C2485)
  )
  )
  )
)</f>
        <v>6272390.2042401191</v>
      </c>
      <c r="F2485" s="1">
        <f ca="1">IF(AND($A2485=0,$B2485=1),
    VLOOKUP(1,ChapterTable!$1:$1048576,MATCH("최종"&amp;SUBSTITUTE(SUBSTITUTE(F$1,"standard",""),"|Float",""),ChapterTable!$1:$1,0),0)*ChapterTable!$P$17,
  IF(AND($A2485=0,$B2485=0),
    F2486,
  IF($B2485=0,
    VLOOKUP($A2485,ChapterTable!$1:$1048576,MATCH("최종"&amp;SUBSTITUTE(SUBSTITUTE(F$1,"standard",""),"|Float",""),ChapterTable!$1:$1,0),0),
  IF($B2485=1,
    IF($L2485=FALSE,
      VLOOKUP($A2485,ChapterTable!$1:$1048576,MATCH("최종"&amp;SUBSTITUTE(SUBSTITUTE(F$1,"standard",""),"|Float",""),ChapterTable!$1:$1,0),0),
      VLOOKUP($A2485-ChapterTable!$P$11,ChapterTable!$1:$1048576,MATCH("최종"&amp;SUBSTITUTE(SUBSTITUTE(F$1,"standard",""),"|Float",""),ChapterTable!$1:$1,0),0)*ChapterTable!$P$14
    ),
  OFFSET(F2485,-$B2485+IF($L2485,1,0),0)*
    (VLOOKUP(SUBSTITUTE(SUBSTITUTE(F$1,"standard",""),"|Float","")&amp;IF(OR($L2485=TRUE,$A2485=0,MOD($A2485,ChapterTable!$R$20)&lt;&gt;0),"","보스")&amp;"인게임누적곱배수",ChapterTable!$R:$S,2,0)^D2485
    +VLOOKUP(SUBSTITUTE(SUBSTITUTE(F$1,"standard",""),"|Float","")&amp;IF(OR($L2485=TRUE,$A2485=0,MOD($A2485,ChapterTable!$R$20)&lt;&gt;0),"","보스")&amp;"인게임누적합배수",ChapterTable!$R:$S,2,0)*D2485)
  )
  )
  )
)</f>
        <v>1887524.8299796656</v>
      </c>
      <c r="G2485" t="s">
        <v>715</v>
      </c>
      <c r="J2485" t="str">
        <f>IF(ISBLANK(I2485),"",
IFERROR(VLOOKUP(I2485,[1]StringTable!$1:$1048576,MATCH("kor|String",[1]StringTable!$1:$1,0),0),
"스트링없음"))</f>
        <v/>
      </c>
      <c r="L2485" t="b">
        <v>1</v>
      </c>
      <c r="N2485" t="str">
        <f>IF(ISBLANK(M2485),"",IF(ISERROR(VLOOKUP(M2485,MapTable!$A:$A,1,0)),"맵없음",""))</f>
        <v/>
      </c>
      <c r="O2485">
        <f t="shared" si="278"/>
        <v>5</v>
      </c>
      <c r="Q2485">
        <f t="shared" si="279"/>
        <v>5</v>
      </c>
      <c r="R2485" t="b">
        <f t="shared" ca="1" si="280"/>
        <v>1</v>
      </c>
      <c r="T2485" t="b">
        <f t="shared" ca="1" si="281"/>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284"/>
        <v>0.2</v>
      </c>
      <c r="AJ2485">
        <f t="shared" si="282"/>
        <v>0.27466666000000001</v>
      </c>
      <c r="AK2485">
        <f t="shared" si="283"/>
        <v>1</v>
      </c>
      <c r="AL2485">
        <f t="shared" si="285"/>
        <v>12</v>
      </c>
    </row>
    <row r="2486" spans="1:38" hidden="1" x14ac:dyDescent="0.3">
      <c r="A2486">
        <v>27</v>
      </c>
      <c r="B2486">
        <v>45</v>
      </c>
      <c r="C2486">
        <f>IF(OR($L2486=TRUE,$A2486=0,MOD($A2486,ChapterTable!$R$20)&lt;&gt;0),
MAX(0,INT(($B2486+ChapterTable!$P$26+VLOOKUP(SUBSTITUTE(C$1,"성장단계","")&amp;"단계오프셋",ChapterTable!$R:$S,2,0))/ChapterTable!$P$23)),
MAX(0,INT(($B2486+ChapterTable!$R$26+VLOOKUP(SUBSTITUTE(C$1,"성장단계","")&amp;"보스단계오프셋",ChapterTable!$R:$S,2,0))/ChapterTable!$R$23)))</f>
        <v>4</v>
      </c>
      <c r="D2486">
        <f>IF(OR($L2486=TRUE,$A2486=0,MOD($A2486,ChapterTable!$R$20)&lt;&gt;0),
MAX(0,INT(($B2486+ChapterTable!$P$26+VLOOKUP(SUBSTITUTE(D$1,"성장단계","")&amp;"단계오프셋",ChapterTable!$R:$S,2,0))/ChapterTable!$P$23)),
MAX(0,INT(($B2486+ChapterTable!$R$26+VLOOKUP(SUBSTITUTE(D$1,"성장단계","")&amp;"보스단계오프셋",ChapterTable!$R:$S,2,0))/ChapterTable!$R$23)))</f>
        <v>4</v>
      </c>
      <c r="E2486" s="1">
        <f ca="1">IF(AND($A2486=0,$B2486=1),
    VLOOKUP(1,ChapterTable!$1:$1048576,MATCH("최종"&amp;SUBSTITUTE(SUBSTITUTE(E$1,"standard",""),"|Float",""),ChapterTable!$1:$1,0),0)*ChapterTable!$P$17,
  IF(AND($A2486=0,$B2486=0),
    E2487,
  IF($B2486=0,
    VLOOKUP($A2486,ChapterTable!$1:$1048576,MATCH("최종"&amp;SUBSTITUTE(SUBSTITUTE(E$1,"standard",""),"|Float",""),ChapterTable!$1:$1,0),0),
  IF($B2486=1,
    IF($L2486=FALSE,
      VLOOKUP($A2486,ChapterTable!$1:$1048576,MATCH("최종"&amp;SUBSTITUTE(SUBSTITUTE(E$1,"standard",""),"|Float",""),ChapterTable!$1:$1,0),0),
      VLOOKUP($A2486-ChapterTable!$P$11,ChapterTable!$1:$1048576,MATCH("최종"&amp;SUBSTITUTE(SUBSTITUTE(E$1,"standard",""),"|Float",""),ChapterTable!$1:$1,0),0)*ChapterTable!$P$14
    ),
  OFFSET(E2486,-$B2486+IF($L2486,1,0),0)*IF($B2486&gt;OFFSET($B2486,1,0),ChapterTable!$R$17,1)*
    (VLOOKUP(SUBSTITUTE(SUBSTITUTE(E$1,"standard",""),"|Float","")&amp;IF(OR($L2486=TRUE,$A2486=0,MOD($A2486,ChapterTable!$R$20)&lt;&gt;0),"","보스")&amp;"인게임누적곱배수",ChapterTable!$R:$S,2,0)^C2486
    +VLOOKUP(SUBSTITUTE(SUBSTITUTE(E$1,"standard",""),"|Float","")&amp;IF(OR($L2486=TRUE,$A2486=0,MOD($A2486,ChapterTable!$R$20)&lt;&gt;0),"","보스")&amp;"인게임누적합배수",ChapterTable!$R:$S,2,0)*C2486)
  )
  )
  )
)</f>
        <v>6272390.2042401191</v>
      </c>
      <c r="F2486" s="1">
        <f ca="1">IF(AND($A2486=0,$B2486=1),
    VLOOKUP(1,ChapterTable!$1:$1048576,MATCH("최종"&amp;SUBSTITUTE(SUBSTITUTE(F$1,"standard",""),"|Float",""),ChapterTable!$1:$1,0),0)*ChapterTable!$P$17,
  IF(AND($A2486=0,$B2486=0),
    F2487,
  IF($B2486=0,
    VLOOKUP($A2486,ChapterTable!$1:$1048576,MATCH("최종"&amp;SUBSTITUTE(SUBSTITUTE(F$1,"standard",""),"|Float",""),ChapterTable!$1:$1,0),0),
  IF($B2486=1,
    IF($L2486=FALSE,
      VLOOKUP($A2486,ChapterTable!$1:$1048576,MATCH("최종"&amp;SUBSTITUTE(SUBSTITUTE(F$1,"standard",""),"|Float",""),ChapterTable!$1:$1,0),0),
      VLOOKUP($A2486-ChapterTable!$P$11,ChapterTable!$1:$1048576,MATCH("최종"&amp;SUBSTITUTE(SUBSTITUTE(F$1,"standard",""),"|Float",""),ChapterTable!$1:$1,0),0)*ChapterTable!$P$14
    ),
  OFFSET(F2486,-$B2486+IF($L2486,1,0),0)*
    (VLOOKUP(SUBSTITUTE(SUBSTITUTE(F$1,"standard",""),"|Float","")&amp;IF(OR($L2486=TRUE,$A2486=0,MOD($A2486,ChapterTable!$R$20)&lt;&gt;0),"","보스")&amp;"인게임누적곱배수",ChapterTable!$R:$S,2,0)^D2486
    +VLOOKUP(SUBSTITUTE(SUBSTITUTE(F$1,"standard",""),"|Float","")&amp;IF(OR($L2486=TRUE,$A2486=0,MOD($A2486,ChapterTable!$R$20)&lt;&gt;0),"","보스")&amp;"인게임누적합배수",ChapterTable!$R:$S,2,0)*D2486)
  )
  )
  )
)</f>
        <v>1887524.8299796656</v>
      </c>
      <c r="G2486" t="s">
        <v>715</v>
      </c>
      <c r="J2486" t="str">
        <f>IF(ISBLANK(I2486),"",
IFERROR(VLOOKUP(I2486,[1]StringTable!$1:$1048576,MATCH("kor|String",[1]StringTable!$1:$1,0),0),
"스트링없음"))</f>
        <v/>
      </c>
      <c r="L2486" t="b">
        <v>1</v>
      </c>
      <c r="N2486" t="str">
        <f>IF(ISBLANK(M2486),"",IF(ISERROR(VLOOKUP(M2486,MapTable!$A:$A,1,0)),"맵없음",""))</f>
        <v/>
      </c>
      <c r="O2486">
        <f t="shared" si="278"/>
        <v>11</v>
      </c>
      <c r="Q2486">
        <f t="shared" si="279"/>
        <v>11</v>
      </c>
      <c r="R2486" t="b">
        <f t="shared" ca="1" si="280"/>
        <v>1</v>
      </c>
      <c r="T2486" t="b">
        <f t="shared" ca="1" si="281"/>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284"/>
        <v>0.2</v>
      </c>
      <c r="AJ2486">
        <f t="shared" si="282"/>
        <v>0.27466666000000001</v>
      </c>
      <c r="AK2486">
        <f t="shared" si="283"/>
        <v>1</v>
      </c>
      <c r="AL2486">
        <f t="shared" si="285"/>
        <v>12</v>
      </c>
    </row>
    <row r="2487" spans="1:38" hidden="1" x14ac:dyDescent="0.3">
      <c r="A2487">
        <v>27</v>
      </c>
      <c r="B2487">
        <v>46</v>
      </c>
      <c r="C2487">
        <f>IF(OR($L2487=TRUE,$A2487=0,MOD($A2487,ChapterTable!$R$20)&lt;&gt;0),
MAX(0,INT(($B2487+ChapterTable!$P$26+VLOOKUP(SUBSTITUTE(C$1,"성장단계","")&amp;"단계오프셋",ChapterTable!$R:$S,2,0))/ChapterTable!$P$23)),
MAX(0,INT(($B2487+ChapterTable!$R$26+VLOOKUP(SUBSTITUTE(C$1,"성장단계","")&amp;"보스단계오프셋",ChapterTable!$R:$S,2,0))/ChapterTable!$R$23)))</f>
        <v>5</v>
      </c>
      <c r="D2487">
        <f>IF(OR($L2487=TRUE,$A2487=0,MOD($A2487,ChapterTable!$R$20)&lt;&gt;0),
MAX(0,INT(($B2487+ChapterTable!$P$26+VLOOKUP(SUBSTITUTE(D$1,"성장단계","")&amp;"단계오프셋",ChapterTable!$R:$S,2,0))/ChapterTable!$P$23)),
MAX(0,INT(($B2487+ChapterTable!$R$26+VLOOKUP(SUBSTITUTE(D$1,"성장단계","")&amp;"보스단계오프셋",ChapterTable!$R:$S,2,0))/ChapterTable!$R$23)))</f>
        <v>4</v>
      </c>
      <c r="E2487" s="1">
        <f ca="1">IF(AND($A2487=0,$B2487=1),
    VLOOKUP(1,ChapterTable!$1:$1048576,MATCH("최종"&amp;SUBSTITUTE(SUBSTITUTE(E$1,"standard",""),"|Float",""),ChapterTable!$1:$1,0),0)*ChapterTable!$P$17,
  IF(AND($A2487=0,$B2487=0),
    E2488,
  IF($B2487=0,
    VLOOKUP($A2487,ChapterTable!$1:$1048576,MATCH("최종"&amp;SUBSTITUTE(SUBSTITUTE(E$1,"standard",""),"|Float",""),ChapterTable!$1:$1,0),0),
  IF($B2487=1,
    IF($L2487=FALSE,
      VLOOKUP($A2487,ChapterTable!$1:$1048576,MATCH("최종"&amp;SUBSTITUTE(SUBSTITUTE(E$1,"standard",""),"|Float",""),ChapterTable!$1:$1,0),0),
      VLOOKUP($A2487-ChapterTable!$P$11,ChapterTable!$1:$1048576,MATCH("최종"&amp;SUBSTITUTE(SUBSTITUTE(E$1,"standard",""),"|Float",""),ChapterTable!$1:$1,0),0)*ChapterTable!$P$14
    ),
  OFFSET(E2487,-$B2487+IF($L2487,1,0),0)*IF($B2487&gt;OFFSET($B2487,1,0),ChapterTable!$R$17,1)*
    (VLOOKUP(SUBSTITUTE(SUBSTITUTE(E$1,"standard",""),"|Float","")&amp;IF(OR($L2487=TRUE,$A2487=0,MOD($A2487,ChapterTable!$R$20)&lt;&gt;0),"","보스")&amp;"인게임누적곱배수",ChapterTable!$R:$S,2,0)^C2487
    +VLOOKUP(SUBSTITUTE(SUBSTITUTE(E$1,"standard",""),"|Float","")&amp;IF(OR($L2487=TRUE,$A2487=0,MOD($A2487,ChapterTable!$R$20)&lt;&gt;0),"","보스")&amp;"인게임누적합배수",ChapterTable!$R:$S,2,0)*C2487)
  )
  )
  )
)</f>
        <v>6969322.4491556874</v>
      </c>
      <c r="F2487" s="1">
        <f ca="1">IF(AND($A2487=0,$B2487=1),
    VLOOKUP(1,ChapterTable!$1:$1048576,MATCH("최종"&amp;SUBSTITUTE(SUBSTITUTE(F$1,"standard",""),"|Float",""),ChapterTable!$1:$1,0),0)*ChapterTable!$P$17,
  IF(AND($A2487=0,$B2487=0),
    F2488,
  IF($B2487=0,
    VLOOKUP($A2487,ChapterTable!$1:$1048576,MATCH("최종"&amp;SUBSTITUTE(SUBSTITUTE(F$1,"standard",""),"|Float",""),ChapterTable!$1:$1,0),0),
  IF($B2487=1,
    IF($L2487=FALSE,
      VLOOKUP($A2487,ChapterTable!$1:$1048576,MATCH("최종"&amp;SUBSTITUTE(SUBSTITUTE(F$1,"standard",""),"|Float",""),ChapterTable!$1:$1,0),0),
      VLOOKUP($A2487-ChapterTable!$P$11,ChapterTable!$1:$1048576,MATCH("최종"&amp;SUBSTITUTE(SUBSTITUTE(F$1,"standard",""),"|Float",""),ChapterTable!$1:$1,0),0)*ChapterTable!$P$14
    ),
  OFFSET(F2487,-$B2487+IF($L2487,1,0),0)*
    (VLOOKUP(SUBSTITUTE(SUBSTITUTE(F$1,"standard",""),"|Float","")&amp;IF(OR($L2487=TRUE,$A2487=0,MOD($A2487,ChapterTable!$R$20)&lt;&gt;0),"","보스")&amp;"인게임누적곱배수",ChapterTable!$R:$S,2,0)^D2487
    +VLOOKUP(SUBSTITUTE(SUBSTITUTE(F$1,"standard",""),"|Float","")&amp;IF(OR($L2487=TRUE,$A2487=0,MOD($A2487,ChapterTable!$R$20)&lt;&gt;0),"","보스")&amp;"인게임누적합배수",ChapterTable!$R:$S,2,0)*D2487)
  )
  )
  )
)</f>
        <v>1887524.8299796656</v>
      </c>
      <c r="G2487" t="s">
        <v>715</v>
      </c>
      <c r="J2487" t="str">
        <f>IF(ISBLANK(I2487),"",
IFERROR(VLOOKUP(I2487,[1]StringTable!$1:$1048576,MATCH("kor|String",[1]StringTable!$1:$1,0),0),
"스트링없음"))</f>
        <v/>
      </c>
      <c r="L2487" t="b">
        <v>1</v>
      </c>
      <c r="N2487" t="str">
        <f>IF(ISBLANK(M2487),"",IF(ISERROR(VLOOKUP(M2487,MapTable!$A:$A,1,0)),"맵없음",""))</f>
        <v/>
      </c>
      <c r="O2487">
        <f t="shared" si="278"/>
        <v>5</v>
      </c>
      <c r="Q2487">
        <f t="shared" si="279"/>
        <v>5</v>
      </c>
      <c r="R2487" t="b">
        <f t="shared" ca="1" si="280"/>
        <v>1</v>
      </c>
      <c r="T2487" t="b">
        <f t="shared" ca="1" si="281"/>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284"/>
        <v>0.2</v>
      </c>
      <c r="AJ2487">
        <f t="shared" si="282"/>
        <v>0.27466666000000001</v>
      </c>
      <c r="AK2487">
        <f t="shared" si="283"/>
        <v>1</v>
      </c>
      <c r="AL2487">
        <f t="shared" si="285"/>
        <v>12</v>
      </c>
    </row>
    <row r="2488" spans="1:38" hidden="1" x14ac:dyDescent="0.3">
      <c r="A2488">
        <v>27</v>
      </c>
      <c r="B2488">
        <v>47</v>
      </c>
      <c r="C2488">
        <f>IF(OR($L2488=TRUE,$A2488=0,MOD($A2488,ChapterTable!$R$20)&lt;&gt;0),
MAX(0,INT(($B2488+ChapterTable!$P$26+VLOOKUP(SUBSTITUTE(C$1,"성장단계","")&amp;"단계오프셋",ChapterTable!$R:$S,2,0))/ChapterTable!$P$23)),
MAX(0,INT(($B2488+ChapterTable!$R$26+VLOOKUP(SUBSTITUTE(C$1,"성장단계","")&amp;"보스단계오프셋",ChapterTable!$R:$S,2,0))/ChapterTable!$R$23)))</f>
        <v>5</v>
      </c>
      <c r="D2488">
        <f>IF(OR($L2488=TRUE,$A2488=0,MOD($A2488,ChapterTable!$R$20)&lt;&gt;0),
MAX(0,INT(($B2488+ChapterTable!$P$26+VLOOKUP(SUBSTITUTE(D$1,"성장단계","")&amp;"단계오프셋",ChapterTable!$R:$S,2,0))/ChapterTable!$P$23)),
MAX(0,INT(($B2488+ChapterTable!$R$26+VLOOKUP(SUBSTITUTE(D$1,"성장단계","")&amp;"보스단계오프셋",ChapterTable!$R:$S,2,0))/ChapterTable!$R$23)))</f>
        <v>4</v>
      </c>
      <c r="E2488" s="1">
        <f ca="1">IF(AND($A2488=0,$B2488=1),
    VLOOKUP(1,ChapterTable!$1:$1048576,MATCH("최종"&amp;SUBSTITUTE(SUBSTITUTE(E$1,"standard",""),"|Float",""),ChapterTable!$1:$1,0),0)*ChapterTable!$P$17,
  IF(AND($A2488=0,$B2488=0),
    E2489,
  IF($B2488=0,
    VLOOKUP($A2488,ChapterTable!$1:$1048576,MATCH("최종"&amp;SUBSTITUTE(SUBSTITUTE(E$1,"standard",""),"|Float",""),ChapterTable!$1:$1,0),0),
  IF($B2488=1,
    IF($L2488=FALSE,
      VLOOKUP($A2488,ChapterTable!$1:$1048576,MATCH("최종"&amp;SUBSTITUTE(SUBSTITUTE(E$1,"standard",""),"|Float",""),ChapterTable!$1:$1,0),0),
      VLOOKUP($A2488-ChapterTable!$P$11,ChapterTable!$1:$1048576,MATCH("최종"&amp;SUBSTITUTE(SUBSTITUTE(E$1,"standard",""),"|Float",""),ChapterTable!$1:$1,0),0)*ChapterTable!$P$14
    ),
  OFFSET(E2488,-$B2488+IF($L2488,1,0),0)*IF($B2488&gt;OFFSET($B2488,1,0),ChapterTable!$R$17,1)*
    (VLOOKUP(SUBSTITUTE(SUBSTITUTE(E$1,"standard",""),"|Float","")&amp;IF(OR($L2488=TRUE,$A2488=0,MOD($A2488,ChapterTable!$R$20)&lt;&gt;0),"","보스")&amp;"인게임누적곱배수",ChapterTable!$R:$S,2,0)^C2488
    +VLOOKUP(SUBSTITUTE(SUBSTITUTE(E$1,"standard",""),"|Float","")&amp;IF(OR($L2488=TRUE,$A2488=0,MOD($A2488,ChapterTable!$R$20)&lt;&gt;0),"","보스")&amp;"인게임누적합배수",ChapterTable!$R:$S,2,0)*C2488)
  )
  )
  )
)</f>
        <v>6969322.4491556874</v>
      </c>
      <c r="F2488" s="1">
        <f ca="1">IF(AND($A2488=0,$B2488=1),
    VLOOKUP(1,ChapterTable!$1:$1048576,MATCH("최종"&amp;SUBSTITUTE(SUBSTITUTE(F$1,"standard",""),"|Float",""),ChapterTable!$1:$1,0),0)*ChapterTable!$P$17,
  IF(AND($A2488=0,$B2488=0),
    F2489,
  IF($B2488=0,
    VLOOKUP($A2488,ChapterTable!$1:$1048576,MATCH("최종"&amp;SUBSTITUTE(SUBSTITUTE(F$1,"standard",""),"|Float",""),ChapterTable!$1:$1,0),0),
  IF($B2488=1,
    IF($L2488=FALSE,
      VLOOKUP($A2488,ChapterTable!$1:$1048576,MATCH("최종"&amp;SUBSTITUTE(SUBSTITUTE(F$1,"standard",""),"|Float",""),ChapterTable!$1:$1,0),0),
      VLOOKUP($A2488-ChapterTable!$P$11,ChapterTable!$1:$1048576,MATCH("최종"&amp;SUBSTITUTE(SUBSTITUTE(F$1,"standard",""),"|Float",""),ChapterTable!$1:$1,0),0)*ChapterTable!$P$14
    ),
  OFFSET(F2488,-$B2488+IF($L2488,1,0),0)*
    (VLOOKUP(SUBSTITUTE(SUBSTITUTE(F$1,"standard",""),"|Float","")&amp;IF(OR($L2488=TRUE,$A2488=0,MOD($A2488,ChapterTable!$R$20)&lt;&gt;0),"","보스")&amp;"인게임누적곱배수",ChapterTable!$R:$S,2,0)^D2488
    +VLOOKUP(SUBSTITUTE(SUBSTITUTE(F$1,"standard",""),"|Float","")&amp;IF(OR($L2488=TRUE,$A2488=0,MOD($A2488,ChapterTable!$R$20)&lt;&gt;0),"","보스")&amp;"인게임누적합배수",ChapterTable!$R:$S,2,0)*D2488)
  )
  )
  )
)</f>
        <v>1887524.8299796656</v>
      </c>
      <c r="G2488" t="s">
        <v>715</v>
      </c>
      <c r="J2488" t="str">
        <f>IF(ISBLANK(I2488),"",
IFERROR(VLOOKUP(I2488,[1]StringTable!$1:$1048576,MATCH("kor|String",[1]StringTable!$1:$1,0),0),
"스트링없음"))</f>
        <v/>
      </c>
      <c r="L2488" t="b">
        <v>1</v>
      </c>
      <c r="N2488" t="str">
        <f>IF(ISBLANK(M2488),"",IF(ISERROR(VLOOKUP(M2488,MapTable!$A:$A,1,0)),"맵없음",""))</f>
        <v/>
      </c>
      <c r="O2488">
        <f t="shared" si="278"/>
        <v>5</v>
      </c>
      <c r="Q2488">
        <f t="shared" si="279"/>
        <v>5</v>
      </c>
      <c r="R2488" t="b">
        <f t="shared" ca="1" si="280"/>
        <v>1</v>
      </c>
      <c r="T2488" t="b">
        <f t="shared" ca="1" si="281"/>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284"/>
        <v>0.2</v>
      </c>
      <c r="AJ2488">
        <f t="shared" si="282"/>
        <v>0.27466666000000001</v>
      </c>
      <c r="AK2488">
        <f t="shared" si="283"/>
        <v>1</v>
      </c>
      <c r="AL2488">
        <f t="shared" si="285"/>
        <v>12</v>
      </c>
    </row>
    <row r="2489" spans="1:38" hidden="1" x14ac:dyDescent="0.3">
      <c r="A2489">
        <v>27</v>
      </c>
      <c r="B2489">
        <v>48</v>
      </c>
      <c r="C2489">
        <f>IF(OR($L2489=TRUE,$A2489=0,MOD($A2489,ChapterTable!$R$20)&lt;&gt;0),
MAX(0,INT(($B2489+ChapterTable!$P$26+VLOOKUP(SUBSTITUTE(C$1,"성장단계","")&amp;"단계오프셋",ChapterTable!$R:$S,2,0))/ChapterTable!$P$23)),
MAX(0,INT(($B2489+ChapterTable!$R$26+VLOOKUP(SUBSTITUTE(C$1,"성장단계","")&amp;"보스단계오프셋",ChapterTable!$R:$S,2,0))/ChapterTable!$R$23)))</f>
        <v>5</v>
      </c>
      <c r="D2489">
        <f>IF(OR($L2489=TRUE,$A2489=0,MOD($A2489,ChapterTable!$R$20)&lt;&gt;0),
MAX(0,INT(($B2489+ChapterTable!$P$26+VLOOKUP(SUBSTITUTE(D$1,"성장단계","")&amp;"단계오프셋",ChapterTable!$R:$S,2,0))/ChapterTable!$P$23)),
MAX(0,INT(($B2489+ChapterTable!$R$26+VLOOKUP(SUBSTITUTE(D$1,"성장단계","")&amp;"보스단계오프셋",ChapterTable!$R:$S,2,0))/ChapterTable!$R$23)))</f>
        <v>4</v>
      </c>
      <c r="E2489" s="1">
        <f ca="1">IF(AND($A2489=0,$B2489=1),
    VLOOKUP(1,ChapterTable!$1:$1048576,MATCH("최종"&amp;SUBSTITUTE(SUBSTITUTE(E$1,"standard",""),"|Float",""),ChapterTable!$1:$1,0),0)*ChapterTable!$P$17,
  IF(AND($A2489=0,$B2489=0),
    E2490,
  IF($B2489=0,
    VLOOKUP($A2489,ChapterTable!$1:$1048576,MATCH("최종"&amp;SUBSTITUTE(SUBSTITUTE(E$1,"standard",""),"|Float",""),ChapterTable!$1:$1,0),0),
  IF($B2489=1,
    IF($L2489=FALSE,
      VLOOKUP($A2489,ChapterTable!$1:$1048576,MATCH("최종"&amp;SUBSTITUTE(SUBSTITUTE(E$1,"standard",""),"|Float",""),ChapterTable!$1:$1,0),0),
      VLOOKUP($A2489-ChapterTable!$P$11,ChapterTable!$1:$1048576,MATCH("최종"&amp;SUBSTITUTE(SUBSTITUTE(E$1,"standard",""),"|Float",""),ChapterTable!$1:$1,0),0)*ChapterTable!$P$14
    ),
  OFFSET(E2489,-$B2489+IF($L2489,1,0),0)*IF($B2489&gt;OFFSET($B2489,1,0),ChapterTable!$R$17,1)*
    (VLOOKUP(SUBSTITUTE(SUBSTITUTE(E$1,"standard",""),"|Float","")&amp;IF(OR($L2489=TRUE,$A2489=0,MOD($A2489,ChapterTable!$R$20)&lt;&gt;0),"","보스")&amp;"인게임누적곱배수",ChapterTable!$R:$S,2,0)^C2489
    +VLOOKUP(SUBSTITUTE(SUBSTITUTE(E$1,"standard",""),"|Float","")&amp;IF(OR($L2489=TRUE,$A2489=0,MOD($A2489,ChapterTable!$R$20)&lt;&gt;0),"","보스")&amp;"인게임누적합배수",ChapterTable!$R:$S,2,0)*C2489)
  )
  )
  )
)</f>
        <v>6969322.4491556874</v>
      </c>
      <c r="F2489" s="1">
        <f ca="1">IF(AND($A2489=0,$B2489=1),
    VLOOKUP(1,ChapterTable!$1:$1048576,MATCH("최종"&amp;SUBSTITUTE(SUBSTITUTE(F$1,"standard",""),"|Float",""),ChapterTable!$1:$1,0),0)*ChapterTable!$P$17,
  IF(AND($A2489=0,$B2489=0),
    F2490,
  IF($B2489=0,
    VLOOKUP($A2489,ChapterTable!$1:$1048576,MATCH("최종"&amp;SUBSTITUTE(SUBSTITUTE(F$1,"standard",""),"|Float",""),ChapterTable!$1:$1,0),0),
  IF($B2489=1,
    IF($L2489=FALSE,
      VLOOKUP($A2489,ChapterTable!$1:$1048576,MATCH("최종"&amp;SUBSTITUTE(SUBSTITUTE(F$1,"standard",""),"|Float",""),ChapterTable!$1:$1,0),0),
      VLOOKUP($A2489-ChapterTable!$P$11,ChapterTable!$1:$1048576,MATCH("최종"&amp;SUBSTITUTE(SUBSTITUTE(F$1,"standard",""),"|Float",""),ChapterTable!$1:$1,0),0)*ChapterTable!$P$14
    ),
  OFFSET(F2489,-$B2489+IF($L2489,1,0),0)*
    (VLOOKUP(SUBSTITUTE(SUBSTITUTE(F$1,"standard",""),"|Float","")&amp;IF(OR($L2489=TRUE,$A2489=0,MOD($A2489,ChapterTable!$R$20)&lt;&gt;0),"","보스")&amp;"인게임누적곱배수",ChapterTable!$R:$S,2,0)^D2489
    +VLOOKUP(SUBSTITUTE(SUBSTITUTE(F$1,"standard",""),"|Float","")&amp;IF(OR($L2489=TRUE,$A2489=0,MOD($A2489,ChapterTable!$R$20)&lt;&gt;0),"","보스")&amp;"인게임누적합배수",ChapterTable!$R:$S,2,0)*D2489)
  )
  )
  )
)</f>
        <v>1887524.8299796656</v>
      </c>
      <c r="G2489" t="s">
        <v>715</v>
      </c>
      <c r="J2489" t="str">
        <f>IF(ISBLANK(I2489),"",
IFERROR(VLOOKUP(I2489,[1]StringTable!$1:$1048576,MATCH("kor|String",[1]StringTable!$1:$1,0),0),
"스트링없음"))</f>
        <v/>
      </c>
      <c r="L2489" t="b">
        <v>1</v>
      </c>
      <c r="N2489" t="str">
        <f>IF(ISBLANK(M2489),"",IF(ISERROR(VLOOKUP(M2489,MapTable!$A:$A,1,0)),"맵없음",""))</f>
        <v/>
      </c>
      <c r="O2489">
        <f t="shared" si="278"/>
        <v>5</v>
      </c>
      <c r="Q2489">
        <f t="shared" si="279"/>
        <v>5</v>
      </c>
      <c r="R2489" t="b">
        <f t="shared" ca="1" si="280"/>
        <v>1</v>
      </c>
      <c r="T2489" t="b">
        <f t="shared" ca="1" si="281"/>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284"/>
        <v>0.2</v>
      </c>
      <c r="AJ2489">
        <f t="shared" si="282"/>
        <v>0.27466666000000001</v>
      </c>
      <c r="AK2489">
        <f t="shared" si="283"/>
        <v>1</v>
      </c>
      <c r="AL2489">
        <f t="shared" si="285"/>
        <v>12</v>
      </c>
    </row>
    <row r="2490" spans="1:38" hidden="1" x14ac:dyDescent="0.3">
      <c r="A2490">
        <v>27</v>
      </c>
      <c r="B2490">
        <v>49</v>
      </c>
      <c r="C2490">
        <f>IF(OR($L2490=TRUE,$A2490=0,MOD($A2490,ChapterTable!$R$20)&lt;&gt;0),
MAX(0,INT(($B2490+ChapterTable!$P$26+VLOOKUP(SUBSTITUTE(C$1,"성장단계","")&amp;"단계오프셋",ChapterTable!$R:$S,2,0))/ChapterTable!$P$23)),
MAX(0,INT(($B2490+ChapterTable!$R$26+VLOOKUP(SUBSTITUTE(C$1,"성장단계","")&amp;"보스단계오프셋",ChapterTable!$R:$S,2,0))/ChapterTable!$R$23)))</f>
        <v>5</v>
      </c>
      <c r="D2490">
        <f>IF(OR($L2490=TRUE,$A2490=0,MOD($A2490,ChapterTable!$R$20)&lt;&gt;0),
MAX(0,INT(($B2490+ChapterTable!$P$26+VLOOKUP(SUBSTITUTE(D$1,"성장단계","")&amp;"단계오프셋",ChapterTable!$R:$S,2,0))/ChapterTable!$P$23)),
MAX(0,INT(($B2490+ChapterTable!$R$26+VLOOKUP(SUBSTITUTE(D$1,"성장단계","")&amp;"보스단계오프셋",ChapterTable!$R:$S,2,0))/ChapterTable!$R$23)))</f>
        <v>4</v>
      </c>
      <c r="E2490" s="1">
        <f ca="1">IF(AND($A2490=0,$B2490=1),
    VLOOKUP(1,ChapterTable!$1:$1048576,MATCH("최종"&amp;SUBSTITUTE(SUBSTITUTE(E$1,"standard",""),"|Float",""),ChapterTable!$1:$1,0),0)*ChapterTable!$P$17,
  IF(AND($A2490=0,$B2490=0),
    E2491,
  IF($B2490=0,
    VLOOKUP($A2490,ChapterTable!$1:$1048576,MATCH("최종"&amp;SUBSTITUTE(SUBSTITUTE(E$1,"standard",""),"|Float",""),ChapterTable!$1:$1,0),0),
  IF($B2490=1,
    IF($L2490=FALSE,
      VLOOKUP($A2490,ChapterTable!$1:$1048576,MATCH("최종"&amp;SUBSTITUTE(SUBSTITUTE(E$1,"standard",""),"|Float",""),ChapterTable!$1:$1,0),0),
      VLOOKUP($A2490-ChapterTable!$P$11,ChapterTable!$1:$1048576,MATCH("최종"&amp;SUBSTITUTE(SUBSTITUTE(E$1,"standard",""),"|Float",""),ChapterTable!$1:$1,0),0)*ChapterTable!$P$14
    ),
  OFFSET(E2490,-$B2490+IF($L2490,1,0),0)*IF($B2490&gt;OFFSET($B2490,1,0),ChapterTable!$R$17,1)*
    (VLOOKUP(SUBSTITUTE(SUBSTITUTE(E$1,"standard",""),"|Float","")&amp;IF(OR($L2490=TRUE,$A2490=0,MOD($A2490,ChapterTable!$R$20)&lt;&gt;0),"","보스")&amp;"인게임누적곱배수",ChapterTable!$R:$S,2,0)^C2490
    +VLOOKUP(SUBSTITUTE(SUBSTITUTE(E$1,"standard",""),"|Float","")&amp;IF(OR($L2490=TRUE,$A2490=0,MOD($A2490,ChapterTable!$R$20)&lt;&gt;0),"","보스")&amp;"인게임누적합배수",ChapterTable!$R:$S,2,0)*C2490)
  )
  )
  )
)</f>
        <v>6969322.4491556874</v>
      </c>
      <c r="F2490" s="1">
        <f ca="1">IF(AND($A2490=0,$B2490=1),
    VLOOKUP(1,ChapterTable!$1:$1048576,MATCH("최종"&amp;SUBSTITUTE(SUBSTITUTE(F$1,"standard",""),"|Float",""),ChapterTable!$1:$1,0),0)*ChapterTable!$P$17,
  IF(AND($A2490=0,$B2490=0),
    F2491,
  IF($B2490=0,
    VLOOKUP($A2490,ChapterTable!$1:$1048576,MATCH("최종"&amp;SUBSTITUTE(SUBSTITUTE(F$1,"standard",""),"|Float",""),ChapterTable!$1:$1,0),0),
  IF($B2490=1,
    IF($L2490=FALSE,
      VLOOKUP($A2490,ChapterTable!$1:$1048576,MATCH("최종"&amp;SUBSTITUTE(SUBSTITUTE(F$1,"standard",""),"|Float",""),ChapterTable!$1:$1,0),0),
      VLOOKUP($A2490-ChapterTable!$P$11,ChapterTable!$1:$1048576,MATCH("최종"&amp;SUBSTITUTE(SUBSTITUTE(F$1,"standard",""),"|Float",""),ChapterTable!$1:$1,0),0)*ChapterTable!$P$14
    ),
  OFFSET(F2490,-$B2490+IF($L2490,1,0),0)*
    (VLOOKUP(SUBSTITUTE(SUBSTITUTE(F$1,"standard",""),"|Float","")&amp;IF(OR($L2490=TRUE,$A2490=0,MOD($A2490,ChapterTable!$R$20)&lt;&gt;0),"","보스")&amp;"인게임누적곱배수",ChapterTable!$R:$S,2,0)^D2490
    +VLOOKUP(SUBSTITUTE(SUBSTITUTE(F$1,"standard",""),"|Float","")&amp;IF(OR($L2490=TRUE,$A2490=0,MOD($A2490,ChapterTable!$R$20)&lt;&gt;0),"","보스")&amp;"인게임누적합배수",ChapterTable!$R:$S,2,0)*D2490)
  )
  )
  )
)</f>
        <v>1887524.8299796656</v>
      </c>
      <c r="G2490" t="s">
        <v>715</v>
      </c>
      <c r="J2490" t="str">
        <f>IF(ISBLANK(I2490),"",
IFERROR(VLOOKUP(I2490,[1]StringTable!$1:$1048576,MATCH("kor|String",[1]StringTable!$1:$1,0),0),
"스트링없음"))</f>
        <v/>
      </c>
      <c r="L2490" t="b">
        <v>1</v>
      </c>
      <c r="N2490" t="str">
        <f>IF(ISBLANK(M2490),"",IF(ISERROR(VLOOKUP(M2490,MapTable!$A:$A,1,0)),"맵없음",""))</f>
        <v/>
      </c>
      <c r="O2490">
        <f t="shared" si="278"/>
        <v>95</v>
      </c>
      <c r="Q2490">
        <f t="shared" si="279"/>
        <v>95</v>
      </c>
      <c r="R2490" t="b">
        <f t="shared" ca="1" si="280"/>
        <v>1</v>
      </c>
      <c r="T2490" t="b">
        <f t="shared" ca="1" si="281"/>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284"/>
        <v>0.2</v>
      </c>
      <c r="AJ2490">
        <f t="shared" si="282"/>
        <v>0.27466666000000001</v>
      </c>
      <c r="AK2490">
        <f t="shared" si="283"/>
        <v>1</v>
      </c>
      <c r="AL2490">
        <f t="shared" si="285"/>
        <v>12</v>
      </c>
    </row>
    <row r="2491" spans="1:38" hidden="1" x14ac:dyDescent="0.3">
      <c r="A2491">
        <v>27</v>
      </c>
      <c r="B2491">
        <v>50</v>
      </c>
      <c r="C2491">
        <f>IF(OR($L2491=TRUE,$A2491=0,MOD($A2491,ChapterTable!$R$20)&lt;&gt;0),
MAX(0,INT(($B2491+ChapterTable!$P$26+VLOOKUP(SUBSTITUTE(C$1,"성장단계","")&amp;"단계오프셋",ChapterTable!$R:$S,2,0))/ChapterTable!$P$23)),
MAX(0,INT(($B2491+ChapterTable!$R$26+VLOOKUP(SUBSTITUTE(C$1,"성장단계","")&amp;"보스단계오프셋",ChapterTable!$R:$S,2,0))/ChapterTable!$R$23)))</f>
        <v>5</v>
      </c>
      <c r="D2491">
        <f>IF(OR($L2491=TRUE,$A2491=0,MOD($A2491,ChapterTable!$R$20)&lt;&gt;0),
MAX(0,INT(($B2491+ChapterTable!$P$26+VLOOKUP(SUBSTITUTE(D$1,"성장단계","")&amp;"단계오프셋",ChapterTable!$R:$S,2,0))/ChapterTable!$P$23)),
MAX(0,INT(($B2491+ChapterTable!$R$26+VLOOKUP(SUBSTITUTE(D$1,"성장단계","")&amp;"보스단계오프셋",ChapterTable!$R:$S,2,0))/ChapterTable!$R$23)))</f>
        <v>4</v>
      </c>
      <c r="E2491" s="1">
        <f ca="1">IF(AND($A2491=0,$B2491=1),
    VLOOKUP(1,ChapterTable!$1:$1048576,MATCH("최종"&amp;SUBSTITUTE(SUBSTITUTE(E$1,"standard",""),"|Float",""),ChapterTable!$1:$1,0),0)*ChapterTable!$P$17,
  IF(AND($A2491=0,$B2491=0),
    E2492,
  IF($B2491=0,
    VLOOKUP($A2491,ChapterTable!$1:$1048576,MATCH("최종"&amp;SUBSTITUTE(SUBSTITUTE(E$1,"standard",""),"|Float",""),ChapterTable!$1:$1,0),0),
  IF($B2491=1,
    IF($L2491=FALSE,
      VLOOKUP($A2491,ChapterTable!$1:$1048576,MATCH("최종"&amp;SUBSTITUTE(SUBSTITUTE(E$1,"standard",""),"|Float",""),ChapterTable!$1:$1,0),0),
      VLOOKUP($A2491-ChapterTable!$P$11,ChapterTable!$1:$1048576,MATCH("최종"&amp;SUBSTITUTE(SUBSTITUTE(E$1,"standard",""),"|Float",""),ChapterTable!$1:$1,0),0)*ChapterTable!$P$14
    ),
  OFFSET(E2491,-$B2491+IF($L2491,1,0),0)*IF($B2491&gt;OFFSET($B2491,1,0),ChapterTable!$R$17,1)*
    (VLOOKUP(SUBSTITUTE(SUBSTITUTE(E$1,"standard",""),"|Float","")&amp;IF(OR($L2491=TRUE,$A2491=0,MOD($A2491,ChapterTable!$R$20)&lt;&gt;0),"","보스")&amp;"인게임누적곱배수",ChapterTable!$R:$S,2,0)^C2491
    +VLOOKUP(SUBSTITUTE(SUBSTITUTE(E$1,"standard",""),"|Float","")&amp;IF(OR($L2491=TRUE,$A2491=0,MOD($A2491,ChapterTable!$R$20)&lt;&gt;0),"","보스")&amp;"인게임누적합배수",ChapterTable!$R:$S,2,0)*C2491)
  )
  )
  )
)</f>
        <v>9060119.183902394</v>
      </c>
      <c r="F2491" s="1">
        <f ca="1">IF(AND($A2491=0,$B2491=1),
    VLOOKUP(1,ChapterTable!$1:$1048576,MATCH("최종"&amp;SUBSTITUTE(SUBSTITUTE(F$1,"standard",""),"|Float",""),ChapterTable!$1:$1,0),0)*ChapterTable!$P$17,
  IF(AND($A2491=0,$B2491=0),
    F2492,
  IF($B2491=0,
    VLOOKUP($A2491,ChapterTable!$1:$1048576,MATCH("최종"&amp;SUBSTITUTE(SUBSTITUTE(F$1,"standard",""),"|Float",""),ChapterTable!$1:$1,0),0),
  IF($B2491=1,
    IF($L2491=FALSE,
      VLOOKUP($A2491,ChapterTable!$1:$1048576,MATCH("최종"&amp;SUBSTITUTE(SUBSTITUTE(F$1,"standard",""),"|Float",""),ChapterTable!$1:$1,0),0),
      VLOOKUP($A2491-ChapterTable!$P$11,ChapterTable!$1:$1048576,MATCH("최종"&amp;SUBSTITUTE(SUBSTITUTE(F$1,"standard",""),"|Float",""),ChapterTable!$1:$1,0),0)*ChapterTable!$P$14
    ),
  OFFSET(F2491,-$B2491+IF($L2491,1,0),0)*
    (VLOOKUP(SUBSTITUTE(SUBSTITUTE(F$1,"standard",""),"|Float","")&amp;IF(OR($L2491=TRUE,$A2491=0,MOD($A2491,ChapterTable!$R$20)&lt;&gt;0),"","보스")&amp;"인게임누적곱배수",ChapterTable!$R:$S,2,0)^D2491
    +VLOOKUP(SUBSTITUTE(SUBSTITUTE(F$1,"standard",""),"|Float","")&amp;IF(OR($L2491=TRUE,$A2491=0,MOD($A2491,ChapterTable!$R$20)&lt;&gt;0),"","보스")&amp;"인게임누적합배수",ChapterTable!$R:$S,2,0)*D2491)
  )
  )
  )
)</f>
        <v>1887524.8299796656</v>
      </c>
      <c r="G2491" t="s">
        <v>715</v>
      </c>
      <c r="J2491" t="str">
        <f>IF(ISBLANK(I2491),"",
IFERROR(VLOOKUP(I2491,[1]StringTable!$1:$1048576,MATCH("kor|String",[1]StringTable!$1:$1,0),0),
"스트링없음"))</f>
        <v/>
      </c>
      <c r="L2491" t="b">
        <v>1</v>
      </c>
      <c r="N2491" t="str">
        <f>IF(ISBLANK(M2491),"",IF(ISERROR(VLOOKUP(M2491,MapTable!$A:$A,1,0)),"맵없음",""))</f>
        <v/>
      </c>
      <c r="O2491">
        <f t="shared" si="278"/>
        <v>25</v>
      </c>
      <c r="Q2491">
        <f t="shared" si="279"/>
        <v>25</v>
      </c>
      <c r="R2491" t="b">
        <f t="shared" ca="1" si="280"/>
        <v>0</v>
      </c>
      <c r="T2491" t="b">
        <f t="shared" ca="1" si="281"/>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284"/>
        <v>0.2</v>
      </c>
      <c r="AJ2491">
        <f t="shared" si="282"/>
        <v>1</v>
      </c>
      <c r="AK2491">
        <f t="shared" si="283"/>
        <v>1</v>
      </c>
      <c r="AL2491">
        <f t="shared" si="285"/>
        <v>12</v>
      </c>
    </row>
    <row r="2492" spans="1:38" hidden="1" x14ac:dyDescent="0.3">
      <c r="A2492">
        <v>28</v>
      </c>
      <c r="B2492">
        <v>1</v>
      </c>
      <c r="C2492">
        <f>IF(OR($L2492=TRUE,$A2492=0,MOD($A2492,ChapterTable!$R$20)&lt;&gt;0),
MAX(0,INT(($B2492+ChapterTable!$P$26+VLOOKUP(SUBSTITUTE(C$1,"성장단계","")&amp;"단계오프셋",ChapterTable!$R:$S,2,0))/ChapterTable!$P$23)),
MAX(0,INT(($B2492+ChapterTable!$R$26+VLOOKUP(SUBSTITUTE(C$1,"성장단계","")&amp;"보스단계오프셋",ChapterTable!$R:$S,2,0))/ChapterTable!$R$23)))</f>
        <v>0</v>
      </c>
      <c r="D2492">
        <f>IF(OR($L2492=TRUE,$A2492=0,MOD($A2492,ChapterTable!$R$20)&lt;&gt;0),
MAX(0,INT(($B2492+ChapterTable!$P$26+VLOOKUP(SUBSTITUTE(D$1,"성장단계","")&amp;"단계오프셋",ChapterTable!$R:$S,2,0))/ChapterTable!$P$23)),
MAX(0,INT(($B2492+ChapterTable!$R$26+VLOOKUP(SUBSTITUTE(D$1,"성장단계","")&amp;"보스단계오프셋",ChapterTable!$R:$S,2,0))/ChapterTable!$R$23)))</f>
        <v>0</v>
      </c>
      <c r="E2492" s="1">
        <f ca="1">IF(AND($A2492=0,$B2492=1),
    VLOOKUP(1,ChapterTable!$1:$1048576,MATCH("최종"&amp;SUBSTITUTE(SUBSTITUTE(E$1,"standard",""),"|Float",""),ChapterTable!$1:$1,0),0)*ChapterTable!$P$17,
  IF(AND($A2492=0,$B2492=0),
    E2493,
  IF($B2492=0,
    VLOOKUP($A2492,ChapterTable!$1:$1048576,MATCH("최종"&amp;SUBSTITUTE(SUBSTITUTE(E$1,"standard",""),"|Float",""),ChapterTable!$1:$1,0),0),
  IF($B2492=1,
    IF($L2492=FALSE,
      VLOOKUP($A2492,ChapterTable!$1:$1048576,MATCH("최종"&amp;SUBSTITUTE(SUBSTITUTE(E$1,"standard",""),"|Float",""),ChapterTable!$1:$1,0),0),
      VLOOKUP($A2492-ChapterTable!$P$11,ChapterTable!$1:$1048576,MATCH("최종"&amp;SUBSTITUTE(SUBSTITUTE(E$1,"standard",""),"|Float",""),ChapterTable!$1:$1,0),0)*ChapterTable!$P$14
    ),
  OFFSET(E2492,-$B2492+IF($L2492,1,0),0)*IF($B2492&gt;OFFSET($B2492,1,0),ChapterTable!$R$17,1)*
    (VLOOKUP(SUBSTITUTE(SUBSTITUTE(E$1,"standard",""),"|Float","")&amp;IF(OR($L2492=TRUE,$A2492=0,MOD($A2492,ChapterTable!$R$20)&lt;&gt;0),"","보스")&amp;"인게임누적곱배수",ChapterTable!$R:$S,2,0)^C2492
    +VLOOKUP(SUBSTITUTE(SUBSTITUTE(E$1,"standard",""),"|Float","")&amp;IF(OR($L2492=TRUE,$A2492=0,MOD($A2492,ChapterTable!$R$20)&lt;&gt;0),"","보스")&amp;"인게임누적합배수",ChapterTable!$R:$S,2,0)*C2492)
  )
  )
  )
)</f>
        <v>5226991.8368667662</v>
      </c>
      <c r="F2492" s="1">
        <f ca="1">IF(AND($A2492=0,$B2492=1),
    VLOOKUP(1,ChapterTable!$1:$1048576,MATCH("최종"&amp;SUBSTITUTE(SUBSTITUTE(F$1,"standard",""),"|Float",""),ChapterTable!$1:$1,0),0)*ChapterTable!$P$17,
  IF(AND($A2492=0,$B2492=0),
    F2493,
  IF($B2492=0,
    VLOOKUP($A2492,ChapterTable!$1:$1048576,MATCH("최종"&amp;SUBSTITUTE(SUBSTITUTE(F$1,"standard",""),"|Float",""),ChapterTable!$1:$1,0),0),
  IF($B2492=1,
    IF($L2492=FALSE,
      VLOOKUP($A2492,ChapterTable!$1:$1048576,MATCH("최종"&amp;SUBSTITUTE(SUBSTITUTE(F$1,"standard",""),"|Float",""),ChapterTable!$1:$1,0),0),
      VLOOKUP($A2492-ChapterTable!$P$11,ChapterTable!$1:$1048576,MATCH("최종"&amp;SUBSTITUTE(SUBSTITUTE(F$1,"standard",""),"|Float",""),ChapterTable!$1:$1,0),0)*ChapterTable!$P$14
    ),
  OFFSET(F2492,-$B2492+IF($L2492,1,0),0)*
    (VLOOKUP(SUBSTITUTE(SUBSTITUTE(F$1,"standard",""),"|Float","")&amp;IF(OR($L2492=TRUE,$A2492=0,MOD($A2492,ChapterTable!$R$20)&lt;&gt;0),"","보스")&amp;"인게임누적곱배수",ChapterTable!$R:$S,2,0)^D2492
    +VLOOKUP(SUBSTITUTE(SUBSTITUTE(F$1,"standard",""),"|Float","")&amp;IF(OR($L2492=TRUE,$A2492=0,MOD($A2492,ChapterTable!$R$20)&lt;&gt;0),"","보스")&amp;"인게임누적합배수",ChapterTable!$R:$S,2,0)*D2492)
  )
  )
  )
)</f>
        <v>2177913.2653611526</v>
      </c>
      <c r="G2492" t="s">
        <v>715</v>
      </c>
      <c r="J2492" t="str">
        <f>IF(ISBLANK(I2492),"",
IFERROR(VLOOKUP(I2492,[1]StringTable!$1:$1048576,MATCH("kor|String",[1]StringTable!$1:$1,0),0),
"스트링없음"))</f>
        <v/>
      </c>
      <c r="L2492" t="b">
        <v>1</v>
      </c>
      <c r="N2492" t="str">
        <f>IF(ISBLANK(M2492),"",IF(ISERROR(VLOOKUP(M2492,MapTable!$A:$A,1,0)),"맵없음",""))</f>
        <v/>
      </c>
      <c r="O2492">
        <f t="shared" si="278"/>
        <v>1</v>
      </c>
      <c r="Q2492">
        <f t="shared" si="279"/>
        <v>1</v>
      </c>
      <c r="R2492" t="b">
        <f t="shared" ca="1" si="280"/>
        <v>1</v>
      </c>
      <c r="T2492" t="b">
        <f t="shared" ca="1" si="281"/>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284"/>
        <v>1</v>
      </c>
      <c r="AJ2492">
        <f t="shared" si="282"/>
        <v>1</v>
      </c>
      <c r="AK2492">
        <f t="shared" si="283"/>
        <v>1</v>
      </c>
      <c r="AL2492">
        <f t="shared" si="285"/>
        <v>13</v>
      </c>
    </row>
    <row r="2493" spans="1:38" hidden="1" x14ac:dyDescent="0.3">
      <c r="A2493">
        <v>28</v>
      </c>
      <c r="B2493">
        <v>2</v>
      </c>
      <c r="C2493">
        <f>IF(OR($L2493=TRUE,$A2493=0,MOD($A2493,ChapterTable!$R$20)&lt;&gt;0),
MAX(0,INT(($B2493+ChapterTable!$P$26+VLOOKUP(SUBSTITUTE(C$1,"성장단계","")&amp;"단계오프셋",ChapterTable!$R:$S,2,0))/ChapterTable!$P$23)),
MAX(0,INT(($B2493+ChapterTable!$R$26+VLOOKUP(SUBSTITUTE(C$1,"성장단계","")&amp;"보스단계오프셋",ChapterTable!$R:$S,2,0))/ChapterTable!$R$23)))</f>
        <v>0</v>
      </c>
      <c r="D2493">
        <f>IF(OR($L2493=TRUE,$A2493=0,MOD($A2493,ChapterTable!$R$20)&lt;&gt;0),
MAX(0,INT(($B2493+ChapterTable!$P$26+VLOOKUP(SUBSTITUTE(D$1,"성장단계","")&amp;"단계오프셋",ChapterTable!$R:$S,2,0))/ChapterTable!$P$23)),
MAX(0,INT(($B2493+ChapterTable!$R$26+VLOOKUP(SUBSTITUTE(D$1,"성장단계","")&amp;"보스단계오프셋",ChapterTable!$R:$S,2,0))/ChapterTable!$R$23)))</f>
        <v>0</v>
      </c>
      <c r="E2493" s="1">
        <f ca="1">IF(AND($A2493=0,$B2493=1),
    VLOOKUP(1,ChapterTable!$1:$1048576,MATCH("최종"&amp;SUBSTITUTE(SUBSTITUTE(E$1,"standard",""),"|Float",""),ChapterTable!$1:$1,0),0)*ChapterTable!$P$17,
  IF(AND($A2493=0,$B2493=0),
    E2494,
  IF($B2493=0,
    VLOOKUP($A2493,ChapterTable!$1:$1048576,MATCH("최종"&amp;SUBSTITUTE(SUBSTITUTE(E$1,"standard",""),"|Float",""),ChapterTable!$1:$1,0),0),
  IF($B2493=1,
    IF($L2493=FALSE,
      VLOOKUP($A2493,ChapterTable!$1:$1048576,MATCH("최종"&amp;SUBSTITUTE(SUBSTITUTE(E$1,"standard",""),"|Float",""),ChapterTable!$1:$1,0),0),
      VLOOKUP($A2493-ChapterTable!$P$11,ChapterTable!$1:$1048576,MATCH("최종"&amp;SUBSTITUTE(SUBSTITUTE(E$1,"standard",""),"|Float",""),ChapterTable!$1:$1,0),0)*ChapterTable!$P$14
    ),
  OFFSET(E2493,-$B2493+IF($L2493,1,0),0)*IF($B2493&gt;OFFSET($B2493,1,0),ChapterTable!$R$17,1)*
    (VLOOKUP(SUBSTITUTE(SUBSTITUTE(E$1,"standard",""),"|Float","")&amp;IF(OR($L2493=TRUE,$A2493=0,MOD($A2493,ChapterTable!$R$20)&lt;&gt;0),"","보스")&amp;"인게임누적곱배수",ChapterTable!$R:$S,2,0)^C2493
    +VLOOKUP(SUBSTITUTE(SUBSTITUTE(E$1,"standard",""),"|Float","")&amp;IF(OR($L2493=TRUE,$A2493=0,MOD($A2493,ChapterTable!$R$20)&lt;&gt;0),"","보스")&amp;"인게임누적합배수",ChapterTable!$R:$S,2,0)*C2493)
  )
  )
  )
)</f>
        <v>5226991.8368667662</v>
      </c>
      <c r="F2493" s="1">
        <f ca="1">IF(AND($A2493=0,$B2493=1),
    VLOOKUP(1,ChapterTable!$1:$1048576,MATCH("최종"&amp;SUBSTITUTE(SUBSTITUTE(F$1,"standard",""),"|Float",""),ChapterTable!$1:$1,0),0)*ChapterTable!$P$17,
  IF(AND($A2493=0,$B2493=0),
    F2494,
  IF($B2493=0,
    VLOOKUP($A2493,ChapterTable!$1:$1048576,MATCH("최종"&amp;SUBSTITUTE(SUBSTITUTE(F$1,"standard",""),"|Float",""),ChapterTable!$1:$1,0),0),
  IF($B2493=1,
    IF($L2493=FALSE,
      VLOOKUP($A2493,ChapterTable!$1:$1048576,MATCH("최종"&amp;SUBSTITUTE(SUBSTITUTE(F$1,"standard",""),"|Float",""),ChapterTable!$1:$1,0),0),
      VLOOKUP($A2493-ChapterTable!$P$11,ChapterTable!$1:$1048576,MATCH("최종"&amp;SUBSTITUTE(SUBSTITUTE(F$1,"standard",""),"|Float",""),ChapterTable!$1:$1,0),0)*ChapterTable!$P$14
    ),
  OFFSET(F2493,-$B2493+IF($L2493,1,0),0)*
    (VLOOKUP(SUBSTITUTE(SUBSTITUTE(F$1,"standard",""),"|Float","")&amp;IF(OR($L2493=TRUE,$A2493=0,MOD($A2493,ChapterTable!$R$20)&lt;&gt;0),"","보스")&amp;"인게임누적곱배수",ChapterTable!$R:$S,2,0)^D2493
    +VLOOKUP(SUBSTITUTE(SUBSTITUTE(F$1,"standard",""),"|Float","")&amp;IF(OR($L2493=TRUE,$A2493=0,MOD($A2493,ChapterTable!$R$20)&lt;&gt;0),"","보스")&amp;"인게임누적합배수",ChapterTable!$R:$S,2,0)*D2493)
  )
  )
  )
)</f>
        <v>2177913.2653611526</v>
      </c>
      <c r="G2493" t="s">
        <v>715</v>
      </c>
      <c r="J2493" t="str">
        <f>IF(ISBLANK(I2493),"",
IFERROR(VLOOKUP(I2493,[1]StringTable!$1:$1048576,MATCH("kor|String",[1]StringTable!$1:$1,0),0),
"스트링없음"))</f>
        <v/>
      </c>
      <c r="L2493" t="b">
        <v>1</v>
      </c>
      <c r="N2493" t="str">
        <f>IF(ISBLANK(M2493),"",IF(ISERROR(VLOOKUP(M2493,MapTable!$A:$A,1,0)),"맵없음",""))</f>
        <v/>
      </c>
      <c r="O2493">
        <f t="shared" si="278"/>
        <v>1</v>
      </c>
      <c r="Q2493">
        <f t="shared" si="279"/>
        <v>1</v>
      </c>
      <c r="R2493" t="b">
        <f t="shared" ca="1" si="280"/>
        <v>1</v>
      </c>
      <c r="T2493" t="b">
        <f t="shared" ca="1" si="281"/>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284"/>
        <v>1</v>
      </c>
      <c r="AJ2493">
        <f t="shared" si="282"/>
        <v>1</v>
      </c>
      <c r="AK2493">
        <f t="shared" si="283"/>
        <v>1</v>
      </c>
      <c r="AL2493">
        <f t="shared" si="285"/>
        <v>13</v>
      </c>
    </row>
    <row r="2494" spans="1:38" hidden="1" x14ac:dyDescent="0.3">
      <c r="A2494">
        <v>28</v>
      </c>
      <c r="B2494">
        <v>3</v>
      </c>
      <c r="C2494">
        <f>IF(OR($L2494=TRUE,$A2494=0,MOD($A2494,ChapterTable!$R$20)&lt;&gt;0),
MAX(0,INT(($B2494+ChapterTable!$P$26+VLOOKUP(SUBSTITUTE(C$1,"성장단계","")&amp;"단계오프셋",ChapterTable!$R:$S,2,0))/ChapterTable!$P$23)),
MAX(0,INT(($B2494+ChapterTable!$R$26+VLOOKUP(SUBSTITUTE(C$1,"성장단계","")&amp;"보스단계오프셋",ChapterTable!$R:$S,2,0))/ChapterTable!$R$23)))</f>
        <v>0</v>
      </c>
      <c r="D2494">
        <f>IF(OR($L2494=TRUE,$A2494=0,MOD($A2494,ChapterTable!$R$20)&lt;&gt;0),
MAX(0,INT(($B2494+ChapterTable!$P$26+VLOOKUP(SUBSTITUTE(D$1,"성장단계","")&amp;"단계오프셋",ChapterTable!$R:$S,2,0))/ChapterTable!$P$23)),
MAX(0,INT(($B2494+ChapterTable!$R$26+VLOOKUP(SUBSTITUTE(D$1,"성장단계","")&amp;"보스단계오프셋",ChapterTable!$R:$S,2,0))/ChapterTable!$R$23)))</f>
        <v>0</v>
      </c>
      <c r="E2494" s="1">
        <f ca="1">IF(AND($A2494=0,$B2494=1),
    VLOOKUP(1,ChapterTable!$1:$1048576,MATCH("최종"&amp;SUBSTITUTE(SUBSTITUTE(E$1,"standard",""),"|Float",""),ChapterTable!$1:$1,0),0)*ChapterTable!$P$17,
  IF(AND($A2494=0,$B2494=0),
    E2495,
  IF($B2494=0,
    VLOOKUP($A2494,ChapterTable!$1:$1048576,MATCH("최종"&amp;SUBSTITUTE(SUBSTITUTE(E$1,"standard",""),"|Float",""),ChapterTable!$1:$1,0),0),
  IF($B2494=1,
    IF($L2494=FALSE,
      VLOOKUP($A2494,ChapterTable!$1:$1048576,MATCH("최종"&amp;SUBSTITUTE(SUBSTITUTE(E$1,"standard",""),"|Float",""),ChapterTable!$1:$1,0),0),
      VLOOKUP($A2494-ChapterTable!$P$11,ChapterTable!$1:$1048576,MATCH("최종"&amp;SUBSTITUTE(SUBSTITUTE(E$1,"standard",""),"|Float",""),ChapterTable!$1:$1,0),0)*ChapterTable!$P$14
    ),
  OFFSET(E2494,-$B2494+IF($L2494,1,0),0)*IF($B2494&gt;OFFSET($B2494,1,0),ChapterTable!$R$17,1)*
    (VLOOKUP(SUBSTITUTE(SUBSTITUTE(E$1,"standard",""),"|Float","")&amp;IF(OR($L2494=TRUE,$A2494=0,MOD($A2494,ChapterTable!$R$20)&lt;&gt;0),"","보스")&amp;"인게임누적곱배수",ChapterTable!$R:$S,2,0)^C2494
    +VLOOKUP(SUBSTITUTE(SUBSTITUTE(E$1,"standard",""),"|Float","")&amp;IF(OR($L2494=TRUE,$A2494=0,MOD($A2494,ChapterTable!$R$20)&lt;&gt;0),"","보스")&amp;"인게임누적합배수",ChapterTable!$R:$S,2,0)*C2494)
  )
  )
  )
)</f>
        <v>5226991.8368667662</v>
      </c>
      <c r="F2494" s="1">
        <f ca="1">IF(AND($A2494=0,$B2494=1),
    VLOOKUP(1,ChapterTable!$1:$1048576,MATCH("최종"&amp;SUBSTITUTE(SUBSTITUTE(F$1,"standard",""),"|Float",""),ChapterTable!$1:$1,0),0)*ChapterTable!$P$17,
  IF(AND($A2494=0,$B2494=0),
    F2495,
  IF($B2494=0,
    VLOOKUP($A2494,ChapterTable!$1:$1048576,MATCH("최종"&amp;SUBSTITUTE(SUBSTITUTE(F$1,"standard",""),"|Float",""),ChapterTable!$1:$1,0),0),
  IF($B2494=1,
    IF($L2494=FALSE,
      VLOOKUP($A2494,ChapterTable!$1:$1048576,MATCH("최종"&amp;SUBSTITUTE(SUBSTITUTE(F$1,"standard",""),"|Float",""),ChapterTable!$1:$1,0),0),
      VLOOKUP($A2494-ChapterTable!$P$11,ChapterTable!$1:$1048576,MATCH("최종"&amp;SUBSTITUTE(SUBSTITUTE(F$1,"standard",""),"|Float",""),ChapterTable!$1:$1,0),0)*ChapterTable!$P$14
    ),
  OFFSET(F2494,-$B2494+IF($L2494,1,0),0)*
    (VLOOKUP(SUBSTITUTE(SUBSTITUTE(F$1,"standard",""),"|Float","")&amp;IF(OR($L2494=TRUE,$A2494=0,MOD($A2494,ChapterTable!$R$20)&lt;&gt;0),"","보스")&amp;"인게임누적곱배수",ChapterTable!$R:$S,2,0)^D2494
    +VLOOKUP(SUBSTITUTE(SUBSTITUTE(F$1,"standard",""),"|Float","")&amp;IF(OR($L2494=TRUE,$A2494=0,MOD($A2494,ChapterTable!$R$20)&lt;&gt;0),"","보스")&amp;"인게임누적합배수",ChapterTable!$R:$S,2,0)*D2494)
  )
  )
  )
)</f>
        <v>2177913.2653611526</v>
      </c>
      <c r="G2494" t="s">
        <v>715</v>
      </c>
      <c r="J2494" t="str">
        <f>IF(ISBLANK(I2494),"",
IFERROR(VLOOKUP(I2494,[1]StringTable!$1:$1048576,MATCH("kor|String",[1]StringTable!$1:$1,0),0),
"스트링없음"))</f>
        <v/>
      </c>
      <c r="L2494" t="b">
        <v>1</v>
      </c>
      <c r="N2494" t="str">
        <f>IF(ISBLANK(M2494),"",IF(ISERROR(VLOOKUP(M2494,MapTable!$A:$A,1,0)),"맵없음",""))</f>
        <v/>
      </c>
      <c r="O2494">
        <f t="shared" si="278"/>
        <v>1</v>
      </c>
      <c r="Q2494">
        <f t="shared" si="279"/>
        <v>1</v>
      </c>
      <c r="R2494" t="b">
        <f t="shared" ca="1" si="280"/>
        <v>1</v>
      </c>
      <c r="T2494" t="b">
        <f t="shared" ca="1" si="281"/>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284"/>
        <v>1</v>
      </c>
      <c r="AJ2494">
        <f t="shared" si="282"/>
        <v>1</v>
      </c>
      <c r="AK2494">
        <f t="shared" si="283"/>
        <v>1</v>
      </c>
      <c r="AL2494">
        <f t="shared" si="285"/>
        <v>13</v>
      </c>
    </row>
    <row r="2495" spans="1:38" hidden="1" x14ac:dyDescent="0.3">
      <c r="A2495">
        <v>28</v>
      </c>
      <c r="B2495">
        <v>4</v>
      </c>
      <c r="C2495">
        <f>IF(OR($L2495=TRUE,$A2495=0,MOD($A2495,ChapterTable!$R$20)&lt;&gt;0),
MAX(0,INT(($B2495+ChapterTable!$P$26+VLOOKUP(SUBSTITUTE(C$1,"성장단계","")&amp;"단계오프셋",ChapterTable!$R:$S,2,0))/ChapterTable!$P$23)),
MAX(0,INT(($B2495+ChapterTable!$R$26+VLOOKUP(SUBSTITUTE(C$1,"성장단계","")&amp;"보스단계오프셋",ChapterTable!$R:$S,2,0))/ChapterTable!$R$23)))</f>
        <v>0</v>
      </c>
      <c r="D2495">
        <f>IF(OR($L2495=TRUE,$A2495=0,MOD($A2495,ChapterTable!$R$20)&lt;&gt;0),
MAX(0,INT(($B2495+ChapterTable!$P$26+VLOOKUP(SUBSTITUTE(D$1,"성장단계","")&amp;"단계오프셋",ChapterTable!$R:$S,2,0))/ChapterTable!$P$23)),
MAX(0,INT(($B2495+ChapterTable!$R$26+VLOOKUP(SUBSTITUTE(D$1,"성장단계","")&amp;"보스단계오프셋",ChapterTable!$R:$S,2,0))/ChapterTable!$R$23)))</f>
        <v>0</v>
      </c>
      <c r="E2495" s="1">
        <f ca="1">IF(AND($A2495=0,$B2495=1),
    VLOOKUP(1,ChapterTable!$1:$1048576,MATCH("최종"&amp;SUBSTITUTE(SUBSTITUTE(E$1,"standard",""),"|Float",""),ChapterTable!$1:$1,0),0)*ChapterTable!$P$17,
  IF(AND($A2495=0,$B2495=0),
    E2496,
  IF($B2495=0,
    VLOOKUP($A2495,ChapterTable!$1:$1048576,MATCH("최종"&amp;SUBSTITUTE(SUBSTITUTE(E$1,"standard",""),"|Float",""),ChapterTable!$1:$1,0),0),
  IF($B2495=1,
    IF($L2495=FALSE,
      VLOOKUP($A2495,ChapterTable!$1:$1048576,MATCH("최종"&amp;SUBSTITUTE(SUBSTITUTE(E$1,"standard",""),"|Float",""),ChapterTable!$1:$1,0),0),
      VLOOKUP($A2495-ChapterTable!$P$11,ChapterTable!$1:$1048576,MATCH("최종"&amp;SUBSTITUTE(SUBSTITUTE(E$1,"standard",""),"|Float",""),ChapterTable!$1:$1,0),0)*ChapterTable!$P$14
    ),
  OFFSET(E2495,-$B2495+IF($L2495,1,0),0)*IF($B2495&gt;OFFSET($B2495,1,0),ChapterTable!$R$17,1)*
    (VLOOKUP(SUBSTITUTE(SUBSTITUTE(E$1,"standard",""),"|Float","")&amp;IF(OR($L2495=TRUE,$A2495=0,MOD($A2495,ChapterTable!$R$20)&lt;&gt;0),"","보스")&amp;"인게임누적곱배수",ChapterTable!$R:$S,2,0)^C2495
    +VLOOKUP(SUBSTITUTE(SUBSTITUTE(E$1,"standard",""),"|Float","")&amp;IF(OR($L2495=TRUE,$A2495=0,MOD($A2495,ChapterTable!$R$20)&lt;&gt;0),"","보스")&amp;"인게임누적합배수",ChapterTable!$R:$S,2,0)*C2495)
  )
  )
  )
)</f>
        <v>5226991.8368667662</v>
      </c>
      <c r="F2495" s="1">
        <f ca="1">IF(AND($A2495=0,$B2495=1),
    VLOOKUP(1,ChapterTable!$1:$1048576,MATCH("최종"&amp;SUBSTITUTE(SUBSTITUTE(F$1,"standard",""),"|Float",""),ChapterTable!$1:$1,0),0)*ChapterTable!$P$17,
  IF(AND($A2495=0,$B2495=0),
    F2496,
  IF($B2495=0,
    VLOOKUP($A2495,ChapterTable!$1:$1048576,MATCH("최종"&amp;SUBSTITUTE(SUBSTITUTE(F$1,"standard",""),"|Float",""),ChapterTable!$1:$1,0),0),
  IF($B2495=1,
    IF($L2495=FALSE,
      VLOOKUP($A2495,ChapterTable!$1:$1048576,MATCH("최종"&amp;SUBSTITUTE(SUBSTITUTE(F$1,"standard",""),"|Float",""),ChapterTable!$1:$1,0),0),
      VLOOKUP($A2495-ChapterTable!$P$11,ChapterTable!$1:$1048576,MATCH("최종"&amp;SUBSTITUTE(SUBSTITUTE(F$1,"standard",""),"|Float",""),ChapterTable!$1:$1,0),0)*ChapterTable!$P$14
    ),
  OFFSET(F2495,-$B2495+IF($L2495,1,0),0)*
    (VLOOKUP(SUBSTITUTE(SUBSTITUTE(F$1,"standard",""),"|Float","")&amp;IF(OR($L2495=TRUE,$A2495=0,MOD($A2495,ChapterTable!$R$20)&lt;&gt;0),"","보스")&amp;"인게임누적곱배수",ChapterTable!$R:$S,2,0)^D2495
    +VLOOKUP(SUBSTITUTE(SUBSTITUTE(F$1,"standard",""),"|Float","")&amp;IF(OR($L2495=TRUE,$A2495=0,MOD($A2495,ChapterTable!$R$20)&lt;&gt;0),"","보스")&amp;"인게임누적합배수",ChapterTable!$R:$S,2,0)*D2495)
  )
  )
  )
)</f>
        <v>2177913.2653611526</v>
      </c>
      <c r="G2495" t="s">
        <v>715</v>
      </c>
      <c r="J2495" t="str">
        <f>IF(ISBLANK(I2495),"",
IFERROR(VLOOKUP(I2495,[1]StringTable!$1:$1048576,MATCH("kor|String",[1]StringTable!$1:$1,0),0),
"스트링없음"))</f>
        <v/>
      </c>
      <c r="L2495" t="b">
        <v>1</v>
      </c>
      <c r="N2495" t="str">
        <f>IF(ISBLANK(M2495),"",IF(ISERROR(VLOOKUP(M2495,MapTable!$A:$A,1,0)),"맵없음",""))</f>
        <v/>
      </c>
      <c r="O2495">
        <f t="shared" si="278"/>
        <v>1</v>
      </c>
      <c r="Q2495">
        <f t="shared" si="279"/>
        <v>1</v>
      </c>
      <c r="R2495" t="b">
        <f t="shared" ca="1" si="280"/>
        <v>1</v>
      </c>
      <c r="T2495" t="b">
        <f t="shared" ca="1" si="281"/>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284"/>
        <v>1</v>
      </c>
      <c r="AJ2495">
        <f t="shared" si="282"/>
        <v>1</v>
      </c>
      <c r="AK2495">
        <f t="shared" si="283"/>
        <v>1</v>
      </c>
      <c r="AL2495">
        <f t="shared" si="285"/>
        <v>13</v>
      </c>
    </row>
    <row r="2496" spans="1:38" hidden="1" x14ac:dyDescent="0.3">
      <c r="A2496">
        <v>28</v>
      </c>
      <c r="B2496">
        <v>5</v>
      </c>
      <c r="C2496">
        <f>IF(OR($L2496=TRUE,$A2496=0,MOD($A2496,ChapterTable!$R$20)&lt;&gt;0),
MAX(0,INT(($B2496+ChapterTable!$P$26+VLOOKUP(SUBSTITUTE(C$1,"성장단계","")&amp;"단계오프셋",ChapterTable!$R:$S,2,0))/ChapterTable!$P$23)),
MAX(0,INT(($B2496+ChapterTable!$R$26+VLOOKUP(SUBSTITUTE(C$1,"성장단계","")&amp;"보스단계오프셋",ChapterTable!$R:$S,2,0))/ChapterTable!$R$23)))</f>
        <v>0</v>
      </c>
      <c r="D2496">
        <f>IF(OR($L2496=TRUE,$A2496=0,MOD($A2496,ChapterTable!$R$20)&lt;&gt;0),
MAX(0,INT(($B2496+ChapterTable!$P$26+VLOOKUP(SUBSTITUTE(D$1,"성장단계","")&amp;"단계오프셋",ChapterTable!$R:$S,2,0))/ChapterTable!$P$23)),
MAX(0,INT(($B2496+ChapterTable!$R$26+VLOOKUP(SUBSTITUTE(D$1,"성장단계","")&amp;"보스단계오프셋",ChapterTable!$R:$S,2,0))/ChapterTable!$R$23)))</f>
        <v>0</v>
      </c>
      <c r="E2496" s="1">
        <f ca="1">IF(AND($A2496=0,$B2496=1),
    VLOOKUP(1,ChapterTable!$1:$1048576,MATCH("최종"&amp;SUBSTITUTE(SUBSTITUTE(E$1,"standard",""),"|Float",""),ChapterTable!$1:$1,0),0)*ChapterTable!$P$17,
  IF(AND($A2496=0,$B2496=0),
    E2497,
  IF($B2496=0,
    VLOOKUP($A2496,ChapterTable!$1:$1048576,MATCH("최종"&amp;SUBSTITUTE(SUBSTITUTE(E$1,"standard",""),"|Float",""),ChapterTable!$1:$1,0),0),
  IF($B2496=1,
    IF($L2496=FALSE,
      VLOOKUP($A2496,ChapterTable!$1:$1048576,MATCH("최종"&amp;SUBSTITUTE(SUBSTITUTE(E$1,"standard",""),"|Float",""),ChapterTable!$1:$1,0),0),
      VLOOKUP($A2496-ChapterTable!$P$11,ChapterTable!$1:$1048576,MATCH("최종"&amp;SUBSTITUTE(SUBSTITUTE(E$1,"standard",""),"|Float",""),ChapterTable!$1:$1,0),0)*ChapterTable!$P$14
    ),
  OFFSET(E2496,-$B2496+IF($L2496,1,0),0)*IF($B2496&gt;OFFSET($B2496,1,0),ChapterTable!$R$17,1)*
    (VLOOKUP(SUBSTITUTE(SUBSTITUTE(E$1,"standard",""),"|Float","")&amp;IF(OR($L2496=TRUE,$A2496=0,MOD($A2496,ChapterTable!$R$20)&lt;&gt;0),"","보스")&amp;"인게임누적곱배수",ChapterTable!$R:$S,2,0)^C2496
    +VLOOKUP(SUBSTITUTE(SUBSTITUTE(E$1,"standard",""),"|Float","")&amp;IF(OR($L2496=TRUE,$A2496=0,MOD($A2496,ChapterTable!$R$20)&lt;&gt;0),"","보스")&amp;"인게임누적합배수",ChapterTable!$R:$S,2,0)*C2496)
  )
  )
  )
)</f>
        <v>5226991.8368667662</v>
      </c>
      <c r="F2496" s="1">
        <f ca="1">IF(AND($A2496=0,$B2496=1),
    VLOOKUP(1,ChapterTable!$1:$1048576,MATCH("최종"&amp;SUBSTITUTE(SUBSTITUTE(F$1,"standard",""),"|Float",""),ChapterTable!$1:$1,0),0)*ChapterTable!$P$17,
  IF(AND($A2496=0,$B2496=0),
    F2497,
  IF($B2496=0,
    VLOOKUP($A2496,ChapterTable!$1:$1048576,MATCH("최종"&amp;SUBSTITUTE(SUBSTITUTE(F$1,"standard",""),"|Float",""),ChapterTable!$1:$1,0),0),
  IF($B2496=1,
    IF($L2496=FALSE,
      VLOOKUP($A2496,ChapterTable!$1:$1048576,MATCH("최종"&amp;SUBSTITUTE(SUBSTITUTE(F$1,"standard",""),"|Float",""),ChapterTable!$1:$1,0),0),
      VLOOKUP($A2496-ChapterTable!$P$11,ChapterTable!$1:$1048576,MATCH("최종"&amp;SUBSTITUTE(SUBSTITUTE(F$1,"standard",""),"|Float",""),ChapterTable!$1:$1,0),0)*ChapterTable!$P$14
    ),
  OFFSET(F2496,-$B2496+IF($L2496,1,0),0)*
    (VLOOKUP(SUBSTITUTE(SUBSTITUTE(F$1,"standard",""),"|Float","")&amp;IF(OR($L2496=TRUE,$A2496=0,MOD($A2496,ChapterTable!$R$20)&lt;&gt;0),"","보스")&amp;"인게임누적곱배수",ChapterTable!$R:$S,2,0)^D2496
    +VLOOKUP(SUBSTITUTE(SUBSTITUTE(F$1,"standard",""),"|Float","")&amp;IF(OR($L2496=TRUE,$A2496=0,MOD($A2496,ChapterTable!$R$20)&lt;&gt;0),"","보스")&amp;"인게임누적합배수",ChapterTable!$R:$S,2,0)*D2496)
  )
  )
  )
)</f>
        <v>2177913.2653611526</v>
      </c>
      <c r="G2496" t="s">
        <v>715</v>
      </c>
      <c r="J2496" t="str">
        <f>IF(ISBLANK(I2496),"",
IFERROR(VLOOKUP(I2496,[1]StringTable!$1:$1048576,MATCH("kor|String",[1]StringTable!$1:$1,0),0),
"스트링없음"))</f>
        <v/>
      </c>
      <c r="L2496" t="b">
        <v>1</v>
      </c>
      <c r="N2496" t="str">
        <f>IF(ISBLANK(M2496),"",IF(ISERROR(VLOOKUP(M2496,MapTable!$A:$A,1,0)),"맵없음",""))</f>
        <v/>
      </c>
      <c r="O2496">
        <f t="shared" si="278"/>
        <v>11</v>
      </c>
      <c r="Q2496">
        <f t="shared" si="279"/>
        <v>11</v>
      </c>
      <c r="R2496" t="b">
        <f t="shared" ca="1" si="280"/>
        <v>1</v>
      </c>
      <c r="T2496" t="b">
        <f t="shared" ca="1" si="281"/>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284"/>
        <v>1</v>
      </c>
      <c r="AJ2496">
        <f t="shared" si="282"/>
        <v>1</v>
      </c>
      <c r="AK2496">
        <f t="shared" si="283"/>
        <v>1</v>
      </c>
      <c r="AL2496">
        <f t="shared" si="285"/>
        <v>13</v>
      </c>
    </row>
    <row r="2497" spans="1:38" hidden="1" x14ac:dyDescent="0.3">
      <c r="A2497">
        <v>28</v>
      </c>
      <c r="B2497">
        <v>6</v>
      </c>
      <c r="C2497">
        <f>IF(OR($L2497=TRUE,$A2497=0,MOD($A2497,ChapterTable!$R$20)&lt;&gt;0),
MAX(0,INT(($B2497+ChapterTable!$P$26+VLOOKUP(SUBSTITUTE(C$1,"성장단계","")&amp;"단계오프셋",ChapterTable!$R:$S,2,0))/ChapterTable!$P$23)),
MAX(0,INT(($B2497+ChapterTable!$R$26+VLOOKUP(SUBSTITUTE(C$1,"성장단계","")&amp;"보스단계오프셋",ChapterTable!$R:$S,2,0))/ChapterTable!$R$23)))</f>
        <v>1</v>
      </c>
      <c r="D2497">
        <f>IF(OR($L2497=TRUE,$A2497=0,MOD($A2497,ChapterTable!$R$20)&lt;&gt;0),
MAX(0,INT(($B2497+ChapterTable!$P$26+VLOOKUP(SUBSTITUTE(D$1,"성장단계","")&amp;"단계오프셋",ChapterTable!$R:$S,2,0))/ChapterTable!$P$23)),
MAX(0,INT(($B2497+ChapterTable!$R$26+VLOOKUP(SUBSTITUTE(D$1,"성장단계","")&amp;"보스단계오프셋",ChapterTable!$R:$S,2,0))/ChapterTable!$R$23)))</f>
        <v>0</v>
      </c>
      <c r="E2497" s="1">
        <f ca="1">IF(AND($A2497=0,$B2497=1),
    VLOOKUP(1,ChapterTable!$1:$1048576,MATCH("최종"&amp;SUBSTITUTE(SUBSTITUTE(E$1,"standard",""),"|Float",""),ChapterTable!$1:$1,0),0)*ChapterTable!$P$17,
  IF(AND($A2497=0,$B2497=0),
    E2498,
  IF($B2497=0,
    VLOOKUP($A2497,ChapterTable!$1:$1048576,MATCH("최종"&amp;SUBSTITUTE(SUBSTITUTE(E$1,"standard",""),"|Float",""),ChapterTable!$1:$1,0),0),
  IF($B2497=1,
    IF($L2497=FALSE,
      VLOOKUP($A2497,ChapterTable!$1:$1048576,MATCH("최종"&amp;SUBSTITUTE(SUBSTITUTE(E$1,"standard",""),"|Float",""),ChapterTable!$1:$1,0),0),
      VLOOKUP($A2497-ChapterTable!$P$11,ChapterTable!$1:$1048576,MATCH("최종"&amp;SUBSTITUTE(SUBSTITUTE(E$1,"standard",""),"|Float",""),ChapterTable!$1:$1,0),0)*ChapterTable!$P$14
    ),
  OFFSET(E2497,-$B2497+IF($L2497,1,0),0)*IF($B2497&gt;OFFSET($B2497,1,0),ChapterTable!$R$17,1)*
    (VLOOKUP(SUBSTITUTE(SUBSTITUTE(E$1,"standard",""),"|Float","")&amp;IF(OR($L2497=TRUE,$A2497=0,MOD($A2497,ChapterTable!$R$20)&lt;&gt;0),"","보스")&amp;"인게임누적곱배수",ChapterTable!$R:$S,2,0)^C2497
    +VLOOKUP(SUBSTITUTE(SUBSTITUTE(E$1,"standard",""),"|Float","")&amp;IF(OR($L2497=TRUE,$A2497=0,MOD($A2497,ChapterTable!$R$20)&lt;&gt;0),"","보스")&amp;"인게임누적합배수",ChapterTable!$R:$S,2,0)*C2497)
  )
  )
  )
)</f>
        <v>6272390.2042401191</v>
      </c>
      <c r="F2497" s="1">
        <f ca="1">IF(AND($A2497=0,$B2497=1),
    VLOOKUP(1,ChapterTable!$1:$1048576,MATCH("최종"&amp;SUBSTITUTE(SUBSTITUTE(F$1,"standard",""),"|Float",""),ChapterTable!$1:$1,0),0)*ChapterTable!$P$17,
  IF(AND($A2497=0,$B2497=0),
    F2498,
  IF($B2497=0,
    VLOOKUP($A2497,ChapterTable!$1:$1048576,MATCH("최종"&amp;SUBSTITUTE(SUBSTITUTE(F$1,"standard",""),"|Float",""),ChapterTable!$1:$1,0),0),
  IF($B2497=1,
    IF($L2497=FALSE,
      VLOOKUP($A2497,ChapterTable!$1:$1048576,MATCH("최종"&amp;SUBSTITUTE(SUBSTITUTE(F$1,"standard",""),"|Float",""),ChapterTable!$1:$1,0),0),
      VLOOKUP($A2497-ChapterTable!$P$11,ChapterTable!$1:$1048576,MATCH("최종"&amp;SUBSTITUTE(SUBSTITUTE(F$1,"standard",""),"|Float",""),ChapterTable!$1:$1,0),0)*ChapterTable!$P$14
    ),
  OFFSET(F2497,-$B2497+IF($L2497,1,0),0)*
    (VLOOKUP(SUBSTITUTE(SUBSTITUTE(F$1,"standard",""),"|Float","")&amp;IF(OR($L2497=TRUE,$A2497=0,MOD($A2497,ChapterTable!$R$20)&lt;&gt;0),"","보스")&amp;"인게임누적곱배수",ChapterTable!$R:$S,2,0)^D2497
    +VLOOKUP(SUBSTITUTE(SUBSTITUTE(F$1,"standard",""),"|Float","")&amp;IF(OR($L2497=TRUE,$A2497=0,MOD($A2497,ChapterTable!$R$20)&lt;&gt;0),"","보스")&amp;"인게임누적합배수",ChapterTable!$R:$S,2,0)*D2497)
  )
  )
  )
)</f>
        <v>2177913.2653611526</v>
      </c>
      <c r="G2497" t="s">
        <v>715</v>
      </c>
      <c r="J2497" t="str">
        <f>IF(ISBLANK(I2497),"",
IFERROR(VLOOKUP(I2497,[1]StringTable!$1:$1048576,MATCH("kor|String",[1]StringTable!$1:$1,0),0),
"스트링없음"))</f>
        <v/>
      </c>
      <c r="L2497" t="b">
        <v>1</v>
      </c>
      <c r="N2497" t="str">
        <f>IF(ISBLANK(M2497),"",IF(ISERROR(VLOOKUP(M2497,MapTable!$A:$A,1,0)),"맵없음",""))</f>
        <v/>
      </c>
      <c r="O2497">
        <f t="shared" si="278"/>
        <v>1</v>
      </c>
      <c r="Q2497">
        <f t="shared" si="279"/>
        <v>1</v>
      </c>
      <c r="R2497" t="b">
        <f t="shared" ca="1" si="280"/>
        <v>1</v>
      </c>
      <c r="T2497" t="b">
        <f t="shared" ca="1" si="281"/>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284"/>
        <v>1</v>
      </c>
      <c r="AJ2497">
        <f t="shared" si="282"/>
        <v>1</v>
      </c>
      <c r="AK2497">
        <f t="shared" si="283"/>
        <v>1</v>
      </c>
      <c r="AL2497">
        <f t="shared" si="285"/>
        <v>13</v>
      </c>
    </row>
    <row r="2498" spans="1:38" hidden="1" x14ac:dyDescent="0.3">
      <c r="A2498">
        <v>28</v>
      </c>
      <c r="B2498">
        <v>7</v>
      </c>
      <c r="C2498">
        <f>IF(OR($L2498=TRUE,$A2498=0,MOD($A2498,ChapterTable!$R$20)&lt;&gt;0),
MAX(0,INT(($B2498+ChapterTable!$P$26+VLOOKUP(SUBSTITUTE(C$1,"성장단계","")&amp;"단계오프셋",ChapterTable!$R:$S,2,0))/ChapterTable!$P$23)),
MAX(0,INT(($B2498+ChapterTable!$R$26+VLOOKUP(SUBSTITUTE(C$1,"성장단계","")&amp;"보스단계오프셋",ChapterTable!$R:$S,2,0))/ChapterTable!$R$23)))</f>
        <v>1</v>
      </c>
      <c r="D2498">
        <f>IF(OR($L2498=TRUE,$A2498=0,MOD($A2498,ChapterTable!$R$20)&lt;&gt;0),
MAX(0,INT(($B2498+ChapterTable!$P$26+VLOOKUP(SUBSTITUTE(D$1,"성장단계","")&amp;"단계오프셋",ChapterTable!$R:$S,2,0))/ChapterTable!$P$23)),
MAX(0,INT(($B2498+ChapterTable!$R$26+VLOOKUP(SUBSTITUTE(D$1,"성장단계","")&amp;"보스단계오프셋",ChapterTable!$R:$S,2,0))/ChapterTable!$R$23)))</f>
        <v>0</v>
      </c>
      <c r="E2498" s="1">
        <f ca="1">IF(AND($A2498=0,$B2498=1),
    VLOOKUP(1,ChapterTable!$1:$1048576,MATCH("최종"&amp;SUBSTITUTE(SUBSTITUTE(E$1,"standard",""),"|Float",""),ChapterTable!$1:$1,0),0)*ChapterTable!$P$17,
  IF(AND($A2498=0,$B2498=0),
    E2499,
  IF($B2498=0,
    VLOOKUP($A2498,ChapterTable!$1:$1048576,MATCH("최종"&amp;SUBSTITUTE(SUBSTITUTE(E$1,"standard",""),"|Float",""),ChapterTable!$1:$1,0),0),
  IF($B2498=1,
    IF($L2498=FALSE,
      VLOOKUP($A2498,ChapterTable!$1:$1048576,MATCH("최종"&amp;SUBSTITUTE(SUBSTITUTE(E$1,"standard",""),"|Float",""),ChapterTable!$1:$1,0),0),
      VLOOKUP($A2498-ChapterTable!$P$11,ChapterTable!$1:$1048576,MATCH("최종"&amp;SUBSTITUTE(SUBSTITUTE(E$1,"standard",""),"|Float",""),ChapterTable!$1:$1,0),0)*ChapterTable!$P$14
    ),
  OFFSET(E2498,-$B2498+IF($L2498,1,0),0)*IF($B2498&gt;OFFSET($B2498,1,0),ChapterTable!$R$17,1)*
    (VLOOKUP(SUBSTITUTE(SUBSTITUTE(E$1,"standard",""),"|Float","")&amp;IF(OR($L2498=TRUE,$A2498=0,MOD($A2498,ChapterTable!$R$20)&lt;&gt;0),"","보스")&amp;"인게임누적곱배수",ChapterTable!$R:$S,2,0)^C2498
    +VLOOKUP(SUBSTITUTE(SUBSTITUTE(E$1,"standard",""),"|Float","")&amp;IF(OR($L2498=TRUE,$A2498=0,MOD($A2498,ChapterTable!$R$20)&lt;&gt;0),"","보스")&amp;"인게임누적합배수",ChapterTable!$R:$S,2,0)*C2498)
  )
  )
  )
)</f>
        <v>6272390.2042401191</v>
      </c>
      <c r="F2498" s="1">
        <f ca="1">IF(AND($A2498=0,$B2498=1),
    VLOOKUP(1,ChapterTable!$1:$1048576,MATCH("최종"&amp;SUBSTITUTE(SUBSTITUTE(F$1,"standard",""),"|Float",""),ChapterTable!$1:$1,0),0)*ChapterTable!$P$17,
  IF(AND($A2498=0,$B2498=0),
    F2499,
  IF($B2498=0,
    VLOOKUP($A2498,ChapterTable!$1:$1048576,MATCH("최종"&amp;SUBSTITUTE(SUBSTITUTE(F$1,"standard",""),"|Float",""),ChapterTable!$1:$1,0),0),
  IF($B2498=1,
    IF($L2498=FALSE,
      VLOOKUP($A2498,ChapterTable!$1:$1048576,MATCH("최종"&amp;SUBSTITUTE(SUBSTITUTE(F$1,"standard",""),"|Float",""),ChapterTable!$1:$1,0),0),
      VLOOKUP($A2498-ChapterTable!$P$11,ChapterTable!$1:$1048576,MATCH("최종"&amp;SUBSTITUTE(SUBSTITUTE(F$1,"standard",""),"|Float",""),ChapterTable!$1:$1,0),0)*ChapterTable!$P$14
    ),
  OFFSET(F2498,-$B2498+IF($L2498,1,0),0)*
    (VLOOKUP(SUBSTITUTE(SUBSTITUTE(F$1,"standard",""),"|Float","")&amp;IF(OR($L2498=TRUE,$A2498=0,MOD($A2498,ChapterTable!$R$20)&lt;&gt;0),"","보스")&amp;"인게임누적곱배수",ChapterTable!$R:$S,2,0)^D2498
    +VLOOKUP(SUBSTITUTE(SUBSTITUTE(F$1,"standard",""),"|Float","")&amp;IF(OR($L2498=TRUE,$A2498=0,MOD($A2498,ChapterTable!$R$20)&lt;&gt;0),"","보스")&amp;"인게임누적합배수",ChapterTable!$R:$S,2,0)*D2498)
  )
  )
  )
)</f>
        <v>2177913.2653611526</v>
      </c>
      <c r="G2498" t="s">
        <v>715</v>
      </c>
      <c r="J2498" t="str">
        <f>IF(ISBLANK(I2498),"",
IFERROR(VLOOKUP(I2498,[1]StringTable!$1:$1048576,MATCH("kor|String",[1]StringTable!$1:$1,0),0),
"스트링없음"))</f>
        <v/>
      </c>
      <c r="L2498" t="b">
        <v>1</v>
      </c>
      <c r="N2498" t="str">
        <f>IF(ISBLANK(M2498),"",IF(ISERROR(VLOOKUP(M2498,MapTable!$A:$A,1,0)),"맵없음",""))</f>
        <v/>
      </c>
      <c r="O2498">
        <f t="shared" si="278"/>
        <v>1</v>
      </c>
      <c r="Q2498">
        <f t="shared" si="279"/>
        <v>1</v>
      </c>
      <c r="R2498" t="b">
        <f t="shared" ca="1" si="280"/>
        <v>1</v>
      </c>
      <c r="T2498" t="b">
        <f t="shared" ca="1" si="281"/>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284"/>
        <v>1</v>
      </c>
      <c r="AJ2498">
        <f t="shared" si="282"/>
        <v>1</v>
      </c>
      <c r="AK2498">
        <f t="shared" si="283"/>
        <v>1</v>
      </c>
      <c r="AL2498">
        <f t="shared" si="285"/>
        <v>13</v>
      </c>
    </row>
    <row r="2499" spans="1:38" hidden="1" x14ac:dyDescent="0.3">
      <c r="A2499">
        <v>28</v>
      </c>
      <c r="B2499">
        <v>8</v>
      </c>
      <c r="C2499">
        <f>IF(OR($L2499=TRUE,$A2499=0,MOD($A2499,ChapterTable!$R$20)&lt;&gt;0),
MAX(0,INT(($B2499+ChapterTable!$P$26+VLOOKUP(SUBSTITUTE(C$1,"성장단계","")&amp;"단계오프셋",ChapterTable!$R:$S,2,0))/ChapterTable!$P$23)),
MAX(0,INT(($B2499+ChapterTable!$R$26+VLOOKUP(SUBSTITUTE(C$1,"성장단계","")&amp;"보스단계오프셋",ChapterTable!$R:$S,2,0))/ChapterTable!$R$23)))</f>
        <v>1</v>
      </c>
      <c r="D2499">
        <f>IF(OR($L2499=TRUE,$A2499=0,MOD($A2499,ChapterTable!$R$20)&lt;&gt;0),
MAX(0,INT(($B2499+ChapterTable!$P$26+VLOOKUP(SUBSTITUTE(D$1,"성장단계","")&amp;"단계오프셋",ChapterTable!$R:$S,2,0))/ChapterTable!$P$23)),
MAX(0,INT(($B2499+ChapterTable!$R$26+VLOOKUP(SUBSTITUTE(D$1,"성장단계","")&amp;"보스단계오프셋",ChapterTable!$R:$S,2,0))/ChapterTable!$R$23)))</f>
        <v>0</v>
      </c>
      <c r="E2499" s="1">
        <f ca="1">IF(AND($A2499=0,$B2499=1),
    VLOOKUP(1,ChapterTable!$1:$1048576,MATCH("최종"&amp;SUBSTITUTE(SUBSTITUTE(E$1,"standard",""),"|Float",""),ChapterTable!$1:$1,0),0)*ChapterTable!$P$17,
  IF(AND($A2499=0,$B2499=0),
    E2500,
  IF($B2499=0,
    VLOOKUP($A2499,ChapterTable!$1:$1048576,MATCH("최종"&amp;SUBSTITUTE(SUBSTITUTE(E$1,"standard",""),"|Float",""),ChapterTable!$1:$1,0),0),
  IF($B2499=1,
    IF($L2499=FALSE,
      VLOOKUP($A2499,ChapterTable!$1:$1048576,MATCH("최종"&amp;SUBSTITUTE(SUBSTITUTE(E$1,"standard",""),"|Float",""),ChapterTable!$1:$1,0),0),
      VLOOKUP($A2499-ChapterTable!$P$11,ChapterTable!$1:$1048576,MATCH("최종"&amp;SUBSTITUTE(SUBSTITUTE(E$1,"standard",""),"|Float",""),ChapterTable!$1:$1,0),0)*ChapterTable!$P$14
    ),
  OFFSET(E2499,-$B2499+IF($L2499,1,0),0)*IF($B2499&gt;OFFSET($B2499,1,0),ChapterTable!$R$17,1)*
    (VLOOKUP(SUBSTITUTE(SUBSTITUTE(E$1,"standard",""),"|Float","")&amp;IF(OR($L2499=TRUE,$A2499=0,MOD($A2499,ChapterTable!$R$20)&lt;&gt;0),"","보스")&amp;"인게임누적곱배수",ChapterTable!$R:$S,2,0)^C2499
    +VLOOKUP(SUBSTITUTE(SUBSTITUTE(E$1,"standard",""),"|Float","")&amp;IF(OR($L2499=TRUE,$A2499=0,MOD($A2499,ChapterTable!$R$20)&lt;&gt;0),"","보스")&amp;"인게임누적합배수",ChapterTable!$R:$S,2,0)*C2499)
  )
  )
  )
)</f>
        <v>6272390.2042401191</v>
      </c>
      <c r="F2499" s="1">
        <f ca="1">IF(AND($A2499=0,$B2499=1),
    VLOOKUP(1,ChapterTable!$1:$1048576,MATCH("최종"&amp;SUBSTITUTE(SUBSTITUTE(F$1,"standard",""),"|Float",""),ChapterTable!$1:$1,0),0)*ChapterTable!$P$17,
  IF(AND($A2499=0,$B2499=0),
    F2500,
  IF($B2499=0,
    VLOOKUP($A2499,ChapterTable!$1:$1048576,MATCH("최종"&amp;SUBSTITUTE(SUBSTITUTE(F$1,"standard",""),"|Float",""),ChapterTable!$1:$1,0),0),
  IF($B2499=1,
    IF($L2499=FALSE,
      VLOOKUP($A2499,ChapterTable!$1:$1048576,MATCH("최종"&amp;SUBSTITUTE(SUBSTITUTE(F$1,"standard",""),"|Float",""),ChapterTable!$1:$1,0),0),
      VLOOKUP($A2499-ChapterTable!$P$11,ChapterTable!$1:$1048576,MATCH("최종"&amp;SUBSTITUTE(SUBSTITUTE(F$1,"standard",""),"|Float",""),ChapterTable!$1:$1,0),0)*ChapterTable!$P$14
    ),
  OFFSET(F2499,-$B2499+IF($L2499,1,0),0)*
    (VLOOKUP(SUBSTITUTE(SUBSTITUTE(F$1,"standard",""),"|Float","")&amp;IF(OR($L2499=TRUE,$A2499=0,MOD($A2499,ChapterTable!$R$20)&lt;&gt;0),"","보스")&amp;"인게임누적곱배수",ChapterTable!$R:$S,2,0)^D2499
    +VLOOKUP(SUBSTITUTE(SUBSTITUTE(F$1,"standard",""),"|Float","")&amp;IF(OR($L2499=TRUE,$A2499=0,MOD($A2499,ChapterTable!$R$20)&lt;&gt;0),"","보스")&amp;"인게임누적합배수",ChapterTable!$R:$S,2,0)*D2499)
  )
  )
  )
)</f>
        <v>2177913.2653611526</v>
      </c>
      <c r="G2499" t="s">
        <v>715</v>
      </c>
      <c r="J2499" t="str">
        <f>IF(ISBLANK(I2499),"",
IFERROR(VLOOKUP(I2499,[1]StringTable!$1:$1048576,MATCH("kor|String",[1]StringTable!$1:$1,0),0),
"스트링없음"))</f>
        <v/>
      </c>
      <c r="L2499" t="b">
        <v>1</v>
      </c>
      <c r="N2499" t="str">
        <f>IF(ISBLANK(M2499),"",IF(ISERROR(VLOOKUP(M2499,MapTable!$A:$A,1,0)),"맵없음",""))</f>
        <v/>
      </c>
      <c r="O2499">
        <f t="shared" ref="O2499:O2548" si="286">IF(B2499=0,0,
  IF(AND(L2499=FALSE,A2499&lt;&gt;0,MOD(A2499,7)=0),21,
  IF(MOD(B2499,10)=0,INT(B2499/10)-1+21,
  IF(MOD(B2499,10)=5,11,
  IF(MOD(B2499,10)=9,INT(B2499/10)+91,
  INT(B2499/10+1))))))</f>
        <v>1</v>
      </c>
      <c r="Q2499">
        <f t="shared" ref="Q2499:Q2548" si="287">IF(ISBLANK(P2499),O2499,P2499)</f>
        <v>1</v>
      </c>
      <c r="R2499" t="b">
        <f t="shared" ref="R2499:R2548" ca="1" si="288">IF(OR(B2499=0,OFFSET(B2499,1,0)=0),FALSE,
IF(AND(L2499,B2499&lt;OFFSET(B2499,1,0)),TRUE,
IF(AND(OFFSET(O2499,1,0)&gt;=21,OFFSET(O2499,1,0)&lt;=25),TRUE,FALSE)))</f>
        <v>1</v>
      </c>
      <c r="T2499" t="b">
        <f t="shared" ref="T2499:T2548" ca="1" si="28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284"/>
        <v>1</v>
      </c>
      <c r="AJ2499">
        <f t="shared" ref="AJ2499:AJ2548" si="290">IF(B2499=0,0,
IF(MOD(B2499,10)=0,1,
IF(INT((B2499-1)/10)+1=1,1,
IF(INT((B2499-1)/10)+1=2,0.546666666,
IF(INT((B2499-1)/10)+1=3,0.395555555,
IF(INT((B2499-1)/10)+1=4,0.32,
IF(INT((B2499-1)/10)+1=5,0.27466666,
"이상")))))))</f>
        <v>1</v>
      </c>
      <c r="AK2499">
        <f t="shared" ref="AK2499:AK2548" si="291">IF(B2499=0,0,
IF(B2499=20,2,
IF(B2499=30,3,
IF(B2499=40,4,
1))))</f>
        <v>1</v>
      </c>
      <c r="AL2499">
        <f t="shared" si="285"/>
        <v>13</v>
      </c>
    </row>
    <row r="2500" spans="1:38" hidden="1" x14ac:dyDescent="0.3">
      <c r="A2500">
        <v>28</v>
      </c>
      <c r="B2500">
        <v>9</v>
      </c>
      <c r="C2500">
        <f>IF(OR($L2500=TRUE,$A2500=0,MOD($A2500,ChapterTable!$R$20)&lt;&gt;0),
MAX(0,INT(($B2500+ChapterTable!$P$26+VLOOKUP(SUBSTITUTE(C$1,"성장단계","")&amp;"단계오프셋",ChapterTable!$R:$S,2,0))/ChapterTable!$P$23)),
MAX(0,INT(($B2500+ChapterTable!$R$26+VLOOKUP(SUBSTITUTE(C$1,"성장단계","")&amp;"보스단계오프셋",ChapterTable!$R:$S,2,0))/ChapterTable!$R$23)))</f>
        <v>1</v>
      </c>
      <c r="D2500">
        <f>IF(OR($L2500=TRUE,$A2500=0,MOD($A2500,ChapterTable!$R$20)&lt;&gt;0),
MAX(0,INT(($B2500+ChapterTable!$P$26+VLOOKUP(SUBSTITUTE(D$1,"성장단계","")&amp;"단계오프셋",ChapterTable!$R:$S,2,0))/ChapterTable!$P$23)),
MAX(0,INT(($B2500+ChapterTable!$R$26+VLOOKUP(SUBSTITUTE(D$1,"성장단계","")&amp;"보스단계오프셋",ChapterTable!$R:$S,2,0))/ChapterTable!$R$23)))</f>
        <v>0</v>
      </c>
      <c r="E2500" s="1">
        <f ca="1">IF(AND($A2500=0,$B2500=1),
    VLOOKUP(1,ChapterTable!$1:$1048576,MATCH("최종"&amp;SUBSTITUTE(SUBSTITUTE(E$1,"standard",""),"|Float",""),ChapterTable!$1:$1,0),0)*ChapterTable!$P$17,
  IF(AND($A2500=0,$B2500=0),
    E2501,
  IF($B2500=0,
    VLOOKUP($A2500,ChapterTable!$1:$1048576,MATCH("최종"&amp;SUBSTITUTE(SUBSTITUTE(E$1,"standard",""),"|Float",""),ChapterTable!$1:$1,0),0),
  IF($B2500=1,
    IF($L2500=FALSE,
      VLOOKUP($A2500,ChapterTable!$1:$1048576,MATCH("최종"&amp;SUBSTITUTE(SUBSTITUTE(E$1,"standard",""),"|Float",""),ChapterTable!$1:$1,0),0),
      VLOOKUP($A2500-ChapterTable!$P$11,ChapterTable!$1:$1048576,MATCH("최종"&amp;SUBSTITUTE(SUBSTITUTE(E$1,"standard",""),"|Float",""),ChapterTable!$1:$1,0),0)*ChapterTable!$P$14
    ),
  OFFSET(E2500,-$B2500+IF($L2500,1,0),0)*IF($B2500&gt;OFFSET($B2500,1,0),ChapterTable!$R$17,1)*
    (VLOOKUP(SUBSTITUTE(SUBSTITUTE(E$1,"standard",""),"|Float","")&amp;IF(OR($L2500=TRUE,$A2500=0,MOD($A2500,ChapterTable!$R$20)&lt;&gt;0),"","보스")&amp;"인게임누적곱배수",ChapterTable!$R:$S,2,0)^C2500
    +VLOOKUP(SUBSTITUTE(SUBSTITUTE(E$1,"standard",""),"|Float","")&amp;IF(OR($L2500=TRUE,$A2500=0,MOD($A2500,ChapterTable!$R$20)&lt;&gt;0),"","보스")&amp;"인게임누적합배수",ChapterTable!$R:$S,2,0)*C2500)
  )
  )
  )
)</f>
        <v>6272390.2042401191</v>
      </c>
      <c r="F2500" s="1">
        <f ca="1">IF(AND($A2500=0,$B2500=1),
    VLOOKUP(1,ChapterTable!$1:$1048576,MATCH("최종"&amp;SUBSTITUTE(SUBSTITUTE(F$1,"standard",""),"|Float",""),ChapterTable!$1:$1,0),0)*ChapterTable!$P$17,
  IF(AND($A2500=0,$B2500=0),
    F2501,
  IF($B2500=0,
    VLOOKUP($A2500,ChapterTable!$1:$1048576,MATCH("최종"&amp;SUBSTITUTE(SUBSTITUTE(F$1,"standard",""),"|Float",""),ChapterTable!$1:$1,0),0),
  IF($B2500=1,
    IF($L2500=FALSE,
      VLOOKUP($A2500,ChapterTable!$1:$1048576,MATCH("최종"&amp;SUBSTITUTE(SUBSTITUTE(F$1,"standard",""),"|Float",""),ChapterTable!$1:$1,0),0),
      VLOOKUP($A2500-ChapterTable!$P$11,ChapterTable!$1:$1048576,MATCH("최종"&amp;SUBSTITUTE(SUBSTITUTE(F$1,"standard",""),"|Float",""),ChapterTable!$1:$1,0),0)*ChapterTable!$P$14
    ),
  OFFSET(F2500,-$B2500+IF($L2500,1,0),0)*
    (VLOOKUP(SUBSTITUTE(SUBSTITUTE(F$1,"standard",""),"|Float","")&amp;IF(OR($L2500=TRUE,$A2500=0,MOD($A2500,ChapterTable!$R$20)&lt;&gt;0),"","보스")&amp;"인게임누적곱배수",ChapterTable!$R:$S,2,0)^D2500
    +VLOOKUP(SUBSTITUTE(SUBSTITUTE(F$1,"standard",""),"|Float","")&amp;IF(OR($L2500=TRUE,$A2500=0,MOD($A2500,ChapterTable!$R$20)&lt;&gt;0),"","보스")&amp;"인게임누적합배수",ChapterTable!$R:$S,2,0)*D2500)
  )
  )
  )
)</f>
        <v>2177913.2653611526</v>
      </c>
      <c r="G2500" t="s">
        <v>715</v>
      </c>
      <c r="J2500" t="str">
        <f>IF(ISBLANK(I2500),"",
IFERROR(VLOOKUP(I2500,[1]StringTable!$1:$1048576,MATCH("kor|String",[1]StringTable!$1:$1,0),0),
"스트링없음"))</f>
        <v/>
      </c>
      <c r="L2500" t="b">
        <v>1</v>
      </c>
      <c r="N2500" t="str">
        <f>IF(ISBLANK(M2500),"",IF(ISERROR(VLOOKUP(M2500,MapTable!$A:$A,1,0)),"맵없음",""))</f>
        <v/>
      </c>
      <c r="O2500">
        <f t="shared" si="286"/>
        <v>91</v>
      </c>
      <c r="Q2500">
        <f t="shared" si="287"/>
        <v>91</v>
      </c>
      <c r="R2500" t="b">
        <f t="shared" ca="1" si="288"/>
        <v>1</v>
      </c>
      <c r="T2500" t="b">
        <f t="shared" ca="1" si="28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9" si="292">IF(B2500=0,0,1/(INT((B2500-1)/10)+1))</f>
        <v>1</v>
      </c>
      <c r="AJ2500">
        <f t="shared" si="290"/>
        <v>1</v>
      </c>
      <c r="AK2500">
        <f t="shared" si="291"/>
        <v>1</v>
      </c>
      <c r="AL2500">
        <f t="shared" si="285"/>
        <v>13</v>
      </c>
    </row>
    <row r="2501" spans="1:38" hidden="1" x14ac:dyDescent="0.3">
      <c r="A2501">
        <v>28</v>
      </c>
      <c r="B2501">
        <v>10</v>
      </c>
      <c r="C2501">
        <f>IF(OR($L2501=TRUE,$A2501=0,MOD($A2501,ChapterTable!$R$20)&lt;&gt;0),
MAX(0,INT(($B2501+ChapterTable!$P$26+VLOOKUP(SUBSTITUTE(C$1,"성장단계","")&amp;"단계오프셋",ChapterTable!$R:$S,2,0))/ChapterTable!$P$23)),
MAX(0,INT(($B2501+ChapterTable!$R$26+VLOOKUP(SUBSTITUTE(C$1,"성장단계","")&amp;"보스단계오프셋",ChapterTable!$R:$S,2,0))/ChapterTable!$R$23)))</f>
        <v>1</v>
      </c>
      <c r="D2501">
        <f>IF(OR($L2501=TRUE,$A2501=0,MOD($A2501,ChapterTable!$R$20)&lt;&gt;0),
MAX(0,INT(($B2501+ChapterTable!$P$26+VLOOKUP(SUBSTITUTE(D$1,"성장단계","")&amp;"단계오프셋",ChapterTable!$R:$S,2,0))/ChapterTable!$P$23)),
MAX(0,INT(($B2501+ChapterTable!$R$26+VLOOKUP(SUBSTITUTE(D$1,"성장단계","")&amp;"보스단계오프셋",ChapterTable!$R:$S,2,0))/ChapterTable!$R$23)))</f>
        <v>0</v>
      </c>
      <c r="E2501" s="1">
        <f ca="1">IF(AND($A2501=0,$B2501=1),
    VLOOKUP(1,ChapterTable!$1:$1048576,MATCH("최종"&amp;SUBSTITUTE(SUBSTITUTE(E$1,"standard",""),"|Float",""),ChapterTable!$1:$1,0),0)*ChapterTable!$P$17,
  IF(AND($A2501=0,$B2501=0),
    E2502,
  IF($B2501=0,
    VLOOKUP($A2501,ChapterTable!$1:$1048576,MATCH("최종"&amp;SUBSTITUTE(SUBSTITUTE(E$1,"standard",""),"|Float",""),ChapterTable!$1:$1,0),0),
  IF($B2501=1,
    IF($L2501=FALSE,
      VLOOKUP($A2501,ChapterTable!$1:$1048576,MATCH("최종"&amp;SUBSTITUTE(SUBSTITUTE(E$1,"standard",""),"|Float",""),ChapterTable!$1:$1,0),0),
      VLOOKUP($A2501-ChapterTable!$P$11,ChapterTable!$1:$1048576,MATCH("최종"&amp;SUBSTITUTE(SUBSTITUTE(E$1,"standard",""),"|Float",""),ChapterTable!$1:$1,0),0)*ChapterTable!$P$14
    ),
  OFFSET(E2501,-$B2501+IF($L2501,1,0),0)*IF($B2501&gt;OFFSET($B2501,1,0),ChapterTable!$R$17,1)*
    (VLOOKUP(SUBSTITUTE(SUBSTITUTE(E$1,"standard",""),"|Float","")&amp;IF(OR($L2501=TRUE,$A2501=0,MOD($A2501,ChapterTable!$R$20)&lt;&gt;0),"","보스")&amp;"인게임누적곱배수",ChapterTable!$R:$S,2,0)^C2501
    +VLOOKUP(SUBSTITUTE(SUBSTITUTE(E$1,"standard",""),"|Float","")&amp;IF(OR($L2501=TRUE,$A2501=0,MOD($A2501,ChapterTable!$R$20)&lt;&gt;0),"","보스")&amp;"인게임누적합배수",ChapterTable!$R:$S,2,0)*C2501)
  )
  )
  )
)</f>
        <v>6272390.2042401191</v>
      </c>
      <c r="F2501" s="1">
        <f ca="1">IF(AND($A2501=0,$B2501=1),
    VLOOKUP(1,ChapterTable!$1:$1048576,MATCH("최종"&amp;SUBSTITUTE(SUBSTITUTE(F$1,"standard",""),"|Float",""),ChapterTable!$1:$1,0),0)*ChapterTable!$P$17,
  IF(AND($A2501=0,$B2501=0),
    F2502,
  IF($B2501=0,
    VLOOKUP($A2501,ChapterTable!$1:$1048576,MATCH("최종"&amp;SUBSTITUTE(SUBSTITUTE(F$1,"standard",""),"|Float",""),ChapterTable!$1:$1,0),0),
  IF($B2501=1,
    IF($L2501=FALSE,
      VLOOKUP($A2501,ChapterTable!$1:$1048576,MATCH("최종"&amp;SUBSTITUTE(SUBSTITUTE(F$1,"standard",""),"|Float",""),ChapterTable!$1:$1,0),0),
      VLOOKUP($A2501-ChapterTable!$P$11,ChapterTable!$1:$1048576,MATCH("최종"&amp;SUBSTITUTE(SUBSTITUTE(F$1,"standard",""),"|Float",""),ChapterTable!$1:$1,0),0)*ChapterTable!$P$14
    ),
  OFFSET(F2501,-$B2501+IF($L2501,1,0),0)*
    (VLOOKUP(SUBSTITUTE(SUBSTITUTE(F$1,"standard",""),"|Float","")&amp;IF(OR($L2501=TRUE,$A2501=0,MOD($A2501,ChapterTable!$R$20)&lt;&gt;0),"","보스")&amp;"인게임누적곱배수",ChapterTable!$R:$S,2,0)^D2501
    +VLOOKUP(SUBSTITUTE(SUBSTITUTE(F$1,"standard",""),"|Float","")&amp;IF(OR($L2501=TRUE,$A2501=0,MOD($A2501,ChapterTable!$R$20)&lt;&gt;0),"","보스")&amp;"인게임누적합배수",ChapterTable!$R:$S,2,0)*D2501)
  )
  )
  )
)</f>
        <v>2177913.2653611526</v>
      </c>
      <c r="G2501" t="s">
        <v>715</v>
      </c>
      <c r="J2501" t="str">
        <f>IF(ISBLANK(I2501),"",
IFERROR(VLOOKUP(I2501,[1]StringTable!$1:$1048576,MATCH("kor|String",[1]StringTable!$1:$1,0),0),
"스트링없음"))</f>
        <v/>
      </c>
      <c r="L2501" t="b">
        <v>1</v>
      </c>
      <c r="N2501" t="str">
        <f>IF(ISBLANK(M2501),"",IF(ISERROR(VLOOKUP(M2501,MapTable!$A:$A,1,0)),"맵없음",""))</f>
        <v/>
      </c>
      <c r="O2501">
        <f t="shared" si="286"/>
        <v>21</v>
      </c>
      <c r="Q2501">
        <f t="shared" si="287"/>
        <v>21</v>
      </c>
      <c r="R2501" t="b">
        <f t="shared" ca="1" si="288"/>
        <v>1</v>
      </c>
      <c r="T2501" t="b">
        <f t="shared" ca="1" si="28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92"/>
        <v>1</v>
      </c>
      <c r="AJ2501">
        <f t="shared" si="290"/>
        <v>1</v>
      </c>
      <c r="AK2501">
        <f t="shared" si="291"/>
        <v>1</v>
      </c>
      <c r="AL2501">
        <f t="shared" si="285"/>
        <v>13</v>
      </c>
    </row>
    <row r="2502" spans="1:38" hidden="1" x14ac:dyDescent="0.3">
      <c r="A2502">
        <v>28</v>
      </c>
      <c r="B2502">
        <v>11</v>
      </c>
      <c r="C2502">
        <f>IF(OR($L2502=TRUE,$A2502=0,MOD($A2502,ChapterTable!$R$20)&lt;&gt;0),
MAX(0,INT(($B2502+ChapterTable!$P$26+VLOOKUP(SUBSTITUTE(C$1,"성장단계","")&amp;"단계오프셋",ChapterTable!$R:$S,2,0))/ChapterTable!$P$23)),
MAX(0,INT(($B2502+ChapterTable!$R$26+VLOOKUP(SUBSTITUTE(C$1,"성장단계","")&amp;"보스단계오프셋",ChapterTable!$R:$S,2,0))/ChapterTable!$R$23)))</f>
        <v>1</v>
      </c>
      <c r="D2502">
        <f>IF(OR($L2502=TRUE,$A2502=0,MOD($A2502,ChapterTable!$R$20)&lt;&gt;0),
MAX(0,INT(($B2502+ChapterTable!$P$26+VLOOKUP(SUBSTITUTE(D$1,"성장단계","")&amp;"단계오프셋",ChapterTable!$R:$S,2,0))/ChapterTable!$P$23)),
MAX(0,INT(($B2502+ChapterTable!$R$26+VLOOKUP(SUBSTITUTE(D$1,"성장단계","")&amp;"보스단계오프셋",ChapterTable!$R:$S,2,0))/ChapterTable!$R$23)))</f>
        <v>1</v>
      </c>
      <c r="E2502" s="1">
        <f ca="1">IF(AND($A2502=0,$B2502=1),
    VLOOKUP(1,ChapterTable!$1:$1048576,MATCH("최종"&amp;SUBSTITUTE(SUBSTITUTE(E$1,"standard",""),"|Float",""),ChapterTable!$1:$1,0),0)*ChapterTable!$P$17,
  IF(AND($A2502=0,$B2502=0),
    E2503,
  IF($B2502=0,
    VLOOKUP($A2502,ChapterTable!$1:$1048576,MATCH("최종"&amp;SUBSTITUTE(SUBSTITUTE(E$1,"standard",""),"|Float",""),ChapterTable!$1:$1,0),0),
  IF($B2502=1,
    IF($L2502=FALSE,
      VLOOKUP($A2502,ChapterTable!$1:$1048576,MATCH("최종"&amp;SUBSTITUTE(SUBSTITUTE(E$1,"standard",""),"|Float",""),ChapterTable!$1:$1,0),0),
      VLOOKUP($A2502-ChapterTable!$P$11,ChapterTable!$1:$1048576,MATCH("최종"&amp;SUBSTITUTE(SUBSTITUTE(E$1,"standard",""),"|Float",""),ChapterTable!$1:$1,0),0)*ChapterTable!$P$14
    ),
  OFFSET(E2502,-$B2502+IF($L2502,1,0),0)*IF($B2502&gt;OFFSET($B2502,1,0),ChapterTable!$R$17,1)*
    (VLOOKUP(SUBSTITUTE(SUBSTITUTE(E$1,"standard",""),"|Float","")&amp;IF(OR($L2502=TRUE,$A2502=0,MOD($A2502,ChapterTable!$R$20)&lt;&gt;0),"","보스")&amp;"인게임누적곱배수",ChapterTable!$R:$S,2,0)^C2502
    +VLOOKUP(SUBSTITUTE(SUBSTITUTE(E$1,"standard",""),"|Float","")&amp;IF(OR($L2502=TRUE,$A2502=0,MOD($A2502,ChapterTable!$R$20)&lt;&gt;0),"","보스")&amp;"인게임누적합배수",ChapterTable!$R:$S,2,0)*C2502)
  )
  )
  )
)</f>
        <v>6272390.2042401191</v>
      </c>
      <c r="F2502" s="1">
        <f ca="1">IF(AND($A2502=0,$B2502=1),
    VLOOKUP(1,ChapterTable!$1:$1048576,MATCH("최종"&amp;SUBSTITUTE(SUBSTITUTE(F$1,"standard",""),"|Float",""),ChapterTable!$1:$1,0),0)*ChapterTable!$P$17,
  IF(AND($A2502=0,$B2502=0),
    F2503,
  IF($B2502=0,
    VLOOKUP($A2502,ChapterTable!$1:$1048576,MATCH("최종"&amp;SUBSTITUTE(SUBSTITUTE(F$1,"standard",""),"|Float",""),ChapterTable!$1:$1,0),0),
  IF($B2502=1,
    IF($L2502=FALSE,
      VLOOKUP($A2502,ChapterTable!$1:$1048576,MATCH("최종"&amp;SUBSTITUTE(SUBSTITUTE(F$1,"standard",""),"|Float",""),ChapterTable!$1:$1,0),0),
      VLOOKUP($A2502-ChapterTable!$P$11,ChapterTable!$1:$1048576,MATCH("최종"&amp;SUBSTITUTE(SUBSTITUTE(F$1,"standard",""),"|Float",""),ChapterTable!$1:$1,0),0)*ChapterTable!$P$14
    ),
  OFFSET(F2502,-$B2502+IF($L2502,1,0),0)*
    (VLOOKUP(SUBSTITUTE(SUBSTITUTE(F$1,"standard",""),"|Float","")&amp;IF(OR($L2502=TRUE,$A2502=0,MOD($A2502,ChapterTable!$R$20)&lt;&gt;0),"","보스")&amp;"인게임누적곱배수",ChapterTable!$R:$S,2,0)^D2502
    +VLOOKUP(SUBSTITUTE(SUBSTITUTE(F$1,"standard",""),"|Float","")&amp;IF(OR($L2502=TRUE,$A2502=0,MOD($A2502,ChapterTable!$R$20)&lt;&gt;0),"","보스")&amp;"인게임누적합배수",ChapterTable!$R:$S,2,0)*D2502)
  )
  )
  )
)</f>
        <v>2341256.760263239</v>
      </c>
      <c r="G2502" t="s">
        <v>715</v>
      </c>
      <c r="J2502" t="str">
        <f>IF(ISBLANK(I2502),"",
IFERROR(VLOOKUP(I2502,[1]StringTable!$1:$1048576,MATCH("kor|String",[1]StringTable!$1:$1,0),0),
"스트링없음"))</f>
        <v/>
      </c>
      <c r="L2502" t="b">
        <v>1</v>
      </c>
      <c r="N2502" t="str">
        <f>IF(ISBLANK(M2502),"",IF(ISERROR(VLOOKUP(M2502,MapTable!$A:$A,1,0)),"맵없음",""))</f>
        <v/>
      </c>
      <c r="O2502">
        <f t="shared" si="286"/>
        <v>2</v>
      </c>
      <c r="Q2502">
        <f t="shared" si="287"/>
        <v>2</v>
      </c>
      <c r="R2502" t="b">
        <f t="shared" ca="1" si="288"/>
        <v>1</v>
      </c>
      <c r="T2502" t="b">
        <f t="shared" ca="1" si="28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92"/>
        <v>0.5</v>
      </c>
      <c r="AJ2502">
        <f t="shared" si="290"/>
        <v>0.54666666600000002</v>
      </c>
      <c r="AK2502">
        <f t="shared" si="291"/>
        <v>1</v>
      </c>
      <c r="AL2502">
        <f t="shared" si="285"/>
        <v>13</v>
      </c>
    </row>
    <row r="2503" spans="1:38" hidden="1" x14ac:dyDescent="0.3">
      <c r="A2503">
        <v>28</v>
      </c>
      <c r="B2503">
        <v>12</v>
      </c>
      <c r="C2503">
        <f>IF(OR($L2503=TRUE,$A2503=0,MOD($A2503,ChapterTable!$R$20)&lt;&gt;0),
MAX(0,INT(($B2503+ChapterTable!$P$26+VLOOKUP(SUBSTITUTE(C$1,"성장단계","")&amp;"단계오프셋",ChapterTable!$R:$S,2,0))/ChapterTable!$P$23)),
MAX(0,INT(($B2503+ChapterTable!$R$26+VLOOKUP(SUBSTITUTE(C$1,"성장단계","")&amp;"보스단계오프셋",ChapterTable!$R:$S,2,0))/ChapterTable!$R$23)))</f>
        <v>1</v>
      </c>
      <c r="D2503">
        <f>IF(OR($L2503=TRUE,$A2503=0,MOD($A2503,ChapterTable!$R$20)&lt;&gt;0),
MAX(0,INT(($B2503+ChapterTable!$P$26+VLOOKUP(SUBSTITUTE(D$1,"성장단계","")&amp;"단계오프셋",ChapterTable!$R:$S,2,0))/ChapterTable!$P$23)),
MAX(0,INT(($B2503+ChapterTable!$R$26+VLOOKUP(SUBSTITUTE(D$1,"성장단계","")&amp;"보스단계오프셋",ChapterTable!$R:$S,2,0))/ChapterTable!$R$23)))</f>
        <v>1</v>
      </c>
      <c r="E2503" s="1">
        <f ca="1">IF(AND($A2503=0,$B2503=1),
    VLOOKUP(1,ChapterTable!$1:$1048576,MATCH("최종"&amp;SUBSTITUTE(SUBSTITUTE(E$1,"standard",""),"|Float",""),ChapterTable!$1:$1,0),0)*ChapterTable!$P$17,
  IF(AND($A2503=0,$B2503=0),
    E2504,
  IF($B2503=0,
    VLOOKUP($A2503,ChapterTable!$1:$1048576,MATCH("최종"&amp;SUBSTITUTE(SUBSTITUTE(E$1,"standard",""),"|Float",""),ChapterTable!$1:$1,0),0),
  IF($B2503=1,
    IF($L2503=FALSE,
      VLOOKUP($A2503,ChapterTable!$1:$1048576,MATCH("최종"&amp;SUBSTITUTE(SUBSTITUTE(E$1,"standard",""),"|Float",""),ChapterTable!$1:$1,0),0),
      VLOOKUP($A2503-ChapterTable!$P$11,ChapterTable!$1:$1048576,MATCH("최종"&amp;SUBSTITUTE(SUBSTITUTE(E$1,"standard",""),"|Float",""),ChapterTable!$1:$1,0),0)*ChapterTable!$P$14
    ),
  OFFSET(E2503,-$B2503+IF($L2503,1,0),0)*IF($B2503&gt;OFFSET($B2503,1,0),ChapterTable!$R$17,1)*
    (VLOOKUP(SUBSTITUTE(SUBSTITUTE(E$1,"standard",""),"|Float","")&amp;IF(OR($L2503=TRUE,$A2503=0,MOD($A2503,ChapterTable!$R$20)&lt;&gt;0),"","보스")&amp;"인게임누적곱배수",ChapterTable!$R:$S,2,0)^C2503
    +VLOOKUP(SUBSTITUTE(SUBSTITUTE(E$1,"standard",""),"|Float","")&amp;IF(OR($L2503=TRUE,$A2503=0,MOD($A2503,ChapterTable!$R$20)&lt;&gt;0),"","보스")&amp;"인게임누적합배수",ChapterTable!$R:$S,2,0)*C2503)
  )
  )
  )
)</f>
        <v>6272390.2042401191</v>
      </c>
      <c r="F2503" s="1">
        <f ca="1">IF(AND($A2503=0,$B2503=1),
    VLOOKUP(1,ChapterTable!$1:$1048576,MATCH("최종"&amp;SUBSTITUTE(SUBSTITUTE(F$1,"standard",""),"|Float",""),ChapterTable!$1:$1,0),0)*ChapterTable!$P$17,
  IF(AND($A2503=0,$B2503=0),
    F2504,
  IF($B2503=0,
    VLOOKUP($A2503,ChapterTable!$1:$1048576,MATCH("최종"&amp;SUBSTITUTE(SUBSTITUTE(F$1,"standard",""),"|Float",""),ChapterTable!$1:$1,0),0),
  IF($B2503=1,
    IF($L2503=FALSE,
      VLOOKUP($A2503,ChapterTable!$1:$1048576,MATCH("최종"&amp;SUBSTITUTE(SUBSTITUTE(F$1,"standard",""),"|Float",""),ChapterTable!$1:$1,0),0),
      VLOOKUP($A2503-ChapterTable!$P$11,ChapterTable!$1:$1048576,MATCH("최종"&amp;SUBSTITUTE(SUBSTITUTE(F$1,"standard",""),"|Float",""),ChapterTable!$1:$1,0),0)*ChapterTable!$P$14
    ),
  OFFSET(F2503,-$B2503+IF($L2503,1,0),0)*
    (VLOOKUP(SUBSTITUTE(SUBSTITUTE(F$1,"standard",""),"|Float","")&amp;IF(OR($L2503=TRUE,$A2503=0,MOD($A2503,ChapterTable!$R$20)&lt;&gt;0),"","보스")&amp;"인게임누적곱배수",ChapterTable!$R:$S,2,0)^D2503
    +VLOOKUP(SUBSTITUTE(SUBSTITUTE(F$1,"standard",""),"|Float","")&amp;IF(OR($L2503=TRUE,$A2503=0,MOD($A2503,ChapterTable!$R$20)&lt;&gt;0),"","보스")&amp;"인게임누적합배수",ChapterTable!$R:$S,2,0)*D2503)
  )
  )
  )
)</f>
        <v>2341256.760263239</v>
      </c>
      <c r="G2503" t="s">
        <v>715</v>
      </c>
      <c r="J2503" t="str">
        <f>IF(ISBLANK(I2503),"",
IFERROR(VLOOKUP(I2503,[1]StringTable!$1:$1048576,MATCH("kor|String",[1]StringTable!$1:$1,0),0),
"스트링없음"))</f>
        <v/>
      </c>
      <c r="L2503" t="b">
        <v>1</v>
      </c>
      <c r="N2503" t="str">
        <f>IF(ISBLANK(M2503),"",IF(ISERROR(VLOOKUP(M2503,MapTable!$A:$A,1,0)),"맵없음",""))</f>
        <v/>
      </c>
      <c r="O2503">
        <f t="shared" si="286"/>
        <v>2</v>
      </c>
      <c r="Q2503">
        <f t="shared" si="287"/>
        <v>2</v>
      </c>
      <c r="R2503" t="b">
        <f t="shared" ca="1" si="288"/>
        <v>1</v>
      </c>
      <c r="T2503" t="b">
        <f t="shared" ca="1" si="28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92"/>
        <v>0.5</v>
      </c>
      <c r="AJ2503">
        <f t="shared" si="290"/>
        <v>0.54666666600000002</v>
      </c>
      <c r="AK2503">
        <f t="shared" si="291"/>
        <v>1</v>
      </c>
      <c r="AL2503">
        <f t="shared" si="285"/>
        <v>13</v>
      </c>
    </row>
    <row r="2504" spans="1:38" hidden="1" x14ac:dyDescent="0.3">
      <c r="A2504">
        <v>28</v>
      </c>
      <c r="B2504">
        <v>13</v>
      </c>
      <c r="C2504">
        <f>IF(OR($L2504=TRUE,$A2504=0,MOD($A2504,ChapterTable!$R$20)&lt;&gt;0),
MAX(0,INT(($B2504+ChapterTable!$P$26+VLOOKUP(SUBSTITUTE(C$1,"성장단계","")&amp;"단계오프셋",ChapterTable!$R:$S,2,0))/ChapterTable!$P$23)),
MAX(0,INT(($B2504+ChapterTable!$R$26+VLOOKUP(SUBSTITUTE(C$1,"성장단계","")&amp;"보스단계오프셋",ChapterTable!$R:$S,2,0))/ChapterTable!$R$23)))</f>
        <v>1</v>
      </c>
      <c r="D2504">
        <f>IF(OR($L2504=TRUE,$A2504=0,MOD($A2504,ChapterTable!$R$20)&lt;&gt;0),
MAX(0,INT(($B2504+ChapterTable!$P$26+VLOOKUP(SUBSTITUTE(D$1,"성장단계","")&amp;"단계오프셋",ChapterTable!$R:$S,2,0))/ChapterTable!$P$23)),
MAX(0,INT(($B2504+ChapterTable!$R$26+VLOOKUP(SUBSTITUTE(D$1,"성장단계","")&amp;"보스단계오프셋",ChapterTable!$R:$S,2,0))/ChapterTable!$R$23)))</f>
        <v>1</v>
      </c>
      <c r="E2504" s="1">
        <f ca="1">IF(AND($A2504=0,$B2504=1),
    VLOOKUP(1,ChapterTable!$1:$1048576,MATCH("최종"&amp;SUBSTITUTE(SUBSTITUTE(E$1,"standard",""),"|Float",""),ChapterTable!$1:$1,0),0)*ChapterTable!$P$17,
  IF(AND($A2504=0,$B2504=0),
    E2505,
  IF($B2504=0,
    VLOOKUP($A2504,ChapterTable!$1:$1048576,MATCH("최종"&amp;SUBSTITUTE(SUBSTITUTE(E$1,"standard",""),"|Float",""),ChapterTable!$1:$1,0),0),
  IF($B2504=1,
    IF($L2504=FALSE,
      VLOOKUP($A2504,ChapterTable!$1:$1048576,MATCH("최종"&amp;SUBSTITUTE(SUBSTITUTE(E$1,"standard",""),"|Float",""),ChapterTable!$1:$1,0),0),
      VLOOKUP($A2504-ChapterTable!$P$11,ChapterTable!$1:$1048576,MATCH("최종"&amp;SUBSTITUTE(SUBSTITUTE(E$1,"standard",""),"|Float",""),ChapterTable!$1:$1,0),0)*ChapterTable!$P$14
    ),
  OFFSET(E2504,-$B2504+IF($L2504,1,0),0)*IF($B2504&gt;OFFSET($B2504,1,0),ChapterTable!$R$17,1)*
    (VLOOKUP(SUBSTITUTE(SUBSTITUTE(E$1,"standard",""),"|Float","")&amp;IF(OR($L2504=TRUE,$A2504=0,MOD($A2504,ChapterTable!$R$20)&lt;&gt;0),"","보스")&amp;"인게임누적곱배수",ChapterTable!$R:$S,2,0)^C2504
    +VLOOKUP(SUBSTITUTE(SUBSTITUTE(E$1,"standard",""),"|Float","")&amp;IF(OR($L2504=TRUE,$A2504=0,MOD($A2504,ChapterTable!$R$20)&lt;&gt;0),"","보스")&amp;"인게임누적합배수",ChapterTable!$R:$S,2,0)*C2504)
  )
  )
  )
)</f>
        <v>6272390.2042401191</v>
      </c>
      <c r="F2504" s="1">
        <f ca="1">IF(AND($A2504=0,$B2504=1),
    VLOOKUP(1,ChapterTable!$1:$1048576,MATCH("최종"&amp;SUBSTITUTE(SUBSTITUTE(F$1,"standard",""),"|Float",""),ChapterTable!$1:$1,0),0)*ChapterTable!$P$17,
  IF(AND($A2504=0,$B2504=0),
    F2505,
  IF($B2504=0,
    VLOOKUP($A2504,ChapterTable!$1:$1048576,MATCH("최종"&amp;SUBSTITUTE(SUBSTITUTE(F$1,"standard",""),"|Float",""),ChapterTable!$1:$1,0),0),
  IF($B2504=1,
    IF($L2504=FALSE,
      VLOOKUP($A2504,ChapterTable!$1:$1048576,MATCH("최종"&amp;SUBSTITUTE(SUBSTITUTE(F$1,"standard",""),"|Float",""),ChapterTable!$1:$1,0),0),
      VLOOKUP($A2504-ChapterTable!$P$11,ChapterTable!$1:$1048576,MATCH("최종"&amp;SUBSTITUTE(SUBSTITUTE(F$1,"standard",""),"|Float",""),ChapterTable!$1:$1,0),0)*ChapterTable!$P$14
    ),
  OFFSET(F2504,-$B2504+IF($L2504,1,0),0)*
    (VLOOKUP(SUBSTITUTE(SUBSTITUTE(F$1,"standard",""),"|Float","")&amp;IF(OR($L2504=TRUE,$A2504=0,MOD($A2504,ChapterTable!$R$20)&lt;&gt;0),"","보스")&amp;"인게임누적곱배수",ChapterTable!$R:$S,2,0)^D2504
    +VLOOKUP(SUBSTITUTE(SUBSTITUTE(F$1,"standard",""),"|Float","")&amp;IF(OR($L2504=TRUE,$A2504=0,MOD($A2504,ChapterTable!$R$20)&lt;&gt;0),"","보스")&amp;"인게임누적합배수",ChapterTable!$R:$S,2,0)*D2504)
  )
  )
  )
)</f>
        <v>2341256.760263239</v>
      </c>
      <c r="G2504" t="s">
        <v>715</v>
      </c>
      <c r="J2504" t="str">
        <f>IF(ISBLANK(I2504),"",
IFERROR(VLOOKUP(I2504,[1]StringTable!$1:$1048576,MATCH("kor|String",[1]StringTable!$1:$1,0),0),
"스트링없음"))</f>
        <v/>
      </c>
      <c r="L2504" t="b">
        <v>1</v>
      </c>
      <c r="N2504" t="str">
        <f>IF(ISBLANK(M2504),"",IF(ISERROR(VLOOKUP(M2504,MapTable!$A:$A,1,0)),"맵없음",""))</f>
        <v/>
      </c>
      <c r="O2504">
        <f t="shared" si="286"/>
        <v>2</v>
      </c>
      <c r="Q2504">
        <f t="shared" si="287"/>
        <v>2</v>
      </c>
      <c r="R2504" t="b">
        <f t="shared" ca="1" si="288"/>
        <v>1</v>
      </c>
      <c r="T2504" t="b">
        <f t="shared" ca="1" si="28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92"/>
        <v>0.5</v>
      </c>
      <c r="AJ2504">
        <f t="shared" si="290"/>
        <v>0.54666666600000002</v>
      </c>
      <c r="AK2504">
        <f t="shared" si="291"/>
        <v>1</v>
      </c>
      <c r="AL2504">
        <f t="shared" si="285"/>
        <v>13</v>
      </c>
    </row>
    <row r="2505" spans="1:38" hidden="1" x14ac:dyDescent="0.3">
      <c r="A2505">
        <v>28</v>
      </c>
      <c r="B2505">
        <v>14</v>
      </c>
      <c r="C2505">
        <f>IF(OR($L2505=TRUE,$A2505=0,MOD($A2505,ChapterTable!$R$20)&lt;&gt;0),
MAX(0,INT(($B2505+ChapterTable!$P$26+VLOOKUP(SUBSTITUTE(C$1,"성장단계","")&amp;"단계오프셋",ChapterTable!$R:$S,2,0))/ChapterTable!$P$23)),
MAX(0,INT(($B2505+ChapterTable!$R$26+VLOOKUP(SUBSTITUTE(C$1,"성장단계","")&amp;"보스단계오프셋",ChapterTable!$R:$S,2,0))/ChapterTable!$R$23)))</f>
        <v>1</v>
      </c>
      <c r="D2505">
        <f>IF(OR($L2505=TRUE,$A2505=0,MOD($A2505,ChapterTable!$R$20)&lt;&gt;0),
MAX(0,INT(($B2505+ChapterTable!$P$26+VLOOKUP(SUBSTITUTE(D$1,"성장단계","")&amp;"단계오프셋",ChapterTable!$R:$S,2,0))/ChapterTable!$P$23)),
MAX(0,INT(($B2505+ChapterTable!$R$26+VLOOKUP(SUBSTITUTE(D$1,"성장단계","")&amp;"보스단계오프셋",ChapterTable!$R:$S,2,0))/ChapterTable!$R$23)))</f>
        <v>1</v>
      </c>
      <c r="E2505" s="1">
        <f ca="1">IF(AND($A2505=0,$B2505=1),
    VLOOKUP(1,ChapterTable!$1:$1048576,MATCH("최종"&amp;SUBSTITUTE(SUBSTITUTE(E$1,"standard",""),"|Float",""),ChapterTable!$1:$1,0),0)*ChapterTable!$P$17,
  IF(AND($A2505=0,$B2505=0),
    E2506,
  IF($B2505=0,
    VLOOKUP($A2505,ChapterTable!$1:$1048576,MATCH("최종"&amp;SUBSTITUTE(SUBSTITUTE(E$1,"standard",""),"|Float",""),ChapterTable!$1:$1,0),0),
  IF($B2505=1,
    IF($L2505=FALSE,
      VLOOKUP($A2505,ChapterTable!$1:$1048576,MATCH("최종"&amp;SUBSTITUTE(SUBSTITUTE(E$1,"standard",""),"|Float",""),ChapterTable!$1:$1,0),0),
      VLOOKUP($A2505-ChapterTable!$P$11,ChapterTable!$1:$1048576,MATCH("최종"&amp;SUBSTITUTE(SUBSTITUTE(E$1,"standard",""),"|Float",""),ChapterTable!$1:$1,0),0)*ChapterTable!$P$14
    ),
  OFFSET(E2505,-$B2505+IF($L2505,1,0),0)*IF($B2505&gt;OFFSET($B2505,1,0),ChapterTable!$R$17,1)*
    (VLOOKUP(SUBSTITUTE(SUBSTITUTE(E$1,"standard",""),"|Float","")&amp;IF(OR($L2505=TRUE,$A2505=0,MOD($A2505,ChapterTable!$R$20)&lt;&gt;0),"","보스")&amp;"인게임누적곱배수",ChapterTable!$R:$S,2,0)^C2505
    +VLOOKUP(SUBSTITUTE(SUBSTITUTE(E$1,"standard",""),"|Float","")&amp;IF(OR($L2505=TRUE,$A2505=0,MOD($A2505,ChapterTable!$R$20)&lt;&gt;0),"","보스")&amp;"인게임누적합배수",ChapterTable!$R:$S,2,0)*C2505)
  )
  )
  )
)</f>
        <v>6272390.2042401191</v>
      </c>
      <c r="F2505" s="1">
        <f ca="1">IF(AND($A2505=0,$B2505=1),
    VLOOKUP(1,ChapterTable!$1:$1048576,MATCH("최종"&amp;SUBSTITUTE(SUBSTITUTE(F$1,"standard",""),"|Float",""),ChapterTable!$1:$1,0),0)*ChapterTable!$P$17,
  IF(AND($A2505=0,$B2505=0),
    F2506,
  IF($B2505=0,
    VLOOKUP($A2505,ChapterTable!$1:$1048576,MATCH("최종"&amp;SUBSTITUTE(SUBSTITUTE(F$1,"standard",""),"|Float",""),ChapterTable!$1:$1,0),0),
  IF($B2505=1,
    IF($L2505=FALSE,
      VLOOKUP($A2505,ChapterTable!$1:$1048576,MATCH("최종"&amp;SUBSTITUTE(SUBSTITUTE(F$1,"standard",""),"|Float",""),ChapterTable!$1:$1,0),0),
      VLOOKUP($A2505-ChapterTable!$P$11,ChapterTable!$1:$1048576,MATCH("최종"&amp;SUBSTITUTE(SUBSTITUTE(F$1,"standard",""),"|Float",""),ChapterTable!$1:$1,0),0)*ChapterTable!$P$14
    ),
  OFFSET(F2505,-$B2505+IF($L2505,1,0),0)*
    (VLOOKUP(SUBSTITUTE(SUBSTITUTE(F$1,"standard",""),"|Float","")&amp;IF(OR($L2505=TRUE,$A2505=0,MOD($A2505,ChapterTable!$R$20)&lt;&gt;0),"","보스")&amp;"인게임누적곱배수",ChapterTable!$R:$S,2,0)^D2505
    +VLOOKUP(SUBSTITUTE(SUBSTITUTE(F$1,"standard",""),"|Float","")&amp;IF(OR($L2505=TRUE,$A2505=0,MOD($A2505,ChapterTable!$R$20)&lt;&gt;0),"","보스")&amp;"인게임누적합배수",ChapterTable!$R:$S,2,0)*D2505)
  )
  )
  )
)</f>
        <v>2341256.760263239</v>
      </c>
      <c r="G2505" t="s">
        <v>715</v>
      </c>
      <c r="J2505" t="str">
        <f>IF(ISBLANK(I2505),"",
IFERROR(VLOOKUP(I2505,[1]StringTable!$1:$1048576,MATCH("kor|String",[1]StringTable!$1:$1,0),0),
"스트링없음"))</f>
        <v/>
      </c>
      <c r="L2505" t="b">
        <v>1</v>
      </c>
      <c r="N2505" t="str">
        <f>IF(ISBLANK(M2505),"",IF(ISERROR(VLOOKUP(M2505,MapTable!$A:$A,1,0)),"맵없음",""))</f>
        <v/>
      </c>
      <c r="O2505">
        <f t="shared" si="286"/>
        <v>2</v>
      </c>
      <c r="Q2505">
        <f t="shared" si="287"/>
        <v>2</v>
      </c>
      <c r="R2505" t="b">
        <f t="shared" ca="1" si="288"/>
        <v>1</v>
      </c>
      <c r="T2505" t="b">
        <f t="shared" ca="1" si="28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92"/>
        <v>0.5</v>
      </c>
      <c r="AJ2505">
        <f t="shared" si="290"/>
        <v>0.54666666600000002</v>
      </c>
      <c r="AK2505">
        <f t="shared" si="291"/>
        <v>1</v>
      </c>
      <c r="AL2505">
        <f t="shared" si="285"/>
        <v>13</v>
      </c>
    </row>
    <row r="2506" spans="1:38" hidden="1" x14ac:dyDescent="0.3">
      <c r="A2506">
        <v>28</v>
      </c>
      <c r="B2506">
        <v>15</v>
      </c>
      <c r="C2506">
        <f>IF(OR($L2506=TRUE,$A2506=0,MOD($A2506,ChapterTable!$R$20)&lt;&gt;0),
MAX(0,INT(($B2506+ChapterTable!$P$26+VLOOKUP(SUBSTITUTE(C$1,"성장단계","")&amp;"단계오프셋",ChapterTable!$R:$S,2,0))/ChapterTable!$P$23)),
MAX(0,INT(($B2506+ChapterTable!$R$26+VLOOKUP(SUBSTITUTE(C$1,"성장단계","")&amp;"보스단계오프셋",ChapterTable!$R:$S,2,0))/ChapterTable!$R$23)))</f>
        <v>1</v>
      </c>
      <c r="D2506">
        <f>IF(OR($L2506=TRUE,$A2506=0,MOD($A2506,ChapterTable!$R$20)&lt;&gt;0),
MAX(0,INT(($B2506+ChapterTable!$P$26+VLOOKUP(SUBSTITUTE(D$1,"성장단계","")&amp;"단계오프셋",ChapterTable!$R:$S,2,0))/ChapterTable!$P$23)),
MAX(0,INT(($B2506+ChapterTable!$R$26+VLOOKUP(SUBSTITUTE(D$1,"성장단계","")&amp;"보스단계오프셋",ChapterTable!$R:$S,2,0))/ChapterTable!$R$23)))</f>
        <v>1</v>
      </c>
      <c r="E2506" s="1">
        <f ca="1">IF(AND($A2506=0,$B2506=1),
    VLOOKUP(1,ChapterTable!$1:$1048576,MATCH("최종"&amp;SUBSTITUTE(SUBSTITUTE(E$1,"standard",""),"|Float",""),ChapterTable!$1:$1,0),0)*ChapterTable!$P$17,
  IF(AND($A2506=0,$B2506=0),
    E2507,
  IF($B2506=0,
    VLOOKUP($A2506,ChapterTable!$1:$1048576,MATCH("최종"&amp;SUBSTITUTE(SUBSTITUTE(E$1,"standard",""),"|Float",""),ChapterTable!$1:$1,0),0),
  IF($B2506=1,
    IF($L2506=FALSE,
      VLOOKUP($A2506,ChapterTable!$1:$1048576,MATCH("최종"&amp;SUBSTITUTE(SUBSTITUTE(E$1,"standard",""),"|Float",""),ChapterTable!$1:$1,0),0),
      VLOOKUP($A2506-ChapterTable!$P$11,ChapterTable!$1:$1048576,MATCH("최종"&amp;SUBSTITUTE(SUBSTITUTE(E$1,"standard",""),"|Float",""),ChapterTable!$1:$1,0),0)*ChapterTable!$P$14
    ),
  OFFSET(E2506,-$B2506+IF($L2506,1,0),0)*IF($B2506&gt;OFFSET($B2506,1,0),ChapterTable!$R$17,1)*
    (VLOOKUP(SUBSTITUTE(SUBSTITUTE(E$1,"standard",""),"|Float","")&amp;IF(OR($L2506=TRUE,$A2506=0,MOD($A2506,ChapterTable!$R$20)&lt;&gt;0),"","보스")&amp;"인게임누적곱배수",ChapterTable!$R:$S,2,0)^C2506
    +VLOOKUP(SUBSTITUTE(SUBSTITUTE(E$1,"standard",""),"|Float","")&amp;IF(OR($L2506=TRUE,$A2506=0,MOD($A2506,ChapterTable!$R$20)&lt;&gt;0),"","보스")&amp;"인게임누적합배수",ChapterTable!$R:$S,2,0)*C2506)
  )
  )
  )
)</f>
        <v>6272390.2042401191</v>
      </c>
      <c r="F2506" s="1">
        <f ca="1">IF(AND($A2506=0,$B2506=1),
    VLOOKUP(1,ChapterTable!$1:$1048576,MATCH("최종"&amp;SUBSTITUTE(SUBSTITUTE(F$1,"standard",""),"|Float",""),ChapterTable!$1:$1,0),0)*ChapterTable!$P$17,
  IF(AND($A2506=0,$B2506=0),
    F2507,
  IF($B2506=0,
    VLOOKUP($A2506,ChapterTable!$1:$1048576,MATCH("최종"&amp;SUBSTITUTE(SUBSTITUTE(F$1,"standard",""),"|Float",""),ChapterTable!$1:$1,0),0),
  IF($B2506=1,
    IF($L2506=FALSE,
      VLOOKUP($A2506,ChapterTable!$1:$1048576,MATCH("최종"&amp;SUBSTITUTE(SUBSTITUTE(F$1,"standard",""),"|Float",""),ChapterTable!$1:$1,0),0),
      VLOOKUP($A2506-ChapterTable!$P$11,ChapterTable!$1:$1048576,MATCH("최종"&amp;SUBSTITUTE(SUBSTITUTE(F$1,"standard",""),"|Float",""),ChapterTable!$1:$1,0),0)*ChapterTable!$P$14
    ),
  OFFSET(F2506,-$B2506+IF($L2506,1,0),0)*
    (VLOOKUP(SUBSTITUTE(SUBSTITUTE(F$1,"standard",""),"|Float","")&amp;IF(OR($L2506=TRUE,$A2506=0,MOD($A2506,ChapterTable!$R$20)&lt;&gt;0),"","보스")&amp;"인게임누적곱배수",ChapterTable!$R:$S,2,0)^D2506
    +VLOOKUP(SUBSTITUTE(SUBSTITUTE(F$1,"standard",""),"|Float","")&amp;IF(OR($L2506=TRUE,$A2506=0,MOD($A2506,ChapterTable!$R$20)&lt;&gt;0),"","보스")&amp;"인게임누적합배수",ChapterTable!$R:$S,2,0)*D2506)
  )
  )
  )
)</f>
        <v>2341256.760263239</v>
      </c>
      <c r="G2506" t="s">
        <v>715</v>
      </c>
      <c r="J2506" t="str">
        <f>IF(ISBLANK(I2506),"",
IFERROR(VLOOKUP(I2506,[1]StringTable!$1:$1048576,MATCH("kor|String",[1]StringTable!$1:$1,0),0),
"스트링없음"))</f>
        <v/>
      </c>
      <c r="L2506" t="b">
        <v>1</v>
      </c>
      <c r="N2506" t="str">
        <f>IF(ISBLANK(M2506),"",IF(ISERROR(VLOOKUP(M2506,MapTable!$A:$A,1,0)),"맵없음",""))</f>
        <v/>
      </c>
      <c r="O2506">
        <f t="shared" si="286"/>
        <v>11</v>
      </c>
      <c r="Q2506">
        <f t="shared" si="287"/>
        <v>11</v>
      </c>
      <c r="R2506" t="b">
        <f t="shared" ca="1" si="288"/>
        <v>1</v>
      </c>
      <c r="T2506" t="b">
        <f t="shared" ca="1" si="28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92"/>
        <v>0.5</v>
      </c>
      <c r="AJ2506">
        <f t="shared" si="290"/>
        <v>0.54666666600000002</v>
      </c>
      <c r="AK2506">
        <f t="shared" si="291"/>
        <v>1</v>
      </c>
      <c r="AL2506">
        <f t="shared" si="285"/>
        <v>13</v>
      </c>
    </row>
    <row r="2507" spans="1:38" hidden="1" x14ac:dyDescent="0.3">
      <c r="A2507">
        <v>28</v>
      </c>
      <c r="B2507">
        <v>16</v>
      </c>
      <c r="C2507">
        <f>IF(OR($L2507=TRUE,$A2507=0,MOD($A2507,ChapterTable!$R$20)&lt;&gt;0),
MAX(0,INT(($B2507+ChapterTable!$P$26+VLOOKUP(SUBSTITUTE(C$1,"성장단계","")&amp;"단계오프셋",ChapterTable!$R:$S,2,0))/ChapterTable!$P$23)),
MAX(0,INT(($B2507+ChapterTable!$R$26+VLOOKUP(SUBSTITUTE(C$1,"성장단계","")&amp;"보스단계오프셋",ChapterTable!$R:$S,2,0))/ChapterTable!$R$23)))</f>
        <v>2</v>
      </c>
      <c r="D2507">
        <f>IF(OR($L2507=TRUE,$A2507=0,MOD($A2507,ChapterTable!$R$20)&lt;&gt;0),
MAX(0,INT(($B2507+ChapterTable!$P$26+VLOOKUP(SUBSTITUTE(D$1,"성장단계","")&amp;"단계오프셋",ChapterTable!$R:$S,2,0))/ChapterTable!$P$23)),
MAX(0,INT(($B2507+ChapterTable!$R$26+VLOOKUP(SUBSTITUTE(D$1,"성장단계","")&amp;"보스단계오프셋",ChapterTable!$R:$S,2,0))/ChapterTable!$R$23)))</f>
        <v>1</v>
      </c>
      <c r="E2507" s="1">
        <f ca="1">IF(AND($A2507=0,$B2507=1),
    VLOOKUP(1,ChapterTable!$1:$1048576,MATCH("최종"&amp;SUBSTITUTE(SUBSTITUTE(E$1,"standard",""),"|Float",""),ChapterTable!$1:$1,0),0)*ChapterTable!$P$17,
  IF(AND($A2507=0,$B2507=0),
    E2508,
  IF($B2507=0,
    VLOOKUP($A2507,ChapterTable!$1:$1048576,MATCH("최종"&amp;SUBSTITUTE(SUBSTITUTE(E$1,"standard",""),"|Float",""),ChapterTable!$1:$1,0),0),
  IF($B2507=1,
    IF($L2507=FALSE,
      VLOOKUP($A2507,ChapterTable!$1:$1048576,MATCH("최종"&amp;SUBSTITUTE(SUBSTITUTE(E$1,"standard",""),"|Float",""),ChapterTable!$1:$1,0),0),
      VLOOKUP($A2507-ChapterTable!$P$11,ChapterTable!$1:$1048576,MATCH("최종"&amp;SUBSTITUTE(SUBSTITUTE(E$1,"standard",""),"|Float",""),ChapterTable!$1:$1,0),0)*ChapterTable!$P$14
    ),
  OFFSET(E2507,-$B2507+IF($L2507,1,0),0)*IF($B2507&gt;OFFSET($B2507,1,0),ChapterTable!$R$17,1)*
    (VLOOKUP(SUBSTITUTE(SUBSTITUTE(E$1,"standard",""),"|Float","")&amp;IF(OR($L2507=TRUE,$A2507=0,MOD($A2507,ChapterTable!$R$20)&lt;&gt;0),"","보스")&amp;"인게임누적곱배수",ChapterTable!$R:$S,2,0)^C2507
    +VLOOKUP(SUBSTITUTE(SUBSTITUTE(E$1,"standard",""),"|Float","")&amp;IF(OR($L2507=TRUE,$A2507=0,MOD($A2507,ChapterTable!$R$20)&lt;&gt;0),"","보스")&amp;"인게임누적합배수",ChapterTable!$R:$S,2,0)*C2507)
  )
  )
  )
)</f>
        <v>7317788.571613472</v>
      </c>
      <c r="F2507" s="1">
        <f ca="1">IF(AND($A2507=0,$B2507=1),
    VLOOKUP(1,ChapterTable!$1:$1048576,MATCH("최종"&amp;SUBSTITUTE(SUBSTITUTE(F$1,"standard",""),"|Float",""),ChapterTable!$1:$1,0),0)*ChapterTable!$P$17,
  IF(AND($A2507=0,$B2507=0),
    F2508,
  IF($B2507=0,
    VLOOKUP($A2507,ChapterTable!$1:$1048576,MATCH("최종"&amp;SUBSTITUTE(SUBSTITUTE(F$1,"standard",""),"|Float",""),ChapterTable!$1:$1,0),0),
  IF($B2507=1,
    IF($L2507=FALSE,
      VLOOKUP($A2507,ChapterTable!$1:$1048576,MATCH("최종"&amp;SUBSTITUTE(SUBSTITUTE(F$1,"standard",""),"|Float",""),ChapterTable!$1:$1,0),0),
      VLOOKUP($A2507-ChapterTable!$P$11,ChapterTable!$1:$1048576,MATCH("최종"&amp;SUBSTITUTE(SUBSTITUTE(F$1,"standard",""),"|Float",""),ChapterTable!$1:$1,0),0)*ChapterTable!$P$14
    ),
  OFFSET(F2507,-$B2507+IF($L2507,1,0),0)*
    (VLOOKUP(SUBSTITUTE(SUBSTITUTE(F$1,"standard",""),"|Float","")&amp;IF(OR($L2507=TRUE,$A2507=0,MOD($A2507,ChapterTable!$R$20)&lt;&gt;0),"","보스")&amp;"인게임누적곱배수",ChapterTable!$R:$S,2,0)^D2507
    +VLOOKUP(SUBSTITUTE(SUBSTITUTE(F$1,"standard",""),"|Float","")&amp;IF(OR($L2507=TRUE,$A2507=0,MOD($A2507,ChapterTable!$R$20)&lt;&gt;0),"","보스")&amp;"인게임누적합배수",ChapterTable!$R:$S,2,0)*D2507)
  )
  )
  )
)</f>
        <v>2341256.760263239</v>
      </c>
      <c r="G2507" t="s">
        <v>715</v>
      </c>
      <c r="J2507" t="str">
        <f>IF(ISBLANK(I2507),"",
IFERROR(VLOOKUP(I2507,[1]StringTable!$1:$1048576,MATCH("kor|String",[1]StringTable!$1:$1,0),0),
"스트링없음"))</f>
        <v/>
      </c>
      <c r="L2507" t="b">
        <v>1</v>
      </c>
      <c r="N2507" t="str">
        <f>IF(ISBLANK(M2507),"",IF(ISERROR(VLOOKUP(M2507,MapTable!$A:$A,1,0)),"맵없음",""))</f>
        <v/>
      </c>
      <c r="O2507">
        <f t="shared" si="286"/>
        <v>2</v>
      </c>
      <c r="Q2507">
        <f t="shared" si="287"/>
        <v>2</v>
      </c>
      <c r="R2507" t="b">
        <f t="shared" ca="1" si="288"/>
        <v>1</v>
      </c>
      <c r="T2507" t="b">
        <f t="shared" ca="1" si="28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92"/>
        <v>0.5</v>
      </c>
      <c r="AJ2507">
        <f t="shared" si="290"/>
        <v>0.54666666600000002</v>
      </c>
      <c r="AK2507">
        <f t="shared" si="291"/>
        <v>1</v>
      </c>
      <c r="AL2507">
        <f t="shared" si="285"/>
        <v>13</v>
      </c>
    </row>
    <row r="2508" spans="1:38" hidden="1" x14ac:dyDescent="0.3">
      <c r="A2508">
        <v>28</v>
      </c>
      <c r="B2508">
        <v>17</v>
      </c>
      <c r="C2508">
        <f>IF(OR($L2508=TRUE,$A2508=0,MOD($A2508,ChapterTable!$R$20)&lt;&gt;0),
MAX(0,INT(($B2508+ChapterTable!$P$26+VLOOKUP(SUBSTITUTE(C$1,"성장단계","")&amp;"단계오프셋",ChapterTable!$R:$S,2,0))/ChapterTable!$P$23)),
MAX(0,INT(($B2508+ChapterTable!$R$26+VLOOKUP(SUBSTITUTE(C$1,"성장단계","")&amp;"보스단계오프셋",ChapterTable!$R:$S,2,0))/ChapterTable!$R$23)))</f>
        <v>2</v>
      </c>
      <c r="D2508">
        <f>IF(OR($L2508=TRUE,$A2508=0,MOD($A2508,ChapterTable!$R$20)&lt;&gt;0),
MAX(0,INT(($B2508+ChapterTable!$P$26+VLOOKUP(SUBSTITUTE(D$1,"성장단계","")&amp;"단계오프셋",ChapterTable!$R:$S,2,0))/ChapterTable!$P$23)),
MAX(0,INT(($B2508+ChapterTable!$R$26+VLOOKUP(SUBSTITUTE(D$1,"성장단계","")&amp;"보스단계오프셋",ChapterTable!$R:$S,2,0))/ChapterTable!$R$23)))</f>
        <v>1</v>
      </c>
      <c r="E2508" s="1">
        <f ca="1">IF(AND($A2508=0,$B2508=1),
    VLOOKUP(1,ChapterTable!$1:$1048576,MATCH("최종"&amp;SUBSTITUTE(SUBSTITUTE(E$1,"standard",""),"|Float",""),ChapterTable!$1:$1,0),0)*ChapterTable!$P$17,
  IF(AND($A2508=0,$B2508=0),
    E2509,
  IF($B2508=0,
    VLOOKUP($A2508,ChapterTable!$1:$1048576,MATCH("최종"&amp;SUBSTITUTE(SUBSTITUTE(E$1,"standard",""),"|Float",""),ChapterTable!$1:$1,0),0),
  IF($B2508=1,
    IF($L2508=FALSE,
      VLOOKUP($A2508,ChapterTable!$1:$1048576,MATCH("최종"&amp;SUBSTITUTE(SUBSTITUTE(E$1,"standard",""),"|Float",""),ChapterTable!$1:$1,0),0),
      VLOOKUP($A2508-ChapterTable!$P$11,ChapterTable!$1:$1048576,MATCH("최종"&amp;SUBSTITUTE(SUBSTITUTE(E$1,"standard",""),"|Float",""),ChapterTable!$1:$1,0),0)*ChapterTable!$P$14
    ),
  OFFSET(E2508,-$B2508+IF($L2508,1,0),0)*IF($B2508&gt;OFFSET($B2508,1,0),ChapterTable!$R$17,1)*
    (VLOOKUP(SUBSTITUTE(SUBSTITUTE(E$1,"standard",""),"|Float","")&amp;IF(OR($L2508=TRUE,$A2508=0,MOD($A2508,ChapterTable!$R$20)&lt;&gt;0),"","보스")&amp;"인게임누적곱배수",ChapterTable!$R:$S,2,0)^C2508
    +VLOOKUP(SUBSTITUTE(SUBSTITUTE(E$1,"standard",""),"|Float","")&amp;IF(OR($L2508=TRUE,$A2508=0,MOD($A2508,ChapterTable!$R$20)&lt;&gt;0),"","보스")&amp;"인게임누적합배수",ChapterTable!$R:$S,2,0)*C2508)
  )
  )
  )
)</f>
        <v>7317788.571613472</v>
      </c>
      <c r="F2508" s="1">
        <f ca="1">IF(AND($A2508=0,$B2508=1),
    VLOOKUP(1,ChapterTable!$1:$1048576,MATCH("최종"&amp;SUBSTITUTE(SUBSTITUTE(F$1,"standard",""),"|Float",""),ChapterTable!$1:$1,0),0)*ChapterTable!$P$17,
  IF(AND($A2508=0,$B2508=0),
    F2509,
  IF($B2508=0,
    VLOOKUP($A2508,ChapterTable!$1:$1048576,MATCH("최종"&amp;SUBSTITUTE(SUBSTITUTE(F$1,"standard",""),"|Float",""),ChapterTable!$1:$1,0),0),
  IF($B2508=1,
    IF($L2508=FALSE,
      VLOOKUP($A2508,ChapterTable!$1:$1048576,MATCH("최종"&amp;SUBSTITUTE(SUBSTITUTE(F$1,"standard",""),"|Float",""),ChapterTable!$1:$1,0),0),
      VLOOKUP($A2508-ChapterTable!$P$11,ChapterTable!$1:$1048576,MATCH("최종"&amp;SUBSTITUTE(SUBSTITUTE(F$1,"standard",""),"|Float",""),ChapterTable!$1:$1,0),0)*ChapterTable!$P$14
    ),
  OFFSET(F2508,-$B2508+IF($L2508,1,0),0)*
    (VLOOKUP(SUBSTITUTE(SUBSTITUTE(F$1,"standard",""),"|Float","")&amp;IF(OR($L2508=TRUE,$A2508=0,MOD($A2508,ChapterTable!$R$20)&lt;&gt;0),"","보스")&amp;"인게임누적곱배수",ChapterTable!$R:$S,2,0)^D2508
    +VLOOKUP(SUBSTITUTE(SUBSTITUTE(F$1,"standard",""),"|Float","")&amp;IF(OR($L2508=TRUE,$A2508=0,MOD($A2508,ChapterTable!$R$20)&lt;&gt;0),"","보스")&amp;"인게임누적합배수",ChapterTable!$R:$S,2,0)*D2508)
  )
  )
  )
)</f>
        <v>2341256.760263239</v>
      </c>
      <c r="G2508" t="s">
        <v>715</v>
      </c>
      <c r="J2508" t="str">
        <f>IF(ISBLANK(I2508),"",
IFERROR(VLOOKUP(I2508,[1]StringTable!$1:$1048576,MATCH("kor|String",[1]StringTable!$1:$1,0),0),
"스트링없음"))</f>
        <v/>
      </c>
      <c r="L2508" t="b">
        <v>1</v>
      </c>
      <c r="N2508" t="str">
        <f>IF(ISBLANK(M2508),"",IF(ISERROR(VLOOKUP(M2508,MapTable!$A:$A,1,0)),"맵없음",""))</f>
        <v/>
      </c>
      <c r="O2508">
        <f t="shared" si="286"/>
        <v>2</v>
      </c>
      <c r="Q2508">
        <f t="shared" si="287"/>
        <v>2</v>
      </c>
      <c r="R2508" t="b">
        <f t="shared" ca="1" si="288"/>
        <v>1</v>
      </c>
      <c r="T2508" t="b">
        <f t="shared" ca="1" si="28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92"/>
        <v>0.5</v>
      </c>
      <c r="AJ2508">
        <f t="shared" si="290"/>
        <v>0.54666666600000002</v>
      </c>
      <c r="AK2508">
        <f t="shared" si="291"/>
        <v>1</v>
      </c>
      <c r="AL2508">
        <f t="shared" si="285"/>
        <v>13</v>
      </c>
    </row>
    <row r="2509" spans="1:38" hidden="1" x14ac:dyDescent="0.3">
      <c r="A2509">
        <v>28</v>
      </c>
      <c r="B2509">
        <v>18</v>
      </c>
      <c r="C2509">
        <f>IF(OR($L2509=TRUE,$A2509=0,MOD($A2509,ChapterTable!$R$20)&lt;&gt;0),
MAX(0,INT(($B2509+ChapterTable!$P$26+VLOOKUP(SUBSTITUTE(C$1,"성장단계","")&amp;"단계오프셋",ChapterTable!$R:$S,2,0))/ChapterTable!$P$23)),
MAX(0,INT(($B2509+ChapterTable!$R$26+VLOOKUP(SUBSTITUTE(C$1,"성장단계","")&amp;"보스단계오프셋",ChapterTable!$R:$S,2,0))/ChapterTable!$R$23)))</f>
        <v>2</v>
      </c>
      <c r="D2509">
        <f>IF(OR($L2509=TRUE,$A2509=0,MOD($A2509,ChapterTable!$R$20)&lt;&gt;0),
MAX(0,INT(($B2509+ChapterTable!$P$26+VLOOKUP(SUBSTITUTE(D$1,"성장단계","")&amp;"단계오프셋",ChapterTable!$R:$S,2,0))/ChapterTable!$P$23)),
MAX(0,INT(($B2509+ChapterTable!$R$26+VLOOKUP(SUBSTITUTE(D$1,"성장단계","")&amp;"보스단계오프셋",ChapterTable!$R:$S,2,0))/ChapterTable!$R$23)))</f>
        <v>1</v>
      </c>
      <c r="E2509" s="1">
        <f ca="1">IF(AND($A2509=0,$B2509=1),
    VLOOKUP(1,ChapterTable!$1:$1048576,MATCH("최종"&amp;SUBSTITUTE(SUBSTITUTE(E$1,"standard",""),"|Float",""),ChapterTable!$1:$1,0),0)*ChapterTable!$P$17,
  IF(AND($A2509=0,$B2509=0),
    E2510,
  IF($B2509=0,
    VLOOKUP($A2509,ChapterTable!$1:$1048576,MATCH("최종"&amp;SUBSTITUTE(SUBSTITUTE(E$1,"standard",""),"|Float",""),ChapterTable!$1:$1,0),0),
  IF($B2509=1,
    IF($L2509=FALSE,
      VLOOKUP($A2509,ChapterTable!$1:$1048576,MATCH("최종"&amp;SUBSTITUTE(SUBSTITUTE(E$1,"standard",""),"|Float",""),ChapterTable!$1:$1,0),0),
      VLOOKUP($A2509-ChapterTable!$P$11,ChapterTable!$1:$1048576,MATCH("최종"&amp;SUBSTITUTE(SUBSTITUTE(E$1,"standard",""),"|Float",""),ChapterTable!$1:$1,0),0)*ChapterTable!$P$14
    ),
  OFFSET(E2509,-$B2509+IF($L2509,1,0),0)*IF($B2509&gt;OFFSET($B2509,1,0),ChapterTable!$R$17,1)*
    (VLOOKUP(SUBSTITUTE(SUBSTITUTE(E$1,"standard",""),"|Float","")&amp;IF(OR($L2509=TRUE,$A2509=0,MOD($A2509,ChapterTable!$R$20)&lt;&gt;0),"","보스")&amp;"인게임누적곱배수",ChapterTable!$R:$S,2,0)^C2509
    +VLOOKUP(SUBSTITUTE(SUBSTITUTE(E$1,"standard",""),"|Float","")&amp;IF(OR($L2509=TRUE,$A2509=0,MOD($A2509,ChapterTable!$R$20)&lt;&gt;0),"","보스")&amp;"인게임누적합배수",ChapterTable!$R:$S,2,0)*C2509)
  )
  )
  )
)</f>
        <v>7317788.571613472</v>
      </c>
      <c r="F2509" s="1">
        <f ca="1">IF(AND($A2509=0,$B2509=1),
    VLOOKUP(1,ChapterTable!$1:$1048576,MATCH("최종"&amp;SUBSTITUTE(SUBSTITUTE(F$1,"standard",""),"|Float",""),ChapterTable!$1:$1,0),0)*ChapterTable!$P$17,
  IF(AND($A2509=0,$B2509=0),
    F2510,
  IF($B2509=0,
    VLOOKUP($A2509,ChapterTable!$1:$1048576,MATCH("최종"&amp;SUBSTITUTE(SUBSTITUTE(F$1,"standard",""),"|Float",""),ChapterTable!$1:$1,0),0),
  IF($B2509=1,
    IF($L2509=FALSE,
      VLOOKUP($A2509,ChapterTable!$1:$1048576,MATCH("최종"&amp;SUBSTITUTE(SUBSTITUTE(F$1,"standard",""),"|Float",""),ChapterTable!$1:$1,0),0),
      VLOOKUP($A2509-ChapterTable!$P$11,ChapterTable!$1:$1048576,MATCH("최종"&amp;SUBSTITUTE(SUBSTITUTE(F$1,"standard",""),"|Float",""),ChapterTable!$1:$1,0),0)*ChapterTable!$P$14
    ),
  OFFSET(F2509,-$B2509+IF($L2509,1,0),0)*
    (VLOOKUP(SUBSTITUTE(SUBSTITUTE(F$1,"standard",""),"|Float","")&amp;IF(OR($L2509=TRUE,$A2509=0,MOD($A2509,ChapterTable!$R$20)&lt;&gt;0),"","보스")&amp;"인게임누적곱배수",ChapterTable!$R:$S,2,0)^D2509
    +VLOOKUP(SUBSTITUTE(SUBSTITUTE(F$1,"standard",""),"|Float","")&amp;IF(OR($L2509=TRUE,$A2509=0,MOD($A2509,ChapterTable!$R$20)&lt;&gt;0),"","보스")&amp;"인게임누적합배수",ChapterTable!$R:$S,2,0)*D2509)
  )
  )
  )
)</f>
        <v>2341256.760263239</v>
      </c>
      <c r="G2509" t="s">
        <v>715</v>
      </c>
      <c r="J2509" t="str">
        <f>IF(ISBLANK(I2509),"",
IFERROR(VLOOKUP(I2509,[1]StringTable!$1:$1048576,MATCH("kor|String",[1]StringTable!$1:$1,0),0),
"스트링없음"))</f>
        <v/>
      </c>
      <c r="L2509" t="b">
        <v>1</v>
      </c>
      <c r="N2509" t="str">
        <f>IF(ISBLANK(M2509),"",IF(ISERROR(VLOOKUP(M2509,MapTable!$A:$A,1,0)),"맵없음",""))</f>
        <v/>
      </c>
      <c r="O2509">
        <f t="shared" si="286"/>
        <v>2</v>
      </c>
      <c r="Q2509">
        <f t="shared" si="287"/>
        <v>2</v>
      </c>
      <c r="R2509" t="b">
        <f t="shared" ca="1" si="288"/>
        <v>1</v>
      </c>
      <c r="T2509" t="b">
        <f t="shared" ca="1" si="28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92"/>
        <v>0.5</v>
      </c>
      <c r="AJ2509">
        <f t="shared" si="290"/>
        <v>0.54666666600000002</v>
      </c>
      <c r="AK2509">
        <f t="shared" si="291"/>
        <v>1</v>
      </c>
      <c r="AL2509">
        <f t="shared" si="285"/>
        <v>13</v>
      </c>
    </row>
    <row r="2510" spans="1:38" hidden="1" x14ac:dyDescent="0.3">
      <c r="A2510">
        <v>28</v>
      </c>
      <c r="B2510">
        <v>19</v>
      </c>
      <c r="C2510">
        <f>IF(OR($L2510=TRUE,$A2510=0,MOD($A2510,ChapterTable!$R$20)&lt;&gt;0),
MAX(0,INT(($B2510+ChapterTable!$P$26+VLOOKUP(SUBSTITUTE(C$1,"성장단계","")&amp;"단계오프셋",ChapterTable!$R:$S,2,0))/ChapterTable!$P$23)),
MAX(0,INT(($B2510+ChapterTable!$R$26+VLOOKUP(SUBSTITUTE(C$1,"성장단계","")&amp;"보스단계오프셋",ChapterTable!$R:$S,2,0))/ChapterTable!$R$23)))</f>
        <v>2</v>
      </c>
      <c r="D2510">
        <f>IF(OR($L2510=TRUE,$A2510=0,MOD($A2510,ChapterTable!$R$20)&lt;&gt;0),
MAX(0,INT(($B2510+ChapterTable!$P$26+VLOOKUP(SUBSTITUTE(D$1,"성장단계","")&amp;"단계오프셋",ChapterTable!$R:$S,2,0))/ChapterTable!$P$23)),
MAX(0,INT(($B2510+ChapterTable!$R$26+VLOOKUP(SUBSTITUTE(D$1,"성장단계","")&amp;"보스단계오프셋",ChapterTable!$R:$S,2,0))/ChapterTable!$R$23)))</f>
        <v>1</v>
      </c>
      <c r="E2510" s="1">
        <f ca="1">IF(AND($A2510=0,$B2510=1),
    VLOOKUP(1,ChapterTable!$1:$1048576,MATCH("최종"&amp;SUBSTITUTE(SUBSTITUTE(E$1,"standard",""),"|Float",""),ChapterTable!$1:$1,0),0)*ChapterTable!$P$17,
  IF(AND($A2510=0,$B2510=0),
    E2511,
  IF($B2510=0,
    VLOOKUP($A2510,ChapterTable!$1:$1048576,MATCH("최종"&amp;SUBSTITUTE(SUBSTITUTE(E$1,"standard",""),"|Float",""),ChapterTable!$1:$1,0),0),
  IF($B2510=1,
    IF($L2510=FALSE,
      VLOOKUP($A2510,ChapterTable!$1:$1048576,MATCH("최종"&amp;SUBSTITUTE(SUBSTITUTE(E$1,"standard",""),"|Float",""),ChapterTable!$1:$1,0),0),
      VLOOKUP($A2510-ChapterTable!$P$11,ChapterTable!$1:$1048576,MATCH("최종"&amp;SUBSTITUTE(SUBSTITUTE(E$1,"standard",""),"|Float",""),ChapterTable!$1:$1,0),0)*ChapterTable!$P$14
    ),
  OFFSET(E2510,-$B2510+IF($L2510,1,0),0)*IF($B2510&gt;OFFSET($B2510,1,0),ChapterTable!$R$17,1)*
    (VLOOKUP(SUBSTITUTE(SUBSTITUTE(E$1,"standard",""),"|Float","")&amp;IF(OR($L2510=TRUE,$A2510=0,MOD($A2510,ChapterTable!$R$20)&lt;&gt;0),"","보스")&amp;"인게임누적곱배수",ChapterTable!$R:$S,2,0)^C2510
    +VLOOKUP(SUBSTITUTE(SUBSTITUTE(E$1,"standard",""),"|Float","")&amp;IF(OR($L2510=TRUE,$A2510=0,MOD($A2510,ChapterTable!$R$20)&lt;&gt;0),"","보스")&amp;"인게임누적합배수",ChapterTable!$R:$S,2,0)*C2510)
  )
  )
  )
)</f>
        <v>7317788.571613472</v>
      </c>
      <c r="F2510" s="1">
        <f ca="1">IF(AND($A2510=0,$B2510=1),
    VLOOKUP(1,ChapterTable!$1:$1048576,MATCH("최종"&amp;SUBSTITUTE(SUBSTITUTE(F$1,"standard",""),"|Float",""),ChapterTable!$1:$1,0),0)*ChapterTable!$P$17,
  IF(AND($A2510=0,$B2510=0),
    F2511,
  IF($B2510=0,
    VLOOKUP($A2510,ChapterTable!$1:$1048576,MATCH("최종"&amp;SUBSTITUTE(SUBSTITUTE(F$1,"standard",""),"|Float",""),ChapterTable!$1:$1,0),0),
  IF($B2510=1,
    IF($L2510=FALSE,
      VLOOKUP($A2510,ChapterTable!$1:$1048576,MATCH("최종"&amp;SUBSTITUTE(SUBSTITUTE(F$1,"standard",""),"|Float",""),ChapterTable!$1:$1,0),0),
      VLOOKUP($A2510-ChapterTable!$P$11,ChapterTable!$1:$1048576,MATCH("최종"&amp;SUBSTITUTE(SUBSTITUTE(F$1,"standard",""),"|Float",""),ChapterTable!$1:$1,0),0)*ChapterTable!$P$14
    ),
  OFFSET(F2510,-$B2510+IF($L2510,1,0),0)*
    (VLOOKUP(SUBSTITUTE(SUBSTITUTE(F$1,"standard",""),"|Float","")&amp;IF(OR($L2510=TRUE,$A2510=0,MOD($A2510,ChapterTable!$R$20)&lt;&gt;0),"","보스")&amp;"인게임누적곱배수",ChapterTable!$R:$S,2,0)^D2510
    +VLOOKUP(SUBSTITUTE(SUBSTITUTE(F$1,"standard",""),"|Float","")&amp;IF(OR($L2510=TRUE,$A2510=0,MOD($A2510,ChapterTable!$R$20)&lt;&gt;0),"","보스")&amp;"인게임누적합배수",ChapterTable!$R:$S,2,0)*D2510)
  )
  )
  )
)</f>
        <v>2341256.760263239</v>
      </c>
      <c r="G2510" t="s">
        <v>715</v>
      </c>
      <c r="J2510" t="str">
        <f>IF(ISBLANK(I2510),"",
IFERROR(VLOOKUP(I2510,[1]StringTable!$1:$1048576,MATCH("kor|String",[1]StringTable!$1:$1,0),0),
"스트링없음"))</f>
        <v/>
      </c>
      <c r="L2510" t="b">
        <v>1</v>
      </c>
      <c r="N2510" t="str">
        <f>IF(ISBLANK(M2510),"",IF(ISERROR(VLOOKUP(M2510,MapTable!$A:$A,1,0)),"맵없음",""))</f>
        <v/>
      </c>
      <c r="O2510">
        <f t="shared" si="286"/>
        <v>92</v>
      </c>
      <c r="Q2510">
        <f t="shared" si="287"/>
        <v>92</v>
      </c>
      <c r="R2510" t="b">
        <f t="shared" ca="1" si="288"/>
        <v>1</v>
      </c>
      <c r="T2510" t="b">
        <f t="shared" ca="1" si="28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92"/>
        <v>0.5</v>
      </c>
      <c r="AJ2510">
        <f t="shared" si="290"/>
        <v>0.54666666600000002</v>
      </c>
      <c r="AK2510">
        <f t="shared" si="291"/>
        <v>1</v>
      </c>
      <c r="AL2510">
        <f t="shared" si="285"/>
        <v>13</v>
      </c>
    </row>
    <row r="2511" spans="1:38" hidden="1" x14ac:dyDescent="0.3">
      <c r="A2511">
        <v>28</v>
      </c>
      <c r="B2511">
        <v>20</v>
      </c>
      <c r="C2511">
        <f>IF(OR($L2511=TRUE,$A2511=0,MOD($A2511,ChapterTable!$R$20)&lt;&gt;0),
MAX(0,INT(($B2511+ChapterTable!$P$26+VLOOKUP(SUBSTITUTE(C$1,"성장단계","")&amp;"단계오프셋",ChapterTable!$R:$S,2,0))/ChapterTable!$P$23)),
MAX(0,INT(($B2511+ChapterTable!$R$26+VLOOKUP(SUBSTITUTE(C$1,"성장단계","")&amp;"보스단계오프셋",ChapterTable!$R:$S,2,0))/ChapterTable!$R$23)))</f>
        <v>2</v>
      </c>
      <c r="D2511">
        <f>IF(OR($L2511=TRUE,$A2511=0,MOD($A2511,ChapterTable!$R$20)&lt;&gt;0),
MAX(0,INT(($B2511+ChapterTable!$P$26+VLOOKUP(SUBSTITUTE(D$1,"성장단계","")&amp;"단계오프셋",ChapterTable!$R:$S,2,0))/ChapterTable!$P$23)),
MAX(0,INT(($B2511+ChapterTable!$R$26+VLOOKUP(SUBSTITUTE(D$1,"성장단계","")&amp;"보스단계오프셋",ChapterTable!$R:$S,2,0))/ChapterTable!$R$23)))</f>
        <v>1</v>
      </c>
      <c r="E2511" s="1">
        <f ca="1">IF(AND($A2511=0,$B2511=1),
    VLOOKUP(1,ChapterTable!$1:$1048576,MATCH("최종"&amp;SUBSTITUTE(SUBSTITUTE(E$1,"standard",""),"|Float",""),ChapterTable!$1:$1,0),0)*ChapterTable!$P$17,
  IF(AND($A2511=0,$B2511=0),
    E2512,
  IF($B2511=0,
    VLOOKUP($A2511,ChapterTable!$1:$1048576,MATCH("최종"&amp;SUBSTITUTE(SUBSTITUTE(E$1,"standard",""),"|Float",""),ChapterTable!$1:$1,0),0),
  IF($B2511=1,
    IF($L2511=FALSE,
      VLOOKUP($A2511,ChapterTable!$1:$1048576,MATCH("최종"&amp;SUBSTITUTE(SUBSTITUTE(E$1,"standard",""),"|Float",""),ChapterTable!$1:$1,0),0),
      VLOOKUP($A2511-ChapterTable!$P$11,ChapterTable!$1:$1048576,MATCH("최종"&amp;SUBSTITUTE(SUBSTITUTE(E$1,"standard",""),"|Float",""),ChapterTable!$1:$1,0),0)*ChapterTable!$P$14
    ),
  OFFSET(E2511,-$B2511+IF($L2511,1,0),0)*IF($B2511&gt;OFFSET($B2511,1,0),ChapterTable!$R$17,1)*
    (VLOOKUP(SUBSTITUTE(SUBSTITUTE(E$1,"standard",""),"|Float","")&amp;IF(OR($L2511=TRUE,$A2511=0,MOD($A2511,ChapterTable!$R$20)&lt;&gt;0),"","보스")&amp;"인게임누적곱배수",ChapterTable!$R:$S,2,0)^C2511
    +VLOOKUP(SUBSTITUTE(SUBSTITUTE(E$1,"standard",""),"|Float","")&amp;IF(OR($L2511=TRUE,$A2511=0,MOD($A2511,ChapterTable!$R$20)&lt;&gt;0),"","보스")&amp;"인게임누적합배수",ChapterTable!$R:$S,2,0)*C2511)
  )
  )
  )
)</f>
        <v>7317788.571613472</v>
      </c>
      <c r="F2511" s="1">
        <f ca="1">IF(AND($A2511=0,$B2511=1),
    VLOOKUP(1,ChapterTable!$1:$1048576,MATCH("최종"&amp;SUBSTITUTE(SUBSTITUTE(F$1,"standard",""),"|Float",""),ChapterTable!$1:$1,0),0)*ChapterTable!$P$17,
  IF(AND($A2511=0,$B2511=0),
    F2512,
  IF($B2511=0,
    VLOOKUP($A2511,ChapterTable!$1:$1048576,MATCH("최종"&amp;SUBSTITUTE(SUBSTITUTE(F$1,"standard",""),"|Float",""),ChapterTable!$1:$1,0),0),
  IF($B2511=1,
    IF($L2511=FALSE,
      VLOOKUP($A2511,ChapterTable!$1:$1048576,MATCH("최종"&amp;SUBSTITUTE(SUBSTITUTE(F$1,"standard",""),"|Float",""),ChapterTable!$1:$1,0),0),
      VLOOKUP($A2511-ChapterTable!$P$11,ChapterTable!$1:$1048576,MATCH("최종"&amp;SUBSTITUTE(SUBSTITUTE(F$1,"standard",""),"|Float",""),ChapterTable!$1:$1,0),0)*ChapterTable!$P$14
    ),
  OFFSET(F2511,-$B2511+IF($L2511,1,0),0)*
    (VLOOKUP(SUBSTITUTE(SUBSTITUTE(F$1,"standard",""),"|Float","")&amp;IF(OR($L2511=TRUE,$A2511=0,MOD($A2511,ChapterTable!$R$20)&lt;&gt;0),"","보스")&amp;"인게임누적곱배수",ChapterTable!$R:$S,2,0)^D2511
    +VLOOKUP(SUBSTITUTE(SUBSTITUTE(F$1,"standard",""),"|Float","")&amp;IF(OR($L2511=TRUE,$A2511=0,MOD($A2511,ChapterTable!$R$20)&lt;&gt;0),"","보스")&amp;"인게임누적합배수",ChapterTable!$R:$S,2,0)*D2511)
  )
  )
  )
)</f>
        <v>2341256.760263239</v>
      </c>
      <c r="G2511" t="s">
        <v>715</v>
      </c>
      <c r="J2511" t="str">
        <f>IF(ISBLANK(I2511),"",
IFERROR(VLOOKUP(I2511,[1]StringTable!$1:$1048576,MATCH("kor|String",[1]StringTable!$1:$1,0),0),
"스트링없음"))</f>
        <v/>
      </c>
      <c r="L2511" t="b">
        <v>1</v>
      </c>
      <c r="N2511" t="str">
        <f>IF(ISBLANK(M2511),"",IF(ISERROR(VLOOKUP(M2511,MapTable!$A:$A,1,0)),"맵없음",""))</f>
        <v/>
      </c>
      <c r="O2511">
        <f t="shared" si="286"/>
        <v>22</v>
      </c>
      <c r="Q2511">
        <f t="shared" si="287"/>
        <v>22</v>
      </c>
      <c r="R2511" t="b">
        <f t="shared" ca="1" si="288"/>
        <v>1</v>
      </c>
      <c r="T2511" t="b">
        <f t="shared" ca="1" si="28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92"/>
        <v>0.5</v>
      </c>
      <c r="AJ2511">
        <f t="shared" si="290"/>
        <v>1</v>
      </c>
      <c r="AK2511">
        <f t="shared" si="291"/>
        <v>2</v>
      </c>
      <c r="AL2511">
        <f t="shared" si="285"/>
        <v>13</v>
      </c>
    </row>
    <row r="2512" spans="1:38" hidden="1" x14ac:dyDescent="0.3">
      <c r="A2512">
        <v>28</v>
      </c>
      <c r="B2512">
        <v>21</v>
      </c>
      <c r="C2512">
        <f>IF(OR($L2512=TRUE,$A2512=0,MOD($A2512,ChapterTable!$R$20)&lt;&gt;0),
MAX(0,INT(($B2512+ChapterTable!$P$26+VLOOKUP(SUBSTITUTE(C$1,"성장단계","")&amp;"단계오프셋",ChapterTable!$R:$S,2,0))/ChapterTable!$P$23)),
MAX(0,INT(($B2512+ChapterTable!$R$26+VLOOKUP(SUBSTITUTE(C$1,"성장단계","")&amp;"보스단계오프셋",ChapterTable!$R:$S,2,0))/ChapterTable!$R$23)))</f>
        <v>2</v>
      </c>
      <c r="D2512">
        <f>IF(OR($L2512=TRUE,$A2512=0,MOD($A2512,ChapterTable!$R$20)&lt;&gt;0),
MAX(0,INT(($B2512+ChapterTable!$P$26+VLOOKUP(SUBSTITUTE(D$1,"성장단계","")&amp;"단계오프셋",ChapterTable!$R:$S,2,0))/ChapterTable!$P$23)),
MAX(0,INT(($B2512+ChapterTable!$R$26+VLOOKUP(SUBSTITUTE(D$1,"성장단계","")&amp;"보스단계오프셋",ChapterTable!$R:$S,2,0))/ChapterTable!$R$23)))</f>
        <v>2</v>
      </c>
      <c r="E2512" s="1">
        <f ca="1">IF(AND($A2512=0,$B2512=1),
    VLOOKUP(1,ChapterTable!$1:$1048576,MATCH("최종"&amp;SUBSTITUTE(SUBSTITUTE(E$1,"standard",""),"|Float",""),ChapterTable!$1:$1,0),0)*ChapterTable!$P$17,
  IF(AND($A2512=0,$B2512=0),
    E2513,
  IF($B2512=0,
    VLOOKUP($A2512,ChapterTable!$1:$1048576,MATCH("최종"&amp;SUBSTITUTE(SUBSTITUTE(E$1,"standard",""),"|Float",""),ChapterTable!$1:$1,0),0),
  IF($B2512=1,
    IF($L2512=FALSE,
      VLOOKUP($A2512,ChapterTable!$1:$1048576,MATCH("최종"&amp;SUBSTITUTE(SUBSTITUTE(E$1,"standard",""),"|Float",""),ChapterTable!$1:$1,0),0),
      VLOOKUP($A2512-ChapterTable!$P$11,ChapterTable!$1:$1048576,MATCH("최종"&amp;SUBSTITUTE(SUBSTITUTE(E$1,"standard",""),"|Float",""),ChapterTable!$1:$1,0),0)*ChapterTable!$P$14
    ),
  OFFSET(E2512,-$B2512+IF($L2512,1,0),0)*IF($B2512&gt;OFFSET($B2512,1,0),ChapterTable!$R$17,1)*
    (VLOOKUP(SUBSTITUTE(SUBSTITUTE(E$1,"standard",""),"|Float","")&amp;IF(OR($L2512=TRUE,$A2512=0,MOD($A2512,ChapterTable!$R$20)&lt;&gt;0),"","보스")&amp;"인게임누적곱배수",ChapterTable!$R:$S,2,0)^C2512
    +VLOOKUP(SUBSTITUTE(SUBSTITUTE(E$1,"standard",""),"|Float","")&amp;IF(OR($L2512=TRUE,$A2512=0,MOD($A2512,ChapterTable!$R$20)&lt;&gt;0),"","보스")&amp;"인게임누적합배수",ChapterTable!$R:$S,2,0)*C2512)
  )
  )
  )
)</f>
        <v>7317788.571613472</v>
      </c>
      <c r="F2512" s="1">
        <f ca="1">IF(AND($A2512=0,$B2512=1),
    VLOOKUP(1,ChapterTable!$1:$1048576,MATCH("최종"&amp;SUBSTITUTE(SUBSTITUTE(F$1,"standard",""),"|Float",""),ChapterTable!$1:$1,0),0)*ChapterTable!$P$17,
  IF(AND($A2512=0,$B2512=0),
    F2513,
  IF($B2512=0,
    VLOOKUP($A2512,ChapterTable!$1:$1048576,MATCH("최종"&amp;SUBSTITUTE(SUBSTITUTE(F$1,"standard",""),"|Float",""),ChapterTable!$1:$1,0),0),
  IF($B2512=1,
    IF($L2512=FALSE,
      VLOOKUP($A2512,ChapterTable!$1:$1048576,MATCH("최종"&amp;SUBSTITUTE(SUBSTITUTE(F$1,"standard",""),"|Float",""),ChapterTable!$1:$1,0),0),
      VLOOKUP($A2512-ChapterTable!$P$11,ChapterTable!$1:$1048576,MATCH("최종"&amp;SUBSTITUTE(SUBSTITUTE(F$1,"standard",""),"|Float",""),ChapterTable!$1:$1,0),0)*ChapterTable!$P$14
    ),
  OFFSET(F2512,-$B2512+IF($L2512,1,0),0)*
    (VLOOKUP(SUBSTITUTE(SUBSTITUTE(F$1,"standard",""),"|Float","")&amp;IF(OR($L2512=TRUE,$A2512=0,MOD($A2512,ChapterTable!$R$20)&lt;&gt;0),"","보스")&amp;"인게임누적곱배수",ChapterTable!$R:$S,2,0)^D2512
    +VLOOKUP(SUBSTITUTE(SUBSTITUTE(F$1,"standard",""),"|Float","")&amp;IF(OR($L2512=TRUE,$A2512=0,MOD($A2512,ChapterTable!$R$20)&lt;&gt;0),"","보스")&amp;"인게임누적합배수",ChapterTable!$R:$S,2,0)*D2512)
  )
  )
  )
)</f>
        <v>2504600.2551653255</v>
      </c>
      <c r="G2512" t="s">
        <v>715</v>
      </c>
      <c r="J2512" t="str">
        <f>IF(ISBLANK(I2512),"",
IFERROR(VLOOKUP(I2512,[1]StringTable!$1:$1048576,MATCH("kor|String",[1]StringTable!$1:$1,0),0),
"스트링없음"))</f>
        <v/>
      </c>
      <c r="L2512" t="b">
        <v>1</v>
      </c>
      <c r="N2512" t="str">
        <f>IF(ISBLANK(M2512),"",IF(ISERROR(VLOOKUP(M2512,MapTable!$A:$A,1,0)),"맵없음",""))</f>
        <v/>
      </c>
      <c r="O2512">
        <f t="shared" si="286"/>
        <v>3</v>
      </c>
      <c r="Q2512">
        <f t="shared" si="287"/>
        <v>3</v>
      </c>
      <c r="R2512" t="b">
        <f t="shared" ca="1" si="288"/>
        <v>1</v>
      </c>
      <c r="T2512" t="b">
        <f t="shared" ca="1" si="28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92"/>
        <v>0.33333333333333331</v>
      </c>
      <c r="AJ2512">
        <f t="shared" si="290"/>
        <v>0.395555555</v>
      </c>
      <c r="AK2512">
        <f t="shared" si="291"/>
        <v>1</v>
      </c>
      <c r="AL2512">
        <f t="shared" si="285"/>
        <v>13</v>
      </c>
    </row>
    <row r="2513" spans="1:38" hidden="1" x14ac:dyDescent="0.3">
      <c r="A2513">
        <v>28</v>
      </c>
      <c r="B2513">
        <v>22</v>
      </c>
      <c r="C2513">
        <f>IF(OR($L2513=TRUE,$A2513=0,MOD($A2513,ChapterTable!$R$20)&lt;&gt;0),
MAX(0,INT(($B2513+ChapterTable!$P$26+VLOOKUP(SUBSTITUTE(C$1,"성장단계","")&amp;"단계오프셋",ChapterTable!$R:$S,2,0))/ChapterTable!$P$23)),
MAX(0,INT(($B2513+ChapterTable!$R$26+VLOOKUP(SUBSTITUTE(C$1,"성장단계","")&amp;"보스단계오프셋",ChapterTable!$R:$S,2,0))/ChapterTable!$R$23)))</f>
        <v>2</v>
      </c>
      <c r="D2513">
        <f>IF(OR($L2513=TRUE,$A2513=0,MOD($A2513,ChapterTable!$R$20)&lt;&gt;0),
MAX(0,INT(($B2513+ChapterTable!$P$26+VLOOKUP(SUBSTITUTE(D$1,"성장단계","")&amp;"단계오프셋",ChapterTable!$R:$S,2,0))/ChapterTable!$P$23)),
MAX(0,INT(($B2513+ChapterTable!$R$26+VLOOKUP(SUBSTITUTE(D$1,"성장단계","")&amp;"보스단계오프셋",ChapterTable!$R:$S,2,0))/ChapterTable!$R$23)))</f>
        <v>2</v>
      </c>
      <c r="E2513" s="1">
        <f ca="1">IF(AND($A2513=0,$B2513=1),
    VLOOKUP(1,ChapterTable!$1:$1048576,MATCH("최종"&amp;SUBSTITUTE(SUBSTITUTE(E$1,"standard",""),"|Float",""),ChapterTable!$1:$1,0),0)*ChapterTable!$P$17,
  IF(AND($A2513=0,$B2513=0),
    E2514,
  IF($B2513=0,
    VLOOKUP($A2513,ChapterTable!$1:$1048576,MATCH("최종"&amp;SUBSTITUTE(SUBSTITUTE(E$1,"standard",""),"|Float",""),ChapterTable!$1:$1,0),0),
  IF($B2513=1,
    IF($L2513=FALSE,
      VLOOKUP($A2513,ChapterTable!$1:$1048576,MATCH("최종"&amp;SUBSTITUTE(SUBSTITUTE(E$1,"standard",""),"|Float",""),ChapterTable!$1:$1,0),0),
      VLOOKUP($A2513-ChapterTable!$P$11,ChapterTable!$1:$1048576,MATCH("최종"&amp;SUBSTITUTE(SUBSTITUTE(E$1,"standard",""),"|Float",""),ChapterTable!$1:$1,0),0)*ChapterTable!$P$14
    ),
  OFFSET(E2513,-$B2513+IF($L2513,1,0),0)*IF($B2513&gt;OFFSET($B2513,1,0),ChapterTable!$R$17,1)*
    (VLOOKUP(SUBSTITUTE(SUBSTITUTE(E$1,"standard",""),"|Float","")&amp;IF(OR($L2513=TRUE,$A2513=0,MOD($A2513,ChapterTable!$R$20)&lt;&gt;0),"","보스")&amp;"인게임누적곱배수",ChapterTable!$R:$S,2,0)^C2513
    +VLOOKUP(SUBSTITUTE(SUBSTITUTE(E$1,"standard",""),"|Float","")&amp;IF(OR($L2513=TRUE,$A2513=0,MOD($A2513,ChapterTable!$R$20)&lt;&gt;0),"","보스")&amp;"인게임누적합배수",ChapterTable!$R:$S,2,0)*C2513)
  )
  )
  )
)</f>
        <v>7317788.571613472</v>
      </c>
      <c r="F2513" s="1">
        <f ca="1">IF(AND($A2513=0,$B2513=1),
    VLOOKUP(1,ChapterTable!$1:$1048576,MATCH("최종"&amp;SUBSTITUTE(SUBSTITUTE(F$1,"standard",""),"|Float",""),ChapterTable!$1:$1,0),0)*ChapterTable!$P$17,
  IF(AND($A2513=0,$B2513=0),
    F2514,
  IF($B2513=0,
    VLOOKUP($A2513,ChapterTable!$1:$1048576,MATCH("최종"&amp;SUBSTITUTE(SUBSTITUTE(F$1,"standard",""),"|Float",""),ChapterTable!$1:$1,0),0),
  IF($B2513=1,
    IF($L2513=FALSE,
      VLOOKUP($A2513,ChapterTable!$1:$1048576,MATCH("최종"&amp;SUBSTITUTE(SUBSTITUTE(F$1,"standard",""),"|Float",""),ChapterTable!$1:$1,0),0),
      VLOOKUP($A2513-ChapterTable!$P$11,ChapterTable!$1:$1048576,MATCH("최종"&amp;SUBSTITUTE(SUBSTITUTE(F$1,"standard",""),"|Float",""),ChapterTable!$1:$1,0),0)*ChapterTable!$P$14
    ),
  OFFSET(F2513,-$B2513+IF($L2513,1,0),0)*
    (VLOOKUP(SUBSTITUTE(SUBSTITUTE(F$1,"standard",""),"|Float","")&amp;IF(OR($L2513=TRUE,$A2513=0,MOD($A2513,ChapterTable!$R$20)&lt;&gt;0),"","보스")&amp;"인게임누적곱배수",ChapterTable!$R:$S,2,0)^D2513
    +VLOOKUP(SUBSTITUTE(SUBSTITUTE(F$1,"standard",""),"|Float","")&amp;IF(OR($L2513=TRUE,$A2513=0,MOD($A2513,ChapterTable!$R$20)&lt;&gt;0),"","보스")&amp;"인게임누적합배수",ChapterTable!$R:$S,2,0)*D2513)
  )
  )
  )
)</f>
        <v>2504600.2551653255</v>
      </c>
      <c r="G2513" t="s">
        <v>715</v>
      </c>
      <c r="J2513" t="str">
        <f>IF(ISBLANK(I2513),"",
IFERROR(VLOOKUP(I2513,[1]StringTable!$1:$1048576,MATCH("kor|String",[1]StringTable!$1:$1,0),0),
"스트링없음"))</f>
        <v/>
      </c>
      <c r="L2513" t="b">
        <v>1</v>
      </c>
      <c r="N2513" t="str">
        <f>IF(ISBLANK(M2513),"",IF(ISERROR(VLOOKUP(M2513,MapTable!$A:$A,1,0)),"맵없음",""))</f>
        <v/>
      </c>
      <c r="O2513">
        <f t="shared" si="286"/>
        <v>3</v>
      </c>
      <c r="Q2513">
        <f t="shared" si="287"/>
        <v>3</v>
      </c>
      <c r="R2513" t="b">
        <f t="shared" ca="1" si="288"/>
        <v>1</v>
      </c>
      <c r="T2513" t="b">
        <f t="shared" ca="1" si="28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92"/>
        <v>0.33333333333333331</v>
      </c>
      <c r="AJ2513">
        <f t="shared" si="290"/>
        <v>0.395555555</v>
      </c>
      <c r="AK2513">
        <f t="shared" si="291"/>
        <v>1</v>
      </c>
      <c r="AL2513">
        <f t="shared" si="285"/>
        <v>13</v>
      </c>
    </row>
    <row r="2514" spans="1:38" hidden="1" x14ac:dyDescent="0.3">
      <c r="A2514">
        <v>28</v>
      </c>
      <c r="B2514">
        <v>23</v>
      </c>
      <c r="C2514">
        <f>IF(OR($L2514=TRUE,$A2514=0,MOD($A2514,ChapterTable!$R$20)&lt;&gt;0),
MAX(0,INT(($B2514+ChapterTable!$P$26+VLOOKUP(SUBSTITUTE(C$1,"성장단계","")&amp;"단계오프셋",ChapterTable!$R:$S,2,0))/ChapterTable!$P$23)),
MAX(0,INT(($B2514+ChapterTable!$R$26+VLOOKUP(SUBSTITUTE(C$1,"성장단계","")&amp;"보스단계오프셋",ChapterTable!$R:$S,2,0))/ChapterTable!$R$23)))</f>
        <v>2</v>
      </c>
      <c r="D2514">
        <f>IF(OR($L2514=TRUE,$A2514=0,MOD($A2514,ChapterTable!$R$20)&lt;&gt;0),
MAX(0,INT(($B2514+ChapterTable!$P$26+VLOOKUP(SUBSTITUTE(D$1,"성장단계","")&amp;"단계오프셋",ChapterTable!$R:$S,2,0))/ChapterTable!$P$23)),
MAX(0,INT(($B2514+ChapterTable!$R$26+VLOOKUP(SUBSTITUTE(D$1,"성장단계","")&amp;"보스단계오프셋",ChapterTable!$R:$S,2,0))/ChapterTable!$R$23)))</f>
        <v>2</v>
      </c>
      <c r="E2514" s="1">
        <f ca="1">IF(AND($A2514=0,$B2514=1),
    VLOOKUP(1,ChapterTable!$1:$1048576,MATCH("최종"&amp;SUBSTITUTE(SUBSTITUTE(E$1,"standard",""),"|Float",""),ChapterTable!$1:$1,0),0)*ChapterTable!$P$17,
  IF(AND($A2514=0,$B2514=0),
    E2515,
  IF($B2514=0,
    VLOOKUP($A2514,ChapterTable!$1:$1048576,MATCH("최종"&amp;SUBSTITUTE(SUBSTITUTE(E$1,"standard",""),"|Float",""),ChapterTable!$1:$1,0),0),
  IF($B2514=1,
    IF($L2514=FALSE,
      VLOOKUP($A2514,ChapterTable!$1:$1048576,MATCH("최종"&amp;SUBSTITUTE(SUBSTITUTE(E$1,"standard",""),"|Float",""),ChapterTable!$1:$1,0),0),
      VLOOKUP($A2514-ChapterTable!$P$11,ChapterTable!$1:$1048576,MATCH("최종"&amp;SUBSTITUTE(SUBSTITUTE(E$1,"standard",""),"|Float",""),ChapterTable!$1:$1,0),0)*ChapterTable!$P$14
    ),
  OFFSET(E2514,-$B2514+IF($L2514,1,0),0)*IF($B2514&gt;OFFSET($B2514,1,0),ChapterTable!$R$17,1)*
    (VLOOKUP(SUBSTITUTE(SUBSTITUTE(E$1,"standard",""),"|Float","")&amp;IF(OR($L2514=TRUE,$A2514=0,MOD($A2514,ChapterTable!$R$20)&lt;&gt;0),"","보스")&amp;"인게임누적곱배수",ChapterTable!$R:$S,2,0)^C2514
    +VLOOKUP(SUBSTITUTE(SUBSTITUTE(E$1,"standard",""),"|Float","")&amp;IF(OR($L2514=TRUE,$A2514=0,MOD($A2514,ChapterTable!$R$20)&lt;&gt;0),"","보스")&amp;"인게임누적합배수",ChapterTable!$R:$S,2,0)*C2514)
  )
  )
  )
)</f>
        <v>7317788.571613472</v>
      </c>
      <c r="F2514" s="1">
        <f ca="1">IF(AND($A2514=0,$B2514=1),
    VLOOKUP(1,ChapterTable!$1:$1048576,MATCH("최종"&amp;SUBSTITUTE(SUBSTITUTE(F$1,"standard",""),"|Float",""),ChapterTable!$1:$1,0),0)*ChapterTable!$P$17,
  IF(AND($A2514=0,$B2514=0),
    F2515,
  IF($B2514=0,
    VLOOKUP($A2514,ChapterTable!$1:$1048576,MATCH("최종"&amp;SUBSTITUTE(SUBSTITUTE(F$1,"standard",""),"|Float",""),ChapterTable!$1:$1,0),0),
  IF($B2514=1,
    IF($L2514=FALSE,
      VLOOKUP($A2514,ChapterTable!$1:$1048576,MATCH("최종"&amp;SUBSTITUTE(SUBSTITUTE(F$1,"standard",""),"|Float",""),ChapterTable!$1:$1,0),0),
      VLOOKUP($A2514-ChapterTable!$P$11,ChapterTable!$1:$1048576,MATCH("최종"&amp;SUBSTITUTE(SUBSTITUTE(F$1,"standard",""),"|Float",""),ChapterTable!$1:$1,0),0)*ChapterTable!$P$14
    ),
  OFFSET(F2514,-$B2514+IF($L2514,1,0),0)*
    (VLOOKUP(SUBSTITUTE(SUBSTITUTE(F$1,"standard",""),"|Float","")&amp;IF(OR($L2514=TRUE,$A2514=0,MOD($A2514,ChapterTable!$R$20)&lt;&gt;0),"","보스")&amp;"인게임누적곱배수",ChapterTable!$R:$S,2,0)^D2514
    +VLOOKUP(SUBSTITUTE(SUBSTITUTE(F$1,"standard",""),"|Float","")&amp;IF(OR($L2514=TRUE,$A2514=0,MOD($A2514,ChapterTable!$R$20)&lt;&gt;0),"","보스")&amp;"인게임누적합배수",ChapterTable!$R:$S,2,0)*D2514)
  )
  )
  )
)</f>
        <v>2504600.2551653255</v>
      </c>
      <c r="G2514" t="s">
        <v>715</v>
      </c>
      <c r="J2514" t="str">
        <f>IF(ISBLANK(I2514),"",
IFERROR(VLOOKUP(I2514,[1]StringTable!$1:$1048576,MATCH("kor|String",[1]StringTable!$1:$1,0),0),
"스트링없음"))</f>
        <v/>
      </c>
      <c r="L2514" t="b">
        <v>1</v>
      </c>
      <c r="N2514" t="str">
        <f>IF(ISBLANK(M2514),"",IF(ISERROR(VLOOKUP(M2514,MapTable!$A:$A,1,0)),"맵없음",""))</f>
        <v/>
      </c>
      <c r="O2514">
        <f t="shared" si="286"/>
        <v>3</v>
      </c>
      <c r="Q2514">
        <f t="shared" si="287"/>
        <v>3</v>
      </c>
      <c r="R2514" t="b">
        <f t="shared" ca="1" si="288"/>
        <v>1</v>
      </c>
      <c r="T2514" t="b">
        <f t="shared" ca="1" si="28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92"/>
        <v>0.33333333333333331</v>
      </c>
      <c r="AJ2514">
        <f t="shared" si="290"/>
        <v>0.395555555</v>
      </c>
      <c r="AK2514">
        <f t="shared" si="291"/>
        <v>1</v>
      </c>
      <c r="AL2514">
        <f t="shared" si="285"/>
        <v>13</v>
      </c>
    </row>
    <row r="2515" spans="1:38" hidden="1" x14ac:dyDescent="0.3">
      <c r="A2515">
        <v>28</v>
      </c>
      <c r="B2515">
        <v>24</v>
      </c>
      <c r="C2515">
        <f>IF(OR($L2515=TRUE,$A2515=0,MOD($A2515,ChapterTable!$R$20)&lt;&gt;0),
MAX(0,INT(($B2515+ChapterTable!$P$26+VLOOKUP(SUBSTITUTE(C$1,"성장단계","")&amp;"단계오프셋",ChapterTable!$R:$S,2,0))/ChapterTable!$P$23)),
MAX(0,INT(($B2515+ChapterTable!$R$26+VLOOKUP(SUBSTITUTE(C$1,"성장단계","")&amp;"보스단계오프셋",ChapterTable!$R:$S,2,0))/ChapterTable!$R$23)))</f>
        <v>2</v>
      </c>
      <c r="D2515">
        <f>IF(OR($L2515=TRUE,$A2515=0,MOD($A2515,ChapterTable!$R$20)&lt;&gt;0),
MAX(0,INT(($B2515+ChapterTable!$P$26+VLOOKUP(SUBSTITUTE(D$1,"성장단계","")&amp;"단계오프셋",ChapterTable!$R:$S,2,0))/ChapterTable!$P$23)),
MAX(0,INT(($B2515+ChapterTable!$R$26+VLOOKUP(SUBSTITUTE(D$1,"성장단계","")&amp;"보스단계오프셋",ChapterTable!$R:$S,2,0))/ChapterTable!$R$23)))</f>
        <v>2</v>
      </c>
      <c r="E2515" s="1">
        <f ca="1">IF(AND($A2515=0,$B2515=1),
    VLOOKUP(1,ChapterTable!$1:$1048576,MATCH("최종"&amp;SUBSTITUTE(SUBSTITUTE(E$1,"standard",""),"|Float",""),ChapterTable!$1:$1,0),0)*ChapterTable!$P$17,
  IF(AND($A2515=0,$B2515=0),
    E2516,
  IF($B2515=0,
    VLOOKUP($A2515,ChapterTable!$1:$1048576,MATCH("최종"&amp;SUBSTITUTE(SUBSTITUTE(E$1,"standard",""),"|Float",""),ChapterTable!$1:$1,0),0),
  IF($B2515=1,
    IF($L2515=FALSE,
      VLOOKUP($A2515,ChapterTable!$1:$1048576,MATCH("최종"&amp;SUBSTITUTE(SUBSTITUTE(E$1,"standard",""),"|Float",""),ChapterTable!$1:$1,0),0),
      VLOOKUP($A2515-ChapterTable!$P$11,ChapterTable!$1:$1048576,MATCH("최종"&amp;SUBSTITUTE(SUBSTITUTE(E$1,"standard",""),"|Float",""),ChapterTable!$1:$1,0),0)*ChapterTable!$P$14
    ),
  OFFSET(E2515,-$B2515+IF($L2515,1,0),0)*IF($B2515&gt;OFFSET($B2515,1,0),ChapterTable!$R$17,1)*
    (VLOOKUP(SUBSTITUTE(SUBSTITUTE(E$1,"standard",""),"|Float","")&amp;IF(OR($L2515=TRUE,$A2515=0,MOD($A2515,ChapterTable!$R$20)&lt;&gt;0),"","보스")&amp;"인게임누적곱배수",ChapterTable!$R:$S,2,0)^C2515
    +VLOOKUP(SUBSTITUTE(SUBSTITUTE(E$1,"standard",""),"|Float","")&amp;IF(OR($L2515=TRUE,$A2515=0,MOD($A2515,ChapterTable!$R$20)&lt;&gt;0),"","보스")&amp;"인게임누적합배수",ChapterTable!$R:$S,2,0)*C2515)
  )
  )
  )
)</f>
        <v>7317788.571613472</v>
      </c>
      <c r="F2515" s="1">
        <f ca="1">IF(AND($A2515=0,$B2515=1),
    VLOOKUP(1,ChapterTable!$1:$1048576,MATCH("최종"&amp;SUBSTITUTE(SUBSTITUTE(F$1,"standard",""),"|Float",""),ChapterTable!$1:$1,0),0)*ChapterTable!$P$17,
  IF(AND($A2515=0,$B2515=0),
    F2516,
  IF($B2515=0,
    VLOOKUP($A2515,ChapterTable!$1:$1048576,MATCH("최종"&amp;SUBSTITUTE(SUBSTITUTE(F$1,"standard",""),"|Float",""),ChapterTable!$1:$1,0),0),
  IF($B2515=1,
    IF($L2515=FALSE,
      VLOOKUP($A2515,ChapterTable!$1:$1048576,MATCH("최종"&amp;SUBSTITUTE(SUBSTITUTE(F$1,"standard",""),"|Float",""),ChapterTable!$1:$1,0),0),
      VLOOKUP($A2515-ChapterTable!$P$11,ChapterTable!$1:$1048576,MATCH("최종"&amp;SUBSTITUTE(SUBSTITUTE(F$1,"standard",""),"|Float",""),ChapterTable!$1:$1,0),0)*ChapterTable!$P$14
    ),
  OFFSET(F2515,-$B2515+IF($L2515,1,0),0)*
    (VLOOKUP(SUBSTITUTE(SUBSTITUTE(F$1,"standard",""),"|Float","")&amp;IF(OR($L2515=TRUE,$A2515=0,MOD($A2515,ChapterTable!$R$20)&lt;&gt;0),"","보스")&amp;"인게임누적곱배수",ChapterTable!$R:$S,2,0)^D2515
    +VLOOKUP(SUBSTITUTE(SUBSTITUTE(F$1,"standard",""),"|Float","")&amp;IF(OR($L2515=TRUE,$A2515=0,MOD($A2515,ChapterTable!$R$20)&lt;&gt;0),"","보스")&amp;"인게임누적합배수",ChapterTable!$R:$S,2,0)*D2515)
  )
  )
  )
)</f>
        <v>2504600.2551653255</v>
      </c>
      <c r="G2515" t="s">
        <v>715</v>
      </c>
      <c r="J2515" t="str">
        <f>IF(ISBLANK(I2515),"",
IFERROR(VLOOKUP(I2515,[1]StringTable!$1:$1048576,MATCH("kor|String",[1]StringTable!$1:$1,0),0),
"스트링없음"))</f>
        <v/>
      </c>
      <c r="L2515" t="b">
        <v>1</v>
      </c>
      <c r="N2515" t="str">
        <f>IF(ISBLANK(M2515),"",IF(ISERROR(VLOOKUP(M2515,MapTable!$A:$A,1,0)),"맵없음",""))</f>
        <v/>
      </c>
      <c r="O2515">
        <f t="shared" si="286"/>
        <v>3</v>
      </c>
      <c r="Q2515">
        <f t="shared" si="287"/>
        <v>3</v>
      </c>
      <c r="R2515" t="b">
        <f t="shared" ca="1" si="288"/>
        <v>1</v>
      </c>
      <c r="T2515" t="b">
        <f t="shared" ca="1" si="28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92"/>
        <v>0.33333333333333331</v>
      </c>
      <c r="AJ2515">
        <f t="shared" si="290"/>
        <v>0.395555555</v>
      </c>
      <c r="AK2515">
        <f t="shared" si="291"/>
        <v>1</v>
      </c>
      <c r="AL2515">
        <f t="shared" si="285"/>
        <v>13</v>
      </c>
    </row>
    <row r="2516" spans="1:38" hidden="1" x14ac:dyDescent="0.3">
      <c r="A2516">
        <v>28</v>
      </c>
      <c r="B2516">
        <v>25</v>
      </c>
      <c r="C2516">
        <f>IF(OR($L2516=TRUE,$A2516=0,MOD($A2516,ChapterTable!$R$20)&lt;&gt;0),
MAX(0,INT(($B2516+ChapterTable!$P$26+VLOOKUP(SUBSTITUTE(C$1,"성장단계","")&amp;"단계오프셋",ChapterTable!$R:$S,2,0))/ChapterTable!$P$23)),
MAX(0,INT(($B2516+ChapterTable!$R$26+VLOOKUP(SUBSTITUTE(C$1,"성장단계","")&amp;"보스단계오프셋",ChapterTable!$R:$S,2,0))/ChapterTable!$R$23)))</f>
        <v>2</v>
      </c>
      <c r="D2516">
        <f>IF(OR($L2516=TRUE,$A2516=0,MOD($A2516,ChapterTable!$R$20)&lt;&gt;0),
MAX(0,INT(($B2516+ChapterTable!$P$26+VLOOKUP(SUBSTITUTE(D$1,"성장단계","")&amp;"단계오프셋",ChapterTable!$R:$S,2,0))/ChapterTable!$P$23)),
MAX(0,INT(($B2516+ChapterTable!$R$26+VLOOKUP(SUBSTITUTE(D$1,"성장단계","")&amp;"보스단계오프셋",ChapterTable!$R:$S,2,0))/ChapterTable!$R$23)))</f>
        <v>2</v>
      </c>
      <c r="E2516" s="1">
        <f ca="1">IF(AND($A2516=0,$B2516=1),
    VLOOKUP(1,ChapterTable!$1:$1048576,MATCH("최종"&amp;SUBSTITUTE(SUBSTITUTE(E$1,"standard",""),"|Float",""),ChapterTable!$1:$1,0),0)*ChapterTable!$P$17,
  IF(AND($A2516=0,$B2516=0),
    E2517,
  IF($B2516=0,
    VLOOKUP($A2516,ChapterTable!$1:$1048576,MATCH("최종"&amp;SUBSTITUTE(SUBSTITUTE(E$1,"standard",""),"|Float",""),ChapterTable!$1:$1,0),0),
  IF($B2516=1,
    IF($L2516=FALSE,
      VLOOKUP($A2516,ChapterTable!$1:$1048576,MATCH("최종"&amp;SUBSTITUTE(SUBSTITUTE(E$1,"standard",""),"|Float",""),ChapterTable!$1:$1,0),0),
      VLOOKUP($A2516-ChapterTable!$P$11,ChapterTable!$1:$1048576,MATCH("최종"&amp;SUBSTITUTE(SUBSTITUTE(E$1,"standard",""),"|Float",""),ChapterTable!$1:$1,0),0)*ChapterTable!$P$14
    ),
  OFFSET(E2516,-$B2516+IF($L2516,1,0),0)*IF($B2516&gt;OFFSET($B2516,1,0),ChapterTable!$R$17,1)*
    (VLOOKUP(SUBSTITUTE(SUBSTITUTE(E$1,"standard",""),"|Float","")&amp;IF(OR($L2516=TRUE,$A2516=0,MOD($A2516,ChapterTable!$R$20)&lt;&gt;0),"","보스")&amp;"인게임누적곱배수",ChapterTable!$R:$S,2,0)^C2516
    +VLOOKUP(SUBSTITUTE(SUBSTITUTE(E$1,"standard",""),"|Float","")&amp;IF(OR($L2516=TRUE,$A2516=0,MOD($A2516,ChapterTable!$R$20)&lt;&gt;0),"","보스")&amp;"인게임누적합배수",ChapterTable!$R:$S,2,0)*C2516)
  )
  )
  )
)</f>
        <v>7317788.571613472</v>
      </c>
      <c r="F2516" s="1">
        <f ca="1">IF(AND($A2516=0,$B2516=1),
    VLOOKUP(1,ChapterTable!$1:$1048576,MATCH("최종"&amp;SUBSTITUTE(SUBSTITUTE(F$1,"standard",""),"|Float",""),ChapterTable!$1:$1,0),0)*ChapterTable!$P$17,
  IF(AND($A2516=0,$B2516=0),
    F2517,
  IF($B2516=0,
    VLOOKUP($A2516,ChapterTable!$1:$1048576,MATCH("최종"&amp;SUBSTITUTE(SUBSTITUTE(F$1,"standard",""),"|Float",""),ChapterTable!$1:$1,0),0),
  IF($B2516=1,
    IF($L2516=FALSE,
      VLOOKUP($A2516,ChapterTable!$1:$1048576,MATCH("최종"&amp;SUBSTITUTE(SUBSTITUTE(F$1,"standard",""),"|Float",""),ChapterTable!$1:$1,0),0),
      VLOOKUP($A2516-ChapterTable!$P$11,ChapterTable!$1:$1048576,MATCH("최종"&amp;SUBSTITUTE(SUBSTITUTE(F$1,"standard",""),"|Float",""),ChapterTable!$1:$1,0),0)*ChapterTable!$P$14
    ),
  OFFSET(F2516,-$B2516+IF($L2516,1,0),0)*
    (VLOOKUP(SUBSTITUTE(SUBSTITUTE(F$1,"standard",""),"|Float","")&amp;IF(OR($L2516=TRUE,$A2516=0,MOD($A2516,ChapterTable!$R$20)&lt;&gt;0),"","보스")&amp;"인게임누적곱배수",ChapterTable!$R:$S,2,0)^D2516
    +VLOOKUP(SUBSTITUTE(SUBSTITUTE(F$1,"standard",""),"|Float","")&amp;IF(OR($L2516=TRUE,$A2516=0,MOD($A2516,ChapterTable!$R$20)&lt;&gt;0),"","보스")&amp;"인게임누적합배수",ChapterTable!$R:$S,2,0)*D2516)
  )
  )
  )
)</f>
        <v>2504600.2551653255</v>
      </c>
      <c r="G2516" t="s">
        <v>715</v>
      </c>
      <c r="J2516" t="str">
        <f>IF(ISBLANK(I2516),"",
IFERROR(VLOOKUP(I2516,[1]StringTable!$1:$1048576,MATCH("kor|String",[1]StringTable!$1:$1,0),0),
"스트링없음"))</f>
        <v/>
      </c>
      <c r="L2516" t="b">
        <v>1</v>
      </c>
      <c r="N2516" t="str">
        <f>IF(ISBLANK(M2516),"",IF(ISERROR(VLOOKUP(M2516,MapTable!$A:$A,1,0)),"맵없음",""))</f>
        <v/>
      </c>
      <c r="O2516">
        <f t="shared" si="286"/>
        <v>11</v>
      </c>
      <c r="Q2516">
        <f t="shared" si="287"/>
        <v>11</v>
      </c>
      <c r="R2516" t="b">
        <f t="shared" ca="1" si="288"/>
        <v>1</v>
      </c>
      <c r="T2516" t="b">
        <f t="shared" ca="1" si="28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92"/>
        <v>0.33333333333333331</v>
      </c>
      <c r="AJ2516">
        <f t="shared" si="290"/>
        <v>0.395555555</v>
      </c>
      <c r="AK2516">
        <f t="shared" si="291"/>
        <v>1</v>
      </c>
      <c r="AL2516">
        <f t="shared" si="285"/>
        <v>13</v>
      </c>
    </row>
    <row r="2517" spans="1:38" hidden="1" x14ac:dyDescent="0.3">
      <c r="A2517">
        <v>28</v>
      </c>
      <c r="B2517">
        <v>26</v>
      </c>
      <c r="C2517">
        <f>IF(OR($L2517=TRUE,$A2517=0,MOD($A2517,ChapterTable!$R$20)&lt;&gt;0),
MAX(0,INT(($B2517+ChapterTable!$P$26+VLOOKUP(SUBSTITUTE(C$1,"성장단계","")&amp;"단계오프셋",ChapterTable!$R:$S,2,0))/ChapterTable!$P$23)),
MAX(0,INT(($B2517+ChapterTable!$R$26+VLOOKUP(SUBSTITUTE(C$1,"성장단계","")&amp;"보스단계오프셋",ChapterTable!$R:$S,2,0))/ChapterTable!$R$23)))</f>
        <v>3</v>
      </c>
      <c r="D2517">
        <f>IF(OR($L2517=TRUE,$A2517=0,MOD($A2517,ChapterTable!$R$20)&lt;&gt;0),
MAX(0,INT(($B2517+ChapterTable!$P$26+VLOOKUP(SUBSTITUTE(D$1,"성장단계","")&amp;"단계오프셋",ChapterTable!$R:$S,2,0))/ChapterTable!$P$23)),
MAX(0,INT(($B2517+ChapterTable!$R$26+VLOOKUP(SUBSTITUTE(D$1,"성장단계","")&amp;"보스단계오프셋",ChapterTable!$R:$S,2,0))/ChapterTable!$R$23)))</f>
        <v>2</v>
      </c>
      <c r="E2517" s="1">
        <f ca="1">IF(AND($A2517=0,$B2517=1),
    VLOOKUP(1,ChapterTable!$1:$1048576,MATCH("최종"&amp;SUBSTITUTE(SUBSTITUTE(E$1,"standard",""),"|Float",""),ChapterTable!$1:$1,0),0)*ChapterTable!$P$17,
  IF(AND($A2517=0,$B2517=0),
    E2518,
  IF($B2517=0,
    VLOOKUP($A2517,ChapterTable!$1:$1048576,MATCH("최종"&amp;SUBSTITUTE(SUBSTITUTE(E$1,"standard",""),"|Float",""),ChapterTable!$1:$1,0),0),
  IF($B2517=1,
    IF($L2517=FALSE,
      VLOOKUP($A2517,ChapterTable!$1:$1048576,MATCH("최종"&amp;SUBSTITUTE(SUBSTITUTE(E$1,"standard",""),"|Float",""),ChapterTable!$1:$1,0),0),
      VLOOKUP($A2517-ChapterTable!$P$11,ChapterTable!$1:$1048576,MATCH("최종"&amp;SUBSTITUTE(SUBSTITUTE(E$1,"standard",""),"|Float",""),ChapterTable!$1:$1,0),0)*ChapterTable!$P$14
    ),
  OFFSET(E2517,-$B2517+IF($L2517,1,0),0)*IF($B2517&gt;OFFSET($B2517,1,0),ChapterTable!$R$17,1)*
    (VLOOKUP(SUBSTITUTE(SUBSTITUTE(E$1,"standard",""),"|Float","")&amp;IF(OR($L2517=TRUE,$A2517=0,MOD($A2517,ChapterTable!$R$20)&lt;&gt;0),"","보스")&amp;"인게임누적곱배수",ChapterTable!$R:$S,2,0)^C2517
    +VLOOKUP(SUBSTITUTE(SUBSTITUTE(E$1,"standard",""),"|Float","")&amp;IF(OR($L2517=TRUE,$A2517=0,MOD($A2517,ChapterTable!$R$20)&lt;&gt;0),"","보스")&amp;"인게임누적합배수",ChapterTable!$R:$S,2,0)*C2517)
  )
  )
  )
)</f>
        <v>8363186.9389868267</v>
      </c>
      <c r="F2517" s="1">
        <f ca="1">IF(AND($A2517=0,$B2517=1),
    VLOOKUP(1,ChapterTable!$1:$1048576,MATCH("최종"&amp;SUBSTITUTE(SUBSTITUTE(F$1,"standard",""),"|Float",""),ChapterTable!$1:$1,0),0)*ChapterTable!$P$17,
  IF(AND($A2517=0,$B2517=0),
    F2518,
  IF($B2517=0,
    VLOOKUP($A2517,ChapterTable!$1:$1048576,MATCH("최종"&amp;SUBSTITUTE(SUBSTITUTE(F$1,"standard",""),"|Float",""),ChapterTable!$1:$1,0),0),
  IF($B2517=1,
    IF($L2517=FALSE,
      VLOOKUP($A2517,ChapterTable!$1:$1048576,MATCH("최종"&amp;SUBSTITUTE(SUBSTITUTE(F$1,"standard",""),"|Float",""),ChapterTable!$1:$1,0),0),
      VLOOKUP($A2517-ChapterTable!$P$11,ChapterTable!$1:$1048576,MATCH("최종"&amp;SUBSTITUTE(SUBSTITUTE(F$1,"standard",""),"|Float",""),ChapterTable!$1:$1,0),0)*ChapterTable!$P$14
    ),
  OFFSET(F2517,-$B2517+IF($L2517,1,0),0)*
    (VLOOKUP(SUBSTITUTE(SUBSTITUTE(F$1,"standard",""),"|Float","")&amp;IF(OR($L2517=TRUE,$A2517=0,MOD($A2517,ChapterTable!$R$20)&lt;&gt;0),"","보스")&amp;"인게임누적곱배수",ChapterTable!$R:$S,2,0)^D2517
    +VLOOKUP(SUBSTITUTE(SUBSTITUTE(F$1,"standard",""),"|Float","")&amp;IF(OR($L2517=TRUE,$A2517=0,MOD($A2517,ChapterTable!$R$20)&lt;&gt;0),"","보스")&amp;"인게임누적합배수",ChapterTable!$R:$S,2,0)*D2517)
  )
  )
  )
)</f>
        <v>2504600.2551653255</v>
      </c>
      <c r="G2517" t="s">
        <v>715</v>
      </c>
      <c r="J2517" t="str">
        <f>IF(ISBLANK(I2517),"",
IFERROR(VLOOKUP(I2517,[1]StringTable!$1:$1048576,MATCH("kor|String",[1]StringTable!$1:$1,0),0),
"스트링없음"))</f>
        <v/>
      </c>
      <c r="L2517" t="b">
        <v>1</v>
      </c>
      <c r="N2517" t="str">
        <f>IF(ISBLANK(M2517),"",IF(ISERROR(VLOOKUP(M2517,MapTable!$A:$A,1,0)),"맵없음",""))</f>
        <v/>
      </c>
      <c r="O2517">
        <f t="shared" si="286"/>
        <v>3</v>
      </c>
      <c r="Q2517">
        <f t="shared" si="287"/>
        <v>3</v>
      </c>
      <c r="R2517" t="b">
        <f t="shared" ca="1" si="288"/>
        <v>1</v>
      </c>
      <c r="T2517" t="b">
        <f t="shared" ca="1" si="28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92"/>
        <v>0.33333333333333331</v>
      </c>
      <c r="AJ2517">
        <f t="shared" si="290"/>
        <v>0.395555555</v>
      </c>
      <c r="AK2517">
        <f t="shared" si="291"/>
        <v>1</v>
      </c>
      <c r="AL2517">
        <f t="shared" si="285"/>
        <v>13</v>
      </c>
    </row>
    <row r="2518" spans="1:38" hidden="1" x14ac:dyDescent="0.3">
      <c r="A2518">
        <v>28</v>
      </c>
      <c r="B2518">
        <v>27</v>
      </c>
      <c r="C2518">
        <f>IF(OR($L2518=TRUE,$A2518=0,MOD($A2518,ChapterTable!$R$20)&lt;&gt;0),
MAX(0,INT(($B2518+ChapterTable!$P$26+VLOOKUP(SUBSTITUTE(C$1,"성장단계","")&amp;"단계오프셋",ChapterTable!$R:$S,2,0))/ChapterTable!$P$23)),
MAX(0,INT(($B2518+ChapterTable!$R$26+VLOOKUP(SUBSTITUTE(C$1,"성장단계","")&amp;"보스단계오프셋",ChapterTable!$R:$S,2,0))/ChapterTable!$R$23)))</f>
        <v>3</v>
      </c>
      <c r="D2518">
        <f>IF(OR($L2518=TRUE,$A2518=0,MOD($A2518,ChapterTable!$R$20)&lt;&gt;0),
MAX(0,INT(($B2518+ChapterTable!$P$26+VLOOKUP(SUBSTITUTE(D$1,"성장단계","")&amp;"단계오프셋",ChapterTable!$R:$S,2,0))/ChapterTable!$P$23)),
MAX(0,INT(($B2518+ChapterTable!$R$26+VLOOKUP(SUBSTITUTE(D$1,"성장단계","")&amp;"보스단계오프셋",ChapterTable!$R:$S,2,0))/ChapterTable!$R$23)))</f>
        <v>2</v>
      </c>
      <c r="E2518" s="1">
        <f ca="1">IF(AND($A2518=0,$B2518=1),
    VLOOKUP(1,ChapterTable!$1:$1048576,MATCH("최종"&amp;SUBSTITUTE(SUBSTITUTE(E$1,"standard",""),"|Float",""),ChapterTable!$1:$1,0),0)*ChapterTable!$P$17,
  IF(AND($A2518=0,$B2518=0),
    E2519,
  IF($B2518=0,
    VLOOKUP($A2518,ChapterTable!$1:$1048576,MATCH("최종"&amp;SUBSTITUTE(SUBSTITUTE(E$1,"standard",""),"|Float",""),ChapterTable!$1:$1,0),0),
  IF($B2518=1,
    IF($L2518=FALSE,
      VLOOKUP($A2518,ChapterTable!$1:$1048576,MATCH("최종"&amp;SUBSTITUTE(SUBSTITUTE(E$1,"standard",""),"|Float",""),ChapterTable!$1:$1,0),0),
      VLOOKUP($A2518-ChapterTable!$P$11,ChapterTable!$1:$1048576,MATCH("최종"&amp;SUBSTITUTE(SUBSTITUTE(E$1,"standard",""),"|Float",""),ChapterTable!$1:$1,0),0)*ChapterTable!$P$14
    ),
  OFFSET(E2518,-$B2518+IF($L2518,1,0),0)*IF($B2518&gt;OFFSET($B2518,1,0),ChapterTable!$R$17,1)*
    (VLOOKUP(SUBSTITUTE(SUBSTITUTE(E$1,"standard",""),"|Float","")&amp;IF(OR($L2518=TRUE,$A2518=0,MOD($A2518,ChapterTable!$R$20)&lt;&gt;0),"","보스")&amp;"인게임누적곱배수",ChapterTable!$R:$S,2,0)^C2518
    +VLOOKUP(SUBSTITUTE(SUBSTITUTE(E$1,"standard",""),"|Float","")&amp;IF(OR($L2518=TRUE,$A2518=0,MOD($A2518,ChapterTable!$R$20)&lt;&gt;0),"","보스")&amp;"인게임누적합배수",ChapterTable!$R:$S,2,0)*C2518)
  )
  )
  )
)</f>
        <v>8363186.9389868267</v>
      </c>
      <c r="F2518" s="1">
        <f ca="1">IF(AND($A2518=0,$B2518=1),
    VLOOKUP(1,ChapterTable!$1:$1048576,MATCH("최종"&amp;SUBSTITUTE(SUBSTITUTE(F$1,"standard",""),"|Float",""),ChapterTable!$1:$1,0),0)*ChapterTable!$P$17,
  IF(AND($A2518=0,$B2518=0),
    F2519,
  IF($B2518=0,
    VLOOKUP($A2518,ChapterTable!$1:$1048576,MATCH("최종"&amp;SUBSTITUTE(SUBSTITUTE(F$1,"standard",""),"|Float",""),ChapterTable!$1:$1,0),0),
  IF($B2518=1,
    IF($L2518=FALSE,
      VLOOKUP($A2518,ChapterTable!$1:$1048576,MATCH("최종"&amp;SUBSTITUTE(SUBSTITUTE(F$1,"standard",""),"|Float",""),ChapterTable!$1:$1,0),0),
      VLOOKUP($A2518-ChapterTable!$P$11,ChapterTable!$1:$1048576,MATCH("최종"&amp;SUBSTITUTE(SUBSTITUTE(F$1,"standard",""),"|Float",""),ChapterTable!$1:$1,0),0)*ChapterTable!$P$14
    ),
  OFFSET(F2518,-$B2518+IF($L2518,1,0),0)*
    (VLOOKUP(SUBSTITUTE(SUBSTITUTE(F$1,"standard",""),"|Float","")&amp;IF(OR($L2518=TRUE,$A2518=0,MOD($A2518,ChapterTable!$R$20)&lt;&gt;0),"","보스")&amp;"인게임누적곱배수",ChapterTable!$R:$S,2,0)^D2518
    +VLOOKUP(SUBSTITUTE(SUBSTITUTE(F$1,"standard",""),"|Float","")&amp;IF(OR($L2518=TRUE,$A2518=0,MOD($A2518,ChapterTable!$R$20)&lt;&gt;0),"","보스")&amp;"인게임누적합배수",ChapterTable!$R:$S,2,0)*D2518)
  )
  )
  )
)</f>
        <v>2504600.2551653255</v>
      </c>
      <c r="G2518" t="s">
        <v>715</v>
      </c>
      <c r="J2518" t="str">
        <f>IF(ISBLANK(I2518),"",
IFERROR(VLOOKUP(I2518,[1]StringTable!$1:$1048576,MATCH("kor|String",[1]StringTable!$1:$1,0),0),
"스트링없음"))</f>
        <v/>
      </c>
      <c r="L2518" t="b">
        <v>1</v>
      </c>
      <c r="N2518" t="str">
        <f>IF(ISBLANK(M2518),"",IF(ISERROR(VLOOKUP(M2518,MapTable!$A:$A,1,0)),"맵없음",""))</f>
        <v/>
      </c>
      <c r="O2518">
        <f t="shared" si="286"/>
        <v>3</v>
      </c>
      <c r="Q2518">
        <f t="shared" si="287"/>
        <v>3</v>
      </c>
      <c r="R2518" t="b">
        <f t="shared" ca="1" si="288"/>
        <v>1</v>
      </c>
      <c r="T2518" t="b">
        <f t="shared" ca="1" si="28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92"/>
        <v>0.33333333333333331</v>
      </c>
      <c r="AJ2518">
        <f t="shared" si="290"/>
        <v>0.395555555</v>
      </c>
      <c r="AK2518">
        <f t="shared" si="291"/>
        <v>1</v>
      </c>
      <c r="AL2518">
        <f t="shared" si="285"/>
        <v>13</v>
      </c>
    </row>
    <row r="2519" spans="1:38" hidden="1" x14ac:dyDescent="0.3">
      <c r="A2519">
        <v>28</v>
      </c>
      <c r="B2519">
        <v>28</v>
      </c>
      <c r="C2519">
        <f>IF(OR($L2519=TRUE,$A2519=0,MOD($A2519,ChapterTable!$R$20)&lt;&gt;0),
MAX(0,INT(($B2519+ChapterTable!$P$26+VLOOKUP(SUBSTITUTE(C$1,"성장단계","")&amp;"단계오프셋",ChapterTable!$R:$S,2,0))/ChapterTable!$P$23)),
MAX(0,INT(($B2519+ChapterTable!$R$26+VLOOKUP(SUBSTITUTE(C$1,"성장단계","")&amp;"보스단계오프셋",ChapterTable!$R:$S,2,0))/ChapterTable!$R$23)))</f>
        <v>3</v>
      </c>
      <c r="D2519">
        <f>IF(OR($L2519=TRUE,$A2519=0,MOD($A2519,ChapterTable!$R$20)&lt;&gt;0),
MAX(0,INT(($B2519+ChapterTable!$P$26+VLOOKUP(SUBSTITUTE(D$1,"성장단계","")&amp;"단계오프셋",ChapterTable!$R:$S,2,0))/ChapterTable!$P$23)),
MAX(0,INT(($B2519+ChapterTable!$R$26+VLOOKUP(SUBSTITUTE(D$1,"성장단계","")&amp;"보스단계오프셋",ChapterTable!$R:$S,2,0))/ChapterTable!$R$23)))</f>
        <v>2</v>
      </c>
      <c r="E2519" s="1">
        <f ca="1">IF(AND($A2519=0,$B2519=1),
    VLOOKUP(1,ChapterTable!$1:$1048576,MATCH("최종"&amp;SUBSTITUTE(SUBSTITUTE(E$1,"standard",""),"|Float",""),ChapterTable!$1:$1,0),0)*ChapterTable!$P$17,
  IF(AND($A2519=0,$B2519=0),
    E2520,
  IF($B2519=0,
    VLOOKUP($A2519,ChapterTable!$1:$1048576,MATCH("최종"&amp;SUBSTITUTE(SUBSTITUTE(E$1,"standard",""),"|Float",""),ChapterTable!$1:$1,0),0),
  IF($B2519=1,
    IF($L2519=FALSE,
      VLOOKUP($A2519,ChapterTable!$1:$1048576,MATCH("최종"&amp;SUBSTITUTE(SUBSTITUTE(E$1,"standard",""),"|Float",""),ChapterTable!$1:$1,0),0),
      VLOOKUP($A2519-ChapterTable!$P$11,ChapterTable!$1:$1048576,MATCH("최종"&amp;SUBSTITUTE(SUBSTITUTE(E$1,"standard",""),"|Float",""),ChapterTable!$1:$1,0),0)*ChapterTable!$P$14
    ),
  OFFSET(E2519,-$B2519+IF($L2519,1,0),0)*IF($B2519&gt;OFFSET($B2519,1,0),ChapterTable!$R$17,1)*
    (VLOOKUP(SUBSTITUTE(SUBSTITUTE(E$1,"standard",""),"|Float","")&amp;IF(OR($L2519=TRUE,$A2519=0,MOD($A2519,ChapterTable!$R$20)&lt;&gt;0),"","보스")&amp;"인게임누적곱배수",ChapterTable!$R:$S,2,0)^C2519
    +VLOOKUP(SUBSTITUTE(SUBSTITUTE(E$1,"standard",""),"|Float","")&amp;IF(OR($L2519=TRUE,$A2519=0,MOD($A2519,ChapterTable!$R$20)&lt;&gt;0),"","보스")&amp;"인게임누적합배수",ChapterTable!$R:$S,2,0)*C2519)
  )
  )
  )
)</f>
        <v>8363186.9389868267</v>
      </c>
      <c r="F2519" s="1">
        <f ca="1">IF(AND($A2519=0,$B2519=1),
    VLOOKUP(1,ChapterTable!$1:$1048576,MATCH("최종"&amp;SUBSTITUTE(SUBSTITUTE(F$1,"standard",""),"|Float",""),ChapterTable!$1:$1,0),0)*ChapterTable!$P$17,
  IF(AND($A2519=0,$B2519=0),
    F2520,
  IF($B2519=0,
    VLOOKUP($A2519,ChapterTable!$1:$1048576,MATCH("최종"&amp;SUBSTITUTE(SUBSTITUTE(F$1,"standard",""),"|Float",""),ChapterTable!$1:$1,0),0),
  IF($B2519=1,
    IF($L2519=FALSE,
      VLOOKUP($A2519,ChapterTable!$1:$1048576,MATCH("최종"&amp;SUBSTITUTE(SUBSTITUTE(F$1,"standard",""),"|Float",""),ChapterTable!$1:$1,0),0),
      VLOOKUP($A2519-ChapterTable!$P$11,ChapterTable!$1:$1048576,MATCH("최종"&amp;SUBSTITUTE(SUBSTITUTE(F$1,"standard",""),"|Float",""),ChapterTable!$1:$1,0),0)*ChapterTable!$P$14
    ),
  OFFSET(F2519,-$B2519+IF($L2519,1,0),0)*
    (VLOOKUP(SUBSTITUTE(SUBSTITUTE(F$1,"standard",""),"|Float","")&amp;IF(OR($L2519=TRUE,$A2519=0,MOD($A2519,ChapterTable!$R$20)&lt;&gt;0),"","보스")&amp;"인게임누적곱배수",ChapterTable!$R:$S,2,0)^D2519
    +VLOOKUP(SUBSTITUTE(SUBSTITUTE(F$1,"standard",""),"|Float","")&amp;IF(OR($L2519=TRUE,$A2519=0,MOD($A2519,ChapterTable!$R$20)&lt;&gt;0),"","보스")&amp;"인게임누적합배수",ChapterTable!$R:$S,2,0)*D2519)
  )
  )
  )
)</f>
        <v>2504600.2551653255</v>
      </c>
      <c r="G2519" t="s">
        <v>715</v>
      </c>
      <c r="J2519" t="str">
        <f>IF(ISBLANK(I2519),"",
IFERROR(VLOOKUP(I2519,[1]StringTable!$1:$1048576,MATCH("kor|String",[1]StringTable!$1:$1,0),0),
"스트링없음"))</f>
        <v/>
      </c>
      <c r="L2519" t="b">
        <v>1</v>
      </c>
      <c r="N2519" t="str">
        <f>IF(ISBLANK(M2519),"",IF(ISERROR(VLOOKUP(M2519,MapTable!$A:$A,1,0)),"맵없음",""))</f>
        <v/>
      </c>
      <c r="O2519">
        <f t="shared" si="286"/>
        <v>3</v>
      </c>
      <c r="Q2519">
        <f t="shared" si="287"/>
        <v>3</v>
      </c>
      <c r="R2519" t="b">
        <f t="shared" ca="1" si="288"/>
        <v>1</v>
      </c>
      <c r="T2519" t="b">
        <f t="shared" ca="1" si="28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92"/>
        <v>0.33333333333333331</v>
      </c>
      <c r="AJ2519">
        <f t="shared" si="290"/>
        <v>0.395555555</v>
      </c>
      <c r="AK2519">
        <f t="shared" si="291"/>
        <v>1</v>
      </c>
      <c r="AL2519">
        <f t="shared" si="285"/>
        <v>13</v>
      </c>
    </row>
    <row r="2520" spans="1:38" hidden="1" x14ac:dyDescent="0.3">
      <c r="A2520">
        <v>28</v>
      </c>
      <c r="B2520">
        <v>29</v>
      </c>
      <c r="C2520">
        <f>IF(OR($L2520=TRUE,$A2520=0,MOD($A2520,ChapterTable!$R$20)&lt;&gt;0),
MAX(0,INT(($B2520+ChapterTable!$P$26+VLOOKUP(SUBSTITUTE(C$1,"성장단계","")&amp;"단계오프셋",ChapterTable!$R:$S,2,0))/ChapterTable!$P$23)),
MAX(0,INT(($B2520+ChapterTable!$R$26+VLOOKUP(SUBSTITUTE(C$1,"성장단계","")&amp;"보스단계오프셋",ChapterTable!$R:$S,2,0))/ChapterTable!$R$23)))</f>
        <v>3</v>
      </c>
      <c r="D2520">
        <f>IF(OR($L2520=TRUE,$A2520=0,MOD($A2520,ChapterTable!$R$20)&lt;&gt;0),
MAX(0,INT(($B2520+ChapterTable!$P$26+VLOOKUP(SUBSTITUTE(D$1,"성장단계","")&amp;"단계오프셋",ChapterTable!$R:$S,2,0))/ChapterTable!$P$23)),
MAX(0,INT(($B2520+ChapterTable!$R$26+VLOOKUP(SUBSTITUTE(D$1,"성장단계","")&amp;"보스단계오프셋",ChapterTable!$R:$S,2,0))/ChapterTable!$R$23)))</f>
        <v>2</v>
      </c>
      <c r="E2520" s="1">
        <f ca="1">IF(AND($A2520=0,$B2520=1),
    VLOOKUP(1,ChapterTable!$1:$1048576,MATCH("최종"&amp;SUBSTITUTE(SUBSTITUTE(E$1,"standard",""),"|Float",""),ChapterTable!$1:$1,0),0)*ChapterTable!$P$17,
  IF(AND($A2520=0,$B2520=0),
    E2521,
  IF($B2520=0,
    VLOOKUP($A2520,ChapterTable!$1:$1048576,MATCH("최종"&amp;SUBSTITUTE(SUBSTITUTE(E$1,"standard",""),"|Float",""),ChapterTable!$1:$1,0),0),
  IF($B2520=1,
    IF($L2520=FALSE,
      VLOOKUP($A2520,ChapterTable!$1:$1048576,MATCH("최종"&amp;SUBSTITUTE(SUBSTITUTE(E$1,"standard",""),"|Float",""),ChapterTable!$1:$1,0),0),
      VLOOKUP($A2520-ChapterTable!$P$11,ChapterTable!$1:$1048576,MATCH("최종"&amp;SUBSTITUTE(SUBSTITUTE(E$1,"standard",""),"|Float",""),ChapterTable!$1:$1,0),0)*ChapterTable!$P$14
    ),
  OFFSET(E2520,-$B2520+IF($L2520,1,0),0)*IF($B2520&gt;OFFSET($B2520,1,0),ChapterTable!$R$17,1)*
    (VLOOKUP(SUBSTITUTE(SUBSTITUTE(E$1,"standard",""),"|Float","")&amp;IF(OR($L2520=TRUE,$A2520=0,MOD($A2520,ChapterTable!$R$20)&lt;&gt;0),"","보스")&amp;"인게임누적곱배수",ChapterTable!$R:$S,2,0)^C2520
    +VLOOKUP(SUBSTITUTE(SUBSTITUTE(E$1,"standard",""),"|Float","")&amp;IF(OR($L2520=TRUE,$A2520=0,MOD($A2520,ChapterTable!$R$20)&lt;&gt;0),"","보스")&amp;"인게임누적합배수",ChapterTable!$R:$S,2,0)*C2520)
  )
  )
  )
)</f>
        <v>8363186.9389868267</v>
      </c>
      <c r="F2520" s="1">
        <f ca="1">IF(AND($A2520=0,$B2520=1),
    VLOOKUP(1,ChapterTable!$1:$1048576,MATCH("최종"&amp;SUBSTITUTE(SUBSTITUTE(F$1,"standard",""),"|Float",""),ChapterTable!$1:$1,0),0)*ChapterTable!$P$17,
  IF(AND($A2520=0,$B2520=0),
    F2521,
  IF($B2520=0,
    VLOOKUP($A2520,ChapterTable!$1:$1048576,MATCH("최종"&amp;SUBSTITUTE(SUBSTITUTE(F$1,"standard",""),"|Float",""),ChapterTable!$1:$1,0),0),
  IF($B2520=1,
    IF($L2520=FALSE,
      VLOOKUP($A2520,ChapterTable!$1:$1048576,MATCH("최종"&amp;SUBSTITUTE(SUBSTITUTE(F$1,"standard",""),"|Float",""),ChapterTable!$1:$1,0),0),
      VLOOKUP($A2520-ChapterTable!$P$11,ChapterTable!$1:$1048576,MATCH("최종"&amp;SUBSTITUTE(SUBSTITUTE(F$1,"standard",""),"|Float",""),ChapterTable!$1:$1,0),0)*ChapterTable!$P$14
    ),
  OFFSET(F2520,-$B2520+IF($L2520,1,0),0)*
    (VLOOKUP(SUBSTITUTE(SUBSTITUTE(F$1,"standard",""),"|Float","")&amp;IF(OR($L2520=TRUE,$A2520=0,MOD($A2520,ChapterTable!$R$20)&lt;&gt;0),"","보스")&amp;"인게임누적곱배수",ChapterTable!$R:$S,2,0)^D2520
    +VLOOKUP(SUBSTITUTE(SUBSTITUTE(F$1,"standard",""),"|Float","")&amp;IF(OR($L2520=TRUE,$A2520=0,MOD($A2520,ChapterTable!$R$20)&lt;&gt;0),"","보스")&amp;"인게임누적합배수",ChapterTable!$R:$S,2,0)*D2520)
  )
  )
  )
)</f>
        <v>2504600.2551653255</v>
      </c>
      <c r="G2520" t="s">
        <v>715</v>
      </c>
      <c r="J2520" t="str">
        <f>IF(ISBLANK(I2520),"",
IFERROR(VLOOKUP(I2520,[1]StringTable!$1:$1048576,MATCH("kor|String",[1]StringTable!$1:$1,0),0),
"스트링없음"))</f>
        <v/>
      </c>
      <c r="L2520" t="b">
        <v>1</v>
      </c>
      <c r="N2520" t="str">
        <f>IF(ISBLANK(M2520),"",IF(ISERROR(VLOOKUP(M2520,MapTable!$A:$A,1,0)),"맵없음",""))</f>
        <v/>
      </c>
      <c r="O2520">
        <f t="shared" si="286"/>
        <v>93</v>
      </c>
      <c r="Q2520">
        <f t="shared" si="287"/>
        <v>93</v>
      </c>
      <c r="R2520" t="b">
        <f t="shared" ca="1" si="288"/>
        <v>1</v>
      </c>
      <c r="T2520" t="b">
        <f t="shared" ca="1" si="28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92"/>
        <v>0.33333333333333331</v>
      </c>
      <c r="AJ2520">
        <f t="shared" si="290"/>
        <v>0.395555555</v>
      </c>
      <c r="AK2520">
        <f t="shared" si="291"/>
        <v>1</v>
      </c>
      <c r="AL2520">
        <f t="shared" si="285"/>
        <v>13</v>
      </c>
    </row>
    <row r="2521" spans="1:38" hidden="1" x14ac:dyDescent="0.3">
      <c r="A2521">
        <v>28</v>
      </c>
      <c r="B2521">
        <v>30</v>
      </c>
      <c r="C2521">
        <f>IF(OR($L2521=TRUE,$A2521=0,MOD($A2521,ChapterTable!$R$20)&lt;&gt;0),
MAX(0,INT(($B2521+ChapterTable!$P$26+VLOOKUP(SUBSTITUTE(C$1,"성장단계","")&amp;"단계오프셋",ChapterTable!$R:$S,2,0))/ChapterTable!$P$23)),
MAX(0,INT(($B2521+ChapterTable!$R$26+VLOOKUP(SUBSTITUTE(C$1,"성장단계","")&amp;"보스단계오프셋",ChapterTable!$R:$S,2,0))/ChapterTable!$R$23)))</f>
        <v>3</v>
      </c>
      <c r="D2521">
        <f>IF(OR($L2521=TRUE,$A2521=0,MOD($A2521,ChapterTable!$R$20)&lt;&gt;0),
MAX(0,INT(($B2521+ChapterTable!$P$26+VLOOKUP(SUBSTITUTE(D$1,"성장단계","")&amp;"단계오프셋",ChapterTable!$R:$S,2,0))/ChapterTable!$P$23)),
MAX(0,INT(($B2521+ChapterTable!$R$26+VLOOKUP(SUBSTITUTE(D$1,"성장단계","")&amp;"보스단계오프셋",ChapterTable!$R:$S,2,0))/ChapterTable!$R$23)))</f>
        <v>2</v>
      </c>
      <c r="E2521" s="1">
        <f ca="1">IF(AND($A2521=0,$B2521=1),
    VLOOKUP(1,ChapterTable!$1:$1048576,MATCH("최종"&amp;SUBSTITUTE(SUBSTITUTE(E$1,"standard",""),"|Float",""),ChapterTable!$1:$1,0),0)*ChapterTable!$P$17,
  IF(AND($A2521=0,$B2521=0),
    E2522,
  IF($B2521=0,
    VLOOKUP($A2521,ChapterTable!$1:$1048576,MATCH("최종"&amp;SUBSTITUTE(SUBSTITUTE(E$1,"standard",""),"|Float",""),ChapterTable!$1:$1,0),0),
  IF($B2521=1,
    IF($L2521=FALSE,
      VLOOKUP($A2521,ChapterTable!$1:$1048576,MATCH("최종"&amp;SUBSTITUTE(SUBSTITUTE(E$1,"standard",""),"|Float",""),ChapterTable!$1:$1,0),0),
      VLOOKUP($A2521-ChapterTable!$P$11,ChapterTable!$1:$1048576,MATCH("최종"&amp;SUBSTITUTE(SUBSTITUTE(E$1,"standard",""),"|Float",""),ChapterTable!$1:$1,0),0)*ChapterTable!$P$14
    ),
  OFFSET(E2521,-$B2521+IF($L2521,1,0),0)*IF($B2521&gt;OFFSET($B2521,1,0),ChapterTable!$R$17,1)*
    (VLOOKUP(SUBSTITUTE(SUBSTITUTE(E$1,"standard",""),"|Float","")&amp;IF(OR($L2521=TRUE,$A2521=0,MOD($A2521,ChapterTable!$R$20)&lt;&gt;0),"","보스")&amp;"인게임누적곱배수",ChapterTable!$R:$S,2,0)^C2521
    +VLOOKUP(SUBSTITUTE(SUBSTITUTE(E$1,"standard",""),"|Float","")&amp;IF(OR($L2521=TRUE,$A2521=0,MOD($A2521,ChapterTable!$R$20)&lt;&gt;0),"","보스")&amp;"인게임누적합배수",ChapterTable!$R:$S,2,0)*C2521)
  )
  )
  )
)</f>
        <v>8363186.9389868267</v>
      </c>
      <c r="F2521" s="1">
        <f ca="1">IF(AND($A2521=0,$B2521=1),
    VLOOKUP(1,ChapterTable!$1:$1048576,MATCH("최종"&amp;SUBSTITUTE(SUBSTITUTE(F$1,"standard",""),"|Float",""),ChapterTable!$1:$1,0),0)*ChapterTable!$P$17,
  IF(AND($A2521=0,$B2521=0),
    F2522,
  IF($B2521=0,
    VLOOKUP($A2521,ChapterTable!$1:$1048576,MATCH("최종"&amp;SUBSTITUTE(SUBSTITUTE(F$1,"standard",""),"|Float",""),ChapterTable!$1:$1,0),0),
  IF($B2521=1,
    IF($L2521=FALSE,
      VLOOKUP($A2521,ChapterTable!$1:$1048576,MATCH("최종"&amp;SUBSTITUTE(SUBSTITUTE(F$1,"standard",""),"|Float",""),ChapterTable!$1:$1,0),0),
      VLOOKUP($A2521-ChapterTable!$P$11,ChapterTable!$1:$1048576,MATCH("최종"&amp;SUBSTITUTE(SUBSTITUTE(F$1,"standard",""),"|Float",""),ChapterTable!$1:$1,0),0)*ChapterTable!$P$14
    ),
  OFFSET(F2521,-$B2521+IF($L2521,1,0),0)*
    (VLOOKUP(SUBSTITUTE(SUBSTITUTE(F$1,"standard",""),"|Float","")&amp;IF(OR($L2521=TRUE,$A2521=0,MOD($A2521,ChapterTable!$R$20)&lt;&gt;0),"","보스")&amp;"인게임누적곱배수",ChapterTable!$R:$S,2,0)^D2521
    +VLOOKUP(SUBSTITUTE(SUBSTITUTE(F$1,"standard",""),"|Float","")&amp;IF(OR($L2521=TRUE,$A2521=0,MOD($A2521,ChapterTable!$R$20)&lt;&gt;0),"","보스")&amp;"인게임누적합배수",ChapterTable!$R:$S,2,0)*D2521)
  )
  )
  )
)</f>
        <v>2504600.2551653255</v>
      </c>
      <c r="G2521" t="s">
        <v>715</v>
      </c>
      <c r="J2521" t="str">
        <f>IF(ISBLANK(I2521),"",
IFERROR(VLOOKUP(I2521,[1]StringTable!$1:$1048576,MATCH("kor|String",[1]StringTable!$1:$1,0),0),
"스트링없음"))</f>
        <v/>
      </c>
      <c r="L2521" t="b">
        <v>1</v>
      </c>
      <c r="N2521" t="str">
        <f>IF(ISBLANK(M2521),"",IF(ISERROR(VLOOKUP(M2521,MapTable!$A:$A,1,0)),"맵없음",""))</f>
        <v/>
      </c>
      <c r="O2521">
        <f t="shared" si="286"/>
        <v>23</v>
      </c>
      <c r="Q2521">
        <f t="shared" si="287"/>
        <v>23</v>
      </c>
      <c r="R2521" t="b">
        <f t="shared" ca="1" si="288"/>
        <v>1</v>
      </c>
      <c r="T2521" t="b">
        <f t="shared" ca="1" si="28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92"/>
        <v>0.33333333333333331</v>
      </c>
      <c r="AJ2521">
        <f t="shared" si="290"/>
        <v>1</v>
      </c>
      <c r="AK2521">
        <f t="shared" si="291"/>
        <v>3</v>
      </c>
      <c r="AL2521">
        <f t="shared" si="285"/>
        <v>13</v>
      </c>
    </row>
    <row r="2522" spans="1:38" hidden="1" x14ac:dyDescent="0.3">
      <c r="A2522">
        <v>28</v>
      </c>
      <c r="B2522">
        <v>31</v>
      </c>
      <c r="C2522">
        <f>IF(OR($L2522=TRUE,$A2522=0,MOD($A2522,ChapterTable!$R$20)&lt;&gt;0),
MAX(0,INT(($B2522+ChapterTable!$P$26+VLOOKUP(SUBSTITUTE(C$1,"성장단계","")&amp;"단계오프셋",ChapterTable!$R:$S,2,0))/ChapterTable!$P$23)),
MAX(0,INT(($B2522+ChapterTable!$R$26+VLOOKUP(SUBSTITUTE(C$1,"성장단계","")&amp;"보스단계오프셋",ChapterTable!$R:$S,2,0))/ChapterTable!$R$23)))</f>
        <v>3</v>
      </c>
      <c r="D2522">
        <f>IF(OR($L2522=TRUE,$A2522=0,MOD($A2522,ChapterTable!$R$20)&lt;&gt;0),
MAX(0,INT(($B2522+ChapterTable!$P$26+VLOOKUP(SUBSTITUTE(D$1,"성장단계","")&amp;"단계오프셋",ChapterTable!$R:$S,2,0))/ChapterTable!$P$23)),
MAX(0,INT(($B2522+ChapterTable!$R$26+VLOOKUP(SUBSTITUTE(D$1,"성장단계","")&amp;"보스단계오프셋",ChapterTable!$R:$S,2,0))/ChapterTable!$R$23)))</f>
        <v>3</v>
      </c>
      <c r="E2522" s="1">
        <f ca="1">IF(AND($A2522=0,$B2522=1),
    VLOOKUP(1,ChapterTable!$1:$1048576,MATCH("최종"&amp;SUBSTITUTE(SUBSTITUTE(E$1,"standard",""),"|Float",""),ChapterTable!$1:$1,0),0)*ChapterTable!$P$17,
  IF(AND($A2522=0,$B2522=0),
    E2523,
  IF($B2522=0,
    VLOOKUP($A2522,ChapterTable!$1:$1048576,MATCH("최종"&amp;SUBSTITUTE(SUBSTITUTE(E$1,"standard",""),"|Float",""),ChapterTable!$1:$1,0),0),
  IF($B2522=1,
    IF($L2522=FALSE,
      VLOOKUP($A2522,ChapterTable!$1:$1048576,MATCH("최종"&amp;SUBSTITUTE(SUBSTITUTE(E$1,"standard",""),"|Float",""),ChapterTable!$1:$1,0),0),
      VLOOKUP($A2522-ChapterTable!$P$11,ChapterTable!$1:$1048576,MATCH("최종"&amp;SUBSTITUTE(SUBSTITUTE(E$1,"standard",""),"|Float",""),ChapterTable!$1:$1,0),0)*ChapterTable!$P$14
    ),
  OFFSET(E2522,-$B2522+IF($L2522,1,0),0)*IF($B2522&gt;OFFSET($B2522,1,0),ChapterTable!$R$17,1)*
    (VLOOKUP(SUBSTITUTE(SUBSTITUTE(E$1,"standard",""),"|Float","")&amp;IF(OR($L2522=TRUE,$A2522=0,MOD($A2522,ChapterTable!$R$20)&lt;&gt;0),"","보스")&amp;"인게임누적곱배수",ChapterTable!$R:$S,2,0)^C2522
    +VLOOKUP(SUBSTITUTE(SUBSTITUTE(E$1,"standard",""),"|Float","")&amp;IF(OR($L2522=TRUE,$A2522=0,MOD($A2522,ChapterTable!$R$20)&lt;&gt;0),"","보스")&amp;"인게임누적합배수",ChapterTable!$R:$S,2,0)*C2522)
  )
  )
  )
)</f>
        <v>8363186.9389868267</v>
      </c>
      <c r="F2522" s="1">
        <f ca="1">IF(AND($A2522=0,$B2522=1),
    VLOOKUP(1,ChapterTable!$1:$1048576,MATCH("최종"&amp;SUBSTITUTE(SUBSTITUTE(F$1,"standard",""),"|Float",""),ChapterTable!$1:$1,0),0)*ChapterTable!$P$17,
  IF(AND($A2522=0,$B2522=0),
    F2523,
  IF($B2522=0,
    VLOOKUP($A2522,ChapterTable!$1:$1048576,MATCH("최종"&amp;SUBSTITUTE(SUBSTITUTE(F$1,"standard",""),"|Float",""),ChapterTable!$1:$1,0),0),
  IF($B2522=1,
    IF($L2522=FALSE,
      VLOOKUP($A2522,ChapterTable!$1:$1048576,MATCH("최종"&amp;SUBSTITUTE(SUBSTITUTE(F$1,"standard",""),"|Float",""),ChapterTable!$1:$1,0),0),
      VLOOKUP($A2522-ChapterTable!$P$11,ChapterTable!$1:$1048576,MATCH("최종"&amp;SUBSTITUTE(SUBSTITUTE(F$1,"standard",""),"|Float",""),ChapterTable!$1:$1,0),0)*ChapterTable!$P$14
    ),
  OFFSET(F2522,-$B2522+IF($L2522,1,0),0)*
    (VLOOKUP(SUBSTITUTE(SUBSTITUTE(F$1,"standard",""),"|Float","")&amp;IF(OR($L2522=TRUE,$A2522=0,MOD($A2522,ChapterTable!$R$20)&lt;&gt;0),"","보스")&amp;"인게임누적곱배수",ChapterTable!$R:$S,2,0)^D2522
    +VLOOKUP(SUBSTITUTE(SUBSTITUTE(F$1,"standard",""),"|Float","")&amp;IF(OR($L2522=TRUE,$A2522=0,MOD($A2522,ChapterTable!$R$20)&lt;&gt;0),"","보스")&amp;"인게임누적합배수",ChapterTable!$R:$S,2,0)*D2522)
  )
  )
  )
)</f>
        <v>2667943.7500674119</v>
      </c>
      <c r="G2522" t="s">
        <v>715</v>
      </c>
      <c r="J2522" t="str">
        <f>IF(ISBLANK(I2522),"",
IFERROR(VLOOKUP(I2522,[1]StringTable!$1:$1048576,MATCH("kor|String",[1]StringTable!$1:$1,0),0),
"스트링없음"))</f>
        <v/>
      </c>
      <c r="L2522" t="b">
        <v>1</v>
      </c>
      <c r="N2522" t="str">
        <f>IF(ISBLANK(M2522),"",IF(ISERROR(VLOOKUP(M2522,MapTable!$A:$A,1,0)),"맵없음",""))</f>
        <v/>
      </c>
      <c r="O2522">
        <f t="shared" si="286"/>
        <v>4</v>
      </c>
      <c r="Q2522">
        <f t="shared" si="287"/>
        <v>4</v>
      </c>
      <c r="R2522" t="b">
        <f t="shared" ca="1" si="288"/>
        <v>1</v>
      </c>
      <c r="T2522" t="b">
        <f t="shared" ca="1" si="28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92"/>
        <v>0.25</v>
      </c>
      <c r="AJ2522">
        <f t="shared" si="290"/>
        <v>0.32</v>
      </c>
      <c r="AK2522">
        <f t="shared" si="291"/>
        <v>1</v>
      </c>
      <c r="AL2522">
        <f t="shared" si="285"/>
        <v>13</v>
      </c>
    </row>
    <row r="2523" spans="1:38" hidden="1" x14ac:dyDescent="0.3">
      <c r="A2523">
        <v>28</v>
      </c>
      <c r="B2523">
        <v>32</v>
      </c>
      <c r="C2523">
        <f>IF(OR($L2523=TRUE,$A2523=0,MOD($A2523,ChapterTable!$R$20)&lt;&gt;0),
MAX(0,INT(($B2523+ChapterTable!$P$26+VLOOKUP(SUBSTITUTE(C$1,"성장단계","")&amp;"단계오프셋",ChapterTable!$R:$S,2,0))/ChapterTable!$P$23)),
MAX(0,INT(($B2523+ChapterTable!$R$26+VLOOKUP(SUBSTITUTE(C$1,"성장단계","")&amp;"보스단계오프셋",ChapterTable!$R:$S,2,0))/ChapterTable!$R$23)))</f>
        <v>3</v>
      </c>
      <c r="D2523">
        <f>IF(OR($L2523=TRUE,$A2523=0,MOD($A2523,ChapterTable!$R$20)&lt;&gt;0),
MAX(0,INT(($B2523+ChapterTable!$P$26+VLOOKUP(SUBSTITUTE(D$1,"성장단계","")&amp;"단계오프셋",ChapterTable!$R:$S,2,0))/ChapterTable!$P$23)),
MAX(0,INT(($B2523+ChapterTable!$R$26+VLOOKUP(SUBSTITUTE(D$1,"성장단계","")&amp;"보스단계오프셋",ChapterTable!$R:$S,2,0))/ChapterTable!$R$23)))</f>
        <v>3</v>
      </c>
      <c r="E2523" s="1">
        <f ca="1">IF(AND($A2523=0,$B2523=1),
    VLOOKUP(1,ChapterTable!$1:$1048576,MATCH("최종"&amp;SUBSTITUTE(SUBSTITUTE(E$1,"standard",""),"|Float",""),ChapterTable!$1:$1,0),0)*ChapterTable!$P$17,
  IF(AND($A2523=0,$B2523=0),
    E2524,
  IF($B2523=0,
    VLOOKUP($A2523,ChapterTable!$1:$1048576,MATCH("최종"&amp;SUBSTITUTE(SUBSTITUTE(E$1,"standard",""),"|Float",""),ChapterTable!$1:$1,0),0),
  IF($B2523=1,
    IF($L2523=FALSE,
      VLOOKUP($A2523,ChapterTable!$1:$1048576,MATCH("최종"&amp;SUBSTITUTE(SUBSTITUTE(E$1,"standard",""),"|Float",""),ChapterTable!$1:$1,0),0),
      VLOOKUP($A2523-ChapterTable!$P$11,ChapterTable!$1:$1048576,MATCH("최종"&amp;SUBSTITUTE(SUBSTITUTE(E$1,"standard",""),"|Float",""),ChapterTable!$1:$1,0),0)*ChapterTable!$P$14
    ),
  OFFSET(E2523,-$B2523+IF($L2523,1,0),0)*IF($B2523&gt;OFFSET($B2523,1,0),ChapterTable!$R$17,1)*
    (VLOOKUP(SUBSTITUTE(SUBSTITUTE(E$1,"standard",""),"|Float","")&amp;IF(OR($L2523=TRUE,$A2523=0,MOD($A2523,ChapterTable!$R$20)&lt;&gt;0),"","보스")&amp;"인게임누적곱배수",ChapterTable!$R:$S,2,0)^C2523
    +VLOOKUP(SUBSTITUTE(SUBSTITUTE(E$1,"standard",""),"|Float","")&amp;IF(OR($L2523=TRUE,$A2523=0,MOD($A2523,ChapterTable!$R$20)&lt;&gt;0),"","보스")&amp;"인게임누적합배수",ChapterTable!$R:$S,2,0)*C2523)
  )
  )
  )
)</f>
        <v>8363186.9389868267</v>
      </c>
      <c r="F2523" s="1">
        <f ca="1">IF(AND($A2523=0,$B2523=1),
    VLOOKUP(1,ChapterTable!$1:$1048576,MATCH("최종"&amp;SUBSTITUTE(SUBSTITUTE(F$1,"standard",""),"|Float",""),ChapterTable!$1:$1,0),0)*ChapterTable!$P$17,
  IF(AND($A2523=0,$B2523=0),
    F2524,
  IF($B2523=0,
    VLOOKUP($A2523,ChapterTable!$1:$1048576,MATCH("최종"&amp;SUBSTITUTE(SUBSTITUTE(F$1,"standard",""),"|Float",""),ChapterTable!$1:$1,0),0),
  IF($B2523=1,
    IF($L2523=FALSE,
      VLOOKUP($A2523,ChapterTable!$1:$1048576,MATCH("최종"&amp;SUBSTITUTE(SUBSTITUTE(F$1,"standard",""),"|Float",""),ChapterTable!$1:$1,0),0),
      VLOOKUP($A2523-ChapterTable!$P$11,ChapterTable!$1:$1048576,MATCH("최종"&amp;SUBSTITUTE(SUBSTITUTE(F$1,"standard",""),"|Float",""),ChapterTable!$1:$1,0),0)*ChapterTable!$P$14
    ),
  OFFSET(F2523,-$B2523+IF($L2523,1,0),0)*
    (VLOOKUP(SUBSTITUTE(SUBSTITUTE(F$1,"standard",""),"|Float","")&amp;IF(OR($L2523=TRUE,$A2523=0,MOD($A2523,ChapterTable!$R$20)&lt;&gt;0),"","보스")&amp;"인게임누적곱배수",ChapterTable!$R:$S,2,0)^D2523
    +VLOOKUP(SUBSTITUTE(SUBSTITUTE(F$1,"standard",""),"|Float","")&amp;IF(OR($L2523=TRUE,$A2523=0,MOD($A2523,ChapterTable!$R$20)&lt;&gt;0),"","보스")&amp;"인게임누적합배수",ChapterTable!$R:$S,2,0)*D2523)
  )
  )
  )
)</f>
        <v>2667943.7500674119</v>
      </c>
      <c r="G2523" t="s">
        <v>715</v>
      </c>
      <c r="J2523" t="str">
        <f>IF(ISBLANK(I2523),"",
IFERROR(VLOOKUP(I2523,[1]StringTable!$1:$1048576,MATCH("kor|String",[1]StringTable!$1:$1,0),0),
"스트링없음"))</f>
        <v/>
      </c>
      <c r="L2523" t="b">
        <v>1</v>
      </c>
      <c r="N2523" t="str">
        <f>IF(ISBLANK(M2523),"",IF(ISERROR(VLOOKUP(M2523,MapTable!$A:$A,1,0)),"맵없음",""))</f>
        <v/>
      </c>
      <c r="O2523">
        <f t="shared" si="286"/>
        <v>4</v>
      </c>
      <c r="Q2523">
        <f t="shared" si="287"/>
        <v>4</v>
      </c>
      <c r="R2523" t="b">
        <f t="shared" ca="1" si="288"/>
        <v>1</v>
      </c>
      <c r="T2523" t="b">
        <f t="shared" ca="1" si="28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92"/>
        <v>0.25</v>
      </c>
      <c r="AJ2523">
        <f t="shared" si="290"/>
        <v>0.32</v>
      </c>
      <c r="AK2523">
        <f t="shared" si="291"/>
        <v>1</v>
      </c>
      <c r="AL2523">
        <f t="shared" si="285"/>
        <v>13</v>
      </c>
    </row>
    <row r="2524" spans="1:38" hidden="1" x14ac:dyDescent="0.3">
      <c r="A2524">
        <v>28</v>
      </c>
      <c r="B2524">
        <v>33</v>
      </c>
      <c r="C2524">
        <f>IF(OR($L2524=TRUE,$A2524=0,MOD($A2524,ChapterTable!$R$20)&lt;&gt;0),
MAX(0,INT(($B2524+ChapterTable!$P$26+VLOOKUP(SUBSTITUTE(C$1,"성장단계","")&amp;"단계오프셋",ChapterTable!$R:$S,2,0))/ChapterTable!$P$23)),
MAX(0,INT(($B2524+ChapterTable!$R$26+VLOOKUP(SUBSTITUTE(C$1,"성장단계","")&amp;"보스단계오프셋",ChapterTable!$R:$S,2,0))/ChapterTable!$R$23)))</f>
        <v>3</v>
      </c>
      <c r="D2524">
        <f>IF(OR($L2524=TRUE,$A2524=0,MOD($A2524,ChapterTable!$R$20)&lt;&gt;0),
MAX(0,INT(($B2524+ChapterTable!$P$26+VLOOKUP(SUBSTITUTE(D$1,"성장단계","")&amp;"단계오프셋",ChapterTable!$R:$S,2,0))/ChapterTable!$P$23)),
MAX(0,INT(($B2524+ChapterTable!$R$26+VLOOKUP(SUBSTITUTE(D$1,"성장단계","")&amp;"보스단계오프셋",ChapterTable!$R:$S,2,0))/ChapterTable!$R$23)))</f>
        <v>3</v>
      </c>
      <c r="E2524" s="1">
        <f ca="1">IF(AND($A2524=0,$B2524=1),
    VLOOKUP(1,ChapterTable!$1:$1048576,MATCH("최종"&amp;SUBSTITUTE(SUBSTITUTE(E$1,"standard",""),"|Float",""),ChapterTable!$1:$1,0),0)*ChapterTable!$P$17,
  IF(AND($A2524=0,$B2524=0),
    E2525,
  IF($B2524=0,
    VLOOKUP($A2524,ChapterTable!$1:$1048576,MATCH("최종"&amp;SUBSTITUTE(SUBSTITUTE(E$1,"standard",""),"|Float",""),ChapterTable!$1:$1,0),0),
  IF($B2524=1,
    IF($L2524=FALSE,
      VLOOKUP($A2524,ChapterTable!$1:$1048576,MATCH("최종"&amp;SUBSTITUTE(SUBSTITUTE(E$1,"standard",""),"|Float",""),ChapterTable!$1:$1,0),0),
      VLOOKUP($A2524-ChapterTable!$P$11,ChapterTable!$1:$1048576,MATCH("최종"&amp;SUBSTITUTE(SUBSTITUTE(E$1,"standard",""),"|Float",""),ChapterTable!$1:$1,0),0)*ChapterTable!$P$14
    ),
  OFFSET(E2524,-$B2524+IF($L2524,1,0),0)*IF($B2524&gt;OFFSET($B2524,1,0),ChapterTable!$R$17,1)*
    (VLOOKUP(SUBSTITUTE(SUBSTITUTE(E$1,"standard",""),"|Float","")&amp;IF(OR($L2524=TRUE,$A2524=0,MOD($A2524,ChapterTable!$R$20)&lt;&gt;0),"","보스")&amp;"인게임누적곱배수",ChapterTable!$R:$S,2,0)^C2524
    +VLOOKUP(SUBSTITUTE(SUBSTITUTE(E$1,"standard",""),"|Float","")&amp;IF(OR($L2524=TRUE,$A2524=0,MOD($A2524,ChapterTable!$R$20)&lt;&gt;0),"","보스")&amp;"인게임누적합배수",ChapterTable!$R:$S,2,0)*C2524)
  )
  )
  )
)</f>
        <v>8363186.9389868267</v>
      </c>
      <c r="F2524" s="1">
        <f ca="1">IF(AND($A2524=0,$B2524=1),
    VLOOKUP(1,ChapterTable!$1:$1048576,MATCH("최종"&amp;SUBSTITUTE(SUBSTITUTE(F$1,"standard",""),"|Float",""),ChapterTable!$1:$1,0),0)*ChapterTable!$P$17,
  IF(AND($A2524=0,$B2524=0),
    F2525,
  IF($B2524=0,
    VLOOKUP($A2524,ChapterTable!$1:$1048576,MATCH("최종"&amp;SUBSTITUTE(SUBSTITUTE(F$1,"standard",""),"|Float",""),ChapterTable!$1:$1,0),0),
  IF($B2524=1,
    IF($L2524=FALSE,
      VLOOKUP($A2524,ChapterTable!$1:$1048576,MATCH("최종"&amp;SUBSTITUTE(SUBSTITUTE(F$1,"standard",""),"|Float",""),ChapterTable!$1:$1,0),0),
      VLOOKUP($A2524-ChapterTable!$P$11,ChapterTable!$1:$1048576,MATCH("최종"&amp;SUBSTITUTE(SUBSTITUTE(F$1,"standard",""),"|Float",""),ChapterTable!$1:$1,0),0)*ChapterTable!$P$14
    ),
  OFFSET(F2524,-$B2524+IF($L2524,1,0),0)*
    (VLOOKUP(SUBSTITUTE(SUBSTITUTE(F$1,"standard",""),"|Float","")&amp;IF(OR($L2524=TRUE,$A2524=0,MOD($A2524,ChapterTable!$R$20)&lt;&gt;0),"","보스")&amp;"인게임누적곱배수",ChapterTable!$R:$S,2,0)^D2524
    +VLOOKUP(SUBSTITUTE(SUBSTITUTE(F$1,"standard",""),"|Float","")&amp;IF(OR($L2524=TRUE,$A2524=0,MOD($A2524,ChapterTable!$R$20)&lt;&gt;0),"","보스")&amp;"인게임누적합배수",ChapterTable!$R:$S,2,0)*D2524)
  )
  )
  )
)</f>
        <v>2667943.7500674119</v>
      </c>
      <c r="G2524" t="s">
        <v>715</v>
      </c>
      <c r="J2524" t="str">
        <f>IF(ISBLANK(I2524),"",
IFERROR(VLOOKUP(I2524,[1]StringTable!$1:$1048576,MATCH("kor|String",[1]StringTable!$1:$1,0),0),
"스트링없음"))</f>
        <v/>
      </c>
      <c r="L2524" t="b">
        <v>1</v>
      </c>
      <c r="N2524" t="str">
        <f>IF(ISBLANK(M2524),"",IF(ISERROR(VLOOKUP(M2524,MapTable!$A:$A,1,0)),"맵없음",""))</f>
        <v/>
      </c>
      <c r="O2524">
        <f t="shared" si="286"/>
        <v>4</v>
      </c>
      <c r="Q2524">
        <f t="shared" si="287"/>
        <v>4</v>
      </c>
      <c r="R2524" t="b">
        <f t="shared" ca="1" si="288"/>
        <v>1</v>
      </c>
      <c r="T2524" t="b">
        <f t="shared" ca="1" si="28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92"/>
        <v>0.25</v>
      </c>
      <c r="AJ2524">
        <f t="shared" si="290"/>
        <v>0.32</v>
      </c>
      <c r="AK2524">
        <f t="shared" si="291"/>
        <v>1</v>
      </c>
      <c r="AL2524">
        <f t="shared" si="285"/>
        <v>13</v>
      </c>
    </row>
    <row r="2525" spans="1:38" hidden="1" x14ac:dyDescent="0.3">
      <c r="A2525">
        <v>28</v>
      </c>
      <c r="B2525">
        <v>34</v>
      </c>
      <c r="C2525">
        <f>IF(OR($L2525=TRUE,$A2525=0,MOD($A2525,ChapterTable!$R$20)&lt;&gt;0),
MAX(0,INT(($B2525+ChapterTable!$P$26+VLOOKUP(SUBSTITUTE(C$1,"성장단계","")&amp;"단계오프셋",ChapterTable!$R:$S,2,0))/ChapterTable!$P$23)),
MAX(0,INT(($B2525+ChapterTable!$R$26+VLOOKUP(SUBSTITUTE(C$1,"성장단계","")&amp;"보스단계오프셋",ChapterTable!$R:$S,2,0))/ChapterTable!$R$23)))</f>
        <v>3</v>
      </c>
      <c r="D2525">
        <f>IF(OR($L2525=TRUE,$A2525=0,MOD($A2525,ChapterTable!$R$20)&lt;&gt;0),
MAX(0,INT(($B2525+ChapterTable!$P$26+VLOOKUP(SUBSTITUTE(D$1,"성장단계","")&amp;"단계오프셋",ChapterTable!$R:$S,2,0))/ChapterTable!$P$23)),
MAX(0,INT(($B2525+ChapterTable!$R$26+VLOOKUP(SUBSTITUTE(D$1,"성장단계","")&amp;"보스단계오프셋",ChapterTable!$R:$S,2,0))/ChapterTable!$R$23)))</f>
        <v>3</v>
      </c>
      <c r="E2525" s="1">
        <f ca="1">IF(AND($A2525=0,$B2525=1),
    VLOOKUP(1,ChapterTable!$1:$1048576,MATCH("최종"&amp;SUBSTITUTE(SUBSTITUTE(E$1,"standard",""),"|Float",""),ChapterTable!$1:$1,0),0)*ChapterTable!$P$17,
  IF(AND($A2525=0,$B2525=0),
    E2526,
  IF($B2525=0,
    VLOOKUP($A2525,ChapterTable!$1:$1048576,MATCH("최종"&amp;SUBSTITUTE(SUBSTITUTE(E$1,"standard",""),"|Float",""),ChapterTable!$1:$1,0),0),
  IF($B2525=1,
    IF($L2525=FALSE,
      VLOOKUP($A2525,ChapterTable!$1:$1048576,MATCH("최종"&amp;SUBSTITUTE(SUBSTITUTE(E$1,"standard",""),"|Float",""),ChapterTable!$1:$1,0),0),
      VLOOKUP($A2525-ChapterTable!$P$11,ChapterTable!$1:$1048576,MATCH("최종"&amp;SUBSTITUTE(SUBSTITUTE(E$1,"standard",""),"|Float",""),ChapterTable!$1:$1,0),0)*ChapterTable!$P$14
    ),
  OFFSET(E2525,-$B2525+IF($L2525,1,0),0)*IF($B2525&gt;OFFSET($B2525,1,0),ChapterTable!$R$17,1)*
    (VLOOKUP(SUBSTITUTE(SUBSTITUTE(E$1,"standard",""),"|Float","")&amp;IF(OR($L2525=TRUE,$A2525=0,MOD($A2525,ChapterTable!$R$20)&lt;&gt;0),"","보스")&amp;"인게임누적곱배수",ChapterTable!$R:$S,2,0)^C2525
    +VLOOKUP(SUBSTITUTE(SUBSTITUTE(E$1,"standard",""),"|Float","")&amp;IF(OR($L2525=TRUE,$A2525=0,MOD($A2525,ChapterTable!$R$20)&lt;&gt;0),"","보스")&amp;"인게임누적합배수",ChapterTable!$R:$S,2,0)*C2525)
  )
  )
  )
)</f>
        <v>8363186.9389868267</v>
      </c>
      <c r="F2525" s="1">
        <f ca="1">IF(AND($A2525=0,$B2525=1),
    VLOOKUP(1,ChapterTable!$1:$1048576,MATCH("최종"&amp;SUBSTITUTE(SUBSTITUTE(F$1,"standard",""),"|Float",""),ChapterTable!$1:$1,0),0)*ChapterTable!$P$17,
  IF(AND($A2525=0,$B2525=0),
    F2526,
  IF($B2525=0,
    VLOOKUP($A2525,ChapterTable!$1:$1048576,MATCH("최종"&amp;SUBSTITUTE(SUBSTITUTE(F$1,"standard",""),"|Float",""),ChapterTable!$1:$1,0),0),
  IF($B2525=1,
    IF($L2525=FALSE,
      VLOOKUP($A2525,ChapterTable!$1:$1048576,MATCH("최종"&amp;SUBSTITUTE(SUBSTITUTE(F$1,"standard",""),"|Float",""),ChapterTable!$1:$1,0),0),
      VLOOKUP($A2525-ChapterTable!$P$11,ChapterTable!$1:$1048576,MATCH("최종"&amp;SUBSTITUTE(SUBSTITUTE(F$1,"standard",""),"|Float",""),ChapterTable!$1:$1,0),0)*ChapterTable!$P$14
    ),
  OFFSET(F2525,-$B2525+IF($L2525,1,0),0)*
    (VLOOKUP(SUBSTITUTE(SUBSTITUTE(F$1,"standard",""),"|Float","")&amp;IF(OR($L2525=TRUE,$A2525=0,MOD($A2525,ChapterTable!$R$20)&lt;&gt;0),"","보스")&amp;"인게임누적곱배수",ChapterTable!$R:$S,2,0)^D2525
    +VLOOKUP(SUBSTITUTE(SUBSTITUTE(F$1,"standard",""),"|Float","")&amp;IF(OR($L2525=TRUE,$A2525=0,MOD($A2525,ChapterTable!$R$20)&lt;&gt;0),"","보스")&amp;"인게임누적합배수",ChapterTable!$R:$S,2,0)*D2525)
  )
  )
  )
)</f>
        <v>2667943.7500674119</v>
      </c>
      <c r="G2525" t="s">
        <v>715</v>
      </c>
      <c r="J2525" t="str">
        <f>IF(ISBLANK(I2525),"",
IFERROR(VLOOKUP(I2525,[1]StringTable!$1:$1048576,MATCH("kor|String",[1]StringTable!$1:$1,0),0),
"스트링없음"))</f>
        <v/>
      </c>
      <c r="L2525" t="b">
        <v>1</v>
      </c>
      <c r="N2525" t="str">
        <f>IF(ISBLANK(M2525),"",IF(ISERROR(VLOOKUP(M2525,MapTable!$A:$A,1,0)),"맵없음",""))</f>
        <v/>
      </c>
      <c r="O2525">
        <f t="shared" si="286"/>
        <v>4</v>
      </c>
      <c r="Q2525">
        <f t="shared" si="287"/>
        <v>4</v>
      </c>
      <c r="R2525" t="b">
        <f t="shared" ca="1" si="288"/>
        <v>1</v>
      </c>
      <c r="T2525" t="b">
        <f t="shared" ca="1" si="28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92"/>
        <v>0.25</v>
      </c>
      <c r="AJ2525">
        <f t="shared" si="290"/>
        <v>0.32</v>
      </c>
      <c r="AK2525">
        <f t="shared" si="291"/>
        <v>1</v>
      </c>
      <c r="AL2525">
        <f t="shared" si="285"/>
        <v>13</v>
      </c>
    </row>
    <row r="2526" spans="1:38" hidden="1" x14ac:dyDescent="0.3">
      <c r="A2526">
        <v>28</v>
      </c>
      <c r="B2526">
        <v>35</v>
      </c>
      <c r="C2526">
        <f>IF(OR($L2526=TRUE,$A2526=0,MOD($A2526,ChapterTable!$R$20)&lt;&gt;0),
MAX(0,INT(($B2526+ChapterTable!$P$26+VLOOKUP(SUBSTITUTE(C$1,"성장단계","")&amp;"단계오프셋",ChapterTable!$R:$S,2,0))/ChapterTable!$P$23)),
MAX(0,INT(($B2526+ChapterTable!$R$26+VLOOKUP(SUBSTITUTE(C$1,"성장단계","")&amp;"보스단계오프셋",ChapterTable!$R:$S,2,0))/ChapterTable!$R$23)))</f>
        <v>3</v>
      </c>
      <c r="D2526">
        <f>IF(OR($L2526=TRUE,$A2526=0,MOD($A2526,ChapterTable!$R$20)&lt;&gt;0),
MAX(0,INT(($B2526+ChapterTable!$P$26+VLOOKUP(SUBSTITUTE(D$1,"성장단계","")&amp;"단계오프셋",ChapterTable!$R:$S,2,0))/ChapterTable!$P$23)),
MAX(0,INT(($B2526+ChapterTable!$R$26+VLOOKUP(SUBSTITUTE(D$1,"성장단계","")&amp;"보스단계오프셋",ChapterTable!$R:$S,2,0))/ChapterTable!$R$23)))</f>
        <v>3</v>
      </c>
      <c r="E2526" s="1">
        <f ca="1">IF(AND($A2526=0,$B2526=1),
    VLOOKUP(1,ChapterTable!$1:$1048576,MATCH("최종"&amp;SUBSTITUTE(SUBSTITUTE(E$1,"standard",""),"|Float",""),ChapterTable!$1:$1,0),0)*ChapterTable!$P$17,
  IF(AND($A2526=0,$B2526=0),
    E2527,
  IF($B2526=0,
    VLOOKUP($A2526,ChapterTable!$1:$1048576,MATCH("최종"&amp;SUBSTITUTE(SUBSTITUTE(E$1,"standard",""),"|Float",""),ChapterTable!$1:$1,0),0),
  IF($B2526=1,
    IF($L2526=FALSE,
      VLOOKUP($A2526,ChapterTable!$1:$1048576,MATCH("최종"&amp;SUBSTITUTE(SUBSTITUTE(E$1,"standard",""),"|Float",""),ChapterTable!$1:$1,0),0),
      VLOOKUP($A2526-ChapterTable!$P$11,ChapterTable!$1:$1048576,MATCH("최종"&amp;SUBSTITUTE(SUBSTITUTE(E$1,"standard",""),"|Float",""),ChapterTable!$1:$1,0),0)*ChapterTable!$P$14
    ),
  OFFSET(E2526,-$B2526+IF($L2526,1,0),0)*IF($B2526&gt;OFFSET($B2526,1,0),ChapterTable!$R$17,1)*
    (VLOOKUP(SUBSTITUTE(SUBSTITUTE(E$1,"standard",""),"|Float","")&amp;IF(OR($L2526=TRUE,$A2526=0,MOD($A2526,ChapterTable!$R$20)&lt;&gt;0),"","보스")&amp;"인게임누적곱배수",ChapterTable!$R:$S,2,0)^C2526
    +VLOOKUP(SUBSTITUTE(SUBSTITUTE(E$1,"standard",""),"|Float","")&amp;IF(OR($L2526=TRUE,$A2526=0,MOD($A2526,ChapterTable!$R$20)&lt;&gt;0),"","보스")&amp;"인게임누적합배수",ChapterTable!$R:$S,2,0)*C2526)
  )
  )
  )
)</f>
        <v>8363186.9389868267</v>
      </c>
      <c r="F2526" s="1">
        <f ca="1">IF(AND($A2526=0,$B2526=1),
    VLOOKUP(1,ChapterTable!$1:$1048576,MATCH("최종"&amp;SUBSTITUTE(SUBSTITUTE(F$1,"standard",""),"|Float",""),ChapterTable!$1:$1,0),0)*ChapterTable!$P$17,
  IF(AND($A2526=0,$B2526=0),
    F2527,
  IF($B2526=0,
    VLOOKUP($A2526,ChapterTable!$1:$1048576,MATCH("최종"&amp;SUBSTITUTE(SUBSTITUTE(F$1,"standard",""),"|Float",""),ChapterTable!$1:$1,0),0),
  IF($B2526=1,
    IF($L2526=FALSE,
      VLOOKUP($A2526,ChapterTable!$1:$1048576,MATCH("최종"&amp;SUBSTITUTE(SUBSTITUTE(F$1,"standard",""),"|Float",""),ChapterTable!$1:$1,0),0),
      VLOOKUP($A2526-ChapterTable!$P$11,ChapterTable!$1:$1048576,MATCH("최종"&amp;SUBSTITUTE(SUBSTITUTE(F$1,"standard",""),"|Float",""),ChapterTable!$1:$1,0),0)*ChapterTable!$P$14
    ),
  OFFSET(F2526,-$B2526+IF($L2526,1,0),0)*
    (VLOOKUP(SUBSTITUTE(SUBSTITUTE(F$1,"standard",""),"|Float","")&amp;IF(OR($L2526=TRUE,$A2526=0,MOD($A2526,ChapterTable!$R$20)&lt;&gt;0),"","보스")&amp;"인게임누적곱배수",ChapterTable!$R:$S,2,0)^D2526
    +VLOOKUP(SUBSTITUTE(SUBSTITUTE(F$1,"standard",""),"|Float","")&amp;IF(OR($L2526=TRUE,$A2526=0,MOD($A2526,ChapterTable!$R$20)&lt;&gt;0),"","보스")&amp;"인게임누적합배수",ChapterTable!$R:$S,2,0)*D2526)
  )
  )
  )
)</f>
        <v>2667943.7500674119</v>
      </c>
      <c r="G2526" t="s">
        <v>715</v>
      </c>
      <c r="J2526" t="str">
        <f>IF(ISBLANK(I2526),"",
IFERROR(VLOOKUP(I2526,[1]StringTable!$1:$1048576,MATCH("kor|String",[1]StringTable!$1:$1,0),0),
"스트링없음"))</f>
        <v/>
      </c>
      <c r="L2526" t="b">
        <v>1</v>
      </c>
      <c r="N2526" t="str">
        <f>IF(ISBLANK(M2526),"",IF(ISERROR(VLOOKUP(M2526,MapTable!$A:$A,1,0)),"맵없음",""))</f>
        <v/>
      </c>
      <c r="O2526">
        <f t="shared" si="286"/>
        <v>11</v>
      </c>
      <c r="Q2526">
        <f t="shared" si="287"/>
        <v>11</v>
      </c>
      <c r="R2526" t="b">
        <f t="shared" ca="1" si="288"/>
        <v>1</v>
      </c>
      <c r="T2526" t="b">
        <f t="shared" ca="1" si="28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92"/>
        <v>0.25</v>
      </c>
      <c r="AJ2526">
        <f t="shared" si="290"/>
        <v>0.32</v>
      </c>
      <c r="AK2526">
        <f t="shared" si="291"/>
        <v>1</v>
      </c>
      <c r="AL2526">
        <f t="shared" si="285"/>
        <v>13</v>
      </c>
    </row>
    <row r="2527" spans="1:38" hidden="1" x14ac:dyDescent="0.3">
      <c r="A2527">
        <v>28</v>
      </c>
      <c r="B2527">
        <v>36</v>
      </c>
      <c r="C2527">
        <f>IF(OR($L2527=TRUE,$A2527=0,MOD($A2527,ChapterTable!$R$20)&lt;&gt;0),
MAX(0,INT(($B2527+ChapterTable!$P$26+VLOOKUP(SUBSTITUTE(C$1,"성장단계","")&amp;"단계오프셋",ChapterTable!$R:$S,2,0))/ChapterTable!$P$23)),
MAX(0,INT(($B2527+ChapterTable!$R$26+VLOOKUP(SUBSTITUTE(C$1,"성장단계","")&amp;"보스단계오프셋",ChapterTable!$R:$S,2,0))/ChapterTable!$R$23)))</f>
        <v>4</v>
      </c>
      <c r="D2527">
        <f>IF(OR($L2527=TRUE,$A2527=0,MOD($A2527,ChapterTable!$R$20)&lt;&gt;0),
MAX(0,INT(($B2527+ChapterTable!$P$26+VLOOKUP(SUBSTITUTE(D$1,"성장단계","")&amp;"단계오프셋",ChapterTable!$R:$S,2,0))/ChapterTable!$P$23)),
MAX(0,INT(($B2527+ChapterTable!$R$26+VLOOKUP(SUBSTITUTE(D$1,"성장단계","")&amp;"보스단계오프셋",ChapterTable!$R:$S,2,0))/ChapterTable!$R$23)))</f>
        <v>3</v>
      </c>
      <c r="E2527" s="1">
        <f ca="1">IF(AND($A2527=0,$B2527=1),
    VLOOKUP(1,ChapterTable!$1:$1048576,MATCH("최종"&amp;SUBSTITUTE(SUBSTITUTE(E$1,"standard",""),"|Float",""),ChapterTable!$1:$1,0),0)*ChapterTable!$P$17,
  IF(AND($A2527=0,$B2527=0),
    E2528,
  IF($B2527=0,
    VLOOKUP($A2527,ChapterTable!$1:$1048576,MATCH("최종"&amp;SUBSTITUTE(SUBSTITUTE(E$1,"standard",""),"|Float",""),ChapterTable!$1:$1,0),0),
  IF($B2527=1,
    IF($L2527=FALSE,
      VLOOKUP($A2527,ChapterTable!$1:$1048576,MATCH("최종"&amp;SUBSTITUTE(SUBSTITUTE(E$1,"standard",""),"|Float",""),ChapterTable!$1:$1,0),0),
      VLOOKUP($A2527-ChapterTable!$P$11,ChapterTable!$1:$1048576,MATCH("최종"&amp;SUBSTITUTE(SUBSTITUTE(E$1,"standard",""),"|Float",""),ChapterTable!$1:$1,0),0)*ChapterTable!$P$14
    ),
  OFFSET(E2527,-$B2527+IF($L2527,1,0),0)*IF($B2527&gt;OFFSET($B2527,1,0),ChapterTable!$R$17,1)*
    (VLOOKUP(SUBSTITUTE(SUBSTITUTE(E$1,"standard",""),"|Float","")&amp;IF(OR($L2527=TRUE,$A2527=0,MOD($A2527,ChapterTable!$R$20)&lt;&gt;0),"","보스")&amp;"인게임누적곱배수",ChapterTable!$R:$S,2,0)^C2527
    +VLOOKUP(SUBSTITUTE(SUBSTITUTE(E$1,"standard",""),"|Float","")&amp;IF(OR($L2527=TRUE,$A2527=0,MOD($A2527,ChapterTable!$R$20)&lt;&gt;0),"","보스")&amp;"인게임누적합배수",ChapterTable!$R:$S,2,0)*C2527)
  )
  )
  )
)</f>
        <v>9408585.3063601796</v>
      </c>
      <c r="F2527" s="1">
        <f ca="1">IF(AND($A2527=0,$B2527=1),
    VLOOKUP(1,ChapterTable!$1:$1048576,MATCH("최종"&amp;SUBSTITUTE(SUBSTITUTE(F$1,"standard",""),"|Float",""),ChapterTable!$1:$1,0),0)*ChapterTable!$P$17,
  IF(AND($A2527=0,$B2527=0),
    F2528,
  IF($B2527=0,
    VLOOKUP($A2527,ChapterTable!$1:$1048576,MATCH("최종"&amp;SUBSTITUTE(SUBSTITUTE(F$1,"standard",""),"|Float",""),ChapterTable!$1:$1,0),0),
  IF($B2527=1,
    IF($L2527=FALSE,
      VLOOKUP($A2527,ChapterTable!$1:$1048576,MATCH("최종"&amp;SUBSTITUTE(SUBSTITUTE(F$1,"standard",""),"|Float",""),ChapterTable!$1:$1,0),0),
      VLOOKUP($A2527-ChapterTable!$P$11,ChapterTable!$1:$1048576,MATCH("최종"&amp;SUBSTITUTE(SUBSTITUTE(F$1,"standard",""),"|Float",""),ChapterTable!$1:$1,0),0)*ChapterTable!$P$14
    ),
  OFFSET(F2527,-$B2527+IF($L2527,1,0),0)*
    (VLOOKUP(SUBSTITUTE(SUBSTITUTE(F$1,"standard",""),"|Float","")&amp;IF(OR($L2527=TRUE,$A2527=0,MOD($A2527,ChapterTable!$R$20)&lt;&gt;0),"","보스")&amp;"인게임누적곱배수",ChapterTable!$R:$S,2,0)^D2527
    +VLOOKUP(SUBSTITUTE(SUBSTITUTE(F$1,"standard",""),"|Float","")&amp;IF(OR($L2527=TRUE,$A2527=0,MOD($A2527,ChapterTable!$R$20)&lt;&gt;0),"","보스")&amp;"인게임누적합배수",ChapterTable!$R:$S,2,0)*D2527)
  )
  )
  )
)</f>
        <v>2667943.7500674119</v>
      </c>
      <c r="G2527" t="s">
        <v>715</v>
      </c>
      <c r="J2527" t="str">
        <f>IF(ISBLANK(I2527),"",
IFERROR(VLOOKUP(I2527,[1]StringTable!$1:$1048576,MATCH("kor|String",[1]StringTable!$1:$1,0),0),
"스트링없음"))</f>
        <v/>
      </c>
      <c r="L2527" t="b">
        <v>1</v>
      </c>
      <c r="N2527" t="str">
        <f>IF(ISBLANK(M2527),"",IF(ISERROR(VLOOKUP(M2527,MapTable!$A:$A,1,0)),"맵없음",""))</f>
        <v/>
      </c>
      <c r="O2527">
        <f t="shared" si="286"/>
        <v>4</v>
      </c>
      <c r="Q2527">
        <f t="shared" si="287"/>
        <v>4</v>
      </c>
      <c r="R2527" t="b">
        <f t="shared" ca="1" si="288"/>
        <v>1</v>
      </c>
      <c r="T2527" t="b">
        <f t="shared" ca="1" si="28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92"/>
        <v>0.25</v>
      </c>
      <c r="AJ2527">
        <f t="shared" si="290"/>
        <v>0.32</v>
      </c>
      <c r="AK2527">
        <f t="shared" si="291"/>
        <v>1</v>
      </c>
      <c r="AL2527">
        <f t="shared" si="285"/>
        <v>13</v>
      </c>
    </row>
    <row r="2528" spans="1:38" hidden="1" x14ac:dyDescent="0.3">
      <c r="A2528">
        <v>28</v>
      </c>
      <c r="B2528">
        <v>37</v>
      </c>
      <c r="C2528">
        <f>IF(OR($L2528=TRUE,$A2528=0,MOD($A2528,ChapterTable!$R$20)&lt;&gt;0),
MAX(0,INT(($B2528+ChapterTable!$P$26+VLOOKUP(SUBSTITUTE(C$1,"성장단계","")&amp;"단계오프셋",ChapterTable!$R:$S,2,0))/ChapterTable!$P$23)),
MAX(0,INT(($B2528+ChapterTable!$R$26+VLOOKUP(SUBSTITUTE(C$1,"성장단계","")&amp;"보스단계오프셋",ChapterTable!$R:$S,2,0))/ChapterTable!$R$23)))</f>
        <v>4</v>
      </c>
      <c r="D2528">
        <f>IF(OR($L2528=TRUE,$A2528=0,MOD($A2528,ChapterTable!$R$20)&lt;&gt;0),
MAX(0,INT(($B2528+ChapterTable!$P$26+VLOOKUP(SUBSTITUTE(D$1,"성장단계","")&amp;"단계오프셋",ChapterTable!$R:$S,2,0))/ChapterTable!$P$23)),
MAX(0,INT(($B2528+ChapterTable!$R$26+VLOOKUP(SUBSTITUTE(D$1,"성장단계","")&amp;"보스단계오프셋",ChapterTable!$R:$S,2,0))/ChapterTable!$R$23)))</f>
        <v>3</v>
      </c>
      <c r="E2528" s="1">
        <f ca="1">IF(AND($A2528=0,$B2528=1),
    VLOOKUP(1,ChapterTable!$1:$1048576,MATCH("최종"&amp;SUBSTITUTE(SUBSTITUTE(E$1,"standard",""),"|Float",""),ChapterTable!$1:$1,0),0)*ChapterTable!$P$17,
  IF(AND($A2528=0,$B2528=0),
    E2529,
  IF($B2528=0,
    VLOOKUP($A2528,ChapterTable!$1:$1048576,MATCH("최종"&amp;SUBSTITUTE(SUBSTITUTE(E$1,"standard",""),"|Float",""),ChapterTable!$1:$1,0),0),
  IF($B2528=1,
    IF($L2528=FALSE,
      VLOOKUP($A2528,ChapterTable!$1:$1048576,MATCH("최종"&amp;SUBSTITUTE(SUBSTITUTE(E$1,"standard",""),"|Float",""),ChapterTable!$1:$1,0),0),
      VLOOKUP($A2528-ChapterTable!$P$11,ChapterTable!$1:$1048576,MATCH("최종"&amp;SUBSTITUTE(SUBSTITUTE(E$1,"standard",""),"|Float",""),ChapterTable!$1:$1,0),0)*ChapterTable!$P$14
    ),
  OFFSET(E2528,-$B2528+IF($L2528,1,0),0)*IF($B2528&gt;OFFSET($B2528,1,0),ChapterTable!$R$17,1)*
    (VLOOKUP(SUBSTITUTE(SUBSTITUTE(E$1,"standard",""),"|Float","")&amp;IF(OR($L2528=TRUE,$A2528=0,MOD($A2528,ChapterTable!$R$20)&lt;&gt;0),"","보스")&amp;"인게임누적곱배수",ChapterTable!$R:$S,2,0)^C2528
    +VLOOKUP(SUBSTITUTE(SUBSTITUTE(E$1,"standard",""),"|Float","")&amp;IF(OR($L2528=TRUE,$A2528=0,MOD($A2528,ChapterTable!$R$20)&lt;&gt;0),"","보스")&amp;"인게임누적합배수",ChapterTable!$R:$S,2,0)*C2528)
  )
  )
  )
)</f>
        <v>9408585.3063601796</v>
      </c>
      <c r="F2528" s="1">
        <f ca="1">IF(AND($A2528=0,$B2528=1),
    VLOOKUP(1,ChapterTable!$1:$1048576,MATCH("최종"&amp;SUBSTITUTE(SUBSTITUTE(F$1,"standard",""),"|Float",""),ChapterTable!$1:$1,0),0)*ChapterTable!$P$17,
  IF(AND($A2528=0,$B2528=0),
    F2529,
  IF($B2528=0,
    VLOOKUP($A2528,ChapterTable!$1:$1048576,MATCH("최종"&amp;SUBSTITUTE(SUBSTITUTE(F$1,"standard",""),"|Float",""),ChapterTable!$1:$1,0),0),
  IF($B2528=1,
    IF($L2528=FALSE,
      VLOOKUP($A2528,ChapterTable!$1:$1048576,MATCH("최종"&amp;SUBSTITUTE(SUBSTITUTE(F$1,"standard",""),"|Float",""),ChapterTable!$1:$1,0),0),
      VLOOKUP($A2528-ChapterTable!$P$11,ChapterTable!$1:$1048576,MATCH("최종"&amp;SUBSTITUTE(SUBSTITUTE(F$1,"standard",""),"|Float",""),ChapterTable!$1:$1,0),0)*ChapterTable!$P$14
    ),
  OFFSET(F2528,-$B2528+IF($L2528,1,0),0)*
    (VLOOKUP(SUBSTITUTE(SUBSTITUTE(F$1,"standard",""),"|Float","")&amp;IF(OR($L2528=TRUE,$A2528=0,MOD($A2528,ChapterTable!$R$20)&lt;&gt;0),"","보스")&amp;"인게임누적곱배수",ChapterTable!$R:$S,2,0)^D2528
    +VLOOKUP(SUBSTITUTE(SUBSTITUTE(F$1,"standard",""),"|Float","")&amp;IF(OR($L2528=TRUE,$A2528=0,MOD($A2528,ChapterTable!$R$20)&lt;&gt;0),"","보스")&amp;"인게임누적합배수",ChapterTable!$R:$S,2,0)*D2528)
  )
  )
  )
)</f>
        <v>2667943.7500674119</v>
      </c>
      <c r="G2528" t="s">
        <v>715</v>
      </c>
      <c r="J2528" t="str">
        <f>IF(ISBLANK(I2528),"",
IFERROR(VLOOKUP(I2528,[1]StringTable!$1:$1048576,MATCH("kor|String",[1]StringTable!$1:$1,0),0),
"스트링없음"))</f>
        <v/>
      </c>
      <c r="L2528" t="b">
        <v>1</v>
      </c>
      <c r="N2528" t="str">
        <f>IF(ISBLANK(M2528),"",IF(ISERROR(VLOOKUP(M2528,MapTable!$A:$A,1,0)),"맵없음",""))</f>
        <v/>
      </c>
      <c r="O2528">
        <f t="shared" si="286"/>
        <v>4</v>
      </c>
      <c r="Q2528">
        <f t="shared" si="287"/>
        <v>4</v>
      </c>
      <c r="R2528" t="b">
        <f t="shared" ca="1" si="288"/>
        <v>1</v>
      </c>
      <c r="T2528" t="b">
        <f t="shared" ca="1" si="28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92"/>
        <v>0.25</v>
      </c>
      <c r="AJ2528">
        <f t="shared" si="290"/>
        <v>0.32</v>
      </c>
      <c r="AK2528">
        <f t="shared" si="291"/>
        <v>1</v>
      </c>
      <c r="AL2528">
        <f t="shared" si="285"/>
        <v>13</v>
      </c>
    </row>
    <row r="2529" spans="1:38" hidden="1" x14ac:dyDescent="0.3">
      <c r="A2529">
        <v>28</v>
      </c>
      <c r="B2529">
        <v>38</v>
      </c>
      <c r="C2529">
        <f>IF(OR($L2529=TRUE,$A2529=0,MOD($A2529,ChapterTable!$R$20)&lt;&gt;0),
MAX(0,INT(($B2529+ChapterTable!$P$26+VLOOKUP(SUBSTITUTE(C$1,"성장단계","")&amp;"단계오프셋",ChapterTable!$R:$S,2,0))/ChapterTable!$P$23)),
MAX(0,INT(($B2529+ChapterTable!$R$26+VLOOKUP(SUBSTITUTE(C$1,"성장단계","")&amp;"보스단계오프셋",ChapterTable!$R:$S,2,0))/ChapterTable!$R$23)))</f>
        <v>4</v>
      </c>
      <c r="D2529">
        <f>IF(OR($L2529=TRUE,$A2529=0,MOD($A2529,ChapterTable!$R$20)&lt;&gt;0),
MAX(0,INT(($B2529+ChapterTable!$P$26+VLOOKUP(SUBSTITUTE(D$1,"성장단계","")&amp;"단계오프셋",ChapterTable!$R:$S,2,0))/ChapterTable!$P$23)),
MAX(0,INT(($B2529+ChapterTable!$R$26+VLOOKUP(SUBSTITUTE(D$1,"성장단계","")&amp;"보스단계오프셋",ChapterTable!$R:$S,2,0))/ChapterTable!$R$23)))</f>
        <v>3</v>
      </c>
      <c r="E2529" s="1">
        <f ca="1">IF(AND($A2529=0,$B2529=1),
    VLOOKUP(1,ChapterTable!$1:$1048576,MATCH("최종"&amp;SUBSTITUTE(SUBSTITUTE(E$1,"standard",""),"|Float",""),ChapterTable!$1:$1,0),0)*ChapterTable!$P$17,
  IF(AND($A2529=0,$B2529=0),
    E2530,
  IF($B2529=0,
    VLOOKUP($A2529,ChapterTable!$1:$1048576,MATCH("최종"&amp;SUBSTITUTE(SUBSTITUTE(E$1,"standard",""),"|Float",""),ChapterTable!$1:$1,0),0),
  IF($B2529=1,
    IF($L2529=FALSE,
      VLOOKUP($A2529,ChapterTable!$1:$1048576,MATCH("최종"&amp;SUBSTITUTE(SUBSTITUTE(E$1,"standard",""),"|Float",""),ChapterTable!$1:$1,0),0),
      VLOOKUP($A2529-ChapterTable!$P$11,ChapterTable!$1:$1048576,MATCH("최종"&amp;SUBSTITUTE(SUBSTITUTE(E$1,"standard",""),"|Float",""),ChapterTable!$1:$1,0),0)*ChapterTable!$P$14
    ),
  OFFSET(E2529,-$B2529+IF($L2529,1,0),0)*IF($B2529&gt;OFFSET($B2529,1,0),ChapterTable!$R$17,1)*
    (VLOOKUP(SUBSTITUTE(SUBSTITUTE(E$1,"standard",""),"|Float","")&amp;IF(OR($L2529=TRUE,$A2529=0,MOD($A2529,ChapterTable!$R$20)&lt;&gt;0),"","보스")&amp;"인게임누적곱배수",ChapterTable!$R:$S,2,0)^C2529
    +VLOOKUP(SUBSTITUTE(SUBSTITUTE(E$1,"standard",""),"|Float","")&amp;IF(OR($L2529=TRUE,$A2529=0,MOD($A2529,ChapterTable!$R$20)&lt;&gt;0),"","보스")&amp;"인게임누적합배수",ChapterTable!$R:$S,2,0)*C2529)
  )
  )
  )
)</f>
        <v>9408585.3063601796</v>
      </c>
      <c r="F2529" s="1">
        <f ca="1">IF(AND($A2529=0,$B2529=1),
    VLOOKUP(1,ChapterTable!$1:$1048576,MATCH("최종"&amp;SUBSTITUTE(SUBSTITUTE(F$1,"standard",""),"|Float",""),ChapterTable!$1:$1,0),0)*ChapterTable!$P$17,
  IF(AND($A2529=0,$B2529=0),
    F2530,
  IF($B2529=0,
    VLOOKUP($A2529,ChapterTable!$1:$1048576,MATCH("최종"&amp;SUBSTITUTE(SUBSTITUTE(F$1,"standard",""),"|Float",""),ChapterTable!$1:$1,0),0),
  IF($B2529=1,
    IF($L2529=FALSE,
      VLOOKUP($A2529,ChapterTable!$1:$1048576,MATCH("최종"&amp;SUBSTITUTE(SUBSTITUTE(F$1,"standard",""),"|Float",""),ChapterTable!$1:$1,0),0),
      VLOOKUP($A2529-ChapterTable!$P$11,ChapterTable!$1:$1048576,MATCH("최종"&amp;SUBSTITUTE(SUBSTITUTE(F$1,"standard",""),"|Float",""),ChapterTable!$1:$1,0),0)*ChapterTable!$P$14
    ),
  OFFSET(F2529,-$B2529+IF($L2529,1,0),0)*
    (VLOOKUP(SUBSTITUTE(SUBSTITUTE(F$1,"standard",""),"|Float","")&amp;IF(OR($L2529=TRUE,$A2529=0,MOD($A2529,ChapterTable!$R$20)&lt;&gt;0),"","보스")&amp;"인게임누적곱배수",ChapterTable!$R:$S,2,0)^D2529
    +VLOOKUP(SUBSTITUTE(SUBSTITUTE(F$1,"standard",""),"|Float","")&amp;IF(OR($L2529=TRUE,$A2529=0,MOD($A2529,ChapterTable!$R$20)&lt;&gt;0),"","보스")&amp;"인게임누적합배수",ChapterTable!$R:$S,2,0)*D2529)
  )
  )
  )
)</f>
        <v>2667943.7500674119</v>
      </c>
      <c r="G2529" t="s">
        <v>715</v>
      </c>
      <c r="J2529" t="str">
        <f>IF(ISBLANK(I2529),"",
IFERROR(VLOOKUP(I2529,[1]StringTable!$1:$1048576,MATCH("kor|String",[1]StringTable!$1:$1,0),0),
"스트링없음"))</f>
        <v/>
      </c>
      <c r="L2529" t="b">
        <v>1</v>
      </c>
      <c r="N2529" t="str">
        <f>IF(ISBLANK(M2529),"",IF(ISERROR(VLOOKUP(M2529,MapTable!$A:$A,1,0)),"맵없음",""))</f>
        <v/>
      </c>
      <c r="O2529">
        <f t="shared" si="286"/>
        <v>4</v>
      </c>
      <c r="Q2529">
        <f t="shared" si="287"/>
        <v>4</v>
      </c>
      <c r="R2529" t="b">
        <f t="shared" ca="1" si="288"/>
        <v>1</v>
      </c>
      <c r="T2529" t="b">
        <f t="shared" ca="1" si="28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92"/>
        <v>0.25</v>
      </c>
      <c r="AJ2529">
        <f t="shared" si="290"/>
        <v>0.32</v>
      </c>
      <c r="AK2529">
        <f t="shared" si="291"/>
        <v>1</v>
      </c>
      <c r="AL2529">
        <f t="shared" si="285"/>
        <v>13</v>
      </c>
    </row>
    <row r="2530" spans="1:38" hidden="1" x14ac:dyDescent="0.3">
      <c r="A2530">
        <v>28</v>
      </c>
      <c r="B2530">
        <v>39</v>
      </c>
      <c r="C2530">
        <f>IF(OR($L2530=TRUE,$A2530=0,MOD($A2530,ChapterTable!$R$20)&lt;&gt;0),
MAX(0,INT(($B2530+ChapterTable!$P$26+VLOOKUP(SUBSTITUTE(C$1,"성장단계","")&amp;"단계오프셋",ChapterTable!$R:$S,2,0))/ChapterTable!$P$23)),
MAX(0,INT(($B2530+ChapterTable!$R$26+VLOOKUP(SUBSTITUTE(C$1,"성장단계","")&amp;"보스단계오프셋",ChapterTable!$R:$S,2,0))/ChapterTable!$R$23)))</f>
        <v>4</v>
      </c>
      <c r="D2530">
        <f>IF(OR($L2530=TRUE,$A2530=0,MOD($A2530,ChapterTable!$R$20)&lt;&gt;0),
MAX(0,INT(($B2530+ChapterTable!$P$26+VLOOKUP(SUBSTITUTE(D$1,"성장단계","")&amp;"단계오프셋",ChapterTable!$R:$S,2,0))/ChapterTable!$P$23)),
MAX(0,INT(($B2530+ChapterTable!$R$26+VLOOKUP(SUBSTITUTE(D$1,"성장단계","")&amp;"보스단계오프셋",ChapterTable!$R:$S,2,0))/ChapterTable!$R$23)))</f>
        <v>3</v>
      </c>
      <c r="E2530" s="1">
        <f ca="1">IF(AND($A2530=0,$B2530=1),
    VLOOKUP(1,ChapterTable!$1:$1048576,MATCH("최종"&amp;SUBSTITUTE(SUBSTITUTE(E$1,"standard",""),"|Float",""),ChapterTable!$1:$1,0),0)*ChapterTable!$P$17,
  IF(AND($A2530=0,$B2530=0),
    E2531,
  IF($B2530=0,
    VLOOKUP($A2530,ChapterTable!$1:$1048576,MATCH("최종"&amp;SUBSTITUTE(SUBSTITUTE(E$1,"standard",""),"|Float",""),ChapterTable!$1:$1,0),0),
  IF($B2530=1,
    IF($L2530=FALSE,
      VLOOKUP($A2530,ChapterTable!$1:$1048576,MATCH("최종"&amp;SUBSTITUTE(SUBSTITUTE(E$1,"standard",""),"|Float",""),ChapterTable!$1:$1,0),0),
      VLOOKUP($A2530-ChapterTable!$P$11,ChapterTable!$1:$1048576,MATCH("최종"&amp;SUBSTITUTE(SUBSTITUTE(E$1,"standard",""),"|Float",""),ChapterTable!$1:$1,0),0)*ChapterTable!$P$14
    ),
  OFFSET(E2530,-$B2530+IF($L2530,1,0),0)*IF($B2530&gt;OFFSET($B2530,1,0),ChapterTable!$R$17,1)*
    (VLOOKUP(SUBSTITUTE(SUBSTITUTE(E$1,"standard",""),"|Float","")&amp;IF(OR($L2530=TRUE,$A2530=0,MOD($A2530,ChapterTable!$R$20)&lt;&gt;0),"","보스")&amp;"인게임누적곱배수",ChapterTable!$R:$S,2,0)^C2530
    +VLOOKUP(SUBSTITUTE(SUBSTITUTE(E$1,"standard",""),"|Float","")&amp;IF(OR($L2530=TRUE,$A2530=0,MOD($A2530,ChapterTable!$R$20)&lt;&gt;0),"","보스")&amp;"인게임누적합배수",ChapterTable!$R:$S,2,0)*C2530)
  )
  )
  )
)</f>
        <v>9408585.3063601796</v>
      </c>
      <c r="F2530" s="1">
        <f ca="1">IF(AND($A2530=0,$B2530=1),
    VLOOKUP(1,ChapterTable!$1:$1048576,MATCH("최종"&amp;SUBSTITUTE(SUBSTITUTE(F$1,"standard",""),"|Float",""),ChapterTable!$1:$1,0),0)*ChapterTable!$P$17,
  IF(AND($A2530=0,$B2530=0),
    F2531,
  IF($B2530=0,
    VLOOKUP($A2530,ChapterTable!$1:$1048576,MATCH("최종"&amp;SUBSTITUTE(SUBSTITUTE(F$1,"standard",""),"|Float",""),ChapterTable!$1:$1,0),0),
  IF($B2530=1,
    IF($L2530=FALSE,
      VLOOKUP($A2530,ChapterTable!$1:$1048576,MATCH("최종"&amp;SUBSTITUTE(SUBSTITUTE(F$1,"standard",""),"|Float",""),ChapterTable!$1:$1,0),0),
      VLOOKUP($A2530-ChapterTable!$P$11,ChapterTable!$1:$1048576,MATCH("최종"&amp;SUBSTITUTE(SUBSTITUTE(F$1,"standard",""),"|Float",""),ChapterTable!$1:$1,0),0)*ChapterTable!$P$14
    ),
  OFFSET(F2530,-$B2530+IF($L2530,1,0),0)*
    (VLOOKUP(SUBSTITUTE(SUBSTITUTE(F$1,"standard",""),"|Float","")&amp;IF(OR($L2530=TRUE,$A2530=0,MOD($A2530,ChapterTable!$R$20)&lt;&gt;0),"","보스")&amp;"인게임누적곱배수",ChapterTable!$R:$S,2,0)^D2530
    +VLOOKUP(SUBSTITUTE(SUBSTITUTE(F$1,"standard",""),"|Float","")&amp;IF(OR($L2530=TRUE,$A2530=0,MOD($A2530,ChapterTable!$R$20)&lt;&gt;0),"","보스")&amp;"인게임누적합배수",ChapterTable!$R:$S,2,0)*D2530)
  )
  )
  )
)</f>
        <v>2667943.7500674119</v>
      </c>
      <c r="G2530" t="s">
        <v>715</v>
      </c>
      <c r="J2530" t="str">
        <f>IF(ISBLANK(I2530),"",
IFERROR(VLOOKUP(I2530,[1]StringTable!$1:$1048576,MATCH("kor|String",[1]StringTable!$1:$1,0),0),
"스트링없음"))</f>
        <v/>
      </c>
      <c r="L2530" t="b">
        <v>1</v>
      </c>
      <c r="N2530" t="str">
        <f>IF(ISBLANK(M2530),"",IF(ISERROR(VLOOKUP(M2530,MapTable!$A:$A,1,0)),"맵없음",""))</f>
        <v/>
      </c>
      <c r="O2530">
        <f t="shared" si="286"/>
        <v>94</v>
      </c>
      <c r="Q2530">
        <f t="shared" si="287"/>
        <v>94</v>
      </c>
      <c r="R2530" t="b">
        <f t="shared" ca="1" si="288"/>
        <v>1</v>
      </c>
      <c r="T2530" t="b">
        <f t="shared" ca="1" si="28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92"/>
        <v>0.25</v>
      </c>
      <c r="AJ2530">
        <f t="shared" si="290"/>
        <v>0.32</v>
      </c>
      <c r="AK2530">
        <f t="shared" si="291"/>
        <v>1</v>
      </c>
      <c r="AL2530">
        <f t="shared" si="285"/>
        <v>13</v>
      </c>
    </row>
    <row r="2531" spans="1:38" hidden="1" x14ac:dyDescent="0.3">
      <c r="A2531">
        <v>28</v>
      </c>
      <c r="B2531">
        <v>40</v>
      </c>
      <c r="C2531">
        <f>IF(OR($L2531=TRUE,$A2531=0,MOD($A2531,ChapterTable!$R$20)&lt;&gt;0),
MAX(0,INT(($B2531+ChapterTable!$P$26+VLOOKUP(SUBSTITUTE(C$1,"성장단계","")&amp;"단계오프셋",ChapterTable!$R:$S,2,0))/ChapterTable!$P$23)),
MAX(0,INT(($B2531+ChapterTable!$R$26+VLOOKUP(SUBSTITUTE(C$1,"성장단계","")&amp;"보스단계오프셋",ChapterTable!$R:$S,2,0))/ChapterTable!$R$23)))</f>
        <v>4</v>
      </c>
      <c r="D2531">
        <f>IF(OR($L2531=TRUE,$A2531=0,MOD($A2531,ChapterTable!$R$20)&lt;&gt;0),
MAX(0,INT(($B2531+ChapterTable!$P$26+VLOOKUP(SUBSTITUTE(D$1,"성장단계","")&amp;"단계오프셋",ChapterTable!$R:$S,2,0))/ChapterTable!$P$23)),
MAX(0,INT(($B2531+ChapterTable!$R$26+VLOOKUP(SUBSTITUTE(D$1,"성장단계","")&amp;"보스단계오프셋",ChapterTable!$R:$S,2,0))/ChapterTable!$R$23)))</f>
        <v>3</v>
      </c>
      <c r="E2531" s="1">
        <f ca="1">IF(AND($A2531=0,$B2531=1),
    VLOOKUP(1,ChapterTable!$1:$1048576,MATCH("최종"&amp;SUBSTITUTE(SUBSTITUTE(E$1,"standard",""),"|Float",""),ChapterTable!$1:$1,0),0)*ChapterTable!$P$17,
  IF(AND($A2531=0,$B2531=0),
    E2532,
  IF($B2531=0,
    VLOOKUP($A2531,ChapterTable!$1:$1048576,MATCH("최종"&amp;SUBSTITUTE(SUBSTITUTE(E$1,"standard",""),"|Float",""),ChapterTable!$1:$1,0),0),
  IF($B2531=1,
    IF($L2531=FALSE,
      VLOOKUP($A2531,ChapterTable!$1:$1048576,MATCH("최종"&amp;SUBSTITUTE(SUBSTITUTE(E$1,"standard",""),"|Float",""),ChapterTable!$1:$1,0),0),
      VLOOKUP($A2531-ChapterTable!$P$11,ChapterTable!$1:$1048576,MATCH("최종"&amp;SUBSTITUTE(SUBSTITUTE(E$1,"standard",""),"|Float",""),ChapterTable!$1:$1,0),0)*ChapterTable!$P$14
    ),
  OFFSET(E2531,-$B2531+IF($L2531,1,0),0)*IF($B2531&gt;OFFSET($B2531,1,0),ChapterTable!$R$17,1)*
    (VLOOKUP(SUBSTITUTE(SUBSTITUTE(E$1,"standard",""),"|Float","")&amp;IF(OR($L2531=TRUE,$A2531=0,MOD($A2531,ChapterTable!$R$20)&lt;&gt;0),"","보스")&amp;"인게임누적곱배수",ChapterTable!$R:$S,2,0)^C2531
    +VLOOKUP(SUBSTITUTE(SUBSTITUTE(E$1,"standard",""),"|Float","")&amp;IF(OR($L2531=TRUE,$A2531=0,MOD($A2531,ChapterTable!$R$20)&lt;&gt;0),"","보스")&amp;"인게임누적합배수",ChapterTable!$R:$S,2,0)*C2531)
  )
  )
  )
)</f>
        <v>9408585.3063601796</v>
      </c>
      <c r="F2531" s="1">
        <f ca="1">IF(AND($A2531=0,$B2531=1),
    VLOOKUP(1,ChapterTable!$1:$1048576,MATCH("최종"&amp;SUBSTITUTE(SUBSTITUTE(F$1,"standard",""),"|Float",""),ChapterTable!$1:$1,0),0)*ChapterTable!$P$17,
  IF(AND($A2531=0,$B2531=0),
    F2532,
  IF($B2531=0,
    VLOOKUP($A2531,ChapterTable!$1:$1048576,MATCH("최종"&amp;SUBSTITUTE(SUBSTITUTE(F$1,"standard",""),"|Float",""),ChapterTable!$1:$1,0),0),
  IF($B2531=1,
    IF($L2531=FALSE,
      VLOOKUP($A2531,ChapterTable!$1:$1048576,MATCH("최종"&amp;SUBSTITUTE(SUBSTITUTE(F$1,"standard",""),"|Float",""),ChapterTable!$1:$1,0),0),
      VLOOKUP($A2531-ChapterTable!$P$11,ChapterTable!$1:$1048576,MATCH("최종"&amp;SUBSTITUTE(SUBSTITUTE(F$1,"standard",""),"|Float",""),ChapterTable!$1:$1,0),0)*ChapterTable!$P$14
    ),
  OFFSET(F2531,-$B2531+IF($L2531,1,0),0)*
    (VLOOKUP(SUBSTITUTE(SUBSTITUTE(F$1,"standard",""),"|Float","")&amp;IF(OR($L2531=TRUE,$A2531=0,MOD($A2531,ChapterTable!$R$20)&lt;&gt;0),"","보스")&amp;"인게임누적곱배수",ChapterTable!$R:$S,2,0)^D2531
    +VLOOKUP(SUBSTITUTE(SUBSTITUTE(F$1,"standard",""),"|Float","")&amp;IF(OR($L2531=TRUE,$A2531=0,MOD($A2531,ChapterTable!$R$20)&lt;&gt;0),"","보스")&amp;"인게임누적합배수",ChapterTable!$R:$S,2,0)*D2531)
  )
  )
  )
)</f>
        <v>2667943.7500674119</v>
      </c>
      <c r="G2531" t="s">
        <v>715</v>
      </c>
      <c r="J2531" t="str">
        <f>IF(ISBLANK(I2531),"",
IFERROR(VLOOKUP(I2531,[1]StringTable!$1:$1048576,MATCH("kor|String",[1]StringTable!$1:$1,0),0),
"스트링없음"))</f>
        <v/>
      </c>
      <c r="L2531" t="b">
        <v>1</v>
      </c>
      <c r="N2531" t="str">
        <f>IF(ISBLANK(M2531),"",IF(ISERROR(VLOOKUP(M2531,MapTable!$A:$A,1,0)),"맵없음",""))</f>
        <v/>
      </c>
      <c r="O2531">
        <f t="shared" si="286"/>
        <v>24</v>
      </c>
      <c r="Q2531">
        <f t="shared" si="287"/>
        <v>24</v>
      </c>
      <c r="R2531" t="b">
        <f t="shared" ca="1" si="288"/>
        <v>1</v>
      </c>
      <c r="T2531" t="b">
        <f t="shared" ca="1" si="28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92"/>
        <v>0.25</v>
      </c>
      <c r="AJ2531">
        <f t="shared" si="290"/>
        <v>1</v>
      </c>
      <c r="AK2531">
        <f t="shared" si="291"/>
        <v>4</v>
      </c>
      <c r="AL2531">
        <f t="shared" si="285"/>
        <v>13</v>
      </c>
    </row>
    <row r="2532" spans="1:38" hidden="1" x14ac:dyDescent="0.3">
      <c r="A2532">
        <v>28</v>
      </c>
      <c r="B2532">
        <v>41</v>
      </c>
      <c r="C2532">
        <f>IF(OR($L2532=TRUE,$A2532=0,MOD($A2532,ChapterTable!$R$20)&lt;&gt;0),
MAX(0,INT(($B2532+ChapterTable!$P$26+VLOOKUP(SUBSTITUTE(C$1,"성장단계","")&amp;"단계오프셋",ChapterTable!$R:$S,2,0))/ChapterTable!$P$23)),
MAX(0,INT(($B2532+ChapterTable!$R$26+VLOOKUP(SUBSTITUTE(C$1,"성장단계","")&amp;"보스단계오프셋",ChapterTable!$R:$S,2,0))/ChapterTable!$R$23)))</f>
        <v>4</v>
      </c>
      <c r="D2532">
        <f>IF(OR($L2532=TRUE,$A2532=0,MOD($A2532,ChapterTable!$R$20)&lt;&gt;0),
MAX(0,INT(($B2532+ChapterTable!$P$26+VLOOKUP(SUBSTITUTE(D$1,"성장단계","")&amp;"단계오프셋",ChapterTable!$R:$S,2,0))/ChapterTable!$P$23)),
MAX(0,INT(($B2532+ChapterTable!$R$26+VLOOKUP(SUBSTITUTE(D$1,"성장단계","")&amp;"보스단계오프셋",ChapterTable!$R:$S,2,0))/ChapterTable!$R$23)))</f>
        <v>4</v>
      </c>
      <c r="E2532" s="1">
        <f ca="1">IF(AND($A2532=0,$B2532=1),
    VLOOKUP(1,ChapterTable!$1:$1048576,MATCH("최종"&amp;SUBSTITUTE(SUBSTITUTE(E$1,"standard",""),"|Float",""),ChapterTable!$1:$1,0),0)*ChapterTable!$P$17,
  IF(AND($A2532=0,$B2532=0),
    E2533,
  IF($B2532=0,
    VLOOKUP($A2532,ChapterTable!$1:$1048576,MATCH("최종"&amp;SUBSTITUTE(SUBSTITUTE(E$1,"standard",""),"|Float",""),ChapterTable!$1:$1,0),0),
  IF($B2532=1,
    IF($L2532=FALSE,
      VLOOKUP($A2532,ChapterTable!$1:$1048576,MATCH("최종"&amp;SUBSTITUTE(SUBSTITUTE(E$1,"standard",""),"|Float",""),ChapterTable!$1:$1,0),0),
      VLOOKUP($A2532-ChapterTable!$P$11,ChapterTable!$1:$1048576,MATCH("최종"&amp;SUBSTITUTE(SUBSTITUTE(E$1,"standard",""),"|Float",""),ChapterTable!$1:$1,0),0)*ChapterTable!$P$14
    ),
  OFFSET(E2532,-$B2532+IF($L2532,1,0),0)*IF($B2532&gt;OFFSET($B2532,1,0),ChapterTable!$R$17,1)*
    (VLOOKUP(SUBSTITUTE(SUBSTITUTE(E$1,"standard",""),"|Float","")&amp;IF(OR($L2532=TRUE,$A2532=0,MOD($A2532,ChapterTable!$R$20)&lt;&gt;0),"","보스")&amp;"인게임누적곱배수",ChapterTable!$R:$S,2,0)^C2532
    +VLOOKUP(SUBSTITUTE(SUBSTITUTE(E$1,"standard",""),"|Float","")&amp;IF(OR($L2532=TRUE,$A2532=0,MOD($A2532,ChapterTable!$R$20)&lt;&gt;0),"","보스")&amp;"인게임누적합배수",ChapterTable!$R:$S,2,0)*C2532)
  )
  )
  )
)</f>
        <v>9408585.3063601796</v>
      </c>
      <c r="F2532" s="1">
        <f ca="1">IF(AND($A2532=0,$B2532=1),
    VLOOKUP(1,ChapterTable!$1:$1048576,MATCH("최종"&amp;SUBSTITUTE(SUBSTITUTE(F$1,"standard",""),"|Float",""),ChapterTable!$1:$1,0),0)*ChapterTable!$P$17,
  IF(AND($A2532=0,$B2532=0),
    F2533,
  IF($B2532=0,
    VLOOKUP($A2532,ChapterTable!$1:$1048576,MATCH("최종"&amp;SUBSTITUTE(SUBSTITUTE(F$1,"standard",""),"|Float",""),ChapterTable!$1:$1,0),0),
  IF($B2532=1,
    IF($L2532=FALSE,
      VLOOKUP($A2532,ChapterTable!$1:$1048576,MATCH("최종"&amp;SUBSTITUTE(SUBSTITUTE(F$1,"standard",""),"|Float",""),ChapterTable!$1:$1,0),0),
      VLOOKUP($A2532-ChapterTable!$P$11,ChapterTable!$1:$1048576,MATCH("최종"&amp;SUBSTITUTE(SUBSTITUTE(F$1,"standard",""),"|Float",""),ChapterTable!$1:$1,0),0)*ChapterTable!$P$14
    ),
  OFFSET(F2532,-$B2532+IF($L2532,1,0),0)*
    (VLOOKUP(SUBSTITUTE(SUBSTITUTE(F$1,"standard",""),"|Float","")&amp;IF(OR($L2532=TRUE,$A2532=0,MOD($A2532,ChapterTable!$R$20)&lt;&gt;0),"","보스")&amp;"인게임누적곱배수",ChapterTable!$R:$S,2,0)^D2532
    +VLOOKUP(SUBSTITUTE(SUBSTITUTE(F$1,"standard",""),"|Float","")&amp;IF(OR($L2532=TRUE,$A2532=0,MOD($A2532,ChapterTable!$R$20)&lt;&gt;0),"","보스")&amp;"인게임누적합배수",ChapterTable!$R:$S,2,0)*D2532)
  )
  )
  )
)</f>
        <v>2831287.2449694984</v>
      </c>
      <c r="G2532" t="s">
        <v>715</v>
      </c>
      <c r="J2532" t="str">
        <f>IF(ISBLANK(I2532),"",
IFERROR(VLOOKUP(I2532,[1]StringTable!$1:$1048576,MATCH("kor|String",[1]StringTable!$1:$1,0),0),
"스트링없음"))</f>
        <v/>
      </c>
      <c r="L2532" t="b">
        <v>1</v>
      </c>
      <c r="N2532" t="str">
        <f>IF(ISBLANK(M2532),"",IF(ISERROR(VLOOKUP(M2532,MapTable!$A:$A,1,0)),"맵없음",""))</f>
        <v/>
      </c>
      <c r="O2532">
        <f t="shared" si="286"/>
        <v>5</v>
      </c>
      <c r="Q2532">
        <f t="shared" si="287"/>
        <v>5</v>
      </c>
      <c r="R2532" t="b">
        <f t="shared" ca="1" si="288"/>
        <v>1</v>
      </c>
      <c r="T2532" t="b">
        <f t="shared" ca="1" si="28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92"/>
        <v>0.2</v>
      </c>
      <c r="AJ2532">
        <f t="shared" si="290"/>
        <v>0.27466666000000001</v>
      </c>
      <c r="AK2532">
        <f t="shared" si="291"/>
        <v>1</v>
      </c>
      <c r="AL2532">
        <f t="shared" si="285"/>
        <v>13</v>
      </c>
    </row>
    <row r="2533" spans="1:38" hidden="1" x14ac:dyDescent="0.3">
      <c r="A2533">
        <v>28</v>
      </c>
      <c r="B2533">
        <v>42</v>
      </c>
      <c r="C2533">
        <f>IF(OR($L2533=TRUE,$A2533=0,MOD($A2533,ChapterTable!$R$20)&lt;&gt;0),
MAX(0,INT(($B2533+ChapterTable!$P$26+VLOOKUP(SUBSTITUTE(C$1,"성장단계","")&amp;"단계오프셋",ChapterTable!$R:$S,2,0))/ChapterTable!$P$23)),
MAX(0,INT(($B2533+ChapterTable!$R$26+VLOOKUP(SUBSTITUTE(C$1,"성장단계","")&amp;"보스단계오프셋",ChapterTable!$R:$S,2,0))/ChapterTable!$R$23)))</f>
        <v>4</v>
      </c>
      <c r="D2533">
        <f>IF(OR($L2533=TRUE,$A2533=0,MOD($A2533,ChapterTable!$R$20)&lt;&gt;0),
MAX(0,INT(($B2533+ChapterTable!$P$26+VLOOKUP(SUBSTITUTE(D$1,"성장단계","")&amp;"단계오프셋",ChapterTable!$R:$S,2,0))/ChapterTable!$P$23)),
MAX(0,INT(($B2533+ChapterTable!$R$26+VLOOKUP(SUBSTITUTE(D$1,"성장단계","")&amp;"보스단계오프셋",ChapterTable!$R:$S,2,0))/ChapterTable!$R$23)))</f>
        <v>4</v>
      </c>
      <c r="E2533" s="1">
        <f ca="1">IF(AND($A2533=0,$B2533=1),
    VLOOKUP(1,ChapterTable!$1:$1048576,MATCH("최종"&amp;SUBSTITUTE(SUBSTITUTE(E$1,"standard",""),"|Float",""),ChapterTable!$1:$1,0),0)*ChapterTable!$P$17,
  IF(AND($A2533=0,$B2533=0),
    E2534,
  IF($B2533=0,
    VLOOKUP($A2533,ChapterTable!$1:$1048576,MATCH("최종"&amp;SUBSTITUTE(SUBSTITUTE(E$1,"standard",""),"|Float",""),ChapterTable!$1:$1,0),0),
  IF($B2533=1,
    IF($L2533=FALSE,
      VLOOKUP($A2533,ChapterTable!$1:$1048576,MATCH("최종"&amp;SUBSTITUTE(SUBSTITUTE(E$1,"standard",""),"|Float",""),ChapterTable!$1:$1,0),0),
      VLOOKUP($A2533-ChapterTable!$P$11,ChapterTable!$1:$1048576,MATCH("최종"&amp;SUBSTITUTE(SUBSTITUTE(E$1,"standard",""),"|Float",""),ChapterTable!$1:$1,0),0)*ChapterTable!$P$14
    ),
  OFFSET(E2533,-$B2533+IF($L2533,1,0),0)*IF($B2533&gt;OFFSET($B2533,1,0),ChapterTable!$R$17,1)*
    (VLOOKUP(SUBSTITUTE(SUBSTITUTE(E$1,"standard",""),"|Float","")&amp;IF(OR($L2533=TRUE,$A2533=0,MOD($A2533,ChapterTable!$R$20)&lt;&gt;0),"","보스")&amp;"인게임누적곱배수",ChapterTable!$R:$S,2,0)^C2533
    +VLOOKUP(SUBSTITUTE(SUBSTITUTE(E$1,"standard",""),"|Float","")&amp;IF(OR($L2533=TRUE,$A2533=0,MOD($A2533,ChapterTable!$R$20)&lt;&gt;0),"","보스")&amp;"인게임누적합배수",ChapterTable!$R:$S,2,0)*C2533)
  )
  )
  )
)</f>
        <v>9408585.3063601796</v>
      </c>
      <c r="F2533" s="1">
        <f ca="1">IF(AND($A2533=0,$B2533=1),
    VLOOKUP(1,ChapterTable!$1:$1048576,MATCH("최종"&amp;SUBSTITUTE(SUBSTITUTE(F$1,"standard",""),"|Float",""),ChapterTable!$1:$1,0),0)*ChapterTable!$P$17,
  IF(AND($A2533=0,$B2533=0),
    F2534,
  IF($B2533=0,
    VLOOKUP($A2533,ChapterTable!$1:$1048576,MATCH("최종"&amp;SUBSTITUTE(SUBSTITUTE(F$1,"standard",""),"|Float",""),ChapterTable!$1:$1,0),0),
  IF($B2533=1,
    IF($L2533=FALSE,
      VLOOKUP($A2533,ChapterTable!$1:$1048576,MATCH("최종"&amp;SUBSTITUTE(SUBSTITUTE(F$1,"standard",""),"|Float",""),ChapterTable!$1:$1,0),0),
      VLOOKUP($A2533-ChapterTable!$P$11,ChapterTable!$1:$1048576,MATCH("최종"&amp;SUBSTITUTE(SUBSTITUTE(F$1,"standard",""),"|Float",""),ChapterTable!$1:$1,0),0)*ChapterTable!$P$14
    ),
  OFFSET(F2533,-$B2533+IF($L2533,1,0),0)*
    (VLOOKUP(SUBSTITUTE(SUBSTITUTE(F$1,"standard",""),"|Float","")&amp;IF(OR($L2533=TRUE,$A2533=0,MOD($A2533,ChapterTable!$R$20)&lt;&gt;0),"","보스")&amp;"인게임누적곱배수",ChapterTable!$R:$S,2,0)^D2533
    +VLOOKUP(SUBSTITUTE(SUBSTITUTE(F$1,"standard",""),"|Float","")&amp;IF(OR($L2533=TRUE,$A2533=0,MOD($A2533,ChapterTable!$R$20)&lt;&gt;0),"","보스")&amp;"인게임누적합배수",ChapterTable!$R:$S,2,0)*D2533)
  )
  )
  )
)</f>
        <v>2831287.2449694984</v>
      </c>
      <c r="G2533" t="s">
        <v>715</v>
      </c>
      <c r="J2533" t="str">
        <f>IF(ISBLANK(I2533),"",
IFERROR(VLOOKUP(I2533,[1]StringTable!$1:$1048576,MATCH("kor|String",[1]StringTable!$1:$1,0),0),
"스트링없음"))</f>
        <v/>
      </c>
      <c r="L2533" t="b">
        <v>1</v>
      </c>
      <c r="N2533" t="str">
        <f>IF(ISBLANK(M2533),"",IF(ISERROR(VLOOKUP(M2533,MapTable!$A:$A,1,0)),"맵없음",""))</f>
        <v/>
      </c>
      <c r="O2533">
        <f t="shared" si="286"/>
        <v>5</v>
      </c>
      <c r="Q2533">
        <f t="shared" si="287"/>
        <v>5</v>
      </c>
      <c r="R2533" t="b">
        <f t="shared" ca="1" si="288"/>
        <v>1</v>
      </c>
      <c r="T2533" t="b">
        <f t="shared" ca="1" si="28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92"/>
        <v>0.2</v>
      </c>
      <c r="AJ2533">
        <f t="shared" si="290"/>
        <v>0.27466666000000001</v>
      </c>
      <c r="AK2533">
        <f t="shared" si="291"/>
        <v>1</v>
      </c>
      <c r="AL2533">
        <f t="shared" ref="AL2533:AL2591" si="293">AL2483+1</f>
        <v>13</v>
      </c>
    </row>
    <row r="2534" spans="1:38" hidden="1" x14ac:dyDescent="0.3">
      <c r="A2534">
        <v>28</v>
      </c>
      <c r="B2534">
        <v>43</v>
      </c>
      <c r="C2534">
        <f>IF(OR($L2534=TRUE,$A2534=0,MOD($A2534,ChapterTable!$R$20)&lt;&gt;0),
MAX(0,INT(($B2534+ChapterTable!$P$26+VLOOKUP(SUBSTITUTE(C$1,"성장단계","")&amp;"단계오프셋",ChapterTable!$R:$S,2,0))/ChapterTable!$P$23)),
MAX(0,INT(($B2534+ChapterTable!$R$26+VLOOKUP(SUBSTITUTE(C$1,"성장단계","")&amp;"보스단계오프셋",ChapterTable!$R:$S,2,0))/ChapterTable!$R$23)))</f>
        <v>4</v>
      </c>
      <c r="D2534">
        <f>IF(OR($L2534=TRUE,$A2534=0,MOD($A2534,ChapterTable!$R$20)&lt;&gt;0),
MAX(0,INT(($B2534+ChapterTable!$P$26+VLOOKUP(SUBSTITUTE(D$1,"성장단계","")&amp;"단계오프셋",ChapterTable!$R:$S,2,0))/ChapterTable!$P$23)),
MAX(0,INT(($B2534+ChapterTable!$R$26+VLOOKUP(SUBSTITUTE(D$1,"성장단계","")&amp;"보스단계오프셋",ChapterTable!$R:$S,2,0))/ChapterTable!$R$23)))</f>
        <v>4</v>
      </c>
      <c r="E2534" s="1">
        <f ca="1">IF(AND($A2534=0,$B2534=1),
    VLOOKUP(1,ChapterTable!$1:$1048576,MATCH("최종"&amp;SUBSTITUTE(SUBSTITUTE(E$1,"standard",""),"|Float",""),ChapterTable!$1:$1,0),0)*ChapterTable!$P$17,
  IF(AND($A2534=0,$B2534=0),
    E2535,
  IF($B2534=0,
    VLOOKUP($A2534,ChapterTable!$1:$1048576,MATCH("최종"&amp;SUBSTITUTE(SUBSTITUTE(E$1,"standard",""),"|Float",""),ChapterTable!$1:$1,0),0),
  IF($B2534=1,
    IF($L2534=FALSE,
      VLOOKUP($A2534,ChapterTable!$1:$1048576,MATCH("최종"&amp;SUBSTITUTE(SUBSTITUTE(E$1,"standard",""),"|Float",""),ChapterTable!$1:$1,0),0),
      VLOOKUP($A2534-ChapterTable!$P$11,ChapterTable!$1:$1048576,MATCH("최종"&amp;SUBSTITUTE(SUBSTITUTE(E$1,"standard",""),"|Float",""),ChapterTable!$1:$1,0),0)*ChapterTable!$P$14
    ),
  OFFSET(E2534,-$B2534+IF($L2534,1,0),0)*IF($B2534&gt;OFFSET($B2534,1,0),ChapterTable!$R$17,1)*
    (VLOOKUP(SUBSTITUTE(SUBSTITUTE(E$1,"standard",""),"|Float","")&amp;IF(OR($L2534=TRUE,$A2534=0,MOD($A2534,ChapterTable!$R$20)&lt;&gt;0),"","보스")&amp;"인게임누적곱배수",ChapterTable!$R:$S,2,0)^C2534
    +VLOOKUP(SUBSTITUTE(SUBSTITUTE(E$1,"standard",""),"|Float","")&amp;IF(OR($L2534=TRUE,$A2534=0,MOD($A2534,ChapterTable!$R$20)&lt;&gt;0),"","보스")&amp;"인게임누적합배수",ChapterTable!$R:$S,2,0)*C2534)
  )
  )
  )
)</f>
        <v>9408585.3063601796</v>
      </c>
      <c r="F2534" s="1">
        <f ca="1">IF(AND($A2534=0,$B2534=1),
    VLOOKUP(1,ChapterTable!$1:$1048576,MATCH("최종"&amp;SUBSTITUTE(SUBSTITUTE(F$1,"standard",""),"|Float",""),ChapterTable!$1:$1,0),0)*ChapterTable!$P$17,
  IF(AND($A2534=0,$B2534=0),
    F2535,
  IF($B2534=0,
    VLOOKUP($A2534,ChapterTable!$1:$1048576,MATCH("최종"&amp;SUBSTITUTE(SUBSTITUTE(F$1,"standard",""),"|Float",""),ChapterTable!$1:$1,0),0),
  IF($B2534=1,
    IF($L2534=FALSE,
      VLOOKUP($A2534,ChapterTable!$1:$1048576,MATCH("최종"&amp;SUBSTITUTE(SUBSTITUTE(F$1,"standard",""),"|Float",""),ChapterTable!$1:$1,0),0),
      VLOOKUP($A2534-ChapterTable!$P$11,ChapterTable!$1:$1048576,MATCH("최종"&amp;SUBSTITUTE(SUBSTITUTE(F$1,"standard",""),"|Float",""),ChapterTable!$1:$1,0),0)*ChapterTable!$P$14
    ),
  OFFSET(F2534,-$B2534+IF($L2534,1,0),0)*
    (VLOOKUP(SUBSTITUTE(SUBSTITUTE(F$1,"standard",""),"|Float","")&amp;IF(OR($L2534=TRUE,$A2534=0,MOD($A2534,ChapterTable!$R$20)&lt;&gt;0),"","보스")&amp;"인게임누적곱배수",ChapterTable!$R:$S,2,0)^D2534
    +VLOOKUP(SUBSTITUTE(SUBSTITUTE(F$1,"standard",""),"|Float","")&amp;IF(OR($L2534=TRUE,$A2534=0,MOD($A2534,ChapterTable!$R$20)&lt;&gt;0),"","보스")&amp;"인게임누적합배수",ChapterTable!$R:$S,2,0)*D2534)
  )
  )
  )
)</f>
        <v>2831287.2449694984</v>
      </c>
      <c r="G2534" t="s">
        <v>715</v>
      </c>
      <c r="J2534" t="str">
        <f>IF(ISBLANK(I2534),"",
IFERROR(VLOOKUP(I2534,[1]StringTable!$1:$1048576,MATCH("kor|String",[1]StringTable!$1:$1,0),0),
"스트링없음"))</f>
        <v/>
      </c>
      <c r="L2534" t="b">
        <v>1</v>
      </c>
      <c r="N2534" t="str">
        <f>IF(ISBLANK(M2534),"",IF(ISERROR(VLOOKUP(M2534,MapTable!$A:$A,1,0)),"맵없음",""))</f>
        <v/>
      </c>
      <c r="O2534">
        <f t="shared" si="286"/>
        <v>5</v>
      </c>
      <c r="Q2534">
        <f t="shared" si="287"/>
        <v>5</v>
      </c>
      <c r="R2534" t="b">
        <f t="shared" ca="1" si="288"/>
        <v>1</v>
      </c>
      <c r="T2534" t="b">
        <f t="shared" ca="1" si="28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92"/>
        <v>0.2</v>
      </c>
      <c r="AJ2534">
        <f t="shared" si="290"/>
        <v>0.27466666000000001</v>
      </c>
      <c r="AK2534">
        <f t="shared" si="291"/>
        <v>1</v>
      </c>
      <c r="AL2534">
        <f t="shared" si="293"/>
        <v>13</v>
      </c>
    </row>
    <row r="2535" spans="1:38" hidden="1" x14ac:dyDescent="0.3">
      <c r="A2535">
        <v>28</v>
      </c>
      <c r="B2535">
        <v>44</v>
      </c>
      <c r="C2535">
        <f>IF(OR($L2535=TRUE,$A2535=0,MOD($A2535,ChapterTable!$R$20)&lt;&gt;0),
MAX(0,INT(($B2535+ChapterTable!$P$26+VLOOKUP(SUBSTITUTE(C$1,"성장단계","")&amp;"단계오프셋",ChapterTable!$R:$S,2,0))/ChapterTable!$P$23)),
MAX(0,INT(($B2535+ChapterTable!$R$26+VLOOKUP(SUBSTITUTE(C$1,"성장단계","")&amp;"보스단계오프셋",ChapterTable!$R:$S,2,0))/ChapterTable!$R$23)))</f>
        <v>4</v>
      </c>
      <c r="D2535">
        <f>IF(OR($L2535=TRUE,$A2535=0,MOD($A2535,ChapterTable!$R$20)&lt;&gt;0),
MAX(0,INT(($B2535+ChapterTable!$P$26+VLOOKUP(SUBSTITUTE(D$1,"성장단계","")&amp;"단계오프셋",ChapterTable!$R:$S,2,0))/ChapterTable!$P$23)),
MAX(0,INT(($B2535+ChapterTable!$R$26+VLOOKUP(SUBSTITUTE(D$1,"성장단계","")&amp;"보스단계오프셋",ChapterTable!$R:$S,2,0))/ChapterTable!$R$23)))</f>
        <v>4</v>
      </c>
      <c r="E2535" s="1">
        <f ca="1">IF(AND($A2535=0,$B2535=1),
    VLOOKUP(1,ChapterTable!$1:$1048576,MATCH("최종"&amp;SUBSTITUTE(SUBSTITUTE(E$1,"standard",""),"|Float",""),ChapterTable!$1:$1,0),0)*ChapterTable!$P$17,
  IF(AND($A2535=0,$B2535=0),
    E2536,
  IF($B2535=0,
    VLOOKUP($A2535,ChapterTable!$1:$1048576,MATCH("최종"&amp;SUBSTITUTE(SUBSTITUTE(E$1,"standard",""),"|Float",""),ChapterTable!$1:$1,0),0),
  IF($B2535=1,
    IF($L2535=FALSE,
      VLOOKUP($A2535,ChapterTable!$1:$1048576,MATCH("최종"&amp;SUBSTITUTE(SUBSTITUTE(E$1,"standard",""),"|Float",""),ChapterTable!$1:$1,0),0),
      VLOOKUP($A2535-ChapterTable!$P$11,ChapterTable!$1:$1048576,MATCH("최종"&amp;SUBSTITUTE(SUBSTITUTE(E$1,"standard",""),"|Float",""),ChapterTable!$1:$1,0),0)*ChapterTable!$P$14
    ),
  OFFSET(E2535,-$B2535+IF($L2535,1,0),0)*IF($B2535&gt;OFFSET($B2535,1,0),ChapterTable!$R$17,1)*
    (VLOOKUP(SUBSTITUTE(SUBSTITUTE(E$1,"standard",""),"|Float","")&amp;IF(OR($L2535=TRUE,$A2535=0,MOD($A2535,ChapterTable!$R$20)&lt;&gt;0),"","보스")&amp;"인게임누적곱배수",ChapterTable!$R:$S,2,0)^C2535
    +VLOOKUP(SUBSTITUTE(SUBSTITUTE(E$1,"standard",""),"|Float","")&amp;IF(OR($L2535=TRUE,$A2535=0,MOD($A2535,ChapterTable!$R$20)&lt;&gt;0),"","보스")&amp;"인게임누적합배수",ChapterTable!$R:$S,2,0)*C2535)
  )
  )
  )
)</f>
        <v>9408585.3063601796</v>
      </c>
      <c r="F2535" s="1">
        <f ca="1">IF(AND($A2535=0,$B2535=1),
    VLOOKUP(1,ChapterTable!$1:$1048576,MATCH("최종"&amp;SUBSTITUTE(SUBSTITUTE(F$1,"standard",""),"|Float",""),ChapterTable!$1:$1,0),0)*ChapterTable!$P$17,
  IF(AND($A2535=0,$B2535=0),
    F2536,
  IF($B2535=0,
    VLOOKUP($A2535,ChapterTable!$1:$1048576,MATCH("최종"&amp;SUBSTITUTE(SUBSTITUTE(F$1,"standard",""),"|Float",""),ChapterTable!$1:$1,0),0),
  IF($B2535=1,
    IF($L2535=FALSE,
      VLOOKUP($A2535,ChapterTable!$1:$1048576,MATCH("최종"&amp;SUBSTITUTE(SUBSTITUTE(F$1,"standard",""),"|Float",""),ChapterTable!$1:$1,0),0),
      VLOOKUP($A2535-ChapterTable!$P$11,ChapterTable!$1:$1048576,MATCH("최종"&amp;SUBSTITUTE(SUBSTITUTE(F$1,"standard",""),"|Float",""),ChapterTable!$1:$1,0),0)*ChapterTable!$P$14
    ),
  OFFSET(F2535,-$B2535+IF($L2535,1,0),0)*
    (VLOOKUP(SUBSTITUTE(SUBSTITUTE(F$1,"standard",""),"|Float","")&amp;IF(OR($L2535=TRUE,$A2535=0,MOD($A2535,ChapterTable!$R$20)&lt;&gt;0),"","보스")&amp;"인게임누적곱배수",ChapterTable!$R:$S,2,0)^D2535
    +VLOOKUP(SUBSTITUTE(SUBSTITUTE(F$1,"standard",""),"|Float","")&amp;IF(OR($L2535=TRUE,$A2535=0,MOD($A2535,ChapterTable!$R$20)&lt;&gt;0),"","보스")&amp;"인게임누적합배수",ChapterTable!$R:$S,2,0)*D2535)
  )
  )
  )
)</f>
        <v>2831287.2449694984</v>
      </c>
      <c r="G2535" t="s">
        <v>715</v>
      </c>
      <c r="J2535" t="str">
        <f>IF(ISBLANK(I2535),"",
IFERROR(VLOOKUP(I2535,[1]StringTable!$1:$1048576,MATCH("kor|String",[1]StringTable!$1:$1,0),0),
"스트링없음"))</f>
        <v/>
      </c>
      <c r="L2535" t="b">
        <v>1</v>
      </c>
      <c r="N2535" t="str">
        <f>IF(ISBLANK(M2535),"",IF(ISERROR(VLOOKUP(M2535,MapTable!$A:$A,1,0)),"맵없음",""))</f>
        <v/>
      </c>
      <c r="O2535">
        <f t="shared" si="286"/>
        <v>5</v>
      </c>
      <c r="Q2535">
        <f t="shared" si="287"/>
        <v>5</v>
      </c>
      <c r="R2535" t="b">
        <f t="shared" ca="1" si="288"/>
        <v>1</v>
      </c>
      <c r="T2535" t="b">
        <f t="shared" ca="1" si="28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92"/>
        <v>0.2</v>
      </c>
      <c r="AJ2535">
        <f t="shared" si="290"/>
        <v>0.27466666000000001</v>
      </c>
      <c r="AK2535">
        <f t="shared" si="291"/>
        <v>1</v>
      </c>
      <c r="AL2535">
        <f t="shared" si="293"/>
        <v>13</v>
      </c>
    </row>
    <row r="2536" spans="1:38" hidden="1" x14ac:dyDescent="0.3">
      <c r="A2536">
        <v>28</v>
      </c>
      <c r="B2536">
        <v>45</v>
      </c>
      <c r="C2536">
        <f>IF(OR($L2536=TRUE,$A2536=0,MOD($A2536,ChapterTable!$R$20)&lt;&gt;0),
MAX(0,INT(($B2536+ChapterTable!$P$26+VLOOKUP(SUBSTITUTE(C$1,"성장단계","")&amp;"단계오프셋",ChapterTable!$R:$S,2,0))/ChapterTable!$P$23)),
MAX(0,INT(($B2536+ChapterTable!$R$26+VLOOKUP(SUBSTITUTE(C$1,"성장단계","")&amp;"보스단계오프셋",ChapterTable!$R:$S,2,0))/ChapterTable!$R$23)))</f>
        <v>4</v>
      </c>
      <c r="D2536">
        <f>IF(OR($L2536=TRUE,$A2536=0,MOD($A2536,ChapterTable!$R$20)&lt;&gt;0),
MAX(0,INT(($B2536+ChapterTable!$P$26+VLOOKUP(SUBSTITUTE(D$1,"성장단계","")&amp;"단계오프셋",ChapterTable!$R:$S,2,0))/ChapterTable!$P$23)),
MAX(0,INT(($B2536+ChapterTable!$R$26+VLOOKUP(SUBSTITUTE(D$1,"성장단계","")&amp;"보스단계오프셋",ChapterTable!$R:$S,2,0))/ChapterTable!$R$23)))</f>
        <v>4</v>
      </c>
      <c r="E2536" s="1">
        <f ca="1">IF(AND($A2536=0,$B2536=1),
    VLOOKUP(1,ChapterTable!$1:$1048576,MATCH("최종"&amp;SUBSTITUTE(SUBSTITUTE(E$1,"standard",""),"|Float",""),ChapterTable!$1:$1,0),0)*ChapterTable!$P$17,
  IF(AND($A2536=0,$B2536=0),
    E2537,
  IF($B2536=0,
    VLOOKUP($A2536,ChapterTable!$1:$1048576,MATCH("최종"&amp;SUBSTITUTE(SUBSTITUTE(E$1,"standard",""),"|Float",""),ChapterTable!$1:$1,0),0),
  IF($B2536=1,
    IF($L2536=FALSE,
      VLOOKUP($A2536,ChapterTable!$1:$1048576,MATCH("최종"&amp;SUBSTITUTE(SUBSTITUTE(E$1,"standard",""),"|Float",""),ChapterTable!$1:$1,0),0),
      VLOOKUP($A2536-ChapterTable!$P$11,ChapterTable!$1:$1048576,MATCH("최종"&amp;SUBSTITUTE(SUBSTITUTE(E$1,"standard",""),"|Float",""),ChapterTable!$1:$1,0),0)*ChapterTable!$P$14
    ),
  OFFSET(E2536,-$B2536+IF($L2536,1,0),0)*IF($B2536&gt;OFFSET($B2536,1,0),ChapterTable!$R$17,1)*
    (VLOOKUP(SUBSTITUTE(SUBSTITUTE(E$1,"standard",""),"|Float","")&amp;IF(OR($L2536=TRUE,$A2536=0,MOD($A2536,ChapterTable!$R$20)&lt;&gt;0),"","보스")&amp;"인게임누적곱배수",ChapterTable!$R:$S,2,0)^C2536
    +VLOOKUP(SUBSTITUTE(SUBSTITUTE(E$1,"standard",""),"|Float","")&amp;IF(OR($L2536=TRUE,$A2536=0,MOD($A2536,ChapterTable!$R$20)&lt;&gt;0),"","보스")&amp;"인게임누적합배수",ChapterTable!$R:$S,2,0)*C2536)
  )
  )
  )
)</f>
        <v>9408585.3063601796</v>
      </c>
      <c r="F2536" s="1">
        <f ca="1">IF(AND($A2536=0,$B2536=1),
    VLOOKUP(1,ChapterTable!$1:$1048576,MATCH("최종"&amp;SUBSTITUTE(SUBSTITUTE(F$1,"standard",""),"|Float",""),ChapterTable!$1:$1,0),0)*ChapterTable!$P$17,
  IF(AND($A2536=0,$B2536=0),
    F2537,
  IF($B2536=0,
    VLOOKUP($A2536,ChapterTable!$1:$1048576,MATCH("최종"&amp;SUBSTITUTE(SUBSTITUTE(F$1,"standard",""),"|Float",""),ChapterTable!$1:$1,0),0),
  IF($B2536=1,
    IF($L2536=FALSE,
      VLOOKUP($A2536,ChapterTable!$1:$1048576,MATCH("최종"&amp;SUBSTITUTE(SUBSTITUTE(F$1,"standard",""),"|Float",""),ChapterTable!$1:$1,0),0),
      VLOOKUP($A2536-ChapterTable!$P$11,ChapterTable!$1:$1048576,MATCH("최종"&amp;SUBSTITUTE(SUBSTITUTE(F$1,"standard",""),"|Float",""),ChapterTable!$1:$1,0),0)*ChapterTable!$P$14
    ),
  OFFSET(F2536,-$B2536+IF($L2536,1,0),0)*
    (VLOOKUP(SUBSTITUTE(SUBSTITUTE(F$1,"standard",""),"|Float","")&amp;IF(OR($L2536=TRUE,$A2536=0,MOD($A2536,ChapterTable!$R$20)&lt;&gt;0),"","보스")&amp;"인게임누적곱배수",ChapterTable!$R:$S,2,0)^D2536
    +VLOOKUP(SUBSTITUTE(SUBSTITUTE(F$1,"standard",""),"|Float","")&amp;IF(OR($L2536=TRUE,$A2536=0,MOD($A2536,ChapterTable!$R$20)&lt;&gt;0),"","보스")&amp;"인게임누적합배수",ChapterTable!$R:$S,2,0)*D2536)
  )
  )
  )
)</f>
        <v>2831287.2449694984</v>
      </c>
      <c r="G2536" t="s">
        <v>715</v>
      </c>
      <c r="J2536" t="str">
        <f>IF(ISBLANK(I2536),"",
IFERROR(VLOOKUP(I2536,[1]StringTable!$1:$1048576,MATCH("kor|String",[1]StringTable!$1:$1,0),0),
"스트링없음"))</f>
        <v/>
      </c>
      <c r="L2536" t="b">
        <v>1</v>
      </c>
      <c r="N2536" t="str">
        <f>IF(ISBLANK(M2536),"",IF(ISERROR(VLOOKUP(M2536,MapTable!$A:$A,1,0)),"맵없음",""))</f>
        <v/>
      </c>
      <c r="O2536">
        <f t="shared" si="286"/>
        <v>11</v>
      </c>
      <c r="Q2536">
        <f t="shared" si="287"/>
        <v>11</v>
      </c>
      <c r="R2536" t="b">
        <f t="shared" ca="1" si="288"/>
        <v>1</v>
      </c>
      <c r="T2536" t="b">
        <f t="shared" ca="1" si="28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92"/>
        <v>0.2</v>
      </c>
      <c r="AJ2536">
        <f t="shared" si="290"/>
        <v>0.27466666000000001</v>
      </c>
      <c r="AK2536">
        <f t="shared" si="291"/>
        <v>1</v>
      </c>
      <c r="AL2536">
        <f t="shared" si="293"/>
        <v>13</v>
      </c>
    </row>
    <row r="2537" spans="1:38" hidden="1" x14ac:dyDescent="0.3">
      <c r="A2537">
        <v>28</v>
      </c>
      <c r="B2537">
        <v>46</v>
      </c>
      <c r="C2537">
        <f>IF(OR($L2537=TRUE,$A2537=0,MOD($A2537,ChapterTable!$R$20)&lt;&gt;0),
MAX(0,INT(($B2537+ChapterTable!$P$26+VLOOKUP(SUBSTITUTE(C$1,"성장단계","")&amp;"단계오프셋",ChapterTable!$R:$S,2,0))/ChapterTable!$P$23)),
MAX(0,INT(($B2537+ChapterTable!$R$26+VLOOKUP(SUBSTITUTE(C$1,"성장단계","")&amp;"보스단계오프셋",ChapterTable!$R:$S,2,0))/ChapterTable!$R$23)))</f>
        <v>5</v>
      </c>
      <c r="D2537">
        <f>IF(OR($L2537=TRUE,$A2537=0,MOD($A2537,ChapterTable!$R$20)&lt;&gt;0),
MAX(0,INT(($B2537+ChapterTable!$P$26+VLOOKUP(SUBSTITUTE(D$1,"성장단계","")&amp;"단계오프셋",ChapterTable!$R:$S,2,0))/ChapterTable!$P$23)),
MAX(0,INT(($B2537+ChapterTable!$R$26+VLOOKUP(SUBSTITUTE(D$1,"성장단계","")&amp;"보스단계오프셋",ChapterTable!$R:$S,2,0))/ChapterTable!$R$23)))</f>
        <v>4</v>
      </c>
      <c r="E2537" s="1">
        <f ca="1">IF(AND($A2537=0,$B2537=1),
    VLOOKUP(1,ChapterTable!$1:$1048576,MATCH("최종"&amp;SUBSTITUTE(SUBSTITUTE(E$1,"standard",""),"|Float",""),ChapterTable!$1:$1,0),0)*ChapterTable!$P$17,
  IF(AND($A2537=0,$B2537=0),
    E2538,
  IF($B2537=0,
    VLOOKUP($A2537,ChapterTable!$1:$1048576,MATCH("최종"&amp;SUBSTITUTE(SUBSTITUTE(E$1,"standard",""),"|Float",""),ChapterTable!$1:$1,0),0),
  IF($B2537=1,
    IF($L2537=FALSE,
      VLOOKUP($A2537,ChapterTable!$1:$1048576,MATCH("최종"&amp;SUBSTITUTE(SUBSTITUTE(E$1,"standard",""),"|Float",""),ChapterTable!$1:$1,0),0),
      VLOOKUP($A2537-ChapterTable!$P$11,ChapterTable!$1:$1048576,MATCH("최종"&amp;SUBSTITUTE(SUBSTITUTE(E$1,"standard",""),"|Float",""),ChapterTable!$1:$1,0),0)*ChapterTable!$P$14
    ),
  OFFSET(E2537,-$B2537+IF($L2537,1,0),0)*IF($B2537&gt;OFFSET($B2537,1,0),ChapterTable!$R$17,1)*
    (VLOOKUP(SUBSTITUTE(SUBSTITUTE(E$1,"standard",""),"|Float","")&amp;IF(OR($L2537=TRUE,$A2537=0,MOD($A2537,ChapterTable!$R$20)&lt;&gt;0),"","보스")&amp;"인게임누적곱배수",ChapterTable!$R:$S,2,0)^C2537
    +VLOOKUP(SUBSTITUTE(SUBSTITUTE(E$1,"standard",""),"|Float","")&amp;IF(OR($L2537=TRUE,$A2537=0,MOD($A2537,ChapterTable!$R$20)&lt;&gt;0),"","보스")&amp;"인게임누적합배수",ChapterTable!$R:$S,2,0)*C2537)
  )
  )
  )
)</f>
        <v>10453983.673733532</v>
      </c>
      <c r="F2537" s="1">
        <f ca="1">IF(AND($A2537=0,$B2537=1),
    VLOOKUP(1,ChapterTable!$1:$1048576,MATCH("최종"&amp;SUBSTITUTE(SUBSTITUTE(F$1,"standard",""),"|Float",""),ChapterTable!$1:$1,0),0)*ChapterTable!$P$17,
  IF(AND($A2537=0,$B2537=0),
    F2538,
  IF($B2537=0,
    VLOOKUP($A2537,ChapterTable!$1:$1048576,MATCH("최종"&amp;SUBSTITUTE(SUBSTITUTE(F$1,"standard",""),"|Float",""),ChapterTable!$1:$1,0),0),
  IF($B2537=1,
    IF($L2537=FALSE,
      VLOOKUP($A2537,ChapterTable!$1:$1048576,MATCH("최종"&amp;SUBSTITUTE(SUBSTITUTE(F$1,"standard",""),"|Float",""),ChapterTable!$1:$1,0),0),
      VLOOKUP($A2537-ChapterTable!$P$11,ChapterTable!$1:$1048576,MATCH("최종"&amp;SUBSTITUTE(SUBSTITUTE(F$1,"standard",""),"|Float",""),ChapterTable!$1:$1,0),0)*ChapterTable!$P$14
    ),
  OFFSET(F2537,-$B2537+IF($L2537,1,0),0)*
    (VLOOKUP(SUBSTITUTE(SUBSTITUTE(F$1,"standard",""),"|Float","")&amp;IF(OR($L2537=TRUE,$A2537=0,MOD($A2537,ChapterTable!$R$20)&lt;&gt;0),"","보스")&amp;"인게임누적곱배수",ChapterTable!$R:$S,2,0)^D2537
    +VLOOKUP(SUBSTITUTE(SUBSTITUTE(F$1,"standard",""),"|Float","")&amp;IF(OR($L2537=TRUE,$A2537=0,MOD($A2537,ChapterTable!$R$20)&lt;&gt;0),"","보스")&amp;"인게임누적합배수",ChapterTable!$R:$S,2,0)*D2537)
  )
  )
  )
)</f>
        <v>2831287.2449694984</v>
      </c>
      <c r="G2537" t="s">
        <v>715</v>
      </c>
      <c r="J2537" t="str">
        <f>IF(ISBLANK(I2537),"",
IFERROR(VLOOKUP(I2537,[1]StringTable!$1:$1048576,MATCH("kor|String",[1]StringTable!$1:$1,0),0),
"스트링없음"))</f>
        <v/>
      </c>
      <c r="L2537" t="b">
        <v>1</v>
      </c>
      <c r="N2537" t="str">
        <f>IF(ISBLANK(M2537),"",IF(ISERROR(VLOOKUP(M2537,MapTable!$A:$A,1,0)),"맵없음",""))</f>
        <v/>
      </c>
      <c r="O2537">
        <f t="shared" si="286"/>
        <v>5</v>
      </c>
      <c r="Q2537">
        <f t="shared" si="287"/>
        <v>5</v>
      </c>
      <c r="R2537" t="b">
        <f t="shared" ca="1" si="288"/>
        <v>1</v>
      </c>
      <c r="T2537" t="b">
        <f t="shared" ca="1" si="28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92"/>
        <v>0.2</v>
      </c>
      <c r="AJ2537">
        <f t="shared" si="290"/>
        <v>0.27466666000000001</v>
      </c>
      <c r="AK2537">
        <f t="shared" si="291"/>
        <v>1</v>
      </c>
      <c r="AL2537">
        <f t="shared" si="293"/>
        <v>13</v>
      </c>
    </row>
    <row r="2538" spans="1:38" hidden="1" x14ac:dyDescent="0.3">
      <c r="A2538">
        <v>28</v>
      </c>
      <c r="B2538">
        <v>47</v>
      </c>
      <c r="C2538">
        <f>IF(OR($L2538=TRUE,$A2538=0,MOD($A2538,ChapterTable!$R$20)&lt;&gt;0),
MAX(0,INT(($B2538+ChapterTable!$P$26+VLOOKUP(SUBSTITUTE(C$1,"성장단계","")&amp;"단계오프셋",ChapterTable!$R:$S,2,0))/ChapterTable!$P$23)),
MAX(0,INT(($B2538+ChapterTable!$R$26+VLOOKUP(SUBSTITUTE(C$1,"성장단계","")&amp;"보스단계오프셋",ChapterTable!$R:$S,2,0))/ChapterTable!$R$23)))</f>
        <v>5</v>
      </c>
      <c r="D2538">
        <f>IF(OR($L2538=TRUE,$A2538=0,MOD($A2538,ChapterTable!$R$20)&lt;&gt;0),
MAX(0,INT(($B2538+ChapterTable!$P$26+VLOOKUP(SUBSTITUTE(D$1,"성장단계","")&amp;"단계오프셋",ChapterTable!$R:$S,2,0))/ChapterTable!$P$23)),
MAX(0,INT(($B2538+ChapterTable!$R$26+VLOOKUP(SUBSTITUTE(D$1,"성장단계","")&amp;"보스단계오프셋",ChapterTable!$R:$S,2,0))/ChapterTable!$R$23)))</f>
        <v>4</v>
      </c>
      <c r="E2538" s="1">
        <f ca="1">IF(AND($A2538=0,$B2538=1),
    VLOOKUP(1,ChapterTable!$1:$1048576,MATCH("최종"&amp;SUBSTITUTE(SUBSTITUTE(E$1,"standard",""),"|Float",""),ChapterTable!$1:$1,0),0)*ChapterTable!$P$17,
  IF(AND($A2538=0,$B2538=0),
    E2539,
  IF($B2538=0,
    VLOOKUP($A2538,ChapterTable!$1:$1048576,MATCH("최종"&amp;SUBSTITUTE(SUBSTITUTE(E$1,"standard",""),"|Float",""),ChapterTable!$1:$1,0),0),
  IF($B2538=1,
    IF($L2538=FALSE,
      VLOOKUP($A2538,ChapterTable!$1:$1048576,MATCH("최종"&amp;SUBSTITUTE(SUBSTITUTE(E$1,"standard",""),"|Float",""),ChapterTable!$1:$1,0),0),
      VLOOKUP($A2538-ChapterTable!$P$11,ChapterTable!$1:$1048576,MATCH("최종"&amp;SUBSTITUTE(SUBSTITUTE(E$1,"standard",""),"|Float",""),ChapterTable!$1:$1,0),0)*ChapterTable!$P$14
    ),
  OFFSET(E2538,-$B2538+IF($L2538,1,0),0)*IF($B2538&gt;OFFSET($B2538,1,0),ChapterTable!$R$17,1)*
    (VLOOKUP(SUBSTITUTE(SUBSTITUTE(E$1,"standard",""),"|Float","")&amp;IF(OR($L2538=TRUE,$A2538=0,MOD($A2538,ChapterTable!$R$20)&lt;&gt;0),"","보스")&amp;"인게임누적곱배수",ChapterTable!$R:$S,2,0)^C2538
    +VLOOKUP(SUBSTITUTE(SUBSTITUTE(E$1,"standard",""),"|Float","")&amp;IF(OR($L2538=TRUE,$A2538=0,MOD($A2538,ChapterTable!$R$20)&lt;&gt;0),"","보스")&amp;"인게임누적합배수",ChapterTable!$R:$S,2,0)*C2538)
  )
  )
  )
)</f>
        <v>10453983.673733532</v>
      </c>
      <c r="F2538" s="1">
        <f ca="1">IF(AND($A2538=0,$B2538=1),
    VLOOKUP(1,ChapterTable!$1:$1048576,MATCH("최종"&amp;SUBSTITUTE(SUBSTITUTE(F$1,"standard",""),"|Float",""),ChapterTable!$1:$1,0),0)*ChapterTable!$P$17,
  IF(AND($A2538=0,$B2538=0),
    F2539,
  IF($B2538=0,
    VLOOKUP($A2538,ChapterTable!$1:$1048576,MATCH("최종"&amp;SUBSTITUTE(SUBSTITUTE(F$1,"standard",""),"|Float",""),ChapterTable!$1:$1,0),0),
  IF($B2538=1,
    IF($L2538=FALSE,
      VLOOKUP($A2538,ChapterTable!$1:$1048576,MATCH("최종"&amp;SUBSTITUTE(SUBSTITUTE(F$1,"standard",""),"|Float",""),ChapterTable!$1:$1,0),0),
      VLOOKUP($A2538-ChapterTable!$P$11,ChapterTable!$1:$1048576,MATCH("최종"&amp;SUBSTITUTE(SUBSTITUTE(F$1,"standard",""),"|Float",""),ChapterTable!$1:$1,0),0)*ChapterTable!$P$14
    ),
  OFFSET(F2538,-$B2538+IF($L2538,1,0),0)*
    (VLOOKUP(SUBSTITUTE(SUBSTITUTE(F$1,"standard",""),"|Float","")&amp;IF(OR($L2538=TRUE,$A2538=0,MOD($A2538,ChapterTable!$R$20)&lt;&gt;0),"","보스")&amp;"인게임누적곱배수",ChapterTable!$R:$S,2,0)^D2538
    +VLOOKUP(SUBSTITUTE(SUBSTITUTE(F$1,"standard",""),"|Float","")&amp;IF(OR($L2538=TRUE,$A2538=0,MOD($A2538,ChapterTable!$R$20)&lt;&gt;0),"","보스")&amp;"인게임누적합배수",ChapterTable!$R:$S,2,0)*D2538)
  )
  )
  )
)</f>
        <v>2831287.2449694984</v>
      </c>
      <c r="G2538" t="s">
        <v>715</v>
      </c>
      <c r="J2538" t="str">
        <f>IF(ISBLANK(I2538),"",
IFERROR(VLOOKUP(I2538,[1]StringTable!$1:$1048576,MATCH("kor|String",[1]StringTable!$1:$1,0),0),
"스트링없음"))</f>
        <v/>
      </c>
      <c r="L2538" t="b">
        <v>1</v>
      </c>
      <c r="N2538" t="str">
        <f>IF(ISBLANK(M2538),"",IF(ISERROR(VLOOKUP(M2538,MapTable!$A:$A,1,0)),"맵없음",""))</f>
        <v/>
      </c>
      <c r="O2538">
        <f t="shared" si="286"/>
        <v>5</v>
      </c>
      <c r="Q2538">
        <f t="shared" si="287"/>
        <v>5</v>
      </c>
      <c r="R2538" t="b">
        <f t="shared" ca="1" si="288"/>
        <v>1</v>
      </c>
      <c r="T2538" t="b">
        <f t="shared" ca="1" si="28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92"/>
        <v>0.2</v>
      </c>
      <c r="AJ2538">
        <f t="shared" si="290"/>
        <v>0.27466666000000001</v>
      </c>
      <c r="AK2538">
        <f t="shared" si="291"/>
        <v>1</v>
      </c>
      <c r="AL2538">
        <f t="shared" si="293"/>
        <v>13</v>
      </c>
    </row>
    <row r="2539" spans="1:38" hidden="1" x14ac:dyDescent="0.3">
      <c r="A2539">
        <v>28</v>
      </c>
      <c r="B2539">
        <v>48</v>
      </c>
      <c r="C2539">
        <f>IF(OR($L2539=TRUE,$A2539=0,MOD($A2539,ChapterTable!$R$20)&lt;&gt;0),
MAX(0,INT(($B2539+ChapterTable!$P$26+VLOOKUP(SUBSTITUTE(C$1,"성장단계","")&amp;"단계오프셋",ChapterTable!$R:$S,2,0))/ChapterTable!$P$23)),
MAX(0,INT(($B2539+ChapterTable!$R$26+VLOOKUP(SUBSTITUTE(C$1,"성장단계","")&amp;"보스단계오프셋",ChapterTable!$R:$S,2,0))/ChapterTable!$R$23)))</f>
        <v>5</v>
      </c>
      <c r="D2539">
        <f>IF(OR($L2539=TRUE,$A2539=0,MOD($A2539,ChapterTable!$R$20)&lt;&gt;0),
MAX(0,INT(($B2539+ChapterTable!$P$26+VLOOKUP(SUBSTITUTE(D$1,"성장단계","")&amp;"단계오프셋",ChapterTable!$R:$S,2,0))/ChapterTable!$P$23)),
MAX(0,INT(($B2539+ChapterTable!$R$26+VLOOKUP(SUBSTITUTE(D$1,"성장단계","")&amp;"보스단계오프셋",ChapterTable!$R:$S,2,0))/ChapterTable!$R$23)))</f>
        <v>4</v>
      </c>
      <c r="E2539" s="1">
        <f ca="1">IF(AND($A2539=0,$B2539=1),
    VLOOKUP(1,ChapterTable!$1:$1048576,MATCH("최종"&amp;SUBSTITUTE(SUBSTITUTE(E$1,"standard",""),"|Float",""),ChapterTable!$1:$1,0),0)*ChapterTable!$P$17,
  IF(AND($A2539=0,$B2539=0),
    E2540,
  IF($B2539=0,
    VLOOKUP($A2539,ChapterTable!$1:$1048576,MATCH("최종"&amp;SUBSTITUTE(SUBSTITUTE(E$1,"standard",""),"|Float",""),ChapterTable!$1:$1,0),0),
  IF($B2539=1,
    IF($L2539=FALSE,
      VLOOKUP($A2539,ChapterTable!$1:$1048576,MATCH("최종"&amp;SUBSTITUTE(SUBSTITUTE(E$1,"standard",""),"|Float",""),ChapterTable!$1:$1,0),0),
      VLOOKUP($A2539-ChapterTable!$P$11,ChapterTable!$1:$1048576,MATCH("최종"&amp;SUBSTITUTE(SUBSTITUTE(E$1,"standard",""),"|Float",""),ChapterTable!$1:$1,0),0)*ChapterTable!$P$14
    ),
  OFFSET(E2539,-$B2539+IF($L2539,1,0),0)*IF($B2539&gt;OFFSET($B2539,1,0),ChapterTable!$R$17,1)*
    (VLOOKUP(SUBSTITUTE(SUBSTITUTE(E$1,"standard",""),"|Float","")&amp;IF(OR($L2539=TRUE,$A2539=0,MOD($A2539,ChapterTable!$R$20)&lt;&gt;0),"","보스")&amp;"인게임누적곱배수",ChapterTable!$R:$S,2,0)^C2539
    +VLOOKUP(SUBSTITUTE(SUBSTITUTE(E$1,"standard",""),"|Float","")&amp;IF(OR($L2539=TRUE,$A2539=0,MOD($A2539,ChapterTable!$R$20)&lt;&gt;0),"","보스")&amp;"인게임누적합배수",ChapterTable!$R:$S,2,0)*C2539)
  )
  )
  )
)</f>
        <v>10453983.673733532</v>
      </c>
      <c r="F2539" s="1">
        <f ca="1">IF(AND($A2539=0,$B2539=1),
    VLOOKUP(1,ChapterTable!$1:$1048576,MATCH("최종"&amp;SUBSTITUTE(SUBSTITUTE(F$1,"standard",""),"|Float",""),ChapterTable!$1:$1,0),0)*ChapterTable!$P$17,
  IF(AND($A2539=0,$B2539=0),
    F2540,
  IF($B2539=0,
    VLOOKUP($A2539,ChapterTable!$1:$1048576,MATCH("최종"&amp;SUBSTITUTE(SUBSTITUTE(F$1,"standard",""),"|Float",""),ChapterTable!$1:$1,0),0),
  IF($B2539=1,
    IF($L2539=FALSE,
      VLOOKUP($A2539,ChapterTable!$1:$1048576,MATCH("최종"&amp;SUBSTITUTE(SUBSTITUTE(F$1,"standard",""),"|Float",""),ChapterTable!$1:$1,0),0),
      VLOOKUP($A2539-ChapterTable!$P$11,ChapterTable!$1:$1048576,MATCH("최종"&amp;SUBSTITUTE(SUBSTITUTE(F$1,"standard",""),"|Float",""),ChapterTable!$1:$1,0),0)*ChapterTable!$P$14
    ),
  OFFSET(F2539,-$B2539+IF($L2539,1,0),0)*
    (VLOOKUP(SUBSTITUTE(SUBSTITUTE(F$1,"standard",""),"|Float","")&amp;IF(OR($L2539=TRUE,$A2539=0,MOD($A2539,ChapterTable!$R$20)&lt;&gt;0),"","보스")&amp;"인게임누적곱배수",ChapterTable!$R:$S,2,0)^D2539
    +VLOOKUP(SUBSTITUTE(SUBSTITUTE(F$1,"standard",""),"|Float","")&amp;IF(OR($L2539=TRUE,$A2539=0,MOD($A2539,ChapterTable!$R$20)&lt;&gt;0),"","보스")&amp;"인게임누적합배수",ChapterTable!$R:$S,2,0)*D2539)
  )
  )
  )
)</f>
        <v>2831287.2449694984</v>
      </c>
      <c r="G2539" t="s">
        <v>715</v>
      </c>
      <c r="J2539" t="str">
        <f>IF(ISBLANK(I2539),"",
IFERROR(VLOOKUP(I2539,[1]StringTable!$1:$1048576,MATCH("kor|String",[1]StringTable!$1:$1,0),0),
"스트링없음"))</f>
        <v/>
      </c>
      <c r="L2539" t="b">
        <v>1</v>
      </c>
      <c r="N2539" t="str">
        <f>IF(ISBLANK(M2539),"",IF(ISERROR(VLOOKUP(M2539,MapTable!$A:$A,1,0)),"맵없음",""))</f>
        <v/>
      </c>
      <c r="O2539">
        <f t="shared" si="286"/>
        <v>5</v>
      </c>
      <c r="Q2539">
        <f t="shared" si="287"/>
        <v>5</v>
      </c>
      <c r="R2539" t="b">
        <f t="shared" ca="1" si="288"/>
        <v>1</v>
      </c>
      <c r="T2539" t="b">
        <f t="shared" ca="1" si="28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92"/>
        <v>0.2</v>
      </c>
      <c r="AJ2539">
        <f t="shared" si="290"/>
        <v>0.27466666000000001</v>
      </c>
      <c r="AK2539">
        <f t="shared" si="291"/>
        <v>1</v>
      </c>
      <c r="AL2539">
        <f t="shared" si="293"/>
        <v>13</v>
      </c>
    </row>
    <row r="2540" spans="1:38" hidden="1" x14ac:dyDescent="0.3">
      <c r="A2540">
        <v>28</v>
      </c>
      <c r="B2540">
        <v>49</v>
      </c>
      <c r="C2540">
        <f>IF(OR($L2540=TRUE,$A2540=0,MOD($A2540,ChapterTable!$R$20)&lt;&gt;0),
MAX(0,INT(($B2540+ChapterTable!$P$26+VLOOKUP(SUBSTITUTE(C$1,"성장단계","")&amp;"단계오프셋",ChapterTable!$R:$S,2,0))/ChapterTable!$P$23)),
MAX(0,INT(($B2540+ChapterTable!$R$26+VLOOKUP(SUBSTITUTE(C$1,"성장단계","")&amp;"보스단계오프셋",ChapterTable!$R:$S,2,0))/ChapterTable!$R$23)))</f>
        <v>5</v>
      </c>
      <c r="D2540">
        <f>IF(OR($L2540=TRUE,$A2540=0,MOD($A2540,ChapterTable!$R$20)&lt;&gt;0),
MAX(0,INT(($B2540+ChapterTable!$P$26+VLOOKUP(SUBSTITUTE(D$1,"성장단계","")&amp;"단계오프셋",ChapterTable!$R:$S,2,0))/ChapterTable!$P$23)),
MAX(0,INT(($B2540+ChapterTable!$R$26+VLOOKUP(SUBSTITUTE(D$1,"성장단계","")&amp;"보스단계오프셋",ChapterTable!$R:$S,2,0))/ChapterTable!$R$23)))</f>
        <v>4</v>
      </c>
      <c r="E2540" s="1">
        <f ca="1">IF(AND($A2540=0,$B2540=1),
    VLOOKUP(1,ChapterTable!$1:$1048576,MATCH("최종"&amp;SUBSTITUTE(SUBSTITUTE(E$1,"standard",""),"|Float",""),ChapterTable!$1:$1,0),0)*ChapterTable!$P$17,
  IF(AND($A2540=0,$B2540=0),
    E2541,
  IF($B2540=0,
    VLOOKUP($A2540,ChapterTable!$1:$1048576,MATCH("최종"&amp;SUBSTITUTE(SUBSTITUTE(E$1,"standard",""),"|Float",""),ChapterTable!$1:$1,0),0),
  IF($B2540=1,
    IF($L2540=FALSE,
      VLOOKUP($A2540,ChapterTable!$1:$1048576,MATCH("최종"&amp;SUBSTITUTE(SUBSTITUTE(E$1,"standard",""),"|Float",""),ChapterTable!$1:$1,0),0),
      VLOOKUP($A2540-ChapterTable!$P$11,ChapterTable!$1:$1048576,MATCH("최종"&amp;SUBSTITUTE(SUBSTITUTE(E$1,"standard",""),"|Float",""),ChapterTable!$1:$1,0),0)*ChapterTable!$P$14
    ),
  OFFSET(E2540,-$B2540+IF($L2540,1,0),0)*IF($B2540&gt;OFFSET($B2540,1,0),ChapterTable!$R$17,1)*
    (VLOOKUP(SUBSTITUTE(SUBSTITUTE(E$1,"standard",""),"|Float","")&amp;IF(OR($L2540=TRUE,$A2540=0,MOD($A2540,ChapterTable!$R$20)&lt;&gt;0),"","보스")&amp;"인게임누적곱배수",ChapterTable!$R:$S,2,0)^C2540
    +VLOOKUP(SUBSTITUTE(SUBSTITUTE(E$1,"standard",""),"|Float","")&amp;IF(OR($L2540=TRUE,$A2540=0,MOD($A2540,ChapterTable!$R$20)&lt;&gt;0),"","보스")&amp;"인게임누적합배수",ChapterTable!$R:$S,2,0)*C2540)
  )
  )
  )
)</f>
        <v>10453983.673733532</v>
      </c>
      <c r="F2540" s="1">
        <f ca="1">IF(AND($A2540=0,$B2540=1),
    VLOOKUP(1,ChapterTable!$1:$1048576,MATCH("최종"&amp;SUBSTITUTE(SUBSTITUTE(F$1,"standard",""),"|Float",""),ChapterTable!$1:$1,0),0)*ChapterTable!$P$17,
  IF(AND($A2540=0,$B2540=0),
    F2541,
  IF($B2540=0,
    VLOOKUP($A2540,ChapterTable!$1:$1048576,MATCH("최종"&amp;SUBSTITUTE(SUBSTITUTE(F$1,"standard",""),"|Float",""),ChapterTable!$1:$1,0),0),
  IF($B2540=1,
    IF($L2540=FALSE,
      VLOOKUP($A2540,ChapterTable!$1:$1048576,MATCH("최종"&amp;SUBSTITUTE(SUBSTITUTE(F$1,"standard",""),"|Float",""),ChapterTable!$1:$1,0),0),
      VLOOKUP($A2540-ChapterTable!$P$11,ChapterTable!$1:$1048576,MATCH("최종"&amp;SUBSTITUTE(SUBSTITUTE(F$1,"standard",""),"|Float",""),ChapterTable!$1:$1,0),0)*ChapterTable!$P$14
    ),
  OFFSET(F2540,-$B2540+IF($L2540,1,0),0)*
    (VLOOKUP(SUBSTITUTE(SUBSTITUTE(F$1,"standard",""),"|Float","")&amp;IF(OR($L2540=TRUE,$A2540=0,MOD($A2540,ChapterTable!$R$20)&lt;&gt;0),"","보스")&amp;"인게임누적곱배수",ChapterTable!$R:$S,2,0)^D2540
    +VLOOKUP(SUBSTITUTE(SUBSTITUTE(F$1,"standard",""),"|Float","")&amp;IF(OR($L2540=TRUE,$A2540=0,MOD($A2540,ChapterTable!$R$20)&lt;&gt;0),"","보스")&amp;"인게임누적합배수",ChapterTable!$R:$S,2,0)*D2540)
  )
  )
  )
)</f>
        <v>2831287.2449694984</v>
      </c>
      <c r="G2540" t="s">
        <v>715</v>
      </c>
      <c r="J2540" t="str">
        <f>IF(ISBLANK(I2540),"",
IFERROR(VLOOKUP(I2540,[1]StringTable!$1:$1048576,MATCH("kor|String",[1]StringTable!$1:$1,0),0),
"스트링없음"))</f>
        <v/>
      </c>
      <c r="L2540" t="b">
        <v>1</v>
      </c>
      <c r="N2540" t="str">
        <f>IF(ISBLANK(M2540),"",IF(ISERROR(VLOOKUP(M2540,MapTable!$A:$A,1,0)),"맵없음",""))</f>
        <v/>
      </c>
      <c r="O2540">
        <f t="shared" si="286"/>
        <v>95</v>
      </c>
      <c r="Q2540">
        <f t="shared" si="287"/>
        <v>95</v>
      </c>
      <c r="R2540" t="b">
        <f t="shared" ca="1" si="288"/>
        <v>1</v>
      </c>
      <c r="T2540" t="b">
        <f t="shared" ca="1" si="28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92"/>
        <v>0.2</v>
      </c>
      <c r="AJ2540">
        <f t="shared" si="290"/>
        <v>0.27466666000000001</v>
      </c>
      <c r="AK2540">
        <f t="shared" si="291"/>
        <v>1</v>
      </c>
      <c r="AL2540">
        <f t="shared" si="293"/>
        <v>13</v>
      </c>
    </row>
    <row r="2541" spans="1:38" hidden="1" x14ac:dyDescent="0.3">
      <c r="A2541">
        <v>28</v>
      </c>
      <c r="B2541">
        <v>50</v>
      </c>
      <c r="C2541">
        <f>IF(OR($L2541=TRUE,$A2541=0,MOD($A2541,ChapterTable!$R$20)&lt;&gt;0),
MAX(0,INT(($B2541+ChapterTable!$P$26+VLOOKUP(SUBSTITUTE(C$1,"성장단계","")&amp;"단계오프셋",ChapterTable!$R:$S,2,0))/ChapterTable!$P$23)),
MAX(0,INT(($B2541+ChapterTable!$R$26+VLOOKUP(SUBSTITUTE(C$1,"성장단계","")&amp;"보스단계오프셋",ChapterTable!$R:$S,2,0))/ChapterTable!$R$23)))</f>
        <v>5</v>
      </c>
      <c r="D2541">
        <f>IF(OR($L2541=TRUE,$A2541=0,MOD($A2541,ChapterTable!$R$20)&lt;&gt;0),
MAX(0,INT(($B2541+ChapterTable!$P$26+VLOOKUP(SUBSTITUTE(D$1,"성장단계","")&amp;"단계오프셋",ChapterTable!$R:$S,2,0))/ChapterTable!$P$23)),
MAX(0,INT(($B2541+ChapterTable!$R$26+VLOOKUP(SUBSTITUTE(D$1,"성장단계","")&amp;"보스단계오프셋",ChapterTable!$R:$S,2,0))/ChapterTable!$R$23)))</f>
        <v>4</v>
      </c>
      <c r="E2541" s="1">
        <f ca="1">IF(AND($A2541=0,$B2541=1),
    VLOOKUP(1,ChapterTable!$1:$1048576,MATCH("최종"&amp;SUBSTITUTE(SUBSTITUTE(E$1,"standard",""),"|Float",""),ChapterTable!$1:$1,0),0)*ChapterTable!$P$17,
  IF(AND($A2541=0,$B2541=0),
    E2542,
  IF($B2541=0,
    VLOOKUP($A2541,ChapterTable!$1:$1048576,MATCH("최종"&amp;SUBSTITUTE(SUBSTITUTE(E$1,"standard",""),"|Float",""),ChapterTable!$1:$1,0),0),
  IF($B2541=1,
    IF($L2541=FALSE,
      VLOOKUP($A2541,ChapterTable!$1:$1048576,MATCH("최종"&amp;SUBSTITUTE(SUBSTITUTE(E$1,"standard",""),"|Float",""),ChapterTable!$1:$1,0),0),
      VLOOKUP($A2541-ChapterTable!$P$11,ChapterTable!$1:$1048576,MATCH("최종"&amp;SUBSTITUTE(SUBSTITUTE(E$1,"standard",""),"|Float",""),ChapterTable!$1:$1,0),0)*ChapterTable!$P$14
    ),
  OFFSET(E2541,-$B2541+IF($L2541,1,0),0)*IF($B2541&gt;OFFSET($B2541,1,0),ChapterTable!$R$17,1)*
    (VLOOKUP(SUBSTITUTE(SUBSTITUTE(E$1,"standard",""),"|Float","")&amp;IF(OR($L2541=TRUE,$A2541=0,MOD($A2541,ChapterTable!$R$20)&lt;&gt;0),"","보스")&amp;"인게임누적곱배수",ChapterTable!$R:$S,2,0)^C2541
    +VLOOKUP(SUBSTITUTE(SUBSTITUTE(E$1,"standard",""),"|Float","")&amp;IF(OR($L2541=TRUE,$A2541=0,MOD($A2541,ChapterTable!$R$20)&lt;&gt;0),"","보스")&amp;"인게임누적합배수",ChapterTable!$R:$S,2,0)*C2541)
  )
  )
  )
)</f>
        <v>13590178.775853593</v>
      </c>
      <c r="F2541" s="1">
        <f ca="1">IF(AND($A2541=0,$B2541=1),
    VLOOKUP(1,ChapterTable!$1:$1048576,MATCH("최종"&amp;SUBSTITUTE(SUBSTITUTE(F$1,"standard",""),"|Float",""),ChapterTable!$1:$1,0),0)*ChapterTable!$P$17,
  IF(AND($A2541=0,$B2541=0),
    F2542,
  IF($B2541=0,
    VLOOKUP($A2541,ChapterTable!$1:$1048576,MATCH("최종"&amp;SUBSTITUTE(SUBSTITUTE(F$1,"standard",""),"|Float",""),ChapterTable!$1:$1,0),0),
  IF($B2541=1,
    IF($L2541=FALSE,
      VLOOKUP($A2541,ChapterTable!$1:$1048576,MATCH("최종"&amp;SUBSTITUTE(SUBSTITUTE(F$1,"standard",""),"|Float",""),ChapterTable!$1:$1,0),0),
      VLOOKUP($A2541-ChapterTable!$P$11,ChapterTable!$1:$1048576,MATCH("최종"&amp;SUBSTITUTE(SUBSTITUTE(F$1,"standard",""),"|Float",""),ChapterTable!$1:$1,0),0)*ChapterTable!$P$14
    ),
  OFFSET(F2541,-$B2541+IF($L2541,1,0),0)*
    (VLOOKUP(SUBSTITUTE(SUBSTITUTE(F$1,"standard",""),"|Float","")&amp;IF(OR($L2541=TRUE,$A2541=0,MOD($A2541,ChapterTable!$R$20)&lt;&gt;0),"","보스")&amp;"인게임누적곱배수",ChapterTable!$R:$S,2,0)^D2541
    +VLOOKUP(SUBSTITUTE(SUBSTITUTE(F$1,"standard",""),"|Float","")&amp;IF(OR($L2541=TRUE,$A2541=0,MOD($A2541,ChapterTable!$R$20)&lt;&gt;0),"","보스")&amp;"인게임누적합배수",ChapterTable!$R:$S,2,0)*D2541)
  )
  )
  )
)</f>
        <v>2831287.2449694984</v>
      </c>
      <c r="G2541" t="s">
        <v>715</v>
      </c>
      <c r="J2541" t="str">
        <f>IF(ISBLANK(I2541),"",
IFERROR(VLOOKUP(I2541,[1]StringTable!$1:$1048576,MATCH("kor|String",[1]StringTable!$1:$1,0),0),
"스트링없음"))</f>
        <v/>
      </c>
      <c r="L2541" t="b">
        <v>1</v>
      </c>
      <c r="N2541" t="str">
        <f>IF(ISBLANK(M2541),"",IF(ISERROR(VLOOKUP(M2541,MapTable!$A:$A,1,0)),"맵없음",""))</f>
        <v/>
      </c>
      <c r="O2541">
        <f t="shared" si="286"/>
        <v>25</v>
      </c>
      <c r="Q2541">
        <f t="shared" si="287"/>
        <v>25</v>
      </c>
      <c r="R2541" t="b">
        <f t="shared" ca="1" si="288"/>
        <v>0</v>
      </c>
      <c r="T2541" t="b">
        <f t="shared" ca="1" si="28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92"/>
        <v>0.2</v>
      </c>
      <c r="AJ2541">
        <f t="shared" si="290"/>
        <v>1</v>
      </c>
      <c r="AK2541">
        <f t="shared" si="291"/>
        <v>1</v>
      </c>
      <c r="AL2541">
        <f t="shared" si="293"/>
        <v>13</v>
      </c>
    </row>
    <row r="2542" spans="1:38" hidden="1" x14ac:dyDescent="0.3">
      <c r="A2542">
        <v>29</v>
      </c>
      <c r="B2542">
        <v>1</v>
      </c>
      <c r="C2542">
        <f>IF(OR($L2542=TRUE,$A2542=0,MOD($A2542,ChapterTable!$R$20)&lt;&gt;0),
MAX(0,INT(($B2542+ChapterTable!$P$26+VLOOKUP(SUBSTITUTE(C$1,"성장단계","")&amp;"단계오프셋",ChapterTable!$R:$S,2,0))/ChapterTable!$P$23)),
MAX(0,INT(($B2542+ChapterTable!$R$26+VLOOKUP(SUBSTITUTE(C$1,"성장단계","")&amp;"보스단계오프셋",ChapterTable!$R:$S,2,0))/ChapterTable!$R$23)))</f>
        <v>0</v>
      </c>
      <c r="D2542">
        <f>IF(OR($L2542=TRUE,$A2542=0,MOD($A2542,ChapterTable!$R$20)&lt;&gt;0),
MAX(0,INT(($B2542+ChapterTable!$P$26+VLOOKUP(SUBSTITUTE(D$1,"성장단계","")&amp;"단계오프셋",ChapterTable!$R:$S,2,0))/ChapterTable!$P$23)),
MAX(0,INT(($B2542+ChapterTable!$R$26+VLOOKUP(SUBSTITUTE(D$1,"성장단계","")&amp;"보스단계오프셋",ChapterTable!$R:$S,2,0))/ChapterTable!$R$23)))</f>
        <v>0</v>
      </c>
      <c r="E2542" s="1">
        <f ca="1">IF(AND($A2542=0,$B2542=1),
    VLOOKUP(1,ChapterTable!$1:$1048576,MATCH("최종"&amp;SUBSTITUTE(SUBSTITUTE(E$1,"standard",""),"|Float",""),ChapterTable!$1:$1,0),0)*ChapterTable!$P$17,
  IF(AND($A2542=0,$B2542=0),
    E2543,
  IF($B2542=0,
    VLOOKUP($A2542,ChapterTable!$1:$1048576,MATCH("최종"&amp;SUBSTITUTE(SUBSTITUTE(E$1,"standard",""),"|Float",""),ChapterTable!$1:$1,0),0),
  IF($B2542=1,
    IF($L2542=FALSE,
      VLOOKUP($A2542,ChapterTable!$1:$1048576,MATCH("최종"&amp;SUBSTITUTE(SUBSTITUTE(E$1,"standard",""),"|Float",""),ChapterTable!$1:$1,0),0),
      VLOOKUP($A2542-ChapterTable!$P$11,ChapterTable!$1:$1048576,MATCH("최종"&amp;SUBSTITUTE(SUBSTITUTE(E$1,"standard",""),"|Float",""),ChapterTable!$1:$1,0),0)*ChapterTable!$P$14
    ),
  OFFSET(E2542,-$B2542+IF($L2542,1,0),0)*IF($B2542&gt;OFFSET($B2542,1,0),ChapterTable!$R$17,1)*
    (VLOOKUP(SUBSTITUTE(SUBSTITUTE(E$1,"standard",""),"|Float","")&amp;IF(OR($L2542=TRUE,$A2542=0,MOD($A2542,ChapterTable!$R$20)&lt;&gt;0),"","보스")&amp;"인게임누적곱배수",ChapterTable!$R:$S,2,0)^C2542
    +VLOOKUP(SUBSTITUTE(SUBSTITUTE(E$1,"standard",""),"|Float","")&amp;IF(OR($L2542=TRUE,$A2542=0,MOD($A2542,ChapterTable!$R$20)&lt;&gt;0),"","보스")&amp;"인게임누적합배수",ChapterTable!$R:$S,2,0)*C2542)
  )
  )
  )
)</f>
        <v>7840487.7553001484</v>
      </c>
      <c r="F2542" s="1">
        <f ca="1">IF(AND($A2542=0,$B2542=1),
    VLOOKUP(1,ChapterTable!$1:$1048576,MATCH("최종"&amp;SUBSTITUTE(SUBSTITUTE(F$1,"standard",""),"|Float",""),ChapterTable!$1:$1,0),0)*ChapterTable!$P$17,
  IF(AND($A2542=0,$B2542=0),
    F2543,
  IF($B2542=0,
    VLOOKUP($A2542,ChapterTable!$1:$1048576,MATCH("최종"&amp;SUBSTITUTE(SUBSTITUTE(F$1,"standard",""),"|Float",""),ChapterTable!$1:$1,0),0),
  IF($B2542=1,
    IF($L2542=FALSE,
      VLOOKUP($A2542,ChapterTable!$1:$1048576,MATCH("최종"&amp;SUBSTITUTE(SUBSTITUTE(F$1,"standard",""),"|Float",""),ChapterTable!$1:$1,0),0),
      VLOOKUP($A2542-ChapterTable!$P$11,ChapterTable!$1:$1048576,MATCH("최종"&amp;SUBSTITUTE(SUBSTITUTE(F$1,"standard",""),"|Float",""),ChapterTable!$1:$1,0),0)*ChapterTable!$P$14
    ),
  OFFSET(F2542,-$B2542+IF($L2542,1,0),0)*
    (VLOOKUP(SUBSTITUTE(SUBSTITUTE(F$1,"standard",""),"|Float","")&amp;IF(OR($L2542=TRUE,$A2542=0,MOD($A2542,ChapterTable!$R$20)&lt;&gt;0),"","보스")&amp;"인게임누적곱배수",ChapterTable!$R:$S,2,0)^D2542
    +VLOOKUP(SUBSTITUTE(SUBSTITUTE(F$1,"standard",""),"|Float","")&amp;IF(OR($L2542=TRUE,$A2542=0,MOD($A2542,ChapterTable!$R$20)&lt;&gt;0),"","보스")&amp;"인게임누적합배수",ChapterTable!$R:$S,2,0)*D2542)
  )
  )
  )
)</f>
        <v>3266869.8980417284</v>
      </c>
      <c r="G2542" t="s">
        <v>715</v>
      </c>
      <c r="J2542" t="str">
        <f>IF(ISBLANK(I2542),"",
IFERROR(VLOOKUP(I2542,[1]StringTable!$1:$1048576,MATCH("kor|String",[1]StringTable!$1:$1,0),0),
"스트링없음"))</f>
        <v/>
      </c>
      <c r="L2542" t="b">
        <v>1</v>
      </c>
      <c r="N2542" t="str">
        <f>IF(ISBLANK(M2542),"",IF(ISERROR(VLOOKUP(M2542,MapTable!$A:$A,1,0)),"맵없음",""))</f>
        <v/>
      </c>
      <c r="O2542">
        <f t="shared" si="286"/>
        <v>1</v>
      </c>
      <c r="Q2542">
        <f t="shared" si="287"/>
        <v>1</v>
      </c>
      <c r="R2542" t="b">
        <f t="shared" ca="1" si="288"/>
        <v>1</v>
      </c>
      <c r="T2542" t="b">
        <f t="shared" ca="1" si="28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IF(ISBLANK(AB2542),"",IF(ISERROR(VLOOKUP(AB2542,[3]DropTable!$A:$A,1,0)),"드랍없음",""))</f>
        <v/>
      </c>
      <c r="AE2542" t="str">
        <f>IF(ISBLANK(AD2542),"",IF(ISERROR(VLOOKUP(AD2542,[3]DropTable!$A:$A,1,0)),"드랍없음",""))</f>
        <v/>
      </c>
      <c r="AH2542">
        <v>1.5</v>
      </c>
      <c r="AI2542">
        <f t="shared" si="292"/>
        <v>1</v>
      </c>
      <c r="AJ2542">
        <f t="shared" si="290"/>
        <v>1</v>
      </c>
      <c r="AK2542">
        <f t="shared" si="291"/>
        <v>1</v>
      </c>
      <c r="AL2542">
        <f t="shared" si="293"/>
        <v>14</v>
      </c>
    </row>
    <row r="2543" spans="1:38" hidden="1" x14ac:dyDescent="0.3">
      <c r="A2543">
        <v>29</v>
      </c>
      <c r="B2543">
        <v>2</v>
      </c>
      <c r="C2543">
        <f>IF(OR($L2543=TRUE,$A2543=0,MOD($A2543,ChapterTable!$R$20)&lt;&gt;0),
MAX(0,INT(($B2543+ChapterTable!$P$26+VLOOKUP(SUBSTITUTE(C$1,"성장단계","")&amp;"단계오프셋",ChapterTable!$R:$S,2,0))/ChapterTable!$P$23)),
MAX(0,INT(($B2543+ChapterTable!$R$26+VLOOKUP(SUBSTITUTE(C$1,"성장단계","")&amp;"보스단계오프셋",ChapterTable!$R:$S,2,0))/ChapterTable!$R$23)))</f>
        <v>0</v>
      </c>
      <c r="D2543">
        <f>IF(OR($L2543=TRUE,$A2543=0,MOD($A2543,ChapterTable!$R$20)&lt;&gt;0),
MAX(0,INT(($B2543+ChapterTable!$P$26+VLOOKUP(SUBSTITUTE(D$1,"성장단계","")&amp;"단계오프셋",ChapterTable!$R:$S,2,0))/ChapterTable!$P$23)),
MAX(0,INT(($B2543+ChapterTable!$R$26+VLOOKUP(SUBSTITUTE(D$1,"성장단계","")&amp;"보스단계오프셋",ChapterTable!$R:$S,2,0))/ChapterTable!$R$23)))</f>
        <v>0</v>
      </c>
      <c r="E2543" s="1">
        <f ca="1">IF(AND($A2543=0,$B2543=1),
    VLOOKUP(1,ChapterTable!$1:$1048576,MATCH("최종"&amp;SUBSTITUTE(SUBSTITUTE(E$1,"standard",""),"|Float",""),ChapterTable!$1:$1,0),0)*ChapterTable!$P$17,
  IF(AND($A2543=0,$B2543=0),
    E2544,
  IF($B2543=0,
    VLOOKUP($A2543,ChapterTable!$1:$1048576,MATCH("최종"&amp;SUBSTITUTE(SUBSTITUTE(E$1,"standard",""),"|Float",""),ChapterTable!$1:$1,0),0),
  IF($B2543=1,
    IF($L2543=FALSE,
      VLOOKUP($A2543,ChapterTable!$1:$1048576,MATCH("최종"&amp;SUBSTITUTE(SUBSTITUTE(E$1,"standard",""),"|Float",""),ChapterTable!$1:$1,0),0),
      VLOOKUP($A2543-ChapterTable!$P$11,ChapterTable!$1:$1048576,MATCH("최종"&amp;SUBSTITUTE(SUBSTITUTE(E$1,"standard",""),"|Float",""),ChapterTable!$1:$1,0),0)*ChapterTable!$P$14
    ),
  OFFSET(E2543,-$B2543+IF($L2543,1,0),0)*IF($B2543&gt;OFFSET($B2543,1,0),ChapterTable!$R$17,1)*
    (VLOOKUP(SUBSTITUTE(SUBSTITUTE(E$1,"standard",""),"|Float","")&amp;IF(OR($L2543=TRUE,$A2543=0,MOD($A2543,ChapterTable!$R$20)&lt;&gt;0),"","보스")&amp;"인게임누적곱배수",ChapterTable!$R:$S,2,0)^C2543
    +VLOOKUP(SUBSTITUTE(SUBSTITUTE(E$1,"standard",""),"|Float","")&amp;IF(OR($L2543=TRUE,$A2543=0,MOD($A2543,ChapterTable!$R$20)&lt;&gt;0),"","보스")&amp;"인게임누적합배수",ChapterTable!$R:$S,2,0)*C2543)
  )
  )
  )
)</f>
        <v>7840487.7553001484</v>
      </c>
      <c r="F2543" s="1">
        <f ca="1">IF(AND($A2543=0,$B2543=1),
    VLOOKUP(1,ChapterTable!$1:$1048576,MATCH("최종"&amp;SUBSTITUTE(SUBSTITUTE(F$1,"standard",""),"|Float",""),ChapterTable!$1:$1,0),0)*ChapterTable!$P$17,
  IF(AND($A2543=0,$B2543=0),
    F2544,
  IF($B2543=0,
    VLOOKUP($A2543,ChapterTable!$1:$1048576,MATCH("최종"&amp;SUBSTITUTE(SUBSTITUTE(F$1,"standard",""),"|Float",""),ChapterTable!$1:$1,0),0),
  IF($B2543=1,
    IF($L2543=FALSE,
      VLOOKUP($A2543,ChapterTable!$1:$1048576,MATCH("최종"&amp;SUBSTITUTE(SUBSTITUTE(F$1,"standard",""),"|Float",""),ChapterTable!$1:$1,0),0),
      VLOOKUP($A2543-ChapterTable!$P$11,ChapterTable!$1:$1048576,MATCH("최종"&amp;SUBSTITUTE(SUBSTITUTE(F$1,"standard",""),"|Float",""),ChapterTable!$1:$1,0),0)*ChapterTable!$P$14
    ),
  OFFSET(F2543,-$B2543+IF($L2543,1,0),0)*
    (VLOOKUP(SUBSTITUTE(SUBSTITUTE(F$1,"standard",""),"|Float","")&amp;IF(OR($L2543=TRUE,$A2543=0,MOD($A2543,ChapterTable!$R$20)&lt;&gt;0),"","보스")&amp;"인게임누적곱배수",ChapterTable!$R:$S,2,0)^D2543
    +VLOOKUP(SUBSTITUTE(SUBSTITUTE(F$1,"standard",""),"|Float","")&amp;IF(OR($L2543=TRUE,$A2543=0,MOD($A2543,ChapterTable!$R$20)&lt;&gt;0),"","보스")&amp;"인게임누적합배수",ChapterTable!$R:$S,2,0)*D2543)
  )
  )
  )
)</f>
        <v>3266869.8980417284</v>
      </c>
      <c r="G2543" t="s">
        <v>715</v>
      </c>
      <c r="J2543" t="str">
        <f>IF(ISBLANK(I2543),"",
IFERROR(VLOOKUP(I2543,[1]StringTable!$1:$1048576,MATCH("kor|String",[1]StringTable!$1:$1,0),0),
"스트링없음"))</f>
        <v/>
      </c>
      <c r="L2543" t="b">
        <v>1</v>
      </c>
      <c r="N2543" t="str">
        <f>IF(ISBLANK(M2543),"",IF(ISERROR(VLOOKUP(M2543,MapTable!$A:$A,1,0)),"맵없음",""))</f>
        <v/>
      </c>
      <c r="O2543">
        <f t="shared" si="286"/>
        <v>1</v>
      </c>
      <c r="Q2543">
        <f t="shared" si="287"/>
        <v>1</v>
      </c>
      <c r="R2543" t="b">
        <f t="shared" ca="1" si="288"/>
        <v>1</v>
      </c>
      <c r="T2543" t="b">
        <f t="shared" ca="1" si="28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IF(ISBLANK(AB2543),"",IF(ISERROR(VLOOKUP(AB2543,[3]DropTable!$A:$A,1,0)),"드랍없음",""))</f>
        <v/>
      </c>
      <c r="AE2543" t="str">
        <f>IF(ISBLANK(AD2543),"",IF(ISERROR(VLOOKUP(AD2543,[3]DropTable!$A:$A,1,0)),"드랍없음",""))</f>
        <v/>
      </c>
      <c r="AH2543">
        <v>1.5</v>
      </c>
      <c r="AI2543">
        <f t="shared" si="292"/>
        <v>1</v>
      </c>
      <c r="AJ2543">
        <f t="shared" si="290"/>
        <v>1</v>
      </c>
      <c r="AK2543">
        <f t="shared" si="291"/>
        <v>1</v>
      </c>
      <c r="AL2543">
        <f t="shared" si="293"/>
        <v>14</v>
      </c>
    </row>
    <row r="2544" spans="1:38" hidden="1" x14ac:dyDescent="0.3">
      <c r="A2544">
        <v>29</v>
      </c>
      <c r="B2544">
        <v>3</v>
      </c>
      <c r="C2544">
        <f>IF(OR($L2544=TRUE,$A2544=0,MOD($A2544,ChapterTable!$R$20)&lt;&gt;0),
MAX(0,INT(($B2544+ChapterTable!$P$26+VLOOKUP(SUBSTITUTE(C$1,"성장단계","")&amp;"단계오프셋",ChapterTable!$R:$S,2,0))/ChapterTable!$P$23)),
MAX(0,INT(($B2544+ChapterTable!$R$26+VLOOKUP(SUBSTITUTE(C$1,"성장단계","")&amp;"보스단계오프셋",ChapterTable!$R:$S,2,0))/ChapterTable!$R$23)))</f>
        <v>0</v>
      </c>
      <c r="D2544">
        <f>IF(OR($L2544=TRUE,$A2544=0,MOD($A2544,ChapterTable!$R$20)&lt;&gt;0),
MAX(0,INT(($B2544+ChapterTable!$P$26+VLOOKUP(SUBSTITUTE(D$1,"성장단계","")&amp;"단계오프셋",ChapterTable!$R:$S,2,0))/ChapterTable!$P$23)),
MAX(0,INT(($B2544+ChapterTable!$R$26+VLOOKUP(SUBSTITUTE(D$1,"성장단계","")&amp;"보스단계오프셋",ChapterTable!$R:$S,2,0))/ChapterTable!$R$23)))</f>
        <v>0</v>
      </c>
      <c r="E2544" s="1">
        <f ca="1">IF(AND($A2544=0,$B2544=1),
    VLOOKUP(1,ChapterTable!$1:$1048576,MATCH("최종"&amp;SUBSTITUTE(SUBSTITUTE(E$1,"standard",""),"|Float",""),ChapterTable!$1:$1,0),0)*ChapterTable!$P$17,
  IF(AND($A2544=0,$B2544=0),
    E2545,
  IF($B2544=0,
    VLOOKUP($A2544,ChapterTable!$1:$1048576,MATCH("최종"&amp;SUBSTITUTE(SUBSTITUTE(E$1,"standard",""),"|Float",""),ChapterTable!$1:$1,0),0),
  IF($B2544=1,
    IF($L2544=FALSE,
      VLOOKUP($A2544,ChapterTable!$1:$1048576,MATCH("최종"&amp;SUBSTITUTE(SUBSTITUTE(E$1,"standard",""),"|Float",""),ChapterTable!$1:$1,0),0),
      VLOOKUP($A2544-ChapterTable!$P$11,ChapterTable!$1:$1048576,MATCH("최종"&amp;SUBSTITUTE(SUBSTITUTE(E$1,"standard",""),"|Float",""),ChapterTable!$1:$1,0),0)*ChapterTable!$P$14
    ),
  OFFSET(E2544,-$B2544+IF($L2544,1,0),0)*IF($B2544&gt;OFFSET($B2544,1,0),ChapterTable!$R$17,1)*
    (VLOOKUP(SUBSTITUTE(SUBSTITUTE(E$1,"standard",""),"|Float","")&amp;IF(OR($L2544=TRUE,$A2544=0,MOD($A2544,ChapterTable!$R$20)&lt;&gt;0),"","보스")&amp;"인게임누적곱배수",ChapterTable!$R:$S,2,0)^C2544
    +VLOOKUP(SUBSTITUTE(SUBSTITUTE(E$1,"standard",""),"|Float","")&amp;IF(OR($L2544=TRUE,$A2544=0,MOD($A2544,ChapterTable!$R$20)&lt;&gt;0),"","보스")&amp;"인게임누적합배수",ChapterTable!$R:$S,2,0)*C2544)
  )
  )
  )
)</f>
        <v>7840487.7553001484</v>
      </c>
      <c r="F2544" s="1">
        <f ca="1">IF(AND($A2544=0,$B2544=1),
    VLOOKUP(1,ChapterTable!$1:$1048576,MATCH("최종"&amp;SUBSTITUTE(SUBSTITUTE(F$1,"standard",""),"|Float",""),ChapterTable!$1:$1,0),0)*ChapterTable!$P$17,
  IF(AND($A2544=0,$B2544=0),
    F2545,
  IF($B2544=0,
    VLOOKUP($A2544,ChapterTable!$1:$1048576,MATCH("최종"&amp;SUBSTITUTE(SUBSTITUTE(F$1,"standard",""),"|Float",""),ChapterTable!$1:$1,0),0),
  IF($B2544=1,
    IF($L2544=FALSE,
      VLOOKUP($A2544,ChapterTable!$1:$1048576,MATCH("최종"&amp;SUBSTITUTE(SUBSTITUTE(F$1,"standard",""),"|Float",""),ChapterTable!$1:$1,0),0),
      VLOOKUP($A2544-ChapterTable!$P$11,ChapterTable!$1:$1048576,MATCH("최종"&amp;SUBSTITUTE(SUBSTITUTE(F$1,"standard",""),"|Float",""),ChapterTable!$1:$1,0),0)*ChapterTable!$P$14
    ),
  OFFSET(F2544,-$B2544+IF($L2544,1,0),0)*
    (VLOOKUP(SUBSTITUTE(SUBSTITUTE(F$1,"standard",""),"|Float","")&amp;IF(OR($L2544=TRUE,$A2544=0,MOD($A2544,ChapterTable!$R$20)&lt;&gt;0),"","보스")&amp;"인게임누적곱배수",ChapterTable!$R:$S,2,0)^D2544
    +VLOOKUP(SUBSTITUTE(SUBSTITUTE(F$1,"standard",""),"|Float","")&amp;IF(OR($L2544=TRUE,$A2544=0,MOD($A2544,ChapterTable!$R$20)&lt;&gt;0),"","보스")&amp;"인게임누적합배수",ChapterTable!$R:$S,2,0)*D2544)
  )
  )
  )
)</f>
        <v>3266869.8980417284</v>
      </c>
      <c r="G2544" t="s">
        <v>715</v>
      </c>
      <c r="J2544" t="str">
        <f>IF(ISBLANK(I2544),"",
IFERROR(VLOOKUP(I2544,[1]StringTable!$1:$1048576,MATCH("kor|String",[1]StringTable!$1:$1,0),0),
"스트링없음"))</f>
        <v/>
      </c>
      <c r="L2544" t="b">
        <v>1</v>
      </c>
      <c r="N2544" t="str">
        <f>IF(ISBLANK(M2544),"",IF(ISERROR(VLOOKUP(M2544,MapTable!$A:$A,1,0)),"맵없음",""))</f>
        <v/>
      </c>
      <c r="O2544">
        <f t="shared" si="286"/>
        <v>1</v>
      </c>
      <c r="Q2544">
        <f t="shared" si="287"/>
        <v>1</v>
      </c>
      <c r="R2544" t="b">
        <f t="shared" ca="1" si="288"/>
        <v>1</v>
      </c>
      <c r="T2544" t="b">
        <f t="shared" ca="1" si="28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IF(ISBLANK(AB2544),"",IF(ISERROR(VLOOKUP(AB2544,[3]DropTable!$A:$A,1,0)),"드랍없음",""))</f>
        <v/>
      </c>
      <c r="AE2544" t="str">
        <f>IF(ISBLANK(AD2544),"",IF(ISERROR(VLOOKUP(AD2544,[3]DropTable!$A:$A,1,0)),"드랍없음",""))</f>
        <v/>
      </c>
      <c r="AH2544">
        <v>1.5</v>
      </c>
      <c r="AI2544">
        <f t="shared" si="292"/>
        <v>1</v>
      </c>
      <c r="AJ2544">
        <f t="shared" si="290"/>
        <v>1</v>
      </c>
      <c r="AK2544">
        <f t="shared" si="291"/>
        <v>1</v>
      </c>
      <c r="AL2544">
        <f t="shared" si="293"/>
        <v>14</v>
      </c>
    </row>
    <row r="2545" spans="1:38" hidden="1" x14ac:dyDescent="0.3">
      <c r="A2545">
        <v>29</v>
      </c>
      <c r="B2545">
        <v>4</v>
      </c>
      <c r="C2545">
        <f>IF(OR($L2545=TRUE,$A2545=0,MOD($A2545,ChapterTable!$R$20)&lt;&gt;0),
MAX(0,INT(($B2545+ChapterTable!$P$26+VLOOKUP(SUBSTITUTE(C$1,"성장단계","")&amp;"단계오프셋",ChapterTable!$R:$S,2,0))/ChapterTable!$P$23)),
MAX(0,INT(($B2545+ChapterTable!$R$26+VLOOKUP(SUBSTITUTE(C$1,"성장단계","")&amp;"보스단계오프셋",ChapterTable!$R:$S,2,0))/ChapterTable!$R$23)))</f>
        <v>0</v>
      </c>
      <c r="D2545">
        <f>IF(OR($L2545=TRUE,$A2545=0,MOD($A2545,ChapterTable!$R$20)&lt;&gt;0),
MAX(0,INT(($B2545+ChapterTable!$P$26+VLOOKUP(SUBSTITUTE(D$1,"성장단계","")&amp;"단계오프셋",ChapterTable!$R:$S,2,0))/ChapterTable!$P$23)),
MAX(0,INT(($B2545+ChapterTable!$R$26+VLOOKUP(SUBSTITUTE(D$1,"성장단계","")&amp;"보스단계오프셋",ChapterTable!$R:$S,2,0))/ChapterTable!$R$23)))</f>
        <v>0</v>
      </c>
      <c r="E2545" s="1">
        <f ca="1">IF(AND($A2545=0,$B2545=1),
    VLOOKUP(1,ChapterTable!$1:$1048576,MATCH("최종"&amp;SUBSTITUTE(SUBSTITUTE(E$1,"standard",""),"|Float",""),ChapterTable!$1:$1,0),0)*ChapterTable!$P$17,
  IF(AND($A2545=0,$B2545=0),
    E2546,
  IF($B2545=0,
    VLOOKUP($A2545,ChapterTable!$1:$1048576,MATCH("최종"&amp;SUBSTITUTE(SUBSTITUTE(E$1,"standard",""),"|Float",""),ChapterTable!$1:$1,0),0),
  IF($B2545=1,
    IF($L2545=FALSE,
      VLOOKUP($A2545,ChapterTable!$1:$1048576,MATCH("최종"&amp;SUBSTITUTE(SUBSTITUTE(E$1,"standard",""),"|Float",""),ChapterTable!$1:$1,0),0),
      VLOOKUP($A2545-ChapterTable!$P$11,ChapterTable!$1:$1048576,MATCH("최종"&amp;SUBSTITUTE(SUBSTITUTE(E$1,"standard",""),"|Float",""),ChapterTable!$1:$1,0),0)*ChapterTable!$P$14
    ),
  OFFSET(E2545,-$B2545+IF($L2545,1,0),0)*IF($B2545&gt;OFFSET($B2545,1,0),ChapterTable!$R$17,1)*
    (VLOOKUP(SUBSTITUTE(SUBSTITUTE(E$1,"standard",""),"|Float","")&amp;IF(OR($L2545=TRUE,$A2545=0,MOD($A2545,ChapterTable!$R$20)&lt;&gt;0),"","보스")&amp;"인게임누적곱배수",ChapterTable!$R:$S,2,0)^C2545
    +VLOOKUP(SUBSTITUTE(SUBSTITUTE(E$1,"standard",""),"|Float","")&amp;IF(OR($L2545=TRUE,$A2545=0,MOD($A2545,ChapterTable!$R$20)&lt;&gt;0),"","보스")&amp;"인게임누적합배수",ChapterTable!$R:$S,2,0)*C2545)
  )
  )
  )
)</f>
        <v>7840487.7553001484</v>
      </c>
      <c r="F2545" s="1">
        <f ca="1">IF(AND($A2545=0,$B2545=1),
    VLOOKUP(1,ChapterTable!$1:$1048576,MATCH("최종"&amp;SUBSTITUTE(SUBSTITUTE(F$1,"standard",""),"|Float",""),ChapterTable!$1:$1,0),0)*ChapterTable!$P$17,
  IF(AND($A2545=0,$B2545=0),
    F2546,
  IF($B2545=0,
    VLOOKUP($A2545,ChapterTable!$1:$1048576,MATCH("최종"&amp;SUBSTITUTE(SUBSTITUTE(F$1,"standard",""),"|Float",""),ChapterTable!$1:$1,0),0),
  IF($B2545=1,
    IF($L2545=FALSE,
      VLOOKUP($A2545,ChapterTable!$1:$1048576,MATCH("최종"&amp;SUBSTITUTE(SUBSTITUTE(F$1,"standard",""),"|Float",""),ChapterTable!$1:$1,0),0),
      VLOOKUP($A2545-ChapterTable!$P$11,ChapterTable!$1:$1048576,MATCH("최종"&amp;SUBSTITUTE(SUBSTITUTE(F$1,"standard",""),"|Float",""),ChapterTable!$1:$1,0),0)*ChapterTable!$P$14
    ),
  OFFSET(F2545,-$B2545+IF($L2545,1,0),0)*
    (VLOOKUP(SUBSTITUTE(SUBSTITUTE(F$1,"standard",""),"|Float","")&amp;IF(OR($L2545=TRUE,$A2545=0,MOD($A2545,ChapterTable!$R$20)&lt;&gt;0),"","보스")&amp;"인게임누적곱배수",ChapterTable!$R:$S,2,0)^D2545
    +VLOOKUP(SUBSTITUTE(SUBSTITUTE(F$1,"standard",""),"|Float","")&amp;IF(OR($L2545=TRUE,$A2545=0,MOD($A2545,ChapterTable!$R$20)&lt;&gt;0),"","보스")&amp;"인게임누적합배수",ChapterTable!$R:$S,2,0)*D2545)
  )
  )
  )
)</f>
        <v>3266869.8980417284</v>
      </c>
      <c r="G2545" t="s">
        <v>715</v>
      </c>
      <c r="J2545" t="str">
        <f>IF(ISBLANK(I2545),"",
IFERROR(VLOOKUP(I2545,[1]StringTable!$1:$1048576,MATCH("kor|String",[1]StringTable!$1:$1,0),0),
"스트링없음"))</f>
        <v/>
      </c>
      <c r="L2545" t="b">
        <v>1</v>
      </c>
      <c r="N2545" t="str">
        <f>IF(ISBLANK(M2545),"",IF(ISERROR(VLOOKUP(M2545,MapTable!$A:$A,1,0)),"맵없음",""))</f>
        <v/>
      </c>
      <c r="O2545">
        <f t="shared" si="286"/>
        <v>1</v>
      </c>
      <c r="Q2545">
        <f t="shared" si="287"/>
        <v>1</v>
      </c>
      <c r="R2545" t="b">
        <f t="shared" ca="1" si="288"/>
        <v>1</v>
      </c>
      <c r="T2545" t="b">
        <f t="shared" ca="1" si="28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IF(ISBLANK(AB2545),"",IF(ISERROR(VLOOKUP(AB2545,[3]DropTable!$A:$A,1,0)),"드랍없음",""))</f>
        <v/>
      </c>
      <c r="AE2545" t="str">
        <f>IF(ISBLANK(AD2545),"",IF(ISERROR(VLOOKUP(AD2545,[3]DropTable!$A:$A,1,0)),"드랍없음",""))</f>
        <v/>
      </c>
      <c r="AH2545">
        <v>1.5</v>
      </c>
      <c r="AI2545">
        <f t="shared" si="292"/>
        <v>1</v>
      </c>
      <c r="AJ2545">
        <f t="shared" si="290"/>
        <v>1</v>
      </c>
      <c r="AK2545">
        <f t="shared" si="291"/>
        <v>1</v>
      </c>
      <c r="AL2545">
        <f t="shared" si="293"/>
        <v>14</v>
      </c>
    </row>
    <row r="2546" spans="1:38" hidden="1" x14ac:dyDescent="0.3">
      <c r="A2546">
        <v>29</v>
      </c>
      <c r="B2546">
        <v>5</v>
      </c>
      <c r="C2546">
        <f>IF(OR($L2546=TRUE,$A2546=0,MOD($A2546,ChapterTable!$R$20)&lt;&gt;0),
MAX(0,INT(($B2546+ChapterTable!$P$26+VLOOKUP(SUBSTITUTE(C$1,"성장단계","")&amp;"단계오프셋",ChapterTable!$R:$S,2,0))/ChapterTable!$P$23)),
MAX(0,INT(($B2546+ChapterTable!$R$26+VLOOKUP(SUBSTITUTE(C$1,"성장단계","")&amp;"보스단계오프셋",ChapterTable!$R:$S,2,0))/ChapterTable!$R$23)))</f>
        <v>0</v>
      </c>
      <c r="D2546">
        <f>IF(OR($L2546=TRUE,$A2546=0,MOD($A2546,ChapterTable!$R$20)&lt;&gt;0),
MAX(0,INT(($B2546+ChapterTable!$P$26+VLOOKUP(SUBSTITUTE(D$1,"성장단계","")&amp;"단계오프셋",ChapterTable!$R:$S,2,0))/ChapterTable!$P$23)),
MAX(0,INT(($B2546+ChapterTable!$R$26+VLOOKUP(SUBSTITUTE(D$1,"성장단계","")&amp;"보스단계오프셋",ChapterTable!$R:$S,2,0))/ChapterTable!$R$23)))</f>
        <v>0</v>
      </c>
      <c r="E2546" s="1">
        <f ca="1">IF(AND($A2546=0,$B2546=1),
    VLOOKUP(1,ChapterTable!$1:$1048576,MATCH("최종"&amp;SUBSTITUTE(SUBSTITUTE(E$1,"standard",""),"|Float",""),ChapterTable!$1:$1,0),0)*ChapterTable!$P$17,
  IF(AND($A2546=0,$B2546=0),
    E2547,
  IF($B2546=0,
    VLOOKUP($A2546,ChapterTable!$1:$1048576,MATCH("최종"&amp;SUBSTITUTE(SUBSTITUTE(E$1,"standard",""),"|Float",""),ChapterTable!$1:$1,0),0),
  IF($B2546=1,
    IF($L2546=FALSE,
      VLOOKUP($A2546,ChapterTable!$1:$1048576,MATCH("최종"&amp;SUBSTITUTE(SUBSTITUTE(E$1,"standard",""),"|Float",""),ChapterTable!$1:$1,0),0),
      VLOOKUP($A2546-ChapterTable!$P$11,ChapterTable!$1:$1048576,MATCH("최종"&amp;SUBSTITUTE(SUBSTITUTE(E$1,"standard",""),"|Float",""),ChapterTable!$1:$1,0),0)*ChapterTable!$P$14
    ),
  OFFSET(E2546,-$B2546+IF($L2546,1,0),0)*IF($B2546&gt;OFFSET($B2546,1,0),ChapterTable!$R$17,1)*
    (VLOOKUP(SUBSTITUTE(SUBSTITUTE(E$1,"standard",""),"|Float","")&amp;IF(OR($L2546=TRUE,$A2546=0,MOD($A2546,ChapterTable!$R$20)&lt;&gt;0),"","보스")&amp;"인게임누적곱배수",ChapterTable!$R:$S,2,0)^C2546
    +VLOOKUP(SUBSTITUTE(SUBSTITUTE(E$1,"standard",""),"|Float","")&amp;IF(OR($L2546=TRUE,$A2546=0,MOD($A2546,ChapterTable!$R$20)&lt;&gt;0),"","보스")&amp;"인게임누적합배수",ChapterTable!$R:$S,2,0)*C2546)
  )
  )
  )
)</f>
        <v>7840487.7553001484</v>
      </c>
      <c r="F2546" s="1">
        <f ca="1">IF(AND($A2546=0,$B2546=1),
    VLOOKUP(1,ChapterTable!$1:$1048576,MATCH("최종"&amp;SUBSTITUTE(SUBSTITUTE(F$1,"standard",""),"|Float",""),ChapterTable!$1:$1,0),0)*ChapterTable!$P$17,
  IF(AND($A2546=0,$B2546=0),
    F2547,
  IF($B2546=0,
    VLOOKUP($A2546,ChapterTable!$1:$1048576,MATCH("최종"&amp;SUBSTITUTE(SUBSTITUTE(F$1,"standard",""),"|Float",""),ChapterTable!$1:$1,0),0),
  IF($B2546=1,
    IF($L2546=FALSE,
      VLOOKUP($A2546,ChapterTable!$1:$1048576,MATCH("최종"&amp;SUBSTITUTE(SUBSTITUTE(F$1,"standard",""),"|Float",""),ChapterTable!$1:$1,0),0),
      VLOOKUP($A2546-ChapterTable!$P$11,ChapterTable!$1:$1048576,MATCH("최종"&amp;SUBSTITUTE(SUBSTITUTE(F$1,"standard",""),"|Float",""),ChapterTable!$1:$1,0),0)*ChapterTable!$P$14
    ),
  OFFSET(F2546,-$B2546+IF($L2546,1,0),0)*
    (VLOOKUP(SUBSTITUTE(SUBSTITUTE(F$1,"standard",""),"|Float","")&amp;IF(OR($L2546=TRUE,$A2546=0,MOD($A2546,ChapterTable!$R$20)&lt;&gt;0),"","보스")&amp;"인게임누적곱배수",ChapterTable!$R:$S,2,0)^D2546
    +VLOOKUP(SUBSTITUTE(SUBSTITUTE(F$1,"standard",""),"|Float","")&amp;IF(OR($L2546=TRUE,$A2546=0,MOD($A2546,ChapterTable!$R$20)&lt;&gt;0),"","보스")&amp;"인게임누적합배수",ChapterTable!$R:$S,2,0)*D2546)
  )
  )
  )
)</f>
        <v>3266869.8980417284</v>
      </c>
      <c r="G2546" t="s">
        <v>715</v>
      </c>
      <c r="J2546" t="str">
        <f>IF(ISBLANK(I2546),"",
IFERROR(VLOOKUP(I2546,[1]StringTable!$1:$1048576,MATCH("kor|String",[1]StringTable!$1:$1,0),0),
"스트링없음"))</f>
        <v/>
      </c>
      <c r="L2546" t="b">
        <v>1</v>
      </c>
      <c r="N2546" t="str">
        <f>IF(ISBLANK(M2546),"",IF(ISERROR(VLOOKUP(M2546,MapTable!$A:$A,1,0)),"맵없음",""))</f>
        <v/>
      </c>
      <c r="O2546">
        <f t="shared" si="286"/>
        <v>11</v>
      </c>
      <c r="Q2546">
        <f t="shared" si="287"/>
        <v>11</v>
      </c>
      <c r="R2546" t="b">
        <f t="shared" ca="1" si="288"/>
        <v>1</v>
      </c>
      <c r="T2546" t="b">
        <f t="shared" ca="1" si="28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IF(ISBLANK(AB2546),"",IF(ISERROR(VLOOKUP(AB2546,[3]DropTable!$A:$A,1,0)),"드랍없음",""))</f>
        <v/>
      </c>
      <c r="AE2546" t="str">
        <f>IF(ISBLANK(AD2546),"",IF(ISERROR(VLOOKUP(AD2546,[3]DropTable!$A:$A,1,0)),"드랍없음",""))</f>
        <v/>
      </c>
      <c r="AH2546">
        <v>1.5</v>
      </c>
      <c r="AI2546">
        <f t="shared" si="292"/>
        <v>1</v>
      </c>
      <c r="AJ2546">
        <f t="shared" si="290"/>
        <v>1</v>
      </c>
      <c r="AK2546">
        <f t="shared" si="291"/>
        <v>1</v>
      </c>
      <c r="AL2546">
        <f t="shared" si="293"/>
        <v>14</v>
      </c>
    </row>
    <row r="2547" spans="1:38" hidden="1" x14ac:dyDescent="0.3">
      <c r="A2547">
        <v>29</v>
      </c>
      <c r="B2547">
        <v>6</v>
      </c>
      <c r="C2547">
        <f>IF(OR($L2547=TRUE,$A2547=0,MOD($A2547,ChapterTable!$R$20)&lt;&gt;0),
MAX(0,INT(($B2547+ChapterTable!$P$26+VLOOKUP(SUBSTITUTE(C$1,"성장단계","")&amp;"단계오프셋",ChapterTable!$R:$S,2,0))/ChapterTable!$P$23)),
MAX(0,INT(($B2547+ChapterTable!$R$26+VLOOKUP(SUBSTITUTE(C$1,"성장단계","")&amp;"보스단계오프셋",ChapterTable!$R:$S,2,0))/ChapterTable!$R$23)))</f>
        <v>1</v>
      </c>
      <c r="D2547">
        <f>IF(OR($L2547=TRUE,$A2547=0,MOD($A2547,ChapterTable!$R$20)&lt;&gt;0),
MAX(0,INT(($B2547+ChapterTable!$P$26+VLOOKUP(SUBSTITUTE(D$1,"성장단계","")&amp;"단계오프셋",ChapterTable!$R:$S,2,0))/ChapterTable!$P$23)),
MAX(0,INT(($B2547+ChapterTable!$R$26+VLOOKUP(SUBSTITUTE(D$1,"성장단계","")&amp;"보스단계오프셋",ChapterTable!$R:$S,2,0))/ChapterTable!$R$23)))</f>
        <v>0</v>
      </c>
      <c r="E2547" s="1">
        <f ca="1">IF(AND($A2547=0,$B2547=1),
    VLOOKUP(1,ChapterTable!$1:$1048576,MATCH("최종"&amp;SUBSTITUTE(SUBSTITUTE(E$1,"standard",""),"|Float",""),ChapterTable!$1:$1,0),0)*ChapterTable!$P$17,
  IF(AND($A2547=0,$B2547=0),
    E2548,
  IF($B2547=0,
    VLOOKUP($A2547,ChapterTable!$1:$1048576,MATCH("최종"&amp;SUBSTITUTE(SUBSTITUTE(E$1,"standard",""),"|Float",""),ChapterTable!$1:$1,0),0),
  IF($B2547=1,
    IF($L2547=FALSE,
      VLOOKUP($A2547,ChapterTable!$1:$1048576,MATCH("최종"&amp;SUBSTITUTE(SUBSTITUTE(E$1,"standard",""),"|Float",""),ChapterTable!$1:$1,0),0),
      VLOOKUP($A2547-ChapterTable!$P$11,ChapterTable!$1:$1048576,MATCH("최종"&amp;SUBSTITUTE(SUBSTITUTE(E$1,"standard",""),"|Float",""),ChapterTable!$1:$1,0),0)*ChapterTable!$P$14
    ),
  OFFSET(E2547,-$B2547+IF($L2547,1,0),0)*IF($B2547&gt;OFFSET($B2547,1,0),ChapterTable!$R$17,1)*
    (VLOOKUP(SUBSTITUTE(SUBSTITUTE(E$1,"standard",""),"|Float","")&amp;IF(OR($L2547=TRUE,$A2547=0,MOD($A2547,ChapterTable!$R$20)&lt;&gt;0),"","보스")&amp;"인게임누적곱배수",ChapterTable!$R:$S,2,0)^C2547
    +VLOOKUP(SUBSTITUTE(SUBSTITUTE(E$1,"standard",""),"|Float","")&amp;IF(OR($L2547=TRUE,$A2547=0,MOD($A2547,ChapterTable!$R$20)&lt;&gt;0),"","보스")&amp;"인게임누적합배수",ChapterTable!$R:$S,2,0)*C2547)
  )
  )
  )
)</f>
        <v>9408585.3063601777</v>
      </c>
      <c r="F2547" s="1">
        <f ca="1">IF(AND($A2547=0,$B2547=1),
    VLOOKUP(1,ChapterTable!$1:$1048576,MATCH("최종"&amp;SUBSTITUTE(SUBSTITUTE(F$1,"standard",""),"|Float",""),ChapterTable!$1:$1,0),0)*ChapterTable!$P$17,
  IF(AND($A2547=0,$B2547=0),
    F2548,
  IF($B2547=0,
    VLOOKUP($A2547,ChapterTable!$1:$1048576,MATCH("최종"&amp;SUBSTITUTE(SUBSTITUTE(F$1,"standard",""),"|Float",""),ChapterTable!$1:$1,0),0),
  IF($B2547=1,
    IF($L2547=FALSE,
      VLOOKUP($A2547,ChapterTable!$1:$1048576,MATCH("최종"&amp;SUBSTITUTE(SUBSTITUTE(F$1,"standard",""),"|Float",""),ChapterTable!$1:$1,0),0),
      VLOOKUP($A2547-ChapterTable!$P$11,ChapterTable!$1:$1048576,MATCH("최종"&amp;SUBSTITUTE(SUBSTITUTE(F$1,"standard",""),"|Float",""),ChapterTable!$1:$1,0),0)*ChapterTable!$P$14
    ),
  OFFSET(F2547,-$B2547+IF($L2547,1,0),0)*
    (VLOOKUP(SUBSTITUTE(SUBSTITUTE(F$1,"standard",""),"|Float","")&amp;IF(OR($L2547=TRUE,$A2547=0,MOD($A2547,ChapterTable!$R$20)&lt;&gt;0),"","보스")&amp;"인게임누적곱배수",ChapterTable!$R:$S,2,0)^D2547
    +VLOOKUP(SUBSTITUTE(SUBSTITUTE(F$1,"standard",""),"|Float","")&amp;IF(OR($L2547=TRUE,$A2547=0,MOD($A2547,ChapterTable!$R$20)&lt;&gt;0),"","보스")&amp;"인게임누적합배수",ChapterTable!$R:$S,2,0)*D2547)
  )
  )
  )
)</f>
        <v>3266869.8980417284</v>
      </c>
      <c r="G2547" t="s">
        <v>715</v>
      </c>
      <c r="J2547" t="str">
        <f>IF(ISBLANK(I2547),"",
IFERROR(VLOOKUP(I2547,[1]StringTable!$1:$1048576,MATCH("kor|String",[1]StringTable!$1:$1,0),0),
"스트링없음"))</f>
        <v/>
      </c>
      <c r="L2547" t="b">
        <v>1</v>
      </c>
      <c r="N2547" t="str">
        <f>IF(ISBLANK(M2547),"",IF(ISERROR(VLOOKUP(M2547,MapTable!$A:$A,1,0)),"맵없음",""))</f>
        <v/>
      </c>
      <c r="O2547">
        <f t="shared" si="286"/>
        <v>1</v>
      </c>
      <c r="Q2547">
        <f t="shared" si="287"/>
        <v>1</v>
      </c>
      <c r="R2547" t="b">
        <f t="shared" ca="1" si="288"/>
        <v>1</v>
      </c>
      <c r="T2547" t="b">
        <f t="shared" ca="1" si="28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IF(ISBLANK(AB2547),"",IF(ISERROR(VLOOKUP(AB2547,[3]DropTable!$A:$A,1,0)),"드랍없음",""))</f>
        <v/>
      </c>
      <c r="AE2547" t="str">
        <f>IF(ISBLANK(AD2547),"",IF(ISERROR(VLOOKUP(AD2547,[3]DropTable!$A:$A,1,0)),"드랍없음",""))</f>
        <v/>
      </c>
      <c r="AH2547">
        <v>1.5</v>
      </c>
      <c r="AI2547">
        <f t="shared" si="292"/>
        <v>1</v>
      </c>
      <c r="AJ2547">
        <f t="shared" si="290"/>
        <v>1</v>
      </c>
      <c r="AK2547">
        <f t="shared" si="291"/>
        <v>1</v>
      </c>
      <c r="AL2547">
        <f t="shared" si="293"/>
        <v>14</v>
      </c>
    </row>
    <row r="2548" spans="1:38" hidden="1" x14ac:dyDescent="0.3">
      <c r="A2548">
        <v>29</v>
      </c>
      <c r="B2548">
        <v>7</v>
      </c>
      <c r="C2548">
        <f>IF(OR($L2548=TRUE,$A2548=0,MOD($A2548,ChapterTable!$R$20)&lt;&gt;0),
MAX(0,INT(($B2548+ChapterTable!$P$26+VLOOKUP(SUBSTITUTE(C$1,"성장단계","")&amp;"단계오프셋",ChapterTable!$R:$S,2,0))/ChapterTable!$P$23)),
MAX(0,INT(($B2548+ChapterTable!$R$26+VLOOKUP(SUBSTITUTE(C$1,"성장단계","")&amp;"보스단계오프셋",ChapterTable!$R:$S,2,0))/ChapterTable!$R$23)))</f>
        <v>1</v>
      </c>
      <c r="D2548">
        <f>IF(OR($L2548=TRUE,$A2548=0,MOD($A2548,ChapterTable!$R$20)&lt;&gt;0),
MAX(0,INT(($B2548+ChapterTable!$P$26+VLOOKUP(SUBSTITUTE(D$1,"성장단계","")&amp;"단계오프셋",ChapterTable!$R:$S,2,0))/ChapterTable!$P$23)),
MAX(0,INT(($B2548+ChapterTable!$R$26+VLOOKUP(SUBSTITUTE(D$1,"성장단계","")&amp;"보스단계오프셋",ChapterTable!$R:$S,2,0))/ChapterTable!$R$23)))</f>
        <v>0</v>
      </c>
      <c r="E2548" s="1">
        <f ca="1">IF(AND($A2548=0,$B2548=1),
    VLOOKUP(1,ChapterTable!$1:$1048576,MATCH("최종"&amp;SUBSTITUTE(SUBSTITUTE(E$1,"standard",""),"|Float",""),ChapterTable!$1:$1,0),0)*ChapterTable!$P$17,
  IF(AND($A2548=0,$B2548=0),
    E2549,
  IF($B2548=0,
    VLOOKUP($A2548,ChapterTable!$1:$1048576,MATCH("최종"&amp;SUBSTITUTE(SUBSTITUTE(E$1,"standard",""),"|Float",""),ChapterTable!$1:$1,0),0),
  IF($B2548=1,
    IF($L2548=FALSE,
      VLOOKUP($A2548,ChapterTable!$1:$1048576,MATCH("최종"&amp;SUBSTITUTE(SUBSTITUTE(E$1,"standard",""),"|Float",""),ChapterTable!$1:$1,0),0),
      VLOOKUP($A2548-ChapterTable!$P$11,ChapterTable!$1:$1048576,MATCH("최종"&amp;SUBSTITUTE(SUBSTITUTE(E$1,"standard",""),"|Float",""),ChapterTable!$1:$1,0),0)*ChapterTable!$P$14
    ),
  OFFSET(E2548,-$B2548+IF($L2548,1,0),0)*IF($B2548&gt;OFFSET($B2548,1,0),ChapterTable!$R$17,1)*
    (VLOOKUP(SUBSTITUTE(SUBSTITUTE(E$1,"standard",""),"|Float","")&amp;IF(OR($L2548=TRUE,$A2548=0,MOD($A2548,ChapterTable!$R$20)&lt;&gt;0),"","보스")&amp;"인게임누적곱배수",ChapterTable!$R:$S,2,0)^C2548
    +VLOOKUP(SUBSTITUTE(SUBSTITUTE(E$1,"standard",""),"|Float","")&amp;IF(OR($L2548=TRUE,$A2548=0,MOD($A2548,ChapterTable!$R$20)&lt;&gt;0),"","보스")&amp;"인게임누적합배수",ChapterTable!$R:$S,2,0)*C2548)
  )
  )
  )
)</f>
        <v>9408585.3063601777</v>
      </c>
      <c r="F2548" s="1">
        <f ca="1">IF(AND($A2548=0,$B2548=1),
    VLOOKUP(1,ChapterTable!$1:$1048576,MATCH("최종"&amp;SUBSTITUTE(SUBSTITUTE(F$1,"standard",""),"|Float",""),ChapterTable!$1:$1,0),0)*ChapterTable!$P$17,
  IF(AND($A2548=0,$B2548=0),
    F2549,
  IF($B2548=0,
    VLOOKUP($A2548,ChapterTable!$1:$1048576,MATCH("최종"&amp;SUBSTITUTE(SUBSTITUTE(F$1,"standard",""),"|Float",""),ChapterTable!$1:$1,0),0),
  IF($B2548=1,
    IF($L2548=FALSE,
      VLOOKUP($A2548,ChapterTable!$1:$1048576,MATCH("최종"&amp;SUBSTITUTE(SUBSTITUTE(F$1,"standard",""),"|Float",""),ChapterTable!$1:$1,0),0),
      VLOOKUP($A2548-ChapterTable!$P$11,ChapterTable!$1:$1048576,MATCH("최종"&amp;SUBSTITUTE(SUBSTITUTE(F$1,"standard",""),"|Float",""),ChapterTable!$1:$1,0),0)*ChapterTable!$P$14
    ),
  OFFSET(F2548,-$B2548+IF($L2548,1,0),0)*
    (VLOOKUP(SUBSTITUTE(SUBSTITUTE(F$1,"standard",""),"|Float","")&amp;IF(OR($L2548=TRUE,$A2548=0,MOD($A2548,ChapterTable!$R$20)&lt;&gt;0),"","보스")&amp;"인게임누적곱배수",ChapterTable!$R:$S,2,0)^D2548
    +VLOOKUP(SUBSTITUTE(SUBSTITUTE(F$1,"standard",""),"|Float","")&amp;IF(OR($L2548=TRUE,$A2548=0,MOD($A2548,ChapterTable!$R$20)&lt;&gt;0),"","보스")&amp;"인게임누적합배수",ChapterTable!$R:$S,2,0)*D2548)
  )
  )
  )
)</f>
        <v>3266869.8980417284</v>
      </c>
      <c r="G2548" t="s">
        <v>715</v>
      </c>
      <c r="J2548" t="str">
        <f>IF(ISBLANK(I2548),"",
IFERROR(VLOOKUP(I2548,[1]StringTable!$1:$1048576,MATCH("kor|String",[1]StringTable!$1:$1,0),0),
"스트링없음"))</f>
        <v/>
      </c>
      <c r="L2548" t="b">
        <v>1</v>
      </c>
      <c r="N2548" t="str">
        <f>IF(ISBLANK(M2548),"",IF(ISERROR(VLOOKUP(M2548,MapTable!$A:$A,1,0)),"맵없음",""))</f>
        <v/>
      </c>
      <c r="O2548">
        <f t="shared" si="286"/>
        <v>1</v>
      </c>
      <c r="Q2548">
        <f t="shared" si="287"/>
        <v>1</v>
      </c>
      <c r="R2548" t="b">
        <f t="shared" ca="1" si="288"/>
        <v>1</v>
      </c>
      <c r="T2548" t="b">
        <f t="shared" ca="1" si="28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IF(ISBLANK(AB2548),"",IF(ISERROR(VLOOKUP(AB2548,[3]DropTable!$A:$A,1,0)),"드랍없음",""))</f>
        <v/>
      </c>
      <c r="AE2548" t="str">
        <f>IF(ISBLANK(AD2548),"",IF(ISERROR(VLOOKUP(AD2548,[3]DropTable!$A:$A,1,0)),"드랍없음",""))</f>
        <v/>
      </c>
      <c r="AH2548">
        <v>1.5</v>
      </c>
      <c r="AI2548">
        <f t="shared" si="292"/>
        <v>1</v>
      </c>
      <c r="AJ2548">
        <f t="shared" si="290"/>
        <v>1</v>
      </c>
      <c r="AK2548">
        <f t="shared" si="291"/>
        <v>1</v>
      </c>
      <c r="AL2548">
        <f t="shared" si="293"/>
        <v>14</v>
      </c>
    </row>
    <row r="2549" spans="1:38" hidden="1" x14ac:dyDescent="0.3">
      <c r="A2549">
        <v>29</v>
      </c>
      <c r="B2549">
        <v>8</v>
      </c>
      <c r="C2549">
        <f>IF(OR($L2549=TRUE,$A2549=0,MOD($A2549,ChapterTable!$R$20)&lt;&gt;0),
MAX(0,INT(($B2549+ChapterTable!$P$26+VLOOKUP(SUBSTITUTE(C$1,"성장단계","")&amp;"단계오프셋",ChapterTable!$R:$S,2,0))/ChapterTable!$P$23)),
MAX(0,INT(($B2549+ChapterTable!$R$26+VLOOKUP(SUBSTITUTE(C$1,"성장단계","")&amp;"보스단계오프셋",ChapterTable!$R:$S,2,0))/ChapterTable!$R$23)))</f>
        <v>1</v>
      </c>
      <c r="D2549">
        <f>IF(OR($L2549=TRUE,$A2549=0,MOD($A2549,ChapterTable!$R$20)&lt;&gt;0),
MAX(0,INT(($B2549+ChapterTable!$P$26+VLOOKUP(SUBSTITUTE(D$1,"성장단계","")&amp;"단계오프셋",ChapterTable!$R:$S,2,0))/ChapterTable!$P$23)),
MAX(0,INT(($B2549+ChapterTable!$R$26+VLOOKUP(SUBSTITUTE(D$1,"성장단계","")&amp;"보스단계오프셋",ChapterTable!$R:$S,2,0))/ChapterTable!$R$23)))</f>
        <v>0</v>
      </c>
      <c r="E2549" s="1">
        <f ca="1">IF(AND($A2549=0,$B2549=1),
    VLOOKUP(1,ChapterTable!$1:$1048576,MATCH("최종"&amp;SUBSTITUTE(SUBSTITUTE(E$1,"standard",""),"|Float",""),ChapterTable!$1:$1,0),0)*ChapterTable!$P$17,
  IF(AND($A2549=0,$B2549=0),
    E2550,
  IF($B2549=0,
    VLOOKUP($A2549,ChapterTable!$1:$1048576,MATCH("최종"&amp;SUBSTITUTE(SUBSTITUTE(E$1,"standard",""),"|Float",""),ChapterTable!$1:$1,0),0),
  IF($B2549=1,
    IF($L2549=FALSE,
      VLOOKUP($A2549,ChapterTable!$1:$1048576,MATCH("최종"&amp;SUBSTITUTE(SUBSTITUTE(E$1,"standard",""),"|Float",""),ChapterTable!$1:$1,0),0),
      VLOOKUP($A2549-ChapterTable!$P$11,ChapterTable!$1:$1048576,MATCH("최종"&amp;SUBSTITUTE(SUBSTITUTE(E$1,"standard",""),"|Float",""),ChapterTable!$1:$1,0),0)*ChapterTable!$P$14
    ),
  OFFSET(E2549,-$B2549+IF($L2549,1,0),0)*IF($B2549&gt;OFFSET($B2549,1,0),ChapterTable!$R$17,1)*
    (VLOOKUP(SUBSTITUTE(SUBSTITUTE(E$1,"standard",""),"|Float","")&amp;IF(OR($L2549=TRUE,$A2549=0,MOD($A2549,ChapterTable!$R$20)&lt;&gt;0),"","보스")&amp;"인게임누적곱배수",ChapterTable!$R:$S,2,0)^C2549
    +VLOOKUP(SUBSTITUTE(SUBSTITUTE(E$1,"standard",""),"|Float","")&amp;IF(OR($L2549=TRUE,$A2549=0,MOD($A2549,ChapterTable!$R$20)&lt;&gt;0),"","보스")&amp;"인게임누적합배수",ChapterTable!$R:$S,2,0)*C2549)
  )
  )
  )
)</f>
        <v>9408585.3063601777</v>
      </c>
      <c r="F2549" s="1">
        <f ca="1">IF(AND($A2549=0,$B2549=1),
    VLOOKUP(1,ChapterTable!$1:$1048576,MATCH("최종"&amp;SUBSTITUTE(SUBSTITUTE(F$1,"standard",""),"|Float",""),ChapterTable!$1:$1,0),0)*ChapterTable!$P$17,
  IF(AND($A2549=0,$B2549=0),
    F2550,
  IF($B2549=0,
    VLOOKUP($A2549,ChapterTable!$1:$1048576,MATCH("최종"&amp;SUBSTITUTE(SUBSTITUTE(F$1,"standard",""),"|Float",""),ChapterTable!$1:$1,0),0),
  IF($B2549=1,
    IF($L2549=FALSE,
      VLOOKUP($A2549,ChapterTable!$1:$1048576,MATCH("최종"&amp;SUBSTITUTE(SUBSTITUTE(F$1,"standard",""),"|Float",""),ChapterTable!$1:$1,0),0),
      VLOOKUP($A2549-ChapterTable!$P$11,ChapterTable!$1:$1048576,MATCH("최종"&amp;SUBSTITUTE(SUBSTITUTE(F$1,"standard",""),"|Float",""),ChapterTable!$1:$1,0),0)*ChapterTable!$P$14
    ),
  OFFSET(F2549,-$B2549+IF($L2549,1,0),0)*
    (VLOOKUP(SUBSTITUTE(SUBSTITUTE(F$1,"standard",""),"|Float","")&amp;IF(OR($L2549=TRUE,$A2549=0,MOD($A2549,ChapterTable!$R$20)&lt;&gt;0),"","보스")&amp;"인게임누적곱배수",ChapterTable!$R:$S,2,0)^D2549
    +VLOOKUP(SUBSTITUTE(SUBSTITUTE(F$1,"standard",""),"|Float","")&amp;IF(OR($L2549=TRUE,$A2549=0,MOD($A2549,ChapterTable!$R$20)&lt;&gt;0),"","보스")&amp;"인게임누적합배수",ChapterTable!$R:$S,2,0)*D2549)
  )
  )
  )
)</f>
        <v>3266869.8980417284</v>
      </c>
      <c r="G2549" t="s">
        <v>715</v>
      </c>
      <c r="J2549" t="str">
        <f>IF(ISBLANK(I2549),"",
IFERROR(VLOOKUP(I2549,[1]StringTable!$1:$1048576,MATCH("kor|String",[1]StringTable!$1:$1,0),0),
"스트링없음"))</f>
        <v/>
      </c>
      <c r="L2549" t="b">
        <v>1</v>
      </c>
      <c r="N2549" t="str">
        <f>IF(ISBLANK(M2549),"",IF(ISERROR(VLOOKUP(M2549,MapTable!$A:$A,1,0)),"맵없음",""))</f>
        <v/>
      </c>
      <c r="O2549">
        <f t="shared" ref="O2549:O2591" si="294">IF(B2549=0,0,
  IF(AND(L2549=FALSE,A2549&lt;&gt;0,MOD(A2549,7)=0),21,
  IF(MOD(B2549,10)=0,INT(B2549/10)-1+21,
  IF(MOD(B2549,10)=5,11,
  IF(MOD(B2549,10)=9,INT(B2549/10)+91,
  INT(B2549/10+1))))))</f>
        <v>1</v>
      </c>
      <c r="Q2549">
        <f t="shared" ref="Q2549:Q2591" si="295">IF(ISBLANK(P2549),O2549,P2549)</f>
        <v>1</v>
      </c>
      <c r="R2549" t="b">
        <f t="shared" ref="R2549:R2591" ca="1" si="296">IF(OR(B2549=0,OFFSET(B2549,1,0)=0),FALSE,
IF(AND(L2549,B2549&lt;OFFSET(B2549,1,0)),TRUE,
IF(AND(OFFSET(O2549,1,0)&gt;=21,OFFSET(O2549,1,0)&lt;=25),TRUE,FALSE)))</f>
        <v>1</v>
      </c>
      <c r="T2549" t="b">
        <f t="shared" ref="T2549:T2591" ca="1" si="297">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IF(ISBLANK(AB2549),"",IF(ISERROR(VLOOKUP(AB2549,[3]DropTable!$A:$A,1,0)),"드랍없음",""))</f>
        <v/>
      </c>
      <c r="AE2549" t="str">
        <f>IF(ISBLANK(AD2549),"",IF(ISERROR(VLOOKUP(AD2549,[3]DropTable!$A:$A,1,0)),"드랍없음",""))</f>
        <v/>
      </c>
      <c r="AH2549">
        <v>1.5</v>
      </c>
      <c r="AI2549">
        <f t="shared" si="292"/>
        <v>1</v>
      </c>
      <c r="AJ2549">
        <f t="shared" ref="AJ2549:AJ2591" si="298">IF(B2549=0,0,
IF(MOD(B2549,10)=0,1,
IF(INT((B2549-1)/10)+1=1,1,
IF(INT((B2549-1)/10)+1=2,0.546666666,
IF(INT((B2549-1)/10)+1=3,0.395555555,
IF(INT((B2549-1)/10)+1=4,0.32,
IF(INT((B2549-1)/10)+1=5,0.27466666,
"이상")))))))</f>
        <v>1</v>
      </c>
      <c r="AK2549">
        <f t="shared" ref="AK2549:AK2591" si="299">IF(B2549=0,0,
IF(B2549=20,2,
IF(B2549=30,3,
IF(B2549=40,4,
1))))</f>
        <v>1</v>
      </c>
      <c r="AL2549">
        <f t="shared" si="293"/>
        <v>14</v>
      </c>
    </row>
    <row r="2550" spans="1:38" hidden="1" x14ac:dyDescent="0.3">
      <c r="A2550">
        <v>29</v>
      </c>
      <c r="B2550">
        <v>9</v>
      </c>
      <c r="C2550">
        <f>IF(OR($L2550=TRUE,$A2550=0,MOD($A2550,ChapterTable!$R$20)&lt;&gt;0),
MAX(0,INT(($B2550+ChapterTable!$P$26+VLOOKUP(SUBSTITUTE(C$1,"성장단계","")&amp;"단계오프셋",ChapterTable!$R:$S,2,0))/ChapterTable!$P$23)),
MAX(0,INT(($B2550+ChapterTable!$R$26+VLOOKUP(SUBSTITUTE(C$1,"성장단계","")&amp;"보스단계오프셋",ChapterTable!$R:$S,2,0))/ChapterTable!$R$23)))</f>
        <v>1</v>
      </c>
      <c r="D2550">
        <f>IF(OR($L2550=TRUE,$A2550=0,MOD($A2550,ChapterTable!$R$20)&lt;&gt;0),
MAX(0,INT(($B2550+ChapterTable!$P$26+VLOOKUP(SUBSTITUTE(D$1,"성장단계","")&amp;"단계오프셋",ChapterTable!$R:$S,2,0))/ChapterTable!$P$23)),
MAX(0,INT(($B2550+ChapterTable!$R$26+VLOOKUP(SUBSTITUTE(D$1,"성장단계","")&amp;"보스단계오프셋",ChapterTable!$R:$S,2,0))/ChapterTable!$R$23)))</f>
        <v>0</v>
      </c>
      <c r="E2550" s="1">
        <f ca="1">IF(AND($A2550=0,$B2550=1),
    VLOOKUP(1,ChapterTable!$1:$1048576,MATCH("최종"&amp;SUBSTITUTE(SUBSTITUTE(E$1,"standard",""),"|Float",""),ChapterTable!$1:$1,0),0)*ChapterTable!$P$17,
  IF(AND($A2550=0,$B2550=0),
    E2551,
  IF($B2550=0,
    VLOOKUP($A2550,ChapterTable!$1:$1048576,MATCH("최종"&amp;SUBSTITUTE(SUBSTITUTE(E$1,"standard",""),"|Float",""),ChapterTable!$1:$1,0),0),
  IF($B2550=1,
    IF($L2550=FALSE,
      VLOOKUP($A2550,ChapterTable!$1:$1048576,MATCH("최종"&amp;SUBSTITUTE(SUBSTITUTE(E$1,"standard",""),"|Float",""),ChapterTable!$1:$1,0),0),
      VLOOKUP($A2550-ChapterTable!$P$11,ChapterTable!$1:$1048576,MATCH("최종"&amp;SUBSTITUTE(SUBSTITUTE(E$1,"standard",""),"|Float",""),ChapterTable!$1:$1,0),0)*ChapterTable!$P$14
    ),
  OFFSET(E2550,-$B2550+IF($L2550,1,0),0)*IF($B2550&gt;OFFSET($B2550,1,0),ChapterTable!$R$17,1)*
    (VLOOKUP(SUBSTITUTE(SUBSTITUTE(E$1,"standard",""),"|Float","")&amp;IF(OR($L2550=TRUE,$A2550=0,MOD($A2550,ChapterTable!$R$20)&lt;&gt;0),"","보스")&amp;"인게임누적곱배수",ChapterTable!$R:$S,2,0)^C2550
    +VLOOKUP(SUBSTITUTE(SUBSTITUTE(E$1,"standard",""),"|Float","")&amp;IF(OR($L2550=TRUE,$A2550=0,MOD($A2550,ChapterTable!$R$20)&lt;&gt;0),"","보스")&amp;"인게임누적합배수",ChapterTable!$R:$S,2,0)*C2550)
  )
  )
  )
)</f>
        <v>9408585.3063601777</v>
      </c>
      <c r="F2550" s="1">
        <f ca="1">IF(AND($A2550=0,$B2550=1),
    VLOOKUP(1,ChapterTable!$1:$1048576,MATCH("최종"&amp;SUBSTITUTE(SUBSTITUTE(F$1,"standard",""),"|Float",""),ChapterTable!$1:$1,0),0)*ChapterTable!$P$17,
  IF(AND($A2550=0,$B2550=0),
    F2551,
  IF($B2550=0,
    VLOOKUP($A2550,ChapterTable!$1:$1048576,MATCH("최종"&amp;SUBSTITUTE(SUBSTITUTE(F$1,"standard",""),"|Float",""),ChapterTable!$1:$1,0),0),
  IF($B2550=1,
    IF($L2550=FALSE,
      VLOOKUP($A2550,ChapterTable!$1:$1048576,MATCH("최종"&amp;SUBSTITUTE(SUBSTITUTE(F$1,"standard",""),"|Float",""),ChapterTable!$1:$1,0),0),
      VLOOKUP($A2550-ChapterTable!$P$11,ChapterTable!$1:$1048576,MATCH("최종"&amp;SUBSTITUTE(SUBSTITUTE(F$1,"standard",""),"|Float",""),ChapterTable!$1:$1,0),0)*ChapterTable!$P$14
    ),
  OFFSET(F2550,-$B2550+IF($L2550,1,0),0)*
    (VLOOKUP(SUBSTITUTE(SUBSTITUTE(F$1,"standard",""),"|Float","")&amp;IF(OR($L2550=TRUE,$A2550=0,MOD($A2550,ChapterTable!$R$20)&lt;&gt;0),"","보스")&amp;"인게임누적곱배수",ChapterTable!$R:$S,2,0)^D2550
    +VLOOKUP(SUBSTITUTE(SUBSTITUTE(F$1,"standard",""),"|Float","")&amp;IF(OR($L2550=TRUE,$A2550=0,MOD($A2550,ChapterTable!$R$20)&lt;&gt;0),"","보스")&amp;"인게임누적합배수",ChapterTable!$R:$S,2,0)*D2550)
  )
  )
  )
)</f>
        <v>3266869.8980417284</v>
      </c>
      <c r="G2550" t="s">
        <v>715</v>
      </c>
      <c r="J2550" t="str">
        <f>IF(ISBLANK(I2550),"",
IFERROR(VLOOKUP(I2550,[1]StringTable!$1:$1048576,MATCH("kor|String",[1]StringTable!$1:$1,0),0),
"스트링없음"))</f>
        <v/>
      </c>
      <c r="L2550" t="b">
        <v>1</v>
      </c>
      <c r="N2550" t="str">
        <f>IF(ISBLANK(M2550),"",IF(ISERROR(VLOOKUP(M2550,MapTable!$A:$A,1,0)),"맵없음",""))</f>
        <v/>
      </c>
      <c r="O2550">
        <f t="shared" si="294"/>
        <v>91</v>
      </c>
      <c r="Q2550">
        <f t="shared" si="295"/>
        <v>91</v>
      </c>
      <c r="R2550" t="b">
        <f t="shared" ca="1" si="296"/>
        <v>1</v>
      </c>
      <c r="T2550" t="b">
        <f t="shared" ca="1" si="297"/>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IF(ISBLANK(AB2550),"",IF(ISERROR(VLOOKUP(AB2550,[3]DropTable!$A:$A,1,0)),"드랍없음",""))</f>
        <v/>
      </c>
      <c r="AE2550" t="str">
        <f>IF(ISBLANK(AD2550),"",IF(ISERROR(VLOOKUP(AD2550,[3]DropTable!$A:$A,1,0)),"드랍없음",""))</f>
        <v/>
      </c>
      <c r="AH2550">
        <v>1.5</v>
      </c>
      <c r="AI2550">
        <f t="shared" ref="AI2550:AI2591" si="300">IF(B2550=0,0,1/(INT((B2550-1)/10)+1))</f>
        <v>1</v>
      </c>
      <c r="AJ2550">
        <f t="shared" si="298"/>
        <v>1</v>
      </c>
      <c r="AK2550">
        <f t="shared" si="299"/>
        <v>1</v>
      </c>
      <c r="AL2550">
        <f t="shared" si="293"/>
        <v>14</v>
      </c>
    </row>
    <row r="2551" spans="1:38" hidden="1" x14ac:dyDescent="0.3">
      <c r="A2551">
        <v>29</v>
      </c>
      <c r="B2551">
        <v>10</v>
      </c>
      <c r="C2551">
        <f>IF(OR($L2551=TRUE,$A2551=0,MOD($A2551,ChapterTable!$R$20)&lt;&gt;0),
MAX(0,INT(($B2551+ChapterTable!$P$26+VLOOKUP(SUBSTITUTE(C$1,"성장단계","")&amp;"단계오프셋",ChapterTable!$R:$S,2,0))/ChapterTable!$P$23)),
MAX(0,INT(($B2551+ChapterTable!$R$26+VLOOKUP(SUBSTITUTE(C$1,"성장단계","")&amp;"보스단계오프셋",ChapterTable!$R:$S,2,0))/ChapterTable!$R$23)))</f>
        <v>1</v>
      </c>
      <c r="D2551">
        <f>IF(OR($L2551=TRUE,$A2551=0,MOD($A2551,ChapterTable!$R$20)&lt;&gt;0),
MAX(0,INT(($B2551+ChapterTable!$P$26+VLOOKUP(SUBSTITUTE(D$1,"성장단계","")&amp;"단계오프셋",ChapterTable!$R:$S,2,0))/ChapterTable!$P$23)),
MAX(0,INT(($B2551+ChapterTable!$R$26+VLOOKUP(SUBSTITUTE(D$1,"성장단계","")&amp;"보스단계오프셋",ChapterTable!$R:$S,2,0))/ChapterTable!$R$23)))</f>
        <v>0</v>
      </c>
      <c r="E2551" s="1">
        <f ca="1">IF(AND($A2551=0,$B2551=1),
    VLOOKUP(1,ChapterTable!$1:$1048576,MATCH("최종"&amp;SUBSTITUTE(SUBSTITUTE(E$1,"standard",""),"|Float",""),ChapterTable!$1:$1,0),0)*ChapterTable!$P$17,
  IF(AND($A2551=0,$B2551=0),
    E2552,
  IF($B2551=0,
    VLOOKUP($A2551,ChapterTable!$1:$1048576,MATCH("최종"&amp;SUBSTITUTE(SUBSTITUTE(E$1,"standard",""),"|Float",""),ChapterTable!$1:$1,0),0),
  IF($B2551=1,
    IF($L2551=FALSE,
      VLOOKUP($A2551,ChapterTable!$1:$1048576,MATCH("최종"&amp;SUBSTITUTE(SUBSTITUTE(E$1,"standard",""),"|Float",""),ChapterTable!$1:$1,0),0),
      VLOOKUP($A2551-ChapterTable!$P$11,ChapterTable!$1:$1048576,MATCH("최종"&amp;SUBSTITUTE(SUBSTITUTE(E$1,"standard",""),"|Float",""),ChapterTable!$1:$1,0),0)*ChapterTable!$P$14
    ),
  OFFSET(E2551,-$B2551+IF($L2551,1,0),0)*IF($B2551&gt;OFFSET($B2551,1,0),ChapterTable!$R$17,1)*
    (VLOOKUP(SUBSTITUTE(SUBSTITUTE(E$1,"standard",""),"|Float","")&amp;IF(OR($L2551=TRUE,$A2551=0,MOD($A2551,ChapterTable!$R$20)&lt;&gt;0),"","보스")&amp;"인게임누적곱배수",ChapterTable!$R:$S,2,0)^C2551
    +VLOOKUP(SUBSTITUTE(SUBSTITUTE(E$1,"standard",""),"|Float","")&amp;IF(OR($L2551=TRUE,$A2551=0,MOD($A2551,ChapterTable!$R$20)&lt;&gt;0),"","보스")&amp;"인게임누적합배수",ChapterTable!$R:$S,2,0)*C2551)
  )
  )
  )
)</f>
        <v>9408585.3063601777</v>
      </c>
      <c r="F2551" s="1">
        <f ca="1">IF(AND($A2551=0,$B2551=1),
    VLOOKUP(1,ChapterTable!$1:$1048576,MATCH("최종"&amp;SUBSTITUTE(SUBSTITUTE(F$1,"standard",""),"|Float",""),ChapterTable!$1:$1,0),0)*ChapterTable!$P$17,
  IF(AND($A2551=0,$B2551=0),
    F2552,
  IF($B2551=0,
    VLOOKUP($A2551,ChapterTable!$1:$1048576,MATCH("최종"&amp;SUBSTITUTE(SUBSTITUTE(F$1,"standard",""),"|Float",""),ChapterTable!$1:$1,0),0),
  IF($B2551=1,
    IF($L2551=FALSE,
      VLOOKUP($A2551,ChapterTable!$1:$1048576,MATCH("최종"&amp;SUBSTITUTE(SUBSTITUTE(F$1,"standard",""),"|Float",""),ChapterTable!$1:$1,0),0),
      VLOOKUP($A2551-ChapterTable!$P$11,ChapterTable!$1:$1048576,MATCH("최종"&amp;SUBSTITUTE(SUBSTITUTE(F$1,"standard",""),"|Float",""),ChapterTable!$1:$1,0),0)*ChapterTable!$P$14
    ),
  OFFSET(F2551,-$B2551+IF($L2551,1,0),0)*
    (VLOOKUP(SUBSTITUTE(SUBSTITUTE(F$1,"standard",""),"|Float","")&amp;IF(OR($L2551=TRUE,$A2551=0,MOD($A2551,ChapterTable!$R$20)&lt;&gt;0),"","보스")&amp;"인게임누적곱배수",ChapterTable!$R:$S,2,0)^D2551
    +VLOOKUP(SUBSTITUTE(SUBSTITUTE(F$1,"standard",""),"|Float","")&amp;IF(OR($L2551=TRUE,$A2551=0,MOD($A2551,ChapterTable!$R$20)&lt;&gt;0),"","보스")&amp;"인게임누적합배수",ChapterTable!$R:$S,2,0)*D2551)
  )
  )
  )
)</f>
        <v>3266869.8980417284</v>
      </c>
      <c r="G2551" t="s">
        <v>715</v>
      </c>
      <c r="J2551" t="str">
        <f>IF(ISBLANK(I2551),"",
IFERROR(VLOOKUP(I2551,[1]StringTable!$1:$1048576,MATCH("kor|String",[1]StringTable!$1:$1,0),0),
"스트링없음"))</f>
        <v/>
      </c>
      <c r="L2551" t="b">
        <v>1</v>
      </c>
      <c r="N2551" t="str">
        <f>IF(ISBLANK(M2551),"",IF(ISERROR(VLOOKUP(M2551,MapTable!$A:$A,1,0)),"맵없음",""))</f>
        <v/>
      </c>
      <c r="O2551">
        <f t="shared" si="294"/>
        <v>21</v>
      </c>
      <c r="Q2551">
        <f t="shared" si="295"/>
        <v>21</v>
      </c>
      <c r="R2551" t="b">
        <f t="shared" ca="1" si="296"/>
        <v>1</v>
      </c>
      <c r="T2551" t="b">
        <f t="shared" ca="1" si="297"/>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IF(ISBLANK(AB2551),"",IF(ISERROR(VLOOKUP(AB2551,[3]DropTable!$A:$A,1,0)),"드랍없음",""))</f>
        <v/>
      </c>
      <c r="AE2551" t="str">
        <f>IF(ISBLANK(AD2551),"",IF(ISERROR(VLOOKUP(AD2551,[3]DropTable!$A:$A,1,0)),"드랍없음",""))</f>
        <v/>
      </c>
      <c r="AH2551">
        <v>1.5</v>
      </c>
      <c r="AI2551">
        <f t="shared" si="300"/>
        <v>1</v>
      </c>
      <c r="AJ2551">
        <f t="shared" si="298"/>
        <v>1</v>
      </c>
      <c r="AK2551">
        <f t="shared" si="299"/>
        <v>1</v>
      </c>
      <c r="AL2551">
        <f t="shared" si="293"/>
        <v>14</v>
      </c>
    </row>
    <row r="2552" spans="1:38" hidden="1" x14ac:dyDescent="0.3">
      <c r="A2552">
        <v>29</v>
      </c>
      <c r="B2552">
        <v>11</v>
      </c>
      <c r="C2552">
        <f>IF(OR($L2552=TRUE,$A2552=0,MOD($A2552,ChapterTable!$R$20)&lt;&gt;0),
MAX(0,INT(($B2552+ChapterTable!$P$26+VLOOKUP(SUBSTITUTE(C$1,"성장단계","")&amp;"단계오프셋",ChapterTable!$R:$S,2,0))/ChapterTable!$P$23)),
MAX(0,INT(($B2552+ChapterTable!$R$26+VLOOKUP(SUBSTITUTE(C$1,"성장단계","")&amp;"보스단계오프셋",ChapterTable!$R:$S,2,0))/ChapterTable!$R$23)))</f>
        <v>1</v>
      </c>
      <c r="D2552">
        <f>IF(OR($L2552=TRUE,$A2552=0,MOD($A2552,ChapterTable!$R$20)&lt;&gt;0),
MAX(0,INT(($B2552+ChapterTable!$P$26+VLOOKUP(SUBSTITUTE(D$1,"성장단계","")&amp;"단계오프셋",ChapterTable!$R:$S,2,0))/ChapterTable!$P$23)),
MAX(0,INT(($B2552+ChapterTable!$R$26+VLOOKUP(SUBSTITUTE(D$1,"성장단계","")&amp;"보스단계오프셋",ChapterTable!$R:$S,2,0))/ChapterTable!$R$23)))</f>
        <v>1</v>
      </c>
      <c r="E2552" s="1">
        <f ca="1">IF(AND($A2552=0,$B2552=1),
    VLOOKUP(1,ChapterTable!$1:$1048576,MATCH("최종"&amp;SUBSTITUTE(SUBSTITUTE(E$1,"standard",""),"|Float",""),ChapterTable!$1:$1,0),0)*ChapterTable!$P$17,
  IF(AND($A2552=0,$B2552=0),
    E2553,
  IF($B2552=0,
    VLOOKUP($A2552,ChapterTable!$1:$1048576,MATCH("최종"&amp;SUBSTITUTE(SUBSTITUTE(E$1,"standard",""),"|Float",""),ChapterTable!$1:$1,0),0),
  IF($B2552=1,
    IF($L2552=FALSE,
      VLOOKUP($A2552,ChapterTable!$1:$1048576,MATCH("최종"&amp;SUBSTITUTE(SUBSTITUTE(E$1,"standard",""),"|Float",""),ChapterTable!$1:$1,0),0),
      VLOOKUP($A2552-ChapterTable!$P$11,ChapterTable!$1:$1048576,MATCH("최종"&amp;SUBSTITUTE(SUBSTITUTE(E$1,"standard",""),"|Float",""),ChapterTable!$1:$1,0),0)*ChapterTable!$P$14
    ),
  OFFSET(E2552,-$B2552+IF($L2552,1,0),0)*IF($B2552&gt;OFFSET($B2552,1,0),ChapterTable!$R$17,1)*
    (VLOOKUP(SUBSTITUTE(SUBSTITUTE(E$1,"standard",""),"|Float","")&amp;IF(OR($L2552=TRUE,$A2552=0,MOD($A2552,ChapterTable!$R$20)&lt;&gt;0),"","보스")&amp;"인게임누적곱배수",ChapterTable!$R:$S,2,0)^C2552
    +VLOOKUP(SUBSTITUTE(SUBSTITUTE(E$1,"standard",""),"|Float","")&amp;IF(OR($L2552=TRUE,$A2552=0,MOD($A2552,ChapterTable!$R$20)&lt;&gt;0),"","보스")&amp;"인게임누적합배수",ChapterTable!$R:$S,2,0)*C2552)
  )
  )
  )
)</f>
        <v>9408585.3063601777</v>
      </c>
      <c r="F2552" s="1">
        <f ca="1">IF(AND($A2552=0,$B2552=1),
    VLOOKUP(1,ChapterTable!$1:$1048576,MATCH("최종"&amp;SUBSTITUTE(SUBSTITUTE(F$1,"standard",""),"|Float",""),ChapterTable!$1:$1,0),0)*ChapterTable!$P$17,
  IF(AND($A2552=0,$B2552=0),
    F2553,
  IF($B2552=0,
    VLOOKUP($A2552,ChapterTable!$1:$1048576,MATCH("최종"&amp;SUBSTITUTE(SUBSTITUTE(F$1,"standard",""),"|Float",""),ChapterTable!$1:$1,0),0),
  IF($B2552=1,
    IF($L2552=FALSE,
      VLOOKUP($A2552,ChapterTable!$1:$1048576,MATCH("최종"&amp;SUBSTITUTE(SUBSTITUTE(F$1,"standard",""),"|Float",""),ChapterTable!$1:$1,0),0),
      VLOOKUP($A2552-ChapterTable!$P$11,ChapterTable!$1:$1048576,MATCH("최종"&amp;SUBSTITUTE(SUBSTITUTE(F$1,"standard",""),"|Float",""),ChapterTable!$1:$1,0),0)*ChapterTable!$P$14
    ),
  OFFSET(F2552,-$B2552+IF($L2552,1,0),0)*
    (VLOOKUP(SUBSTITUTE(SUBSTITUTE(F$1,"standard",""),"|Float","")&amp;IF(OR($L2552=TRUE,$A2552=0,MOD($A2552,ChapterTable!$R$20)&lt;&gt;0),"","보스")&amp;"인게임누적곱배수",ChapterTable!$R:$S,2,0)^D2552
    +VLOOKUP(SUBSTITUTE(SUBSTITUTE(F$1,"standard",""),"|Float","")&amp;IF(OR($L2552=TRUE,$A2552=0,MOD($A2552,ChapterTable!$R$20)&lt;&gt;0),"","보스")&amp;"인게임누적합배수",ChapterTable!$R:$S,2,0)*D2552)
  )
  )
  )
)</f>
        <v>3511885.1403948581</v>
      </c>
      <c r="G2552" t="s">
        <v>715</v>
      </c>
      <c r="J2552" t="str">
        <f>IF(ISBLANK(I2552),"",
IFERROR(VLOOKUP(I2552,[1]StringTable!$1:$1048576,MATCH("kor|String",[1]StringTable!$1:$1,0),0),
"스트링없음"))</f>
        <v/>
      </c>
      <c r="L2552" t="b">
        <v>1</v>
      </c>
      <c r="N2552" t="str">
        <f>IF(ISBLANK(M2552),"",IF(ISERROR(VLOOKUP(M2552,MapTable!$A:$A,1,0)),"맵없음",""))</f>
        <v/>
      </c>
      <c r="O2552">
        <f t="shared" si="294"/>
        <v>2</v>
      </c>
      <c r="Q2552">
        <f t="shared" si="295"/>
        <v>2</v>
      </c>
      <c r="R2552" t="b">
        <f t="shared" ca="1" si="296"/>
        <v>1</v>
      </c>
      <c r="T2552" t="b">
        <f t="shared" ca="1" si="297"/>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IF(ISBLANK(AB2552),"",IF(ISERROR(VLOOKUP(AB2552,[3]DropTable!$A:$A,1,0)),"드랍없음",""))</f>
        <v/>
      </c>
      <c r="AE2552" t="str">
        <f>IF(ISBLANK(AD2552),"",IF(ISERROR(VLOOKUP(AD2552,[3]DropTable!$A:$A,1,0)),"드랍없음",""))</f>
        <v/>
      </c>
      <c r="AH2552">
        <v>1.5</v>
      </c>
      <c r="AI2552">
        <f t="shared" si="300"/>
        <v>0.5</v>
      </c>
      <c r="AJ2552">
        <f t="shared" si="298"/>
        <v>0.54666666600000002</v>
      </c>
      <c r="AK2552">
        <f t="shared" si="299"/>
        <v>1</v>
      </c>
      <c r="AL2552">
        <f t="shared" si="293"/>
        <v>14</v>
      </c>
    </row>
    <row r="2553" spans="1:38" hidden="1" x14ac:dyDescent="0.3">
      <c r="A2553">
        <v>29</v>
      </c>
      <c r="B2553">
        <v>12</v>
      </c>
      <c r="C2553">
        <f>IF(OR($L2553=TRUE,$A2553=0,MOD($A2553,ChapterTable!$R$20)&lt;&gt;0),
MAX(0,INT(($B2553+ChapterTable!$P$26+VLOOKUP(SUBSTITUTE(C$1,"성장단계","")&amp;"단계오프셋",ChapterTable!$R:$S,2,0))/ChapterTable!$P$23)),
MAX(0,INT(($B2553+ChapterTable!$R$26+VLOOKUP(SUBSTITUTE(C$1,"성장단계","")&amp;"보스단계오프셋",ChapterTable!$R:$S,2,0))/ChapterTable!$R$23)))</f>
        <v>1</v>
      </c>
      <c r="D2553">
        <f>IF(OR($L2553=TRUE,$A2553=0,MOD($A2553,ChapterTable!$R$20)&lt;&gt;0),
MAX(0,INT(($B2553+ChapterTable!$P$26+VLOOKUP(SUBSTITUTE(D$1,"성장단계","")&amp;"단계오프셋",ChapterTable!$R:$S,2,0))/ChapterTable!$P$23)),
MAX(0,INT(($B2553+ChapterTable!$R$26+VLOOKUP(SUBSTITUTE(D$1,"성장단계","")&amp;"보스단계오프셋",ChapterTable!$R:$S,2,0))/ChapterTable!$R$23)))</f>
        <v>1</v>
      </c>
      <c r="E2553" s="1">
        <f ca="1">IF(AND($A2553=0,$B2553=1),
    VLOOKUP(1,ChapterTable!$1:$1048576,MATCH("최종"&amp;SUBSTITUTE(SUBSTITUTE(E$1,"standard",""),"|Float",""),ChapterTable!$1:$1,0),0)*ChapterTable!$P$17,
  IF(AND($A2553=0,$B2553=0),
    E2554,
  IF($B2553=0,
    VLOOKUP($A2553,ChapterTable!$1:$1048576,MATCH("최종"&amp;SUBSTITUTE(SUBSTITUTE(E$1,"standard",""),"|Float",""),ChapterTable!$1:$1,0),0),
  IF($B2553=1,
    IF($L2553=FALSE,
      VLOOKUP($A2553,ChapterTable!$1:$1048576,MATCH("최종"&amp;SUBSTITUTE(SUBSTITUTE(E$1,"standard",""),"|Float",""),ChapterTable!$1:$1,0),0),
      VLOOKUP($A2553-ChapterTable!$P$11,ChapterTable!$1:$1048576,MATCH("최종"&amp;SUBSTITUTE(SUBSTITUTE(E$1,"standard",""),"|Float",""),ChapterTable!$1:$1,0),0)*ChapterTable!$P$14
    ),
  OFFSET(E2553,-$B2553+IF($L2553,1,0),0)*IF($B2553&gt;OFFSET($B2553,1,0),ChapterTable!$R$17,1)*
    (VLOOKUP(SUBSTITUTE(SUBSTITUTE(E$1,"standard",""),"|Float","")&amp;IF(OR($L2553=TRUE,$A2553=0,MOD($A2553,ChapterTable!$R$20)&lt;&gt;0),"","보스")&amp;"인게임누적곱배수",ChapterTable!$R:$S,2,0)^C2553
    +VLOOKUP(SUBSTITUTE(SUBSTITUTE(E$1,"standard",""),"|Float","")&amp;IF(OR($L2553=TRUE,$A2553=0,MOD($A2553,ChapterTable!$R$20)&lt;&gt;0),"","보스")&amp;"인게임누적합배수",ChapterTable!$R:$S,2,0)*C2553)
  )
  )
  )
)</f>
        <v>9408585.3063601777</v>
      </c>
      <c r="F2553" s="1">
        <f ca="1">IF(AND($A2553=0,$B2553=1),
    VLOOKUP(1,ChapterTable!$1:$1048576,MATCH("최종"&amp;SUBSTITUTE(SUBSTITUTE(F$1,"standard",""),"|Float",""),ChapterTable!$1:$1,0),0)*ChapterTable!$P$17,
  IF(AND($A2553=0,$B2553=0),
    F2554,
  IF($B2553=0,
    VLOOKUP($A2553,ChapterTable!$1:$1048576,MATCH("최종"&amp;SUBSTITUTE(SUBSTITUTE(F$1,"standard",""),"|Float",""),ChapterTable!$1:$1,0),0),
  IF($B2553=1,
    IF($L2553=FALSE,
      VLOOKUP($A2553,ChapterTable!$1:$1048576,MATCH("최종"&amp;SUBSTITUTE(SUBSTITUTE(F$1,"standard",""),"|Float",""),ChapterTable!$1:$1,0),0),
      VLOOKUP($A2553-ChapterTable!$P$11,ChapterTable!$1:$1048576,MATCH("최종"&amp;SUBSTITUTE(SUBSTITUTE(F$1,"standard",""),"|Float",""),ChapterTable!$1:$1,0),0)*ChapterTable!$P$14
    ),
  OFFSET(F2553,-$B2553+IF($L2553,1,0),0)*
    (VLOOKUP(SUBSTITUTE(SUBSTITUTE(F$1,"standard",""),"|Float","")&amp;IF(OR($L2553=TRUE,$A2553=0,MOD($A2553,ChapterTable!$R$20)&lt;&gt;0),"","보스")&amp;"인게임누적곱배수",ChapterTable!$R:$S,2,0)^D2553
    +VLOOKUP(SUBSTITUTE(SUBSTITUTE(F$1,"standard",""),"|Float","")&amp;IF(OR($L2553=TRUE,$A2553=0,MOD($A2553,ChapterTable!$R$20)&lt;&gt;0),"","보스")&amp;"인게임누적합배수",ChapterTable!$R:$S,2,0)*D2553)
  )
  )
  )
)</f>
        <v>3511885.1403948581</v>
      </c>
      <c r="G2553" t="s">
        <v>715</v>
      </c>
      <c r="J2553" t="str">
        <f>IF(ISBLANK(I2553),"",
IFERROR(VLOOKUP(I2553,[1]StringTable!$1:$1048576,MATCH("kor|String",[1]StringTable!$1:$1,0),0),
"스트링없음"))</f>
        <v/>
      </c>
      <c r="L2553" t="b">
        <v>1</v>
      </c>
      <c r="N2553" t="str">
        <f>IF(ISBLANK(M2553),"",IF(ISERROR(VLOOKUP(M2553,MapTable!$A:$A,1,0)),"맵없음",""))</f>
        <v/>
      </c>
      <c r="O2553">
        <f t="shared" si="294"/>
        <v>2</v>
      </c>
      <c r="Q2553">
        <f t="shared" si="295"/>
        <v>2</v>
      </c>
      <c r="R2553" t="b">
        <f t="shared" ca="1" si="296"/>
        <v>1</v>
      </c>
      <c r="T2553" t="b">
        <f t="shared" ca="1" si="297"/>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IF(ISBLANK(AB2553),"",IF(ISERROR(VLOOKUP(AB2553,[3]DropTable!$A:$A,1,0)),"드랍없음",""))</f>
        <v/>
      </c>
      <c r="AE2553" t="str">
        <f>IF(ISBLANK(AD2553),"",IF(ISERROR(VLOOKUP(AD2553,[3]DropTable!$A:$A,1,0)),"드랍없음",""))</f>
        <v/>
      </c>
      <c r="AH2553">
        <v>1.5</v>
      </c>
      <c r="AI2553">
        <f t="shared" si="300"/>
        <v>0.5</v>
      </c>
      <c r="AJ2553">
        <f t="shared" si="298"/>
        <v>0.54666666600000002</v>
      </c>
      <c r="AK2553">
        <f t="shared" si="299"/>
        <v>1</v>
      </c>
      <c r="AL2553">
        <f t="shared" si="293"/>
        <v>14</v>
      </c>
    </row>
    <row r="2554" spans="1:38" hidden="1" x14ac:dyDescent="0.3">
      <c r="A2554">
        <v>29</v>
      </c>
      <c r="B2554">
        <v>13</v>
      </c>
      <c r="C2554">
        <f>IF(OR($L2554=TRUE,$A2554=0,MOD($A2554,ChapterTable!$R$20)&lt;&gt;0),
MAX(0,INT(($B2554+ChapterTable!$P$26+VLOOKUP(SUBSTITUTE(C$1,"성장단계","")&amp;"단계오프셋",ChapterTable!$R:$S,2,0))/ChapterTable!$P$23)),
MAX(0,INT(($B2554+ChapterTable!$R$26+VLOOKUP(SUBSTITUTE(C$1,"성장단계","")&amp;"보스단계오프셋",ChapterTable!$R:$S,2,0))/ChapterTable!$R$23)))</f>
        <v>1</v>
      </c>
      <c r="D2554">
        <f>IF(OR($L2554=TRUE,$A2554=0,MOD($A2554,ChapterTable!$R$20)&lt;&gt;0),
MAX(0,INT(($B2554+ChapterTable!$P$26+VLOOKUP(SUBSTITUTE(D$1,"성장단계","")&amp;"단계오프셋",ChapterTable!$R:$S,2,0))/ChapterTable!$P$23)),
MAX(0,INT(($B2554+ChapterTable!$R$26+VLOOKUP(SUBSTITUTE(D$1,"성장단계","")&amp;"보스단계오프셋",ChapterTable!$R:$S,2,0))/ChapterTable!$R$23)))</f>
        <v>1</v>
      </c>
      <c r="E2554" s="1">
        <f ca="1">IF(AND($A2554=0,$B2554=1),
    VLOOKUP(1,ChapterTable!$1:$1048576,MATCH("최종"&amp;SUBSTITUTE(SUBSTITUTE(E$1,"standard",""),"|Float",""),ChapterTable!$1:$1,0),0)*ChapterTable!$P$17,
  IF(AND($A2554=0,$B2554=0),
    E2555,
  IF($B2554=0,
    VLOOKUP($A2554,ChapterTable!$1:$1048576,MATCH("최종"&amp;SUBSTITUTE(SUBSTITUTE(E$1,"standard",""),"|Float",""),ChapterTable!$1:$1,0),0),
  IF($B2554=1,
    IF($L2554=FALSE,
      VLOOKUP($A2554,ChapterTable!$1:$1048576,MATCH("최종"&amp;SUBSTITUTE(SUBSTITUTE(E$1,"standard",""),"|Float",""),ChapterTable!$1:$1,0),0),
      VLOOKUP($A2554-ChapterTable!$P$11,ChapterTable!$1:$1048576,MATCH("최종"&amp;SUBSTITUTE(SUBSTITUTE(E$1,"standard",""),"|Float",""),ChapterTable!$1:$1,0),0)*ChapterTable!$P$14
    ),
  OFFSET(E2554,-$B2554+IF($L2554,1,0),0)*IF($B2554&gt;OFFSET($B2554,1,0),ChapterTable!$R$17,1)*
    (VLOOKUP(SUBSTITUTE(SUBSTITUTE(E$1,"standard",""),"|Float","")&amp;IF(OR($L2554=TRUE,$A2554=0,MOD($A2554,ChapterTable!$R$20)&lt;&gt;0),"","보스")&amp;"인게임누적곱배수",ChapterTable!$R:$S,2,0)^C2554
    +VLOOKUP(SUBSTITUTE(SUBSTITUTE(E$1,"standard",""),"|Float","")&amp;IF(OR($L2554=TRUE,$A2554=0,MOD($A2554,ChapterTable!$R$20)&lt;&gt;0),"","보스")&amp;"인게임누적합배수",ChapterTable!$R:$S,2,0)*C2554)
  )
  )
  )
)</f>
        <v>9408585.3063601777</v>
      </c>
      <c r="F2554" s="1">
        <f ca="1">IF(AND($A2554=0,$B2554=1),
    VLOOKUP(1,ChapterTable!$1:$1048576,MATCH("최종"&amp;SUBSTITUTE(SUBSTITUTE(F$1,"standard",""),"|Float",""),ChapterTable!$1:$1,0),0)*ChapterTable!$P$17,
  IF(AND($A2554=0,$B2554=0),
    F2555,
  IF($B2554=0,
    VLOOKUP($A2554,ChapterTable!$1:$1048576,MATCH("최종"&amp;SUBSTITUTE(SUBSTITUTE(F$1,"standard",""),"|Float",""),ChapterTable!$1:$1,0),0),
  IF($B2554=1,
    IF($L2554=FALSE,
      VLOOKUP($A2554,ChapterTable!$1:$1048576,MATCH("최종"&amp;SUBSTITUTE(SUBSTITUTE(F$1,"standard",""),"|Float",""),ChapterTable!$1:$1,0),0),
      VLOOKUP($A2554-ChapterTable!$P$11,ChapterTable!$1:$1048576,MATCH("최종"&amp;SUBSTITUTE(SUBSTITUTE(F$1,"standard",""),"|Float",""),ChapterTable!$1:$1,0),0)*ChapterTable!$P$14
    ),
  OFFSET(F2554,-$B2554+IF($L2554,1,0),0)*
    (VLOOKUP(SUBSTITUTE(SUBSTITUTE(F$1,"standard",""),"|Float","")&amp;IF(OR($L2554=TRUE,$A2554=0,MOD($A2554,ChapterTable!$R$20)&lt;&gt;0),"","보스")&amp;"인게임누적곱배수",ChapterTable!$R:$S,2,0)^D2554
    +VLOOKUP(SUBSTITUTE(SUBSTITUTE(F$1,"standard",""),"|Float","")&amp;IF(OR($L2554=TRUE,$A2554=0,MOD($A2554,ChapterTable!$R$20)&lt;&gt;0),"","보스")&amp;"인게임누적합배수",ChapterTable!$R:$S,2,0)*D2554)
  )
  )
  )
)</f>
        <v>3511885.1403948581</v>
      </c>
      <c r="G2554" t="s">
        <v>715</v>
      </c>
      <c r="J2554" t="str">
        <f>IF(ISBLANK(I2554),"",
IFERROR(VLOOKUP(I2554,[1]StringTable!$1:$1048576,MATCH("kor|String",[1]StringTable!$1:$1,0),0),
"스트링없음"))</f>
        <v/>
      </c>
      <c r="L2554" t="b">
        <v>1</v>
      </c>
      <c r="N2554" t="str">
        <f>IF(ISBLANK(M2554),"",IF(ISERROR(VLOOKUP(M2554,MapTable!$A:$A,1,0)),"맵없음",""))</f>
        <v/>
      </c>
      <c r="O2554">
        <f t="shared" si="294"/>
        <v>2</v>
      </c>
      <c r="Q2554">
        <f t="shared" si="295"/>
        <v>2</v>
      </c>
      <c r="R2554" t="b">
        <f t="shared" ca="1" si="296"/>
        <v>1</v>
      </c>
      <c r="T2554" t="b">
        <f t="shared" ca="1" si="297"/>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IF(ISBLANK(AB2554),"",IF(ISERROR(VLOOKUP(AB2554,[3]DropTable!$A:$A,1,0)),"드랍없음",""))</f>
        <v/>
      </c>
      <c r="AE2554" t="str">
        <f>IF(ISBLANK(AD2554),"",IF(ISERROR(VLOOKUP(AD2554,[3]DropTable!$A:$A,1,0)),"드랍없음",""))</f>
        <v/>
      </c>
      <c r="AH2554">
        <v>1.5</v>
      </c>
      <c r="AI2554">
        <f t="shared" si="300"/>
        <v>0.5</v>
      </c>
      <c r="AJ2554">
        <f t="shared" si="298"/>
        <v>0.54666666600000002</v>
      </c>
      <c r="AK2554">
        <f t="shared" si="299"/>
        <v>1</v>
      </c>
      <c r="AL2554">
        <f t="shared" si="293"/>
        <v>14</v>
      </c>
    </row>
    <row r="2555" spans="1:38" hidden="1" x14ac:dyDescent="0.3">
      <c r="A2555">
        <v>29</v>
      </c>
      <c r="B2555">
        <v>14</v>
      </c>
      <c r="C2555">
        <f>IF(OR($L2555=TRUE,$A2555=0,MOD($A2555,ChapterTable!$R$20)&lt;&gt;0),
MAX(0,INT(($B2555+ChapterTable!$P$26+VLOOKUP(SUBSTITUTE(C$1,"성장단계","")&amp;"단계오프셋",ChapterTable!$R:$S,2,0))/ChapterTable!$P$23)),
MAX(0,INT(($B2555+ChapterTable!$R$26+VLOOKUP(SUBSTITUTE(C$1,"성장단계","")&amp;"보스단계오프셋",ChapterTable!$R:$S,2,0))/ChapterTable!$R$23)))</f>
        <v>1</v>
      </c>
      <c r="D2555">
        <f>IF(OR($L2555=TRUE,$A2555=0,MOD($A2555,ChapterTable!$R$20)&lt;&gt;0),
MAX(0,INT(($B2555+ChapterTable!$P$26+VLOOKUP(SUBSTITUTE(D$1,"성장단계","")&amp;"단계오프셋",ChapterTable!$R:$S,2,0))/ChapterTable!$P$23)),
MAX(0,INT(($B2555+ChapterTable!$R$26+VLOOKUP(SUBSTITUTE(D$1,"성장단계","")&amp;"보스단계오프셋",ChapterTable!$R:$S,2,0))/ChapterTable!$R$23)))</f>
        <v>1</v>
      </c>
      <c r="E2555" s="1">
        <f ca="1">IF(AND($A2555=0,$B2555=1),
    VLOOKUP(1,ChapterTable!$1:$1048576,MATCH("최종"&amp;SUBSTITUTE(SUBSTITUTE(E$1,"standard",""),"|Float",""),ChapterTable!$1:$1,0),0)*ChapterTable!$P$17,
  IF(AND($A2555=0,$B2555=0),
    E2556,
  IF($B2555=0,
    VLOOKUP($A2555,ChapterTable!$1:$1048576,MATCH("최종"&amp;SUBSTITUTE(SUBSTITUTE(E$1,"standard",""),"|Float",""),ChapterTable!$1:$1,0),0),
  IF($B2555=1,
    IF($L2555=FALSE,
      VLOOKUP($A2555,ChapterTable!$1:$1048576,MATCH("최종"&amp;SUBSTITUTE(SUBSTITUTE(E$1,"standard",""),"|Float",""),ChapterTable!$1:$1,0),0),
      VLOOKUP($A2555-ChapterTable!$P$11,ChapterTable!$1:$1048576,MATCH("최종"&amp;SUBSTITUTE(SUBSTITUTE(E$1,"standard",""),"|Float",""),ChapterTable!$1:$1,0),0)*ChapterTable!$P$14
    ),
  OFFSET(E2555,-$B2555+IF($L2555,1,0),0)*IF($B2555&gt;OFFSET($B2555,1,0),ChapterTable!$R$17,1)*
    (VLOOKUP(SUBSTITUTE(SUBSTITUTE(E$1,"standard",""),"|Float","")&amp;IF(OR($L2555=TRUE,$A2555=0,MOD($A2555,ChapterTable!$R$20)&lt;&gt;0),"","보스")&amp;"인게임누적곱배수",ChapterTable!$R:$S,2,0)^C2555
    +VLOOKUP(SUBSTITUTE(SUBSTITUTE(E$1,"standard",""),"|Float","")&amp;IF(OR($L2555=TRUE,$A2555=0,MOD($A2555,ChapterTable!$R$20)&lt;&gt;0),"","보스")&amp;"인게임누적합배수",ChapterTable!$R:$S,2,0)*C2555)
  )
  )
  )
)</f>
        <v>9408585.3063601777</v>
      </c>
      <c r="F2555" s="1">
        <f ca="1">IF(AND($A2555=0,$B2555=1),
    VLOOKUP(1,ChapterTable!$1:$1048576,MATCH("최종"&amp;SUBSTITUTE(SUBSTITUTE(F$1,"standard",""),"|Float",""),ChapterTable!$1:$1,0),0)*ChapterTable!$P$17,
  IF(AND($A2555=0,$B2555=0),
    F2556,
  IF($B2555=0,
    VLOOKUP($A2555,ChapterTable!$1:$1048576,MATCH("최종"&amp;SUBSTITUTE(SUBSTITUTE(F$1,"standard",""),"|Float",""),ChapterTable!$1:$1,0),0),
  IF($B2555=1,
    IF($L2555=FALSE,
      VLOOKUP($A2555,ChapterTable!$1:$1048576,MATCH("최종"&amp;SUBSTITUTE(SUBSTITUTE(F$1,"standard",""),"|Float",""),ChapterTable!$1:$1,0),0),
      VLOOKUP($A2555-ChapterTable!$P$11,ChapterTable!$1:$1048576,MATCH("최종"&amp;SUBSTITUTE(SUBSTITUTE(F$1,"standard",""),"|Float",""),ChapterTable!$1:$1,0),0)*ChapterTable!$P$14
    ),
  OFFSET(F2555,-$B2555+IF($L2555,1,0),0)*
    (VLOOKUP(SUBSTITUTE(SUBSTITUTE(F$1,"standard",""),"|Float","")&amp;IF(OR($L2555=TRUE,$A2555=0,MOD($A2555,ChapterTable!$R$20)&lt;&gt;0),"","보스")&amp;"인게임누적곱배수",ChapterTable!$R:$S,2,0)^D2555
    +VLOOKUP(SUBSTITUTE(SUBSTITUTE(F$1,"standard",""),"|Float","")&amp;IF(OR($L2555=TRUE,$A2555=0,MOD($A2555,ChapterTable!$R$20)&lt;&gt;0),"","보스")&amp;"인게임누적합배수",ChapterTable!$R:$S,2,0)*D2555)
  )
  )
  )
)</f>
        <v>3511885.1403948581</v>
      </c>
      <c r="G2555" t="s">
        <v>715</v>
      </c>
      <c r="J2555" t="str">
        <f>IF(ISBLANK(I2555),"",
IFERROR(VLOOKUP(I2555,[1]StringTable!$1:$1048576,MATCH("kor|String",[1]StringTable!$1:$1,0),0),
"스트링없음"))</f>
        <v/>
      </c>
      <c r="L2555" t="b">
        <v>1</v>
      </c>
      <c r="N2555" t="str">
        <f>IF(ISBLANK(M2555),"",IF(ISERROR(VLOOKUP(M2555,MapTable!$A:$A,1,0)),"맵없음",""))</f>
        <v/>
      </c>
      <c r="O2555">
        <f t="shared" si="294"/>
        <v>2</v>
      </c>
      <c r="Q2555">
        <f t="shared" si="295"/>
        <v>2</v>
      </c>
      <c r="R2555" t="b">
        <f t="shared" ca="1" si="296"/>
        <v>1</v>
      </c>
      <c r="T2555" t="b">
        <f t="shared" ca="1" si="297"/>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IF(ISBLANK(AB2555),"",IF(ISERROR(VLOOKUP(AB2555,[3]DropTable!$A:$A,1,0)),"드랍없음",""))</f>
        <v/>
      </c>
      <c r="AE2555" t="str">
        <f>IF(ISBLANK(AD2555),"",IF(ISERROR(VLOOKUP(AD2555,[3]DropTable!$A:$A,1,0)),"드랍없음",""))</f>
        <v/>
      </c>
      <c r="AH2555">
        <v>1.5</v>
      </c>
      <c r="AI2555">
        <f t="shared" si="300"/>
        <v>0.5</v>
      </c>
      <c r="AJ2555">
        <f t="shared" si="298"/>
        <v>0.54666666600000002</v>
      </c>
      <c r="AK2555">
        <f t="shared" si="299"/>
        <v>1</v>
      </c>
      <c r="AL2555">
        <f t="shared" si="293"/>
        <v>14</v>
      </c>
    </row>
    <row r="2556" spans="1:38" hidden="1" x14ac:dyDescent="0.3">
      <c r="A2556">
        <v>29</v>
      </c>
      <c r="B2556">
        <v>15</v>
      </c>
      <c r="C2556">
        <f>IF(OR($L2556=TRUE,$A2556=0,MOD($A2556,ChapterTable!$R$20)&lt;&gt;0),
MAX(0,INT(($B2556+ChapterTable!$P$26+VLOOKUP(SUBSTITUTE(C$1,"성장단계","")&amp;"단계오프셋",ChapterTable!$R:$S,2,0))/ChapterTable!$P$23)),
MAX(0,INT(($B2556+ChapterTable!$R$26+VLOOKUP(SUBSTITUTE(C$1,"성장단계","")&amp;"보스단계오프셋",ChapterTable!$R:$S,2,0))/ChapterTable!$R$23)))</f>
        <v>1</v>
      </c>
      <c r="D2556">
        <f>IF(OR($L2556=TRUE,$A2556=0,MOD($A2556,ChapterTable!$R$20)&lt;&gt;0),
MAX(0,INT(($B2556+ChapterTable!$P$26+VLOOKUP(SUBSTITUTE(D$1,"성장단계","")&amp;"단계오프셋",ChapterTable!$R:$S,2,0))/ChapterTable!$P$23)),
MAX(0,INT(($B2556+ChapterTable!$R$26+VLOOKUP(SUBSTITUTE(D$1,"성장단계","")&amp;"보스단계오프셋",ChapterTable!$R:$S,2,0))/ChapterTable!$R$23)))</f>
        <v>1</v>
      </c>
      <c r="E2556" s="1">
        <f ca="1">IF(AND($A2556=0,$B2556=1),
    VLOOKUP(1,ChapterTable!$1:$1048576,MATCH("최종"&amp;SUBSTITUTE(SUBSTITUTE(E$1,"standard",""),"|Float",""),ChapterTable!$1:$1,0),0)*ChapterTable!$P$17,
  IF(AND($A2556=0,$B2556=0),
    E2557,
  IF($B2556=0,
    VLOOKUP($A2556,ChapterTable!$1:$1048576,MATCH("최종"&amp;SUBSTITUTE(SUBSTITUTE(E$1,"standard",""),"|Float",""),ChapterTable!$1:$1,0),0),
  IF($B2556=1,
    IF($L2556=FALSE,
      VLOOKUP($A2556,ChapterTable!$1:$1048576,MATCH("최종"&amp;SUBSTITUTE(SUBSTITUTE(E$1,"standard",""),"|Float",""),ChapterTable!$1:$1,0),0),
      VLOOKUP($A2556-ChapterTable!$P$11,ChapterTable!$1:$1048576,MATCH("최종"&amp;SUBSTITUTE(SUBSTITUTE(E$1,"standard",""),"|Float",""),ChapterTable!$1:$1,0),0)*ChapterTable!$P$14
    ),
  OFFSET(E2556,-$B2556+IF($L2556,1,0),0)*IF($B2556&gt;OFFSET($B2556,1,0),ChapterTable!$R$17,1)*
    (VLOOKUP(SUBSTITUTE(SUBSTITUTE(E$1,"standard",""),"|Float","")&amp;IF(OR($L2556=TRUE,$A2556=0,MOD($A2556,ChapterTable!$R$20)&lt;&gt;0),"","보스")&amp;"인게임누적곱배수",ChapterTable!$R:$S,2,0)^C2556
    +VLOOKUP(SUBSTITUTE(SUBSTITUTE(E$1,"standard",""),"|Float","")&amp;IF(OR($L2556=TRUE,$A2556=0,MOD($A2556,ChapterTable!$R$20)&lt;&gt;0),"","보스")&amp;"인게임누적합배수",ChapterTable!$R:$S,2,0)*C2556)
  )
  )
  )
)</f>
        <v>9408585.3063601777</v>
      </c>
      <c r="F2556" s="1">
        <f ca="1">IF(AND($A2556=0,$B2556=1),
    VLOOKUP(1,ChapterTable!$1:$1048576,MATCH("최종"&amp;SUBSTITUTE(SUBSTITUTE(F$1,"standard",""),"|Float",""),ChapterTable!$1:$1,0),0)*ChapterTable!$P$17,
  IF(AND($A2556=0,$B2556=0),
    F2557,
  IF($B2556=0,
    VLOOKUP($A2556,ChapterTable!$1:$1048576,MATCH("최종"&amp;SUBSTITUTE(SUBSTITUTE(F$1,"standard",""),"|Float",""),ChapterTable!$1:$1,0),0),
  IF($B2556=1,
    IF($L2556=FALSE,
      VLOOKUP($A2556,ChapterTable!$1:$1048576,MATCH("최종"&amp;SUBSTITUTE(SUBSTITUTE(F$1,"standard",""),"|Float",""),ChapterTable!$1:$1,0),0),
      VLOOKUP($A2556-ChapterTable!$P$11,ChapterTable!$1:$1048576,MATCH("최종"&amp;SUBSTITUTE(SUBSTITUTE(F$1,"standard",""),"|Float",""),ChapterTable!$1:$1,0),0)*ChapterTable!$P$14
    ),
  OFFSET(F2556,-$B2556+IF($L2556,1,0),0)*
    (VLOOKUP(SUBSTITUTE(SUBSTITUTE(F$1,"standard",""),"|Float","")&amp;IF(OR($L2556=TRUE,$A2556=0,MOD($A2556,ChapterTable!$R$20)&lt;&gt;0),"","보스")&amp;"인게임누적곱배수",ChapterTable!$R:$S,2,0)^D2556
    +VLOOKUP(SUBSTITUTE(SUBSTITUTE(F$1,"standard",""),"|Float","")&amp;IF(OR($L2556=TRUE,$A2556=0,MOD($A2556,ChapterTable!$R$20)&lt;&gt;0),"","보스")&amp;"인게임누적합배수",ChapterTable!$R:$S,2,0)*D2556)
  )
  )
  )
)</f>
        <v>3511885.1403948581</v>
      </c>
      <c r="G2556" t="s">
        <v>715</v>
      </c>
      <c r="J2556" t="str">
        <f>IF(ISBLANK(I2556),"",
IFERROR(VLOOKUP(I2556,[1]StringTable!$1:$1048576,MATCH("kor|String",[1]StringTable!$1:$1,0),0),
"스트링없음"))</f>
        <v/>
      </c>
      <c r="L2556" t="b">
        <v>1</v>
      </c>
      <c r="N2556" t="str">
        <f>IF(ISBLANK(M2556),"",IF(ISERROR(VLOOKUP(M2556,MapTable!$A:$A,1,0)),"맵없음",""))</f>
        <v/>
      </c>
      <c r="O2556">
        <f t="shared" si="294"/>
        <v>11</v>
      </c>
      <c r="Q2556">
        <f t="shared" si="295"/>
        <v>11</v>
      </c>
      <c r="R2556" t="b">
        <f t="shared" ca="1" si="296"/>
        <v>1</v>
      </c>
      <c r="T2556" t="b">
        <f t="shared" ca="1" si="297"/>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IF(ISBLANK(AB2556),"",IF(ISERROR(VLOOKUP(AB2556,[3]DropTable!$A:$A,1,0)),"드랍없음",""))</f>
        <v/>
      </c>
      <c r="AE2556" t="str">
        <f>IF(ISBLANK(AD2556),"",IF(ISERROR(VLOOKUP(AD2556,[3]DropTable!$A:$A,1,0)),"드랍없음",""))</f>
        <v/>
      </c>
      <c r="AH2556">
        <v>1.5</v>
      </c>
      <c r="AI2556">
        <f t="shared" si="300"/>
        <v>0.5</v>
      </c>
      <c r="AJ2556">
        <f t="shared" si="298"/>
        <v>0.54666666600000002</v>
      </c>
      <c r="AK2556">
        <f t="shared" si="299"/>
        <v>1</v>
      </c>
      <c r="AL2556">
        <f t="shared" si="293"/>
        <v>14</v>
      </c>
    </row>
    <row r="2557" spans="1:38" hidden="1" x14ac:dyDescent="0.3">
      <c r="A2557">
        <v>29</v>
      </c>
      <c r="B2557">
        <v>16</v>
      </c>
      <c r="C2557">
        <f>IF(OR($L2557=TRUE,$A2557=0,MOD($A2557,ChapterTable!$R$20)&lt;&gt;0),
MAX(0,INT(($B2557+ChapterTable!$P$26+VLOOKUP(SUBSTITUTE(C$1,"성장단계","")&amp;"단계오프셋",ChapterTable!$R:$S,2,0))/ChapterTable!$P$23)),
MAX(0,INT(($B2557+ChapterTable!$R$26+VLOOKUP(SUBSTITUTE(C$1,"성장단계","")&amp;"보스단계오프셋",ChapterTable!$R:$S,2,0))/ChapterTable!$R$23)))</f>
        <v>2</v>
      </c>
      <c r="D2557">
        <f>IF(OR($L2557=TRUE,$A2557=0,MOD($A2557,ChapterTable!$R$20)&lt;&gt;0),
MAX(0,INT(($B2557+ChapterTable!$P$26+VLOOKUP(SUBSTITUTE(D$1,"성장단계","")&amp;"단계오프셋",ChapterTable!$R:$S,2,0))/ChapterTable!$P$23)),
MAX(0,INT(($B2557+ChapterTable!$R$26+VLOOKUP(SUBSTITUTE(D$1,"성장단계","")&amp;"보스단계오프셋",ChapterTable!$R:$S,2,0))/ChapterTable!$R$23)))</f>
        <v>1</v>
      </c>
      <c r="E2557" s="1">
        <f ca="1">IF(AND($A2557=0,$B2557=1),
    VLOOKUP(1,ChapterTable!$1:$1048576,MATCH("최종"&amp;SUBSTITUTE(SUBSTITUTE(E$1,"standard",""),"|Float",""),ChapterTable!$1:$1,0),0)*ChapterTable!$P$17,
  IF(AND($A2557=0,$B2557=0),
    E2558,
  IF($B2557=0,
    VLOOKUP($A2557,ChapterTable!$1:$1048576,MATCH("최종"&amp;SUBSTITUTE(SUBSTITUTE(E$1,"standard",""),"|Float",""),ChapterTable!$1:$1,0),0),
  IF($B2557=1,
    IF($L2557=FALSE,
      VLOOKUP($A2557,ChapterTable!$1:$1048576,MATCH("최종"&amp;SUBSTITUTE(SUBSTITUTE(E$1,"standard",""),"|Float",""),ChapterTable!$1:$1,0),0),
      VLOOKUP($A2557-ChapterTable!$P$11,ChapterTable!$1:$1048576,MATCH("최종"&amp;SUBSTITUTE(SUBSTITUTE(E$1,"standard",""),"|Float",""),ChapterTable!$1:$1,0),0)*ChapterTable!$P$14
    ),
  OFFSET(E2557,-$B2557+IF($L2557,1,0),0)*IF($B2557&gt;OFFSET($B2557,1,0),ChapterTable!$R$17,1)*
    (VLOOKUP(SUBSTITUTE(SUBSTITUTE(E$1,"standard",""),"|Float","")&amp;IF(OR($L2557=TRUE,$A2557=0,MOD($A2557,ChapterTable!$R$20)&lt;&gt;0),"","보스")&amp;"인게임누적곱배수",ChapterTable!$R:$S,2,0)^C2557
    +VLOOKUP(SUBSTITUTE(SUBSTITUTE(E$1,"standard",""),"|Float","")&amp;IF(OR($L2557=TRUE,$A2557=0,MOD($A2557,ChapterTable!$R$20)&lt;&gt;0),"","보스")&amp;"인게임누적합배수",ChapterTable!$R:$S,2,0)*C2557)
  )
  )
  )
)</f>
        <v>10976682.857420208</v>
      </c>
      <c r="F2557" s="1">
        <f ca="1">IF(AND($A2557=0,$B2557=1),
    VLOOKUP(1,ChapterTable!$1:$1048576,MATCH("최종"&amp;SUBSTITUTE(SUBSTITUTE(F$1,"standard",""),"|Float",""),ChapterTable!$1:$1,0),0)*ChapterTable!$P$17,
  IF(AND($A2557=0,$B2557=0),
    F2558,
  IF($B2557=0,
    VLOOKUP($A2557,ChapterTable!$1:$1048576,MATCH("최종"&amp;SUBSTITUTE(SUBSTITUTE(F$1,"standard",""),"|Float",""),ChapterTable!$1:$1,0),0),
  IF($B2557=1,
    IF($L2557=FALSE,
      VLOOKUP($A2557,ChapterTable!$1:$1048576,MATCH("최종"&amp;SUBSTITUTE(SUBSTITUTE(F$1,"standard",""),"|Float",""),ChapterTable!$1:$1,0),0),
      VLOOKUP($A2557-ChapterTable!$P$11,ChapterTable!$1:$1048576,MATCH("최종"&amp;SUBSTITUTE(SUBSTITUTE(F$1,"standard",""),"|Float",""),ChapterTable!$1:$1,0),0)*ChapterTable!$P$14
    ),
  OFFSET(F2557,-$B2557+IF($L2557,1,0),0)*
    (VLOOKUP(SUBSTITUTE(SUBSTITUTE(F$1,"standard",""),"|Float","")&amp;IF(OR($L2557=TRUE,$A2557=0,MOD($A2557,ChapterTable!$R$20)&lt;&gt;0),"","보스")&amp;"인게임누적곱배수",ChapterTable!$R:$S,2,0)^D2557
    +VLOOKUP(SUBSTITUTE(SUBSTITUTE(F$1,"standard",""),"|Float","")&amp;IF(OR($L2557=TRUE,$A2557=0,MOD($A2557,ChapterTable!$R$20)&lt;&gt;0),"","보스")&amp;"인게임누적합배수",ChapterTable!$R:$S,2,0)*D2557)
  )
  )
  )
)</f>
        <v>3511885.1403948581</v>
      </c>
      <c r="G2557" t="s">
        <v>715</v>
      </c>
      <c r="J2557" t="str">
        <f>IF(ISBLANK(I2557),"",
IFERROR(VLOOKUP(I2557,[1]StringTable!$1:$1048576,MATCH("kor|String",[1]StringTable!$1:$1,0),0),
"스트링없음"))</f>
        <v/>
      </c>
      <c r="L2557" t="b">
        <v>1</v>
      </c>
      <c r="N2557" t="str">
        <f>IF(ISBLANK(M2557),"",IF(ISERROR(VLOOKUP(M2557,MapTable!$A:$A,1,0)),"맵없음",""))</f>
        <v/>
      </c>
      <c r="O2557">
        <f t="shared" si="294"/>
        <v>2</v>
      </c>
      <c r="Q2557">
        <f t="shared" si="295"/>
        <v>2</v>
      </c>
      <c r="R2557" t="b">
        <f t="shared" ca="1" si="296"/>
        <v>1</v>
      </c>
      <c r="T2557" t="b">
        <f t="shared" ca="1" si="297"/>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IF(ISBLANK(AB2557),"",IF(ISERROR(VLOOKUP(AB2557,[3]DropTable!$A:$A,1,0)),"드랍없음",""))</f>
        <v/>
      </c>
      <c r="AE2557" t="str">
        <f>IF(ISBLANK(AD2557),"",IF(ISERROR(VLOOKUP(AD2557,[3]DropTable!$A:$A,1,0)),"드랍없음",""))</f>
        <v/>
      </c>
      <c r="AH2557">
        <v>1.5</v>
      </c>
      <c r="AI2557">
        <f t="shared" si="300"/>
        <v>0.5</v>
      </c>
      <c r="AJ2557">
        <f t="shared" si="298"/>
        <v>0.54666666600000002</v>
      </c>
      <c r="AK2557">
        <f t="shared" si="299"/>
        <v>1</v>
      </c>
      <c r="AL2557">
        <f t="shared" si="293"/>
        <v>14</v>
      </c>
    </row>
    <row r="2558" spans="1:38" hidden="1" x14ac:dyDescent="0.3">
      <c r="A2558">
        <v>29</v>
      </c>
      <c r="B2558">
        <v>17</v>
      </c>
      <c r="C2558">
        <f>IF(OR($L2558=TRUE,$A2558=0,MOD($A2558,ChapterTable!$R$20)&lt;&gt;0),
MAX(0,INT(($B2558+ChapterTable!$P$26+VLOOKUP(SUBSTITUTE(C$1,"성장단계","")&amp;"단계오프셋",ChapterTable!$R:$S,2,0))/ChapterTable!$P$23)),
MAX(0,INT(($B2558+ChapterTable!$R$26+VLOOKUP(SUBSTITUTE(C$1,"성장단계","")&amp;"보스단계오프셋",ChapterTable!$R:$S,2,0))/ChapterTable!$R$23)))</f>
        <v>2</v>
      </c>
      <c r="D2558">
        <f>IF(OR($L2558=TRUE,$A2558=0,MOD($A2558,ChapterTable!$R$20)&lt;&gt;0),
MAX(0,INT(($B2558+ChapterTable!$P$26+VLOOKUP(SUBSTITUTE(D$1,"성장단계","")&amp;"단계오프셋",ChapterTable!$R:$S,2,0))/ChapterTable!$P$23)),
MAX(0,INT(($B2558+ChapterTable!$R$26+VLOOKUP(SUBSTITUTE(D$1,"성장단계","")&amp;"보스단계오프셋",ChapterTable!$R:$S,2,0))/ChapterTable!$R$23)))</f>
        <v>1</v>
      </c>
      <c r="E2558" s="1">
        <f ca="1">IF(AND($A2558=0,$B2558=1),
    VLOOKUP(1,ChapterTable!$1:$1048576,MATCH("최종"&amp;SUBSTITUTE(SUBSTITUTE(E$1,"standard",""),"|Float",""),ChapterTable!$1:$1,0),0)*ChapterTable!$P$17,
  IF(AND($A2558=0,$B2558=0),
    E2559,
  IF($B2558=0,
    VLOOKUP($A2558,ChapterTable!$1:$1048576,MATCH("최종"&amp;SUBSTITUTE(SUBSTITUTE(E$1,"standard",""),"|Float",""),ChapterTable!$1:$1,0),0),
  IF($B2558=1,
    IF($L2558=FALSE,
      VLOOKUP($A2558,ChapterTable!$1:$1048576,MATCH("최종"&amp;SUBSTITUTE(SUBSTITUTE(E$1,"standard",""),"|Float",""),ChapterTable!$1:$1,0),0),
      VLOOKUP($A2558-ChapterTable!$P$11,ChapterTable!$1:$1048576,MATCH("최종"&amp;SUBSTITUTE(SUBSTITUTE(E$1,"standard",""),"|Float",""),ChapterTable!$1:$1,0),0)*ChapterTable!$P$14
    ),
  OFFSET(E2558,-$B2558+IF($L2558,1,0),0)*IF($B2558&gt;OFFSET($B2558,1,0),ChapterTable!$R$17,1)*
    (VLOOKUP(SUBSTITUTE(SUBSTITUTE(E$1,"standard",""),"|Float","")&amp;IF(OR($L2558=TRUE,$A2558=0,MOD($A2558,ChapterTable!$R$20)&lt;&gt;0),"","보스")&amp;"인게임누적곱배수",ChapterTable!$R:$S,2,0)^C2558
    +VLOOKUP(SUBSTITUTE(SUBSTITUTE(E$1,"standard",""),"|Float","")&amp;IF(OR($L2558=TRUE,$A2558=0,MOD($A2558,ChapterTable!$R$20)&lt;&gt;0),"","보스")&amp;"인게임누적합배수",ChapterTable!$R:$S,2,0)*C2558)
  )
  )
  )
)</f>
        <v>10976682.857420208</v>
      </c>
      <c r="F2558" s="1">
        <f ca="1">IF(AND($A2558=0,$B2558=1),
    VLOOKUP(1,ChapterTable!$1:$1048576,MATCH("최종"&amp;SUBSTITUTE(SUBSTITUTE(F$1,"standard",""),"|Float",""),ChapterTable!$1:$1,0),0)*ChapterTable!$P$17,
  IF(AND($A2558=0,$B2558=0),
    F2559,
  IF($B2558=0,
    VLOOKUP($A2558,ChapterTable!$1:$1048576,MATCH("최종"&amp;SUBSTITUTE(SUBSTITUTE(F$1,"standard",""),"|Float",""),ChapterTable!$1:$1,0),0),
  IF($B2558=1,
    IF($L2558=FALSE,
      VLOOKUP($A2558,ChapterTable!$1:$1048576,MATCH("최종"&amp;SUBSTITUTE(SUBSTITUTE(F$1,"standard",""),"|Float",""),ChapterTable!$1:$1,0),0),
      VLOOKUP($A2558-ChapterTable!$P$11,ChapterTable!$1:$1048576,MATCH("최종"&amp;SUBSTITUTE(SUBSTITUTE(F$1,"standard",""),"|Float",""),ChapterTable!$1:$1,0),0)*ChapterTable!$P$14
    ),
  OFFSET(F2558,-$B2558+IF($L2558,1,0),0)*
    (VLOOKUP(SUBSTITUTE(SUBSTITUTE(F$1,"standard",""),"|Float","")&amp;IF(OR($L2558=TRUE,$A2558=0,MOD($A2558,ChapterTable!$R$20)&lt;&gt;0),"","보스")&amp;"인게임누적곱배수",ChapterTable!$R:$S,2,0)^D2558
    +VLOOKUP(SUBSTITUTE(SUBSTITUTE(F$1,"standard",""),"|Float","")&amp;IF(OR($L2558=TRUE,$A2558=0,MOD($A2558,ChapterTable!$R$20)&lt;&gt;0),"","보스")&amp;"인게임누적합배수",ChapterTable!$R:$S,2,0)*D2558)
  )
  )
  )
)</f>
        <v>3511885.1403948581</v>
      </c>
      <c r="G2558" t="s">
        <v>715</v>
      </c>
      <c r="J2558" t="str">
        <f>IF(ISBLANK(I2558),"",
IFERROR(VLOOKUP(I2558,[1]StringTable!$1:$1048576,MATCH("kor|String",[1]StringTable!$1:$1,0),0),
"스트링없음"))</f>
        <v/>
      </c>
      <c r="L2558" t="b">
        <v>1</v>
      </c>
      <c r="N2558" t="str">
        <f>IF(ISBLANK(M2558),"",IF(ISERROR(VLOOKUP(M2558,MapTable!$A:$A,1,0)),"맵없음",""))</f>
        <v/>
      </c>
      <c r="O2558">
        <f t="shared" si="294"/>
        <v>2</v>
      </c>
      <c r="Q2558">
        <f t="shared" si="295"/>
        <v>2</v>
      </c>
      <c r="R2558" t="b">
        <f t="shared" ca="1" si="296"/>
        <v>1</v>
      </c>
      <c r="T2558" t="b">
        <f t="shared" ca="1" si="297"/>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IF(ISBLANK(AB2558),"",IF(ISERROR(VLOOKUP(AB2558,[3]DropTable!$A:$A,1,0)),"드랍없음",""))</f>
        <v/>
      </c>
      <c r="AE2558" t="str">
        <f>IF(ISBLANK(AD2558),"",IF(ISERROR(VLOOKUP(AD2558,[3]DropTable!$A:$A,1,0)),"드랍없음",""))</f>
        <v/>
      </c>
      <c r="AH2558">
        <v>1.5</v>
      </c>
      <c r="AI2558">
        <f t="shared" si="300"/>
        <v>0.5</v>
      </c>
      <c r="AJ2558">
        <f t="shared" si="298"/>
        <v>0.54666666600000002</v>
      </c>
      <c r="AK2558">
        <f t="shared" si="299"/>
        <v>1</v>
      </c>
      <c r="AL2558">
        <f t="shared" si="293"/>
        <v>14</v>
      </c>
    </row>
    <row r="2559" spans="1:38" hidden="1" x14ac:dyDescent="0.3">
      <c r="A2559">
        <v>29</v>
      </c>
      <c r="B2559">
        <v>18</v>
      </c>
      <c r="C2559">
        <f>IF(OR($L2559=TRUE,$A2559=0,MOD($A2559,ChapterTable!$R$20)&lt;&gt;0),
MAX(0,INT(($B2559+ChapterTable!$P$26+VLOOKUP(SUBSTITUTE(C$1,"성장단계","")&amp;"단계오프셋",ChapterTable!$R:$S,2,0))/ChapterTable!$P$23)),
MAX(0,INT(($B2559+ChapterTable!$R$26+VLOOKUP(SUBSTITUTE(C$1,"성장단계","")&amp;"보스단계오프셋",ChapterTable!$R:$S,2,0))/ChapterTable!$R$23)))</f>
        <v>2</v>
      </c>
      <c r="D2559">
        <f>IF(OR($L2559=TRUE,$A2559=0,MOD($A2559,ChapterTable!$R$20)&lt;&gt;0),
MAX(0,INT(($B2559+ChapterTable!$P$26+VLOOKUP(SUBSTITUTE(D$1,"성장단계","")&amp;"단계오프셋",ChapterTable!$R:$S,2,0))/ChapterTable!$P$23)),
MAX(0,INT(($B2559+ChapterTable!$R$26+VLOOKUP(SUBSTITUTE(D$1,"성장단계","")&amp;"보스단계오프셋",ChapterTable!$R:$S,2,0))/ChapterTable!$R$23)))</f>
        <v>1</v>
      </c>
      <c r="E2559" s="1">
        <f ca="1">IF(AND($A2559=0,$B2559=1),
    VLOOKUP(1,ChapterTable!$1:$1048576,MATCH("최종"&amp;SUBSTITUTE(SUBSTITUTE(E$1,"standard",""),"|Float",""),ChapterTable!$1:$1,0),0)*ChapterTable!$P$17,
  IF(AND($A2559=0,$B2559=0),
    E2560,
  IF($B2559=0,
    VLOOKUP($A2559,ChapterTable!$1:$1048576,MATCH("최종"&amp;SUBSTITUTE(SUBSTITUTE(E$1,"standard",""),"|Float",""),ChapterTable!$1:$1,0),0),
  IF($B2559=1,
    IF($L2559=FALSE,
      VLOOKUP($A2559,ChapterTable!$1:$1048576,MATCH("최종"&amp;SUBSTITUTE(SUBSTITUTE(E$1,"standard",""),"|Float",""),ChapterTable!$1:$1,0),0),
      VLOOKUP($A2559-ChapterTable!$P$11,ChapterTable!$1:$1048576,MATCH("최종"&amp;SUBSTITUTE(SUBSTITUTE(E$1,"standard",""),"|Float",""),ChapterTable!$1:$1,0),0)*ChapterTable!$P$14
    ),
  OFFSET(E2559,-$B2559+IF($L2559,1,0),0)*IF($B2559&gt;OFFSET($B2559,1,0),ChapterTable!$R$17,1)*
    (VLOOKUP(SUBSTITUTE(SUBSTITUTE(E$1,"standard",""),"|Float","")&amp;IF(OR($L2559=TRUE,$A2559=0,MOD($A2559,ChapterTable!$R$20)&lt;&gt;0),"","보스")&amp;"인게임누적곱배수",ChapterTable!$R:$S,2,0)^C2559
    +VLOOKUP(SUBSTITUTE(SUBSTITUTE(E$1,"standard",""),"|Float","")&amp;IF(OR($L2559=TRUE,$A2559=0,MOD($A2559,ChapterTable!$R$20)&lt;&gt;0),"","보스")&amp;"인게임누적합배수",ChapterTable!$R:$S,2,0)*C2559)
  )
  )
  )
)</f>
        <v>10976682.857420208</v>
      </c>
      <c r="F2559" s="1">
        <f ca="1">IF(AND($A2559=0,$B2559=1),
    VLOOKUP(1,ChapterTable!$1:$1048576,MATCH("최종"&amp;SUBSTITUTE(SUBSTITUTE(F$1,"standard",""),"|Float",""),ChapterTable!$1:$1,0),0)*ChapterTable!$P$17,
  IF(AND($A2559=0,$B2559=0),
    F2560,
  IF($B2559=0,
    VLOOKUP($A2559,ChapterTable!$1:$1048576,MATCH("최종"&amp;SUBSTITUTE(SUBSTITUTE(F$1,"standard",""),"|Float",""),ChapterTable!$1:$1,0),0),
  IF($B2559=1,
    IF($L2559=FALSE,
      VLOOKUP($A2559,ChapterTable!$1:$1048576,MATCH("최종"&amp;SUBSTITUTE(SUBSTITUTE(F$1,"standard",""),"|Float",""),ChapterTable!$1:$1,0),0),
      VLOOKUP($A2559-ChapterTable!$P$11,ChapterTable!$1:$1048576,MATCH("최종"&amp;SUBSTITUTE(SUBSTITUTE(F$1,"standard",""),"|Float",""),ChapterTable!$1:$1,0),0)*ChapterTable!$P$14
    ),
  OFFSET(F2559,-$B2559+IF($L2559,1,0),0)*
    (VLOOKUP(SUBSTITUTE(SUBSTITUTE(F$1,"standard",""),"|Float","")&amp;IF(OR($L2559=TRUE,$A2559=0,MOD($A2559,ChapterTable!$R$20)&lt;&gt;0),"","보스")&amp;"인게임누적곱배수",ChapterTable!$R:$S,2,0)^D2559
    +VLOOKUP(SUBSTITUTE(SUBSTITUTE(F$1,"standard",""),"|Float","")&amp;IF(OR($L2559=TRUE,$A2559=0,MOD($A2559,ChapterTable!$R$20)&lt;&gt;0),"","보스")&amp;"인게임누적합배수",ChapterTable!$R:$S,2,0)*D2559)
  )
  )
  )
)</f>
        <v>3511885.1403948581</v>
      </c>
      <c r="G2559" t="s">
        <v>715</v>
      </c>
      <c r="J2559" t="str">
        <f>IF(ISBLANK(I2559),"",
IFERROR(VLOOKUP(I2559,[1]StringTable!$1:$1048576,MATCH("kor|String",[1]StringTable!$1:$1,0),0),
"스트링없음"))</f>
        <v/>
      </c>
      <c r="L2559" t="b">
        <v>1</v>
      </c>
      <c r="N2559" t="str">
        <f>IF(ISBLANK(M2559),"",IF(ISERROR(VLOOKUP(M2559,MapTable!$A:$A,1,0)),"맵없음",""))</f>
        <v/>
      </c>
      <c r="O2559">
        <f t="shared" si="294"/>
        <v>2</v>
      </c>
      <c r="Q2559">
        <f t="shared" si="295"/>
        <v>2</v>
      </c>
      <c r="R2559" t="b">
        <f t="shared" ca="1" si="296"/>
        <v>1</v>
      </c>
      <c r="T2559" t="b">
        <f t="shared" ca="1" si="297"/>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IF(ISBLANK(AB2559),"",IF(ISERROR(VLOOKUP(AB2559,[3]DropTable!$A:$A,1,0)),"드랍없음",""))</f>
        <v/>
      </c>
      <c r="AE2559" t="str">
        <f>IF(ISBLANK(AD2559),"",IF(ISERROR(VLOOKUP(AD2559,[3]DropTable!$A:$A,1,0)),"드랍없음",""))</f>
        <v/>
      </c>
      <c r="AH2559">
        <v>1.5</v>
      </c>
      <c r="AI2559">
        <f t="shared" si="300"/>
        <v>0.5</v>
      </c>
      <c r="AJ2559">
        <f t="shared" si="298"/>
        <v>0.54666666600000002</v>
      </c>
      <c r="AK2559">
        <f t="shared" si="299"/>
        <v>1</v>
      </c>
      <c r="AL2559">
        <f t="shared" si="293"/>
        <v>14</v>
      </c>
    </row>
    <row r="2560" spans="1:38" hidden="1" x14ac:dyDescent="0.3">
      <c r="A2560">
        <v>29</v>
      </c>
      <c r="B2560">
        <v>19</v>
      </c>
      <c r="C2560">
        <f>IF(OR($L2560=TRUE,$A2560=0,MOD($A2560,ChapterTable!$R$20)&lt;&gt;0),
MAX(0,INT(($B2560+ChapterTable!$P$26+VLOOKUP(SUBSTITUTE(C$1,"성장단계","")&amp;"단계오프셋",ChapterTable!$R:$S,2,0))/ChapterTable!$P$23)),
MAX(0,INT(($B2560+ChapterTable!$R$26+VLOOKUP(SUBSTITUTE(C$1,"성장단계","")&amp;"보스단계오프셋",ChapterTable!$R:$S,2,0))/ChapterTable!$R$23)))</f>
        <v>2</v>
      </c>
      <c r="D2560">
        <f>IF(OR($L2560=TRUE,$A2560=0,MOD($A2560,ChapterTable!$R$20)&lt;&gt;0),
MAX(0,INT(($B2560+ChapterTable!$P$26+VLOOKUP(SUBSTITUTE(D$1,"성장단계","")&amp;"단계오프셋",ChapterTable!$R:$S,2,0))/ChapterTable!$P$23)),
MAX(0,INT(($B2560+ChapterTable!$R$26+VLOOKUP(SUBSTITUTE(D$1,"성장단계","")&amp;"보스단계오프셋",ChapterTable!$R:$S,2,0))/ChapterTable!$R$23)))</f>
        <v>1</v>
      </c>
      <c r="E2560" s="1">
        <f ca="1">IF(AND($A2560=0,$B2560=1),
    VLOOKUP(1,ChapterTable!$1:$1048576,MATCH("최종"&amp;SUBSTITUTE(SUBSTITUTE(E$1,"standard",""),"|Float",""),ChapterTable!$1:$1,0),0)*ChapterTable!$P$17,
  IF(AND($A2560=0,$B2560=0),
    E2561,
  IF($B2560=0,
    VLOOKUP($A2560,ChapterTable!$1:$1048576,MATCH("최종"&amp;SUBSTITUTE(SUBSTITUTE(E$1,"standard",""),"|Float",""),ChapterTable!$1:$1,0),0),
  IF($B2560=1,
    IF($L2560=FALSE,
      VLOOKUP($A2560,ChapterTable!$1:$1048576,MATCH("최종"&amp;SUBSTITUTE(SUBSTITUTE(E$1,"standard",""),"|Float",""),ChapterTable!$1:$1,0),0),
      VLOOKUP($A2560-ChapterTable!$P$11,ChapterTable!$1:$1048576,MATCH("최종"&amp;SUBSTITUTE(SUBSTITUTE(E$1,"standard",""),"|Float",""),ChapterTable!$1:$1,0),0)*ChapterTable!$P$14
    ),
  OFFSET(E2560,-$B2560+IF($L2560,1,0),0)*IF($B2560&gt;OFFSET($B2560,1,0),ChapterTable!$R$17,1)*
    (VLOOKUP(SUBSTITUTE(SUBSTITUTE(E$1,"standard",""),"|Float","")&amp;IF(OR($L2560=TRUE,$A2560=0,MOD($A2560,ChapterTable!$R$20)&lt;&gt;0),"","보스")&amp;"인게임누적곱배수",ChapterTable!$R:$S,2,0)^C2560
    +VLOOKUP(SUBSTITUTE(SUBSTITUTE(E$1,"standard",""),"|Float","")&amp;IF(OR($L2560=TRUE,$A2560=0,MOD($A2560,ChapterTable!$R$20)&lt;&gt;0),"","보스")&amp;"인게임누적합배수",ChapterTable!$R:$S,2,0)*C2560)
  )
  )
  )
)</f>
        <v>10976682.857420208</v>
      </c>
      <c r="F2560" s="1">
        <f ca="1">IF(AND($A2560=0,$B2560=1),
    VLOOKUP(1,ChapterTable!$1:$1048576,MATCH("최종"&amp;SUBSTITUTE(SUBSTITUTE(F$1,"standard",""),"|Float",""),ChapterTable!$1:$1,0),0)*ChapterTable!$P$17,
  IF(AND($A2560=0,$B2560=0),
    F2561,
  IF($B2560=0,
    VLOOKUP($A2560,ChapterTable!$1:$1048576,MATCH("최종"&amp;SUBSTITUTE(SUBSTITUTE(F$1,"standard",""),"|Float",""),ChapterTable!$1:$1,0),0),
  IF($B2560=1,
    IF($L2560=FALSE,
      VLOOKUP($A2560,ChapterTable!$1:$1048576,MATCH("최종"&amp;SUBSTITUTE(SUBSTITUTE(F$1,"standard",""),"|Float",""),ChapterTable!$1:$1,0),0),
      VLOOKUP($A2560-ChapterTable!$P$11,ChapterTable!$1:$1048576,MATCH("최종"&amp;SUBSTITUTE(SUBSTITUTE(F$1,"standard",""),"|Float",""),ChapterTable!$1:$1,0),0)*ChapterTable!$P$14
    ),
  OFFSET(F2560,-$B2560+IF($L2560,1,0),0)*
    (VLOOKUP(SUBSTITUTE(SUBSTITUTE(F$1,"standard",""),"|Float","")&amp;IF(OR($L2560=TRUE,$A2560=0,MOD($A2560,ChapterTable!$R$20)&lt;&gt;0),"","보스")&amp;"인게임누적곱배수",ChapterTable!$R:$S,2,0)^D2560
    +VLOOKUP(SUBSTITUTE(SUBSTITUTE(F$1,"standard",""),"|Float","")&amp;IF(OR($L2560=TRUE,$A2560=0,MOD($A2560,ChapterTable!$R$20)&lt;&gt;0),"","보스")&amp;"인게임누적합배수",ChapterTable!$R:$S,2,0)*D2560)
  )
  )
  )
)</f>
        <v>3511885.1403948581</v>
      </c>
      <c r="G2560" t="s">
        <v>715</v>
      </c>
      <c r="J2560" t="str">
        <f>IF(ISBLANK(I2560),"",
IFERROR(VLOOKUP(I2560,[1]StringTable!$1:$1048576,MATCH("kor|String",[1]StringTable!$1:$1,0),0),
"스트링없음"))</f>
        <v/>
      </c>
      <c r="L2560" t="b">
        <v>1</v>
      </c>
      <c r="N2560" t="str">
        <f>IF(ISBLANK(M2560),"",IF(ISERROR(VLOOKUP(M2560,MapTable!$A:$A,1,0)),"맵없음",""))</f>
        <v/>
      </c>
      <c r="O2560">
        <f t="shared" si="294"/>
        <v>92</v>
      </c>
      <c r="Q2560">
        <f t="shared" si="295"/>
        <v>92</v>
      </c>
      <c r="R2560" t="b">
        <f t="shared" ca="1" si="296"/>
        <v>1</v>
      </c>
      <c r="T2560" t="b">
        <f t="shared" ca="1" si="297"/>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IF(ISBLANK(AB2560),"",IF(ISERROR(VLOOKUP(AB2560,[3]DropTable!$A:$A,1,0)),"드랍없음",""))</f>
        <v/>
      </c>
      <c r="AE2560" t="str">
        <f>IF(ISBLANK(AD2560),"",IF(ISERROR(VLOOKUP(AD2560,[3]DropTable!$A:$A,1,0)),"드랍없음",""))</f>
        <v/>
      </c>
      <c r="AH2560">
        <v>1.5</v>
      </c>
      <c r="AI2560">
        <f t="shared" si="300"/>
        <v>0.5</v>
      </c>
      <c r="AJ2560">
        <f t="shared" si="298"/>
        <v>0.54666666600000002</v>
      </c>
      <c r="AK2560">
        <f t="shared" si="299"/>
        <v>1</v>
      </c>
      <c r="AL2560">
        <f t="shared" si="293"/>
        <v>14</v>
      </c>
    </row>
    <row r="2561" spans="1:38" hidden="1" x14ac:dyDescent="0.3">
      <c r="A2561">
        <v>29</v>
      </c>
      <c r="B2561">
        <v>20</v>
      </c>
      <c r="C2561">
        <f>IF(OR($L2561=TRUE,$A2561=0,MOD($A2561,ChapterTable!$R$20)&lt;&gt;0),
MAX(0,INT(($B2561+ChapterTable!$P$26+VLOOKUP(SUBSTITUTE(C$1,"성장단계","")&amp;"단계오프셋",ChapterTable!$R:$S,2,0))/ChapterTable!$P$23)),
MAX(0,INT(($B2561+ChapterTable!$R$26+VLOOKUP(SUBSTITUTE(C$1,"성장단계","")&amp;"보스단계오프셋",ChapterTable!$R:$S,2,0))/ChapterTable!$R$23)))</f>
        <v>2</v>
      </c>
      <c r="D2561">
        <f>IF(OR($L2561=TRUE,$A2561=0,MOD($A2561,ChapterTable!$R$20)&lt;&gt;0),
MAX(0,INT(($B2561+ChapterTable!$P$26+VLOOKUP(SUBSTITUTE(D$1,"성장단계","")&amp;"단계오프셋",ChapterTable!$R:$S,2,0))/ChapterTable!$P$23)),
MAX(0,INT(($B2561+ChapterTable!$R$26+VLOOKUP(SUBSTITUTE(D$1,"성장단계","")&amp;"보스단계오프셋",ChapterTable!$R:$S,2,0))/ChapterTable!$R$23)))</f>
        <v>1</v>
      </c>
      <c r="E2561" s="1">
        <f ca="1">IF(AND($A2561=0,$B2561=1),
    VLOOKUP(1,ChapterTable!$1:$1048576,MATCH("최종"&amp;SUBSTITUTE(SUBSTITUTE(E$1,"standard",""),"|Float",""),ChapterTable!$1:$1,0),0)*ChapterTable!$P$17,
  IF(AND($A2561=0,$B2561=0),
    E2562,
  IF($B2561=0,
    VLOOKUP($A2561,ChapterTable!$1:$1048576,MATCH("최종"&amp;SUBSTITUTE(SUBSTITUTE(E$1,"standard",""),"|Float",""),ChapterTable!$1:$1,0),0),
  IF($B2561=1,
    IF($L2561=FALSE,
      VLOOKUP($A2561,ChapterTable!$1:$1048576,MATCH("최종"&amp;SUBSTITUTE(SUBSTITUTE(E$1,"standard",""),"|Float",""),ChapterTable!$1:$1,0),0),
      VLOOKUP($A2561-ChapterTable!$P$11,ChapterTable!$1:$1048576,MATCH("최종"&amp;SUBSTITUTE(SUBSTITUTE(E$1,"standard",""),"|Float",""),ChapterTable!$1:$1,0),0)*ChapterTable!$P$14
    ),
  OFFSET(E2561,-$B2561+IF($L2561,1,0),0)*IF($B2561&gt;OFFSET($B2561,1,0),ChapterTable!$R$17,1)*
    (VLOOKUP(SUBSTITUTE(SUBSTITUTE(E$1,"standard",""),"|Float","")&amp;IF(OR($L2561=TRUE,$A2561=0,MOD($A2561,ChapterTable!$R$20)&lt;&gt;0),"","보스")&amp;"인게임누적곱배수",ChapterTable!$R:$S,2,0)^C2561
    +VLOOKUP(SUBSTITUTE(SUBSTITUTE(E$1,"standard",""),"|Float","")&amp;IF(OR($L2561=TRUE,$A2561=0,MOD($A2561,ChapterTable!$R$20)&lt;&gt;0),"","보스")&amp;"인게임누적합배수",ChapterTable!$R:$S,2,0)*C2561)
  )
  )
  )
)</f>
        <v>10976682.857420208</v>
      </c>
      <c r="F2561" s="1">
        <f ca="1">IF(AND($A2561=0,$B2561=1),
    VLOOKUP(1,ChapterTable!$1:$1048576,MATCH("최종"&amp;SUBSTITUTE(SUBSTITUTE(F$1,"standard",""),"|Float",""),ChapterTable!$1:$1,0),0)*ChapterTable!$P$17,
  IF(AND($A2561=0,$B2561=0),
    F2562,
  IF($B2561=0,
    VLOOKUP($A2561,ChapterTable!$1:$1048576,MATCH("최종"&amp;SUBSTITUTE(SUBSTITUTE(F$1,"standard",""),"|Float",""),ChapterTable!$1:$1,0),0),
  IF($B2561=1,
    IF($L2561=FALSE,
      VLOOKUP($A2561,ChapterTable!$1:$1048576,MATCH("최종"&amp;SUBSTITUTE(SUBSTITUTE(F$1,"standard",""),"|Float",""),ChapterTable!$1:$1,0),0),
      VLOOKUP($A2561-ChapterTable!$P$11,ChapterTable!$1:$1048576,MATCH("최종"&amp;SUBSTITUTE(SUBSTITUTE(F$1,"standard",""),"|Float",""),ChapterTable!$1:$1,0),0)*ChapterTable!$P$14
    ),
  OFFSET(F2561,-$B2561+IF($L2561,1,0),0)*
    (VLOOKUP(SUBSTITUTE(SUBSTITUTE(F$1,"standard",""),"|Float","")&amp;IF(OR($L2561=TRUE,$A2561=0,MOD($A2561,ChapterTable!$R$20)&lt;&gt;0),"","보스")&amp;"인게임누적곱배수",ChapterTable!$R:$S,2,0)^D2561
    +VLOOKUP(SUBSTITUTE(SUBSTITUTE(F$1,"standard",""),"|Float","")&amp;IF(OR($L2561=TRUE,$A2561=0,MOD($A2561,ChapterTable!$R$20)&lt;&gt;0),"","보스")&amp;"인게임누적합배수",ChapterTable!$R:$S,2,0)*D2561)
  )
  )
  )
)</f>
        <v>3511885.1403948581</v>
      </c>
      <c r="G2561" t="s">
        <v>715</v>
      </c>
      <c r="J2561" t="str">
        <f>IF(ISBLANK(I2561),"",
IFERROR(VLOOKUP(I2561,[1]StringTable!$1:$1048576,MATCH("kor|String",[1]StringTable!$1:$1,0),0),
"스트링없음"))</f>
        <v/>
      </c>
      <c r="L2561" t="b">
        <v>1</v>
      </c>
      <c r="N2561" t="str">
        <f>IF(ISBLANK(M2561),"",IF(ISERROR(VLOOKUP(M2561,MapTable!$A:$A,1,0)),"맵없음",""))</f>
        <v/>
      </c>
      <c r="O2561">
        <f t="shared" si="294"/>
        <v>22</v>
      </c>
      <c r="Q2561">
        <f t="shared" si="295"/>
        <v>22</v>
      </c>
      <c r="R2561" t="b">
        <f t="shared" ca="1" si="296"/>
        <v>1</v>
      </c>
      <c r="T2561" t="b">
        <f t="shared" ca="1" si="297"/>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IF(ISBLANK(AB2561),"",IF(ISERROR(VLOOKUP(AB2561,[3]DropTable!$A:$A,1,0)),"드랍없음",""))</f>
        <v/>
      </c>
      <c r="AE2561" t="str">
        <f>IF(ISBLANK(AD2561),"",IF(ISERROR(VLOOKUP(AD2561,[3]DropTable!$A:$A,1,0)),"드랍없음",""))</f>
        <v/>
      </c>
      <c r="AH2561">
        <v>1.5</v>
      </c>
      <c r="AI2561">
        <f t="shared" si="300"/>
        <v>0.5</v>
      </c>
      <c r="AJ2561">
        <f t="shared" si="298"/>
        <v>1</v>
      </c>
      <c r="AK2561">
        <f t="shared" si="299"/>
        <v>2</v>
      </c>
      <c r="AL2561">
        <f t="shared" si="293"/>
        <v>14</v>
      </c>
    </row>
    <row r="2562" spans="1:38" hidden="1" x14ac:dyDescent="0.3">
      <c r="A2562">
        <v>29</v>
      </c>
      <c r="B2562">
        <v>21</v>
      </c>
      <c r="C2562">
        <f>IF(OR($L2562=TRUE,$A2562=0,MOD($A2562,ChapterTable!$R$20)&lt;&gt;0),
MAX(0,INT(($B2562+ChapterTable!$P$26+VLOOKUP(SUBSTITUTE(C$1,"성장단계","")&amp;"단계오프셋",ChapterTable!$R:$S,2,0))/ChapterTable!$P$23)),
MAX(0,INT(($B2562+ChapterTable!$R$26+VLOOKUP(SUBSTITUTE(C$1,"성장단계","")&amp;"보스단계오프셋",ChapterTable!$R:$S,2,0))/ChapterTable!$R$23)))</f>
        <v>2</v>
      </c>
      <c r="D2562">
        <f>IF(OR($L2562=TRUE,$A2562=0,MOD($A2562,ChapterTable!$R$20)&lt;&gt;0),
MAX(0,INT(($B2562+ChapterTable!$P$26+VLOOKUP(SUBSTITUTE(D$1,"성장단계","")&amp;"단계오프셋",ChapterTable!$R:$S,2,0))/ChapterTable!$P$23)),
MAX(0,INT(($B2562+ChapterTable!$R$26+VLOOKUP(SUBSTITUTE(D$1,"성장단계","")&amp;"보스단계오프셋",ChapterTable!$R:$S,2,0))/ChapterTable!$R$23)))</f>
        <v>2</v>
      </c>
      <c r="E2562" s="1">
        <f ca="1">IF(AND($A2562=0,$B2562=1),
    VLOOKUP(1,ChapterTable!$1:$1048576,MATCH("최종"&amp;SUBSTITUTE(SUBSTITUTE(E$1,"standard",""),"|Float",""),ChapterTable!$1:$1,0),0)*ChapterTable!$P$17,
  IF(AND($A2562=0,$B2562=0),
    E2563,
  IF($B2562=0,
    VLOOKUP($A2562,ChapterTable!$1:$1048576,MATCH("최종"&amp;SUBSTITUTE(SUBSTITUTE(E$1,"standard",""),"|Float",""),ChapterTable!$1:$1,0),0),
  IF($B2562=1,
    IF($L2562=FALSE,
      VLOOKUP($A2562,ChapterTable!$1:$1048576,MATCH("최종"&amp;SUBSTITUTE(SUBSTITUTE(E$1,"standard",""),"|Float",""),ChapterTable!$1:$1,0),0),
      VLOOKUP($A2562-ChapterTable!$P$11,ChapterTable!$1:$1048576,MATCH("최종"&amp;SUBSTITUTE(SUBSTITUTE(E$1,"standard",""),"|Float",""),ChapterTable!$1:$1,0),0)*ChapterTable!$P$14
    ),
  OFFSET(E2562,-$B2562+IF($L2562,1,0),0)*IF($B2562&gt;OFFSET($B2562,1,0),ChapterTable!$R$17,1)*
    (VLOOKUP(SUBSTITUTE(SUBSTITUTE(E$1,"standard",""),"|Float","")&amp;IF(OR($L2562=TRUE,$A2562=0,MOD($A2562,ChapterTable!$R$20)&lt;&gt;0),"","보스")&amp;"인게임누적곱배수",ChapterTable!$R:$S,2,0)^C2562
    +VLOOKUP(SUBSTITUTE(SUBSTITUTE(E$1,"standard",""),"|Float","")&amp;IF(OR($L2562=TRUE,$A2562=0,MOD($A2562,ChapterTable!$R$20)&lt;&gt;0),"","보스")&amp;"인게임누적합배수",ChapterTable!$R:$S,2,0)*C2562)
  )
  )
  )
)</f>
        <v>10976682.857420208</v>
      </c>
      <c r="F2562" s="1">
        <f ca="1">IF(AND($A2562=0,$B2562=1),
    VLOOKUP(1,ChapterTable!$1:$1048576,MATCH("최종"&amp;SUBSTITUTE(SUBSTITUTE(F$1,"standard",""),"|Float",""),ChapterTable!$1:$1,0),0)*ChapterTable!$P$17,
  IF(AND($A2562=0,$B2562=0),
    F2563,
  IF($B2562=0,
    VLOOKUP($A2562,ChapterTable!$1:$1048576,MATCH("최종"&amp;SUBSTITUTE(SUBSTITUTE(F$1,"standard",""),"|Float",""),ChapterTable!$1:$1,0),0),
  IF($B2562=1,
    IF($L2562=FALSE,
      VLOOKUP($A2562,ChapterTable!$1:$1048576,MATCH("최종"&amp;SUBSTITUTE(SUBSTITUTE(F$1,"standard",""),"|Float",""),ChapterTable!$1:$1,0),0),
      VLOOKUP($A2562-ChapterTable!$P$11,ChapterTable!$1:$1048576,MATCH("최종"&amp;SUBSTITUTE(SUBSTITUTE(F$1,"standard",""),"|Float",""),ChapterTable!$1:$1,0),0)*ChapterTable!$P$14
    ),
  OFFSET(F2562,-$B2562+IF($L2562,1,0),0)*
    (VLOOKUP(SUBSTITUTE(SUBSTITUTE(F$1,"standard",""),"|Float","")&amp;IF(OR($L2562=TRUE,$A2562=0,MOD($A2562,ChapterTable!$R$20)&lt;&gt;0),"","보스")&amp;"인게임누적곱배수",ChapterTable!$R:$S,2,0)^D2562
    +VLOOKUP(SUBSTITUTE(SUBSTITUTE(F$1,"standard",""),"|Float","")&amp;IF(OR($L2562=TRUE,$A2562=0,MOD($A2562,ChapterTable!$R$20)&lt;&gt;0),"","보스")&amp;"인게임누적합배수",ChapterTable!$R:$S,2,0)*D2562)
  )
  )
  )
)</f>
        <v>3756900.3827479873</v>
      </c>
      <c r="G2562" t="s">
        <v>715</v>
      </c>
      <c r="J2562" t="str">
        <f>IF(ISBLANK(I2562),"",
IFERROR(VLOOKUP(I2562,[1]StringTable!$1:$1048576,MATCH("kor|String",[1]StringTable!$1:$1,0),0),
"스트링없음"))</f>
        <v/>
      </c>
      <c r="L2562" t="b">
        <v>1</v>
      </c>
      <c r="N2562" t="str">
        <f>IF(ISBLANK(M2562),"",IF(ISERROR(VLOOKUP(M2562,MapTable!$A:$A,1,0)),"맵없음",""))</f>
        <v/>
      </c>
      <c r="O2562">
        <f t="shared" si="294"/>
        <v>3</v>
      </c>
      <c r="Q2562">
        <f t="shared" si="295"/>
        <v>3</v>
      </c>
      <c r="R2562" t="b">
        <f t="shared" ca="1" si="296"/>
        <v>1</v>
      </c>
      <c r="T2562" t="b">
        <f t="shared" ca="1" si="297"/>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IF(ISBLANK(AB2562),"",IF(ISERROR(VLOOKUP(AB2562,[3]DropTable!$A:$A,1,0)),"드랍없음",""))</f>
        <v/>
      </c>
      <c r="AE2562" t="str">
        <f>IF(ISBLANK(AD2562),"",IF(ISERROR(VLOOKUP(AD2562,[3]DropTable!$A:$A,1,0)),"드랍없음",""))</f>
        <v/>
      </c>
      <c r="AH2562">
        <v>1.5</v>
      </c>
      <c r="AI2562">
        <f t="shared" si="300"/>
        <v>0.33333333333333331</v>
      </c>
      <c r="AJ2562">
        <f t="shared" si="298"/>
        <v>0.395555555</v>
      </c>
      <c r="AK2562">
        <f t="shared" si="299"/>
        <v>1</v>
      </c>
      <c r="AL2562">
        <f t="shared" si="293"/>
        <v>14</v>
      </c>
    </row>
    <row r="2563" spans="1:38" hidden="1" x14ac:dyDescent="0.3">
      <c r="A2563">
        <v>29</v>
      </c>
      <c r="B2563">
        <v>22</v>
      </c>
      <c r="C2563">
        <f>IF(OR($L2563=TRUE,$A2563=0,MOD($A2563,ChapterTable!$R$20)&lt;&gt;0),
MAX(0,INT(($B2563+ChapterTable!$P$26+VLOOKUP(SUBSTITUTE(C$1,"성장단계","")&amp;"단계오프셋",ChapterTable!$R:$S,2,0))/ChapterTable!$P$23)),
MAX(0,INT(($B2563+ChapterTable!$R$26+VLOOKUP(SUBSTITUTE(C$1,"성장단계","")&amp;"보스단계오프셋",ChapterTable!$R:$S,2,0))/ChapterTable!$R$23)))</f>
        <v>2</v>
      </c>
      <c r="D2563">
        <f>IF(OR($L2563=TRUE,$A2563=0,MOD($A2563,ChapterTable!$R$20)&lt;&gt;0),
MAX(0,INT(($B2563+ChapterTable!$P$26+VLOOKUP(SUBSTITUTE(D$1,"성장단계","")&amp;"단계오프셋",ChapterTable!$R:$S,2,0))/ChapterTable!$P$23)),
MAX(0,INT(($B2563+ChapterTable!$R$26+VLOOKUP(SUBSTITUTE(D$1,"성장단계","")&amp;"보스단계오프셋",ChapterTable!$R:$S,2,0))/ChapterTable!$R$23)))</f>
        <v>2</v>
      </c>
      <c r="E2563" s="1">
        <f ca="1">IF(AND($A2563=0,$B2563=1),
    VLOOKUP(1,ChapterTable!$1:$1048576,MATCH("최종"&amp;SUBSTITUTE(SUBSTITUTE(E$1,"standard",""),"|Float",""),ChapterTable!$1:$1,0),0)*ChapterTable!$P$17,
  IF(AND($A2563=0,$B2563=0),
    E2564,
  IF($B2563=0,
    VLOOKUP($A2563,ChapterTable!$1:$1048576,MATCH("최종"&amp;SUBSTITUTE(SUBSTITUTE(E$1,"standard",""),"|Float",""),ChapterTable!$1:$1,0),0),
  IF($B2563=1,
    IF($L2563=FALSE,
      VLOOKUP($A2563,ChapterTable!$1:$1048576,MATCH("최종"&amp;SUBSTITUTE(SUBSTITUTE(E$1,"standard",""),"|Float",""),ChapterTable!$1:$1,0),0),
      VLOOKUP($A2563-ChapterTable!$P$11,ChapterTable!$1:$1048576,MATCH("최종"&amp;SUBSTITUTE(SUBSTITUTE(E$1,"standard",""),"|Float",""),ChapterTable!$1:$1,0),0)*ChapterTable!$P$14
    ),
  OFFSET(E2563,-$B2563+IF($L2563,1,0),0)*IF($B2563&gt;OFFSET($B2563,1,0),ChapterTable!$R$17,1)*
    (VLOOKUP(SUBSTITUTE(SUBSTITUTE(E$1,"standard",""),"|Float","")&amp;IF(OR($L2563=TRUE,$A2563=0,MOD($A2563,ChapterTable!$R$20)&lt;&gt;0),"","보스")&amp;"인게임누적곱배수",ChapterTable!$R:$S,2,0)^C2563
    +VLOOKUP(SUBSTITUTE(SUBSTITUTE(E$1,"standard",""),"|Float","")&amp;IF(OR($L2563=TRUE,$A2563=0,MOD($A2563,ChapterTable!$R$20)&lt;&gt;0),"","보스")&amp;"인게임누적합배수",ChapterTable!$R:$S,2,0)*C2563)
  )
  )
  )
)</f>
        <v>10976682.857420208</v>
      </c>
      <c r="F2563" s="1">
        <f ca="1">IF(AND($A2563=0,$B2563=1),
    VLOOKUP(1,ChapterTable!$1:$1048576,MATCH("최종"&amp;SUBSTITUTE(SUBSTITUTE(F$1,"standard",""),"|Float",""),ChapterTable!$1:$1,0),0)*ChapterTable!$P$17,
  IF(AND($A2563=0,$B2563=0),
    F2564,
  IF($B2563=0,
    VLOOKUP($A2563,ChapterTable!$1:$1048576,MATCH("최종"&amp;SUBSTITUTE(SUBSTITUTE(F$1,"standard",""),"|Float",""),ChapterTable!$1:$1,0),0),
  IF($B2563=1,
    IF($L2563=FALSE,
      VLOOKUP($A2563,ChapterTable!$1:$1048576,MATCH("최종"&amp;SUBSTITUTE(SUBSTITUTE(F$1,"standard",""),"|Float",""),ChapterTable!$1:$1,0),0),
      VLOOKUP($A2563-ChapterTable!$P$11,ChapterTable!$1:$1048576,MATCH("최종"&amp;SUBSTITUTE(SUBSTITUTE(F$1,"standard",""),"|Float",""),ChapterTable!$1:$1,0),0)*ChapterTable!$P$14
    ),
  OFFSET(F2563,-$B2563+IF($L2563,1,0),0)*
    (VLOOKUP(SUBSTITUTE(SUBSTITUTE(F$1,"standard",""),"|Float","")&amp;IF(OR($L2563=TRUE,$A2563=0,MOD($A2563,ChapterTable!$R$20)&lt;&gt;0),"","보스")&amp;"인게임누적곱배수",ChapterTable!$R:$S,2,0)^D2563
    +VLOOKUP(SUBSTITUTE(SUBSTITUTE(F$1,"standard",""),"|Float","")&amp;IF(OR($L2563=TRUE,$A2563=0,MOD($A2563,ChapterTable!$R$20)&lt;&gt;0),"","보스")&amp;"인게임누적합배수",ChapterTable!$R:$S,2,0)*D2563)
  )
  )
  )
)</f>
        <v>3756900.3827479873</v>
      </c>
      <c r="G2563" t="s">
        <v>715</v>
      </c>
      <c r="J2563" t="str">
        <f>IF(ISBLANK(I2563),"",
IFERROR(VLOOKUP(I2563,[1]StringTable!$1:$1048576,MATCH("kor|String",[1]StringTable!$1:$1,0),0),
"스트링없음"))</f>
        <v/>
      </c>
      <c r="L2563" t="b">
        <v>1</v>
      </c>
      <c r="N2563" t="str">
        <f>IF(ISBLANK(M2563),"",IF(ISERROR(VLOOKUP(M2563,MapTable!$A:$A,1,0)),"맵없음",""))</f>
        <v/>
      </c>
      <c r="O2563">
        <f t="shared" si="294"/>
        <v>3</v>
      </c>
      <c r="Q2563">
        <f t="shared" si="295"/>
        <v>3</v>
      </c>
      <c r="R2563" t="b">
        <f t="shared" ca="1" si="296"/>
        <v>1</v>
      </c>
      <c r="T2563" t="b">
        <f t="shared" ca="1" si="297"/>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IF(ISBLANK(AB2563),"",IF(ISERROR(VLOOKUP(AB2563,[3]DropTable!$A:$A,1,0)),"드랍없음",""))</f>
        <v/>
      </c>
      <c r="AE2563" t="str">
        <f>IF(ISBLANK(AD2563),"",IF(ISERROR(VLOOKUP(AD2563,[3]DropTable!$A:$A,1,0)),"드랍없음",""))</f>
        <v/>
      </c>
      <c r="AH2563">
        <v>1.5</v>
      </c>
      <c r="AI2563">
        <f t="shared" si="300"/>
        <v>0.33333333333333331</v>
      </c>
      <c r="AJ2563">
        <f t="shared" si="298"/>
        <v>0.395555555</v>
      </c>
      <c r="AK2563">
        <f t="shared" si="299"/>
        <v>1</v>
      </c>
      <c r="AL2563">
        <f t="shared" si="293"/>
        <v>14</v>
      </c>
    </row>
    <row r="2564" spans="1:38" hidden="1" x14ac:dyDescent="0.3">
      <c r="A2564">
        <v>29</v>
      </c>
      <c r="B2564">
        <v>23</v>
      </c>
      <c r="C2564">
        <f>IF(OR($L2564=TRUE,$A2564=0,MOD($A2564,ChapterTable!$R$20)&lt;&gt;0),
MAX(0,INT(($B2564+ChapterTable!$P$26+VLOOKUP(SUBSTITUTE(C$1,"성장단계","")&amp;"단계오프셋",ChapterTable!$R:$S,2,0))/ChapterTable!$P$23)),
MAX(0,INT(($B2564+ChapterTable!$R$26+VLOOKUP(SUBSTITUTE(C$1,"성장단계","")&amp;"보스단계오프셋",ChapterTable!$R:$S,2,0))/ChapterTable!$R$23)))</f>
        <v>2</v>
      </c>
      <c r="D2564">
        <f>IF(OR($L2564=TRUE,$A2564=0,MOD($A2564,ChapterTable!$R$20)&lt;&gt;0),
MAX(0,INT(($B2564+ChapterTable!$P$26+VLOOKUP(SUBSTITUTE(D$1,"성장단계","")&amp;"단계오프셋",ChapterTable!$R:$S,2,0))/ChapterTable!$P$23)),
MAX(0,INT(($B2564+ChapterTable!$R$26+VLOOKUP(SUBSTITUTE(D$1,"성장단계","")&amp;"보스단계오프셋",ChapterTable!$R:$S,2,0))/ChapterTable!$R$23)))</f>
        <v>2</v>
      </c>
      <c r="E2564" s="1">
        <f ca="1">IF(AND($A2564=0,$B2564=1),
    VLOOKUP(1,ChapterTable!$1:$1048576,MATCH("최종"&amp;SUBSTITUTE(SUBSTITUTE(E$1,"standard",""),"|Float",""),ChapterTable!$1:$1,0),0)*ChapterTable!$P$17,
  IF(AND($A2564=0,$B2564=0),
    E2565,
  IF($B2564=0,
    VLOOKUP($A2564,ChapterTable!$1:$1048576,MATCH("최종"&amp;SUBSTITUTE(SUBSTITUTE(E$1,"standard",""),"|Float",""),ChapterTable!$1:$1,0),0),
  IF($B2564=1,
    IF($L2564=FALSE,
      VLOOKUP($A2564,ChapterTable!$1:$1048576,MATCH("최종"&amp;SUBSTITUTE(SUBSTITUTE(E$1,"standard",""),"|Float",""),ChapterTable!$1:$1,0),0),
      VLOOKUP($A2564-ChapterTable!$P$11,ChapterTable!$1:$1048576,MATCH("최종"&amp;SUBSTITUTE(SUBSTITUTE(E$1,"standard",""),"|Float",""),ChapterTable!$1:$1,0),0)*ChapterTable!$P$14
    ),
  OFFSET(E2564,-$B2564+IF($L2564,1,0),0)*IF($B2564&gt;OFFSET($B2564,1,0),ChapterTable!$R$17,1)*
    (VLOOKUP(SUBSTITUTE(SUBSTITUTE(E$1,"standard",""),"|Float","")&amp;IF(OR($L2564=TRUE,$A2564=0,MOD($A2564,ChapterTable!$R$20)&lt;&gt;0),"","보스")&amp;"인게임누적곱배수",ChapterTable!$R:$S,2,0)^C2564
    +VLOOKUP(SUBSTITUTE(SUBSTITUTE(E$1,"standard",""),"|Float","")&amp;IF(OR($L2564=TRUE,$A2564=0,MOD($A2564,ChapterTable!$R$20)&lt;&gt;0),"","보스")&amp;"인게임누적합배수",ChapterTable!$R:$S,2,0)*C2564)
  )
  )
  )
)</f>
        <v>10976682.857420208</v>
      </c>
      <c r="F2564" s="1">
        <f ca="1">IF(AND($A2564=0,$B2564=1),
    VLOOKUP(1,ChapterTable!$1:$1048576,MATCH("최종"&amp;SUBSTITUTE(SUBSTITUTE(F$1,"standard",""),"|Float",""),ChapterTable!$1:$1,0),0)*ChapterTable!$P$17,
  IF(AND($A2564=0,$B2564=0),
    F2565,
  IF($B2564=0,
    VLOOKUP($A2564,ChapterTable!$1:$1048576,MATCH("최종"&amp;SUBSTITUTE(SUBSTITUTE(F$1,"standard",""),"|Float",""),ChapterTable!$1:$1,0),0),
  IF($B2564=1,
    IF($L2564=FALSE,
      VLOOKUP($A2564,ChapterTable!$1:$1048576,MATCH("최종"&amp;SUBSTITUTE(SUBSTITUTE(F$1,"standard",""),"|Float",""),ChapterTable!$1:$1,0),0),
      VLOOKUP($A2564-ChapterTable!$P$11,ChapterTable!$1:$1048576,MATCH("최종"&amp;SUBSTITUTE(SUBSTITUTE(F$1,"standard",""),"|Float",""),ChapterTable!$1:$1,0),0)*ChapterTable!$P$14
    ),
  OFFSET(F2564,-$B2564+IF($L2564,1,0),0)*
    (VLOOKUP(SUBSTITUTE(SUBSTITUTE(F$1,"standard",""),"|Float","")&amp;IF(OR($L2564=TRUE,$A2564=0,MOD($A2564,ChapterTable!$R$20)&lt;&gt;0),"","보스")&amp;"인게임누적곱배수",ChapterTable!$R:$S,2,0)^D2564
    +VLOOKUP(SUBSTITUTE(SUBSTITUTE(F$1,"standard",""),"|Float","")&amp;IF(OR($L2564=TRUE,$A2564=0,MOD($A2564,ChapterTable!$R$20)&lt;&gt;0),"","보스")&amp;"인게임누적합배수",ChapterTable!$R:$S,2,0)*D2564)
  )
  )
  )
)</f>
        <v>3756900.3827479873</v>
      </c>
      <c r="G2564" t="s">
        <v>715</v>
      </c>
      <c r="J2564" t="str">
        <f>IF(ISBLANK(I2564),"",
IFERROR(VLOOKUP(I2564,[1]StringTable!$1:$1048576,MATCH("kor|String",[1]StringTable!$1:$1,0),0),
"스트링없음"))</f>
        <v/>
      </c>
      <c r="L2564" t="b">
        <v>1</v>
      </c>
      <c r="N2564" t="str">
        <f>IF(ISBLANK(M2564),"",IF(ISERROR(VLOOKUP(M2564,MapTable!$A:$A,1,0)),"맵없음",""))</f>
        <v/>
      </c>
      <c r="O2564">
        <f t="shared" si="294"/>
        <v>3</v>
      </c>
      <c r="Q2564">
        <f t="shared" si="295"/>
        <v>3</v>
      </c>
      <c r="R2564" t="b">
        <f t="shared" ca="1" si="296"/>
        <v>1</v>
      </c>
      <c r="T2564" t="b">
        <f t="shared" ca="1" si="297"/>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IF(ISBLANK(AB2564),"",IF(ISERROR(VLOOKUP(AB2564,[3]DropTable!$A:$A,1,0)),"드랍없음",""))</f>
        <v/>
      </c>
      <c r="AE2564" t="str">
        <f>IF(ISBLANK(AD2564),"",IF(ISERROR(VLOOKUP(AD2564,[3]DropTable!$A:$A,1,0)),"드랍없음",""))</f>
        <v/>
      </c>
      <c r="AH2564">
        <v>1.5</v>
      </c>
      <c r="AI2564">
        <f t="shared" si="300"/>
        <v>0.33333333333333331</v>
      </c>
      <c r="AJ2564">
        <f t="shared" si="298"/>
        <v>0.395555555</v>
      </c>
      <c r="AK2564">
        <f t="shared" si="299"/>
        <v>1</v>
      </c>
      <c r="AL2564">
        <f t="shared" si="293"/>
        <v>14</v>
      </c>
    </row>
    <row r="2565" spans="1:38" hidden="1" x14ac:dyDescent="0.3">
      <c r="A2565">
        <v>29</v>
      </c>
      <c r="B2565">
        <v>24</v>
      </c>
      <c r="C2565">
        <f>IF(OR($L2565=TRUE,$A2565=0,MOD($A2565,ChapterTable!$R$20)&lt;&gt;0),
MAX(0,INT(($B2565+ChapterTable!$P$26+VLOOKUP(SUBSTITUTE(C$1,"성장단계","")&amp;"단계오프셋",ChapterTable!$R:$S,2,0))/ChapterTable!$P$23)),
MAX(0,INT(($B2565+ChapterTable!$R$26+VLOOKUP(SUBSTITUTE(C$1,"성장단계","")&amp;"보스단계오프셋",ChapterTable!$R:$S,2,0))/ChapterTable!$R$23)))</f>
        <v>2</v>
      </c>
      <c r="D2565">
        <f>IF(OR($L2565=TRUE,$A2565=0,MOD($A2565,ChapterTable!$R$20)&lt;&gt;0),
MAX(0,INT(($B2565+ChapterTable!$P$26+VLOOKUP(SUBSTITUTE(D$1,"성장단계","")&amp;"단계오프셋",ChapterTable!$R:$S,2,0))/ChapterTable!$P$23)),
MAX(0,INT(($B2565+ChapterTable!$R$26+VLOOKUP(SUBSTITUTE(D$1,"성장단계","")&amp;"보스단계오프셋",ChapterTable!$R:$S,2,0))/ChapterTable!$R$23)))</f>
        <v>2</v>
      </c>
      <c r="E2565" s="1">
        <f ca="1">IF(AND($A2565=0,$B2565=1),
    VLOOKUP(1,ChapterTable!$1:$1048576,MATCH("최종"&amp;SUBSTITUTE(SUBSTITUTE(E$1,"standard",""),"|Float",""),ChapterTable!$1:$1,0),0)*ChapterTable!$P$17,
  IF(AND($A2565=0,$B2565=0),
    E2566,
  IF($B2565=0,
    VLOOKUP($A2565,ChapterTable!$1:$1048576,MATCH("최종"&amp;SUBSTITUTE(SUBSTITUTE(E$1,"standard",""),"|Float",""),ChapterTable!$1:$1,0),0),
  IF($B2565=1,
    IF($L2565=FALSE,
      VLOOKUP($A2565,ChapterTable!$1:$1048576,MATCH("최종"&amp;SUBSTITUTE(SUBSTITUTE(E$1,"standard",""),"|Float",""),ChapterTable!$1:$1,0),0),
      VLOOKUP($A2565-ChapterTable!$P$11,ChapterTable!$1:$1048576,MATCH("최종"&amp;SUBSTITUTE(SUBSTITUTE(E$1,"standard",""),"|Float",""),ChapterTable!$1:$1,0),0)*ChapterTable!$P$14
    ),
  OFFSET(E2565,-$B2565+IF($L2565,1,0),0)*IF($B2565&gt;OFFSET($B2565,1,0),ChapterTable!$R$17,1)*
    (VLOOKUP(SUBSTITUTE(SUBSTITUTE(E$1,"standard",""),"|Float","")&amp;IF(OR($L2565=TRUE,$A2565=0,MOD($A2565,ChapterTable!$R$20)&lt;&gt;0),"","보스")&amp;"인게임누적곱배수",ChapterTable!$R:$S,2,0)^C2565
    +VLOOKUP(SUBSTITUTE(SUBSTITUTE(E$1,"standard",""),"|Float","")&amp;IF(OR($L2565=TRUE,$A2565=0,MOD($A2565,ChapterTable!$R$20)&lt;&gt;0),"","보스")&amp;"인게임누적합배수",ChapterTable!$R:$S,2,0)*C2565)
  )
  )
  )
)</f>
        <v>10976682.857420208</v>
      </c>
      <c r="F2565" s="1">
        <f ca="1">IF(AND($A2565=0,$B2565=1),
    VLOOKUP(1,ChapterTable!$1:$1048576,MATCH("최종"&amp;SUBSTITUTE(SUBSTITUTE(F$1,"standard",""),"|Float",""),ChapterTable!$1:$1,0),0)*ChapterTable!$P$17,
  IF(AND($A2565=0,$B2565=0),
    F2566,
  IF($B2565=0,
    VLOOKUP($A2565,ChapterTable!$1:$1048576,MATCH("최종"&amp;SUBSTITUTE(SUBSTITUTE(F$1,"standard",""),"|Float",""),ChapterTable!$1:$1,0),0),
  IF($B2565=1,
    IF($L2565=FALSE,
      VLOOKUP($A2565,ChapterTable!$1:$1048576,MATCH("최종"&amp;SUBSTITUTE(SUBSTITUTE(F$1,"standard",""),"|Float",""),ChapterTable!$1:$1,0),0),
      VLOOKUP($A2565-ChapterTable!$P$11,ChapterTable!$1:$1048576,MATCH("최종"&amp;SUBSTITUTE(SUBSTITUTE(F$1,"standard",""),"|Float",""),ChapterTable!$1:$1,0),0)*ChapterTable!$P$14
    ),
  OFFSET(F2565,-$B2565+IF($L2565,1,0),0)*
    (VLOOKUP(SUBSTITUTE(SUBSTITUTE(F$1,"standard",""),"|Float","")&amp;IF(OR($L2565=TRUE,$A2565=0,MOD($A2565,ChapterTable!$R$20)&lt;&gt;0),"","보스")&amp;"인게임누적곱배수",ChapterTable!$R:$S,2,0)^D2565
    +VLOOKUP(SUBSTITUTE(SUBSTITUTE(F$1,"standard",""),"|Float","")&amp;IF(OR($L2565=TRUE,$A2565=0,MOD($A2565,ChapterTable!$R$20)&lt;&gt;0),"","보스")&amp;"인게임누적합배수",ChapterTable!$R:$S,2,0)*D2565)
  )
  )
  )
)</f>
        <v>3756900.3827479873</v>
      </c>
      <c r="G2565" t="s">
        <v>715</v>
      </c>
      <c r="J2565" t="str">
        <f>IF(ISBLANK(I2565),"",
IFERROR(VLOOKUP(I2565,[1]StringTable!$1:$1048576,MATCH("kor|String",[1]StringTable!$1:$1,0),0),
"스트링없음"))</f>
        <v/>
      </c>
      <c r="L2565" t="b">
        <v>1</v>
      </c>
      <c r="N2565" t="str">
        <f>IF(ISBLANK(M2565),"",IF(ISERROR(VLOOKUP(M2565,MapTable!$A:$A,1,0)),"맵없음",""))</f>
        <v/>
      </c>
      <c r="O2565">
        <f t="shared" si="294"/>
        <v>3</v>
      </c>
      <c r="Q2565">
        <f t="shared" si="295"/>
        <v>3</v>
      </c>
      <c r="R2565" t="b">
        <f t="shared" ca="1" si="296"/>
        <v>1</v>
      </c>
      <c r="T2565" t="b">
        <f t="shared" ca="1" si="297"/>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IF(ISBLANK(AB2565),"",IF(ISERROR(VLOOKUP(AB2565,[3]DropTable!$A:$A,1,0)),"드랍없음",""))</f>
        <v/>
      </c>
      <c r="AE2565" t="str">
        <f>IF(ISBLANK(AD2565),"",IF(ISERROR(VLOOKUP(AD2565,[3]DropTable!$A:$A,1,0)),"드랍없음",""))</f>
        <v/>
      </c>
      <c r="AH2565">
        <v>1.5</v>
      </c>
      <c r="AI2565">
        <f t="shared" si="300"/>
        <v>0.33333333333333331</v>
      </c>
      <c r="AJ2565">
        <f t="shared" si="298"/>
        <v>0.395555555</v>
      </c>
      <c r="AK2565">
        <f t="shared" si="299"/>
        <v>1</v>
      </c>
      <c r="AL2565">
        <f t="shared" si="293"/>
        <v>14</v>
      </c>
    </row>
    <row r="2566" spans="1:38" hidden="1" x14ac:dyDescent="0.3">
      <c r="A2566">
        <v>29</v>
      </c>
      <c r="B2566">
        <v>25</v>
      </c>
      <c r="C2566">
        <f>IF(OR($L2566=TRUE,$A2566=0,MOD($A2566,ChapterTable!$R$20)&lt;&gt;0),
MAX(0,INT(($B2566+ChapterTable!$P$26+VLOOKUP(SUBSTITUTE(C$1,"성장단계","")&amp;"단계오프셋",ChapterTable!$R:$S,2,0))/ChapterTable!$P$23)),
MAX(0,INT(($B2566+ChapterTable!$R$26+VLOOKUP(SUBSTITUTE(C$1,"성장단계","")&amp;"보스단계오프셋",ChapterTable!$R:$S,2,0))/ChapterTable!$R$23)))</f>
        <v>2</v>
      </c>
      <c r="D2566">
        <f>IF(OR($L2566=TRUE,$A2566=0,MOD($A2566,ChapterTable!$R$20)&lt;&gt;0),
MAX(0,INT(($B2566+ChapterTable!$P$26+VLOOKUP(SUBSTITUTE(D$1,"성장단계","")&amp;"단계오프셋",ChapterTable!$R:$S,2,0))/ChapterTable!$P$23)),
MAX(0,INT(($B2566+ChapterTable!$R$26+VLOOKUP(SUBSTITUTE(D$1,"성장단계","")&amp;"보스단계오프셋",ChapterTable!$R:$S,2,0))/ChapterTable!$R$23)))</f>
        <v>2</v>
      </c>
      <c r="E2566" s="1">
        <f ca="1">IF(AND($A2566=0,$B2566=1),
    VLOOKUP(1,ChapterTable!$1:$1048576,MATCH("최종"&amp;SUBSTITUTE(SUBSTITUTE(E$1,"standard",""),"|Float",""),ChapterTable!$1:$1,0),0)*ChapterTable!$P$17,
  IF(AND($A2566=0,$B2566=0),
    E2567,
  IF($B2566=0,
    VLOOKUP($A2566,ChapterTable!$1:$1048576,MATCH("최종"&amp;SUBSTITUTE(SUBSTITUTE(E$1,"standard",""),"|Float",""),ChapterTable!$1:$1,0),0),
  IF($B2566=1,
    IF($L2566=FALSE,
      VLOOKUP($A2566,ChapterTable!$1:$1048576,MATCH("최종"&amp;SUBSTITUTE(SUBSTITUTE(E$1,"standard",""),"|Float",""),ChapterTable!$1:$1,0),0),
      VLOOKUP($A2566-ChapterTable!$P$11,ChapterTable!$1:$1048576,MATCH("최종"&amp;SUBSTITUTE(SUBSTITUTE(E$1,"standard",""),"|Float",""),ChapterTable!$1:$1,0),0)*ChapterTable!$P$14
    ),
  OFFSET(E2566,-$B2566+IF($L2566,1,0),0)*IF($B2566&gt;OFFSET($B2566,1,0),ChapterTable!$R$17,1)*
    (VLOOKUP(SUBSTITUTE(SUBSTITUTE(E$1,"standard",""),"|Float","")&amp;IF(OR($L2566=TRUE,$A2566=0,MOD($A2566,ChapterTable!$R$20)&lt;&gt;0),"","보스")&amp;"인게임누적곱배수",ChapterTable!$R:$S,2,0)^C2566
    +VLOOKUP(SUBSTITUTE(SUBSTITUTE(E$1,"standard",""),"|Float","")&amp;IF(OR($L2566=TRUE,$A2566=0,MOD($A2566,ChapterTable!$R$20)&lt;&gt;0),"","보스")&amp;"인게임누적합배수",ChapterTable!$R:$S,2,0)*C2566)
  )
  )
  )
)</f>
        <v>10976682.857420208</v>
      </c>
      <c r="F2566" s="1">
        <f ca="1">IF(AND($A2566=0,$B2566=1),
    VLOOKUP(1,ChapterTable!$1:$1048576,MATCH("최종"&amp;SUBSTITUTE(SUBSTITUTE(F$1,"standard",""),"|Float",""),ChapterTable!$1:$1,0),0)*ChapterTable!$P$17,
  IF(AND($A2566=0,$B2566=0),
    F2567,
  IF($B2566=0,
    VLOOKUP($A2566,ChapterTable!$1:$1048576,MATCH("최종"&amp;SUBSTITUTE(SUBSTITUTE(F$1,"standard",""),"|Float",""),ChapterTable!$1:$1,0),0),
  IF($B2566=1,
    IF($L2566=FALSE,
      VLOOKUP($A2566,ChapterTable!$1:$1048576,MATCH("최종"&amp;SUBSTITUTE(SUBSTITUTE(F$1,"standard",""),"|Float",""),ChapterTable!$1:$1,0),0),
      VLOOKUP($A2566-ChapterTable!$P$11,ChapterTable!$1:$1048576,MATCH("최종"&amp;SUBSTITUTE(SUBSTITUTE(F$1,"standard",""),"|Float",""),ChapterTable!$1:$1,0),0)*ChapterTable!$P$14
    ),
  OFFSET(F2566,-$B2566+IF($L2566,1,0),0)*
    (VLOOKUP(SUBSTITUTE(SUBSTITUTE(F$1,"standard",""),"|Float","")&amp;IF(OR($L2566=TRUE,$A2566=0,MOD($A2566,ChapterTable!$R$20)&lt;&gt;0),"","보스")&amp;"인게임누적곱배수",ChapterTable!$R:$S,2,0)^D2566
    +VLOOKUP(SUBSTITUTE(SUBSTITUTE(F$1,"standard",""),"|Float","")&amp;IF(OR($L2566=TRUE,$A2566=0,MOD($A2566,ChapterTable!$R$20)&lt;&gt;0),"","보스")&amp;"인게임누적합배수",ChapterTable!$R:$S,2,0)*D2566)
  )
  )
  )
)</f>
        <v>3756900.3827479873</v>
      </c>
      <c r="G2566" t="s">
        <v>715</v>
      </c>
      <c r="J2566" t="str">
        <f>IF(ISBLANK(I2566),"",
IFERROR(VLOOKUP(I2566,[1]StringTable!$1:$1048576,MATCH("kor|String",[1]StringTable!$1:$1,0),0),
"스트링없음"))</f>
        <v/>
      </c>
      <c r="L2566" t="b">
        <v>1</v>
      </c>
      <c r="N2566" t="str">
        <f>IF(ISBLANK(M2566),"",IF(ISERROR(VLOOKUP(M2566,MapTable!$A:$A,1,0)),"맵없음",""))</f>
        <v/>
      </c>
      <c r="O2566">
        <f t="shared" si="294"/>
        <v>11</v>
      </c>
      <c r="Q2566">
        <f t="shared" si="295"/>
        <v>11</v>
      </c>
      <c r="R2566" t="b">
        <f t="shared" ca="1" si="296"/>
        <v>1</v>
      </c>
      <c r="T2566" t="b">
        <f t="shared" ca="1" si="297"/>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IF(ISBLANK(AB2566),"",IF(ISERROR(VLOOKUP(AB2566,[3]DropTable!$A:$A,1,0)),"드랍없음",""))</f>
        <v/>
      </c>
      <c r="AE2566" t="str">
        <f>IF(ISBLANK(AD2566),"",IF(ISERROR(VLOOKUP(AD2566,[3]DropTable!$A:$A,1,0)),"드랍없음",""))</f>
        <v/>
      </c>
      <c r="AH2566">
        <v>1.5</v>
      </c>
      <c r="AI2566">
        <f t="shared" si="300"/>
        <v>0.33333333333333331</v>
      </c>
      <c r="AJ2566">
        <f t="shared" si="298"/>
        <v>0.395555555</v>
      </c>
      <c r="AK2566">
        <f t="shared" si="299"/>
        <v>1</v>
      </c>
      <c r="AL2566">
        <f t="shared" si="293"/>
        <v>14</v>
      </c>
    </row>
    <row r="2567" spans="1:38" hidden="1" x14ac:dyDescent="0.3">
      <c r="A2567">
        <v>29</v>
      </c>
      <c r="B2567">
        <v>26</v>
      </c>
      <c r="C2567">
        <f>IF(OR($L2567=TRUE,$A2567=0,MOD($A2567,ChapterTable!$R$20)&lt;&gt;0),
MAX(0,INT(($B2567+ChapterTable!$P$26+VLOOKUP(SUBSTITUTE(C$1,"성장단계","")&amp;"단계오프셋",ChapterTable!$R:$S,2,0))/ChapterTable!$P$23)),
MAX(0,INT(($B2567+ChapterTable!$R$26+VLOOKUP(SUBSTITUTE(C$1,"성장단계","")&amp;"보스단계오프셋",ChapterTable!$R:$S,2,0))/ChapterTable!$R$23)))</f>
        <v>3</v>
      </c>
      <c r="D2567">
        <f>IF(OR($L2567=TRUE,$A2567=0,MOD($A2567,ChapterTable!$R$20)&lt;&gt;0),
MAX(0,INT(($B2567+ChapterTable!$P$26+VLOOKUP(SUBSTITUTE(D$1,"성장단계","")&amp;"단계오프셋",ChapterTable!$R:$S,2,0))/ChapterTable!$P$23)),
MAX(0,INT(($B2567+ChapterTable!$R$26+VLOOKUP(SUBSTITUTE(D$1,"성장단계","")&amp;"보스단계오프셋",ChapterTable!$R:$S,2,0))/ChapterTable!$R$23)))</f>
        <v>2</v>
      </c>
      <c r="E2567" s="1">
        <f ca="1">IF(AND($A2567=0,$B2567=1),
    VLOOKUP(1,ChapterTable!$1:$1048576,MATCH("최종"&amp;SUBSTITUTE(SUBSTITUTE(E$1,"standard",""),"|Float",""),ChapterTable!$1:$1,0),0)*ChapterTable!$P$17,
  IF(AND($A2567=0,$B2567=0),
    E2568,
  IF($B2567=0,
    VLOOKUP($A2567,ChapterTable!$1:$1048576,MATCH("최종"&amp;SUBSTITUTE(SUBSTITUTE(E$1,"standard",""),"|Float",""),ChapterTable!$1:$1,0),0),
  IF($B2567=1,
    IF($L2567=FALSE,
      VLOOKUP($A2567,ChapterTable!$1:$1048576,MATCH("최종"&amp;SUBSTITUTE(SUBSTITUTE(E$1,"standard",""),"|Float",""),ChapterTable!$1:$1,0),0),
      VLOOKUP($A2567-ChapterTable!$P$11,ChapterTable!$1:$1048576,MATCH("최종"&amp;SUBSTITUTE(SUBSTITUTE(E$1,"standard",""),"|Float",""),ChapterTable!$1:$1,0),0)*ChapterTable!$P$14
    ),
  OFFSET(E2567,-$B2567+IF($L2567,1,0),0)*IF($B2567&gt;OFFSET($B2567,1,0),ChapterTable!$R$17,1)*
    (VLOOKUP(SUBSTITUTE(SUBSTITUTE(E$1,"standard",""),"|Float","")&amp;IF(OR($L2567=TRUE,$A2567=0,MOD($A2567,ChapterTable!$R$20)&lt;&gt;0),"","보스")&amp;"인게임누적곱배수",ChapterTable!$R:$S,2,0)^C2567
    +VLOOKUP(SUBSTITUTE(SUBSTITUTE(E$1,"standard",""),"|Float","")&amp;IF(OR($L2567=TRUE,$A2567=0,MOD($A2567,ChapterTable!$R$20)&lt;&gt;0),"","보스")&amp;"인게임누적합배수",ChapterTable!$R:$S,2,0)*C2567)
  )
  )
  )
)</f>
        <v>12544780.408480238</v>
      </c>
      <c r="F2567" s="1">
        <f ca="1">IF(AND($A2567=0,$B2567=1),
    VLOOKUP(1,ChapterTable!$1:$1048576,MATCH("최종"&amp;SUBSTITUTE(SUBSTITUTE(F$1,"standard",""),"|Float",""),ChapterTable!$1:$1,0),0)*ChapterTable!$P$17,
  IF(AND($A2567=0,$B2567=0),
    F2568,
  IF($B2567=0,
    VLOOKUP($A2567,ChapterTable!$1:$1048576,MATCH("최종"&amp;SUBSTITUTE(SUBSTITUTE(F$1,"standard",""),"|Float",""),ChapterTable!$1:$1,0),0),
  IF($B2567=1,
    IF($L2567=FALSE,
      VLOOKUP($A2567,ChapterTable!$1:$1048576,MATCH("최종"&amp;SUBSTITUTE(SUBSTITUTE(F$1,"standard",""),"|Float",""),ChapterTable!$1:$1,0),0),
      VLOOKUP($A2567-ChapterTable!$P$11,ChapterTable!$1:$1048576,MATCH("최종"&amp;SUBSTITUTE(SUBSTITUTE(F$1,"standard",""),"|Float",""),ChapterTable!$1:$1,0),0)*ChapterTable!$P$14
    ),
  OFFSET(F2567,-$B2567+IF($L2567,1,0),0)*
    (VLOOKUP(SUBSTITUTE(SUBSTITUTE(F$1,"standard",""),"|Float","")&amp;IF(OR($L2567=TRUE,$A2567=0,MOD($A2567,ChapterTable!$R$20)&lt;&gt;0),"","보스")&amp;"인게임누적곱배수",ChapterTable!$R:$S,2,0)^D2567
    +VLOOKUP(SUBSTITUTE(SUBSTITUTE(F$1,"standard",""),"|Float","")&amp;IF(OR($L2567=TRUE,$A2567=0,MOD($A2567,ChapterTable!$R$20)&lt;&gt;0),"","보스")&amp;"인게임누적합배수",ChapterTable!$R:$S,2,0)*D2567)
  )
  )
  )
)</f>
        <v>3756900.3827479873</v>
      </c>
      <c r="G2567" t="s">
        <v>715</v>
      </c>
      <c r="J2567" t="str">
        <f>IF(ISBLANK(I2567),"",
IFERROR(VLOOKUP(I2567,[1]StringTable!$1:$1048576,MATCH("kor|String",[1]StringTable!$1:$1,0),0),
"스트링없음"))</f>
        <v/>
      </c>
      <c r="L2567" t="b">
        <v>1</v>
      </c>
      <c r="N2567" t="str">
        <f>IF(ISBLANK(M2567),"",IF(ISERROR(VLOOKUP(M2567,MapTable!$A:$A,1,0)),"맵없음",""))</f>
        <v/>
      </c>
      <c r="O2567">
        <f t="shared" si="294"/>
        <v>3</v>
      </c>
      <c r="Q2567">
        <f t="shared" si="295"/>
        <v>3</v>
      </c>
      <c r="R2567" t="b">
        <f t="shared" ca="1" si="296"/>
        <v>1</v>
      </c>
      <c r="T2567" t="b">
        <f t="shared" ca="1" si="297"/>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IF(ISBLANK(AB2567),"",IF(ISERROR(VLOOKUP(AB2567,[3]DropTable!$A:$A,1,0)),"드랍없음",""))</f>
        <v/>
      </c>
      <c r="AE2567" t="str">
        <f>IF(ISBLANK(AD2567),"",IF(ISERROR(VLOOKUP(AD2567,[3]DropTable!$A:$A,1,0)),"드랍없음",""))</f>
        <v/>
      </c>
      <c r="AH2567">
        <v>1.5</v>
      </c>
      <c r="AI2567">
        <f t="shared" si="300"/>
        <v>0.33333333333333331</v>
      </c>
      <c r="AJ2567">
        <f t="shared" si="298"/>
        <v>0.395555555</v>
      </c>
      <c r="AK2567">
        <f t="shared" si="299"/>
        <v>1</v>
      </c>
      <c r="AL2567">
        <f t="shared" si="293"/>
        <v>14</v>
      </c>
    </row>
    <row r="2568" spans="1:38" hidden="1" x14ac:dyDescent="0.3">
      <c r="A2568">
        <v>29</v>
      </c>
      <c r="B2568">
        <v>27</v>
      </c>
      <c r="C2568">
        <f>IF(OR($L2568=TRUE,$A2568=0,MOD($A2568,ChapterTable!$R$20)&lt;&gt;0),
MAX(0,INT(($B2568+ChapterTable!$P$26+VLOOKUP(SUBSTITUTE(C$1,"성장단계","")&amp;"단계오프셋",ChapterTable!$R:$S,2,0))/ChapterTable!$P$23)),
MAX(0,INT(($B2568+ChapterTable!$R$26+VLOOKUP(SUBSTITUTE(C$1,"성장단계","")&amp;"보스단계오프셋",ChapterTable!$R:$S,2,0))/ChapterTable!$R$23)))</f>
        <v>3</v>
      </c>
      <c r="D2568">
        <f>IF(OR($L2568=TRUE,$A2568=0,MOD($A2568,ChapterTable!$R$20)&lt;&gt;0),
MAX(0,INT(($B2568+ChapterTable!$P$26+VLOOKUP(SUBSTITUTE(D$1,"성장단계","")&amp;"단계오프셋",ChapterTable!$R:$S,2,0))/ChapterTable!$P$23)),
MAX(0,INT(($B2568+ChapterTable!$R$26+VLOOKUP(SUBSTITUTE(D$1,"성장단계","")&amp;"보스단계오프셋",ChapterTable!$R:$S,2,0))/ChapterTable!$R$23)))</f>
        <v>2</v>
      </c>
      <c r="E2568" s="1">
        <f ca="1">IF(AND($A2568=0,$B2568=1),
    VLOOKUP(1,ChapterTable!$1:$1048576,MATCH("최종"&amp;SUBSTITUTE(SUBSTITUTE(E$1,"standard",""),"|Float",""),ChapterTable!$1:$1,0),0)*ChapterTable!$P$17,
  IF(AND($A2568=0,$B2568=0),
    E2569,
  IF($B2568=0,
    VLOOKUP($A2568,ChapterTable!$1:$1048576,MATCH("최종"&amp;SUBSTITUTE(SUBSTITUTE(E$1,"standard",""),"|Float",""),ChapterTable!$1:$1,0),0),
  IF($B2568=1,
    IF($L2568=FALSE,
      VLOOKUP($A2568,ChapterTable!$1:$1048576,MATCH("최종"&amp;SUBSTITUTE(SUBSTITUTE(E$1,"standard",""),"|Float",""),ChapterTable!$1:$1,0),0),
      VLOOKUP($A2568-ChapterTable!$P$11,ChapterTable!$1:$1048576,MATCH("최종"&amp;SUBSTITUTE(SUBSTITUTE(E$1,"standard",""),"|Float",""),ChapterTable!$1:$1,0),0)*ChapterTable!$P$14
    ),
  OFFSET(E2568,-$B2568+IF($L2568,1,0),0)*IF($B2568&gt;OFFSET($B2568,1,0),ChapterTable!$R$17,1)*
    (VLOOKUP(SUBSTITUTE(SUBSTITUTE(E$1,"standard",""),"|Float","")&amp;IF(OR($L2568=TRUE,$A2568=0,MOD($A2568,ChapterTable!$R$20)&lt;&gt;0),"","보스")&amp;"인게임누적곱배수",ChapterTable!$R:$S,2,0)^C2568
    +VLOOKUP(SUBSTITUTE(SUBSTITUTE(E$1,"standard",""),"|Float","")&amp;IF(OR($L2568=TRUE,$A2568=0,MOD($A2568,ChapterTable!$R$20)&lt;&gt;0),"","보스")&amp;"인게임누적합배수",ChapterTable!$R:$S,2,0)*C2568)
  )
  )
  )
)</f>
        <v>12544780.408480238</v>
      </c>
      <c r="F2568" s="1">
        <f ca="1">IF(AND($A2568=0,$B2568=1),
    VLOOKUP(1,ChapterTable!$1:$1048576,MATCH("최종"&amp;SUBSTITUTE(SUBSTITUTE(F$1,"standard",""),"|Float",""),ChapterTable!$1:$1,0),0)*ChapterTable!$P$17,
  IF(AND($A2568=0,$B2568=0),
    F2569,
  IF($B2568=0,
    VLOOKUP($A2568,ChapterTable!$1:$1048576,MATCH("최종"&amp;SUBSTITUTE(SUBSTITUTE(F$1,"standard",""),"|Float",""),ChapterTable!$1:$1,0),0),
  IF($B2568=1,
    IF($L2568=FALSE,
      VLOOKUP($A2568,ChapterTable!$1:$1048576,MATCH("최종"&amp;SUBSTITUTE(SUBSTITUTE(F$1,"standard",""),"|Float",""),ChapterTable!$1:$1,0),0),
      VLOOKUP($A2568-ChapterTable!$P$11,ChapterTable!$1:$1048576,MATCH("최종"&amp;SUBSTITUTE(SUBSTITUTE(F$1,"standard",""),"|Float",""),ChapterTable!$1:$1,0),0)*ChapterTable!$P$14
    ),
  OFFSET(F2568,-$B2568+IF($L2568,1,0),0)*
    (VLOOKUP(SUBSTITUTE(SUBSTITUTE(F$1,"standard",""),"|Float","")&amp;IF(OR($L2568=TRUE,$A2568=0,MOD($A2568,ChapterTable!$R$20)&lt;&gt;0),"","보스")&amp;"인게임누적곱배수",ChapterTable!$R:$S,2,0)^D2568
    +VLOOKUP(SUBSTITUTE(SUBSTITUTE(F$1,"standard",""),"|Float","")&amp;IF(OR($L2568=TRUE,$A2568=0,MOD($A2568,ChapterTable!$R$20)&lt;&gt;0),"","보스")&amp;"인게임누적합배수",ChapterTable!$R:$S,2,0)*D2568)
  )
  )
  )
)</f>
        <v>3756900.3827479873</v>
      </c>
      <c r="G2568" t="s">
        <v>715</v>
      </c>
      <c r="J2568" t="str">
        <f>IF(ISBLANK(I2568),"",
IFERROR(VLOOKUP(I2568,[1]StringTable!$1:$1048576,MATCH("kor|String",[1]StringTable!$1:$1,0),0),
"스트링없음"))</f>
        <v/>
      </c>
      <c r="L2568" t="b">
        <v>1</v>
      </c>
      <c r="N2568" t="str">
        <f>IF(ISBLANK(M2568),"",IF(ISERROR(VLOOKUP(M2568,MapTable!$A:$A,1,0)),"맵없음",""))</f>
        <v/>
      </c>
      <c r="O2568">
        <f t="shared" si="294"/>
        <v>3</v>
      </c>
      <c r="Q2568">
        <f t="shared" si="295"/>
        <v>3</v>
      </c>
      <c r="R2568" t="b">
        <f t="shared" ca="1" si="296"/>
        <v>1</v>
      </c>
      <c r="T2568" t="b">
        <f t="shared" ca="1" si="297"/>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IF(ISBLANK(AB2568),"",IF(ISERROR(VLOOKUP(AB2568,[3]DropTable!$A:$A,1,0)),"드랍없음",""))</f>
        <v/>
      </c>
      <c r="AE2568" t="str">
        <f>IF(ISBLANK(AD2568),"",IF(ISERROR(VLOOKUP(AD2568,[3]DropTable!$A:$A,1,0)),"드랍없음",""))</f>
        <v/>
      </c>
      <c r="AH2568">
        <v>1.5</v>
      </c>
      <c r="AI2568">
        <f t="shared" si="300"/>
        <v>0.33333333333333331</v>
      </c>
      <c r="AJ2568">
        <f t="shared" si="298"/>
        <v>0.395555555</v>
      </c>
      <c r="AK2568">
        <f t="shared" si="299"/>
        <v>1</v>
      </c>
      <c r="AL2568">
        <f t="shared" si="293"/>
        <v>14</v>
      </c>
    </row>
    <row r="2569" spans="1:38" hidden="1" x14ac:dyDescent="0.3">
      <c r="A2569">
        <v>29</v>
      </c>
      <c r="B2569">
        <v>28</v>
      </c>
      <c r="C2569">
        <f>IF(OR($L2569=TRUE,$A2569=0,MOD($A2569,ChapterTable!$R$20)&lt;&gt;0),
MAX(0,INT(($B2569+ChapterTable!$P$26+VLOOKUP(SUBSTITUTE(C$1,"성장단계","")&amp;"단계오프셋",ChapterTable!$R:$S,2,0))/ChapterTable!$P$23)),
MAX(0,INT(($B2569+ChapterTable!$R$26+VLOOKUP(SUBSTITUTE(C$1,"성장단계","")&amp;"보스단계오프셋",ChapterTable!$R:$S,2,0))/ChapterTable!$R$23)))</f>
        <v>3</v>
      </c>
      <c r="D2569">
        <f>IF(OR($L2569=TRUE,$A2569=0,MOD($A2569,ChapterTable!$R$20)&lt;&gt;0),
MAX(0,INT(($B2569+ChapterTable!$P$26+VLOOKUP(SUBSTITUTE(D$1,"성장단계","")&amp;"단계오프셋",ChapterTable!$R:$S,2,0))/ChapterTable!$P$23)),
MAX(0,INT(($B2569+ChapterTable!$R$26+VLOOKUP(SUBSTITUTE(D$1,"성장단계","")&amp;"보스단계오프셋",ChapterTable!$R:$S,2,0))/ChapterTable!$R$23)))</f>
        <v>2</v>
      </c>
      <c r="E2569" s="1">
        <f ca="1">IF(AND($A2569=0,$B2569=1),
    VLOOKUP(1,ChapterTable!$1:$1048576,MATCH("최종"&amp;SUBSTITUTE(SUBSTITUTE(E$1,"standard",""),"|Float",""),ChapterTable!$1:$1,0),0)*ChapterTable!$P$17,
  IF(AND($A2569=0,$B2569=0),
    E2570,
  IF($B2569=0,
    VLOOKUP($A2569,ChapterTable!$1:$1048576,MATCH("최종"&amp;SUBSTITUTE(SUBSTITUTE(E$1,"standard",""),"|Float",""),ChapterTable!$1:$1,0),0),
  IF($B2569=1,
    IF($L2569=FALSE,
      VLOOKUP($A2569,ChapterTable!$1:$1048576,MATCH("최종"&amp;SUBSTITUTE(SUBSTITUTE(E$1,"standard",""),"|Float",""),ChapterTable!$1:$1,0),0),
      VLOOKUP($A2569-ChapterTable!$P$11,ChapterTable!$1:$1048576,MATCH("최종"&amp;SUBSTITUTE(SUBSTITUTE(E$1,"standard",""),"|Float",""),ChapterTable!$1:$1,0),0)*ChapterTable!$P$14
    ),
  OFFSET(E2569,-$B2569+IF($L2569,1,0),0)*IF($B2569&gt;OFFSET($B2569,1,0),ChapterTable!$R$17,1)*
    (VLOOKUP(SUBSTITUTE(SUBSTITUTE(E$1,"standard",""),"|Float","")&amp;IF(OR($L2569=TRUE,$A2569=0,MOD($A2569,ChapterTable!$R$20)&lt;&gt;0),"","보스")&amp;"인게임누적곱배수",ChapterTable!$R:$S,2,0)^C2569
    +VLOOKUP(SUBSTITUTE(SUBSTITUTE(E$1,"standard",""),"|Float","")&amp;IF(OR($L2569=TRUE,$A2569=0,MOD($A2569,ChapterTable!$R$20)&lt;&gt;0),"","보스")&amp;"인게임누적합배수",ChapterTable!$R:$S,2,0)*C2569)
  )
  )
  )
)</f>
        <v>12544780.408480238</v>
      </c>
      <c r="F2569" s="1">
        <f ca="1">IF(AND($A2569=0,$B2569=1),
    VLOOKUP(1,ChapterTable!$1:$1048576,MATCH("최종"&amp;SUBSTITUTE(SUBSTITUTE(F$1,"standard",""),"|Float",""),ChapterTable!$1:$1,0),0)*ChapterTable!$P$17,
  IF(AND($A2569=0,$B2569=0),
    F2570,
  IF($B2569=0,
    VLOOKUP($A2569,ChapterTable!$1:$1048576,MATCH("최종"&amp;SUBSTITUTE(SUBSTITUTE(F$1,"standard",""),"|Float",""),ChapterTable!$1:$1,0),0),
  IF($B2569=1,
    IF($L2569=FALSE,
      VLOOKUP($A2569,ChapterTable!$1:$1048576,MATCH("최종"&amp;SUBSTITUTE(SUBSTITUTE(F$1,"standard",""),"|Float",""),ChapterTable!$1:$1,0),0),
      VLOOKUP($A2569-ChapterTable!$P$11,ChapterTable!$1:$1048576,MATCH("최종"&amp;SUBSTITUTE(SUBSTITUTE(F$1,"standard",""),"|Float",""),ChapterTable!$1:$1,0),0)*ChapterTable!$P$14
    ),
  OFFSET(F2569,-$B2569+IF($L2569,1,0),0)*
    (VLOOKUP(SUBSTITUTE(SUBSTITUTE(F$1,"standard",""),"|Float","")&amp;IF(OR($L2569=TRUE,$A2569=0,MOD($A2569,ChapterTable!$R$20)&lt;&gt;0),"","보스")&amp;"인게임누적곱배수",ChapterTable!$R:$S,2,0)^D2569
    +VLOOKUP(SUBSTITUTE(SUBSTITUTE(F$1,"standard",""),"|Float","")&amp;IF(OR($L2569=TRUE,$A2569=0,MOD($A2569,ChapterTable!$R$20)&lt;&gt;0),"","보스")&amp;"인게임누적합배수",ChapterTable!$R:$S,2,0)*D2569)
  )
  )
  )
)</f>
        <v>3756900.3827479873</v>
      </c>
      <c r="G2569" t="s">
        <v>715</v>
      </c>
      <c r="J2569" t="str">
        <f>IF(ISBLANK(I2569),"",
IFERROR(VLOOKUP(I2569,[1]StringTable!$1:$1048576,MATCH("kor|String",[1]StringTable!$1:$1,0),0),
"스트링없음"))</f>
        <v/>
      </c>
      <c r="L2569" t="b">
        <v>1</v>
      </c>
      <c r="N2569" t="str">
        <f>IF(ISBLANK(M2569),"",IF(ISERROR(VLOOKUP(M2569,MapTable!$A:$A,1,0)),"맵없음",""))</f>
        <v/>
      </c>
      <c r="O2569">
        <f t="shared" si="294"/>
        <v>3</v>
      </c>
      <c r="Q2569">
        <f t="shared" si="295"/>
        <v>3</v>
      </c>
      <c r="R2569" t="b">
        <f t="shared" ca="1" si="296"/>
        <v>1</v>
      </c>
      <c r="T2569" t="b">
        <f t="shared" ca="1" si="297"/>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IF(ISBLANK(AB2569),"",IF(ISERROR(VLOOKUP(AB2569,[3]DropTable!$A:$A,1,0)),"드랍없음",""))</f>
        <v/>
      </c>
      <c r="AE2569" t="str">
        <f>IF(ISBLANK(AD2569),"",IF(ISERROR(VLOOKUP(AD2569,[3]DropTable!$A:$A,1,0)),"드랍없음",""))</f>
        <v/>
      </c>
      <c r="AH2569">
        <v>1.5</v>
      </c>
      <c r="AI2569">
        <f t="shared" si="300"/>
        <v>0.33333333333333331</v>
      </c>
      <c r="AJ2569">
        <f t="shared" si="298"/>
        <v>0.395555555</v>
      </c>
      <c r="AK2569">
        <f t="shared" si="299"/>
        <v>1</v>
      </c>
      <c r="AL2569">
        <f t="shared" si="293"/>
        <v>14</v>
      </c>
    </row>
    <row r="2570" spans="1:38" hidden="1" x14ac:dyDescent="0.3">
      <c r="A2570">
        <v>29</v>
      </c>
      <c r="B2570">
        <v>29</v>
      </c>
      <c r="C2570">
        <f>IF(OR($L2570=TRUE,$A2570=0,MOD($A2570,ChapterTable!$R$20)&lt;&gt;0),
MAX(0,INT(($B2570+ChapterTable!$P$26+VLOOKUP(SUBSTITUTE(C$1,"성장단계","")&amp;"단계오프셋",ChapterTable!$R:$S,2,0))/ChapterTable!$P$23)),
MAX(0,INT(($B2570+ChapterTable!$R$26+VLOOKUP(SUBSTITUTE(C$1,"성장단계","")&amp;"보스단계오프셋",ChapterTable!$R:$S,2,0))/ChapterTable!$R$23)))</f>
        <v>3</v>
      </c>
      <c r="D2570">
        <f>IF(OR($L2570=TRUE,$A2570=0,MOD($A2570,ChapterTable!$R$20)&lt;&gt;0),
MAX(0,INT(($B2570+ChapterTable!$P$26+VLOOKUP(SUBSTITUTE(D$1,"성장단계","")&amp;"단계오프셋",ChapterTable!$R:$S,2,0))/ChapterTable!$P$23)),
MAX(0,INT(($B2570+ChapterTable!$R$26+VLOOKUP(SUBSTITUTE(D$1,"성장단계","")&amp;"보스단계오프셋",ChapterTable!$R:$S,2,0))/ChapterTable!$R$23)))</f>
        <v>2</v>
      </c>
      <c r="E2570" s="1">
        <f ca="1">IF(AND($A2570=0,$B2570=1),
    VLOOKUP(1,ChapterTable!$1:$1048576,MATCH("최종"&amp;SUBSTITUTE(SUBSTITUTE(E$1,"standard",""),"|Float",""),ChapterTable!$1:$1,0),0)*ChapterTable!$P$17,
  IF(AND($A2570=0,$B2570=0),
    E2571,
  IF($B2570=0,
    VLOOKUP($A2570,ChapterTable!$1:$1048576,MATCH("최종"&amp;SUBSTITUTE(SUBSTITUTE(E$1,"standard",""),"|Float",""),ChapterTable!$1:$1,0),0),
  IF($B2570=1,
    IF($L2570=FALSE,
      VLOOKUP($A2570,ChapterTable!$1:$1048576,MATCH("최종"&amp;SUBSTITUTE(SUBSTITUTE(E$1,"standard",""),"|Float",""),ChapterTable!$1:$1,0),0),
      VLOOKUP($A2570-ChapterTable!$P$11,ChapterTable!$1:$1048576,MATCH("최종"&amp;SUBSTITUTE(SUBSTITUTE(E$1,"standard",""),"|Float",""),ChapterTable!$1:$1,0),0)*ChapterTable!$P$14
    ),
  OFFSET(E2570,-$B2570+IF($L2570,1,0),0)*IF($B2570&gt;OFFSET($B2570,1,0),ChapterTable!$R$17,1)*
    (VLOOKUP(SUBSTITUTE(SUBSTITUTE(E$1,"standard",""),"|Float","")&amp;IF(OR($L2570=TRUE,$A2570=0,MOD($A2570,ChapterTable!$R$20)&lt;&gt;0),"","보스")&amp;"인게임누적곱배수",ChapterTable!$R:$S,2,0)^C2570
    +VLOOKUP(SUBSTITUTE(SUBSTITUTE(E$1,"standard",""),"|Float","")&amp;IF(OR($L2570=TRUE,$A2570=0,MOD($A2570,ChapterTable!$R$20)&lt;&gt;0),"","보스")&amp;"인게임누적합배수",ChapterTable!$R:$S,2,0)*C2570)
  )
  )
  )
)</f>
        <v>12544780.408480238</v>
      </c>
      <c r="F2570" s="1">
        <f ca="1">IF(AND($A2570=0,$B2570=1),
    VLOOKUP(1,ChapterTable!$1:$1048576,MATCH("최종"&amp;SUBSTITUTE(SUBSTITUTE(F$1,"standard",""),"|Float",""),ChapterTable!$1:$1,0),0)*ChapterTable!$P$17,
  IF(AND($A2570=0,$B2570=0),
    F2571,
  IF($B2570=0,
    VLOOKUP($A2570,ChapterTable!$1:$1048576,MATCH("최종"&amp;SUBSTITUTE(SUBSTITUTE(F$1,"standard",""),"|Float",""),ChapterTable!$1:$1,0),0),
  IF($B2570=1,
    IF($L2570=FALSE,
      VLOOKUP($A2570,ChapterTable!$1:$1048576,MATCH("최종"&amp;SUBSTITUTE(SUBSTITUTE(F$1,"standard",""),"|Float",""),ChapterTable!$1:$1,0),0),
      VLOOKUP($A2570-ChapterTable!$P$11,ChapterTable!$1:$1048576,MATCH("최종"&amp;SUBSTITUTE(SUBSTITUTE(F$1,"standard",""),"|Float",""),ChapterTable!$1:$1,0),0)*ChapterTable!$P$14
    ),
  OFFSET(F2570,-$B2570+IF($L2570,1,0),0)*
    (VLOOKUP(SUBSTITUTE(SUBSTITUTE(F$1,"standard",""),"|Float","")&amp;IF(OR($L2570=TRUE,$A2570=0,MOD($A2570,ChapterTable!$R$20)&lt;&gt;0),"","보스")&amp;"인게임누적곱배수",ChapterTable!$R:$S,2,0)^D2570
    +VLOOKUP(SUBSTITUTE(SUBSTITUTE(F$1,"standard",""),"|Float","")&amp;IF(OR($L2570=TRUE,$A2570=0,MOD($A2570,ChapterTable!$R$20)&lt;&gt;0),"","보스")&amp;"인게임누적합배수",ChapterTable!$R:$S,2,0)*D2570)
  )
  )
  )
)</f>
        <v>3756900.3827479873</v>
      </c>
      <c r="G2570" t="s">
        <v>715</v>
      </c>
      <c r="J2570" t="str">
        <f>IF(ISBLANK(I2570),"",
IFERROR(VLOOKUP(I2570,[1]StringTable!$1:$1048576,MATCH("kor|String",[1]StringTable!$1:$1,0),0),
"스트링없음"))</f>
        <v/>
      </c>
      <c r="L2570" t="b">
        <v>1</v>
      </c>
      <c r="N2570" t="str">
        <f>IF(ISBLANK(M2570),"",IF(ISERROR(VLOOKUP(M2570,MapTable!$A:$A,1,0)),"맵없음",""))</f>
        <v/>
      </c>
      <c r="O2570">
        <f t="shared" si="294"/>
        <v>93</v>
      </c>
      <c r="Q2570">
        <f t="shared" si="295"/>
        <v>93</v>
      </c>
      <c r="R2570" t="b">
        <f t="shared" ca="1" si="296"/>
        <v>1</v>
      </c>
      <c r="T2570" t="b">
        <f t="shared" ca="1" si="297"/>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IF(ISBLANK(AB2570),"",IF(ISERROR(VLOOKUP(AB2570,[3]DropTable!$A:$A,1,0)),"드랍없음",""))</f>
        <v/>
      </c>
      <c r="AE2570" t="str">
        <f>IF(ISBLANK(AD2570),"",IF(ISERROR(VLOOKUP(AD2570,[3]DropTable!$A:$A,1,0)),"드랍없음",""))</f>
        <v/>
      </c>
      <c r="AH2570">
        <v>1.5</v>
      </c>
      <c r="AI2570">
        <f t="shared" si="300"/>
        <v>0.33333333333333331</v>
      </c>
      <c r="AJ2570">
        <f t="shared" si="298"/>
        <v>0.395555555</v>
      </c>
      <c r="AK2570">
        <f t="shared" si="299"/>
        <v>1</v>
      </c>
      <c r="AL2570">
        <f t="shared" si="293"/>
        <v>14</v>
      </c>
    </row>
    <row r="2571" spans="1:38" hidden="1" x14ac:dyDescent="0.3">
      <c r="A2571">
        <v>29</v>
      </c>
      <c r="B2571">
        <v>30</v>
      </c>
      <c r="C2571">
        <f>IF(OR($L2571=TRUE,$A2571=0,MOD($A2571,ChapterTable!$R$20)&lt;&gt;0),
MAX(0,INT(($B2571+ChapterTable!$P$26+VLOOKUP(SUBSTITUTE(C$1,"성장단계","")&amp;"단계오프셋",ChapterTable!$R:$S,2,0))/ChapterTable!$P$23)),
MAX(0,INT(($B2571+ChapterTable!$R$26+VLOOKUP(SUBSTITUTE(C$1,"성장단계","")&amp;"보스단계오프셋",ChapterTable!$R:$S,2,0))/ChapterTable!$R$23)))</f>
        <v>3</v>
      </c>
      <c r="D2571">
        <f>IF(OR($L2571=TRUE,$A2571=0,MOD($A2571,ChapterTable!$R$20)&lt;&gt;0),
MAX(0,INT(($B2571+ChapterTable!$P$26+VLOOKUP(SUBSTITUTE(D$1,"성장단계","")&amp;"단계오프셋",ChapterTable!$R:$S,2,0))/ChapterTable!$P$23)),
MAX(0,INT(($B2571+ChapterTable!$R$26+VLOOKUP(SUBSTITUTE(D$1,"성장단계","")&amp;"보스단계오프셋",ChapterTable!$R:$S,2,0))/ChapterTable!$R$23)))</f>
        <v>2</v>
      </c>
      <c r="E2571" s="1">
        <f ca="1">IF(AND($A2571=0,$B2571=1),
    VLOOKUP(1,ChapterTable!$1:$1048576,MATCH("최종"&amp;SUBSTITUTE(SUBSTITUTE(E$1,"standard",""),"|Float",""),ChapterTable!$1:$1,0),0)*ChapterTable!$P$17,
  IF(AND($A2571=0,$B2571=0),
    E2572,
  IF($B2571=0,
    VLOOKUP($A2571,ChapterTable!$1:$1048576,MATCH("최종"&amp;SUBSTITUTE(SUBSTITUTE(E$1,"standard",""),"|Float",""),ChapterTable!$1:$1,0),0),
  IF($B2571=1,
    IF($L2571=FALSE,
      VLOOKUP($A2571,ChapterTable!$1:$1048576,MATCH("최종"&amp;SUBSTITUTE(SUBSTITUTE(E$1,"standard",""),"|Float",""),ChapterTable!$1:$1,0),0),
      VLOOKUP($A2571-ChapterTable!$P$11,ChapterTable!$1:$1048576,MATCH("최종"&amp;SUBSTITUTE(SUBSTITUTE(E$1,"standard",""),"|Float",""),ChapterTable!$1:$1,0),0)*ChapterTable!$P$14
    ),
  OFFSET(E2571,-$B2571+IF($L2571,1,0),0)*IF($B2571&gt;OFFSET($B2571,1,0),ChapterTable!$R$17,1)*
    (VLOOKUP(SUBSTITUTE(SUBSTITUTE(E$1,"standard",""),"|Float","")&amp;IF(OR($L2571=TRUE,$A2571=0,MOD($A2571,ChapterTable!$R$20)&lt;&gt;0),"","보스")&amp;"인게임누적곱배수",ChapterTable!$R:$S,2,0)^C2571
    +VLOOKUP(SUBSTITUTE(SUBSTITUTE(E$1,"standard",""),"|Float","")&amp;IF(OR($L2571=TRUE,$A2571=0,MOD($A2571,ChapterTable!$R$20)&lt;&gt;0),"","보스")&amp;"인게임누적합배수",ChapterTable!$R:$S,2,0)*C2571)
  )
  )
  )
)</f>
        <v>12544780.408480238</v>
      </c>
      <c r="F2571" s="1">
        <f ca="1">IF(AND($A2571=0,$B2571=1),
    VLOOKUP(1,ChapterTable!$1:$1048576,MATCH("최종"&amp;SUBSTITUTE(SUBSTITUTE(F$1,"standard",""),"|Float",""),ChapterTable!$1:$1,0),0)*ChapterTable!$P$17,
  IF(AND($A2571=0,$B2571=0),
    F2572,
  IF($B2571=0,
    VLOOKUP($A2571,ChapterTable!$1:$1048576,MATCH("최종"&amp;SUBSTITUTE(SUBSTITUTE(F$1,"standard",""),"|Float",""),ChapterTable!$1:$1,0),0),
  IF($B2571=1,
    IF($L2571=FALSE,
      VLOOKUP($A2571,ChapterTable!$1:$1048576,MATCH("최종"&amp;SUBSTITUTE(SUBSTITUTE(F$1,"standard",""),"|Float",""),ChapterTable!$1:$1,0),0),
      VLOOKUP($A2571-ChapterTable!$P$11,ChapterTable!$1:$1048576,MATCH("최종"&amp;SUBSTITUTE(SUBSTITUTE(F$1,"standard",""),"|Float",""),ChapterTable!$1:$1,0),0)*ChapterTable!$P$14
    ),
  OFFSET(F2571,-$B2571+IF($L2571,1,0),0)*
    (VLOOKUP(SUBSTITUTE(SUBSTITUTE(F$1,"standard",""),"|Float","")&amp;IF(OR($L2571=TRUE,$A2571=0,MOD($A2571,ChapterTable!$R$20)&lt;&gt;0),"","보스")&amp;"인게임누적곱배수",ChapterTable!$R:$S,2,0)^D2571
    +VLOOKUP(SUBSTITUTE(SUBSTITUTE(F$1,"standard",""),"|Float","")&amp;IF(OR($L2571=TRUE,$A2571=0,MOD($A2571,ChapterTable!$R$20)&lt;&gt;0),"","보스")&amp;"인게임누적합배수",ChapterTable!$R:$S,2,0)*D2571)
  )
  )
  )
)</f>
        <v>3756900.3827479873</v>
      </c>
      <c r="G2571" t="s">
        <v>715</v>
      </c>
      <c r="J2571" t="str">
        <f>IF(ISBLANK(I2571),"",
IFERROR(VLOOKUP(I2571,[1]StringTable!$1:$1048576,MATCH("kor|String",[1]StringTable!$1:$1,0),0),
"스트링없음"))</f>
        <v/>
      </c>
      <c r="L2571" t="b">
        <v>1</v>
      </c>
      <c r="N2571" t="str">
        <f>IF(ISBLANK(M2571),"",IF(ISERROR(VLOOKUP(M2571,MapTable!$A:$A,1,0)),"맵없음",""))</f>
        <v/>
      </c>
      <c r="O2571">
        <f t="shared" si="294"/>
        <v>23</v>
      </c>
      <c r="Q2571">
        <f t="shared" si="295"/>
        <v>23</v>
      </c>
      <c r="R2571" t="b">
        <f t="shared" ca="1" si="296"/>
        <v>1</v>
      </c>
      <c r="T2571" t="b">
        <f t="shared" ca="1" si="297"/>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IF(ISBLANK(AB2571),"",IF(ISERROR(VLOOKUP(AB2571,[3]DropTable!$A:$A,1,0)),"드랍없음",""))</f>
        <v/>
      </c>
      <c r="AE2571" t="str">
        <f>IF(ISBLANK(AD2571),"",IF(ISERROR(VLOOKUP(AD2571,[3]DropTable!$A:$A,1,0)),"드랍없음",""))</f>
        <v/>
      </c>
      <c r="AH2571">
        <v>1.5</v>
      </c>
      <c r="AI2571">
        <f t="shared" si="300"/>
        <v>0.33333333333333331</v>
      </c>
      <c r="AJ2571">
        <f t="shared" si="298"/>
        <v>1</v>
      </c>
      <c r="AK2571">
        <f t="shared" si="299"/>
        <v>3</v>
      </c>
      <c r="AL2571">
        <f t="shared" si="293"/>
        <v>14</v>
      </c>
    </row>
    <row r="2572" spans="1:38" hidden="1" x14ac:dyDescent="0.3">
      <c r="A2572">
        <v>29</v>
      </c>
      <c r="B2572">
        <v>31</v>
      </c>
      <c r="C2572">
        <f>IF(OR($L2572=TRUE,$A2572=0,MOD($A2572,ChapterTable!$R$20)&lt;&gt;0),
MAX(0,INT(($B2572+ChapterTable!$P$26+VLOOKUP(SUBSTITUTE(C$1,"성장단계","")&amp;"단계오프셋",ChapterTable!$R:$S,2,0))/ChapterTable!$P$23)),
MAX(0,INT(($B2572+ChapterTable!$R$26+VLOOKUP(SUBSTITUTE(C$1,"성장단계","")&amp;"보스단계오프셋",ChapterTable!$R:$S,2,0))/ChapterTable!$R$23)))</f>
        <v>3</v>
      </c>
      <c r="D2572">
        <f>IF(OR($L2572=TRUE,$A2572=0,MOD($A2572,ChapterTable!$R$20)&lt;&gt;0),
MAX(0,INT(($B2572+ChapterTable!$P$26+VLOOKUP(SUBSTITUTE(D$1,"성장단계","")&amp;"단계오프셋",ChapterTable!$R:$S,2,0))/ChapterTable!$P$23)),
MAX(0,INT(($B2572+ChapterTable!$R$26+VLOOKUP(SUBSTITUTE(D$1,"성장단계","")&amp;"보스단계오프셋",ChapterTable!$R:$S,2,0))/ChapterTable!$R$23)))</f>
        <v>3</v>
      </c>
      <c r="E2572" s="1">
        <f ca="1">IF(AND($A2572=0,$B2572=1),
    VLOOKUP(1,ChapterTable!$1:$1048576,MATCH("최종"&amp;SUBSTITUTE(SUBSTITUTE(E$1,"standard",""),"|Float",""),ChapterTable!$1:$1,0),0)*ChapterTable!$P$17,
  IF(AND($A2572=0,$B2572=0),
    E2573,
  IF($B2572=0,
    VLOOKUP($A2572,ChapterTable!$1:$1048576,MATCH("최종"&amp;SUBSTITUTE(SUBSTITUTE(E$1,"standard",""),"|Float",""),ChapterTable!$1:$1,0),0),
  IF($B2572=1,
    IF($L2572=FALSE,
      VLOOKUP($A2572,ChapterTable!$1:$1048576,MATCH("최종"&amp;SUBSTITUTE(SUBSTITUTE(E$1,"standard",""),"|Float",""),ChapterTable!$1:$1,0),0),
      VLOOKUP($A2572-ChapterTable!$P$11,ChapterTable!$1:$1048576,MATCH("최종"&amp;SUBSTITUTE(SUBSTITUTE(E$1,"standard",""),"|Float",""),ChapterTable!$1:$1,0),0)*ChapterTable!$P$14
    ),
  OFFSET(E2572,-$B2572+IF($L2572,1,0),0)*IF($B2572&gt;OFFSET($B2572,1,0),ChapterTable!$R$17,1)*
    (VLOOKUP(SUBSTITUTE(SUBSTITUTE(E$1,"standard",""),"|Float","")&amp;IF(OR($L2572=TRUE,$A2572=0,MOD($A2572,ChapterTable!$R$20)&lt;&gt;0),"","보스")&amp;"인게임누적곱배수",ChapterTable!$R:$S,2,0)^C2572
    +VLOOKUP(SUBSTITUTE(SUBSTITUTE(E$1,"standard",""),"|Float","")&amp;IF(OR($L2572=TRUE,$A2572=0,MOD($A2572,ChapterTable!$R$20)&lt;&gt;0),"","보스")&amp;"인게임누적합배수",ChapterTable!$R:$S,2,0)*C2572)
  )
  )
  )
)</f>
        <v>12544780.408480238</v>
      </c>
      <c r="F2572" s="1">
        <f ca="1">IF(AND($A2572=0,$B2572=1),
    VLOOKUP(1,ChapterTable!$1:$1048576,MATCH("최종"&amp;SUBSTITUTE(SUBSTITUTE(F$1,"standard",""),"|Float",""),ChapterTable!$1:$1,0),0)*ChapterTable!$P$17,
  IF(AND($A2572=0,$B2572=0),
    F2573,
  IF($B2572=0,
    VLOOKUP($A2572,ChapterTable!$1:$1048576,MATCH("최종"&amp;SUBSTITUTE(SUBSTITUTE(F$1,"standard",""),"|Float",""),ChapterTable!$1:$1,0),0),
  IF($B2572=1,
    IF($L2572=FALSE,
      VLOOKUP($A2572,ChapterTable!$1:$1048576,MATCH("최종"&amp;SUBSTITUTE(SUBSTITUTE(F$1,"standard",""),"|Float",""),ChapterTable!$1:$1,0),0),
      VLOOKUP($A2572-ChapterTable!$P$11,ChapterTable!$1:$1048576,MATCH("최종"&amp;SUBSTITUTE(SUBSTITUTE(F$1,"standard",""),"|Float",""),ChapterTable!$1:$1,0),0)*ChapterTable!$P$14
    ),
  OFFSET(F2572,-$B2572+IF($L2572,1,0),0)*
    (VLOOKUP(SUBSTITUTE(SUBSTITUTE(F$1,"standard",""),"|Float","")&amp;IF(OR($L2572=TRUE,$A2572=0,MOD($A2572,ChapterTable!$R$20)&lt;&gt;0),"","보스")&amp;"인게임누적곱배수",ChapterTable!$R:$S,2,0)^D2572
    +VLOOKUP(SUBSTITUTE(SUBSTITUTE(F$1,"standard",""),"|Float","")&amp;IF(OR($L2572=TRUE,$A2572=0,MOD($A2572,ChapterTable!$R$20)&lt;&gt;0),"","보스")&amp;"인게임누적합배수",ChapterTable!$R:$S,2,0)*D2572)
  )
  )
  )
)</f>
        <v>4001915.6251011174</v>
      </c>
      <c r="G2572" t="s">
        <v>715</v>
      </c>
      <c r="J2572" t="str">
        <f>IF(ISBLANK(I2572),"",
IFERROR(VLOOKUP(I2572,[1]StringTable!$1:$1048576,MATCH("kor|String",[1]StringTable!$1:$1,0),0),
"스트링없음"))</f>
        <v/>
      </c>
      <c r="L2572" t="b">
        <v>1</v>
      </c>
      <c r="N2572" t="str">
        <f>IF(ISBLANK(M2572),"",IF(ISERROR(VLOOKUP(M2572,MapTable!$A:$A,1,0)),"맵없음",""))</f>
        <v/>
      </c>
      <c r="O2572">
        <f t="shared" si="294"/>
        <v>4</v>
      </c>
      <c r="Q2572">
        <f t="shared" si="295"/>
        <v>4</v>
      </c>
      <c r="R2572" t="b">
        <f t="shared" ca="1" si="296"/>
        <v>1</v>
      </c>
      <c r="T2572" t="b">
        <f t="shared" ca="1" si="297"/>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IF(ISBLANK(AB2572),"",IF(ISERROR(VLOOKUP(AB2572,[3]DropTable!$A:$A,1,0)),"드랍없음",""))</f>
        <v/>
      </c>
      <c r="AE2572" t="str">
        <f>IF(ISBLANK(AD2572),"",IF(ISERROR(VLOOKUP(AD2572,[3]DropTable!$A:$A,1,0)),"드랍없음",""))</f>
        <v/>
      </c>
      <c r="AH2572">
        <v>1.5</v>
      </c>
      <c r="AI2572">
        <f t="shared" si="300"/>
        <v>0.25</v>
      </c>
      <c r="AJ2572">
        <f t="shared" si="298"/>
        <v>0.32</v>
      </c>
      <c r="AK2572">
        <f t="shared" si="299"/>
        <v>1</v>
      </c>
      <c r="AL2572">
        <f t="shared" si="293"/>
        <v>14</v>
      </c>
    </row>
    <row r="2573" spans="1:38" hidden="1" x14ac:dyDescent="0.3">
      <c r="A2573">
        <v>29</v>
      </c>
      <c r="B2573">
        <v>32</v>
      </c>
      <c r="C2573">
        <f>IF(OR($L2573=TRUE,$A2573=0,MOD($A2573,ChapterTable!$R$20)&lt;&gt;0),
MAX(0,INT(($B2573+ChapterTable!$P$26+VLOOKUP(SUBSTITUTE(C$1,"성장단계","")&amp;"단계오프셋",ChapterTable!$R:$S,2,0))/ChapterTable!$P$23)),
MAX(0,INT(($B2573+ChapterTable!$R$26+VLOOKUP(SUBSTITUTE(C$1,"성장단계","")&amp;"보스단계오프셋",ChapterTable!$R:$S,2,0))/ChapterTable!$R$23)))</f>
        <v>3</v>
      </c>
      <c r="D2573">
        <f>IF(OR($L2573=TRUE,$A2573=0,MOD($A2573,ChapterTable!$R$20)&lt;&gt;0),
MAX(0,INT(($B2573+ChapterTable!$P$26+VLOOKUP(SUBSTITUTE(D$1,"성장단계","")&amp;"단계오프셋",ChapterTable!$R:$S,2,0))/ChapterTable!$P$23)),
MAX(0,INT(($B2573+ChapterTable!$R$26+VLOOKUP(SUBSTITUTE(D$1,"성장단계","")&amp;"보스단계오프셋",ChapterTable!$R:$S,2,0))/ChapterTable!$R$23)))</f>
        <v>3</v>
      </c>
      <c r="E2573" s="1">
        <f ca="1">IF(AND($A2573=0,$B2573=1),
    VLOOKUP(1,ChapterTable!$1:$1048576,MATCH("최종"&amp;SUBSTITUTE(SUBSTITUTE(E$1,"standard",""),"|Float",""),ChapterTable!$1:$1,0),0)*ChapterTable!$P$17,
  IF(AND($A2573=0,$B2573=0),
    E2574,
  IF($B2573=0,
    VLOOKUP($A2573,ChapterTable!$1:$1048576,MATCH("최종"&amp;SUBSTITUTE(SUBSTITUTE(E$1,"standard",""),"|Float",""),ChapterTable!$1:$1,0),0),
  IF($B2573=1,
    IF($L2573=FALSE,
      VLOOKUP($A2573,ChapterTable!$1:$1048576,MATCH("최종"&amp;SUBSTITUTE(SUBSTITUTE(E$1,"standard",""),"|Float",""),ChapterTable!$1:$1,0),0),
      VLOOKUP($A2573-ChapterTable!$P$11,ChapterTable!$1:$1048576,MATCH("최종"&amp;SUBSTITUTE(SUBSTITUTE(E$1,"standard",""),"|Float",""),ChapterTable!$1:$1,0),0)*ChapterTable!$P$14
    ),
  OFFSET(E2573,-$B2573+IF($L2573,1,0),0)*IF($B2573&gt;OFFSET($B2573,1,0),ChapterTable!$R$17,1)*
    (VLOOKUP(SUBSTITUTE(SUBSTITUTE(E$1,"standard",""),"|Float","")&amp;IF(OR($L2573=TRUE,$A2573=0,MOD($A2573,ChapterTable!$R$20)&lt;&gt;0),"","보스")&amp;"인게임누적곱배수",ChapterTable!$R:$S,2,0)^C2573
    +VLOOKUP(SUBSTITUTE(SUBSTITUTE(E$1,"standard",""),"|Float","")&amp;IF(OR($L2573=TRUE,$A2573=0,MOD($A2573,ChapterTable!$R$20)&lt;&gt;0),"","보스")&amp;"인게임누적합배수",ChapterTable!$R:$S,2,0)*C2573)
  )
  )
  )
)</f>
        <v>12544780.408480238</v>
      </c>
      <c r="F2573" s="1">
        <f ca="1">IF(AND($A2573=0,$B2573=1),
    VLOOKUP(1,ChapterTable!$1:$1048576,MATCH("최종"&amp;SUBSTITUTE(SUBSTITUTE(F$1,"standard",""),"|Float",""),ChapterTable!$1:$1,0),0)*ChapterTable!$P$17,
  IF(AND($A2573=0,$B2573=0),
    F2574,
  IF($B2573=0,
    VLOOKUP($A2573,ChapterTable!$1:$1048576,MATCH("최종"&amp;SUBSTITUTE(SUBSTITUTE(F$1,"standard",""),"|Float",""),ChapterTable!$1:$1,0),0),
  IF($B2573=1,
    IF($L2573=FALSE,
      VLOOKUP($A2573,ChapterTable!$1:$1048576,MATCH("최종"&amp;SUBSTITUTE(SUBSTITUTE(F$1,"standard",""),"|Float",""),ChapterTable!$1:$1,0),0),
      VLOOKUP($A2573-ChapterTable!$P$11,ChapterTable!$1:$1048576,MATCH("최종"&amp;SUBSTITUTE(SUBSTITUTE(F$1,"standard",""),"|Float",""),ChapterTable!$1:$1,0),0)*ChapterTable!$P$14
    ),
  OFFSET(F2573,-$B2573+IF($L2573,1,0),0)*
    (VLOOKUP(SUBSTITUTE(SUBSTITUTE(F$1,"standard",""),"|Float","")&amp;IF(OR($L2573=TRUE,$A2573=0,MOD($A2573,ChapterTable!$R$20)&lt;&gt;0),"","보스")&amp;"인게임누적곱배수",ChapterTable!$R:$S,2,0)^D2573
    +VLOOKUP(SUBSTITUTE(SUBSTITUTE(F$1,"standard",""),"|Float","")&amp;IF(OR($L2573=TRUE,$A2573=0,MOD($A2573,ChapterTable!$R$20)&lt;&gt;0),"","보스")&amp;"인게임누적합배수",ChapterTable!$R:$S,2,0)*D2573)
  )
  )
  )
)</f>
        <v>4001915.6251011174</v>
      </c>
      <c r="G2573" t="s">
        <v>715</v>
      </c>
      <c r="J2573" t="str">
        <f>IF(ISBLANK(I2573),"",
IFERROR(VLOOKUP(I2573,[1]StringTable!$1:$1048576,MATCH("kor|String",[1]StringTable!$1:$1,0),0),
"스트링없음"))</f>
        <v/>
      </c>
      <c r="L2573" t="b">
        <v>1</v>
      </c>
      <c r="N2573" t="str">
        <f>IF(ISBLANK(M2573),"",IF(ISERROR(VLOOKUP(M2573,MapTable!$A:$A,1,0)),"맵없음",""))</f>
        <v/>
      </c>
      <c r="O2573">
        <f t="shared" si="294"/>
        <v>4</v>
      </c>
      <c r="Q2573">
        <f t="shared" si="295"/>
        <v>4</v>
      </c>
      <c r="R2573" t="b">
        <f t="shared" ca="1" si="296"/>
        <v>1</v>
      </c>
      <c r="T2573" t="b">
        <f t="shared" ca="1" si="297"/>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IF(ISBLANK(AB2573),"",IF(ISERROR(VLOOKUP(AB2573,[3]DropTable!$A:$A,1,0)),"드랍없음",""))</f>
        <v/>
      </c>
      <c r="AE2573" t="str">
        <f>IF(ISBLANK(AD2573),"",IF(ISERROR(VLOOKUP(AD2573,[3]DropTable!$A:$A,1,0)),"드랍없음",""))</f>
        <v/>
      </c>
      <c r="AH2573">
        <v>1.5</v>
      </c>
      <c r="AI2573">
        <f t="shared" si="300"/>
        <v>0.25</v>
      </c>
      <c r="AJ2573">
        <f t="shared" si="298"/>
        <v>0.32</v>
      </c>
      <c r="AK2573">
        <f t="shared" si="299"/>
        <v>1</v>
      </c>
      <c r="AL2573">
        <f t="shared" si="293"/>
        <v>14</v>
      </c>
    </row>
    <row r="2574" spans="1:38" hidden="1" x14ac:dyDescent="0.3">
      <c r="A2574">
        <v>29</v>
      </c>
      <c r="B2574">
        <v>33</v>
      </c>
      <c r="C2574">
        <f>IF(OR($L2574=TRUE,$A2574=0,MOD($A2574,ChapterTable!$R$20)&lt;&gt;0),
MAX(0,INT(($B2574+ChapterTable!$P$26+VLOOKUP(SUBSTITUTE(C$1,"성장단계","")&amp;"단계오프셋",ChapterTable!$R:$S,2,0))/ChapterTable!$P$23)),
MAX(0,INT(($B2574+ChapterTable!$R$26+VLOOKUP(SUBSTITUTE(C$1,"성장단계","")&amp;"보스단계오프셋",ChapterTable!$R:$S,2,0))/ChapterTable!$R$23)))</f>
        <v>3</v>
      </c>
      <c r="D2574">
        <f>IF(OR($L2574=TRUE,$A2574=0,MOD($A2574,ChapterTable!$R$20)&lt;&gt;0),
MAX(0,INT(($B2574+ChapterTable!$P$26+VLOOKUP(SUBSTITUTE(D$1,"성장단계","")&amp;"단계오프셋",ChapterTable!$R:$S,2,0))/ChapterTable!$P$23)),
MAX(0,INT(($B2574+ChapterTable!$R$26+VLOOKUP(SUBSTITUTE(D$1,"성장단계","")&amp;"보스단계오프셋",ChapterTable!$R:$S,2,0))/ChapterTable!$R$23)))</f>
        <v>3</v>
      </c>
      <c r="E2574" s="1">
        <f ca="1">IF(AND($A2574=0,$B2574=1),
    VLOOKUP(1,ChapterTable!$1:$1048576,MATCH("최종"&amp;SUBSTITUTE(SUBSTITUTE(E$1,"standard",""),"|Float",""),ChapterTable!$1:$1,0),0)*ChapterTable!$P$17,
  IF(AND($A2574=0,$B2574=0),
    E2575,
  IF($B2574=0,
    VLOOKUP($A2574,ChapterTable!$1:$1048576,MATCH("최종"&amp;SUBSTITUTE(SUBSTITUTE(E$1,"standard",""),"|Float",""),ChapterTable!$1:$1,0),0),
  IF($B2574=1,
    IF($L2574=FALSE,
      VLOOKUP($A2574,ChapterTable!$1:$1048576,MATCH("최종"&amp;SUBSTITUTE(SUBSTITUTE(E$1,"standard",""),"|Float",""),ChapterTable!$1:$1,0),0),
      VLOOKUP($A2574-ChapterTable!$P$11,ChapterTable!$1:$1048576,MATCH("최종"&amp;SUBSTITUTE(SUBSTITUTE(E$1,"standard",""),"|Float",""),ChapterTable!$1:$1,0),0)*ChapterTable!$P$14
    ),
  OFFSET(E2574,-$B2574+IF($L2574,1,0),0)*IF($B2574&gt;OFFSET($B2574,1,0),ChapterTable!$R$17,1)*
    (VLOOKUP(SUBSTITUTE(SUBSTITUTE(E$1,"standard",""),"|Float","")&amp;IF(OR($L2574=TRUE,$A2574=0,MOD($A2574,ChapterTable!$R$20)&lt;&gt;0),"","보스")&amp;"인게임누적곱배수",ChapterTable!$R:$S,2,0)^C2574
    +VLOOKUP(SUBSTITUTE(SUBSTITUTE(E$1,"standard",""),"|Float","")&amp;IF(OR($L2574=TRUE,$A2574=0,MOD($A2574,ChapterTable!$R$20)&lt;&gt;0),"","보스")&amp;"인게임누적합배수",ChapterTable!$R:$S,2,0)*C2574)
  )
  )
  )
)</f>
        <v>12544780.408480238</v>
      </c>
      <c r="F2574" s="1">
        <f ca="1">IF(AND($A2574=0,$B2574=1),
    VLOOKUP(1,ChapterTable!$1:$1048576,MATCH("최종"&amp;SUBSTITUTE(SUBSTITUTE(F$1,"standard",""),"|Float",""),ChapterTable!$1:$1,0),0)*ChapterTable!$P$17,
  IF(AND($A2574=0,$B2574=0),
    F2575,
  IF($B2574=0,
    VLOOKUP($A2574,ChapterTable!$1:$1048576,MATCH("최종"&amp;SUBSTITUTE(SUBSTITUTE(F$1,"standard",""),"|Float",""),ChapterTable!$1:$1,0),0),
  IF($B2574=1,
    IF($L2574=FALSE,
      VLOOKUP($A2574,ChapterTable!$1:$1048576,MATCH("최종"&amp;SUBSTITUTE(SUBSTITUTE(F$1,"standard",""),"|Float",""),ChapterTable!$1:$1,0),0),
      VLOOKUP($A2574-ChapterTable!$P$11,ChapterTable!$1:$1048576,MATCH("최종"&amp;SUBSTITUTE(SUBSTITUTE(F$1,"standard",""),"|Float",""),ChapterTable!$1:$1,0),0)*ChapterTable!$P$14
    ),
  OFFSET(F2574,-$B2574+IF($L2574,1,0),0)*
    (VLOOKUP(SUBSTITUTE(SUBSTITUTE(F$1,"standard",""),"|Float","")&amp;IF(OR($L2574=TRUE,$A2574=0,MOD($A2574,ChapterTable!$R$20)&lt;&gt;0),"","보스")&amp;"인게임누적곱배수",ChapterTable!$R:$S,2,0)^D2574
    +VLOOKUP(SUBSTITUTE(SUBSTITUTE(F$1,"standard",""),"|Float","")&amp;IF(OR($L2574=TRUE,$A2574=0,MOD($A2574,ChapterTable!$R$20)&lt;&gt;0),"","보스")&amp;"인게임누적합배수",ChapterTable!$R:$S,2,0)*D2574)
  )
  )
  )
)</f>
        <v>4001915.6251011174</v>
      </c>
      <c r="G2574" t="s">
        <v>715</v>
      </c>
      <c r="J2574" t="str">
        <f>IF(ISBLANK(I2574),"",
IFERROR(VLOOKUP(I2574,[1]StringTable!$1:$1048576,MATCH("kor|String",[1]StringTable!$1:$1,0),0),
"스트링없음"))</f>
        <v/>
      </c>
      <c r="L2574" t="b">
        <v>1</v>
      </c>
      <c r="N2574" t="str">
        <f>IF(ISBLANK(M2574),"",IF(ISERROR(VLOOKUP(M2574,MapTable!$A:$A,1,0)),"맵없음",""))</f>
        <v/>
      </c>
      <c r="O2574">
        <f t="shared" si="294"/>
        <v>4</v>
      </c>
      <c r="Q2574">
        <f t="shared" si="295"/>
        <v>4</v>
      </c>
      <c r="R2574" t="b">
        <f t="shared" ca="1" si="296"/>
        <v>1</v>
      </c>
      <c r="T2574" t="b">
        <f t="shared" ca="1" si="297"/>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IF(ISBLANK(AB2574),"",IF(ISERROR(VLOOKUP(AB2574,[3]DropTable!$A:$A,1,0)),"드랍없음",""))</f>
        <v/>
      </c>
      <c r="AE2574" t="str">
        <f>IF(ISBLANK(AD2574),"",IF(ISERROR(VLOOKUP(AD2574,[3]DropTable!$A:$A,1,0)),"드랍없음",""))</f>
        <v/>
      </c>
      <c r="AH2574">
        <v>1.5</v>
      </c>
      <c r="AI2574">
        <f t="shared" si="300"/>
        <v>0.25</v>
      </c>
      <c r="AJ2574">
        <f t="shared" si="298"/>
        <v>0.32</v>
      </c>
      <c r="AK2574">
        <f t="shared" si="299"/>
        <v>1</v>
      </c>
      <c r="AL2574">
        <f t="shared" si="293"/>
        <v>14</v>
      </c>
    </row>
    <row r="2575" spans="1:38" hidden="1" x14ac:dyDescent="0.3">
      <c r="A2575">
        <v>29</v>
      </c>
      <c r="B2575">
        <v>34</v>
      </c>
      <c r="C2575">
        <f>IF(OR($L2575=TRUE,$A2575=0,MOD($A2575,ChapterTable!$R$20)&lt;&gt;0),
MAX(0,INT(($B2575+ChapterTable!$P$26+VLOOKUP(SUBSTITUTE(C$1,"성장단계","")&amp;"단계오프셋",ChapterTable!$R:$S,2,0))/ChapterTable!$P$23)),
MAX(0,INT(($B2575+ChapterTable!$R$26+VLOOKUP(SUBSTITUTE(C$1,"성장단계","")&amp;"보스단계오프셋",ChapterTable!$R:$S,2,0))/ChapterTable!$R$23)))</f>
        <v>3</v>
      </c>
      <c r="D2575">
        <f>IF(OR($L2575=TRUE,$A2575=0,MOD($A2575,ChapterTable!$R$20)&lt;&gt;0),
MAX(0,INT(($B2575+ChapterTable!$P$26+VLOOKUP(SUBSTITUTE(D$1,"성장단계","")&amp;"단계오프셋",ChapterTable!$R:$S,2,0))/ChapterTable!$P$23)),
MAX(0,INT(($B2575+ChapterTable!$R$26+VLOOKUP(SUBSTITUTE(D$1,"성장단계","")&amp;"보스단계오프셋",ChapterTable!$R:$S,2,0))/ChapterTable!$R$23)))</f>
        <v>3</v>
      </c>
      <c r="E2575" s="1">
        <f ca="1">IF(AND($A2575=0,$B2575=1),
    VLOOKUP(1,ChapterTable!$1:$1048576,MATCH("최종"&amp;SUBSTITUTE(SUBSTITUTE(E$1,"standard",""),"|Float",""),ChapterTable!$1:$1,0),0)*ChapterTable!$P$17,
  IF(AND($A2575=0,$B2575=0),
    E2576,
  IF($B2575=0,
    VLOOKUP($A2575,ChapterTable!$1:$1048576,MATCH("최종"&amp;SUBSTITUTE(SUBSTITUTE(E$1,"standard",""),"|Float",""),ChapterTable!$1:$1,0),0),
  IF($B2575=1,
    IF($L2575=FALSE,
      VLOOKUP($A2575,ChapterTable!$1:$1048576,MATCH("최종"&amp;SUBSTITUTE(SUBSTITUTE(E$1,"standard",""),"|Float",""),ChapterTable!$1:$1,0),0),
      VLOOKUP($A2575-ChapterTable!$P$11,ChapterTable!$1:$1048576,MATCH("최종"&amp;SUBSTITUTE(SUBSTITUTE(E$1,"standard",""),"|Float",""),ChapterTable!$1:$1,0),0)*ChapterTable!$P$14
    ),
  OFFSET(E2575,-$B2575+IF($L2575,1,0),0)*IF($B2575&gt;OFFSET($B2575,1,0),ChapterTable!$R$17,1)*
    (VLOOKUP(SUBSTITUTE(SUBSTITUTE(E$1,"standard",""),"|Float","")&amp;IF(OR($L2575=TRUE,$A2575=0,MOD($A2575,ChapterTable!$R$20)&lt;&gt;0),"","보스")&amp;"인게임누적곱배수",ChapterTable!$R:$S,2,0)^C2575
    +VLOOKUP(SUBSTITUTE(SUBSTITUTE(E$1,"standard",""),"|Float","")&amp;IF(OR($L2575=TRUE,$A2575=0,MOD($A2575,ChapterTable!$R$20)&lt;&gt;0),"","보스")&amp;"인게임누적합배수",ChapterTable!$R:$S,2,0)*C2575)
  )
  )
  )
)</f>
        <v>12544780.408480238</v>
      </c>
      <c r="F2575" s="1">
        <f ca="1">IF(AND($A2575=0,$B2575=1),
    VLOOKUP(1,ChapterTable!$1:$1048576,MATCH("최종"&amp;SUBSTITUTE(SUBSTITUTE(F$1,"standard",""),"|Float",""),ChapterTable!$1:$1,0),0)*ChapterTable!$P$17,
  IF(AND($A2575=0,$B2575=0),
    F2576,
  IF($B2575=0,
    VLOOKUP($A2575,ChapterTable!$1:$1048576,MATCH("최종"&amp;SUBSTITUTE(SUBSTITUTE(F$1,"standard",""),"|Float",""),ChapterTable!$1:$1,0),0),
  IF($B2575=1,
    IF($L2575=FALSE,
      VLOOKUP($A2575,ChapterTable!$1:$1048576,MATCH("최종"&amp;SUBSTITUTE(SUBSTITUTE(F$1,"standard",""),"|Float",""),ChapterTable!$1:$1,0),0),
      VLOOKUP($A2575-ChapterTable!$P$11,ChapterTable!$1:$1048576,MATCH("최종"&amp;SUBSTITUTE(SUBSTITUTE(F$1,"standard",""),"|Float",""),ChapterTable!$1:$1,0),0)*ChapterTable!$P$14
    ),
  OFFSET(F2575,-$B2575+IF($L2575,1,0),0)*
    (VLOOKUP(SUBSTITUTE(SUBSTITUTE(F$1,"standard",""),"|Float","")&amp;IF(OR($L2575=TRUE,$A2575=0,MOD($A2575,ChapterTable!$R$20)&lt;&gt;0),"","보스")&amp;"인게임누적곱배수",ChapterTable!$R:$S,2,0)^D2575
    +VLOOKUP(SUBSTITUTE(SUBSTITUTE(F$1,"standard",""),"|Float","")&amp;IF(OR($L2575=TRUE,$A2575=0,MOD($A2575,ChapterTable!$R$20)&lt;&gt;0),"","보스")&amp;"인게임누적합배수",ChapterTable!$R:$S,2,0)*D2575)
  )
  )
  )
)</f>
        <v>4001915.6251011174</v>
      </c>
      <c r="G2575" t="s">
        <v>715</v>
      </c>
      <c r="J2575" t="str">
        <f>IF(ISBLANK(I2575),"",
IFERROR(VLOOKUP(I2575,[1]StringTable!$1:$1048576,MATCH("kor|String",[1]StringTable!$1:$1,0),0),
"스트링없음"))</f>
        <v/>
      </c>
      <c r="L2575" t="b">
        <v>1</v>
      </c>
      <c r="N2575" t="str">
        <f>IF(ISBLANK(M2575),"",IF(ISERROR(VLOOKUP(M2575,MapTable!$A:$A,1,0)),"맵없음",""))</f>
        <v/>
      </c>
      <c r="O2575">
        <f t="shared" si="294"/>
        <v>4</v>
      </c>
      <c r="Q2575">
        <f t="shared" si="295"/>
        <v>4</v>
      </c>
      <c r="R2575" t="b">
        <f t="shared" ca="1" si="296"/>
        <v>1</v>
      </c>
      <c r="T2575" t="b">
        <f t="shared" ca="1" si="297"/>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IF(ISBLANK(AB2575),"",IF(ISERROR(VLOOKUP(AB2575,[3]DropTable!$A:$A,1,0)),"드랍없음",""))</f>
        <v/>
      </c>
      <c r="AE2575" t="str">
        <f>IF(ISBLANK(AD2575),"",IF(ISERROR(VLOOKUP(AD2575,[3]DropTable!$A:$A,1,0)),"드랍없음",""))</f>
        <v/>
      </c>
      <c r="AH2575">
        <v>1.5</v>
      </c>
      <c r="AI2575">
        <f t="shared" si="300"/>
        <v>0.25</v>
      </c>
      <c r="AJ2575">
        <f t="shared" si="298"/>
        <v>0.32</v>
      </c>
      <c r="AK2575">
        <f t="shared" si="299"/>
        <v>1</v>
      </c>
      <c r="AL2575">
        <f t="shared" si="293"/>
        <v>14</v>
      </c>
    </row>
    <row r="2576" spans="1:38" hidden="1" x14ac:dyDescent="0.3">
      <c r="A2576">
        <v>29</v>
      </c>
      <c r="B2576">
        <v>35</v>
      </c>
      <c r="C2576">
        <f>IF(OR($L2576=TRUE,$A2576=0,MOD($A2576,ChapterTable!$R$20)&lt;&gt;0),
MAX(0,INT(($B2576+ChapterTable!$P$26+VLOOKUP(SUBSTITUTE(C$1,"성장단계","")&amp;"단계오프셋",ChapterTable!$R:$S,2,0))/ChapterTable!$P$23)),
MAX(0,INT(($B2576+ChapterTable!$R$26+VLOOKUP(SUBSTITUTE(C$1,"성장단계","")&amp;"보스단계오프셋",ChapterTable!$R:$S,2,0))/ChapterTable!$R$23)))</f>
        <v>3</v>
      </c>
      <c r="D2576">
        <f>IF(OR($L2576=TRUE,$A2576=0,MOD($A2576,ChapterTable!$R$20)&lt;&gt;0),
MAX(0,INT(($B2576+ChapterTable!$P$26+VLOOKUP(SUBSTITUTE(D$1,"성장단계","")&amp;"단계오프셋",ChapterTable!$R:$S,2,0))/ChapterTable!$P$23)),
MAX(0,INT(($B2576+ChapterTable!$R$26+VLOOKUP(SUBSTITUTE(D$1,"성장단계","")&amp;"보스단계오프셋",ChapterTable!$R:$S,2,0))/ChapterTable!$R$23)))</f>
        <v>3</v>
      </c>
      <c r="E2576" s="1">
        <f ca="1">IF(AND($A2576=0,$B2576=1),
    VLOOKUP(1,ChapterTable!$1:$1048576,MATCH("최종"&amp;SUBSTITUTE(SUBSTITUTE(E$1,"standard",""),"|Float",""),ChapterTable!$1:$1,0),0)*ChapterTable!$P$17,
  IF(AND($A2576=0,$B2576=0),
    E2577,
  IF($B2576=0,
    VLOOKUP($A2576,ChapterTable!$1:$1048576,MATCH("최종"&amp;SUBSTITUTE(SUBSTITUTE(E$1,"standard",""),"|Float",""),ChapterTable!$1:$1,0),0),
  IF($B2576=1,
    IF($L2576=FALSE,
      VLOOKUP($A2576,ChapterTable!$1:$1048576,MATCH("최종"&amp;SUBSTITUTE(SUBSTITUTE(E$1,"standard",""),"|Float",""),ChapterTable!$1:$1,0),0),
      VLOOKUP($A2576-ChapterTable!$P$11,ChapterTable!$1:$1048576,MATCH("최종"&amp;SUBSTITUTE(SUBSTITUTE(E$1,"standard",""),"|Float",""),ChapterTable!$1:$1,0),0)*ChapterTable!$P$14
    ),
  OFFSET(E2576,-$B2576+IF($L2576,1,0),0)*IF($B2576&gt;OFFSET($B2576,1,0),ChapterTable!$R$17,1)*
    (VLOOKUP(SUBSTITUTE(SUBSTITUTE(E$1,"standard",""),"|Float","")&amp;IF(OR($L2576=TRUE,$A2576=0,MOD($A2576,ChapterTable!$R$20)&lt;&gt;0),"","보스")&amp;"인게임누적곱배수",ChapterTable!$R:$S,2,0)^C2576
    +VLOOKUP(SUBSTITUTE(SUBSTITUTE(E$1,"standard",""),"|Float","")&amp;IF(OR($L2576=TRUE,$A2576=0,MOD($A2576,ChapterTable!$R$20)&lt;&gt;0),"","보스")&amp;"인게임누적합배수",ChapterTable!$R:$S,2,0)*C2576)
  )
  )
  )
)</f>
        <v>12544780.408480238</v>
      </c>
      <c r="F2576" s="1">
        <f ca="1">IF(AND($A2576=0,$B2576=1),
    VLOOKUP(1,ChapterTable!$1:$1048576,MATCH("최종"&amp;SUBSTITUTE(SUBSTITUTE(F$1,"standard",""),"|Float",""),ChapterTable!$1:$1,0),0)*ChapterTable!$P$17,
  IF(AND($A2576=0,$B2576=0),
    F2577,
  IF($B2576=0,
    VLOOKUP($A2576,ChapterTable!$1:$1048576,MATCH("최종"&amp;SUBSTITUTE(SUBSTITUTE(F$1,"standard",""),"|Float",""),ChapterTable!$1:$1,0),0),
  IF($B2576=1,
    IF($L2576=FALSE,
      VLOOKUP($A2576,ChapterTable!$1:$1048576,MATCH("최종"&amp;SUBSTITUTE(SUBSTITUTE(F$1,"standard",""),"|Float",""),ChapterTable!$1:$1,0),0),
      VLOOKUP($A2576-ChapterTable!$P$11,ChapterTable!$1:$1048576,MATCH("최종"&amp;SUBSTITUTE(SUBSTITUTE(F$1,"standard",""),"|Float",""),ChapterTable!$1:$1,0),0)*ChapterTable!$P$14
    ),
  OFFSET(F2576,-$B2576+IF($L2576,1,0),0)*
    (VLOOKUP(SUBSTITUTE(SUBSTITUTE(F$1,"standard",""),"|Float","")&amp;IF(OR($L2576=TRUE,$A2576=0,MOD($A2576,ChapterTable!$R$20)&lt;&gt;0),"","보스")&amp;"인게임누적곱배수",ChapterTable!$R:$S,2,0)^D2576
    +VLOOKUP(SUBSTITUTE(SUBSTITUTE(F$1,"standard",""),"|Float","")&amp;IF(OR($L2576=TRUE,$A2576=0,MOD($A2576,ChapterTable!$R$20)&lt;&gt;0),"","보스")&amp;"인게임누적합배수",ChapterTable!$R:$S,2,0)*D2576)
  )
  )
  )
)</f>
        <v>4001915.6251011174</v>
      </c>
      <c r="G2576" t="s">
        <v>715</v>
      </c>
      <c r="J2576" t="str">
        <f>IF(ISBLANK(I2576),"",
IFERROR(VLOOKUP(I2576,[1]StringTable!$1:$1048576,MATCH("kor|String",[1]StringTable!$1:$1,0),0),
"스트링없음"))</f>
        <v/>
      </c>
      <c r="L2576" t="b">
        <v>1</v>
      </c>
      <c r="N2576" t="str">
        <f>IF(ISBLANK(M2576),"",IF(ISERROR(VLOOKUP(M2576,MapTable!$A:$A,1,0)),"맵없음",""))</f>
        <v/>
      </c>
      <c r="O2576">
        <f t="shared" si="294"/>
        <v>11</v>
      </c>
      <c r="Q2576">
        <f t="shared" si="295"/>
        <v>11</v>
      </c>
      <c r="R2576" t="b">
        <f t="shared" ca="1" si="296"/>
        <v>1</v>
      </c>
      <c r="T2576" t="b">
        <f t="shared" ca="1" si="297"/>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IF(ISBLANK(AB2576),"",IF(ISERROR(VLOOKUP(AB2576,[3]DropTable!$A:$A,1,0)),"드랍없음",""))</f>
        <v/>
      </c>
      <c r="AE2576" t="str">
        <f>IF(ISBLANK(AD2576),"",IF(ISERROR(VLOOKUP(AD2576,[3]DropTable!$A:$A,1,0)),"드랍없음",""))</f>
        <v/>
      </c>
      <c r="AH2576">
        <v>1.5</v>
      </c>
      <c r="AI2576">
        <f t="shared" si="300"/>
        <v>0.25</v>
      </c>
      <c r="AJ2576">
        <f t="shared" si="298"/>
        <v>0.32</v>
      </c>
      <c r="AK2576">
        <f t="shared" si="299"/>
        <v>1</v>
      </c>
      <c r="AL2576">
        <f t="shared" si="293"/>
        <v>14</v>
      </c>
    </row>
    <row r="2577" spans="1:38" hidden="1" x14ac:dyDescent="0.3">
      <c r="A2577">
        <v>29</v>
      </c>
      <c r="B2577">
        <v>36</v>
      </c>
      <c r="C2577">
        <f>IF(OR($L2577=TRUE,$A2577=0,MOD($A2577,ChapterTable!$R$20)&lt;&gt;0),
MAX(0,INT(($B2577+ChapterTable!$P$26+VLOOKUP(SUBSTITUTE(C$1,"성장단계","")&amp;"단계오프셋",ChapterTable!$R:$S,2,0))/ChapterTable!$P$23)),
MAX(0,INT(($B2577+ChapterTable!$R$26+VLOOKUP(SUBSTITUTE(C$1,"성장단계","")&amp;"보스단계오프셋",ChapterTable!$R:$S,2,0))/ChapterTable!$R$23)))</f>
        <v>4</v>
      </c>
      <c r="D2577">
        <f>IF(OR($L2577=TRUE,$A2577=0,MOD($A2577,ChapterTable!$R$20)&lt;&gt;0),
MAX(0,INT(($B2577+ChapterTable!$P$26+VLOOKUP(SUBSTITUTE(D$1,"성장단계","")&amp;"단계오프셋",ChapterTable!$R:$S,2,0))/ChapterTable!$P$23)),
MAX(0,INT(($B2577+ChapterTable!$R$26+VLOOKUP(SUBSTITUTE(D$1,"성장단계","")&amp;"보스단계오프셋",ChapterTable!$R:$S,2,0))/ChapterTable!$R$23)))</f>
        <v>3</v>
      </c>
      <c r="E2577" s="1">
        <f ca="1">IF(AND($A2577=0,$B2577=1),
    VLOOKUP(1,ChapterTable!$1:$1048576,MATCH("최종"&amp;SUBSTITUTE(SUBSTITUTE(E$1,"standard",""),"|Float",""),ChapterTable!$1:$1,0),0)*ChapterTable!$P$17,
  IF(AND($A2577=0,$B2577=0),
    E2578,
  IF($B2577=0,
    VLOOKUP($A2577,ChapterTable!$1:$1048576,MATCH("최종"&amp;SUBSTITUTE(SUBSTITUTE(E$1,"standard",""),"|Float",""),ChapterTable!$1:$1,0),0),
  IF($B2577=1,
    IF($L2577=FALSE,
      VLOOKUP($A2577,ChapterTable!$1:$1048576,MATCH("최종"&amp;SUBSTITUTE(SUBSTITUTE(E$1,"standard",""),"|Float",""),ChapterTable!$1:$1,0),0),
      VLOOKUP($A2577-ChapterTable!$P$11,ChapterTable!$1:$1048576,MATCH("최종"&amp;SUBSTITUTE(SUBSTITUTE(E$1,"standard",""),"|Float",""),ChapterTable!$1:$1,0),0)*ChapterTable!$P$14
    ),
  OFFSET(E2577,-$B2577+IF($L2577,1,0),0)*IF($B2577&gt;OFFSET($B2577,1,0),ChapterTable!$R$17,1)*
    (VLOOKUP(SUBSTITUTE(SUBSTITUTE(E$1,"standard",""),"|Float","")&amp;IF(OR($L2577=TRUE,$A2577=0,MOD($A2577,ChapterTable!$R$20)&lt;&gt;0),"","보스")&amp;"인게임누적곱배수",ChapterTable!$R:$S,2,0)^C2577
    +VLOOKUP(SUBSTITUTE(SUBSTITUTE(E$1,"standard",""),"|Float","")&amp;IF(OR($L2577=TRUE,$A2577=0,MOD($A2577,ChapterTable!$R$20)&lt;&gt;0),"","보스")&amp;"인게임누적합배수",ChapterTable!$R:$S,2,0)*C2577)
  )
  )
  )
)</f>
        <v>14112877.959540267</v>
      </c>
      <c r="F2577" s="1">
        <f ca="1">IF(AND($A2577=0,$B2577=1),
    VLOOKUP(1,ChapterTable!$1:$1048576,MATCH("최종"&amp;SUBSTITUTE(SUBSTITUTE(F$1,"standard",""),"|Float",""),ChapterTable!$1:$1,0),0)*ChapterTable!$P$17,
  IF(AND($A2577=0,$B2577=0),
    F2578,
  IF($B2577=0,
    VLOOKUP($A2577,ChapterTable!$1:$1048576,MATCH("최종"&amp;SUBSTITUTE(SUBSTITUTE(F$1,"standard",""),"|Float",""),ChapterTable!$1:$1,0),0),
  IF($B2577=1,
    IF($L2577=FALSE,
      VLOOKUP($A2577,ChapterTable!$1:$1048576,MATCH("최종"&amp;SUBSTITUTE(SUBSTITUTE(F$1,"standard",""),"|Float",""),ChapterTable!$1:$1,0),0),
      VLOOKUP($A2577-ChapterTable!$P$11,ChapterTable!$1:$1048576,MATCH("최종"&amp;SUBSTITUTE(SUBSTITUTE(F$1,"standard",""),"|Float",""),ChapterTable!$1:$1,0),0)*ChapterTable!$P$14
    ),
  OFFSET(F2577,-$B2577+IF($L2577,1,0),0)*
    (VLOOKUP(SUBSTITUTE(SUBSTITUTE(F$1,"standard",""),"|Float","")&amp;IF(OR($L2577=TRUE,$A2577=0,MOD($A2577,ChapterTable!$R$20)&lt;&gt;0),"","보스")&amp;"인게임누적곱배수",ChapterTable!$R:$S,2,0)^D2577
    +VLOOKUP(SUBSTITUTE(SUBSTITUTE(F$1,"standard",""),"|Float","")&amp;IF(OR($L2577=TRUE,$A2577=0,MOD($A2577,ChapterTable!$R$20)&lt;&gt;0),"","보스")&amp;"인게임누적합배수",ChapterTable!$R:$S,2,0)*D2577)
  )
  )
  )
)</f>
        <v>4001915.6251011174</v>
      </c>
      <c r="G2577" t="s">
        <v>715</v>
      </c>
      <c r="J2577" t="str">
        <f>IF(ISBLANK(I2577),"",
IFERROR(VLOOKUP(I2577,[1]StringTable!$1:$1048576,MATCH("kor|String",[1]StringTable!$1:$1,0),0),
"스트링없음"))</f>
        <v/>
      </c>
      <c r="L2577" t="b">
        <v>1</v>
      </c>
      <c r="N2577" t="str">
        <f>IF(ISBLANK(M2577),"",IF(ISERROR(VLOOKUP(M2577,MapTable!$A:$A,1,0)),"맵없음",""))</f>
        <v/>
      </c>
      <c r="O2577">
        <f t="shared" si="294"/>
        <v>4</v>
      </c>
      <c r="Q2577">
        <f t="shared" si="295"/>
        <v>4</v>
      </c>
      <c r="R2577" t="b">
        <f t="shared" ca="1" si="296"/>
        <v>1</v>
      </c>
      <c r="T2577" t="b">
        <f t="shared" ca="1" si="297"/>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IF(ISBLANK(AB2577),"",IF(ISERROR(VLOOKUP(AB2577,[3]DropTable!$A:$A,1,0)),"드랍없음",""))</f>
        <v/>
      </c>
      <c r="AE2577" t="str">
        <f>IF(ISBLANK(AD2577),"",IF(ISERROR(VLOOKUP(AD2577,[3]DropTable!$A:$A,1,0)),"드랍없음",""))</f>
        <v/>
      </c>
      <c r="AH2577">
        <v>1.5</v>
      </c>
      <c r="AI2577">
        <f t="shared" si="300"/>
        <v>0.25</v>
      </c>
      <c r="AJ2577">
        <f t="shared" si="298"/>
        <v>0.32</v>
      </c>
      <c r="AK2577">
        <f t="shared" si="299"/>
        <v>1</v>
      </c>
      <c r="AL2577">
        <f t="shared" si="293"/>
        <v>14</v>
      </c>
    </row>
    <row r="2578" spans="1:38" hidden="1" x14ac:dyDescent="0.3">
      <c r="A2578">
        <v>29</v>
      </c>
      <c r="B2578">
        <v>37</v>
      </c>
      <c r="C2578">
        <f>IF(OR($L2578=TRUE,$A2578=0,MOD($A2578,ChapterTable!$R$20)&lt;&gt;0),
MAX(0,INT(($B2578+ChapterTable!$P$26+VLOOKUP(SUBSTITUTE(C$1,"성장단계","")&amp;"단계오프셋",ChapterTable!$R:$S,2,0))/ChapterTable!$P$23)),
MAX(0,INT(($B2578+ChapterTable!$R$26+VLOOKUP(SUBSTITUTE(C$1,"성장단계","")&amp;"보스단계오프셋",ChapterTable!$R:$S,2,0))/ChapterTable!$R$23)))</f>
        <v>4</v>
      </c>
      <c r="D2578">
        <f>IF(OR($L2578=TRUE,$A2578=0,MOD($A2578,ChapterTable!$R$20)&lt;&gt;0),
MAX(0,INT(($B2578+ChapterTable!$P$26+VLOOKUP(SUBSTITUTE(D$1,"성장단계","")&amp;"단계오프셋",ChapterTable!$R:$S,2,0))/ChapterTable!$P$23)),
MAX(0,INT(($B2578+ChapterTable!$R$26+VLOOKUP(SUBSTITUTE(D$1,"성장단계","")&amp;"보스단계오프셋",ChapterTable!$R:$S,2,0))/ChapterTable!$R$23)))</f>
        <v>3</v>
      </c>
      <c r="E2578" s="1">
        <f ca="1">IF(AND($A2578=0,$B2578=1),
    VLOOKUP(1,ChapterTable!$1:$1048576,MATCH("최종"&amp;SUBSTITUTE(SUBSTITUTE(E$1,"standard",""),"|Float",""),ChapterTable!$1:$1,0),0)*ChapterTable!$P$17,
  IF(AND($A2578=0,$B2578=0),
    E2579,
  IF($B2578=0,
    VLOOKUP($A2578,ChapterTable!$1:$1048576,MATCH("최종"&amp;SUBSTITUTE(SUBSTITUTE(E$1,"standard",""),"|Float",""),ChapterTable!$1:$1,0),0),
  IF($B2578=1,
    IF($L2578=FALSE,
      VLOOKUP($A2578,ChapterTable!$1:$1048576,MATCH("최종"&amp;SUBSTITUTE(SUBSTITUTE(E$1,"standard",""),"|Float",""),ChapterTable!$1:$1,0),0),
      VLOOKUP($A2578-ChapterTable!$P$11,ChapterTable!$1:$1048576,MATCH("최종"&amp;SUBSTITUTE(SUBSTITUTE(E$1,"standard",""),"|Float",""),ChapterTable!$1:$1,0),0)*ChapterTable!$P$14
    ),
  OFFSET(E2578,-$B2578+IF($L2578,1,0),0)*IF($B2578&gt;OFFSET($B2578,1,0),ChapterTable!$R$17,1)*
    (VLOOKUP(SUBSTITUTE(SUBSTITUTE(E$1,"standard",""),"|Float","")&amp;IF(OR($L2578=TRUE,$A2578=0,MOD($A2578,ChapterTable!$R$20)&lt;&gt;0),"","보스")&amp;"인게임누적곱배수",ChapterTable!$R:$S,2,0)^C2578
    +VLOOKUP(SUBSTITUTE(SUBSTITUTE(E$1,"standard",""),"|Float","")&amp;IF(OR($L2578=TRUE,$A2578=0,MOD($A2578,ChapterTable!$R$20)&lt;&gt;0),"","보스")&amp;"인게임누적합배수",ChapterTable!$R:$S,2,0)*C2578)
  )
  )
  )
)</f>
        <v>14112877.959540267</v>
      </c>
      <c r="F2578" s="1">
        <f ca="1">IF(AND($A2578=0,$B2578=1),
    VLOOKUP(1,ChapterTable!$1:$1048576,MATCH("최종"&amp;SUBSTITUTE(SUBSTITUTE(F$1,"standard",""),"|Float",""),ChapterTable!$1:$1,0),0)*ChapterTable!$P$17,
  IF(AND($A2578=0,$B2578=0),
    F2579,
  IF($B2578=0,
    VLOOKUP($A2578,ChapterTable!$1:$1048576,MATCH("최종"&amp;SUBSTITUTE(SUBSTITUTE(F$1,"standard",""),"|Float",""),ChapterTable!$1:$1,0),0),
  IF($B2578=1,
    IF($L2578=FALSE,
      VLOOKUP($A2578,ChapterTable!$1:$1048576,MATCH("최종"&amp;SUBSTITUTE(SUBSTITUTE(F$1,"standard",""),"|Float",""),ChapterTable!$1:$1,0),0),
      VLOOKUP($A2578-ChapterTable!$P$11,ChapterTable!$1:$1048576,MATCH("최종"&amp;SUBSTITUTE(SUBSTITUTE(F$1,"standard",""),"|Float",""),ChapterTable!$1:$1,0),0)*ChapterTable!$P$14
    ),
  OFFSET(F2578,-$B2578+IF($L2578,1,0),0)*
    (VLOOKUP(SUBSTITUTE(SUBSTITUTE(F$1,"standard",""),"|Float","")&amp;IF(OR($L2578=TRUE,$A2578=0,MOD($A2578,ChapterTable!$R$20)&lt;&gt;0),"","보스")&amp;"인게임누적곱배수",ChapterTable!$R:$S,2,0)^D2578
    +VLOOKUP(SUBSTITUTE(SUBSTITUTE(F$1,"standard",""),"|Float","")&amp;IF(OR($L2578=TRUE,$A2578=0,MOD($A2578,ChapterTable!$R$20)&lt;&gt;0),"","보스")&amp;"인게임누적합배수",ChapterTable!$R:$S,2,0)*D2578)
  )
  )
  )
)</f>
        <v>4001915.6251011174</v>
      </c>
      <c r="G2578" t="s">
        <v>715</v>
      </c>
      <c r="J2578" t="str">
        <f>IF(ISBLANK(I2578),"",
IFERROR(VLOOKUP(I2578,[1]StringTable!$1:$1048576,MATCH("kor|String",[1]StringTable!$1:$1,0),0),
"스트링없음"))</f>
        <v/>
      </c>
      <c r="L2578" t="b">
        <v>1</v>
      </c>
      <c r="N2578" t="str">
        <f>IF(ISBLANK(M2578),"",IF(ISERROR(VLOOKUP(M2578,MapTable!$A:$A,1,0)),"맵없음",""))</f>
        <v/>
      </c>
      <c r="O2578">
        <f t="shared" si="294"/>
        <v>4</v>
      </c>
      <c r="Q2578">
        <f t="shared" si="295"/>
        <v>4</v>
      </c>
      <c r="R2578" t="b">
        <f t="shared" ca="1" si="296"/>
        <v>1</v>
      </c>
      <c r="T2578" t="b">
        <f t="shared" ca="1" si="297"/>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IF(ISBLANK(AB2578),"",IF(ISERROR(VLOOKUP(AB2578,[3]DropTable!$A:$A,1,0)),"드랍없음",""))</f>
        <v/>
      </c>
      <c r="AE2578" t="str">
        <f>IF(ISBLANK(AD2578),"",IF(ISERROR(VLOOKUP(AD2578,[3]DropTable!$A:$A,1,0)),"드랍없음",""))</f>
        <v/>
      </c>
      <c r="AH2578">
        <v>1.5</v>
      </c>
      <c r="AI2578">
        <f t="shared" si="300"/>
        <v>0.25</v>
      </c>
      <c r="AJ2578">
        <f t="shared" si="298"/>
        <v>0.32</v>
      </c>
      <c r="AK2578">
        <f t="shared" si="299"/>
        <v>1</v>
      </c>
      <c r="AL2578">
        <f t="shared" si="293"/>
        <v>14</v>
      </c>
    </row>
    <row r="2579" spans="1:38" hidden="1" x14ac:dyDescent="0.3">
      <c r="A2579">
        <v>29</v>
      </c>
      <c r="B2579">
        <v>38</v>
      </c>
      <c r="C2579">
        <f>IF(OR($L2579=TRUE,$A2579=0,MOD($A2579,ChapterTable!$R$20)&lt;&gt;0),
MAX(0,INT(($B2579+ChapterTable!$P$26+VLOOKUP(SUBSTITUTE(C$1,"성장단계","")&amp;"단계오프셋",ChapterTable!$R:$S,2,0))/ChapterTable!$P$23)),
MAX(0,INT(($B2579+ChapterTable!$R$26+VLOOKUP(SUBSTITUTE(C$1,"성장단계","")&amp;"보스단계오프셋",ChapterTable!$R:$S,2,0))/ChapterTable!$R$23)))</f>
        <v>4</v>
      </c>
      <c r="D2579">
        <f>IF(OR($L2579=TRUE,$A2579=0,MOD($A2579,ChapterTable!$R$20)&lt;&gt;0),
MAX(0,INT(($B2579+ChapterTable!$P$26+VLOOKUP(SUBSTITUTE(D$1,"성장단계","")&amp;"단계오프셋",ChapterTable!$R:$S,2,0))/ChapterTable!$P$23)),
MAX(0,INT(($B2579+ChapterTable!$R$26+VLOOKUP(SUBSTITUTE(D$1,"성장단계","")&amp;"보스단계오프셋",ChapterTable!$R:$S,2,0))/ChapterTable!$R$23)))</f>
        <v>3</v>
      </c>
      <c r="E2579" s="1">
        <f ca="1">IF(AND($A2579=0,$B2579=1),
    VLOOKUP(1,ChapterTable!$1:$1048576,MATCH("최종"&amp;SUBSTITUTE(SUBSTITUTE(E$1,"standard",""),"|Float",""),ChapterTable!$1:$1,0),0)*ChapterTable!$P$17,
  IF(AND($A2579=0,$B2579=0),
    E2580,
  IF($B2579=0,
    VLOOKUP($A2579,ChapterTable!$1:$1048576,MATCH("최종"&amp;SUBSTITUTE(SUBSTITUTE(E$1,"standard",""),"|Float",""),ChapterTable!$1:$1,0),0),
  IF($B2579=1,
    IF($L2579=FALSE,
      VLOOKUP($A2579,ChapterTable!$1:$1048576,MATCH("최종"&amp;SUBSTITUTE(SUBSTITUTE(E$1,"standard",""),"|Float",""),ChapterTable!$1:$1,0),0),
      VLOOKUP($A2579-ChapterTable!$P$11,ChapterTable!$1:$1048576,MATCH("최종"&amp;SUBSTITUTE(SUBSTITUTE(E$1,"standard",""),"|Float",""),ChapterTable!$1:$1,0),0)*ChapterTable!$P$14
    ),
  OFFSET(E2579,-$B2579+IF($L2579,1,0),0)*IF($B2579&gt;OFFSET($B2579,1,0),ChapterTable!$R$17,1)*
    (VLOOKUP(SUBSTITUTE(SUBSTITUTE(E$1,"standard",""),"|Float","")&amp;IF(OR($L2579=TRUE,$A2579=0,MOD($A2579,ChapterTable!$R$20)&lt;&gt;0),"","보스")&amp;"인게임누적곱배수",ChapterTable!$R:$S,2,0)^C2579
    +VLOOKUP(SUBSTITUTE(SUBSTITUTE(E$1,"standard",""),"|Float","")&amp;IF(OR($L2579=TRUE,$A2579=0,MOD($A2579,ChapterTable!$R$20)&lt;&gt;0),"","보스")&amp;"인게임누적합배수",ChapterTable!$R:$S,2,0)*C2579)
  )
  )
  )
)</f>
        <v>14112877.959540267</v>
      </c>
      <c r="F2579" s="1">
        <f ca="1">IF(AND($A2579=0,$B2579=1),
    VLOOKUP(1,ChapterTable!$1:$1048576,MATCH("최종"&amp;SUBSTITUTE(SUBSTITUTE(F$1,"standard",""),"|Float",""),ChapterTable!$1:$1,0),0)*ChapterTable!$P$17,
  IF(AND($A2579=0,$B2579=0),
    F2580,
  IF($B2579=0,
    VLOOKUP($A2579,ChapterTable!$1:$1048576,MATCH("최종"&amp;SUBSTITUTE(SUBSTITUTE(F$1,"standard",""),"|Float",""),ChapterTable!$1:$1,0),0),
  IF($B2579=1,
    IF($L2579=FALSE,
      VLOOKUP($A2579,ChapterTable!$1:$1048576,MATCH("최종"&amp;SUBSTITUTE(SUBSTITUTE(F$1,"standard",""),"|Float",""),ChapterTable!$1:$1,0),0),
      VLOOKUP($A2579-ChapterTable!$P$11,ChapterTable!$1:$1048576,MATCH("최종"&amp;SUBSTITUTE(SUBSTITUTE(F$1,"standard",""),"|Float",""),ChapterTable!$1:$1,0),0)*ChapterTable!$P$14
    ),
  OFFSET(F2579,-$B2579+IF($L2579,1,0),0)*
    (VLOOKUP(SUBSTITUTE(SUBSTITUTE(F$1,"standard",""),"|Float","")&amp;IF(OR($L2579=TRUE,$A2579=0,MOD($A2579,ChapterTable!$R$20)&lt;&gt;0),"","보스")&amp;"인게임누적곱배수",ChapterTable!$R:$S,2,0)^D2579
    +VLOOKUP(SUBSTITUTE(SUBSTITUTE(F$1,"standard",""),"|Float","")&amp;IF(OR($L2579=TRUE,$A2579=0,MOD($A2579,ChapterTable!$R$20)&lt;&gt;0),"","보스")&amp;"인게임누적합배수",ChapterTable!$R:$S,2,0)*D2579)
  )
  )
  )
)</f>
        <v>4001915.6251011174</v>
      </c>
      <c r="G2579" t="s">
        <v>715</v>
      </c>
      <c r="J2579" t="str">
        <f>IF(ISBLANK(I2579),"",
IFERROR(VLOOKUP(I2579,[1]StringTable!$1:$1048576,MATCH("kor|String",[1]StringTable!$1:$1,0),0),
"스트링없음"))</f>
        <v/>
      </c>
      <c r="L2579" t="b">
        <v>1</v>
      </c>
      <c r="N2579" t="str">
        <f>IF(ISBLANK(M2579),"",IF(ISERROR(VLOOKUP(M2579,MapTable!$A:$A,1,0)),"맵없음",""))</f>
        <v/>
      </c>
      <c r="O2579">
        <f t="shared" si="294"/>
        <v>4</v>
      </c>
      <c r="Q2579">
        <f t="shared" si="295"/>
        <v>4</v>
      </c>
      <c r="R2579" t="b">
        <f t="shared" ca="1" si="296"/>
        <v>1</v>
      </c>
      <c r="T2579" t="b">
        <f t="shared" ca="1" si="297"/>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IF(ISBLANK(AB2579),"",IF(ISERROR(VLOOKUP(AB2579,[3]DropTable!$A:$A,1,0)),"드랍없음",""))</f>
        <v/>
      </c>
      <c r="AE2579" t="str">
        <f>IF(ISBLANK(AD2579),"",IF(ISERROR(VLOOKUP(AD2579,[3]DropTable!$A:$A,1,0)),"드랍없음",""))</f>
        <v/>
      </c>
      <c r="AH2579">
        <v>1.5</v>
      </c>
      <c r="AI2579">
        <f t="shared" si="300"/>
        <v>0.25</v>
      </c>
      <c r="AJ2579">
        <f t="shared" si="298"/>
        <v>0.32</v>
      </c>
      <c r="AK2579">
        <f t="shared" si="299"/>
        <v>1</v>
      </c>
      <c r="AL2579">
        <f t="shared" si="293"/>
        <v>14</v>
      </c>
    </row>
    <row r="2580" spans="1:38" hidden="1" x14ac:dyDescent="0.3">
      <c r="A2580">
        <v>29</v>
      </c>
      <c r="B2580">
        <v>39</v>
      </c>
      <c r="C2580">
        <f>IF(OR($L2580=TRUE,$A2580=0,MOD($A2580,ChapterTable!$R$20)&lt;&gt;0),
MAX(0,INT(($B2580+ChapterTable!$P$26+VLOOKUP(SUBSTITUTE(C$1,"성장단계","")&amp;"단계오프셋",ChapterTable!$R:$S,2,0))/ChapterTable!$P$23)),
MAX(0,INT(($B2580+ChapterTable!$R$26+VLOOKUP(SUBSTITUTE(C$1,"성장단계","")&amp;"보스단계오프셋",ChapterTable!$R:$S,2,0))/ChapterTable!$R$23)))</f>
        <v>4</v>
      </c>
      <c r="D2580">
        <f>IF(OR($L2580=TRUE,$A2580=0,MOD($A2580,ChapterTable!$R$20)&lt;&gt;0),
MAX(0,INT(($B2580+ChapterTable!$P$26+VLOOKUP(SUBSTITUTE(D$1,"성장단계","")&amp;"단계오프셋",ChapterTable!$R:$S,2,0))/ChapterTable!$P$23)),
MAX(0,INT(($B2580+ChapterTable!$R$26+VLOOKUP(SUBSTITUTE(D$1,"성장단계","")&amp;"보스단계오프셋",ChapterTable!$R:$S,2,0))/ChapterTable!$R$23)))</f>
        <v>3</v>
      </c>
      <c r="E2580" s="1">
        <f ca="1">IF(AND($A2580=0,$B2580=1),
    VLOOKUP(1,ChapterTable!$1:$1048576,MATCH("최종"&amp;SUBSTITUTE(SUBSTITUTE(E$1,"standard",""),"|Float",""),ChapterTable!$1:$1,0),0)*ChapterTable!$P$17,
  IF(AND($A2580=0,$B2580=0),
    E2581,
  IF($B2580=0,
    VLOOKUP($A2580,ChapterTable!$1:$1048576,MATCH("최종"&amp;SUBSTITUTE(SUBSTITUTE(E$1,"standard",""),"|Float",""),ChapterTable!$1:$1,0),0),
  IF($B2580=1,
    IF($L2580=FALSE,
      VLOOKUP($A2580,ChapterTable!$1:$1048576,MATCH("최종"&amp;SUBSTITUTE(SUBSTITUTE(E$1,"standard",""),"|Float",""),ChapterTable!$1:$1,0),0),
      VLOOKUP($A2580-ChapterTable!$P$11,ChapterTable!$1:$1048576,MATCH("최종"&amp;SUBSTITUTE(SUBSTITUTE(E$1,"standard",""),"|Float",""),ChapterTable!$1:$1,0),0)*ChapterTable!$P$14
    ),
  OFFSET(E2580,-$B2580+IF($L2580,1,0),0)*IF($B2580&gt;OFFSET($B2580,1,0),ChapterTable!$R$17,1)*
    (VLOOKUP(SUBSTITUTE(SUBSTITUTE(E$1,"standard",""),"|Float","")&amp;IF(OR($L2580=TRUE,$A2580=0,MOD($A2580,ChapterTable!$R$20)&lt;&gt;0),"","보스")&amp;"인게임누적곱배수",ChapterTable!$R:$S,2,0)^C2580
    +VLOOKUP(SUBSTITUTE(SUBSTITUTE(E$1,"standard",""),"|Float","")&amp;IF(OR($L2580=TRUE,$A2580=0,MOD($A2580,ChapterTable!$R$20)&lt;&gt;0),"","보스")&amp;"인게임누적합배수",ChapterTable!$R:$S,2,0)*C2580)
  )
  )
  )
)</f>
        <v>14112877.959540267</v>
      </c>
      <c r="F2580" s="1">
        <f ca="1">IF(AND($A2580=0,$B2580=1),
    VLOOKUP(1,ChapterTable!$1:$1048576,MATCH("최종"&amp;SUBSTITUTE(SUBSTITUTE(F$1,"standard",""),"|Float",""),ChapterTable!$1:$1,0),0)*ChapterTable!$P$17,
  IF(AND($A2580=0,$B2580=0),
    F2581,
  IF($B2580=0,
    VLOOKUP($A2580,ChapterTable!$1:$1048576,MATCH("최종"&amp;SUBSTITUTE(SUBSTITUTE(F$1,"standard",""),"|Float",""),ChapterTable!$1:$1,0),0),
  IF($B2580=1,
    IF($L2580=FALSE,
      VLOOKUP($A2580,ChapterTable!$1:$1048576,MATCH("최종"&amp;SUBSTITUTE(SUBSTITUTE(F$1,"standard",""),"|Float",""),ChapterTable!$1:$1,0),0),
      VLOOKUP($A2580-ChapterTable!$P$11,ChapterTable!$1:$1048576,MATCH("최종"&amp;SUBSTITUTE(SUBSTITUTE(F$1,"standard",""),"|Float",""),ChapterTable!$1:$1,0),0)*ChapterTable!$P$14
    ),
  OFFSET(F2580,-$B2580+IF($L2580,1,0),0)*
    (VLOOKUP(SUBSTITUTE(SUBSTITUTE(F$1,"standard",""),"|Float","")&amp;IF(OR($L2580=TRUE,$A2580=0,MOD($A2580,ChapterTable!$R$20)&lt;&gt;0),"","보스")&amp;"인게임누적곱배수",ChapterTable!$R:$S,2,0)^D2580
    +VLOOKUP(SUBSTITUTE(SUBSTITUTE(F$1,"standard",""),"|Float","")&amp;IF(OR($L2580=TRUE,$A2580=0,MOD($A2580,ChapterTable!$R$20)&lt;&gt;0),"","보스")&amp;"인게임누적합배수",ChapterTable!$R:$S,2,0)*D2580)
  )
  )
  )
)</f>
        <v>4001915.6251011174</v>
      </c>
      <c r="G2580" t="s">
        <v>715</v>
      </c>
      <c r="J2580" t="str">
        <f>IF(ISBLANK(I2580),"",
IFERROR(VLOOKUP(I2580,[1]StringTable!$1:$1048576,MATCH("kor|String",[1]StringTable!$1:$1,0),0),
"스트링없음"))</f>
        <v/>
      </c>
      <c r="L2580" t="b">
        <v>1</v>
      </c>
      <c r="N2580" t="str">
        <f>IF(ISBLANK(M2580),"",IF(ISERROR(VLOOKUP(M2580,MapTable!$A:$A,1,0)),"맵없음",""))</f>
        <v/>
      </c>
      <c r="O2580">
        <f t="shared" si="294"/>
        <v>94</v>
      </c>
      <c r="Q2580">
        <f t="shared" si="295"/>
        <v>94</v>
      </c>
      <c r="R2580" t="b">
        <f t="shared" ca="1" si="296"/>
        <v>1</v>
      </c>
      <c r="T2580" t="b">
        <f t="shared" ca="1" si="297"/>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IF(ISBLANK(AB2580),"",IF(ISERROR(VLOOKUP(AB2580,[3]DropTable!$A:$A,1,0)),"드랍없음",""))</f>
        <v/>
      </c>
      <c r="AE2580" t="str">
        <f>IF(ISBLANK(AD2580),"",IF(ISERROR(VLOOKUP(AD2580,[3]DropTable!$A:$A,1,0)),"드랍없음",""))</f>
        <v/>
      </c>
      <c r="AH2580">
        <v>1.5</v>
      </c>
      <c r="AI2580">
        <f t="shared" si="300"/>
        <v>0.25</v>
      </c>
      <c r="AJ2580">
        <f t="shared" si="298"/>
        <v>0.32</v>
      </c>
      <c r="AK2580">
        <f t="shared" si="299"/>
        <v>1</v>
      </c>
      <c r="AL2580">
        <f t="shared" si="293"/>
        <v>14</v>
      </c>
    </row>
    <row r="2581" spans="1:38" hidden="1" x14ac:dyDescent="0.3">
      <c r="A2581">
        <v>29</v>
      </c>
      <c r="B2581">
        <v>40</v>
      </c>
      <c r="C2581">
        <f>IF(OR($L2581=TRUE,$A2581=0,MOD($A2581,ChapterTable!$R$20)&lt;&gt;0),
MAX(0,INT(($B2581+ChapterTable!$P$26+VLOOKUP(SUBSTITUTE(C$1,"성장단계","")&amp;"단계오프셋",ChapterTable!$R:$S,2,0))/ChapterTable!$P$23)),
MAX(0,INT(($B2581+ChapterTable!$R$26+VLOOKUP(SUBSTITUTE(C$1,"성장단계","")&amp;"보스단계오프셋",ChapterTable!$R:$S,2,0))/ChapterTable!$R$23)))</f>
        <v>4</v>
      </c>
      <c r="D2581">
        <f>IF(OR($L2581=TRUE,$A2581=0,MOD($A2581,ChapterTable!$R$20)&lt;&gt;0),
MAX(0,INT(($B2581+ChapterTable!$P$26+VLOOKUP(SUBSTITUTE(D$1,"성장단계","")&amp;"단계오프셋",ChapterTable!$R:$S,2,0))/ChapterTable!$P$23)),
MAX(0,INT(($B2581+ChapterTable!$R$26+VLOOKUP(SUBSTITUTE(D$1,"성장단계","")&amp;"보스단계오프셋",ChapterTable!$R:$S,2,0))/ChapterTable!$R$23)))</f>
        <v>3</v>
      </c>
      <c r="E2581" s="1">
        <f ca="1">IF(AND($A2581=0,$B2581=1),
    VLOOKUP(1,ChapterTable!$1:$1048576,MATCH("최종"&amp;SUBSTITUTE(SUBSTITUTE(E$1,"standard",""),"|Float",""),ChapterTable!$1:$1,0),0)*ChapterTable!$P$17,
  IF(AND($A2581=0,$B2581=0),
    E2582,
  IF($B2581=0,
    VLOOKUP($A2581,ChapterTable!$1:$1048576,MATCH("최종"&amp;SUBSTITUTE(SUBSTITUTE(E$1,"standard",""),"|Float",""),ChapterTable!$1:$1,0),0),
  IF($B2581=1,
    IF($L2581=FALSE,
      VLOOKUP($A2581,ChapterTable!$1:$1048576,MATCH("최종"&amp;SUBSTITUTE(SUBSTITUTE(E$1,"standard",""),"|Float",""),ChapterTable!$1:$1,0),0),
      VLOOKUP($A2581-ChapterTable!$P$11,ChapterTable!$1:$1048576,MATCH("최종"&amp;SUBSTITUTE(SUBSTITUTE(E$1,"standard",""),"|Float",""),ChapterTable!$1:$1,0),0)*ChapterTable!$P$14
    ),
  OFFSET(E2581,-$B2581+IF($L2581,1,0),0)*IF($B2581&gt;OFFSET($B2581,1,0),ChapterTable!$R$17,1)*
    (VLOOKUP(SUBSTITUTE(SUBSTITUTE(E$1,"standard",""),"|Float","")&amp;IF(OR($L2581=TRUE,$A2581=0,MOD($A2581,ChapterTable!$R$20)&lt;&gt;0),"","보스")&amp;"인게임누적곱배수",ChapterTable!$R:$S,2,0)^C2581
    +VLOOKUP(SUBSTITUTE(SUBSTITUTE(E$1,"standard",""),"|Float","")&amp;IF(OR($L2581=TRUE,$A2581=0,MOD($A2581,ChapterTable!$R$20)&lt;&gt;0),"","보스")&amp;"인게임누적합배수",ChapterTable!$R:$S,2,0)*C2581)
  )
  )
  )
)</f>
        <v>14112877.959540267</v>
      </c>
      <c r="F2581" s="1">
        <f ca="1">IF(AND($A2581=0,$B2581=1),
    VLOOKUP(1,ChapterTable!$1:$1048576,MATCH("최종"&amp;SUBSTITUTE(SUBSTITUTE(F$1,"standard",""),"|Float",""),ChapterTable!$1:$1,0),0)*ChapterTable!$P$17,
  IF(AND($A2581=0,$B2581=0),
    F2582,
  IF($B2581=0,
    VLOOKUP($A2581,ChapterTable!$1:$1048576,MATCH("최종"&amp;SUBSTITUTE(SUBSTITUTE(F$1,"standard",""),"|Float",""),ChapterTable!$1:$1,0),0),
  IF($B2581=1,
    IF($L2581=FALSE,
      VLOOKUP($A2581,ChapterTable!$1:$1048576,MATCH("최종"&amp;SUBSTITUTE(SUBSTITUTE(F$1,"standard",""),"|Float",""),ChapterTable!$1:$1,0),0),
      VLOOKUP($A2581-ChapterTable!$P$11,ChapterTable!$1:$1048576,MATCH("최종"&amp;SUBSTITUTE(SUBSTITUTE(F$1,"standard",""),"|Float",""),ChapterTable!$1:$1,0),0)*ChapterTable!$P$14
    ),
  OFFSET(F2581,-$B2581+IF($L2581,1,0),0)*
    (VLOOKUP(SUBSTITUTE(SUBSTITUTE(F$1,"standard",""),"|Float","")&amp;IF(OR($L2581=TRUE,$A2581=0,MOD($A2581,ChapterTable!$R$20)&lt;&gt;0),"","보스")&amp;"인게임누적곱배수",ChapterTable!$R:$S,2,0)^D2581
    +VLOOKUP(SUBSTITUTE(SUBSTITUTE(F$1,"standard",""),"|Float","")&amp;IF(OR($L2581=TRUE,$A2581=0,MOD($A2581,ChapterTable!$R$20)&lt;&gt;0),"","보스")&amp;"인게임누적합배수",ChapterTable!$R:$S,2,0)*D2581)
  )
  )
  )
)</f>
        <v>4001915.6251011174</v>
      </c>
      <c r="G2581" t="s">
        <v>715</v>
      </c>
      <c r="J2581" t="str">
        <f>IF(ISBLANK(I2581),"",
IFERROR(VLOOKUP(I2581,[1]StringTable!$1:$1048576,MATCH("kor|String",[1]StringTable!$1:$1,0),0),
"스트링없음"))</f>
        <v/>
      </c>
      <c r="L2581" t="b">
        <v>1</v>
      </c>
      <c r="N2581" t="str">
        <f>IF(ISBLANK(M2581),"",IF(ISERROR(VLOOKUP(M2581,MapTable!$A:$A,1,0)),"맵없음",""))</f>
        <v/>
      </c>
      <c r="O2581">
        <f t="shared" si="294"/>
        <v>24</v>
      </c>
      <c r="Q2581">
        <f t="shared" si="295"/>
        <v>24</v>
      </c>
      <c r="R2581" t="b">
        <f t="shared" ca="1" si="296"/>
        <v>1</v>
      </c>
      <c r="T2581" t="b">
        <f t="shared" ca="1" si="297"/>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IF(ISBLANK(AB2581),"",IF(ISERROR(VLOOKUP(AB2581,[3]DropTable!$A:$A,1,0)),"드랍없음",""))</f>
        <v/>
      </c>
      <c r="AE2581" t="str">
        <f>IF(ISBLANK(AD2581),"",IF(ISERROR(VLOOKUP(AD2581,[3]DropTable!$A:$A,1,0)),"드랍없음",""))</f>
        <v/>
      </c>
      <c r="AH2581">
        <v>1.5</v>
      </c>
      <c r="AI2581">
        <f t="shared" si="300"/>
        <v>0.25</v>
      </c>
      <c r="AJ2581">
        <f t="shared" si="298"/>
        <v>1</v>
      </c>
      <c r="AK2581">
        <f t="shared" si="299"/>
        <v>4</v>
      </c>
      <c r="AL2581">
        <f t="shared" si="293"/>
        <v>14</v>
      </c>
    </row>
    <row r="2582" spans="1:38" hidden="1" x14ac:dyDescent="0.3">
      <c r="A2582">
        <v>29</v>
      </c>
      <c r="B2582">
        <v>41</v>
      </c>
      <c r="C2582">
        <f>IF(OR($L2582=TRUE,$A2582=0,MOD($A2582,ChapterTable!$R$20)&lt;&gt;0),
MAX(0,INT(($B2582+ChapterTable!$P$26+VLOOKUP(SUBSTITUTE(C$1,"성장단계","")&amp;"단계오프셋",ChapterTable!$R:$S,2,0))/ChapterTable!$P$23)),
MAX(0,INT(($B2582+ChapterTable!$R$26+VLOOKUP(SUBSTITUTE(C$1,"성장단계","")&amp;"보스단계오프셋",ChapterTable!$R:$S,2,0))/ChapterTable!$R$23)))</f>
        <v>4</v>
      </c>
      <c r="D2582">
        <f>IF(OR($L2582=TRUE,$A2582=0,MOD($A2582,ChapterTable!$R$20)&lt;&gt;0),
MAX(0,INT(($B2582+ChapterTable!$P$26+VLOOKUP(SUBSTITUTE(D$1,"성장단계","")&amp;"단계오프셋",ChapterTable!$R:$S,2,0))/ChapterTable!$P$23)),
MAX(0,INT(($B2582+ChapterTable!$R$26+VLOOKUP(SUBSTITUTE(D$1,"성장단계","")&amp;"보스단계오프셋",ChapterTable!$R:$S,2,0))/ChapterTable!$R$23)))</f>
        <v>4</v>
      </c>
      <c r="E2582" s="1">
        <f ca="1">IF(AND($A2582=0,$B2582=1),
    VLOOKUP(1,ChapterTable!$1:$1048576,MATCH("최종"&amp;SUBSTITUTE(SUBSTITUTE(E$1,"standard",""),"|Float",""),ChapterTable!$1:$1,0),0)*ChapterTable!$P$17,
  IF(AND($A2582=0,$B2582=0),
    E2583,
  IF($B2582=0,
    VLOOKUP($A2582,ChapterTable!$1:$1048576,MATCH("최종"&amp;SUBSTITUTE(SUBSTITUTE(E$1,"standard",""),"|Float",""),ChapterTable!$1:$1,0),0),
  IF($B2582=1,
    IF($L2582=FALSE,
      VLOOKUP($A2582,ChapterTable!$1:$1048576,MATCH("최종"&amp;SUBSTITUTE(SUBSTITUTE(E$1,"standard",""),"|Float",""),ChapterTable!$1:$1,0),0),
      VLOOKUP($A2582-ChapterTable!$P$11,ChapterTable!$1:$1048576,MATCH("최종"&amp;SUBSTITUTE(SUBSTITUTE(E$1,"standard",""),"|Float",""),ChapterTable!$1:$1,0),0)*ChapterTable!$P$14
    ),
  OFFSET(E2582,-$B2582+IF($L2582,1,0),0)*IF($B2582&gt;OFFSET($B2582,1,0),ChapterTable!$R$17,1)*
    (VLOOKUP(SUBSTITUTE(SUBSTITUTE(E$1,"standard",""),"|Float","")&amp;IF(OR($L2582=TRUE,$A2582=0,MOD($A2582,ChapterTable!$R$20)&lt;&gt;0),"","보스")&amp;"인게임누적곱배수",ChapterTable!$R:$S,2,0)^C2582
    +VLOOKUP(SUBSTITUTE(SUBSTITUTE(E$1,"standard",""),"|Float","")&amp;IF(OR($L2582=TRUE,$A2582=0,MOD($A2582,ChapterTable!$R$20)&lt;&gt;0),"","보스")&amp;"인게임누적합배수",ChapterTable!$R:$S,2,0)*C2582)
  )
  )
  )
)</f>
        <v>14112877.959540267</v>
      </c>
      <c r="F2582" s="1">
        <f ca="1">IF(AND($A2582=0,$B2582=1),
    VLOOKUP(1,ChapterTable!$1:$1048576,MATCH("최종"&amp;SUBSTITUTE(SUBSTITUTE(F$1,"standard",""),"|Float",""),ChapterTable!$1:$1,0),0)*ChapterTable!$P$17,
  IF(AND($A2582=0,$B2582=0),
    F2583,
  IF($B2582=0,
    VLOOKUP($A2582,ChapterTable!$1:$1048576,MATCH("최종"&amp;SUBSTITUTE(SUBSTITUTE(F$1,"standard",""),"|Float",""),ChapterTable!$1:$1,0),0),
  IF($B2582=1,
    IF($L2582=FALSE,
      VLOOKUP($A2582,ChapterTable!$1:$1048576,MATCH("최종"&amp;SUBSTITUTE(SUBSTITUTE(F$1,"standard",""),"|Float",""),ChapterTable!$1:$1,0),0),
      VLOOKUP($A2582-ChapterTable!$P$11,ChapterTable!$1:$1048576,MATCH("최종"&amp;SUBSTITUTE(SUBSTITUTE(F$1,"standard",""),"|Float",""),ChapterTable!$1:$1,0),0)*ChapterTable!$P$14
    ),
  OFFSET(F2582,-$B2582+IF($L2582,1,0),0)*
    (VLOOKUP(SUBSTITUTE(SUBSTITUTE(F$1,"standard",""),"|Float","")&amp;IF(OR($L2582=TRUE,$A2582=0,MOD($A2582,ChapterTable!$R$20)&lt;&gt;0),"","보스")&amp;"인게임누적곱배수",ChapterTable!$R:$S,2,0)^D2582
    +VLOOKUP(SUBSTITUTE(SUBSTITUTE(F$1,"standard",""),"|Float","")&amp;IF(OR($L2582=TRUE,$A2582=0,MOD($A2582,ChapterTable!$R$20)&lt;&gt;0),"","보스")&amp;"인게임누적합배수",ChapterTable!$R:$S,2,0)*D2582)
  )
  )
  )
)</f>
        <v>4246930.8674542475</v>
      </c>
      <c r="G2582" t="s">
        <v>715</v>
      </c>
      <c r="J2582" t="str">
        <f>IF(ISBLANK(I2582),"",
IFERROR(VLOOKUP(I2582,[1]StringTable!$1:$1048576,MATCH("kor|String",[1]StringTable!$1:$1,0),0),
"스트링없음"))</f>
        <v/>
      </c>
      <c r="L2582" t="b">
        <v>1</v>
      </c>
      <c r="N2582" t="str">
        <f>IF(ISBLANK(M2582),"",IF(ISERROR(VLOOKUP(M2582,MapTable!$A:$A,1,0)),"맵없음",""))</f>
        <v/>
      </c>
      <c r="O2582">
        <f t="shared" si="294"/>
        <v>5</v>
      </c>
      <c r="Q2582">
        <f t="shared" si="295"/>
        <v>5</v>
      </c>
      <c r="R2582" t="b">
        <f t="shared" ca="1" si="296"/>
        <v>1</v>
      </c>
      <c r="T2582" t="b">
        <f t="shared" ca="1" si="297"/>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IF(ISBLANK(AB2582),"",IF(ISERROR(VLOOKUP(AB2582,[3]DropTable!$A:$A,1,0)),"드랍없음",""))</f>
        <v/>
      </c>
      <c r="AE2582" t="str">
        <f>IF(ISBLANK(AD2582),"",IF(ISERROR(VLOOKUP(AD2582,[3]DropTable!$A:$A,1,0)),"드랍없음",""))</f>
        <v/>
      </c>
      <c r="AH2582">
        <v>1.5</v>
      </c>
      <c r="AI2582">
        <f t="shared" si="300"/>
        <v>0.2</v>
      </c>
      <c r="AJ2582">
        <f t="shared" si="298"/>
        <v>0.27466666000000001</v>
      </c>
      <c r="AK2582">
        <f t="shared" si="299"/>
        <v>1</v>
      </c>
      <c r="AL2582">
        <f t="shared" si="293"/>
        <v>14</v>
      </c>
    </row>
    <row r="2583" spans="1:38" hidden="1" x14ac:dyDescent="0.3">
      <c r="A2583">
        <v>29</v>
      </c>
      <c r="B2583">
        <v>42</v>
      </c>
      <c r="C2583">
        <f>IF(OR($L2583=TRUE,$A2583=0,MOD($A2583,ChapterTable!$R$20)&lt;&gt;0),
MAX(0,INT(($B2583+ChapterTable!$P$26+VLOOKUP(SUBSTITUTE(C$1,"성장단계","")&amp;"단계오프셋",ChapterTable!$R:$S,2,0))/ChapterTable!$P$23)),
MAX(0,INT(($B2583+ChapterTable!$R$26+VLOOKUP(SUBSTITUTE(C$1,"성장단계","")&amp;"보스단계오프셋",ChapterTable!$R:$S,2,0))/ChapterTable!$R$23)))</f>
        <v>4</v>
      </c>
      <c r="D2583">
        <f>IF(OR($L2583=TRUE,$A2583=0,MOD($A2583,ChapterTable!$R$20)&lt;&gt;0),
MAX(0,INT(($B2583+ChapterTable!$P$26+VLOOKUP(SUBSTITUTE(D$1,"성장단계","")&amp;"단계오프셋",ChapterTable!$R:$S,2,0))/ChapterTable!$P$23)),
MAX(0,INT(($B2583+ChapterTable!$R$26+VLOOKUP(SUBSTITUTE(D$1,"성장단계","")&amp;"보스단계오프셋",ChapterTable!$R:$S,2,0))/ChapterTable!$R$23)))</f>
        <v>4</v>
      </c>
      <c r="E2583" s="1">
        <f ca="1">IF(AND($A2583=0,$B2583=1),
    VLOOKUP(1,ChapterTable!$1:$1048576,MATCH("최종"&amp;SUBSTITUTE(SUBSTITUTE(E$1,"standard",""),"|Float",""),ChapterTable!$1:$1,0),0)*ChapterTable!$P$17,
  IF(AND($A2583=0,$B2583=0),
    E2584,
  IF($B2583=0,
    VLOOKUP($A2583,ChapterTable!$1:$1048576,MATCH("최종"&amp;SUBSTITUTE(SUBSTITUTE(E$1,"standard",""),"|Float",""),ChapterTable!$1:$1,0),0),
  IF($B2583=1,
    IF($L2583=FALSE,
      VLOOKUP($A2583,ChapterTable!$1:$1048576,MATCH("최종"&amp;SUBSTITUTE(SUBSTITUTE(E$1,"standard",""),"|Float",""),ChapterTable!$1:$1,0),0),
      VLOOKUP($A2583-ChapterTable!$P$11,ChapterTable!$1:$1048576,MATCH("최종"&amp;SUBSTITUTE(SUBSTITUTE(E$1,"standard",""),"|Float",""),ChapterTable!$1:$1,0),0)*ChapterTable!$P$14
    ),
  OFFSET(E2583,-$B2583+IF($L2583,1,0),0)*IF($B2583&gt;OFFSET($B2583,1,0),ChapterTable!$R$17,1)*
    (VLOOKUP(SUBSTITUTE(SUBSTITUTE(E$1,"standard",""),"|Float","")&amp;IF(OR($L2583=TRUE,$A2583=0,MOD($A2583,ChapterTable!$R$20)&lt;&gt;0),"","보스")&amp;"인게임누적곱배수",ChapterTable!$R:$S,2,0)^C2583
    +VLOOKUP(SUBSTITUTE(SUBSTITUTE(E$1,"standard",""),"|Float","")&amp;IF(OR($L2583=TRUE,$A2583=0,MOD($A2583,ChapterTable!$R$20)&lt;&gt;0),"","보스")&amp;"인게임누적합배수",ChapterTable!$R:$S,2,0)*C2583)
  )
  )
  )
)</f>
        <v>14112877.959540267</v>
      </c>
      <c r="F2583" s="1">
        <f ca="1">IF(AND($A2583=0,$B2583=1),
    VLOOKUP(1,ChapterTable!$1:$1048576,MATCH("최종"&amp;SUBSTITUTE(SUBSTITUTE(F$1,"standard",""),"|Float",""),ChapterTable!$1:$1,0),0)*ChapterTable!$P$17,
  IF(AND($A2583=0,$B2583=0),
    F2584,
  IF($B2583=0,
    VLOOKUP($A2583,ChapterTable!$1:$1048576,MATCH("최종"&amp;SUBSTITUTE(SUBSTITUTE(F$1,"standard",""),"|Float",""),ChapterTable!$1:$1,0),0),
  IF($B2583=1,
    IF($L2583=FALSE,
      VLOOKUP($A2583,ChapterTable!$1:$1048576,MATCH("최종"&amp;SUBSTITUTE(SUBSTITUTE(F$1,"standard",""),"|Float",""),ChapterTable!$1:$1,0),0),
      VLOOKUP($A2583-ChapterTable!$P$11,ChapterTable!$1:$1048576,MATCH("최종"&amp;SUBSTITUTE(SUBSTITUTE(F$1,"standard",""),"|Float",""),ChapterTable!$1:$1,0),0)*ChapterTable!$P$14
    ),
  OFFSET(F2583,-$B2583+IF($L2583,1,0),0)*
    (VLOOKUP(SUBSTITUTE(SUBSTITUTE(F$1,"standard",""),"|Float","")&amp;IF(OR($L2583=TRUE,$A2583=0,MOD($A2583,ChapterTable!$R$20)&lt;&gt;0),"","보스")&amp;"인게임누적곱배수",ChapterTable!$R:$S,2,0)^D2583
    +VLOOKUP(SUBSTITUTE(SUBSTITUTE(F$1,"standard",""),"|Float","")&amp;IF(OR($L2583=TRUE,$A2583=0,MOD($A2583,ChapterTable!$R$20)&lt;&gt;0),"","보스")&amp;"인게임누적합배수",ChapterTable!$R:$S,2,0)*D2583)
  )
  )
  )
)</f>
        <v>4246930.8674542475</v>
      </c>
      <c r="G2583" t="s">
        <v>715</v>
      </c>
      <c r="J2583" t="str">
        <f>IF(ISBLANK(I2583),"",
IFERROR(VLOOKUP(I2583,[1]StringTable!$1:$1048576,MATCH("kor|String",[1]StringTable!$1:$1,0),0),
"스트링없음"))</f>
        <v/>
      </c>
      <c r="L2583" t="b">
        <v>1</v>
      </c>
      <c r="N2583" t="str">
        <f>IF(ISBLANK(M2583),"",IF(ISERROR(VLOOKUP(M2583,MapTable!$A:$A,1,0)),"맵없음",""))</f>
        <v/>
      </c>
      <c r="O2583">
        <f t="shared" si="294"/>
        <v>5</v>
      </c>
      <c r="Q2583">
        <f t="shared" si="295"/>
        <v>5</v>
      </c>
      <c r="R2583" t="b">
        <f t="shared" ca="1" si="296"/>
        <v>1</v>
      </c>
      <c r="T2583" t="b">
        <f t="shared" ca="1" si="297"/>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IF(ISBLANK(AB2583),"",IF(ISERROR(VLOOKUP(AB2583,[3]DropTable!$A:$A,1,0)),"드랍없음",""))</f>
        <v/>
      </c>
      <c r="AE2583" t="str">
        <f>IF(ISBLANK(AD2583),"",IF(ISERROR(VLOOKUP(AD2583,[3]DropTable!$A:$A,1,0)),"드랍없음",""))</f>
        <v/>
      </c>
      <c r="AH2583">
        <v>1.5</v>
      </c>
      <c r="AI2583">
        <f t="shared" si="300"/>
        <v>0.2</v>
      </c>
      <c r="AJ2583">
        <f t="shared" si="298"/>
        <v>0.27466666000000001</v>
      </c>
      <c r="AK2583">
        <f t="shared" si="299"/>
        <v>1</v>
      </c>
      <c r="AL2583">
        <f t="shared" si="293"/>
        <v>14</v>
      </c>
    </row>
    <row r="2584" spans="1:38" hidden="1" x14ac:dyDescent="0.3">
      <c r="A2584">
        <v>29</v>
      </c>
      <c r="B2584">
        <v>43</v>
      </c>
      <c r="C2584">
        <f>IF(OR($L2584=TRUE,$A2584=0,MOD($A2584,ChapterTable!$R$20)&lt;&gt;0),
MAX(0,INT(($B2584+ChapterTable!$P$26+VLOOKUP(SUBSTITUTE(C$1,"성장단계","")&amp;"단계오프셋",ChapterTable!$R:$S,2,0))/ChapterTable!$P$23)),
MAX(0,INT(($B2584+ChapterTable!$R$26+VLOOKUP(SUBSTITUTE(C$1,"성장단계","")&amp;"보스단계오프셋",ChapterTable!$R:$S,2,0))/ChapterTable!$R$23)))</f>
        <v>4</v>
      </c>
      <c r="D2584">
        <f>IF(OR($L2584=TRUE,$A2584=0,MOD($A2584,ChapterTable!$R$20)&lt;&gt;0),
MAX(0,INT(($B2584+ChapterTable!$P$26+VLOOKUP(SUBSTITUTE(D$1,"성장단계","")&amp;"단계오프셋",ChapterTable!$R:$S,2,0))/ChapterTable!$P$23)),
MAX(0,INT(($B2584+ChapterTable!$R$26+VLOOKUP(SUBSTITUTE(D$1,"성장단계","")&amp;"보스단계오프셋",ChapterTable!$R:$S,2,0))/ChapterTable!$R$23)))</f>
        <v>4</v>
      </c>
      <c r="E2584" s="1">
        <f ca="1">IF(AND($A2584=0,$B2584=1),
    VLOOKUP(1,ChapterTable!$1:$1048576,MATCH("최종"&amp;SUBSTITUTE(SUBSTITUTE(E$1,"standard",""),"|Float",""),ChapterTable!$1:$1,0),0)*ChapterTable!$P$17,
  IF(AND($A2584=0,$B2584=0),
    E2585,
  IF($B2584=0,
    VLOOKUP($A2584,ChapterTable!$1:$1048576,MATCH("최종"&amp;SUBSTITUTE(SUBSTITUTE(E$1,"standard",""),"|Float",""),ChapterTable!$1:$1,0),0),
  IF($B2584=1,
    IF($L2584=FALSE,
      VLOOKUP($A2584,ChapterTable!$1:$1048576,MATCH("최종"&amp;SUBSTITUTE(SUBSTITUTE(E$1,"standard",""),"|Float",""),ChapterTable!$1:$1,0),0),
      VLOOKUP($A2584-ChapterTable!$P$11,ChapterTable!$1:$1048576,MATCH("최종"&amp;SUBSTITUTE(SUBSTITUTE(E$1,"standard",""),"|Float",""),ChapterTable!$1:$1,0),0)*ChapterTable!$P$14
    ),
  OFFSET(E2584,-$B2584+IF($L2584,1,0),0)*IF($B2584&gt;OFFSET($B2584,1,0),ChapterTable!$R$17,1)*
    (VLOOKUP(SUBSTITUTE(SUBSTITUTE(E$1,"standard",""),"|Float","")&amp;IF(OR($L2584=TRUE,$A2584=0,MOD($A2584,ChapterTable!$R$20)&lt;&gt;0),"","보스")&amp;"인게임누적곱배수",ChapterTable!$R:$S,2,0)^C2584
    +VLOOKUP(SUBSTITUTE(SUBSTITUTE(E$1,"standard",""),"|Float","")&amp;IF(OR($L2584=TRUE,$A2584=0,MOD($A2584,ChapterTable!$R$20)&lt;&gt;0),"","보스")&amp;"인게임누적합배수",ChapterTable!$R:$S,2,0)*C2584)
  )
  )
  )
)</f>
        <v>14112877.959540267</v>
      </c>
      <c r="F2584" s="1">
        <f ca="1">IF(AND($A2584=0,$B2584=1),
    VLOOKUP(1,ChapterTable!$1:$1048576,MATCH("최종"&amp;SUBSTITUTE(SUBSTITUTE(F$1,"standard",""),"|Float",""),ChapterTable!$1:$1,0),0)*ChapterTable!$P$17,
  IF(AND($A2584=0,$B2584=0),
    F2585,
  IF($B2584=0,
    VLOOKUP($A2584,ChapterTable!$1:$1048576,MATCH("최종"&amp;SUBSTITUTE(SUBSTITUTE(F$1,"standard",""),"|Float",""),ChapterTable!$1:$1,0),0),
  IF($B2584=1,
    IF($L2584=FALSE,
      VLOOKUP($A2584,ChapterTable!$1:$1048576,MATCH("최종"&amp;SUBSTITUTE(SUBSTITUTE(F$1,"standard",""),"|Float",""),ChapterTable!$1:$1,0),0),
      VLOOKUP($A2584-ChapterTable!$P$11,ChapterTable!$1:$1048576,MATCH("최종"&amp;SUBSTITUTE(SUBSTITUTE(F$1,"standard",""),"|Float",""),ChapterTable!$1:$1,0),0)*ChapterTable!$P$14
    ),
  OFFSET(F2584,-$B2584+IF($L2584,1,0),0)*
    (VLOOKUP(SUBSTITUTE(SUBSTITUTE(F$1,"standard",""),"|Float","")&amp;IF(OR($L2584=TRUE,$A2584=0,MOD($A2584,ChapterTable!$R$20)&lt;&gt;0),"","보스")&amp;"인게임누적곱배수",ChapterTable!$R:$S,2,0)^D2584
    +VLOOKUP(SUBSTITUTE(SUBSTITUTE(F$1,"standard",""),"|Float","")&amp;IF(OR($L2584=TRUE,$A2584=0,MOD($A2584,ChapterTable!$R$20)&lt;&gt;0),"","보스")&amp;"인게임누적합배수",ChapterTable!$R:$S,2,0)*D2584)
  )
  )
  )
)</f>
        <v>4246930.8674542475</v>
      </c>
      <c r="G2584" t="s">
        <v>715</v>
      </c>
      <c r="J2584" t="str">
        <f>IF(ISBLANK(I2584),"",
IFERROR(VLOOKUP(I2584,[1]StringTable!$1:$1048576,MATCH("kor|String",[1]StringTable!$1:$1,0),0),
"스트링없음"))</f>
        <v/>
      </c>
      <c r="L2584" t="b">
        <v>1</v>
      </c>
      <c r="N2584" t="str">
        <f>IF(ISBLANK(M2584),"",IF(ISERROR(VLOOKUP(M2584,MapTable!$A:$A,1,0)),"맵없음",""))</f>
        <v/>
      </c>
      <c r="O2584">
        <f t="shared" si="294"/>
        <v>5</v>
      </c>
      <c r="Q2584">
        <f t="shared" si="295"/>
        <v>5</v>
      </c>
      <c r="R2584" t="b">
        <f t="shared" ca="1" si="296"/>
        <v>1</v>
      </c>
      <c r="T2584" t="b">
        <f t="shared" ca="1" si="297"/>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IF(ISBLANK(AB2584),"",IF(ISERROR(VLOOKUP(AB2584,[3]DropTable!$A:$A,1,0)),"드랍없음",""))</f>
        <v/>
      </c>
      <c r="AE2584" t="str">
        <f>IF(ISBLANK(AD2584),"",IF(ISERROR(VLOOKUP(AD2584,[3]DropTable!$A:$A,1,0)),"드랍없음",""))</f>
        <v/>
      </c>
      <c r="AH2584">
        <v>1.5</v>
      </c>
      <c r="AI2584">
        <f t="shared" si="300"/>
        <v>0.2</v>
      </c>
      <c r="AJ2584">
        <f t="shared" si="298"/>
        <v>0.27466666000000001</v>
      </c>
      <c r="AK2584">
        <f t="shared" si="299"/>
        <v>1</v>
      </c>
      <c r="AL2584">
        <f t="shared" si="293"/>
        <v>14</v>
      </c>
    </row>
    <row r="2585" spans="1:38" hidden="1" x14ac:dyDescent="0.3">
      <c r="A2585">
        <v>29</v>
      </c>
      <c r="B2585">
        <v>44</v>
      </c>
      <c r="C2585">
        <f>IF(OR($L2585=TRUE,$A2585=0,MOD($A2585,ChapterTable!$R$20)&lt;&gt;0),
MAX(0,INT(($B2585+ChapterTable!$P$26+VLOOKUP(SUBSTITUTE(C$1,"성장단계","")&amp;"단계오프셋",ChapterTable!$R:$S,2,0))/ChapterTable!$P$23)),
MAX(0,INT(($B2585+ChapterTable!$R$26+VLOOKUP(SUBSTITUTE(C$1,"성장단계","")&amp;"보스단계오프셋",ChapterTable!$R:$S,2,0))/ChapterTable!$R$23)))</f>
        <v>4</v>
      </c>
      <c r="D2585">
        <f>IF(OR($L2585=TRUE,$A2585=0,MOD($A2585,ChapterTable!$R$20)&lt;&gt;0),
MAX(0,INT(($B2585+ChapterTable!$P$26+VLOOKUP(SUBSTITUTE(D$1,"성장단계","")&amp;"단계오프셋",ChapterTable!$R:$S,2,0))/ChapterTable!$P$23)),
MAX(0,INT(($B2585+ChapterTable!$R$26+VLOOKUP(SUBSTITUTE(D$1,"성장단계","")&amp;"보스단계오프셋",ChapterTable!$R:$S,2,0))/ChapterTable!$R$23)))</f>
        <v>4</v>
      </c>
      <c r="E2585" s="1">
        <f ca="1">IF(AND($A2585=0,$B2585=1),
    VLOOKUP(1,ChapterTable!$1:$1048576,MATCH("최종"&amp;SUBSTITUTE(SUBSTITUTE(E$1,"standard",""),"|Float",""),ChapterTable!$1:$1,0),0)*ChapterTable!$P$17,
  IF(AND($A2585=0,$B2585=0),
    E2586,
  IF($B2585=0,
    VLOOKUP($A2585,ChapterTable!$1:$1048576,MATCH("최종"&amp;SUBSTITUTE(SUBSTITUTE(E$1,"standard",""),"|Float",""),ChapterTable!$1:$1,0),0),
  IF($B2585=1,
    IF($L2585=FALSE,
      VLOOKUP($A2585,ChapterTable!$1:$1048576,MATCH("최종"&amp;SUBSTITUTE(SUBSTITUTE(E$1,"standard",""),"|Float",""),ChapterTable!$1:$1,0),0),
      VLOOKUP($A2585-ChapterTable!$P$11,ChapterTable!$1:$1048576,MATCH("최종"&amp;SUBSTITUTE(SUBSTITUTE(E$1,"standard",""),"|Float",""),ChapterTable!$1:$1,0),0)*ChapterTable!$P$14
    ),
  OFFSET(E2585,-$B2585+IF($L2585,1,0),0)*IF($B2585&gt;OFFSET($B2585,1,0),ChapterTable!$R$17,1)*
    (VLOOKUP(SUBSTITUTE(SUBSTITUTE(E$1,"standard",""),"|Float","")&amp;IF(OR($L2585=TRUE,$A2585=0,MOD($A2585,ChapterTable!$R$20)&lt;&gt;0),"","보스")&amp;"인게임누적곱배수",ChapterTable!$R:$S,2,0)^C2585
    +VLOOKUP(SUBSTITUTE(SUBSTITUTE(E$1,"standard",""),"|Float","")&amp;IF(OR($L2585=TRUE,$A2585=0,MOD($A2585,ChapterTable!$R$20)&lt;&gt;0),"","보스")&amp;"인게임누적합배수",ChapterTable!$R:$S,2,0)*C2585)
  )
  )
  )
)</f>
        <v>14112877.959540267</v>
      </c>
      <c r="F2585" s="1">
        <f ca="1">IF(AND($A2585=0,$B2585=1),
    VLOOKUP(1,ChapterTable!$1:$1048576,MATCH("최종"&amp;SUBSTITUTE(SUBSTITUTE(F$1,"standard",""),"|Float",""),ChapterTable!$1:$1,0),0)*ChapterTable!$P$17,
  IF(AND($A2585=0,$B2585=0),
    F2586,
  IF($B2585=0,
    VLOOKUP($A2585,ChapterTable!$1:$1048576,MATCH("최종"&amp;SUBSTITUTE(SUBSTITUTE(F$1,"standard",""),"|Float",""),ChapterTable!$1:$1,0),0),
  IF($B2585=1,
    IF($L2585=FALSE,
      VLOOKUP($A2585,ChapterTable!$1:$1048576,MATCH("최종"&amp;SUBSTITUTE(SUBSTITUTE(F$1,"standard",""),"|Float",""),ChapterTable!$1:$1,0),0),
      VLOOKUP($A2585-ChapterTable!$P$11,ChapterTable!$1:$1048576,MATCH("최종"&amp;SUBSTITUTE(SUBSTITUTE(F$1,"standard",""),"|Float",""),ChapterTable!$1:$1,0),0)*ChapterTable!$P$14
    ),
  OFFSET(F2585,-$B2585+IF($L2585,1,0),0)*
    (VLOOKUP(SUBSTITUTE(SUBSTITUTE(F$1,"standard",""),"|Float","")&amp;IF(OR($L2585=TRUE,$A2585=0,MOD($A2585,ChapterTable!$R$20)&lt;&gt;0),"","보스")&amp;"인게임누적곱배수",ChapterTable!$R:$S,2,0)^D2585
    +VLOOKUP(SUBSTITUTE(SUBSTITUTE(F$1,"standard",""),"|Float","")&amp;IF(OR($L2585=TRUE,$A2585=0,MOD($A2585,ChapterTable!$R$20)&lt;&gt;0),"","보스")&amp;"인게임누적합배수",ChapterTable!$R:$S,2,0)*D2585)
  )
  )
  )
)</f>
        <v>4246930.8674542475</v>
      </c>
      <c r="G2585" t="s">
        <v>715</v>
      </c>
      <c r="J2585" t="str">
        <f>IF(ISBLANK(I2585),"",
IFERROR(VLOOKUP(I2585,[1]StringTable!$1:$1048576,MATCH("kor|String",[1]StringTable!$1:$1,0),0),
"스트링없음"))</f>
        <v/>
      </c>
      <c r="L2585" t="b">
        <v>1</v>
      </c>
      <c r="N2585" t="str">
        <f>IF(ISBLANK(M2585),"",IF(ISERROR(VLOOKUP(M2585,MapTable!$A:$A,1,0)),"맵없음",""))</f>
        <v/>
      </c>
      <c r="O2585">
        <f t="shared" si="294"/>
        <v>5</v>
      </c>
      <c r="Q2585">
        <f t="shared" si="295"/>
        <v>5</v>
      </c>
      <c r="R2585" t="b">
        <f t="shared" ca="1" si="296"/>
        <v>1</v>
      </c>
      <c r="T2585" t="b">
        <f t="shared" ca="1" si="297"/>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IF(ISBLANK(AB2585),"",IF(ISERROR(VLOOKUP(AB2585,[3]DropTable!$A:$A,1,0)),"드랍없음",""))</f>
        <v/>
      </c>
      <c r="AE2585" t="str">
        <f>IF(ISBLANK(AD2585),"",IF(ISERROR(VLOOKUP(AD2585,[3]DropTable!$A:$A,1,0)),"드랍없음",""))</f>
        <v/>
      </c>
      <c r="AH2585">
        <v>1.5</v>
      </c>
      <c r="AI2585">
        <f t="shared" si="300"/>
        <v>0.2</v>
      </c>
      <c r="AJ2585">
        <f t="shared" si="298"/>
        <v>0.27466666000000001</v>
      </c>
      <c r="AK2585">
        <f t="shared" si="299"/>
        <v>1</v>
      </c>
      <c r="AL2585">
        <f t="shared" si="293"/>
        <v>14</v>
      </c>
    </row>
    <row r="2586" spans="1:38" hidden="1" x14ac:dyDescent="0.3">
      <c r="A2586">
        <v>29</v>
      </c>
      <c r="B2586">
        <v>45</v>
      </c>
      <c r="C2586">
        <f>IF(OR($L2586=TRUE,$A2586=0,MOD($A2586,ChapterTable!$R$20)&lt;&gt;0),
MAX(0,INT(($B2586+ChapterTable!$P$26+VLOOKUP(SUBSTITUTE(C$1,"성장단계","")&amp;"단계오프셋",ChapterTable!$R:$S,2,0))/ChapterTable!$P$23)),
MAX(0,INT(($B2586+ChapterTable!$R$26+VLOOKUP(SUBSTITUTE(C$1,"성장단계","")&amp;"보스단계오프셋",ChapterTable!$R:$S,2,0))/ChapterTable!$R$23)))</f>
        <v>4</v>
      </c>
      <c r="D2586">
        <f>IF(OR($L2586=TRUE,$A2586=0,MOD($A2586,ChapterTable!$R$20)&lt;&gt;0),
MAX(0,INT(($B2586+ChapterTable!$P$26+VLOOKUP(SUBSTITUTE(D$1,"성장단계","")&amp;"단계오프셋",ChapterTable!$R:$S,2,0))/ChapterTable!$P$23)),
MAX(0,INT(($B2586+ChapterTable!$R$26+VLOOKUP(SUBSTITUTE(D$1,"성장단계","")&amp;"보스단계오프셋",ChapterTable!$R:$S,2,0))/ChapterTable!$R$23)))</f>
        <v>4</v>
      </c>
      <c r="E2586" s="1">
        <f ca="1">IF(AND($A2586=0,$B2586=1),
    VLOOKUP(1,ChapterTable!$1:$1048576,MATCH("최종"&amp;SUBSTITUTE(SUBSTITUTE(E$1,"standard",""),"|Float",""),ChapterTable!$1:$1,0),0)*ChapterTable!$P$17,
  IF(AND($A2586=0,$B2586=0),
    E2587,
  IF($B2586=0,
    VLOOKUP($A2586,ChapterTable!$1:$1048576,MATCH("최종"&amp;SUBSTITUTE(SUBSTITUTE(E$1,"standard",""),"|Float",""),ChapterTable!$1:$1,0),0),
  IF($B2586=1,
    IF($L2586=FALSE,
      VLOOKUP($A2586,ChapterTable!$1:$1048576,MATCH("최종"&amp;SUBSTITUTE(SUBSTITUTE(E$1,"standard",""),"|Float",""),ChapterTable!$1:$1,0),0),
      VLOOKUP($A2586-ChapterTable!$P$11,ChapterTable!$1:$1048576,MATCH("최종"&amp;SUBSTITUTE(SUBSTITUTE(E$1,"standard",""),"|Float",""),ChapterTable!$1:$1,0),0)*ChapterTable!$P$14
    ),
  OFFSET(E2586,-$B2586+IF($L2586,1,0),0)*IF($B2586&gt;OFFSET($B2586,1,0),ChapterTable!$R$17,1)*
    (VLOOKUP(SUBSTITUTE(SUBSTITUTE(E$1,"standard",""),"|Float","")&amp;IF(OR($L2586=TRUE,$A2586=0,MOD($A2586,ChapterTable!$R$20)&lt;&gt;0),"","보스")&amp;"인게임누적곱배수",ChapterTable!$R:$S,2,0)^C2586
    +VLOOKUP(SUBSTITUTE(SUBSTITUTE(E$1,"standard",""),"|Float","")&amp;IF(OR($L2586=TRUE,$A2586=0,MOD($A2586,ChapterTable!$R$20)&lt;&gt;0),"","보스")&amp;"인게임누적합배수",ChapterTable!$R:$S,2,0)*C2586)
  )
  )
  )
)</f>
        <v>14112877.959540267</v>
      </c>
      <c r="F2586" s="1">
        <f ca="1">IF(AND($A2586=0,$B2586=1),
    VLOOKUP(1,ChapterTable!$1:$1048576,MATCH("최종"&amp;SUBSTITUTE(SUBSTITUTE(F$1,"standard",""),"|Float",""),ChapterTable!$1:$1,0),0)*ChapterTable!$P$17,
  IF(AND($A2586=0,$B2586=0),
    F2587,
  IF($B2586=0,
    VLOOKUP($A2586,ChapterTable!$1:$1048576,MATCH("최종"&amp;SUBSTITUTE(SUBSTITUTE(F$1,"standard",""),"|Float",""),ChapterTable!$1:$1,0),0),
  IF($B2586=1,
    IF($L2586=FALSE,
      VLOOKUP($A2586,ChapterTable!$1:$1048576,MATCH("최종"&amp;SUBSTITUTE(SUBSTITUTE(F$1,"standard",""),"|Float",""),ChapterTable!$1:$1,0),0),
      VLOOKUP($A2586-ChapterTable!$P$11,ChapterTable!$1:$1048576,MATCH("최종"&amp;SUBSTITUTE(SUBSTITUTE(F$1,"standard",""),"|Float",""),ChapterTable!$1:$1,0),0)*ChapterTable!$P$14
    ),
  OFFSET(F2586,-$B2586+IF($L2586,1,0),0)*
    (VLOOKUP(SUBSTITUTE(SUBSTITUTE(F$1,"standard",""),"|Float","")&amp;IF(OR($L2586=TRUE,$A2586=0,MOD($A2586,ChapterTable!$R$20)&lt;&gt;0),"","보스")&amp;"인게임누적곱배수",ChapterTable!$R:$S,2,0)^D2586
    +VLOOKUP(SUBSTITUTE(SUBSTITUTE(F$1,"standard",""),"|Float","")&amp;IF(OR($L2586=TRUE,$A2586=0,MOD($A2586,ChapterTable!$R$20)&lt;&gt;0),"","보스")&amp;"인게임누적합배수",ChapterTable!$R:$S,2,0)*D2586)
  )
  )
  )
)</f>
        <v>4246930.8674542475</v>
      </c>
      <c r="G2586" t="s">
        <v>715</v>
      </c>
      <c r="J2586" t="str">
        <f>IF(ISBLANK(I2586),"",
IFERROR(VLOOKUP(I2586,[1]StringTable!$1:$1048576,MATCH("kor|String",[1]StringTable!$1:$1,0),0),
"스트링없음"))</f>
        <v/>
      </c>
      <c r="L2586" t="b">
        <v>1</v>
      </c>
      <c r="N2586" t="str">
        <f>IF(ISBLANK(M2586),"",IF(ISERROR(VLOOKUP(M2586,MapTable!$A:$A,1,0)),"맵없음",""))</f>
        <v/>
      </c>
      <c r="O2586">
        <f t="shared" si="294"/>
        <v>11</v>
      </c>
      <c r="Q2586">
        <f t="shared" si="295"/>
        <v>11</v>
      </c>
      <c r="R2586" t="b">
        <f t="shared" ca="1" si="296"/>
        <v>1</v>
      </c>
      <c r="T2586" t="b">
        <f t="shared" ca="1" si="297"/>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IF(ISBLANK(AB2586),"",IF(ISERROR(VLOOKUP(AB2586,[3]DropTable!$A:$A,1,0)),"드랍없음",""))</f>
        <v/>
      </c>
      <c r="AE2586" t="str">
        <f>IF(ISBLANK(AD2586),"",IF(ISERROR(VLOOKUP(AD2586,[3]DropTable!$A:$A,1,0)),"드랍없음",""))</f>
        <v/>
      </c>
      <c r="AH2586">
        <v>1.5</v>
      </c>
      <c r="AI2586">
        <f t="shared" si="300"/>
        <v>0.2</v>
      </c>
      <c r="AJ2586">
        <f t="shared" si="298"/>
        <v>0.27466666000000001</v>
      </c>
      <c r="AK2586">
        <f t="shared" si="299"/>
        <v>1</v>
      </c>
      <c r="AL2586">
        <f t="shared" si="293"/>
        <v>14</v>
      </c>
    </row>
    <row r="2587" spans="1:38" hidden="1" x14ac:dyDescent="0.3">
      <c r="A2587">
        <v>29</v>
      </c>
      <c r="B2587">
        <v>46</v>
      </c>
      <c r="C2587">
        <f>IF(OR($L2587=TRUE,$A2587=0,MOD($A2587,ChapterTable!$R$20)&lt;&gt;0),
MAX(0,INT(($B2587+ChapterTable!$P$26+VLOOKUP(SUBSTITUTE(C$1,"성장단계","")&amp;"단계오프셋",ChapterTable!$R:$S,2,0))/ChapterTable!$P$23)),
MAX(0,INT(($B2587+ChapterTable!$R$26+VLOOKUP(SUBSTITUTE(C$1,"성장단계","")&amp;"보스단계오프셋",ChapterTable!$R:$S,2,0))/ChapterTable!$R$23)))</f>
        <v>5</v>
      </c>
      <c r="D2587">
        <f>IF(OR($L2587=TRUE,$A2587=0,MOD($A2587,ChapterTable!$R$20)&lt;&gt;0),
MAX(0,INT(($B2587+ChapterTable!$P$26+VLOOKUP(SUBSTITUTE(D$1,"성장단계","")&amp;"단계오프셋",ChapterTable!$R:$S,2,0))/ChapterTable!$P$23)),
MAX(0,INT(($B2587+ChapterTable!$R$26+VLOOKUP(SUBSTITUTE(D$1,"성장단계","")&amp;"보스단계오프셋",ChapterTable!$R:$S,2,0))/ChapterTable!$R$23)))</f>
        <v>4</v>
      </c>
      <c r="E2587" s="1">
        <f ca="1">IF(AND($A2587=0,$B2587=1),
    VLOOKUP(1,ChapterTable!$1:$1048576,MATCH("최종"&amp;SUBSTITUTE(SUBSTITUTE(E$1,"standard",""),"|Float",""),ChapterTable!$1:$1,0),0)*ChapterTable!$P$17,
  IF(AND($A2587=0,$B2587=0),
    E2588,
  IF($B2587=0,
    VLOOKUP($A2587,ChapterTable!$1:$1048576,MATCH("최종"&amp;SUBSTITUTE(SUBSTITUTE(E$1,"standard",""),"|Float",""),ChapterTable!$1:$1,0),0),
  IF($B2587=1,
    IF($L2587=FALSE,
      VLOOKUP($A2587,ChapterTable!$1:$1048576,MATCH("최종"&amp;SUBSTITUTE(SUBSTITUTE(E$1,"standard",""),"|Float",""),ChapterTable!$1:$1,0),0),
      VLOOKUP($A2587-ChapterTable!$P$11,ChapterTable!$1:$1048576,MATCH("최종"&amp;SUBSTITUTE(SUBSTITUTE(E$1,"standard",""),"|Float",""),ChapterTable!$1:$1,0),0)*ChapterTable!$P$14
    ),
  OFFSET(E2587,-$B2587+IF($L2587,1,0),0)*IF($B2587&gt;OFFSET($B2587,1,0),ChapterTable!$R$17,1)*
    (VLOOKUP(SUBSTITUTE(SUBSTITUTE(E$1,"standard",""),"|Float","")&amp;IF(OR($L2587=TRUE,$A2587=0,MOD($A2587,ChapterTable!$R$20)&lt;&gt;0),"","보스")&amp;"인게임누적곱배수",ChapterTable!$R:$S,2,0)^C2587
    +VLOOKUP(SUBSTITUTE(SUBSTITUTE(E$1,"standard",""),"|Float","")&amp;IF(OR($L2587=TRUE,$A2587=0,MOD($A2587,ChapterTable!$R$20)&lt;&gt;0),"","보스")&amp;"인게임누적합배수",ChapterTable!$R:$S,2,0)*C2587)
  )
  )
  )
)</f>
        <v>15680975.510600297</v>
      </c>
      <c r="F2587" s="1">
        <f ca="1">IF(AND($A2587=0,$B2587=1),
    VLOOKUP(1,ChapterTable!$1:$1048576,MATCH("최종"&amp;SUBSTITUTE(SUBSTITUTE(F$1,"standard",""),"|Float",""),ChapterTable!$1:$1,0),0)*ChapterTable!$P$17,
  IF(AND($A2587=0,$B2587=0),
    F2588,
  IF($B2587=0,
    VLOOKUP($A2587,ChapterTable!$1:$1048576,MATCH("최종"&amp;SUBSTITUTE(SUBSTITUTE(F$1,"standard",""),"|Float",""),ChapterTable!$1:$1,0),0),
  IF($B2587=1,
    IF($L2587=FALSE,
      VLOOKUP($A2587,ChapterTable!$1:$1048576,MATCH("최종"&amp;SUBSTITUTE(SUBSTITUTE(F$1,"standard",""),"|Float",""),ChapterTable!$1:$1,0),0),
      VLOOKUP($A2587-ChapterTable!$P$11,ChapterTable!$1:$1048576,MATCH("최종"&amp;SUBSTITUTE(SUBSTITUTE(F$1,"standard",""),"|Float",""),ChapterTable!$1:$1,0),0)*ChapterTable!$P$14
    ),
  OFFSET(F2587,-$B2587+IF($L2587,1,0),0)*
    (VLOOKUP(SUBSTITUTE(SUBSTITUTE(F$1,"standard",""),"|Float","")&amp;IF(OR($L2587=TRUE,$A2587=0,MOD($A2587,ChapterTable!$R$20)&lt;&gt;0),"","보스")&amp;"인게임누적곱배수",ChapterTable!$R:$S,2,0)^D2587
    +VLOOKUP(SUBSTITUTE(SUBSTITUTE(F$1,"standard",""),"|Float","")&amp;IF(OR($L2587=TRUE,$A2587=0,MOD($A2587,ChapterTable!$R$20)&lt;&gt;0),"","보스")&amp;"인게임누적합배수",ChapterTable!$R:$S,2,0)*D2587)
  )
  )
  )
)</f>
        <v>4246930.8674542475</v>
      </c>
      <c r="G2587" t="s">
        <v>715</v>
      </c>
      <c r="J2587" t="str">
        <f>IF(ISBLANK(I2587),"",
IFERROR(VLOOKUP(I2587,[1]StringTable!$1:$1048576,MATCH("kor|String",[1]StringTable!$1:$1,0),0),
"스트링없음"))</f>
        <v/>
      </c>
      <c r="L2587" t="b">
        <v>1</v>
      </c>
      <c r="N2587" t="str">
        <f>IF(ISBLANK(M2587),"",IF(ISERROR(VLOOKUP(M2587,MapTable!$A:$A,1,0)),"맵없음",""))</f>
        <v/>
      </c>
      <c r="O2587">
        <f t="shared" si="294"/>
        <v>5</v>
      </c>
      <c r="Q2587">
        <f t="shared" si="295"/>
        <v>5</v>
      </c>
      <c r="R2587" t="b">
        <f t="shared" ca="1" si="296"/>
        <v>1</v>
      </c>
      <c r="T2587" t="b">
        <f t="shared" ca="1" si="297"/>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IF(ISBLANK(AB2587),"",IF(ISERROR(VLOOKUP(AB2587,[3]DropTable!$A:$A,1,0)),"드랍없음",""))</f>
        <v/>
      </c>
      <c r="AE2587" t="str">
        <f>IF(ISBLANK(AD2587),"",IF(ISERROR(VLOOKUP(AD2587,[3]DropTable!$A:$A,1,0)),"드랍없음",""))</f>
        <v/>
      </c>
      <c r="AH2587">
        <v>1.5</v>
      </c>
      <c r="AI2587">
        <f t="shared" si="300"/>
        <v>0.2</v>
      </c>
      <c r="AJ2587">
        <f t="shared" si="298"/>
        <v>0.27466666000000001</v>
      </c>
      <c r="AK2587">
        <f t="shared" si="299"/>
        <v>1</v>
      </c>
      <c r="AL2587">
        <f t="shared" si="293"/>
        <v>14</v>
      </c>
    </row>
    <row r="2588" spans="1:38" hidden="1" x14ac:dyDescent="0.3">
      <c r="A2588">
        <v>29</v>
      </c>
      <c r="B2588">
        <v>47</v>
      </c>
      <c r="C2588">
        <f>IF(OR($L2588=TRUE,$A2588=0,MOD($A2588,ChapterTable!$R$20)&lt;&gt;0),
MAX(0,INT(($B2588+ChapterTable!$P$26+VLOOKUP(SUBSTITUTE(C$1,"성장단계","")&amp;"단계오프셋",ChapterTable!$R:$S,2,0))/ChapterTable!$P$23)),
MAX(0,INT(($B2588+ChapterTable!$R$26+VLOOKUP(SUBSTITUTE(C$1,"성장단계","")&amp;"보스단계오프셋",ChapterTable!$R:$S,2,0))/ChapterTable!$R$23)))</f>
        <v>5</v>
      </c>
      <c r="D2588">
        <f>IF(OR($L2588=TRUE,$A2588=0,MOD($A2588,ChapterTable!$R$20)&lt;&gt;0),
MAX(0,INT(($B2588+ChapterTable!$P$26+VLOOKUP(SUBSTITUTE(D$1,"성장단계","")&amp;"단계오프셋",ChapterTable!$R:$S,2,0))/ChapterTable!$P$23)),
MAX(0,INT(($B2588+ChapterTable!$R$26+VLOOKUP(SUBSTITUTE(D$1,"성장단계","")&amp;"보스단계오프셋",ChapterTable!$R:$S,2,0))/ChapterTable!$R$23)))</f>
        <v>4</v>
      </c>
      <c r="E2588" s="1">
        <f ca="1">IF(AND($A2588=0,$B2588=1),
    VLOOKUP(1,ChapterTable!$1:$1048576,MATCH("최종"&amp;SUBSTITUTE(SUBSTITUTE(E$1,"standard",""),"|Float",""),ChapterTable!$1:$1,0),0)*ChapterTable!$P$17,
  IF(AND($A2588=0,$B2588=0),
    E2589,
  IF($B2588=0,
    VLOOKUP($A2588,ChapterTable!$1:$1048576,MATCH("최종"&amp;SUBSTITUTE(SUBSTITUTE(E$1,"standard",""),"|Float",""),ChapterTable!$1:$1,0),0),
  IF($B2588=1,
    IF($L2588=FALSE,
      VLOOKUP($A2588,ChapterTable!$1:$1048576,MATCH("최종"&amp;SUBSTITUTE(SUBSTITUTE(E$1,"standard",""),"|Float",""),ChapterTable!$1:$1,0),0),
      VLOOKUP($A2588-ChapterTable!$P$11,ChapterTable!$1:$1048576,MATCH("최종"&amp;SUBSTITUTE(SUBSTITUTE(E$1,"standard",""),"|Float",""),ChapterTable!$1:$1,0),0)*ChapterTable!$P$14
    ),
  OFFSET(E2588,-$B2588+IF($L2588,1,0),0)*IF($B2588&gt;OFFSET($B2588,1,0),ChapterTable!$R$17,1)*
    (VLOOKUP(SUBSTITUTE(SUBSTITUTE(E$1,"standard",""),"|Float","")&amp;IF(OR($L2588=TRUE,$A2588=0,MOD($A2588,ChapterTable!$R$20)&lt;&gt;0),"","보스")&amp;"인게임누적곱배수",ChapterTable!$R:$S,2,0)^C2588
    +VLOOKUP(SUBSTITUTE(SUBSTITUTE(E$1,"standard",""),"|Float","")&amp;IF(OR($L2588=TRUE,$A2588=0,MOD($A2588,ChapterTable!$R$20)&lt;&gt;0),"","보스")&amp;"인게임누적합배수",ChapterTable!$R:$S,2,0)*C2588)
  )
  )
  )
)</f>
        <v>15680975.510600297</v>
      </c>
      <c r="F2588" s="1">
        <f ca="1">IF(AND($A2588=0,$B2588=1),
    VLOOKUP(1,ChapterTable!$1:$1048576,MATCH("최종"&amp;SUBSTITUTE(SUBSTITUTE(F$1,"standard",""),"|Float",""),ChapterTable!$1:$1,0),0)*ChapterTable!$P$17,
  IF(AND($A2588=0,$B2588=0),
    F2589,
  IF($B2588=0,
    VLOOKUP($A2588,ChapterTable!$1:$1048576,MATCH("최종"&amp;SUBSTITUTE(SUBSTITUTE(F$1,"standard",""),"|Float",""),ChapterTable!$1:$1,0),0),
  IF($B2588=1,
    IF($L2588=FALSE,
      VLOOKUP($A2588,ChapterTable!$1:$1048576,MATCH("최종"&amp;SUBSTITUTE(SUBSTITUTE(F$1,"standard",""),"|Float",""),ChapterTable!$1:$1,0),0),
      VLOOKUP($A2588-ChapterTable!$P$11,ChapterTable!$1:$1048576,MATCH("최종"&amp;SUBSTITUTE(SUBSTITUTE(F$1,"standard",""),"|Float",""),ChapterTable!$1:$1,0),0)*ChapterTable!$P$14
    ),
  OFFSET(F2588,-$B2588+IF($L2588,1,0),0)*
    (VLOOKUP(SUBSTITUTE(SUBSTITUTE(F$1,"standard",""),"|Float","")&amp;IF(OR($L2588=TRUE,$A2588=0,MOD($A2588,ChapterTable!$R$20)&lt;&gt;0),"","보스")&amp;"인게임누적곱배수",ChapterTable!$R:$S,2,0)^D2588
    +VLOOKUP(SUBSTITUTE(SUBSTITUTE(F$1,"standard",""),"|Float","")&amp;IF(OR($L2588=TRUE,$A2588=0,MOD($A2588,ChapterTable!$R$20)&lt;&gt;0),"","보스")&amp;"인게임누적합배수",ChapterTable!$R:$S,2,0)*D2588)
  )
  )
  )
)</f>
        <v>4246930.8674542475</v>
      </c>
      <c r="G2588" t="s">
        <v>715</v>
      </c>
      <c r="J2588" t="str">
        <f>IF(ISBLANK(I2588),"",
IFERROR(VLOOKUP(I2588,[1]StringTable!$1:$1048576,MATCH("kor|String",[1]StringTable!$1:$1,0),0),
"스트링없음"))</f>
        <v/>
      </c>
      <c r="L2588" t="b">
        <v>1</v>
      </c>
      <c r="N2588" t="str">
        <f>IF(ISBLANK(M2588),"",IF(ISERROR(VLOOKUP(M2588,MapTable!$A:$A,1,0)),"맵없음",""))</f>
        <v/>
      </c>
      <c r="O2588">
        <f t="shared" si="294"/>
        <v>5</v>
      </c>
      <c r="Q2588">
        <f t="shared" si="295"/>
        <v>5</v>
      </c>
      <c r="R2588" t="b">
        <f t="shared" ca="1" si="296"/>
        <v>1</v>
      </c>
      <c r="T2588" t="b">
        <f t="shared" ca="1" si="297"/>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IF(ISBLANK(AB2588),"",IF(ISERROR(VLOOKUP(AB2588,[3]DropTable!$A:$A,1,0)),"드랍없음",""))</f>
        <v/>
      </c>
      <c r="AE2588" t="str">
        <f>IF(ISBLANK(AD2588),"",IF(ISERROR(VLOOKUP(AD2588,[3]DropTable!$A:$A,1,0)),"드랍없음",""))</f>
        <v/>
      </c>
      <c r="AH2588">
        <v>1.5</v>
      </c>
      <c r="AI2588">
        <f t="shared" si="300"/>
        <v>0.2</v>
      </c>
      <c r="AJ2588">
        <f t="shared" si="298"/>
        <v>0.27466666000000001</v>
      </c>
      <c r="AK2588">
        <f t="shared" si="299"/>
        <v>1</v>
      </c>
      <c r="AL2588">
        <f t="shared" si="293"/>
        <v>14</v>
      </c>
    </row>
    <row r="2589" spans="1:38" hidden="1" x14ac:dyDescent="0.3">
      <c r="A2589">
        <v>29</v>
      </c>
      <c r="B2589">
        <v>48</v>
      </c>
      <c r="C2589">
        <f>IF(OR($L2589=TRUE,$A2589=0,MOD($A2589,ChapterTable!$R$20)&lt;&gt;0),
MAX(0,INT(($B2589+ChapterTable!$P$26+VLOOKUP(SUBSTITUTE(C$1,"성장단계","")&amp;"단계오프셋",ChapterTable!$R:$S,2,0))/ChapterTable!$P$23)),
MAX(0,INT(($B2589+ChapterTable!$R$26+VLOOKUP(SUBSTITUTE(C$1,"성장단계","")&amp;"보스단계오프셋",ChapterTable!$R:$S,2,0))/ChapterTable!$R$23)))</f>
        <v>5</v>
      </c>
      <c r="D2589">
        <f>IF(OR($L2589=TRUE,$A2589=0,MOD($A2589,ChapterTable!$R$20)&lt;&gt;0),
MAX(0,INT(($B2589+ChapterTable!$P$26+VLOOKUP(SUBSTITUTE(D$1,"성장단계","")&amp;"단계오프셋",ChapterTable!$R:$S,2,0))/ChapterTable!$P$23)),
MAX(0,INT(($B2589+ChapterTable!$R$26+VLOOKUP(SUBSTITUTE(D$1,"성장단계","")&amp;"보스단계오프셋",ChapterTable!$R:$S,2,0))/ChapterTable!$R$23)))</f>
        <v>4</v>
      </c>
      <c r="E2589" s="1">
        <f ca="1">IF(AND($A2589=0,$B2589=1),
    VLOOKUP(1,ChapterTable!$1:$1048576,MATCH("최종"&amp;SUBSTITUTE(SUBSTITUTE(E$1,"standard",""),"|Float",""),ChapterTable!$1:$1,0),0)*ChapterTable!$P$17,
  IF(AND($A2589=0,$B2589=0),
    E2590,
  IF($B2589=0,
    VLOOKUP($A2589,ChapterTable!$1:$1048576,MATCH("최종"&amp;SUBSTITUTE(SUBSTITUTE(E$1,"standard",""),"|Float",""),ChapterTable!$1:$1,0),0),
  IF($B2589=1,
    IF($L2589=FALSE,
      VLOOKUP($A2589,ChapterTable!$1:$1048576,MATCH("최종"&amp;SUBSTITUTE(SUBSTITUTE(E$1,"standard",""),"|Float",""),ChapterTable!$1:$1,0),0),
      VLOOKUP($A2589-ChapterTable!$P$11,ChapterTable!$1:$1048576,MATCH("최종"&amp;SUBSTITUTE(SUBSTITUTE(E$1,"standard",""),"|Float",""),ChapterTable!$1:$1,0),0)*ChapterTable!$P$14
    ),
  OFFSET(E2589,-$B2589+IF($L2589,1,0),0)*IF($B2589&gt;OFFSET($B2589,1,0),ChapterTable!$R$17,1)*
    (VLOOKUP(SUBSTITUTE(SUBSTITUTE(E$1,"standard",""),"|Float","")&amp;IF(OR($L2589=TRUE,$A2589=0,MOD($A2589,ChapterTable!$R$20)&lt;&gt;0),"","보스")&amp;"인게임누적곱배수",ChapterTable!$R:$S,2,0)^C2589
    +VLOOKUP(SUBSTITUTE(SUBSTITUTE(E$1,"standard",""),"|Float","")&amp;IF(OR($L2589=TRUE,$A2589=0,MOD($A2589,ChapterTable!$R$20)&lt;&gt;0),"","보스")&amp;"인게임누적합배수",ChapterTable!$R:$S,2,0)*C2589)
  )
  )
  )
)</f>
        <v>15680975.510600297</v>
      </c>
      <c r="F2589" s="1">
        <f ca="1">IF(AND($A2589=0,$B2589=1),
    VLOOKUP(1,ChapterTable!$1:$1048576,MATCH("최종"&amp;SUBSTITUTE(SUBSTITUTE(F$1,"standard",""),"|Float",""),ChapterTable!$1:$1,0),0)*ChapterTable!$P$17,
  IF(AND($A2589=0,$B2589=0),
    F2590,
  IF($B2589=0,
    VLOOKUP($A2589,ChapterTable!$1:$1048576,MATCH("최종"&amp;SUBSTITUTE(SUBSTITUTE(F$1,"standard",""),"|Float",""),ChapterTable!$1:$1,0),0),
  IF($B2589=1,
    IF($L2589=FALSE,
      VLOOKUP($A2589,ChapterTable!$1:$1048576,MATCH("최종"&amp;SUBSTITUTE(SUBSTITUTE(F$1,"standard",""),"|Float",""),ChapterTable!$1:$1,0),0),
      VLOOKUP($A2589-ChapterTable!$P$11,ChapterTable!$1:$1048576,MATCH("최종"&amp;SUBSTITUTE(SUBSTITUTE(F$1,"standard",""),"|Float",""),ChapterTable!$1:$1,0),0)*ChapterTable!$P$14
    ),
  OFFSET(F2589,-$B2589+IF($L2589,1,0),0)*
    (VLOOKUP(SUBSTITUTE(SUBSTITUTE(F$1,"standard",""),"|Float","")&amp;IF(OR($L2589=TRUE,$A2589=0,MOD($A2589,ChapterTable!$R$20)&lt;&gt;0),"","보스")&amp;"인게임누적곱배수",ChapterTable!$R:$S,2,0)^D2589
    +VLOOKUP(SUBSTITUTE(SUBSTITUTE(F$1,"standard",""),"|Float","")&amp;IF(OR($L2589=TRUE,$A2589=0,MOD($A2589,ChapterTable!$R$20)&lt;&gt;0),"","보스")&amp;"인게임누적합배수",ChapterTable!$R:$S,2,0)*D2589)
  )
  )
  )
)</f>
        <v>4246930.8674542475</v>
      </c>
      <c r="G2589" t="s">
        <v>715</v>
      </c>
      <c r="J2589" t="str">
        <f>IF(ISBLANK(I2589),"",
IFERROR(VLOOKUP(I2589,[1]StringTable!$1:$1048576,MATCH("kor|String",[1]StringTable!$1:$1,0),0),
"스트링없음"))</f>
        <v/>
      </c>
      <c r="L2589" t="b">
        <v>1</v>
      </c>
      <c r="N2589" t="str">
        <f>IF(ISBLANK(M2589),"",IF(ISERROR(VLOOKUP(M2589,MapTable!$A:$A,1,0)),"맵없음",""))</f>
        <v/>
      </c>
      <c r="O2589">
        <f t="shared" si="294"/>
        <v>5</v>
      </c>
      <c r="Q2589">
        <f t="shared" si="295"/>
        <v>5</v>
      </c>
      <c r="R2589" t="b">
        <f t="shared" ca="1" si="296"/>
        <v>1</v>
      </c>
      <c r="T2589" t="b">
        <f t="shared" ca="1" si="297"/>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IF(ISBLANK(AB2589),"",IF(ISERROR(VLOOKUP(AB2589,[3]DropTable!$A:$A,1,0)),"드랍없음",""))</f>
        <v/>
      </c>
      <c r="AE2589" t="str">
        <f>IF(ISBLANK(AD2589),"",IF(ISERROR(VLOOKUP(AD2589,[3]DropTable!$A:$A,1,0)),"드랍없음",""))</f>
        <v/>
      </c>
      <c r="AH2589">
        <v>1.5</v>
      </c>
      <c r="AI2589">
        <f t="shared" si="300"/>
        <v>0.2</v>
      </c>
      <c r="AJ2589">
        <f t="shared" si="298"/>
        <v>0.27466666000000001</v>
      </c>
      <c r="AK2589">
        <f t="shared" si="299"/>
        <v>1</v>
      </c>
      <c r="AL2589">
        <f t="shared" si="293"/>
        <v>14</v>
      </c>
    </row>
    <row r="2590" spans="1:38" hidden="1" x14ac:dyDescent="0.3">
      <c r="A2590">
        <v>29</v>
      </c>
      <c r="B2590">
        <v>49</v>
      </c>
      <c r="C2590">
        <f>IF(OR($L2590=TRUE,$A2590=0,MOD($A2590,ChapterTable!$R$20)&lt;&gt;0),
MAX(0,INT(($B2590+ChapterTable!$P$26+VLOOKUP(SUBSTITUTE(C$1,"성장단계","")&amp;"단계오프셋",ChapterTable!$R:$S,2,0))/ChapterTable!$P$23)),
MAX(0,INT(($B2590+ChapterTable!$R$26+VLOOKUP(SUBSTITUTE(C$1,"성장단계","")&amp;"보스단계오프셋",ChapterTable!$R:$S,2,0))/ChapterTable!$R$23)))</f>
        <v>5</v>
      </c>
      <c r="D2590">
        <f>IF(OR($L2590=TRUE,$A2590=0,MOD($A2590,ChapterTable!$R$20)&lt;&gt;0),
MAX(0,INT(($B2590+ChapterTable!$P$26+VLOOKUP(SUBSTITUTE(D$1,"성장단계","")&amp;"단계오프셋",ChapterTable!$R:$S,2,0))/ChapterTable!$P$23)),
MAX(0,INT(($B2590+ChapterTable!$R$26+VLOOKUP(SUBSTITUTE(D$1,"성장단계","")&amp;"보스단계오프셋",ChapterTable!$R:$S,2,0))/ChapterTable!$R$23)))</f>
        <v>4</v>
      </c>
      <c r="E2590" s="1">
        <f ca="1">IF(AND($A2590=0,$B2590=1),
    VLOOKUP(1,ChapterTable!$1:$1048576,MATCH("최종"&amp;SUBSTITUTE(SUBSTITUTE(E$1,"standard",""),"|Float",""),ChapterTable!$1:$1,0),0)*ChapterTable!$P$17,
  IF(AND($A2590=0,$B2590=0),
    E2591,
  IF($B2590=0,
    VLOOKUP($A2590,ChapterTable!$1:$1048576,MATCH("최종"&amp;SUBSTITUTE(SUBSTITUTE(E$1,"standard",""),"|Float",""),ChapterTable!$1:$1,0),0),
  IF($B2590=1,
    IF($L2590=FALSE,
      VLOOKUP($A2590,ChapterTable!$1:$1048576,MATCH("최종"&amp;SUBSTITUTE(SUBSTITUTE(E$1,"standard",""),"|Float",""),ChapterTable!$1:$1,0),0),
      VLOOKUP($A2590-ChapterTable!$P$11,ChapterTable!$1:$1048576,MATCH("최종"&amp;SUBSTITUTE(SUBSTITUTE(E$1,"standard",""),"|Float",""),ChapterTable!$1:$1,0),0)*ChapterTable!$P$14
    ),
  OFFSET(E2590,-$B2590+IF($L2590,1,0),0)*IF($B2590&gt;OFFSET($B2590,1,0),ChapterTable!$R$17,1)*
    (VLOOKUP(SUBSTITUTE(SUBSTITUTE(E$1,"standard",""),"|Float","")&amp;IF(OR($L2590=TRUE,$A2590=0,MOD($A2590,ChapterTable!$R$20)&lt;&gt;0),"","보스")&amp;"인게임누적곱배수",ChapterTable!$R:$S,2,0)^C2590
    +VLOOKUP(SUBSTITUTE(SUBSTITUTE(E$1,"standard",""),"|Float","")&amp;IF(OR($L2590=TRUE,$A2590=0,MOD($A2590,ChapterTable!$R$20)&lt;&gt;0),"","보스")&amp;"인게임누적합배수",ChapterTable!$R:$S,2,0)*C2590)
  )
  )
  )
)</f>
        <v>15680975.510600297</v>
      </c>
      <c r="F2590" s="1">
        <f ca="1">IF(AND($A2590=0,$B2590=1),
    VLOOKUP(1,ChapterTable!$1:$1048576,MATCH("최종"&amp;SUBSTITUTE(SUBSTITUTE(F$1,"standard",""),"|Float",""),ChapterTable!$1:$1,0),0)*ChapterTable!$P$17,
  IF(AND($A2590=0,$B2590=0),
    F2591,
  IF($B2590=0,
    VLOOKUP($A2590,ChapterTable!$1:$1048576,MATCH("최종"&amp;SUBSTITUTE(SUBSTITUTE(F$1,"standard",""),"|Float",""),ChapterTable!$1:$1,0),0),
  IF($B2590=1,
    IF($L2590=FALSE,
      VLOOKUP($A2590,ChapterTable!$1:$1048576,MATCH("최종"&amp;SUBSTITUTE(SUBSTITUTE(F$1,"standard",""),"|Float",""),ChapterTable!$1:$1,0),0),
      VLOOKUP($A2590-ChapterTable!$P$11,ChapterTable!$1:$1048576,MATCH("최종"&amp;SUBSTITUTE(SUBSTITUTE(F$1,"standard",""),"|Float",""),ChapterTable!$1:$1,0),0)*ChapterTable!$P$14
    ),
  OFFSET(F2590,-$B2590+IF($L2590,1,0),0)*
    (VLOOKUP(SUBSTITUTE(SUBSTITUTE(F$1,"standard",""),"|Float","")&amp;IF(OR($L2590=TRUE,$A2590=0,MOD($A2590,ChapterTable!$R$20)&lt;&gt;0),"","보스")&amp;"인게임누적곱배수",ChapterTable!$R:$S,2,0)^D2590
    +VLOOKUP(SUBSTITUTE(SUBSTITUTE(F$1,"standard",""),"|Float","")&amp;IF(OR($L2590=TRUE,$A2590=0,MOD($A2590,ChapterTable!$R$20)&lt;&gt;0),"","보스")&amp;"인게임누적합배수",ChapterTable!$R:$S,2,0)*D2590)
  )
  )
  )
)</f>
        <v>4246930.8674542475</v>
      </c>
      <c r="G2590" t="s">
        <v>715</v>
      </c>
      <c r="J2590" t="str">
        <f>IF(ISBLANK(I2590),"",
IFERROR(VLOOKUP(I2590,[1]StringTable!$1:$1048576,MATCH("kor|String",[1]StringTable!$1:$1,0),0),
"스트링없음"))</f>
        <v/>
      </c>
      <c r="L2590" t="b">
        <v>1</v>
      </c>
      <c r="N2590" t="str">
        <f>IF(ISBLANK(M2590),"",IF(ISERROR(VLOOKUP(M2590,MapTable!$A:$A,1,0)),"맵없음",""))</f>
        <v/>
      </c>
      <c r="O2590">
        <f t="shared" si="294"/>
        <v>95</v>
      </c>
      <c r="Q2590">
        <f t="shared" si="295"/>
        <v>95</v>
      </c>
      <c r="R2590" t="b">
        <f t="shared" ca="1" si="296"/>
        <v>1</v>
      </c>
      <c r="T2590" t="b">
        <f t="shared" ca="1" si="297"/>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IF(ISBLANK(AB2590),"",IF(ISERROR(VLOOKUP(AB2590,[3]DropTable!$A:$A,1,0)),"드랍없음",""))</f>
        <v/>
      </c>
      <c r="AE2590" t="str">
        <f>IF(ISBLANK(AD2590),"",IF(ISERROR(VLOOKUP(AD2590,[3]DropTable!$A:$A,1,0)),"드랍없음",""))</f>
        <v/>
      </c>
      <c r="AH2590">
        <v>1.5</v>
      </c>
      <c r="AI2590">
        <f t="shared" si="300"/>
        <v>0.2</v>
      </c>
      <c r="AJ2590">
        <f t="shared" si="298"/>
        <v>0.27466666000000001</v>
      </c>
      <c r="AK2590">
        <f t="shared" si="299"/>
        <v>1</v>
      </c>
      <c r="AL2590">
        <f t="shared" si="293"/>
        <v>14</v>
      </c>
    </row>
    <row r="2591" spans="1:38" hidden="1" x14ac:dyDescent="0.3">
      <c r="A2591">
        <v>29</v>
      </c>
      <c r="B2591">
        <v>50</v>
      </c>
      <c r="C2591">
        <f>IF(OR($L2591=TRUE,$A2591=0,MOD($A2591,ChapterTable!$R$20)&lt;&gt;0),
MAX(0,INT(($B2591+ChapterTable!$P$26+VLOOKUP(SUBSTITUTE(C$1,"성장단계","")&amp;"단계오프셋",ChapterTable!$R:$S,2,0))/ChapterTable!$P$23)),
MAX(0,INT(($B2591+ChapterTable!$R$26+VLOOKUP(SUBSTITUTE(C$1,"성장단계","")&amp;"보스단계오프셋",ChapterTable!$R:$S,2,0))/ChapterTable!$R$23)))</f>
        <v>5</v>
      </c>
      <c r="D2591">
        <f>IF(OR($L2591=TRUE,$A2591=0,MOD($A2591,ChapterTable!$R$20)&lt;&gt;0),
MAX(0,INT(($B2591+ChapterTable!$P$26+VLOOKUP(SUBSTITUTE(D$1,"성장단계","")&amp;"단계오프셋",ChapterTable!$R:$S,2,0))/ChapterTable!$P$23)),
MAX(0,INT(($B2591+ChapterTable!$R$26+VLOOKUP(SUBSTITUTE(D$1,"성장단계","")&amp;"보스단계오프셋",ChapterTable!$R:$S,2,0))/ChapterTable!$R$23)))</f>
        <v>4</v>
      </c>
      <c r="E2591" s="1">
        <f ca="1">IF(AND($A2591=0,$B2591=1),
    VLOOKUP(1,ChapterTable!$1:$1048576,MATCH("최종"&amp;SUBSTITUTE(SUBSTITUTE(E$1,"standard",""),"|Float",""),ChapterTable!$1:$1,0),0)*ChapterTable!$P$17,
  IF(AND($A2591=0,$B2591=0),
    E2592,
  IF($B2591=0,
    VLOOKUP($A2591,ChapterTable!$1:$1048576,MATCH("최종"&amp;SUBSTITUTE(SUBSTITUTE(E$1,"standard",""),"|Float",""),ChapterTable!$1:$1,0),0),
  IF($B2591=1,
    IF($L2591=FALSE,
      VLOOKUP($A2591,ChapterTable!$1:$1048576,MATCH("최종"&amp;SUBSTITUTE(SUBSTITUTE(E$1,"standard",""),"|Float",""),ChapterTable!$1:$1,0),0),
      VLOOKUP($A2591-ChapterTable!$P$11,ChapterTable!$1:$1048576,MATCH("최종"&amp;SUBSTITUTE(SUBSTITUTE(E$1,"standard",""),"|Float",""),ChapterTable!$1:$1,0),0)*ChapterTable!$P$14
    ),
  OFFSET(E2591,-$B2591+IF($L2591,1,0),0)*IF($B2591&gt;OFFSET($B2591,1,0),ChapterTable!$R$17,1)*
    (VLOOKUP(SUBSTITUTE(SUBSTITUTE(E$1,"standard",""),"|Float","")&amp;IF(OR($L2591=TRUE,$A2591=0,MOD($A2591,ChapterTable!$R$20)&lt;&gt;0),"","보스")&amp;"인게임누적곱배수",ChapterTable!$R:$S,2,0)^C2591
    +VLOOKUP(SUBSTITUTE(SUBSTITUTE(E$1,"standard",""),"|Float","")&amp;IF(OR($L2591=TRUE,$A2591=0,MOD($A2591,ChapterTable!$R$20)&lt;&gt;0),"","보스")&amp;"인게임누적합배수",ChapterTable!$R:$S,2,0)*C2591)
  )
  )
  )
)</f>
        <v>20385268.163780387</v>
      </c>
      <c r="F2591" s="1">
        <f ca="1">IF(AND($A2591=0,$B2591=1),
    VLOOKUP(1,ChapterTable!$1:$1048576,MATCH("최종"&amp;SUBSTITUTE(SUBSTITUTE(F$1,"standard",""),"|Float",""),ChapterTable!$1:$1,0),0)*ChapterTable!$P$17,
  IF(AND($A2591=0,$B2591=0),
    F2592,
  IF($B2591=0,
    VLOOKUP($A2591,ChapterTable!$1:$1048576,MATCH("최종"&amp;SUBSTITUTE(SUBSTITUTE(F$1,"standard",""),"|Float",""),ChapterTable!$1:$1,0),0),
  IF($B2591=1,
    IF($L2591=FALSE,
      VLOOKUP($A2591,ChapterTable!$1:$1048576,MATCH("최종"&amp;SUBSTITUTE(SUBSTITUTE(F$1,"standard",""),"|Float",""),ChapterTable!$1:$1,0),0),
      VLOOKUP($A2591-ChapterTable!$P$11,ChapterTable!$1:$1048576,MATCH("최종"&amp;SUBSTITUTE(SUBSTITUTE(F$1,"standard",""),"|Float",""),ChapterTable!$1:$1,0),0)*ChapterTable!$P$14
    ),
  OFFSET(F2591,-$B2591+IF($L2591,1,0),0)*
    (VLOOKUP(SUBSTITUTE(SUBSTITUTE(F$1,"standard",""),"|Float","")&amp;IF(OR($L2591=TRUE,$A2591=0,MOD($A2591,ChapterTable!$R$20)&lt;&gt;0),"","보스")&amp;"인게임누적곱배수",ChapterTable!$R:$S,2,0)^D2591
    +VLOOKUP(SUBSTITUTE(SUBSTITUTE(F$1,"standard",""),"|Float","")&amp;IF(OR($L2591=TRUE,$A2591=0,MOD($A2591,ChapterTable!$R$20)&lt;&gt;0),"","보스")&amp;"인게임누적합배수",ChapterTable!$R:$S,2,0)*D2591)
  )
  )
  )
)</f>
        <v>4246930.8674542475</v>
      </c>
      <c r="G2591" t="s">
        <v>715</v>
      </c>
      <c r="J2591" t="str">
        <f>IF(ISBLANK(I2591),"",
IFERROR(VLOOKUP(I2591,[1]StringTable!$1:$1048576,MATCH("kor|String",[1]StringTable!$1:$1,0),0),
"스트링없음"))</f>
        <v/>
      </c>
      <c r="L2591" t="b">
        <v>1</v>
      </c>
      <c r="N2591" t="str">
        <f>IF(ISBLANK(M2591),"",IF(ISERROR(VLOOKUP(M2591,MapTable!$A:$A,1,0)),"맵없음",""))</f>
        <v/>
      </c>
      <c r="O2591">
        <f t="shared" si="294"/>
        <v>25</v>
      </c>
      <c r="Q2591">
        <f t="shared" si="295"/>
        <v>25</v>
      </c>
      <c r="R2591" t="b">
        <f t="shared" ca="1" si="296"/>
        <v>0</v>
      </c>
      <c r="T2591" t="b">
        <f t="shared" ca="1" si="297"/>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IF(ISBLANK(AB2591),"",IF(ISERROR(VLOOKUP(AB2591,[3]DropTable!$A:$A,1,0)),"드랍없음",""))</f>
        <v/>
      </c>
      <c r="AE2591" t="str">
        <f>IF(ISBLANK(AD2591),"",IF(ISERROR(VLOOKUP(AD2591,[3]DropTable!$A:$A,1,0)),"드랍없음",""))</f>
        <v/>
      </c>
      <c r="AH2591">
        <v>1.5</v>
      </c>
      <c r="AI2591">
        <f t="shared" si="300"/>
        <v>0.2</v>
      </c>
      <c r="AJ2591">
        <f t="shared" si="298"/>
        <v>1</v>
      </c>
      <c r="AK2591">
        <f t="shared" si="299"/>
        <v>1</v>
      </c>
      <c r="AL2591">
        <f t="shared" si="293"/>
        <v>14</v>
      </c>
    </row>
  </sheetData>
  <autoFilter ref="AL1:AL2591" xr:uid="{E4750065-231F-43CB-962E-8A10C67E6BED}">
    <filterColumn colId="0">
      <filters>
        <filter val="0"/>
      </filters>
    </filterColumn>
  </autoFilter>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election activeCell="A2" sqref="A2"/>
    </sheetView>
    <sheetView workbookViewId="1">
      <selection activeCell="E2" sqref="E2"/>
    </sheetView>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126</v>
      </c>
      <c r="B1" t="s">
        <v>198</v>
      </c>
      <c r="C1" t="s">
        <v>78</v>
      </c>
      <c r="D1" t="s">
        <v>142</v>
      </c>
      <c r="E1" t="s">
        <v>127</v>
      </c>
      <c r="F1" t="s">
        <v>128</v>
      </c>
      <c r="G1" t="s">
        <v>143</v>
      </c>
      <c r="H1" t="s">
        <v>130</v>
      </c>
      <c r="I1" t="s">
        <v>129</v>
      </c>
      <c r="J1" t="s">
        <v>182</v>
      </c>
      <c r="K1" t="s">
        <v>192</v>
      </c>
      <c r="L1" t="s">
        <v>185</v>
      </c>
      <c r="M1" t="s">
        <v>191</v>
      </c>
      <c r="N1" t="s">
        <v>186</v>
      </c>
      <c r="O1" t="s">
        <v>187</v>
      </c>
      <c r="P1" t="s">
        <v>188</v>
      </c>
      <c r="Q1" t="s">
        <v>189</v>
      </c>
      <c r="R1" t="s">
        <v>190</v>
      </c>
      <c r="S1" t="s">
        <v>193</v>
      </c>
      <c r="T1" t="s">
        <v>192</v>
      </c>
      <c r="U1" t="s">
        <v>185</v>
      </c>
      <c r="V1" t="s">
        <v>191</v>
      </c>
      <c r="W1" t="s">
        <v>186</v>
      </c>
      <c r="X1" t="s">
        <v>187</v>
      </c>
      <c r="Y1" t="s">
        <v>188</v>
      </c>
      <c r="Z1" t="s">
        <v>189</v>
      </c>
      <c r="AA1" t="s">
        <v>190</v>
      </c>
      <c r="AB1" t="s">
        <v>194</v>
      </c>
      <c r="AC1" t="s">
        <v>192</v>
      </c>
      <c r="AD1" t="s">
        <v>185</v>
      </c>
      <c r="AE1" t="s">
        <v>191</v>
      </c>
      <c r="AF1" t="s">
        <v>186</v>
      </c>
      <c r="AG1" t="s">
        <v>187</v>
      </c>
      <c r="AH1" t="s">
        <v>188</v>
      </c>
      <c r="AI1" t="s">
        <v>189</v>
      </c>
      <c r="AJ1" t="s">
        <v>190</v>
      </c>
    </row>
    <row r="2" spans="1:36" x14ac:dyDescent="0.3">
      <c r="A2" t="s">
        <v>136</v>
      </c>
      <c r="B2" t="s">
        <v>137</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139</v>
      </c>
      <c r="E2" t="str">
        <f>IF(ISBLANK(D2),"",
IFERROR(VLOOKUP(D2,[1]StringTable!$1:$1048576,MATCH("kor|String",[1]StringTable!$1:$1,0),0),
"스트링없음"))</f>
        <v>&lt;color=#FF0000&gt;{0}&lt;/color&gt; 계열 캐릭터의 &lt;color=#FF0000&gt;대미지 피해 {1}배&lt;/color&gt;</v>
      </c>
      <c r="F2" t="s">
        <v>133</v>
      </c>
      <c r="G2" t="s">
        <v>141</v>
      </c>
      <c r="H2" t="str">
        <f>IF(ISBLANK(G2),"",
IFERROR(VLOOKUP(G2,[1]StringTable!$1:$1048576,MATCH("kor|String",[1]StringTable!$1:$1,0),0),
"스트링없음"))</f>
        <v>던전의 으스스한 기운으로 &lt;color=#FF0000&gt;{0}&lt;/color&gt; 계열이 &lt;color=#FF0000&gt;더 많은 대미지&lt;/color&gt;를 입게 됩니다</v>
      </c>
      <c r="I2" t="s">
        <v>140</v>
      </c>
      <c r="J2" t="s">
        <v>183</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138</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139</v>
      </c>
      <c r="E3" t="str">
        <f>IF(ISBLANK(D3),"",
IFERROR(VLOOKUP(D3,[1]StringTable!$1:$1048576,MATCH("kor|String",[1]StringTable!$1:$1,0),0),
"스트링없음"))</f>
        <v>&lt;color=#FF0000&gt;{0}&lt;/color&gt; 계열 캐릭터의 &lt;color=#FF0000&gt;대미지 피해 {1}배&lt;/color&gt;</v>
      </c>
      <c r="F3" t="s">
        <v>134</v>
      </c>
      <c r="G3" t="s">
        <v>141</v>
      </c>
      <c r="H3" t="str">
        <f>IF(ISBLANK(G3),"",
IFERROR(VLOOKUP(G3,[1]StringTable!$1:$1048576,MATCH("kor|String",[1]StringTable!$1:$1,0),0),
"스트링없음"))</f>
        <v>던전의 으스스한 기운으로 &lt;color=#FF0000&gt;{0}&lt;/color&gt; 계열이 &lt;color=#FF0000&gt;더 많은 대미지&lt;/color&gt;를 입게 됩니다</v>
      </c>
      <c r="I3" t="s">
        <v>153</v>
      </c>
      <c r="J3" t="s">
        <v>184</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146</v>
      </c>
      <c r="B4" t="s">
        <v>131</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149</v>
      </c>
      <c r="E4" t="str">
        <f>IF(ISBLANK(D4),"",
IFERROR(VLOOKUP(D4,[1]StringTable!$1:$1048576,MATCH("kor|String",[1]StringTable!$1:$1,0),0),
"스트링없음"))</f>
        <v>&lt;color=#FF0000&gt;{0}&lt;/color&gt;, &lt;color=#FF0000&gt;{1}&lt;/color&gt; 계열 캐릭터의 &lt;color=#FF0000&gt;대미지 피해 {2}배&lt;/color&gt;</v>
      </c>
      <c r="F4" t="s">
        <v>154</v>
      </c>
      <c r="G4" t="s">
        <v>156</v>
      </c>
      <c r="H4" t="str">
        <f>IF(ISBLANK(G4),"",
IFERROR(VLOOKUP(G4,[1]StringTable!$1:$1048576,MATCH("kor|String",[1]StringTable!$1:$1,0),0),
"스트링없음"))</f>
        <v>던전의 으스스한 기운으로 &lt;color=#FF0000&gt;{0}&lt;/color&gt;, &lt;color=#FF0000&gt;{1}&lt;/color&gt; 계열이 &lt;color=#FF0000&gt;더 많은 대미지&lt;/color&gt;를 입게 됩니다</v>
      </c>
      <c r="I4" t="s">
        <v>155</v>
      </c>
      <c r="J4" t="s">
        <v>183</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195</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147</v>
      </c>
      <c r="B5" t="s">
        <v>148</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149</v>
      </c>
      <c r="E5" t="str">
        <f>IF(ISBLANK(D5),"",
IFERROR(VLOOKUP(D5,[1]StringTable!$1:$1048576,MATCH("kor|String",[1]StringTable!$1:$1,0),0),
"스트링없음"))</f>
        <v>&lt;color=#FF0000&gt;{0}&lt;/color&gt;, &lt;color=#FF0000&gt;{1}&lt;/color&gt; 계열 캐릭터의 &lt;color=#FF0000&gt;대미지 피해 {2}배&lt;/color&gt;</v>
      </c>
      <c r="F5" t="s">
        <v>157</v>
      </c>
      <c r="G5" t="s">
        <v>156</v>
      </c>
      <c r="H5" t="str">
        <f>IF(ISBLANK(G5),"",
IFERROR(VLOOKUP(G5,[1]StringTable!$1:$1048576,MATCH("kor|String",[1]StringTable!$1:$1,0),0),
"스트링없음"))</f>
        <v>던전의 으스스한 기운으로 &lt;color=#FF0000&gt;{0}&lt;/color&gt;, &lt;color=#FF0000&gt;{1}&lt;/color&gt; 계열이 &lt;color=#FF0000&gt;더 많은 대미지&lt;/color&gt;를 입게 됩니다</v>
      </c>
      <c r="I5" t="s">
        <v>158</v>
      </c>
      <c r="J5" t="s">
        <v>196</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197</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1214</v>
      </c>
      <c r="C1" t="s">
        <v>90</v>
      </c>
      <c r="D1" t="s">
        <v>1215</v>
      </c>
      <c r="E1" t="s">
        <v>695</v>
      </c>
      <c r="F1" t="s">
        <v>91</v>
      </c>
    </row>
    <row r="2" spans="1:6" x14ac:dyDescent="0.3">
      <c r="A2" t="s">
        <v>1189</v>
      </c>
      <c r="B2" t="s">
        <v>1216</v>
      </c>
      <c r="C2" t="s">
        <v>92</v>
      </c>
      <c r="D2" t="s">
        <v>1217</v>
      </c>
      <c r="E2" t="s">
        <v>29</v>
      </c>
      <c r="F2" t="s">
        <v>30</v>
      </c>
    </row>
    <row r="3" spans="1:6" x14ac:dyDescent="0.3">
      <c r="A3" t="s">
        <v>1190</v>
      </c>
      <c r="B3" t="s">
        <v>1218</v>
      </c>
      <c r="C3" t="s">
        <v>1187</v>
      </c>
      <c r="D3" t="s">
        <v>1219</v>
      </c>
      <c r="E3" t="s">
        <v>38</v>
      </c>
      <c r="F3" t="s">
        <v>39</v>
      </c>
    </row>
    <row r="4" spans="1:6" x14ac:dyDescent="0.3">
      <c r="A4" t="s">
        <v>1191</v>
      </c>
      <c r="B4" t="s">
        <v>1220</v>
      </c>
      <c r="C4" t="s">
        <v>316</v>
      </c>
      <c r="D4" t="s">
        <v>1221</v>
      </c>
      <c r="E4" t="s">
        <v>290</v>
      </c>
      <c r="F4" t="s">
        <v>322</v>
      </c>
    </row>
    <row r="5" spans="1:6" x14ac:dyDescent="0.3">
      <c r="A5" t="s">
        <v>1192</v>
      </c>
      <c r="B5" t="s">
        <v>1222</v>
      </c>
      <c r="C5" t="s">
        <v>318</v>
      </c>
      <c r="D5" t="s">
        <v>1223</v>
      </c>
      <c r="E5" t="s">
        <v>1188</v>
      </c>
      <c r="F5" t="s">
        <v>324</v>
      </c>
    </row>
    <row r="6" spans="1:6" x14ac:dyDescent="0.3">
      <c r="A6" t="s">
        <v>1193</v>
      </c>
      <c r="B6" t="s">
        <v>1224</v>
      </c>
      <c r="C6" t="s">
        <v>320</v>
      </c>
      <c r="D6" t="s">
        <v>1225</v>
      </c>
      <c r="E6" t="s">
        <v>306</v>
      </c>
      <c r="F6" t="s">
        <v>326</v>
      </c>
    </row>
    <row r="7" spans="1:6" x14ac:dyDescent="0.3">
      <c r="A7" t="s">
        <v>1194</v>
      </c>
      <c r="B7" t="s">
        <v>1226</v>
      </c>
      <c r="C7" t="s">
        <v>572</v>
      </c>
      <c r="D7" t="s">
        <v>1227</v>
      </c>
      <c r="E7" t="s">
        <v>542</v>
      </c>
      <c r="F7" t="s">
        <v>582</v>
      </c>
    </row>
    <row r="8" spans="1:6" x14ac:dyDescent="0.3">
      <c r="A8" t="s">
        <v>1195</v>
      </c>
      <c r="B8" t="s">
        <v>1228</v>
      </c>
      <c r="C8" t="s">
        <v>574</v>
      </c>
      <c r="D8" t="s">
        <v>1229</v>
      </c>
      <c r="E8" t="s">
        <v>635</v>
      </c>
      <c r="F8" t="s">
        <v>584</v>
      </c>
    </row>
    <row r="9" spans="1:6" x14ac:dyDescent="0.3">
      <c r="A9" t="s">
        <v>1196</v>
      </c>
      <c r="B9" t="s">
        <v>1230</v>
      </c>
      <c r="C9" t="s">
        <v>576</v>
      </c>
      <c r="D9" t="s">
        <v>1231</v>
      </c>
      <c r="E9" t="s">
        <v>643</v>
      </c>
      <c r="F9" t="s">
        <v>586</v>
      </c>
    </row>
    <row r="10" spans="1:6" x14ac:dyDescent="0.3">
      <c r="A10" t="s">
        <v>1197</v>
      </c>
      <c r="B10" t="s">
        <v>1232</v>
      </c>
      <c r="C10" t="s">
        <v>578</v>
      </c>
      <c r="D10" t="s">
        <v>1233</v>
      </c>
      <c r="E10" t="s">
        <v>651</v>
      </c>
      <c r="F10" t="s">
        <v>588</v>
      </c>
    </row>
    <row r="11" spans="1:6" x14ac:dyDescent="0.3">
      <c r="A11" t="s">
        <v>1198</v>
      </c>
      <c r="B11" t="s">
        <v>1234</v>
      </c>
      <c r="C11" t="s">
        <v>580</v>
      </c>
      <c r="D11" t="s">
        <v>1235</v>
      </c>
      <c r="E11" t="s">
        <v>659</v>
      </c>
      <c r="F11" t="s">
        <v>590</v>
      </c>
    </row>
    <row r="12" spans="1:6" x14ac:dyDescent="0.3">
      <c r="A12" t="s">
        <v>1199</v>
      </c>
      <c r="B12" t="s">
        <v>1236</v>
      </c>
      <c r="C12" t="s">
        <v>800</v>
      </c>
      <c r="D12" t="s">
        <v>1237</v>
      </c>
      <c r="E12" t="s">
        <v>743</v>
      </c>
      <c r="F12" t="s">
        <v>93</v>
      </c>
    </row>
    <row r="13" spans="1:6" x14ac:dyDescent="0.3">
      <c r="A13" t="s">
        <v>1200</v>
      </c>
      <c r="B13" t="s">
        <v>1238</v>
      </c>
      <c r="C13" t="s">
        <v>801</v>
      </c>
      <c r="D13" t="s">
        <v>1239</v>
      </c>
      <c r="E13" t="s">
        <v>751</v>
      </c>
      <c r="F13" t="s">
        <v>796</v>
      </c>
    </row>
    <row r="14" spans="1:6" x14ac:dyDescent="0.3">
      <c r="A14" t="s">
        <v>1201</v>
      </c>
      <c r="B14" t="s">
        <v>1240</v>
      </c>
      <c r="C14" t="s">
        <v>802</v>
      </c>
      <c r="D14" t="s">
        <v>1241</v>
      </c>
      <c r="E14" t="s">
        <v>759</v>
      </c>
      <c r="F14" t="s">
        <v>797</v>
      </c>
    </row>
    <row r="15" spans="1:6" x14ac:dyDescent="0.3">
      <c r="A15" t="s">
        <v>1202</v>
      </c>
      <c r="B15" t="s">
        <v>1242</v>
      </c>
      <c r="C15" t="s">
        <v>803</v>
      </c>
      <c r="D15" t="s">
        <v>1243</v>
      </c>
      <c r="E15" t="s">
        <v>767</v>
      </c>
      <c r="F15" t="s">
        <v>798</v>
      </c>
    </row>
    <row r="16" spans="1:6" x14ac:dyDescent="0.3">
      <c r="A16" t="s">
        <v>1203</v>
      </c>
      <c r="B16" t="s">
        <v>1244</v>
      </c>
      <c r="C16" t="s">
        <v>804</v>
      </c>
      <c r="D16" t="s">
        <v>1245</v>
      </c>
      <c r="E16" t="s">
        <v>775</v>
      </c>
      <c r="F16" t="s">
        <v>799</v>
      </c>
    </row>
    <row r="17" spans="1:6" x14ac:dyDescent="0.3">
      <c r="A17" t="s">
        <v>1204</v>
      </c>
      <c r="B17" t="s">
        <v>1246</v>
      </c>
      <c r="C17" t="s">
        <v>983</v>
      </c>
      <c r="D17" t="s">
        <v>1247</v>
      </c>
      <c r="E17" t="s">
        <v>938</v>
      </c>
      <c r="F17" t="s">
        <v>978</v>
      </c>
    </row>
    <row r="18" spans="1:6" x14ac:dyDescent="0.3">
      <c r="A18" t="s">
        <v>1205</v>
      </c>
      <c r="B18" t="s">
        <v>1248</v>
      </c>
      <c r="C18" t="s">
        <v>984</v>
      </c>
      <c r="D18" t="s">
        <v>1249</v>
      </c>
      <c r="E18" t="s">
        <v>946</v>
      </c>
      <c r="F18" t="s">
        <v>979</v>
      </c>
    </row>
    <row r="19" spans="1:6" x14ac:dyDescent="0.3">
      <c r="A19" t="s">
        <v>1206</v>
      </c>
      <c r="B19" t="s">
        <v>1250</v>
      </c>
      <c r="C19" t="s">
        <v>985</v>
      </c>
      <c r="D19" t="s">
        <v>1251</v>
      </c>
      <c r="E19" t="s">
        <v>954</v>
      </c>
      <c r="F19" t="s">
        <v>980</v>
      </c>
    </row>
    <row r="20" spans="1:6" x14ac:dyDescent="0.3">
      <c r="A20" t="s">
        <v>1207</v>
      </c>
      <c r="B20" t="s">
        <v>1252</v>
      </c>
      <c r="C20" t="s">
        <v>986</v>
      </c>
      <c r="D20" t="s">
        <v>1253</v>
      </c>
      <c r="E20" t="s">
        <v>962</v>
      </c>
      <c r="F20" t="s">
        <v>981</v>
      </c>
    </row>
    <row r="21" spans="1:6" x14ac:dyDescent="0.3">
      <c r="A21" t="s">
        <v>1208</v>
      </c>
      <c r="B21" t="s">
        <v>1254</v>
      </c>
      <c r="C21" t="s">
        <v>987</v>
      </c>
      <c r="D21" t="s">
        <v>1255</v>
      </c>
      <c r="E21" t="s">
        <v>970</v>
      </c>
      <c r="F21" t="s">
        <v>982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H243"/>
  <sheetViews>
    <sheetView tabSelected="1" workbookViewId="0">
      <pane xSplit="1" ySplit="1" topLeftCell="N33" activePane="bottomRight" state="frozen"/>
      <selection pane="topRight" activeCell="B1" sqref="B1"/>
      <selection pane="bottomLeft" activeCell="A2" sqref="A2"/>
      <selection pane="bottomRight" activeCell="P51" sqref="P51"/>
    </sheetView>
    <sheetView tabSelected="1" workbookViewId="1"/>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7" max="17" width="39.375" hidden="1" customWidth="1" outlineLevel="1"/>
    <col min="18" max="18" width="9" hidden="1" customWidth="1" outlineLevel="1"/>
    <col min="19" max="19" width="9" collapsed="1"/>
    <col min="20" max="20" width="15.375" hidden="1" customWidth="1" outlineLevel="1"/>
    <col min="21" max="21" width="9" hidden="1" customWidth="1" outlineLevel="1"/>
    <col min="22" max="22" width="9" collapsed="1"/>
    <col min="23" max="23" width="15.375" hidden="1" customWidth="1" outlineLevel="1"/>
    <col min="24" max="24" width="9" hidden="1" customWidth="1" outlineLevel="1"/>
    <col min="25" max="25" width="9" collapsed="1"/>
    <col min="26" max="26" width="15.875" hidden="1" customWidth="1" outlineLevel="1"/>
    <col min="27" max="27" width="9" hidden="1" customWidth="1" outlineLevel="1"/>
    <col min="28" max="28" width="9" collapsed="1"/>
    <col min="29" max="29" width="23.375" hidden="1" customWidth="1" outlineLevel="1"/>
    <col min="30" max="30" width="9" hidden="1" customWidth="1" outlineLevel="1"/>
    <col min="31" max="31" width="9" collapsed="1"/>
    <col min="32" max="32" width="19.125" hidden="1" customWidth="1" outlineLevel="1"/>
    <col min="33" max="33" width="9" hidden="1" customWidth="1" outlineLevel="1"/>
    <col min="34" max="34" width="9" collapsed="1"/>
  </cols>
  <sheetData>
    <row r="1" spans="1:33" ht="27" customHeight="1" x14ac:dyDescent="0.3">
      <c r="A1" t="s">
        <v>9</v>
      </c>
      <c r="B1" t="str">
        <f>"총 "&amp;COUNTA(StageTable!$M:$M)-1+COUNTA(StageTable!$U:$U)-1+COUNTA(StageTable!$W:$W)-1&amp;"개"</f>
        <v>총 1328개</v>
      </c>
      <c r="C1" t="s">
        <v>62</v>
      </c>
      <c r="D1" t="s">
        <v>10</v>
      </c>
      <c r="E1" t="s">
        <v>11</v>
      </c>
      <c r="F1" t="s">
        <v>19</v>
      </c>
      <c r="G1" t="s">
        <v>351</v>
      </c>
      <c r="H1" t="s">
        <v>352</v>
      </c>
      <c r="I1" t="s">
        <v>353</v>
      </c>
      <c r="J1" t="s">
        <v>82</v>
      </c>
      <c r="K1" t="s">
        <v>345</v>
      </c>
      <c r="L1" t="s">
        <v>125</v>
      </c>
      <c r="M1" t="s">
        <v>101</v>
      </c>
      <c r="N1" t="s">
        <v>181</v>
      </c>
      <c r="O1" t="s">
        <v>123</v>
      </c>
      <c r="P1" t="s">
        <v>99</v>
      </c>
      <c r="Q1" t="s">
        <v>1263</v>
      </c>
      <c r="R1" t="s">
        <v>1262</v>
      </c>
      <c r="T1" t="s">
        <v>16</v>
      </c>
      <c r="U1" t="s">
        <v>17</v>
      </c>
      <c r="W1" t="s">
        <v>63</v>
      </c>
      <c r="X1" t="s">
        <v>17</v>
      </c>
      <c r="Z1" t="s">
        <v>18</v>
      </c>
      <c r="AA1" t="s">
        <v>17</v>
      </c>
      <c r="AC1" t="s">
        <v>20</v>
      </c>
      <c r="AD1" t="s">
        <v>17</v>
      </c>
      <c r="AF1" t="s">
        <v>84</v>
      </c>
      <c r="AG1" t="s">
        <v>17</v>
      </c>
    </row>
    <row r="2" spans="1:33"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IFERROR(VLOOKUP(L2,[1]StringTable!$1:$1048576,MATCH("kor|String",[1]StringTable!$1:$1,0),0),
"스트링없음"))</f>
        <v/>
      </c>
      <c r="O2" t="str">
        <f>IF(ISBLANK(M2),"",
IFERROR(VLOOKUP(M2,[1]StringTable!$1:$1048576,MATCH("kor|String",[1]StringTable!$1:$1,0),0),
"스트링없음"))</f>
        <v/>
      </c>
      <c r="Q2" t="str">
        <f>IF(ISBLANK(P2),"",
IF(ISERROR(FIND(",",P2)),
  IF(ISERROR(VLOOKUP(P2,[2]ActorTable!$A:$A,1,0)),"액터없음",
  VLOOKUP(P2,[2]ActorTable!$1:$1048576,MATCH("prefabAddress|String",[2]ActorTable!$1:$1,0),0)),
IF(ISERROR(FIND(",",P2,FIND(",",P2)+1)),
  IF(OR(ISERROR(VLOOKUP(LEFT(P2,FIND(",",P2)-1),[2]ActorTable!$A:$A,1,0)),ISERROR(VLOOKUP(TRIM(MID(P2,FIND(",",P2)+1,999)),[2]ActorTable!$A:$A,1,0))),"액터없음",
  SUBSTITUTE(SUBSTITUTE(P2,LEFT(P2,FIND(",",P2)-1),VLOOKUP(LEFT(P2,FIND(",",P2)-1),[2]ActorTable!$1:$1048576,MATCH("prefabAddress|String",[2]ActorTable!$1:$1,0),0)),
    TRIM(MID(P2,FIND(",",P2)+1,999)),VLOOKUP(TRIM(MID(P2,FIND(",",P2)+1,999)),[2]ActorTable!$1:$1048576,MATCH("prefabAddress|String",[2]ActorTable!$1:$1,0),0))),
IF(ISERROR(FIND(",",P2,FIND(",",P2,FIND(",",P2)+1)+1)),
  IF(OR(ISERROR(VLOOKUP(LEFT(P2,FIND(",",P2)-1),[2]ActorTable!$A:$A,1,0)),ISERROR(VLOOKUP(TRIM(MID(P2,FIND(",",P2)+1,FIND(",",P2,FIND(",",P2)+1)-FIND(",",P2)-1)),[2]ActorTable!$A:$A,1,0)),ISERROR(VLOOKUP(TRIM(MID(P2,FIND(",",P2,FIND(",",P2)+1)+1,999)),[2]ActorTable!$A:$A,1,0))),"액터없음",
  SUBSTITUTE(SUBSTITUTE(SUBSTITUTE(P2,LEFT(P2,FIND(",",P2)-1),VLOOKUP(LEFT(P2,FIND(",",P2)-1),[2]ActorTable!$1:$1048576,MATCH("prefabAddress|String",[2]ActorTable!$1:$1,0),0)),
    TRIM(MID(P2,FIND(",",P2)+1,FIND(",",P2,FIND(",",P2)+1)-FIND(",",P2)-1)),VLOOKUP(TRIM(MID(P2,FIND(",",P2)+1,FIND(",",P2,FIND(",",P2)+1)-FIND(",",P2)-1)),[2]ActorTable!$1:$1048576,MATCH("prefabAddress|String",[2]ActorTable!$1:$1,0),0)),
    TRIM(MID(P2,FIND(",",P2,FIND(",",P2)+1)+1,999)),VLOOKUP(TRIM(MID(P2,FIND(",",P2,FIND(",",P2)+1)+1,999)),[2]ActorTable!$1:$1048576,MATCH("prefabAddress|String",[2]ActorTable!$1:$1,0),0))),
IF(ISERROR(FIND(",",P2,FIND(",",P2,FIND(",",P2,FIND(",",P2)+1)+1)+1)),
  IF(OR(ISERROR(VLOOKUP(LEFT(P2,FIND(",",P2)-1),[2]ActorTable!$A:$A,1,0)),ISERROR(VLOOKUP(TRIM(MID(P2,FIND(",",P2)+1,FIND(",",P2,FIND(",",P2)+1)-FIND(",",P2)-1)),[2]ActorTable!$A:$A,1,0)),ISERROR(VLOOKUP(TRIM(MID(P2,FIND(",",P2,FIND(",",P2)+1)+1,FIND(",",P2,FIND(",",P2,FIND(",",P2)+1)+1)-FIND(",",P2,FIND(",",P2)+1)-1)),[2]ActorTable!$A:$A,1,0)),ISERROR(VLOOKUP(TRIM(MID(P2,FIND(",",P2,FIND(",",P2,FIND(",",P2)+1)+1)+1,999)),[2]ActorTable!$A:$A,1,0))),"액터없음",
  SUBSTITUTE(SUBSTITUTE(SUBSTITUTE(SUBSTITUTE(P2,LEFT(P2,FIND(",",P2)-1),VLOOKUP(LEFT(P2,FIND(",",P2)-1),[2]ActorTable!$1:$1048576,MATCH("prefabAddress|String",[2]ActorTable!$1:$1,0),0)),
    TRIM(MID(P2,FIND(",",P2)+1,FIND(",",P2,FIND(",",P2)+1)-FIND(",",P2)-1)),VLOOKUP(TRIM(MID(P2,FIND(",",P2)+1,FIND(",",P2,FIND(",",P2)+1)-FIND(",",P2)-1)),[2]ActorTable!$1:$1048576,MATCH("prefabAddress|String",[2]ActorTable!$1:$1,0),0)),
    TRIM(MID(P2,FIND(",",P2,FIND(",",P2)+1)+1,FIND(",",P2,FIND(",",P2,FIND(",",P2)+1)+1)-FIND(",",P2,FIND(",",P2)+1)-1)),VLOOKUP(TRIM(MID(P2,FIND(",",P2,FIND(",",P2)+1)+1,FIND(",",P2,FIND(",",P2,FIND(",",P2)+1)+1)-FIND(",",P2,FIND(",",P2)+1)-1)),[2]ActorTable!$1:$1048576,MATCH("prefabAddress|String",[2]ActorTable!$1:$1,0),0)),
    TRIM(MID(P2,FIND(",",P2,FIND(",",P2,FIND(",",P2)+1)+1)+1,999)),VLOOKUP(TRIM(MID(P2,FIND(",",P2,FIND(",",P2,FIND(",",P2)+1)+1)+1,999)),[2]ActorTable!$1:$1048576,MATCH("prefabAddress|String",[2]ActorTable!$1:$1,0),0))),
)))))</f>
        <v/>
      </c>
      <c r="R2">
        <v>0</v>
      </c>
      <c r="T2" t="s">
        <v>64</v>
      </c>
      <c r="U2">
        <f t="shared" ref="U2:U16" si="0">COUNTIF(C:C,T2)</f>
        <v>21</v>
      </c>
      <c r="W2" t="s">
        <v>65</v>
      </c>
      <c r="X2">
        <f>COUNTIF(D:D,W2)</f>
        <v>225</v>
      </c>
      <c r="Z2" t="s">
        <v>337</v>
      </c>
      <c r="AA2">
        <f t="shared" ref="AA2:AA65" si="1">COUNTIF(E:E,Z2)</f>
        <v>19</v>
      </c>
      <c r="AC2" t="s">
        <v>74</v>
      </c>
      <c r="AD2">
        <f t="shared" ref="AD2:AD33" si="2">COUNTIF(F:F,AC2)</f>
        <v>4</v>
      </c>
      <c r="AF2" t="s">
        <v>1158</v>
      </c>
      <c r="AG2">
        <f t="shared" ref="AG2:AG25" si="3">COUNTIF(J:J,AF2)</f>
        <v>218</v>
      </c>
    </row>
    <row r="3" spans="1:33"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IFERROR(VLOOKUP(L3,[1]StringTable!$1:$1048576,MATCH("kor|String",[1]StringTable!$1:$1,0),0),
"스트링없음"))</f>
        <v/>
      </c>
      <c r="O3" t="str">
        <f>IF(ISBLANK(M3),"",
IFERROR(VLOOKUP(M3,[1]StringTable!$1:$1048576,MATCH("kor|String",[1]StringTable!$1:$1,0),0),
"스트링없음"))</f>
        <v/>
      </c>
      <c r="Q3" t="str">
        <f>IF(ISBLANK(P3),"",
IF(ISERROR(FIND(",",P3)),
  IF(ISERROR(VLOOKUP(P3,[2]ActorTable!$A:$A,1,0)),"액터없음",
  VLOOKUP(P3,[2]ActorTable!$1:$1048576,MATCH("prefabAddress|String",[2]ActorTable!$1:$1,0),0)),
IF(ISERROR(FIND(",",P3,FIND(",",P3)+1)),
  IF(OR(ISERROR(VLOOKUP(LEFT(P3,FIND(",",P3)-1),[2]ActorTable!$A:$A,1,0)),ISERROR(VLOOKUP(TRIM(MID(P3,FIND(",",P3)+1,999)),[2]ActorTable!$A:$A,1,0))),"액터없음",
  SUBSTITUTE(SUBSTITUTE(P3,LEFT(P3,FIND(",",P3)-1),VLOOKUP(LEFT(P3,FIND(",",P3)-1),[2]ActorTable!$1:$1048576,MATCH("prefabAddress|String",[2]ActorTable!$1:$1,0),0)),
    TRIM(MID(P3,FIND(",",P3)+1,999)),VLOOKUP(TRIM(MID(P3,FIND(",",P3)+1,999)),[2]ActorTable!$1:$1048576,MATCH("prefabAddress|String",[2]ActorTable!$1:$1,0),0))),
IF(ISERROR(FIND(",",P3,FIND(",",P3,FIND(",",P3)+1)+1)),
  IF(OR(ISERROR(VLOOKUP(LEFT(P3,FIND(",",P3)-1),[2]ActorTable!$A:$A,1,0)),ISERROR(VLOOKUP(TRIM(MID(P3,FIND(",",P3)+1,FIND(",",P3,FIND(",",P3)+1)-FIND(",",P3)-1)),[2]ActorTable!$A:$A,1,0)),ISERROR(VLOOKUP(TRIM(MID(P3,FIND(",",P3,FIND(",",P3)+1)+1,999)),[2]ActorTable!$A:$A,1,0))),"액터없음",
  SUBSTITUTE(SUBSTITUTE(SUBSTITUTE(P3,LEFT(P3,FIND(",",P3)-1),VLOOKUP(LEFT(P3,FIND(",",P3)-1),[2]ActorTable!$1:$1048576,MATCH("prefabAddress|String",[2]ActorTable!$1:$1,0),0)),
    TRIM(MID(P3,FIND(",",P3)+1,FIND(",",P3,FIND(",",P3)+1)-FIND(",",P3)-1)),VLOOKUP(TRIM(MID(P3,FIND(",",P3)+1,FIND(",",P3,FIND(",",P3)+1)-FIND(",",P3)-1)),[2]ActorTable!$1:$1048576,MATCH("prefabAddress|String",[2]ActorTable!$1:$1,0),0)),
    TRIM(MID(P3,FIND(",",P3,FIND(",",P3)+1)+1,999)),VLOOKUP(TRIM(MID(P3,FIND(",",P3,FIND(",",P3)+1)+1,999)),[2]ActorTable!$1:$1048576,MATCH("prefabAddress|String",[2]ActorTable!$1:$1,0),0))),
IF(ISERROR(FIND(",",P3,FIND(",",P3,FIND(",",P3,FIND(",",P3)+1)+1)+1)),
  IF(OR(ISERROR(VLOOKUP(LEFT(P3,FIND(",",P3)-1),[2]ActorTable!$A:$A,1,0)),ISERROR(VLOOKUP(TRIM(MID(P3,FIND(",",P3)+1,FIND(",",P3,FIND(",",P3)+1)-FIND(",",P3)-1)),[2]ActorTable!$A:$A,1,0)),ISERROR(VLOOKUP(TRIM(MID(P3,FIND(",",P3,FIND(",",P3)+1)+1,FIND(",",P3,FIND(",",P3,FIND(",",P3)+1)+1)-FIND(",",P3,FIND(",",P3)+1)-1)),[2]ActorTable!$A:$A,1,0)),ISERROR(VLOOKUP(TRIM(MID(P3,FIND(",",P3,FIND(",",P3,FIND(",",P3)+1)+1)+1,999)),[2]ActorTable!$A:$A,1,0))),"액터없음",
  SUBSTITUTE(SUBSTITUTE(SUBSTITUTE(SUBSTITUTE(P3,LEFT(P3,FIND(",",P3)-1),VLOOKUP(LEFT(P3,FIND(",",P3)-1),[2]ActorTable!$1:$1048576,MATCH("prefabAddress|String",[2]ActorTable!$1:$1,0),0)),
    TRIM(MID(P3,FIND(",",P3)+1,FIND(",",P3,FIND(",",P3)+1)-FIND(",",P3)-1)),VLOOKUP(TRIM(MID(P3,FIND(",",P3)+1,FIND(",",P3,FIND(",",P3)+1)-FIND(",",P3)-1)),[2]ActorTable!$1:$1048576,MATCH("prefabAddress|String",[2]ActorTable!$1:$1,0),0)),
    TRIM(MID(P3,FIND(",",P3,FIND(",",P3)+1)+1,FIND(",",P3,FIND(",",P3,FIND(",",P3)+1)+1)-FIND(",",P3,FIND(",",P3)+1)-1)),VLOOKUP(TRIM(MID(P3,FIND(",",P3,FIND(",",P3)+1)+1,FIND(",",P3,FIND(",",P3,FIND(",",P3)+1)+1)-FIND(",",P3,FIND(",",P3)+1)-1)),[2]ActorTable!$1:$1048576,MATCH("prefabAddress|String",[2]ActorTable!$1:$1,0),0)),
    TRIM(MID(P3,FIND(",",P3,FIND(",",P3,FIND(",",P3)+1)+1)+1,999)),VLOOKUP(TRIM(MID(P3,FIND(",",P3,FIND(",",P3,FIND(",",P3)+1)+1)+1,999)),[2]ActorTable!$1:$1048576,MATCH("prefabAddress|String",[2]ActorTable!$1:$1,0),0))),
)))))</f>
        <v/>
      </c>
      <c r="R3">
        <v>0</v>
      </c>
      <c r="T3" t="s">
        <v>67</v>
      </c>
      <c r="U3">
        <f t="shared" si="0"/>
        <v>19</v>
      </c>
      <c r="W3" t="s">
        <v>1156</v>
      </c>
      <c r="X3">
        <f>COUNTIF(D:D,W3)</f>
        <v>12</v>
      </c>
      <c r="Z3" t="s">
        <v>66</v>
      </c>
      <c r="AA3">
        <f t="shared" si="1"/>
        <v>1</v>
      </c>
      <c r="AC3" t="s">
        <v>598</v>
      </c>
      <c r="AD3">
        <f t="shared" si="2"/>
        <v>20</v>
      </c>
      <c r="AF3" t="s">
        <v>992</v>
      </c>
      <c r="AG3">
        <f t="shared" si="3"/>
        <v>1</v>
      </c>
    </row>
    <row r="4" spans="1:33" x14ac:dyDescent="0.3">
      <c r="A4" t="s">
        <v>22</v>
      </c>
      <c r="B4">
        <f>COUNTIF(StageTable!M:M,A4)
+COUNTIF(StageTable!U:U,A4)
+COUNTIF(StageTable!W:W,A4)</f>
        <v>1</v>
      </c>
      <c r="C4" t="s">
        <v>64</v>
      </c>
      <c r="D4" t="s">
        <v>65</v>
      </c>
      <c r="E4" t="s">
        <v>354</v>
      </c>
      <c r="F4" t="s">
        <v>402</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IFERROR(VLOOKUP(L4,[1]StringTable!$1:$1048576,MATCH("kor|String",[1]StringTable!$1:$1,0),0),
"스트링없음"))</f>
        <v/>
      </c>
      <c r="O4" t="str">
        <f>IF(ISBLANK(M4),"",
IFERROR(VLOOKUP(M4,[1]StringTable!$1:$1048576,MATCH("kor|String",[1]StringTable!$1:$1,0),0),
"스트링없음"))</f>
        <v/>
      </c>
      <c r="Q4" t="str">
        <f>IF(ISBLANK(P4),"",
IF(ISERROR(FIND(",",P4)),
  IF(ISERROR(VLOOKUP(P4,[2]ActorTable!$A:$A,1,0)),"액터없음",
  VLOOKUP(P4,[2]ActorTable!$1:$1048576,MATCH("prefabAddress|String",[2]ActorTable!$1:$1,0),0)),
IF(ISERROR(FIND(",",P4,FIND(",",P4)+1)),
  IF(OR(ISERROR(VLOOKUP(LEFT(P4,FIND(",",P4)-1),[2]ActorTable!$A:$A,1,0)),ISERROR(VLOOKUP(TRIM(MID(P4,FIND(",",P4)+1,999)),[2]ActorTable!$A:$A,1,0))),"액터없음",
  SUBSTITUTE(SUBSTITUTE(P4,LEFT(P4,FIND(",",P4)-1),VLOOKUP(LEFT(P4,FIND(",",P4)-1),[2]ActorTable!$1:$1048576,MATCH("prefabAddress|String",[2]ActorTable!$1:$1,0),0)),
    TRIM(MID(P4,FIND(",",P4)+1,999)),VLOOKUP(TRIM(MID(P4,FIND(",",P4)+1,999)),[2]ActorTable!$1:$1048576,MATCH("prefabAddress|String",[2]ActorTable!$1:$1,0),0))),
IF(ISERROR(FIND(",",P4,FIND(",",P4,FIND(",",P4)+1)+1)),
  IF(OR(ISERROR(VLOOKUP(LEFT(P4,FIND(",",P4)-1),[2]ActorTable!$A:$A,1,0)),ISERROR(VLOOKUP(TRIM(MID(P4,FIND(",",P4)+1,FIND(",",P4,FIND(",",P4)+1)-FIND(",",P4)-1)),[2]ActorTable!$A:$A,1,0)),ISERROR(VLOOKUP(TRIM(MID(P4,FIND(",",P4,FIND(",",P4)+1)+1,999)),[2]ActorTable!$A:$A,1,0))),"액터없음",
  SUBSTITUTE(SUBSTITUTE(SUBSTITUTE(P4,LEFT(P4,FIND(",",P4)-1),VLOOKUP(LEFT(P4,FIND(",",P4)-1),[2]ActorTable!$1:$1048576,MATCH("prefabAddress|String",[2]ActorTable!$1:$1,0),0)),
    TRIM(MID(P4,FIND(",",P4)+1,FIND(",",P4,FIND(",",P4)+1)-FIND(",",P4)-1)),VLOOKUP(TRIM(MID(P4,FIND(",",P4)+1,FIND(",",P4,FIND(",",P4)+1)-FIND(",",P4)-1)),[2]ActorTable!$1:$1048576,MATCH("prefabAddress|String",[2]ActorTable!$1:$1,0),0)),
    TRIM(MID(P4,FIND(",",P4,FIND(",",P4)+1)+1,999)),VLOOKUP(TRIM(MID(P4,FIND(",",P4,FIND(",",P4)+1)+1,999)),[2]ActorTable!$1:$1048576,MATCH("prefabAddress|String",[2]ActorTable!$1:$1,0),0))),
IF(ISERROR(FIND(",",P4,FIND(",",P4,FIND(",",P4,FIND(",",P4)+1)+1)+1)),
  IF(OR(ISERROR(VLOOKUP(LEFT(P4,FIND(",",P4)-1),[2]ActorTable!$A:$A,1,0)),ISERROR(VLOOKUP(TRIM(MID(P4,FIND(",",P4)+1,FIND(",",P4,FIND(",",P4)+1)-FIND(",",P4)-1)),[2]ActorTable!$A:$A,1,0)),ISERROR(VLOOKUP(TRIM(MID(P4,FIND(",",P4,FIND(",",P4)+1)+1,FIND(",",P4,FIND(",",P4,FIND(",",P4)+1)+1)-FIND(",",P4,FIND(",",P4)+1)-1)),[2]ActorTable!$A:$A,1,0)),ISERROR(VLOOKUP(TRIM(MID(P4,FIND(",",P4,FIND(",",P4,FIND(",",P4)+1)+1)+1,999)),[2]ActorTable!$A:$A,1,0))),"액터없음",
  SUBSTITUTE(SUBSTITUTE(SUBSTITUTE(SUBSTITUTE(P4,LEFT(P4,FIND(",",P4)-1),VLOOKUP(LEFT(P4,FIND(",",P4)-1),[2]ActorTable!$1:$1048576,MATCH("prefabAddress|String",[2]ActorTable!$1:$1,0),0)),
    TRIM(MID(P4,FIND(",",P4)+1,FIND(",",P4,FIND(",",P4)+1)-FIND(",",P4)-1)),VLOOKUP(TRIM(MID(P4,FIND(",",P4)+1,FIND(",",P4,FIND(",",P4)+1)-FIND(",",P4)-1)),[2]ActorTable!$1:$1048576,MATCH("prefabAddress|String",[2]ActorTable!$1:$1,0),0)),
    TRIM(MID(P4,FIND(",",P4,FIND(",",P4)+1)+1,FIND(",",P4,FIND(",",P4,FIND(",",P4)+1)+1)-FIND(",",P4,FIND(",",P4)+1)-1)),VLOOKUP(TRIM(MID(P4,FIND(",",P4,FIND(",",P4)+1)+1,FIND(",",P4,FIND(",",P4,FIND(",",P4)+1)+1)-FIND(",",P4,FIND(",",P4)+1)-1)),[2]ActorTable!$1:$1048576,MATCH("prefabAddress|String",[2]ActorTable!$1:$1,0),0)),
    TRIM(MID(P4,FIND(",",P4,FIND(",",P4,FIND(",",P4)+1)+1)+1,999)),VLOOKUP(TRIM(MID(P4,FIND(",",P4,FIND(",",P4,FIND(",",P4)+1)+1)+1,999)),[2]ActorTable!$1:$1048576,MATCH("prefabAddress|String",[2]ActorTable!$1:$1,0),0))),
)))))</f>
        <v/>
      </c>
      <c r="R4">
        <v>0</v>
      </c>
      <c r="T4" t="s">
        <v>336</v>
      </c>
      <c r="U4">
        <f t="shared" si="0"/>
        <v>19</v>
      </c>
      <c r="W4" t="s">
        <v>1157</v>
      </c>
      <c r="X4">
        <f>COUNTIF(D:D,W4)</f>
        <v>4</v>
      </c>
      <c r="Z4" t="s">
        <v>354</v>
      </c>
      <c r="AA4">
        <f t="shared" si="1"/>
        <v>1</v>
      </c>
      <c r="AC4" t="s">
        <v>75</v>
      </c>
      <c r="AD4">
        <f t="shared" si="2"/>
        <v>1</v>
      </c>
      <c r="AF4" t="s">
        <v>993</v>
      </c>
      <c r="AG4">
        <f t="shared" si="3"/>
        <v>1</v>
      </c>
    </row>
    <row r="5" spans="1:33" x14ac:dyDescent="0.3">
      <c r="A5" t="s">
        <v>23</v>
      </c>
      <c r="B5">
        <f>COUNTIF(StageTable!M:M,A5)
+COUNTIF(StageTable!U:U,A5)
+COUNTIF(StageTable!W:W,A5)</f>
        <v>1</v>
      </c>
      <c r="C5" t="s">
        <v>67</v>
      </c>
      <c r="D5" t="s">
        <v>65</v>
      </c>
      <c r="E5" t="s">
        <v>355</v>
      </c>
      <c r="F5" t="s">
        <v>403</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IFERROR(VLOOKUP(L5,[1]StringTable!$1:$1048576,MATCH("kor|String",[1]StringTable!$1:$1,0),0),
"스트링없음"))</f>
        <v/>
      </c>
      <c r="O5" t="str">
        <f>IF(ISBLANK(M5),"",
IFERROR(VLOOKUP(M5,[1]StringTable!$1:$1048576,MATCH("kor|String",[1]StringTable!$1:$1,0),0),
"스트링없음"))</f>
        <v/>
      </c>
      <c r="Q5" t="str">
        <f>IF(ISBLANK(P5),"",
IF(ISERROR(FIND(",",P5)),
  IF(ISERROR(VLOOKUP(P5,[2]ActorTable!$A:$A,1,0)),"액터없음",
  VLOOKUP(P5,[2]ActorTable!$1:$1048576,MATCH("prefabAddress|String",[2]ActorTable!$1:$1,0),0)),
IF(ISERROR(FIND(",",P5,FIND(",",P5)+1)),
  IF(OR(ISERROR(VLOOKUP(LEFT(P5,FIND(",",P5)-1),[2]ActorTable!$A:$A,1,0)),ISERROR(VLOOKUP(TRIM(MID(P5,FIND(",",P5)+1,999)),[2]ActorTable!$A:$A,1,0))),"액터없음",
  SUBSTITUTE(SUBSTITUTE(P5,LEFT(P5,FIND(",",P5)-1),VLOOKUP(LEFT(P5,FIND(",",P5)-1),[2]ActorTable!$1:$1048576,MATCH("prefabAddress|String",[2]ActorTable!$1:$1,0),0)),
    TRIM(MID(P5,FIND(",",P5)+1,999)),VLOOKUP(TRIM(MID(P5,FIND(",",P5)+1,999)),[2]ActorTable!$1:$1048576,MATCH("prefabAddress|String",[2]ActorTable!$1:$1,0),0))),
IF(ISERROR(FIND(",",P5,FIND(",",P5,FIND(",",P5)+1)+1)),
  IF(OR(ISERROR(VLOOKUP(LEFT(P5,FIND(",",P5)-1),[2]ActorTable!$A:$A,1,0)),ISERROR(VLOOKUP(TRIM(MID(P5,FIND(",",P5)+1,FIND(",",P5,FIND(",",P5)+1)-FIND(",",P5)-1)),[2]ActorTable!$A:$A,1,0)),ISERROR(VLOOKUP(TRIM(MID(P5,FIND(",",P5,FIND(",",P5)+1)+1,999)),[2]ActorTable!$A:$A,1,0))),"액터없음",
  SUBSTITUTE(SUBSTITUTE(SUBSTITUTE(P5,LEFT(P5,FIND(",",P5)-1),VLOOKUP(LEFT(P5,FIND(",",P5)-1),[2]ActorTable!$1:$1048576,MATCH("prefabAddress|String",[2]ActorTable!$1:$1,0),0)),
    TRIM(MID(P5,FIND(",",P5)+1,FIND(",",P5,FIND(",",P5)+1)-FIND(",",P5)-1)),VLOOKUP(TRIM(MID(P5,FIND(",",P5)+1,FIND(",",P5,FIND(",",P5)+1)-FIND(",",P5)-1)),[2]ActorTable!$1:$1048576,MATCH("prefabAddress|String",[2]ActorTable!$1:$1,0),0)),
    TRIM(MID(P5,FIND(",",P5,FIND(",",P5)+1)+1,999)),VLOOKUP(TRIM(MID(P5,FIND(",",P5,FIND(",",P5)+1)+1,999)),[2]ActorTable!$1:$1048576,MATCH("prefabAddress|String",[2]ActorTable!$1:$1,0),0))),
IF(ISERROR(FIND(",",P5,FIND(",",P5,FIND(",",P5,FIND(",",P5)+1)+1)+1)),
  IF(OR(ISERROR(VLOOKUP(LEFT(P5,FIND(",",P5)-1),[2]ActorTable!$A:$A,1,0)),ISERROR(VLOOKUP(TRIM(MID(P5,FIND(",",P5)+1,FIND(",",P5,FIND(",",P5)+1)-FIND(",",P5)-1)),[2]ActorTable!$A:$A,1,0)),ISERROR(VLOOKUP(TRIM(MID(P5,FIND(",",P5,FIND(",",P5)+1)+1,FIND(",",P5,FIND(",",P5,FIND(",",P5)+1)+1)-FIND(",",P5,FIND(",",P5)+1)-1)),[2]ActorTable!$A:$A,1,0)),ISERROR(VLOOKUP(TRIM(MID(P5,FIND(",",P5,FIND(",",P5,FIND(",",P5)+1)+1)+1,999)),[2]ActorTable!$A:$A,1,0))),"액터없음",
  SUBSTITUTE(SUBSTITUTE(SUBSTITUTE(SUBSTITUTE(P5,LEFT(P5,FIND(",",P5)-1),VLOOKUP(LEFT(P5,FIND(",",P5)-1),[2]ActorTable!$1:$1048576,MATCH("prefabAddress|String",[2]ActorTable!$1:$1,0),0)),
    TRIM(MID(P5,FIND(",",P5)+1,FIND(",",P5,FIND(",",P5)+1)-FIND(",",P5)-1)),VLOOKUP(TRIM(MID(P5,FIND(",",P5)+1,FIND(",",P5,FIND(",",P5)+1)-FIND(",",P5)-1)),[2]ActorTable!$1:$1048576,MATCH("prefabAddress|String",[2]ActorTable!$1:$1,0),0)),
    TRIM(MID(P5,FIND(",",P5,FIND(",",P5)+1)+1,FIND(",",P5,FIND(",",P5,FIND(",",P5)+1)+1)-FIND(",",P5,FIND(",",P5)+1)-1)),VLOOKUP(TRIM(MID(P5,FIND(",",P5,FIND(",",P5)+1)+1,FIND(",",P5,FIND(",",P5,FIND(",",P5)+1)+1)-FIND(",",P5,FIND(",",P5)+1)-1)),[2]ActorTable!$1:$1048576,MATCH("prefabAddress|String",[2]ActorTable!$1:$1,0),0)),
    TRIM(MID(P5,FIND(",",P5,FIND(",",P5,FIND(",",P5)+1)+1)+1,999)),VLOOKUP(TRIM(MID(P5,FIND(",",P5,FIND(",",P5,FIND(",",P5)+1)+1)+1,999)),[2]ActorTable!$1:$1048576,MATCH("prefabAddress|String",[2]ActorTable!$1:$1,0),0))),
)))))</f>
        <v/>
      </c>
      <c r="R5">
        <v>0</v>
      </c>
      <c r="T5" t="s">
        <v>511</v>
      </c>
      <c r="U5">
        <f t="shared" si="0"/>
        <v>6</v>
      </c>
      <c r="Z5" t="s">
        <v>355</v>
      </c>
      <c r="AA5">
        <f t="shared" si="1"/>
        <v>1</v>
      </c>
      <c r="AC5" t="s">
        <v>402</v>
      </c>
      <c r="AD5">
        <f t="shared" si="2"/>
        <v>1</v>
      </c>
      <c r="AF5" t="s">
        <v>994</v>
      </c>
      <c r="AG5">
        <f t="shared" si="3"/>
        <v>1</v>
      </c>
    </row>
    <row r="6" spans="1:33" x14ac:dyDescent="0.3">
      <c r="A6" t="s">
        <v>24</v>
      </c>
      <c r="B6">
        <f>COUNTIF(StageTable!M:M,A6)
+COUNTIF(StageTable!U:U,A6)
+COUNTIF(StageTable!W:W,A6)</f>
        <v>1056</v>
      </c>
      <c r="C6" t="s">
        <v>68</v>
      </c>
      <c r="D6" t="s">
        <v>65</v>
      </c>
      <c r="E6" t="s">
        <v>356</v>
      </c>
      <c r="F6" t="s">
        <v>404</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IFERROR(VLOOKUP(L6,[1]StringTable!$1:$1048576,MATCH("kor|String",[1]StringTable!$1:$1,0),0),
"스트링없음"))</f>
        <v/>
      </c>
      <c r="O6" t="str">
        <f>IF(ISBLANK(M6),"",
IFERROR(VLOOKUP(M6,[1]StringTable!$1:$1048576,MATCH("kor|String",[1]StringTable!$1:$1,0),0),
"스트링없음"))</f>
        <v/>
      </c>
      <c r="Q6" t="str">
        <f>IF(ISBLANK(P6),"",
IF(ISERROR(FIND(",",P6)),
  IF(ISERROR(VLOOKUP(P6,[2]ActorTable!$A:$A,1,0)),"액터없음",
  VLOOKUP(P6,[2]ActorTable!$1:$1048576,MATCH("prefabAddress|String",[2]ActorTable!$1:$1,0),0)),
IF(ISERROR(FIND(",",P6,FIND(",",P6)+1)),
  IF(OR(ISERROR(VLOOKUP(LEFT(P6,FIND(",",P6)-1),[2]ActorTable!$A:$A,1,0)),ISERROR(VLOOKUP(TRIM(MID(P6,FIND(",",P6)+1,999)),[2]ActorTable!$A:$A,1,0))),"액터없음",
  SUBSTITUTE(SUBSTITUTE(P6,LEFT(P6,FIND(",",P6)-1),VLOOKUP(LEFT(P6,FIND(",",P6)-1),[2]ActorTable!$1:$1048576,MATCH("prefabAddress|String",[2]ActorTable!$1:$1,0),0)),
    TRIM(MID(P6,FIND(",",P6)+1,999)),VLOOKUP(TRIM(MID(P6,FIND(",",P6)+1,999)),[2]ActorTable!$1:$1048576,MATCH("prefabAddress|String",[2]ActorTable!$1:$1,0),0))),
IF(ISERROR(FIND(",",P6,FIND(",",P6,FIND(",",P6)+1)+1)),
  IF(OR(ISERROR(VLOOKUP(LEFT(P6,FIND(",",P6)-1),[2]ActorTable!$A:$A,1,0)),ISERROR(VLOOKUP(TRIM(MID(P6,FIND(",",P6)+1,FIND(",",P6,FIND(",",P6)+1)-FIND(",",P6)-1)),[2]ActorTable!$A:$A,1,0)),ISERROR(VLOOKUP(TRIM(MID(P6,FIND(",",P6,FIND(",",P6)+1)+1,999)),[2]ActorTable!$A:$A,1,0))),"액터없음",
  SUBSTITUTE(SUBSTITUTE(SUBSTITUTE(P6,LEFT(P6,FIND(",",P6)-1),VLOOKUP(LEFT(P6,FIND(",",P6)-1),[2]ActorTable!$1:$1048576,MATCH("prefabAddress|String",[2]ActorTable!$1:$1,0),0)),
    TRIM(MID(P6,FIND(",",P6)+1,FIND(",",P6,FIND(",",P6)+1)-FIND(",",P6)-1)),VLOOKUP(TRIM(MID(P6,FIND(",",P6)+1,FIND(",",P6,FIND(",",P6)+1)-FIND(",",P6)-1)),[2]ActorTable!$1:$1048576,MATCH("prefabAddress|String",[2]ActorTable!$1:$1,0),0)),
    TRIM(MID(P6,FIND(",",P6,FIND(",",P6)+1)+1,999)),VLOOKUP(TRIM(MID(P6,FIND(",",P6,FIND(",",P6)+1)+1,999)),[2]ActorTable!$1:$1048576,MATCH("prefabAddress|String",[2]ActorTable!$1:$1,0),0))),
IF(ISERROR(FIND(",",P6,FIND(",",P6,FIND(",",P6,FIND(",",P6)+1)+1)+1)),
  IF(OR(ISERROR(VLOOKUP(LEFT(P6,FIND(",",P6)-1),[2]ActorTable!$A:$A,1,0)),ISERROR(VLOOKUP(TRIM(MID(P6,FIND(",",P6)+1,FIND(",",P6,FIND(",",P6)+1)-FIND(",",P6)-1)),[2]ActorTable!$A:$A,1,0)),ISERROR(VLOOKUP(TRIM(MID(P6,FIND(",",P6,FIND(",",P6)+1)+1,FIND(",",P6,FIND(",",P6,FIND(",",P6)+1)+1)-FIND(",",P6,FIND(",",P6)+1)-1)),[2]ActorTable!$A:$A,1,0)),ISERROR(VLOOKUP(TRIM(MID(P6,FIND(",",P6,FIND(",",P6,FIND(",",P6)+1)+1)+1,999)),[2]ActorTable!$A:$A,1,0))),"액터없음",
  SUBSTITUTE(SUBSTITUTE(SUBSTITUTE(SUBSTITUTE(P6,LEFT(P6,FIND(",",P6)-1),VLOOKUP(LEFT(P6,FIND(",",P6)-1),[2]ActorTable!$1:$1048576,MATCH("prefabAddress|String",[2]ActorTable!$1:$1,0),0)),
    TRIM(MID(P6,FIND(",",P6)+1,FIND(",",P6,FIND(",",P6)+1)-FIND(",",P6)-1)),VLOOKUP(TRIM(MID(P6,FIND(",",P6)+1,FIND(",",P6,FIND(",",P6)+1)-FIND(",",P6)-1)),[2]ActorTable!$1:$1048576,MATCH("prefabAddress|String",[2]ActorTable!$1:$1,0),0)),
    TRIM(MID(P6,FIND(",",P6,FIND(",",P6)+1)+1,FIND(",",P6,FIND(",",P6,FIND(",",P6)+1)+1)-FIND(",",P6,FIND(",",P6)+1)-1)),VLOOKUP(TRIM(MID(P6,FIND(",",P6,FIND(",",P6)+1)+1,FIND(",",P6,FIND(",",P6,FIND(",",P6)+1)+1)-FIND(",",P6,FIND(",",P6)+1)-1)),[2]ActorTable!$1:$1048576,MATCH("prefabAddress|String",[2]ActorTable!$1:$1,0),0)),
    TRIM(MID(P6,FIND(",",P6,FIND(",",P6,FIND(",",P6)+1)+1)+1,999)),VLOOKUP(TRIM(MID(P6,FIND(",",P6,FIND(",",P6,FIND(",",P6)+1)+1)+1,999)),[2]ActorTable!$1:$1048576,MATCH("prefabAddress|String",[2]ActorTable!$1:$1,0),0))),
)))))</f>
        <v/>
      </c>
      <c r="R6">
        <v>0</v>
      </c>
      <c r="T6" t="s">
        <v>512</v>
      </c>
      <c r="U6">
        <f t="shared" si="0"/>
        <v>11</v>
      </c>
      <c r="Z6" t="s">
        <v>356</v>
      </c>
      <c r="AA6">
        <f t="shared" si="1"/>
        <v>1</v>
      </c>
      <c r="AC6" t="s">
        <v>403</v>
      </c>
      <c r="AD6">
        <f t="shared" si="2"/>
        <v>1</v>
      </c>
      <c r="AF6" t="s">
        <v>995</v>
      </c>
      <c r="AG6">
        <f t="shared" si="3"/>
        <v>1</v>
      </c>
    </row>
    <row r="7" spans="1:33" x14ac:dyDescent="0.3">
      <c r="A7" t="s">
        <v>25</v>
      </c>
      <c r="B7">
        <f>COUNTIF(StageTable!M:M,A7)
+COUNTIF(StageTable!U:U,A7)
+COUNTIF(StageTable!W:W,A7)</f>
        <v>1</v>
      </c>
      <c r="C7" t="s">
        <v>69</v>
      </c>
      <c r="D7" t="s">
        <v>65</v>
      </c>
      <c r="E7" t="s">
        <v>357</v>
      </c>
      <c r="F7" t="s">
        <v>405</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IFERROR(VLOOKUP(L7,[1]StringTable!$1:$1048576,MATCH("kor|String",[1]StringTable!$1:$1,0),0),
"스트링없음"))</f>
        <v/>
      </c>
      <c r="O7" t="str">
        <f>IF(ISBLANK(M7),"",
IFERROR(VLOOKUP(M7,[1]StringTable!$1:$1048576,MATCH("kor|String",[1]StringTable!$1:$1,0),0),
"스트링없음"))</f>
        <v/>
      </c>
      <c r="Q7" t="str">
        <f>IF(ISBLANK(P7),"",
IF(ISERROR(FIND(",",P7)),
  IF(ISERROR(VLOOKUP(P7,[2]ActorTable!$A:$A,1,0)),"액터없음",
  VLOOKUP(P7,[2]ActorTable!$1:$1048576,MATCH("prefabAddress|String",[2]ActorTable!$1:$1,0),0)),
IF(ISERROR(FIND(",",P7,FIND(",",P7)+1)),
  IF(OR(ISERROR(VLOOKUP(LEFT(P7,FIND(",",P7)-1),[2]ActorTable!$A:$A,1,0)),ISERROR(VLOOKUP(TRIM(MID(P7,FIND(",",P7)+1,999)),[2]ActorTable!$A:$A,1,0))),"액터없음",
  SUBSTITUTE(SUBSTITUTE(P7,LEFT(P7,FIND(",",P7)-1),VLOOKUP(LEFT(P7,FIND(",",P7)-1),[2]ActorTable!$1:$1048576,MATCH("prefabAddress|String",[2]ActorTable!$1:$1,0),0)),
    TRIM(MID(P7,FIND(",",P7)+1,999)),VLOOKUP(TRIM(MID(P7,FIND(",",P7)+1,999)),[2]ActorTable!$1:$1048576,MATCH("prefabAddress|String",[2]ActorTable!$1:$1,0),0))),
IF(ISERROR(FIND(",",P7,FIND(",",P7,FIND(",",P7)+1)+1)),
  IF(OR(ISERROR(VLOOKUP(LEFT(P7,FIND(",",P7)-1),[2]ActorTable!$A:$A,1,0)),ISERROR(VLOOKUP(TRIM(MID(P7,FIND(",",P7)+1,FIND(",",P7,FIND(",",P7)+1)-FIND(",",P7)-1)),[2]ActorTable!$A:$A,1,0)),ISERROR(VLOOKUP(TRIM(MID(P7,FIND(",",P7,FIND(",",P7)+1)+1,999)),[2]ActorTable!$A:$A,1,0))),"액터없음",
  SUBSTITUTE(SUBSTITUTE(SUBSTITUTE(P7,LEFT(P7,FIND(",",P7)-1),VLOOKUP(LEFT(P7,FIND(",",P7)-1),[2]ActorTable!$1:$1048576,MATCH("prefabAddress|String",[2]ActorTable!$1:$1,0),0)),
    TRIM(MID(P7,FIND(",",P7)+1,FIND(",",P7,FIND(",",P7)+1)-FIND(",",P7)-1)),VLOOKUP(TRIM(MID(P7,FIND(",",P7)+1,FIND(",",P7,FIND(",",P7)+1)-FIND(",",P7)-1)),[2]ActorTable!$1:$1048576,MATCH("prefabAddress|String",[2]ActorTable!$1:$1,0),0)),
    TRIM(MID(P7,FIND(",",P7,FIND(",",P7)+1)+1,999)),VLOOKUP(TRIM(MID(P7,FIND(",",P7,FIND(",",P7)+1)+1,999)),[2]ActorTable!$1:$1048576,MATCH("prefabAddress|String",[2]ActorTable!$1:$1,0),0))),
IF(ISERROR(FIND(",",P7,FIND(",",P7,FIND(",",P7,FIND(",",P7)+1)+1)+1)),
  IF(OR(ISERROR(VLOOKUP(LEFT(P7,FIND(",",P7)-1),[2]ActorTable!$A:$A,1,0)),ISERROR(VLOOKUP(TRIM(MID(P7,FIND(",",P7)+1,FIND(",",P7,FIND(",",P7)+1)-FIND(",",P7)-1)),[2]ActorTable!$A:$A,1,0)),ISERROR(VLOOKUP(TRIM(MID(P7,FIND(",",P7,FIND(",",P7)+1)+1,FIND(",",P7,FIND(",",P7,FIND(",",P7)+1)+1)-FIND(",",P7,FIND(",",P7)+1)-1)),[2]ActorTable!$A:$A,1,0)),ISERROR(VLOOKUP(TRIM(MID(P7,FIND(",",P7,FIND(",",P7,FIND(",",P7)+1)+1)+1,999)),[2]ActorTable!$A:$A,1,0))),"액터없음",
  SUBSTITUTE(SUBSTITUTE(SUBSTITUTE(SUBSTITUTE(P7,LEFT(P7,FIND(",",P7)-1),VLOOKUP(LEFT(P7,FIND(",",P7)-1),[2]ActorTable!$1:$1048576,MATCH("prefabAddress|String",[2]ActorTable!$1:$1,0),0)),
    TRIM(MID(P7,FIND(",",P7)+1,FIND(",",P7,FIND(",",P7)+1)-FIND(",",P7)-1)),VLOOKUP(TRIM(MID(P7,FIND(",",P7)+1,FIND(",",P7,FIND(",",P7)+1)-FIND(",",P7)-1)),[2]ActorTable!$1:$1048576,MATCH("prefabAddress|String",[2]ActorTable!$1:$1,0),0)),
    TRIM(MID(P7,FIND(",",P7,FIND(",",P7)+1)+1,FIND(",",P7,FIND(",",P7,FIND(",",P7)+1)+1)-FIND(",",P7,FIND(",",P7)+1)-1)),VLOOKUP(TRIM(MID(P7,FIND(",",P7,FIND(",",P7)+1)+1,FIND(",",P7,FIND(",",P7,FIND(",",P7)+1)+1)-FIND(",",P7,FIND(",",P7)+1)-1)),[2]ActorTable!$1:$1048576,MATCH("prefabAddress|String",[2]ActorTable!$1:$1,0),0)),
    TRIM(MID(P7,FIND(",",P7,FIND(",",P7,FIND(",",P7)+1)+1)+1,999)),VLOOKUP(TRIM(MID(P7,FIND(",",P7,FIND(",",P7,FIND(",",P7)+1)+1)+1,999)),[2]ActorTable!$1:$1048576,MATCH("prefabAddress|String",[2]ActorTable!$1:$1,0),0))),
)))))</f>
        <v/>
      </c>
      <c r="R7">
        <v>0</v>
      </c>
      <c r="T7" t="s">
        <v>510</v>
      </c>
      <c r="U7">
        <f t="shared" si="0"/>
        <v>8</v>
      </c>
      <c r="Z7" t="s">
        <v>357</v>
      </c>
      <c r="AA7">
        <f t="shared" si="1"/>
        <v>1</v>
      </c>
      <c r="AC7" t="s">
        <v>404</v>
      </c>
      <c r="AD7">
        <f t="shared" si="2"/>
        <v>1</v>
      </c>
      <c r="AF7" t="s">
        <v>996</v>
      </c>
      <c r="AG7">
        <f t="shared" si="3"/>
        <v>1</v>
      </c>
    </row>
    <row r="8" spans="1:33" x14ac:dyDescent="0.3">
      <c r="A8" t="s">
        <v>26</v>
      </c>
      <c r="B8">
        <f>COUNTIF(StageTable!M:M,A8)
+COUNTIF(StageTable!U:U,A8)
+COUNTIF(StageTable!W:W,A8)</f>
        <v>1</v>
      </c>
      <c r="C8" t="s">
        <v>68</v>
      </c>
      <c r="D8" t="s">
        <v>65</v>
      </c>
      <c r="E8" t="s">
        <v>358</v>
      </c>
      <c r="F8" t="s">
        <v>406</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IFERROR(VLOOKUP(L8,[1]StringTable!$1:$1048576,MATCH("kor|String",[1]StringTable!$1:$1,0),0),
"스트링없음"))</f>
        <v/>
      </c>
      <c r="O8" t="str">
        <f>IF(ISBLANK(M8),"",
IFERROR(VLOOKUP(M8,[1]StringTable!$1:$1048576,MATCH("kor|String",[1]StringTable!$1:$1,0),0),
"스트링없음"))</f>
        <v/>
      </c>
      <c r="Q8" t="str">
        <f>IF(ISBLANK(P8),"",
IF(ISERROR(FIND(",",P8)),
  IF(ISERROR(VLOOKUP(P8,[2]ActorTable!$A:$A,1,0)),"액터없음",
  VLOOKUP(P8,[2]ActorTable!$1:$1048576,MATCH("prefabAddress|String",[2]ActorTable!$1:$1,0),0)),
IF(ISERROR(FIND(",",P8,FIND(",",P8)+1)),
  IF(OR(ISERROR(VLOOKUP(LEFT(P8,FIND(",",P8)-1),[2]ActorTable!$A:$A,1,0)),ISERROR(VLOOKUP(TRIM(MID(P8,FIND(",",P8)+1,999)),[2]ActorTable!$A:$A,1,0))),"액터없음",
  SUBSTITUTE(SUBSTITUTE(P8,LEFT(P8,FIND(",",P8)-1),VLOOKUP(LEFT(P8,FIND(",",P8)-1),[2]ActorTable!$1:$1048576,MATCH("prefabAddress|String",[2]ActorTable!$1:$1,0),0)),
    TRIM(MID(P8,FIND(",",P8)+1,999)),VLOOKUP(TRIM(MID(P8,FIND(",",P8)+1,999)),[2]ActorTable!$1:$1048576,MATCH("prefabAddress|String",[2]ActorTable!$1:$1,0),0))),
IF(ISERROR(FIND(",",P8,FIND(",",P8,FIND(",",P8)+1)+1)),
  IF(OR(ISERROR(VLOOKUP(LEFT(P8,FIND(",",P8)-1),[2]ActorTable!$A:$A,1,0)),ISERROR(VLOOKUP(TRIM(MID(P8,FIND(",",P8)+1,FIND(",",P8,FIND(",",P8)+1)-FIND(",",P8)-1)),[2]ActorTable!$A:$A,1,0)),ISERROR(VLOOKUP(TRIM(MID(P8,FIND(",",P8,FIND(",",P8)+1)+1,999)),[2]ActorTable!$A:$A,1,0))),"액터없음",
  SUBSTITUTE(SUBSTITUTE(SUBSTITUTE(P8,LEFT(P8,FIND(",",P8)-1),VLOOKUP(LEFT(P8,FIND(",",P8)-1),[2]ActorTable!$1:$1048576,MATCH("prefabAddress|String",[2]ActorTable!$1:$1,0),0)),
    TRIM(MID(P8,FIND(",",P8)+1,FIND(",",P8,FIND(",",P8)+1)-FIND(",",P8)-1)),VLOOKUP(TRIM(MID(P8,FIND(",",P8)+1,FIND(",",P8,FIND(",",P8)+1)-FIND(",",P8)-1)),[2]ActorTable!$1:$1048576,MATCH("prefabAddress|String",[2]ActorTable!$1:$1,0),0)),
    TRIM(MID(P8,FIND(",",P8,FIND(",",P8)+1)+1,999)),VLOOKUP(TRIM(MID(P8,FIND(",",P8,FIND(",",P8)+1)+1,999)),[2]ActorTable!$1:$1048576,MATCH("prefabAddress|String",[2]ActorTable!$1:$1,0),0))),
IF(ISERROR(FIND(",",P8,FIND(",",P8,FIND(",",P8,FIND(",",P8)+1)+1)+1)),
  IF(OR(ISERROR(VLOOKUP(LEFT(P8,FIND(",",P8)-1),[2]ActorTable!$A:$A,1,0)),ISERROR(VLOOKUP(TRIM(MID(P8,FIND(",",P8)+1,FIND(",",P8,FIND(",",P8)+1)-FIND(",",P8)-1)),[2]ActorTable!$A:$A,1,0)),ISERROR(VLOOKUP(TRIM(MID(P8,FIND(",",P8,FIND(",",P8)+1)+1,FIND(",",P8,FIND(",",P8,FIND(",",P8)+1)+1)-FIND(",",P8,FIND(",",P8)+1)-1)),[2]ActorTable!$A:$A,1,0)),ISERROR(VLOOKUP(TRIM(MID(P8,FIND(",",P8,FIND(",",P8,FIND(",",P8)+1)+1)+1,999)),[2]ActorTable!$A:$A,1,0))),"액터없음",
  SUBSTITUTE(SUBSTITUTE(SUBSTITUTE(SUBSTITUTE(P8,LEFT(P8,FIND(",",P8)-1),VLOOKUP(LEFT(P8,FIND(",",P8)-1),[2]ActorTable!$1:$1048576,MATCH("prefabAddress|String",[2]ActorTable!$1:$1,0),0)),
    TRIM(MID(P8,FIND(",",P8)+1,FIND(",",P8,FIND(",",P8)+1)-FIND(",",P8)-1)),VLOOKUP(TRIM(MID(P8,FIND(",",P8)+1,FIND(",",P8,FIND(",",P8)+1)-FIND(",",P8)-1)),[2]ActorTable!$1:$1048576,MATCH("prefabAddress|String",[2]ActorTable!$1:$1,0),0)),
    TRIM(MID(P8,FIND(",",P8,FIND(",",P8)+1)+1,FIND(",",P8,FIND(",",P8,FIND(",",P8)+1)+1)-FIND(",",P8,FIND(",",P8)+1)-1)),VLOOKUP(TRIM(MID(P8,FIND(",",P8,FIND(",",P8)+1)+1,FIND(",",P8,FIND(",",P8,FIND(",",P8)+1)+1)-FIND(",",P8,FIND(",",P8)+1)-1)),[2]ActorTable!$1:$1048576,MATCH("prefabAddress|String",[2]ActorTable!$1:$1,0),0)),
    TRIM(MID(P8,FIND(",",P8,FIND(",",P8,FIND(",",P8)+1)+1)+1,999)),VLOOKUP(TRIM(MID(P8,FIND(",",P8,FIND(",",P8,FIND(",",P8)+1)+1)+1,999)),[2]ActorTable!$1:$1048576,MATCH("prefabAddress|String",[2]ActorTable!$1:$1,0),0))),
)))))</f>
        <v/>
      </c>
      <c r="R8">
        <v>0</v>
      </c>
      <c r="T8" t="s">
        <v>513</v>
      </c>
      <c r="U8">
        <f t="shared" si="0"/>
        <v>13</v>
      </c>
      <c r="Z8" t="s">
        <v>358</v>
      </c>
      <c r="AA8">
        <f t="shared" si="1"/>
        <v>1</v>
      </c>
      <c r="AC8" t="s">
        <v>405</v>
      </c>
      <c r="AD8">
        <f t="shared" si="2"/>
        <v>1</v>
      </c>
      <c r="AF8" t="s">
        <v>997</v>
      </c>
      <c r="AG8">
        <f t="shared" si="3"/>
        <v>1</v>
      </c>
    </row>
    <row r="9" spans="1:33" x14ac:dyDescent="0.3">
      <c r="A9" t="s">
        <v>27</v>
      </c>
      <c r="B9">
        <f>COUNTIF(StageTable!M:M,A9)
+COUNTIF(StageTable!U:U,A9)
+COUNTIF(StageTable!W:W,A9)</f>
        <v>1</v>
      </c>
      <c r="C9" t="s">
        <v>64</v>
      </c>
      <c r="D9" t="s">
        <v>65</v>
      </c>
      <c r="E9" t="s">
        <v>359</v>
      </c>
      <c r="F9" t="s">
        <v>407</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IFERROR(VLOOKUP(L9,[1]StringTable!$1:$1048576,MATCH("kor|String",[1]StringTable!$1:$1,0),0),
"스트링없음"))</f>
        <v/>
      </c>
      <c r="O9" t="str">
        <f>IF(ISBLANK(M9),"",
IFERROR(VLOOKUP(M9,[1]StringTable!$1:$1048576,MATCH("kor|String",[1]StringTable!$1:$1,0),0),
"스트링없음"))</f>
        <v/>
      </c>
      <c r="Q9" t="str">
        <f>IF(ISBLANK(P9),"",
IF(ISERROR(FIND(",",P9)),
  IF(ISERROR(VLOOKUP(P9,[2]ActorTable!$A:$A,1,0)),"액터없음",
  VLOOKUP(P9,[2]ActorTable!$1:$1048576,MATCH("prefabAddress|String",[2]ActorTable!$1:$1,0),0)),
IF(ISERROR(FIND(",",P9,FIND(",",P9)+1)),
  IF(OR(ISERROR(VLOOKUP(LEFT(P9,FIND(",",P9)-1),[2]ActorTable!$A:$A,1,0)),ISERROR(VLOOKUP(TRIM(MID(P9,FIND(",",P9)+1,999)),[2]ActorTable!$A:$A,1,0))),"액터없음",
  SUBSTITUTE(SUBSTITUTE(P9,LEFT(P9,FIND(",",P9)-1),VLOOKUP(LEFT(P9,FIND(",",P9)-1),[2]ActorTable!$1:$1048576,MATCH("prefabAddress|String",[2]ActorTable!$1:$1,0),0)),
    TRIM(MID(P9,FIND(",",P9)+1,999)),VLOOKUP(TRIM(MID(P9,FIND(",",P9)+1,999)),[2]ActorTable!$1:$1048576,MATCH("prefabAddress|String",[2]ActorTable!$1:$1,0),0))),
IF(ISERROR(FIND(",",P9,FIND(",",P9,FIND(",",P9)+1)+1)),
  IF(OR(ISERROR(VLOOKUP(LEFT(P9,FIND(",",P9)-1),[2]ActorTable!$A:$A,1,0)),ISERROR(VLOOKUP(TRIM(MID(P9,FIND(",",P9)+1,FIND(",",P9,FIND(",",P9)+1)-FIND(",",P9)-1)),[2]ActorTable!$A:$A,1,0)),ISERROR(VLOOKUP(TRIM(MID(P9,FIND(",",P9,FIND(",",P9)+1)+1,999)),[2]ActorTable!$A:$A,1,0))),"액터없음",
  SUBSTITUTE(SUBSTITUTE(SUBSTITUTE(P9,LEFT(P9,FIND(",",P9)-1),VLOOKUP(LEFT(P9,FIND(",",P9)-1),[2]ActorTable!$1:$1048576,MATCH("prefabAddress|String",[2]ActorTable!$1:$1,0),0)),
    TRIM(MID(P9,FIND(",",P9)+1,FIND(",",P9,FIND(",",P9)+1)-FIND(",",P9)-1)),VLOOKUP(TRIM(MID(P9,FIND(",",P9)+1,FIND(",",P9,FIND(",",P9)+1)-FIND(",",P9)-1)),[2]ActorTable!$1:$1048576,MATCH("prefabAddress|String",[2]ActorTable!$1:$1,0),0)),
    TRIM(MID(P9,FIND(",",P9,FIND(",",P9)+1)+1,999)),VLOOKUP(TRIM(MID(P9,FIND(",",P9,FIND(",",P9)+1)+1,999)),[2]ActorTable!$1:$1048576,MATCH("prefabAddress|String",[2]ActorTable!$1:$1,0),0))),
IF(ISERROR(FIND(",",P9,FIND(",",P9,FIND(",",P9,FIND(",",P9)+1)+1)+1)),
  IF(OR(ISERROR(VLOOKUP(LEFT(P9,FIND(",",P9)-1),[2]ActorTable!$A:$A,1,0)),ISERROR(VLOOKUP(TRIM(MID(P9,FIND(",",P9)+1,FIND(",",P9,FIND(",",P9)+1)-FIND(",",P9)-1)),[2]ActorTable!$A:$A,1,0)),ISERROR(VLOOKUP(TRIM(MID(P9,FIND(",",P9,FIND(",",P9)+1)+1,FIND(",",P9,FIND(",",P9,FIND(",",P9)+1)+1)-FIND(",",P9,FIND(",",P9)+1)-1)),[2]ActorTable!$A:$A,1,0)),ISERROR(VLOOKUP(TRIM(MID(P9,FIND(",",P9,FIND(",",P9,FIND(",",P9)+1)+1)+1,999)),[2]ActorTable!$A:$A,1,0))),"액터없음",
  SUBSTITUTE(SUBSTITUTE(SUBSTITUTE(SUBSTITUTE(P9,LEFT(P9,FIND(",",P9)-1),VLOOKUP(LEFT(P9,FIND(",",P9)-1),[2]ActorTable!$1:$1048576,MATCH("prefabAddress|String",[2]ActorTable!$1:$1,0),0)),
    TRIM(MID(P9,FIND(",",P9)+1,FIND(",",P9,FIND(",",P9)+1)-FIND(",",P9)-1)),VLOOKUP(TRIM(MID(P9,FIND(",",P9)+1,FIND(",",P9,FIND(",",P9)+1)-FIND(",",P9)-1)),[2]ActorTable!$1:$1048576,MATCH("prefabAddress|String",[2]ActorTable!$1:$1,0),0)),
    TRIM(MID(P9,FIND(",",P9,FIND(",",P9)+1)+1,FIND(",",P9,FIND(",",P9,FIND(",",P9)+1)+1)-FIND(",",P9,FIND(",",P9)+1)-1)),VLOOKUP(TRIM(MID(P9,FIND(",",P9,FIND(",",P9)+1)+1,FIND(",",P9,FIND(",",P9,FIND(",",P9)+1)+1)-FIND(",",P9,FIND(",",P9)+1)-1)),[2]ActorTable!$1:$1048576,MATCH("prefabAddress|String",[2]ActorTable!$1:$1,0),0)),
    TRIM(MID(P9,FIND(",",P9,FIND(",",P9,FIND(",",P9)+1)+1)+1,999)),VLOOKUP(TRIM(MID(P9,FIND(",",P9,FIND(",",P9,FIND(",",P9)+1)+1)+1,999)),[2]ActorTable!$1:$1048576,MATCH("prefabAddress|String",[2]ActorTable!$1:$1,0),0))),
)))))</f>
        <v/>
      </c>
      <c r="R9">
        <v>0</v>
      </c>
      <c r="T9" t="s">
        <v>514</v>
      </c>
      <c r="U9">
        <f t="shared" si="0"/>
        <v>11</v>
      </c>
      <c r="Z9" t="s">
        <v>359</v>
      </c>
      <c r="AA9">
        <f t="shared" si="1"/>
        <v>1</v>
      </c>
      <c r="AC9" t="s">
        <v>406</v>
      </c>
      <c r="AD9">
        <f t="shared" si="2"/>
        <v>1</v>
      </c>
      <c r="AF9" t="s">
        <v>998</v>
      </c>
      <c r="AG9">
        <f t="shared" si="3"/>
        <v>1</v>
      </c>
    </row>
    <row r="10" spans="1:33" x14ac:dyDescent="0.3">
      <c r="A10" t="s">
        <v>28</v>
      </c>
      <c r="B10">
        <f>COUNTIF(StageTable!M:M,A10)
+COUNTIF(StageTable!U:U,A10)
+COUNTIF(StageTable!W:W,A10)</f>
        <v>1</v>
      </c>
      <c r="C10" t="s">
        <v>67</v>
      </c>
      <c r="D10" t="s">
        <v>65</v>
      </c>
      <c r="E10" t="s">
        <v>360</v>
      </c>
      <c r="F10" t="s">
        <v>408</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IFERROR(VLOOKUP(L10,[1]StringTable!$1:$1048576,MATCH("kor|String",[1]StringTable!$1:$1,0),0),
"스트링없음"))</f>
        <v/>
      </c>
      <c r="O10" t="str">
        <f>IF(ISBLANK(M10),"",
IFERROR(VLOOKUP(M10,[1]StringTable!$1:$1048576,MATCH("kor|String",[1]StringTable!$1:$1,0),0),
"스트링없음"))</f>
        <v/>
      </c>
      <c r="Q10" t="str">
        <f>IF(ISBLANK(P10),"",
IF(ISERROR(FIND(",",P10)),
  IF(ISERROR(VLOOKUP(P10,[2]ActorTable!$A:$A,1,0)),"액터없음",
  VLOOKUP(P10,[2]ActorTable!$1:$1048576,MATCH("prefabAddress|String",[2]ActorTable!$1:$1,0),0)),
IF(ISERROR(FIND(",",P10,FIND(",",P10)+1)),
  IF(OR(ISERROR(VLOOKUP(LEFT(P10,FIND(",",P10)-1),[2]ActorTable!$A:$A,1,0)),ISERROR(VLOOKUP(TRIM(MID(P10,FIND(",",P10)+1,999)),[2]ActorTable!$A:$A,1,0))),"액터없음",
  SUBSTITUTE(SUBSTITUTE(P10,LEFT(P10,FIND(",",P10)-1),VLOOKUP(LEFT(P10,FIND(",",P10)-1),[2]ActorTable!$1:$1048576,MATCH("prefabAddress|String",[2]ActorTable!$1:$1,0),0)),
    TRIM(MID(P10,FIND(",",P10)+1,999)),VLOOKUP(TRIM(MID(P10,FIND(",",P10)+1,999)),[2]ActorTable!$1:$1048576,MATCH("prefabAddress|String",[2]ActorTable!$1:$1,0),0))),
IF(ISERROR(FIND(",",P10,FIND(",",P10,FIND(",",P10)+1)+1)),
  IF(OR(ISERROR(VLOOKUP(LEFT(P10,FIND(",",P10)-1),[2]ActorTable!$A:$A,1,0)),ISERROR(VLOOKUP(TRIM(MID(P10,FIND(",",P10)+1,FIND(",",P10,FIND(",",P10)+1)-FIND(",",P10)-1)),[2]ActorTable!$A:$A,1,0)),ISERROR(VLOOKUP(TRIM(MID(P10,FIND(",",P10,FIND(",",P10)+1)+1,999)),[2]ActorTable!$A:$A,1,0))),"액터없음",
  SUBSTITUTE(SUBSTITUTE(SUBSTITUTE(P10,LEFT(P10,FIND(",",P10)-1),VLOOKUP(LEFT(P10,FIND(",",P10)-1),[2]ActorTable!$1:$1048576,MATCH("prefabAddress|String",[2]ActorTable!$1:$1,0),0)),
    TRIM(MID(P10,FIND(",",P10)+1,FIND(",",P10,FIND(",",P10)+1)-FIND(",",P10)-1)),VLOOKUP(TRIM(MID(P10,FIND(",",P10)+1,FIND(",",P10,FIND(",",P10)+1)-FIND(",",P10)-1)),[2]ActorTable!$1:$1048576,MATCH("prefabAddress|String",[2]ActorTable!$1:$1,0),0)),
    TRIM(MID(P10,FIND(",",P10,FIND(",",P10)+1)+1,999)),VLOOKUP(TRIM(MID(P10,FIND(",",P10,FIND(",",P10)+1)+1,999)),[2]ActorTable!$1:$1048576,MATCH("prefabAddress|String",[2]ActorTable!$1:$1,0),0))),
IF(ISERROR(FIND(",",P10,FIND(",",P10,FIND(",",P10,FIND(",",P10)+1)+1)+1)),
  IF(OR(ISERROR(VLOOKUP(LEFT(P10,FIND(",",P10)-1),[2]ActorTable!$A:$A,1,0)),ISERROR(VLOOKUP(TRIM(MID(P10,FIND(",",P10)+1,FIND(",",P10,FIND(",",P10)+1)-FIND(",",P10)-1)),[2]ActorTable!$A:$A,1,0)),ISERROR(VLOOKUP(TRIM(MID(P10,FIND(",",P10,FIND(",",P10)+1)+1,FIND(",",P10,FIND(",",P10,FIND(",",P10)+1)+1)-FIND(",",P10,FIND(",",P10)+1)-1)),[2]ActorTable!$A:$A,1,0)),ISERROR(VLOOKUP(TRIM(MID(P10,FIND(",",P10,FIND(",",P10,FIND(",",P10)+1)+1)+1,999)),[2]ActorTable!$A:$A,1,0))),"액터없음",
  SUBSTITUTE(SUBSTITUTE(SUBSTITUTE(SUBSTITUTE(P10,LEFT(P10,FIND(",",P10)-1),VLOOKUP(LEFT(P10,FIND(",",P10)-1),[2]ActorTable!$1:$1048576,MATCH("prefabAddress|String",[2]ActorTable!$1:$1,0),0)),
    TRIM(MID(P10,FIND(",",P10)+1,FIND(",",P10,FIND(",",P10)+1)-FIND(",",P10)-1)),VLOOKUP(TRIM(MID(P10,FIND(",",P10)+1,FIND(",",P10,FIND(",",P10)+1)-FIND(",",P10)-1)),[2]ActorTable!$1:$1048576,MATCH("prefabAddress|String",[2]ActorTable!$1:$1,0),0)),
    TRIM(MID(P10,FIND(",",P10,FIND(",",P10)+1)+1,FIND(",",P10,FIND(",",P10,FIND(",",P10)+1)+1)-FIND(",",P10,FIND(",",P10)+1)-1)),VLOOKUP(TRIM(MID(P10,FIND(",",P10,FIND(",",P10)+1)+1,FIND(",",P10,FIND(",",P10,FIND(",",P10)+1)+1)-FIND(",",P10,FIND(",",P10)+1)-1)),[2]ActorTable!$1:$1048576,MATCH("prefabAddress|String",[2]ActorTable!$1:$1,0),0)),
    TRIM(MID(P10,FIND(",",P10,FIND(",",P10,FIND(",",P10)+1)+1)+1,999)),VLOOKUP(TRIM(MID(P10,FIND(",",P10,FIND(",",P10,FIND(",",P10)+1)+1)+1,999)),[2]ActorTable!$1:$1048576,MATCH("prefabAddress|String",[2]ActorTable!$1:$1,0),0))),
)))))</f>
        <v/>
      </c>
      <c r="R10">
        <v>0</v>
      </c>
      <c r="T10" t="s">
        <v>515</v>
      </c>
      <c r="U10">
        <f t="shared" si="0"/>
        <v>12</v>
      </c>
      <c r="Z10" t="s">
        <v>360</v>
      </c>
      <c r="AA10">
        <f t="shared" si="1"/>
        <v>1</v>
      </c>
      <c r="AC10" t="s">
        <v>407</v>
      </c>
      <c r="AD10">
        <f t="shared" si="2"/>
        <v>1</v>
      </c>
      <c r="AF10" t="s">
        <v>999</v>
      </c>
      <c r="AG10">
        <f t="shared" si="3"/>
        <v>1</v>
      </c>
    </row>
    <row r="11" spans="1:33" x14ac:dyDescent="0.3">
      <c r="A11" t="s">
        <v>281</v>
      </c>
      <c r="B11">
        <f>COUNTIF(StageTable!M:M,A11)
+COUNTIF(StageTable!U:U,A11)
+COUNTIF(StageTable!W:W,A11)</f>
        <v>1</v>
      </c>
      <c r="C11" t="s">
        <v>282</v>
      </c>
      <c r="D11" t="s">
        <v>65</v>
      </c>
      <c r="E11" t="s">
        <v>361</v>
      </c>
      <c r="F11" t="s">
        <v>409</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IFERROR(VLOOKUP(L11,[1]StringTable!$1:$1048576,MATCH("kor|String",[1]StringTable!$1:$1,0),0),
"스트링없음"))</f>
        <v/>
      </c>
      <c r="O11" t="str">
        <f>IF(ISBLANK(M11),"",
IFERROR(VLOOKUP(M11,[1]StringTable!$1:$1048576,MATCH("kor|String",[1]StringTable!$1:$1,0),0),
"스트링없음"))</f>
        <v/>
      </c>
      <c r="Q11" t="str">
        <f>IF(ISBLANK(P11),"",
IF(ISERROR(FIND(",",P11)),
  IF(ISERROR(VLOOKUP(P11,[2]ActorTable!$A:$A,1,0)),"액터없음",
  VLOOKUP(P11,[2]ActorTable!$1:$1048576,MATCH("prefabAddress|String",[2]ActorTable!$1:$1,0),0)),
IF(ISERROR(FIND(",",P11,FIND(",",P11)+1)),
  IF(OR(ISERROR(VLOOKUP(LEFT(P11,FIND(",",P11)-1),[2]ActorTable!$A:$A,1,0)),ISERROR(VLOOKUP(TRIM(MID(P11,FIND(",",P11)+1,999)),[2]ActorTable!$A:$A,1,0))),"액터없음",
  SUBSTITUTE(SUBSTITUTE(P11,LEFT(P11,FIND(",",P11)-1),VLOOKUP(LEFT(P11,FIND(",",P11)-1),[2]ActorTable!$1:$1048576,MATCH("prefabAddress|String",[2]ActorTable!$1:$1,0),0)),
    TRIM(MID(P11,FIND(",",P11)+1,999)),VLOOKUP(TRIM(MID(P11,FIND(",",P11)+1,999)),[2]ActorTable!$1:$1048576,MATCH("prefabAddress|String",[2]ActorTable!$1:$1,0),0))),
IF(ISERROR(FIND(",",P11,FIND(",",P11,FIND(",",P11)+1)+1)),
  IF(OR(ISERROR(VLOOKUP(LEFT(P11,FIND(",",P11)-1),[2]ActorTable!$A:$A,1,0)),ISERROR(VLOOKUP(TRIM(MID(P11,FIND(",",P11)+1,FIND(",",P11,FIND(",",P11)+1)-FIND(",",P11)-1)),[2]ActorTable!$A:$A,1,0)),ISERROR(VLOOKUP(TRIM(MID(P11,FIND(",",P11,FIND(",",P11)+1)+1,999)),[2]ActorTable!$A:$A,1,0))),"액터없음",
  SUBSTITUTE(SUBSTITUTE(SUBSTITUTE(P11,LEFT(P11,FIND(",",P11)-1),VLOOKUP(LEFT(P11,FIND(",",P11)-1),[2]ActorTable!$1:$1048576,MATCH("prefabAddress|String",[2]ActorTable!$1:$1,0),0)),
    TRIM(MID(P11,FIND(",",P11)+1,FIND(",",P11,FIND(",",P11)+1)-FIND(",",P11)-1)),VLOOKUP(TRIM(MID(P11,FIND(",",P11)+1,FIND(",",P11,FIND(",",P11)+1)-FIND(",",P11)-1)),[2]ActorTable!$1:$1048576,MATCH("prefabAddress|String",[2]ActorTable!$1:$1,0),0)),
    TRIM(MID(P11,FIND(",",P11,FIND(",",P11)+1)+1,999)),VLOOKUP(TRIM(MID(P11,FIND(",",P11,FIND(",",P11)+1)+1,999)),[2]ActorTable!$1:$1048576,MATCH("prefabAddress|String",[2]ActorTable!$1:$1,0),0))),
IF(ISERROR(FIND(",",P11,FIND(",",P11,FIND(",",P11,FIND(",",P11)+1)+1)+1)),
  IF(OR(ISERROR(VLOOKUP(LEFT(P11,FIND(",",P11)-1),[2]ActorTable!$A:$A,1,0)),ISERROR(VLOOKUP(TRIM(MID(P11,FIND(",",P11)+1,FIND(",",P11,FIND(",",P11)+1)-FIND(",",P11)-1)),[2]ActorTable!$A:$A,1,0)),ISERROR(VLOOKUP(TRIM(MID(P11,FIND(",",P11,FIND(",",P11)+1)+1,FIND(",",P11,FIND(",",P11,FIND(",",P11)+1)+1)-FIND(",",P11,FIND(",",P11)+1)-1)),[2]ActorTable!$A:$A,1,0)),ISERROR(VLOOKUP(TRIM(MID(P11,FIND(",",P11,FIND(",",P11,FIND(",",P11)+1)+1)+1,999)),[2]ActorTable!$A:$A,1,0))),"액터없음",
  SUBSTITUTE(SUBSTITUTE(SUBSTITUTE(SUBSTITUTE(P11,LEFT(P11,FIND(",",P11)-1),VLOOKUP(LEFT(P11,FIND(",",P11)-1),[2]ActorTable!$1:$1048576,MATCH("prefabAddress|String",[2]ActorTable!$1:$1,0),0)),
    TRIM(MID(P11,FIND(",",P11)+1,FIND(",",P11,FIND(",",P11)+1)-FIND(",",P11)-1)),VLOOKUP(TRIM(MID(P11,FIND(",",P11)+1,FIND(",",P11,FIND(",",P11)+1)-FIND(",",P11)-1)),[2]ActorTable!$1:$1048576,MATCH("prefabAddress|String",[2]ActorTable!$1:$1,0),0)),
    TRIM(MID(P11,FIND(",",P11,FIND(",",P11)+1)+1,FIND(",",P11,FIND(",",P11,FIND(",",P11)+1)+1)-FIND(",",P11,FIND(",",P11)+1)-1)),VLOOKUP(TRIM(MID(P11,FIND(",",P11,FIND(",",P11)+1)+1,FIND(",",P11,FIND(",",P11,FIND(",",P11)+1)+1)-FIND(",",P11,FIND(",",P11)+1)-1)),[2]ActorTable!$1:$1048576,MATCH("prefabAddress|String",[2]ActorTable!$1:$1,0),0)),
    TRIM(MID(P11,FIND(",",P11,FIND(",",P11,FIND(",",P11)+1)+1)+1,999)),VLOOKUP(TRIM(MID(P11,FIND(",",P11,FIND(",",P11,FIND(",",P11)+1)+1)+1,999)),[2]ActorTable!$1:$1048576,MATCH("prefabAddress|String",[2]ActorTable!$1:$1,0),0))),
)))))</f>
        <v/>
      </c>
      <c r="R11">
        <v>0</v>
      </c>
      <c r="T11" t="s">
        <v>805</v>
      </c>
      <c r="U11">
        <f t="shared" si="0"/>
        <v>17</v>
      </c>
      <c r="Z11" t="s">
        <v>361</v>
      </c>
      <c r="AA11">
        <f t="shared" si="1"/>
        <v>1</v>
      </c>
      <c r="AC11" t="s">
        <v>408</v>
      </c>
      <c r="AD11">
        <f t="shared" si="2"/>
        <v>1</v>
      </c>
      <c r="AF11" t="s">
        <v>1000</v>
      </c>
      <c r="AG11">
        <f t="shared" si="3"/>
        <v>1</v>
      </c>
    </row>
    <row r="12" spans="1:33" x14ac:dyDescent="0.3">
      <c r="A12" t="s">
        <v>29</v>
      </c>
      <c r="B12">
        <f>COUNTIF(StageTable!M:M,A12)
+COUNTIF(StageTable!U:U,A12)
+COUNTIF(StageTable!W:W,A12)</f>
        <v>1</v>
      </c>
      <c r="C12" t="s">
        <v>68</v>
      </c>
      <c r="D12" t="s">
        <v>65</v>
      </c>
      <c r="E12" t="s">
        <v>362</v>
      </c>
      <c r="F12" t="s">
        <v>410</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IFERROR(VLOOKUP(L12,[1]StringTable!$1:$1048576,MATCH("kor|String",[1]StringTable!$1:$1,0),0),
"스트링없음"))</f>
        <v/>
      </c>
      <c r="O12" t="str">
        <f>IF(ISBLANK(M12),"",
IFERROR(VLOOKUP(M12,[1]StringTable!$1:$1048576,MATCH("kor|String",[1]StringTable!$1:$1,0),0),
"스트링없음"))</f>
        <v/>
      </c>
      <c r="Q12" t="str">
        <f>IF(ISBLANK(P12),"",
IF(ISERROR(FIND(",",P12)),
  IF(ISERROR(VLOOKUP(P12,[2]ActorTable!$A:$A,1,0)),"액터없음",
  VLOOKUP(P12,[2]ActorTable!$1:$1048576,MATCH("prefabAddress|String",[2]ActorTable!$1:$1,0),0)),
IF(ISERROR(FIND(",",P12,FIND(",",P12)+1)),
  IF(OR(ISERROR(VLOOKUP(LEFT(P12,FIND(",",P12)-1),[2]ActorTable!$A:$A,1,0)),ISERROR(VLOOKUP(TRIM(MID(P12,FIND(",",P12)+1,999)),[2]ActorTable!$A:$A,1,0))),"액터없음",
  SUBSTITUTE(SUBSTITUTE(P12,LEFT(P12,FIND(",",P12)-1),VLOOKUP(LEFT(P12,FIND(",",P12)-1),[2]ActorTable!$1:$1048576,MATCH("prefabAddress|String",[2]ActorTable!$1:$1,0),0)),
    TRIM(MID(P12,FIND(",",P12)+1,999)),VLOOKUP(TRIM(MID(P12,FIND(",",P12)+1,999)),[2]ActorTable!$1:$1048576,MATCH("prefabAddress|String",[2]ActorTable!$1:$1,0),0))),
IF(ISERROR(FIND(",",P12,FIND(",",P12,FIND(",",P12)+1)+1)),
  IF(OR(ISERROR(VLOOKUP(LEFT(P12,FIND(",",P12)-1),[2]ActorTable!$A:$A,1,0)),ISERROR(VLOOKUP(TRIM(MID(P12,FIND(",",P12)+1,FIND(",",P12,FIND(",",P12)+1)-FIND(",",P12)-1)),[2]ActorTable!$A:$A,1,0)),ISERROR(VLOOKUP(TRIM(MID(P12,FIND(",",P12,FIND(",",P12)+1)+1,999)),[2]ActorTable!$A:$A,1,0))),"액터없음",
  SUBSTITUTE(SUBSTITUTE(SUBSTITUTE(P12,LEFT(P12,FIND(",",P12)-1),VLOOKUP(LEFT(P12,FIND(",",P12)-1),[2]ActorTable!$1:$1048576,MATCH("prefabAddress|String",[2]ActorTable!$1:$1,0),0)),
    TRIM(MID(P12,FIND(",",P12)+1,FIND(",",P12,FIND(",",P12)+1)-FIND(",",P12)-1)),VLOOKUP(TRIM(MID(P12,FIND(",",P12)+1,FIND(",",P12,FIND(",",P12)+1)-FIND(",",P12)-1)),[2]ActorTable!$1:$1048576,MATCH("prefabAddress|String",[2]ActorTable!$1:$1,0),0)),
    TRIM(MID(P12,FIND(",",P12,FIND(",",P12)+1)+1,999)),VLOOKUP(TRIM(MID(P12,FIND(",",P12,FIND(",",P12)+1)+1,999)),[2]ActorTable!$1:$1048576,MATCH("prefabAddress|String",[2]ActorTable!$1:$1,0),0))),
IF(ISERROR(FIND(",",P12,FIND(",",P12,FIND(",",P12,FIND(",",P12)+1)+1)+1)),
  IF(OR(ISERROR(VLOOKUP(LEFT(P12,FIND(",",P12)-1),[2]ActorTable!$A:$A,1,0)),ISERROR(VLOOKUP(TRIM(MID(P12,FIND(",",P12)+1,FIND(",",P12,FIND(",",P12)+1)-FIND(",",P12)-1)),[2]ActorTable!$A:$A,1,0)),ISERROR(VLOOKUP(TRIM(MID(P12,FIND(",",P12,FIND(",",P12)+1)+1,FIND(",",P12,FIND(",",P12,FIND(",",P12)+1)+1)-FIND(",",P12,FIND(",",P12)+1)-1)),[2]ActorTable!$A:$A,1,0)),ISERROR(VLOOKUP(TRIM(MID(P12,FIND(",",P12,FIND(",",P12,FIND(",",P12)+1)+1)+1,999)),[2]ActorTable!$A:$A,1,0))),"액터없음",
  SUBSTITUTE(SUBSTITUTE(SUBSTITUTE(SUBSTITUTE(P12,LEFT(P12,FIND(",",P12)-1),VLOOKUP(LEFT(P12,FIND(",",P12)-1),[2]ActorTable!$1:$1048576,MATCH("prefabAddress|String",[2]ActorTable!$1:$1,0),0)),
    TRIM(MID(P12,FIND(",",P12)+1,FIND(",",P12,FIND(",",P12)+1)-FIND(",",P12)-1)),VLOOKUP(TRIM(MID(P12,FIND(",",P12)+1,FIND(",",P12,FIND(",",P12)+1)-FIND(",",P12)-1)),[2]ActorTable!$1:$1048576,MATCH("prefabAddress|String",[2]ActorTable!$1:$1,0),0)),
    TRIM(MID(P12,FIND(",",P12,FIND(",",P12)+1)+1,FIND(",",P12,FIND(",",P12,FIND(",",P12)+1)+1)-FIND(",",P12,FIND(",",P12)+1)-1)),VLOOKUP(TRIM(MID(P12,FIND(",",P12,FIND(",",P12)+1)+1,FIND(",",P12,FIND(",",P12,FIND(",",P12)+1)+1)-FIND(",",P12,FIND(",",P12)+1)-1)),[2]ActorTable!$1:$1048576,MATCH("prefabAddress|String",[2]ActorTable!$1:$1,0),0)),
    TRIM(MID(P12,FIND(",",P12,FIND(",",P12,FIND(",",P12)+1)+1)+1,999)),VLOOKUP(TRIM(MID(P12,FIND(",",P12,FIND(",",P12,FIND(",",P12)+1)+1)+1,999)),[2]ActorTable!$1:$1048576,MATCH("prefabAddress|String",[2]ActorTable!$1:$1,0),0))),
)))))</f>
        <v/>
      </c>
      <c r="R12">
        <v>0</v>
      </c>
      <c r="T12" t="s">
        <v>912</v>
      </c>
      <c r="U12">
        <f t="shared" si="0"/>
        <v>27</v>
      </c>
      <c r="Z12" t="s">
        <v>362</v>
      </c>
      <c r="AA12">
        <f t="shared" si="1"/>
        <v>1</v>
      </c>
      <c r="AC12" t="s">
        <v>409</v>
      </c>
      <c r="AD12">
        <f t="shared" si="2"/>
        <v>1</v>
      </c>
      <c r="AF12" t="s">
        <v>1001</v>
      </c>
      <c r="AG12">
        <f t="shared" si="3"/>
        <v>1</v>
      </c>
    </row>
    <row r="13" spans="1:33" x14ac:dyDescent="0.3">
      <c r="A13" t="s">
        <v>31</v>
      </c>
      <c r="B13">
        <f>COUNTIF(StageTable!M:M,A13)
+COUNTIF(StageTable!U:U,A13)
+COUNTIF(StageTable!W:W,A13)</f>
        <v>1</v>
      </c>
      <c r="C13" t="s">
        <v>64</v>
      </c>
      <c r="D13" t="s">
        <v>65</v>
      </c>
      <c r="E13" t="s">
        <v>363</v>
      </c>
      <c r="F13" t="s">
        <v>411</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IFERROR(VLOOKUP(L13,[1]StringTable!$1:$1048576,MATCH("kor|String",[1]StringTable!$1:$1,0),0),
"스트링없음"))</f>
        <v/>
      </c>
      <c r="O13" t="str">
        <f>IF(ISBLANK(M13),"",
IFERROR(VLOOKUP(M13,[1]StringTable!$1:$1048576,MATCH("kor|String",[1]StringTable!$1:$1,0),0),
"스트링없음"))</f>
        <v/>
      </c>
      <c r="Q13" t="str">
        <f>IF(ISBLANK(P13),"",
IF(ISERROR(FIND(",",P13)),
  IF(ISERROR(VLOOKUP(P13,[2]ActorTable!$A:$A,1,0)),"액터없음",
  VLOOKUP(P13,[2]ActorTable!$1:$1048576,MATCH("prefabAddress|String",[2]ActorTable!$1:$1,0),0)),
IF(ISERROR(FIND(",",P13,FIND(",",P13)+1)),
  IF(OR(ISERROR(VLOOKUP(LEFT(P13,FIND(",",P13)-1),[2]ActorTable!$A:$A,1,0)),ISERROR(VLOOKUP(TRIM(MID(P13,FIND(",",P13)+1,999)),[2]ActorTable!$A:$A,1,0))),"액터없음",
  SUBSTITUTE(SUBSTITUTE(P13,LEFT(P13,FIND(",",P13)-1),VLOOKUP(LEFT(P13,FIND(",",P13)-1),[2]ActorTable!$1:$1048576,MATCH("prefabAddress|String",[2]ActorTable!$1:$1,0),0)),
    TRIM(MID(P13,FIND(",",P13)+1,999)),VLOOKUP(TRIM(MID(P13,FIND(",",P13)+1,999)),[2]ActorTable!$1:$1048576,MATCH("prefabAddress|String",[2]ActorTable!$1:$1,0),0))),
IF(ISERROR(FIND(",",P13,FIND(",",P13,FIND(",",P13)+1)+1)),
  IF(OR(ISERROR(VLOOKUP(LEFT(P13,FIND(",",P13)-1),[2]ActorTable!$A:$A,1,0)),ISERROR(VLOOKUP(TRIM(MID(P13,FIND(",",P13)+1,FIND(",",P13,FIND(",",P13)+1)-FIND(",",P13)-1)),[2]ActorTable!$A:$A,1,0)),ISERROR(VLOOKUP(TRIM(MID(P13,FIND(",",P13,FIND(",",P13)+1)+1,999)),[2]ActorTable!$A:$A,1,0))),"액터없음",
  SUBSTITUTE(SUBSTITUTE(SUBSTITUTE(P13,LEFT(P13,FIND(",",P13)-1),VLOOKUP(LEFT(P13,FIND(",",P13)-1),[2]ActorTable!$1:$1048576,MATCH("prefabAddress|String",[2]ActorTable!$1:$1,0),0)),
    TRIM(MID(P13,FIND(",",P13)+1,FIND(",",P13,FIND(",",P13)+1)-FIND(",",P13)-1)),VLOOKUP(TRIM(MID(P13,FIND(",",P13)+1,FIND(",",P13,FIND(",",P13)+1)-FIND(",",P13)-1)),[2]ActorTable!$1:$1048576,MATCH("prefabAddress|String",[2]ActorTable!$1:$1,0),0)),
    TRIM(MID(P13,FIND(",",P13,FIND(",",P13)+1)+1,999)),VLOOKUP(TRIM(MID(P13,FIND(",",P13,FIND(",",P13)+1)+1,999)),[2]ActorTable!$1:$1048576,MATCH("prefabAddress|String",[2]ActorTable!$1:$1,0),0))),
IF(ISERROR(FIND(",",P13,FIND(",",P13,FIND(",",P13,FIND(",",P13)+1)+1)+1)),
  IF(OR(ISERROR(VLOOKUP(LEFT(P13,FIND(",",P13)-1),[2]ActorTable!$A:$A,1,0)),ISERROR(VLOOKUP(TRIM(MID(P13,FIND(",",P13)+1,FIND(",",P13,FIND(",",P13)+1)-FIND(",",P13)-1)),[2]ActorTable!$A:$A,1,0)),ISERROR(VLOOKUP(TRIM(MID(P13,FIND(",",P13,FIND(",",P13)+1)+1,FIND(",",P13,FIND(",",P13,FIND(",",P13)+1)+1)-FIND(",",P13,FIND(",",P13)+1)-1)),[2]ActorTable!$A:$A,1,0)),ISERROR(VLOOKUP(TRIM(MID(P13,FIND(",",P13,FIND(",",P13,FIND(",",P13)+1)+1)+1,999)),[2]ActorTable!$A:$A,1,0))),"액터없음",
  SUBSTITUTE(SUBSTITUTE(SUBSTITUTE(SUBSTITUTE(P13,LEFT(P13,FIND(",",P13)-1),VLOOKUP(LEFT(P13,FIND(",",P13)-1),[2]ActorTable!$1:$1048576,MATCH("prefabAddress|String",[2]ActorTable!$1:$1,0),0)),
    TRIM(MID(P13,FIND(",",P13)+1,FIND(",",P13,FIND(",",P13)+1)-FIND(",",P13)-1)),VLOOKUP(TRIM(MID(P13,FIND(",",P13)+1,FIND(",",P13,FIND(",",P13)+1)-FIND(",",P13)-1)),[2]ActorTable!$1:$1048576,MATCH("prefabAddress|String",[2]ActorTable!$1:$1,0),0)),
    TRIM(MID(P13,FIND(",",P13,FIND(",",P13)+1)+1,FIND(",",P13,FIND(",",P13,FIND(",",P13)+1)+1)-FIND(",",P13,FIND(",",P13)+1)-1)),VLOOKUP(TRIM(MID(P13,FIND(",",P13,FIND(",",P13)+1)+1,FIND(",",P13,FIND(",",P13,FIND(",",P13)+1)+1)-FIND(",",P13,FIND(",",P13)+1)-1)),[2]ActorTable!$1:$1048576,MATCH("prefabAddress|String",[2]ActorTable!$1:$1,0),0)),
    TRIM(MID(P13,FIND(",",P13,FIND(",",P13,FIND(",",P13)+1)+1)+1,999)),VLOOKUP(TRIM(MID(P13,FIND(",",P13,FIND(",",P13,FIND(",",P13)+1)+1)+1,999)),[2]ActorTable!$1:$1048576,MATCH("prefabAddress|String",[2]ActorTable!$1:$1,0),0))),
)))))</f>
        <v/>
      </c>
      <c r="R13">
        <v>0</v>
      </c>
      <c r="T13" t="s">
        <v>911</v>
      </c>
      <c r="U13">
        <f t="shared" si="0"/>
        <v>17</v>
      </c>
      <c r="Z13" t="s">
        <v>363</v>
      </c>
      <c r="AA13">
        <f t="shared" si="1"/>
        <v>1</v>
      </c>
      <c r="AC13" t="s">
        <v>410</v>
      </c>
      <c r="AD13">
        <f t="shared" si="2"/>
        <v>1</v>
      </c>
      <c r="AF13" t="s">
        <v>1081</v>
      </c>
      <c r="AG13">
        <f t="shared" si="3"/>
        <v>1</v>
      </c>
    </row>
    <row r="14" spans="1:33" x14ac:dyDescent="0.3">
      <c r="A14" t="s">
        <v>32</v>
      </c>
      <c r="B14">
        <f>COUNTIF(StageTable!M:M,A14)
+COUNTIF(StageTable!U:U,A14)
+COUNTIF(StageTable!W:W,A14)</f>
        <v>1</v>
      </c>
      <c r="C14" t="s">
        <v>67</v>
      </c>
      <c r="D14" t="s">
        <v>65</v>
      </c>
      <c r="E14" t="s">
        <v>364</v>
      </c>
      <c r="F14" t="s">
        <v>412</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IFERROR(VLOOKUP(L14,[1]StringTable!$1:$1048576,MATCH("kor|String",[1]StringTable!$1:$1,0),0),
"스트링없음"))</f>
        <v/>
      </c>
      <c r="O14" t="str">
        <f>IF(ISBLANK(M14),"",
IFERROR(VLOOKUP(M14,[1]StringTable!$1:$1048576,MATCH("kor|String",[1]StringTable!$1:$1,0),0),
"스트링없음"))</f>
        <v/>
      </c>
      <c r="Q14" t="str">
        <f>IF(ISBLANK(P14),"",
IF(ISERROR(FIND(",",P14)),
  IF(ISERROR(VLOOKUP(P14,[2]ActorTable!$A:$A,1,0)),"액터없음",
  VLOOKUP(P14,[2]ActorTable!$1:$1048576,MATCH("prefabAddress|String",[2]ActorTable!$1:$1,0),0)),
IF(ISERROR(FIND(",",P14,FIND(",",P14)+1)),
  IF(OR(ISERROR(VLOOKUP(LEFT(P14,FIND(",",P14)-1),[2]ActorTable!$A:$A,1,0)),ISERROR(VLOOKUP(TRIM(MID(P14,FIND(",",P14)+1,999)),[2]ActorTable!$A:$A,1,0))),"액터없음",
  SUBSTITUTE(SUBSTITUTE(P14,LEFT(P14,FIND(",",P14)-1),VLOOKUP(LEFT(P14,FIND(",",P14)-1),[2]ActorTable!$1:$1048576,MATCH("prefabAddress|String",[2]ActorTable!$1:$1,0),0)),
    TRIM(MID(P14,FIND(",",P14)+1,999)),VLOOKUP(TRIM(MID(P14,FIND(",",P14)+1,999)),[2]ActorTable!$1:$1048576,MATCH("prefabAddress|String",[2]ActorTable!$1:$1,0),0))),
IF(ISERROR(FIND(",",P14,FIND(",",P14,FIND(",",P14)+1)+1)),
  IF(OR(ISERROR(VLOOKUP(LEFT(P14,FIND(",",P14)-1),[2]ActorTable!$A:$A,1,0)),ISERROR(VLOOKUP(TRIM(MID(P14,FIND(",",P14)+1,FIND(",",P14,FIND(",",P14)+1)-FIND(",",P14)-1)),[2]ActorTable!$A:$A,1,0)),ISERROR(VLOOKUP(TRIM(MID(P14,FIND(",",P14,FIND(",",P14)+1)+1,999)),[2]ActorTable!$A:$A,1,0))),"액터없음",
  SUBSTITUTE(SUBSTITUTE(SUBSTITUTE(P14,LEFT(P14,FIND(",",P14)-1),VLOOKUP(LEFT(P14,FIND(",",P14)-1),[2]ActorTable!$1:$1048576,MATCH("prefabAddress|String",[2]ActorTable!$1:$1,0),0)),
    TRIM(MID(P14,FIND(",",P14)+1,FIND(",",P14,FIND(",",P14)+1)-FIND(",",P14)-1)),VLOOKUP(TRIM(MID(P14,FIND(",",P14)+1,FIND(",",P14,FIND(",",P14)+1)-FIND(",",P14)-1)),[2]ActorTable!$1:$1048576,MATCH("prefabAddress|String",[2]ActorTable!$1:$1,0),0)),
    TRIM(MID(P14,FIND(",",P14,FIND(",",P14)+1)+1,999)),VLOOKUP(TRIM(MID(P14,FIND(",",P14,FIND(",",P14)+1)+1,999)),[2]ActorTable!$1:$1048576,MATCH("prefabAddress|String",[2]ActorTable!$1:$1,0),0))),
IF(ISERROR(FIND(",",P14,FIND(",",P14,FIND(",",P14,FIND(",",P14)+1)+1)+1)),
  IF(OR(ISERROR(VLOOKUP(LEFT(P14,FIND(",",P14)-1),[2]ActorTable!$A:$A,1,0)),ISERROR(VLOOKUP(TRIM(MID(P14,FIND(",",P14)+1,FIND(",",P14,FIND(",",P14)+1)-FIND(",",P14)-1)),[2]ActorTable!$A:$A,1,0)),ISERROR(VLOOKUP(TRIM(MID(P14,FIND(",",P14,FIND(",",P14)+1)+1,FIND(",",P14,FIND(",",P14,FIND(",",P14)+1)+1)-FIND(",",P14,FIND(",",P14)+1)-1)),[2]ActorTable!$A:$A,1,0)),ISERROR(VLOOKUP(TRIM(MID(P14,FIND(",",P14,FIND(",",P14,FIND(",",P14)+1)+1)+1,999)),[2]ActorTable!$A:$A,1,0))),"액터없음",
  SUBSTITUTE(SUBSTITUTE(SUBSTITUTE(SUBSTITUTE(P14,LEFT(P14,FIND(",",P14)-1),VLOOKUP(LEFT(P14,FIND(",",P14)-1),[2]ActorTable!$1:$1048576,MATCH("prefabAddress|String",[2]ActorTable!$1:$1,0),0)),
    TRIM(MID(P14,FIND(",",P14)+1,FIND(",",P14,FIND(",",P14)+1)-FIND(",",P14)-1)),VLOOKUP(TRIM(MID(P14,FIND(",",P14)+1,FIND(",",P14,FIND(",",P14)+1)-FIND(",",P14)-1)),[2]ActorTable!$1:$1048576,MATCH("prefabAddress|String",[2]ActorTable!$1:$1,0),0)),
    TRIM(MID(P14,FIND(",",P14,FIND(",",P14)+1)+1,FIND(",",P14,FIND(",",P14,FIND(",",P14)+1)+1)-FIND(",",P14,FIND(",",P14)+1)-1)),VLOOKUP(TRIM(MID(P14,FIND(",",P14,FIND(",",P14)+1)+1,FIND(",",P14,FIND(",",P14,FIND(",",P14)+1)+1)-FIND(",",P14,FIND(",",P14)+1)-1)),[2]ActorTable!$1:$1048576,MATCH("prefabAddress|String",[2]ActorTable!$1:$1,0),0)),
    TRIM(MID(P14,FIND(",",P14,FIND(",",P14,FIND(",",P14)+1)+1)+1,999)),VLOOKUP(TRIM(MID(P14,FIND(",",P14,FIND(",",P14,FIND(",",P14)+1)+1)+1,999)),[2]ActorTable!$1:$1048576,MATCH("prefabAddress|String",[2]ActorTable!$1:$1,0),0))),
)))))</f>
        <v/>
      </c>
      <c r="R14">
        <v>0</v>
      </c>
      <c r="T14" t="s">
        <v>975</v>
      </c>
      <c r="U14">
        <f t="shared" si="0"/>
        <v>20</v>
      </c>
      <c r="Z14" t="s">
        <v>364</v>
      </c>
      <c r="AA14">
        <f t="shared" si="1"/>
        <v>1</v>
      </c>
      <c r="AC14" t="s">
        <v>411</v>
      </c>
      <c r="AD14">
        <f t="shared" si="2"/>
        <v>1</v>
      </c>
      <c r="AF14" t="s">
        <v>1083</v>
      </c>
      <c r="AG14">
        <f t="shared" si="3"/>
        <v>1</v>
      </c>
    </row>
    <row r="15" spans="1:33" x14ac:dyDescent="0.3">
      <c r="A15" t="s">
        <v>308</v>
      </c>
      <c r="B15">
        <f>COUNTIF(StageTable!M:M,A15)
+COUNTIF(StageTable!U:U,A15)
+COUNTIF(StageTable!W:W,A15)</f>
        <v>1</v>
      </c>
      <c r="C15" t="s">
        <v>68</v>
      </c>
      <c r="D15" t="s">
        <v>65</v>
      </c>
      <c r="E15" t="s">
        <v>365</v>
      </c>
      <c r="F15" t="s">
        <v>413</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IFERROR(VLOOKUP(L15,[1]StringTable!$1:$1048576,MATCH("kor|String",[1]StringTable!$1:$1,0),0),
"스트링없음"))</f>
        <v/>
      </c>
      <c r="O15" t="str">
        <f>IF(ISBLANK(M15),"",
IFERROR(VLOOKUP(M15,[1]StringTable!$1:$1048576,MATCH("kor|String",[1]StringTable!$1:$1,0),0),
"스트링없음"))</f>
        <v/>
      </c>
      <c r="Q15" t="str">
        <f>IF(ISBLANK(P15),"",
IF(ISERROR(FIND(",",P15)),
  IF(ISERROR(VLOOKUP(P15,[2]ActorTable!$A:$A,1,0)),"액터없음",
  VLOOKUP(P15,[2]ActorTable!$1:$1048576,MATCH("prefabAddress|String",[2]ActorTable!$1:$1,0),0)),
IF(ISERROR(FIND(",",P15,FIND(",",P15)+1)),
  IF(OR(ISERROR(VLOOKUP(LEFT(P15,FIND(",",P15)-1),[2]ActorTable!$A:$A,1,0)),ISERROR(VLOOKUP(TRIM(MID(P15,FIND(",",P15)+1,999)),[2]ActorTable!$A:$A,1,0))),"액터없음",
  SUBSTITUTE(SUBSTITUTE(P15,LEFT(P15,FIND(",",P15)-1),VLOOKUP(LEFT(P15,FIND(",",P15)-1),[2]ActorTable!$1:$1048576,MATCH("prefabAddress|String",[2]ActorTable!$1:$1,0),0)),
    TRIM(MID(P15,FIND(",",P15)+1,999)),VLOOKUP(TRIM(MID(P15,FIND(",",P15)+1,999)),[2]ActorTable!$1:$1048576,MATCH("prefabAddress|String",[2]ActorTable!$1:$1,0),0))),
IF(ISERROR(FIND(",",P15,FIND(",",P15,FIND(",",P15)+1)+1)),
  IF(OR(ISERROR(VLOOKUP(LEFT(P15,FIND(",",P15)-1),[2]ActorTable!$A:$A,1,0)),ISERROR(VLOOKUP(TRIM(MID(P15,FIND(",",P15)+1,FIND(",",P15,FIND(",",P15)+1)-FIND(",",P15)-1)),[2]ActorTable!$A:$A,1,0)),ISERROR(VLOOKUP(TRIM(MID(P15,FIND(",",P15,FIND(",",P15)+1)+1,999)),[2]ActorTable!$A:$A,1,0))),"액터없음",
  SUBSTITUTE(SUBSTITUTE(SUBSTITUTE(P15,LEFT(P15,FIND(",",P15)-1),VLOOKUP(LEFT(P15,FIND(",",P15)-1),[2]ActorTable!$1:$1048576,MATCH("prefabAddress|String",[2]ActorTable!$1:$1,0),0)),
    TRIM(MID(P15,FIND(",",P15)+1,FIND(",",P15,FIND(",",P15)+1)-FIND(",",P15)-1)),VLOOKUP(TRIM(MID(P15,FIND(",",P15)+1,FIND(",",P15,FIND(",",P15)+1)-FIND(",",P15)-1)),[2]ActorTable!$1:$1048576,MATCH("prefabAddress|String",[2]ActorTable!$1:$1,0),0)),
    TRIM(MID(P15,FIND(",",P15,FIND(",",P15)+1)+1,999)),VLOOKUP(TRIM(MID(P15,FIND(",",P15,FIND(",",P15)+1)+1,999)),[2]ActorTable!$1:$1048576,MATCH("prefabAddress|String",[2]ActorTable!$1:$1,0),0))),
IF(ISERROR(FIND(",",P15,FIND(",",P15,FIND(",",P15,FIND(",",P15)+1)+1)+1)),
  IF(OR(ISERROR(VLOOKUP(LEFT(P15,FIND(",",P15)-1),[2]ActorTable!$A:$A,1,0)),ISERROR(VLOOKUP(TRIM(MID(P15,FIND(",",P15)+1,FIND(",",P15,FIND(",",P15)+1)-FIND(",",P15)-1)),[2]ActorTable!$A:$A,1,0)),ISERROR(VLOOKUP(TRIM(MID(P15,FIND(",",P15,FIND(",",P15)+1)+1,FIND(",",P15,FIND(",",P15,FIND(",",P15)+1)+1)-FIND(",",P15,FIND(",",P15)+1)-1)),[2]ActorTable!$A:$A,1,0)),ISERROR(VLOOKUP(TRIM(MID(P15,FIND(",",P15,FIND(",",P15,FIND(",",P15)+1)+1)+1,999)),[2]ActorTable!$A:$A,1,0))),"액터없음",
  SUBSTITUTE(SUBSTITUTE(SUBSTITUTE(SUBSTITUTE(P15,LEFT(P15,FIND(",",P15)-1),VLOOKUP(LEFT(P15,FIND(",",P15)-1),[2]ActorTable!$1:$1048576,MATCH("prefabAddress|String",[2]ActorTable!$1:$1,0),0)),
    TRIM(MID(P15,FIND(",",P15)+1,FIND(",",P15,FIND(",",P15)+1)-FIND(",",P15)-1)),VLOOKUP(TRIM(MID(P15,FIND(",",P15)+1,FIND(",",P15,FIND(",",P15)+1)-FIND(",",P15)-1)),[2]ActorTable!$1:$1048576,MATCH("prefabAddress|String",[2]ActorTable!$1:$1,0),0)),
    TRIM(MID(P15,FIND(",",P15,FIND(",",P15)+1)+1,FIND(",",P15,FIND(",",P15,FIND(",",P15)+1)+1)-FIND(",",P15,FIND(",",P15)+1)-1)),VLOOKUP(TRIM(MID(P15,FIND(",",P15,FIND(",",P15)+1)+1,FIND(",",P15,FIND(",",P15,FIND(",",P15)+1)+1)-FIND(",",P15,FIND(",",P15)+1)-1)),[2]ActorTable!$1:$1048576,MATCH("prefabAddress|String",[2]ActorTable!$1:$1,0),0)),
    TRIM(MID(P15,FIND(",",P15,FIND(",",P15,FIND(",",P15)+1)+1)+1,999)),VLOOKUP(TRIM(MID(P15,FIND(",",P15,FIND(",",P15,FIND(",",P15)+1)+1)+1,999)),[2]ActorTable!$1:$1048576,MATCH("prefabAddress|String",[2]ActorTable!$1:$1,0),0))),
)))))</f>
        <v/>
      </c>
      <c r="R15">
        <v>0</v>
      </c>
      <c r="T15" t="s">
        <v>976</v>
      </c>
      <c r="U15">
        <f t="shared" si="0"/>
        <v>21</v>
      </c>
      <c r="Z15" t="s">
        <v>365</v>
      </c>
      <c r="AA15">
        <f t="shared" si="1"/>
        <v>1</v>
      </c>
      <c r="AC15" t="s">
        <v>412</v>
      </c>
      <c r="AD15">
        <f t="shared" si="2"/>
        <v>1</v>
      </c>
      <c r="AF15" t="s">
        <v>1084</v>
      </c>
      <c r="AG15">
        <f t="shared" si="3"/>
        <v>1</v>
      </c>
    </row>
    <row r="16" spans="1:33" x14ac:dyDescent="0.3">
      <c r="A16" t="s">
        <v>33</v>
      </c>
      <c r="B16">
        <f>COUNTIF(StageTable!M:M,A16)
+COUNTIF(StageTable!U:U,A16)
+COUNTIF(StageTable!W:W,A16)</f>
        <v>1</v>
      </c>
      <c r="C16" t="s">
        <v>64</v>
      </c>
      <c r="D16" t="s">
        <v>65</v>
      </c>
      <c r="E16" t="s">
        <v>366</v>
      </c>
      <c r="F16" t="s">
        <v>414</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IFERROR(VLOOKUP(L16,[1]StringTable!$1:$1048576,MATCH("kor|String",[1]StringTable!$1:$1,0),0),
"스트링없음"))</f>
        <v/>
      </c>
      <c r="O16" t="str">
        <f>IF(ISBLANK(M16),"",
IFERROR(VLOOKUP(M16,[1]StringTable!$1:$1048576,MATCH("kor|String",[1]StringTable!$1:$1,0),0),
"스트링없음"))</f>
        <v/>
      </c>
      <c r="Q16" t="str">
        <f>IF(ISBLANK(P16),"",
IF(ISERROR(FIND(",",P16)),
  IF(ISERROR(VLOOKUP(P16,[2]ActorTable!$A:$A,1,0)),"액터없음",
  VLOOKUP(P16,[2]ActorTable!$1:$1048576,MATCH("prefabAddress|String",[2]ActorTable!$1:$1,0),0)),
IF(ISERROR(FIND(",",P16,FIND(",",P16)+1)),
  IF(OR(ISERROR(VLOOKUP(LEFT(P16,FIND(",",P16)-1),[2]ActorTable!$A:$A,1,0)),ISERROR(VLOOKUP(TRIM(MID(P16,FIND(",",P16)+1,999)),[2]ActorTable!$A:$A,1,0))),"액터없음",
  SUBSTITUTE(SUBSTITUTE(P16,LEFT(P16,FIND(",",P16)-1),VLOOKUP(LEFT(P16,FIND(",",P16)-1),[2]ActorTable!$1:$1048576,MATCH("prefabAddress|String",[2]ActorTable!$1:$1,0),0)),
    TRIM(MID(P16,FIND(",",P16)+1,999)),VLOOKUP(TRIM(MID(P16,FIND(",",P16)+1,999)),[2]ActorTable!$1:$1048576,MATCH("prefabAddress|String",[2]ActorTable!$1:$1,0),0))),
IF(ISERROR(FIND(",",P16,FIND(",",P16,FIND(",",P16)+1)+1)),
  IF(OR(ISERROR(VLOOKUP(LEFT(P16,FIND(",",P16)-1),[2]ActorTable!$A:$A,1,0)),ISERROR(VLOOKUP(TRIM(MID(P16,FIND(",",P16)+1,FIND(",",P16,FIND(",",P16)+1)-FIND(",",P16)-1)),[2]ActorTable!$A:$A,1,0)),ISERROR(VLOOKUP(TRIM(MID(P16,FIND(",",P16,FIND(",",P16)+1)+1,999)),[2]ActorTable!$A:$A,1,0))),"액터없음",
  SUBSTITUTE(SUBSTITUTE(SUBSTITUTE(P16,LEFT(P16,FIND(",",P16)-1),VLOOKUP(LEFT(P16,FIND(",",P16)-1),[2]ActorTable!$1:$1048576,MATCH("prefabAddress|String",[2]ActorTable!$1:$1,0),0)),
    TRIM(MID(P16,FIND(",",P16)+1,FIND(",",P16,FIND(",",P16)+1)-FIND(",",P16)-1)),VLOOKUP(TRIM(MID(P16,FIND(",",P16)+1,FIND(",",P16,FIND(",",P16)+1)-FIND(",",P16)-1)),[2]ActorTable!$1:$1048576,MATCH("prefabAddress|String",[2]ActorTable!$1:$1,0),0)),
    TRIM(MID(P16,FIND(",",P16,FIND(",",P16)+1)+1,999)),VLOOKUP(TRIM(MID(P16,FIND(",",P16,FIND(",",P16)+1)+1,999)),[2]ActorTable!$1:$1048576,MATCH("prefabAddress|String",[2]ActorTable!$1:$1,0),0))),
IF(ISERROR(FIND(",",P16,FIND(",",P16,FIND(",",P16,FIND(",",P16)+1)+1)+1)),
  IF(OR(ISERROR(VLOOKUP(LEFT(P16,FIND(",",P16)-1),[2]ActorTable!$A:$A,1,0)),ISERROR(VLOOKUP(TRIM(MID(P16,FIND(",",P16)+1,FIND(",",P16,FIND(",",P16)+1)-FIND(",",P16)-1)),[2]ActorTable!$A:$A,1,0)),ISERROR(VLOOKUP(TRIM(MID(P16,FIND(",",P16,FIND(",",P16)+1)+1,FIND(",",P16,FIND(",",P16,FIND(",",P16)+1)+1)-FIND(",",P16,FIND(",",P16)+1)-1)),[2]ActorTable!$A:$A,1,0)),ISERROR(VLOOKUP(TRIM(MID(P16,FIND(",",P16,FIND(",",P16,FIND(",",P16)+1)+1)+1,999)),[2]ActorTable!$A:$A,1,0))),"액터없음",
  SUBSTITUTE(SUBSTITUTE(SUBSTITUTE(SUBSTITUTE(P16,LEFT(P16,FIND(",",P16)-1),VLOOKUP(LEFT(P16,FIND(",",P16)-1),[2]ActorTable!$1:$1048576,MATCH("prefabAddress|String",[2]ActorTable!$1:$1,0),0)),
    TRIM(MID(P16,FIND(",",P16)+1,FIND(",",P16,FIND(",",P16)+1)-FIND(",",P16)-1)),VLOOKUP(TRIM(MID(P16,FIND(",",P16)+1,FIND(",",P16,FIND(",",P16)+1)-FIND(",",P16)-1)),[2]ActorTable!$1:$1048576,MATCH("prefabAddress|String",[2]ActorTable!$1:$1,0),0)),
    TRIM(MID(P16,FIND(",",P16,FIND(",",P16)+1)+1,FIND(",",P16,FIND(",",P16,FIND(",",P16)+1)+1)-FIND(",",P16,FIND(",",P16)+1)-1)),VLOOKUP(TRIM(MID(P16,FIND(",",P16,FIND(",",P16)+1)+1,FIND(",",P16,FIND(",",P16,FIND(",",P16)+1)+1)-FIND(",",P16,FIND(",",P16)+1)-1)),[2]ActorTable!$1:$1048576,MATCH("prefabAddress|String",[2]ActorTable!$1:$1,0),0)),
    TRIM(MID(P16,FIND(",",P16,FIND(",",P16,FIND(",",P16)+1)+1)+1,999)),VLOOKUP(TRIM(MID(P16,FIND(",",P16,FIND(",",P16,FIND(",",P16)+1)+1)+1,999)),[2]ActorTable!$1:$1048576,MATCH("prefabAddress|String",[2]ActorTable!$1:$1,0),0))),
)))))</f>
        <v/>
      </c>
      <c r="R16">
        <v>0</v>
      </c>
      <c r="T16" t="s">
        <v>977</v>
      </c>
      <c r="U16">
        <f t="shared" si="0"/>
        <v>20</v>
      </c>
      <c r="Z16" t="s">
        <v>366</v>
      </c>
      <c r="AA16">
        <f t="shared" si="1"/>
        <v>1</v>
      </c>
      <c r="AC16" t="s">
        <v>413</v>
      </c>
      <c r="AD16">
        <f t="shared" si="2"/>
        <v>1</v>
      </c>
      <c r="AF16" t="s">
        <v>1085</v>
      </c>
      <c r="AG16">
        <f t="shared" si="3"/>
        <v>1</v>
      </c>
    </row>
    <row r="17" spans="1:33" x14ac:dyDescent="0.3">
      <c r="A17" t="s">
        <v>310</v>
      </c>
      <c r="B17">
        <f>COUNTIF(StageTable!M:M,A17)
+COUNTIF(StageTable!U:U,A17)
+COUNTIF(StageTable!W:W,A17)</f>
        <v>1</v>
      </c>
      <c r="C17" t="s">
        <v>68</v>
      </c>
      <c r="D17" t="s">
        <v>65</v>
      </c>
      <c r="E17" t="s">
        <v>367</v>
      </c>
      <c r="F17" t="s">
        <v>415</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IFERROR(VLOOKUP(L17,[1]StringTable!$1:$1048576,MATCH("kor|String",[1]StringTable!$1:$1,0),0),
"스트링없음"))</f>
        <v/>
      </c>
      <c r="O17" t="str">
        <f>IF(ISBLANK(M17),"",
IFERROR(VLOOKUP(M17,[1]StringTable!$1:$1048576,MATCH("kor|String",[1]StringTable!$1:$1,0),0),
"스트링없음"))</f>
        <v/>
      </c>
      <c r="Q17" t="str">
        <f>IF(ISBLANK(P17),"",
IF(ISERROR(FIND(",",P17)),
  IF(ISERROR(VLOOKUP(P17,[2]ActorTable!$A:$A,1,0)),"액터없음",
  VLOOKUP(P17,[2]ActorTable!$1:$1048576,MATCH("prefabAddress|String",[2]ActorTable!$1:$1,0),0)),
IF(ISERROR(FIND(",",P17,FIND(",",P17)+1)),
  IF(OR(ISERROR(VLOOKUP(LEFT(P17,FIND(",",P17)-1),[2]ActorTable!$A:$A,1,0)),ISERROR(VLOOKUP(TRIM(MID(P17,FIND(",",P17)+1,999)),[2]ActorTable!$A:$A,1,0))),"액터없음",
  SUBSTITUTE(SUBSTITUTE(P17,LEFT(P17,FIND(",",P17)-1),VLOOKUP(LEFT(P17,FIND(",",P17)-1),[2]ActorTable!$1:$1048576,MATCH("prefabAddress|String",[2]ActorTable!$1:$1,0),0)),
    TRIM(MID(P17,FIND(",",P17)+1,999)),VLOOKUP(TRIM(MID(P17,FIND(",",P17)+1,999)),[2]ActorTable!$1:$1048576,MATCH("prefabAddress|String",[2]ActorTable!$1:$1,0),0))),
IF(ISERROR(FIND(",",P17,FIND(",",P17,FIND(",",P17)+1)+1)),
  IF(OR(ISERROR(VLOOKUP(LEFT(P17,FIND(",",P17)-1),[2]ActorTable!$A:$A,1,0)),ISERROR(VLOOKUP(TRIM(MID(P17,FIND(",",P17)+1,FIND(",",P17,FIND(",",P17)+1)-FIND(",",P17)-1)),[2]ActorTable!$A:$A,1,0)),ISERROR(VLOOKUP(TRIM(MID(P17,FIND(",",P17,FIND(",",P17)+1)+1,999)),[2]ActorTable!$A:$A,1,0))),"액터없음",
  SUBSTITUTE(SUBSTITUTE(SUBSTITUTE(P17,LEFT(P17,FIND(",",P17)-1),VLOOKUP(LEFT(P17,FIND(",",P17)-1),[2]ActorTable!$1:$1048576,MATCH("prefabAddress|String",[2]ActorTable!$1:$1,0),0)),
    TRIM(MID(P17,FIND(",",P17)+1,FIND(",",P17,FIND(",",P17)+1)-FIND(",",P17)-1)),VLOOKUP(TRIM(MID(P17,FIND(",",P17)+1,FIND(",",P17,FIND(",",P17)+1)-FIND(",",P17)-1)),[2]ActorTable!$1:$1048576,MATCH("prefabAddress|String",[2]ActorTable!$1:$1,0),0)),
    TRIM(MID(P17,FIND(",",P17,FIND(",",P17)+1)+1,999)),VLOOKUP(TRIM(MID(P17,FIND(",",P17,FIND(",",P17)+1)+1,999)),[2]ActorTable!$1:$1048576,MATCH("prefabAddress|String",[2]ActorTable!$1:$1,0),0))),
IF(ISERROR(FIND(",",P17,FIND(",",P17,FIND(",",P17,FIND(",",P17)+1)+1)+1)),
  IF(OR(ISERROR(VLOOKUP(LEFT(P17,FIND(",",P17)-1),[2]ActorTable!$A:$A,1,0)),ISERROR(VLOOKUP(TRIM(MID(P17,FIND(",",P17)+1,FIND(",",P17,FIND(",",P17)+1)-FIND(",",P17)-1)),[2]ActorTable!$A:$A,1,0)),ISERROR(VLOOKUP(TRIM(MID(P17,FIND(",",P17,FIND(",",P17)+1)+1,FIND(",",P17,FIND(",",P17,FIND(",",P17)+1)+1)-FIND(",",P17,FIND(",",P17)+1)-1)),[2]ActorTable!$A:$A,1,0)),ISERROR(VLOOKUP(TRIM(MID(P17,FIND(",",P17,FIND(",",P17,FIND(",",P17)+1)+1)+1,999)),[2]ActorTable!$A:$A,1,0))),"액터없음",
  SUBSTITUTE(SUBSTITUTE(SUBSTITUTE(SUBSTITUTE(P17,LEFT(P17,FIND(",",P17)-1),VLOOKUP(LEFT(P17,FIND(",",P17)-1),[2]ActorTable!$1:$1048576,MATCH("prefabAddress|String",[2]ActorTable!$1:$1,0),0)),
    TRIM(MID(P17,FIND(",",P17)+1,FIND(",",P17,FIND(",",P17)+1)-FIND(",",P17)-1)),VLOOKUP(TRIM(MID(P17,FIND(",",P17)+1,FIND(",",P17,FIND(",",P17)+1)-FIND(",",P17)-1)),[2]ActorTable!$1:$1048576,MATCH("prefabAddress|String",[2]ActorTable!$1:$1,0),0)),
    TRIM(MID(P17,FIND(",",P17,FIND(",",P17)+1)+1,FIND(",",P17,FIND(",",P17,FIND(",",P17)+1)+1)-FIND(",",P17,FIND(",",P17)+1)-1)),VLOOKUP(TRIM(MID(P17,FIND(",",P17,FIND(",",P17)+1)+1,FIND(",",P17,FIND(",",P17,FIND(",",P17)+1)+1)-FIND(",",P17,FIND(",",P17)+1)-1)),[2]ActorTable!$1:$1048576,MATCH("prefabAddress|String",[2]ActorTable!$1:$1,0),0)),
    TRIM(MID(P17,FIND(",",P17,FIND(",",P17,FIND(",",P17)+1)+1)+1,999)),VLOOKUP(TRIM(MID(P17,FIND(",",P17,FIND(",",P17,FIND(",",P17)+1)+1)+1,999)),[2]ActorTable!$1:$1048576,MATCH("prefabAddress|String",[2]ActorTable!$1:$1,0),0))),
)))))</f>
        <v/>
      </c>
      <c r="R17">
        <v>0</v>
      </c>
      <c r="Z17" t="s">
        <v>367</v>
      </c>
      <c r="AA17">
        <f t="shared" si="1"/>
        <v>1</v>
      </c>
      <c r="AC17" t="s">
        <v>414</v>
      </c>
      <c r="AD17">
        <f t="shared" si="2"/>
        <v>1</v>
      </c>
      <c r="AF17" t="s">
        <v>1086</v>
      </c>
      <c r="AG17">
        <f t="shared" si="3"/>
        <v>1</v>
      </c>
    </row>
    <row r="18" spans="1:33" x14ac:dyDescent="0.3">
      <c r="A18" t="s">
        <v>34</v>
      </c>
      <c r="B18">
        <f>COUNTIF(StageTable!M:M,A18)
+COUNTIF(StageTable!U:U,A18)
+COUNTIF(StageTable!W:W,A18)</f>
        <v>1</v>
      </c>
      <c r="C18" t="s">
        <v>67</v>
      </c>
      <c r="D18" t="s">
        <v>65</v>
      </c>
      <c r="E18" t="s">
        <v>368</v>
      </c>
      <c r="F18" t="s">
        <v>416</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IFERROR(VLOOKUP(L18,[1]StringTable!$1:$1048576,MATCH("kor|String",[1]StringTable!$1:$1,0),0),
"스트링없음"))</f>
        <v/>
      </c>
      <c r="O18" t="str">
        <f>IF(ISBLANK(M18),"",
IFERROR(VLOOKUP(M18,[1]StringTable!$1:$1048576,MATCH("kor|String",[1]StringTable!$1:$1,0),0),
"스트링없음"))</f>
        <v/>
      </c>
      <c r="Q18" t="str">
        <f>IF(ISBLANK(P18),"",
IF(ISERROR(FIND(",",P18)),
  IF(ISERROR(VLOOKUP(P18,[2]ActorTable!$A:$A,1,0)),"액터없음",
  VLOOKUP(P18,[2]ActorTable!$1:$1048576,MATCH("prefabAddress|String",[2]ActorTable!$1:$1,0),0)),
IF(ISERROR(FIND(",",P18,FIND(",",P18)+1)),
  IF(OR(ISERROR(VLOOKUP(LEFT(P18,FIND(",",P18)-1),[2]ActorTable!$A:$A,1,0)),ISERROR(VLOOKUP(TRIM(MID(P18,FIND(",",P18)+1,999)),[2]ActorTable!$A:$A,1,0))),"액터없음",
  SUBSTITUTE(SUBSTITUTE(P18,LEFT(P18,FIND(",",P18)-1),VLOOKUP(LEFT(P18,FIND(",",P18)-1),[2]ActorTable!$1:$1048576,MATCH("prefabAddress|String",[2]ActorTable!$1:$1,0),0)),
    TRIM(MID(P18,FIND(",",P18)+1,999)),VLOOKUP(TRIM(MID(P18,FIND(",",P18)+1,999)),[2]ActorTable!$1:$1048576,MATCH("prefabAddress|String",[2]ActorTable!$1:$1,0),0))),
IF(ISERROR(FIND(",",P18,FIND(",",P18,FIND(",",P18)+1)+1)),
  IF(OR(ISERROR(VLOOKUP(LEFT(P18,FIND(",",P18)-1),[2]ActorTable!$A:$A,1,0)),ISERROR(VLOOKUP(TRIM(MID(P18,FIND(",",P18)+1,FIND(",",P18,FIND(",",P18)+1)-FIND(",",P18)-1)),[2]ActorTable!$A:$A,1,0)),ISERROR(VLOOKUP(TRIM(MID(P18,FIND(",",P18,FIND(",",P18)+1)+1,999)),[2]ActorTable!$A:$A,1,0))),"액터없음",
  SUBSTITUTE(SUBSTITUTE(SUBSTITUTE(P18,LEFT(P18,FIND(",",P18)-1),VLOOKUP(LEFT(P18,FIND(",",P18)-1),[2]ActorTable!$1:$1048576,MATCH("prefabAddress|String",[2]ActorTable!$1:$1,0),0)),
    TRIM(MID(P18,FIND(",",P18)+1,FIND(",",P18,FIND(",",P18)+1)-FIND(",",P18)-1)),VLOOKUP(TRIM(MID(P18,FIND(",",P18)+1,FIND(",",P18,FIND(",",P18)+1)-FIND(",",P18)-1)),[2]ActorTable!$1:$1048576,MATCH("prefabAddress|String",[2]ActorTable!$1:$1,0),0)),
    TRIM(MID(P18,FIND(",",P18,FIND(",",P18)+1)+1,999)),VLOOKUP(TRIM(MID(P18,FIND(",",P18,FIND(",",P18)+1)+1,999)),[2]ActorTable!$1:$1048576,MATCH("prefabAddress|String",[2]ActorTable!$1:$1,0),0))),
IF(ISERROR(FIND(",",P18,FIND(",",P18,FIND(",",P18,FIND(",",P18)+1)+1)+1)),
  IF(OR(ISERROR(VLOOKUP(LEFT(P18,FIND(",",P18)-1),[2]ActorTable!$A:$A,1,0)),ISERROR(VLOOKUP(TRIM(MID(P18,FIND(",",P18)+1,FIND(",",P18,FIND(",",P18)+1)-FIND(",",P18)-1)),[2]ActorTable!$A:$A,1,0)),ISERROR(VLOOKUP(TRIM(MID(P18,FIND(",",P18,FIND(",",P18)+1)+1,FIND(",",P18,FIND(",",P18,FIND(",",P18)+1)+1)-FIND(",",P18,FIND(",",P18)+1)-1)),[2]ActorTable!$A:$A,1,0)),ISERROR(VLOOKUP(TRIM(MID(P18,FIND(",",P18,FIND(",",P18,FIND(",",P18)+1)+1)+1,999)),[2]ActorTable!$A:$A,1,0))),"액터없음",
  SUBSTITUTE(SUBSTITUTE(SUBSTITUTE(SUBSTITUTE(P18,LEFT(P18,FIND(",",P18)-1),VLOOKUP(LEFT(P18,FIND(",",P18)-1),[2]ActorTable!$1:$1048576,MATCH("prefabAddress|String",[2]ActorTable!$1:$1,0),0)),
    TRIM(MID(P18,FIND(",",P18)+1,FIND(",",P18,FIND(",",P18)+1)-FIND(",",P18)-1)),VLOOKUP(TRIM(MID(P18,FIND(",",P18)+1,FIND(",",P18,FIND(",",P18)+1)-FIND(",",P18)-1)),[2]ActorTable!$1:$1048576,MATCH("prefabAddress|String",[2]ActorTable!$1:$1,0),0)),
    TRIM(MID(P18,FIND(",",P18,FIND(",",P18)+1)+1,FIND(",",P18,FIND(",",P18,FIND(",",P18)+1)+1)-FIND(",",P18,FIND(",",P18)+1)-1)),VLOOKUP(TRIM(MID(P18,FIND(",",P18,FIND(",",P18)+1)+1,FIND(",",P18,FIND(",",P18,FIND(",",P18)+1)+1)-FIND(",",P18,FIND(",",P18)+1)-1)),[2]ActorTable!$1:$1048576,MATCH("prefabAddress|String",[2]ActorTable!$1:$1,0),0)),
    TRIM(MID(P18,FIND(",",P18,FIND(",",P18,FIND(",",P18)+1)+1)+1,999)),VLOOKUP(TRIM(MID(P18,FIND(",",P18,FIND(",",P18,FIND(",",P18)+1)+1)+1,999)),[2]ActorTable!$1:$1048576,MATCH("prefabAddress|String",[2]ActorTable!$1:$1,0),0))),
)))))</f>
        <v/>
      </c>
      <c r="R18">
        <v>0</v>
      </c>
      <c r="Z18" t="s">
        <v>368</v>
      </c>
      <c r="AA18">
        <f t="shared" si="1"/>
        <v>1</v>
      </c>
      <c r="AC18" t="s">
        <v>415</v>
      </c>
      <c r="AD18">
        <f t="shared" si="2"/>
        <v>1</v>
      </c>
      <c r="AF18" t="s">
        <v>1087</v>
      </c>
      <c r="AG18">
        <f t="shared" si="3"/>
        <v>1</v>
      </c>
    </row>
    <row r="19" spans="1:33" x14ac:dyDescent="0.3">
      <c r="A19" t="s">
        <v>35</v>
      </c>
      <c r="B19">
        <f>COUNTIF(StageTable!M:M,A19)
+COUNTIF(StageTable!U:U,A19)
+COUNTIF(StageTable!W:W,A19)</f>
        <v>1</v>
      </c>
      <c r="C19" t="s">
        <v>64</v>
      </c>
      <c r="D19" t="s">
        <v>65</v>
      </c>
      <c r="E19" t="s">
        <v>369</v>
      </c>
      <c r="F19" t="s">
        <v>417</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IFERROR(VLOOKUP(L19,[1]StringTable!$1:$1048576,MATCH("kor|String",[1]StringTable!$1:$1,0),0),
"스트링없음"))</f>
        <v/>
      </c>
      <c r="O19" t="str">
        <f>IF(ISBLANK(M19),"",
IFERROR(VLOOKUP(M19,[1]StringTable!$1:$1048576,MATCH("kor|String",[1]StringTable!$1:$1,0),0),
"스트링없음"))</f>
        <v/>
      </c>
      <c r="Q19" t="str">
        <f>IF(ISBLANK(P19),"",
IF(ISERROR(FIND(",",P19)),
  IF(ISERROR(VLOOKUP(P19,[2]ActorTable!$A:$A,1,0)),"액터없음",
  VLOOKUP(P19,[2]ActorTable!$1:$1048576,MATCH("prefabAddress|String",[2]ActorTable!$1:$1,0),0)),
IF(ISERROR(FIND(",",P19,FIND(",",P19)+1)),
  IF(OR(ISERROR(VLOOKUP(LEFT(P19,FIND(",",P19)-1),[2]ActorTable!$A:$A,1,0)),ISERROR(VLOOKUP(TRIM(MID(P19,FIND(",",P19)+1,999)),[2]ActorTable!$A:$A,1,0))),"액터없음",
  SUBSTITUTE(SUBSTITUTE(P19,LEFT(P19,FIND(",",P19)-1),VLOOKUP(LEFT(P19,FIND(",",P19)-1),[2]ActorTable!$1:$1048576,MATCH("prefabAddress|String",[2]ActorTable!$1:$1,0),0)),
    TRIM(MID(P19,FIND(",",P19)+1,999)),VLOOKUP(TRIM(MID(P19,FIND(",",P19)+1,999)),[2]ActorTable!$1:$1048576,MATCH("prefabAddress|String",[2]ActorTable!$1:$1,0),0))),
IF(ISERROR(FIND(",",P19,FIND(",",P19,FIND(",",P19)+1)+1)),
  IF(OR(ISERROR(VLOOKUP(LEFT(P19,FIND(",",P19)-1),[2]ActorTable!$A:$A,1,0)),ISERROR(VLOOKUP(TRIM(MID(P19,FIND(",",P19)+1,FIND(",",P19,FIND(",",P19)+1)-FIND(",",P19)-1)),[2]ActorTable!$A:$A,1,0)),ISERROR(VLOOKUP(TRIM(MID(P19,FIND(",",P19,FIND(",",P19)+1)+1,999)),[2]ActorTable!$A:$A,1,0))),"액터없음",
  SUBSTITUTE(SUBSTITUTE(SUBSTITUTE(P19,LEFT(P19,FIND(",",P19)-1),VLOOKUP(LEFT(P19,FIND(",",P19)-1),[2]ActorTable!$1:$1048576,MATCH("prefabAddress|String",[2]ActorTable!$1:$1,0),0)),
    TRIM(MID(P19,FIND(",",P19)+1,FIND(",",P19,FIND(",",P19)+1)-FIND(",",P19)-1)),VLOOKUP(TRIM(MID(P19,FIND(",",P19)+1,FIND(",",P19,FIND(",",P19)+1)-FIND(",",P19)-1)),[2]ActorTable!$1:$1048576,MATCH("prefabAddress|String",[2]ActorTable!$1:$1,0),0)),
    TRIM(MID(P19,FIND(",",P19,FIND(",",P19)+1)+1,999)),VLOOKUP(TRIM(MID(P19,FIND(",",P19,FIND(",",P19)+1)+1,999)),[2]ActorTable!$1:$1048576,MATCH("prefabAddress|String",[2]ActorTable!$1:$1,0),0))),
IF(ISERROR(FIND(",",P19,FIND(",",P19,FIND(",",P19,FIND(",",P19)+1)+1)+1)),
  IF(OR(ISERROR(VLOOKUP(LEFT(P19,FIND(",",P19)-1),[2]ActorTable!$A:$A,1,0)),ISERROR(VLOOKUP(TRIM(MID(P19,FIND(",",P19)+1,FIND(",",P19,FIND(",",P19)+1)-FIND(",",P19)-1)),[2]ActorTable!$A:$A,1,0)),ISERROR(VLOOKUP(TRIM(MID(P19,FIND(",",P19,FIND(",",P19)+1)+1,FIND(",",P19,FIND(",",P19,FIND(",",P19)+1)+1)-FIND(",",P19,FIND(",",P19)+1)-1)),[2]ActorTable!$A:$A,1,0)),ISERROR(VLOOKUP(TRIM(MID(P19,FIND(",",P19,FIND(",",P19,FIND(",",P19)+1)+1)+1,999)),[2]ActorTable!$A:$A,1,0))),"액터없음",
  SUBSTITUTE(SUBSTITUTE(SUBSTITUTE(SUBSTITUTE(P19,LEFT(P19,FIND(",",P19)-1),VLOOKUP(LEFT(P19,FIND(",",P19)-1),[2]ActorTable!$1:$1048576,MATCH("prefabAddress|String",[2]ActorTable!$1:$1,0),0)),
    TRIM(MID(P19,FIND(",",P19)+1,FIND(",",P19,FIND(",",P19)+1)-FIND(",",P19)-1)),VLOOKUP(TRIM(MID(P19,FIND(",",P19)+1,FIND(",",P19,FIND(",",P19)+1)-FIND(",",P19)-1)),[2]ActorTable!$1:$1048576,MATCH("prefabAddress|String",[2]ActorTable!$1:$1,0),0)),
    TRIM(MID(P19,FIND(",",P19,FIND(",",P19)+1)+1,FIND(",",P19,FIND(",",P19,FIND(",",P19)+1)+1)-FIND(",",P19,FIND(",",P19)+1)-1)),VLOOKUP(TRIM(MID(P19,FIND(",",P19,FIND(",",P19)+1)+1,FIND(",",P19,FIND(",",P19,FIND(",",P19)+1)+1)-FIND(",",P19,FIND(",",P19)+1)-1)),[2]ActorTable!$1:$1048576,MATCH("prefabAddress|String",[2]ActorTable!$1:$1,0),0)),
    TRIM(MID(P19,FIND(",",P19,FIND(",",P19,FIND(",",P19)+1)+1)+1,999)),VLOOKUP(TRIM(MID(P19,FIND(",",P19,FIND(",",P19,FIND(",",P19)+1)+1)+1,999)),[2]ActorTable!$1:$1048576,MATCH("prefabAddress|String",[2]ActorTable!$1:$1,0),0))),
)))))</f>
        <v/>
      </c>
      <c r="R19">
        <v>0</v>
      </c>
      <c r="Z19" t="s">
        <v>369</v>
      </c>
      <c r="AA19">
        <f t="shared" si="1"/>
        <v>1</v>
      </c>
      <c r="AC19" t="s">
        <v>416</v>
      </c>
      <c r="AD19">
        <f t="shared" si="2"/>
        <v>1</v>
      </c>
      <c r="AF19" t="s">
        <v>1088</v>
      </c>
      <c r="AG19">
        <f t="shared" si="3"/>
        <v>1</v>
      </c>
    </row>
    <row r="20" spans="1:33" x14ac:dyDescent="0.3">
      <c r="A20" t="s">
        <v>36</v>
      </c>
      <c r="B20">
        <f>COUNTIF(StageTable!M:M,A20)
+COUNTIF(StageTable!U:U,A20)
+COUNTIF(StageTable!W:W,A20)</f>
        <v>1</v>
      </c>
      <c r="C20" t="s">
        <v>67</v>
      </c>
      <c r="D20" t="s">
        <v>65</v>
      </c>
      <c r="E20" t="s">
        <v>370</v>
      </c>
      <c r="F20" t="s">
        <v>418</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IFERROR(VLOOKUP(L20,[1]StringTable!$1:$1048576,MATCH("kor|String",[1]StringTable!$1:$1,0),0),
"스트링없음"))</f>
        <v/>
      </c>
      <c r="O20" t="str">
        <f>IF(ISBLANK(M20),"",
IFERROR(VLOOKUP(M20,[1]StringTable!$1:$1048576,MATCH("kor|String",[1]StringTable!$1:$1,0),0),
"스트링없음"))</f>
        <v/>
      </c>
      <c r="Q20" t="str">
        <f>IF(ISBLANK(P20),"",
IF(ISERROR(FIND(",",P20)),
  IF(ISERROR(VLOOKUP(P20,[2]ActorTable!$A:$A,1,0)),"액터없음",
  VLOOKUP(P20,[2]ActorTable!$1:$1048576,MATCH("prefabAddress|String",[2]ActorTable!$1:$1,0),0)),
IF(ISERROR(FIND(",",P20,FIND(",",P20)+1)),
  IF(OR(ISERROR(VLOOKUP(LEFT(P20,FIND(",",P20)-1),[2]ActorTable!$A:$A,1,0)),ISERROR(VLOOKUP(TRIM(MID(P20,FIND(",",P20)+1,999)),[2]ActorTable!$A:$A,1,0))),"액터없음",
  SUBSTITUTE(SUBSTITUTE(P20,LEFT(P20,FIND(",",P20)-1),VLOOKUP(LEFT(P20,FIND(",",P20)-1),[2]ActorTable!$1:$1048576,MATCH("prefabAddress|String",[2]ActorTable!$1:$1,0),0)),
    TRIM(MID(P20,FIND(",",P20)+1,999)),VLOOKUP(TRIM(MID(P20,FIND(",",P20)+1,999)),[2]ActorTable!$1:$1048576,MATCH("prefabAddress|String",[2]ActorTable!$1:$1,0),0))),
IF(ISERROR(FIND(",",P20,FIND(",",P20,FIND(",",P20)+1)+1)),
  IF(OR(ISERROR(VLOOKUP(LEFT(P20,FIND(",",P20)-1),[2]ActorTable!$A:$A,1,0)),ISERROR(VLOOKUP(TRIM(MID(P20,FIND(",",P20)+1,FIND(",",P20,FIND(",",P20)+1)-FIND(",",P20)-1)),[2]ActorTable!$A:$A,1,0)),ISERROR(VLOOKUP(TRIM(MID(P20,FIND(",",P20,FIND(",",P20)+1)+1,999)),[2]ActorTable!$A:$A,1,0))),"액터없음",
  SUBSTITUTE(SUBSTITUTE(SUBSTITUTE(P20,LEFT(P20,FIND(",",P20)-1),VLOOKUP(LEFT(P20,FIND(",",P20)-1),[2]ActorTable!$1:$1048576,MATCH("prefabAddress|String",[2]ActorTable!$1:$1,0),0)),
    TRIM(MID(P20,FIND(",",P20)+1,FIND(",",P20,FIND(",",P20)+1)-FIND(",",P20)-1)),VLOOKUP(TRIM(MID(P20,FIND(",",P20)+1,FIND(",",P20,FIND(",",P20)+1)-FIND(",",P20)-1)),[2]ActorTable!$1:$1048576,MATCH("prefabAddress|String",[2]ActorTable!$1:$1,0),0)),
    TRIM(MID(P20,FIND(",",P20,FIND(",",P20)+1)+1,999)),VLOOKUP(TRIM(MID(P20,FIND(",",P20,FIND(",",P20)+1)+1,999)),[2]ActorTable!$1:$1048576,MATCH("prefabAddress|String",[2]ActorTable!$1:$1,0),0))),
IF(ISERROR(FIND(",",P20,FIND(",",P20,FIND(",",P20,FIND(",",P20)+1)+1)+1)),
  IF(OR(ISERROR(VLOOKUP(LEFT(P20,FIND(",",P20)-1),[2]ActorTable!$A:$A,1,0)),ISERROR(VLOOKUP(TRIM(MID(P20,FIND(",",P20)+1,FIND(",",P20,FIND(",",P20)+1)-FIND(",",P20)-1)),[2]ActorTable!$A:$A,1,0)),ISERROR(VLOOKUP(TRIM(MID(P20,FIND(",",P20,FIND(",",P20)+1)+1,FIND(",",P20,FIND(",",P20,FIND(",",P20)+1)+1)-FIND(",",P20,FIND(",",P20)+1)-1)),[2]ActorTable!$A:$A,1,0)),ISERROR(VLOOKUP(TRIM(MID(P20,FIND(",",P20,FIND(",",P20,FIND(",",P20)+1)+1)+1,999)),[2]ActorTable!$A:$A,1,0))),"액터없음",
  SUBSTITUTE(SUBSTITUTE(SUBSTITUTE(SUBSTITUTE(P20,LEFT(P20,FIND(",",P20)-1),VLOOKUP(LEFT(P20,FIND(",",P20)-1),[2]ActorTable!$1:$1048576,MATCH("prefabAddress|String",[2]ActorTable!$1:$1,0),0)),
    TRIM(MID(P20,FIND(",",P20)+1,FIND(",",P20,FIND(",",P20)+1)-FIND(",",P20)-1)),VLOOKUP(TRIM(MID(P20,FIND(",",P20)+1,FIND(",",P20,FIND(",",P20)+1)-FIND(",",P20)-1)),[2]ActorTable!$1:$1048576,MATCH("prefabAddress|String",[2]ActorTable!$1:$1,0),0)),
    TRIM(MID(P20,FIND(",",P20,FIND(",",P20)+1)+1,FIND(",",P20,FIND(",",P20,FIND(",",P20)+1)+1)-FIND(",",P20,FIND(",",P20)+1)-1)),VLOOKUP(TRIM(MID(P20,FIND(",",P20,FIND(",",P20)+1)+1,FIND(",",P20,FIND(",",P20,FIND(",",P20)+1)+1)-FIND(",",P20,FIND(",",P20)+1)-1)),[2]ActorTable!$1:$1048576,MATCH("prefabAddress|String",[2]ActorTable!$1:$1,0),0)),
    TRIM(MID(P20,FIND(",",P20,FIND(",",P20,FIND(",",P20)+1)+1)+1,999)),VLOOKUP(TRIM(MID(P20,FIND(",",P20,FIND(",",P20,FIND(",",P20)+1)+1)+1,999)),[2]ActorTable!$1:$1048576,MATCH("prefabAddress|String",[2]ActorTable!$1:$1,0),0))),
)))))</f>
        <v/>
      </c>
      <c r="R20">
        <v>0</v>
      </c>
      <c r="Z20" t="s">
        <v>370</v>
      </c>
      <c r="AA20">
        <f t="shared" si="1"/>
        <v>2</v>
      </c>
      <c r="AC20" t="s">
        <v>417</v>
      </c>
      <c r="AD20">
        <f t="shared" si="2"/>
        <v>1</v>
      </c>
      <c r="AF20" t="s">
        <v>1090</v>
      </c>
      <c r="AG20">
        <f t="shared" si="3"/>
        <v>1</v>
      </c>
    </row>
    <row r="21" spans="1:33" x14ac:dyDescent="0.3">
      <c r="A21" t="s">
        <v>37</v>
      </c>
      <c r="B21">
        <f>COUNTIF(StageTable!M:M,A21)
+COUNTIF(StageTable!U:U,A21)
+COUNTIF(StageTable!W:W,A21)</f>
        <v>1</v>
      </c>
      <c r="C21" t="s">
        <v>64</v>
      </c>
      <c r="D21" t="s">
        <v>70</v>
      </c>
      <c r="E21" t="s">
        <v>371</v>
      </c>
      <c r="F21" t="s">
        <v>419</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IFERROR(VLOOKUP(L21,[1]StringTable!$1:$1048576,MATCH("kor|String",[1]StringTable!$1:$1,0),0),
"스트링없음"))</f>
        <v/>
      </c>
      <c r="O21" t="str">
        <f>IF(ISBLANK(M21),"",
IFERROR(VLOOKUP(M21,[1]StringTable!$1:$1048576,MATCH("kor|String",[1]StringTable!$1:$1,0),0),
"스트링없음"))</f>
        <v/>
      </c>
      <c r="Q21" t="str">
        <f>IF(ISBLANK(P21),"",
IF(ISERROR(FIND(",",P21)),
  IF(ISERROR(VLOOKUP(P21,[2]ActorTable!$A:$A,1,0)),"액터없음",
  VLOOKUP(P21,[2]ActorTable!$1:$1048576,MATCH("prefabAddress|String",[2]ActorTable!$1:$1,0),0)),
IF(ISERROR(FIND(",",P21,FIND(",",P21)+1)),
  IF(OR(ISERROR(VLOOKUP(LEFT(P21,FIND(",",P21)-1),[2]ActorTable!$A:$A,1,0)),ISERROR(VLOOKUP(TRIM(MID(P21,FIND(",",P21)+1,999)),[2]ActorTable!$A:$A,1,0))),"액터없음",
  SUBSTITUTE(SUBSTITUTE(P21,LEFT(P21,FIND(",",P21)-1),VLOOKUP(LEFT(P21,FIND(",",P21)-1),[2]ActorTable!$1:$1048576,MATCH("prefabAddress|String",[2]ActorTable!$1:$1,0),0)),
    TRIM(MID(P21,FIND(",",P21)+1,999)),VLOOKUP(TRIM(MID(P21,FIND(",",P21)+1,999)),[2]ActorTable!$1:$1048576,MATCH("prefabAddress|String",[2]ActorTable!$1:$1,0),0))),
IF(ISERROR(FIND(",",P21,FIND(",",P21,FIND(",",P21)+1)+1)),
  IF(OR(ISERROR(VLOOKUP(LEFT(P21,FIND(",",P21)-1),[2]ActorTable!$A:$A,1,0)),ISERROR(VLOOKUP(TRIM(MID(P21,FIND(",",P21)+1,FIND(",",P21,FIND(",",P21)+1)-FIND(",",P21)-1)),[2]ActorTable!$A:$A,1,0)),ISERROR(VLOOKUP(TRIM(MID(P21,FIND(",",P21,FIND(",",P21)+1)+1,999)),[2]ActorTable!$A:$A,1,0))),"액터없음",
  SUBSTITUTE(SUBSTITUTE(SUBSTITUTE(P21,LEFT(P21,FIND(",",P21)-1),VLOOKUP(LEFT(P21,FIND(",",P21)-1),[2]ActorTable!$1:$1048576,MATCH("prefabAddress|String",[2]ActorTable!$1:$1,0),0)),
    TRIM(MID(P21,FIND(",",P21)+1,FIND(",",P21,FIND(",",P21)+1)-FIND(",",P21)-1)),VLOOKUP(TRIM(MID(P21,FIND(",",P21)+1,FIND(",",P21,FIND(",",P21)+1)-FIND(",",P21)-1)),[2]ActorTable!$1:$1048576,MATCH("prefabAddress|String",[2]ActorTable!$1:$1,0),0)),
    TRIM(MID(P21,FIND(",",P21,FIND(",",P21)+1)+1,999)),VLOOKUP(TRIM(MID(P21,FIND(",",P21,FIND(",",P21)+1)+1,999)),[2]ActorTable!$1:$1048576,MATCH("prefabAddress|String",[2]ActorTable!$1:$1,0),0))),
IF(ISERROR(FIND(",",P21,FIND(",",P21,FIND(",",P21,FIND(",",P21)+1)+1)+1)),
  IF(OR(ISERROR(VLOOKUP(LEFT(P21,FIND(",",P21)-1),[2]ActorTable!$A:$A,1,0)),ISERROR(VLOOKUP(TRIM(MID(P21,FIND(",",P21)+1,FIND(",",P21,FIND(",",P21)+1)-FIND(",",P21)-1)),[2]ActorTable!$A:$A,1,0)),ISERROR(VLOOKUP(TRIM(MID(P21,FIND(",",P21,FIND(",",P21)+1)+1,FIND(",",P21,FIND(",",P21,FIND(",",P21)+1)+1)-FIND(",",P21,FIND(",",P21)+1)-1)),[2]ActorTable!$A:$A,1,0)),ISERROR(VLOOKUP(TRIM(MID(P21,FIND(",",P21,FIND(",",P21,FIND(",",P21)+1)+1)+1,999)),[2]ActorTable!$A:$A,1,0))),"액터없음",
  SUBSTITUTE(SUBSTITUTE(SUBSTITUTE(SUBSTITUTE(P21,LEFT(P21,FIND(",",P21)-1),VLOOKUP(LEFT(P21,FIND(",",P21)-1),[2]ActorTable!$1:$1048576,MATCH("prefabAddress|String",[2]ActorTable!$1:$1,0),0)),
    TRIM(MID(P21,FIND(",",P21)+1,FIND(",",P21,FIND(",",P21)+1)-FIND(",",P21)-1)),VLOOKUP(TRIM(MID(P21,FIND(",",P21)+1,FIND(",",P21,FIND(",",P21)+1)-FIND(",",P21)-1)),[2]ActorTable!$1:$1048576,MATCH("prefabAddress|String",[2]ActorTable!$1:$1,0),0)),
    TRIM(MID(P21,FIND(",",P21,FIND(",",P21)+1)+1,FIND(",",P21,FIND(",",P21,FIND(",",P21)+1)+1)-FIND(",",P21,FIND(",",P21)+1)-1)),VLOOKUP(TRIM(MID(P21,FIND(",",P21,FIND(",",P21)+1)+1,FIND(",",P21,FIND(",",P21,FIND(",",P21)+1)+1)-FIND(",",P21,FIND(",",P21)+1)-1)),[2]ActorTable!$1:$1048576,MATCH("prefabAddress|String",[2]ActorTable!$1:$1,0),0)),
    TRIM(MID(P21,FIND(",",P21,FIND(",",P21,FIND(",",P21)+1)+1)+1,999)),VLOOKUP(TRIM(MID(P21,FIND(",",P21,FIND(",",P21,FIND(",",P21)+1)+1)+1,999)),[2]ActorTable!$1:$1048576,MATCH("prefabAddress|String",[2]ActorTable!$1:$1,0),0))),
)))))</f>
        <v/>
      </c>
      <c r="R21">
        <v>0</v>
      </c>
      <c r="Z21" t="s">
        <v>371</v>
      </c>
      <c r="AA21">
        <f t="shared" si="1"/>
        <v>2</v>
      </c>
      <c r="AC21" t="s">
        <v>418</v>
      </c>
      <c r="AD21">
        <f t="shared" si="2"/>
        <v>1</v>
      </c>
      <c r="AF21" t="s">
        <v>1091</v>
      </c>
      <c r="AG21">
        <f t="shared" si="3"/>
        <v>1</v>
      </c>
    </row>
    <row r="22" spans="1:33" x14ac:dyDescent="0.3">
      <c r="A22" t="s">
        <v>38</v>
      </c>
      <c r="B22">
        <f>COUNTIF(StageTable!M:M,A22)
+COUNTIF(StageTable!U:U,A22)
+COUNTIF(StageTable!W:W,A22)</f>
        <v>1</v>
      </c>
      <c r="C22" t="s">
        <v>64</v>
      </c>
      <c r="D22" t="s">
        <v>70</v>
      </c>
      <c r="E22" t="s">
        <v>372</v>
      </c>
      <c r="F22" t="s">
        <v>420</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IFERROR(VLOOKUP(L22,[1]StringTable!$1:$1048576,MATCH("kor|String",[1]StringTable!$1:$1,0),0),
"스트링없음"))</f>
        <v/>
      </c>
      <c r="O22" t="str">
        <f>IF(ISBLANK(M22),"",
IFERROR(VLOOKUP(M22,[1]StringTable!$1:$1048576,MATCH("kor|String",[1]StringTable!$1:$1,0),0),
"스트링없음"))</f>
        <v/>
      </c>
      <c r="Q22" t="str">
        <f>IF(ISBLANK(P22),"",
IF(ISERROR(FIND(",",P22)),
  IF(ISERROR(VLOOKUP(P22,[2]ActorTable!$A:$A,1,0)),"액터없음",
  VLOOKUP(P22,[2]ActorTable!$1:$1048576,MATCH("prefabAddress|String",[2]ActorTable!$1:$1,0),0)),
IF(ISERROR(FIND(",",P22,FIND(",",P22)+1)),
  IF(OR(ISERROR(VLOOKUP(LEFT(P22,FIND(",",P22)-1),[2]ActorTable!$A:$A,1,0)),ISERROR(VLOOKUP(TRIM(MID(P22,FIND(",",P22)+1,999)),[2]ActorTable!$A:$A,1,0))),"액터없음",
  SUBSTITUTE(SUBSTITUTE(P22,LEFT(P22,FIND(",",P22)-1),VLOOKUP(LEFT(P22,FIND(",",P22)-1),[2]ActorTable!$1:$1048576,MATCH("prefabAddress|String",[2]ActorTable!$1:$1,0),0)),
    TRIM(MID(P22,FIND(",",P22)+1,999)),VLOOKUP(TRIM(MID(P22,FIND(",",P22)+1,999)),[2]ActorTable!$1:$1048576,MATCH("prefabAddress|String",[2]ActorTable!$1:$1,0),0))),
IF(ISERROR(FIND(",",P22,FIND(",",P22,FIND(",",P22)+1)+1)),
  IF(OR(ISERROR(VLOOKUP(LEFT(P22,FIND(",",P22)-1),[2]ActorTable!$A:$A,1,0)),ISERROR(VLOOKUP(TRIM(MID(P22,FIND(",",P22)+1,FIND(",",P22,FIND(",",P22)+1)-FIND(",",P22)-1)),[2]ActorTable!$A:$A,1,0)),ISERROR(VLOOKUP(TRIM(MID(P22,FIND(",",P22,FIND(",",P22)+1)+1,999)),[2]ActorTable!$A:$A,1,0))),"액터없음",
  SUBSTITUTE(SUBSTITUTE(SUBSTITUTE(P22,LEFT(P22,FIND(",",P22)-1),VLOOKUP(LEFT(P22,FIND(",",P22)-1),[2]ActorTable!$1:$1048576,MATCH("prefabAddress|String",[2]ActorTable!$1:$1,0),0)),
    TRIM(MID(P22,FIND(",",P22)+1,FIND(",",P22,FIND(",",P22)+1)-FIND(",",P22)-1)),VLOOKUP(TRIM(MID(P22,FIND(",",P22)+1,FIND(",",P22,FIND(",",P22)+1)-FIND(",",P22)-1)),[2]ActorTable!$1:$1048576,MATCH("prefabAddress|String",[2]ActorTable!$1:$1,0),0)),
    TRIM(MID(P22,FIND(",",P22,FIND(",",P22)+1)+1,999)),VLOOKUP(TRIM(MID(P22,FIND(",",P22,FIND(",",P22)+1)+1,999)),[2]ActorTable!$1:$1048576,MATCH("prefabAddress|String",[2]ActorTable!$1:$1,0),0))),
IF(ISERROR(FIND(",",P22,FIND(",",P22,FIND(",",P22,FIND(",",P22)+1)+1)+1)),
  IF(OR(ISERROR(VLOOKUP(LEFT(P22,FIND(",",P22)-1),[2]ActorTable!$A:$A,1,0)),ISERROR(VLOOKUP(TRIM(MID(P22,FIND(",",P22)+1,FIND(",",P22,FIND(",",P22)+1)-FIND(",",P22)-1)),[2]ActorTable!$A:$A,1,0)),ISERROR(VLOOKUP(TRIM(MID(P22,FIND(",",P22,FIND(",",P22)+1)+1,FIND(",",P22,FIND(",",P22,FIND(",",P22)+1)+1)-FIND(",",P22,FIND(",",P22)+1)-1)),[2]ActorTable!$A:$A,1,0)),ISERROR(VLOOKUP(TRIM(MID(P22,FIND(",",P22,FIND(",",P22,FIND(",",P22)+1)+1)+1,999)),[2]ActorTable!$A:$A,1,0))),"액터없음",
  SUBSTITUTE(SUBSTITUTE(SUBSTITUTE(SUBSTITUTE(P22,LEFT(P22,FIND(",",P22)-1),VLOOKUP(LEFT(P22,FIND(",",P22)-1),[2]ActorTable!$1:$1048576,MATCH("prefabAddress|String",[2]ActorTable!$1:$1,0),0)),
    TRIM(MID(P22,FIND(",",P22)+1,FIND(",",P22,FIND(",",P22)+1)-FIND(",",P22)-1)),VLOOKUP(TRIM(MID(P22,FIND(",",P22)+1,FIND(",",P22,FIND(",",P22)+1)-FIND(",",P22)-1)),[2]ActorTable!$1:$1048576,MATCH("prefabAddress|String",[2]ActorTable!$1:$1,0),0)),
    TRIM(MID(P22,FIND(",",P22,FIND(",",P22)+1)+1,FIND(",",P22,FIND(",",P22,FIND(",",P22)+1)+1)-FIND(",",P22,FIND(",",P22)+1)-1)),VLOOKUP(TRIM(MID(P22,FIND(",",P22,FIND(",",P22)+1)+1,FIND(",",P22,FIND(",",P22,FIND(",",P22)+1)+1)-FIND(",",P22,FIND(",",P22)+1)-1)),[2]ActorTable!$1:$1048576,MATCH("prefabAddress|String",[2]ActorTable!$1:$1,0),0)),
    TRIM(MID(P22,FIND(",",P22,FIND(",",P22,FIND(",",P22)+1)+1)+1,999)),VLOOKUP(TRIM(MID(P22,FIND(",",P22,FIND(",",P22,FIND(",",P22)+1)+1)+1,999)),[2]ActorTable!$1:$1048576,MATCH("prefabAddress|String",[2]ActorTable!$1:$1,0),0))),
)))))</f>
        <v/>
      </c>
      <c r="R22">
        <v>0</v>
      </c>
      <c r="Z22" t="s">
        <v>372</v>
      </c>
      <c r="AA22">
        <f t="shared" si="1"/>
        <v>1</v>
      </c>
      <c r="AC22" t="s">
        <v>419</v>
      </c>
      <c r="AD22">
        <f t="shared" si="2"/>
        <v>1</v>
      </c>
      <c r="AF22" t="s">
        <v>1092</v>
      </c>
      <c r="AG22">
        <f t="shared" si="3"/>
        <v>1</v>
      </c>
    </row>
    <row r="23" spans="1:33" x14ac:dyDescent="0.3">
      <c r="A23" t="s">
        <v>283</v>
      </c>
      <c r="B23">
        <f>COUNTIF(StageTable!M:M,A23)
+COUNTIF(StageTable!U:U,A23)
+COUNTIF(StageTable!W:W,A23)</f>
        <v>1</v>
      </c>
      <c r="C23" t="s">
        <v>68</v>
      </c>
      <c r="D23" t="s">
        <v>70</v>
      </c>
      <c r="E23" t="s">
        <v>373</v>
      </c>
      <c r="F23" t="s">
        <v>421</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IFERROR(VLOOKUP(L23,[1]StringTable!$1:$1048576,MATCH("kor|String",[1]StringTable!$1:$1,0),0),
"스트링없음"))</f>
        <v/>
      </c>
      <c r="O23" t="str">
        <f>IF(ISBLANK(M23),"",
IFERROR(VLOOKUP(M23,[1]StringTable!$1:$1048576,MATCH("kor|String",[1]StringTable!$1:$1,0),0),
"스트링없음"))</f>
        <v/>
      </c>
      <c r="Q23" t="str">
        <f>IF(ISBLANK(P23),"",
IF(ISERROR(FIND(",",P23)),
  IF(ISERROR(VLOOKUP(P23,[2]ActorTable!$A:$A,1,0)),"액터없음",
  VLOOKUP(P23,[2]ActorTable!$1:$1048576,MATCH("prefabAddress|String",[2]ActorTable!$1:$1,0),0)),
IF(ISERROR(FIND(",",P23,FIND(",",P23)+1)),
  IF(OR(ISERROR(VLOOKUP(LEFT(P23,FIND(",",P23)-1),[2]ActorTable!$A:$A,1,0)),ISERROR(VLOOKUP(TRIM(MID(P23,FIND(",",P23)+1,999)),[2]ActorTable!$A:$A,1,0))),"액터없음",
  SUBSTITUTE(SUBSTITUTE(P23,LEFT(P23,FIND(",",P23)-1),VLOOKUP(LEFT(P23,FIND(",",P23)-1),[2]ActorTable!$1:$1048576,MATCH("prefabAddress|String",[2]ActorTable!$1:$1,0),0)),
    TRIM(MID(P23,FIND(",",P23)+1,999)),VLOOKUP(TRIM(MID(P23,FIND(",",P23)+1,999)),[2]ActorTable!$1:$1048576,MATCH("prefabAddress|String",[2]ActorTable!$1:$1,0),0))),
IF(ISERROR(FIND(",",P23,FIND(",",P23,FIND(",",P23)+1)+1)),
  IF(OR(ISERROR(VLOOKUP(LEFT(P23,FIND(",",P23)-1),[2]ActorTable!$A:$A,1,0)),ISERROR(VLOOKUP(TRIM(MID(P23,FIND(",",P23)+1,FIND(",",P23,FIND(",",P23)+1)-FIND(",",P23)-1)),[2]ActorTable!$A:$A,1,0)),ISERROR(VLOOKUP(TRIM(MID(P23,FIND(",",P23,FIND(",",P23)+1)+1,999)),[2]ActorTable!$A:$A,1,0))),"액터없음",
  SUBSTITUTE(SUBSTITUTE(SUBSTITUTE(P23,LEFT(P23,FIND(",",P23)-1),VLOOKUP(LEFT(P23,FIND(",",P23)-1),[2]ActorTable!$1:$1048576,MATCH("prefabAddress|String",[2]ActorTable!$1:$1,0),0)),
    TRIM(MID(P23,FIND(",",P23)+1,FIND(",",P23,FIND(",",P23)+1)-FIND(",",P23)-1)),VLOOKUP(TRIM(MID(P23,FIND(",",P23)+1,FIND(",",P23,FIND(",",P23)+1)-FIND(",",P23)-1)),[2]ActorTable!$1:$1048576,MATCH("prefabAddress|String",[2]ActorTable!$1:$1,0),0)),
    TRIM(MID(P23,FIND(",",P23,FIND(",",P23)+1)+1,999)),VLOOKUP(TRIM(MID(P23,FIND(",",P23,FIND(",",P23)+1)+1,999)),[2]ActorTable!$1:$1048576,MATCH("prefabAddress|String",[2]ActorTable!$1:$1,0),0))),
IF(ISERROR(FIND(",",P23,FIND(",",P23,FIND(",",P23,FIND(",",P23)+1)+1)+1)),
  IF(OR(ISERROR(VLOOKUP(LEFT(P23,FIND(",",P23)-1),[2]ActorTable!$A:$A,1,0)),ISERROR(VLOOKUP(TRIM(MID(P23,FIND(",",P23)+1,FIND(",",P23,FIND(",",P23)+1)-FIND(",",P23)-1)),[2]ActorTable!$A:$A,1,0)),ISERROR(VLOOKUP(TRIM(MID(P23,FIND(",",P23,FIND(",",P23)+1)+1,FIND(",",P23,FIND(",",P23,FIND(",",P23)+1)+1)-FIND(",",P23,FIND(",",P23)+1)-1)),[2]ActorTable!$A:$A,1,0)),ISERROR(VLOOKUP(TRIM(MID(P23,FIND(",",P23,FIND(",",P23,FIND(",",P23)+1)+1)+1,999)),[2]ActorTable!$A:$A,1,0))),"액터없음",
  SUBSTITUTE(SUBSTITUTE(SUBSTITUTE(SUBSTITUTE(P23,LEFT(P23,FIND(",",P23)-1),VLOOKUP(LEFT(P23,FIND(",",P23)-1),[2]ActorTable!$1:$1048576,MATCH("prefabAddress|String",[2]ActorTable!$1:$1,0),0)),
    TRIM(MID(P23,FIND(",",P23)+1,FIND(",",P23,FIND(",",P23)+1)-FIND(",",P23)-1)),VLOOKUP(TRIM(MID(P23,FIND(",",P23)+1,FIND(",",P23,FIND(",",P23)+1)-FIND(",",P23)-1)),[2]ActorTable!$1:$1048576,MATCH("prefabAddress|String",[2]ActorTable!$1:$1,0),0)),
    TRIM(MID(P23,FIND(",",P23,FIND(",",P23)+1)+1,FIND(",",P23,FIND(",",P23,FIND(",",P23)+1)+1)-FIND(",",P23,FIND(",",P23)+1)-1)),VLOOKUP(TRIM(MID(P23,FIND(",",P23,FIND(",",P23)+1)+1,FIND(",",P23,FIND(",",P23,FIND(",",P23)+1)+1)-FIND(",",P23,FIND(",",P23)+1)-1)),[2]ActorTable!$1:$1048576,MATCH("prefabAddress|String",[2]ActorTable!$1:$1,0),0)),
    TRIM(MID(P23,FIND(",",P23,FIND(",",P23,FIND(",",P23)+1)+1)+1,999)),VLOOKUP(TRIM(MID(P23,FIND(",",P23,FIND(",",P23,FIND(",",P23)+1)+1)+1,999)),[2]ActorTable!$1:$1048576,MATCH("prefabAddress|String",[2]ActorTable!$1:$1,0),0))),
)))))</f>
        <v/>
      </c>
      <c r="R23">
        <v>0</v>
      </c>
      <c r="Z23" t="s">
        <v>373</v>
      </c>
      <c r="AA23">
        <f t="shared" si="1"/>
        <v>1</v>
      </c>
      <c r="AC23" t="s">
        <v>420</v>
      </c>
      <c r="AD23">
        <f t="shared" si="2"/>
        <v>1</v>
      </c>
      <c r="AF23" t="s">
        <v>1159</v>
      </c>
      <c r="AG23">
        <f t="shared" si="3"/>
        <v>1</v>
      </c>
    </row>
    <row r="24" spans="1:33" x14ac:dyDescent="0.3">
      <c r="A24" t="s">
        <v>284</v>
      </c>
      <c r="B24">
        <f>COUNTIF(StageTable!M:M,A24)
+COUNTIF(StageTable!U:U,A24)
+COUNTIF(StageTable!W:W,A24)</f>
        <v>1</v>
      </c>
      <c r="C24" t="s">
        <v>64</v>
      </c>
      <c r="D24" t="s">
        <v>70</v>
      </c>
      <c r="E24" t="s">
        <v>374</v>
      </c>
      <c r="F24" t="s">
        <v>422</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IFERROR(VLOOKUP(L24,[1]StringTable!$1:$1048576,MATCH("kor|String",[1]StringTable!$1:$1,0),0),
"스트링없음"))</f>
        <v/>
      </c>
      <c r="O24" t="str">
        <f>IF(ISBLANK(M24),"",
IFERROR(VLOOKUP(M24,[1]StringTable!$1:$1048576,MATCH("kor|String",[1]StringTable!$1:$1,0),0),
"스트링없음"))</f>
        <v/>
      </c>
      <c r="Q24" t="str">
        <f>IF(ISBLANK(P24),"",
IF(ISERROR(FIND(",",P24)),
  IF(ISERROR(VLOOKUP(P24,[2]ActorTable!$A:$A,1,0)),"액터없음",
  VLOOKUP(P24,[2]ActorTable!$1:$1048576,MATCH("prefabAddress|String",[2]ActorTable!$1:$1,0),0)),
IF(ISERROR(FIND(",",P24,FIND(",",P24)+1)),
  IF(OR(ISERROR(VLOOKUP(LEFT(P24,FIND(",",P24)-1),[2]ActorTable!$A:$A,1,0)),ISERROR(VLOOKUP(TRIM(MID(P24,FIND(",",P24)+1,999)),[2]ActorTable!$A:$A,1,0))),"액터없음",
  SUBSTITUTE(SUBSTITUTE(P24,LEFT(P24,FIND(",",P24)-1),VLOOKUP(LEFT(P24,FIND(",",P24)-1),[2]ActorTable!$1:$1048576,MATCH("prefabAddress|String",[2]ActorTable!$1:$1,0),0)),
    TRIM(MID(P24,FIND(",",P24)+1,999)),VLOOKUP(TRIM(MID(P24,FIND(",",P24)+1,999)),[2]ActorTable!$1:$1048576,MATCH("prefabAddress|String",[2]ActorTable!$1:$1,0),0))),
IF(ISERROR(FIND(",",P24,FIND(",",P24,FIND(",",P24)+1)+1)),
  IF(OR(ISERROR(VLOOKUP(LEFT(P24,FIND(",",P24)-1),[2]ActorTable!$A:$A,1,0)),ISERROR(VLOOKUP(TRIM(MID(P24,FIND(",",P24)+1,FIND(",",P24,FIND(",",P24)+1)-FIND(",",P24)-1)),[2]ActorTable!$A:$A,1,0)),ISERROR(VLOOKUP(TRIM(MID(P24,FIND(",",P24,FIND(",",P24)+1)+1,999)),[2]ActorTable!$A:$A,1,0))),"액터없음",
  SUBSTITUTE(SUBSTITUTE(SUBSTITUTE(P24,LEFT(P24,FIND(",",P24)-1),VLOOKUP(LEFT(P24,FIND(",",P24)-1),[2]ActorTable!$1:$1048576,MATCH("prefabAddress|String",[2]ActorTable!$1:$1,0),0)),
    TRIM(MID(P24,FIND(",",P24)+1,FIND(",",P24,FIND(",",P24)+1)-FIND(",",P24)-1)),VLOOKUP(TRIM(MID(P24,FIND(",",P24)+1,FIND(",",P24,FIND(",",P24)+1)-FIND(",",P24)-1)),[2]ActorTable!$1:$1048576,MATCH("prefabAddress|String",[2]ActorTable!$1:$1,0),0)),
    TRIM(MID(P24,FIND(",",P24,FIND(",",P24)+1)+1,999)),VLOOKUP(TRIM(MID(P24,FIND(",",P24,FIND(",",P24)+1)+1,999)),[2]ActorTable!$1:$1048576,MATCH("prefabAddress|String",[2]ActorTable!$1:$1,0),0))),
IF(ISERROR(FIND(",",P24,FIND(",",P24,FIND(",",P24,FIND(",",P24)+1)+1)+1)),
  IF(OR(ISERROR(VLOOKUP(LEFT(P24,FIND(",",P24)-1),[2]ActorTable!$A:$A,1,0)),ISERROR(VLOOKUP(TRIM(MID(P24,FIND(",",P24)+1,FIND(",",P24,FIND(",",P24)+1)-FIND(",",P24)-1)),[2]ActorTable!$A:$A,1,0)),ISERROR(VLOOKUP(TRIM(MID(P24,FIND(",",P24,FIND(",",P24)+1)+1,FIND(",",P24,FIND(",",P24,FIND(",",P24)+1)+1)-FIND(",",P24,FIND(",",P24)+1)-1)),[2]ActorTable!$A:$A,1,0)),ISERROR(VLOOKUP(TRIM(MID(P24,FIND(",",P24,FIND(",",P24,FIND(",",P24)+1)+1)+1,999)),[2]ActorTable!$A:$A,1,0))),"액터없음",
  SUBSTITUTE(SUBSTITUTE(SUBSTITUTE(SUBSTITUTE(P24,LEFT(P24,FIND(",",P24)-1),VLOOKUP(LEFT(P24,FIND(",",P24)-1),[2]ActorTable!$1:$1048576,MATCH("prefabAddress|String",[2]ActorTable!$1:$1,0),0)),
    TRIM(MID(P24,FIND(",",P24)+1,FIND(",",P24,FIND(",",P24)+1)-FIND(",",P24)-1)),VLOOKUP(TRIM(MID(P24,FIND(",",P24)+1,FIND(",",P24,FIND(",",P24)+1)-FIND(",",P24)-1)),[2]ActorTable!$1:$1048576,MATCH("prefabAddress|String",[2]ActorTable!$1:$1,0),0)),
    TRIM(MID(P24,FIND(",",P24,FIND(",",P24)+1)+1,FIND(",",P24,FIND(",",P24,FIND(",",P24)+1)+1)-FIND(",",P24,FIND(",",P24)+1)-1)),VLOOKUP(TRIM(MID(P24,FIND(",",P24,FIND(",",P24)+1)+1,FIND(",",P24,FIND(",",P24,FIND(",",P24)+1)+1)-FIND(",",P24,FIND(",",P24)+1)-1)),[2]ActorTable!$1:$1048576,MATCH("prefabAddress|String",[2]ActorTable!$1:$1,0),0)),
    TRIM(MID(P24,FIND(",",P24,FIND(",",P24,FIND(",",P24)+1)+1)+1,999)),VLOOKUP(TRIM(MID(P24,FIND(",",P24,FIND(",",P24,FIND(",",P24)+1)+1)+1,999)),[2]ActorTable!$1:$1048576,MATCH("prefabAddress|String",[2]ActorTable!$1:$1,0),0))),
)))))</f>
        <v/>
      </c>
      <c r="R24">
        <v>0</v>
      </c>
      <c r="Z24" t="s">
        <v>374</v>
      </c>
      <c r="AA24">
        <f t="shared" si="1"/>
        <v>1</v>
      </c>
      <c r="AC24" t="s">
        <v>421</v>
      </c>
      <c r="AD24">
        <f t="shared" si="2"/>
        <v>1</v>
      </c>
      <c r="AF24" t="s">
        <v>1160</v>
      </c>
      <c r="AG24">
        <f t="shared" si="3"/>
        <v>1</v>
      </c>
    </row>
    <row r="25" spans="1:33" x14ac:dyDescent="0.3">
      <c r="A25" t="s">
        <v>285</v>
      </c>
      <c r="B25">
        <f>COUNTIF(StageTable!M:M,A25)
+COUNTIF(StageTable!U:U,A25)
+COUNTIF(StageTable!W:W,A25)</f>
        <v>1</v>
      </c>
      <c r="C25" t="s">
        <v>67</v>
      </c>
      <c r="D25" t="s">
        <v>70</v>
      </c>
      <c r="E25" t="s">
        <v>375</v>
      </c>
      <c r="F25" t="s">
        <v>423</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IFERROR(VLOOKUP(L25,[1]StringTable!$1:$1048576,MATCH("kor|String",[1]StringTable!$1:$1,0),0),
"스트링없음"))</f>
        <v/>
      </c>
      <c r="O25" t="str">
        <f>IF(ISBLANK(M25),"",
IFERROR(VLOOKUP(M25,[1]StringTable!$1:$1048576,MATCH("kor|String",[1]StringTable!$1:$1,0),0),
"스트링없음"))</f>
        <v/>
      </c>
      <c r="Q25" t="str">
        <f>IF(ISBLANK(P25),"",
IF(ISERROR(FIND(",",P25)),
  IF(ISERROR(VLOOKUP(P25,[2]ActorTable!$A:$A,1,0)),"액터없음",
  VLOOKUP(P25,[2]ActorTable!$1:$1048576,MATCH("prefabAddress|String",[2]ActorTable!$1:$1,0),0)),
IF(ISERROR(FIND(",",P25,FIND(",",P25)+1)),
  IF(OR(ISERROR(VLOOKUP(LEFT(P25,FIND(",",P25)-1),[2]ActorTable!$A:$A,1,0)),ISERROR(VLOOKUP(TRIM(MID(P25,FIND(",",P25)+1,999)),[2]ActorTable!$A:$A,1,0))),"액터없음",
  SUBSTITUTE(SUBSTITUTE(P25,LEFT(P25,FIND(",",P25)-1),VLOOKUP(LEFT(P25,FIND(",",P25)-1),[2]ActorTable!$1:$1048576,MATCH("prefabAddress|String",[2]ActorTable!$1:$1,0),0)),
    TRIM(MID(P25,FIND(",",P25)+1,999)),VLOOKUP(TRIM(MID(P25,FIND(",",P25)+1,999)),[2]ActorTable!$1:$1048576,MATCH("prefabAddress|String",[2]ActorTable!$1:$1,0),0))),
IF(ISERROR(FIND(",",P25,FIND(",",P25,FIND(",",P25)+1)+1)),
  IF(OR(ISERROR(VLOOKUP(LEFT(P25,FIND(",",P25)-1),[2]ActorTable!$A:$A,1,0)),ISERROR(VLOOKUP(TRIM(MID(P25,FIND(",",P25)+1,FIND(",",P25,FIND(",",P25)+1)-FIND(",",P25)-1)),[2]ActorTable!$A:$A,1,0)),ISERROR(VLOOKUP(TRIM(MID(P25,FIND(",",P25,FIND(",",P25)+1)+1,999)),[2]ActorTable!$A:$A,1,0))),"액터없음",
  SUBSTITUTE(SUBSTITUTE(SUBSTITUTE(P25,LEFT(P25,FIND(",",P25)-1),VLOOKUP(LEFT(P25,FIND(",",P25)-1),[2]ActorTable!$1:$1048576,MATCH("prefabAddress|String",[2]ActorTable!$1:$1,0),0)),
    TRIM(MID(P25,FIND(",",P25)+1,FIND(",",P25,FIND(",",P25)+1)-FIND(",",P25)-1)),VLOOKUP(TRIM(MID(P25,FIND(",",P25)+1,FIND(",",P25,FIND(",",P25)+1)-FIND(",",P25)-1)),[2]ActorTable!$1:$1048576,MATCH("prefabAddress|String",[2]ActorTable!$1:$1,0),0)),
    TRIM(MID(P25,FIND(",",P25,FIND(",",P25)+1)+1,999)),VLOOKUP(TRIM(MID(P25,FIND(",",P25,FIND(",",P25)+1)+1,999)),[2]ActorTable!$1:$1048576,MATCH("prefabAddress|String",[2]ActorTable!$1:$1,0),0))),
IF(ISERROR(FIND(",",P25,FIND(",",P25,FIND(",",P25,FIND(",",P25)+1)+1)+1)),
  IF(OR(ISERROR(VLOOKUP(LEFT(P25,FIND(",",P25)-1),[2]ActorTable!$A:$A,1,0)),ISERROR(VLOOKUP(TRIM(MID(P25,FIND(",",P25)+1,FIND(",",P25,FIND(",",P25)+1)-FIND(",",P25)-1)),[2]ActorTable!$A:$A,1,0)),ISERROR(VLOOKUP(TRIM(MID(P25,FIND(",",P25,FIND(",",P25)+1)+1,FIND(",",P25,FIND(",",P25,FIND(",",P25)+1)+1)-FIND(",",P25,FIND(",",P25)+1)-1)),[2]ActorTable!$A:$A,1,0)),ISERROR(VLOOKUP(TRIM(MID(P25,FIND(",",P25,FIND(",",P25,FIND(",",P25)+1)+1)+1,999)),[2]ActorTable!$A:$A,1,0))),"액터없음",
  SUBSTITUTE(SUBSTITUTE(SUBSTITUTE(SUBSTITUTE(P25,LEFT(P25,FIND(",",P25)-1),VLOOKUP(LEFT(P25,FIND(",",P25)-1),[2]ActorTable!$1:$1048576,MATCH("prefabAddress|String",[2]ActorTable!$1:$1,0),0)),
    TRIM(MID(P25,FIND(",",P25)+1,FIND(",",P25,FIND(",",P25)+1)-FIND(",",P25)-1)),VLOOKUP(TRIM(MID(P25,FIND(",",P25)+1,FIND(",",P25,FIND(",",P25)+1)-FIND(",",P25)-1)),[2]ActorTable!$1:$1048576,MATCH("prefabAddress|String",[2]ActorTable!$1:$1,0),0)),
    TRIM(MID(P25,FIND(",",P25,FIND(",",P25)+1)+1,FIND(",",P25,FIND(",",P25,FIND(",",P25)+1)+1)-FIND(",",P25,FIND(",",P25)+1)-1)),VLOOKUP(TRIM(MID(P25,FIND(",",P25,FIND(",",P25)+1)+1,FIND(",",P25,FIND(",",P25,FIND(",",P25)+1)+1)-FIND(",",P25,FIND(",",P25)+1)-1)),[2]ActorTable!$1:$1048576,MATCH("prefabAddress|String",[2]ActorTable!$1:$1,0),0)),
    TRIM(MID(P25,FIND(",",P25,FIND(",",P25,FIND(",",P25)+1)+1)+1,999)),VLOOKUP(TRIM(MID(P25,FIND(",",P25,FIND(",",P25,FIND(",",P25)+1)+1)+1,999)),[2]ActorTable!$1:$1048576,MATCH("prefabAddress|String",[2]ActorTable!$1:$1,0),0))),
)))))</f>
        <v/>
      </c>
      <c r="R25">
        <v>0</v>
      </c>
      <c r="Z25" t="s">
        <v>375</v>
      </c>
      <c r="AA25">
        <f t="shared" si="1"/>
        <v>1</v>
      </c>
      <c r="AC25" t="s">
        <v>422</v>
      </c>
      <c r="AD25">
        <f t="shared" si="2"/>
        <v>1</v>
      </c>
      <c r="AF25" t="s">
        <v>1161</v>
      </c>
      <c r="AG25">
        <f t="shared" si="3"/>
        <v>1</v>
      </c>
    </row>
    <row r="26" spans="1:33" x14ac:dyDescent="0.3">
      <c r="A26" t="s">
        <v>312</v>
      </c>
      <c r="B26">
        <f>COUNTIF(StageTable!M:M,A26)
+COUNTIF(StageTable!U:U,A26)
+COUNTIF(StageTable!W:W,A26)</f>
        <v>1</v>
      </c>
      <c r="C26" t="s">
        <v>67</v>
      </c>
      <c r="D26" t="s">
        <v>70</v>
      </c>
      <c r="E26" t="s">
        <v>376</v>
      </c>
      <c r="F26" t="s">
        <v>423</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IFERROR(VLOOKUP(L26,[1]StringTable!$1:$1048576,MATCH("kor|String",[1]StringTable!$1:$1,0),0),
"스트링없음"))</f>
        <v/>
      </c>
      <c r="O26" t="str">
        <f>IF(ISBLANK(M26),"",
IFERROR(VLOOKUP(M26,[1]StringTable!$1:$1048576,MATCH("kor|String",[1]StringTable!$1:$1,0),0),
"스트링없음"))</f>
        <v/>
      </c>
      <c r="Q26" t="str">
        <f>IF(ISBLANK(P26),"",
IF(ISERROR(FIND(",",P26)),
  IF(ISERROR(VLOOKUP(P26,[2]ActorTable!$A:$A,1,0)),"액터없음",
  VLOOKUP(P26,[2]ActorTable!$1:$1048576,MATCH("prefabAddress|String",[2]ActorTable!$1:$1,0),0)),
IF(ISERROR(FIND(",",P26,FIND(",",P26)+1)),
  IF(OR(ISERROR(VLOOKUP(LEFT(P26,FIND(",",P26)-1),[2]ActorTable!$A:$A,1,0)),ISERROR(VLOOKUP(TRIM(MID(P26,FIND(",",P26)+1,999)),[2]ActorTable!$A:$A,1,0))),"액터없음",
  SUBSTITUTE(SUBSTITUTE(P26,LEFT(P26,FIND(",",P26)-1),VLOOKUP(LEFT(P26,FIND(",",P26)-1),[2]ActorTable!$1:$1048576,MATCH("prefabAddress|String",[2]ActorTable!$1:$1,0),0)),
    TRIM(MID(P26,FIND(",",P26)+1,999)),VLOOKUP(TRIM(MID(P26,FIND(",",P26)+1,999)),[2]ActorTable!$1:$1048576,MATCH("prefabAddress|String",[2]ActorTable!$1:$1,0),0))),
IF(ISERROR(FIND(",",P26,FIND(",",P26,FIND(",",P26)+1)+1)),
  IF(OR(ISERROR(VLOOKUP(LEFT(P26,FIND(",",P26)-1),[2]ActorTable!$A:$A,1,0)),ISERROR(VLOOKUP(TRIM(MID(P26,FIND(",",P26)+1,FIND(",",P26,FIND(",",P26)+1)-FIND(",",P26)-1)),[2]ActorTable!$A:$A,1,0)),ISERROR(VLOOKUP(TRIM(MID(P26,FIND(",",P26,FIND(",",P26)+1)+1,999)),[2]ActorTable!$A:$A,1,0))),"액터없음",
  SUBSTITUTE(SUBSTITUTE(SUBSTITUTE(P26,LEFT(P26,FIND(",",P26)-1),VLOOKUP(LEFT(P26,FIND(",",P26)-1),[2]ActorTable!$1:$1048576,MATCH("prefabAddress|String",[2]ActorTable!$1:$1,0),0)),
    TRIM(MID(P26,FIND(",",P26)+1,FIND(",",P26,FIND(",",P26)+1)-FIND(",",P26)-1)),VLOOKUP(TRIM(MID(P26,FIND(",",P26)+1,FIND(",",P26,FIND(",",P26)+1)-FIND(",",P26)-1)),[2]ActorTable!$1:$1048576,MATCH("prefabAddress|String",[2]ActorTable!$1:$1,0),0)),
    TRIM(MID(P26,FIND(",",P26,FIND(",",P26)+1)+1,999)),VLOOKUP(TRIM(MID(P26,FIND(",",P26,FIND(",",P26)+1)+1,999)),[2]ActorTable!$1:$1048576,MATCH("prefabAddress|String",[2]ActorTable!$1:$1,0),0))),
IF(ISERROR(FIND(",",P26,FIND(",",P26,FIND(",",P26,FIND(",",P26)+1)+1)+1)),
  IF(OR(ISERROR(VLOOKUP(LEFT(P26,FIND(",",P26)-1),[2]ActorTable!$A:$A,1,0)),ISERROR(VLOOKUP(TRIM(MID(P26,FIND(",",P26)+1,FIND(",",P26,FIND(",",P26)+1)-FIND(",",P26)-1)),[2]ActorTable!$A:$A,1,0)),ISERROR(VLOOKUP(TRIM(MID(P26,FIND(",",P26,FIND(",",P26)+1)+1,FIND(",",P26,FIND(",",P26,FIND(",",P26)+1)+1)-FIND(",",P26,FIND(",",P26)+1)-1)),[2]ActorTable!$A:$A,1,0)),ISERROR(VLOOKUP(TRIM(MID(P26,FIND(",",P26,FIND(",",P26,FIND(",",P26)+1)+1)+1,999)),[2]ActorTable!$A:$A,1,0))),"액터없음",
  SUBSTITUTE(SUBSTITUTE(SUBSTITUTE(SUBSTITUTE(P26,LEFT(P26,FIND(",",P26)-1),VLOOKUP(LEFT(P26,FIND(",",P26)-1),[2]ActorTable!$1:$1048576,MATCH("prefabAddress|String",[2]ActorTable!$1:$1,0),0)),
    TRIM(MID(P26,FIND(",",P26)+1,FIND(",",P26,FIND(",",P26)+1)-FIND(",",P26)-1)),VLOOKUP(TRIM(MID(P26,FIND(",",P26)+1,FIND(",",P26,FIND(",",P26)+1)-FIND(",",P26)-1)),[2]ActorTable!$1:$1048576,MATCH("prefabAddress|String",[2]ActorTable!$1:$1,0),0)),
    TRIM(MID(P26,FIND(",",P26,FIND(",",P26)+1)+1,FIND(",",P26,FIND(",",P26,FIND(",",P26)+1)+1)-FIND(",",P26,FIND(",",P26)+1)-1)),VLOOKUP(TRIM(MID(P26,FIND(",",P26,FIND(",",P26)+1)+1,FIND(",",P26,FIND(",",P26,FIND(",",P26)+1)+1)-FIND(",",P26,FIND(",",P26)+1)-1)),[2]ActorTable!$1:$1048576,MATCH("prefabAddress|String",[2]ActorTable!$1:$1,0),0)),
    TRIM(MID(P26,FIND(",",P26,FIND(",",P26,FIND(",",P26)+1)+1)+1,999)),VLOOKUP(TRIM(MID(P26,FIND(",",P26,FIND(",",P26,FIND(",",P26)+1)+1)+1,999)),[2]ActorTable!$1:$1048576,MATCH("prefabAddress|String",[2]ActorTable!$1:$1,0),0))),
)))))</f>
        <v/>
      </c>
      <c r="R26">
        <v>0</v>
      </c>
      <c r="Z26" t="s">
        <v>376</v>
      </c>
      <c r="AA26">
        <f t="shared" si="1"/>
        <v>1</v>
      </c>
      <c r="AC26" t="s">
        <v>423</v>
      </c>
      <c r="AD26">
        <f t="shared" si="2"/>
        <v>2</v>
      </c>
    </row>
    <row r="27" spans="1:33" x14ac:dyDescent="0.3">
      <c r="A27" t="s">
        <v>286</v>
      </c>
      <c r="B27">
        <f>COUNTIF(StageTable!M:M,A27)
+COUNTIF(StageTable!U:U,A27)
+COUNTIF(StageTable!W:W,A27)</f>
        <v>1</v>
      </c>
      <c r="C27" t="s">
        <v>68</v>
      </c>
      <c r="D27" t="s">
        <v>70</v>
      </c>
      <c r="E27" t="s">
        <v>377</v>
      </c>
      <c r="F27" t="s">
        <v>424</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IFERROR(VLOOKUP(L27,[1]StringTable!$1:$1048576,MATCH("kor|String",[1]StringTable!$1:$1,0),0),
"스트링없음"))</f>
        <v/>
      </c>
      <c r="O27" t="str">
        <f>IF(ISBLANK(M27),"",
IFERROR(VLOOKUP(M27,[1]StringTable!$1:$1048576,MATCH("kor|String",[1]StringTable!$1:$1,0),0),
"스트링없음"))</f>
        <v/>
      </c>
      <c r="Q27" t="str">
        <f>IF(ISBLANK(P27),"",
IF(ISERROR(FIND(",",P27)),
  IF(ISERROR(VLOOKUP(P27,[2]ActorTable!$A:$A,1,0)),"액터없음",
  VLOOKUP(P27,[2]ActorTable!$1:$1048576,MATCH("prefabAddress|String",[2]ActorTable!$1:$1,0),0)),
IF(ISERROR(FIND(",",P27,FIND(",",P27)+1)),
  IF(OR(ISERROR(VLOOKUP(LEFT(P27,FIND(",",P27)-1),[2]ActorTable!$A:$A,1,0)),ISERROR(VLOOKUP(TRIM(MID(P27,FIND(",",P27)+1,999)),[2]ActorTable!$A:$A,1,0))),"액터없음",
  SUBSTITUTE(SUBSTITUTE(P27,LEFT(P27,FIND(",",P27)-1),VLOOKUP(LEFT(P27,FIND(",",P27)-1),[2]ActorTable!$1:$1048576,MATCH("prefabAddress|String",[2]ActorTable!$1:$1,0),0)),
    TRIM(MID(P27,FIND(",",P27)+1,999)),VLOOKUP(TRIM(MID(P27,FIND(",",P27)+1,999)),[2]ActorTable!$1:$1048576,MATCH("prefabAddress|String",[2]ActorTable!$1:$1,0),0))),
IF(ISERROR(FIND(",",P27,FIND(",",P27,FIND(",",P27)+1)+1)),
  IF(OR(ISERROR(VLOOKUP(LEFT(P27,FIND(",",P27)-1),[2]ActorTable!$A:$A,1,0)),ISERROR(VLOOKUP(TRIM(MID(P27,FIND(",",P27)+1,FIND(",",P27,FIND(",",P27)+1)-FIND(",",P27)-1)),[2]ActorTable!$A:$A,1,0)),ISERROR(VLOOKUP(TRIM(MID(P27,FIND(",",P27,FIND(",",P27)+1)+1,999)),[2]ActorTable!$A:$A,1,0))),"액터없음",
  SUBSTITUTE(SUBSTITUTE(SUBSTITUTE(P27,LEFT(P27,FIND(",",P27)-1),VLOOKUP(LEFT(P27,FIND(",",P27)-1),[2]ActorTable!$1:$1048576,MATCH("prefabAddress|String",[2]ActorTable!$1:$1,0),0)),
    TRIM(MID(P27,FIND(",",P27)+1,FIND(",",P27,FIND(",",P27)+1)-FIND(",",P27)-1)),VLOOKUP(TRIM(MID(P27,FIND(",",P27)+1,FIND(",",P27,FIND(",",P27)+1)-FIND(",",P27)-1)),[2]ActorTable!$1:$1048576,MATCH("prefabAddress|String",[2]ActorTable!$1:$1,0),0)),
    TRIM(MID(P27,FIND(",",P27,FIND(",",P27)+1)+1,999)),VLOOKUP(TRIM(MID(P27,FIND(",",P27,FIND(",",P27)+1)+1,999)),[2]ActorTable!$1:$1048576,MATCH("prefabAddress|String",[2]ActorTable!$1:$1,0),0))),
IF(ISERROR(FIND(",",P27,FIND(",",P27,FIND(",",P27,FIND(",",P27)+1)+1)+1)),
  IF(OR(ISERROR(VLOOKUP(LEFT(P27,FIND(",",P27)-1),[2]ActorTable!$A:$A,1,0)),ISERROR(VLOOKUP(TRIM(MID(P27,FIND(",",P27)+1,FIND(",",P27,FIND(",",P27)+1)-FIND(",",P27)-1)),[2]ActorTable!$A:$A,1,0)),ISERROR(VLOOKUP(TRIM(MID(P27,FIND(",",P27,FIND(",",P27)+1)+1,FIND(",",P27,FIND(",",P27,FIND(",",P27)+1)+1)-FIND(",",P27,FIND(",",P27)+1)-1)),[2]ActorTable!$A:$A,1,0)),ISERROR(VLOOKUP(TRIM(MID(P27,FIND(",",P27,FIND(",",P27,FIND(",",P27)+1)+1)+1,999)),[2]ActorTable!$A:$A,1,0))),"액터없음",
  SUBSTITUTE(SUBSTITUTE(SUBSTITUTE(SUBSTITUTE(P27,LEFT(P27,FIND(",",P27)-1),VLOOKUP(LEFT(P27,FIND(",",P27)-1),[2]ActorTable!$1:$1048576,MATCH("prefabAddress|String",[2]ActorTable!$1:$1,0),0)),
    TRIM(MID(P27,FIND(",",P27)+1,FIND(",",P27,FIND(",",P27)+1)-FIND(",",P27)-1)),VLOOKUP(TRIM(MID(P27,FIND(",",P27)+1,FIND(",",P27,FIND(",",P27)+1)-FIND(",",P27)-1)),[2]ActorTable!$1:$1048576,MATCH("prefabAddress|String",[2]ActorTable!$1:$1,0),0)),
    TRIM(MID(P27,FIND(",",P27,FIND(",",P27)+1)+1,FIND(",",P27,FIND(",",P27,FIND(",",P27)+1)+1)-FIND(",",P27,FIND(",",P27)+1)-1)),VLOOKUP(TRIM(MID(P27,FIND(",",P27,FIND(",",P27)+1)+1,FIND(",",P27,FIND(",",P27,FIND(",",P27)+1)+1)-FIND(",",P27,FIND(",",P27)+1)-1)),[2]ActorTable!$1:$1048576,MATCH("prefabAddress|String",[2]ActorTable!$1:$1,0),0)),
    TRIM(MID(P27,FIND(",",P27,FIND(",",P27,FIND(",",P27)+1)+1)+1,999)),VLOOKUP(TRIM(MID(P27,FIND(",",P27,FIND(",",P27,FIND(",",P27)+1)+1)+1,999)),[2]ActorTable!$1:$1048576,MATCH("prefabAddress|String",[2]ActorTable!$1:$1,0),0))),
)))))</f>
        <v/>
      </c>
      <c r="R27">
        <v>0</v>
      </c>
      <c r="Z27" t="s">
        <v>377</v>
      </c>
      <c r="AA27">
        <f t="shared" si="1"/>
        <v>1</v>
      </c>
      <c r="AC27" t="s">
        <v>424</v>
      </c>
      <c r="AD27">
        <f t="shared" si="2"/>
        <v>1</v>
      </c>
    </row>
    <row r="28" spans="1:33" x14ac:dyDescent="0.3">
      <c r="A28" t="s">
        <v>287</v>
      </c>
      <c r="B28">
        <f>COUNTIF(StageTable!M:M,A28)
+COUNTIF(StageTable!U:U,A28)
+COUNTIF(StageTable!W:W,A28)</f>
        <v>1</v>
      </c>
      <c r="C28" t="s">
        <v>67</v>
      </c>
      <c r="D28" t="s">
        <v>70</v>
      </c>
      <c r="E28" t="s">
        <v>378</v>
      </c>
      <c r="F28" t="s">
        <v>425</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IFERROR(VLOOKUP(L28,[1]StringTable!$1:$1048576,MATCH("kor|String",[1]StringTable!$1:$1,0),0),
"스트링없음"))</f>
        <v/>
      </c>
      <c r="O28" t="str">
        <f>IF(ISBLANK(M28),"",
IFERROR(VLOOKUP(M28,[1]StringTable!$1:$1048576,MATCH("kor|String",[1]StringTable!$1:$1,0),0),
"스트링없음"))</f>
        <v/>
      </c>
      <c r="Q28" t="str">
        <f>IF(ISBLANK(P28),"",
IF(ISERROR(FIND(",",P28)),
  IF(ISERROR(VLOOKUP(P28,[2]ActorTable!$A:$A,1,0)),"액터없음",
  VLOOKUP(P28,[2]ActorTable!$1:$1048576,MATCH("prefabAddress|String",[2]ActorTable!$1:$1,0),0)),
IF(ISERROR(FIND(",",P28,FIND(",",P28)+1)),
  IF(OR(ISERROR(VLOOKUP(LEFT(P28,FIND(",",P28)-1),[2]ActorTable!$A:$A,1,0)),ISERROR(VLOOKUP(TRIM(MID(P28,FIND(",",P28)+1,999)),[2]ActorTable!$A:$A,1,0))),"액터없음",
  SUBSTITUTE(SUBSTITUTE(P28,LEFT(P28,FIND(",",P28)-1),VLOOKUP(LEFT(P28,FIND(",",P28)-1),[2]ActorTable!$1:$1048576,MATCH("prefabAddress|String",[2]ActorTable!$1:$1,0),0)),
    TRIM(MID(P28,FIND(",",P28)+1,999)),VLOOKUP(TRIM(MID(P28,FIND(",",P28)+1,999)),[2]ActorTable!$1:$1048576,MATCH("prefabAddress|String",[2]ActorTable!$1:$1,0),0))),
IF(ISERROR(FIND(",",P28,FIND(",",P28,FIND(",",P28)+1)+1)),
  IF(OR(ISERROR(VLOOKUP(LEFT(P28,FIND(",",P28)-1),[2]ActorTable!$A:$A,1,0)),ISERROR(VLOOKUP(TRIM(MID(P28,FIND(",",P28)+1,FIND(",",P28,FIND(",",P28)+1)-FIND(",",P28)-1)),[2]ActorTable!$A:$A,1,0)),ISERROR(VLOOKUP(TRIM(MID(P28,FIND(",",P28,FIND(",",P28)+1)+1,999)),[2]ActorTable!$A:$A,1,0))),"액터없음",
  SUBSTITUTE(SUBSTITUTE(SUBSTITUTE(P28,LEFT(P28,FIND(",",P28)-1),VLOOKUP(LEFT(P28,FIND(",",P28)-1),[2]ActorTable!$1:$1048576,MATCH("prefabAddress|String",[2]ActorTable!$1:$1,0),0)),
    TRIM(MID(P28,FIND(",",P28)+1,FIND(",",P28,FIND(",",P28)+1)-FIND(",",P28)-1)),VLOOKUP(TRIM(MID(P28,FIND(",",P28)+1,FIND(",",P28,FIND(",",P28)+1)-FIND(",",P28)-1)),[2]ActorTable!$1:$1048576,MATCH("prefabAddress|String",[2]ActorTable!$1:$1,0),0)),
    TRIM(MID(P28,FIND(",",P28,FIND(",",P28)+1)+1,999)),VLOOKUP(TRIM(MID(P28,FIND(",",P28,FIND(",",P28)+1)+1,999)),[2]ActorTable!$1:$1048576,MATCH("prefabAddress|String",[2]ActorTable!$1:$1,0),0))),
IF(ISERROR(FIND(",",P28,FIND(",",P28,FIND(",",P28,FIND(",",P28)+1)+1)+1)),
  IF(OR(ISERROR(VLOOKUP(LEFT(P28,FIND(",",P28)-1),[2]ActorTable!$A:$A,1,0)),ISERROR(VLOOKUP(TRIM(MID(P28,FIND(",",P28)+1,FIND(",",P28,FIND(",",P28)+1)-FIND(",",P28)-1)),[2]ActorTable!$A:$A,1,0)),ISERROR(VLOOKUP(TRIM(MID(P28,FIND(",",P28,FIND(",",P28)+1)+1,FIND(",",P28,FIND(",",P28,FIND(",",P28)+1)+1)-FIND(",",P28,FIND(",",P28)+1)-1)),[2]ActorTable!$A:$A,1,0)),ISERROR(VLOOKUP(TRIM(MID(P28,FIND(",",P28,FIND(",",P28,FIND(",",P28)+1)+1)+1,999)),[2]ActorTable!$A:$A,1,0))),"액터없음",
  SUBSTITUTE(SUBSTITUTE(SUBSTITUTE(SUBSTITUTE(P28,LEFT(P28,FIND(",",P28)-1),VLOOKUP(LEFT(P28,FIND(",",P28)-1),[2]ActorTable!$1:$1048576,MATCH("prefabAddress|String",[2]ActorTable!$1:$1,0),0)),
    TRIM(MID(P28,FIND(",",P28)+1,FIND(",",P28,FIND(",",P28)+1)-FIND(",",P28)-1)),VLOOKUP(TRIM(MID(P28,FIND(",",P28)+1,FIND(",",P28,FIND(",",P28)+1)-FIND(",",P28)-1)),[2]ActorTable!$1:$1048576,MATCH("prefabAddress|String",[2]ActorTable!$1:$1,0),0)),
    TRIM(MID(P28,FIND(",",P28,FIND(",",P28)+1)+1,FIND(",",P28,FIND(",",P28,FIND(",",P28)+1)+1)-FIND(",",P28,FIND(",",P28)+1)-1)),VLOOKUP(TRIM(MID(P28,FIND(",",P28,FIND(",",P28)+1)+1,FIND(",",P28,FIND(",",P28,FIND(",",P28)+1)+1)-FIND(",",P28,FIND(",",P28)+1)-1)),[2]ActorTable!$1:$1048576,MATCH("prefabAddress|String",[2]ActorTable!$1:$1,0),0)),
    TRIM(MID(P28,FIND(",",P28,FIND(",",P28,FIND(",",P28)+1)+1)+1,999)),VLOOKUP(TRIM(MID(P28,FIND(",",P28,FIND(",",P28,FIND(",",P28)+1)+1)+1,999)),[2]ActorTable!$1:$1048576,MATCH("prefabAddress|String",[2]ActorTable!$1:$1,0),0))),
)))))</f>
        <v/>
      </c>
      <c r="R28">
        <v>0</v>
      </c>
      <c r="Z28" t="s">
        <v>378</v>
      </c>
      <c r="AA28">
        <f t="shared" si="1"/>
        <v>1</v>
      </c>
      <c r="AC28" t="s">
        <v>425</v>
      </c>
      <c r="AD28">
        <f t="shared" si="2"/>
        <v>1</v>
      </c>
    </row>
    <row r="29" spans="1:33" x14ac:dyDescent="0.3">
      <c r="A29" t="s">
        <v>288</v>
      </c>
      <c r="B29">
        <f>COUNTIF(StageTable!M:M,A29)
+COUNTIF(StageTable!U:U,A29)
+COUNTIF(StageTable!W:W,A29)</f>
        <v>1</v>
      </c>
      <c r="C29" t="s">
        <v>68</v>
      </c>
      <c r="D29" t="s">
        <v>70</v>
      </c>
      <c r="E29" t="s">
        <v>379</v>
      </c>
      <c r="F29" t="s">
        <v>426</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IFERROR(VLOOKUP(L29,[1]StringTable!$1:$1048576,MATCH("kor|String",[1]StringTable!$1:$1,0),0),
"스트링없음"))</f>
        <v/>
      </c>
      <c r="O29" t="str">
        <f>IF(ISBLANK(M29),"",
IFERROR(VLOOKUP(M29,[1]StringTable!$1:$1048576,MATCH("kor|String",[1]StringTable!$1:$1,0),0),
"스트링없음"))</f>
        <v/>
      </c>
      <c r="Q29" t="str">
        <f>IF(ISBLANK(P29),"",
IF(ISERROR(FIND(",",P29)),
  IF(ISERROR(VLOOKUP(P29,[2]ActorTable!$A:$A,1,0)),"액터없음",
  VLOOKUP(P29,[2]ActorTable!$1:$1048576,MATCH("prefabAddress|String",[2]ActorTable!$1:$1,0),0)),
IF(ISERROR(FIND(",",P29,FIND(",",P29)+1)),
  IF(OR(ISERROR(VLOOKUP(LEFT(P29,FIND(",",P29)-1),[2]ActorTable!$A:$A,1,0)),ISERROR(VLOOKUP(TRIM(MID(P29,FIND(",",P29)+1,999)),[2]ActorTable!$A:$A,1,0))),"액터없음",
  SUBSTITUTE(SUBSTITUTE(P29,LEFT(P29,FIND(",",P29)-1),VLOOKUP(LEFT(P29,FIND(",",P29)-1),[2]ActorTable!$1:$1048576,MATCH("prefabAddress|String",[2]ActorTable!$1:$1,0),0)),
    TRIM(MID(P29,FIND(",",P29)+1,999)),VLOOKUP(TRIM(MID(P29,FIND(",",P29)+1,999)),[2]ActorTable!$1:$1048576,MATCH("prefabAddress|String",[2]ActorTable!$1:$1,0),0))),
IF(ISERROR(FIND(",",P29,FIND(",",P29,FIND(",",P29)+1)+1)),
  IF(OR(ISERROR(VLOOKUP(LEFT(P29,FIND(",",P29)-1),[2]ActorTable!$A:$A,1,0)),ISERROR(VLOOKUP(TRIM(MID(P29,FIND(",",P29)+1,FIND(",",P29,FIND(",",P29)+1)-FIND(",",P29)-1)),[2]ActorTable!$A:$A,1,0)),ISERROR(VLOOKUP(TRIM(MID(P29,FIND(",",P29,FIND(",",P29)+1)+1,999)),[2]ActorTable!$A:$A,1,0))),"액터없음",
  SUBSTITUTE(SUBSTITUTE(SUBSTITUTE(P29,LEFT(P29,FIND(",",P29)-1),VLOOKUP(LEFT(P29,FIND(",",P29)-1),[2]ActorTable!$1:$1048576,MATCH("prefabAddress|String",[2]ActorTable!$1:$1,0),0)),
    TRIM(MID(P29,FIND(",",P29)+1,FIND(",",P29,FIND(",",P29)+1)-FIND(",",P29)-1)),VLOOKUP(TRIM(MID(P29,FIND(",",P29)+1,FIND(",",P29,FIND(",",P29)+1)-FIND(",",P29)-1)),[2]ActorTable!$1:$1048576,MATCH("prefabAddress|String",[2]ActorTable!$1:$1,0),0)),
    TRIM(MID(P29,FIND(",",P29,FIND(",",P29)+1)+1,999)),VLOOKUP(TRIM(MID(P29,FIND(",",P29,FIND(",",P29)+1)+1,999)),[2]ActorTable!$1:$1048576,MATCH("prefabAddress|String",[2]ActorTable!$1:$1,0),0))),
IF(ISERROR(FIND(",",P29,FIND(",",P29,FIND(",",P29,FIND(",",P29)+1)+1)+1)),
  IF(OR(ISERROR(VLOOKUP(LEFT(P29,FIND(",",P29)-1),[2]ActorTable!$A:$A,1,0)),ISERROR(VLOOKUP(TRIM(MID(P29,FIND(",",P29)+1,FIND(",",P29,FIND(",",P29)+1)-FIND(",",P29)-1)),[2]ActorTable!$A:$A,1,0)),ISERROR(VLOOKUP(TRIM(MID(P29,FIND(",",P29,FIND(",",P29)+1)+1,FIND(",",P29,FIND(",",P29,FIND(",",P29)+1)+1)-FIND(",",P29,FIND(",",P29)+1)-1)),[2]ActorTable!$A:$A,1,0)),ISERROR(VLOOKUP(TRIM(MID(P29,FIND(",",P29,FIND(",",P29,FIND(",",P29)+1)+1)+1,999)),[2]ActorTable!$A:$A,1,0))),"액터없음",
  SUBSTITUTE(SUBSTITUTE(SUBSTITUTE(SUBSTITUTE(P29,LEFT(P29,FIND(",",P29)-1),VLOOKUP(LEFT(P29,FIND(",",P29)-1),[2]ActorTable!$1:$1048576,MATCH("prefabAddress|String",[2]ActorTable!$1:$1,0),0)),
    TRIM(MID(P29,FIND(",",P29)+1,FIND(",",P29,FIND(",",P29)+1)-FIND(",",P29)-1)),VLOOKUP(TRIM(MID(P29,FIND(",",P29)+1,FIND(",",P29,FIND(",",P29)+1)-FIND(",",P29)-1)),[2]ActorTable!$1:$1048576,MATCH("prefabAddress|String",[2]ActorTable!$1:$1,0),0)),
    TRIM(MID(P29,FIND(",",P29,FIND(",",P29)+1)+1,FIND(",",P29,FIND(",",P29,FIND(",",P29)+1)+1)-FIND(",",P29,FIND(",",P29)+1)-1)),VLOOKUP(TRIM(MID(P29,FIND(",",P29,FIND(",",P29)+1)+1,FIND(",",P29,FIND(",",P29,FIND(",",P29)+1)+1)-FIND(",",P29,FIND(",",P29)+1)-1)),[2]ActorTable!$1:$1048576,MATCH("prefabAddress|String",[2]ActorTable!$1:$1,0),0)),
    TRIM(MID(P29,FIND(",",P29,FIND(",",P29,FIND(",",P29)+1)+1)+1,999)),VLOOKUP(TRIM(MID(P29,FIND(",",P29,FIND(",",P29,FIND(",",P29)+1)+1)+1,999)),[2]ActorTable!$1:$1048576,MATCH("prefabAddress|String",[2]ActorTable!$1:$1,0),0))),
)))))</f>
        <v/>
      </c>
      <c r="R29">
        <v>0</v>
      </c>
      <c r="Z29" t="s">
        <v>379</v>
      </c>
      <c r="AA29">
        <f t="shared" si="1"/>
        <v>1</v>
      </c>
      <c r="AC29" t="s">
        <v>426</v>
      </c>
      <c r="AD29">
        <f t="shared" si="2"/>
        <v>1</v>
      </c>
    </row>
    <row r="30" spans="1:33" x14ac:dyDescent="0.3">
      <c r="A30" t="s">
        <v>289</v>
      </c>
      <c r="B30">
        <f>COUNTIF(StageTable!M:M,A30)
+COUNTIF(StageTable!U:U,A30)
+COUNTIF(StageTable!W:W,A30)</f>
        <v>1</v>
      </c>
      <c r="C30" t="s">
        <v>64</v>
      </c>
      <c r="D30" t="s">
        <v>70</v>
      </c>
      <c r="E30" t="s">
        <v>380</v>
      </c>
      <c r="F30" t="s">
        <v>427</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IFERROR(VLOOKUP(L30,[1]StringTable!$1:$1048576,MATCH("kor|String",[1]StringTable!$1:$1,0),0),
"스트링없음"))</f>
        <v/>
      </c>
      <c r="O30" t="str">
        <f>IF(ISBLANK(M30),"",
IFERROR(VLOOKUP(M30,[1]StringTable!$1:$1048576,MATCH("kor|String",[1]StringTable!$1:$1,0),0),
"스트링없음"))</f>
        <v/>
      </c>
      <c r="Q30" t="str">
        <f>IF(ISBLANK(P30),"",
IF(ISERROR(FIND(",",P30)),
  IF(ISERROR(VLOOKUP(P30,[2]ActorTable!$A:$A,1,0)),"액터없음",
  VLOOKUP(P30,[2]ActorTable!$1:$1048576,MATCH("prefabAddress|String",[2]ActorTable!$1:$1,0),0)),
IF(ISERROR(FIND(",",P30,FIND(",",P30)+1)),
  IF(OR(ISERROR(VLOOKUP(LEFT(P30,FIND(",",P30)-1),[2]ActorTable!$A:$A,1,0)),ISERROR(VLOOKUP(TRIM(MID(P30,FIND(",",P30)+1,999)),[2]ActorTable!$A:$A,1,0))),"액터없음",
  SUBSTITUTE(SUBSTITUTE(P30,LEFT(P30,FIND(",",P30)-1),VLOOKUP(LEFT(P30,FIND(",",P30)-1),[2]ActorTable!$1:$1048576,MATCH("prefabAddress|String",[2]ActorTable!$1:$1,0),0)),
    TRIM(MID(P30,FIND(",",P30)+1,999)),VLOOKUP(TRIM(MID(P30,FIND(",",P30)+1,999)),[2]ActorTable!$1:$1048576,MATCH("prefabAddress|String",[2]ActorTable!$1:$1,0),0))),
IF(ISERROR(FIND(",",P30,FIND(",",P30,FIND(",",P30)+1)+1)),
  IF(OR(ISERROR(VLOOKUP(LEFT(P30,FIND(",",P30)-1),[2]ActorTable!$A:$A,1,0)),ISERROR(VLOOKUP(TRIM(MID(P30,FIND(",",P30)+1,FIND(",",P30,FIND(",",P30)+1)-FIND(",",P30)-1)),[2]ActorTable!$A:$A,1,0)),ISERROR(VLOOKUP(TRIM(MID(P30,FIND(",",P30,FIND(",",P30)+1)+1,999)),[2]ActorTable!$A:$A,1,0))),"액터없음",
  SUBSTITUTE(SUBSTITUTE(SUBSTITUTE(P30,LEFT(P30,FIND(",",P30)-1),VLOOKUP(LEFT(P30,FIND(",",P30)-1),[2]ActorTable!$1:$1048576,MATCH("prefabAddress|String",[2]ActorTable!$1:$1,0),0)),
    TRIM(MID(P30,FIND(",",P30)+1,FIND(",",P30,FIND(",",P30)+1)-FIND(",",P30)-1)),VLOOKUP(TRIM(MID(P30,FIND(",",P30)+1,FIND(",",P30,FIND(",",P30)+1)-FIND(",",P30)-1)),[2]ActorTable!$1:$1048576,MATCH("prefabAddress|String",[2]ActorTable!$1:$1,0),0)),
    TRIM(MID(P30,FIND(",",P30,FIND(",",P30)+1)+1,999)),VLOOKUP(TRIM(MID(P30,FIND(",",P30,FIND(",",P30)+1)+1,999)),[2]ActorTable!$1:$1048576,MATCH("prefabAddress|String",[2]ActorTable!$1:$1,0),0))),
IF(ISERROR(FIND(",",P30,FIND(",",P30,FIND(",",P30,FIND(",",P30)+1)+1)+1)),
  IF(OR(ISERROR(VLOOKUP(LEFT(P30,FIND(",",P30)-1),[2]ActorTable!$A:$A,1,0)),ISERROR(VLOOKUP(TRIM(MID(P30,FIND(",",P30)+1,FIND(",",P30,FIND(",",P30)+1)-FIND(",",P30)-1)),[2]ActorTable!$A:$A,1,0)),ISERROR(VLOOKUP(TRIM(MID(P30,FIND(",",P30,FIND(",",P30)+1)+1,FIND(",",P30,FIND(",",P30,FIND(",",P30)+1)+1)-FIND(",",P30,FIND(",",P30)+1)-1)),[2]ActorTable!$A:$A,1,0)),ISERROR(VLOOKUP(TRIM(MID(P30,FIND(",",P30,FIND(",",P30,FIND(",",P30)+1)+1)+1,999)),[2]ActorTable!$A:$A,1,0))),"액터없음",
  SUBSTITUTE(SUBSTITUTE(SUBSTITUTE(SUBSTITUTE(P30,LEFT(P30,FIND(",",P30)-1),VLOOKUP(LEFT(P30,FIND(",",P30)-1),[2]ActorTable!$1:$1048576,MATCH("prefabAddress|String",[2]ActorTable!$1:$1,0),0)),
    TRIM(MID(P30,FIND(",",P30)+1,FIND(",",P30,FIND(",",P30)+1)-FIND(",",P30)-1)),VLOOKUP(TRIM(MID(P30,FIND(",",P30)+1,FIND(",",P30,FIND(",",P30)+1)-FIND(",",P30)-1)),[2]ActorTable!$1:$1048576,MATCH("prefabAddress|String",[2]ActorTable!$1:$1,0),0)),
    TRIM(MID(P30,FIND(",",P30,FIND(",",P30)+1)+1,FIND(",",P30,FIND(",",P30,FIND(",",P30)+1)+1)-FIND(",",P30,FIND(",",P30)+1)-1)),VLOOKUP(TRIM(MID(P30,FIND(",",P30,FIND(",",P30)+1)+1,FIND(",",P30,FIND(",",P30,FIND(",",P30)+1)+1)-FIND(",",P30,FIND(",",P30)+1)-1)),[2]ActorTable!$1:$1048576,MATCH("prefabAddress|String",[2]ActorTable!$1:$1,0),0)),
    TRIM(MID(P30,FIND(",",P30,FIND(",",P30,FIND(",",P30)+1)+1)+1,999)),VLOOKUP(TRIM(MID(P30,FIND(",",P30,FIND(",",P30,FIND(",",P30)+1)+1)+1,999)),[2]ActorTable!$1:$1048576,MATCH("prefabAddress|String",[2]ActorTable!$1:$1,0),0))),
)))))</f>
        <v/>
      </c>
      <c r="R30">
        <v>0</v>
      </c>
      <c r="Z30" t="s">
        <v>380</v>
      </c>
      <c r="AA30">
        <f t="shared" si="1"/>
        <v>1</v>
      </c>
      <c r="AC30" t="s">
        <v>427</v>
      </c>
      <c r="AD30">
        <f t="shared" si="2"/>
        <v>1</v>
      </c>
    </row>
    <row r="31" spans="1:33" x14ac:dyDescent="0.3">
      <c r="A31" t="s">
        <v>290</v>
      </c>
      <c r="B31">
        <f>COUNTIF(StageTable!M:M,A31)
+COUNTIF(StageTable!U:U,A31)
+COUNTIF(StageTable!W:W,A31)</f>
        <v>1</v>
      </c>
      <c r="C31" t="s">
        <v>67</v>
      </c>
      <c r="D31" t="s">
        <v>70</v>
      </c>
      <c r="E31" t="s">
        <v>381</v>
      </c>
      <c r="F31" t="s">
        <v>428</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IFERROR(VLOOKUP(L31,[1]StringTable!$1:$1048576,MATCH("kor|String",[1]StringTable!$1:$1,0),0),
"스트링없음"))</f>
        <v/>
      </c>
      <c r="O31" t="str">
        <f>IF(ISBLANK(M31),"",
IFERROR(VLOOKUP(M31,[1]StringTable!$1:$1048576,MATCH("kor|String",[1]StringTable!$1:$1,0),0),
"스트링없음"))</f>
        <v/>
      </c>
      <c r="Q31" t="str">
        <f>IF(ISBLANK(P31),"",
IF(ISERROR(FIND(",",P31)),
  IF(ISERROR(VLOOKUP(P31,[2]ActorTable!$A:$A,1,0)),"액터없음",
  VLOOKUP(P31,[2]ActorTable!$1:$1048576,MATCH("prefabAddress|String",[2]ActorTable!$1:$1,0),0)),
IF(ISERROR(FIND(",",P31,FIND(",",P31)+1)),
  IF(OR(ISERROR(VLOOKUP(LEFT(P31,FIND(",",P31)-1),[2]ActorTable!$A:$A,1,0)),ISERROR(VLOOKUP(TRIM(MID(P31,FIND(",",P31)+1,999)),[2]ActorTable!$A:$A,1,0))),"액터없음",
  SUBSTITUTE(SUBSTITUTE(P31,LEFT(P31,FIND(",",P31)-1),VLOOKUP(LEFT(P31,FIND(",",P31)-1),[2]ActorTable!$1:$1048576,MATCH("prefabAddress|String",[2]ActorTable!$1:$1,0),0)),
    TRIM(MID(P31,FIND(",",P31)+1,999)),VLOOKUP(TRIM(MID(P31,FIND(",",P31)+1,999)),[2]ActorTable!$1:$1048576,MATCH("prefabAddress|String",[2]ActorTable!$1:$1,0),0))),
IF(ISERROR(FIND(",",P31,FIND(",",P31,FIND(",",P31)+1)+1)),
  IF(OR(ISERROR(VLOOKUP(LEFT(P31,FIND(",",P31)-1),[2]ActorTable!$A:$A,1,0)),ISERROR(VLOOKUP(TRIM(MID(P31,FIND(",",P31)+1,FIND(",",P31,FIND(",",P31)+1)-FIND(",",P31)-1)),[2]ActorTable!$A:$A,1,0)),ISERROR(VLOOKUP(TRIM(MID(P31,FIND(",",P31,FIND(",",P31)+1)+1,999)),[2]ActorTable!$A:$A,1,0))),"액터없음",
  SUBSTITUTE(SUBSTITUTE(SUBSTITUTE(P31,LEFT(P31,FIND(",",P31)-1),VLOOKUP(LEFT(P31,FIND(",",P31)-1),[2]ActorTable!$1:$1048576,MATCH("prefabAddress|String",[2]ActorTable!$1:$1,0),0)),
    TRIM(MID(P31,FIND(",",P31)+1,FIND(",",P31,FIND(",",P31)+1)-FIND(",",P31)-1)),VLOOKUP(TRIM(MID(P31,FIND(",",P31)+1,FIND(",",P31,FIND(",",P31)+1)-FIND(",",P31)-1)),[2]ActorTable!$1:$1048576,MATCH("prefabAddress|String",[2]ActorTable!$1:$1,0),0)),
    TRIM(MID(P31,FIND(",",P31,FIND(",",P31)+1)+1,999)),VLOOKUP(TRIM(MID(P31,FIND(",",P31,FIND(",",P31)+1)+1,999)),[2]ActorTable!$1:$1048576,MATCH("prefabAddress|String",[2]ActorTable!$1:$1,0),0))),
IF(ISERROR(FIND(",",P31,FIND(",",P31,FIND(",",P31,FIND(",",P31)+1)+1)+1)),
  IF(OR(ISERROR(VLOOKUP(LEFT(P31,FIND(",",P31)-1),[2]ActorTable!$A:$A,1,0)),ISERROR(VLOOKUP(TRIM(MID(P31,FIND(",",P31)+1,FIND(",",P31,FIND(",",P31)+1)-FIND(",",P31)-1)),[2]ActorTable!$A:$A,1,0)),ISERROR(VLOOKUP(TRIM(MID(P31,FIND(",",P31,FIND(",",P31)+1)+1,FIND(",",P31,FIND(",",P31,FIND(",",P31)+1)+1)-FIND(",",P31,FIND(",",P31)+1)-1)),[2]ActorTable!$A:$A,1,0)),ISERROR(VLOOKUP(TRIM(MID(P31,FIND(",",P31,FIND(",",P31,FIND(",",P31)+1)+1)+1,999)),[2]ActorTable!$A:$A,1,0))),"액터없음",
  SUBSTITUTE(SUBSTITUTE(SUBSTITUTE(SUBSTITUTE(P31,LEFT(P31,FIND(",",P31)-1),VLOOKUP(LEFT(P31,FIND(",",P31)-1),[2]ActorTable!$1:$1048576,MATCH("prefabAddress|String",[2]ActorTable!$1:$1,0),0)),
    TRIM(MID(P31,FIND(",",P31)+1,FIND(",",P31,FIND(",",P31)+1)-FIND(",",P31)-1)),VLOOKUP(TRIM(MID(P31,FIND(",",P31)+1,FIND(",",P31,FIND(",",P31)+1)-FIND(",",P31)-1)),[2]ActorTable!$1:$1048576,MATCH("prefabAddress|String",[2]ActorTable!$1:$1,0),0)),
    TRIM(MID(P31,FIND(",",P31,FIND(",",P31)+1)+1,FIND(",",P31,FIND(",",P31,FIND(",",P31)+1)+1)-FIND(",",P31,FIND(",",P31)+1)-1)),VLOOKUP(TRIM(MID(P31,FIND(",",P31,FIND(",",P31)+1)+1,FIND(",",P31,FIND(",",P31,FIND(",",P31)+1)+1)-FIND(",",P31,FIND(",",P31)+1)-1)),[2]ActorTable!$1:$1048576,MATCH("prefabAddress|String",[2]ActorTable!$1:$1,0),0)),
    TRIM(MID(P31,FIND(",",P31,FIND(",",P31,FIND(",",P31)+1)+1)+1,999)),VLOOKUP(TRIM(MID(P31,FIND(",",P31,FIND(",",P31,FIND(",",P31)+1)+1)+1,999)),[2]ActorTable!$1:$1048576,MATCH("prefabAddress|String",[2]ActorTable!$1:$1,0),0))),
)))))</f>
        <v/>
      </c>
      <c r="R31">
        <v>0</v>
      </c>
      <c r="Z31" t="s">
        <v>381</v>
      </c>
      <c r="AA31">
        <f t="shared" si="1"/>
        <v>2</v>
      </c>
      <c r="AC31" t="s">
        <v>428</v>
      </c>
      <c r="AD31">
        <f t="shared" si="2"/>
        <v>1</v>
      </c>
    </row>
    <row r="32" spans="1:33" x14ac:dyDescent="0.3">
      <c r="A32" t="s">
        <v>291</v>
      </c>
      <c r="B32">
        <f>COUNTIF(StageTable!M:M,A32)
+COUNTIF(StageTable!U:U,A32)
+COUNTIF(StageTable!W:W,A32)</f>
        <v>1</v>
      </c>
      <c r="C32" t="s">
        <v>64</v>
      </c>
      <c r="D32" t="s">
        <v>70</v>
      </c>
      <c r="E32" t="s">
        <v>382</v>
      </c>
      <c r="F32" t="s">
        <v>429</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IFERROR(VLOOKUP(L32,[1]StringTable!$1:$1048576,MATCH("kor|String",[1]StringTable!$1:$1,0),0),
"스트링없음"))</f>
        <v/>
      </c>
      <c r="O32" t="str">
        <f>IF(ISBLANK(M32),"",
IFERROR(VLOOKUP(M32,[1]StringTable!$1:$1048576,MATCH("kor|String",[1]StringTable!$1:$1,0),0),
"스트링없음"))</f>
        <v/>
      </c>
      <c r="Q32" t="str">
        <f>IF(ISBLANK(P32),"",
IF(ISERROR(FIND(",",P32)),
  IF(ISERROR(VLOOKUP(P32,[2]ActorTable!$A:$A,1,0)),"액터없음",
  VLOOKUP(P32,[2]ActorTable!$1:$1048576,MATCH("prefabAddress|String",[2]ActorTable!$1:$1,0),0)),
IF(ISERROR(FIND(",",P32,FIND(",",P32)+1)),
  IF(OR(ISERROR(VLOOKUP(LEFT(P32,FIND(",",P32)-1),[2]ActorTable!$A:$A,1,0)),ISERROR(VLOOKUP(TRIM(MID(P32,FIND(",",P32)+1,999)),[2]ActorTable!$A:$A,1,0))),"액터없음",
  SUBSTITUTE(SUBSTITUTE(P32,LEFT(P32,FIND(",",P32)-1),VLOOKUP(LEFT(P32,FIND(",",P32)-1),[2]ActorTable!$1:$1048576,MATCH("prefabAddress|String",[2]ActorTable!$1:$1,0),0)),
    TRIM(MID(P32,FIND(",",P32)+1,999)),VLOOKUP(TRIM(MID(P32,FIND(",",P32)+1,999)),[2]ActorTable!$1:$1048576,MATCH("prefabAddress|String",[2]ActorTable!$1:$1,0),0))),
IF(ISERROR(FIND(",",P32,FIND(",",P32,FIND(",",P32)+1)+1)),
  IF(OR(ISERROR(VLOOKUP(LEFT(P32,FIND(",",P32)-1),[2]ActorTable!$A:$A,1,0)),ISERROR(VLOOKUP(TRIM(MID(P32,FIND(",",P32)+1,FIND(",",P32,FIND(",",P32)+1)-FIND(",",P32)-1)),[2]ActorTable!$A:$A,1,0)),ISERROR(VLOOKUP(TRIM(MID(P32,FIND(",",P32,FIND(",",P32)+1)+1,999)),[2]ActorTable!$A:$A,1,0))),"액터없음",
  SUBSTITUTE(SUBSTITUTE(SUBSTITUTE(P32,LEFT(P32,FIND(",",P32)-1),VLOOKUP(LEFT(P32,FIND(",",P32)-1),[2]ActorTable!$1:$1048576,MATCH("prefabAddress|String",[2]ActorTable!$1:$1,0),0)),
    TRIM(MID(P32,FIND(",",P32)+1,FIND(",",P32,FIND(",",P32)+1)-FIND(",",P32)-1)),VLOOKUP(TRIM(MID(P32,FIND(",",P32)+1,FIND(",",P32,FIND(",",P32)+1)-FIND(",",P32)-1)),[2]ActorTable!$1:$1048576,MATCH("prefabAddress|String",[2]ActorTable!$1:$1,0),0)),
    TRIM(MID(P32,FIND(",",P32,FIND(",",P32)+1)+1,999)),VLOOKUP(TRIM(MID(P32,FIND(",",P32,FIND(",",P32)+1)+1,999)),[2]ActorTable!$1:$1048576,MATCH("prefabAddress|String",[2]ActorTable!$1:$1,0),0))),
IF(ISERROR(FIND(",",P32,FIND(",",P32,FIND(",",P32,FIND(",",P32)+1)+1)+1)),
  IF(OR(ISERROR(VLOOKUP(LEFT(P32,FIND(",",P32)-1),[2]ActorTable!$A:$A,1,0)),ISERROR(VLOOKUP(TRIM(MID(P32,FIND(",",P32)+1,FIND(",",P32,FIND(",",P32)+1)-FIND(",",P32)-1)),[2]ActorTable!$A:$A,1,0)),ISERROR(VLOOKUP(TRIM(MID(P32,FIND(",",P32,FIND(",",P32)+1)+1,FIND(",",P32,FIND(",",P32,FIND(",",P32)+1)+1)-FIND(",",P32,FIND(",",P32)+1)-1)),[2]ActorTable!$A:$A,1,0)),ISERROR(VLOOKUP(TRIM(MID(P32,FIND(",",P32,FIND(",",P32,FIND(",",P32)+1)+1)+1,999)),[2]ActorTable!$A:$A,1,0))),"액터없음",
  SUBSTITUTE(SUBSTITUTE(SUBSTITUTE(SUBSTITUTE(P32,LEFT(P32,FIND(",",P32)-1),VLOOKUP(LEFT(P32,FIND(",",P32)-1),[2]ActorTable!$1:$1048576,MATCH("prefabAddress|String",[2]ActorTable!$1:$1,0),0)),
    TRIM(MID(P32,FIND(",",P32)+1,FIND(",",P32,FIND(",",P32)+1)-FIND(",",P32)-1)),VLOOKUP(TRIM(MID(P32,FIND(",",P32)+1,FIND(",",P32,FIND(",",P32)+1)-FIND(",",P32)-1)),[2]ActorTable!$1:$1048576,MATCH("prefabAddress|String",[2]ActorTable!$1:$1,0),0)),
    TRIM(MID(P32,FIND(",",P32,FIND(",",P32)+1)+1,FIND(",",P32,FIND(",",P32,FIND(",",P32)+1)+1)-FIND(",",P32,FIND(",",P32)+1)-1)),VLOOKUP(TRIM(MID(P32,FIND(",",P32,FIND(",",P32)+1)+1,FIND(",",P32,FIND(",",P32,FIND(",",P32)+1)+1)-FIND(",",P32,FIND(",",P32)+1)-1)),[2]ActorTable!$1:$1048576,MATCH("prefabAddress|String",[2]ActorTable!$1:$1,0),0)),
    TRIM(MID(P32,FIND(",",P32,FIND(",",P32,FIND(",",P32)+1)+1)+1,999)),VLOOKUP(TRIM(MID(P32,FIND(",",P32,FIND(",",P32,FIND(",",P32)+1)+1)+1,999)),[2]ActorTable!$1:$1048576,MATCH("prefabAddress|String",[2]ActorTable!$1:$1,0),0))),
)))))</f>
        <v/>
      </c>
      <c r="R32">
        <v>0</v>
      </c>
      <c r="Z32" t="s">
        <v>382</v>
      </c>
      <c r="AA32">
        <f t="shared" si="1"/>
        <v>1</v>
      </c>
      <c r="AC32" t="s">
        <v>429</v>
      </c>
      <c r="AD32">
        <f t="shared" si="2"/>
        <v>1</v>
      </c>
    </row>
    <row r="33" spans="1:30" x14ac:dyDescent="0.3">
      <c r="A33" t="s">
        <v>292</v>
      </c>
      <c r="B33">
        <f>COUNTIF(StageTable!M:M,A33)
+COUNTIF(StageTable!U:U,A33)
+COUNTIF(StageTable!W:W,A33)</f>
        <v>1</v>
      </c>
      <c r="C33" t="s">
        <v>67</v>
      </c>
      <c r="D33" t="s">
        <v>70</v>
      </c>
      <c r="E33" t="s">
        <v>383</v>
      </c>
      <c r="F33" t="s">
        <v>430</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IFERROR(VLOOKUP(L33,[1]StringTable!$1:$1048576,MATCH("kor|String",[1]StringTable!$1:$1,0),0),
"스트링없음"))</f>
        <v/>
      </c>
      <c r="O33" t="str">
        <f>IF(ISBLANK(M33),"",
IFERROR(VLOOKUP(M33,[1]StringTable!$1:$1048576,MATCH("kor|String",[1]StringTable!$1:$1,0),0),
"스트링없음"))</f>
        <v/>
      </c>
      <c r="Q33" t="str">
        <f>IF(ISBLANK(P33),"",
IF(ISERROR(FIND(",",P33)),
  IF(ISERROR(VLOOKUP(P33,[2]ActorTable!$A:$A,1,0)),"액터없음",
  VLOOKUP(P33,[2]ActorTable!$1:$1048576,MATCH("prefabAddress|String",[2]ActorTable!$1:$1,0),0)),
IF(ISERROR(FIND(",",P33,FIND(",",P33)+1)),
  IF(OR(ISERROR(VLOOKUP(LEFT(P33,FIND(",",P33)-1),[2]ActorTable!$A:$A,1,0)),ISERROR(VLOOKUP(TRIM(MID(P33,FIND(",",P33)+1,999)),[2]ActorTable!$A:$A,1,0))),"액터없음",
  SUBSTITUTE(SUBSTITUTE(P33,LEFT(P33,FIND(",",P33)-1),VLOOKUP(LEFT(P33,FIND(",",P33)-1),[2]ActorTable!$1:$1048576,MATCH("prefabAddress|String",[2]ActorTable!$1:$1,0),0)),
    TRIM(MID(P33,FIND(",",P33)+1,999)),VLOOKUP(TRIM(MID(P33,FIND(",",P33)+1,999)),[2]ActorTable!$1:$1048576,MATCH("prefabAddress|String",[2]ActorTable!$1:$1,0),0))),
IF(ISERROR(FIND(",",P33,FIND(",",P33,FIND(",",P33)+1)+1)),
  IF(OR(ISERROR(VLOOKUP(LEFT(P33,FIND(",",P33)-1),[2]ActorTable!$A:$A,1,0)),ISERROR(VLOOKUP(TRIM(MID(P33,FIND(",",P33)+1,FIND(",",P33,FIND(",",P33)+1)-FIND(",",P33)-1)),[2]ActorTable!$A:$A,1,0)),ISERROR(VLOOKUP(TRIM(MID(P33,FIND(",",P33,FIND(",",P33)+1)+1,999)),[2]ActorTable!$A:$A,1,0))),"액터없음",
  SUBSTITUTE(SUBSTITUTE(SUBSTITUTE(P33,LEFT(P33,FIND(",",P33)-1),VLOOKUP(LEFT(P33,FIND(",",P33)-1),[2]ActorTable!$1:$1048576,MATCH("prefabAddress|String",[2]ActorTable!$1:$1,0),0)),
    TRIM(MID(P33,FIND(",",P33)+1,FIND(",",P33,FIND(",",P33)+1)-FIND(",",P33)-1)),VLOOKUP(TRIM(MID(P33,FIND(",",P33)+1,FIND(",",P33,FIND(",",P33)+1)-FIND(",",P33)-1)),[2]ActorTable!$1:$1048576,MATCH("prefabAddress|String",[2]ActorTable!$1:$1,0),0)),
    TRIM(MID(P33,FIND(",",P33,FIND(",",P33)+1)+1,999)),VLOOKUP(TRIM(MID(P33,FIND(",",P33,FIND(",",P33)+1)+1,999)),[2]ActorTable!$1:$1048576,MATCH("prefabAddress|String",[2]ActorTable!$1:$1,0),0))),
IF(ISERROR(FIND(",",P33,FIND(",",P33,FIND(",",P33,FIND(",",P33)+1)+1)+1)),
  IF(OR(ISERROR(VLOOKUP(LEFT(P33,FIND(",",P33)-1),[2]ActorTable!$A:$A,1,0)),ISERROR(VLOOKUP(TRIM(MID(P33,FIND(",",P33)+1,FIND(",",P33,FIND(",",P33)+1)-FIND(",",P33)-1)),[2]ActorTable!$A:$A,1,0)),ISERROR(VLOOKUP(TRIM(MID(P33,FIND(",",P33,FIND(",",P33)+1)+1,FIND(",",P33,FIND(",",P33,FIND(",",P33)+1)+1)-FIND(",",P33,FIND(",",P33)+1)-1)),[2]ActorTable!$A:$A,1,0)),ISERROR(VLOOKUP(TRIM(MID(P33,FIND(",",P33,FIND(",",P33,FIND(",",P33)+1)+1)+1,999)),[2]ActorTable!$A:$A,1,0))),"액터없음",
  SUBSTITUTE(SUBSTITUTE(SUBSTITUTE(SUBSTITUTE(P33,LEFT(P33,FIND(",",P33)-1),VLOOKUP(LEFT(P33,FIND(",",P33)-1),[2]ActorTable!$1:$1048576,MATCH("prefabAddress|String",[2]ActorTable!$1:$1,0),0)),
    TRIM(MID(P33,FIND(",",P33)+1,FIND(",",P33,FIND(",",P33)+1)-FIND(",",P33)-1)),VLOOKUP(TRIM(MID(P33,FIND(",",P33)+1,FIND(",",P33,FIND(",",P33)+1)-FIND(",",P33)-1)),[2]ActorTable!$1:$1048576,MATCH("prefabAddress|String",[2]ActorTable!$1:$1,0),0)),
    TRIM(MID(P33,FIND(",",P33,FIND(",",P33)+1)+1,FIND(",",P33,FIND(",",P33,FIND(",",P33)+1)+1)-FIND(",",P33,FIND(",",P33)+1)-1)),VLOOKUP(TRIM(MID(P33,FIND(",",P33,FIND(",",P33)+1)+1,FIND(",",P33,FIND(",",P33,FIND(",",P33)+1)+1)-FIND(",",P33,FIND(",",P33)+1)-1)),[2]ActorTable!$1:$1048576,MATCH("prefabAddress|String",[2]ActorTable!$1:$1,0),0)),
    TRIM(MID(P33,FIND(",",P33,FIND(",",P33,FIND(",",P33)+1)+1)+1,999)),VLOOKUP(TRIM(MID(P33,FIND(",",P33,FIND(",",P33,FIND(",",P33)+1)+1)+1,999)),[2]ActorTable!$1:$1048576,MATCH("prefabAddress|String",[2]ActorTable!$1:$1,0),0))),
)))))</f>
        <v/>
      </c>
      <c r="R33">
        <v>0</v>
      </c>
      <c r="Z33" t="s">
        <v>383</v>
      </c>
      <c r="AA33">
        <f t="shared" si="1"/>
        <v>1</v>
      </c>
      <c r="AC33" t="s">
        <v>430</v>
      </c>
      <c r="AD33">
        <f t="shared" si="2"/>
        <v>1</v>
      </c>
    </row>
    <row r="34" spans="1:30" x14ac:dyDescent="0.3">
      <c r="A34" t="s">
        <v>293</v>
      </c>
      <c r="B34">
        <f>COUNTIF(StageTable!M:M,A34)
+COUNTIF(StageTable!U:U,A34)
+COUNTIF(StageTable!W:W,A34)</f>
        <v>1</v>
      </c>
      <c r="C34" t="s">
        <v>68</v>
      </c>
      <c r="D34" t="s">
        <v>70</v>
      </c>
      <c r="E34" t="s">
        <v>384</v>
      </c>
      <c r="F34" t="s">
        <v>431</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IFERROR(VLOOKUP(L34,[1]StringTable!$1:$1048576,MATCH("kor|String",[1]StringTable!$1:$1,0),0),
"스트링없음"))</f>
        <v/>
      </c>
      <c r="O34" t="str">
        <f>IF(ISBLANK(M34),"",
IFERROR(VLOOKUP(M34,[1]StringTable!$1:$1048576,MATCH("kor|String",[1]StringTable!$1:$1,0),0),
"스트링없음"))</f>
        <v/>
      </c>
      <c r="Q34" t="str">
        <f>IF(ISBLANK(P34),"",
IF(ISERROR(FIND(",",P34)),
  IF(ISERROR(VLOOKUP(P34,[2]ActorTable!$A:$A,1,0)),"액터없음",
  VLOOKUP(P34,[2]ActorTable!$1:$1048576,MATCH("prefabAddress|String",[2]ActorTable!$1:$1,0),0)),
IF(ISERROR(FIND(",",P34,FIND(",",P34)+1)),
  IF(OR(ISERROR(VLOOKUP(LEFT(P34,FIND(",",P34)-1),[2]ActorTable!$A:$A,1,0)),ISERROR(VLOOKUP(TRIM(MID(P34,FIND(",",P34)+1,999)),[2]ActorTable!$A:$A,1,0))),"액터없음",
  SUBSTITUTE(SUBSTITUTE(P34,LEFT(P34,FIND(",",P34)-1),VLOOKUP(LEFT(P34,FIND(",",P34)-1),[2]ActorTable!$1:$1048576,MATCH("prefabAddress|String",[2]ActorTable!$1:$1,0),0)),
    TRIM(MID(P34,FIND(",",P34)+1,999)),VLOOKUP(TRIM(MID(P34,FIND(",",P34)+1,999)),[2]ActorTable!$1:$1048576,MATCH("prefabAddress|String",[2]ActorTable!$1:$1,0),0))),
IF(ISERROR(FIND(",",P34,FIND(",",P34,FIND(",",P34)+1)+1)),
  IF(OR(ISERROR(VLOOKUP(LEFT(P34,FIND(",",P34)-1),[2]ActorTable!$A:$A,1,0)),ISERROR(VLOOKUP(TRIM(MID(P34,FIND(",",P34)+1,FIND(",",P34,FIND(",",P34)+1)-FIND(",",P34)-1)),[2]ActorTable!$A:$A,1,0)),ISERROR(VLOOKUP(TRIM(MID(P34,FIND(",",P34,FIND(",",P34)+1)+1,999)),[2]ActorTable!$A:$A,1,0))),"액터없음",
  SUBSTITUTE(SUBSTITUTE(SUBSTITUTE(P34,LEFT(P34,FIND(",",P34)-1),VLOOKUP(LEFT(P34,FIND(",",P34)-1),[2]ActorTable!$1:$1048576,MATCH("prefabAddress|String",[2]ActorTable!$1:$1,0),0)),
    TRIM(MID(P34,FIND(",",P34)+1,FIND(",",P34,FIND(",",P34)+1)-FIND(",",P34)-1)),VLOOKUP(TRIM(MID(P34,FIND(",",P34)+1,FIND(",",P34,FIND(",",P34)+1)-FIND(",",P34)-1)),[2]ActorTable!$1:$1048576,MATCH("prefabAddress|String",[2]ActorTable!$1:$1,0),0)),
    TRIM(MID(P34,FIND(",",P34,FIND(",",P34)+1)+1,999)),VLOOKUP(TRIM(MID(P34,FIND(",",P34,FIND(",",P34)+1)+1,999)),[2]ActorTable!$1:$1048576,MATCH("prefabAddress|String",[2]ActorTable!$1:$1,0),0))),
IF(ISERROR(FIND(",",P34,FIND(",",P34,FIND(",",P34,FIND(",",P34)+1)+1)+1)),
  IF(OR(ISERROR(VLOOKUP(LEFT(P34,FIND(",",P34)-1),[2]ActorTable!$A:$A,1,0)),ISERROR(VLOOKUP(TRIM(MID(P34,FIND(",",P34)+1,FIND(",",P34,FIND(",",P34)+1)-FIND(",",P34)-1)),[2]ActorTable!$A:$A,1,0)),ISERROR(VLOOKUP(TRIM(MID(P34,FIND(",",P34,FIND(",",P34)+1)+1,FIND(",",P34,FIND(",",P34,FIND(",",P34)+1)+1)-FIND(",",P34,FIND(",",P34)+1)-1)),[2]ActorTable!$A:$A,1,0)),ISERROR(VLOOKUP(TRIM(MID(P34,FIND(",",P34,FIND(",",P34,FIND(",",P34)+1)+1)+1,999)),[2]ActorTable!$A:$A,1,0))),"액터없음",
  SUBSTITUTE(SUBSTITUTE(SUBSTITUTE(SUBSTITUTE(P34,LEFT(P34,FIND(",",P34)-1),VLOOKUP(LEFT(P34,FIND(",",P34)-1),[2]ActorTable!$1:$1048576,MATCH("prefabAddress|String",[2]ActorTable!$1:$1,0),0)),
    TRIM(MID(P34,FIND(",",P34)+1,FIND(",",P34,FIND(",",P34)+1)-FIND(",",P34)-1)),VLOOKUP(TRIM(MID(P34,FIND(",",P34)+1,FIND(",",P34,FIND(",",P34)+1)-FIND(",",P34)-1)),[2]ActorTable!$1:$1048576,MATCH("prefabAddress|String",[2]ActorTable!$1:$1,0),0)),
    TRIM(MID(P34,FIND(",",P34,FIND(",",P34)+1)+1,FIND(",",P34,FIND(",",P34,FIND(",",P34)+1)+1)-FIND(",",P34,FIND(",",P34)+1)-1)),VLOOKUP(TRIM(MID(P34,FIND(",",P34,FIND(",",P34)+1)+1,FIND(",",P34,FIND(",",P34,FIND(",",P34)+1)+1)-FIND(",",P34,FIND(",",P34)+1)-1)),[2]ActorTable!$1:$1048576,MATCH("prefabAddress|String",[2]ActorTable!$1:$1,0),0)),
    TRIM(MID(P34,FIND(",",P34,FIND(",",P34,FIND(",",P34)+1)+1)+1,999)),VLOOKUP(TRIM(MID(P34,FIND(",",P34,FIND(",",P34,FIND(",",P34)+1)+1)+1,999)),[2]ActorTable!$1:$1048576,MATCH("prefabAddress|String",[2]ActorTable!$1:$1,0),0))),
)))))</f>
        <v/>
      </c>
      <c r="R34">
        <v>0</v>
      </c>
      <c r="Z34" t="s">
        <v>384</v>
      </c>
      <c r="AA34">
        <f t="shared" si="1"/>
        <v>1</v>
      </c>
      <c r="AC34" t="s">
        <v>431</v>
      </c>
      <c r="AD34">
        <f t="shared" ref="AD34:AD65" si="5">COUNTIF(F:F,AC34)</f>
        <v>1</v>
      </c>
    </row>
    <row r="35" spans="1:30" x14ac:dyDescent="0.3">
      <c r="A35" t="s">
        <v>330</v>
      </c>
      <c r="B35">
        <f>COUNTIF(StageTable!M:M,A35)
+COUNTIF(StageTable!U:U,A35)
+COUNTIF(StageTable!W:W,A35)</f>
        <v>1</v>
      </c>
      <c r="C35" t="s">
        <v>69</v>
      </c>
      <c r="D35" t="s">
        <v>70</v>
      </c>
      <c r="E35" t="s">
        <v>385</v>
      </c>
      <c r="F35" t="s">
        <v>432</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IFERROR(VLOOKUP(L35,[1]StringTable!$1:$1048576,MATCH("kor|String",[1]StringTable!$1:$1,0),0),
"스트링없음"))</f>
        <v/>
      </c>
      <c r="O35" t="str">
        <f>IF(ISBLANK(M35),"",
IFERROR(VLOOKUP(M35,[1]StringTable!$1:$1048576,MATCH("kor|String",[1]StringTable!$1:$1,0),0),
"스트링없음"))</f>
        <v/>
      </c>
      <c r="Q35" t="str">
        <f>IF(ISBLANK(P35),"",
IF(ISERROR(FIND(",",P35)),
  IF(ISERROR(VLOOKUP(P35,[2]ActorTable!$A:$A,1,0)),"액터없음",
  VLOOKUP(P35,[2]ActorTable!$1:$1048576,MATCH("prefabAddress|String",[2]ActorTable!$1:$1,0),0)),
IF(ISERROR(FIND(",",P35,FIND(",",P35)+1)),
  IF(OR(ISERROR(VLOOKUP(LEFT(P35,FIND(",",P35)-1),[2]ActorTable!$A:$A,1,0)),ISERROR(VLOOKUP(TRIM(MID(P35,FIND(",",P35)+1,999)),[2]ActorTable!$A:$A,1,0))),"액터없음",
  SUBSTITUTE(SUBSTITUTE(P35,LEFT(P35,FIND(",",P35)-1),VLOOKUP(LEFT(P35,FIND(",",P35)-1),[2]ActorTable!$1:$1048576,MATCH("prefabAddress|String",[2]ActorTable!$1:$1,0),0)),
    TRIM(MID(P35,FIND(",",P35)+1,999)),VLOOKUP(TRIM(MID(P35,FIND(",",P35)+1,999)),[2]ActorTable!$1:$1048576,MATCH("prefabAddress|String",[2]ActorTable!$1:$1,0),0))),
IF(ISERROR(FIND(",",P35,FIND(",",P35,FIND(",",P35)+1)+1)),
  IF(OR(ISERROR(VLOOKUP(LEFT(P35,FIND(",",P35)-1),[2]ActorTable!$A:$A,1,0)),ISERROR(VLOOKUP(TRIM(MID(P35,FIND(",",P35)+1,FIND(",",P35,FIND(",",P35)+1)-FIND(",",P35)-1)),[2]ActorTable!$A:$A,1,0)),ISERROR(VLOOKUP(TRIM(MID(P35,FIND(",",P35,FIND(",",P35)+1)+1,999)),[2]ActorTable!$A:$A,1,0))),"액터없음",
  SUBSTITUTE(SUBSTITUTE(SUBSTITUTE(P35,LEFT(P35,FIND(",",P35)-1),VLOOKUP(LEFT(P35,FIND(",",P35)-1),[2]ActorTable!$1:$1048576,MATCH("prefabAddress|String",[2]ActorTable!$1:$1,0),0)),
    TRIM(MID(P35,FIND(",",P35)+1,FIND(",",P35,FIND(",",P35)+1)-FIND(",",P35)-1)),VLOOKUP(TRIM(MID(P35,FIND(",",P35)+1,FIND(",",P35,FIND(",",P35)+1)-FIND(",",P35)-1)),[2]ActorTable!$1:$1048576,MATCH("prefabAddress|String",[2]ActorTable!$1:$1,0),0)),
    TRIM(MID(P35,FIND(",",P35,FIND(",",P35)+1)+1,999)),VLOOKUP(TRIM(MID(P35,FIND(",",P35,FIND(",",P35)+1)+1,999)),[2]ActorTable!$1:$1048576,MATCH("prefabAddress|String",[2]ActorTable!$1:$1,0),0))),
IF(ISERROR(FIND(",",P35,FIND(",",P35,FIND(",",P35,FIND(",",P35)+1)+1)+1)),
  IF(OR(ISERROR(VLOOKUP(LEFT(P35,FIND(",",P35)-1),[2]ActorTable!$A:$A,1,0)),ISERROR(VLOOKUP(TRIM(MID(P35,FIND(",",P35)+1,FIND(",",P35,FIND(",",P35)+1)-FIND(",",P35)-1)),[2]ActorTable!$A:$A,1,0)),ISERROR(VLOOKUP(TRIM(MID(P35,FIND(",",P35,FIND(",",P35)+1)+1,FIND(",",P35,FIND(",",P35,FIND(",",P35)+1)+1)-FIND(",",P35,FIND(",",P35)+1)-1)),[2]ActorTable!$A:$A,1,0)),ISERROR(VLOOKUP(TRIM(MID(P35,FIND(",",P35,FIND(",",P35,FIND(",",P35)+1)+1)+1,999)),[2]ActorTable!$A:$A,1,0))),"액터없음",
  SUBSTITUTE(SUBSTITUTE(SUBSTITUTE(SUBSTITUTE(P35,LEFT(P35,FIND(",",P35)-1),VLOOKUP(LEFT(P35,FIND(",",P35)-1),[2]ActorTable!$1:$1048576,MATCH("prefabAddress|String",[2]ActorTable!$1:$1,0),0)),
    TRIM(MID(P35,FIND(",",P35)+1,FIND(",",P35,FIND(",",P35)+1)-FIND(",",P35)-1)),VLOOKUP(TRIM(MID(P35,FIND(",",P35)+1,FIND(",",P35,FIND(",",P35)+1)-FIND(",",P35)-1)),[2]ActorTable!$1:$1048576,MATCH("prefabAddress|String",[2]ActorTable!$1:$1,0),0)),
    TRIM(MID(P35,FIND(",",P35,FIND(",",P35)+1)+1,FIND(",",P35,FIND(",",P35,FIND(",",P35)+1)+1)-FIND(",",P35,FIND(",",P35)+1)-1)),VLOOKUP(TRIM(MID(P35,FIND(",",P35,FIND(",",P35)+1)+1,FIND(",",P35,FIND(",",P35,FIND(",",P35)+1)+1)-FIND(",",P35,FIND(",",P35)+1)-1)),[2]ActorTable!$1:$1048576,MATCH("prefabAddress|String",[2]ActorTable!$1:$1,0),0)),
    TRIM(MID(P35,FIND(",",P35,FIND(",",P35,FIND(",",P35)+1)+1)+1,999)),VLOOKUP(TRIM(MID(P35,FIND(",",P35,FIND(",",P35,FIND(",",P35)+1)+1)+1,999)),[2]ActorTable!$1:$1048576,MATCH("prefabAddress|String",[2]ActorTable!$1:$1,0),0))),
)))))</f>
        <v/>
      </c>
      <c r="R35">
        <v>0</v>
      </c>
      <c r="Z35" t="s">
        <v>385</v>
      </c>
      <c r="AA35">
        <f t="shared" si="1"/>
        <v>1</v>
      </c>
      <c r="AC35" t="s">
        <v>432</v>
      </c>
      <c r="AD35">
        <f t="shared" si="5"/>
        <v>1</v>
      </c>
    </row>
    <row r="36" spans="1:30" x14ac:dyDescent="0.3">
      <c r="A36" t="s">
        <v>294</v>
      </c>
      <c r="B36">
        <f>COUNTIF(StageTable!M:M,A36)
+COUNTIF(StageTable!U:U,A36)
+COUNTIF(StageTable!W:W,A36)</f>
        <v>1</v>
      </c>
      <c r="C36" t="s">
        <v>64</v>
      </c>
      <c r="D36" t="s">
        <v>70</v>
      </c>
      <c r="E36" t="s">
        <v>386</v>
      </c>
      <c r="F36" t="s">
        <v>433</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IFERROR(VLOOKUP(L36,[1]StringTable!$1:$1048576,MATCH("kor|String",[1]StringTable!$1:$1,0),0),
"스트링없음"))</f>
        <v/>
      </c>
      <c r="O36" t="str">
        <f>IF(ISBLANK(M36),"",
IFERROR(VLOOKUP(M36,[1]StringTable!$1:$1048576,MATCH("kor|String",[1]StringTable!$1:$1,0),0),
"스트링없음"))</f>
        <v/>
      </c>
      <c r="Q36" t="str">
        <f>IF(ISBLANK(P36),"",
IF(ISERROR(FIND(",",P36)),
  IF(ISERROR(VLOOKUP(P36,[2]ActorTable!$A:$A,1,0)),"액터없음",
  VLOOKUP(P36,[2]ActorTable!$1:$1048576,MATCH("prefabAddress|String",[2]ActorTable!$1:$1,0),0)),
IF(ISERROR(FIND(",",P36,FIND(",",P36)+1)),
  IF(OR(ISERROR(VLOOKUP(LEFT(P36,FIND(",",P36)-1),[2]ActorTable!$A:$A,1,0)),ISERROR(VLOOKUP(TRIM(MID(P36,FIND(",",P36)+1,999)),[2]ActorTable!$A:$A,1,0))),"액터없음",
  SUBSTITUTE(SUBSTITUTE(P36,LEFT(P36,FIND(",",P36)-1),VLOOKUP(LEFT(P36,FIND(",",P36)-1),[2]ActorTable!$1:$1048576,MATCH("prefabAddress|String",[2]ActorTable!$1:$1,0),0)),
    TRIM(MID(P36,FIND(",",P36)+1,999)),VLOOKUP(TRIM(MID(P36,FIND(",",P36)+1,999)),[2]ActorTable!$1:$1048576,MATCH("prefabAddress|String",[2]ActorTable!$1:$1,0),0))),
IF(ISERROR(FIND(",",P36,FIND(",",P36,FIND(",",P36)+1)+1)),
  IF(OR(ISERROR(VLOOKUP(LEFT(P36,FIND(",",P36)-1),[2]ActorTable!$A:$A,1,0)),ISERROR(VLOOKUP(TRIM(MID(P36,FIND(",",P36)+1,FIND(",",P36,FIND(",",P36)+1)-FIND(",",P36)-1)),[2]ActorTable!$A:$A,1,0)),ISERROR(VLOOKUP(TRIM(MID(P36,FIND(",",P36,FIND(",",P36)+1)+1,999)),[2]ActorTable!$A:$A,1,0))),"액터없음",
  SUBSTITUTE(SUBSTITUTE(SUBSTITUTE(P36,LEFT(P36,FIND(",",P36)-1),VLOOKUP(LEFT(P36,FIND(",",P36)-1),[2]ActorTable!$1:$1048576,MATCH("prefabAddress|String",[2]ActorTable!$1:$1,0),0)),
    TRIM(MID(P36,FIND(",",P36)+1,FIND(",",P36,FIND(",",P36)+1)-FIND(",",P36)-1)),VLOOKUP(TRIM(MID(P36,FIND(",",P36)+1,FIND(",",P36,FIND(",",P36)+1)-FIND(",",P36)-1)),[2]ActorTable!$1:$1048576,MATCH("prefabAddress|String",[2]ActorTable!$1:$1,0),0)),
    TRIM(MID(P36,FIND(",",P36,FIND(",",P36)+1)+1,999)),VLOOKUP(TRIM(MID(P36,FIND(",",P36,FIND(",",P36)+1)+1,999)),[2]ActorTable!$1:$1048576,MATCH("prefabAddress|String",[2]ActorTable!$1:$1,0),0))),
IF(ISERROR(FIND(",",P36,FIND(",",P36,FIND(",",P36,FIND(",",P36)+1)+1)+1)),
  IF(OR(ISERROR(VLOOKUP(LEFT(P36,FIND(",",P36)-1),[2]ActorTable!$A:$A,1,0)),ISERROR(VLOOKUP(TRIM(MID(P36,FIND(",",P36)+1,FIND(",",P36,FIND(",",P36)+1)-FIND(",",P36)-1)),[2]ActorTable!$A:$A,1,0)),ISERROR(VLOOKUP(TRIM(MID(P36,FIND(",",P36,FIND(",",P36)+1)+1,FIND(",",P36,FIND(",",P36,FIND(",",P36)+1)+1)-FIND(",",P36,FIND(",",P36)+1)-1)),[2]ActorTable!$A:$A,1,0)),ISERROR(VLOOKUP(TRIM(MID(P36,FIND(",",P36,FIND(",",P36,FIND(",",P36)+1)+1)+1,999)),[2]ActorTable!$A:$A,1,0))),"액터없음",
  SUBSTITUTE(SUBSTITUTE(SUBSTITUTE(SUBSTITUTE(P36,LEFT(P36,FIND(",",P36)-1),VLOOKUP(LEFT(P36,FIND(",",P36)-1),[2]ActorTable!$1:$1048576,MATCH("prefabAddress|String",[2]ActorTable!$1:$1,0),0)),
    TRIM(MID(P36,FIND(",",P36)+1,FIND(",",P36,FIND(",",P36)+1)-FIND(",",P36)-1)),VLOOKUP(TRIM(MID(P36,FIND(",",P36)+1,FIND(",",P36,FIND(",",P36)+1)-FIND(",",P36)-1)),[2]ActorTable!$1:$1048576,MATCH("prefabAddress|String",[2]ActorTable!$1:$1,0),0)),
    TRIM(MID(P36,FIND(",",P36,FIND(",",P36)+1)+1,FIND(",",P36,FIND(",",P36,FIND(",",P36)+1)+1)-FIND(",",P36,FIND(",",P36)+1)-1)),VLOOKUP(TRIM(MID(P36,FIND(",",P36,FIND(",",P36)+1)+1,FIND(",",P36,FIND(",",P36,FIND(",",P36)+1)+1)-FIND(",",P36,FIND(",",P36)+1)-1)),[2]ActorTable!$1:$1048576,MATCH("prefabAddress|String",[2]ActorTable!$1:$1,0),0)),
    TRIM(MID(P36,FIND(",",P36,FIND(",",P36,FIND(",",P36)+1)+1)+1,999)),VLOOKUP(TRIM(MID(P36,FIND(",",P36,FIND(",",P36,FIND(",",P36)+1)+1)+1,999)),[2]ActorTable!$1:$1048576,MATCH("prefabAddress|String",[2]ActorTable!$1:$1,0),0))),
)))))</f>
        <v/>
      </c>
      <c r="R36">
        <v>0</v>
      </c>
      <c r="Z36" t="s">
        <v>386</v>
      </c>
      <c r="AA36">
        <f t="shared" si="1"/>
        <v>1</v>
      </c>
      <c r="AC36" t="s">
        <v>433</v>
      </c>
      <c r="AD36">
        <f t="shared" si="5"/>
        <v>2</v>
      </c>
    </row>
    <row r="37" spans="1:30" x14ac:dyDescent="0.3">
      <c r="A37" t="s">
        <v>332</v>
      </c>
      <c r="B37">
        <f>COUNTIF(StageTable!M:M,A37)
+COUNTIF(StageTable!U:U,A37)
+COUNTIF(StageTable!W:W,A37)</f>
        <v>1</v>
      </c>
      <c r="C37" t="s">
        <v>333</v>
      </c>
      <c r="D37" t="s">
        <v>70</v>
      </c>
      <c r="E37" t="s">
        <v>387</v>
      </c>
      <c r="F37" t="s">
        <v>433</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IFERROR(VLOOKUP(L37,[1]StringTable!$1:$1048576,MATCH("kor|String",[1]StringTable!$1:$1,0),0),
"스트링없음"))</f>
        <v/>
      </c>
      <c r="O37" t="str">
        <f>IF(ISBLANK(M37),"",
IFERROR(VLOOKUP(M37,[1]StringTable!$1:$1048576,MATCH("kor|String",[1]StringTable!$1:$1,0),0),
"스트링없음"))</f>
        <v/>
      </c>
      <c r="Q37" t="str">
        <f>IF(ISBLANK(P37),"",
IF(ISERROR(FIND(",",P37)),
  IF(ISERROR(VLOOKUP(P37,[2]ActorTable!$A:$A,1,0)),"액터없음",
  VLOOKUP(P37,[2]ActorTable!$1:$1048576,MATCH("prefabAddress|String",[2]ActorTable!$1:$1,0),0)),
IF(ISERROR(FIND(",",P37,FIND(",",P37)+1)),
  IF(OR(ISERROR(VLOOKUP(LEFT(P37,FIND(",",P37)-1),[2]ActorTable!$A:$A,1,0)),ISERROR(VLOOKUP(TRIM(MID(P37,FIND(",",P37)+1,999)),[2]ActorTable!$A:$A,1,0))),"액터없음",
  SUBSTITUTE(SUBSTITUTE(P37,LEFT(P37,FIND(",",P37)-1),VLOOKUP(LEFT(P37,FIND(",",P37)-1),[2]ActorTable!$1:$1048576,MATCH("prefabAddress|String",[2]ActorTable!$1:$1,0),0)),
    TRIM(MID(P37,FIND(",",P37)+1,999)),VLOOKUP(TRIM(MID(P37,FIND(",",P37)+1,999)),[2]ActorTable!$1:$1048576,MATCH("prefabAddress|String",[2]ActorTable!$1:$1,0),0))),
IF(ISERROR(FIND(",",P37,FIND(",",P37,FIND(",",P37)+1)+1)),
  IF(OR(ISERROR(VLOOKUP(LEFT(P37,FIND(",",P37)-1),[2]ActorTable!$A:$A,1,0)),ISERROR(VLOOKUP(TRIM(MID(P37,FIND(",",P37)+1,FIND(",",P37,FIND(",",P37)+1)-FIND(",",P37)-1)),[2]ActorTable!$A:$A,1,0)),ISERROR(VLOOKUP(TRIM(MID(P37,FIND(",",P37,FIND(",",P37)+1)+1,999)),[2]ActorTable!$A:$A,1,0))),"액터없음",
  SUBSTITUTE(SUBSTITUTE(SUBSTITUTE(P37,LEFT(P37,FIND(",",P37)-1),VLOOKUP(LEFT(P37,FIND(",",P37)-1),[2]ActorTable!$1:$1048576,MATCH("prefabAddress|String",[2]ActorTable!$1:$1,0),0)),
    TRIM(MID(P37,FIND(",",P37)+1,FIND(",",P37,FIND(",",P37)+1)-FIND(",",P37)-1)),VLOOKUP(TRIM(MID(P37,FIND(",",P37)+1,FIND(",",P37,FIND(",",P37)+1)-FIND(",",P37)-1)),[2]ActorTable!$1:$1048576,MATCH("prefabAddress|String",[2]ActorTable!$1:$1,0),0)),
    TRIM(MID(P37,FIND(",",P37,FIND(",",P37)+1)+1,999)),VLOOKUP(TRIM(MID(P37,FIND(",",P37,FIND(",",P37)+1)+1,999)),[2]ActorTable!$1:$1048576,MATCH("prefabAddress|String",[2]ActorTable!$1:$1,0),0))),
IF(ISERROR(FIND(",",P37,FIND(",",P37,FIND(",",P37,FIND(",",P37)+1)+1)+1)),
  IF(OR(ISERROR(VLOOKUP(LEFT(P37,FIND(",",P37)-1),[2]ActorTable!$A:$A,1,0)),ISERROR(VLOOKUP(TRIM(MID(P37,FIND(",",P37)+1,FIND(",",P37,FIND(",",P37)+1)-FIND(",",P37)-1)),[2]ActorTable!$A:$A,1,0)),ISERROR(VLOOKUP(TRIM(MID(P37,FIND(",",P37,FIND(",",P37)+1)+1,FIND(",",P37,FIND(",",P37,FIND(",",P37)+1)+1)-FIND(",",P37,FIND(",",P37)+1)-1)),[2]ActorTable!$A:$A,1,0)),ISERROR(VLOOKUP(TRIM(MID(P37,FIND(",",P37,FIND(",",P37,FIND(",",P37)+1)+1)+1,999)),[2]ActorTable!$A:$A,1,0))),"액터없음",
  SUBSTITUTE(SUBSTITUTE(SUBSTITUTE(SUBSTITUTE(P37,LEFT(P37,FIND(",",P37)-1),VLOOKUP(LEFT(P37,FIND(",",P37)-1),[2]ActorTable!$1:$1048576,MATCH("prefabAddress|String",[2]ActorTable!$1:$1,0),0)),
    TRIM(MID(P37,FIND(",",P37)+1,FIND(",",P37,FIND(",",P37)+1)-FIND(",",P37)-1)),VLOOKUP(TRIM(MID(P37,FIND(",",P37)+1,FIND(",",P37,FIND(",",P37)+1)-FIND(",",P37)-1)),[2]ActorTable!$1:$1048576,MATCH("prefabAddress|String",[2]ActorTable!$1:$1,0),0)),
    TRIM(MID(P37,FIND(",",P37,FIND(",",P37)+1)+1,FIND(",",P37,FIND(",",P37,FIND(",",P37)+1)+1)-FIND(",",P37,FIND(",",P37)+1)-1)),VLOOKUP(TRIM(MID(P37,FIND(",",P37,FIND(",",P37)+1)+1,FIND(",",P37,FIND(",",P37,FIND(",",P37)+1)+1)-FIND(",",P37,FIND(",",P37)+1)-1)),[2]ActorTable!$1:$1048576,MATCH("prefabAddress|String",[2]ActorTable!$1:$1,0),0)),
    TRIM(MID(P37,FIND(",",P37,FIND(",",P37,FIND(",",P37)+1)+1)+1,999)),VLOOKUP(TRIM(MID(P37,FIND(",",P37,FIND(",",P37,FIND(",",P37)+1)+1)+1,999)),[2]ActorTable!$1:$1048576,MATCH("prefabAddress|String",[2]ActorTable!$1:$1,0),0))),
)))))</f>
        <v/>
      </c>
      <c r="R37">
        <v>0</v>
      </c>
      <c r="Z37" t="s">
        <v>387</v>
      </c>
      <c r="AA37">
        <f t="shared" si="1"/>
        <v>1</v>
      </c>
      <c r="AC37" t="s">
        <v>434</v>
      </c>
      <c r="AD37">
        <f t="shared" si="5"/>
        <v>1</v>
      </c>
    </row>
    <row r="38" spans="1:30" x14ac:dyDescent="0.3">
      <c r="A38" t="s">
        <v>295</v>
      </c>
      <c r="B38">
        <f>COUNTIF(StageTable!M:M,A38)
+COUNTIF(StageTable!U:U,A38)
+COUNTIF(StageTable!W:W,A38)</f>
        <v>1</v>
      </c>
      <c r="C38" t="s">
        <v>68</v>
      </c>
      <c r="D38" t="s">
        <v>70</v>
      </c>
      <c r="E38" t="s">
        <v>388</v>
      </c>
      <c r="F38" t="s">
        <v>434</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IFERROR(VLOOKUP(L38,[1]StringTable!$1:$1048576,MATCH("kor|String",[1]StringTable!$1:$1,0),0),
"스트링없음"))</f>
        <v/>
      </c>
      <c r="O38" t="str">
        <f>IF(ISBLANK(M38),"",
IFERROR(VLOOKUP(M38,[1]StringTable!$1:$1048576,MATCH("kor|String",[1]StringTable!$1:$1,0),0),
"스트링없음"))</f>
        <v/>
      </c>
      <c r="Q38" t="str">
        <f>IF(ISBLANK(P38),"",
IF(ISERROR(FIND(",",P38)),
  IF(ISERROR(VLOOKUP(P38,[2]ActorTable!$A:$A,1,0)),"액터없음",
  VLOOKUP(P38,[2]ActorTable!$1:$1048576,MATCH("prefabAddress|String",[2]ActorTable!$1:$1,0),0)),
IF(ISERROR(FIND(",",P38,FIND(",",P38)+1)),
  IF(OR(ISERROR(VLOOKUP(LEFT(P38,FIND(",",P38)-1),[2]ActorTable!$A:$A,1,0)),ISERROR(VLOOKUP(TRIM(MID(P38,FIND(",",P38)+1,999)),[2]ActorTable!$A:$A,1,0))),"액터없음",
  SUBSTITUTE(SUBSTITUTE(P38,LEFT(P38,FIND(",",P38)-1),VLOOKUP(LEFT(P38,FIND(",",P38)-1),[2]ActorTable!$1:$1048576,MATCH("prefabAddress|String",[2]ActorTable!$1:$1,0),0)),
    TRIM(MID(P38,FIND(",",P38)+1,999)),VLOOKUP(TRIM(MID(P38,FIND(",",P38)+1,999)),[2]ActorTable!$1:$1048576,MATCH("prefabAddress|String",[2]ActorTable!$1:$1,0),0))),
IF(ISERROR(FIND(",",P38,FIND(",",P38,FIND(",",P38)+1)+1)),
  IF(OR(ISERROR(VLOOKUP(LEFT(P38,FIND(",",P38)-1),[2]ActorTable!$A:$A,1,0)),ISERROR(VLOOKUP(TRIM(MID(P38,FIND(",",P38)+1,FIND(",",P38,FIND(",",P38)+1)-FIND(",",P38)-1)),[2]ActorTable!$A:$A,1,0)),ISERROR(VLOOKUP(TRIM(MID(P38,FIND(",",P38,FIND(",",P38)+1)+1,999)),[2]ActorTable!$A:$A,1,0))),"액터없음",
  SUBSTITUTE(SUBSTITUTE(SUBSTITUTE(P38,LEFT(P38,FIND(",",P38)-1),VLOOKUP(LEFT(P38,FIND(",",P38)-1),[2]ActorTable!$1:$1048576,MATCH("prefabAddress|String",[2]ActorTable!$1:$1,0),0)),
    TRIM(MID(P38,FIND(",",P38)+1,FIND(",",P38,FIND(",",P38)+1)-FIND(",",P38)-1)),VLOOKUP(TRIM(MID(P38,FIND(",",P38)+1,FIND(",",P38,FIND(",",P38)+1)-FIND(",",P38)-1)),[2]ActorTable!$1:$1048576,MATCH("prefabAddress|String",[2]ActorTable!$1:$1,0),0)),
    TRIM(MID(P38,FIND(",",P38,FIND(",",P38)+1)+1,999)),VLOOKUP(TRIM(MID(P38,FIND(",",P38,FIND(",",P38)+1)+1,999)),[2]ActorTable!$1:$1048576,MATCH("prefabAddress|String",[2]ActorTable!$1:$1,0),0))),
IF(ISERROR(FIND(",",P38,FIND(",",P38,FIND(",",P38,FIND(",",P38)+1)+1)+1)),
  IF(OR(ISERROR(VLOOKUP(LEFT(P38,FIND(",",P38)-1),[2]ActorTable!$A:$A,1,0)),ISERROR(VLOOKUP(TRIM(MID(P38,FIND(",",P38)+1,FIND(",",P38,FIND(",",P38)+1)-FIND(",",P38)-1)),[2]ActorTable!$A:$A,1,0)),ISERROR(VLOOKUP(TRIM(MID(P38,FIND(",",P38,FIND(",",P38)+1)+1,FIND(",",P38,FIND(",",P38,FIND(",",P38)+1)+1)-FIND(",",P38,FIND(",",P38)+1)-1)),[2]ActorTable!$A:$A,1,0)),ISERROR(VLOOKUP(TRIM(MID(P38,FIND(",",P38,FIND(",",P38,FIND(",",P38)+1)+1)+1,999)),[2]ActorTable!$A:$A,1,0))),"액터없음",
  SUBSTITUTE(SUBSTITUTE(SUBSTITUTE(SUBSTITUTE(P38,LEFT(P38,FIND(",",P38)-1),VLOOKUP(LEFT(P38,FIND(",",P38)-1),[2]ActorTable!$1:$1048576,MATCH("prefabAddress|String",[2]ActorTable!$1:$1,0),0)),
    TRIM(MID(P38,FIND(",",P38)+1,FIND(",",P38,FIND(",",P38)+1)-FIND(",",P38)-1)),VLOOKUP(TRIM(MID(P38,FIND(",",P38)+1,FIND(",",P38,FIND(",",P38)+1)-FIND(",",P38)-1)),[2]ActorTable!$1:$1048576,MATCH("prefabAddress|String",[2]ActorTable!$1:$1,0),0)),
    TRIM(MID(P38,FIND(",",P38,FIND(",",P38)+1)+1,FIND(",",P38,FIND(",",P38,FIND(",",P38)+1)+1)-FIND(",",P38,FIND(",",P38)+1)-1)),VLOOKUP(TRIM(MID(P38,FIND(",",P38,FIND(",",P38)+1)+1,FIND(",",P38,FIND(",",P38,FIND(",",P38)+1)+1)-FIND(",",P38,FIND(",",P38)+1)-1)),[2]ActorTable!$1:$1048576,MATCH("prefabAddress|String",[2]ActorTable!$1:$1,0),0)),
    TRIM(MID(P38,FIND(",",P38,FIND(",",P38,FIND(",",P38)+1)+1)+1,999)),VLOOKUP(TRIM(MID(P38,FIND(",",P38,FIND(",",P38,FIND(",",P38)+1)+1)+1,999)),[2]ActorTable!$1:$1048576,MATCH("prefabAddress|String",[2]ActorTable!$1:$1,0),0))),
)))))</f>
        <v/>
      </c>
      <c r="R38">
        <v>0</v>
      </c>
      <c r="Z38" t="s">
        <v>388</v>
      </c>
      <c r="AA38">
        <f t="shared" si="1"/>
        <v>1</v>
      </c>
      <c r="AC38" t="s">
        <v>435</v>
      </c>
      <c r="AD38">
        <f t="shared" si="5"/>
        <v>1</v>
      </c>
    </row>
    <row r="39" spans="1:30" x14ac:dyDescent="0.3">
      <c r="A39" t="s">
        <v>296</v>
      </c>
      <c r="B39">
        <f>COUNTIF(StageTable!M:M,A39)
+COUNTIF(StageTable!U:U,A39)
+COUNTIF(StageTable!W:W,A39)</f>
        <v>1</v>
      </c>
      <c r="C39" t="s">
        <v>64</v>
      </c>
      <c r="D39" t="s">
        <v>70</v>
      </c>
      <c r="E39" t="s">
        <v>389</v>
      </c>
      <c r="F39" t="s">
        <v>435</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IFERROR(VLOOKUP(L39,[1]StringTable!$1:$1048576,MATCH("kor|String",[1]StringTable!$1:$1,0),0),
"스트링없음"))</f>
        <v/>
      </c>
      <c r="O39" t="str">
        <f>IF(ISBLANK(M39),"",
IFERROR(VLOOKUP(M39,[1]StringTable!$1:$1048576,MATCH("kor|String",[1]StringTable!$1:$1,0),0),
"스트링없음"))</f>
        <v/>
      </c>
      <c r="Q39" t="str">
        <f>IF(ISBLANK(P39),"",
IF(ISERROR(FIND(",",P39)),
  IF(ISERROR(VLOOKUP(P39,[2]ActorTable!$A:$A,1,0)),"액터없음",
  VLOOKUP(P39,[2]ActorTable!$1:$1048576,MATCH("prefabAddress|String",[2]ActorTable!$1:$1,0),0)),
IF(ISERROR(FIND(",",P39,FIND(",",P39)+1)),
  IF(OR(ISERROR(VLOOKUP(LEFT(P39,FIND(",",P39)-1),[2]ActorTable!$A:$A,1,0)),ISERROR(VLOOKUP(TRIM(MID(P39,FIND(",",P39)+1,999)),[2]ActorTable!$A:$A,1,0))),"액터없음",
  SUBSTITUTE(SUBSTITUTE(P39,LEFT(P39,FIND(",",P39)-1),VLOOKUP(LEFT(P39,FIND(",",P39)-1),[2]ActorTable!$1:$1048576,MATCH("prefabAddress|String",[2]ActorTable!$1:$1,0),0)),
    TRIM(MID(P39,FIND(",",P39)+1,999)),VLOOKUP(TRIM(MID(P39,FIND(",",P39)+1,999)),[2]ActorTable!$1:$1048576,MATCH("prefabAddress|String",[2]ActorTable!$1:$1,0),0))),
IF(ISERROR(FIND(",",P39,FIND(",",P39,FIND(",",P39)+1)+1)),
  IF(OR(ISERROR(VLOOKUP(LEFT(P39,FIND(",",P39)-1),[2]ActorTable!$A:$A,1,0)),ISERROR(VLOOKUP(TRIM(MID(P39,FIND(",",P39)+1,FIND(",",P39,FIND(",",P39)+1)-FIND(",",P39)-1)),[2]ActorTable!$A:$A,1,0)),ISERROR(VLOOKUP(TRIM(MID(P39,FIND(",",P39,FIND(",",P39)+1)+1,999)),[2]ActorTable!$A:$A,1,0))),"액터없음",
  SUBSTITUTE(SUBSTITUTE(SUBSTITUTE(P39,LEFT(P39,FIND(",",P39)-1),VLOOKUP(LEFT(P39,FIND(",",P39)-1),[2]ActorTable!$1:$1048576,MATCH("prefabAddress|String",[2]ActorTable!$1:$1,0),0)),
    TRIM(MID(P39,FIND(",",P39)+1,FIND(",",P39,FIND(",",P39)+1)-FIND(",",P39)-1)),VLOOKUP(TRIM(MID(P39,FIND(",",P39)+1,FIND(",",P39,FIND(",",P39)+1)-FIND(",",P39)-1)),[2]ActorTable!$1:$1048576,MATCH("prefabAddress|String",[2]ActorTable!$1:$1,0),0)),
    TRIM(MID(P39,FIND(",",P39,FIND(",",P39)+1)+1,999)),VLOOKUP(TRIM(MID(P39,FIND(",",P39,FIND(",",P39)+1)+1,999)),[2]ActorTable!$1:$1048576,MATCH("prefabAddress|String",[2]ActorTable!$1:$1,0),0))),
IF(ISERROR(FIND(",",P39,FIND(",",P39,FIND(",",P39,FIND(",",P39)+1)+1)+1)),
  IF(OR(ISERROR(VLOOKUP(LEFT(P39,FIND(",",P39)-1),[2]ActorTable!$A:$A,1,0)),ISERROR(VLOOKUP(TRIM(MID(P39,FIND(",",P39)+1,FIND(",",P39,FIND(",",P39)+1)-FIND(",",P39)-1)),[2]ActorTable!$A:$A,1,0)),ISERROR(VLOOKUP(TRIM(MID(P39,FIND(",",P39,FIND(",",P39)+1)+1,FIND(",",P39,FIND(",",P39,FIND(",",P39)+1)+1)-FIND(",",P39,FIND(",",P39)+1)-1)),[2]ActorTable!$A:$A,1,0)),ISERROR(VLOOKUP(TRIM(MID(P39,FIND(",",P39,FIND(",",P39,FIND(",",P39)+1)+1)+1,999)),[2]ActorTable!$A:$A,1,0))),"액터없음",
  SUBSTITUTE(SUBSTITUTE(SUBSTITUTE(SUBSTITUTE(P39,LEFT(P39,FIND(",",P39)-1),VLOOKUP(LEFT(P39,FIND(",",P39)-1),[2]ActorTable!$1:$1048576,MATCH("prefabAddress|String",[2]ActorTable!$1:$1,0),0)),
    TRIM(MID(P39,FIND(",",P39)+1,FIND(",",P39,FIND(",",P39)+1)-FIND(",",P39)-1)),VLOOKUP(TRIM(MID(P39,FIND(",",P39)+1,FIND(",",P39,FIND(",",P39)+1)-FIND(",",P39)-1)),[2]ActorTable!$1:$1048576,MATCH("prefabAddress|String",[2]ActorTable!$1:$1,0),0)),
    TRIM(MID(P39,FIND(",",P39,FIND(",",P39)+1)+1,FIND(",",P39,FIND(",",P39,FIND(",",P39)+1)+1)-FIND(",",P39,FIND(",",P39)+1)-1)),VLOOKUP(TRIM(MID(P39,FIND(",",P39,FIND(",",P39)+1)+1,FIND(",",P39,FIND(",",P39,FIND(",",P39)+1)+1)-FIND(",",P39,FIND(",",P39)+1)-1)),[2]ActorTable!$1:$1048576,MATCH("prefabAddress|String",[2]ActorTable!$1:$1,0),0)),
    TRIM(MID(P39,FIND(",",P39,FIND(",",P39,FIND(",",P39)+1)+1)+1,999)),VLOOKUP(TRIM(MID(P39,FIND(",",P39,FIND(",",P39,FIND(",",P39)+1)+1)+1,999)),[2]ActorTable!$1:$1048576,MATCH("prefabAddress|String",[2]ActorTable!$1:$1,0),0))),
)))))</f>
        <v/>
      </c>
      <c r="R39">
        <v>0</v>
      </c>
      <c r="Z39" t="s">
        <v>389</v>
      </c>
      <c r="AA39">
        <f t="shared" si="1"/>
        <v>2</v>
      </c>
      <c r="AC39" t="s">
        <v>436</v>
      </c>
      <c r="AD39">
        <f t="shared" si="5"/>
        <v>1</v>
      </c>
    </row>
    <row r="40" spans="1:30" x14ac:dyDescent="0.3">
      <c r="A40" t="s">
        <v>297</v>
      </c>
      <c r="B40">
        <f>COUNTIF(StageTable!M:M,A40)
+COUNTIF(StageTable!U:U,A40)
+COUNTIF(StageTable!W:W,A40)</f>
        <v>1</v>
      </c>
      <c r="C40" t="s">
        <v>67</v>
      </c>
      <c r="D40" t="s">
        <v>70</v>
      </c>
      <c r="E40" t="s">
        <v>390</v>
      </c>
      <c r="F40" t="s">
        <v>436</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IFERROR(VLOOKUP(L40,[1]StringTable!$1:$1048576,MATCH("kor|String",[1]StringTable!$1:$1,0),0),
"스트링없음"))</f>
        <v/>
      </c>
      <c r="O40" t="str">
        <f>IF(ISBLANK(M40),"",
IFERROR(VLOOKUP(M40,[1]StringTable!$1:$1048576,MATCH("kor|String",[1]StringTable!$1:$1,0),0),
"스트링없음"))</f>
        <v/>
      </c>
      <c r="Q40" t="str">
        <f>IF(ISBLANK(P40),"",
IF(ISERROR(FIND(",",P40)),
  IF(ISERROR(VLOOKUP(P40,[2]ActorTable!$A:$A,1,0)),"액터없음",
  VLOOKUP(P40,[2]ActorTable!$1:$1048576,MATCH("prefabAddress|String",[2]ActorTable!$1:$1,0),0)),
IF(ISERROR(FIND(",",P40,FIND(",",P40)+1)),
  IF(OR(ISERROR(VLOOKUP(LEFT(P40,FIND(",",P40)-1),[2]ActorTable!$A:$A,1,0)),ISERROR(VLOOKUP(TRIM(MID(P40,FIND(",",P40)+1,999)),[2]ActorTable!$A:$A,1,0))),"액터없음",
  SUBSTITUTE(SUBSTITUTE(P40,LEFT(P40,FIND(",",P40)-1),VLOOKUP(LEFT(P40,FIND(",",P40)-1),[2]ActorTable!$1:$1048576,MATCH("prefabAddress|String",[2]ActorTable!$1:$1,0),0)),
    TRIM(MID(P40,FIND(",",P40)+1,999)),VLOOKUP(TRIM(MID(P40,FIND(",",P40)+1,999)),[2]ActorTable!$1:$1048576,MATCH("prefabAddress|String",[2]ActorTable!$1:$1,0),0))),
IF(ISERROR(FIND(",",P40,FIND(",",P40,FIND(",",P40)+1)+1)),
  IF(OR(ISERROR(VLOOKUP(LEFT(P40,FIND(",",P40)-1),[2]ActorTable!$A:$A,1,0)),ISERROR(VLOOKUP(TRIM(MID(P40,FIND(",",P40)+1,FIND(",",P40,FIND(",",P40)+1)-FIND(",",P40)-1)),[2]ActorTable!$A:$A,1,0)),ISERROR(VLOOKUP(TRIM(MID(P40,FIND(",",P40,FIND(",",P40)+1)+1,999)),[2]ActorTable!$A:$A,1,0))),"액터없음",
  SUBSTITUTE(SUBSTITUTE(SUBSTITUTE(P40,LEFT(P40,FIND(",",P40)-1),VLOOKUP(LEFT(P40,FIND(",",P40)-1),[2]ActorTable!$1:$1048576,MATCH("prefabAddress|String",[2]ActorTable!$1:$1,0),0)),
    TRIM(MID(P40,FIND(",",P40)+1,FIND(",",P40,FIND(",",P40)+1)-FIND(",",P40)-1)),VLOOKUP(TRIM(MID(P40,FIND(",",P40)+1,FIND(",",P40,FIND(",",P40)+1)-FIND(",",P40)-1)),[2]ActorTable!$1:$1048576,MATCH("prefabAddress|String",[2]ActorTable!$1:$1,0),0)),
    TRIM(MID(P40,FIND(",",P40,FIND(",",P40)+1)+1,999)),VLOOKUP(TRIM(MID(P40,FIND(",",P40,FIND(",",P40)+1)+1,999)),[2]ActorTable!$1:$1048576,MATCH("prefabAddress|String",[2]ActorTable!$1:$1,0),0))),
IF(ISERROR(FIND(",",P40,FIND(",",P40,FIND(",",P40,FIND(",",P40)+1)+1)+1)),
  IF(OR(ISERROR(VLOOKUP(LEFT(P40,FIND(",",P40)-1),[2]ActorTable!$A:$A,1,0)),ISERROR(VLOOKUP(TRIM(MID(P40,FIND(",",P40)+1,FIND(",",P40,FIND(",",P40)+1)-FIND(",",P40)-1)),[2]ActorTable!$A:$A,1,0)),ISERROR(VLOOKUP(TRIM(MID(P40,FIND(",",P40,FIND(",",P40)+1)+1,FIND(",",P40,FIND(",",P40,FIND(",",P40)+1)+1)-FIND(",",P40,FIND(",",P40)+1)-1)),[2]ActorTable!$A:$A,1,0)),ISERROR(VLOOKUP(TRIM(MID(P40,FIND(",",P40,FIND(",",P40,FIND(",",P40)+1)+1)+1,999)),[2]ActorTable!$A:$A,1,0))),"액터없음",
  SUBSTITUTE(SUBSTITUTE(SUBSTITUTE(SUBSTITUTE(P40,LEFT(P40,FIND(",",P40)-1),VLOOKUP(LEFT(P40,FIND(",",P40)-1),[2]ActorTable!$1:$1048576,MATCH("prefabAddress|String",[2]ActorTable!$1:$1,0),0)),
    TRIM(MID(P40,FIND(",",P40)+1,FIND(",",P40,FIND(",",P40)+1)-FIND(",",P40)-1)),VLOOKUP(TRIM(MID(P40,FIND(",",P40)+1,FIND(",",P40,FIND(",",P40)+1)-FIND(",",P40)-1)),[2]ActorTable!$1:$1048576,MATCH("prefabAddress|String",[2]ActorTable!$1:$1,0),0)),
    TRIM(MID(P40,FIND(",",P40,FIND(",",P40)+1)+1,FIND(",",P40,FIND(",",P40,FIND(",",P40)+1)+1)-FIND(",",P40,FIND(",",P40)+1)-1)),VLOOKUP(TRIM(MID(P40,FIND(",",P40,FIND(",",P40)+1)+1,FIND(",",P40,FIND(",",P40,FIND(",",P40)+1)+1)-FIND(",",P40,FIND(",",P40)+1)-1)),[2]ActorTable!$1:$1048576,MATCH("prefabAddress|String",[2]ActorTable!$1:$1,0),0)),
    TRIM(MID(P40,FIND(",",P40,FIND(",",P40,FIND(",",P40)+1)+1)+1,999)),VLOOKUP(TRIM(MID(P40,FIND(",",P40,FIND(",",P40,FIND(",",P40)+1)+1)+1,999)),[2]ActorTable!$1:$1048576,MATCH("prefabAddress|String",[2]ActorTable!$1:$1,0),0))),
)))))</f>
        <v/>
      </c>
      <c r="R40">
        <v>0</v>
      </c>
      <c r="Z40" t="s">
        <v>390</v>
      </c>
      <c r="AA40">
        <f t="shared" si="1"/>
        <v>1</v>
      </c>
      <c r="AC40" t="s">
        <v>437</v>
      </c>
      <c r="AD40">
        <f t="shared" si="5"/>
        <v>1</v>
      </c>
    </row>
    <row r="41" spans="1:30" x14ac:dyDescent="0.3">
      <c r="A41" t="s">
        <v>298</v>
      </c>
      <c r="B41">
        <f>COUNTIF(StageTable!M:M,A41)
+COUNTIF(StageTable!U:U,A41)
+COUNTIF(StageTable!W:W,A41)</f>
        <v>1</v>
      </c>
      <c r="C41" t="s">
        <v>68</v>
      </c>
      <c r="D41" t="s">
        <v>70</v>
      </c>
      <c r="E41" t="s">
        <v>391</v>
      </c>
      <c r="F41" t="s">
        <v>437</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IFERROR(VLOOKUP(L41,[1]StringTable!$1:$1048576,MATCH("kor|String",[1]StringTable!$1:$1,0),0),
"스트링없음"))</f>
        <v/>
      </c>
      <c r="O41" t="str">
        <f>IF(ISBLANK(M41),"",
IFERROR(VLOOKUP(M41,[1]StringTable!$1:$1048576,MATCH("kor|String",[1]StringTable!$1:$1,0),0),
"스트링없음"))</f>
        <v/>
      </c>
      <c r="Q41" t="str">
        <f>IF(ISBLANK(P41),"",
IF(ISERROR(FIND(",",P41)),
  IF(ISERROR(VLOOKUP(P41,[2]ActorTable!$A:$A,1,0)),"액터없음",
  VLOOKUP(P41,[2]ActorTable!$1:$1048576,MATCH("prefabAddress|String",[2]ActorTable!$1:$1,0),0)),
IF(ISERROR(FIND(",",P41,FIND(",",P41)+1)),
  IF(OR(ISERROR(VLOOKUP(LEFT(P41,FIND(",",P41)-1),[2]ActorTable!$A:$A,1,0)),ISERROR(VLOOKUP(TRIM(MID(P41,FIND(",",P41)+1,999)),[2]ActorTable!$A:$A,1,0))),"액터없음",
  SUBSTITUTE(SUBSTITUTE(P41,LEFT(P41,FIND(",",P41)-1),VLOOKUP(LEFT(P41,FIND(",",P41)-1),[2]ActorTable!$1:$1048576,MATCH("prefabAddress|String",[2]ActorTable!$1:$1,0),0)),
    TRIM(MID(P41,FIND(",",P41)+1,999)),VLOOKUP(TRIM(MID(P41,FIND(",",P41)+1,999)),[2]ActorTable!$1:$1048576,MATCH("prefabAddress|String",[2]ActorTable!$1:$1,0),0))),
IF(ISERROR(FIND(",",P41,FIND(",",P41,FIND(",",P41)+1)+1)),
  IF(OR(ISERROR(VLOOKUP(LEFT(P41,FIND(",",P41)-1),[2]ActorTable!$A:$A,1,0)),ISERROR(VLOOKUP(TRIM(MID(P41,FIND(",",P41)+1,FIND(",",P41,FIND(",",P41)+1)-FIND(",",P41)-1)),[2]ActorTable!$A:$A,1,0)),ISERROR(VLOOKUP(TRIM(MID(P41,FIND(",",P41,FIND(",",P41)+1)+1,999)),[2]ActorTable!$A:$A,1,0))),"액터없음",
  SUBSTITUTE(SUBSTITUTE(SUBSTITUTE(P41,LEFT(P41,FIND(",",P41)-1),VLOOKUP(LEFT(P41,FIND(",",P41)-1),[2]ActorTable!$1:$1048576,MATCH("prefabAddress|String",[2]ActorTable!$1:$1,0),0)),
    TRIM(MID(P41,FIND(",",P41)+1,FIND(",",P41,FIND(",",P41)+1)-FIND(",",P41)-1)),VLOOKUP(TRIM(MID(P41,FIND(",",P41)+1,FIND(",",P41,FIND(",",P41)+1)-FIND(",",P41)-1)),[2]ActorTable!$1:$1048576,MATCH("prefabAddress|String",[2]ActorTable!$1:$1,0),0)),
    TRIM(MID(P41,FIND(",",P41,FIND(",",P41)+1)+1,999)),VLOOKUP(TRIM(MID(P41,FIND(",",P41,FIND(",",P41)+1)+1,999)),[2]ActorTable!$1:$1048576,MATCH("prefabAddress|String",[2]ActorTable!$1:$1,0),0))),
IF(ISERROR(FIND(",",P41,FIND(",",P41,FIND(",",P41,FIND(",",P41)+1)+1)+1)),
  IF(OR(ISERROR(VLOOKUP(LEFT(P41,FIND(",",P41)-1),[2]ActorTable!$A:$A,1,0)),ISERROR(VLOOKUP(TRIM(MID(P41,FIND(",",P41)+1,FIND(",",P41,FIND(",",P41)+1)-FIND(",",P41)-1)),[2]ActorTable!$A:$A,1,0)),ISERROR(VLOOKUP(TRIM(MID(P41,FIND(",",P41,FIND(",",P41)+1)+1,FIND(",",P41,FIND(",",P41,FIND(",",P41)+1)+1)-FIND(",",P41,FIND(",",P41)+1)-1)),[2]ActorTable!$A:$A,1,0)),ISERROR(VLOOKUP(TRIM(MID(P41,FIND(",",P41,FIND(",",P41,FIND(",",P41)+1)+1)+1,999)),[2]ActorTable!$A:$A,1,0))),"액터없음",
  SUBSTITUTE(SUBSTITUTE(SUBSTITUTE(SUBSTITUTE(P41,LEFT(P41,FIND(",",P41)-1),VLOOKUP(LEFT(P41,FIND(",",P41)-1),[2]ActorTable!$1:$1048576,MATCH("prefabAddress|String",[2]ActorTable!$1:$1,0),0)),
    TRIM(MID(P41,FIND(",",P41)+1,FIND(",",P41,FIND(",",P41)+1)-FIND(",",P41)-1)),VLOOKUP(TRIM(MID(P41,FIND(",",P41)+1,FIND(",",P41,FIND(",",P41)+1)-FIND(",",P41)-1)),[2]ActorTable!$1:$1048576,MATCH("prefabAddress|String",[2]ActorTable!$1:$1,0),0)),
    TRIM(MID(P41,FIND(",",P41,FIND(",",P41)+1)+1,FIND(",",P41,FIND(",",P41,FIND(",",P41)+1)+1)-FIND(",",P41,FIND(",",P41)+1)-1)),VLOOKUP(TRIM(MID(P41,FIND(",",P41,FIND(",",P41)+1)+1,FIND(",",P41,FIND(",",P41,FIND(",",P41)+1)+1)-FIND(",",P41,FIND(",",P41)+1)-1)),[2]ActorTable!$1:$1048576,MATCH("prefabAddress|String",[2]ActorTable!$1:$1,0),0)),
    TRIM(MID(P41,FIND(",",P41,FIND(",",P41,FIND(",",P41)+1)+1)+1,999)),VLOOKUP(TRIM(MID(P41,FIND(",",P41,FIND(",",P41,FIND(",",P41)+1)+1)+1,999)),[2]ActorTable!$1:$1048576,MATCH("prefabAddress|String",[2]ActorTable!$1:$1,0),0))),
)))))</f>
        <v/>
      </c>
      <c r="R41">
        <v>0</v>
      </c>
      <c r="Z41" t="s">
        <v>391</v>
      </c>
      <c r="AA41">
        <f t="shared" si="1"/>
        <v>1</v>
      </c>
      <c r="AC41" t="s">
        <v>438</v>
      </c>
      <c r="AD41">
        <f t="shared" si="5"/>
        <v>1</v>
      </c>
    </row>
    <row r="42" spans="1:30" x14ac:dyDescent="0.3">
      <c r="A42" t="s">
        <v>335</v>
      </c>
      <c r="B42">
        <f>COUNTIF(StageTable!M:M,A42)
+COUNTIF(StageTable!U:U,A42)
+COUNTIF(StageTable!W:W,A42)</f>
        <v>1</v>
      </c>
      <c r="C42" t="s">
        <v>68</v>
      </c>
      <c r="D42" t="s">
        <v>70</v>
      </c>
      <c r="E42" t="s">
        <v>392</v>
      </c>
      <c r="F42" t="s">
        <v>438</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IFERROR(VLOOKUP(L42,[1]StringTable!$1:$1048576,MATCH("kor|String",[1]StringTable!$1:$1,0),0),
"스트링없음"))</f>
        <v/>
      </c>
      <c r="O42" t="str">
        <f>IF(ISBLANK(M42),"",
IFERROR(VLOOKUP(M42,[1]StringTable!$1:$1048576,MATCH("kor|String",[1]StringTable!$1:$1,0),0),
"스트링없음"))</f>
        <v/>
      </c>
      <c r="Q42" t="str">
        <f>IF(ISBLANK(P42),"",
IF(ISERROR(FIND(",",P42)),
  IF(ISERROR(VLOOKUP(P42,[2]ActorTable!$A:$A,1,0)),"액터없음",
  VLOOKUP(P42,[2]ActorTable!$1:$1048576,MATCH("prefabAddress|String",[2]ActorTable!$1:$1,0),0)),
IF(ISERROR(FIND(",",P42,FIND(",",P42)+1)),
  IF(OR(ISERROR(VLOOKUP(LEFT(P42,FIND(",",P42)-1),[2]ActorTable!$A:$A,1,0)),ISERROR(VLOOKUP(TRIM(MID(P42,FIND(",",P42)+1,999)),[2]ActorTable!$A:$A,1,0))),"액터없음",
  SUBSTITUTE(SUBSTITUTE(P42,LEFT(P42,FIND(",",P42)-1),VLOOKUP(LEFT(P42,FIND(",",P42)-1),[2]ActorTable!$1:$1048576,MATCH("prefabAddress|String",[2]ActorTable!$1:$1,0),0)),
    TRIM(MID(P42,FIND(",",P42)+1,999)),VLOOKUP(TRIM(MID(P42,FIND(",",P42)+1,999)),[2]ActorTable!$1:$1048576,MATCH("prefabAddress|String",[2]ActorTable!$1:$1,0),0))),
IF(ISERROR(FIND(",",P42,FIND(",",P42,FIND(",",P42)+1)+1)),
  IF(OR(ISERROR(VLOOKUP(LEFT(P42,FIND(",",P42)-1),[2]ActorTable!$A:$A,1,0)),ISERROR(VLOOKUP(TRIM(MID(P42,FIND(",",P42)+1,FIND(",",P42,FIND(",",P42)+1)-FIND(",",P42)-1)),[2]ActorTable!$A:$A,1,0)),ISERROR(VLOOKUP(TRIM(MID(P42,FIND(",",P42,FIND(",",P42)+1)+1,999)),[2]ActorTable!$A:$A,1,0))),"액터없음",
  SUBSTITUTE(SUBSTITUTE(SUBSTITUTE(P42,LEFT(P42,FIND(",",P42)-1),VLOOKUP(LEFT(P42,FIND(",",P42)-1),[2]ActorTable!$1:$1048576,MATCH("prefabAddress|String",[2]ActorTable!$1:$1,0),0)),
    TRIM(MID(P42,FIND(",",P42)+1,FIND(",",P42,FIND(",",P42)+1)-FIND(",",P42)-1)),VLOOKUP(TRIM(MID(P42,FIND(",",P42)+1,FIND(",",P42,FIND(",",P42)+1)-FIND(",",P42)-1)),[2]ActorTable!$1:$1048576,MATCH("prefabAddress|String",[2]ActorTable!$1:$1,0),0)),
    TRIM(MID(P42,FIND(",",P42,FIND(",",P42)+1)+1,999)),VLOOKUP(TRIM(MID(P42,FIND(",",P42,FIND(",",P42)+1)+1,999)),[2]ActorTable!$1:$1048576,MATCH("prefabAddress|String",[2]ActorTable!$1:$1,0),0))),
IF(ISERROR(FIND(",",P42,FIND(",",P42,FIND(",",P42,FIND(",",P42)+1)+1)+1)),
  IF(OR(ISERROR(VLOOKUP(LEFT(P42,FIND(",",P42)-1),[2]ActorTable!$A:$A,1,0)),ISERROR(VLOOKUP(TRIM(MID(P42,FIND(",",P42)+1,FIND(",",P42,FIND(",",P42)+1)-FIND(",",P42)-1)),[2]ActorTable!$A:$A,1,0)),ISERROR(VLOOKUP(TRIM(MID(P42,FIND(",",P42,FIND(",",P42)+1)+1,FIND(",",P42,FIND(",",P42,FIND(",",P42)+1)+1)-FIND(",",P42,FIND(",",P42)+1)-1)),[2]ActorTable!$A:$A,1,0)),ISERROR(VLOOKUP(TRIM(MID(P42,FIND(",",P42,FIND(",",P42,FIND(",",P42)+1)+1)+1,999)),[2]ActorTable!$A:$A,1,0))),"액터없음",
  SUBSTITUTE(SUBSTITUTE(SUBSTITUTE(SUBSTITUTE(P42,LEFT(P42,FIND(",",P42)-1),VLOOKUP(LEFT(P42,FIND(",",P42)-1),[2]ActorTable!$1:$1048576,MATCH("prefabAddress|String",[2]ActorTable!$1:$1,0),0)),
    TRIM(MID(P42,FIND(",",P42)+1,FIND(",",P42,FIND(",",P42)+1)-FIND(",",P42)-1)),VLOOKUP(TRIM(MID(P42,FIND(",",P42)+1,FIND(",",P42,FIND(",",P42)+1)-FIND(",",P42)-1)),[2]ActorTable!$1:$1048576,MATCH("prefabAddress|String",[2]ActorTable!$1:$1,0),0)),
    TRIM(MID(P42,FIND(",",P42,FIND(",",P42)+1)+1,FIND(",",P42,FIND(",",P42,FIND(",",P42)+1)+1)-FIND(",",P42,FIND(",",P42)+1)-1)),VLOOKUP(TRIM(MID(P42,FIND(",",P42,FIND(",",P42)+1)+1,FIND(",",P42,FIND(",",P42,FIND(",",P42)+1)+1)-FIND(",",P42,FIND(",",P42)+1)-1)),[2]ActorTable!$1:$1048576,MATCH("prefabAddress|String",[2]ActorTable!$1:$1,0),0)),
    TRIM(MID(P42,FIND(",",P42,FIND(",",P42,FIND(",",P42)+1)+1)+1,999)),VLOOKUP(TRIM(MID(P42,FIND(",",P42,FIND(",",P42,FIND(",",P42)+1)+1)+1,999)),[2]ActorTable!$1:$1048576,MATCH("prefabAddress|String",[2]ActorTable!$1:$1,0),0))),
)))))</f>
        <v/>
      </c>
      <c r="R42">
        <v>0</v>
      </c>
      <c r="Z42" t="s">
        <v>392</v>
      </c>
      <c r="AA42">
        <f t="shared" si="1"/>
        <v>1</v>
      </c>
      <c r="AC42" t="s">
        <v>439</v>
      </c>
      <c r="AD42">
        <f t="shared" si="5"/>
        <v>1</v>
      </c>
    </row>
    <row r="43" spans="1:30" x14ac:dyDescent="0.3">
      <c r="A43" t="s">
        <v>299</v>
      </c>
      <c r="B43">
        <f>COUNTIF(StageTable!M:M,A43)
+COUNTIF(StageTable!U:U,A43)
+COUNTIF(StageTable!W:W,A43)</f>
        <v>1</v>
      </c>
      <c r="C43" t="s">
        <v>67</v>
      </c>
      <c r="D43" t="s">
        <v>70</v>
      </c>
      <c r="E43" t="s">
        <v>393</v>
      </c>
      <c r="F43" t="s">
        <v>439</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IFERROR(VLOOKUP(L43,[1]StringTable!$1:$1048576,MATCH("kor|String",[1]StringTable!$1:$1,0),0),
"스트링없음"))</f>
        <v/>
      </c>
      <c r="O43" t="str">
        <f>IF(ISBLANK(M43),"",
IFERROR(VLOOKUP(M43,[1]StringTable!$1:$1048576,MATCH("kor|String",[1]StringTable!$1:$1,0),0),
"스트링없음"))</f>
        <v/>
      </c>
      <c r="Q43" t="str">
        <f>IF(ISBLANK(P43),"",
IF(ISERROR(FIND(",",P43)),
  IF(ISERROR(VLOOKUP(P43,[2]ActorTable!$A:$A,1,0)),"액터없음",
  VLOOKUP(P43,[2]ActorTable!$1:$1048576,MATCH("prefabAddress|String",[2]ActorTable!$1:$1,0),0)),
IF(ISERROR(FIND(",",P43,FIND(",",P43)+1)),
  IF(OR(ISERROR(VLOOKUP(LEFT(P43,FIND(",",P43)-1),[2]ActorTable!$A:$A,1,0)),ISERROR(VLOOKUP(TRIM(MID(P43,FIND(",",P43)+1,999)),[2]ActorTable!$A:$A,1,0))),"액터없음",
  SUBSTITUTE(SUBSTITUTE(P43,LEFT(P43,FIND(",",P43)-1),VLOOKUP(LEFT(P43,FIND(",",P43)-1),[2]ActorTable!$1:$1048576,MATCH("prefabAddress|String",[2]ActorTable!$1:$1,0),0)),
    TRIM(MID(P43,FIND(",",P43)+1,999)),VLOOKUP(TRIM(MID(P43,FIND(",",P43)+1,999)),[2]ActorTable!$1:$1048576,MATCH("prefabAddress|String",[2]ActorTable!$1:$1,0),0))),
IF(ISERROR(FIND(",",P43,FIND(",",P43,FIND(",",P43)+1)+1)),
  IF(OR(ISERROR(VLOOKUP(LEFT(P43,FIND(",",P43)-1),[2]ActorTable!$A:$A,1,0)),ISERROR(VLOOKUP(TRIM(MID(P43,FIND(",",P43)+1,FIND(",",P43,FIND(",",P43)+1)-FIND(",",P43)-1)),[2]ActorTable!$A:$A,1,0)),ISERROR(VLOOKUP(TRIM(MID(P43,FIND(",",P43,FIND(",",P43)+1)+1,999)),[2]ActorTable!$A:$A,1,0))),"액터없음",
  SUBSTITUTE(SUBSTITUTE(SUBSTITUTE(P43,LEFT(P43,FIND(",",P43)-1),VLOOKUP(LEFT(P43,FIND(",",P43)-1),[2]ActorTable!$1:$1048576,MATCH("prefabAddress|String",[2]ActorTable!$1:$1,0),0)),
    TRIM(MID(P43,FIND(",",P43)+1,FIND(",",P43,FIND(",",P43)+1)-FIND(",",P43)-1)),VLOOKUP(TRIM(MID(P43,FIND(",",P43)+1,FIND(",",P43,FIND(",",P43)+1)-FIND(",",P43)-1)),[2]ActorTable!$1:$1048576,MATCH("prefabAddress|String",[2]ActorTable!$1:$1,0),0)),
    TRIM(MID(P43,FIND(",",P43,FIND(",",P43)+1)+1,999)),VLOOKUP(TRIM(MID(P43,FIND(",",P43,FIND(",",P43)+1)+1,999)),[2]ActorTable!$1:$1048576,MATCH("prefabAddress|String",[2]ActorTable!$1:$1,0),0))),
IF(ISERROR(FIND(",",P43,FIND(",",P43,FIND(",",P43,FIND(",",P43)+1)+1)+1)),
  IF(OR(ISERROR(VLOOKUP(LEFT(P43,FIND(",",P43)-1),[2]ActorTable!$A:$A,1,0)),ISERROR(VLOOKUP(TRIM(MID(P43,FIND(",",P43)+1,FIND(",",P43,FIND(",",P43)+1)-FIND(",",P43)-1)),[2]ActorTable!$A:$A,1,0)),ISERROR(VLOOKUP(TRIM(MID(P43,FIND(",",P43,FIND(",",P43)+1)+1,FIND(",",P43,FIND(",",P43,FIND(",",P43)+1)+1)-FIND(",",P43,FIND(",",P43)+1)-1)),[2]ActorTable!$A:$A,1,0)),ISERROR(VLOOKUP(TRIM(MID(P43,FIND(",",P43,FIND(",",P43,FIND(",",P43)+1)+1)+1,999)),[2]ActorTable!$A:$A,1,0))),"액터없음",
  SUBSTITUTE(SUBSTITUTE(SUBSTITUTE(SUBSTITUTE(P43,LEFT(P43,FIND(",",P43)-1),VLOOKUP(LEFT(P43,FIND(",",P43)-1),[2]ActorTable!$1:$1048576,MATCH("prefabAddress|String",[2]ActorTable!$1:$1,0),0)),
    TRIM(MID(P43,FIND(",",P43)+1,FIND(",",P43,FIND(",",P43)+1)-FIND(",",P43)-1)),VLOOKUP(TRIM(MID(P43,FIND(",",P43)+1,FIND(",",P43,FIND(",",P43)+1)-FIND(",",P43)-1)),[2]ActorTable!$1:$1048576,MATCH("prefabAddress|String",[2]ActorTable!$1:$1,0),0)),
    TRIM(MID(P43,FIND(",",P43,FIND(",",P43)+1)+1,FIND(",",P43,FIND(",",P43,FIND(",",P43)+1)+1)-FIND(",",P43,FIND(",",P43)+1)-1)),VLOOKUP(TRIM(MID(P43,FIND(",",P43,FIND(",",P43)+1)+1,FIND(",",P43,FIND(",",P43,FIND(",",P43)+1)+1)-FIND(",",P43,FIND(",",P43)+1)-1)),[2]ActorTable!$1:$1048576,MATCH("prefabAddress|String",[2]ActorTable!$1:$1,0),0)),
    TRIM(MID(P43,FIND(",",P43,FIND(",",P43,FIND(",",P43)+1)+1)+1,999)),VLOOKUP(TRIM(MID(P43,FIND(",",P43,FIND(",",P43,FIND(",",P43)+1)+1)+1,999)),[2]ActorTable!$1:$1048576,MATCH("prefabAddress|String",[2]ActorTable!$1:$1,0),0))),
)))))</f>
        <v/>
      </c>
      <c r="R43">
        <v>0</v>
      </c>
      <c r="Z43" t="s">
        <v>393</v>
      </c>
      <c r="AA43">
        <f t="shared" si="1"/>
        <v>1</v>
      </c>
      <c r="AC43" t="s">
        <v>440</v>
      </c>
      <c r="AD43">
        <f t="shared" si="5"/>
        <v>1</v>
      </c>
    </row>
    <row r="44" spans="1:30" x14ac:dyDescent="0.3">
      <c r="A44" t="s">
        <v>300</v>
      </c>
      <c r="B44">
        <f>COUNTIF(StageTable!M:M,A44)
+COUNTIF(StageTable!U:U,A44)
+COUNTIF(StageTable!W:W,A44)</f>
        <v>1</v>
      </c>
      <c r="C44" t="s">
        <v>68</v>
      </c>
      <c r="D44" t="s">
        <v>70</v>
      </c>
      <c r="E44" t="s">
        <v>394</v>
      </c>
      <c r="F44" t="s">
        <v>440</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IFERROR(VLOOKUP(L44,[1]StringTable!$1:$1048576,MATCH("kor|String",[1]StringTable!$1:$1,0),0),
"스트링없음"))</f>
        <v/>
      </c>
      <c r="O44" t="str">
        <f>IF(ISBLANK(M44),"",
IFERROR(VLOOKUP(M44,[1]StringTable!$1:$1048576,MATCH("kor|String",[1]StringTable!$1:$1,0),0),
"스트링없음"))</f>
        <v/>
      </c>
      <c r="Q44" t="str">
        <f>IF(ISBLANK(P44),"",
IF(ISERROR(FIND(",",P44)),
  IF(ISERROR(VLOOKUP(P44,[2]ActorTable!$A:$A,1,0)),"액터없음",
  VLOOKUP(P44,[2]ActorTable!$1:$1048576,MATCH("prefabAddress|String",[2]ActorTable!$1:$1,0),0)),
IF(ISERROR(FIND(",",P44,FIND(",",P44)+1)),
  IF(OR(ISERROR(VLOOKUP(LEFT(P44,FIND(",",P44)-1),[2]ActorTable!$A:$A,1,0)),ISERROR(VLOOKUP(TRIM(MID(P44,FIND(",",P44)+1,999)),[2]ActorTable!$A:$A,1,0))),"액터없음",
  SUBSTITUTE(SUBSTITUTE(P44,LEFT(P44,FIND(",",P44)-1),VLOOKUP(LEFT(P44,FIND(",",P44)-1),[2]ActorTable!$1:$1048576,MATCH("prefabAddress|String",[2]ActorTable!$1:$1,0),0)),
    TRIM(MID(P44,FIND(",",P44)+1,999)),VLOOKUP(TRIM(MID(P44,FIND(",",P44)+1,999)),[2]ActorTable!$1:$1048576,MATCH("prefabAddress|String",[2]ActorTable!$1:$1,0),0))),
IF(ISERROR(FIND(",",P44,FIND(",",P44,FIND(",",P44)+1)+1)),
  IF(OR(ISERROR(VLOOKUP(LEFT(P44,FIND(",",P44)-1),[2]ActorTable!$A:$A,1,0)),ISERROR(VLOOKUP(TRIM(MID(P44,FIND(",",P44)+1,FIND(",",P44,FIND(",",P44)+1)-FIND(",",P44)-1)),[2]ActorTable!$A:$A,1,0)),ISERROR(VLOOKUP(TRIM(MID(P44,FIND(",",P44,FIND(",",P44)+1)+1,999)),[2]ActorTable!$A:$A,1,0))),"액터없음",
  SUBSTITUTE(SUBSTITUTE(SUBSTITUTE(P44,LEFT(P44,FIND(",",P44)-1),VLOOKUP(LEFT(P44,FIND(",",P44)-1),[2]ActorTable!$1:$1048576,MATCH("prefabAddress|String",[2]ActorTable!$1:$1,0),0)),
    TRIM(MID(P44,FIND(",",P44)+1,FIND(",",P44,FIND(",",P44)+1)-FIND(",",P44)-1)),VLOOKUP(TRIM(MID(P44,FIND(",",P44)+1,FIND(",",P44,FIND(",",P44)+1)-FIND(",",P44)-1)),[2]ActorTable!$1:$1048576,MATCH("prefabAddress|String",[2]ActorTable!$1:$1,0),0)),
    TRIM(MID(P44,FIND(",",P44,FIND(",",P44)+1)+1,999)),VLOOKUP(TRIM(MID(P44,FIND(",",P44,FIND(",",P44)+1)+1,999)),[2]ActorTable!$1:$1048576,MATCH("prefabAddress|String",[2]ActorTable!$1:$1,0),0))),
IF(ISERROR(FIND(",",P44,FIND(",",P44,FIND(",",P44,FIND(",",P44)+1)+1)+1)),
  IF(OR(ISERROR(VLOOKUP(LEFT(P44,FIND(",",P44)-1),[2]ActorTable!$A:$A,1,0)),ISERROR(VLOOKUP(TRIM(MID(P44,FIND(",",P44)+1,FIND(",",P44,FIND(",",P44)+1)-FIND(",",P44)-1)),[2]ActorTable!$A:$A,1,0)),ISERROR(VLOOKUP(TRIM(MID(P44,FIND(",",P44,FIND(",",P44)+1)+1,FIND(",",P44,FIND(",",P44,FIND(",",P44)+1)+1)-FIND(",",P44,FIND(",",P44)+1)-1)),[2]ActorTable!$A:$A,1,0)),ISERROR(VLOOKUP(TRIM(MID(P44,FIND(",",P44,FIND(",",P44,FIND(",",P44)+1)+1)+1,999)),[2]ActorTable!$A:$A,1,0))),"액터없음",
  SUBSTITUTE(SUBSTITUTE(SUBSTITUTE(SUBSTITUTE(P44,LEFT(P44,FIND(",",P44)-1),VLOOKUP(LEFT(P44,FIND(",",P44)-1),[2]ActorTable!$1:$1048576,MATCH("prefabAddress|String",[2]ActorTable!$1:$1,0),0)),
    TRIM(MID(P44,FIND(",",P44)+1,FIND(",",P44,FIND(",",P44)+1)-FIND(",",P44)-1)),VLOOKUP(TRIM(MID(P44,FIND(",",P44)+1,FIND(",",P44,FIND(",",P44)+1)-FIND(",",P44)-1)),[2]ActorTable!$1:$1048576,MATCH("prefabAddress|String",[2]ActorTable!$1:$1,0),0)),
    TRIM(MID(P44,FIND(",",P44,FIND(",",P44)+1)+1,FIND(",",P44,FIND(",",P44,FIND(",",P44)+1)+1)-FIND(",",P44,FIND(",",P44)+1)-1)),VLOOKUP(TRIM(MID(P44,FIND(",",P44,FIND(",",P44)+1)+1,FIND(",",P44,FIND(",",P44,FIND(",",P44)+1)+1)-FIND(",",P44,FIND(",",P44)+1)-1)),[2]ActorTable!$1:$1048576,MATCH("prefabAddress|String",[2]ActorTable!$1:$1,0),0)),
    TRIM(MID(P44,FIND(",",P44,FIND(",",P44,FIND(",",P44)+1)+1)+1,999)),VLOOKUP(TRIM(MID(P44,FIND(",",P44,FIND(",",P44,FIND(",",P44)+1)+1)+1,999)),[2]ActorTable!$1:$1048576,MATCH("prefabAddress|String",[2]ActorTable!$1:$1,0),0))),
)))))</f>
        <v/>
      </c>
      <c r="R44">
        <v>0</v>
      </c>
      <c r="Z44" t="s">
        <v>394</v>
      </c>
      <c r="AA44">
        <f t="shared" si="1"/>
        <v>1</v>
      </c>
      <c r="AC44" t="s">
        <v>441</v>
      </c>
      <c r="AD44">
        <f t="shared" si="5"/>
        <v>1</v>
      </c>
    </row>
    <row r="45" spans="1:30" x14ac:dyDescent="0.3">
      <c r="A45" t="s">
        <v>301</v>
      </c>
      <c r="B45">
        <f>COUNTIF(StageTable!M:M,A45)
+COUNTIF(StageTable!U:U,A45)
+COUNTIF(StageTable!W:W,A45)</f>
        <v>1</v>
      </c>
      <c r="C45" t="s">
        <v>64</v>
      </c>
      <c r="D45" t="s">
        <v>70</v>
      </c>
      <c r="E45" t="s">
        <v>395</v>
      </c>
      <c r="F45" t="s">
        <v>441</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IFERROR(VLOOKUP(L45,[1]StringTable!$1:$1048576,MATCH("kor|String",[1]StringTable!$1:$1,0),0),
"스트링없음"))</f>
        <v/>
      </c>
      <c r="O45" t="str">
        <f>IF(ISBLANK(M45),"",
IFERROR(VLOOKUP(M45,[1]StringTable!$1:$1048576,MATCH("kor|String",[1]StringTable!$1:$1,0),0),
"스트링없음"))</f>
        <v/>
      </c>
      <c r="Q45" t="str">
        <f>IF(ISBLANK(P45),"",
IF(ISERROR(FIND(",",P45)),
  IF(ISERROR(VLOOKUP(P45,[2]ActorTable!$A:$A,1,0)),"액터없음",
  VLOOKUP(P45,[2]ActorTable!$1:$1048576,MATCH("prefabAddress|String",[2]ActorTable!$1:$1,0),0)),
IF(ISERROR(FIND(",",P45,FIND(",",P45)+1)),
  IF(OR(ISERROR(VLOOKUP(LEFT(P45,FIND(",",P45)-1),[2]ActorTable!$A:$A,1,0)),ISERROR(VLOOKUP(TRIM(MID(P45,FIND(",",P45)+1,999)),[2]ActorTable!$A:$A,1,0))),"액터없음",
  SUBSTITUTE(SUBSTITUTE(P45,LEFT(P45,FIND(",",P45)-1),VLOOKUP(LEFT(P45,FIND(",",P45)-1),[2]ActorTable!$1:$1048576,MATCH("prefabAddress|String",[2]ActorTable!$1:$1,0),0)),
    TRIM(MID(P45,FIND(",",P45)+1,999)),VLOOKUP(TRIM(MID(P45,FIND(",",P45)+1,999)),[2]ActorTable!$1:$1048576,MATCH("prefabAddress|String",[2]ActorTable!$1:$1,0),0))),
IF(ISERROR(FIND(",",P45,FIND(",",P45,FIND(",",P45)+1)+1)),
  IF(OR(ISERROR(VLOOKUP(LEFT(P45,FIND(",",P45)-1),[2]ActorTable!$A:$A,1,0)),ISERROR(VLOOKUP(TRIM(MID(P45,FIND(",",P45)+1,FIND(",",P45,FIND(",",P45)+1)-FIND(",",P45)-1)),[2]ActorTable!$A:$A,1,0)),ISERROR(VLOOKUP(TRIM(MID(P45,FIND(",",P45,FIND(",",P45)+1)+1,999)),[2]ActorTable!$A:$A,1,0))),"액터없음",
  SUBSTITUTE(SUBSTITUTE(SUBSTITUTE(P45,LEFT(P45,FIND(",",P45)-1),VLOOKUP(LEFT(P45,FIND(",",P45)-1),[2]ActorTable!$1:$1048576,MATCH("prefabAddress|String",[2]ActorTable!$1:$1,0),0)),
    TRIM(MID(P45,FIND(",",P45)+1,FIND(",",P45,FIND(",",P45)+1)-FIND(",",P45)-1)),VLOOKUP(TRIM(MID(P45,FIND(",",P45)+1,FIND(",",P45,FIND(",",P45)+1)-FIND(",",P45)-1)),[2]ActorTable!$1:$1048576,MATCH("prefabAddress|String",[2]ActorTable!$1:$1,0),0)),
    TRIM(MID(P45,FIND(",",P45,FIND(",",P45)+1)+1,999)),VLOOKUP(TRIM(MID(P45,FIND(",",P45,FIND(",",P45)+1)+1,999)),[2]ActorTable!$1:$1048576,MATCH("prefabAddress|String",[2]ActorTable!$1:$1,0),0))),
IF(ISERROR(FIND(",",P45,FIND(",",P45,FIND(",",P45,FIND(",",P45)+1)+1)+1)),
  IF(OR(ISERROR(VLOOKUP(LEFT(P45,FIND(",",P45)-1),[2]ActorTable!$A:$A,1,0)),ISERROR(VLOOKUP(TRIM(MID(P45,FIND(",",P45)+1,FIND(",",P45,FIND(",",P45)+1)-FIND(",",P45)-1)),[2]ActorTable!$A:$A,1,0)),ISERROR(VLOOKUP(TRIM(MID(P45,FIND(",",P45,FIND(",",P45)+1)+1,FIND(",",P45,FIND(",",P45,FIND(",",P45)+1)+1)-FIND(",",P45,FIND(",",P45)+1)-1)),[2]ActorTable!$A:$A,1,0)),ISERROR(VLOOKUP(TRIM(MID(P45,FIND(",",P45,FIND(",",P45,FIND(",",P45)+1)+1)+1,999)),[2]ActorTable!$A:$A,1,0))),"액터없음",
  SUBSTITUTE(SUBSTITUTE(SUBSTITUTE(SUBSTITUTE(P45,LEFT(P45,FIND(",",P45)-1),VLOOKUP(LEFT(P45,FIND(",",P45)-1),[2]ActorTable!$1:$1048576,MATCH("prefabAddress|String",[2]ActorTable!$1:$1,0),0)),
    TRIM(MID(P45,FIND(",",P45)+1,FIND(",",P45,FIND(",",P45)+1)-FIND(",",P45)-1)),VLOOKUP(TRIM(MID(P45,FIND(",",P45)+1,FIND(",",P45,FIND(",",P45)+1)-FIND(",",P45)-1)),[2]ActorTable!$1:$1048576,MATCH("prefabAddress|String",[2]ActorTable!$1:$1,0),0)),
    TRIM(MID(P45,FIND(",",P45,FIND(",",P45)+1)+1,FIND(",",P45,FIND(",",P45,FIND(",",P45)+1)+1)-FIND(",",P45,FIND(",",P45)+1)-1)),VLOOKUP(TRIM(MID(P45,FIND(",",P45,FIND(",",P45)+1)+1,FIND(",",P45,FIND(",",P45,FIND(",",P45)+1)+1)-FIND(",",P45,FIND(",",P45)+1)-1)),[2]ActorTable!$1:$1048576,MATCH("prefabAddress|String",[2]ActorTable!$1:$1,0),0)),
    TRIM(MID(P45,FIND(",",P45,FIND(",",P45,FIND(",",P45)+1)+1)+1,999)),VLOOKUP(TRIM(MID(P45,FIND(",",P45,FIND(",",P45,FIND(",",P45)+1)+1)+1,999)),[2]ActorTable!$1:$1048576,MATCH("prefabAddress|String",[2]ActorTable!$1:$1,0),0))),
)))))</f>
        <v/>
      </c>
      <c r="R45">
        <v>0</v>
      </c>
      <c r="Z45" t="s">
        <v>395</v>
      </c>
      <c r="AA45">
        <f t="shared" si="1"/>
        <v>1</v>
      </c>
      <c r="AC45" t="s">
        <v>442</v>
      </c>
      <c r="AD45">
        <f t="shared" si="5"/>
        <v>1</v>
      </c>
    </row>
    <row r="46" spans="1:30" x14ac:dyDescent="0.3">
      <c r="A46" t="s">
        <v>302</v>
      </c>
      <c r="B46">
        <f>COUNTIF(StageTable!M:M,A46)
+COUNTIF(StageTable!U:U,A46)
+COUNTIF(StageTable!W:W,A46)</f>
        <v>1</v>
      </c>
      <c r="C46" t="s">
        <v>67</v>
      </c>
      <c r="D46" t="s">
        <v>70</v>
      </c>
      <c r="E46" t="s">
        <v>396</v>
      </c>
      <c r="F46" t="s">
        <v>442</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IFERROR(VLOOKUP(L46,[1]StringTable!$1:$1048576,MATCH("kor|String",[1]StringTable!$1:$1,0),0),
"스트링없음"))</f>
        <v/>
      </c>
      <c r="O46" t="str">
        <f>IF(ISBLANK(M46),"",
IFERROR(VLOOKUP(M46,[1]StringTable!$1:$1048576,MATCH("kor|String",[1]StringTable!$1:$1,0),0),
"스트링없음"))</f>
        <v/>
      </c>
      <c r="Q46" t="str">
        <f>IF(ISBLANK(P46),"",
IF(ISERROR(FIND(",",P46)),
  IF(ISERROR(VLOOKUP(P46,[2]ActorTable!$A:$A,1,0)),"액터없음",
  VLOOKUP(P46,[2]ActorTable!$1:$1048576,MATCH("prefabAddress|String",[2]ActorTable!$1:$1,0),0)),
IF(ISERROR(FIND(",",P46,FIND(",",P46)+1)),
  IF(OR(ISERROR(VLOOKUP(LEFT(P46,FIND(",",P46)-1),[2]ActorTable!$A:$A,1,0)),ISERROR(VLOOKUP(TRIM(MID(P46,FIND(",",P46)+1,999)),[2]ActorTable!$A:$A,1,0))),"액터없음",
  SUBSTITUTE(SUBSTITUTE(P46,LEFT(P46,FIND(",",P46)-1),VLOOKUP(LEFT(P46,FIND(",",P46)-1),[2]ActorTable!$1:$1048576,MATCH("prefabAddress|String",[2]ActorTable!$1:$1,0),0)),
    TRIM(MID(P46,FIND(",",P46)+1,999)),VLOOKUP(TRIM(MID(P46,FIND(",",P46)+1,999)),[2]ActorTable!$1:$1048576,MATCH("prefabAddress|String",[2]ActorTable!$1:$1,0),0))),
IF(ISERROR(FIND(",",P46,FIND(",",P46,FIND(",",P46)+1)+1)),
  IF(OR(ISERROR(VLOOKUP(LEFT(P46,FIND(",",P46)-1),[2]ActorTable!$A:$A,1,0)),ISERROR(VLOOKUP(TRIM(MID(P46,FIND(",",P46)+1,FIND(",",P46,FIND(",",P46)+1)-FIND(",",P46)-1)),[2]ActorTable!$A:$A,1,0)),ISERROR(VLOOKUP(TRIM(MID(P46,FIND(",",P46,FIND(",",P46)+1)+1,999)),[2]ActorTable!$A:$A,1,0))),"액터없음",
  SUBSTITUTE(SUBSTITUTE(SUBSTITUTE(P46,LEFT(P46,FIND(",",P46)-1),VLOOKUP(LEFT(P46,FIND(",",P46)-1),[2]ActorTable!$1:$1048576,MATCH("prefabAddress|String",[2]ActorTable!$1:$1,0),0)),
    TRIM(MID(P46,FIND(",",P46)+1,FIND(",",P46,FIND(",",P46)+1)-FIND(",",P46)-1)),VLOOKUP(TRIM(MID(P46,FIND(",",P46)+1,FIND(",",P46,FIND(",",P46)+1)-FIND(",",P46)-1)),[2]ActorTable!$1:$1048576,MATCH("prefabAddress|String",[2]ActorTable!$1:$1,0),0)),
    TRIM(MID(P46,FIND(",",P46,FIND(",",P46)+1)+1,999)),VLOOKUP(TRIM(MID(P46,FIND(",",P46,FIND(",",P46)+1)+1,999)),[2]ActorTable!$1:$1048576,MATCH("prefabAddress|String",[2]ActorTable!$1:$1,0),0))),
IF(ISERROR(FIND(",",P46,FIND(",",P46,FIND(",",P46,FIND(",",P46)+1)+1)+1)),
  IF(OR(ISERROR(VLOOKUP(LEFT(P46,FIND(",",P46)-1),[2]ActorTable!$A:$A,1,0)),ISERROR(VLOOKUP(TRIM(MID(P46,FIND(",",P46)+1,FIND(",",P46,FIND(",",P46)+1)-FIND(",",P46)-1)),[2]ActorTable!$A:$A,1,0)),ISERROR(VLOOKUP(TRIM(MID(P46,FIND(",",P46,FIND(",",P46)+1)+1,FIND(",",P46,FIND(",",P46,FIND(",",P46)+1)+1)-FIND(",",P46,FIND(",",P46)+1)-1)),[2]ActorTable!$A:$A,1,0)),ISERROR(VLOOKUP(TRIM(MID(P46,FIND(",",P46,FIND(",",P46,FIND(",",P46)+1)+1)+1,999)),[2]ActorTable!$A:$A,1,0))),"액터없음",
  SUBSTITUTE(SUBSTITUTE(SUBSTITUTE(SUBSTITUTE(P46,LEFT(P46,FIND(",",P46)-1),VLOOKUP(LEFT(P46,FIND(",",P46)-1),[2]ActorTable!$1:$1048576,MATCH("prefabAddress|String",[2]ActorTable!$1:$1,0),0)),
    TRIM(MID(P46,FIND(",",P46)+1,FIND(",",P46,FIND(",",P46)+1)-FIND(",",P46)-1)),VLOOKUP(TRIM(MID(P46,FIND(",",P46)+1,FIND(",",P46,FIND(",",P46)+1)-FIND(",",P46)-1)),[2]ActorTable!$1:$1048576,MATCH("prefabAddress|String",[2]ActorTable!$1:$1,0),0)),
    TRIM(MID(P46,FIND(",",P46,FIND(",",P46)+1)+1,FIND(",",P46,FIND(",",P46,FIND(",",P46)+1)+1)-FIND(",",P46,FIND(",",P46)+1)-1)),VLOOKUP(TRIM(MID(P46,FIND(",",P46,FIND(",",P46)+1)+1,FIND(",",P46,FIND(",",P46,FIND(",",P46)+1)+1)-FIND(",",P46,FIND(",",P46)+1)-1)),[2]ActorTable!$1:$1048576,MATCH("prefabAddress|String",[2]ActorTable!$1:$1,0),0)),
    TRIM(MID(P46,FIND(",",P46,FIND(",",P46,FIND(",",P46)+1)+1)+1,999)),VLOOKUP(TRIM(MID(P46,FIND(",",P46,FIND(",",P46,FIND(",",P46)+1)+1)+1,999)),[2]ActorTable!$1:$1048576,MATCH("prefabAddress|String",[2]ActorTable!$1:$1,0),0))),
)))))</f>
        <v/>
      </c>
      <c r="R46">
        <v>0</v>
      </c>
      <c r="Z46" t="s">
        <v>396</v>
      </c>
      <c r="AA46">
        <f t="shared" si="1"/>
        <v>1</v>
      </c>
      <c r="AC46" t="s">
        <v>443</v>
      </c>
      <c r="AD46">
        <f t="shared" si="5"/>
        <v>1</v>
      </c>
    </row>
    <row r="47" spans="1:30" x14ac:dyDescent="0.3">
      <c r="A47" t="s">
        <v>303</v>
      </c>
      <c r="B47">
        <f>COUNTIF(StageTable!M:M,A47)
+COUNTIF(StageTable!U:U,A47)
+COUNTIF(StageTable!W:W,A47)</f>
        <v>1</v>
      </c>
      <c r="C47" t="s">
        <v>64</v>
      </c>
      <c r="D47" t="s">
        <v>70</v>
      </c>
      <c r="E47" t="s">
        <v>397</v>
      </c>
      <c r="F47" t="s">
        <v>443</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IFERROR(VLOOKUP(L47,[1]StringTable!$1:$1048576,MATCH("kor|String",[1]StringTable!$1:$1,0),0),
"스트링없음"))</f>
        <v/>
      </c>
      <c r="O47" t="str">
        <f>IF(ISBLANK(M47),"",
IFERROR(VLOOKUP(M47,[1]StringTable!$1:$1048576,MATCH("kor|String",[1]StringTable!$1:$1,0),0),
"스트링없음"))</f>
        <v/>
      </c>
      <c r="Q47" t="str">
        <f>IF(ISBLANK(P47),"",
IF(ISERROR(FIND(",",P47)),
  IF(ISERROR(VLOOKUP(P47,[2]ActorTable!$A:$A,1,0)),"액터없음",
  VLOOKUP(P47,[2]ActorTable!$1:$1048576,MATCH("prefabAddress|String",[2]ActorTable!$1:$1,0),0)),
IF(ISERROR(FIND(",",P47,FIND(",",P47)+1)),
  IF(OR(ISERROR(VLOOKUP(LEFT(P47,FIND(",",P47)-1),[2]ActorTable!$A:$A,1,0)),ISERROR(VLOOKUP(TRIM(MID(P47,FIND(",",P47)+1,999)),[2]ActorTable!$A:$A,1,0))),"액터없음",
  SUBSTITUTE(SUBSTITUTE(P47,LEFT(P47,FIND(",",P47)-1),VLOOKUP(LEFT(P47,FIND(",",P47)-1),[2]ActorTable!$1:$1048576,MATCH("prefabAddress|String",[2]ActorTable!$1:$1,0),0)),
    TRIM(MID(P47,FIND(",",P47)+1,999)),VLOOKUP(TRIM(MID(P47,FIND(",",P47)+1,999)),[2]ActorTable!$1:$1048576,MATCH("prefabAddress|String",[2]ActorTable!$1:$1,0),0))),
IF(ISERROR(FIND(",",P47,FIND(",",P47,FIND(",",P47)+1)+1)),
  IF(OR(ISERROR(VLOOKUP(LEFT(P47,FIND(",",P47)-1),[2]ActorTable!$A:$A,1,0)),ISERROR(VLOOKUP(TRIM(MID(P47,FIND(",",P47)+1,FIND(",",P47,FIND(",",P47)+1)-FIND(",",P47)-1)),[2]ActorTable!$A:$A,1,0)),ISERROR(VLOOKUP(TRIM(MID(P47,FIND(",",P47,FIND(",",P47)+1)+1,999)),[2]ActorTable!$A:$A,1,0))),"액터없음",
  SUBSTITUTE(SUBSTITUTE(SUBSTITUTE(P47,LEFT(P47,FIND(",",P47)-1),VLOOKUP(LEFT(P47,FIND(",",P47)-1),[2]ActorTable!$1:$1048576,MATCH("prefabAddress|String",[2]ActorTable!$1:$1,0),0)),
    TRIM(MID(P47,FIND(",",P47)+1,FIND(",",P47,FIND(",",P47)+1)-FIND(",",P47)-1)),VLOOKUP(TRIM(MID(P47,FIND(",",P47)+1,FIND(",",P47,FIND(",",P47)+1)-FIND(",",P47)-1)),[2]ActorTable!$1:$1048576,MATCH("prefabAddress|String",[2]ActorTable!$1:$1,0),0)),
    TRIM(MID(P47,FIND(",",P47,FIND(",",P47)+1)+1,999)),VLOOKUP(TRIM(MID(P47,FIND(",",P47,FIND(",",P47)+1)+1,999)),[2]ActorTable!$1:$1048576,MATCH("prefabAddress|String",[2]ActorTable!$1:$1,0),0))),
IF(ISERROR(FIND(",",P47,FIND(",",P47,FIND(",",P47,FIND(",",P47)+1)+1)+1)),
  IF(OR(ISERROR(VLOOKUP(LEFT(P47,FIND(",",P47)-1),[2]ActorTable!$A:$A,1,0)),ISERROR(VLOOKUP(TRIM(MID(P47,FIND(",",P47)+1,FIND(",",P47,FIND(",",P47)+1)-FIND(",",P47)-1)),[2]ActorTable!$A:$A,1,0)),ISERROR(VLOOKUP(TRIM(MID(P47,FIND(",",P47,FIND(",",P47)+1)+1,FIND(",",P47,FIND(",",P47,FIND(",",P47)+1)+1)-FIND(",",P47,FIND(",",P47)+1)-1)),[2]ActorTable!$A:$A,1,0)),ISERROR(VLOOKUP(TRIM(MID(P47,FIND(",",P47,FIND(",",P47,FIND(",",P47)+1)+1)+1,999)),[2]ActorTable!$A:$A,1,0))),"액터없음",
  SUBSTITUTE(SUBSTITUTE(SUBSTITUTE(SUBSTITUTE(P47,LEFT(P47,FIND(",",P47)-1),VLOOKUP(LEFT(P47,FIND(",",P47)-1),[2]ActorTable!$1:$1048576,MATCH("prefabAddress|String",[2]ActorTable!$1:$1,0),0)),
    TRIM(MID(P47,FIND(",",P47)+1,FIND(",",P47,FIND(",",P47)+1)-FIND(",",P47)-1)),VLOOKUP(TRIM(MID(P47,FIND(",",P47)+1,FIND(",",P47,FIND(",",P47)+1)-FIND(",",P47)-1)),[2]ActorTable!$1:$1048576,MATCH("prefabAddress|String",[2]ActorTable!$1:$1,0),0)),
    TRIM(MID(P47,FIND(",",P47,FIND(",",P47)+1)+1,FIND(",",P47,FIND(",",P47,FIND(",",P47)+1)+1)-FIND(",",P47,FIND(",",P47)+1)-1)),VLOOKUP(TRIM(MID(P47,FIND(",",P47,FIND(",",P47)+1)+1,FIND(",",P47,FIND(",",P47,FIND(",",P47)+1)+1)-FIND(",",P47,FIND(",",P47)+1)-1)),[2]ActorTable!$1:$1048576,MATCH("prefabAddress|String",[2]ActorTable!$1:$1,0),0)),
    TRIM(MID(P47,FIND(",",P47,FIND(",",P47,FIND(",",P47)+1)+1)+1,999)),VLOOKUP(TRIM(MID(P47,FIND(",",P47,FIND(",",P47,FIND(",",P47)+1)+1)+1,999)),[2]ActorTable!$1:$1048576,MATCH("prefabAddress|String",[2]ActorTable!$1:$1,0),0))),
)))))</f>
        <v/>
      </c>
      <c r="R47">
        <v>0</v>
      </c>
      <c r="Z47" t="s">
        <v>397</v>
      </c>
      <c r="AA47">
        <f t="shared" si="1"/>
        <v>1</v>
      </c>
      <c r="AC47" t="s">
        <v>444</v>
      </c>
      <c r="AD47">
        <f t="shared" si="5"/>
        <v>1</v>
      </c>
    </row>
    <row r="48" spans="1:30" x14ac:dyDescent="0.3">
      <c r="A48" t="s">
        <v>304</v>
      </c>
      <c r="B48">
        <f>COUNTIF(StageTable!M:M,A48)
+COUNTIF(StageTable!U:U,A48)
+COUNTIF(StageTable!W:W,A48)</f>
        <v>1</v>
      </c>
      <c r="C48" t="s">
        <v>67</v>
      </c>
      <c r="D48" t="s">
        <v>70</v>
      </c>
      <c r="E48" t="s">
        <v>398</v>
      </c>
      <c r="F48" t="s">
        <v>444</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IFERROR(VLOOKUP(L48,[1]StringTable!$1:$1048576,MATCH("kor|String",[1]StringTable!$1:$1,0),0),
"스트링없음"))</f>
        <v/>
      </c>
      <c r="O48" t="str">
        <f>IF(ISBLANK(M48),"",
IFERROR(VLOOKUP(M48,[1]StringTable!$1:$1048576,MATCH("kor|String",[1]StringTable!$1:$1,0),0),
"스트링없음"))</f>
        <v/>
      </c>
      <c r="Q48" t="str">
        <f>IF(ISBLANK(P48),"",
IF(ISERROR(FIND(",",P48)),
  IF(ISERROR(VLOOKUP(P48,[2]ActorTable!$A:$A,1,0)),"액터없음",
  VLOOKUP(P48,[2]ActorTable!$1:$1048576,MATCH("prefabAddress|String",[2]ActorTable!$1:$1,0),0)),
IF(ISERROR(FIND(",",P48,FIND(",",P48)+1)),
  IF(OR(ISERROR(VLOOKUP(LEFT(P48,FIND(",",P48)-1),[2]ActorTable!$A:$A,1,0)),ISERROR(VLOOKUP(TRIM(MID(P48,FIND(",",P48)+1,999)),[2]ActorTable!$A:$A,1,0))),"액터없음",
  SUBSTITUTE(SUBSTITUTE(P48,LEFT(P48,FIND(",",P48)-1),VLOOKUP(LEFT(P48,FIND(",",P48)-1),[2]ActorTable!$1:$1048576,MATCH("prefabAddress|String",[2]ActorTable!$1:$1,0),0)),
    TRIM(MID(P48,FIND(",",P48)+1,999)),VLOOKUP(TRIM(MID(P48,FIND(",",P48)+1,999)),[2]ActorTable!$1:$1048576,MATCH("prefabAddress|String",[2]ActorTable!$1:$1,0),0))),
IF(ISERROR(FIND(",",P48,FIND(",",P48,FIND(",",P48)+1)+1)),
  IF(OR(ISERROR(VLOOKUP(LEFT(P48,FIND(",",P48)-1),[2]ActorTable!$A:$A,1,0)),ISERROR(VLOOKUP(TRIM(MID(P48,FIND(",",P48)+1,FIND(",",P48,FIND(",",P48)+1)-FIND(",",P48)-1)),[2]ActorTable!$A:$A,1,0)),ISERROR(VLOOKUP(TRIM(MID(P48,FIND(",",P48,FIND(",",P48)+1)+1,999)),[2]ActorTable!$A:$A,1,0))),"액터없음",
  SUBSTITUTE(SUBSTITUTE(SUBSTITUTE(P48,LEFT(P48,FIND(",",P48)-1),VLOOKUP(LEFT(P48,FIND(",",P48)-1),[2]ActorTable!$1:$1048576,MATCH("prefabAddress|String",[2]ActorTable!$1:$1,0),0)),
    TRIM(MID(P48,FIND(",",P48)+1,FIND(",",P48,FIND(",",P48)+1)-FIND(",",P48)-1)),VLOOKUP(TRIM(MID(P48,FIND(",",P48)+1,FIND(",",P48,FIND(",",P48)+1)-FIND(",",P48)-1)),[2]ActorTable!$1:$1048576,MATCH("prefabAddress|String",[2]ActorTable!$1:$1,0),0)),
    TRIM(MID(P48,FIND(",",P48,FIND(",",P48)+1)+1,999)),VLOOKUP(TRIM(MID(P48,FIND(",",P48,FIND(",",P48)+1)+1,999)),[2]ActorTable!$1:$1048576,MATCH("prefabAddress|String",[2]ActorTable!$1:$1,0),0))),
IF(ISERROR(FIND(",",P48,FIND(",",P48,FIND(",",P48,FIND(",",P48)+1)+1)+1)),
  IF(OR(ISERROR(VLOOKUP(LEFT(P48,FIND(",",P48)-1),[2]ActorTable!$A:$A,1,0)),ISERROR(VLOOKUP(TRIM(MID(P48,FIND(",",P48)+1,FIND(",",P48,FIND(",",P48)+1)-FIND(",",P48)-1)),[2]ActorTable!$A:$A,1,0)),ISERROR(VLOOKUP(TRIM(MID(P48,FIND(",",P48,FIND(",",P48)+1)+1,FIND(",",P48,FIND(",",P48,FIND(",",P48)+1)+1)-FIND(",",P48,FIND(",",P48)+1)-1)),[2]ActorTable!$A:$A,1,0)),ISERROR(VLOOKUP(TRIM(MID(P48,FIND(",",P48,FIND(",",P48,FIND(",",P48)+1)+1)+1,999)),[2]ActorTable!$A:$A,1,0))),"액터없음",
  SUBSTITUTE(SUBSTITUTE(SUBSTITUTE(SUBSTITUTE(P48,LEFT(P48,FIND(",",P48)-1),VLOOKUP(LEFT(P48,FIND(",",P48)-1),[2]ActorTable!$1:$1048576,MATCH("prefabAddress|String",[2]ActorTable!$1:$1,0),0)),
    TRIM(MID(P48,FIND(",",P48)+1,FIND(",",P48,FIND(",",P48)+1)-FIND(",",P48)-1)),VLOOKUP(TRIM(MID(P48,FIND(",",P48)+1,FIND(",",P48,FIND(",",P48)+1)-FIND(",",P48)-1)),[2]ActorTable!$1:$1048576,MATCH("prefabAddress|String",[2]ActorTable!$1:$1,0),0)),
    TRIM(MID(P48,FIND(",",P48,FIND(",",P48)+1)+1,FIND(",",P48,FIND(",",P48,FIND(",",P48)+1)+1)-FIND(",",P48,FIND(",",P48)+1)-1)),VLOOKUP(TRIM(MID(P48,FIND(",",P48,FIND(",",P48)+1)+1,FIND(",",P48,FIND(",",P48,FIND(",",P48)+1)+1)-FIND(",",P48,FIND(",",P48)+1)-1)),[2]ActorTable!$1:$1048576,MATCH("prefabAddress|String",[2]ActorTable!$1:$1,0),0)),
    TRIM(MID(P48,FIND(",",P48,FIND(",",P48,FIND(",",P48)+1)+1)+1,999)),VLOOKUP(TRIM(MID(P48,FIND(",",P48,FIND(",",P48,FIND(",",P48)+1)+1)+1,999)),[2]ActorTable!$1:$1048576,MATCH("prefabAddress|String",[2]ActorTable!$1:$1,0),0))),
)))))</f>
        <v/>
      </c>
      <c r="R48">
        <v>0</v>
      </c>
      <c r="Z48" t="s">
        <v>398</v>
      </c>
      <c r="AA48">
        <f t="shared" si="1"/>
        <v>1</v>
      </c>
      <c r="AC48" t="s">
        <v>445</v>
      </c>
      <c r="AD48">
        <f t="shared" si="5"/>
        <v>1</v>
      </c>
    </row>
    <row r="49" spans="1:30" x14ac:dyDescent="0.3">
      <c r="A49" t="s">
        <v>305</v>
      </c>
      <c r="B49">
        <f>COUNTIF(StageTable!M:M,A49)
+COUNTIF(StageTable!U:U,A49)
+COUNTIF(StageTable!W:W,A49)</f>
        <v>1</v>
      </c>
      <c r="C49" t="s">
        <v>68</v>
      </c>
      <c r="D49" t="s">
        <v>70</v>
      </c>
      <c r="E49" t="s">
        <v>399</v>
      </c>
      <c r="F49" t="s">
        <v>445</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IFERROR(VLOOKUP(L49,[1]StringTable!$1:$1048576,MATCH("kor|String",[1]StringTable!$1:$1,0),0),
"스트링없음"))</f>
        <v/>
      </c>
      <c r="O49" t="str">
        <f>IF(ISBLANK(M49),"",
IFERROR(VLOOKUP(M49,[1]StringTable!$1:$1048576,MATCH("kor|String",[1]StringTable!$1:$1,0),0),
"스트링없음"))</f>
        <v/>
      </c>
      <c r="Q49" t="str">
        <f>IF(ISBLANK(P49),"",
IF(ISERROR(FIND(",",P49)),
  IF(ISERROR(VLOOKUP(P49,[2]ActorTable!$A:$A,1,0)),"액터없음",
  VLOOKUP(P49,[2]ActorTable!$1:$1048576,MATCH("prefabAddress|String",[2]ActorTable!$1:$1,0),0)),
IF(ISERROR(FIND(",",P49,FIND(",",P49)+1)),
  IF(OR(ISERROR(VLOOKUP(LEFT(P49,FIND(",",P49)-1),[2]ActorTable!$A:$A,1,0)),ISERROR(VLOOKUP(TRIM(MID(P49,FIND(",",P49)+1,999)),[2]ActorTable!$A:$A,1,0))),"액터없음",
  SUBSTITUTE(SUBSTITUTE(P49,LEFT(P49,FIND(",",P49)-1),VLOOKUP(LEFT(P49,FIND(",",P49)-1),[2]ActorTable!$1:$1048576,MATCH("prefabAddress|String",[2]ActorTable!$1:$1,0),0)),
    TRIM(MID(P49,FIND(",",P49)+1,999)),VLOOKUP(TRIM(MID(P49,FIND(",",P49)+1,999)),[2]ActorTable!$1:$1048576,MATCH("prefabAddress|String",[2]ActorTable!$1:$1,0),0))),
IF(ISERROR(FIND(",",P49,FIND(",",P49,FIND(",",P49)+1)+1)),
  IF(OR(ISERROR(VLOOKUP(LEFT(P49,FIND(",",P49)-1),[2]ActorTable!$A:$A,1,0)),ISERROR(VLOOKUP(TRIM(MID(P49,FIND(",",P49)+1,FIND(",",P49,FIND(",",P49)+1)-FIND(",",P49)-1)),[2]ActorTable!$A:$A,1,0)),ISERROR(VLOOKUP(TRIM(MID(P49,FIND(",",P49,FIND(",",P49)+1)+1,999)),[2]ActorTable!$A:$A,1,0))),"액터없음",
  SUBSTITUTE(SUBSTITUTE(SUBSTITUTE(P49,LEFT(P49,FIND(",",P49)-1),VLOOKUP(LEFT(P49,FIND(",",P49)-1),[2]ActorTable!$1:$1048576,MATCH("prefabAddress|String",[2]ActorTable!$1:$1,0),0)),
    TRIM(MID(P49,FIND(",",P49)+1,FIND(",",P49,FIND(",",P49)+1)-FIND(",",P49)-1)),VLOOKUP(TRIM(MID(P49,FIND(",",P49)+1,FIND(",",P49,FIND(",",P49)+1)-FIND(",",P49)-1)),[2]ActorTable!$1:$1048576,MATCH("prefabAddress|String",[2]ActorTable!$1:$1,0),0)),
    TRIM(MID(P49,FIND(",",P49,FIND(",",P49)+1)+1,999)),VLOOKUP(TRIM(MID(P49,FIND(",",P49,FIND(",",P49)+1)+1,999)),[2]ActorTable!$1:$1048576,MATCH("prefabAddress|String",[2]ActorTable!$1:$1,0),0))),
IF(ISERROR(FIND(",",P49,FIND(",",P49,FIND(",",P49,FIND(",",P49)+1)+1)+1)),
  IF(OR(ISERROR(VLOOKUP(LEFT(P49,FIND(",",P49)-1),[2]ActorTable!$A:$A,1,0)),ISERROR(VLOOKUP(TRIM(MID(P49,FIND(",",P49)+1,FIND(",",P49,FIND(",",P49)+1)-FIND(",",P49)-1)),[2]ActorTable!$A:$A,1,0)),ISERROR(VLOOKUP(TRIM(MID(P49,FIND(",",P49,FIND(",",P49)+1)+1,FIND(",",P49,FIND(",",P49,FIND(",",P49)+1)+1)-FIND(",",P49,FIND(",",P49)+1)-1)),[2]ActorTable!$A:$A,1,0)),ISERROR(VLOOKUP(TRIM(MID(P49,FIND(",",P49,FIND(",",P49,FIND(",",P49)+1)+1)+1,999)),[2]ActorTable!$A:$A,1,0))),"액터없음",
  SUBSTITUTE(SUBSTITUTE(SUBSTITUTE(SUBSTITUTE(P49,LEFT(P49,FIND(",",P49)-1),VLOOKUP(LEFT(P49,FIND(",",P49)-1),[2]ActorTable!$1:$1048576,MATCH("prefabAddress|String",[2]ActorTable!$1:$1,0),0)),
    TRIM(MID(P49,FIND(",",P49)+1,FIND(",",P49,FIND(",",P49)+1)-FIND(",",P49)-1)),VLOOKUP(TRIM(MID(P49,FIND(",",P49)+1,FIND(",",P49,FIND(",",P49)+1)-FIND(",",P49)-1)),[2]ActorTable!$1:$1048576,MATCH("prefabAddress|String",[2]ActorTable!$1:$1,0),0)),
    TRIM(MID(P49,FIND(",",P49,FIND(",",P49)+1)+1,FIND(",",P49,FIND(",",P49,FIND(",",P49)+1)+1)-FIND(",",P49,FIND(",",P49)+1)-1)),VLOOKUP(TRIM(MID(P49,FIND(",",P49,FIND(",",P49)+1)+1,FIND(",",P49,FIND(",",P49,FIND(",",P49)+1)+1)-FIND(",",P49,FIND(",",P49)+1)-1)),[2]ActorTable!$1:$1048576,MATCH("prefabAddress|String",[2]ActorTable!$1:$1,0),0)),
    TRIM(MID(P49,FIND(",",P49,FIND(",",P49,FIND(",",P49)+1)+1)+1,999)),VLOOKUP(TRIM(MID(P49,FIND(",",P49,FIND(",",P49,FIND(",",P49)+1)+1)+1,999)),[2]ActorTable!$1:$1048576,MATCH("prefabAddress|String",[2]ActorTable!$1:$1,0),0))),
)))))</f>
        <v/>
      </c>
      <c r="R49">
        <v>0</v>
      </c>
      <c r="Z49" t="s">
        <v>399</v>
      </c>
      <c r="AA49">
        <f t="shared" si="1"/>
        <v>1</v>
      </c>
      <c r="AC49" t="s">
        <v>446</v>
      </c>
      <c r="AD49">
        <f t="shared" si="5"/>
        <v>1</v>
      </c>
    </row>
    <row r="50" spans="1:30" x14ac:dyDescent="0.3">
      <c r="A50" t="s">
        <v>306</v>
      </c>
      <c r="B50">
        <f>COUNTIF(StageTable!M:M,A50)
+COUNTIF(StageTable!U:U,A50)
+COUNTIF(StageTable!W:W,A50)</f>
        <v>1</v>
      </c>
      <c r="C50" t="s">
        <v>64</v>
      </c>
      <c r="D50" t="s">
        <v>70</v>
      </c>
      <c r="E50" t="s">
        <v>400</v>
      </c>
      <c r="F50" t="s">
        <v>446</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IFERROR(VLOOKUP(L50,[1]StringTable!$1:$1048576,MATCH("kor|String",[1]StringTable!$1:$1,0),0),
"스트링없음"))</f>
        <v/>
      </c>
      <c r="O50" t="str">
        <f>IF(ISBLANK(M50),"",
IFERROR(VLOOKUP(M50,[1]StringTable!$1:$1048576,MATCH("kor|String",[1]StringTable!$1:$1,0),0),
"스트링없음"))</f>
        <v/>
      </c>
      <c r="Q50" t="str">
        <f>IF(ISBLANK(P50),"",
IF(ISERROR(FIND(",",P50)),
  IF(ISERROR(VLOOKUP(P50,[2]ActorTable!$A:$A,1,0)),"액터없음",
  VLOOKUP(P50,[2]ActorTable!$1:$1048576,MATCH("prefabAddress|String",[2]ActorTable!$1:$1,0),0)),
IF(ISERROR(FIND(",",P50,FIND(",",P50)+1)),
  IF(OR(ISERROR(VLOOKUP(LEFT(P50,FIND(",",P50)-1),[2]ActorTable!$A:$A,1,0)),ISERROR(VLOOKUP(TRIM(MID(P50,FIND(",",P50)+1,999)),[2]ActorTable!$A:$A,1,0))),"액터없음",
  SUBSTITUTE(SUBSTITUTE(P50,LEFT(P50,FIND(",",P50)-1),VLOOKUP(LEFT(P50,FIND(",",P50)-1),[2]ActorTable!$1:$1048576,MATCH("prefabAddress|String",[2]ActorTable!$1:$1,0),0)),
    TRIM(MID(P50,FIND(",",P50)+1,999)),VLOOKUP(TRIM(MID(P50,FIND(",",P50)+1,999)),[2]ActorTable!$1:$1048576,MATCH("prefabAddress|String",[2]ActorTable!$1:$1,0),0))),
IF(ISERROR(FIND(",",P50,FIND(",",P50,FIND(",",P50)+1)+1)),
  IF(OR(ISERROR(VLOOKUP(LEFT(P50,FIND(",",P50)-1),[2]ActorTable!$A:$A,1,0)),ISERROR(VLOOKUP(TRIM(MID(P50,FIND(",",P50)+1,FIND(",",P50,FIND(",",P50)+1)-FIND(",",P50)-1)),[2]ActorTable!$A:$A,1,0)),ISERROR(VLOOKUP(TRIM(MID(P50,FIND(",",P50,FIND(",",P50)+1)+1,999)),[2]ActorTable!$A:$A,1,0))),"액터없음",
  SUBSTITUTE(SUBSTITUTE(SUBSTITUTE(P50,LEFT(P50,FIND(",",P50)-1),VLOOKUP(LEFT(P50,FIND(",",P50)-1),[2]ActorTable!$1:$1048576,MATCH("prefabAddress|String",[2]ActorTable!$1:$1,0),0)),
    TRIM(MID(P50,FIND(",",P50)+1,FIND(",",P50,FIND(",",P50)+1)-FIND(",",P50)-1)),VLOOKUP(TRIM(MID(P50,FIND(",",P50)+1,FIND(",",P50,FIND(",",P50)+1)-FIND(",",P50)-1)),[2]ActorTable!$1:$1048576,MATCH("prefabAddress|String",[2]ActorTable!$1:$1,0),0)),
    TRIM(MID(P50,FIND(",",P50,FIND(",",P50)+1)+1,999)),VLOOKUP(TRIM(MID(P50,FIND(",",P50,FIND(",",P50)+1)+1,999)),[2]ActorTable!$1:$1048576,MATCH("prefabAddress|String",[2]ActorTable!$1:$1,0),0))),
IF(ISERROR(FIND(",",P50,FIND(",",P50,FIND(",",P50,FIND(",",P50)+1)+1)+1)),
  IF(OR(ISERROR(VLOOKUP(LEFT(P50,FIND(",",P50)-1),[2]ActorTable!$A:$A,1,0)),ISERROR(VLOOKUP(TRIM(MID(P50,FIND(",",P50)+1,FIND(",",P50,FIND(",",P50)+1)-FIND(",",P50)-1)),[2]ActorTable!$A:$A,1,0)),ISERROR(VLOOKUP(TRIM(MID(P50,FIND(",",P50,FIND(",",P50)+1)+1,FIND(",",P50,FIND(",",P50,FIND(",",P50)+1)+1)-FIND(",",P50,FIND(",",P50)+1)-1)),[2]ActorTable!$A:$A,1,0)),ISERROR(VLOOKUP(TRIM(MID(P50,FIND(",",P50,FIND(",",P50,FIND(",",P50)+1)+1)+1,999)),[2]ActorTable!$A:$A,1,0))),"액터없음",
  SUBSTITUTE(SUBSTITUTE(SUBSTITUTE(SUBSTITUTE(P50,LEFT(P50,FIND(",",P50)-1),VLOOKUP(LEFT(P50,FIND(",",P50)-1),[2]ActorTable!$1:$1048576,MATCH("prefabAddress|String",[2]ActorTable!$1:$1,0),0)),
    TRIM(MID(P50,FIND(",",P50)+1,FIND(",",P50,FIND(",",P50)+1)-FIND(",",P50)-1)),VLOOKUP(TRIM(MID(P50,FIND(",",P50)+1,FIND(",",P50,FIND(",",P50)+1)-FIND(",",P50)-1)),[2]ActorTable!$1:$1048576,MATCH("prefabAddress|String",[2]ActorTable!$1:$1,0),0)),
    TRIM(MID(P50,FIND(",",P50,FIND(",",P50)+1)+1,FIND(",",P50,FIND(",",P50,FIND(",",P50)+1)+1)-FIND(",",P50,FIND(",",P50)+1)-1)),VLOOKUP(TRIM(MID(P50,FIND(",",P50,FIND(",",P50)+1)+1,FIND(",",P50,FIND(",",P50,FIND(",",P50)+1)+1)-FIND(",",P50,FIND(",",P50)+1)-1)),[2]ActorTable!$1:$1048576,MATCH("prefabAddress|String",[2]ActorTable!$1:$1,0),0)),
    TRIM(MID(P50,FIND(",",P50,FIND(",",P50,FIND(",",P50)+1)+1)+1,999)),VLOOKUP(TRIM(MID(P50,FIND(",",P50,FIND(",",P50,FIND(",",P50)+1)+1)+1,999)),[2]ActorTable!$1:$1048576,MATCH("prefabAddress|String",[2]ActorTable!$1:$1,0),0))),
)))))</f>
        <v/>
      </c>
      <c r="R50">
        <v>0</v>
      </c>
      <c r="Z50" t="s">
        <v>400</v>
      </c>
      <c r="AA50">
        <f t="shared" si="1"/>
        <v>1</v>
      </c>
      <c r="AC50" t="s">
        <v>447</v>
      </c>
      <c r="AD50">
        <f t="shared" si="5"/>
        <v>1</v>
      </c>
    </row>
    <row r="51" spans="1:30" x14ac:dyDescent="0.3">
      <c r="A51" t="s">
        <v>30</v>
      </c>
      <c r="B51">
        <f>COUNTIF(StageTable!M:M,A51)
+COUNTIF(StageTable!U:U,A51)
+COUNTIF(StageTable!W:W,A51)</f>
        <v>1</v>
      </c>
      <c r="C51" t="s">
        <v>71</v>
      </c>
      <c r="D51" t="s">
        <v>70</v>
      </c>
      <c r="E51" t="s">
        <v>401</v>
      </c>
      <c r="F51" t="s">
        <v>447</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343</v>
      </c>
      <c r="L51" t="str">
        <f>"BossName_"&amp;SUBSTITUTE($K51,"Preview_","")</f>
        <v>BossName_SlimeRabbit</v>
      </c>
      <c r="M51" t="str">
        <f>"BossDesc_"&amp;SUBSTITUTE($K51,"Preview_","")</f>
        <v>BossDesc_SlimeRabbit</v>
      </c>
      <c r="N51" t="str">
        <f>IF(ISBLANK(L51),"",
IFERROR(VLOOKUP(L51,[1]StringTable!$1:$1048576,MATCH("kor|String",[1]StringTable!$1:$1,0),0),
"스트링없음"))</f>
        <v>초록 토끼귀 슬라임</v>
      </c>
      <c r="O51" t="str">
        <f>IF(ISBLANK(M51),"",
IFERROR(VLOOKUP(M51,[1]StringTable!$1:$1048576,MATCH("kor|String",[1]StringTable!$1:$1,0),0),
"스트링없음"))</f>
        <v>친구들을 계속 불러내는 슬라임 무리입니다. 광역 공격을 할 수 있는 {0} 등 캐릭터를 사용하세요!</v>
      </c>
      <c r="P51" t="s">
        <v>1265</v>
      </c>
      <c r="Q51" t="str">
        <f>IF(ISBLANK(P51),"",
IF(ISERROR(FIND(",",P51)),
  IF(ISERROR(VLOOKUP(P51,[2]ActorTable!$A:$A,1,0)),"액터없음",
  VLOOKUP(P51,[2]ActorTable!$1:$1048576,MATCH("prefabAddress|String",[2]ActorTable!$1:$1,0),0)),
IF(ISERROR(FIND(",",P51,FIND(",",P51)+1)),
  IF(OR(ISERROR(VLOOKUP(LEFT(P51,FIND(",",P51)-1),[2]ActorTable!$A:$A,1,0)),ISERROR(VLOOKUP(TRIM(MID(P51,FIND(",",P51)+1,999)),[2]ActorTable!$A:$A,1,0))),"액터없음",
  SUBSTITUTE(SUBSTITUTE(P51,LEFT(P51,FIND(",",P51)-1),VLOOKUP(LEFT(P51,FIND(",",P51)-1),[2]ActorTable!$1:$1048576,MATCH("prefabAddress|String",[2]ActorTable!$1:$1,0),0)),
    TRIM(MID(P51,FIND(",",P51)+1,999)),VLOOKUP(TRIM(MID(P51,FIND(",",P51)+1,999)),[2]ActorTable!$1:$1048576,MATCH("prefabAddress|String",[2]ActorTable!$1:$1,0),0))),
IF(ISERROR(FIND(",",P51,FIND(",",P51,FIND(",",P51)+1)+1)),
  IF(OR(ISERROR(VLOOKUP(LEFT(P51,FIND(",",P51)-1),[2]ActorTable!$A:$A,1,0)),ISERROR(VLOOKUP(TRIM(MID(P51,FIND(",",P51)+1,FIND(",",P51,FIND(",",P51)+1)-FIND(",",P51)-1)),[2]ActorTable!$A:$A,1,0)),ISERROR(VLOOKUP(TRIM(MID(P51,FIND(",",P51,FIND(",",P51)+1)+1,999)),[2]ActorTable!$A:$A,1,0))),"액터없음",
  SUBSTITUTE(SUBSTITUTE(SUBSTITUTE(P51,LEFT(P51,FIND(",",P51)-1),VLOOKUP(LEFT(P51,FIND(",",P51)-1),[2]ActorTable!$1:$1048576,MATCH("prefabAddress|String",[2]ActorTable!$1:$1,0),0)),
    TRIM(MID(P51,FIND(",",P51)+1,FIND(",",P51,FIND(",",P51)+1)-FIND(",",P51)-1)),VLOOKUP(TRIM(MID(P51,FIND(",",P51)+1,FIND(",",P51,FIND(",",P51)+1)-FIND(",",P51)-1)),[2]ActorTable!$1:$1048576,MATCH("prefabAddress|String",[2]ActorTable!$1:$1,0),0)),
    TRIM(MID(P51,FIND(",",P51,FIND(",",P51)+1)+1,999)),VLOOKUP(TRIM(MID(P51,FIND(",",P51,FIND(",",P51)+1)+1,999)),[2]ActorTable!$1:$1048576,MATCH("prefabAddress|String",[2]ActorTable!$1:$1,0),0))),
IF(ISERROR(FIND(",",P51,FIND(",",P51,FIND(",",P51,FIND(",",P51)+1)+1)+1)),
  IF(OR(ISERROR(VLOOKUP(LEFT(P51,FIND(",",P51)-1),[2]ActorTable!$A:$A,1,0)),ISERROR(VLOOKUP(TRIM(MID(P51,FIND(",",P51)+1,FIND(",",P51,FIND(",",P51)+1)-FIND(",",P51)-1)),[2]ActorTable!$A:$A,1,0)),ISERROR(VLOOKUP(TRIM(MID(P51,FIND(",",P51,FIND(",",P51)+1)+1,FIND(",",P51,FIND(",",P51,FIND(",",P51)+1)+1)-FIND(",",P51,FIND(",",P51)+1)-1)),[2]ActorTable!$A:$A,1,0)),ISERROR(VLOOKUP(TRIM(MID(P51,FIND(",",P51,FIND(",",P51,FIND(",",P51)+1)+1)+1,999)),[2]ActorTable!$A:$A,1,0))),"액터없음",
  SUBSTITUTE(SUBSTITUTE(SUBSTITUTE(SUBSTITUTE(P51,LEFT(P51,FIND(",",P51)-1),VLOOKUP(LEFT(P51,FIND(",",P51)-1),[2]ActorTable!$1:$1048576,MATCH("prefabAddress|String",[2]ActorTable!$1:$1,0),0)),
    TRIM(MID(P51,FIND(",",P51)+1,FIND(",",P51,FIND(",",P51)+1)-FIND(",",P51)-1)),VLOOKUP(TRIM(MID(P51,FIND(",",P51)+1,FIND(",",P51,FIND(",",P51)+1)-FIND(",",P51)-1)),[2]ActorTable!$1:$1048576,MATCH("prefabAddress|String",[2]ActorTable!$1:$1,0),0)),
    TRIM(MID(P51,FIND(",",P51,FIND(",",P51)+1)+1,FIND(",",P51,FIND(",",P51,FIND(",",P51)+1)+1)-FIND(",",P51,FIND(",",P51)+1)-1)),VLOOKUP(TRIM(MID(P51,FIND(",",P51,FIND(",",P51)+1)+1,FIND(",",P51,FIND(",",P51,FIND(",",P51)+1)+1)-FIND(",",P51,FIND(",",P51)+1)-1)),[2]ActorTable!$1:$1048576,MATCH("prefabAddress|String",[2]ActorTable!$1:$1,0),0)),
    TRIM(MID(P51,FIND(",",P51,FIND(",",P51,FIND(",",P51)+1)+1)+1,999)),VLOOKUP(TRIM(MID(P51,FIND(",",P51,FIND(",",P51,FIND(",",P51)+1)+1)+1,999)),[2]ActorTable!$1:$1048576,MATCH("prefabAddress|String",[2]ActorTable!$1:$1,0),0))),
)))))</f>
        <v>KeepSeries</v>
      </c>
      <c r="R51">
        <v>0</v>
      </c>
      <c r="Z51" t="s">
        <v>401</v>
      </c>
      <c r="AA51">
        <f t="shared" si="1"/>
        <v>2</v>
      </c>
      <c r="AC51" t="s">
        <v>448</v>
      </c>
      <c r="AD51">
        <f t="shared" si="5"/>
        <v>1</v>
      </c>
    </row>
    <row r="52" spans="1:30" x14ac:dyDescent="0.3">
      <c r="A52" t="s">
        <v>39</v>
      </c>
      <c r="B52">
        <f>COUNTIF(StageTable!M:M,A52)
+COUNTIF(StageTable!U:U,A52)
+COUNTIF(StageTable!W:W,A52)</f>
        <v>1</v>
      </c>
      <c r="C52" t="s">
        <v>333</v>
      </c>
      <c r="D52" t="s">
        <v>70</v>
      </c>
      <c r="E52" t="s">
        <v>401</v>
      </c>
      <c r="F52" t="s">
        <v>448</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344</v>
      </c>
      <c r="L52" t="str">
        <f>"BossName_"&amp;SUBSTITUTE($K52,"Preview_","")</f>
        <v>BossName_SlimeRabbit_Red</v>
      </c>
      <c r="M52" t="str">
        <f>"BossDesc_"&amp;SUBSTITUTE($K52,"Preview_","")</f>
        <v>BossDesc_SlimeRabbit_Red</v>
      </c>
      <c r="N52" t="str">
        <f>IF(ISBLANK(L52),"",
IFERROR(VLOOKUP(L52,[1]StringTable!$1:$1048576,MATCH("kor|String",[1]StringTable!$1:$1,0),0),
"스트링없음"))</f>
        <v>붉은 토끼귀 슬라임</v>
      </c>
      <c r="O52" t="str">
        <f>IF(ISBLANK(M52),"",
IFERROR(VLOOKUP(M52,[1]StringTable!$1:$1048576,MATCH("kor|String",[1]StringTable!$1:$1,0),0),
"스트링없음"))</f>
        <v>좀 더 공격적인 슬라임 무리입니다. 광역 공격을 할 수 있는 {0} 등 캐릭터를 사용하세요!</v>
      </c>
      <c r="P52" t="s">
        <v>1265</v>
      </c>
      <c r="Q52" t="str">
        <f>IF(ISBLANK(P52),"",
IF(ISERROR(FIND(",",P52)),
  IF(ISERROR(VLOOKUP(P52,[2]ActorTable!$A:$A,1,0)),"액터없음",
  VLOOKUP(P52,[2]ActorTable!$1:$1048576,MATCH("prefabAddress|String",[2]ActorTable!$1:$1,0),0)),
IF(ISERROR(FIND(",",P52,FIND(",",P52)+1)),
  IF(OR(ISERROR(VLOOKUP(LEFT(P52,FIND(",",P52)-1),[2]ActorTable!$A:$A,1,0)),ISERROR(VLOOKUP(TRIM(MID(P52,FIND(",",P52)+1,999)),[2]ActorTable!$A:$A,1,0))),"액터없음",
  SUBSTITUTE(SUBSTITUTE(P52,LEFT(P52,FIND(",",P52)-1),VLOOKUP(LEFT(P52,FIND(",",P52)-1),[2]ActorTable!$1:$1048576,MATCH("prefabAddress|String",[2]ActorTable!$1:$1,0),0)),
    TRIM(MID(P52,FIND(",",P52)+1,999)),VLOOKUP(TRIM(MID(P52,FIND(",",P52)+1,999)),[2]ActorTable!$1:$1048576,MATCH("prefabAddress|String",[2]ActorTable!$1:$1,0),0))),
IF(ISERROR(FIND(",",P52,FIND(",",P52,FIND(",",P52)+1)+1)),
  IF(OR(ISERROR(VLOOKUP(LEFT(P52,FIND(",",P52)-1),[2]ActorTable!$A:$A,1,0)),ISERROR(VLOOKUP(TRIM(MID(P52,FIND(",",P52)+1,FIND(",",P52,FIND(",",P52)+1)-FIND(",",P52)-1)),[2]ActorTable!$A:$A,1,0)),ISERROR(VLOOKUP(TRIM(MID(P52,FIND(",",P52,FIND(",",P52)+1)+1,999)),[2]ActorTable!$A:$A,1,0))),"액터없음",
  SUBSTITUTE(SUBSTITUTE(SUBSTITUTE(P52,LEFT(P52,FIND(",",P52)-1),VLOOKUP(LEFT(P52,FIND(",",P52)-1),[2]ActorTable!$1:$1048576,MATCH("prefabAddress|String",[2]ActorTable!$1:$1,0),0)),
    TRIM(MID(P52,FIND(",",P52)+1,FIND(",",P52,FIND(",",P52)+1)-FIND(",",P52)-1)),VLOOKUP(TRIM(MID(P52,FIND(",",P52)+1,FIND(",",P52,FIND(",",P52)+1)-FIND(",",P52)-1)),[2]ActorTable!$1:$1048576,MATCH("prefabAddress|String",[2]ActorTable!$1:$1,0),0)),
    TRIM(MID(P52,FIND(",",P52,FIND(",",P52)+1)+1,999)),VLOOKUP(TRIM(MID(P52,FIND(",",P52,FIND(",",P52)+1)+1,999)),[2]ActorTable!$1:$1048576,MATCH("prefabAddress|String",[2]ActorTable!$1:$1,0),0))),
IF(ISERROR(FIND(",",P52,FIND(",",P52,FIND(",",P52,FIND(",",P52)+1)+1)+1)),
  IF(OR(ISERROR(VLOOKUP(LEFT(P52,FIND(",",P52)-1),[2]ActorTable!$A:$A,1,0)),ISERROR(VLOOKUP(TRIM(MID(P52,FIND(",",P52)+1,FIND(",",P52,FIND(",",P52)+1)-FIND(",",P52)-1)),[2]ActorTable!$A:$A,1,0)),ISERROR(VLOOKUP(TRIM(MID(P52,FIND(",",P52,FIND(",",P52)+1)+1,FIND(",",P52,FIND(",",P52,FIND(",",P52)+1)+1)-FIND(",",P52,FIND(",",P52)+1)-1)),[2]ActorTable!$A:$A,1,0)),ISERROR(VLOOKUP(TRIM(MID(P52,FIND(",",P52,FIND(",",P52,FIND(",",P52)+1)+1)+1,999)),[2]ActorTable!$A:$A,1,0))),"액터없음",
  SUBSTITUTE(SUBSTITUTE(SUBSTITUTE(SUBSTITUTE(P52,LEFT(P52,FIND(",",P52)-1),VLOOKUP(LEFT(P52,FIND(",",P52)-1),[2]ActorTable!$1:$1048576,MATCH("prefabAddress|String",[2]ActorTable!$1:$1,0),0)),
    TRIM(MID(P52,FIND(",",P52)+1,FIND(",",P52,FIND(",",P52)+1)-FIND(",",P52)-1)),VLOOKUP(TRIM(MID(P52,FIND(",",P52)+1,FIND(",",P52,FIND(",",P52)+1)-FIND(",",P52)-1)),[2]ActorTable!$1:$1048576,MATCH("prefabAddress|String",[2]ActorTable!$1:$1,0),0)),
    TRIM(MID(P52,FIND(",",P52,FIND(",",P52)+1)+1,FIND(",",P52,FIND(",",P52,FIND(",",P52)+1)+1)-FIND(",",P52,FIND(",",P52)+1)-1)),VLOOKUP(TRIM(MID(P52,FIND(",",P52,FIND(",",P52)+1)+1,FIND(",",P52,FIND(",",P52,FIND(",",P52)+1)+1)-FIND(",",P52,FIND(",",P52)+1)-1)),[2]ActorTable!$1:$1048576,MATCH("prefabAddress|String",[2]ActorTable!$1:$1,0),0)),
    TRIM(MID(P52,FIND(",",P52,FIND(",",P52,FIND(",",P52)+1)+1)+1,999)),VLOOKUP(TRIM(MID(P52,FIND(",",P52,FIND(",",P52,FIND(",",P52)+1)+1)+1,999)),[2]ActorTable!$1:$1048576,MATCH("prefabAddress|String",[2]ActorTable!$1:$1,0),0))),
)))))</f>
        <v>KeepSeries</v>
      </c>
      <c r="R52">
        <v>0</v>
      </c>
      <c r="Z52" t="s">
        <v>463</v>
      </c>
      <c r="AA52">
        <f t="shared" si="1"/>
        <v>2</v>
      </c>
      <c r="AC52" t="s">
        <v>449</v>
      </c>
      <c r="AD52">
        <f t="shared" si="5"/>
        <v>1</v>
      </c>
    </row>
    <row r="53" spans="1:30" x14ac:dyDescent="0.3">
      <c r="A53" t="s">
        <v>323</v>
      </c>
      <c r="B53">
        <f>COUNTIF(StageTable!M:M,A53)
+COUNTIF(StageTable!U:U,A53)
+COUNTIF(StageTable!W:W,A53)</f>
        <v>1</v>
      </c>
      <c r="C53" t="s">
        <v>69</v>
      </c>
      <c r="D53" t="s">
        <v>70</v>
      </c>
      <c r="E53" t="s">
        <v>51</v>
      </c>
      <c r="F53" t="s">
        <v>449</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263</v>
      </c>
      <c r="L53" t="str">
        <f>"BossName_"&amp;SUBSTITUTE($K53,"Preview_","")</f>
        <v>BossName_TerribleStump_Purple</v>
      </c>
      <c r="M53" t="str">
        <f>"BossDesc_"&amp;SUBSTITUTE($K53,"Preview_","")</f>
        <v>BossDesc_TerribleStump_Purple</v>
      </c>
      <c r="N53" t="str">
        <f>IF(ISBLANK(L53),"",
IFERROR(VLOOKUP(L53,[1]StringTable!$1:$1048576,MATCH("kor|String",[1]StringTable!$1:$1,0),0),
"스트링없음"))</f>
        <v>나무귀신</v>
      </c>
      <c r="O53" t="str">
        <f>IF(ISBLANK(M53),"",
IFERROR(VLOOKUP(M53,[1]StringTable!$1:$1048576,MATCH("kor|String",[1]StringTable!$1:$1,0),0),
"스트링없음"))</f>
        <v>화가 단단히 난 듯한 나무 귀신입니다. {0} 등 단일 개체에게 강한 캐릭터로 저지하세요!</v>
      </c>
      <c r="P53" t="s">
        <v>1266</v>
      </c>
      <c r="Q53" t="str">
        <f>IF(ISBLANK(P53),"",
IF(ISERROR(FIND(",",P53)),
  IF(ISERROR(VLOOKUP(P53,[2]ActorTable!$A:$A,1,0)),"액터없음",
  VLOOKUP(P53,[2]ActorTable!$1:$1048576,MATCH("prefabAddress|String",[2]ActorTable!$1:$1,0),0)),
IF(ISERROR(FIND(",",P53,FIND(",",P53)+1)),
  IF(OR(ISERROR(VLOOKUP(LEFT(P53,FIND(",",P53)-1),[2]ActorTable!$A:$A,1,0)),ISERROR(VLOOKUP(TRIM(MID(P53,FIND(",",P53)+1,999)),[2]ActorTable!$A:$A,1,0))),"액터없음",
  SUBSTITUTE(SUBSTITUTE(P53,LEFT(P53,FIND(",",P53)-1),VLOOKUP(LEFT(P53,FIND(",",P53)-1),[2]ActorTable!$1:$1048576,MATCH("prefabAddress|String",[2]ActorTable!$1:$1,0),0)),
    TRIM(MID(P53,FIND(",",P53)+1,999)),VLOOKUP(TRIM(MID(P53,FIND(",",P53)+1,999)),[2]ActorTable!$1:$1048576,MATCH("prefabAddress|String",[2]ActorTable!$1:$1,0),0))),
IF(ISERROR(FIND(",",P53,FIND(",",P53,FIND(",",P53)+1)+1)),
  IF(OR(ISERROR(VLOOKUP(LEFT(P53,FIND(",",P53)-1),[2]ActorTable!$A:$A,1,0)),ISERROR(VLOOKUP(TRIM(MID(P53,FIND(",",P53)+1,FIND(",",P53,FIND(",",P53)+1)-FIND(",",P53)-1)),[2]ActorTable!$A:$A,1,0)),ISERROR(VLOOKUP(TRIM(MID(P53,FIND(",",P53,FIND(",",P53)+1)+1,999)),[2]ActorTable!$A:$A,1,0))),"액터없음",
  SUBSTITUTE(SUBSTITUTE(SUBSTITUTE(P53,LEFT(P53,FIND(",",P53)-1),VLOOKUP(LEFT(P53,FIND(",",P53)-1),[2]ActorTable!$1:$1048576,MATCH("prefabAddress|String",[2]ActorTable!$1:$1,0),0)),
    TRIM(MID(P53,FIND(",",P53)+1,FIND(",",P53,FIND(",",P53)+1)-FIND(",",P53)-1)),VLOOKUP(TRIM(MID(P53,FIND(",",P53)+1,FIND(",",P53,FIND(",",P53)+1)-FIND(",",P53)-1)),[2]ActorTable!$1:$1048576,MATCH("prefabAddress|String",[2]ActorTable!$1:$1,0),0)),
    TRIM(MID(P53,FIND(",",P53,FIND(",",P53)+1)+1,999)),VLOOKUP(TRIM(MID(P53,FIND(",",P53,FIND(",",P53)+1)+1,999)),[2]ActorTable!$1:$1048576,MATCH("prefabAddress|String",[2]ActorTable!$1:$1,0),0))),
IF(ISERROR(FIND(",",P53,FIND(",",P53,FIND(",",P53,FIND(",",P53)+1)+1)+1)),
  IF(OR(ISERROR(VLOOKUP(LEFT(P53,FIND(",",P53)-1),[2]ActorTable!$A:$A,1,0)),ISERROR(VLOOKUP(TRIM(MID(P53,FIND(",",P53)+1,FIND(",",P53,FIND(",",P53)+1)-FIND(",",P53)-1)),[2]ActorTable!$A:$A,1,0)),ISERROR(VLOOKUP(TRIM(MID(P53,FIND(",",P53,FIND(",",P53)+1)+1,FIND(",",P53,FIND(",",P53,FIND(",",P53)+1)+1)-FIND(",",P53,FIND(",",P53)+1)-1)),[2]ActorTable!$A:$A,1,0)),ISERROR(VLOOKUP(TRIM(MID(P53,FIND(",",P53,FIND(",",P53,FIND(",",P53)+1)+1)+1,999)),[2]ActorTable!$A:$A,1,0))),"액터없음",
  SUBSTITUTE(SUBSTITUTE(SUBSTITUTE(SUBSTITUTE(P53,LEFT(P53,FIND(",",P53)-1),VLOOKUP(LEFT(P53,FIND(",",P53)-1),[2]ActorTable!$1:$1048576,MATCH("prefabAddress|String",[2]ActorTable!$1:$1,0),0)),
    TRIM(MID(P53,FIND(",",P53)+1,FIND(",",P53,FIND(",",P53)+1)-FIND(",",P53)-1)),VLOOKUP(TRIM(MID(P53,FIND(",",P53)+1,FIND(",",P53,FIND(",",P53)+1)-FIND(",",P53)-1)),[2]ActorTable!$1:$1048576,MATCH("prefabAddress|String",[2]ActorTable!$1:$1,0),0)),
    TRIM(MID(P53,FIND(",",P53,FIND(",",P53)+1)+1,FIND(",",P53,FIND(",",P53,FIND(",",P53)+1)+1)-FIND(",",P53,FIND(",",P53)+1)-1)),VLOOKUP(TRIM(MID(P53,FIND(",",P53,FIND(",",P53)+1)+1,FIND(",",P53,FIND(",",P53,FIND(",",P53)+1)+1)-FIND(",",P53,FIND(",",P53)+1)-1)),[2]ActorTable!$1:$1048576,MATCH("prefabAddress|String",[2]ActorTable!$1:$1,0),0)),
    TRIM(MID(P53,FIND(",",P53,FIND(",",P53,FIND(",",P53)+1)+1)+1,999)),VLOOKUP(TRIM(MID(P53,FIND(",",P53,FIND(",",P53,FIND(",",P53)+1)+1)+1,999)),[2]ActorTable!$1:$1048576,MATCH("prefabAddress|String",[2]ActorTable!$1:$1,0),0))),
)))))</f>
        <v>Ganfaul, EarthMage</v>
      </c>
      <c r="R53">
        <v>0</v>
      </c>
      <c r="Z53" t="s">
        <v>464</v>
      </c>
      <c r="AA53">
        <f t="shared" si="1"/>
        <v>1</v>
      </c>
      <c r="AC53" t="s">
        <v>450</v>
      </c>
      <c r="AD53">
        <f t="shared" si="5"/>
        <v>1</v>
      </c>
    </row>
    <row r="54" spans="1:30" x14ac:dyDescent="0.3">
      <c r="A54" t="s">
        <v>325</v>
      </c>
      <c r="B54">
        <f>COUNTIF(StageTable!M:M,A54)
+COUNTIF(StageTable!U:U,A54)
+COUNTIF(StageTable!W:W,A54)</f>
        <v>1</v>
      </c>
      <c r="C54" t="s">
        <v>68</v>
      </c>
      <c r="D54" t="s">
        <v>70</v>
      </c>
      <c r="E54" t="s">
        <v>51</v>
      </c>
      <c r="F54" t="s">
        <v>450</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264</v>
      </c>
      <c r="L54" t="str">
        <f>"BossName_"&amp;SUBSTITUTE($K54,"Preview_","")</f>
        <v>BossName_PolygonalMetalon_Red</v>
      </c>
      <c r="M54" t="str">
        <f>"BossDesc_"&amp;SUBSTITUTE($K54,"Preview_","")</f>
        <v>BossDesc_PolygonalMetalon_Red</v>
      </c>
      <c r="N54" t="str">
        <f>IF(ISBLANK(L54),"",
IFERROR(VLOOKUP(L54,[1]StringTable!$1:$1048576,MATCH("kor|String",[1]StringTable!$1:$1,0),0),
"스트링없음"))</f>
        <v>외뿔 풍뎅이</v>
      </c>
      <c r="O54" t="str">
        <f>IF(ISBLANK(M54),"",
IFERROR(VLOOKUP(M54,[1]StringTable!$1:$1048576,MATCH("kor|String",[1]StringTable!$1:$1,0),0),
"스트링없음"))</f>
        <v>거대한 몸집의 풍뎅이네요. {0} 등 단일 개체에게 강한 캐릭터로 저지하세요!</v>
      </c>
      <c r="P54" t="s">
        <v>1266</v>
      </c>
      <c r="Q54" t="str">
        <f>IF(ISBLANK(P54),"",
IF(ISERROR(FIND(",",P54)),
  IF(ISERROR(VLOOKUP(P54,[2]ActorTable!$A:$A,1,0)),"액터없음",
  VLOOKUP(P54,[2]ActorTable!$1:$1048576,MATCH("prefabAddress|String",[2]ActorTable!$1:$1,0),0)),
IF(ISERROR(FIND(",",P54,FIND(",",P54)+1)),
  IF(OR(ISERROR(VLOOKUP(LEFT(P54,FIND(",",P54)-1),[2]ActorTable!$A:$A,1,0)),ISERROR(VLOOKUP(TRIM(MID(P54,FIND(",",P54)+1,999)),[2]ActorTable!$A:$A,1,0))),"액터없음",
  SUBSTITUTE(SUBSTITUTE(P54,LEFT(P54,FIND(",",P54)-1),VLOOKUP(LEFT(P54,FIND(",",P54)-1),[2]ActorTable!$1:$1048576,MATCH("prefabAddress|String",[2]ActorTable!$1:$1,0),0)),
    TRIM(MID(P54,FIND(",",P54)+1,999)),VLOOKUP(TRIM(MID(P54,FIND(",",P54)+1,999)),[2]ActorTable!$1:$1048576,MATCH("prefabAddress|String",[2]ActorTable!$1:$1,0),0))),
IF(ISERROR(FIND(",",P54,FIND(",",P54,FIND(",",P54)+1)+1)),
  IF(OR(ISERROR(VLOOKUP(LEFT(P54,FIND(",",P54)-1),[2]ActorTable!$A:$A,1,0)),ISERROR(VLOOKUP(TRIM(MID(P54,FIND(",",P54)+1,FIND(",",P54,FIND(",",P54)+1)-FIND(",",P54)-1)),[2]ActorTable!$A:$A,1,0)),ISERROR(VLOOKUP(TRIM(MID(P54,FIND(",",P54,FIND(",",P54)+1)+1,999)),[2]ActorTable!$A:$A,1,0))),"액터없음",
  SUBSTITUTE(SUBSTITUTE(SUBSTITUTE(P54,LEFT(P54,FIND(",",P54)-1),VLOOKUP(LEFT(P54,FIND(",",P54)-1),[2]ActorTable!$1:$1048576,MATCH("prefabAddress|String",[2]ActorTable!$1:$1,0),0)),
    TRIM(MID(P54,FIND(",",P54)+1,FIND(",",P54,FIND(",",P54)+1)-FIND(",",P54)-1)),VLOOKUP(TRIM(MID(P54,FIND(",",P54)+1,FIND(",",P54,FIND(",",P54)+1)-FIND(",",P54)-1)),[2]ActorTable!$1:$1048576,MATCH("prefabAddress|String",[2]ActorTable!$1:$1,0),0)),
    TRIM(MID(P54,FIND(",",P54,FIND(",",P54)+1)+1,999)),VLOOKUP(TRIM(MID(P54,FIND(",",P54,FIND(",",P54)+1)+1,999)),[2]ActorTable!$1:$1048576,MATCH("prefabAddress|String",[2]ActorTable!$1:$1,0),0))),
IF(ISERROR(FIND(",",P54,FIND(",",P54,FIND(",",P54,FIND(",",P54)+1)+1)+1)),
  IF(OR(ISERROR(VLOOKUP(LEFT(P54,FIND(",",P54)-1),[2]ActorTable!$A:$A,1,0)),ISERROR(VLOOKUP(TRIM(MID(P54,FIND(",",P54)+1,FIND(",",P54,FIND(",",P54)+1)-FIND(",",P54)-1)),[2]ActorTable!$A:$A,1,0)),ISERROR(VLOOKUP(TRIM(MID(P54,FIND(",",P54,FIND(",",P54)+1)+1,FIND(",",P54,FIND(",",P54,FIND(",",P54)+1)+1)-FIND(",",P54,FIND(",",P54)+1)-1)),[2]ActorTable!$A:$A,1,0)),ISERROR(VLOOKUP(TRIM(MID(P54,FIND(",",P54,FIND(",",P54,FIND(",",P54)+1)+1)+1,999)),[2]ActorTable!$A:$A,1,0))),"액터없음",
  SUBSTITUTE(SUBSTITUTE(SUBSTITUTE(SUBSTITUTE(P54,LEFT(P54,FIND(",",P54)-1),VLOOKUP(LEFT(P54,FIND(",",P54)-1),[2]ActorTable!$1:$1048576,MATCH("prefabAddress|String",[2]ActorTable!$1:$1,0),0)),
    TRIM(MID(P54,FIND(",",P54)+1,FIND(",",P54,FIND(",",P54)+1)-FIND(",",P54)-1)),VLOOKUP(TRIM(MID(P54,FIND(",",P54)+1,FIND(",",P54,FIND(",",P54)+1)-FIND(",",P54)-1)),[2]ActorTable!$1:$1048576,MATCH("prefabAddress|String",[2]ActorTable!$1:$1,0),0)),
    TRIM(MID(P54,FIND(",",P54,FIND(",",P54)+1)+1,FIND(",",P54,FIND(",",P54,FIND(",",P54)+1)+1)-FIND(",",P54,FIND(",",P54)+1)-1)),VLOOKUP(TRIM(MID(P54,FIND(",",P54,FIND(",",P54)+1)+1,FIND(",",P54,FIND(",",P54,FIND(",",P54)+1)+1)-FIND(",",P54,FIND(",",P54)+1)-1)),[2]ActorTable!$1:$1048576,MATCH("prefabAddress|String",[2]ActorTable!$1:$1,0),0)),
    TRIM(MID(P54,FIND(",",P54,FIND(",",P54,FIND(",",P54)+1)+1)+1,999)),VLOOKUP(TRIM(MID(P54,FIND(",",P54,FIND(",",P54,FIND(",",P54)+1)+1)+1,999)),[2]ActorTable!$1:$1048576,MATCH("prefabAddress|String",[2]ActorTable!$1:$1,0),0))),
)))))</f>
        <v>Ganfaul, EarthMage</v>
      </c>
      <c r="R54">
        <v>0</v>
      </c>
      <c r="Z54" t="s">
        <v>502</v>
      </c>
      <c r="AA54">
        <f t="shared" si="1"/>
        <v>1</v>
      </c>
      <c r="AC54" t="s">
        <v>451</v>
      </c>
      <c r="AD54">
        <f t="shared" si="5"/>
        <v>1</v>
      </c>
    </row>
    <row r="55" spans="1:30" x14ac:dyDescent="0.3">
      <c r="A55" t="s">
        <v>327</v>
      </c>
      <c r="B55">
        <f>COUNTIF(StageTable!M:M,A55)
+COUNTIF(StageTable!U:U,A55)
+COUNTIF(StageTable!W:W,A55)</f>
        <v>1</v>
      </c>
      <c r="C55" t="s">
        <v>333</v>
      </c>
      <c r="D55" t="s">
        <v>70</v>
      </c>
      <c r="E55" t="s">
        <v>51</v>
      </c>
      <c r="F55" t="s">
        <v>451</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265</v>
      </c>
      <c r="L55" t="str">
        <f>"BossName_"&amp;SUBSTITUTE($K55,"Preview_","")</f>
        <v>BossName_SpiritKing</v>
      </c>
      <c r="M55" t="str">
        <f>"BossDesc_"&amp;SUBSTITUTE($K55,"Preview_","")</f>
        <v>BossDesc_SpiritKing</v>
      </c>
      <c r="N55" t="str">
        <f>IF(ISBLANK(L55),"",
IFERROR(VLOOKUP(L55,[1]StringTable!$1:$1048576,MATCH("kor|String",[1]StringTable!$1:$1,0),0),
"스트링없음"))</f>
        <v>스피릿 킹</v>
      </c>
      <c r="O55" t="str">
        <f>IF(ISBLANK(M55),"",
IFERROR(VLOOKUP(M55,[1]StringTable!$1:$1048576,MATCH("kor|String",[1]StringTable!$1:$1,0),0),
"스트링없음"))</f>
        <v>무시무시한 눈빛과 거대한 몸집을 가진 스피릿 킹입니다. {0} 등 큰 개체에게 공격할 수 있는 캐릭터를 써보세요!</v>
      </c>
      <c r="P55" t="s">
        <v>1266</v>
      </c>
      <c r="Q55" t="str">
        <f>IF(ISBLANK(P55),"",
IF(ISERROR(FIND(",",P55)),
  IF(ISERROR(VLOOKUP(P55,[2]ActorTable!$A:$A,1,0)),"액터없음",
  VLOOKUP(P55,[2]ActorTable!$1:$1048576,MATCH("prefabAddress|String",[2]ActorTable!$1:$1,0),0)),
IF(ISERROR(FIND(",",P55,FIND(",",P55)+1)),
  IF(OR(ISERROR(VLOOKUP(LEFT(P55,FIND(",",P55)-1),[2]ActorTable!$A:$A,1,0)),ISERROR(VLOOKUP(TRIM(MID(P55,FIND(",",P55)+1,999)),[2]ActorTable!$A:$A,1,0))),"액터없음",
  SUBSTITUTE(SUBSTITUTE(P55,LEFT(P55,FIND(",",P55)-1),VLOOKUP(LEFT(P55,FIND(",",P55)-1),[2]ActorTable!$1:$1048576,MATCH("prefabAddress|String",[2]ActorTable!$1:$1,0),0)),
    TRIM(MID(P55,FIND(",",P55)+1,999)),VLOOKUP(TRIM(MID(P55,FIND(",",P55)+1,999)),[2]ActorTable!$1:$1048576,MATCH("prefabAddress|String",[2]ActorTable!$1:$1,0),0))),
IF(ISERROR(FIND(",",P55,FIND(",",P55,FIND(",",P55)+1)+1)),
  IF(OR(ISERROR(VLOOKUP(LEFT(P55,FIND(",",P55)-1),[2]ActorTable!$A:$A,1,0)),ISERROR(VLOOKUP(TRIM(MID(P55,FIND(",",P55)+1,FIND(",",P55,FIND(",",P55)+1)-FIND(",",P55)-1)),[2]ActorTable!$A:$A,1,0)),ISERROR(VLOOKUP(TRIM(MID(P55,FIND(",",P55,FIND(",",P55)+1)+1,999)),[2]ActorTable!$A:$A,1,0))),"액터없음",
  SUBSTITUTE(SUBSTITUTE(SUBSTITUTE(P55,LEFT(P55,FIND(",",P55)-1),VLOOKUP(LEFT(P55,FIND(",",P55)-1),[2]ActorTable!$1:$1048576,MATCH("prefabAddress|String",[2]ActorTable!$1:$1,0),0)),
    TRIM(MID(P55,FIND(",",P55)+1,FIND(",",P55,FIND(",",P55)+1)-FIND(",",P55)-1)),VLOOKUP(TRIM(MID(P55,FIND(",",P55)+1,FIND(",",P55,FIND(",",P55)+1)-FIND(",",P55)-1)),[2]ActorTable!$1:$1048576,MATCH("prefabAddress|String",[2]ActorTable!$1:$1,0),0)),
    TRIM(MID(P55,FIND(",",P55,FIND(",",P55)+1)+1,999)),VLOOKUP(TRIM(MID(P55,FIND(",",P55,FIND(",",P55)+1)+1,999)),[2]ActorTable!$1:$1048576,MATCH("prefabAddress|String",[2]ActorTable!$1:$1,0),0))),
IF(ISERROR(FIND(",",P55,FIND(",",P55,FIND(",",P55,FIND(",",P55)+1)+1)+1)),
  IF(OR(ISERROR(VLOOKUP(LEFT(P55,FIND(",",P55)-1),[2]ActorTable!$A:$A,1,0)),ISERROR(VLOOKUP(TRIM(MID(P55,FIND(",",P55)+1,FIND(",",P55,FIND(",",P55)+1)-FIND(",",P55)-1)),[2]ActorTable!$A:$A,1,0)),ISERROR(VLOOKUP(TRIM(MID(P55,FIND(",",P55,FIND(",",P55)+1)+1,FIND(",",P55,FIND(",",P55,FIND(",",P55)+1)+1)-FIND(",",P55,FIND(",",P55)+1)-1)),[2]ActorTable!$A:$A,1,0)),ISERROR(VLOOKUP(TRIM(MID(P55,FIND(",",P55,FIND(",",P55,FIND(",",P55)+1)+1)+1,999)),[2]ActorTable!$A:$A,1,0))),"액터없음",
  SUBSTITUTE(SUBSTITUTE(SUBSTITUTE(SUBSTITUTE(P55,LEFT(P55,FIND(",",P55)-1),VLOOKUP(LEFT(P55,FIND(",",P55)-1),[2]ActorTable!$1:$1048576,MATCH("prefabAddress|String",[2]ActorTable!$1:$1,0),0)),
    TRIM(MID(P55,FIND(",",P55)+1,FIND(",",P55,FIND(",",P55)+1)-FIND(",",P55)-1)),VLOOKUP(TRIM(MID(P55,FIND(",",P55)+1,FIND(",",P55,FIND(",",P55)+1)-FIND(",",P55)-1)),[2]ActorTable!$1:$1048576,MATCH("prefabAddress|String",[2]ActorTable!$1:$1,0),0)),
    TRIM(MID(P55,FIND(",",P55,FIND(",",P55)+1)+1,FIND(",",P55,FIND(",",P55,FIND(",",P55)+1)+1)-FIND(",",P55,FIND(",",P55)+1)-1)),VLOOKUP(TRIM(MID(P55,FIND(",",P55,FIND(",",P55)+1)+1,FIND(",",P55,FIND(",",P55,FIND(",",P55)+1)+1)-FIND(",",P55,FIND(",",P55)+1)-1)),[2]ActorTable!$1:$1048576,MATCH("prefabAddress|String",[2]ActorTable!$1:$1,0),0)),
    TRIM(MID(P55,FIND(",",P55,FIND(",",P55,FIND(",",P55)+1)+1)+1,999)),VLOOKUP(TRIM(MID(P55,FIND(",",P55,FIND(",",P55,FIND(",",P55)+1)+1)+1,999)),[2]ActorTable!$1:$1048576,MATCH("prefabAddress|String",[2]ActorTable!$1:$1,0),0))),
)))))</f>
        <v>Ganfaul, EarthMage</v>
      </c>
      <c r="R55">
        <v>0</v>
      </c>
      <c r="Z55" t="s">
        <v>465</v>
      </c>
      <c r="AA55">
        <f t="shared" si="1"/>
        <v>1</v>
      </c>
      <c r="AC55" t="s">
        <v>521</v>
      </c>
      <c r="AD55">
        <f t="shared" si="5"/>
        <v>1</v>
      </c>
    </row>
    <row r="56" spans="1:30" x14ac:dyDescent="0.3">
      <c r="A56" t="s">
        <v>40</v>
      </c>
      <c r="B56">
        <f>COUNTIF(StageTable!M:M,A56)
+COUNTIF(StageTable!U:U,A56)
+COUNTIF(StageTable!W:W,A56)</f>
        <v>2</v>
      </c>
      <c r="C56" t="s">
        <v>64</v>
      </c>
      <c r="D56" t="s">
        <v>65</v>
      </c>
      <c r="E56" t="s">
        <v>51</v>
      </c>
      <c r="F56" t="s">
        <v>598</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IFERROR(VLOOKUP(L56,[1]StringTable!$1:$1048576,MATCH("kor|String",[1]StringTable!$1:$1,0),0),
"스트링없음"))</f>
        <v/>
      </c>
      <c r="O56" t="str">
        <f>IF(ISBLANK(M56),"",
IFERROR(VLOOKUP(M56,[1]StringTable!$1:$1048576,MATCH("kor|String",[1]StringTable!$1:$1,0),0),
"스트링없음"))</f>
        <v/>
      </c>
      <c r="Q56" t="str">
        <f>IF(ISBLANK(P56),"",
IF(ISERROR(FIND(",",P56)),
  IF(ISERROR(VLOOKUP(P56,[2]ActorTable!$A:$A,1,0)),"액터없음",
  VLOOKUP(P56,[2]ActorTable!$1:$1048576,MATCH("prefabAddress|String",[2]ActorTable!$1:$1,0),0)),
IF(ISERROR(FIND(",",P56,FIND(",",P56)+1)),
  IF(OR(ISERROR(VLOOKUP(LEFT(P56,FIND(",",P56)-1),[2]ActorTable!$A:$A,1,0)),ISERROR(VLOOKUP(TRIM(MID(P56,FIND(",",P56)+1,999)),[2]ActorTable!$A:$A,1,0))),"액터없음",
  SUBSTITUTE(SUBSTITUTE(P56,LEFT(P56,FIND(",",P56)-1),VLOOKUP(LEFT(P56,FIND(",",P56)-1),[2]ActorTable!$1:$1048576,MATCH("prefabAddress|String",[2]ActorTable!$1:$1,0),0)),
    TRIM(MID(P56,FIND(",",P56)+1,999)),VLOOKUP(TRIM(MID(P56,FIND(",",P56)+1,999)),[2]ActorTable!$1:$1048576,MATCH("prefabAddress|String",[2]ActorTable!$1:$1,0),0))),
IF(ISERROR(FIND(",",P56,FIND(",",P56,FIND(",",P56)+1)+1)),
  IF(OR(ISERROR(VLOOKUP(LEFT(P56,FIND(",",P56)-1),[2]ActorTable!$A:$A,1,0)),ISERROR(VLOOKUP(TRIM(MID(P56,FIND(",",P56)+1,FIND(",",P56,FIND(",",P56)+1)-FIND(",",P56)-1)),[2]ActorTable!$A:$A,1,0)),ISERROR(VLOOKUP(TRIM(MID(P56,FIND(",",P56,FIND(",",P56)+1)+1,999)),[2]ActorTable!$A:$A,1,0))),"액터없음",
  SUBSTITUTE(SUBSTITUTE(SUBSTITUTE(P56,LEFT(P56,FIND(",",P56)-1),VLOOKUP(LEFT(P56,FIND(",",P56)-1),[2]ActorTable!$1:$1048576,MATCH("prefabAddress|String",[2]ActorTable!$1:$1,0),0)),
    TRIM(MID(P56,FIND(",",P56)+1,FIND(",",P56,FIND(",",P56)+1)-FIND(",",P56)-1)),VLOOKUP(TRIM(MID(P56,FIND(",",P56)+1,FIND(",",P56,FIND(",",P56)+1)-FIND(",",P56)-1)),[2]ActorTable!$1:$1048576,MATCH("prefabAddress|String",[2]ActorTable!$1:$1,0),0)),
    TRIM(MID(P56,FIND(",",P56,FIND(",",P56)+1)+1,999)),VLOOKUP(TRIM(MID(P56,FIND(",",P56,FIND(",",P56)+1)+1,999)),[2]ActorTable!$1:$1048576,MATCH("prefabAddress|String",[2]ActorTable!$1:$1,0),0))),
IF(ISERROR(FIND(",",P56,FIND(",",P56,FIND(",",P56,FIND(",",P56)+1)+1)+1)),
  IF(OR(ISERROR(VLOOKUP(LEFT(P56,FIND(",",P56)-1),[2]ActorTable!$A:$A,1,0)),ISERROR(VLOOKUP(TRIM(MID(P56,FIND(",",P56)+1,FIND(",",P56,FIND(",",P56)+1)-FIND(",",P56)-1)),[2]ActorTable!$A:$A,1,0)),ISERROR(VLOOKUP(TRIM(MID(P56,FIND(",",P56,FIND(",",P56)+1)+1,FIND(",",P56,FIND(",",P56,FIND(",",P56)+1)+1)-FIND(",",P56,FIND(",",P56)+1)-1)),[2]ActorTable!$A:$A,1,0)),ISERROR(VLOOKUP(TRIM(MID(P56,FIND(",",P56,FIND(",",P56,FIND(",",P56)+1)+1)+1,999)),[2]ActorTable!$A:$A,1,0))),"액터없음",
  SUBSTITUTE(SUBSTITUTE(SUBSTITUTE(SUBSTITUTE(P56,LEFT(P56,FIND(",",P56)-1),VLOOKUP(LEFT(P56,FIND(",",P56)-1),[2]ActorTable!$1:$1048576,MATCH("prefabAddress|String",[2]ActorTable!$1:$1,0),0)),
    TRIM(MID(P56,FIND(",",P56)+1,FIND(",",P56,FIND(",",P56)+1)-FIND(",",P56)-1)),VLOOKUP(TRIM(MID(P56,FIND(",",P56)+1,FIND(",",P56,FIND(",",P56)+1)-FIND(",",P56)-1)),[2]ActorTable!$1:$1048576,MATCH("prefabAddress|String",[2]ActorTable!$1:$1,0),0)),
    TRIM(MID(P56,FIND(",",P56,FIND(",",P56)+1)+1,FIND(",",P56,FIND(",",P56,FIND(",",P56)+1)+1)-FIND(",",P56,FIND(",",P56)+1)-1)),VLOOKUP(TRIM(MID(P56,FIND(",",P56,FIND(",",P56)+1)+1,FIND(",",P56,FIND(",",P56,FIND(",",P56)+1)+1)-FIND(",",P56,FIND(",",P56)+1)-1)),[2]ActorTable!$1:$1048576,MATCH("prefabAddress|String",[2]ActorTable!$1:$1,0),0)),
    TRIM(MID(P56,FIND(",",P56,FIND(",",P56,FIND(",",P56)+1)+1)+1,999)),VLOOKUP(TRIM(MID(P56,FIND(",",P56,FIND(",",P56,FIND(",",P56)+1)+1)+1,999)),[2]ActorTable!$1:$1048576,MATCH("prefabAddress|String",[2]ActorTable!$1:$1,0),0))),
)))))</f>
        <v/>
      </c>
      <c r="R56">
        <v>0</v>
      </c>
      <c r="Z56" t="s">
        <v>466</v>
      </c>
      <c r="AA56">
        <f t="shared" si="1"/>
        <v>1</v>
      </c>
      <c r="AC56" t="s">
        <v>522</v>
      </c>
      <c r="AD56">
        <f t="shared" si="5"/>
        <v>1</v>
      </c>
    </row>
    <row r="57" spans="1:30" x14ac:dyDescent="0.3">
      <c r="A57" t="s">
        <v>41</v>
      </c>
      <c r="B57">
        <f>COUNTIF(StageTable!M:M,A57)
+COUNTIF(StageTable!U:U,A57)
+COUNTIF(StageTable!W:W,A57)</f>
        <v>1</v>
      </c>
      <c r="C57" t="s">
        <v>67</v>
      </c>
      <c r="D57" t="s">
        <v>65</v>
      </c>
      <c r="E57" t="s">
        <v>389</v>
      </c>
      <c r="F57" t="s">
        <v>598</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IFERROR(VLOOKUP(L57,[1]StringTable!$1:$1048576,MATCH("kor|String",[1]StringTable!$1:$1,0),0),
"스트링없음"))</f>
        <v/>
      </c>
      <c r="O57" t="str">
        <f>IF(ISBLANK(M57),"",
IFERROR(VLOOKUP(M57,[1]StringTable!$1:$1048576,MATCH("kor|String",[1]StringTable!$1:$1,0),0),
"스트링없음"))</f>
        <v/>
      </c>
      <c r="Q57" t="str">
        <f>IF(ISBLANK(P57),"",
IF(ISERROR(FIND(",",P57)),
  IF(ISERROR(VLOOKUP(P57,[2]ActorTable!$A:$A,1,0)),"액터없음",
  VLOOKUP(P57,[2]ActorTable!$1:$1048576,MATCH("prefabAddress|String",[2]ActorTable!$1:$1,0),0)),
IF(ISERROR(FIND(",",P57,FIND(",",P57)+1)),
  IF(OR(ISERROR(VLOOKUP(LEFT(P57,FIND(",",P57)-1),[2]ActorTable!$A:$A,1,0)),ISERROR(VLOOKUP(TRIM(MID(P57,FIND(",",P57)+1,999)),[2]ActorTable!$A:$A,1,0))),"액터없음",
  SUBSTITUTE(SUBSTITUTE(P57,LEFT(P57,FIND(",",P57)-1),VLOOKUP(LEFT(P57,FIND(",",P57)-1),[2]ActorTable!$1:$1048576,MATCH("prefabAddress|String",[2]ActorTable!$1:$1,0),0)),
    TRIM(MID(P57,FIND(",",P57)+1,999)),VLOOKUP(TRIM(MID(P57,FIND(",",P57)+1,999)),[2]ActorTable!$1:$1048576,MATCH("prefabAddress|String",[2]ActorTable!$1:$1,0),0))),
IF(ISERROR(FIND(",",P57,FIND(",",P57,FIND(",",P57)+1)+1)),
  IF(OR(ISERROR(VLOOKUP(LEFT(P57,FIND(",",P57)-1),[2]ActorTable!$A:$A,1,0)),ISERROR(VLOOKUP(TRIM(MID(P57,FIND(",",P57)+1,FIND(",",P57,FIND(",",P57)+1)-FIND(",",P57)-1)),[2]ActorTable!$A:$A,1,0)),ISERROR(VLOOKUP(TRIM(MID(P57,FIND(",",P57,FIND(",",P57)+1)+1,999)),[2]ActorTable!$A:$A,1,0))),"액터없음",
  SUBSTITUTE(SUBSTITUTE(SUBSTITUTE(P57,LEFT(P57,FIND(",",P57)-1),VLOOKUP(LEFT(P57,FIND(",",P57)-1),[2]ActorTable!$1:$1048576,MATCH("prefabAddress|String",[2]ActorTable!$1:$1,0),0)),
    TRIM(MID(P57,FIND(",",P57)+1,FIND(",",P57,FIND(",",P57)+1)-FIND(",",P57)-1)),VLOOKUP(TRIM(MID(P57,FIND(",",P57)+1,FIND(",",P57,FIND(",",P57)+1)-FIND(",",P57)-1)),[2]ActorTable!$1:$1048576,MATCH("prefabAddress|String",[2]ActorTable!$1:$1,0),0)),
    TRIM(MID(P57,FIND(",",P57,FIND(",",P57)+1)+1,999)),VLOOKUP(TRIM(MID(P57,FIND(",",P57,FIND(",",P57)+1)+1,999)),[2]ActorTable!$1:$1048576,MATCH("prefabAddress|String",[2]ActorTable!$1:$1,0),0))),
IF(ISERROR(FIND(",",P57,FIND(",",P57,FIND(",",P57,FIND(",",P57)+1)+1)+1)),
  IF(OR(ISERROR(VLOOKUP(LEFT(P57,FIND(",",P57)-1),[2]ActorTable!$A:$A,1,0)),ISERROR(VLOOKUP(TRIM(MID(P57,FIND(",",P57)+1,FIND(",",P57,FIND(",",P57)+1)-FIND(",",P57)-1)),[2]ActorTable!$A:$A,1,0)),ISERROR(VLOOKUP(TRIM(MID(P57,FIND(",",P57,FIND(",",P57)+1)+1,FIND(",",P57,FIND(",",P57,FIND(",",P57)+1)+1)-FIND(",",P57,FIND(",",P57)+1)-1)),[2]ActorTable!$A:$A,1,0)),ISERROR(VLOOKUP(TRIM(MID(P57,FIND(",",P57,FIND(",",P57,FIND(",",P57)+1)+1)+1,999)),[2]ActorTable!$A:$A,1,0))),"액터없음",
  SUBSTITUTE(SUBSTITUTE(SUBSTITUTE(SUBSTITUTE(P57,LEFT(P57,FIND(",",P57)-1),VLOOKUP(LEFT(P57,FIND(",",P57)-1),[2]ActorTable!$1:$1048576,MATCH("prefabAddress|String",[2]ActorTable!$1:$1,0),0)),
    TRIM(MID(P57,FIND(",",P57)+1,FIND(",",P57,FIND(",",P57)+1)-FIND(",",P57)-1)),VLOOKUP(TRIM(MID(P57,FIND(",",P57)+1,FIND(",",P57,FIND(",",P57)+1)-FIND(",",P57)-1)),[2]ActorTable!$1:$1048576,MATCH("prefabAddress|String",[2]ActorTable!$1:$1,0),0)),
    TRIM(MID(P57,FIND(",",P57,FIND(",",P57)+1)+1,FIND(",",P57,FIND(",",P57,FIND(",",P57)+1)+1)-FIND(",",P57,FIND(",",P57)+1)-1)),VLOOKUP(TRIM(MID(P57,FIND(",",P57,FIND(",",P57)+1)+1,FIND(",",P57,FIND(",",P57,FIND(",",P57)+1)+1)-FIND(",",P57,FIND(",",P57)+1)-1)),[2]ActorTable!$1:$1048576,MATCH("prefabAddress|String",[2]ActorTable!$1:$1,0),0)),
    TRIM(MID(P57,FIND(",",P57,FIND(",",P57,FIND(",",P57)+1)+1)+1,999)),VLOOKUP(TRIM(MID(P57,FIND(",",P57,FIND(",",P57,FIND(",",P57)+1)+1)+1,999)),[2]ActorTable!$1:$1048576,MATCH("prefabAddress|String",[2]ActorTable!$1:$1,0),0))),
)))))</f>
        <v/>
      </c>
      <c r="R57">
        <v>0</v>
      </c>
      <c r="Z57" t="s">
        <v>467</v>
      </c>
      <c r="AA57">
        <f t="shared" si="1"/>
        <v>1</v>
      </c>
      <c r="AC57" t="s">
        <v>533</v>
      </c>
      <c r="AD57">
        <f t="shared" si="5"/>
        <v>1</v>
      </c>
    </row>
    <row r="58" spans="1:30" x14ac:dyDescent="0.3">
      <c r="A58" t="s">
        <v>317</v>
      </c>
      <c r="B58">
        <f>COUNTIF(StageTable!M:M,A58)
+COUNTIF(StageTable!U:U,A58)
+COUNTIF(StageTable!W:W,A58)</f>
        <v>1</v>
      </c>
      <c r="C58" t="s">
        <v>338</v>
      </c>
      <c r="D58" t="s">
        <v>65</v>
      </c>
      <c r="E58" t="s">
        <v>381</v>
      </c>
      <c r="F58" t="s">
        <v>598</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IFERROR(VLOOKUP(L58,[1]StringTable!$1:$1048576,MATCH("kor|String",[1]StringTable!$1:$1,0),0),
"스트링없음"))</f>
        <v/>
      </c>
      <c r="O58" t="str">
        <f>IF(ISBLANK(M58),"",
IFERROR(VLOOKUP(M58,[1]StringTable!$1:$1048576,MATCH("kor|String",[1]StringTable!$1:$1,0),0),
"스트링없음"))</f>
        <v/>
      </c>
      <c r="Q58" t="str">
        <f>IF(ISBLANK(P58),"",
IF(ISERROR(FIND(",",P58)),
  IF(ISERROR(VLOOKUP(P58,[2]ActorTable!$A:$A,1,0)),"액터없음",
  VLOOKUP(P58,[2]ActorTable!$1:$1048576,MATCH("prefabAddress|String",[2]ActorTable!$1:$1,0),0)),
IF(ISERROR(FIND(",",P58,FIND(",",P58)+1)),
  IF(OR(ISERROR(VLOOKUP(LEFT(P58,FIND(",",P58)-1),[2]ActorTable!$A:$A,1,0)),ISERROR(VLOOKUP(TRIM(MID(P58,FIND(",",P58)+1,999)),[2]ActorTable!$A:$A,1,0))),"액터없음",
  SUBSTITUTE(SUBSTITUTE(P58,LEFT(P58,FIND(",",P58)-1),VLOOKUP(LEFT(P58,FIND(",",P58)-1),[2]ActorTable!$1:$1048576,MATCH("prefabAddress|String",[2]ActorTable!$1:$1,0),0)),
    TRIM(MID(P58,FIND(",",P58)+1,999)),VLOOKUP(TRIM(MID(P58,FIND(",",P58)+1,999)),[2]ActorTable!$1:$1048576,MATCH("prefabAddress|String",[2]ActorTable!$1:$1,0),0))),
IF(ISERROR(FIND(",",P58,FIND(",",P58,FIND(",",P58)+1)+1)),
  IF(OR(ISERROR(VLOOKUP(LEFT(P58,FIND(",",P58)-1),[2]ActorTable!$A:$A,1,0)),ISERROR(VLOOKUP(TRIM(MID(P58,FIND(",",P58)+1,FIND(",",P58,FIND(",",P58)+1)-FIND(",",P58)-1)),[2]ActorTable!$A:$A,1,0)),ISERROR(VLOOKUP(TRIM(MID(P58,FIND(",",P58,FIND(",",P58)+1)+1,999)),[2]ActorTable!$A:$A,1,0))),"액터없음",
  SUBSTITUTE(SUBSTITUTE(SUBSTITUTE(P58,LEFT(P58,FIND(",",P58)-1),VLOOKUP(LEFT(P58,FIND(",",P58)-1),[2]ActorTable!$1:$1048576,MATCH("prefabAddress|String",[2]ActorTable!$1:$1,0),0)),
    TRIM(MID(P58,FIND(",",P58)+1,FIND(",",P58,FIND(",",P58)+1)-FIND(",",P58)-1)),VLOOKUP(TRIM(MID(P58,FIND(",",P58)+1,FIND(",",P58,FIND(",",P58)+1)-FIND(",",P58)-1)),[2]ActorTable!$1:$1048576,MATCH("prefabAddress|String",[2]ActorTable!$1:$1,0),0)),
    TRIM(MID(P58,FIND(",",P58,FIND(",",P58)+1)+1,999)),VLOOKUP(TRIM(MID(P58,FIND(",",P58,FIND(",",P58)+1)+1,999)),[2]ActorTable!$1:$1048576,MATCH("prefabAddress|String",[2]ActorTable!$1:$1,0),0))),
IF(ISERROR(FIND(",",P58,FIND(",",P58,FIND(",",P58,FIND(",",P58)+1)+1)+1)),
  IF(OR(ISERROR(VLOOKUP(LEFT(P58,FIND(",",P58)-1),[2]ActorTable!$A:$A,1,0)),ISERROR(VLOOKUP(TRIM(MID(P58,FIND(",",P58)+1,FIND(",",P58,FIND(",",P58)+1)-FIND(",",P58)-1)),[2]ActorTable!$A:$A,1,0)),ISERROR(VLOOKUP(TRIM(MID(P58,FIND(",",P58,FIND(",",P58)+1)+1,FIND(",",P58,FIND(",",P58,FIND(",",P58)+1)+1)-FIND(",",P58,FIND(",",P58)+1)-1)),[2]ActorTable!$A:$A,1,0)),ISERROR(VLOOKUP(TRIM(MID(P58,FIND(",",P58,FIND(",",P58,FIND(",",P58)+1)+1)+1,999)),[2]ActorTable!$A:$A,1,0))),"액터없음",
  SUBSTITUTE(SUBSTITUTE(SUBSTITUTE(SUBSTITUTE(P58,LEFT(P58,FIND(",",P58)-1),VLOOKUP(LEFT(P58,FIND(",",P58)-1),[2]ActorTable!$1:$1048576,MATCH("prefabAddress|String",[2]ActorTable!$1:$1,0),0)),
    TRIM(MID(P58,FIND(",",P58)+1,FIND(",",P58,FIND(",",P58)+1)-FIND(",",P58)-1)),VLOOKUP(TRIM(MID(P58,FIND(",",P58)+1,FIND(",",P58,FIND(",",P58)+1)-FIND(",",P58)-1)),[2]ActorTable!$1:$1048576,MATCH("prefabAddress|String",[2]ActorTable!$1:$1,0),0)),
    TRIM(MID(P58,FIND(",",P58,FIND(",",P58)+1)+1,FIND(",",P58,FIND(",",P58,FIND(",",P58)+1)+1)-FIND(",",P58,FIND(",",P58)+1)-1)),VLOOKUP(TRIM(MID(P58,FIND(",",P58,FIND(",",P58)+1)+1,FIND(",",P58,FIND(",",P58,FIND(",",P58)+1)+1)-FIND(",",P58,FIND(",",P58)+1)-1)),[2]ActorTable!$1:$1048576,MATCH("prefabAddress|String",[2]ActorTable!$1:$1,0),0)),
    TRIM(MID(P58,FIND(",",P58,FIND(",",P58,FIND(",",P58)+1)+1)+1,999)),VLOOKUP(TRIM(MID(P58,FIND(",",P58,FIND(",",P58,FIND(",",P58)+1)+1)+1,999)),[2]ActorTable!$1:$1048576,MATCH("prefabAddress|String",[2]ActorTable!$1:$1,0),0))),
)))))</f>
        <v/>
      </c>
      <c r="R58">
        <v>0</v>
      </c>
      <c r="Z58" t="s">
        <v>503</v>
      </c>
      <c r="AA58">
        <f t="shared" si="1"/>
        <v>1</v>
      </c>
      <c r="AC58" t="s">
        <v>523</v>
      </c>
      <c r="AD58">
        <f t="shared" si="5"/>
        <v>1</v>
      </c>
    </row>
    <row r="59" spans="1:30" x14ac:dyDescent="0.3">
      <c r="A59" t="s">
        <v>319</v>
      </c>
      <c r="B59">
        <f>COUNTIF(StageTable!M:M,A59)
+COUNTIF(StageTable!U:U,A59)
+COUNTIF(StageTable!W:W,A59)</f>
        <v>1</v>
      </c>
      <c r="C59" t="s">
        <v>339</v>
      </c>
      <c r="D59" t="s">
        <v>65</v>
      </c>
      <c r="E59" t="s">
        <v>370</v>
      </c>
      <c r="F59" t="s">
        <v>598</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IFERROR(VLOOKUP(L59,[1]StringTable!$1:$1048576,MATCH("kor|String",[1]StringTable!$1:$1,0),0),
"스트링없음"))</f>
        <v/>
      </c>
      <c r="O59" t="str">
        <f>IF(ISBLANK(M59),"",
IFERROR(VLOOKUP(M59,[1]StringTable!$1:$1048576,MATCH("kor|String",[1]StringTable!$1:$1,0),0),
"스트링없음"))</f>
        <v/>
      </c>
      <c r="Q59" t="str">
        <f>IF(ISBLANK(P59),"",
IF(ISERROR(FIND(",",P59)),
  IF(ISERROR(VLOOKUP(P59,[2]ActorTable!$A:$A,1,0)),"액터없음",
  VLOOKUP(P59,[2]ActorTable!$1:$1048576,MATCH("prefabAddress|String",[2]ActorTable!$1:$1,0),0)),
IF(ISERROR(FIND(",",P59,FIND(",",P59)+1)),
  IF(OR(ISERROR(VLOOKUP(LEFT(P59,FIND(",",P59)-1),[2]ActorTable!$A:$A,1,0)),ISERROR(VLOOKUP(TRIM(MID(P59,FIND(",",P59)+1,999)),[2]ActorTable!$A:$A,1,0))),"액터없음",
  SUBSTITUTE(SUBSTITUTE(P59,LEFT(P59,FIND(",",P59)-1),VLOOKUP(LEFT(P59,FIND(",",P59)-1),[2]ActorTable!$1:$1048576,MATCH("prefabAddress|String",[2]ActorTable!$1:$1,0),0)),
    TRIM(MID(P59,FIND(",",P59)+1,999)),VLOOKUP(TRIM(MID(P59,FIND(",",P59)+1,999)),[2]ActorTable!$1:$1048576,MATCH("prefabAddress|String",[2]ActorTable!$1:$1,0),0))),
IF(ISERROR(FIND(",",P59,FIND(",",P59,FIND(",",P59)+1)+1)),
  IF(OR(ISERROR(VLOOKUP(LEFT(P59,FIND(",",P59)-1),[2]ActorTable!$A:$A,1,0)),ISERROR(VLOOKUP(TRIM(MID(P59,FIND(",",P59)+1,FIND(",",P59,FIND(",",P59)+1)-FIND(",",P59)-1)),[2]ActorTable!$A:$A,1,0)),ISERROR(VLOOKUP(TRIM(MID(P59,FIND(",",P59,FIND(",",P59)+1)+1,999)),[2]ActorTable!$A:$A,1,0))),"액터없음",
  SUBSTITUTE(SUBSTITUTE(SUBSTITUTE(P59,LEFT(P59,FIND(",",P59)-1),VLOOKUP(LEFT(P59,FIND(",",P59)-1),[2]ActorTable!$1:$1048576,MATCH("prefabAddress|String",[2]ActorTable!$1:$1,0),0)),
    TRIM(MID(P59,FIND(",",P59)+1,FIND(",",P59,FIND(",",P59)+1)-FIND(",",P59)-1)),VLOOKUP(TRIM(MID(P59,FIND(",",P59)+1,FIND(",",P59,FIND(",",P59)+1)-FIND(",",P59)-1)),[2]ActorTable!$1:$1048576,MATCH("prefabAddress|String",[2]ActorTable!$1:$1,0),0)),
    TRIM(MID(P59,FIND(",",P59,FIND(",",P59)+1)+1,999)),VLOOKUP(TRIM(MID(P59,FIND(",",P59,FIND(",",P59)+1)+1,999)),[2]ActorTable!$1:$1048576,MATCH("prefabAddress|String",[2]ActorTable!$1:$1,0),0))),
IF(ISERROR(FIND(",",P59,FIND(",",P59,FIND(",",P59,FIND(",",P59)+1)+1)+1)),
  IF(OR(ISERROR(VLOOKUP(LEFT(P59,FIND(",",P59)-1),[2]ActorTable!$A:$A,1,0)),ISERROR(VLOOKUP(TRIM(MID(P59,FIND(",",P59)+1,FIND(",",P59,FIND(",",P59)+1)-FIND(",",P59)-1)),[2]ActorTable!$A:$A,1,0)),ISERROR(VLOOKUP(TRIM(MID(P59,FIND(",",P59,FIND(",",P59)+1)+1,FIND(",",P59,FIND(",",P59,FIND(",",P59)+1)+1)-FIND(",",P59,FIND(",",P59)+1)-1)),[2]ActorTable!$A:$A,1,0)),ISERROR(VLOOKUP(TRIM(MID(P59,FIND(",",P59,FIND(",",P59,FIND(",",P59)+1)+1)+1,999)),[2]ActorTable!$A:$A,1,0))),"액터없음",
  SUBSTITUTE(SUBSTITUTE(SUBSTITUTE(SUBSTITUTE(P59,LEFT(P59,FIND(",",P59)-1),VLOOKUP(LEFT(P59,FIND(",",P59)-1),[2]ActorTable!$1:$1048576,MATCH("prefabAddress|String",[2]ActorTable!$1:$1,0),0)),
    TRIM(MID(P59,FIND(",",P59)+1,FIND(",",P59,FIND(",",P59)+1)-FIND(",",P59)-1)),VLOOKUP(TRIM(MID(P59,FIND(",",P59)+1,FIND(",",P59,FIND(",",P59)+1)-FIND(",",P59)-1)),[2]ActorTable!$1:$1048576,MATCH("prefabAddress|String",[2]ActorTable!$1:$1,0),0)),
    TRIM(MID(P59,FIND(",",P59,FIND(",",P59)+1)+1,FIND(",",P59,FIND(",",P59,FIND(",",P59)+1)+1)-FIND(",",P59,FIND(",",P59)+1)-1)),VLOOKUP(TRIM(MID(P59,FIND(",",P59,FIND(",",P59)+1)+1,FIND(",",P59,FIND(",",P59,FIND(",",P59)+1)+1)-FIND(",",P59,FIND(",",P59)+1)-1)),[2]ActorTable!$1:$1048576,MATCH("prefabAddress|String",[2]ActorTable!$1:$1,0),0)),
    TRIM(MID(P59,FIND(",",P59,FIND(",",P59,FIND(",",P59)+1)+1)+1,999)),VLOOKUP(TRIM(MID(P59,FIND(",",P59,FIND(",",P59,FIND(",",P59)+1)+1)+1,999)),[2]ActorTable!$1:$1048576,MATCH("prefabAddress|String",[2]ActorTable!$1:$1,0),0))),
)))))</f>
        <v/>
      </c>
      <c r="R59">
        <v>0</v>
      </c>
      <c r="Z59" t="s">
        <v>468</v>
      </c>
      <c r="AA59">
        <f t="shared" si="1"/>
        <v>1</v>
      </c>
      <c r="AC59" t="s">
        <v>524</v>
      </c>
      <c r="AD59">
        <f t="shared" si="5"/>
        <v>1</v>
      </c>
    </row>
    <row r="60" spans="1:30" x14ac:dyDescent="0.3">
      <c r="A60" t="s">
        <v>321</v>
      </c>
      <c r="B60">
        <f>COUNTIF(StageTable!M:M,A60)
+COUNTIF(StageTable!U:U,A60)
+COUNTIF(StageTable!W:W,A60)</f>
        <v>1</v>
      </c>
      <c r="C60" t="s">
        <v>67</v>
      </c>
      <c r="D60" t="s">
        <v>65</v>
      </c>
      <c r="E60" t="s">
        <v>371</v>
      </c>
      <c r="F60" t="s">
        <v>598</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IFERROR(VLOOKUP(L60,[1]StringTable!$1:$1048576,MATCH("kor|String",[1]StringTable!$1:$1,0),0),
"스트링없음"))</f>
        <v/>
      </c>
      <c r="O60" t="str">
        <f>IF(ISBLANK(M60),"",
IFERROR(VLOOKUP(M60,[1]StringTable!$1:$1048576,MATCH("kor|String",[1]StringTable!$1:$1,0),0),
"스트링없음"))</f>
        <v/>
      </c>
      <c r="Q60" t="str">
        <f>IF(ISBLANK(P60),"",
IF(ISERROR(FIND(",",P60)),
  IF(ISERROR(VLOOKUP(P60,[2]ActorTable!$A:$A,1,0)),"액터없음",
  VLOOKUP(P60,[2]ActorTable!$1:$1048576,MATCH("prefabAddress|String",[2]ActorTable!$1:$1,0),0)),
IF(ISERROR(FIND(",",P60,FIND(",",P60)+1)),
  IF(OR(ISERROR(VLOOKUP(LEFT(P60,FIND(",",P60)-1),[2]ActorTable!$A:$A,1,0)),ISERROR(VLOOKUP(TRIM(MID(P60,FIND(",",P60)+1,999)),[2]ActorTable!$A:$A,1,0))),"액터없음",
  SUBSTITUTE(SUBSTITUTE(P60,LEFT(P60,FIND(",",P60)-1),VLOOKUP(LEFT(P60,FIND(",",P60)-1),[2]ActorTable!$1:$1048576,MATCH("prefabAddress|String",[2]ActorTable!$1:$1,0),0)),
    TRIM(MID(P60,FIND(",",P60)+1,999)),VLOOKUP(TRIM(MID(P60,FIND(",",P60)+1,999)),[2]ActorTable!$1:$1048576,MATCH("prefabAddress|String",[2]ActorTable!$1:$1,0),0))),
IF(ISERROR(FIND(",",P60,FIND(",",P60,FIND(",",P60)+1)+1)),
  IF(OR(ISERROR(VLOOKUP(LEFT(P60,FIND(",",P60)-1),[2]ActorTable!$A:$A,1,0)),ISERROR(VLOOKUP(TRIM(MID(P60,FIND(",",P60)+1,FIND(",",P60,FIND(",",P60)+1)-FIND(",",P60)-1)),[2]ActorTable!$A:$A,1,0)),ISERROR(VLOOKUP(TRIM(MID(P60,FIND(",",P60,FIND(",",P60)+1)+1,999)),[2]ActorTable!$A:$A,1,0))),"액터없음",
  SUBSTITUTE(SUBSTITUTE(SUBSTITUTE(P60,LEFT(P60,FIND(",",P60)-1),VLOOKUP(LEFT(P60,FIND(",",P60)-1),[2]ActorTable!$1:$1048576,MATCH("prefabAddress|String",[2]ActorTable!$1:$1,0),0)),
    TRIM(MID(P60,FIND(",",P60)+1,FIND(",",P60,FIND(",",P60)+1)-FIND(",",P60)-1)),VLOOKUP(TRIM(MID(P60,FIND(",",P60)+1,FIND(",",P60,FIND(",",P60)+1)-FIND(",",P60)-1)),[2]ActorTable!$1:$1048576,MATCH("prefabAddress|String",[2]ActorTable!$1:$1,0),0)),
    TRIM(MID(P60,FIND(",",P60,FIND(",",P60)+1)+1,999)),VLOOKUP(TRIM(MID(P60,FIND(",",P60,FIND(",",P60)+1)+1,999)),[2]ActorTable!$1:$1048576,MATCH("prefabAddress|String",[2]ActorTable!$1:$1,0),0))),
IF(ISERROR(FIND(",",P60,FIND(",",P60,FIND(",",P60,FIND(",",P60)+1)+1)+1)),
  IF(OR(ISERROR(VLOOKUP(LEFT(P60,FIND(",",P60)-1),[2]ActorTable!$A:$A,1,0)),ISERROR(VLOOKUP(TRIM(MID(P60,FIND(",",P60)+1,FIND(",",P60,FIND(",",P60)+1)-FIND(",",P60)-1)),[2]ActorTable!$A:$A,1,0)),ISERROR(VLOOKUP(TRIM(MID(P60,FIND(",",P60,FIND(",",P60)+1)+1,FIND(",",P60,FIND(",",P60,FIND(",",P60)+1)+1)-FIND(",",P60,FIND(",",P60)+1)-1)),[2]ActorTable!$A:$A,1,0)),ISERROR(VLOOKUP(TRIM(MID(P60,FIND(",",P60,FIND(",",P60,FIND(",",P60)+1)+1)+1,999)),[2]ActorTable!$A:$A,1,0))),"액터없음",
  SUBSTITUTE(SUBSTITUTE(SUBSTITUTE(SUBSTITUTE(P60,LEFT(P60,FIND(",",P60)-1),VLOOKUP(LEFT(P60,FIND(",",P60)-1),[2]ActorTable!$1:$1048576,MATCH("prefabAddress|String",[2]ActorTable!$1:$1,0),0)),
    TRIM(MID(P60,FIND(",",P60)+1,FIND(",",P60,FIND(",",P60)+1)-FIND(",",P60)-1)),VLOOKUP(TRIM(MID(P60,FIND(",",P60)+1,FIND(",",P60,FIND(",",P60)+1)-FIND(",",P60)-1)),[2]ActorTable!$1:$1048576,MATCH("prefabAddress|String",[2]ActorTable!$1:$1,0),0)),
    TRIM(MID(P60,FIND(",",P60,FIND(",",P60)+1)+1,FIND(",",P60,FIND(",",P60,FIND(",",P60)+1)+1)-FIND(",",P60,FIND(",",P60)+1)-1)),VLOOKUP(TRIM(MID(P60,FIND(",",P60,FIND(",",P60)+1)+1,FIND(",",P60,FIND(",",P60,FIND(",",P60)+1)+1)-FIND(",",P60,FIND(",",P60)+1)-1)),[2]ActorTable!$1:$1048576,MATCH("prefabAddress|String",[2]ActorTable!$1:$1,0),0)),
    TRIM(MID(P60,FIND(",",P60,FIND(",",P60,FIND(",",P60)+1)+1)+1,999)),VLOOKUP(TRIM(MID(P60,FIND(",",P60,FIND(",",P60,FIND(",",P60)+1)+1)+1,999)),[2]ActorTable!$1:$1048576,MATCH("prefabAddress|String",[2]ActorTable!$1:$1,0),0))),
)))))</f>
        <v/>
      </c>
      <c r="R60">
        <v>0</v>
      </c>
      <c r="Z60" t="s">
        <v>469</v>
      </c>
      <c r="AA60">
        <f t="shared" si="1"/>
        <v>1</v>
      </c>
      <c r="AC60" t="s">
        <v>525</v>
      </c>
      <c r="AD60">
        <f t="shared" si="5"/>
        <v>1</v>
      </c>
    </row>
    <row r="61" spans="1:30" x14ac:dyDescent="0.3">
      <c r="A61" t="s">
        <v>346</v>
      </c>
      <c r="B61">
        <f>COUNTIF(StageTable!M:M,A61)
+COUNTIF(StageTable!U:U,A61)
+COUNTIF(StageTable!W:W,A61)</f>
        <v>1</v>
      </c>
      <c r="C61" t="s">
        <v>516</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IFERROR(VLOOKUP(L61,[1]StringTable!$1:$1048576,MATCH("kor|String",[1]StringTable!$1:$1,0),0),
"스트링없음"))</f>
        <v/>
      </c>
      <c r="O61" t="str">
        <f>IF(ISBLANK(M61),"",
IFERROR(VLOOKUP(M61,[1]StringTable!$1:$1048576,MATCH("kor|String",[1]StringTable!$1:$1,0),0),
"스트링없음"))</f>
        <v/>
      </c>
      <c r="Q61" t="str">
        <f>IF(ISBLANK(P61),"",
IF(ISERROR(FIND(",",P61)),
  IF(ISERROR(VLOOKUP(P61,[2]ActorTable!$A:$A,1,0)),"액터없음",
  VLOOKUP(P61,[2]ActorTable!$1:$1048576,MATCH("prefabAddress|String",[2]ActorTable!$1:$1,0),0)),
IF(ISERROR(FIND(",",P61,FIND(",",P61)+1)),
  IF(OR(ISERROR(VLOOKUP(LEFT(P61,FIND(",",P61)-1),[2]ActorTable!$A:$A,1,0)),ISERROR(VLOOKUP(TRIM(MID(P61,FIND(",",P61)+1,999)),[2]ActorTable!$A:$A,1,0))),"액터없음",
  SUBSTITUTE(SUBSTITUTE(P61,LEFT(P61,FIND(",",P61)-1),VLOOKUP(LEFT(P61,FIND(",",P61)-1),[2]ActorTable!$1:$1048576,MATCH("prefabAddress|String",[2]ActorTable!$1:$1,0),0)),
    TRIM(MID(P61,FIND(",",P61)+1,999)),VLOOKUP(TRIM(MID(P61,FIND(",",P61)+1,999)),[2]ActorTable!$1:$1048576,MATCH("prefabAddress|String",[2]ActorTable!$1:$1,0),0))),
IF(ISERROR(FIND(",",P61,FIND(",",P61,FIND(",",P61)+1)+1)),
  IF(OR(ISERROR(VLOOKUP(LEFT(P61,FIND(",",P61)-1),[2]ActorTable!$A:$A,1,0)),ISERROR(VLOOKUP(TRIM(MID(P61,FIND(",",P61)+1,FIND(",",P61,FIND(",",P61)+1)-FIND(",",P61)-1)),[2]ActorTable!$A:$A,1,0)),ISERROR(VLOOKUP(TRIM(MID(P61,FIND(",",P61,FIND(",",P61)+1)+1,999)),[2]ActorTable!$A:$A,1,0))),"액터없음",
  SUBSTITUTE(SUBSTITUTE(SUBSTITUTE(P61,LEFT(P61,FIND(",",P61)-1),VLOOKUP(LEFT(P61,FIND(",",P61)-1),[2]ActorTable!$1:$1048576,MATCH("prefabAddress|String",[2]ActorTable!$1:$1,0),0)),
    TRIM(MID(P61,FIND(",",P61)+1,FIND(",",P61,FIND(",",P61)+1)-FIND(",",P61)-1)),VLOOKUP(TRIM(MID(P61,FIND(",",P61)+1,FIND(",",P61,FIND(",",P61)+1)-FIND(",",P61)-1)),[2]ActorTable!$1:$1048576,MATCH("prefabAddress|String",[2]ActorTable!$1:$1,0),0)),
    TRIM(MID(P61,FIND(",",P61,FIND(",",P61)+1)+1,999)),VLOOKUP(TRIM(MID(P61,FIND(",",P61,FIND(",",P61)+1)+1,999)),[2]ActorTable!$1:$1048576,MATCH("prefabAddress|String",[2]ActorTable!$1:$1,0),0))),
IF(ISERROR(FIND(",",P61,FIND(",",P61,FIND(",",P61,FIND(",",P61)+1)+1)+1)),
  IF(OR(ISERROR(VLOOKUP(LEFT(P61,FIND(",",P61)-1),[2]ActorTable!$A:$A,1,0)),ISERROR(VLOOKUP(TRIM(MID(P61,FIND(",",P61)+1,FIND(",",P61,FIND(",",P61)+1)-FIND(",",P61)-1)),[2]ActorTable!$A:$A,1,0)),ISERROR(VLOOKUP(TRIM(MID(P61,FIND(",",P61,FIND(",",P61)+1)+1,FIND(",",P61,FIND(",",P61,FIND(",",P61)+1)+1)-FIND(",",P61,FIND(",",P61)+1)-1)),[2]ActorTable!$A:$A,1,0)),ISERROR(VLOOKUP(TRIM(MID(P61,FIND(",",P61,FIND(",",P61,FIND(",",P61)+1)+1)+1,999)),[2]ActorTable!$A:$A,1,0))),"액터없음",
  SUBSTITUTE(SUBSTITUTE(SUBSTITUTE(SUBSTITUTE(P61,LEFT(P61,FIND(",",P61)-1),VLOOKUP(LEFT(P61,FIND(",",P61)-1),[2]ActorTable!$1:$1048576,MATCH("prefabAddress|String",[2]ActorTable!$1:$1,0),0)),
    TRIM(MID(P61,FIND(",",P61)+1,FIND(",",P61,FIND(",",P61)+1)-FIND(",",P61)-1)),VLOOKUP(TRIM(MID(P61,FIND(",",P61)+1,FIND(",",P61,FIND(",",P61)+1)-FIND(",",P61)-1)),[2]ActorTable!$1:$1048576,MATCH("prefabAddress|String",[2]ActorTable!$1:$1,0),0)),
    TRIM(MID(P61,FIND(",",P61,FIND(",",P61)+1)+1,FIND(",",P61,FIND(",",P61,FIND(",",P61)+1)+1)-FIND(",",P61,FIND(",",P61)+1)-1)),VLOOKUP(TRIM(MID(P61,FIND(",",P61,FIND(",",P61)+1)+1,FIND(",",P61,FIND(",",P61,FIND(",",P61)+1)+1)-FIND(",",P61,FIND(",",P61)+1)-1)),[2]ActorTable!$1:$1048576,MATCH("prefabAddress|String",[2]ActorTable!$1:$1,0),0)),
    TRIM(MID(P61,FIND(",",P61,FIND(",",P61,FIND(",",P61)+1)+1)+1,999)),VLOOKUP(TRIM(MID(P61,FIND(",",P61,FIND(",",P61,FIND(",",P61)+1)+1)+1,999)),[2]ActorTable!$1:$1048576,MATCH("prefabAddress|String",[2]ActorTable!$1:$1,0),0))),
)))))</f>
        <v/>
      </c>
      <c r="R61">
        <v>0</v>
      </c>
      <c r="Z61" t="s">
        <v>470</v>
      </c>
      <c r="AA61">
        <f t="shared" si="1"/>
        <v>1</v>
      </c>
      <c r="AC61" t="s">
        <v>534</v>
      </c>
      <c r="AD61">
        <f t="shared" si="5"/>
        <v>1</v>
      </c>
    </row>
    <row r="62" spans="1:30" x14ac:dyDescent="0.3">
      <c r="A62" t="s">
        <v>517</v>
      </c>
      <c r="B62">
        <f>COUNTIF(StageTable!M:M,A62)
+COUNTIF(StageTable!U:U,A62)
+COUNTIF(StageTable!W:W,A62)</f>
        <v>1</v>
      </c>
      <c r="C62" t="s">
        <v>516</v>
      </c>
      <c r="D62" t="s">
        <v>70</v>
      </c>
      <c r="E62" t="s">
        <v>518</v>
      </c>
      <c r="F62" t="s">
        <v>519</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IFERROR(VLOOKUP(L62,[1]StringTable!$1:$1048576,MATCH("kor|String",[1]StringTable!$1:$1,0),0),
"스트링없음"))</f>
        <v/>
      </c>
      <c r="O62" t="str">
        <f>IF(ISBLANK(M62),"",
IFERROR(VLOOKUP(M62,[1]StringTable!$1:$1048576,MATCH("kor|String",[1]StringTable!$1:$1,0),0),
"스트링없음"))</f>
        <v/>
      </c>
      <c r="Q62" t="str">
        <f>IF(ISBLANK(P62),"",
IF(ISERROR(FIND(",",P62)),
  IF(ISERROR(VLOOKUP(P62,[2]ActorTable!$A:$A,1,0)),"액터없음",
  VLOOKUP(P62,[2]ActorTable!$1:$1048576,MATCH("prefabAddress|String",[2]ActorTable!$1:$1,0),0)),
IF(ISERROR(FIND(",",P62,FIND(",",P62)+1)),
  IF(OR(ISERROR(VLOOKUP(LEFT(P62,FIND(",",P62)-1),[2]ActorTable!$A:$A,1,0)),ISERROR(VLOOKUP(TRIM(MID(P62,FIND(",",P62)+1,999)),[2]ActorTable!$A:$A,1,0))),"액터없음",
  SUBSTITUTE(SUBSTITUTE(P62,LEFT(P62,FIND(",",P62)-1),VLOOKUP(LEFT(P62,FIND(",",P62)-1),[2]ActorTable!$1:$1048576,MATCH("prefabAddress|String",[2]ActorTable!$1:$1,0),0)),
    TRIM(MID(P62,FIND(",",P62)+1,999)),VLOOKUP(TRIM(MID(P62,FIND(",",P62)+1,999)),[2]ActorTable!$1:$1048576,MATCH("prefabAddress|String",[2]ActorTable!$1:$1,0),0))),
IF(ISERROR(FIND(",",P62,FIND(",",P62,FIND(",",P62)+1)+1)),
  IF(OR(ISERROR(VLOOKUP(LEFT(P62,FIND(",",P62)-1),[2]ActorTable!$A:$A,1,0)),ISERROR(VLOOKUP(TRIM(MID(P62,FIND(",",P62)+1,FIND(",",P62,FIND(",",P62)+1)-FIND(",",P62)-1)),[2]ActorTable!$A:$A,1,0)),ISERROR(VLOOKUP(TRIM(MID(P62,FIND(",",P62,FIND(",",P62)+1)+1,999)),[2]ActorTable!$A:$A,1,0))),"액터없음",
  SUBSTITUTE(SUBSTITUTE(SUBSTITUTE(P62,LEFT(P62,FIND(",",P62)-1),VLOOKUP(LEFT(P62,FIND(",",P62)-1),[2]ActorTable!$1:$1048576,MATCH("prefabAddress|String",[2]ActorTable!$1:$1,0),0)),
    TRIM(MID(P62,FIND(",",P62)+1,FIND(",",P62,FIND(",",P62)+1)-FIND(",",P62)-1)),VLOOKUP(TRIM(MID(P62,FIND(",",P62)+1,FIND(",",P62,FIND(",",P62)+1)-FIND(",",P62)-1)),[2]ActorTable!$1:$1048576,MATCH("prefabAddress|String",[2]ActorTable!$1:$1,0),0)),
    TRIM(MID(P62,FIND(",",P62,FIND(",",P62)+1)+1,999)),VLOOKUP(TRIM(MID(P62,FIND(",",P62,FIND(",",P62)+1)+1,999)),[2]ActorTable!$1:$1048576,MATCH("prefabAddress|String",[2]ActorTable!$1:$1,0),0))),
IF(ISERROR(FIND(",",P62,FIND(",",P62,FIND(",",P62,FIND(",",P62)+1)+1)+1)),
  IF(OR(ISERROR(VLOOKUP(LEFT(P62,FIND(",",P62)-1),[2]ActorTable!$A:$A,1,0)),ISERROR(VLOOKUP(TRIM(MID(P62,FIND(",",P62)+1,FIND(",",P62,FIND(",",P62)+1)-FIND(",",P62)-1)),[2]ActorTable!$A:$A,1,0)),ISERROR(VLOOKUP(TRIM(MID(P62,FIND(",",P62,FIND(",",P62)+1)+1,FIND(",",P62,FIND(",",P62,FIND(",",P62)+1)+1)-FIND(",",P62,FIND(",",P62)+1)-1)),[2]ActorTable!$A:$A,1,0)),ISERROR(VLOOKUP(TRIM(MID(P62,FIND(",",P62,FIND(",",P62,FIND(",",P62)+1)+1)+1,999)),[2]ActorTable!$A:$A,1,0))),"액터없음",
  SUBSTITUTE(SUBSTITUTE(SUBSTITUTE(SUBSTITUTE(P62,LEFT(P62,FIND(",",P62)-1),VLOOKUP(LEFT(P62,FIND(",",P62)-1),[2]ActorTable!$1:$1048576,MATCH("prefabAddress|String",[2]ActorTable!$1:$1,0),0)),
    TRIM(MID(P62,FIND(",",P62)+1,FIND(",",P62,FIND(",",P62)+1)-FIND(",",P62)-1)),VLOOKUP(TRIM(MID(P62,FIND(",",P62)+1,FIND(",",P62,FIND(",",P62)+1)-FIND(",",P62)-1)),[2]ActorTable!$1:$1048576,MATCH("prefabAddress|String",[2]ActorTable!$1:$1,0),0)),
    TRIM(MID(P62,FIND(",",P62,FIND(",",P62)+1)+1,FIND(",",P62,FIND(",",P62,FIND(",",P62)+1)+1)-FIND(",",P62,FIND(",",P62)+1)-1)),VLOOKUP(TRIM(MID(P62,FIND(",",P62,FIND(",",P62)+1)+1,FIND(",",P62,FIND(",",P62,FIND(",",P62)+1)+1)-FIND(",",P62,FIND(",",P62)+1)-1)),[2]ActorTable!$1:$1048576,MATCH("prefabAddress|String",[2]ActorTable!$1:$1,0),0)),
    TRIM(MID(P62,FIND(",",P62,FIND(",",P62,FIND(",",P62)+1)+1)+1,999)),VLOOKUP(TRIM(MID(P62,FIND(",",P62,FIND(",",P62,FIND(",",P62)+1)+1)+1,999)),[2]ActorTable!$1:$1048576,MATCH("prefabAddress|String",[2]ActorTable!$1:$1,0),0))),
)))))</f>
        <v/>
      </c>
      <c r="R62">
        <v>0</v>
      </c>
      <c r="Z62" t="s">
        <v>471</v>
      </c>
      <c r="AA62">
        <f t="shared" si="1"/>
        <v>1</v>
      </c>
      <c r="AC62" t="s">
        <v>526</v>
      </c>
      <c r="AD62">
        <f t="shared" si="5"/>
        <v>1</v>
      </c>
    </row>
    <row r="63" spans="1:30" x14ac:dyDescent="0.3">
      <c r="A63" t="s">
        <v>536</v>
      </c>
      <c r="B63">
        <f>COUNTIF(StageTable!M:M,A63)
+COUNTIF(StageTable!U:U,A63)
+COUNTIF(StageTable!W:W,A63)</f>
        <v>1</v>
      </c>
      <c r="C63" t="s">
        <v>514</v>
      </c>
      <c r="D63" t="s">
        <v>70</v>
      </c>
      <c r="E63" t="s">
        <v>464</v>
      </c>
      <c r="F63" t="s">
        <v>522</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IFERROR(VLOOKUP(L63,[1]StringTable!$1:$1048576,MATCH("kor|String",[1]StringTable!$1:$1,0),0),
"스트링없음"))</f>
        <v/>
      </c>
      <c r="O63" t="str">
        <f>IF(ISBLANK(M63),"",
IFERROR(VLOOKUP(M63,[1]StringTable!$1:$1048576,MATCH("kor|String",[1]StringTable!$1:$1,0),0),
"스트링없음"))</f>
        <v/>
      </c>
      <c r="Q63" t="str">
        <f>IF(ISBLANK(P63),"",
IF(ISERROR(FIND(",",P63)),
  IF(ISERROR(VLOOKUP(P63,[2]ActorTable!$A:$A,1,0)),"액터없음",
  VLOOKUP(P63,[2]ActorTable!$1:$1048576,MATCH("prefabAddress|String",[2]ActorTable!$1:$1,0),0)),
IF(ISERROR(FIND(",",P63,FIND(",",P63)+1)),
  IF(OR(ISERROR(VLOOKUP(LEFT(P63,FIND(",",P63)-1),[2]ActorTable!$A:$A,1,0)),ISERROR(VLOOKUP(TRIM(MID(P63,FIND(",",P63)+1,999)),[2]ActorTable!$A:$A,1,0))),"액터없음",
  SUBSTITUTE(SUBSTITUTE(P63,LEFT(P63,FIND(",",P63)-1),VLOOKUP(LEFT(P63,FIND(",",P63)-1),[2]ActorTable!$1:$1048576,MATCH("prefabAddress|String",[2]ActorTable!$1:$1,0),0)),
    TRIM(MID(P63,FIND(",",P63)+1,999)),VLOOKUP(TRIM(MID(P63,FIND(",",P63)+1,999)),[2]ActorTable!$1:$1048576,MATCH("prefabAddress|String",[2]ActorTable!$1:$1,0),0))),
IF(ISERROR(FIND(",",P63,FIND(",",P63,FIND(",",P63)+1)+1)),
  IF(OR(ISERROR(VLOOKUP(LEFT(P63,FIND(",",P63)-1),[2]ActorTable!$A:$A,1,0)),ISERROR(VLOOKUP(TRIM(MID(P63,FIND(",",P63)+1,FIND(",",P63,FIND(",",P63)+1)-FIND(",",P63)-1)),[2]ActorTable!$A:$A,1,0)),ISERROR(VLOOKUP(TRIM(MID(P63,FIND(",",P63,FIND(",",P63)+1)+1,999)),[2]ActorTable!$A:$A,1,0))),"액터없음",
  SUBSTITUTE(SUBSTITUTE(SUBSTITUTE(P63,LEFT(P63,FIND(",",P63)-1),VLOOKUP(LEFT(P63,FIND(",",P63)-1),[2]ActorTable!$1:$1048576,MATCH("prefabAddress|String",[2]ActorTable!$1:$1,0),0)),
    TRIM(MID(P63,FIND(",",P63)+1,FIND(",",P63,FIND(",",P63)+1)-FIND(",",P63)-1)),VLOOKUP(TRIM(MID(P63,FIND(",",P63)+1,FIND(",",P63,FIND(",",P63)+1)-FIND(",",P63)-1)),[2]ActorTable!$1:$1048576,MATCH("prefabAddress|String",[2]ActorTable!$1:$1,0),0)),
    TRIM(MID(P63,FIND(",",P63,FIND(",",P63)+1)+1,999)),VLOOKUP(TRIM(MID(P63,FIND(",",P63,FIND(",",P63)+1)+1,999)),[2]ActorTable!$1:$1048576,MATCH("prefabAddress|String",[2]ActorTable!$1:$1,0),0))),
IF(ISERROR(FIND(",",P63,FIND(",",P63,FIND(",",P63,FIND(",",P63)+1)+1)+1)),
  IF(OR(ISERROR(VLOOKUP(LEFT(P63,FIND(",",P63)-1),[2]ActorTable!$A:$A,1,0)),ISERROR(VLOOKUP(TRIM(MID(P63,FIND(",",P63)+1,FIND(",",P63,FIND(",",P63)+1)-FIND(",",P63)-1)),[2]ActorTable!$A:$A,1,0)),ISERROR(VLOOKUP(TRIM(MID(P63,FIND(",",P63,FIND(",",P63)+1)+1,FIND(",",P63,FIND(",",P63,FIND(",",P63)+1)+1)-FIND(",",P63,FIND(",",P63)+1)-1)),[2]ActorTable!$A:$A,1,0)),ISERROR(VLOOKUP(TRIM(MID(P63,FIND(",",P63,FIND(",",P63,FIND(",",P63)+1)+1)+1,999)),[2]ActorTable!$A:$A,1,0))),"액터없음",
  SUBSTITUTE(SUBSTITUTE(SUBSTITUTE(SUBSTITUTE(P63,LEFT(P63,FIND(",",P63)-1),VLOOKUP(LEFT(P63,FIND(",",P63)-1),[2]ActorTable!$1:$1048576,MATCH("prefabAddress|String",[2]ActorTable!$1:$1,0),0)),
    TRIM(MID(P63,FIND(",",P63)+1,FIND(",",P63,FIND(",",P63)+1)-FIND(",",P63)-1)),VLOOKUP(TRIM(MID(P63,FIND(",",P63)+1,FIND(",",P63,FIND(",",P63)+1)-FIND(",",P63)-1)),[2]ActorTable!$1:$1048576,MATCH("prefabAddress|String",[2]ActorTable!$1:$1,0),0)),
    TRIM(MID(P63,FIND(",",P63,FIND(",",P63)+1)+1,FIND(",",P63,FIND(",",P63,FIND(",",P63)+1)+1)-FIND(",",P63,FIND(",",P63)+1)-1)),VLOOKUP(TRIM(MID(P63,FIND(",",P63,FIND(",",P63)+1)+1,FIND(",",P63,FIND(",",P63,FIND(",",P63)+1)+1)-FIND(",",P63,FIND(",",P63)+1)-1)),[2]ActorTable!$1:$1048576,MATCH("prefabAddress|String",[2]ActorTable!$1:$1,0),0)),
    TRIM(MID(P63,FIND(",",P63,FIND(",",P63,FIND(",",P63)+1)+1)+1,999)),VLOOKUP(TRIM(MID(P63,FIND(",",P63,FIND(",",P63,FIND(",",P63)+1)+1)+1,999)),[2]ActorTable!$1:$1048576,MATCH("prefabAddress|String",[2]ActorTable!$1:$1,0),0))),
)))))</f>
        <v/>
      </c>
      <c r="R63">
        <v>0</v>
      </c>
      <c r="Z63" t="s">
        <v>472</v>
      </c>
      <c r="AA63">
        <f t="shared" si="1"/>
        <v>1</v>
      </c>
      <c r="AC63" t="s">
        <v>527</v>
      </c>
      <c r="AD63">
        <f t="shared" si="5"/>
        <v>1</v>
      </c>
    </row>
    <row r="64" spans="1:30" x14ac:dyDescent="0.3">
      <c r="A64" t="s">
        <v>547</v>
      </c>
      <c r="B64">
        <f>COUNTIF(StageTable!M:M,A64)
+COUNTIF(StageTable!U:U,A64)
+COUNTIF(StageTable!W:W,A64)</f>
        <v>1</v>
      </c>
      <c r="C64" t="s">
        <v>513</v>
      </c>
      <c r="D64" t="s">
        <v>70</v>
      </c>
      <c r="E64" t="s">
        <v>548</v>
      </c>
      <c r="F64" t="s">
        <v>549</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IFERROR(VLOOKUP(L64,[1]StringTable!$1:$1048576,MATCH("kor|String",[1]StringTable!$1:$1,0),0),
"스트링없음"))</f>
        <v/>
      </c>
      <c r="O64" t="str">
        <f>IF(ISBLANK(M64),"",
IFERROR(VLOOKUP(M64,[1]StringTable!$1:$1048576,MATCH("kor|String",[1]StringTable!$1:$1,0),0),
"스트링없음"))</f>
        <v/>
      </c>
      <c r="Q64" t="str">
        <f>IF(ISBLANK(P64),"",
IF(ISERROR(FIND(",",P64)),
  IF(ISERROR(VLOOKUP(P64,[2]ActorTable!$A:$A,1,0)),"액터없음",
  VLOOKUP(P64,[2]ActorTable!$1:$1048576,MATCH("prefabAddress|String",[2]ActorTable!$1:$1,0),0)),
IF(ISERROR(FIND(",",P64,FIND(",",P64)+1)),
  IF(OR(ISERROR(VLOOKUP(LEFT(P64,FIND(",",P64)-1),[2]ActorTable!$A:$A,1,0)),ISERROR(VLOOKUP(TRIM(MID(P64,FIND(",",P64)+1,999)),[2]ActorTable!$A:$A,1,0))),"액터없음",
  SUBSTITUTE(SUBSTITUTE(P64,LEFT(P64,FIND(",",P64)-1),VLOOKUP(LEFT(P64,FIND(",",P64)-1),[2]ActorTable!$1:$1048576,MATCH("prefabAddress|String",[2]ActorTable!$1:$1,0),0)),
    TRIM(MID(P64,FIND(",",P64)+1,999)),VLOOKUP(TRIM(MID(P64,FIND(",",P64)+1,999)),[2]ActorTable!$1:$1048576,MATCH("prefabAddress|String",[2]ActorTable!$1:$1,0),0))),
IF(ISERROR(FIND(",",P64,FIND(",",P64,FIND(",",P64)+1)+1)),
  IF(OR(ISERROR(VLOOKUP(LEFT(P64,FIND(",",P64)-1),[2]ActorTable!$A:$A,1,0)),ISERROR(VLOOKUP(TRIM(MID(P64,FIND(",",P64)+1,FIND(",",P64,FIND(",",P64)+1)-FIND(",",P64)-1)),[2]ActorTable!$A:$A,1,0)),ISERROR(VLOOKUP(TRIM(MID(P64,FIND(",",P64,FIND(",",P64)+1)+1,999)),[2]ActorTable!$A:$A,1,0))),"액터없음",
  SUBSTITUTE(SUBSTITUTE(SUBSTITUTE(P64,LEFT(P64,FIND(",",P64)-1),VLOOKUP(LEFT(P64,FIND(",",P64)-1),[2]ActorTable!$1:$1048576,MATCH("prefabAddress|String",[2]ActorTable!$1:$1,0),0)),
    TRIM(MID(P64,FIND(",",P64)+1,FIND(",",P64,FIND(",",P64)+1)-FIND(",",P64)-1)),VLOOKUP(TRIM(MID(P64,FIND(",",P64)+1,FIND(",",P64,FIND(",",P64)+1)-FIND(",",P64)-1)),[2]ActorTable!$1:$1048576,MATCH("prefabAddress|String",[2]ActorTable!$1:$1,0),0)),
    TRIM(MID(P64,FIND(",",P64,FIND(",",P64)+1)+1,999)),VLOOKUP(TRIM(MID(P64,FIND(",",P64,FIND(",",P64)+1)+1,999)),[2]ActorTable!$1:$1048576,MATCH("prefabAddress|String",[2]ActorTable!$1:$1,0),0))),
IF(ISERROR(FIND(",",P64,FIND(",",P64,FIND(",",P64,FIND(",",P64)+1)+1)+1)),
  IF(OR(ISERROR(VLOOKUP(LEFT(P64,FIND(",",P64)-1),[2]ActorTable!$A:$A,1,0)),ISERROR(VLOOKUP(TRIM(MID(P64,FIND(",",P64)+1,FIND(",",P64,FIND(",",P64)+1)-FIND(",",P64)-1)),[2]ActorTable!$A:$A,1,0)),ISERROR(VLOOKUP(TRIM(MID(P64,FIND(",",P64,FIND(",",P64)+1)+1,FIND(",",P64,FIND(",",P64,FIND(",",P64)+1)+1)-FIND(",",P64,FIND(",",P64)+1)-1)),[2]ActorTable!$A:$A,1,0)),ISERROR(VLOOKUP(TRIM(MID(P64,FIND(",",P64,FIND(",",P64,FIND(",",P64)+1)+1)+1,999)),[2]ActorTable!$A:$A,1,0))),"액터없음",
  SUBSTITUTE(SUBSTITUTE(SUBSTITUTE(SUBSTITUTE(P64,LEFT(P64,FIND(",",P64)-1),VLOOKUP(LEFT(P64,FIND(",",P64)-1),[2]ActorTable!$1:$1048576,MATCH("prefabAddress|String",[2]ActorTable!$1:$1,0),0)),
    TRIM(MID(P64,FIND(",",P64)+1,FIND(",",P64,FIND(",",P64)+1)-FIND(",",P64)-1)),VLOOKUP(TRIM(MID(P64,FIND(",",P64)+1,FIND(",",P64,FIND(",",P64)+1)-FIND(",",P64)-1)),[2]ActorTable!$1:$1048576,MATCH("prefabAddress|String",[2]ActorTable!$1:$1,0),0)),
    TRIM(MID(P64,FIND(",",P64,FIND(",",P64)+1)+1,FIND(",",P64,FIND(",",P64,FIND(",",P64)+1)+1)-FIND(",",P64,FIND(",",P64)+1)-1)),VLOOKUP(TRIM(MID(P64,FIND(",",P64,FIND(",",P64)+1)+1,FIND(",",P64,FIND(",",P64,FIND(",",P64)+1)+1)-FIND(",",P64,FIND(",",P64)+1)-1)),[2]ActorTable!$1:$1048576,MATCH("prefabAddress|String",[2]ActorTable!$1:$1,0),0)),
    TRIM(MID(P64,FIND(",",P64,FIND(",",P64,FIND(",",P64)+1)+1)+1,999)),VLOOKUP(TRIM(MID(P64,FIND(",",P64,FIND(",",P64,FIND(",",P64)+1)+1)+1,999)),[2]ActorTable!$1:$1048576,MATCH("prefabAddress|String",[2]ActorTable!$1:$1,0),0))),
)))))</f>
        <v/>
      </c>
      <c r="R64">
        <v>0</v>
      </c>
      <c r="Z64" t="s">
        <v>473</v>
      </c>
      <c r="AA64">
        <f t="shared" si="1"/>
        <v>1</v>
      </c>
      <c r="AC64" t="s">
        <v>528</v>
      </c>
      <c r="AD64">
        <f t="shared" si="5"/>
        <v>1</v>
      </c>
    </row>
    <row r="65" spans="1:30" x14ac:dyDescent="0.3">
      <c r="A65" t="s">
        <v>537</v>
      </c>
      <c r="B65">
        <f>COUNTIF(StageTable!M:M,A65)
+COUNTIF(StageTable!U:U,A65)
+COUNTIF(StageTable!W:W,A65)</f>
        <v>1</v>
      </c>
      <c r="C65" t="s">
        <v>515</v>
      </c>
      <c r="D65" t="s">
        <v>70</v>
      </c>
      <c r="E65" t="s">
        <v>465</v>
      </c>
      <c r="F65" t="s">
        <v>523</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IFERROR(VLOOKUP(L65,[1]StringTable!$1:$1048576,MATCH("kor|String",[1]StringTable!$1:$1,0),0),
"스트링없음"))</f>
        <v/>
      </c>
      <c r="O65" t="str">
        <f>IF(ISBLANK(M65),"",
IFERROR(VLOOKUP(M65,[1]StringTable!$1:$1048576,MATCH("kor|String",[1]StringTable!$1:$1,0),0),
"스트링없음"))</f>
        <v/>
      </c>
      <c r="Q65" t="str">
        <f>IF(ISBLANK(P65),"",
IF(ISERROR(FIND(",",P65)),
  IF(ISERROR(VLOOKUP(P65,[2]ActorTable!$A:$A,1,0)),"액터없음",
  VLOOKUP(P65,[2]ActorTable!$1:$1048576,MATCH("prefabAddress|String",[2]ActorTable!$1:$1,0),0)),
IF(ISERROR(FIND(",",P65,FIND(",",P65)+1)),
  IF(OR(ISERROR(VLOOKUP(LEFT(P65,FIND(",",P65)-1),[2]ActorTable!$A:$A,1,0)),ISERROR(VLOOKUP(TRIM(MID(P65,FIND(",",P65)+1,999)),[2]ActorTable!$A:$A,1,0))),"액터없음",
  SUBSTITUTE(SUBSTITUTE(P65,LEFT(P65,FIND(",",P65)-1),VLOOKUP(LEFT(P65,FIND(",",P65)-1),[2]ActorTable!$1:$1048576,MATCH("prefabAddress|String",[2]ActorTable!$1:$1,0),0)),
    TRIM(MID(P65,FIND(",",P65)+1,999)),VLOOKUP(TRIM(MID(P65,FIND(",",P65)+1,999)),[2]ActorTable!$1:$1048576,MATCH("prefabAddress|String",[2]ActorTable!$1:$1,0),0))),
IF(ISERROR(FIND(",",P65,FIND(",",P65,FIND(",",P65)+1)+1)),
  IF(OR(ISERROR(VLOOKUP(LEFT(P65,FIND(",",P65)-1),[2]ActorTable!$A:$A,1,0)),ISERROR(VLOOKUP(TRIM(MID(P65,FIND(",",P65)+1,FIND(",",P65,FIND(",",P65)+1)-FIND(",",P65)-1)),[2]ActorTable!$A:$A,1,0)),ISERROR(VLOOKUP(TRIM(MID(P65,FIND(",",P65,FIND(",",P65)+1)+1,999)),[2]ActorTable!$A:$A,1,0))),"액터없음",
  SUBSTITUTE(SUBSTITUTE(SUBSTITUTE(P65,LEFT(P65,FIND(",",P65)-1),VLOOKUP(LEFT(P65,FIND(",",P65)-1),[2]ActorTable!$1:$1048576,MATCH("prefabAddress|String",[2]ActorTable!$1:$1,0),0)),
    TRIM(MID(P65,FIND(",",P65)+1,FIND(",",P65,FIND(",",P65)+1)-FIND(",",P65)-1)),VLOOKUP(TRIM(MID(P65,FIND(",",P65)+1,FIND(",",P65,FIND(",",P65)+1)-FIND(",",P65)-1)),[2]ActorTable!$1:$1048576,MATCH("prefabAddress|String",[2]ActorTable!$1:$1,0),0)),
    TRIM(MID(P65,FIND(",",P65,FIND(",",P65)+1)+1,999)),VLOOKUP(TRIM(MID(P65,FIND(",",P65,FIND(",",P65)+1)+1,999)),[2]ActorTable!$1:$1048576,MATCH("prefabAddress|String",[2]ActorTable!$1:$1,0),0))),
IF(ISERROR(FIND(",",P65,FIND(",",P65,FIND(",",P65,FIND(",",P65)+1)+1)+1)),
  IF(OR(ISERROR(VLOOKUP(LEFT(P65,FIND(",",P65)-1),[2]ActorTable!$A:$A,1,0)),ISERROR(VLOOKUP(TRIM(MID(P65,FIND(",",P65)+1,FIND(",",P65,FIND(",",P65)+1)-FIND(",",P65)-1)),[2]ActorTable!$A:$A,1,0)),ISERROR(VLOOKUP(TRIM(MID(P65,FIND(",",P65,FIND(",",P65)+1)+1,FIND(",",P65,FIND(",",P65,FIND(",",P65)+1)+1)-FIND(",",P65,FIND(",",P65)+1)-1)),[2]ActorTable!$A:$A,1,0)),ISERROR(VLOOKUP(TRIM(MID(P65,FIND(",",P65,FIND(",",P65,FIND(",",P65)+1)+1)+1,999)),[2]ActorTable!$A:$A,1,0))),"액터없음",
  SUBSTITUTE(SUBSTITUTE(SUBSTITUTE(SUBSTITUTE(P65,LEFT(P65,FIND(",",P65)-1),VLOOKUP(LEFT(P65,FIND(",",P65)-1),[2]ActorTable!$1:$1048576,MATCH("prefabAddress|String",[2]ActorTable!$1:$1,0),0)),
    TRIM(MID(P65,FIND(",",P65)+1,FIND(",",P65,FIND(",",P65)+1)-FIND(",",P65)-1)),VLOOKUP(TRIM(MID(P65,FIND(",",P65)+1,FIND(",",P65,FIND(",",P65)+1)-FIND(",",P65)-1)),[2]ActorTable!$1:$1048576,MATCH("prefabAddress|String",[2]ActorTable!$1:$1,0),0)),
    TRIM(MID(P65,FIND(",",P65,FIND(",",P65)+1)+1,FIND(",",P65,FIND(",",P65,FIND(",",P65)+1)+1)-FIND(",",P65,FIND(",",P65)+1)-1)),VLOOKUP(TRIM(MID(P65,FIND(",",P65,FIND(",",P65)+1)+1,FIND(",",P65,FIND(",",P65,FIND(",",P65)+1)+1)-FIND(",",P65,FIND(",",P65)+1)-1)),[2]ActorTable!$1:$1048576,MATCH("prefabAddress|String",[2]ActorTable!$1:$1,0),0)),
    TRIM(MID(P65,FIND(",",P65,FIND(",",P65,FIND(",",P65)+1)+1)+1,999)),VLOOKUP(TRIM(MID(P65,FIND(",",P65,FIND(",",P65,FIND(",",P65)+1)+1)+1,999)),[2]ActorTable!$1:$1048576,MATCH("prefabAddress|String",[2]ActorTable!$1:$1,0),0))),
)))))</f>
        <v/>
      </c>
      <c r="R65">
        <v>0</v>
      </c>
      <c r="Z65" t="s">
        <v>474</v>
      </c>
      <c r="AA65">
        <f t="shared" si="1"/>
        <v>1</v>
      </c>
      <c r="AC65" t="s">
        <v>529</v>
      </c>
      <c r="AD65">
        <f t="shared" si="5"/>
        <v>1</v>
      </c>
    </row>
    <row r="66" spans="1:30" x14ac:dyDescent="0.3">
      <c r="A66" t="s">
        <v>538</v>
      </c>
      <c r="B66">
        <f>COUNTIF(StageTable!M:M,A66)
+COUNTIF(StageTable!U:U,A66)
+COUNTIF(StageTable!W:W,A66)</f>
        <v>1</v>
      </c>
      <c r="C66" t="s">
        <v>513</v>
      </c>
      <c r="D66" t="s">
        <v>70</v>
      </c>
      <c r="E66" t="s">
        <v>466</v>
      </c>
      <c r="F66" t="s">
        <v>524</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IFERROR(VLOOKUP(L66,[1]StringTable!$1:$1048576,MATCH("kor|String",[1]StringTable!$1:$1,0),0),
"스트링없음"))</f>
        <v/>
      </c>
      <c r="O66" t="str">
        <f>IF(ISBLANK(M66),"",
IFERROR(VLOOKUP(M66,[1]StringTable!$1:$1048576,MATCH("kor|String",[1]StringTable!$1:$1,0),0),
"스트링없음"))</f>
        <v/>
      </c>
      <c r="Q66" t="str">
        <f>IF(ISBLANK(P66),"",
IF(ISERROR(FIND(",",P66)),
  IF(ISERROR(VLOOKUP(P66,[2]ActorTable!$A:$A,1,0)),"액터없음",
  VLOOKUP(P66,[2]ActorTable!$1:$1048576,MATCH("prefabAddress|String",[2]ActorTable!$1:$1,0),0)),
IF(ISERROR(FIND(",",P66,FIND(",",P66)+1)),
  IF(OR(ISERROR(VLOOKUP(LEFT(P66,FIND(",",P66)-1),[2]ActorTable!$A:$A,1,0)),ISERROR(VLOOKUP(TRIM(MID(P66,FIND(",",P66)+1,999)),[2]ActorTable!$A:$A,1,0))),"액터없음",
  SUBSTITUTE(SUBSTITUTE(P66,LEFT(P66,FIND(",",P66)-1),VLOOKUP(LEFT(P66,FIND(",",P66)-1),[2]ActorTable!$1:$1048576,MATCH("prefabAddress|String",[2]ActorTable!$1:$1,0),0)),
    TRIM(MID(P66,FIND(",",P66)+1,999)),VLOOKUP(TRIM(MID(P66,FIND(",",P66)+1,999)),[2]ActorTable!$1:$1048576,MATCH("prefabAddress|String",[2]ActorTable!$1:$1,0),0))),
IF(ISERROR(FIND(",",P66,FIND(",",P66,FIND(",",P66)+1)+1)),
  IF(OR(ISERROR(VLOOKUP(LEFT(P66,FIND(",",P66)-1),[2]ActorTable!$A:$A,1,0)),ISERROR(VLOOKUP(TRIM(MID(P66,FIND(",",P66)+1,FIND(",",P66,FIND(",",P66)+1)-FIND(",",P66)-1)),[2]ActorTable!$A:$A,1,0)),ISERROR(VLOOKUP(TRIM(MID(P66,FIND(",",P66,FIND(",",P66)+1)+1,999)),[2]ActorTable!$A:$A,1,0))),"액터없음",
  SUBSTITUTE(SUBSTITUTE(SUBSTITUTE(P66,LEFT(P66,FIND(",",P66)-1),VLOOKUP(LEFT(P66,FIND(",",P66)-1),[2]ActorTable!$1:$1048576,MATCH("prefabAddress|String",[2]ActorTable!$1:$1,0),0)),
    TRIM(MID(P66,FIND(",",P66)+1,FIND(",",P66,FIND(",",P66)+1)-FIND(",",P66)-1)),VLOOKUP(TRIM(MID(P66,FIND(",",P66)+1,FIND(",",P66,FIND(",",P66)+1)-FIND(",",P66)-1)),[2]ActorTable!$1:$1048576,MATCH("prefabAddress|String",[2]ActorTable!$1:$1,0),0)),
    TRIM(MID(P66,FIND(",",P66,FIND(",",P66)+1)+1,999)),VLOOKUP(TRIM(MID(P66,FIND(",",P66,FIND(",",P66)+1)+1,999)),[2]ActorTable!$1:$1048576,MATCH("prefabAddress|String",[2]ActorTable!$1:$1,0),0))),
IF(ISERROR(FIND(",",P66,FIND(",",P66,FIND(",",P66,FIND(",",P66)+1)+1)+1)),
  IF(OR(ISERROR(VLOOKUP(LEFT(P66,FIND(",",P66)-1),[2]ActorTable!$A:$A,1,0)),ISERROR(VLOOKUP(TRIM(MID(P66,FIND(",",P66)+1,FIND(",",P66,FIND(",",P66)+1)-FIND(",",P66)-1)),[2]ActorTable!$A:$A,1,0)),ISERROR(VLOOKUP(TRIM(MID(P66,FIND(",",P66,FIND(",",P66)+1)+1,FIND(",",P66,FIND(",",P66,FIND(",",P66)+1)+1)-FIND(",",P66,FIND(",",P66)+1)-1)),[2]ActorTable!$A:$A,1,0)),ISERROR(VLOOKUP(TRIM(MID(P66,FIND(",",P66,FIND(",",P66,FIND(",",P66)+1)+1)+1,999)),[2]ActorTable!$A:$A,1,0))),"액터없음",
  SUBSTITUTE(SUBSTITUTE(SUBSTITUTE(SUBSTITUTE(P66,LEFT(P66,FIND(",",P66)-1),VLOOKUP(LEFT(P66,FIND(",",P66)-1),[2]ActorTable!$1:$1048576,MATCH("prefabAddress|String",[2]ActorTable!$1:$1,0),0)),
    TRIM(MID(P66,FIND(",",P66)+1,FIND(",",P66,FIND(",",P66)+1)-FIND(",",P66)-1)),VLOOKUP(TRIM(MID(P66,FIND(",",P66)+1,FIND(",",P66,FIND(",",P66)+1)-FIND(",",P66)-1)),[2]ActorTable!$1:$1048576,MATCH("prefabAddress|String",[2]ActorTable!$1:$1,0),0)),
    TRIM(MID(P66,FIND(",",P66,FIND(",",P66)+1)+1,FIND(",",P66,FIND(",",P66,FIND(",",P66)+1)+1)-FIND(",",P66,FIND(",",P66)+1)-1)),VLOOKUP(TRIM(MID(P66,FIND(",",P66,FIND(",",P66)+1)+1,FIND(",",P66,FIND(",",P66,FIND(",",P66)+1)+1)-FIND(",",P66,FIND(",",P66)+1)-1)),[2]ActorTable!$1:$1048576,MATCH("prefabAddress|String",[2]ActorTable!$1:$1,0),0)),
    TRIM(MID(P66,FIND(",",P66,FIND(",",P66,FIND(",",P66)+1)+1)+1,999)),VLOOKUP(TRIM(MID(P66,FIND(",",P66,FIND(",",P66,FIND(",",P66)+1)+1)+1,999)),[2]ActorTable!$1:$1048576,MATCH("prefabAddress|String",[2]ActorTable!$1:$1,0),0))),
)))))</f>
        <v/>
      </c>
      <c r="R66">
        <v>0</v>
      </c>
      <c r="Z66" t="s">
        <v>561</v>
      </c>
      <c r="AA66">
        <f t="shared" ref="AA66:AA129" si="6">COUNTIF(E:E,Z66)</f>
        <v>1</v>
      </c>
      <c r="AC66" t="s">
        <v>708</v>
      </c>
      <c r="AD66">
        <f t="shared" ref="AD66:AD97" si="7">COUNTIF(F:F,AC66)</f>
        <v>1</v>
      </c>
    </row>
    <row r="67" spans="1:30" x14ac:dyDescent="0.3">
      <c r="A67" t="s">
        <v>539</v>
      </c>
      <c r="B67">
        <f>COUNTIF(StageTable!M:M,A67)
+COUNTIF(StageTable!U:U,A67)
+COUNTIF(StageTable!W:W,A67)</f>
        <v>1</v>
      </c>
      <c r="C67" t="s">
        <v>513</v>
      </c>
      <c r="D67" t="s">
        <v>70</v>
      </c>
      <c r="E67" t="s">
        <v>467</v>
      </c>
      <c r="F67" t="s">
        <v>525</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IFERROR(VLOOKUP(L67,[1]StringTable!$1:$1048576,MATCH("kor|String",[1]StringTable!$1:$1,0),0),
"스트링없음"))</f>
        <v/>
      </c>
      <c r="O67" t="str">
        <f>IF(ISBLANK(M67),"",
IFERROR(VLOOKUP(M67,[1]StringTable!$1:$1048576,MATCH("kor|String",[1]StringTable!$1:$1,0),0),
"스트링없음"))</f>
        <v/>
      </c>
      <c r="Q67" t="str">
        <f>IF(ISBLANK(P67),"",
IF(ISERROR(FIND(",",P67)),
  IF(ISERROR(VLOOKUP(P67,[2]ActorTable!$A:$A,1,0)),"액터없음",
  VLOOKUP(P67,[2]ActorTable!$1:$1048576,MATCH("prefabAddress|String",[2]ActorTable!$1:$1,0),0)),
IF(ISERROR(FIND(",",P67,FIND(",",P67)+1)),
  IF(OR(ISERROR(VLOOKUP(LEFT(P67,FIND(",",P67)-1),[2]ActorTable!$A:$A,1,0)),ISERROR(VLOOKUP(TRIM(MID(P67,FIND(",",P67)+1,999)),[2]ActorTable!$A:$A,1,0))),"액터없음",
  SUBSTITUTE(SUBSTITUTE(P67,LEFT(P67,FIND(",",P67)-1),VLOOKUP(LEFT(P67,FIND(",",P67)-1),[2]ActorTable!$1:$1048576,MATCH("prefabAddress|String",[2]ActorTable!$1:$1,0),0)),
    TRIM(MID(P67,FIND(",",P67)+1,999)),VLOOKUP(TRIM(MID(P67,FIND(",",P67)+1,999)),[2]ActorTable!$1:$1048576,MATCH("prefabAddress|String",[2]ActorTable!$1:$1,0),0))),
IF(ISERROR(FIND(",",P67,FIND(",",P67,FIND(",",P67)+1)+1)),
  IF(OR(ISERROR(VLOOKUP(LEFT(P67,FIND(",",P67)-1),[2]ActorTable!$A:$A,1,0)),ISERROR(VLOOKUP(TRIM(MID(P67,FIND(",",P67)+1,FIND(",",P67,FIND(",",P67)+1)-FIND(",",P67)-1)),[2]ActorTable!$A:$A,1,0)),ISERROR(VLOOKUP(TRIM(MID(P67,FIND(",",P67,FIND(",",P67)+1)+1,999)),[2]ActorTable!$A:$A,1,0))),"액터없음",
  SUBSTITUTE(SUBSTITUTE(SUBSTITUTE(P67,LEFT(P67,FIND(",",P67)-1),VLOOKUP(LEFT(P67,FIND(",",P67)-1),[2]ActorTable!$1:$1048576,MATCH("prefabAddress|String",[2]ActorTable!$1:$1,0),0)),
    TRIM(MID(P67,FIND(",",P67)+1,FIND(",",P67,FIND(",",P67)+1)-FIND(",",P67)-1)),VLOOKUP(TRIM(MID(P67,FIND(",",P67)+1,FIND(",",P67,FIND(",",P67)+1)-FIND(",",P67)-1)),[2]ActorTable!$1:$1048576,MATCH("prefabAddress|String",[2]ActorTable!$1:$1,0),0)),
    TRIM(MID(P67,FIND(",",P67,FIND(",",P67)+1)+1,999)),VLOOKUP(TRIM(MID(P67,FIND(",",P67,FIND(",",P67)+1)+1,999)),[2]ActorTable!$1:$1048576,MATCH("prefabAddress|String",[2]ActorTable!$1:$1,0),0))),
IF(ISERROR(FIND(",",P67,FIND(",",P67,FIND(",",P67,FIND(",",P67)+1)+1)+1)),
  IF(OR(ISERROR(VLOOKUP(LEFT(P67,FIND(",",P67)-1),[2]ActorTable!$A:$A,1,0)),ISERROR(VLOOKUP(TRIM(MID(P67,FIND(",",P67)+1,FIND(",",P67,FIND(",",P67)+1)-FIND(",",P67)-1)),[2]ActorTable!$A:$A,1,0)),ISERROR(VLOOKUP(TRIM(MID(P67,FIND(",",P67,FIND(",",P67)+1)+1,FIND(",",P67,FIND(",",P67,FIND(",",P67)+1)+1)-FIND(",",P67,FIND(",",P67)+1)-1)),[2]ActorTable!$A:$A,1,0)),ISERROR(VLOOKUP(TRIM(MID(P67,FIND(",",P67,FIND(",",P67,FIND(",",P67)+1)+1)+1,999)),[2]ActorTable!$A:$A,1,0))),"액터없음",
  SUBSTITUTE(SUBSTITUTE(SUBSTITUTE(SUBSTITUTE(P67,LEFT(P67,FIND(",",P67)-1),VLOOKUP(LEFT(P67,FIND(",",P67)-1),[2]ActorTable!$1:$1048576,MATCH("prefabAddress|String",[2]ActorTable!$1:$1,0),0)),
    TRIM(MID(P67,FIND(",",P67)+1,FIND(",",P67,FIND(",",P67)+1)-FIND(",",P67)-1)),VLOOKUP(TRIM(MID(P67,FIND(",",P67)+1,FIND(",",P67,FIND(",",P67)+1)-FIND(",",P67)-1)),[2]ActorTable!$1:$1048576,MATCH("prefabAddress|String",[2]ActorTable!$1:$1,0),0)),
    TRIM(MID(P67,FIND(",",P67,FIND(",",P67)+1)+1,FIND(",",P67,FIND(",",P67,FIND(",",P67)+1)+1)-FIND(",",P67,FIND(",",P67)+1)-1)),VLOOKUP(TRIM(MID(P67,FIND(",",P67,FIND(",",P67)+1)+1,FIND(",",P67,FIND(",",P67,FIND(",",P67)+1)+1)-FIND(",",P67,FIND(",",P67)+1)-1)),[2]ActorTable!$1:$1048576,MATCH("prefabAddress|String",[2]ActorTable!$1:$1,0),0)),
    TRIM(MID(P67,FIND(",",P67,FIND(",",P67,FIND(",",P67)+1)+1)+1,999)),VLOOKUP(TRIM(MID(P67,FIND(",",P67,FIND(",",P67,FIND(",",P67)+1)+1)+1,999)),[2]ActorTable!$1:$1048576,MATCH("prefabAddress|String",[2]ActorTable!$1:$1,0),0))),
)))))</f>
        <v/>
      </c>
      <c r="R67">
        <v>0</v>
      </c>
      <c r="Z67" t="s">
        <v>476</v>
      </c>
      <c r="AA67">
        <f t="shared" si="6"/>
        <v>1</v>
      </c>
      <c r="AC67" t="s">
        <v>535</v>
      </c>
      <c r="AD67">
        <f t="shared" si="7"/>
        <v>1</v>
      </c>
    </row>
    <row r="68" spans="1:30" x14ac:dyDescent="0.3">
      <c r="A68" t="s">
        <v>550</v>
      </c>
      <c r="B68">
        <f>COUNTIF(StageTable!M:M,A68)
+COUNTIF(StageTable!U:U,A68)
+COUNTIF(StageTable!W:W,A68)</f>
        <v>1</v>
      </c>
      <c r="C68" t="s">
        <v>515</v>
      </c>
      <c r="D68" t="s">
        <v>70</v>
      </c>
      <c r="E68" t="s">
        <v>551</v>
      </c>
      <c r="F68" t="s">
        <v>552</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IFERROR(VLOOKUP(L68,[1]StringTable!$1:$1048576,MATCH("kor|String",[1]StringTable!$1:$1,0),0),
"스트링없음"))</f>
        <v/>
      </c>
      <c r="O68" t="str">
        <f>IF(ISBLANK(M68),"",
IFERROR(VLOOKUP(M68,[1]StringTable!$1:$1048576,MATCH("kor|String",[1]StringTable!$1:$1,0),0),
"스트링없음"))</f>
        <v/>
      </c>
      <c r="Q68" t="str">
        <f>IF(ISBLANK(P68),"",
IF(ISERROR(FIND(",",P68)),
  IF(ISERROR(VLOOKUP(P68,[2]ActorTable!$A:$A,1,0)),"액터없음",
  VLOOKUP(P68,[2]ActorTable!$1:$1048576,MATCH("prefabAddress|String",[2]ActorTable!$1:$1,0),0)),
IF(ISERROR(FIND(",",P68,FIND(",",P68)+1)),
  IF(OR(ISERROR(VLOOKUP(LEFT(P68,FIND(",",P68)-1),[2]ActorTable!$A:$A,1,0)),ISERROR(VLOOKUP(TRIM(MID(P68,FIND(",",P68)+1,999)),[2]ActorTable!$A:$A,1,0))),"액터없음",
  SUBSTITUTE(SUBSTITUTE(P68,LEFT(P68,FIND(",",P68)-1),VLOOKUP(LEFT(P68,FIND(",",P68)-1),[2]ActorTable!$1:$1048576,MATCH("prefabAddress|String",[2]ActorTable!$1:$1,0),0)),
    TRIM(MID(P68,FIND(",",P68)+1,999)),VLOOKUP(TRIM(MID(P68,FIND(",",P68)+1,999)),[2]ActorTable!$1:$1048576,MATCH("prefabAddress|String",[2]ActorTable!$1:$1,0),0))),
IF(ISERROR(FIND(",",P68,FIND(",",P68,FIND(",",P68)+1)+1)),
  IF(OR(ISERROR(VLOOKUP(LEFT(P68,FIND(",",P68)-1),[2]ActorTable!$A:$A,1,0)),ISERROR(VLOOKUP(TRIM(MID(P68,FIND(",",P68)+1,FIND(",",P68,FIND(",",P68)+1)-FIND(",",P68)-1)),[2]ActorTable!$A:$A,1,0)),ISERROR(VLOOKUP(TRIM(MID(P68,FIND(",",P68,FIND(",",P68)+1)+1,999)),[2]ActorTable!$A:$A,1,0))),"액터없음",
  SUBSTITUTE(SUBSTITUTE(SUBSTITUTE(P68,LEFT(P68,FIND(",",P68)-1),VLOOKUP(LEFT(P68,FIND(",",P68)-1),[2]ActorTable!$1:$1048576,MATCH("prefabAddress|String",[2]ActorTable!$1:$1,0),0)),
    TRIM(MID(P68,FIND(",",P68)+1,FIND(",",P68,FIND(",",P68)+1)-FIND(",",P68)-1)),VLOOKUP(TRIM(MID(P68,FIND(",",P68)+1,FIND(",",P68,FIND(",",P68)+1)-FIND(",",P68)-1)),[2]ActorTable!$1:$1048576,MATCH("prefabAddress|String",[2]ActorTable!$1:$1,0),0)),
    TRIM(MID(P68,FIND(",",P68,FIND(",",P68)+1)+1,999)),VLOOKUP(TRIM(MID(P68,FIND(",",P68,FIND(",",P68)+1)+1,999)),[2]ActorTable!$1:$1048576,MATCH("prefabAddress|String",[2]ActorTable!$1:$1,0),0))),
IF(ISERROR(FIND(",",P68,FIND(",",P68,FIND(",",P68,FIND(",",P68)+1)+1)+1)),
  IF(OR(ISERROR(VLOOKUP(LEFT(P68,FIND(",",P68)-1),[2]ActorTable!$A:$A,1,0)),ISERROR(VLOOKUP(TRIM(MID(P68,FIND(",",P68)+1,FIND(",",P68,FIND(",",P68)+1)-FIND(",",P68)-1)),[2]ActorTable!$A:$A,1,0)),ISERROR(VLOOKUP(TRIM(MID(P68,FIND(",",P68,FIND(",",P68)+1)+1,FIND(",",P68,FIND(",",P68,FIND(",",P68)+1)+1)-FIND(",",P68,FIND(",",P68)+1)-1)),[2]ActorTable!$A:$A,1,0)),ISERROR(VLOOKUP(TRIM(MID(P68,FIND(",",P68,FIND(",",P68,FIND(",",P68)+1)+1)+1,999)),[2]ActorTable!$A:$A,1,0))),"액터없음",
  SUBSTITUTE(SUBSTITUTE(SUBSTITUTE(SUBSTITUTE(P68,LEFT(P68,FIND(",",P68)-1),VLOOKUP(LEFT(P68,FIND(",",P68)-1),[2]ActorTable!$1:$1048576,MATCH("prefabAddress|String",[2]ActorTable!$1:$1,0),0)),
    TRIM(MID(P68,FIND(",",P68)+1,FIND(",",P68,FIND(",",P68)+1)-FIND(",",P68)-1)),VLOOKUP(TRIM(MID(P68,FIND(",",P68)+1,FIND(",",P68,FIND(",",P68)+1)-FIND(",",P68)-1)),[2]ActorTable!$1:$1048576,MATCH("prefabAddress|String",[2]ActorTable!$1:$1,0),0)),
    TRIM(MID(P68,FIND(",",P68,FIND(",",P68)+1)+1,FIND(",",P68,FIND(",",P68,FIND(",",P68)+1)+1)-FIND(",",P68,FIND(",",P68)+1)-1)),VLOOKUP(TRIM(MID(P68,FIND(",",P68,FIND(",",P68)+1)+1,FIND(",",P68,FIND(",",P68,FIND(",",P68)+1)+1)-FIND(",",P68,FIND(",",P68)+1)-1)),[2]ActorTable!$1:$1048576,MATCH("prefabAddress|String",[2]ActorTable!$1:$1,0),0)),
    TRIM(MID(P68,FIND(",",P68,FIND(",",P68,FIND(",",P68)+1)+1)+1,999)),VLOOKUP(TRIM(MID(P68,FIND(",",P68,FIND(",",P68,FIND(",",P68)+1)+1)+1,999)),[2]ActorTable!$1:$1048576,MATCH("prefabAddress|String",[2]ActorTable!$1:$1,0),0))),
)))))</f>
        <v/>
      </c>
      <c r="R68">
        <v>0</v>
      </c>
      <c r="Z68" t="s">
        <v>504</v>
      </c>
      <c r="AA68">
        <f t="shared" si="6"/>
        <v>1</v>
      </c>
      <c r="AC68" t="s">
        <v>531</v>
      </c>
      <c r="AD68">
        <f t="shared" si="7"/>
        <v>1</v>
      </c>
    </row>
    <row r="69" spans="1:30" x14ac:dyDescent="0.3">
      <c r="A69" t="s">
        <v>540</v>
      </c>
      <c r="B69">
        <f>COUNTIF(StageTable!M:M,A69)
+COUNTIF(StageTable!U:U,A69)
+COUNTIF(StageTable!W:W,A69)</f>
        <v>1</v>
      </c>
      <c r="C69" t="s">
        <v>514</v>
      </c>
      <c r="D69" t="s">
        <v>70</v>
      </c>
      <c r="E69" t="s">
        <v>468</v>
      </c>
      <c r="F69" t="s">
        <v>526</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IFERROR(VLOOKUP(L69,[1]StringTable!$1:$1048576,MATCH("kor|String",[1]StringTable!$1:$1,0),0),
"스트링없음"))</f>
        <v/>
      </c>
      <c r="O69" t="str">
        <f>IF(ISBLANK(M69),"",
IFERROR(VLOOKUP(M69,[1]StringTable!$1:$1048576,MATCH("kor|String",[1]StringTable!$1:$1,0),0),
"스트링없음"))</f>
        <v/>
      </c>
      <c r="Q69" t="str">
        <f>IF(ISBLANK(P69),"",
IF(ISERROR(FIND(",",P69)),
  IF(ISERROR(VLOOKUP(P69,[2]ActorTable!$A:$A,1,0)),"액터없음",
  VLOOKUP(P69,[2]ActorTable!$1:$1048576,MATCH("prefabAddress|String",[2]ActorTable!$1:$1,0),0)),
IF(ISERROR(FIND(",",P69,FIND(",",P69)+1)),
  IF(OR(ISERROR(VLOOKUP(LEFT(P69,FIND(",",P69)-1),[2]ActorTable!$A:$A,1,0)),ISERROR(VLOOKUP(TRIM(MID(P69,FIND(",",P69)+1,999)),[2]ActorTable!$A:$A,1,0))),"액터없음",
  SUBSTITUTE(SUBSTITUTE(P69,LEFT(P69,FIND(",",P69)-1),VLOOKUP(LEFT(P69,FIND(",",P69)-1),[2]ActorTable!$1:$1048576,MATCH("prefabAddress|String",[2]ActorTable!$1:$1,0),0)),
    TRIM(MID(P69,FIND(",",P69)+1,999)),VLOOKUP(TRIM(MID(P69,FIND(",",P69)+1,999)),[2]ActorTable!$1:$1048576,MATCH("prefabAddress|String",[2]ActorTable!$1:$1,0),0))),
IF(ISERROR(FIND(",",P69,FIND(",",P69,FIND(",",P69)+1)+1)),
  IF(OR(ISERROR(VLOOKUP(LEFT(P69,FIND(",",P69)-1),[2]ActorTable!$A:$A,1,0)),ISERROR(VLOOKUP(TRIM(MID(P69,FIND(",",P69)+1,FIND(",",P69,FIND(",",P69)+1)-FIND(",",P69)-1)),[2]ActorTable!$A:$A,1,0)),ISERROR(VLOOKUP(TRIM(MID(P69,FIND(",",P69,FIND(",",P69)+1)+1,999)),[2]ActorTable!$A:$A,1,0))),"액터없음",
  SUBSTITUTE(SUBSTITUTE(SUBSTITUTE(P69,LEFT(P69,FIND(",",P69)-1),VLOOKUP(LEFT(P69,FIND(",",P69)-1),[2]ActorTable!$1:$1048576,MATCH("prefabAddress|String",[2]ActorTable!$1:$1,0),0)),
    TRIM(MID(P69,FIND(",",P69)+1,FIND(",",P69,FIND(",",P69)+1)-FIND(",",P69)-1)),VLOOKUP(TRIM(MID(P69,FIND(",",P69)+1,FIND(",",P69,FIND(",",P69)+1)-FIND(",",P69)-1)),[2]ActorTable!$1:$1048576,MATCH("prefabAddress|String",[2]ActorTable!$1:$1,0),0)),
    TRIM(MID(P69,FIND(",",P69,FIND(",",P69)+1)+1,999)),VLOOKUP(TRIM(MID(P69,FIND(",",P69,FIND(",",P69)+1)+1,999)),[2]ActorTable!$1:$1048576,MATCH("prefabAddress|String",[2]ActorTable!$1:$1,0),0))),
IF(ISERROR(FIND(",",P69,FIND(",",P69,FIND(",",P69,FIND(",",P69)+1)+1)+1)),
  IF(OR(ISERROR(VLOOKUP(LEFT(P69,FIND(",",P69)-1),[2]ActorTable!$A:$A,1,0)),ISERROR(VLOOKUP(TRIM(MID(P69,FIND(",",P69)+1,FIND(",",P69,FIND(",",P69)+1)-FIND(",",P69)-1)),[2]ActorTable!$A:$A,1,0)),ISERROR(VLOOKUP(TRIM(MID(P69,FIND(",",P69,FIND(",",P69)+1)+1,FIND(",",P69,FIND(",",P69,FIND(",",P69)+1)+1)-FIND(",",P69,FIND(",",P69)+1)-1)),[2]ActorTable!$A:$A,1,0)),ISERROR(VLOOKUP(TRIM(MID(P69,FIND(",",P69,FIND(",",P69,FIND(",",P69)+1)+1)+1,999)),[2]ActorTable!$A:$A,1,0))),"액터없음",
  SUBSTITUTE(SUBSTITUTE(SUBSTITUTE(SUBSTITUTE(P69,LEFT(P69,FIND(",",P69)-1),VLOOKUP(LEFT(P69,FIND(",",P69)-1),[2]ActorTable!$1:$1048576,MATCH("prefabAddress|String",[2]ActorTable!$1:$1,0),0)),
    TRIM(MID(P69,FIND(",",P69)+1,FIND(",",P69,FIND(",",P69)+1)-FIND(",",P69)-1)),VLOOKUP(TRIM(MID(P69,FIND(",",P69)+1,FIND(",",P69,FIND(",",P69)+1)-FIND(",",P69)-1)),[2]ActorTable!$1:$1048576,MATCH("prefabAddress|String",[2]ActorTable!$1:$1,0),0)),
    TRIM(MID(P69,FIND(",",P69,FIND(",",P69)+1)+1,FIND(",",P69,FIND(",",P69,FIND(",",P69)+1)+1)-FIND(",",P69,FIND(",",P69)+1)-1)),VLOOKUP(TRIM(MID(P69,FIND(",",P69,FIND(",",P69)+1)+1,FIND(",",P69,FIND(",",P69,FIND(",",P69)+1)+1)-FIND(",",P69,FIND(",",P69)+1)-1)),[2]ActorTable!$1:$1048576,MATCH("prefabAddress|String",[2]ActorTable!$1:$1,0),0)),
    TRIM(MID(P69,FIND(",",P69,FIND(",",P69,FIND(",",P69)+1)+1)+1,999)),VLOOKUP(TRIM(MID(P69,FIND(",",P69,FIND(",",P69,FIND(",",P69)+1)+1)+1,999)),[2]ActorTable!$1:$1048576,MATCH("prefabAddress|String",[2]ActorTable!$1:$1,0),0))),
)))))</f>
        <v/>
      </c>
      <c r="R69">
        <v>0</v>
      </c>
      <c r="Z69" t="s">
        <v>477</v>
      </c>
      <c r="AA69">
        <f t="shared" si="6"/>
        <v>1</v>
      </c>
      <c r="AC69" t="s">
        <v>532</v>
      </c>
      <c r="AD69">
        <f t="shared" si="7"/>
        <v>1</v>
      </c>
    </row>
    <row r="70" spans="1:30" x14ac:dyDescent="0.3">
      <c r="A70" t="s">
        <v>541</v>
      </c>
      <c r="B70">
        <f>COUNTIF(StageTable!M:M,A70)
+COUNTIF(StageTable!U:U,A70)
+COUNTIF(StageTable!W:W,A70)</f>
        <v>1</v>
      </c>
      <c r="C70" t="s">
        <v>515</v>
      </c>
      <c r="D70" t="s">
        <v>70</v>
      </c>
      <c r="E70" t="s">
        <v>469</v>
      </c>
      <c r="F70" t="s">
        <v>527</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IFERROR(VLOOKUP(L70,[1]StringTable!$1:$1048576,MATCH("kor|String",[1]StringTable!$1:$1,0),0),
"스트링없음"))</f>
        <v/>
      </c>
      <c r="O70" t="str">
        <f>IF(ISBLANK(M70),"",
IFERROR(VLOOKUP(M70,[1]StringTable!$1:$1048576,MATCH("kor|String",[1]StringTable!$1:$1,0),0),
"스트링없음"))</f>
        <v/>
      </c>
      <c r="Q70" t="str">
        <f>IF(ISBLANK(P70),"",
IF(ISERROR(FIND(",",P70)),
  IF(ISERROR(VLOOKUP(P70,[2]ActorTable!$A:$A,1,0)),"액터없음",
  VLOOKUP(P70,[2]ActorTable!$1:$1048576,MATCH("prefabAddress|String",[2]ActorTable!$1:$1,0),0)),
IF(ISERROR(FIND(",",P70,FIND(",",P70)+1)),
  IF(OR(ISERROR(VLOOKUP(LEFT(P70,FIND(",",P70)-1),[2]ActorTable!$A:$A,1,0)),ISERROR(VLOOKUP(TRIM(MID(P70,FIND(",",P70)+1,999)),[2]ActorTable!$A:$A,1,0))),"액터없음",
  SUBSTITUTE(SUBSTITUTE(P70,LEFT(P70,FIND(",",P70)-1),VLOOKUP(LEFT(P70,FIND(",",P70)-1),[2]ActorTable!$1:$1048576,MATCH("prefabAddress|String",[2]ActorTable!$1:$1,0),0)),
    TRIM(MID(P70,FIND(",",P70)+1,999)),VLOOKUP(TRIM(MID(P70,FIND(",",P70)+1,999)),[2]ActorTable!$1:$1048576,MATCH("prefabAddress|String",[2]ActorTable!$1:$1,0),0))),
IF(ISERROR(FIND(",",P70,FIND(",",P70,FIND(",",P70)+1)+1)),
  IF(OR(ISERROR(VLOOKUP(LEFT(P70,FIND(",",P70)-1),[2]ActorTable!$A:$A,1,0)),ISERROR(VLOOKUP(TRIM(MID(P70,FIND(",",P70)+1,FIND(",",P70,FIND(",",P70)+1)-FIND(",",P70)-1)),[2]ActorTable!$A:$A,1,0)),ISERROR(VLOOKUP(TRIM(MID(P70,FIND(",",P70,FIND(",",P70)+1)+1,999)),[2]ActorTable!$A:$A,1,0))),"액터없음",
  SUBSTITUTE(SUBSTITUTE(SUBSTITUTE(P70,LEFT(P70,FIND(",",P70)-1),VLOOKUP(LEFT(P70,FIND(",",P70)-1),[2]ActorTable!$1:$1048576,MATCH("prefabAddress|String",[2]ActorTable!$1:$1,0),0)),
    TRIM(MID(P70,FIND(",",P70)+1,FIND(",",P70,FIND(",",P70)+1)-FIND(",",P70)-1)),VLOOKUP(TRIM(MID(P70,FIND(",",P70)+1,FIND(",",P70,FIND(",",P70)+1)-FIND(",",P70)-1)),[2]ActorTable!$1:$1048576,MATCH("prefabAddress|String",[2]ActorTable!$1:$1,0),0)),
    TRIM(MID(P70,FIND(",",P70,FIND(",",P70)+1)+1,999)),VLOOKUP(TRIM(MID(P70,FIND(",",P70,FIND(",",P70)+1)+1,999)),[2]ActorTable!$1:$1048576,MATCH("prefabAddress|String",[2]ActorTable!$1:$1,0),0))),
IF(ISERROR(FIND(",",P70,FIND(",",P70,FIND(",",P70,FIND(",",P70)+1)+1)+1)),
  IF(OR(ISERROR(VLOOKUP(LEFT(P70,FIND(",",P70)-1),[2]ActorTable!$A:$A,1,0)),ISERROR(VLOOKUP(TRIM(MID(P70,FIND(",",P70)+1,FIND(",",P70,FIND(",",P70)+1)-FIND(",",P70)-1)),[2]ActorTable!$A:$A,1,0)),ISERROR(VLOOKUP(TRIM(MID(P70,FIND(",",P70,FIND(",",P70)+1)+1,FIND(",",P70,FIND(",",P70,FIND(",",P70)+1)+1)-FIND(",",P70,FIND(",",P70)+1)-1)),[2]ActorTable!$A:$A,1,0)),ISERROR(VLOOKUP(TRIM(MID(P70,FIND(",",P70,FIND(",",P70,FIND(",",P70)+1)+1)+1,999)),[2]ActorTable!$A:$A,1,0))),"액터없음",
  SUBSTITUTE(SUBSTITUTE(SUBSTITUTE(SUBSTITUTE(P70,LEFT(P70,FIND(",",P70)-1),VLOOKUP(LEFT(P70,FIND(",",P70)-1),[2]ActorTable!$1:$1048576,MATCH("prefabAddress|String",[2]ActorTable!$1:$1,0),0)),
    TRIM(MID(P70,FIND(",",P70)+1,FIND(",",P70,FIND(",",P70)+1)-FIND(",",P70)-1)),VLOOKUP(TRIM(MID(P70,FIND(",",P70)+1,FIND(",",P70,FIND(",",P70)+1)-FIND(",",P70)-1)),[2]ActorTable!$1:$1048576,MATCH("prefabAddress|String",[2]ActorTable!$1:$1,0),0)),
    TRIM(MID(P70,FIND(",",P70,FIND(",",P70)+1)+1,FIND(",",P70,FIND(",",P70,FIND(",",P70)+1)+1)-FIND(",",P70,FIND(",",P70)+1)-1)),VLOOKUP(TRIM(MID(P70,FIND(",",P70,FIND(",",P70)+1)+1,FIND(",",P70,FIND(",",P70,FIND(",",P70)+1)+1)-FIND(",",P70,FIND(",",P70)+1)-1)),[2]ActorTable!$1:$1048576,MATCH("prefabAddress|String",[2]ActorTable!$1:$1,0),0)),
    TRIM(MID(P70,FIND(",",P70,FIND(",",P70,FIND(",",P70)+1)+1)+1,999)),VLOOKUP(TRIM(MID(P70,FIND(",",P70,FIND(",",P70,FIND(",",P70)+1)+1)+1,999)),[2]ActorTable!$1:$1048576,MATCH("prefabAddress|String",[2]ActorTable!$1:$1,0),0))),
)))))</f>
        <v/>
      </c>
      <c r="R70">
        <v>0</v>
      </c>
      <c r="Z70" t="s">
        <v>478</v>
      </c>
      <c r="AA70">
        <f t="shared" si="6"/>
        <v>1</v>
      </c>
      <c r="AC70" t="s">
        <v>604</v>
      </c>
      <c r="AD70">
        <f t="shared" si="7"/>
        <v>1</v>
      </c>
    </row>
    <row r="71" spans="1:30" x14ac:dyDescent="0.3">
      <c r="A71" t="s">
        <v>542</v>
      </c>
      <c r="B71">
        <f>COUNTIF(StageTable!M:M,A71)
+COUNTIF(StageTable!U:U,A71)
+COUNTIF(StageTable!W:W,A71)</f>
        <v>1</v>
      </c>
      <c r="C71" t="s">
        <v>514</v>
      </c>
      <c r="D71" t="s">
        <v>70</v>
      </c>
      <c r="E71" t="s">
        <v>470</v>
      </c>
      <c r="F71" t="s">
        <v>528</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IFERROR(VLOOKUP(L71,[1]StringTable!$1:$1048576,MATCH("kor|String",[1]StringTable!$1:$1,0),0),
"스트링없음"))</f>
        <v/>
      </c>
      <c r="O71" t="str">
        <f>IF(ISBLANK(M71),"",
IFERROR(VLOOKUP(M71,[1]StringTable!$1:$1048576,MATCH("kor|String",[1]StringTable!$1:$1,0),0),
"스트링없음"))</f>
        <v/>
      </c>
      <c r="Q71" t="str">
        <f>IF(ISBLANK(P71),"",
IF(ISERROR(FIND(",",P71)),
  IF(ISERROR(VLOOKUP(P71,[2]ActorTable!$A:$A,1,0)),"액터없음",
  VLOOKUP(P71,[2]ActorTable!$1:$1048576,MATCH("prefabAddress|String",[2]ActorTable!$1:$1,0),0)),
IF(ISERROR(FIND(",",P71,FIND(",",P71)+1)),
  IF(OR(ISERROR(VLOOKUP(LEFT(P71,FIND(",",P71)-1),[2]ActorTable!$A:$A,1,0)),ISERROR(VLOOKUP(TRIM(MID(P71,FIND(",",P71)+1,999)),[2]ActorTable!$A:$A,1,0))),"액터없음",
  SUBSTITUTE(SUBSTITUTE(P71,LEFT(P71,FIND(",",P71)-1),VLOOKUP(LEFT(P71,FIND(",",P71)-1),[2]ActorTable!$1:$1048576,MATCH("prefabAddress|String",[2]ActorTable!$1:$1,0),0)),
    TRIM(MID(P71,FIND(",",P71)+1,999)),VLOOKUP(TRIM(MID(P71,FIND(",",P71)+1,999)),[2]ActorTable!$1:$1048576,MATCH("prefabAddress|String",[2]ActorTable!$1:$1,0),0))),
IF(ISERROR(FIND(",",P71,FIND(",",P71,FIND(",",P71)+1)+1)),
  IF(OR(ISERROR(VLOOKUP(LEFT(P71,FIND(",",P71)-1),[2]ActorTable!$A:$A,1,0)),ISERROR(VLOOKUP(TRIM(MID(P71,FIND(",",P71)+1,FIND(",",P71,FIND(",",P71)+1)-FIND(",",P71)-1)),[2]ActorTable!$A:$A,1,0)),ISERROR(VLOOKUP(TRIM(MID(P71,FIND(",",P71,FIND(",",P71)+1)+1,999)),[2]ActorTable!$A:$A,1,0))),"액터없음",
  SUBSTITUTE(SUBSTITUTE(SUBSTITUTE(P71,LEFT(P71,FIND(",",P71)-1),VLOOKUP(LEFT(P71,FIND(",",P71)-1),[2]ActorTable!$1:$1048576,MATCH("prefabAddress|String",[2]ActorTable!$1:$1,0),0)),
    TRIM(MID(P71,FIND(",",P71)+1,FIND(",",P71,FIND(",",P71)+1)-FIND(",",P71)-1)),VLOOKUP(TRIM(MID(P71,FIND(",",P71)+1,FIND(",",P71,FIND(",",P71)+1)-FIND(",",P71)-1)),[2]ActorTable!$1:$1048576,MATCH("prefabAddress|String",[2]ActorTable!$1:$1,0),0)),
    TRIM(MID(P71,FIND(",",P71,FIND(",",P71)+1)+1,999)),VLOOKUP(TRIM(MID(P71,FIND(",",P71,FIND(",",P71)+1)+1,999)),[2]ActorTable!$1:$1048576,MATCH("prefabAddress|String",[2]ActorTable!$1:$1,0),0))),
IF(ISERROR(FIND(",",P71,FIND(",",P71,FIND(",",P71,FIND(",",P71)+1)+1)+1)),
  IF(OR(ISERROR(VLOOKUP(LEFT(P71,FIND(",",P71)-1),[2]ActorTable!$A:$A,1,0)),ISERROR(VLOOKUP(TRIM(MID(P71,FIND(",",P71)+1,FIND(",",P71,FIND(",",P71)+1)-FIND(",",P71)-1)),[2]ActorTable!$A:$A,1,0)),ISERROR(VLOOKUP(TRIM(MID(P71,FIND(",",P71,FIND(",",P71)+1)+1,FIND(",",P71,FIND(",",P71,FIND(",",P71)+1)+1)-FIND(",",P71,FIND(",",P71)+1)-1)),[2]ActorTable!$A:$A,1,0)),ISERROR(VLOOKUP(TRIM(MID(P71,FIND(",",P71,FIND(",",P71,FIND(",",P71)+1)+1)+1,999)),[2]ActorTable!$A:$A,1,0))),"액터없음",
  SUBSTITUTE(SUBSTITUTE(SUBSTITUTE(SUBSTITUTE(P71,LEFT(P71,FIND(",",P71)-1),VLOOKUP(LEFT(P71,FIND(",",P71)-1),[2]ActorTable!$1:$1048576,MATCH("prefabAddress|String",[2]ActorTable!$1:$1,0),0)),
    TRIM(MID(P71,FIND(",",P71)+1,FIND(",",P71,FIND(",",P71)+1)-FIND(",",P71)-1)),VLOOKUP(TRIM(MID(P71,FIND(",",P71)+1,FIND(",",P71,FIND(",",P71)+1)-FIND(",",P71)-1)),[2]ActorTable!$1:$1048576,MATCH("prefabAddress|String",[2]ActorTable!$1:$1,0),0)),
    TRIM(MID(P71,FIND(",",P71,FIND(",",P71)+1)+1,FIND(",",P71,FIND(",",P71,FIND(",",P71)+1)+1)-FIND(",",P71,FIND(",",P71)+1)-1)),VLOOKUP(TRIM(MID(P71,FIND(",",P71,FIND(",",P71)+1)+1,FIND(",",P71,FIND(",",P71,FIND(",",P71)+1)+1)-FIND(",",P71,FIND(",",P71)+1)-1)),[2]ActorTable!$1:$1048576,MATCH("prefabAddress|String",[2]ActorTable!$1:$1,0),0)),
    TRIM(MID(P71,FIND(",",P71,FIND(",",P71,FIND(",",P71)+1)+1)+1,999)),VLOOKUP(TRIM(MID(P71,FIND(",",P71,FIND(",",P71,FIND(",",P71)+1)+1)+1,999)),[2]ActorTable!$1:$1048576,MATCH("prefabAddress|String",[2]ActorTable!$1:$1,0),0))),
)))))</f>
        <v/>
      </c>
      <c r="R71">
        <v>0</v>
      </c>
      <c r="Z71" t="s">
        <v>562</v>
      </c>
      <c r="AA71">
        <f t="shared" si="6"/>
        <v>1</v>
      </c>
      <c r="AC71" t="s">
        <v>663</v>
      </c>
      <c r="AD71">
        <f t="shared" si="7"/>
        <v>1</v>
      </c>
    </row>
    <row r="72" spans="1:30" x14ac:dyDescent="0.3">
      <c r="A72" t="s">
        <v>543</v>
      </c>
      <c r="B72">
        <f>COUNTIF(StageTable!M:M,A72)
+COUNTIF(StageTable!U:U,A72)
+COUNTIF(StageTable!W:W,A72)</f>
        <v>1</v>
      </c>
      <c r="C72" t="s">
        <v>515</v>
      </c>
      <c r="D72" t="s">
        <v>70</v>
      </c>
      <c r="E72" t="s">
        <v>471</v>
      </c>
      <c r="F72" t="s">
        <v>529</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IFERROR(VLOOKUP(L72,[1]StringTable!$1:$1048576,MATCH("kor|String",[1]StringTable!$1:$1,0),0),
"스트링없음"))</f>
        <v/>
      </c>
      <c r="O72" t="str">
        <f>IF(ISBLANK(M72),"",
IFERROR(VLOOKUP(M72,[1]StringTable!$1:$1048576,MATCH("kor|String",[1]StringTable!$1:$1,0),0),
"스트링없음"))</f>
        <v/>
      </c>
      <c r="Q72" t="str">
        <f>IF(ISBLANK(P72),"",
IF(ISERROR(FIND(",",P72)),
  IF(ISERROR(VLOOKUP(P72,[2]ActorTable!$A:$A,1,0)),"액터없음",
  VLOOKUP(P72,[2]ActorTable!$1:$1048576,MATCH("prefabAddress|String",[2]ActorTable!$1:$1,0),0)),
IF(ISERROR(FIND(",",P72,FIND(",",P72)+1)),
  IF(OR(ISERROR(VLOOKUP(LEFT(P72,FIND(",",P72)-1),[2]ActorTable!$A:$A,1,0)),ISERROR(VLOOKUP(TRIM(MID(P72,FIND(",",P72)+1,999)),[2]ActorTable!$A:$A,1,0))),"액터없음",
  SUBSTITUTE(SUBSTITUTE(P72,LEFT(P72,FIND(",",P72)-1),VLOOKUP(LEFT(P72,FIND(",",P72)-1),[2]ActorTable!$1:$1048576,MATCH("prefabAddress|String",[2]ActorTable!$1:$1,0),0)),
    TRIM(MID(P72,FIND(",",P72)+1,999)),VLOOKUP(TRIM(MID(P72,FIND(",",P72)+1,999)),[2]ActorTable!$1:$1048576,MATCH("prefabAddress|String",[2]ActorTable!$1:$1,0),0))),
IF(ISERROR(FIND(",",P72,FIND(",",P72,FIND(",",P72)+1)+1)),
  IF(OR(ISERROR(VLOOKUP(LEFT(P72,FIND(",",P72)-1),[2]ActorTable!$A:$A,1,0)),ISERROR(VLOOKUP(TRIM(MID(P72,FIND(",",P72)+1,FIND(",",P72,FIND(",",P72)+1)-FIND(",",P72)-1)),[2]ActorTable!$A:$A,1,0)),ISERROR(VLOOKUP(TRIM(MID(P72,FIND(",",P72,FIND(",",P72)+1)+1,999)),[2]ActorTable!$A:$A,1,0))),"액터없음",
  SUBSTITUTE(SUBSTITUTE(SUBSTITUTE(P72,LEFT(P72,FIND(",",P72)-1),VLOOKUP(LEFT(P72,FIND(",",P72)-1),[2]ActorTable!$1:$1048576,MATCH("prefabAddress|String",[2]ActorTable!$1:$1,0),0)),
    TRIM(MID(P72,FIND(",",P72)+1,FIND(",",P72,FIND(",",P72)+1)-FIND(",",P72)-1)),VLOOKUP(TRIM(MID(P72,FIND(",",P72)+1,FIND(",",P72,FIND(",",P72)+1)-FIND(",",P72)-1)),[2]ActorTable!$1:$1048576,MATCH("prefabAddress|String",[2]ActorTable!$1:$1,0),0)),
    TRIM(MID(P72,FIND(",",P72,FIND(",",P72)+1)+1,999)),VLOOKUP(TRIM(MID(P72,FIND(",",P72,FIND(",",P72)+1)+1,999)),[2]ActorTable!$1:$1048576,MATCH("prefabAddress|String",[2]ActorTable!$1:$1,0),0))),
IF(ISERROR(FIND(",",P72,FIND(",",P72,FIND(",",P72,FIND(",",P72)+1)+1)+1)),
  IF(OR(ISERROR(VLOOKUP(LEFT(P72,FIND(",",P72)-1),[2]ActorTable!$A:$A,1,0)),ISERROR(VLOOKUP(TRIM(MID(P72,FIND(",",P72)+1,FIND(",",P72,FIND(",",P72)+1)-FIND(",",P72)-1)),[2]ActorTable!$A:$A,1,0)),ISERROR(VLOOKUP(TRIM(MID(P72,FIND(",",P72,FIND(",",P72)+1)+1,FIND(",",P72,FIND(",",P72,FIND(",",P72)+1)+1)-FIND(",",P72,FIND(",",P72)+1)-1)),[2]ActorTable!$A:$A,1,0)),ISERROR(VLOOKUP(TRIM(MID(P72,FIND(",",P72,FIND(",",P72,FIND(",",P72)+1)+1)+1,999)),[2]ActorTable!$A:$A,1,0))),"액터없음",
  SUBSTITUTE(SUBSTITUTE(SUBSTITUTE(SUBSTITUTE(P72,LEFT(P72,FIND(",",P72)-1),VLOOKUP(LEFT(P72,FIND(",",P72)-1),[2]ActorTable!$1:$1048576,MATCH("prefabAddress|String",[2]ActorTable!$1:$1,0),0)),
    TRIM(MID(P72,FIND(",",P72)+1,FIND(",",P72,FIND(",",P72)+1)-FIND(",",P72)-1)),VLOOKUP(TRIM(MID(P72,FIND(",",P72)+1,FIND(",",P72,FIND(",",P72)+1)-FIND(",",P72)-1)),[2]ActorTable!$1:$1048576,MATCH("prefabAddress|String",[2]ActorTable!$1:$1,0),0)),
    TRIM(MID(P72,FIND(",",P72,FIND(",",P72)+1)+1,FIND(",",P72,FIND(",",P72,FIND(",",P72)+1)+1)-FIND(",",P72,FIND(",",P72)+1)-1)),VLOOKUP(TRIM(MID(P72,FIND(",",P72,FIND(",",P72)+1)+1,FIND(",",P72,FIND(",",P72,FIND(",",P72)+1)+1)-FIND(",",P72,FIND(",",P72)+1)-1)),[2]ActorTable!$1:$1048576,MATCH("prefabAddress|String",[2]ActorTable!$1:$1,0),0)),
    TRIM(MID(P72,FIND(",",P72,FIND(",",P72,FIND(",",P72)+1)+1)+1,999)),VLOOKUP(TRIM(MID(P72,FIND(",",P72,FIND(",",P72,FIND(",",P72)+1)+1)+1,999)),[2]ActorTable!$1:$1048576,MATCH("prefabAddress|String",[2]ActorTable!$1:$1,0),0))),
)))))</f>
        <v/>
      </c>
      <c r="R72">
        <v>0</v>
      </c>
      <c r="Z72" t="s">
        <v>479</v>
      </c>
      <c r="AA72">
        <f t="shared" si="6"/>
        <v>1</v>
      </c>
      <c r="AC72" t="s">
        <v>605</v>
      </c>
      <c r="AD72">
        <f t="shared" si="7"/>
        <v>1</v>
      </c>
    </row>
    <row r="73" spans="1:30" x14ac:dyDescent="0.3">
      <c r="A73" t="s">
        <v>544</v>
      </c>
      <c r="B73">
        <f>COUNTIF(StageTable!M:M,A73)
+COUNTIF(StageTable!U:U,A73)
+COUNTIF(StageTable!W:W,A73)</f>
        <v>1</v>
      </c>
      <c r="C73" t="s">
        <v>514</v>
      </c>
      <c r="D73" t="s">
        <v>70</v>
      </c>
      <c r="E73" t="s">
        <v>472</v>
      </c>
      <c r="F73" t="s">
        <v>530</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IFERROR(VLOOKUP(L73,[1]StringTable!$1:$1048576,MATCH("kor|String",[1]StringTable!$1:$1,0),0),
"스트링없음"))</f>
        <v/>
      </c>
      <c r="O73" t="str">
        <f>IF(ISBLANK(M73),"",
IFERROR(VLOOKUP(M73,[1]StringTable!$1:$1048576,MATCH("kor|String",[1]StringTable!$1:$1,0),0),
"스트링없음"))</f>
        <v/>
      </c>
      <c r="Q73" t="str">
        <f>IF(ISBLANK(P73),"",
IF(ISERROR(FIND(",",P73)),
  IF(ISERROR(VLOOKUP(P73,[2]ActorTable!$A:$A,1,0)),"액터없음",
  VLOOKUP(P73,[2]ActorTable!$1:$1048576,MATCH("prefabAddress|String",[2]ActorTable!$1:$1,0),0)),
IF(ISERROR(FIND(",",P73,FIND(",",P73)+1)),
  IF(OR(ISERROR(VLOOKUP(LEFT(P73,FIND(",",P73)-1),[2]ActorTable!$A:$A,1,0)),ISERROR(VLOOKUP(TRIM(MID(P73,FIND(",",P73)+1,999)),[2]ActorTable!$A:$A,1,0))),"액터없음",
  SUBSTITUTE(SUBSTITUTE(P73,LEFT(P73,FIND(",",P73)-1),VLOOKUP(LEFT(P73,FIND(",",P73)-1),[2]ActorTable!$1:$1048576,MATCH("prefabAddress|String",[2]ActorTable!$1:$1,0),0)),
    TRIM(MID(P73,FIND(",",P73)+1,999)),VLOOKUP(TRIM(MID(P73,FIND(",",P73)+1,999)),[2]ActorTable!$1:$1048576,MATCH("prefabAddress|String",[2]ActorTable!$1:$1,0),0))),
IF(ISERROR(FIND(",",P73,FIND(",",P73,FIND(",",P73)+1)+1)),
  IF(OR(ISERROR(VLOOKUP(LEFT(P73,FIND(",",P73)-1),[2]ActorTable!$A:$A,1,0)),ISERROR(VLOOKUP(TRIM(MID(P73,FIND(",",P73)+1,FIND(",",P73,FIND(",",P73)+1)-FIND(",",P73)-1)),[2]ActorTable!$A:$A,1,0)),ISERROR(VLOOKUP(TRIM(MID(P73,FIND(",",P73,FIND(",",P73)+1)+1,999)),[2]ActorTable!$A:$A,1,0))),"액터없음",
  SUBSTITUTE(SUBSTITUTE(SUBSTITUTE(P73,LEFT(P73,FIND(",",P73)-1),VLOOKUP(LEFT(P73,FIND(",",P73)-1),[2]ActorTable!$1:$1048576,MATCH("prefabAddress|String",[2]ActorTable!$1:$1,0),0)),
    TRIM(MID(P73,FIND(",",P73)+1,FIND(",",P73,FIND(",",P73)+1)-FIND(",",P73)-1)),VLOOKUP(TRIM(MID(P73,FIND(",",P73)+1,FIND(",",P73,FIND(",",P73)+1)-FIND(",",P73)-1)),[2]ActorTable!$1:$1048576,MATCH("prefabAddress|String",[2]ActorTable!$1:$1,0),0)),
    TRIM(MID(P73,FIND(",",P73,FIND(",",P73)+1)+1,999)),VLOOKUP(TRIM(MID(P73,FIND(",",P73,FIND(",",P73)+1)+1,999)),[2]ActorTable!$1:$1048576,MATCH("prefabAddress|String",[2]ActorTable!$1:$1,0),0))),
IF(ISERROR(FIND(",",P73,FIND(",",P73,FIND(",",P73,FIND(",",P73)+1)+1)+1)),
  IF(OR(ISERROR(VLOOKUP(LEFT(P73,FIND(",",P73)-1),[2]ActorTable!$A:$A,1,0)),ISERROR(VLOOKUP(TRIM(MID(P73,FIND(",",P73)+1,FIND(",",P73,FIND(",",P73)+1)-FIND(",",P73)-1)),[2]ActorTable!$A:$A,1,0)),ISERROR(VLOOKUP(TRIM(MID(P73,FIND(",",P73,FIND(",",P73)+1)+1,FIND(",",P73,FIND(",",P73,FIND(",",P73)+1)+1)-FIND(",",P73,FIND(",",P73)+1)-1)),[2]ActorTable!$A:$A,1,0)),ISERROR(VLOOKUP(TRIM(MID(P73,FIND(",",P73,FIND(",",P73,FIND(",",P73)+1)+1)+1,999)),[2]ActorTable!$A:$A,1,0))),"액터없음",
  SUBSTITUTE(SUBSTITUTE(SUBSTITUTE(SUBSTITUTE(P73,LEFT(P73,FIND(",",P73)-1),VLOOKUP(LEFT(P73,FIND(",",P73)-1),[2]ActorTable!$1:$1048576,MATCH("prefabAddress|String",[2]ActorTable!$1:$1,0),0)),
    TRIM(MID(P73,FIND(",",P73)+1,FIND(",",P73,FIND(",",P73)+1)-FIND(",",P73)-1)),VLOOKUP(TRIM(MID(P73,FIND(",",P73)+1,FIND(",",P73,FIND(",",P73)+1)-FIND(",",P73)-1)),[2]ActorTable!$1:$1048576,MATCH("prefabAddress|String",[2]ActorTable!$1:$1,0),0)),
    TRIM(MID(P73,FIND(",",P73,FIND(",",P73)+1)+1,FIND(",",P73,FIND(",",P73,FIND(",",P73)+1)+1)-FIND(",",P73,FIND(",",P73)+1)-1)),VLOOKUP(TRIM(MID(P73,FIND(",",P73,FIND(",",P73)+1)+1,FIND(",",P73,FIND(",",P73,FIND(",",P73)+1)+1)-FIND(",",P73,FIND(",",P73)+1)-1)),[2]ActorTable!$1:$1048576,MATCH("prefabAddress|String",[2]ActorTable!$1:$1,0),0)),
    TRIM(MID(P73,FIND(",",P73,FIND(",",P73,FIND(",",P73)+1)+1)+1,999)),VLOOKUP(TRIM(MID(P73,FIND(",",P73,FIND(",",P73,FIND(",",P73)+1)+1)+1,999)),[2]ActorTable!$1:$1048576,MATCH("prefabAddress|String",[2]ActorTable!$1:$1,0),0))),
)))))</f>
        <v/>
      </c>
      <c r="R73">
        <v>0</v>
      </c>
      <c r="Z73" t="s">
        <v>480</v>
      </c>
      <c r="AA73">
        <f t="shared" si="6"/>
        <v>1</v>
      </c>
      <c r="AC73" t="s">
        <v>606</v>
      </c>
      <c r="AD73">
        <f t="shared" si="7"/>
        <v>1</v>
      </c>
    </row>
    <row r="74" spans="1:30" x14ac:dyDescent="0.3">
      <c r="A74" t="s">
        <v>553</v>
      </c>
      <c r="B74">
        <f>COUNTIF(StageTable!M:M,A74)
+COUNTIF(StageTable!U:U,A74)
+COUNTIF(StageTable!W:W,A74)</f>
        <v>1</v>
      </c>
      <c r="C74" t="s">
        <v>515</v>
      </c>
      <c r="D74" t="s">
        <v>70</v>
      </c>
      <c r="E74" t="s">
        <v>554</v>
      </c>
      <c r="F74" t="s">
        <v>555</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IFERROR(VLOOKUP(L74,[1]StringTable!$1:$1048576,MATCH("kor|String",[1]StringTable!$1:$1,0),0),
"스트링없음"))</f>
        <v/>
      </c>
      <c r="O74" t="str">
        <f>IF(ISBLANK(M74),"",
IFERROR(VLOOKUP(M74,[1]StringTable!$1:$1048576,MATCH("kor|String",[1]StringTable!$1:$1,0),0),
"스트링없음"))</f>
        <v/>
      </c>
      <c r="Q74" t="str">
        <f>IF(ISBLANK(P74),"",
IF(ISERROR(FIND(",",P74)),
  IF(ISERROR(VLOOKUP(P74,[2]ActorTable!$A:$A,1,0)),"액터없음",
  VLOOKUP(P74,[2]ActorTable!$1:$1048576,MATCH("prefabAddress|String",[2]ActorTable!$1:$1,0),0)),
IF(ISERROR(FIND(",",P74,FIND(",",P74)+1)),
  IF(OR(ISERROR(VLOOKUP(LEFT(P74,FIND(",",P74)-1),[2]ActorTable!$A:$A,1,0)),ISERROR(VLOOKUP(TRIM(MID(P74,FIND(",",P74)+1,999)),[2]ActorTable!$A:$A,1,0))),"액터없음",
  SUBSTITUTE(SUBSTITUTE(P74,LEFT(P74,FIND(",",P74)-1),VLOOKUP(LEFT(P74,FIND(",",P74)-1),[2]ActorTable!$1:$1048576,MATCH("prefabAddress|String",[2]ActorTable!$1:$1,0),0)),
    TRIM(MID(P74,FIND(",",P74)+1,999)),VLOOKUP(TRIM(MID(P74,FIND(",",P74)+1,999)),[2]ActorTable!$1:$1048576,MATCH("prefabAddress|String",[2]ActorTable!$1:$1,0),0))),
IF(ISERROR(FIND(",",P74,FIND(",",P74,FIND(",",P74)+1)+1)),
  IF(OR(ISERROR(VLOOKUP(LEFT(P74,FIND(",",P74)-1),[2]ActorTable!$A:$A,1,0)),ISERROR(VLOOKUP(TRIM(MID(P74,FIND(",",P74)+1,FIND(",",P74,FIND(",",P74)+1)-FIND(",",P74)-1)),[2]ActorTable!$A:$A,1,0)),ISERROR(VLOOKUP(TRIM(MID(P74,FIND(",",P74,FIND(",",P74)+1)+1,999)),[2]ActorTable!$A:$A,1,0))),"액터없음",
  SUBSTITUTE(SUBSTITUTE(SUBSTITUTE(P74,LEFT(P74,FIND(",",P74)-1),VLOOKUP(LEFT(P74,FIND(",",P74)-1),[2]ActorTable!$1:$1048576,MATCH("prefabAddress|String",[2]ActorTable!$1:$1,0),0)),
    TRIM(MID(P74,FIND(",",P74)+1,FIND(",",P74,FIND(",",P74)+1)-FIND(",",P74)-1)),VLOOKUP(TRIM(MID(P74,FIND(",",P74)+1,FIND(",",P74,FIND(",",P74)+1)-FIND(",",P74)-1)),[2]ActorTable!$1:$1048576,MATCH("prefabAddress|String",[2]ActorTable!$1:$1,0),0)),
    TRIM(MID(P74,FIND(",",P74,FIND(",",P74)+1)+1,999)),VLOOKUP(TRIM(MID(P74,FIND(",",P74,FIND(",",P74)+1)+1,999)),[2]ActorTable!$1:$1048576,MATCH("prefabAddress|String",[2]ActorTable!$1:$1,0),0))),
IF(ISERROR(FIND(",",P74,FIND(",",P74,FIND(",",P74,FIND(",",P74)+1)+1)+1)),
  IF(OR(ISERROR(VLOOKUP(LEFT(P74,FIND(",",P74)-1),[2]ActorTable!$A:$A,1,0)),ISERROR(VLOOKUP(TRIM(MID(P74,FIND(",",P74)+1,FIND(",",P74,FIND(",",P74)+1)-FIND(",",P74)-1)),[2]ActorTable!$A:$A,1,0)),ISERROR(VLOOKUP(TRIM(MID(P74,FIND(",",P74,FIND(",",P74)+1)+1,FIND(",",P74,FIND(",",P74,FIND(",",P74)+1)+1)-FIND(",",P74,FIND(",",P74)+1)-1)),[2]ActorTable!$A:$A,1,0)),ISERROR(VLOOKUP(TRIM(MID(P74,FIND(",",P74,FIND(",",P74,FIND(",",P74)+1)+1)+1,999)),[2]ActorTable!$A:$A,1,0))),"액터없음",
  SUBSTITUTE(SUBSTITUTE(SUBSTITUTE(SUBSTITUTE(P74,LEFT(P74,FIND(",",P74)-1),VLOOKUP(LEFT(P74,FIND(",",P74)-1),[2]ActorTable!$1:$1048576,MATCH("prefabAddress|String",[2]ActorTable!$1:$1,0),0)),
    TRIM(MID(P74,FIND(",",P74)+1,FIND(",",P74,FIND(",",P74)+1)-FIND(",",P74)-1)),VLOOKUP(TRIM(MID(P74,FIND(",",P74)+1,FIND(",",P74,FIND(",",P74)+1)-FIND(",",P74)-1)),[2]ActorTable!$1:$1048576,MATCH("prefabAddress|String",[2]ActorTable!$1:$1,0),0)),
    TRIM(MID(P74,FIND(",",P74,FIND(",",P74)+1)+1,FIND(",",P74,FIND(",",P74,FIND(",",P74)+1)+1)-FIND(",",P74,FIND(",",P74)+1)-1)),VLOOKUP(TRIM(MID(P74,FIND(",",P74,FIND(",",P74)+1)+1,FIND(",",P74,FIND(",",P74,FIND(",",P74)+1)+1)-FIND(",",P74,FIND(",",P74)+1)-1)),[2]ActorTable!$1:$1048576,MATCH("prefabAddress|String",[2]ActorTable!$1:$1,0),0)),
    TRIM(MID(P74,FIND(",",P74,FIND(",",P74,FIND(",",P74)+1)+1)+1,999)),VLOOKUP(TRIM(MID(P74,FIND(",",P74,FIND(",",P74,FIND(",",P74)+1)+1)+1,999)),[2]ActorTable!$1:$1048576,MATCH("prefabAddress|String",[2]ActorTable!$1:$1,0),0))),
)))))</f>
        <v/>
      </c>
      <c r="R74">
        <v>0</v>
      </c>
      <c r="Z74" t="s">
        <v>505</v>
      </c>
      <c r="AA74">
        <f t="shared" si="6"/>
        <v>1</v>
      </c>
      <c r="AC74" t="s">
        <v>607</v>
      </c>
      <c r="AD74">
        <f t="shared" si="7"/>
        <v>1</v>
      </c>
    </row>
    <row r="75" spans="1:30" x14ac:dyDescent="0.3">
      <c r="A75" t="s">
        <v>545</v>
      </c>
      <c r="B75">
        <f>COUNTIF(StageTable!M:M,A75)
+COUNTIF(StageTable!U:U,A75)
+COUNTIF(StageTable!W:W,A75)</f>
        <v>1</v>
      </c>
      <c r="C75" t="s">
        <v>513</v>
      </c>
      <c r="D75" t="s">
        <v>70</v>
      </c>
      <c r="E75" t="s">
        <v>474</v>
      </c>
      <c r="F75" t="s">
        <v>531</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IFERROR(VLOOKUP(L75,[1]StringTable!$1:$1048576,MATCH("kor|String",[1]StringTable!$1:$1,0),0),
"스트링없음"))</f>
        <v/>
      </c>
      <c r="O75" t="str">
        <f>IF(ISBLANK(M75),"",
IFERROR(VLOOKUP(M75,[1]StringTable!$1:$1048576,MATCH("kor|String",[1]StringTable!$1:$1,0),0),
"스트링없음"))</f>
        <v/>
      </c>
      <c r="Q75" t="str">
        <f>IF(ISBLANK(P75),"",
IF(ISERROR(FIND(",",P75)),
  IF(ISERROR(VLOOKUP(P75,[2]ActorTable!$A:$A,1,0)),"액터없음",
  VLOOKUP(P75,[2]ActorTable!$1:$1048576,MATCH("prefabAddress|String",[2]ActorTable!$1:$1,0),0)),
IF(ISERROR(FIND(",",P75,FIND(",",P75)+1)),
  IF(OR(ISERROR(VLOOKUP(LEFT(P75,FIND(",",P75)-1),[2]ActorTable!$A:$A,1,0)),ISERROR(VLOOKUP(TRIM(MID(P75,FIND(",",P75)+1,999)),[2]ActorTable!$A:$A,1,0))),"액터없음",
  SUBSTITUTE(SUBSTITUTE(P75,LEFT(P75,FIND(",",P75)-1),VLOOKUP(LEFT(P75,FIND(",",P75)-1),[2]ActorTable!$1:$1048576,MATCH("prefabAddress|String",[2]ActorTable!$1:$1,0),0)),
    TRIM(MID(P75,FIND(",",P75)+1,999)),VLOOKUP(TRIM(MID(P75,FIND(",",P75)+1,999)),[2]ActorTable!$1:$1048576,MATCH("prefabAddress|String",[2]ActorTable!$1:$1,0),0))),
IF(ISERROR(FIND(",",P75,FIND(",",P75,FIND(",",P75)+1)+1)),
  IF(OR(ISERROR(VLOOKUP(LEFT(P75,FIND(",",P75)-1),[2]ActorTable!$A:$A,1,0)),ISERROR(VLOOKUP(TRIM(MID(P75,FIND(",",P75)+1,FIND(",",P75,FIND(",",P75)+1)-FIND(",",P75)-1)),[2]ActorTable!$A:$A,1,0)),ISERROR(VLOOKUP(TRIM(MID(P75,FIND(",",P75,FIND(",",P75)+1)+1,999)),[2]ActorTable!$A:$A,1,0))),"액터없음",
  SUBSTITUTE(SUBSTITUTE(SUBSTITUTE(P75,LEFT(P75,FIND(",",P75)-1),VLOOKUP(LEFT(P75,FIND(",",P75)-1),[2]ActorTable!$1:$1048576,MATCH("prefabAddress|String",[2]ActorTable!$1:$1,0),0)),
    TRIM(MID(P75,FIND(",",P75)+1,FIND(",",P75,FIND(",",P75)+1)-FIND(",",P75)-1)),VLOOKUP(TRIM(MID(P75,FIND(",",P75)+1,FIND(",",P75,FIND(",",P75)+1)-FIND(",",P75)-1)),[2]ActorTable!$1:$1048576,MATCH("prefabAddress|String",[2]ActorTable!$1:$1,0),0)),
    TRIM(MID(P75,FIND(",",P75,FIND(",",P75)+1)+1,999)),VLOOKUP(TRIM(MID(P75,FIND(",",P75,FIND(",",P75)+1)+1,999)),[2]ActorTable!$1:$1048576,MATCH("prefabAddress|String",[2]ActorTable!$1:$1,0),0))),
IF(ISERROR(FIND(",",P75,FIND(",",P75,FIND(",",P75,FIND(",",P75)+1)+1)+1)),
  IF(OR(ISERROR(VLOOKUP(LEFT(P75,FIND(",",P75)-1),[2]ActorTable!$A:$A,1,0)),ISERROR(VLOOKUP(TRIM(MID(P75,FIND(",",P75)+1,FIND(",",P75,FIND(",",P75)+1)-FIND(",",P75)-1)),[2]ActorTable!$A:$A,1,0)),ISERROR(VLOOKUP(TRIM(MID(P75,FIND(",",P75,FIND(",",P75)+1)+1,FIND(",",P75,FIND(",",P75,FIND(",",P75)+1)+1)-FIND(",",P75,FIND(",",P75)+1)-1)),[2]ActorTable!$A:$A,1,0)),ISERROR(VLOOKUP(TRIM(MID(P75,FIND(",",P75,FIND(",",P75,FIND(",",P75)+1)+1)+1,999)),[2]ActorTable!$A:$A,1,0))),"액터없음",
  SUBSTITUTE(SUBSTITUTE(SUBSTITUTE(SUBSTITUTE(P75,LEFT(P75,FIND(",",P75)-1),VLOOKUP(LEFT(P75,FIND(",",P75)-1),[2]ActorTable!$1:$1048576,MATCH("prefabAddress|String",[2]ActorTable!$1:$1,0),0)),
    TRIM(MID(P75,FIND(",",P75)+1,FIND(",",P75,FIND(",",P75)+1)-FIND(",",P75)-1)),VLOOKUP(TRIM(MID(P75,FIND(",",P75)+1,FIND(",",P75,FIND(",",P75)+1)-FIND(",",P75)-1)),[2]ActorTable!$1:$1048576,MATCH("prefabAddress|String",[2]ActorTable!$1:$1,0),0)),
    TRIM(MID(P75,FIND(",",P75,FIND(",",P75)+1)+1,FIND(",",P75,FIND(",",P75,FIND(",",P75)+1)+1)-FIND(",",P75,FIND(",",P75)+1)-1)),VLOOKUP(TRIM(MID(P75,FIND(",",P75,FIND(",",P75)+1)+1,FIND(",",P75,FIND(",",P75,FIND(",",P75)+1)+1)-FIND(",",P75,FIND(",",P75)+1)-1)),[2]ActorTable!$1:$1048576,MATCH("prefabAddress|String",[2]ActorTable!$1:$1,0),0)),
    TRIM(MID(P75,FIND(",",P75,FIND(",",P75,FIND(",",P75)+1)+1)+1,999)),VLOOKUP(TRIM(MID(P75,FIND(",",P75,FIND(",",P75,FIND(",",P75)+1)+1)+1,999)),[2]ActorTable!$1:$1048576,MATCH("prefabAddress|String",[2]ActorTable!$1:$1,0),0))),
)))))</f>
        <v/>
      </c>
      <c r="R75">
        <v>0</v>
      </c>
      <c r="Z75" t="s">
        <v>481</v>
      </c>
      <c r="AA75">
        <f t="shared" si="6"/>
        <v>1</v>
      </c>
      <c r="AC75" t="s">
        <v>608</v>
      </c>
      <c r="AD75">
        <f t="shared" si="7"/>
        <v>1</v>
      </c>
    </row>
    <row r="76" spans="1:30" x14ac:dyDescent="0.3">
      <c r="A76" t="s">
        <v>546</v>
      </c>
      <c r="B76">
        <f>COUNTIF(StageTable!M:M,A76)
+COUNTIF(StageTable!U:U,A76)
+COUNTIF(StageTable!W:W,A76)</f>
        <v>1</v>
      </c>
      <c r="C76" t="s">
        <v>514</v>
      </c>
      <c r="D76" t="s">
        <v>70</v>
      </c>
      <c r="E76" t="s">
        <v>475</v>
      </c>
      <c r="F76" t="s">
        <v>532</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IFERROR(VLOOKUP(L76,[1]StringTable!$1:$1048576,MATCH("kor|String",[1]StringTable!$1:$1,0),0),
"스트링없음"))</f>
        <v/>
      </c>
      <c r="O76" t="str">
        <f>IF(ISBLANK(M76),"",
IFERROR(VLOOKUP(M76,[1]StringTable!$1:$1048576,MATCH("kor|String",[1]StringTable!$1:$1,0),0),
"스트링없음"))</f>
        <v/>
      </c>
      <c r="Q76" t="str">
        <f>IF(ISBLANK(P76),"",
IF(ISERROR(FIND(",",P76)),
  IF(ISERROR(VLOOKUP(P76,[2]ActorTable!$A:$A,1,0)),"액터없음",
  VLOOKUP(P76,[2]ActorTable!$1:$1048576,MATCH("prefabAddress|String",[2]ActorTable!$1:$1,0),0)),
IF(ISERROR(FIND(",",P76,FIND(",",P76)+1)),
  IF(OR(ISERROR(VLOOKUP(LEFT(P76,FIND(",",P76)-1),[2]ActorTable!$A:$A,1,0)),ISERROR(VLOOKUP(TRIM(MID(P76,FIND(",",P76)+1,999)),[2]ActorTable!$A:$A,1,0))),"액터없음",
  SUBSTITUTE(SUBSTITUTE(P76,LEFT(P76,FIND(",",P76)-1),VLOOKUP(LEFT(P76,FIND(",",P76)-1),[2]ActorTable!$1:$1048576,MATCH("prefabAddress|String",[2]ActorTable!$1:$1,0),0)),
    TRIM(MID(P76,FIND(",",P76)+1,999)),VLOOKUP(TRIM(MID(P76,FIND(",",P76)+1,999)),[2]ActorTable!$1:$1048576,MATCH("prefabAddress|String",[2]ActorTable!$1:$1,0),0))),
IF(ISERROR(FIND(",",P76,FIND(",",P76,FIND(",",P76)+1)+1)),
  IF(OR(ISERROR(VLOOKUP(LEFT(P76,FIND(",",P76)-1),[2]ActorTable!$A:$A,1,0)),ISERROR(VLOOKUP(TRIM(MID(P76,FIND(",",P76)+1,FIND(",",P76,FIND(",",P76)+1)-FIND(",",P76)-1)),[2]ActorTable!$A:$A,1,0)),ISERROR(VLOOKUP(TRIM(MID(P76,FIND(",",P76,FIND(",",P76)+1)+1,999)),[2]ActorTable!$A:$A,1,0))),"액터없음",
  SUBSTITUTE(SUBSTITUTE(SUBSTITUTE(P76,LEFT(P76,FIND(",",P76)-1),VLOOKUP(LEFT(P76,FIND(",",P76)-1),[2]ActorTable!$1:$1048576,MATCH("prefabAddress|String",[2]ActorTable!$1:$1,0),0)),
    TRIM(MID(P76,FIND(",",P76)+1,FIND(",",P76,FIND(",",P76)+1)-FIND(",",P76)-1)),VLOOKUP(TRIM(MID(P76,FIND(",",P76)+1,FIND(",",P76,FIND(",",P76)+1)-FIND(",",P76)-1)),[2]ActorTable!$1:$1048576,MATCH("prefabAddress|String",[2]ActorTable!$1:$1,0),0)),
    TRIM(MID(P76,FIND(",",P76,FIND(",",P76)+1)+1,999)),VLOOKUP(TRIM(MID(P76,FIND(",",P76,FIND(",",P76)+1)+1,999)),[2]ActorTable!$1:$1048576,MATCH("prefabAddress|String",[2]ActorTable!$1:$1,0),0))),
IF(ISERROR(FIND(",",P76,FIND(",",P76,FIND(",",P76,FIND(",",P76)+1)+1)+1)),
  IF(OR(ISERROR(VLOOKUP(LEFT(P76,FIND(",",P76)-1),[2]ActorTable!$A:$A,1,0)),ISERROR(VLOOKUP(TRIM(MID(P76,FIND(",",P76)+1,FIND(",",P76,FIND(",",P76)+1)-FIND(",",P76)-1)),[2]ActorTable!$A:$A,1,0)),ISERROR(VLOOKUP(TRIM(MID(P76,FIND(",",P76,FIND(",",P76)+1)+1,FIND(",",P76,FIND(",",P76,FIND(",",P76)+1)+1)-FIND(",",P76,FIND(",",P76)+1)-1)),[2]ActorTable!$A:$A,1,0)),ISERROR(VLOOKUP(TRIM(MID(P76,FIND(",",P76,FIND(",",P76,FIND(",",P76)+1)+1)+1,999)),[2]ActorTable!$A:$A,1,0))),"액터없음",
  SUBSTITUTE(SUBSTITUTE(SUBSTITUTE(SUBSTITUTE(P76,LEFT(P76,FIND(",",P76)-1),VLOOKUP(LEFT(P76,FIND(",",P76)-1),[2]ActorTable!$1:$1048576,MATCH("prefabAddress|String",[2]ActorTable!$1:$1,0),0)),
    TRIM(MID(P76,FIND(",",P76)+1,FIND(",",P76,FIND(",",P76)+1)-FIND(",",P76)-1)),VLOOKUP(TRIM(MID(P76,FIND(",",P76)+1,FIND(",",P76,FIND(",",P76)+1)-FIND(",",P76)-1)),[2]ActorTable!$1:$1048576,MATCH("prefabAddress|String",[2]ActorTable!$1:$1,0),0)),
    TRIM(MID(P76,FIND(",",P76,FIND(",",P76)+1)+1,FIND(",",P76,FIND(",",P76,FIND(",",P76)+1)+1)-FIND(",",P76,FIND(",",P76)+1)-1)),VLOOKUP(TRIM(MID(P76,FIND(",",P76,FIND(",",P76)+1)+1,FIND(",",P76,FIND(",",P76,FIND(",",P76)+1)+1)-FIND(",",P76,FIND(",",P76)+1)-1)),[2]ActorTable!$1:$1048576,MATCH("prefabAddress|String",[2]ActorTable!$1:$1,0),0)),
    TRIM(MID(P76,FIND(",",P76,FIND(",",P76,FIND(",",P76)+1)+1)+1,999)),VLOOKUP(TRIM(MID(P76,FIND(",",P76,FIND(",",P76,FIND(",",P76)+1)+1)+1,999)),[2]ActorTable!$1:$1048576,MATCH("prefabAddress|String",[2]ActorTable!$1:$1,0),0))),
)))))</f>
        <v/>
      </c>
      <c r="R76">
        <v>0</v>
      </c>
      <c r="Z76" t="s">
        <v>482</v>
      </c>
      <c r="AA76">
        <f t="shared" si="6"/>
        <v>1</v>
      </c>
      <c r="AC76" t="s">
        <v>609</v>
      </c>
      <c r="AD76">
        <f t="shared" si="7"/>
        <v>1</v>
      </c>
    </row>
    <row r="77" spans="1:30" x14ac:dyDescent="0.3">
      <c r="A77" t="s">
        <v>632</v>
      </c>
      <c r="B77">
        <f>COUNTIF(StageTable!M:M,A77)
+COUNTIF(StageTable!U:U,A77)
+COUNTIF(StageTable!W:W,A77)</f>
        <v>1</v>
      </c>
      <c r="C77" t="s">
        <v>513</v>
      </c>
      <c r="D77" t="s">
        <v>65</v>
      </c>
      <c r="E77" t="s">
        <v>476</v>
      </c>
      <c r="F77" t="s">
        <v>604</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IFERROR(VLOOKUP(L77,[1]StringTable!$1:$1048576,MATCH("kor|String",[1]StringTable!$1:$1,0),0),
"스트링없음"))</f>
        <v/>
      </c>
      <c r="O77" t="str">
        <f>IF(ISBLANK(M77),"",
IFERROR(VLOOKUP(M77,[1]StringTable!$1:$1048576,MATCH("kor|String",[1]StringTable!$1:$1,0),0),
"스트링없음"))</f>
        <v/>
      </c>
      <c r="Q77" t="str">
        <f>IF(ISBLANK(P77),"",
IF(ISERROR(FIND(",",P77)),
  IF(ISERROR(VLOOKUP(P77,[2]ActorTable!$A:$A,1,0)),"액터없음",
  VLOOKUP(P77,[2]ActorTable!$1:$1048576,MATCH("prefabAddress|String",[2]ActorTable!$1:$1,0),0)),
IF(ISERROR(FIND(",",P77,FIND(",",P77)+1)),
  IF(OR(ISERROR(VLOOKUP(LEFT(P77,FIND(",",P77)-1),[2]ActorTable!$A:$A,1,0)),ISERROR(VLOOKUP(TRIM(MID(P77,FIND(",",P77)+1,999)),[2]ActorTable!$A:$A,1,0))),"액터없음",
  SUBSTITUTE(SUBSTITUTE(P77,LEFT(P77,FIND(",",P77)-1),VLOOKUP(LEFT(P77,FIND(",",P77)-1),[2]ActorTable!$1:$1048576,MATCH("prefabAddress|String",[2]ActorTable!$1:$1,0),0)),
    TRIM(MID(P77,FIND(",",P77)+1,999)),VLOOKUP(TRIM(MID(P77,FIND(",",P77)+1,999)),[2]ActorTable!$1:$1048576,MATCH("prefabAddress|String",[2]ActorTable!$1:$1,0),0))),
IF(ISERROR(FIND(",",P77,FIND(",",P77,FIND(",",P77)+1)+1)),
  IF(OR(ISERROR(VLOOKUP(LEFT(P77,FIND(",",P77)-1),[2]ActorTable!$A:$A,1,0)),ISERROR(VLOOKUP(TRIM(MID(P77,FIND(",",P77)+1,FIND(",",P77,FIND(",",P77)+1)-FIND(",",P77)-1)),[2]ActorTable!$A:$A,1,0)),ISERROR(VLOOKUP(TRIM(MID(P77,FIND(",",P77,FIND(",",P77)+1)+1,999)),[2]ActorTable!$A:$A,1,0))),"액터없음",
  SUBSTITUTE(SUBSTITUTE(SUBSTITUTE(P77,LEFT(P77,FIND(",",P77)-1),VLOOKUP(LEFT(P77,FIND(",",P77)-1),[2]ActorTable!$1:$1048576,MATCH("prefabAddress|String",[2]ActorTable!$1:$1,0),0)),
    TRIM(MID(P77,FIND(",",P77)+1,FIND(",",P77,FIND(",",P77)+1)-FIND(",",P77)-1)),VLOOKUP(TRIM(MID(P77,FIND(",",P77)+1,FIND(",",P77,FIND(",",P77)+1)-FIND(",",P77)-1)),[2]ActorTable!$1:$1048576,MATCH("prefabAddress|String",[2]ActorTable!$1:$1,0),0)),
    TRIM(MID(P77,FIND(",",P77,FIND(",",P77)+1)+1,999)),VLOOKUP(TRIM(MID(P77,FIND(",",P77,FIND(",",P77)+1)+1,999)),[2]ActorTable!$1:$1048576,MATCH("prefabAddress|String",[2]ActorTable!$1:$1,0),0))),
IF(ISERROR(FIND(",",P77,FIND(",",P77,FIND(",",P77,FIND(",",P77)+1)+1)+1)),
  IF(OR(ISERROR(VLOOKUP(LEFT(P77,FIND(",",P77)-1),[2]ActorTable!$A:$A,1,0)),ISERROR(VLOOKUP(TRIM(MID(P77,FIND(",",P77)+1,FIND(",",P77,FIND(",",P77)+1)-FIND(",",P77)-1)),[2]ActorTable!$A:$A,1,0)),ISERROR(VLOOKUP(TRIM(MID(P77,FIND(",",P77,FIND(",",P77)+1)+1,FIND(",",P77,FIND(",",P77,FIND(",",P77)+1)+1)-FIND(",",P77,FIND(",",P77)+1)-1)),[2]ActorTable!$A:$A,1,0)),ISERROR(VLOOKUP(TRIM(MID(P77,FIND(",",P77,FIND(",",P77,FIND(",",P77)+1)+1)+1,999)),[2]ActorTable!$A:$A,1,0))),"액터없음",
  SUBSTITUTE(SUBSTITUTE(SUBSTITUTE(SUBSTITUTE(P77,LEFT(P77,FIND(",",P77)-1),VLOOKUP(LEFT(P77,FIND(",",P77)-1),[2]ActorTable!$1:$1048576,MATCH("prefabAddress|String",[2]ActorTable!$1:$1,0),0)),
    TRIM(MID(P77,FIND(",",P77)+1,FIND(",",P77,FIND(",",P77)+1)-FIND(",",P77)-1)),VLOOKUP(TRIM(MID(P77,FIND(",",P77)+1,FIND(",",P77,FIND(",",P77)+1)-FIND(",",P77)-1)),[2]ActorTable!$1:$1048576,MATCH("prefabAddress|String",[2]ActorTable!$1:$1,0),0)),
    TRIM(MID(P77,FIND(",",P77,FIND(",",P77)+1)+1,FIND(",",P77,FIND(",",P77,FIND(",",P77)+1)+1)-FIND(",",P77,FIND(",",P77)+1)-1)),VLOOKUP(TRIM(MID(P77,FIND(",",P77,FIND(",",P77)+1)+1,FIND(",",P77,FIND(",",P77,FIND(",",P77)+1)+1)-FIND(",",P77,FIND(",",P77)+1)-1)),[2]ActorTable!$1:$1048576,MATCH("prefabAddress|String",[2]ActorTable!$1:$1,0),0)),
    TRIM(MID(P77,FIND(",",P77,FIND(",",P77,FIND(",",P77)+1)+1)+1,999)),VLOOKUP(TRIM(MID(P77,FIND(",",P77,FIND(",",P77,FIND(",",P77)+1)+1)+1,999)),[2]ActorTable!$1:$1048576,MATCH("prefabAddress|String",[2]ActorTable!$1:$1,0),0))),
)))))</f>
        <v/>
      </c>
      <c r="R77">
        <v>0</v>
      </c>
      <c r="Z77" t="s">
        <v>702</v>
      </c>
      <c r="AA77">
        <f t="shared" si="6"/>
        <v>1</v>
      </c>
      <c r="AC77" t="s">
        <v>668</v>
      </c>
      <c r="AD77">
        <f t="shared" si="7"/>
        <v>1</v>
      </c>
    </row>
    <row r="78" spans="1:30" x14ac:dyDescent="0.3">
      <c r="A78" t="s">
        <v>661</v>
      </c>
      <c r="B78">
        <f>COUNTIF(StageTable!M:M,A78)
+COUNTIF(StageTable!U:U,A78)
+COUNTIF(StageTable!W:W,A78)</f>
        <v>1</v>
      </c>
      <c r="C78" t="s">
        <v>515</v>
      </c>
      <c r="D78" t="s">
        <v>65</v>
      </c>
      <c r="E78" t="s">
        <v>662</v>
      </c>
      <c r="F78" t="s">
        <v>664</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IFERROR(VLOOKUP(L78,[1]StringTable!$1:$1048576,MATCH("kor|String",[1]StringTable!$1:$1,0),0),
"스트링없음"))</f>
        <v/>
      </c>
      <c r="O78" t="str">
        <f>IF(ISBLANK(M78),"",
IFERROR(VLOOKUP(M78,[1]StringTable!$1:$1048576,MATCH("kor|String",[1]StringTable!$1:$1,0),0),
"스트링없음"))</f>
        <v/>
      </c>
      <c r="Q78" t="str">
        <f>IF(ISBLANK(P78),"",
IF(ISERROR(FIND(",",P78)),
  IF(ISERROR(VLOOKUP(P78,[2]ActorTable!$A:$A,1,0)),"액터없음",
  VLOOKUP(P78,[2]ActorTable!$1:$1048576,MATCH("prefabAddress|String",[2]ActorTable!$1:$1,0),0)),
IF(ISERROR(FIND(",",P78,FIND(",",P78)+1)),
  IF(OR(ISERROR(VLOOKUP(LEFT(P78,FIND(",",P78)-1),[2]ActorTable!$A:$A,1,0)),ISERROR(VLOOKUP(TRIM(MID(P78,FIND(",",P78)+1,999)),[2]ActorTable!$A:$A,1,0))),"액터없음",
  SUBSTITUTE(SUBSTITUTE(P78,LEFT(P78,FIND(",",P78)-1),VLOOKUP(LEFT(P78,FIND(",",P78)-1),[2]ActorTable!$1:$1048576,MATCH("prefabAddress|String",[2]ActorTable!$1:$1,0),0)),
    TRIM(MID(P78,FIND(",",P78)+1,999)),VLOOKUP(TRIM(MID(P78,FIND(",",P78)+1,999)),[2]ActorTable!$1:$1048576,MATCH("prefabAddress|String",[2]ActorTable!$1:$1,0),0))),
IF(ISERROR(FIND(",",P78,FIND(",",P78,FIND(",",P78)+1)+1)),
  IF(OR(ISERROR(VLOOKUP(LEFT(P78,FIND(",",P78)-1),[2]ActorTable!$A:$A,1,0)),ISERROR(VLOOKUP(TRIM(MID(P78,FIND(",",P78)+1,FIND(",",P78,FIND(",",P78)+1)-FIND(",",P78)-1)),[2]ActorTable!$A:$A,1,0)),ISERROR(VLOOKUP(TRIM(MID(P78,FIND(",",P78,FIND(",",P78)+1)+1,999)),[2]ActorTable!$A:$A,1,0))),"액터없음",
  SUBSTITUTE(SUBSTITUTE(SUBSTITUTE(P78,LEFT(P78,FIND(",",P78)-1),VLOOKUP(LEFT(P78,FIND(",",P78)-1),[2]ActorTable!$1:$1048576,MATCH("prefabAddress|String",[2]ActorTable!$1:$1,0),0)),
    TRIM(MID(P78,FIND(",",P78)+1,FIND(",",P78,FIND(",",P78)+1)-FIND(",",P78)-1)),VLOOKUP(TRIM(MID(P78,FIND(",",P78)+1,FIND(",",P78,FIND(",",P78)+1)-FIND(",",P78)-1)),[2]ActorTable!$1:$1048576,MATCH("prefabAddress|String",[2]ActorTable!$1:$1,0),0)),
    TRIM(MID(P78,FIND(",",P78,FIND(",",P78)+1)+1,999)),VLOOKUP(TRIM(MID(P78,FIND(",",P78,FIND(",",P78)+1)+1,999)),[2]ActorTable!$1:$1048576,MATCH("prefabAddress|String",[2]ActorTable!$1:$1,0),0))),
IF(ISERROR(FIND(",",P78,FIND(",",P78,FIND(",",P78,FIND(",",P78)+1)+1)+1)),
  IF(OR(ISERROR(VLOOKUP(LEFT(P78,FIND(",",P78)-1),[2]ActorTable!$A:$A,1,0)),ISERROR(VLOOKUP(TRIM(MID(P78,FIND(",",P78)+1,FIND(",",P78,FIND(",",P78)+1)-FIND(",",P78)-1)),[2]ActorTable!$A:$A,1,0)),ISERROR(VLOOKUP(TRIM(MID(P78,FIND(",",P78,FIND(",",P78)+1)+1,FIND(",",P78,FIND(",",P78,FIND(",",P78)+1)+1)-FIND(",",P78,FIND(",",P78)+1)-1)),[2]ActorTable!$A:$A,1,0)),ISERROR(VLOOKUP(TRIM(MID(P78,FIND(",",P78,FIND(",",P78,FIND(",",P78)+1)+1)+1,999)),[2]ActorTable!$A:$A,1,0))),"액터없음",
  SUBSTITUTE(SUBSTITUTE(SUBSTITUTE(SUBSTITUTE(P78,LEFT(P78,FIND(",",P78)-1),VLOOKUP(LEFT(P78,FIND(",",P78)-1),[2]ActorTable!$1:$1048576,MATCH("prefabAddress|String",[2]ActorTable!$1:$1,0),0)),
    TRIM(MID(P78,FIND(",",P78)+1,FIND(",",P78,FIND(",",P78)+1)-FIND(",",P78)-1)),VLOOKUP(TRIM(MID(P78,FIND(",",P78)+1,FIND(",",P78,FIND(",",P78)+1)-FIND(",",P78)-1)),[2]ActorTable!$1:$1048576,MATCH("prefabAddress|String",[2]ActorTable!$1:$1,0),0)),
    TRIM(MID(P78,FIND(",",P78,FIND(",",P78)+1)+1,FIND(",",P78,FIND(",",P78,FIND(",",P78)+1)+1)-FIND(",",P78,FIND(",",P78)+1)-1)),VLOOKUP(TRIM(MID(P78,FIND(",",P78,FIND(",",P78)+1)+1,FIND(",",P78,FIND(",",P78,FIND(",",P78)+1)+1)-FIND(",",P78,FIND(",",P78)+1)-1)),[2]ActorTable!$1:$1048576,MATCH("prefabAddress|String",[2]ActorTable!$1:$1,0),0)),
    TRIM(MID(P78,FIND(",",P78,FIND(",",P78,FIND(",",P78)+1)+1)+1,999)),VLOOKUP(TRIM(MID(P78,FIND(",",P78,FIND(",",P78,FIND(",",P78)+1)+1)+1,999)),[2]ActorTable!$1:$1048576,MATCH("prefabAddress|String",[2]ActorTable!$1:$1,0),0))),
)))))</f>
        <v/>
      </c>
      <c r="R78">
        <v>0</v>
      </c>
      <c r="Z78" t="s">
        <v>483</v>
      </c>
      <c r="AA78">
        <f t="shared" si="6"/>
        <v>2</v>
      </c>
      <c r="AC78" t="s">
        <v>610</v>
      </c>
      <c r="AD78">
        <f t="shared" si="7"/>
        <v>1</v>
      </c>
    </row>
    <row r="79" spans="1:30" x14ac:dyDescent="0.3">
      <c r="A79" t="s">
        <v>633</v>
      </c>
      <c r="B79">
        <f>COUNTIF(StageTable!M:M,A79)
+COUNTIF(StageTable!U:U,A79)
+COUNTIF(StageTable!W:W,A79)</f>
        <v>1</v>
      </c>
      <c r="C79" t="s">
        <v>513</v>
      </c>
      <c r="D79" t="s">
        <v>65</v>
      </c>
      <c r="E79" t="s">
        <v>477</v>
      </c>
      <c r="F79" t="s">
        <v>605</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IFERROR(VLOOKUP(L79,[1]StringTable!$1:$1048576,MATCH("kor|String",[1]StringTable!$1:$1,0),0),
"스트링없음"))</f>
        <v/>
      </c>
      <c r="O79" t="str">
        <f>IF(ISBLANK(M79),"",
IFERROR(VLOOKUP(M79,[1]StringTable!$1:$1048576,MATCH("kor|String",[1]StringTable!$1:$1,0),0),
"스트링없음"))</f>
        <v/>
      </c>
      <c r="Q79" t="str">
        <f>IF(ISBLANK(P79),"",
IF(ISERROR(FIND(",",P79)),
  IF(ISERROR(VLOOKUP(P79,[2]ActorTable!$A:$A,1,0)),"액터없음",
  VLOOKUP(P79,[2]ActorTable!$1:$1048576,MATCH("prefabAddress|String",[2]ActorTable!$1:$1,0),0)),
IF(ISERROR(FIND(",",P79,FIND(",",P79)+1)),
  IF(OR(ISERROR(VLOOKUP(LEFT(P79,FIND(",",P79)-1),[2]ActorTable!$A:$A,1,0)),ISERROR(VLOOKUP(TRIM(MID(P79,FIND(",",P79)+1,999)),[2]ActorTable!$A:$A,1,0))),"액터없음",
  SUBSTITUTE(SUBSTITUTE(P79,LEFT(P79,FIND(",",P79)-1),VLOOKUP(LEFT(P79,FIND(",",P79)-1),[2]ActorTable!$1:$1048576,MATCH("prefabAddress|String",[2]ActorTable!$1:$1,0),0)),
    TRIM(MID(P79,FIND(",",P79)+1,999)),VLOOKUP(TRIM(MID(P79,FIND(",",P79)+1,999)),[2]ActorTable!$1:$1048576,MATCH("prefabAddress|String",[2]ActorTable!$1:$1,0),0))),
IF(ISERROR(FIND(",",P79,FIND(",",P79,FIND(",",P79)+1)+1)),
  IF(OR(ISERROR(VLOOKUP(LEFT(P79,FIND(",",P79)-1),[2]ActorTable!$A:$A,1,0)),ISERROR(VLOOKUP(TRIM(MID(P79,FIND(",",P79)+1,FIND(",",P79,FIND(",",P79)+1)-FIND(",",P79)-1)),[2]ActorTable!$A:$A,1,0)),ISERROR(VLOOKUP(TRIM(MID(P79,FIND(",",P79,FIND(",",P79)+1)+1,999)),[2]ActorTable!$A:$A,1,0))),"액터없음",
  SUBSTITUTE(SUBSTITUTE(SUBSTITUTE(P79,LEFT(P79,FIND(",",P79)-1),VLOOKUP(LEFT(P79,FIND(",",P79)-1),[2]ActorTable!$1:$1048576,MATCH("prefabAddress|String",[2]ActorTable!$1:$1,0),0)),
    TRIM(MID(P79,FIND(",",P79)+1,FIND(",",P79,FIND(",",P79)+1)-FIND(",",P79)-1)),VLOOKUP(TRIM(MID(P79,FIND(",",P79)+1,FIND(",",P79,FIND(",",P79)+1)-FIND(",",P79)-1)),[2]ActorTable!$1:$1048576,MATCH("prefabAddress|String",[2]ActorTable!$1:$1,0),0)),
    TRIM(MID(P79,FIND(",",P79,FIND(",",P79)+1)+1,999)),VLOOKUP(TRIM(MID(P79,FIND(",",P79,FIND(",",P79)+1)+1,999)),[2]ActorTable!$1:$1048576,MATCH("prefabAddress|String",[2]ActorTable!$1:$1,0),0))),
IF(ISERROR(FIND(",",P79,FIND(",",P79,FIND(",",P79,FIND(",",P79)+1)+1)+1)),
  IF(OR(ISERROR(VLOOKUP(LEFT(P79,FIND(",",P79)-1),[2]ActorTable!$A:$A,1,0)),ISERROR(VLOOKUP(TRIM(MID(P79,FIND(",",P79)+1,FIND(",",P79,FIND(",",P79)+1)-FIND(",",P79)-1)),[2]ActorTable!$A:$A,1,0)),ISERROR(VLOOKUP(TRIM(MID(P79,FIND(",",P79,FIND(",",P79)+1)+1,FIND(",",P79,FIND(",",P79,FIND(",",P79)+1)+1)-FIND(",",P79,FIND(",",P79)+1)-1)),[2]ActorTable!$A:$A,1,0)),ISERROR(VLOOKUP(TRIM(MID(P79,FIND(",",P79,FIND(",",P79,FIND(",",P79)+1)+1)+1,999)),[2]ActorTable!$A:$A,1,0))),"액터없음",
  SUBSTITUTE(SUBSTITUTE(SUBSTITUTE(SUBSTITUTE(P79,LEFT(P79,FIND(",",P79)-1),VLOOKUP(LEFT(P79,FIND(",",P79)-1),[2]ActorTable!$1:$1048576,MATCH("prefabAddress|String",[2]ActorTable!$1:$1,0),0)),
    TRIM(MID(P79,FIND(",",P79)+1,FIND(",",P79,FIND(",",P79)+1)-FIND(",",P79)-1)),VLOOKUP(TRIM(MID(P79,FIND(",",P79)+1,FIND(",",P79,FIND(",",P79)+1)-FIND(",",P79)-1)),[2]ActorTable!$1:$1048576,MATCH("prefabAddress|String",[2]ActorTable!$1:$1,0),0)),
    TRIM(MID(P79,FIND(",",P79,FIND(",",P79)+1)+1,FIND(",",P79,FIND(",",P79,FIND(",",P79)+1)+1)-FIND(",",P79,FIND(",",P79)+1)-1)),VLOOKUP(TRIM(MID(P79,FIND(",",P79,FIND(",",P79)+1)+1,FIND(",",P79,FIND(",",P79,FIND(",",P79)+1)+1)-FIND(",",P79,FIND(",",P79)+1)-1)),[2]ActorTable!$1:$1048576,MATCH("prefabAddress|String",[2]ActorTable!$1:$1,0),0)),
    TRIM(MID(P79,FIND(",",P79,FIND(",",P79,FIND(",",P79)+1)+1)+1,999)),VLOOKUP(TRIM(MID(P79,FIND(",",P79,FIND(",",P79,FIND(",",P79)+1)+1)+1,999)),[2]ActorTable!$1:$1048576,MATCH("prefabAddress|String",[2]ActorTable!$1:$1,0),0))),
)))))</f>
        <v/>
      </c>
      <c r="R79">
        <v>0</v>
      </c>
      <c r="Z79" t="s">
        <v>484</v>
      </c>
      <c r="AA79">
        <f t="shared" si="6"/>
        <v>1</v>
      </c>
      <c r="AC79" t="s">
        <v>611</v>
      </c>
      <c r="AD79">
        <f t="shared" si="7"/>
        <v>1</v>
      </c>
    </row>
    <row r="80" spans="1:30" x14ac:dyDescent="0.3">
      <c r="A80" t="s">
        <v>634</v>
      </c>
      <c r="B80">
        <f>COUNTIF(StageTable!M:M,A80)
+COUNTIF(StageTable!U:U,A80)
+COUNTIF(StageTable!W:W,A80)</f>
        <v>1</v>
      </c>
      <c r="C80" t="s">
        <v>514</v>
      </c>
      <c r="D80" t="s">
        <v>70</v>
      </c>
      <c r="E80" t="s">
        <v>478</v>
      </c>
      <c r="F80" t="s">
        <v>606</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IFERROR(VLOOKUP(L80,[1]StringTable!$1:$1048576,MATCH("kor|String",[1]StringTable!$1:$1,0),0),
"스트링없음"))</f>
        <v/>
      </c>
      <c r="O80" t="str">
        <f>IF(ISBLANK(M80),"",
IFERROR(VLOOKUP(M80,[1]StringTable!$1:$1048576,MATCH("kor|String",[1]StringTable!$1:$1,0),0),
"스트링없음"))</f>
        <v/>
      </c>
      <c r="Q80" t="str">
        <f>IF(ISBLANK(P80),"",
IF(ISERROR(FIND(",",P80)),
  IF(ISERROR(VLOOKUP(P80,[2]ActorTable!$A:$A,1,0)),"액터없음",
  VLOOKUP(P80,[2]ActorTable!$1:$1048576,MATCH("prefabAddress|String",[2]ActorTable!$1:$1,0),0)),
IF(ISERROR(FIND(",",P80,FIND(",",P80)+1)),
  IF(OR(ISERROR(VLOOKUP(LEFT(P80,FIND(",",P80)-1),[2]ActorTable!$A:$A,1,0)),ISERROR(VLOOKUP(TRIM(MID(P80,FIND(",",P80)+1,999)),[2]ActorTable!$A:$A,1,0))),"액터없음",
  SUBSTITUTE(SUBSTITUTE(P80,LEFT(P80,FIND(",",P80)-1),VLOOKUP(LEFT(P80,FIND(",",P80)-1),[2]ActorTable!$1:$1048576,MATCH("prefabAddress|String",[2]ActorTable!$1:$1,0),0)),
    TRIM(MID(P80,FIND(",",P80)+1,999)),VLOOKUP(TRIM(MID(P80,FIND(",",P80)+1,999)),[2]ActorTable!$1:$1048576,MATCH("prefabAddress|String",[2]ActorTable!$1:$1,0),0))),
IF(ISERROR(FIND(",",P80,FIND(",",P80,FIND(",",P80)+1)+1)),
  IF(OR(ISERROR(VLOOKUP(LEFT(P80,FIND(",",P80)-1),[2]ActorTable!$A:$A,1,0)),ISERROR(VLOOKUP(TRIM(MID(P80,FIND(",",P80)+1,FIND(",",P80,FIND(",",P80)+1)-FIND(",",P80)-1)),[2]ActorTable!$A:$A,1,0)),ISERROR(VLOOKUP(TRIM(MID(P80,FIND(",",P80,FIND(",",P80)+1)+1,999)),[2]ActorTable!$A:$A,1,0))),"액터없음",
  SUBSTITUTE(SUBSTITUTE(SUBSTITUTE(P80,LEFT(P80,FIND(",",P80)-1),VLOOKUP(LEFT(P80,FIND(",",P80)-1),[2]ActorTable!$1:$1048576,MATCH("prefabAddress|String",[2]ActorTable!$1:$1,0),0)),
    TRIM(MID(P80,FIND(",",P80)+1,FIND(",",P80,FIND(",",P80)+1)-FIND(",",P80)-1)),VLOOKUP(TRIM(MID(P80,FIND(",",P80)+1,FIND(",",P80,FIND(",",P80)+1)-FIND(",",P80)-1)),[2]ActorTable!$1:$1048576,MATCH("prefabAddress|String",[2]ActorTable!$1:$1,0),0)),
    TRIM(MID(P80,FIND(",",P80,FIND(",",P80)+1)+1,999)),VLOOKUP(TRIM(MID(P80,FIND(",",P80,FIND(",",P80)+1)+1,999)),[2]ActorTable!$1:$1048576,MATCH("prefabAddress|String",[2]ActorTable!$1:$1,0),0))),
IF(ISERROR(FIND(",",P80,FIND(",",P80,FIND(",",P80,FIND(",",P80)+1)+1)+1)),
  IF(OR(ISERROR(VLOOKUP(LEFT(P80,FIND(",",P80)-1),[2]ActorTable!$A:$A,1,0)),ISERROR(VLOOKUP(TRIM(MID(P80,FIND(",",P80)+1,FIND(",",P80,FIND(",",P80)+1)-FIND(",",P80)-1)),[2]ActorTable!$A:$A,1,0)),ISERROR(VLOOKUP(TRIM(MID(P80,FIND(",",P80,FIND(",",P80)+1)+1,FIND(",",P80,FIND(",",P80,FIND(",",P80)+1)+1)-FIND(",",P80,FIND(",",P80)+1)-1)),[2]ActorTable!$A:$A,1,0)),ISERROR(VLOOKUP(TRIM(MID(P80,FIND(",",P80,FIND(",",P80,FIND(",",P80)+1)+1)+1,999)),[2]ActorTable!$A:$A,1,0))),"액터없음",
  SUBSTITUTE(SUBSTITUTE(SUBSTITUTE(SUBSTITUTE(P80,LEFT(P80,FIND(",",P80)-1),VLOOKUP(LEFT(P80,FIND(",",P80)-1),[2]ActorTable!$1:$1048576,MATCH("prefabAddress|String",[2]ActorTable!$1:$1,0),0)),
    TRIM(MID(P80,FIND(",",P80)+1,FIND(",",P80,FIND(",",P80)+1)-FIND(",",P80)-1)),VLOOKUP(TRIM(MID(P80,FIND(",",P80)+1,FIND(",",P80,FIND(",",P80)+1)-FIND(",",P80)-1)),[2]ActorTable!$1:$1048576,MATCH("prefabAddress|String",[2]ActorTable!$1:$1,0),0)),
    TRIM(MID(P80,FIND(",",P80,FIND(",",P80)+1)+1,FIND(",",P80,FIND(",",P80,FIND(",",P80)+1)+1)-FIND(",",P80,FIND(",",P80)+1)-1)),VLOOKUP(TRIM(MID(P80,FIND(",",P80,FIND(",",P80)+1)+1,FIND(",",P80,FIND(",",P80,FIND(",",P80)+1)+1)-FIND(",",P80,FIND(",",P80)+1)-1)),[2]ActorTable!$1:$1048576,MATCH("prefabAddress|String",[2]ActorTable!$1:$1,0),0)),
    TRIM(MID(P80,FIND(",",P80,FIND(",",P80,FIND(",",P80)+1)+1)+1,999)),VLOOKUP(TRIM(MID(P80,FIND(",",P80,FIND(",",P80,FIND(",",P80)+1)+1)+1,999)),[2]ActorTable!$1:$1048576,MATCH("prefabAddress|String",[2]ActorTable!$1:$1,0),0))),
)))))</f>
        <v/>
      </c>
      <c r="R80">
        <v>0</v>
      </c>
      <c r="Z80" t="s">
        <v>485</v>
      </c>
      <c r="AA80">
        <f t="shared" si="6"/>
        <v>1</v>
      </c>
      <c r="AC80" t="s">
        <v>612</v>
      </c>
      <c r="AD80">
        <f t="shared" si="7"/>
        <v>1</v>
      </c>
    </row>
    <row r="81" spans="1:30" x14ac:dyDescent="0.3">
      <c r="A81" t="s">
        <v>635</v>
      </c>
      <c r="B81">
        <f>COUNTIF(StageTable!M:M,A81)
+COUNTIF(StageTable!U:U,A81)
+COUNTIF(StageTable!W:W,A81)</f>
        <v>1</v>
      </c>
      <c r="C81" t="s">
        <v>513</v>
      </c>
      <c r="D81" t="s">
        <v>70</v>
      </c>
      <c r="E81" t="s">
        <v>602</v>
      </c>
      <c r="F81" t="s">
        <v>607</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IFERROR(VLOOKUP(L81,[1]StringTable!$1:$1048576,MATCH("kor|String",[1]StringTable!$1:$1,0),0),
"스트링없음"))</f>
        <v/>
      </c>
      <c r="O81" t="str">
        <f>IF(ISBLANK(M81),"",
IFERROR(VLOOKUP(M81,[1]StringTable!$1:$1048576,MATCH("kor|String",[1]StringTable!$1:$1,0),0),
"스트링없음"))</f>
        <v/>
      </c>
      <c r="Q81" t="str">
        <f>IF(ISBLANK(P81),"",
IF(ISERROR(FIND(",",P81)),
  IF(ISERROR(VLOOKUP(P81,[2]ActorTable!$A:$A,1,0)),"액터없음",
  VLOOKUP(P81,[2]ActorTable!$1:$1048576,MATCH("prefabAddress|String",[2]ActorTable!$1:$1,0),0)),
IF(ISERROR(FIND(",",P81,FIND(",",P81)+1)),
  IF(OR(ISERROR(VLOOKUP(LEFT(P81,FIND(",",P81)-1),[2]ActorTable!$A:$A,1,0)),ISERROR(VLOOKUP(TRIM(MID(P81,FIND(",",P81)+1,999)),[2]ActorTable!$A:$A,1,0))),"액터없음",
  SUBSTITUTE(SUBSTITUTE(P81,LEFT(P81,FIND(",",P81)-1),VLOOKUP(LEFT(P81,FIND(",",P81)-1),[2]ActorTable!$1:$1048576,MATCH("prefabAddress|String",[2]ActorTable!$1:$1,0),0)),
    TRIM(MID(P81,FIND(",",P81)+1,999)),VLOOKUP(TRIM(MID(P81,FIND(",",P81)+1,999)),[2]ActorTable!$1:$1048576,MATCH("prefabAddress|String",[2]ActorTable!$1:$1,0),0))),
IF(ISERROR(FIND(",",P81,FIND(",",P81,FIND(",",P81)+1)+1)),
  IF(OR(ISERROR(VLOOKUP(LEFT(P81,FIND(",",P81)-1),[2]ActorTable!$A:$A,1,0)),ISERROR(VLOOKUP(TRIM(MID(P81,FIND(",",P81)+1,FIND(",",P81,FIND(",",P81)+1)-FIND(",",P81)-1)),[2]ActorTable!$A:$A,1,0)),ISERROR(VLOOKUP(TRIM(MID(P81,FIND(",",P81,FIND(",",P81)+1)+1,999)),[2]ActorTable!$A:$A,1,0))),"액터없음",
  SUBSTITUTE(SUBSTITUTE(SUBSTITUTE(P81,LEFT(P81,FIND(",",P81)-1),VLOOKUP(LEFT(P81,FIND(",",P81)-1),[2]ActorTable!$1:$1048576,MATCH("prefabAddress|String",[2]ActorTable!$1:$1,0),0)),
    TRIM(MID(P81,FIND(",",P81)+1,FIND(",",P81,FIND(",",P81)+1)-FIND(",",P81)-1)),VLOOKUP(TRIM(MID(P81,FIND(",",P81)+1,FIND(",",P81,FIND(",",P81)+1)-FIND(",",P81)-1)),[2]ActorTable!$1:$1048576,MATCH("prefabAddress|String",[2]ActorTable!$1:$1,0),0)),
    TRIM(MID(P81,FIND(",",P81,FIND(",",P81)+1)+1,999)),VLOOKUP(TRIM(MID(P81,FIND(",",P81,FIND(",",P81)+1)+1,999)),[2]ActorTable!$1:$1048576,MATCH("prefabAddress|String",[2]ActorTable!$1:$1,0),0))),
IF(ISERROR(FIND(",",P81,FIND(",",P81,FIND(",",P81,FIND(",",P81)+1)+1)+1)),
  IF(OR(ISERROR(VLOOKUP(LEFT(P81,FIND(",",P81)-1),[2]ActorTable!$A:$A,1,0)),ISERROR(VLOOKUP(TRIM(MID(P81,FIND(",",P81)+1,FIND(",",P81,FIND(",",P81)+1)-FIND(",",P81)-1)),[2]ActorTable!$A:$A,1,0)),ISERROR(VLOOKUP(TRIM(MID(P81,FIND(",",P81,FIND(",",P81)+1)+1,FIND(",",P81,FIND(",",P81,FIND(",",P81)+1)+1)-FIND(",",P81,FIND(",",P81)+1)-1)),[2]ActorTable!$A:$A,1,0)),ISERROR(VLOOKUP(TRIM(MID(P81,FIND(",",P81,FIND(",",P81,FIND(",",P81)+1)+1)+1,999)),[2]ActorTable!$A:$A,1,0))),"액터없음",
  SUBSTITUTE(SUBSTITUTE(SUBSTITUTE(SUBSTITUTE(P81,LEFT(P81,FIND(",",P81)-1),VLOOKUP(LEFT(P81,FIND(",",P81)-1),[2]ActorTable!$1:$1048576,MATCH("prefabAddress|String",[2]ActorTable!$1:$1,0),0)),
    TRIM(MID(P81,FIND(",",P81)+1,FIND(",",P81,FIND(",",P81)+1)-FIND(",",P81)-1)),VLOOKUP(TRIM(MID(P81,FIND(",",P81)+1,FIND(",",P81,FIND(",",P81)+1)-FIND(",",P81)-1)),[2]ActorTable!$1:$1048576,MATCH("prefabAddress|String",[2]ActorTable!$1:$1,0),0)),
    TRIM(MID(P81,FIND(",",P81,FIND(",",P81)+1)+1,FIND(",",P81,FIND(",",P81,FIND(",",P81)+1)+1)-FIND(",",P81,FIND(",",P81)+1)-1)),VLOOKUP(TRIM(MID(P81,FIND(",",P81,FIND(",",P81)+1)+1,FIND(",",P81,FIND(",",P81,FIND(",",P81)+1)+1)-FIND(",",P81,FIND(",",P81)+1)-1)),[2]ActorTable!$1:$1048576,MATCH("prefabAddress|String",[2]ActorTable!$1:$1,0),0)),
    TRIM(MID(P81,FIND(",",P81,FIND(",",P81,FIND(",",P81)+1)+1)+1,999)),VLOOKUP(TRIM(MID(P81,FIND(",",P81,FIND(",",P81,FIND(",",P81)+1)+1)+1,999)),[2]ActorTable!$1:$1048576,MATCH("prefabAddress|String",[2]ActorTable!$1:$1,0),0))),
)))))</f>
        <v/>
      </c>
      <c r="R81">
        <v>0</v>
      </c>
      <c r="Z81" t="s">
        <v>486</v>
      </c>
      <c r="AA81">
        <f t="shared" si="6"/>
        <v>1</v>
      </c>
      <c r="AC81" t="s">
        <v>613</v>
      </c>
      <c r="AD81">
        <f t="shared" si="7"/>
        <v>1</v>
      </c>
    </row>
    <row r="82" spans="1:30" x14ac:dyDescent="0.3">
      <c r="A82" t="s">
        <v>636</v>
      </c>
      <c r="B82">
        <f>COUNTIF(StageTable!M:M,A82)
+COUNTIF(StageTable!U:U,A82)
+COUNTIF(StageTable!W:W,A82)</f>
        <v>1</v>
      </c>
      <c r="C82" t="s">
        <v>515</v>
      </c>
      <c r="D82" t="s">
        <v>70</v>
      </c>
      <c r="E82" t="s">
        <v>479</v>
      </c>
      <c r="F82" t="s">
        <v>608</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IFERROR(VLOOKUP(L82,[1]StringTable!$1:$1048576,MATCH("kor|String",[1]StringTable!$1:$1,0),0),
"스트링없음"))</f>
        <v/>
      </c>
      <c r="O82" t="str">
        <f>IF(ISBLANK(M82),"",
IFERROR(VLOOKUP(M82,[1]StringTable!$1:$1048576,MATCH("kor|String",[1]StringTable!$1:$1,0),0),
"스트링없음"))</f>
        <v/>
      </c>
      <c r="Q82" t="str">
        <f>IF(ISBLANK(P82),"",
IF(ISERROR(FIND(",",P82)),
  IF(ISERROR(VLOOKUP(P82,[2]ActorTable!$A:$A,1,0)),"액터없음",
  VLOOKUP(P82,[2]ActorTable!$1:$1048576,MATCH("prefabAddress|String",[2]ActorTable!$1:$1,0),0)),
IF(ISERROR(FIND(",",P82,FIND(",",P82)+1)),
  IF(OR(ISERROR(VLOOKUP(LEFT(P82,FIND(",",P82)-1),[2]ActorTable!$A:$A,1,0)),ISERROR(VLOOKUP(TRIM(MID(P82,FIND(",",P82)+1,999)),[2]ActorTable!$A:$A,1,0))),"액터없음",
  SUBSTITUTE(SUBSTITUTE(P82,LEFT(P82,FIND(",",P82)-1),VLOOKUP(LEFT(P82,FIND(",",P82)-1),[2]ActorTable!$1:$1048576,MATCH("prefabAddress|String",[2]ActorTable!$1:$1,0),0)),
    TRIM(MID(P82,FIND(",",P82)+1,999)),VLOOKUP(TRIM(MID(P82,FIND(",",P82)+1,999)),[2]ActorTable!$1:$1048576,MATCH("prefabAddress|String",[2]ActorTable!$1:$1,0),0))),
IF(ISERROR(FIND(",",P82,FIND(",",P82,FIND(",",P82)+1)+1)),
  IF(OR(ISERROR(VLOOKUP(LEFT(P82,FIND(",",P82)-1),[2]ActorTable!$A:$A,1,0)),ISERROR(VLOOKUP(TRIM(MID(P82,FIND(",",P82)+1,FIND(",",P82,FIND(",",P82)+1)-FIND(",",P82)-1)),[2]ActorTable!$A:$A,1,0)),ISERROR(VLOOKUP(TRIM(MID(P82,FIND(",",P82,FIND(",",P82)+1)+1,999)),[2]ActorTable!$A:$A,1,0))),"액터없음",
  SUBSTITUTE(SUBSTITUTE(SUBSTITUTE(P82,LEFT(P82,FIND(",",P82)-1),VLOOKUP(LEFT(P82,FIND(",",P82)-1),[2]ActorTable!$1:$1048576,MATCH("prefabAddress|String",[2]ActorTable!$1:$1,0),0)),
    TRIM(MID(P82,FIND(",",P82)+1,FIND(",",P82,FIND(",",P82)+1)-FIND(",",P82)-1)),VLOOKUP(TRIM(MID(P82,FIND(",",P82)+1,FIND(",",P82,FIND(",",P82)+1)-FIND(",",P82)-1)),[2]ActorTable!$1:$1048576,MATCH("prefabAddress|String",[2]ActorTable!$1:$1,0),0)),
    TRIM(MID(P82,FIND(",",P82,FIND(",",P82)+1)+1,999)),VLOOKUP(TRIM(MID(P82,FIND(",",P82,FIND(",",P82)+1)+1,999)),[2]ActorTable!$1:$1048576,MATCH("prefabAddress|String",[2]ActorTable!$1:$1,0),0))),
IF(ISERROR(FIND(",",P82,FIND(",",P82,FIND(",",P82,FIND(",",P82)+1)+1)+1)),
  IF(OR(ISERROR(VLOOKUP(LEFT(P82,FIND(",",P82)-1),[2]ActorTable!$A:$A,1,0)),ISERROR(VLOOKUP(TRIM(MID(P82,FIND(",",P82)+1,FIND(",",P82,FIND(",",P82)+1)-FIND(",",P82)-1)),[2]ActorTable!$A:$A,1,0)),ISERROR(VLOOKUP(TRIM(MID(P82,FIND(",",P82,FIND(",",P82)+1)+1,FIND(",",P82,FIND(",",P82,FIND(",",P82)+1)+1)-FIND(",",P82,FIND(",",P82)+1)-1)),[2]ActorTable!$A:$A,1,0)),ISERROR(VLOOKUP(TRIM(MID(P82,FIND(",",P82,FIND(",",P82,FIND(",",P82)+1)+1)+1,999)),[2]ActorTable!$A:$A,1,0))),"액터없음",
  SUBSTITUTE(SUBSTITUTE(SUBSTITUTE(SUBSTITUTE(P82,LEFT(P82,FIND(",",P82)-1),VLOOKUP(LEFT(P82,FIND(",",P82)-1),[2]ActorTable!$1:$1048576,MATCH("prefabAddress|String",[2]ActorTable!$1:$1,0),0)),
    TRIM(MID(P82,FIND(",",P82)+1,FIND(",",P82,FIND(",",P82)+1)-FIND(",",P82)-1)),VLOOKUP(TRIM(MID(P82,FIND(",",P82)+1,FIND(",",P82,FIND(",",P82)+1)-FIND(",",P82)-1)),[2]ActorTable!$1:$1048576,MATCH("prefabAddress|String",[2]ActorTable!$1:$1,0),0)),
    TRIM(MID(P82,FIND(",",P82,FIND(",",P82)+1)+1,FIND(",",P82,FIND(",",P82,FIND(",",P82)+1)+1)-FIND(",",P82,FIND(",",P82)+1)-1)),VLOOKUP(TRIM(MID(P82,FIND(",",P82,FIND(",",P82)+1)+1,FIND(",",P82,FIND(",",P82,FIND(",",P82)+1)+1)-FIND(",",P82,FIND(",",P82)+1)-1)),[2]ActorTable!$1:$1048576,MATCH("prefabAddress|String",[2]ActorTable!$1:$1,0),0)),
    TRIM(MID(P82,FIND(",",P82,FIND(",",P82,FIND(",",P82)+1)+1)+1,999)),VLOOKUP(TRIM(MID(P82,FIND(",",P82,FIND(",",P82,FIND(",",P82)+1)+1)+1,999)),[2]ActorTable!$1:$1048576,MATCH("prefabAddress|String",[2]ActorTable!$1:$1,0),0))),
)))))</f>
        <v/>
      </c>
      <c r="R82">
        <v>0</v>
      </c>
      <c r="Z82" t="s">
        <v>520</v>
      </c>
      <c r="AA82">
        <f t="shared" si="6"/>
        <v>1</v>
      </c>
      <c r="AC82" t="s">
        <v>614</v>
      </c>
      <c r="AD82">
        <f t="shared" si="7"/>
        <v>1</v>
      </c>
    </row>
    <row r="83" spans="1:30" x14ac:dyDescent="0.3">
      <c r="A83" t="s">
        <v>637</v>
      </c>
      <c r="B83">
        <f>COUNTIF(StageTable!M:M,A83)
+COUNTIF(StageTable!U:U,A83)
+COUNTIF(StageTable!W:W,A83)</f>
        <v>1</v>
      </c>
      <c r="C83" t="s">
        <v>513</v>
      </c>
      <c r="D83" t="s">
        <v>70</v>
      </c>
      <c r="E83" t="s">
        <v>480</v>
      </c>
      <c r="F83" t="s">
        <v>609</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IFERROR(VLOOKUP(L83,[1]StringTable!$1:$1048576,MATCH("kor|String",[1]StringTable!$1:$1,0),0),
"스트링없음"))</f>
        <v/>
      </c>
      <c r="O83" t="str">
        <f>IF(ISBLANK(M83),"",
IFERROR(VLOOKUP(M83,[1]StringTable!$1:$1048576,MATCH("kor|String",[1]StringTable!$1:$1,0),0),
"스트링없음"))</f>
        <v/>
      </c>
      <c r="Q83" t="str">
        <f>IF(ISBLANK(P83),"",
IF(ISERROR(FIND(",",P83)),
  IF(ISERROR(VLOOKUP(P83,[2]ActorTable!$A:$A,1,0)),"액터없음",
  VLOOKUP(P83,[2]ActorTable!$1:$1048576,MATCH("prefabAddress|String",[2]ActorTable!$1:$1,0),0)),
IF(ISERROR(FIND(",",P83,FIND(",",P83)+1)),
  IF(OR(ISERROR(VLOOKUP(LEFT(P83,FIND(",",P83)-1),[2]ActorTable!$A:$A,1,0)),ISERROR(VLOOKUP(TRIM(MID(P83,FIND(",",P83)+1,999)),[2]ActorTable!$A:$A,1,0))),"액터없음",
  SUBSTITUTE(SUBSTITUTE(P83,LEFT(P83,FIND(",",P83)-1),VLOOKUP(LEFT(P83,FIND(",",P83)-1),[2]ActorTable!$1:$1048576,MATCH("prefabAddress|String",[2]ActorTable!$1:$1,0),0)),
    TRIM(MID(P83,FIND(",",P83)+1,999)),VLOOKUP(TRIM(MID(P83,FIND(",",P83)+1,999)),[2]ActorTable!$1:$1048576,MATCH("prefabAddress|String",[2]ActorTable!$1:$1,0),0))),
IF(ISERROR(FIND(",",P83,FIND(",",P83,FIND(",",P83)+1)+1)),
  IF(OR(ISERROR(VLOOKUP(LEFT(P83,FIND(",",P83)-1),[2]ActorTable!$A:$A,1,0)),ISERROR(VLOOKUP(TRIM(MID(P83,FIND(",",P83)+1,FIND(",",P83,FIND(",",P83)+1)-FIND(",",P83)-1)),[2]ActorTable!$A:$A,1,0)),ISERROR(VLOOKUP(TRIM(MID(P83,FIND(",",P83,FIND(",",P83)+1)+1,999)),[2]ActorTable!$A:$A,1,0))),"액터없음",
  SUBSTITUTE(SUBSTITUTE(SUBSTITUTE(P83,LEFT(P83,FIND(",",P83)-1),VLOOKUP(LEFT(P83,FIND(",",P83)-1),[2]ActorTable!$1:$1048576,MATCH("prefabAddress|String",[2]ActorTable!$1:$1,0),0)),
    TRIM(MID(P83,FIND(",",P83)+1,FIND(",",P83,FIND(",",P83)+1)-FIND(",",P83)-1)),VLOOKUP(TRIM(MID(P83,FIND(",",P83)+1,FIND(",",P83,FIND(",",P83)+1)-FIND(",",P83)-1)),[2]ActorTable!$1:$1048576,MATCH("prefabAddress|String",[2]ActorTable!$1:$1,0),0)),
    TRIM(MID(P83,FIND(",",P83,FIND(",",P83)+1)+1,999)),VLOOKUP(TRIM(MID(P83,FIND(",",P83,FIND(",",P83)+1)+1,999)),[2]ActorTable!$1:$1048576,MATCH("prefabAddress|String",[2]ActorTable!$1:$1,0),0))),
IF(ISERROR(FIND(",",P83,FIND(",",P83,FIND(",",P83,FIND(",",P83)+1)+1)+1)),
  IF(OR(ISERROR(VLOOKUP(LEFT(P83,FIND(",",P83)-1),[2]ActorTable!$A:$A,1,0)),ISERROR(VLOOKUP(TRIM(MID(P83,FIND(",",P83)+1,FIND(",",P83,FIND(",",P83)+1)-FIND(",",P83)-1)),[2]ActorTable!$A:$A,1,0)),ISERROR(VLOOKUP(TRIM(MID(P83,FIND(",",P83,FIND(",",P83)+1)+1,FIND(",",P83,FIND(",",P83,FIND(",",P83)+1)+1)-FIND(",",P83,FIND(",",P83)+1)-1)),[2]ActorTable!$A:$A,1,0)),ISERROR(VLOOKUP(TRIM(MID(P83,FIND(",",P83,FIND(",",P83,FIND(",",P83)+1)+1)+1,999)),[2]ActorTable!$A:$A,1,0))),"액터없음",
  SUBSTITUTE(SUBSTITUTE(SUBSTITUTE(SUBSTITUTE(P83,LEFT(P83,FIND(",",P83)-1),VLOOKUP(LEFT(P83,FIND(",",P83)-1),[2]ActorTable!$1:$1048576,MATCH("prefabAddress|String",[2]ActorTable!$1:$1,0),0)),
    TRIM(MID(P83,FIND(",",P83)+1,FIND(",",P83,FIND(",",P83)+1)-FIND(",",P83)-1)),VLOOKUP(TRIM(MID(P83,FIND(",",P83)+1,FIND(",",P83,FIND(",",P83)+1)-FIND(",",P83)-1)),[2]ActorTable!$1:$1048576,MATCH("prefabAddress|String",[2]ActorTable!$1:$1,0),0)),
    TRIM(MID(P83,FIND(",",P83,FIND(",",P83)+1)+1,FIND(",",P83,FIND(",",P83,FIND(",",P83)+1)+1)-FIND(",",P83,FIND(",",P83)+1)-1)),VLOOKUP(TRIM(MID(P83,FIND(",",P83,FIND(",",P83)+1)+1,FIND(",",P83,FIND(",",P83,FIND(",",P83)+1)+1)-FIND(",",P83,FIND(",",P83)+1)-1)),[2]ActorTable!$1:$1048576,MATCH("prefabAddress|String",[2]ActorTable!$1:$1,0),0)),
    TRIM(MID(P83,FIND(",",P83,FIND(",",P83,FIND(",",P83)+1)+1)+1,999)),VLOOKUP(TRIM(MID(P83,FIND(",",P83,FIND(",",P83,FIND(",",P83)+1)+1)+1,999)),[2]ActorTable!$1:$1048576,MATCH("prefabAddress|String",[2]ActorTable!$1:$1,0),0))),
)))))</f>
        <v/>
      </c>
      <c r="R83">
        <v>0</v>
      </c>
      <c r="Z83" t="s">
        <v>487</v>
      </c>
      <c r="AA83">
        <f t="shared" si="6"/>
        <v>1</v>
      </c>
      <c r="AC83" t="s">
        <v>615</v>
      </c>
      <c r="AD83">
        <f t="shared" si="7"/>
        <v>1</v>
      </c>
    </row>
    <row r="84" spans="1:30" x14ac:dyDescent="0.3">
      <c r="A84" t="s">
        <v>666</v>
      </c>
      <c r="B84">
        <f>COUNTIF(StageTable!M:M,A84)
+COUNTIF(StageTable!U:U,A84)
+COUNTIF(StageTable!W:W,A84)</f>
        <v>1</v>
      </c>
      <c r="C84" t="s">
        <v>515</v>
      </c>
      <c r="D84" t="s">
        <v>70</v>
      </c>
      <c r="E84" t="s">
        <v>667</v>
      </c>
      <c r="F84" t="s">
        <v>669</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IFERROR(VLOOKUP(L84,[1]StringTable!$1:$1048576,MATCH("kor|String",[1]StringTable!$1:$1,0),0),
"스트링없음"))</f>
        <v/>
      </c>
      <c r="O84" t="str">
        <f>IF(ISBLANK(M84),"",
IFERROR(VLOOKUP(M84,[1]StringTable!$1:$1048576,MATCH("kor|String",[1]StringTable!$1:$1,0),0),
"스트링없음"))</f>
        <v/>
      </c>
      <c r="Q84" t="str">
        <f>IF(ISBLANK(P84),"",
IF(ISERROR(FIND(",",P84)),
  IF(ISERROR(VLOOKUP(P84,[2]ActorTable!$A:$A,1,0)),"액터없음",
  VLOOKUP(P84,[2]ActorTable!$1:$1048576,MATCH("prefabAddress|String",[2]ActorTable!$1:$1,0),0)),
IF(ISERROR(FIND(",",P84,FIND(",",P84)+1)),
  IF(OR(ISERROR(VLOOKUP(LEFT(P84,FIND(",",P84)-1),[2]ActorTable!$A:$A,1,0)),ISERROR(VLOOKUP(TRIM(MID(P84,FIND(",",P84)+1,999)),[2]ActorTable!$A:$A,1,0))),"액터없음",
  SUBSTITUTE(SUBSTITUTE(P84,LEFT(P84,FIND(",",P84)-1),VLOOKUP(LEFT(P84,FIND(",",P84)-1),[2]ActorTable!$1:$1048576,MATCH("prefabAddress|String",[2]ActorTable!$1:$1,0),0)),
    TRIM(MID(P84,FIND(",",P84)+1,999)),VLOOKUP(TRIM(MID(P84,FIND(",",P84)+1,999)),[2]ActorTable!$1:$1048576,MATCH("prefabAddress|String",[2]ActorTable!$1:$1,0),0))),
IF(ISERROR(FIND(",",P84,FIND(",",P84,FIND(",",P84)+1)+1)),
  IF(OR(ISERROR(VLOOKUP(LEFT(P84,FIND(",",P84)-1),[2]ActorTable!$A:$A,1,0)),ISERROR(VLOOKUP(TRIM(MID(P84,FIND(",",P84)+1,FIND(",",P84,FIND(",",P84)+1)-FIND(",",P84)-1)),[2]ActorTable!$A:$A,1,0)),ISERROR(VLOOKUP(TRIM(MID(P84,FIND(",",P84,FIND(",",P84)+1)+1,999)),[2]ActorTable!$A:$A,1,0))),"액터없음",
  SUBSTITUTE(SUBSTITUTE(SUBSTITUTE(P84,LEFT(P84,FIND(",",P84)-1),VLOOKUP(LEFT(P84,FIND(",",P84)-1),[2]ActorTable!$1:$1048576,MATCH("prefabAddress|String",[2]ActorTable!$1:$1,0),0)),
    TRIM(MID(P84,FIND(",",P84)+1,FIND(",",P84,FIND(",",P84)+1)-FIND(",",P84)-1)),VLOOKUP(TRIM(MID(P84,FIND(",",P84)+1,FIND(",",P84,FIND(",",P84)+1)-FIND(",",P84)-1)),[2]ActorTable!$1:$1048576,MATCH("prefabAddress|String",[2]ActorTable!$1:$1,0),0)),
    TRIM(MID(P84,FIND(",",P84,FIND(",",P84)+1)+1,999)),VLOOKUP(TRIM(MID(P84,FIND(",",P84,FIND(",",P84)+1)+1,999)),[2]ActorTable!$1:$1048576,MATCH("prefabAddress|String",[2]ActorTable!$1:$1,0),0))),
IF(ISERROR(FIND(",",P84,FIND(",",P84,FIND(",",P84,FIND(",",P84)+1)+1)+1)),
  IF(OR(ISERROR(VLOOKUP(LEFT(P84,FIND(",",P84)-1),[2]ActorTable!$A:$A,1,0)),ISERROR(VLOOKUP(TRIM(MID(P84,FIND(",",P84)+1,FIND(",",P84,FIND(",",P84)+1)-FIND(",",P84)-1)),[2]ActorTable!$A:$A,1,0)),ISERROR(VLOOKUP(TRIM(MID(P84,FIND(",",P84,FIND(",",P84)+1)+1,FIND(",",P84,FIND(",",P84,FIND(",",P84)+1)+1)-FIND(",",P84,FIND(",",P84)+1)-1)),[2]ActorTable!$A:$A,1,0)),ISERROR(VLOOKUP(TRIM(MID(P84,FIND(",",P84,FIND(",",P84,FIND(",",P84)+1)+1)+1,999)),[2]ActorTable!$A:$A,1,0))),"액터없음",
  SUBSTITUTE(SUBSTITUTE(SUBSTITUTE(SUBSTITUTE(P84,LEFT(P84,FIND(",",P84)-1),VLOOKUP(LEFT(P84,FIND(",",P84)-1),[2]ActorTable!$1:$1048576,MATCH("prefabAddress|String",[2]ActorTable!$1:$1,0),0)),
    TRIM(MID(P84,FIND(",",P84)+1,FIND(",",P84,FIND(",",P84)+1)-FIND(",",P84)-1)),VLOOKUP(TRIM(MID(P84,FIND(",",P84)+1,FIND(",",P84,FIND(",",P84)+1)-FIND(",",P84)-1)),[2]ActorTable!$1:$1048576,MATCH("prefabAddress|String",[2]ActorTable!$1:$1,0),0)),
    TRIM(MID(P84,FIND(",",P84,FIND(",",P84)+1)+1,FIND(",",P84,FIND(",",P84,FIND(",",P84)+1)+1)-FIND(",",P84,FIND(",",P84)+1)-1)),VLOOKUP(TRIM(MID(P84,FIND(",",P84,FIND(",",P84)+1)+1,FIND(",",P84,FIND(",",P84,FIND(",",P84)+1)+1)-FIND(",",P84,FIND(",",P84)+1)-1)),[2]ActorTable!$1:$1048576,MATCH("prefabAddress|String",[2]ActorTable!$1:$1,0),0)),
    TRIM(MID(P84,FIND(",",P84,FIND(",",P84,FIND(",",P84)+1)+1)+1,999)),VLOOKUP(TRIM(MID(P84,FIND(",",P84,FIND(",",P84,FIND(",",P84)+1)+1)+1,999)),[2]ActorTable!$1:$1048576,MATCH("prefabAddress|String",[2]ActorTable!$1:$1,0),0))),
)))))</f>
        <v/>
      </c>
      <c r="R84">
        <v>0</v>
      </c>
      <c r="Z84" t="s">
        <v>506</v>
      </c>
      <c r="AA84">
        <f t="shared" si="6"/>
        <v>1</v>
      </c>
      <c r="AC84" t="s">
        <v>616</v>
      </c>
      <c r="AD84">
        <f t="shared" si="7"/>
        <v>1</v>
      </c>
    </row>
    <row r="85" spans="1:30" x14ac:dyDescent="0.3">
      <c r="A85" t="s">
        <v>638</v>
      </c>
      <c r="B85">
        <f>COUNTIF(StageTable!M:M,A85)
+COUNTIF(StageTable!U:U,A85)
+COUNTIF(StageTable!W:W,A85)</f>
        <v>1</v>
      </c>
      <c r="C85" t="s">
        <v>513</v>
      </c>
      <c r="D85" t="s">
        <v>70</v>
      </c>
      <c r="E85" t="s">
        <v>481</v>
      </c>
      <c r="F85" t="s">
        <v>610</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IFERROR(VLOOKUP(L85,[1]StringTable!$1:$1048576,MATCH("kor|String",[1]StringTable!$1:$1,0),0),
"스트링없음"))</f>
        <v/>
      </c>
      <c r="O85" t="str">
        <f>IF(ISBLANK(M85),"",
IFERROR(VLOOKUP(M85,[1]StringTable!$1:$1048576,MATCH("kor|String",[1]StringTable!$1:$1,0),0),
"스트링없음"))</f>
        <v/>
      </c>
      <c r="Q85" t="str">
        <f>IF(ISBLANK(P85),"",
IF(ISERROR(FIND(",",P85)),
  IF(ISERROR(VLOOKUP(P85,[2]ActorTable!$A:$A,1,0)),"액터없음",
  VLOOKUP(P85,[2]ActorTable!$1:$1048576,MATCH("prefabAddress|String",[2]ActorTable!$1:$1,0),0)),
IF(ISERROR(FIND(",",P85,FIND(",",P85)+1)),
  IF(OR(ISERROR(VLOOKUP(LEFT(P85,FIND(",",P85)-1),[2]ActorTable!$A:$A,1,0)),ISERROR(VLOOKUP(TRIM(MID(P85,FIND(",",P85)+1,999)),[2]ActorTable!$A:$A,1,0))),"액터없음",
  SUBSTITUTE(SUBSTITUTE(P85,LEFT(P85,FIND(",",P85)-1),VLOOKUP(LEFT(P85,FIND(",",P85)-1),[2]ActorTable!$1:$1048576,MATCH("prefabAddress|String",[2]ActorTable!$1:$1,0),0)),
    TRIM(MID(P85,FIND(",",P85)+1,999)),VLOOKUP(TRIM(MID(P85,FIND(",",P85)+1,999)),[2]ActorTable!$1:$1048576,MATCH("prefabAddress|String",[2]ActorTable!$1:$1,0),0))),
IF(ISERROR(FIND(",",P85,FIND(",",P85,FIND(",",P85)+1)+1)),
  IF(OR(ISERROR(VLOOKUP(LEFT(P85,FIND(",",P85)-1),[2]ActorTable!$A:$A,1,0)),ISERROR(VLOOKUP(TRIM(MID(P85,FIND(",",P85)+1,FIND(",",P85,FIND(",",P85)+1)-FIND(",",P85)-1)),[2]ActorTable!$A:$A,1,0)),ISERROR(VLOOKUP(TRIM(MID(P85,FIND(",",P85,FIND(",",P85)+1)+1,999)),[2]ActorTable!$A:$A,1,0))),"액터없음",
  SUBSTITUTE(SUBSTITUTE(SUBSTITUTE(P85,LEFT(P85,FIND(",",P85)-1),VLOOKUP(LEFT(P85,FIND(",",P85)-1),[2]ActorTable!$1:$1048576,MATCH("prefabAddress|String",[2]ActorTable!$1:$1,0),0)),
    TRIM(MID(P85,FIND(",",P85)+1,FIND(",",P85,FIND(",",P85)+1)-FIND(",",P85)-1)),VLOOKUP(TRIM(MID(P85,FIND(",",P85)+1,FIND(",",P85,FIND(",",P85)+1)-FIND(",",P85)-1)),[2]ActorTable!$1:$1048576,MATCH("prefabAddress|String",[2]ActorTable!$1:$1,0),0)),
    TRIM(MID(P85,FIND(",",P85,FIND(",",P85)+1)+1,999)),VLOOKUP(TRIM(MID(P85,FIND(",",P85,FIND(",",P85)+1)+1,999)),[2]ActorTable!$1:$1048576,MATCH("prefabAddress|String",[2]ActorTable!$1:$1,0),0))),
IF(ISERROR(FIND(",",P85,FIND(",",P85,FIND(",",P85,FIND(",",P85)+1)+1)+1)),
  IF(OR(ISERROR(VLOOKUP(LEFT(P85,FIND(",",P85)-1),[2]ActorTable!$A:$A,1,0)),ISERROR(VLOOKUP(TRIM(MID(P85,FIND(",",P85)+1,FIND(",",P85,FIND(",",P85)+1)-FIND(",",P85)-1)),[2]ActorTable!$A:$A,1,0)),ISERROR(VLOOKUP(TRIM(MID(P85,FIND(",",P85,FIND(",",P85)+1)+1,FIND(",",P85,FIND(",",P85,FIND(",",P85)+1)+1)-FIND(",",P85,FIND(",",P85)+1)-1)),[2]ActorTable!$A:$A,1,0)),ISERROR(VLOOKUP(TRIM(MID(P85,FIND(",",P85,FIND(",",P85,FIND(",",P85)+1)+1)+1,999)),[2]ActorTable!$A:$A,1,0))),"액터없음",
  SUBSTITUTE(SUBSTITUTE(SUBSTITUTE(SUBSTITUTE(P85,LEFT(P85,FIND(",",P85)-1),VLOOKUP(LEFT(P85,FIND(",",P85)-1),[2]ActorTable!$1:$1048576,MATCH("prefabAddress|String",[2]ActorTable!$1:$1,0),0)),
    TRIM(MID(P85,FIND(",",P85)+1,FIND(",",P85,FIND(",",P85)+1)-FIND(",",P85)-1)),VLOOKUP(TRIM(MID(P85,FIND(",",P85)+1,FIND(",",P85,FIND(",",P85)+1)-FIND(",",P85)-1)),[2]ActorTable!$1:$1048576,MATCH("prefabAddress|String",[2]ActorTable!$1:$1,0),0)),
    TRIM(MID(P85,FIND(",",P85,FIND(",",P85)+1)+1,FIND(",",P85,FIND(",",P85,FIND(",",P85)+1)+1)-FIND(",",P85,FIND(",",P85)+1)-1)),VLOOKUP(TRIM(MID(P85,FIND(",",P85,FIND(",",P85)+1)+1,FIND(",",P85,FIND(",",P85,FIND(",",P85)+1)+1)-FIND(",",P85,FIND(",",P85)+1)-1)),[2]ActorTable!$1:$1048576,MATCH("prefabAddress|String",[2]ActorTable!$1:$1,0),0)),
    TRIM(MID(P85,FIND(",",P85,FIND(",",P85,FIND(",",P85)+1)+1)+1,999)),VLOOKUP(TRIM(MID(P85,FIND(",",P85,FIND(",",P85,FIND(",",P85)+1)+1)+1,999)),[2]ActorTable!$1:$1048576,MATCH("prefabAddress|String",[2]ActorTable!$1:$1,0),0))),
)))))</f>
        <v/>
      </c>
      <c r="R85">
        <v>0</v>
      </c>
      <c r="Z85" t="s">
        <v>488</v>
      </c>
      <c r="AA85">
        <f t="shared" si="6"/>
        <v>1</v>
      </c>
      <c r="AC85" t="s">
        <v>673</v>
      </c>
      <c r="AD85">
        <f t="shared" si="7"/>
        <v>1</v>
      </c>
    </row>
    <row r="86" spans="1:30" x14ac:dyDescent="0.3">
      <c r="A86" t="s">
        <v>639</v>
      </c>
      <c r="B86">
        <f>COUNTIF(StageTable!M:M,A86)
+COUNTIF(StageTable!U:U,A86)
+COUNTIF(StageTable!W:W,A86)</f>
        <v>1</v>
      </c>
      <c r="C86" t="s">
        <v>514</v>
      </c>
      <c r="D86" t="s">
        <v>70</v>
      </c>
      <c r="E86" t="s">
        <v>482</v>
      </c>
      <c r="F86" t="s">
        <v>611</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IFERROR(VLOOKUP(L86,[1]StringTable!$1:$1048576,MATCH("kor|String",[1]StringTable!$1:$1,0),0),
"스트링없음"))</f>
        <v/>
      </c>
      <c r="O86" t="str">
        <f>IF(ISBLANK(M86),"",
IFERROR(VLOOKUP(M86,[1]StringTable!$1:$1048576,MATCH("kor|String",[1]StringTable!$1:$1,0),0),
"스트링없음"))</f>
        <v/>
      </c>
      <c r="Q86" t="str">
        <f>IF(ISBLANK(P86),"",
IF(ISERROR(FIND(",",P86)),
  IF(ISERROR(VLOOKUP(P86,[2]ActorTable!$A:$A,1,0)),"액터없음",
  VLOOKUP(P86,[2]ActorTable!$1:$1048576,MATCH("prefabAddress|String",[2]ActorTable!$1:$1,0),0)),
IF(ISERROR(FIND(",",P86,FIND(",",P86)+1)),
  IF(OR(ISERROR(VLOOKUP(LEFT(P86,FIND(",",P86)-1),[2]ActorTable!$A:$A,1,0)),ISERROR(VLOOKUP(TRIM(MID(P86,FIND(",",P86)+1,999)),[2]ActorTable!$A:$A,1,0))),"액터없음",
  SUBSTITUTE(SUBSTITUTE(P86,LEFT(P86,FIND(",",P86)-1),VLOOKUP(LEFT(P86,FIND(",",P86)-1),[2]ActorTable!$1:$1048576,MATCH("prefabAddress|String",[2]ActorTable!$1:$1,0),0)),
    TRIM(MID(P86,FIND(",",P86)+1,999)),VLOOKUP(TRIM(MID(P86,FIND(",",P86)+1,999)),[2]ActorTable!$1:$1048576,MATCH("prefabAddress|String",[2]ActorTable!$1:$1,0),0))),
IF(ISERROR(FIND(",",P86,FIND(",",P86,FIND(",",P86)+1)+1)),
  IF(OR(ISERROR(VLOOKUP(LEFT(P86,FIND(",",P86)-1),[2]ActorTable!$A:$A,1,0)),ISERROR(VLOOKUP(TRIM(MID(P86,FIND(",",P86)+1,FIND(",",P86,FIND(",",P86)+1)-FIND(",",P86)-1)),[2]ActorTable!$A:$A,1,0)),ISERROR(VLOOKUP(TRIM(MID(P86,FIND(",",P86,FIND(",",P86)+1)+1,999)),[2]ActorTable!$A:$A,1,0))),"액터없음",
  SUBSTITUTE(SUBSTITUTE(SUBSTITUTE(P86,LEFT(P86,FIND(",",P86)-1),VLOOKUP(LEFT(P86,FIND(",",P86)-1),[2]ActorTable!$1:$1048576,MATCH("prefabAddress|String",[2]ActorTable!$1:$1,0),0)),
    TRIM(MID(P86,FIND(",",P86)+1,FIND(",",P86,FIND(",",P86)+1)-FIND(",",P86)-1)),VLOOKUP(TRIM(MID(P86,FIND(",",P86)+1,FIND(",",P86,FIND(",",P86)+1)-FIND(",",P86)-1)),[2]ActorTable!$1:$1048576,MATCH("prefabAddress|String",[2]ActorTable!$1:$1,0),0)),
    TRIM(MID(P86,FIND(",",P86,FIND(",",P86)+1)+1,999)),VLOOKUP(TRIM(MID(P86,FIND(",",P86,FIND(",",P86)+1)+1,999)),[2]ActorTable!$1:$1048576,MATCH("prefabAddress|String",[2]ActorTable!$1:$1,0),0))),
IF(ISERROR(FIND(",",P86,FIND(",",P86,FIND(",",P86,FIND(",",P86)+1)+1)+1)),
  IF(OR(ISERROR(VLOOKUP(LEFT(P86,FIND(",",P86)-1),[2]ActorTable!$A:$A,1,0)),ISERROR(VLOOKUP(TRIM(MID(P86,FIND(",",P86)+1,FIND(",",P86,FIND(",",P86)+1)-FIND(",",P86)-1)),[2]ActorTable!$A:$A,1,0)),ISERROR(VLOOKUP(TRIM(MID(P86,FIND(",",P86,FIND(",",P86)+1)+1,FIND(",",P86,FIND(",",P86,FIND(",",P86)+1)+1)-FIND(",",P86,FIND(",",P86)+1)-1)),[2]ActorTable!$A:$A,1,0)),ISERROR(VLOOKUP(TRIM(MID(P86,FIND(",",P86,FIND(",",P86,FIND(",",P86)+1)+1)+1,999)),[2]ActorTable!$A:$A,1,0))),"액터없음",
  SUBSTITUTE(SUBSTITUTE(SUBSTITUTE(SUBSTITUTE(P86,LEFT(P86,FIND(",",P86)-1),VLOOKUP(LEFT(P86,FIND(",",P86)-1),[2]ActorTable!$1:$1048576,MATCH("prefabAddress|String",[2]ActorTable!$1:$1,0),0)),
    TRIM(MID(P86,FIND(",",P86)+1,FIND(",",P86,FIND(",",P86)+1)-FIND(",",P86)-1)),VLOOKUP(TRIM(MID(P86,FIND(",",P86)+1,FIND(",",P86,FIND(",",P86)+1)-FIND(",",P86)-1)),[2]ActorTable!$1:$1048576,MATCH("prefabAddress|String",[2]ActorTable!$1:$1,0),0)),
    TRIM(MID(P86,FIND(",",P86,FIND(",",P86)+1)+1,FIND(",",P86,FIND(",",P86,FIND(",",P86)+1)+1)-FIND(",",P86,FIND(",",P86)+1)-1)),VLOOKUP(TRIM(MID(P86,FIND(",",P86,FIND(",",P86)+1)+1,FIND(",",P86,FIND(",",P86,FIND(",",P86)+1)+1)-FIND(",",P86,FIND(",",P86)+1)-1)),[2]ActorTable!$1:$1048576,MATCH("prefabAddress|String",[2]ActorTable!$1:$1,0),0)),
    TRIM(MID(P86,FIND(",",P86,FIND(",",P86,FIND(",",P86)+1)+1)+1,999)),VLOOKUP(TRIM(MID(P86,FIND(",",P86,FIND(",",P86,FIND(",",P86)+1)+1)+1,999)),[2]ActorTable!$1:$1048576,MATCH("prefabAddress|String",[2]ActorTable!$1:$1,0),0))),
)))))</f>
        <v/>
      </c>
      <c r="R86">
        <v>0</v>
      </c>
      <c r="Z86" t="s">
        <v>489</v>
      </c>
      <c r="AA86">
        <f t="shared" si="6"/>
        <v>1</v>
      </c>
      <c r="AC86" t="s">
        <v>617</v>
      </c>
      <c r="AD86">
        <f t="shared" si="7"/>
        <v>1</v>
      </c>
    </row>
    <row r="87" spans="1:30" x14ac:dyDescent="0.3">
      <c r="A87" t="s">
        <v>640</v>
      </c>
      <c r="B87">
        <f>COUNTIF(StageTable!M:M,A87)
+COUNTIF(StageTable!U:U,A87)
+COUNTIF(StageTable!W:W,A87)</f>
        <v>1</v>
      </c>
      <c r="C87" t="s">
        <v>515</v>
      </c>
      <c r="D87" t="s">
        <v>70</v>
      </c>
      <c r="E87" t="s">
        <v>603</v>
      </c>
      <c r="F87" t="s">
        <v>612</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IFERROR(VLOOKUP(L87,[1]StringTable!$1:$1048576,MATCH("kor|String",[1]StringTable!$1:$1,0),0),
"스트링없음"))</f>
        <v/>
      </c>
      <c r="O87" t="str">
        <f>IF(ISBLANK(M87),"",
IFERROR(VLOOKUP(M87,[1]StringTable!$1:$1048576,MATCH("kor|String",[1]StringTable!$1:$1,0),0),
"스트링없음"))</f>
        <v/>
      </c>
      <c r="Q87" t="str">
        <f>IF(ISBLANK(P87),"",
IF(ISERROR(FIND(",",P87)),
  IF(ISERROR(VLOOKUP(P87,[2]ActorTable!$A:$A,1,0)),"액터없음",
  VLOOKUP(P87,[2]ActorTable!$1:$1048576,MATCH("prefabAddress|String",[2]ActorTable!$1:$1,0),0)),
IF(ISERROR(FIND(",",P87,FIND(",",P87)+1)),
  IF(OR(ISERROR(VLOOKUP(LEFT(P87,FIND(",",P87)-1),[2]ActorTable!$A:$A,1,0)),ISERROR(VLOOKUP(TRIM(MID(P87,FIND(",",P87)+1,999)),[2]ActorTable!$A:$A,1,0))),"액터없음",
  SUBSTITUTE(SUBSTITUTE(P87,LEFT(P87,FIND(",",P87)-1),VLOOKUP(LEFT(P87,FIND(",",P87)-1),[2]ActorTable!$1:$1048576,MATCH("prefabAddress|String",[2]ActorTable!$1:$1,0),0)),
    TRIM(MID(P87,FIND(",",P87)+1,999)),VLOOKUP(TRIM(MID(P87,FIND(",",P87)+1,999)),[2]ActorTable!$1:$1048576,MATCH("prefabAddress|String",[2]ActorTable!$1:$1,0),0))),
IF(ISERROR(FIND(",",P87,FIND(",",P87,FIND(",",P87)+1)+1)),
  IF(OR(ISERROR(VLOOKUP(LEFT(P87,FIND(",",P87)-1),[2]ActorTable!$A:$A,1,0)),ISERROR(VLOOKUP(TRIM(MID(P87,FIND(",",P87)+1,FIND(",",P87,FIND(",",P87)+1)-FIND(",",P87)-1)),[2]ActorTable!$A:$A,1,0)),ISERROR(VLOOKUP(TRIM(MID(P87,FIND(",",P87,FIND(",",P87)+1)+1,999)),[2]ActorTable!$A:$A,1,0))),"액터없음",
  SUBSTITUTE(SUBSTITUTE(SUBSTITUTE(P87,LEFT(P87,FIND(",",P87)-1),VLOOKUP(LEFT(P87,FIND(",",P87)-1),[2]ActorTable!$1:$1048576,MATCH("prefabAddress|String",[2]ActorTable!$1:$1,0),0)),
    TRIM(MID(P87,FIND(",",P87)+1,FIND(",",P87,FIND(",",P87)+1)-FIND(",",P87)-1)),VLOOKUP(TRIM(MID(P87,FIND(",",P87)+1,FIND(",",P87,FIND(",",P87)+1)-FIND(",",P87)-1)),[2]ActorTable!$1:$1048576,MATCH("prefabAddress|String",[2]ActorTable!$1:$1,0),0)),
    TRIM(MID(P87,FIND(",",P87,FIND(",",P87)+1)+1,999)),VLOOKUP(TRIM(MID(P87,FIND(",",P87,FIND(",",P87)+1)+1,999)),[2]ActorTable!$1:$1048576,MATCH("prefabAddress|String",[2]ActorTable!$1:$1,0),0))),
IF(ISERROR(FIND(",",P87,FIND(",",P87,FIND(",",P87,FIND(",",P87)+1)+1)+1)),
  IF(OR(ISERROR(VLOOKUP(LEFT(P87,FIND(",",P87)-1),[2]ActorTable!$A:$A,1,0)),ISERROR(VLOOKUP(TRIM(MID(P87,FIND(",",P87)+1,FIND(",",P87,FIND(",",P87)+1)-FIND(",",P87)-1)),[2]ActorTable!$A:$A,1,0)),ISERROR(VLOOKUP(TRIM(MID(P87,FIND(",",P87,FIND(",",P87)+1)+1,FIND(",",P87,FIND(",",P87,FIND(",",P87)+1)+1)-FIND(",",P87,FIND(",",P87)+1)-1)),[2]ActorTable!$A:$A,1,0)),ISERROR(VLOOKUP(TRIM(MID(P87,FIND(",",P87,FIND(",",P87,FIND(",",P87)+1)+1)+1,999)),[2]ActorTable!$A:$A,1,0))),"액터없음",
  SUBSTITUTE(SUBSTITUTE(SUBSTITUTE(SUBSTITUTE(P87,LEFT(P87,FIND(",",P87)-1),VLOOKUP(LEFT(P87,FIND(",",P87)-1),[2]ActorTable!$1:$1048576,MATCH("prefabAddress|String",[2]ActorTable!$1:$1,0),0)),
    TRIM(MID(P87,FIND(",",P87)+1,FIND(",",P87,FIND(",",P87)+1)-FIND(",",P87)-1)),VLOOKUP(TRIM(MID(P87,FIND(",",P87)+1,FIND(",",P87,FIND(",",P87)+1)-FIND(",",P87)-1)),[2]ActorTable!$1:$1048576,MATCH("prefabAddress|String",[2]ActorTable!$1:$1,0),0)),
    TRIM(MID(P87,FIND(",",P87,FIND(",",P87)+1)+1,FIND(",",P87,FIND(",",P87,FIND(",",P87)+1)+1)-FIND(",",P87,FIND(",",P87)+1)-1)),VLOOKUP(TRIM(MID(P87,FIND(",",P87,FIND(",",P87)+1)+1,FIND(",",P87,FIND(",",P87,FIND(",",P87)+1)+1)-FIND(",",P87,FIND(",",P87)+1)-1)),[2]ActorTable!$1:$1048576,MATCH("prefabAddress|String",[2]ActorTable!$1:$1,0),0)),
    TRIM(MID(P87,FIND(",",P87,FIND(",",P87,FIND(",",P87)+1)+1)+1,999)),VLOOKUP(TRIM(MID(P87,FIND(",",P87,FIND(",",P87,FIND(",",P87)+1)+1)+1,999)),[2]ActorTable!$1:$1048576,MATCH("prefabAddress|String",[2]ActorTable!$1:$1,0),0))),
)))))</f>
        <v/>
      </c>
      <c r="R87">
        <v>0</v>
      </c>
      <c r="Z87" t="s">
        <v>490</v>
      </c>
      <c r="AA87">
        <f t="shared" si="6"/>
        <v>1</v>
      </c>
      <c r="AC87" t="s">
        <v>678</v>
      </c>
      <c r="AD87">
        <f t="shared" si="7"/>
        <v>1</v>
      </c>
    </row>
    <row r="88" spans="1:30" x14ac:dyDescent="0.3">
      <c r="A88" t="s">
        <v>641</v>
      </c>
      <c r="B88">
        <f>COUNTIF(StageTable!M:M,A88)
+COUNTIF(StageTable!U:U,A88)
+COUNTIF(StageTable!W:W,A88)</f>
        <v>1</v>
      </c>
      <c r="C88" t="s">
        <v>514</v>
      </c>
      <c r="D88" t="s">
        <v>70</v>
      </c>
      <c r="E88" t="s">
        <v>483</v>
      </c>
      <c r="F88" t="s">
        <v>613</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IFERROR(VLOOKUP(L88,[1]StringTable!$1:$1048576,MATCH("kor|String",[1]StringTable!$1:$1,0),0),
"스트링없음"))</f>
        <v/>
      </c>
      <c r="O88" t="str">
        <f>IF(ISBLANK(M88),"",
IFERROR(VLOOKUP(M88,[1]StringTable!$1:$1048576,MATCH("kor|String",[1]StringTable!$1:$1,0),0),
"스트링없음"))</f>
        <v/>
      </c>
      <c r="Q88" t="str">
        <f>IF(ISBLANK(P88),"",
IF(ISERROR(FIND(",",P88)),
  IF(ISERROR(VLOOKUP(P88,[2]ActorTable!$A:$A,1,0)),"액터없음",
  VLOOKUP(P88,[2]ActorTable!$1:$1048576,MATCH("prefabAddress|String",[2]ActorTable!$1:$1,0),0)),
IF(ISERROR(FIND(",",P88,FIND(",",P88)+1)),
  IF(OR(ISERROR(VLOOKUP(LEFT(P88,FIND(",",P88)-1),[2]ActorTable!$A:$A,1,0)),ISERROR(VLOOKUP(TRIM(MID(P88,FIND(",",P88)+1,999)),[2]ActorTable!$A:$A,1,0))),"액터없음",
  SUBSTITUTE(SUBSTITUTE(P88,LEFT(P88,FIND(",",P88)-1),VLOOKUP(LEFT(P88,FIND(",",P88)-1),[2]ActorTable!$1:$1048576,MATCH("prefabAddress|String",[2]ActorTable!$1:$1,0),0)),
    TRIM(MID(P88,FIND(",",P88)+1,999)),VLOOKUP(TRIM(MID(P88,FIND(",",P88)+1,999)),[2]ActorTable!$1:$1048576,MATCH("prefabAddress|String",[2]ActorTable!$1:$1,0),0))),
IF(ISERROR(FIND(",",P88,FIND(",",P88,FIND(",",P88)+1)+1)),
  IF(OR(ISERROR(VLOOKUP(LEFT(P88,FIND(",",P88)-1),[2]ActorTable!$A:$A,1,0)),ISERROR(VLOOKUP(TRIM(MID(P88,FIND(",",P88)+1,FIND(",",P88,FIND(",",P88)+1)-FIND(",",P88)-1)),[2]ActorTable!$A:$A,1,0)),ISERROR(VLOOKUP(TRIM(MID(P88,FIND(",",P88,FIND(",",P88)+1)+1,999)),[2]ActorTable!$A:$A,1,0))),"액터없음",
  SUBSTITUTE(SUBSTITUTE(SUBSTITUTE(P88,LEFT(P88,FIND(",",P88)-1),VLOOKUP(LEFT(P88,FIND(",",P88)-1),[2]ActorTable!$1:$1048576,MATCH("prefabAddress|String",[2]ActorTable!$1:$1,0),0)),
    TRIM(MID(P88,FIND(",",P88)+1,FIND(",",P88,FIND(",",P88)+1)-FIND(",",P88)-1)),VLOOKUP(TRIM(MID(P88,FIND(",",P88)+1,FIND(",",P88,FIND(",",P88)+1)-FIND(",",P88)-1)),[2]ActorTable!$1:$1048576,MATCH("prefabAddress|String",[2]ActorTable!$1:$1,0),0)),
    TRIM(MID(P88,FIND(",",P88,FIND(",",P88)+1)+1,999)),VLOOKUP(TRIM(MID(P88,FIND(",",P88,FIND(",",P88)+1)+1,999)),[2]ActorTable!$1:$1048576,MATCH("prefabAddress|String",[2]ActorTable!$1:$1,0),0))),
IF(ISERROR(FIND(",",P88,FIND(",",P88,FIND(",",P88,FIND(",",P88)+1)+1)+1)),
  IF(OR(ISERROR(VLOOKUP(LEFT(P88,FIND(",",P88)-1),[2]ActorTable!$A:$A,1,0)),ISERROR(VLOOKUP(TRIM(MID(P88,FIND(",",P88)+1,FIND(",",P88,FIND(",",P88)+1)-FIND(",",P88)-1)),[2]ActorTable!$A:$A,1,0)),ISERROR(VLOOKUP(TRIM(MID(P88,FIND(",",P88,FIND(",",P88)+1)+1,FIND(",",P88,FIND(",",P88,FIND(",",P88)+1)+1)-FIND(",",P88,FIND(",",P88)+1)-1)),[2]ActorTable!$A:$A,1,0)),ISERROR(VLOOKUP(TRIM(MID(P88,FIND(",",P88,FIND(",",P88,FIND(",",P88)+1)+1)+1,999)),[2]ActorTable!$A:$A,1,0))),"액터없음",
  SUBSTITUTE(SUBSTITUTE(SUBSTITUTE(SUBSTITUTE(P88,LEFT(P88,FIND(",",P88)-1),VLOOKUP(LEFT(P88,FIND(",",P88)-1),[2]ActorTable!$1:$1048576,MATCH("prefabAddress|String",[2]ActorTable!$1:$1,0),0)),
    TRIM(MID(P88,FIND(",",P88)+1,FIND(",",P88,FIND(",",P88)+1)-FIND(",",P88)-1)),VLOOKUP(TRIM(MID(P88,FIND(",",P88)+1,FIND(",",P88,FIND(",",P88)+1)-FIND(",",P88)-1)),[2]ActorTable!$1:$1048576,MATCH("prefabAddress|String",[2]ActorTable!$1:$1,0),0)),
    TRIM(MID(P88,FIND(",",P88,FIND(",",P88)+1)+1,FIND(",",P88,FIND(",",P88,FIND(",",P88)+1)+1)-FIND(",",P88,FIND(",",P88)+1)-1)),VLOOKUP(TRIM(MID(P88,FIND(",",P88,FIND(",",P88)+1)+1,FIND(",",P88,FIND(",",P88,FIND(",",P88)+1)+1)-FIND(",",P88,FIND(",",P88)+1)-1)),[2]ActorTable!$1:$1048576,MATCH("prefabAddress|String",[2]ActorTable!$1:$1,0),0)),
    TRIM(MID(P88,FIND(",",P88,FIND(",",P88,FIND(",",P88)+1)+1)+1,999)),VLOOKUP(TRIM(MID(P88,FIND(",",P88,FIND(",",P88,FIND(",",P88)+1)+1)+1,999)),[2]ActorTable!$1:$1048576,MATCH("prefabAddress|String",[2]ActorTable!$1:$1,0),0))),
)))))</f>
        <v/>
      </c>
      <c r="R88">
        <v>0</v>
      </c>
      <c r="Z88" t="s">
        <v>507</v>
      </c>
      <c r="AA88">
        <f t="shared" si="6"/>
        <v>1</v>
      </c>
      <c r="AC88" t="s">
        <v>618</v>
      </c>
      <c r="AD88">
        <f t="shared" si="7"/>
        <v>1</v>
      </c>
    </row>
    <row r="89" spans="1:30" x14ac:dyDescent="0.3">
      <c r="A89" t="s">
        <v>642</v>
      </c>
      <c r="B89">
        <f>COUNTIF(StageTable!M:M,A89)
+COUNTIF(StageTable!U:U,A89)
+COUNTIF(StageTable!W:W,A89)</f>
        <v>1</v>
      </c>
      <c r="C89" t="s">
        <v>515</v>
      </c>
      <c r="D89" t="s">
        <v>70</v>
      </c>
      <c r="E89" t="s">
        <v>484</v>
      </c>
      <c r="F89" t="s">
        <v>614</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IFERROR(VLOOKUP(L89,[1]StringTable!$1:$1048576,MATCH("kor|String",[1]StringTable!$1:$1,0),0),
"스트링없음"))</f>
        <v/>
      </c>
      <c r="O89" t="str">
        <f>IF(ISBLANK(M89),"",
IFERROR(VLOOKUP(M89,[1]StringTable!$1:$1048576,MATCH("kor|String",[1]StringTable!$1:$1,0),0),
"스트링없음"))</f>
        <v/>
      </c>
      <c r="Q89" t="str">
        <f>IF(ISBLANK(P89),"",
IF(ISERROR(FIND(",",P89)),
  IF(ISERROR(VLOOKUP(P89,[2]ActorTable!$A:$A,1,0)),"액터없음",
  VLOOKUP(P89,[2]ActorTable!$1:$1048576,MATCH("prefabAddress|String",[2]ActorTable!$1:$1,0),0)),
IF(ISERROR(FIND(",",P89,FIND(",",P89)+1)),
  IF(OR(ISERROR(VLOOKUP(LEFT(P89,FIND(",",P89)-1),[2]ActorTable!$A:$A,1,0)),ISERROR(VLOOKUP(TRIM(MID(P89,FIND(",",P89)+1,999)),[2]ActorTable!$A:$A,1,0))),"액터없음",
  SUBSTITUTE(SUBSTITUTE(P89,LEFT(P89,FIND(",",P89)-1),VLOOKUP(LEFT(P89,FIND(",",P89)-1),[2]ActorTable!$1:$1048576,MATCH("prefabAddress|String",[2]ActorTable!$1:$1,0),0)),
    TRIM(MID(P89,FIND(",",P89)+1,999)),VLOOKUP(TRIM(MID(P89,FIND(",",P89)+1,999)),[2]ActorTable!$1:$1048576,MATCH("prefabAddress|String",[2]ActorTable!$1:$1,0),0))),
IF(ISERROR(FIND(",",P89,FIND(",",P89,FIND(",",P89)+1)+1)),
  IF(OR(ISERROR(VLOOKUP(LEFT(P89,FIND(",",P89)-1),[2]ActorTable!$A:$A,1,0)),ISERROR(VLOOKUP(TRIM(MID(P89,FIND(",",P89)+1,FIND(",",P89,FIND(",",P89)+1)-FIND(",",P89)-1)),[2]ActorTable!$A:$A,1,0)),ISERROR(VLOOKUP(TRIM(MID(P89,FIND(",",P89,FIND(",",P89)+1)+1,999)),[2]ActorTable!$A:$A,1,0))),"액터없음",
  SUBSTITUTE(SUBSTITUTE(SUBSTITUTE(P89,LEFT(P89,FIND(",",P89)-1),VLOOKUP(LEFT(P89,FIND(",",P89)-1),[2]ActorTable!$1:$1048576,MATCH("prefabAddress|String",[2]ActorTable!$1:$1,0),0)),
    TRIM(MID(P89,FIND(",",P89)+1,FIND(",",P89,FIND(",",P89)+1)-FIND(",",P89)-1)),VLOOKUP(TRIM(MID(P89,FIND(",",P89)+1,FIND(",",P89,FIND(",",P89)+1)-FIND(",",P89)-1)),[2]ActorTable!$1:$1048576,MATCH("prefabAddress|String",[2]ActorTable!$1:$1,0),0)),
    TRIM(MID(P89,FIND(",",P89,FIND(",",P89)+1)+1,999)),VLOOKUP(TRIM(MID(P89,FIND(",",P89,FIND(",",P89)+1)+1,999)),[2]ActorTable!$1:$1048576,MATCH("prefabAddress|String",[2]ActorTable!$1:$1,0),0))),
IF(ISERROR(FIND(",",P89,FIND(",",P89,FIND(",",P89,FIND(",",P89)+1)+1)+1)),
  IF(OR(ISERROR(VLOOKUP(LEFT(P89,FIND(",",P89)-1),[2]ActorTable!$A:$A,1,0)),ISERROR(VLOOKUP(TRIM(MID(P89,FIND(",",P89)+1,FIND(",",P89,FIND(",",P89)+1)-FIND(",",P89)-1)),[2]ActorTable!$A:$A,1,0)),ISERROR(VLOOKUP(TRIM(MID(P89,FIND(",",P89,FIND(",",P89)+1)+1,FIND(",",P89,FIND(",",P89,FIND(",",P89)+1)+1)-FIND(",",P89,FIND(",",P89)+1)-1)),[2]ActorTable!$A:$A,1,0)),ISERROR(VLOOKUP(TRIM(MID(P89,FIND(",",P89,FIND(",",P89,FIND(",",P89)+1)+1)+1,999)),[2]ActorTable!$A:$A,1,0))),"액터없음",
  SUBSTITUTE(SUBSTITUTE(SUBSTITUTE(SUBSTITUTE(P89,LEFT(P89,FIND(",",P89)-1),VLOOKUP(LEFT(P89,FIND(",",P89)-1),[2]ActorTable!$1:$1048576,MATCH("prefabAddress|String",[2]ActorTable!$1:$1,0),0)),
    TRIM(MID(P89,FIND(",",P89)+1,FIND(",",P89,FIND(",",P89)+1)-FIND(",",P89)-1)),VLOOKUP(TRIM(MID(P89,FIND(",",P89)+1,FIND(",",P89,FIND(",",P89)+1)-FIND(",",P89)-1)),[2]ActorTable!$1:$1048576,MATCH("prefabAddress|String",[2]ActorTable!$1:$1,0),0)),
    TRIM(MID(P89,FIND(",",P89,FIND(",",P89)+1)+1,FIND(",",P89,FIND(",",P89,FIND(",",P89)+1)+1)-FIND(",",P89,FIND(",",P89)+1)-1)),VLOOKUP(TRIM(MID(P89,FIND(",",P89,FIND(",",P89)+1)+1,FIND(",",P89,FIND(",",P89,FIND(",",P89)+1)+1)-FIND(",",P89,FIND(",",P89)+1)-1)),[2]ActorTable!$1:$1048576,MATCH("prefabAddress|String",[2]ActorTable!$1:$1,0),0)),
    TRIM(MID(P89,FIND(",",P89,FIND(",",P89,FIND(",",P89)+1)+1)+1,999)),VLOOKUP(TRIM(MID(P89,FIND(",",P89,FIND(",",P89,FIND(",",P89)+1)+1)+1,999)),[2]ActorTable!$1:$1048576,MATCH("prefabAddress|String",[2]ActorTable!$1:$1,0),0))),
)))))</f>
        <v/>
      </c>
      <c r="R89">
        <v>0</v>
      </c>
      <c r="Z89" t="s">
        <v>491</v>
      </c>
      <c r="AA89">
        <f t="shared" si="6"/>
        <v>1</v>
      </c>
      <c r="AC89" t="s">
        <v>619</v>
      </c>
      <c r="AD89">
        <f t="shared" si="7"/>
        <v>1</v>
      </c>
    </row>
    <row r="90" spans="1:30" x14ac:dyDescent="0.3">
      <c r="A90" t="s">
        <v>643</v>
      </c>
      <c r="B90">
        <f>COUNTIF(StageTable!M:M,A90)
+COUNTIF(StageTable!U:U,A90)
+COUNTIF(StageTable!W:W,A90)</f>
        <v>1</v>
      </c>
      <c r="C90" t="s">
        <v>514</v>
      </c>
      <c r="D90" t="s">
        <v>70</v>
      </c>
      <c r="E90" t="s">
        <v>485</v>
      </c>
      <c r="F90" t="s">
        <v>615</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IFERROR(VLOOKUP(L90,[1]StringTable!$1:$1048576,MATCH("kor|String",[1]StringTable!$1:$1,0),0),
"스트링없음"))</f>
        <v/>
      </c>
      <c r="O90" t="str">
        <f>IF(ISBLANK(M90),"",
IFERROR(VLOOKUP(M90,[1]StringTable!$1:$1048576,MATCH("kor|String",[1]StringTable!$1:$1,0),0),
"스트링없음"))</f>
        <v/>
      </c>
      <c r="Q90" t="str">
        <f>IF(ISBLANK(P90),"",
IF(ISERROR(FIND(",",P90)),
  IF(ISERROR(VLOOKUP(P90,[2]ActorTable!$A:$A,1,0)),"액터없음",
  VLOOKUP(P90,[2]ActorTable!$1:$1048576,MATCH("prefabAddress|String",[2]ActorTable!$1:$1,0),0)),
IF(ISERROR(FIND(",",P90,FIND(",",P90)+1)),
  IF(OR(ISERROR(VLOOKUP(LEFT(P90,FIND(",",P90)-1),[2]ActorTable!$A:$A,1,0)),ISERROR(VLOOKUP(TRIM(MID(P90,FIND(",",P90)+1,999)),[2]ActorTable!$A:$A,1,0))),"액터없음",
  SUBSTITUTE(SUBSTITUTE(P90,LEFT(P90,FIND(",",P90)-1),VLOOKUP(LEFT(P90,FIND(",",P90)-1),[2]ActorTable!$1:$1048576,MATCH("prefabAddress|String",[2]ActorTable!$1:$1,0),0)),
    TRIM(MID(P90,FIND(",",P90)+1,999)),VLOOKUP(TRIM(MID(P90,FIND(",",P90)+1,999)),[2]ActorTable!$1:$1048576,MATCH("prefabAddress|String",[2]ActorTable!$1:$1,0),0))),
IF(ISERROR(FIND(",",P90,FIND(",",P90,FIND(",",P90)+1)+1)),
  IF(OR(ISERROR(VLOOKUP(LEFT(P90,FIND(",",P90)-1),[2]ActorTable!$A:$A,1,0)),ISERROR(VLOOKUP(TRIM(MID(P90,FIND(",",P90)+1,FIND(",",P90,FIND(",",P90)+1)-FIND(",",P90)-1)),[2]ActorTable!$A:$A,1,0)),ISERROR(VLOOKUP(TRIM(MID(P90,FIND(",",P90,FIND(",",P90)+1)+1,999)),[2]ActorTable!$A:$A,1,0))),"액터없음",
  SUBSTITUTE(SUBSTITUTE(SUBSTITUTE(P90,LEFT(P90,FIND(",",P90)-1),VLOOKUP(LEFT(P90,FIND(",",P90)-1),[2]ActorTable!$1:$1048576,MATCH("prefabAddress|String",[2]ActorTable!$1:$1,0),0)),
    TRIM(MID(P90,FIND(",",P90)+1,FIND(",",P90,FIND(",",P90)+1)-FIND(",",P90)-1)),VLOOKUP(TRIM(MID(P90,FIND(",",P90)+1,FIND(",",P90,FIND(",",P90)+1)-FIND(",",P90)-1)),[2]ActorTable!$1:$1048576,MATCH("prefabAddress|String",[2]ActorTable!$1:$1,0),0)),
    TRIM(MID(P90,FIND(",",P90,FIND(",",P90)+1)+1,999)),VLOOKUP(TRIM(MID(P90,FIND(",",P90,FIND(",",P90)+1)+1,999)),[2]ActorTable!$1:$1048576,MATCH("prefabAddress|String",[2]ActorTable!$1:$1,0),0))),
IF(ISERROR(FIND(",",P90,FIND(",",P90,FIND(",",P90,FIND(",",P90)+1)+1)+1)),
  IF(OR(ISERROR(VLOOKUP(LEFT(P90,FIND(",",P90)-1),[2]ActorTable!$A:$A,1,0)),ISERROR(VLOOKUP(TRIM(MID(P90,FIND(",",P90)+1,FIND(",",P90,FIND(",",P90)+1)-FIND(",",P90)-1)),[2]ActorTable!$A:$A,1,0)),ISERROR(VLOOKUP(TRIM(MID(P90,FIND(",",P90,FIND(",",P90)+1)+1,FIND(",",P90,FIND(",",P90,FIND(",",P90)+1)+1)-FIND(",",P90,FIND(",",P90)+1)-1)),[2]ActorTable!$A:$A,1,0)),ISERROR(VLOOKUP(TRIM(MID(P90,FIND(",",P90,FIND(",",P90,FIND(",",P90)+1)+1)+1,999)),[2]ActorTable!$A:$A,1,0))),"액터없음",
  SUBSTITUTE(SUBSTITUTE(SUBSTITUTE(SUBSTITUTE(P90,LEFT(P90,FIND(",",P90)-1),VLOOKUP(LEFT(P90,FIND(",",P90)-1),[2]ActorTable!$1:$1048576,MATCH("prefabAddress|String",[2]ActorTable!$1:$1,0),0)),
    TRIM(MID(P90,FIND(",",P90)+1,FIND(",",P90,FIND(",",P90)+1)-FIND(",",P90)-1)),VLOOKUP(TRIM(MID(P90,FIND(",",P90)+1,FIND(",",P90,FIND(",",P90)+1)-FIND(",",P90)-1)),[2]ActorTable!$1:$1048576,MATCH("prefabAddress|String",[2]ActorTable!$1:$1,0),0)),
    TRIM(MID(P90,FIND(",",P90,FIND(",",P90)+1)+1,FIND(",",P90,FIND(",",P90,FIND(",",P90)+1)+1)-FIND(",",P90,FIND(",",P90)+1)-1)),VLOOKUP(TRIM(MID(P90,FIND(",",P90,FIND(",",P90)+1)+1,FIND(",",P90,FIND(",",P90,FIND(",",P90)+1)+1)-FIND(",",P90,FIND(",",P90)+1)-1)),[2]ActorTable!$1:$1048576,MATCH("prefabAddress|String",[2]ActorTable!$1:$1,0),0)),
    TRIM(MID(P90,FIND(",",P90,FIND(",",P90,FIND(",",P90)+1)+1)+1,999)),VLOOKUP(TRIM(MID(P90,FIND(",",P90,FIND(",",P90,FIND(",",P90)+1)+1)+1,999)),[2]ActorTable!$1:$1048576,MATCH("prefabAddress|String",[2]ActorTable!$1:$1,0),0))),
)))))</f>
        <v/>
      </c>
      <c r="R90">
        <v>0</v>
      </c>
      <c r="Z90" t="s">
        <v>492</v>
      </c>
      <c r="AA90">
        <f t="shared" si="6"/>
        <v>2</v>
      </c>
      <c r="AC90" t="s">
        <v>620</v>
      </c>
      <c r="AD90">
        <f t="shared" si="7"/>
        <v>1</v>
      </c>
    </row>
    <row r="91" spans="1:30" x14ac:dyDescent="0.3">
      <c r="A91" t="s">
        <v>644</v>
      </c>
      <c r="B91">
        <f>COUNTIF(StageTable!M:M,A91)
+COUNTIF(StageTable!U:U,A91)
+COUNTIF(StageTable!W:W,A91)</f>
        <v>1</v>
      </c>
      <c r="C91" t="s">
        <v>510</v>
      </c>
      <c r="D91" t="s">
        <v>70</v>
      </c>
      <c r="E91" t="s">
        <v>486</v>
      </c>
      <c r="F91" t="s">
        <v>616</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IFERROR(VLOOKUP(L91,[1]StringTable!$1:$1048576,MATCH("kor|String",[1]StringTable!$1:$1,0),0),
"스트링없음"))</f>
        <v/>
      </c>
      <c r="O91" t="str">
        <f>IF(ISBLANK(M91),"",
IFERROR(VLOOKUP(M91,[1]StringTable!$1:$1048576,MATCH("kor|String",[1]StringTable!$1:$1,0),0),
"스트링없음"))</f>
        <v/>
      </c>
      <c r="Q91" t="str">
        <f>IF(ISBLANK(P91),"",
IF(ISERROR(FIND(",",P91)),
  IF(ISERROR(VLOOKUP(P91,[2]ActorTable!$A:$A,1,0)),"액터없음",
  VLOOKUP(P91,[2]ActorTable!$1:$1048576,MATCH("prefabAddress|String",[2]ActorTable!$1:$1,0),0)),
IF(ISERROR(FIND(",",P91,FIND(",",P91)+1)),
  IF(OR(ISERROR(VLOOKUP(LEFT(P91,FIND(",",P91)-1),[2]ActorTable!$A:$A,1,0)),ISERROR(VLOOKUP(TRIM(MID(P91,FIND(",",P91)+1,999)),[2]ActorTable!$A:$A,1,0))),"액터없음",
  SUBSTITUTE(SUBSTITUTE(P91,LEFT(P91,FIND(",",P91)-1),VLOOKUP(LEFT(P91,FIND(",",P91)-1),[2]ActorTable!$1:$1048576,MATCH("prefabAddress|String",[2]ActorTable!$1:$1,0),0)),
    TRIM(MID(P91,FIND(",",P91)+1,999)),VLOOKUP(TRIM(MID(P91,FIND(",",P91)+1,999)),[2]ActorTable!$1:$1048576,MATCH("prefabAddress|String",[2]ActorTable!$1:$1,0),0))),
IF(ISERROR(FIND(",",P91,FIND(",",P91,FIND(",",P91)+1)+1)),
  IF(OR(ISERROR(VLOOKUP(LEFT(P91,FIND(",",P91)-1),[2]ActorTable!$A:$A,1,0)),ISERROR(VLOOKUP(TRIM(MID(P91,FIND(",",P91)+1,FIND(",",P91,FIND(",",P91)+1)-FIND(",",P91)-1)),[2]ActorTable!$A:$A,1,0)),ISERROR(VLOOKUP(TRIM(MID(P91,FIND(",",P91,FIND(",",P91)+1)+1,999)),[2]ActorTable!$A:$A,1,0))),"액터없음",
  SUBSTITUTE(SUBSTITUTE(SUBSTITUTE(P91,LEFT(P91,FIND(",",P91)-1),VLOOKUP(LEFT(P91,FIND(",",P91)-1),[2]ActorTable!$1:$1048576,MATCH("prefabAddress|String",[2]ActorTable!$1:$1,0),0)),
    TRIM(MID(P91,FIND(",",P91)+1,FIND(",",P91,FIND(",",P91)+1)-FIND(",",P91)-1)),VLOOKUP(TRIM(MID(P91,FIND(",",P91)+1,FIND(",",P91,FIND(",",P91)+1)-FIND(",",P91)-1)),[2]ActorTable!$1:$1048576,MATCH("prefabAddress|String",[2]ActorTable!$1:$1,0),0)),
    TRIM(MID(P91,FIND(",",P91,FIND(",",P91)+1)+1,999)),VLOOKUP(TRIM(MID(P91,FIND(",",P91,FIND(",",P91)+1)+1,999)),[2]ActorTable!$1:$1048576,MATCH("prefabAddress|String",[2]ActorTable!$1:$1,0),0))),
IF(ISERROR(FIND(",",P91,FIND(",",P91,FIND(",",P91,FIND(",",P91)+1)+1)+1)),
  IF(OR(ISERROR(VLOOKUP(LEFT(P91,FIND(",",P91)-1),[2]ActorTable!$A:$A,1,0)),ISERROR(VLOOKUP(TRIM(MID(P91,FIND(",",P91)+1,FIND(",",P91,FIND(",",P91)+1)-FIND(",",P91)-1)),[2]ActorTable!$A:$A,1,0)),ISERROR(VLOOKUP(TRIM(MID(P91,FIND(",",P91,FIND(",",P91)+1)+1,FIND(",",P91,FIND(",",P91,FIND(",",P91)+1)+1)-FIND(",",P91,FIND(",",P91)+1)-1)),[2]ActorTable!$A:$A,1,0)),ISERROR(VLOOKUP(TRIM(MID(P91,FIND(",",P91,FIND(",",P91,FIND(",",P91)+1)+1)+1,999)),[2]ActorTable!$A:$A,1,0))),"액터없음",
  SUBSTITUTE(SUBSTITUTE(SUBSTITUTE(SUBSTITUTE(P91,LEFT(P91,FIND(",",P91)-1),VLOOKUP(LEFT(P91,FIND(",",P91)-1),[2]ActorTable!$1:$1048576,MATCH("prefabAddress|String",[2]ActorTable!$1:$1,0),0)),
    TRIM(MID(P91,FIND(",",P91)+1,FIND(",",P91,FIND(",",P91)+1)-FIND(",",P91)-1)),VLOOKUP(TRIM(MID(P91,FIND(",",P91)+1,FIND(",",P91,FIND(",",P91)+1)-FIND(",",P91)-1)),[2]ActorTable!$1:$1048576,MATCH("prefabAddress|String",[2]ActorTable!$1:$1,0),0)),
    TRIM(MID(P91,FIND(",",P91,FIND(",",P91)+1)+1,FIND(",",P91,FIND(",",P91,FIND(",",P91)+1)+1)-FIND(",",P91,FIND(",",P91)+1)-1)),VLOOKUP(TRIM(MID(P91,FIND(",",P91,FIND(",",P91)+1)+1,FIND(",",P91,FIND(",",P91,FIND(",",P91)+1)+1)-FIND(",",P91,FIND(",",P91)+1)-1)),[2]ActorTable!$1:$1048576,MATCH("prefabAddress|String",[2]ActorTable!$1:$1,0),0)),
    TRIM(MID(P91,FIND(",",P91,FIND(",",P91,FIND(",",P91)+1)+1)+1,999)),VLOOKUP(TRIM(MID(P91,FIND(",",P91,FIND(",",P91,FIND(",",P91)+1)+1)+1,999)),[2]ActorTable!$1:$1048576,MATCH("prefabAddress|String",[2]ActorTable!$1:$1,0),0))),
)))))</f>
        <v/>
      </c>
      <c r="R91">
        <v>0</v>
      </c>
      <c r="Z91" t="s">
        <v>493</v>
      </c>
      <c r="AA91">
        <f t="shared" si="6"/>
        <v>1</v>
      </c>
      <c r="AC91" t="s">
        <v>683</v>
      </c>
      <c r="AD91">
        <f t="shared" si="7"/>
        <v>1</v>
      </c>
    </row>
    <row r="92" spans="1:30" x14ac:dyDescent="0.3">
      <c r="A92" t="s">
        <v>671</v>
      </c>
      <c r="B92">
        <f>COUNTIF(StageTable!M:M,A92)
+COUNTIF(StageTable!U:U,A92)
+COUNTIF(StageTable!W:W,A92)</f>
        <v>1</v>
      </c>
      <c r="C92" t="s">
        <v>696</v>
      </c>
      <c r="D92" t="s">
        <v>70</v>
      </c>
      <c r="E92" t="s">
        <v>672</v>
      </c>
      <c r="F92" t="s">
        <v>674</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IFERROR(VLOOKUP(L92,[1]StringTable!$1:$1048576,MATCH("kor|String",[1]StringTable!$1:$1,0),0),
"스트링없음"))</f>
        <v/>
      </c>
      <c r="O92" t="str">
        <f>IF(ISBLANK(M92),"",
IFERROR(VLOOKUP(M92,[1]StringTable!$1:$1048576,MATCH("kor|String",[1]StringTable!$1:$1,0),0),
"스트링없음"))</f>
        <v/>
      </c>
      <c r="Q92" t="str">
        <f>IF(ISBLANK(P92),"",
IF(ISERROR(FIND(",",P92)),
  IF(ISERROR(VLOOKUP(P92,[2]ActorTable!$A:$A,1,0)),"액터없음",
  VLOOKUP(P92,[2]ActorTable!$1:$1048576,MATCH("prefabAddress|String",[2]ActorTable!$1:$1,0),0)),
IF(ISERROR(FIND(",",P92,FIND(",",P92)+1)),
  IF(OR(ISERROR(VLOOKUP(LEFT(P92,FIND(",",P92)-1),[2]ActorTable!$A:$A,1,0)),ISERROR(VLOOKUP(TRIM(MID(P92,FIND(",",P92)+1,999)),[2]ActorTable!$A:$A,1,0))),"액터없음",
  SUBSTITUTE(SUBSTITUTE(P92,LEFT(P92,FIND(",",P92)-1),VLOOKUP(LEFT(P92,FIND(",",P92)-1),[2]ActorTable!$1:$1048576,MATCH("prefabAddress|String",[2]ActorTable!$1:$1,0),0)),
    TRIM(MID(P92,FIND(",",P92)+1,999)),VLOOKUP(TRIM(MID(P92,FIND(",",P92)+1,999)),[2]ActorTable!$1:$1048576,MATCH("prefabAddress|String",[2]ActorTable!$1:$1,0),0))),
IF(ISERROR(FIND(",",P92,FIND(",",P92,FIND(",",P92)+1)+1)),
  IF(OR(ISERROR(VLOOKUP(LEFT(P92,FIND(",",P92)-1),[2]ActorTable!$A:$A,1,0)),ISERROR(VLOOKUP(TRIM(MID(P92,FIND(",",P92)+1,FIND(",",P92,FIND(",",P92)+1)-FIND(",",P92)-1)),[2]ActorTable!$A:$A,1,0)),ISERROR(VLOOKUP(TRIM(MID(P92,FIND(",",P92,FIND(",",P92)+1)+1,999)),[2]ActorTable!$A:$A,1,0))),"액터없음",
  SUBSTITUTE(SUBSTITUTE(SUBSTITUTE(P92,LEFT(P92,FIND(",",P92)-1),VLOOKUP(LEFT(P92,FIND(",",P92)-1),[2]ActorTable!$1:$1048576,MATCH("prefabAddress|String",[2]ActorTable!$1:$1,0),0)),
    TRIM(MID(P92,FIND(",",P92)+1,FIND(",",P92,FIND(",",P92)+1)-FIND(",",P92)-1)),VLOOKUP(TRIM(MID(P92,FIND(",",P92)+1,FIND(",",P92,FIND(",",P92)+1)-FIND(",",P92)-1)),[2]ActorTable!$1:$1048576,MATCH("prefabAddress|String",[2]ActorTable!$1:$1,0),0)),
    TRIM(MID(P92,FIND(",",P92,FIND(",",P92)+1)+1,999)),VLOOKUP(TRIM(MID(P92,FIND(",",P92,FIND(",",P92)+1)+1,999)),[2]ActorTable!$1:$1048576,MATCH("prefabAddress|String",[2]ActorTable!$1:$1,0),0))),
IF(ISERROR(FIND(",",P92,FIND(",",P92,FIND(",",P92,FIND(",",P92)+1)+1)+1)),
  IF(OR(ISERROR(VLOOKUP(LEFT(P92,FIND(",",P92)-1),[2]ActorTable!$A:$A,1,0)),ISERROR(VLOOKUP(TRIM(MID(P92,FIND(",",P92)+1,FIND(",",P92,FIND(",",P92)+1)-FIND(",",P92)-1)),[2]ActorTable!$A:$A,1,0)),ISERROR(VLOOKUP(TRIM(MID(P92,FIND(",",P92,FIND(",",P92)+1)+1,FIND(",",P92,FIND(",",P92,FIND(",",P92)+1)+1)-FIND(",",P92,FIND(",",P92)+1)-1)),[2]ActorTable!$A:$A,1,0)),ISERROR(VLOOKUP(TRIM(MID(P92,FIND(",",P92,FIND(",",P92,FIND(",",P92)+1)+1)+1,999)),[2]ActorTable!$A:$A,1,0))),"액터없음",
  SUBSTITUTE(SUBSTITUTE(SUBSTITUTE(SUBSTITUTE(P92,LEFT(P92,FIND(",",P92)-1),VLOOKUP(LEFT(P92,FIND(",",P92)-1),[2]ActorTable!$1:$1048576,MATCH("prefabAddress|String",[2]ActorTable!$1:$1,0),0)),
    TRIM(MID(P92,FIND(",",P92)+1,FIND(",",P92,FIND(",",P92)+1)-FIND(",",P92)-1)),VLOOKUP(TRIM(MID(P92,FIND(",",P92)+1,FIND(",",P92,FIND(",",P92)+1)-FIND(",",P92)-1)),[2]ActorTable!$1:$1048576,MATCH("prefabAddress|String",[2]ActorTable!$1:$1,0),0)),
    TRIM(MID(P92,FIND(",",P92,FIND(",",P92)+1)+1,FIND(",",P92,FIND(",",P92,FIND(",",P92)+1)+1)-FIND(",",P92,FIND(",",P92)+1)-1)),VLOOKUP(TRIM(MID(P92,FIND(",",P92,FIND(",",P92)+1)+1,FIND(",",P92,FIND(",",P92,FIND(",",P92)+1)+1)-FIND(",",P92,FIND(",",P92)+1)-1)),[2]ActorTable!$1:$1048576,MATCH("prefabAddress|String",[2]ActorTable!$1:$1,0),0)),
    TRIM(MID(P92,FIND(",",P92,FIND(",",P92,FIND(",",P92)+1)+1)+1,999)),VLOOKUP(TRIM(MID(P92,FIND(",",P92,FIND(",",P92,FIND(",",P92)+1)+1)+1,999)),[2]ActorTable!$1:$1048576,MATCH("prefabAddress|String",[2]ActorTable!$1:$1,0),0))),
)))))</f>
        <v/>
      </c>
      <c r="R92">
        <v>0</v>
      </c>
      <c r="Z92" t="s">
        <v>494</v>
      </c>
      <c r="AA92">
        <f t="shared" si="6"/>
        <v>1</v>
      </c>
      <c r="AC92" t="s">
        <v>621</v>
      </c>
      <c r="AD92">
        <f t="shared" si="7"/>
        <v>1</v>
      </c>
    </row>
    <row r="93" spans="1:30" x14ac:dyDescent="0.3">
      <c r="A93" t="s">
        <v>645</v>
      </c>
      <c r="B93">
        <f>COUNTIF(StageTable!M:M,A93)
+COUNTIF(StageTable!U:U,A93)
+COUNTIF(StageTable!W:W,A93)</f>
        <v>1</v>
      </c>
      <c r="C93" t="s">
        <v>712</v>
      </c>
      <c r="D93" t="s">
        <v>70</v>
      </c>
      <c r="E93" t="s">
        <v>487</v>
      </c>
      <c r="F93" t="s">
        <v>617</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IFERROR(VLOOKUP(L93,[1]StringTable!$1:$1048576,MATCH("kor|String",[1]StringTable!$1:$1,0),0),
"스트링없음"))</f>
        <v/>
      </c>
      <c r="O93" t="str">
        <f>IF(ISBLANK(M93),"",
IFERROR(VLOOKUP(M93,[1]StringTable!$1:$1048576,MATCH("kor|String",[1]StringTable!$1:$1,0),0),
"스트링없음"))</f>
        <v/>
      </c>
      <c r="Q93" t="str">
        <f>IF(ISBLANK(P93),"",
IF(ISERROR(FIND(",",P93)),
  IF(ISERROR(VLOOKUP(P93,[2]ActorTable!$A:$A,1,0)),"액터없음",
  VLOOKUP(P93,[2]ActorTable!$1:$1048576,MATCH("prefabAddress|String",[2]ActorTable!$1:$1,0),0)),
IF(ISERROR(FIND(",",P93,FIND(",",P93)+1)),
  IF(OR(ISERROR(VLOOKUP(LEFT(P93,FIND(",",P93)-1),[2]ActorTable!$A:$A,1,0)),ISERROR(VLOOKUP(TRIM(MID(P93,FIND(",",P93)+1,999)),[2]ActorTable!$A:$A,1,0))),"액터없음",
  SUBSTITUTE(SUBSTITUTE(P93,LEFT(P93,FIND(",",P93)-1),VLOOKUP(LEFT(P93,FIND(",",P93)-1),[2]ActorTable!$1:$1048576,MATCH("prefabAddress|String",[2]ActorTable!$1:$1,0),0)),
    TRIM(MID(P93,FIND(",",P93)+1,999)),VLOOKUP(TRIM(MID(P93,FIND(",",P93)+1,999)),[2]ActorTable!$1:$1048576,MATCH("prefabAddress|String",[2]ActorTable!$1:$1,0),0))),
IF(ISERROR(FIND(",",P93,FIND(",",P93,FIND(",",P93)+1)+1)),
  IF(OR(ISERROR(VLOOKUP(LEFT(P93,FIND(",",P93)-1),[2]ActorTable!$A:$A,1,0)),ISERROR(VLOOKUP(TRIM(MID(P93,FIND(",",P93)+1,FIND(",",P93,FIND(",",P93)+1)-FIND(",",P93)-1)),[2]ActorTable!$A:$A,1,0)),ISERROR(VLOOKUP(TRIM(MID(P93,FIND(",",P93,FIND(",",P93)+1)+1,999)),[2]ActorTable!$A:$A,1,0))),"액터없음",
  SUBSTITUTE(SUBSTITUTE(SUBSTITUTE(P93,LEFT(P93,FIND(",",P93)-1),VLOOKUP(LEFT(P93,FIND(",",P93)-1),[2]ActorTable!$1:$1048576,MATCH("prefabAddress|String",[2]ActorTable!$1:$1,0),0)),
    TRIM(MID(P93,FIND(",",P93)+1,FIND(",",P93,FIND(",",P93)+1)-FIND(",",P93)-1)),VLOOKUP(TRIM(MID(P93,FIND(",",P93)+1,FIND(",",P93,FIND(",",P93)+1)-FIND(",",P93)-1)),[2]ActorTable!$1:$1048576,MATCH("prefabAddress|String",[2]ActorTable!$1:$1,0),0)),
    TRIM(MID(P93,FIND(",",P93,FIND(",",P93)+1)+1,999)),VLOOKUP(TRIM(MID(P93,FIND(",",P93,FIND(",",P93)+1)+1,999)),[2]ActorTable!$1:$1048576,MATCH("prefabAddress|String",[2]ActorTable!$1:$1,0),0))),
IF(ISERROR(FIND(",",P93,FIND(",",P93,FIND(",",P93,FIND(",",P93)+1)+1)+1)),
  IF(OR(ISERROR(VLOOKUP(LEFT(P93,FIND(",",P93)-1),[2]ActorTable!$A:$A,1,0)),ISERROR(VLOOKUP(TRIM(MID(P93,FIND(",",P93)+1,FIND(",",P93,FIND(",",P93)+1)-FIND(",",P93)-1)),[2]ActorTable!$A:$A,1,0)),ISERROR(VLOOKUP(TRIM(MID(P93,FIND(",",P93,FIND(",",P93)+1)+1,FIND(",",P93,FIND(",",P93,FIND(",",P93)+1)+1)-FIND(",",P93,FIND(",",P93)+1)-1)),[2]ActorTable!$A:$A,1,0)),ISERROR(VLOOKUP(TRIM(MID(P93,FIND(",",P93,FIND(",",P93,FIND(",",P93)+1)+1)+1,999)),[2]ActorTable!$A:$A,1,0))),"액터없음",
  SUBSTITUTE(SUBSTITUTE(SUBSTITUTE(SUBSTITUTE(P93,LEFT(P93,FIND(",",P93)-1),VLOOKUP(LEFT(P93,FIND(",",P93)-1),[2]ActorTable!$1:$1048576,MATCH("prefabAddress|String",[2]ActorTable!$1:$1,0),0)),
    TRIM(MID(P93,FIND(",",P93)+1,FIND(",",P93,FIND(",",P93)+1)-FIND(",",P93)-1)),VLOOKUP(TRIM(MID(P93,FIND(",",P93)+1,FIND(",",P93,FIND(",",P93)+1)-FIND(",",P93)-1)),[2]ActorTable!$1:$1048576,MATCH("prefabAddress|String",[2]ActorTable!$1:$1,0),0)),
    TRIM(MID(P93,FIND(",",P93,FIND(",",P93)+1)+1,FIND(",",P93,FIND(",",P93,FIND(",",P93)+1)+1)-FIND(",",P93,FIND(",",P93)+1)-1)),VLOOKUP(TRIM(MID(P93,FIND(",",P93,FIND(",",P93)+1)+1,FIND(",",P93,FIND(",",P93,FIND(",",P93)+1)+1)-FIND(",",P93,FIND(",",P93)+1)-1)),[2]ActorTable!$1:$1048576,MATCH("prefabAddress|String",[2]ActorTable!$1:$1,0),0)),
    TRIM(MID(P93,FIND(",",P93,FIND(",",P93,FIND(",",P93)+1)+1)+1,999)),VLOOKUP(TRIM(MID(P93,FIND(",",P93,FIND(",",P93,FIND(",",P93)+1)+1)+1,999)),[2]ActorTable!$1:$1048576,MATCH("prefabAddress|String",[2]ActorTable!$1:$1,0),0))),
)))))</f>
        <v/>
      </c>
      <c r="R93">
        <v>0</v>
      </c>
      <c r="Z93" t="s">
        <v>508</v>
      </c>
      <c r="AA93">
        <f t="shared" si="6"/>
        <v>1</v>
      </c>
      <c r="AC93" t="s">
        <v>622</v>
      </c>
      <c r="AD93">
        <f t="shared" si="7"/>
        <v>1</v>
      </c>
    </row>
    <row r="94" spans="1:30" x14ac:dyDescent="0.3">
      <c r="A94" t="s">
        <v>676</v>
      </c>
      <c r="B94">
        <f>COUNTIF(StageTable!M:M,A94)
+COUNTIF(StageTable!U:U,A94)
+COUNTIF(StageTable!W:W,A94)</f>
        <v>1</v>
      </c>
      <c r="C94" t="s">
        <v>713</v>
      </c>
      <c r="D94" t="s">
        <v>70</v>
      </c>
      <c r="E94" t="s">
        <v>677</v>
      </c>
      <c r="F94" t="s">
        <v>679</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IFERROR(VLOOKUP(L94,[1]StringTable!$1:$1048576,MATCH("kor|String",[1]StringTable!$1:$1,0),0),
"스트링없음"))</f>
        <v/>
      </c>
      <c r="O94" t="str">
        <f>IF(ISBLANK(M94),"",
IFERROR(VLOOKUP(M94,[1]StringTable!$1:$1048576,MATCH("kor|String",[1]StringTable!$1:$1,0),0),
"스트링없음"))</f>
        <v/>
      </c>
      <c r="Q94" t="str">
        <f>IF(ISBLANK(P94),"",
IF(ISERROR(FIND(",",P94)),
  IF(ISERROR(VLOOKUP(P94,[2]ActorTable!$A:$A,1,0)),"액터없음",
  VLOOKUP(P94,[2]ActorTable!$1:$1048576,MATCH("prefabAddress|String",[2]ActorTable!$1:$1,0),0)),
IF(ISERROR(FIND(",",P94,FIND(",",P94)+1)),
  IF(OR(ISERROR(VLOOKUP(LEFT(P94,FIND(",",P94)-1),[2]ActorTable!$A:$A,1,0)),ISERROR(VLOOKUP(TRIM(MID(P94,FIND(",",P94)+1,999)),[2]ActorTable!$A:$A,1,0))),"액터없음",
  SUBSTITUTE(SUBSTITUTE(P94,LEFT(P94,FIND(",",P94)-1),VLOOKUP(LEFT(P94,FIND(",",P94)-1),[2]ActorTable!$1:$1048576,MATCH("prefabAddress|String",[2]ActorTable!$1:$1,0),0)),
    TRIM(MID(P94,FIND(",",P94)+1,999)),VLOOKUP(TRIM(MID(P94,FIND(",",P94)+1,999)),[2]ActorTable!$1:$1048576,MATCH("prefabAddress|String",[2]ActorTable!$1:$1,0),0))),
IF(ISERROR(FIND(",",P94,FIND(",",P94,FIND(",",P94)+1)+1)),
  IF(OR(ISERROR(VLOOKUP(LEFT(P94,FIND(",",P94)-1),[2]ActorTable!$A:$A,1,0)),ISERROR(VLOOKUP(TRIM(MID(P94,FIND(",",P94)+1,FIND(",",P94,FIND(",",P94)+1)-FIND(",",P94)-1)),[2]ActorTable!$A:$A,1,0)),ISERROR(VLOOKUP(TRIM(MID(P94,FIND(",",P94,FIND(",",P94)+1)+1,999)),[2]ActorTable!$A:$A,1,0))),"액터없음",
  SUBSTITUTE(SUBSTITUTE(SUBSTITUTE(P94,LEFT(P94,FIND(",",P94)-1),VLOOKUP(LEFT(P94,FIND(",",P94)-1),[2]ActorTable!$1:$1048576,MATCH("prefabAddress|String",[2]ActorTable!$1:$1,0),0)),
    TRIM(MID(P94,FIND(",",P94)+1,FIND(",",P94,FIND(",",P94)+1)-FIND(",",P94)-1)),VLOOKUP(TRIM(MID(P94,FIND(",",P94)+1,FIND(",",P94,FIND(",",P94)+1)-FIND(",",P94)-1)),[2]ActorTable!$1:$1048576,MATCH("prefabAddress|String",[2]ActorTable!$1:$1,0),0)),
    TRIM(MID(P94,FIND(",",P94,FIND(",",P94)+1)+1,999)),VLOOKUP(TRIM(MID(P94,FIND(",",P94,FIND(",",P94)+1)+1,999)),[2]ActorTable!$1:$1048576,MATCH("prefabAddress|String",[2]ActorTable!$1:$1,0),0))),
IF(ISERROR(FIND(",",P94,FIND(",",P94,FIND(",",P94,FIND(",",P94)+1)+1)+1)),
  IF(OR(ISERROR(VLOOKUP(LEFT(P94,FIND(",",P94)-1),[2]ActorTable!$A:$A,1,0)),ISERROR(VLOOKUP(TRIM(MID(P94,FIND(",",P94)+1,FIND(",",P94,FIND(",",P94)+1)-FIND(",",P94)-1)),[2]ActorTable!$A:$A,1,0)),ISERROR(VLOOKUP(TRIM(MID(P94,FIND(",",P94,FIND(",",P94)+1)+1,FIND(",",P94,FIND(",",P94,FIND(",",P94)+1)+1)-FIND(",",P94,FIND(",",P94)+1)-1)),[2]ActorTable!$A:$A,1,0)),ISERROR(VLOOKUP(TRIM(MID(P94,FIND(",",P94,FIND(",",P94,FIND(",",P94)+1)+1)+1,999)),[2]ActorTable!$A:$A,1,0))),"액터없음",
  SUBSTITUTE(SUBSTITUTE(SUBSTITUTE(SUBSTITUTE(P94,LEFT(P94,FIND(",",P94)-1),VLOOKUP(LEFT(P94,FIND(",",P94)-1),[2]ActorTable!$1:$1048576,MATCH("prefabAddress|String",[2]ActorTable!$1:$1,0),0)),
    TRIM(MID(P94,FIND(",",P94)+1,FIND(",",P94,FIND(",",P94)+1)-FIND(",",P94)-1)),VLOOKUP(TRIM(MID(P94,FIND(",",P94)+1,FIND(",",P94,FIND(",",P94)+1)-FIND(",",P94)-1)),[2]ActorTable!$1:$1048576,MATCH("prefabAddress|String",[2]ActorTable!$1:$1,0),0)),
    TRIM(MID(P94,FIND(",",P94,FIND(",",P94)+1)+1,FIND(",",P94,FIND(",",P94,FIND(",",P94)+1)+1)-FIND(",",P94,FIND(",",P94)+1)-1)),VLOOKUP(TRIM(MID(P94,FIND(",",P94,FIND(",",P94)+1)+1,FIND(",",P94,FIND(",",P94,FIND(",",P94)+1)+1)-FIND(",",P94,FIND(",",P94)+1)-1)),[2]ActorTable!$1:$1048576,MATCH("prefabAddress|String",[2]ActorTable!$1:$1,0),0)),
    TRIM(MID(P94,FIND(",",P94,FIND(",",P94,FIND(",",P94)+1)+1)+1,999)),VLOOKUP(TRIM(MID(P94,FIND(",",P94,FIND(",",P94,FIND(",",P94)+1)+1)+1,999)),[2]ActorTable!$1:$1048576,MATCH("prefabAddress|String",[2]ActorTable!$1:$1,0),0))),
)))))</f>
        <v/>
      </c>
      <c r="R94">
        <v>0</v>
      </c>
      <c r="Z94" t="s">
        <v>495</v>
      </c>
      <c r="AA94">
        <f t="shared" si="6"/>
        <v>1</v>
      </c>
      <c r="AC94" t="s">
        <v>623</v>
      </c>
      <c r="AD94">
        <f t="shared" si="7"/>
        <v>1</v>
      </c>
    </row>
    <row r="95" spans="1:30" x14ac:dyDescent="0.3">
      <c r="A95" t="s">
        <v>646</v>
      </c>
      <c r="B95">
        <f>COUNTIF(StageTable!M:M,A95)
+COUNTIF(StageTable!U:U,A95)
+COUNTIF(StageTable!W:W,A95)</f>
        <v>1</v>
      </c>
      <c r="C95" t="s">
        <v>713</v>
      </c>
      <c r="D95" t="s">
        <v>70</v>
      </c>
      <c r="E95" t="s">
        <v>488</v>
      </c>
      <c r="F95" t="s">
        <v>618</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IFERROR(VLOOKUP(L95,[1]StringTable!$1:$1048576,MATCH("kor|String",[1]StringTable!$1:$1,0),0),
"스트링없음"))</f>
        <v/>
      </c>
      <c r="O95" t="str">
        <f>IF(ISBLANK(M95),"",
IFERROR(VLOOKUP(M95,[1]StringTable!$1:$1048576,MATCH("kor|String",[1]StringTable!$1:$1,0),0),
"스트링없음"))</f>
        <v/>
      </c>
      <c r="Q95" t="str">
        <f>IF(ISBLANK(P95),"",
IF(ISERROR(FIND(",",P95)),
  IF(ISERROR(VLOOKUP(P95,[2]ActorTable!$A:$A,1,0)),"액터없음",
  VLOOKUP(P95,[2]ActorTable!$1:$1048576,MATCH("prefabAddress|String",[2]ActorTable!$1:$1,0),0)),
IF(ISERROR(FIND(",",P95,FIND(",",P95)+1)),
  IF(OR(ISERROR(VLOOKUP(LEFT(P95,FIND(",",P95)-1),[2]ActorTable!$A:$A,1,0)),ISERROR(VLOOKUP(TRIM(MID(P95,FIND(",",P95)+1,999)),[2]ActorTable!$A:$A,1,0))),"액터없음",
  SUBSTITUTE(SUBSTITUTE(P95,LEFT(P95,FIND(",",P95)-1),VLOOKUP(LEFT(P95,FIND(",",P95)-1),[2]ActorTable!$1:$1048576,MATCH("prefabAddress|String",[2]ActorTable!$1:$1,0),0)),
    TRIM(MID(P95,FIND(",",P95)+1,999)),VLOOKUP(TRIM(MID(P95,FIND(",",P95)+1,999)),[2]ActorTable!$1:$1048576,MATCH("prefabAddress|String",[2]ActorTable!$1:$1,0),0))),
IF(ISERROR(FIND(",",P95,FIND(",",P95,FIND(",",P95)+1)+1)),
  IF(OR(ISERROR(VLOOKUP(LEFT(P95,FIND(",",P95)-1),[2]ActorTable!$A:$A,1,0)),ISERROR(VLOOKUP(TRIM(MID(P95,FIND(",",P95)+1,FIND(",",P95,FIND(",",P95)+1)-FIND(",",P95)-1)),[2]ActorTable!$A:$A,1,0)),ISERROR(VLOOKUP(TRIM(MID(P95,FIND(",",P95,FIND(",",P95)+1)+1,999)),[2]ActorTable!$A:$A,1,0))),"액터없음",
  SUBSTITUTE(SUBSTITUTE(SUBSTITUTE(P95,LEFT(P95,FIND(",",P95)-1),VLOOKUP(LEFT(P95,FIND(",",P95)-1),[2]ActorTable!$1:$1048576,MATCH("prefabAddress|String",[2]ActorTable!$1:$1,0),0)),
    TRIM(MID(P95,FIND(",",P95)+1,FIND(",",P95,FIND(",",P95)+1)-FIND(",",P95)-1)),VLOOKUP(TRIM(MID(P95,FIND(",",P95)+1,FIND(",",P95,FIND(",",P95)+1)-FIND(",",P95)-1)),[2]ActorTable!$1:$1048576,MATCH("prefabAddress|String",[2]ActorTable!$1:$1,0),0)),
    TRIM(MID(P95,FIND(",",P95,FIND(",",P95)+1)+1,999)),VLOOKUP(TRIM(MID(P95,FIND(",",P95,FIND(",",P95)+1)+1,999)),[2]ActorTable!$1:$1048576,MATCH("prefabAddress|String",[2]ActorTable!$1:$1,0),0))),
IF(ISERROR(FIND(",",P95,FIND(",",P95,FIND(",",P95,FIND(",",P95)+1)+1)+1)),
  IF(OR(ISERROR(VLOOKUP(LEFT(P95,FIND(",",P95)-1),[2]ActorTable!$A:$A,1,0)),ISERROR(VLOOKUP(TRIM(MID(P95,FIND(",",P95)+1,FIND(",",P95,FIND(",",P95)+1)-FIND(",",P95)-1)),[2]ActorTable!$A:$A,1,0)),ISERROR(VLOOKUP(TRIM(MID(P95,FIND(",",P95,FIND(",",P95)+1)+1,FIND(",",P95,FIND(",",P95,FIND(",",P95)+1)+1)-FIND(",",P95,FIND(",",P95)+1)-1)),[2]ActorTable!$A:$A,1,0)),ISERROR(VLOOKUP(TRIM(MID(P95,FIND(",",P95,FIND(",",P95,FIND(",",P95)+1)+1)+1,999)),[2]ActorTable!$A:$A,1,0))),"액터없음",
  SUBSTITUTE(SUBSTITUTE(SUBSTITUTE(SUBSTITUTE(P95,LEFT(P95,FIND(",",P95)-1),VLOOKUP(LEFT(P95,FIND(",",P95)-1),[2]ActorTable!$1:$1048576,MATCH("prefabAddress|String",[2]ActorTable!$1:$1,0),0)),
    TRIM(MID(P95,FIND(",",P95)+1,FIND(",",P95,FIND(",",P95)+1)-FIND(",",P95)-1)),VLOOKUP(TRIM(MID(P95,FIND(",",P95)+1,FIND(",",P95,FIND(",",P95)+1)-FIND(",",P95)-1)),[2]ActorTable!$1:$1048576,MATCH("prefabAddress|String",[2]ActorTable!$1:$1,0),0)),
    TRIM(MID(P95,FIND(",",P95,FIND(",",P95)+1)+1,FIND(",",P95,FIND(",",P95,FIND(",",P95)+1)+1)-FIND(",",P95,FIND(",",P95)+1)-1)),VLOOKUP(TRIM(MID(P95,FIND(",",P95,FIND(",",P95)+1)+1,FIND(",",P95,FIND(",",P95,FIND(",",P95)+1)+1)-FIND(",",P95,FIND(",",P95)+1)-1)),[2]ActorTable!$1:$1048576,MATCH("prefabAddress|String",[2]ActorTable!$1:$1,0),0)),
    TRIM(MID(P95,FIND(",",P95,FIND(",",P95,FIND(",",P95)+1)+1)+1,999)),VLOOKUP(TRIM(MID(P95,FIND(",",P95,FIND(",",P95,FIND(",",P95)+1)+1)+1,999)),[2]ActorTable!$1:$1048576,MATCH("prefabAddress|String",[2]ActorTable!$1:$1,0),0))),
)))))</f>
        <v/>
      </c>
      <c r="R95">
        <v>0</v>
      </c>
      <c r="Z95" t="s">
        <v>496</v>
      </c>
      <c r="AA95">
        <f t="shared" si="6"/>
        <v>1</v>
      </c>
      <c r="AC95" t="s">
        <v>624</v>
      </c>
      <c r="AD95">
        <f t="shared" si="7"/>
        <v>1</v>
      </c>
    </row>
    <row r="96" spans="1:30" x14ac:dyDescent="0.3">
      <c r="A96" t="s">
        <v>647</v>
      </c>
      <c r="B96">
        <f>COUNTIF(StageTable!M:M,A96)
+COUNTIF(StageTable!U:U,A96)
+COUNTIF(StageTable!W:W,A96)</f>
        <v>1</v>
      </c>
      <c r="C96" t="s">
        <v>714</v>
      </c>
      <c r="D96" t="s">
        <v>70</v>
      </c>
      <c r="E96" t="s">
        <v>489</v>
      </c>
      <c r="F96" t="s">
        <v>619</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IFERROR(VLOOKUP(L96,[1]StringTable!$1:$1048576,MATCH("kor|String",[1]StringTable!$1:$1,0),0),
"스트링없음"))</f>
        <v/>
      </c>
      <c r="O96" t="str">
        <f>IF(ISBLANK(M96),"",
IFERROR(VLOOKUP(M96,[1]StringTable!$1:$1048576,MATCH("kor|String",[1]StringTable!$1:$1,0),0),
"스트링없음"))</f>
        <v/>
      </c>
      <c r="Q96" t="str">
        <f>IF(ISBLANK(P96),"",
IF(ISERROR(FIND(",",P96)),
  IF(ISERROR(VLOOKUP(P96,[2]ActorTable!$A:$A,1,0)),"액터없음",
  VLOOKUP(P96,[2]ActorTable!$1:$1048576,MATCH("prefabAddress|String",[2]ActorTable!$1:$1,0),0)),
IF(ISERROR(FIND(",",P96,FIND(",",P96)+1)),
  IF(OR(ISERROR(VLOOKUP(LEFT(P96,FIND(",",P96)-1),[2]ActorTable!$A:$A,1,0)),ISERROR(VLOOKUP(TRIM(MID(P96,FIND(",",P96)+1,999)),[2]ActorTable!$A:$A,1,0))),"액터없음",
  SUBSTITUTE(SUBSTITUTE(P96,LEFT(P96,FIND(",",P96)-1),VLOOKUP(LEFT(P96,FIND(",",P96)-1),[2]ActorTable!$1:$1048576,MATCH("prefabAddress|String",[2]ActorTable!$1:$1,0),0)),
    TRIM(MID(P96,FIND(",",P96)+1,999)),VLOOKUP(TRIM(MID(P96,FIND(",",P96)+1,999)),[2]ActorTable!$1:$1048576,MATCH("prefabAddress|String",[2]ActorTable!$1:$1,0),0))),
IF(ISERROR(FIND(",",P96,FIND(",",P96,FIND(",",P96)+1)+1)),
  IF(OR(ISERROR(VLOOKUP(LEFT(P96,FIND(",",P96)-1),[2]ActorTable!$A:$A,1,0)),ISERROR(VLOOKUP(TRIM(MID(P96,FIND(",",P96)+1,FIND(",",P96,FIND(",",P96)+1)-FIND(",",P96)-1)),[2]ActorTable!$A:$A,1,0)),ISERROR(VLOOKUP(TRIM(MID(P96,FIND(",",P96,FIND(",",P96)+1)+1,999)),[2]ActorTable!$A:$A,1,0))),"액터없음",
  SUBSTITUTE(SUBSTITUTE(SUBSTITUTE(P96,LEFT(P96,FIND(",",P96)-1),VLOOKUP(LEFT(P96,FIND(",",P96)-1),[2]ActorTable!$1:$1048576,MATCH("prefabAddress|String",[2]ActorTable!$1:$1,0),0)),
    TRIM(MID(P96,FIND(",",P96)+1,FIND(",",P96,FIND(",",P96)+1)-FIND(",",P96)-1)),VLOOKUP(TRIM(MID(P96,FIND(",",P96)+1,FIND(",",P96,FIND(",",P96)+1)-FIND(",",P96)-1)),[2]ActorTable!$1:$1048576,MATCH("prefabAddress|String",[2]ActorTable!$1:$1,0),0)),
    TRIM(MID(P96,FIND(",",P96,FIND(",",P96)+1)+1,999)),VLOOKUP(TRIM(MID(P96,FIND(",",P96,FIND(",",P96)+1)+1,999)),[2]ActorTable!$1:$1048576,MATCH("prefabAddress|String",[2]ActorTable!$1:$1,0),0))),
IF(ISERROR(FIND(",",P96,FIND(",",P96,FIND(",",P96,FIND(",",P96)+1)+1)+1)),
  IF(OR(ISERROR(VLOOKUP(LEFT(P96,FIND(",",P96)-1),[2]ActorTable!$A:$A,1,0)),ISERROR(VLOOKUP(TRIM(MID(P96,FIND(",",P96)+1,FIND(",",P96,FIND(",",P96)+1)-FIND(",",P96)-1)),[2]ActorTable!$A:$A,1,0)),ISERROR(VLOOKUP(TRIM(MID(P96,FIND(",",P96,FIND(",",P96)+1)+1,FIND(",",P96,FIND(",",P96,FIND(",",P96)+1)+1)-FIND(",",P96,FIND(",",P96)+1)-1)),[2]ActorTable!$A:$A,1,0)),ISERROR(VLOOKUP(TRIM(MID(P96,FIND(",",P96,FIND(",",P96,FIND(",",P96)+1)+1)+1,999)),[2]ActorTable!$A:$A,1,0))),"액터없음",
  SUBSTITUTE(SUBSTITUTE(SUBSTITUTE(SUBSTITUTE(P96,LEFT(P96,FIND(",",P96)-1),VLOOKUP(LEFT(P96,FIND(",",P96)-1),[2]ActorTable!$1:$1048576,MATCH("prefabAddress|String",[2]ActorTable!$1:$1,0),0)),
    TRIM(MID(P96,FIND(",",P96)+1,FIND(",",P96,FIND(",",P96)+1)-FIND(",",P96)-1)),VLOOKUP(TRIM(MID(P96,FIND(",",P96)+1,FIND(",",P96,FIND(",",P96)+1)-FIND(",",P96)-1)),[2]ActorTable!$1:$1048576,MATCH("prefabAddress|String",[2]ActorTable!$1:$1,0),0)),
    TRIM(MID(P96,FIND(",",P96,FIND(",",P96)+1)+1,FIND(",",P96,FIND(",",P96,FIND(",",P96)+1)+1)-FIND(",",P96,FIND(",",P96)+1)-1)),VLOOKUP(TRIM(MID(P96,FIND(",",P96,FIND(",",P96)+1)+1,FIND(",",P96,FIND(",",P96,FIND(",",P96)+1)+1)-FIND(",",P96,FIND(",",P96)+1)-1)),[2]ActorTable!$1:$1048576,MATCH("prefabAddress|String",[2]ActorTable!$1:$1,0),0)),
    TRIM(MID(P96,FIND(",",P96,FIND(",",P96,FIND(",",P96)+1)+1)+1,999)),VLOOKUP(TRIM(MID(P96,FIND(",",P96,FIND(",",P96,FIND(",",P96)+1)+1)+1,999)),[2]ActorTable!$1:$1048576,MATCH("prefabAddress|String",[2]ActorTable!$1:$1,0),0))),
)))))</f>
        <v/>
      </c>
      <c r="R96">
        <v>0</v>
      </c>
      <c r="Z96" t="s">
        <v>497</v>
      </c>
      <c r="AA96">
        <f t="shared" si="6"/>
        <v>1</v>
      </c>
      <c r="AC96" t="s">
        <v>688</v>
      </c>
      <c r="AD96">
        <f t="shared" si="7"/>
        <v>1</v>
      </c>
    </row>
    <row r="97" spans="1:30" x14ac:dyDescent="0.3">
      <c r="A97" t="s">
        <v>648</v>
      </c>
      <c r="B97">
        <f>COUNTIF(StageTable!M:M,A97)
+COUNTIF(StageTable!U:U,A97)
+COUNTIF(StageTable!W:W,A97)</f>
        <v>1</v>
      </c>
      <c r="C97" t="s">
        <v>712</v>
      </c>
      <c r="D97" t="s">
        <v>70</v>
      </c>
      <c r="E97" t="s">
        <v>490</v>
      </c>
      <c r="F97" t="s">
        <v>620</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IFERROR(VLOOKUP(L97,[1]StringTable!$1:$1048576,MATCH("kor|String",[1]StringTable!$1:$1,0),0),
"스트링없음"))</f>
        <v/>
      </c>
      <c r="O97" t="str">
        <f>IF(ISBLANK(M97),"",
IFERROR(VLOOKUP(M97,[1]StringTable!$1:$1048576,MATCH("kor|String",[1]StringTable!$1:$1,0),0),
"스트링없음"))</f>
        <v/>
      </c>
      <c r="Q97" t="str">
        <f>IF(ISBLANK(P97),"",
IF(ISERROR(FIND(",",P97)),
  IF(ISERROR(VLOOKUP(P97,[2]ActorTable!$A:$A,1,0)),"액터없음",
  VLOOKUP(P97,[2]ActorTable!$1:$1048576,MATCH("prefabAddress|String",[2]ActorTable!$1:$1,0),0)),
IF(ISERROR(FIND(",",P97,FIND(",",P97)+1)),
  IF(OR(ISERROR(VLOOKUP(LEFT(P97,FIND(",",P97)-1),[2]ActorTable!$A:$A,1,0)),ISERROR(VLOOKUP(TRIM(MID(P97,FIND(",",P97)+1,999)),[2]ActorTable!$A:$A,1,0))),"액터없음",
  SUBSTITUTE(SUBSTITUTE(P97,LEFT(P97,FIND(",",P97)-1),VLOOKUP(LEFT(P97,FIND(",",P97)-1),[2]ActorTable!$1:$1048576,MATCH("prefabAddress|String",[2]ActorTable!$1:$1,0),0)),
    TRIM(MID(P97,FIND(",",P97)+1,999)),VLOOKUP(TRIM(MID(P97,FIND(",",P97)+1,999)),[2]ActorTable!$1:$1048576,MATCH("prefabAddress|String",[2]ActorTable!$1:$1,0),0))),
IF(ISERROR(FIND(",",P97,FIND(",",P97,FIND(",",P97)+1)+1)),
  IF(OR(ISERROR(VLOOKUP(LEFT(P97,FIND(",",P97)-1),[2]ActorTable!$A:$A,1,0)),ISERROR(VLOOKUP(TRIM(MID(P97,FIND(",",P97)+1,FIND(",",P97,FIND(",",P97)+1)-FIND(",",P97)-1)),[2]ActorTable!$A:$A,1,0)),ISERROR(VLOOKUP(TRIM(MID(P97,FIND(",",P97,FIND(",",P97)+1)+1,999)),[2]ActorTable!$A:$A,1,0))),"액터없음",
  SUBSTITUTE(SUBSTITUTE(SUBSTITUTE(P97,LEFT(P97,FIND(",",P97)-1),VLOOKUP(LEFT(P97,FIND(",",P97)-1),[2]ActorTable!$1:$1048576,MATCH("prefabAddress|String",[2]ActorTable!$1:$1,0),0)),
    TRIM(MID(P97,FIND(",",P97)+1,FIND(",",P97,FIND(",",P97)+1)-FIND(",",P97)-1)),VLOOKUP(TRIM(MID(P97,FIND(",",P97)+1,FIND(",",P97,FIND(",",P97)+1)-FIND(",",P97)-1)),[2]ActorTable!$1:$1048576,MATCH("prefabAddress|String",[2]ActorTable!$1:$1,0),0)),
    TRIM(MID(P97,FIND(",",P97,FIND(",",P97)+1)+1,999)),VLOOKUP(TRIM(MID(P97,FIND(",",P97,FIND(",",P97)+1)+1,999)),[2]ActorTable!$1:$1048576,MATCH("prefabAddress|String",[2]ActorTable!$1:$1,0),0))),
IF(ISERROR(FIND(",",P97,FIND(",",P97,FIND(",",P97,FIND(",",P97)+1)+1)+1)),
  IF(OR(ISERROR(VLOOKUP(LEFT(P97,FIND(",",P97)-1),[2]ActorTable!$A:$A,1,0)),ISERROR(VLOOKUP(TRIM(MID(P97,FIND(",",P97)+1,FIND(",",P97,FIND(",",P97)+1)-FIND(",",P97)-1)),[2]ActorTable!$A:$A,1,0)),ISERROR(VLOOKUP(TRIM(MID(P97,FIND(",",P97,FIND(",",P97)+1)+1,FIND(",",P97,FIND(",",P97,FIND(",",P97)+1)+1)-FIND(",",P97,FIND(",",P97)+1)-1)),[2]ActorTable!$A:$A,1,0)),ISERROR(VLOOKUP(TRIM(MID(P97,FIND(",",P97,FIND(",",P97,FIND(",",P97)+1)+1)+1,999)),[2]ActorTable!$A:$A,1,0))),"액터없음",
  SUBSTITUTE(SUBSTITUTE(SUBSTITUTE(SUBSTITUTE(P97,LEFT(P97,FIND(",",P97)-1),VLOOKUP(LEFT(P97,FIND(",",P97)-1),[2]ActorTable!$1:$1048576,MATCH("prefabAddress|String",[2]ActorTable!$1:$1,0),0)),
    TRIM(MID(P97,FIND(",",P97)+1,FIND(",",P97,FIND(",",P97)+1)-FIND(",",P97)-1)),VLOOKUP(TRIM(MID(P97,FIND(",",P97)+1,FIND(",",P97,FIND(",",P97)+1)-FIND(",",P97)-1)),[2]ActorTable!$1:$1048576,MATCH("prefabAddress|String",[2]ActorTable!$1:$1,0),0)),
    TRIM(MID(P97,FIND(",",P97,FIND(",",P97)+1)+1,FIND(",",P97,FIND(",",P97,FIND(",",P97)+1)+1)-FIND(",",P97,FIND(",",P97)+1)-1)),VLOOKUP(TRIM(MID(P97,FIND(",",P97,FIND(",",P97)+1)+1,FIND(",",P97,FIND(",",P97,FIND(",",P97)+1)+1)-FIND(",",P97,FIND(",",P97)+1)-1)),[2]ActorTable!$1:$1048576,MATCH("prefabAddress|String",[2]ActorTable!$1:$1,0),0)),
    TRIM(MID(P97,FIND(",",P97,FIND(",",P97,FIND(",",P97)+1)+1)+1,999)),VLOOKUP(TRIM(MID(P97,FIND(",",P97,FIND(",",P97,FIND(",",P97)+1)+1)+1,999)),[2]ActorTable!$1:$1048576,MATCH("prefabAddress|String",[2]ActorTable!$1:$1,0),0))),
)))))</f>
        <v/>
      </c>
      <c r="R97">
        <v>0</v>
      </c>
      <c r="Z97" t="s">
        <v>498</v>
      </c>
      <c r="AA97">
        <f t="shared" si="6"/>
        <v>1</v>
      </c>
      <c r="AC97" t="s">
        <v>625</v>
      </c>
      <c r="AD97">
        <f t="shared" si="7"/>
        <v>1</v>
      </c>
    </row>
    <row r="98" spans="1:30" x14ac:dyDescent="0.3">
      <c r="A98" t="s">
        <v>681</v>
      </c>
      <c r="B98">
        <f>COUNTIF(StageTable!M:M,A98)
+COUNTIF(StageTable!U:U,A98)
+COUNTIF(StageTable!W:W,A98)</f>
        <v>1</v>
      </c>
      <c r="C98" t="s">
        <v>697</v>
      </c>
      <c r="D98" t="s">
        <v>70</v>
      </c>
      <c r="E98" t="s">
        <v>682</v>
      </c>
      <c r="F98" t="s">
        <v>684</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IFERROR(VLOOKUP(L98,[1]StringTable!$1:$1048576,MATCH("kor|String",[1]StringTable!$1:$1,0),0),
"스트링없음"))</f>
        <v/>
      </c>
      <c r="O98" t="str">
        <f>IF(ISBLANK(M98),"",
IFERROR(VLOOKUP(M98,[1]StringTable!$1:$1048576,MATCH("kor|String",[1]StringTable!$1:$1,0),0),
"스트링없음"))</f>
        <v/>
      </c>
      <c r="Q98" t="str">
        <f>IF(ISBLANK(P98),"",
IF(ISERROR(FIND(",",P98)),
  IF(ISERROR(VLOOKUP(P98,[2]ActorTable!$A:$A,1,0)),"액터없음",
  VLOOKUP(P98,[2]ActorTable!$1:$1048576,MATCH("prefabAddress|String",[2]ActorTable!$1:$1,0),0)),
IF(ISERROR(FIND(",",P98,FIND(",",P98)+1)),
  IF(OR(ISERROR(VLOOKUP(LEFT(P98,FIND(",",P98)-1),[2]ActorTable!$A:$A,1,0)),ISERROR(VLOOKUP(TRIM(MID(P98,FIND(",",P98)+1,999)),[2]ActorTable!$A:$A,1,0))),"액터없음",
  SUBSTITUTE(SUBSTITUTE(P98,LEFT(P98,FIND(",",P98)-1),VLOOKUP(LEFT(P98,FIND(",",P98)-1),[2]ActorTable!$1:$1048576,MATCH("prefabAddress|String",[2]ActorTable!$1:$1,0),0)),
    TRIM(MID(P98,FIND(",",P98)+1,999)),VLOOKUP(TRIM(MID(P98,FIND(",",P98)+1,999)),[2]ActorTable!$1:$1048576,MATCH("prefabAddress|String",[2]ActorTable!$1:$1,0),0))),
IF(ISERROR(FIND(",",P98,FIND(",",P98,FIND(",",P98)+1)+1)),
  IF(OR(ISERROR(VLOOKUP(LEFT(P98,FIND(",",P98)-1),[2]ActorTable!$A:$A,1,0)),ISERROR(VLOOKUP(TRIM(MID(P98,FIND(",",P98)+1,FIND(",",P98,FIND(",",P98)+1)-FIND(",",P98)-1)),[2]ActorTable!$A:$A,1,0)),ISERROR(VLOOKUP(TRIM(MID(P98,FIND(",",P98,FIND(",",P98)+1)+1,999)),[2]ActorTable!$A:$A,1,0))),"액터없음",
  SUBSTITUTE(SUBSTITUTE(SUBSTITUTE(P98,LEFT(P98,FIND(",",P98)-1),VLOOKUP(LEFT(P98,FIND(",",P98)-1),[2]ActorTable!$1:$1048576,MATCH("prefabAddress|String",[2]ActorTable!$1:$1,0),0)),
    TRIM(MID(P98,FIND(",",P98)+1,FIND(",",P98,FIND(",",P98)+1)-FIND(",",P98)-1)),VLOOKUP(TRIM(MID(P98,FIND(",",P98)+1,FIND(",",P98,FIND(",",P98)+1)-FIND(",",P98)-1)),[2]ActorTable!$1:$1048576,MATCH("prefabAddress|String",[2]ActorTable!$1:$1,0),0)),
    TRIM(MID(P98,FIND(",",P98,FIND(",",P98)+1)+1,999)),VLOOKUP(TRIM(MID(P98,FIND(",",P98,FIND(",",P98)+1)+1,999)),[2]ActorTable!$1:$1048576,MATCH("prefabAddress|String",[2]ActorTable!$1:$1,0),0))),
IF(ISERROR(FIND(",",P98,FIND(",",P98,FIND(",",P98,FIND(",",P98)+1)+1)+1)),
  IF(OR(ISERROR(VLOOKUP(LEFT(P98,FIND(",",P98)-1),[2]ActorTable!$A:$A,1,0)),ISERROR(VLOOKUP(TRIM(MID(P98,FIND(",",P98)+1,FIND(",",P98,FIND(",",P98)+1)-FIND(",",P98)-1)),[2]ActorTable!$A:$A,1,0)),ISERROR(VLOOKUP(TRIM(MID(P98,FIND(",",P98,FIND(",",P98)+1)+1,FIND(",",P98,FIND(",",P98,FIND(",",P98)+1)+1)-FIND(",",P98,FIND(",",P98)+1)-1)),[2]ActorTable!$A:$A,1,0)),ISERROR(VLOOKUP(TRIM(MID(P98,FIND(",",P98,FIND(",",P98,FIND(",",P98)+1)+1)+1,999)),[2]ActorTable!$A:$A,1,0))),"액터없음",
  SUBSTITUTE(SUBSTITUTE(SUBSTITUTE(SUBSTITUTE(P98,LEFT(P98,FIND(",",P98)-1),VLOOKUP(LEFT(P98,FIND(",",P98)-1),[2]ActorTable!$1:$1048576,MATCH("prefabAddress|String",[2]ActorTable!$1:$1,0),0)),
    TRIM(MID(P98,FIND(",",P98)+1,FIND(",",P98,FIND(",",P98)+1)-FIND(",",P98)-1)),VLOOKUP(TRIM(MID(P98,FIND(",",P98)+1,FIND(",",P98,FIND(",",P98)+1)-FIND(",",P98)-1)),[2]ActorTable!$1:$1048576,MATCH("prefabAddress|String",[2]ActorTable!$1:$1,0),0)),
    TRIM(MID(P98,FIND(",",P98,FIND(",",P98)+1)+1,FIND(",",P98,FIND(",",P98,FIND(",",P98)+1)+1)-FIND(",",P98,FIND(",",P98)+1)-1)),VLOOKUP(TRIM(MID(P98,FIND(",",P98,FIND(",",P98)+1)+1,FIND(",",P98,FIND(",",P98,FIND(",",P98)+1)+1)-FIND(",",P98,FIND(",",P98)+1)-1)),[2]ActorTable!$1:$1048576,MATCH("prefabAddress|String",[2]ActorTable!$1:$1,0),0)),
    TRIM(MID(P98,FIND(",",P98,FIND(",",P98,FIND(",",P98)+1)+1)+1,999)),VLOOKUP(TRIM(MID(P98,FIND(",",P98,FIND(",",P98,FIND(",",P98)+1)+1)+1,999)),[2]ActorTable!$1:$1048576,MATCH("prefabAddress|String",[2]ActorTable!$1:$1,0),0))),
)))))</f>
        <v/>
      </c>
      <c r="R98">
        <v>0</v>
      </c>
      <c r="Z98" t="s">
        <v>499</v>
      </c>
      <c r="AA98">
        <f t="shared" si="6"/>
        <v>1</v>
      </c>
      <c r="AC98" t="s">
        <v>626</v>
      </c>
      <c r="AD98">
        <f t="shared" ref="AD98:AD129" si="9">COUNTIF(F:F,AC98)</f>
        <v>1</v>
      </c>
    </row>
    <row r="99" spans="1:30" x14ac:dyDescent="0.3">
      <c r="A99" t="s">
        <v>649</v>
      </c>
      <c r="B99">
        <f>COUNTIF(StageTable!M:M,A99)
+COUNTIF(StageTable!U:U,A99)
+COUNTIF(StageTable!W:W,A99)</f>
        <v>1</v>
      </c>
      <c r="C99" t="s">
        <v>510</v>
      </c>
      <c r="D99" t="s">
        <v>70</v>
      </c>
      <c r="E99" t="s">
        <v>491</v>
      </c>
      <c r="F99" t="s">
        <v>621</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IFERROR(VLOOKUP(L99,[1]StringTable!$1:$1048576,MATCH("kor|String",[1]StringTable!$1:$1,0),0),
"스트링없음"))</f>
        <v/>
      </c>
      <c r="O99" t="str">
        <f>IF(ISBLANK(M99),"",
IFERROR(VLOOKUP(M99,[1]StringTable!$1:$1048576,MATCH("kor|String",[1]StringTable!$1:$1,0),0),
"스트링없음"))</f>
        <v/>
      </c>
      <c r="Q99" t="str">
        <f>IF(ISBLANK(P99),"",
IF(ISERROR(FIND(",",P99)),
  IF(ISERROR(VLOOKUP(P99,[2]ActorTable!$A:$A,1,0)),"액터없음",
  VLOOKUP(P99,[2]ActorTable!$1:$1048576,MATCH("prefabAddress|String",[2]ActorTable!$1:$1,0),0)),
IF(ISERROR(FIND(",",P99,FIND(",",P99)+1)),
  IF(OR(ISERROR(VLOOKUP(LEFT(P99,FIND(",",P99)-1),[2]ActorTable!$A:$A,1,0)),ISERROR(VLOOKUP(TRIM(MID(P99,FIND(",",P99)+1,999)),[2]ActorTable!$A:$A,1,0))),"액터없음",
  SUBSTITUTE(SUBSTITUTE(P99,LEFT(P99,FIND(",",P99)-1),VLOOKUP(LEFT(P99,FIND(",",P99)-1),[2]ActorTable!$1:$1048576,MATCH("prefabAddress|String",[2]ActorTable!$1:$1,0),0)),
    TRIM(MID(P99,FIND(",",P99)+1,999)),VLOOKUP(TRIM(MID(P99,FIND(",",P99)+1,999)),[2]ActorTable!$1:$1048576,MATCH("prefabAddress|String",[2]ActorTable!$1:$1,0),0))),
IF(ISERROR(FIND(",",P99,FIND(",",P99,FIND(",",P99)+1)+1)),
  IF(OR(ISERROR(VLOOKUP(LEFT(P99,FIND(",",P99)-1),[2]ActorTable!$A:$A,1,0)),ISERROR(VLOOKUP(TRIM(MID(P99,FIND(",",P99)+1,FIND(",",P99,FIND(",",P99)+1)-FIND(",",P99)-1)),[2]ActorTable!$A:$A,1,0)),ISERROR(VLOOKUP(TRIM(MID(P99,FIND(",",P99,FIND(",",P99)+1)+1,999)),[2]ActorTable!$A:$A,1,0))),"액터없음",
  SUBSTITUTE(SUBSTITUTE(SUBSTITUTE(P99,LEFT(P99,FIND(",",P99)-1),VLOOKUP(LEFT(P99,FIND(",",P99)-1),[2]ActorTable!$1:$1048576,MATCH("prefabAddress|String",[2]ActorTable!$1:$1,0),0)),
    TRIM(MID(P99,FIND(",",P99)+1,FIND(",",P99,FIND(",",P99)+1)-FIND(",",P99)-1)),VLOOKUP(TRIM(MID(P99,FIND(",",P99)+1,FIND(",",P99,FIND(",",P99)+1)-FIND(",",P99)-1)),[2]ActorTable!$1:$1048576,MATCH("prefabAddress|String",[2]ActorTable!$1:$1,0),0)),
    TRIM(MID(P99,FIND(",",P99,FIND(",",P99)+1)+1,999)),VLOOKUP(TRIM(MID(P99,FIND(",",P99,FIND(",",P99)+1)+1,999)),[2]ActorTable!$1:$1048576,MATCH("prefabAddress|String",[2]ActorTable!$1:$1,0),0))),
IF(ISERROR(FIND(",",P99,FIND(",",P99,FIND(",",P99,FIND(",",P99)+1)+1)+1)),
  IF(OR(ISERROR(VLOOKUP(LEFT(P99,FIND(",",P99)-1),[2]ActorTable!$A:$A,1,0)),ISERROR(VLOOKUP(TRIM(MID(P99,FIND(",",P99)+1,FIND(",",P99,FIND(",",P99)+1)-FIND(",",P99)-1)),[2]ActorTable!$A:$A,1,0)),ISERROR(VLOOKUP(TRIM(MID(P99,FIND(",",P99,FIND(",",P99)+1)+1,FIND(",",P99,FIND(",",P99,FIND(",",P99)+1)+1)-FIND(",",P99,FIND(",",P99)+1)-1)),[2]ActorTable!$A:$A,1,0)),ISERROR(VLOOKUP(TRIM(MID(P99,FIND(",",P99,FIND(",",P99,FIND(",",P99)+1)+1)+1,999)),[2]ActorTable!$A:$A,1,0))),"액터없음",
  SUBSTITUTE(SUBSTITUTE(SUBSTITUTE(SUBSTITUTE(P99,LEFT(P99,FIND(",",P99)-1),VLOOKUP(LEFT(P99,FIND(",",P99)-1),[2]ActorTable!$1:$1048576,MATCH("prefabAddress|String",[2]ActorTable!$1:$1,0),0)),
    TRIM(MID(P99,FIND(",",P99)+1,FIND(",",P99,FIND(",",P99)+1)-FIND(",",P99)-1)),VLOOKUP(TRIM(MID(P99,FIND(",",P99)+1,FIND(",",P99,FIND(",",P99)+1)-FIND(",",P99)-1)),[2]ActorTable!$1:$1048576,MATCH("prefabAddress|String",[2]ActorTable!$1:$1,0),0)),
    TRIM(MID(P99,FIND(",",P99,FIND(",",P99)+1)+1,FIND(",",P99,FIND(",",P99,FIND(",",P99)+1)+1)-FIND(",",P99,FIND(",",P99)+1)-1)),VLOOKUP(TRIM(MID(P99,FIND(",",P99,FIND(",",P99)+1)+1,FIND(",",P99,FIND(",",P99,FIND(",",P99)+1)+1)-FIND(",",P99,FIND(",",P99)+1)-1)),[2]ActorTable!$1:$1048576,MATCH("prefabAddress|String",[2]ActorTable!$1:$1,0),0)),
    TRIM(MID(P99,FIND(",",P99,FIND(",",P99,FIND(",",P99)+1)+1)+1,999)),VLOOKUP(TRIM(MID(P99,FIND(",",P99,FIND(",",P99,FIND(",",P99)+1)+1)+1,999)),[2]ActorTable!$1:$1048576,MATCH("prefabAddress|String",[2]ActorTable!$1:$1,0),0))),
)))))</f>
        <v/>
      </c>
      <c r="R99">
        <v>0</v>
      </c>
      <c r="Z99" t="s">
        <v>509</v>
      </c>
      <c r="AA99">
        <f t="shared" si="6"/>
        <v>1</v>
      </c>
      <c r="AC99" t="s">
        <v>627</v>
      </c>
      <c r="AD99">
        <f t="shared" si="9"/>
        <v>1</v>
      </c>
    </row>
    <row r="100" spans="1:30" x14ac:dyDescent="0.3">
      <c r="A100" t="s">
        <v>650</v>
      </c>
      <c r="B100">
        <f>COUNTIF(StageTable!M:M,A100)
+COUNTIF(StageTable!U:U,A100)
+COUNTIF(StageTable!W:W,A100)</f>
        <v>1</v>
      </c>
      <c r="C100" t="s">
        <v>714</v>
      </c>
      <c r="D100" t="s">
        <v>70</v>
      </c>
      <c r="E100" t="s">
        <v>492</v>
      </c>
      <c r="F100" t="s">
        <v>622</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IFERROR(VLOOKUP(L100,[1]StringTable!$1:$1048576,MATCH("kor|String",[1]StringTable!$1:$1,0),0),
"스트링없음"))</f>
        <v/>
      </c>
      <c r="O100" t="str">
        <f>IF(ISBLANK(M100),"",
IFERROR(VLOOKUP(M100,[1]StringTable!$1:$1048576,MATCH("kor|String",[1]StringTable!$1:$1,0),0),
"스트링없음"))</f>
        <v/>
      </c>
      <c r="Q100" t="str">
        <f>IF(ISBLANK(P100),"",
IF(ISERROR(FIND(",",P100)),
  IF(ISERROR(VLOOKUP(P100,[2]ActorTable!$A:$A,1,0)),"액터없음",
  VLOOKUP(P100,[2]ActorTable!$1:$1048576,MATCH("prefabAddress|String",[2]ActorTable!$1:$1,0),0)),
IF(ISERROR(FIND(",",P100,FIND(",",P100)+1)),
  IF(OR(ISERROR(VLOOKUP(LEFT(P100,FIND(",",P100)-1),[2]ActorTable!$A:$A,1,0)),ISERROR(VLOOKUP(TRIM(MID(P100,FIND(",",P100)+1,999)),[2]ActorTable!$A:$A,1,0))),"액터없음",
  SUBSTITUTE(SUBSTITUTE(P100,LEFT(P100,FIND(",",P100)-1),VLOOKUP(LEFT(P100,FIND(",",P100)-1),[2]ActorTable!$1:$1048576,MATCH("prefabAddress|String",[2]ActorTable!$1:$1,0),0)),
    TRIM(MID(P100,FIND(",",P100)+1,999)),VLOOKUP(TRIM(MID(P100,FIND(",",P100)+1,999)),[2]ActorTable!$1:$1048576,MATCH("prefabAddress|String",[2]ActorTable!$1:$1,0),0))),
IF(ISERROR(FIND(",",P100,FIND(",",P100,FIND(",",P100)+1)+1)),
  IF(OR(ISERROR(VLOOKUP(LEFT(P100,FIND(",",P100)-1),[2]ActorTable!$A:$A,1,0)),ISERROR(VLOOKUP(TRIM(MID(P100,FIND(",",P100)+1,FIND(",",P100,FIND(",",P100)+1)-FIND(",",P100)-1)),[2]ActorTable!$A:$A,1,0)),ISERROR(VLOOKUP(TRIM(MID(P100,FIND(",",P100,FIND(",",P100)+1)+1,999)),[2]ActorTable!$A:$A,1,0))),"액터없음",
  SUBSTITUTE(SUBSTITUTE(SUBSTITUTE(P100,LEFT(P100,FIND(",",P100)-1),VLOOKUP(LEFT(P100,FIND(",",P100)-1),[2]ActorTable!$1:$1048576,MATCH("prefabAddress|String",[2]ActorTable!$1:$1,0),0)),
    TRIM(MID(P100,FIND(",",P100)+1,FIND(",",P100,FIND(",",P100)+1)-FIND(",",P100)-1)),VLOOKUP(TRIM(MID(P100,FIND(",",P100)+1,FIND(",",P100,FIND(",",P100)+1)-FIND(",",P100)-1)),[2]ActorTable!$1:$1048576,MATCH("prefabAddress|String",[2]ActorTable!$1:$1,0),0)),
    TRIM(MID(P100,FIND(",",P100,FIND(",",P100)+1)+1,999)),VLOOKUP(TRIM(MID(P100,FIND(",",P100,FIND(",",P100)+1)+1,999)),[2]ActorTable!$1:$1048576,MATCH("prefabAddress|String",[2]ActorTable!$1:$1,0),0))),
IF(ISERROR(FIND(",",P100,FIND(",",P100,FIND(",",P100,FIND(",",P100)+1)+1)+1)),
  IF(OR(ISERROR(VLOOKUP(LEFT(P100,FIND(",",P100)-1),[2]ActorTable!$A:$A,1,0)),ISERROR(VLOOKUP(TRIM(MID(P100,FIND(",",P100)+1,FIND(",",P100,FIND(",",P100)+1)-FIND(",",P100)-1)),[2]ActorTable!$A:$A,1,0)),ISERROR(VLOOKUP(TRIM(MID(P100,FIND(",",P100,FIND(",",P100)+1)+1,FIND(",",P100,FIND(",",P100,FIND(",",P100)+1)+1)-FIND(",",P100,FIND(",",P100)+1)-1)),[2]ActorTable!$A:$A,1,0)),ISERROR(VLOOKUP(TRIM(MID(P100,FIND(",",P100,FIND(",",P100,FIND(",",P100)+1)+1)+1,999)),[2]ActorTable!$A:$A,1,0))),"액터없음",
  SUBSTITUTE(SUBSTITUTE(SUBSTITUTE(SUBSTITUTE(P100,LEFT(P100,FIND(",",P100)-1),VLOOKUP(LEFT(P100,FIND(",",P100)-1),[2]ActorTable!$1:$1048576,MATCH("prefabAddress|String",[2]ActorTable!$1:$1,0),0)),
    TRIM(MID(P100,FIND(",",P100)+1,FIND(",",P100,FIND(",",P100)+1)-FIND(",",P100)-1)),VLOOKUP(TRIM(MID(P100,FIND(",",P100)+1,FIND(",",P100,FIND(",",P100)+1)-FIND(",",P100)-1)),[2]ActorTable!$1:$1048576,MATCH("prefabAddress|String",[2]ActorTable!$1:$1,0),0)),
    TRIM(MID(P100,FIND(",",P100,FIND(",",P100)+1)+1,FIND(",",P100,FIND(",",P100,FIND(",",P100)+1)+1)-FIND(",",P100,FIND(",",P100)+1)-1)),VLOOKUP(TRIM(MID(P100,FIND(",",P100,FIND(",",P100)+1)+1,FIND(",",P100,FIND(",",P100,FIND(",",P100)+1)+1)-FIND(",",P100,FIND(",",P100)+1)-1)),[2]ActorTable!$1:$1048576,MATCH("prefabAddress|String",[2]ActorTable!$1:$1,0),0)),
    TRIM(MID(P100,FIND(",",P100,FIND(",",P100,FIND(",",P100)+1)+1)+1,999)),VLOOKUP(TRIM(MID(P100,FIND(",",P100,FIND(",",P100,FIND(",",P100)+1)+1)+1,999)),[2]ActorTable!$1:$1048576,MATCH("prefabAddress|String",[2]ActorTable!$1:$1,0),0))),
)))))</f>
        <v/>
      </c>
      <c r="R100">
        <v>0</v>
      </c>
      <c r="Z100" t="s">
        <v>500</v>
      </c>
      <c r="AA100">
        <f t="shared" si="6"/>
        <v>1</v>
      </c>
      <c r="AC100" t="s">
        <v>628</v>
      </c>
      <c r="AD100">
        <f t="shared" si="9"/>
        <v>1</v>
      </c>
    </row>
    <row r="101" spans="1:30" x14ac:dyDescent="0.3">
      <c r="A101" t="s">
        <v>651</v>
      </c>
      <c r="B101">
        <f>COUNTIF(StageTable!M:M,A101)
+COUNTIF(StageTable!U:U,A101)
+COUNTIF(StageTable!W:W,A101)</f>
        <v>1</v>
      </c>
      <c r="C101" t="s">
        <v>712</v>
      </c>
      <c r="D101" t="s">
        <v>70</v>
      </c>
      <c r="E101" t="s">
        <v>493</v>
      </c>
      <c r="F101" t="s">
        <v>623</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IFERROR(VLOOKUP(L101,[1]StringTable!$1:$1048576,MATCH("kor|String",[1]StringTable!$1:$1,0),0),
"스트링없음"))</f>
        <v/>
      </c>
      <c r="O101" t="str">
        <f>IF(ISBLANK(M101),"",
IFERROR(VLOOKUP(M101,[1]StringTable!$1:$1048576,MATCH("kor|String",[1]StringTable!$1:$1,0),0),
"스트링없음"))</f>
        <v/>
      </c>
      <c r="Q101" t="str">
        <f>IF(ISBLANK(P101),"",
IF(ISERROR(FIND(",",P101)),
  IF(ISERROR(VLOOKUP(P101,[2]ActorTable!$A:$A,1,0)),"액터없음",
  VLOOKUP(P101,[2]ActorTable!$1:$1048576,MATCH("prefabAddress|String",[2]ActorTable!$1:$1,0),0)),
IF(ISERROR(FIND(",",P101,FIND(",",P101)+1)),
  IF(OR(ISERROR(VLOOKUP(LEFT(P101,FIND(",",P101)-1),[2]ActorTable!$A:$A,1,0)),ISERROR(VLOOKUP(TRIM(MID(P101,FIND(",",P101)+1,999)),[2]ActorTable!$A:$A,1,0))),"액터없음",
  SUBSTITUTE(SUBSTITUTE(P101,LEFT(P101,FIND(",",P101)-1),VLOOKUP(LEFT(P101,FIND(",",P101)-1),[2]ActorTable!$1:$1048576,MATCH("prefabAddress|String",[2]ActorTable!$1:$1,0),0)),
    TRIM(MID(P101,FIND(",",P101)+1,999)),VLOOKUP(TRIM(MID(P101,FIND(",",P101)+1,999)),[2]ActorTable!$1:$1048576,MATCH("prefabAddress|String",[2]ActorTable!$1:$1,0),0))),
IF(ISERROR(FIND(",",P101,FIND(",",P101,FIND(",",P101)+1)+1)),
  IF(OR(ISERROR(VLOOKUP(LEFT(P101,FIND(",",P101)-1),[2]ActorTable!$A:$A,1,0)),ISERROR(VLOOKUP(TRIM(MID(P101,FIND(",",P101)+1,FIND(",",P101,FIND(",",P101)+1)-FIND(",",P101)-1)),[2]ActorTable!$A:$A,1,0)),ISERROR(VLOOKUP(TRIM(MID(P101,FIND(",",P101,FIND(",",P101)+1)+1,999)),[2]ActorTable!$A:$A,1,0))),"액터없음",
  SUBSTITUTE(SUBSTITUTE(SUBSTITUTE(P101,LEFT(P101,FIND(",",P101)-1),VLOOKUP(LEFT(P101,FIND(",",P101)-1),[2]ActorTable!$1:$1048576,MATCH("prefabAddress|String",[2]ActorTable!$1:$1,0),0)),
    TRIM(MID(P101,FIND(",",P101)+1,FIND(",",P101,FIND(",",P101)+1)-FIND(",",P101)-1)),VLOOKUP(TRIM(MID(P101,FIND(",",P101)+1,FIND(",",P101,FIND(",",P101)+1)-FIND(",",P101)-1)),[2]ActorTable!$1:$1048576,MATCH("prefabAddress|String",[2]ActorTable!$1:$1,0),0)),
    TRIM(MID(P101,FIND(",",P101,FIND(",",P101)+1)+1,999)),VLOOKUP(TRIM(MID(P101,FIND(",",P101,FIND(",",P101)+1)+1,999)),[2]ActorTable!$1:$1048576,MATCH("prefabAddress|String",[2]ActorTable!$1:$1,0),0))),
IF(ISERROR(FIND(",",P101,FIND(",",P101,FIND(",",P101,FIND(",",P101)+1)+1)+1)),
  IF(OR(ISERROR(VLOOKUP(LEFT(P101,FIND(",",P101)-1),[2]ActorTable!$A:$A,1,0)),ISERROR(VLOOKUP(TRIM(MID(P101,FIND(",",P101)+1,FIND(",",P101,FIND(",",P101)+1)-FIND(",",P101)-1)),[2]ActorTable!$A:$A,1,0)),ISERROR(VLOOKUP(TRIM(MID(P101,FIND(",",P101,FIND(",",P101)+1)+1,FIND(",",P101,FIND(",",P101,FIND(",",P101)+1)+1)-FIND(",",P101,FIND(",",P101)+1)-1)),[2]ActorTable!$A:$A,1,0)),ISERROR(VLOOKUP(TRIM(MID(P101,FIND(",",P101,FIND(",",P101,FIND(",",P101)+1)+1)+1,999)),[2]ActorTable!$A:$A,1,0))),"액터없음",
  SUBSTITUTE(SUBSTITUTE(SUBSTITUTE(SUBSTITUTE(P101,LEFT(P101,FIND(",",P101)-1),VLOOKUP(LEFT(P101,FIND(",",P101)-1),[2]ActorTable!$1:$1048576,MATCH("prefabAddress|String",[2]ActorTable!$1:$1,0),0)),
    TRIM(MID(P101,FIND(",",P101)+1,FIND(",",P101,FIND(",",P101)+1)-FIND(",",P101)-1)),VLOOKUP(TRIM(MID(P101,FIND(",",P101)+1,FIND(",",P101,FIND(",",P101)+1)-FIND(",",P101)-1)),[2]ActorTable!$1:$1048576,MATCH("prefabAddress|String",[2]ActorTable!$1:$1,0),0)),
    TRIM(MID(P101,FIND(",",P101,FIND(",",P101)+1)+1,FIND(",",P101,FIND(",",P101,FIND(",",P101)+1)+1)-FIND(",",P101,FIND(",",P101)+1)-1)),VLOOKUP(TRIM(MID(P101,FIND(",",P101,FIND(",",P101)+1)+1,FIND(",",P101,FIND(",",P101,FIND(",",P101)+1)+1)-FIND(",",P101,FIND(",",P101)+1)-1)),[2]ActorTable!$1:$1048576,MATCH("prefabAddress|String",[2]ActorTable!$1:$1,0),0)),
    TRIM(MID(P101,FIND(",",P101,FIND(",",P101,FIND(",",P101)+1)+1)+1,999)),VLOOKUP(TRIM(MID(P101,FIND(",",P101,FIND(",",P101,FIND(",",P101)+1)+1)+1,999)),[2]ActorTable!$1:$1048576,MATCH("prefabAddress|String",[2]ActorTable!$1:$1,0),0))),
)))))</f>
        <v/>
      </c>
      <c r="R101">
        <v>0</v>
      </c>
      <c r="Z101" t="s">
        <v>501</v>
      </c>
      <c r="AA101">
        <f t="shared" si="6"/>
        <v>1</v>
      </c>
      <c r="AC101" t="s">
        <v>629</v>
      </c>
      <c r="AD101">
        <f t="shared" si="9"/>
        <v>1</v>
      </c>
    </row>
    <row r="102" spans="1:30" x14ac:dyDescent="0.3">
      <c r="A102" t="s">
        <v>652</v>
      </c>
      <c r="B102">
        <f>COUNTIF(StageTable!M:M,A102)
+COUNTIF(StageTable!U:U,A102)
+COUNTIF(StageTable!W:W,A102)</f>
        <v>1</v>
      </c>
      <c r="C102" t="s">
        <v>714</v>
      </c>
      <c r="D102" t="s">
        <v>70</v>
      </c>
      <c r="E102" t="s">
        <v>494</v>
      </c>
      <c r="F102" t="s">
        <v>624</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IFERROR(VLOOKUP(L102,[1]StringTable!$1:$1048576,MATCH("kor|String",[1]StringTable!$1:$1,0),0),
"스트링없음"))</f>
        <v/>
      </c>
      <c r="O102" t="str">
        <f>IF(ISBLANK(M102),"",
IFERROR(VLOOKUP(M102,[1]StringTable!$1:$1048576,MATCH("kor|String",[1]StringTable!$1:$1,0),0),
"스트링없음"))</f>
        <v/>
      </c>
      <c r="Q102" t="str">
        <f>IF(ISBLANK(P102),"",
IF(ISERROR(FIND(",",P102)),
  IF(ISERROR(VLOOKUP(P102,[2]ActorTable!$A:$A,1,0)),"액터없음",
  VLOOKUP(P102,[2]ActorTable!$1:$1048576,MATCH("prefabAddress|String",[2]ActorTable!$1:$1,0),0)),
IF(ISERROR(FIND(",",P102,FIND(",",P102)+1)),
  IF(OR(ISERROR(VLOOKUP(LEFT(P102,FIND(",",P102)-1),[2]ActorTable!$A:$A,1,0)),ISERROR(VLOOKUP(TRIM(MID(P102,FIND(",",P102)+1,999)),[2]ActorTable!$A:$A,1,0))),"액터없음",
  SUBSTITUTE(SUBSTITUTE(P102,LEFT(P102,FIND(",",P102)-1),VLOOKUP(LEFT(P102,FIND(",",P102)-1),[2]ActorTable!$1:$1048576,MATCH("prefabAddress|String",[2]ActorTable!$1:$1,0),0)),
    TRIM(MID(P102,FIND(",",P102)+1,999)),VLOOKUP(TRIM(MID(P102,FIND(",",P102)+1,999)),[2]ActorTable!$1:$1048576,MATCH("prefabAddress|String",[2]ActorTable!$1:$1,0),0))),
IF(ISERROR(FIND(",",P102,FIND(",",P102,FIND(",",P102)+1)+1)),
  IF(OR(ISERROR(VLOOKUP(LEFT(P102,FIND(",",P102)-1),[2]ActorTable!$A:$A,1,0)),ISERROR(VLOOKUP(TRIM(MID(P102,FIND(",",P102)+1,FIND(",",P102,FIND(",",P102)+1)-FIND(",",P102)-1)),[2]ActorTable!$A:$A,1,0)),ISERROR(VLOOKUP(TRIM(MID(P102,FIND(",",P102,FIND(",",P102)+1)+1,999)),[2]ActorTable!$A:$A,1,0))),"액터없음",
  SUBSTITUTE(SUBSTITUTE(SUBSTITUTE(P102,LEFT(P102,FIND(",",P102)-1),VLOOKUP(LEFT(P102,FIND(",",P102)-1),[2]ActorTable!$1:$1048576,MATCH("prefabAddress|String",[2]ActorTable!$1:$1,0),0)),
    TRIM(MID(P102,FIND(",",P102)+1,FIND(",",P102,FIND(",",P102)+1)-FIND(",",P102)-1)),VLOOKUP(TRIM(MID(P102,FIND(",",P102)+1,FIND(",",P102,FIND(",",P102)+1)-FIND(",",P102)-1)),[2]ActorTable!$1:$1048576,MATCH("prefabAddress|String",[2]ActorTable!$1:$1,0),0)),
    TRIM(MID(P102,FIND(",",P102,FIND(",",P102)+1)+1,999)),VLOOKUP(TRIM(MID(P102,FIND(",",P102,FIND(",",P102)+1)+1,999)),[2]ActorTable!$1:$1048576,MATCH("prefabAddress|String",[2]ActorTable!$1:$1,0),0))),
IF(ISERROR(FIND(",",P102,FIND(",",P102,FIND(",",P102,FIND(",",P102)+1)+1)+1)),
  IF(OR(ISERROR(VLOOKUP(LEFT(P102,FIND(",",P102)-1),[2]ActorTable!$A:$A,1,0)),ISERROR(VLOOKUP(TRIM(MID(P102,FIND(",",P102)+1,FIND(",",P102,FIND(",",P102)+1)-FIND(",",P102)-1)),[2]ActorTable!$A:$A,1,0)),ISERROR(VLOOKUP(TRIM(MID(P102,FIND(",",P102,FIND(",",P102)+1)+1,FIND(",",P102,FIND(",",P102,FIND(",",P102)+1)+1)-FIND(",",P102,FIND(",",P102)+1)-1)),[2]ActorTable!$A:$A,1,0)),ISERROR(VLOOKUP(TRIM(MID(P102,FIND(",",P102,FIND(",",P102,FIND(",",P102)+1)+1)+1,999)),[2]ActorTable!$A:$A,1,0))),"액터없음",
  SUBSTITUTE(SUBSTITUTE(SUBSTITUTE(SUBSTITUTE(P102,LEFT(P102,FIND(",",P102)-1),VLOOKUP(LEFT(P102,FIND(",",P102)-1),[2]ActorTable!$1:$1048576,MATCH("prefabAddress|String",[2]ActorTable!$1:$1,0),0)),
    TRIM(MID(P102,FIND(",",P102)+1,FIND(",",P102,FIND(",",P102)+1)-FIND(",",P102)-1)),VLOOKUP(TRIM(MID(P102,FIND(",",P102)+1,FIND(",",P102,FIND(",",P102)+1)-FIND(",",P102)-1)),[2]ActorTable!$1:$1048576,MATCH("prefabAddress|String",[2]ActorTable!$1:$1,0),0)),
    TRIM(MID(P102,FIND(",",P102,FIND(",",P102)+1)+1,FIND(",",P102,FIND(",",P102,FIND(",",P102)+1)+1)-FIND(",",P102,FIND(",",P102)+1)-1)),VLOOKUP(TRIM(MID(P102,FIND(",",P102,FIND(",",P102)+1)+1,FIND(",",P102,FIND(",",P102,FIND(",",P102)+1)+1)-FIND(",",P102,FIND(",",P102)+1)-1)),[2]ActorTable!$1:$1048576,MATCH("prefabAddress|String",[2]ActorTable!$1:$1,0),0)),
    TRIM(MID(P102,FIND(",",P102,FIND(",",P102,FIND(",",P102)+1)+1)+1,999)),VLOOKUP(TRIM(MID(P102,FIND(",",P102,FIND(",",P102,FIND(",",P102)+1)+1)+1,999)),[2]ActorTable!$1:$1048576,MATCH("prefabAddress|String",[2]ActorTable!$1:$1,0),0))),
)))))</f>
        <v/>
      </c>
      <c r="R102">
        <v>0</v>
      </c>
      <c r="Z102" t="s">
        <v>699</v>
      </c>
      <c r="AA102">
        <f t="shared" si="6"/>
        <v>1</v>
      </c>
      <c r="AC102" t="s">
        <v>693</v>
      </c>
      <c r="AD102">
        <f t="shared" si="9"/>
        <v>1</v>
      </c>
    </row>
    <row r="103" spans="1:30" x14ac:dyDescent="0.3">
      <c r="A103" t="s">
        <v>686</v>
      </c>
      <c r="B103">
        <f>COUNTIF(StageTable!M:M,A103)
+COUNTIF(StageTable!U:U,A103)
+COUNTIF(StageTable!W:W,A103)</f>
        <v>1</v>
      </c>
      <c r="C103" t="s">
        <v>712</v>
      </c>
      <c r="D103" t="s">
        <v>70</v>
      </c>
      <c r="E103" t="s">
        <v>687</v>
      </c>
      <c r="F103" t="s">
        <v>689</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IFERROR(VLOOKUP(L103,[1]StringTable!$1:$1048576,MATCH("kor|String",[1]StringTable!$1:$1,0),0),
"스트링없음"))</f>
        <v/>
      </c>
      <c r="O103" t="str">
        <f>IF(ISBLANK(M103),"",
IFERROR(VLOOKUP(M103,[1]StringTable!$1:$1048576,MATCH("kor|String",[1]StringTable!$1:$1,0),0),
"스트링없음"))</f>
        <v/>
      </c>
      <c r="Q103" t="str">
        <f>IF(ISBLANK(P103),"",
IF(ISERROR(FIND(",",P103)),
  IF(ISERROR(VLOOKUP(P103,[2]ActorTable!$A:$A,1,0)),"액터없음",
  VLOOKUP(P103,[2]ActorTable!$1:$1048576,MATCH("prefabAddress|String",[2]ActorTable!$1:$1,0),0)),
IF(ISERROR(FIND(",",P103,FIND(",",P103)+1)),
  IF(OR(ISERROR(VLOOKUP(LEFT(P103,FIND(",",P103)-1),[2]ActorTable!$A:$A,1,0)),ISERROR(VLOOKUP(TRIM(MID(P103,FIND(",",P103)+1,999)),[2]ActorTable!$A:$A,1,0))),"액터없음",
  SUBSTITUTE(SUBSTITUTE(P103,LEFT(P103,FIND(",",P103)-1),VLOOKUP(LEFT(P103,FIND(",",P103)-1),[2]ActorTable!$1:$1048576,MATCH("prefabAddress|String",[2]ActorTable!$1:$1,0),0)),
    TRIM(MID(P103,FIND(",",P103)+1,999)),VLOOKUP(TRIM(MID(P103,FIND(",",P103)+1,999)),[2]ActorTable!$1:$1048576,MATCH("prefabAddress|String",[2]ActorTable!$1:$1,0),0))),
IF(ISERROR(FIND(",",P103,FIND(",",P103,FIND(",",P103)+1)+1)),
  IF(OR(ISERROR(VLOOKUP(LEFT(P103,FIND(",",P103)-1),[2]ActorTable!$A:$A,1,0)),ISERROR(VLOOKUP(TRIM(MID(P103,FIND(",",P103)+1,FIND(",",P103,FIND(",",P103)+1)-FIND(",",P103)-1)),[2]ActorTable!$A:$A,1,0)),ISERROR(VLOOKUP(TRIM(MID(P103,FIND(",",P103,FIND(",",P103)+1)+1,999)),[2]ActorTable!$A:$A,1,0))),"액터없음",
  SUBSTITUTE(SUBSTITUTE(SUBSTITUTE(P103,LEFT(P103,FIND(",",P103)-1),VLOOKUP(LEFT(P103,FIND(",",P103)-1),[2]ActorTable!$1:$1048576,MATCH("prefabAddress|String",[2]ActorTable!$1:$1,0),0)),
    TRIM(MID(P103,FIND(",",P103)+1,FIND(",",P103,FIND(",",P103)+1)-FIND(",",P103)-1)),VLOOKUP(TRIM(MID(P103,FIND(",",P103)+1,FIND(",",P103,FIND(",",P103)+1)-FIND(",",P103)-1)),[2]ActorTable!$1:$1048576,MATCH("prefabAddress|String",[2]ActorTable!$1:$1,0),0)),
    TRIM(MID(P103,FIND(",",P103,FIND(",",P103)+1)+1,999)),VLOOKUP(TRIM(MID(P103,FIND(",",P103,FIND(",",P103)+1)+1,999)),[2]ActorTable!$1:$1048576,MATCH("prefabAddress|String",[2]ActorTable!$1:$1,0),0))),
IF(ISERROR(FIND(",",P103,FIND(",",P103,FIND(",",P103,FIND(",",P103)+1)+1)+1)),
  IF(OR(ISERROR(VLOOKUP(LEFT(P103,FIND(",",P103)-1),[2]ActorTable!$A:$A,1,0)),ISERROR(VLOOKUP(TRIM(MID(P103,FIND(",",P103)+1,FIND(",",P103,FIND(",",P103)+1)-FIND(",",P103)-1)),[2]ActorTable!$A:$A,1,0)),ISERROR(VLOOKUP(TRIM(MID(P103,FIND(",",P103,FIND(",",P103)+1)+1,FIND(",",P103,FIND(",",P103,FIND(",",P103)+1)+1)-FIND(",",P103,FIND(",",P103)+1)-1)),[2]ActorTable!$A:$A,1,0)),ISERROR(VLOOKUP(TRIM(MID(P103,FIND(",",P103,FIND(",",P103,FIND(",",P103)+1)+1)+1,999)),[2]ActorTable!$A:$A,1,0))),"액터없음",
  SUBSTITUTE(SUBSTITUTE(SUBSTITUTE(SUBSTITUTE(P103,LEFT(P103,FIND(",",P103)-1),VLOOKUP(LEFT(P103,FIND(",",P103)-1),[2]ActorTable!$1:$1048576,MATCH("prefabAddress|String",[2]ActorTable!$1:$1,0),0)),
    TRIM(MID(P103,FIND(",",P103)+1,FIND(",",P103,FIND(",",P103)+1)-FIND(",",P103)-1)),VLOOKUP(TRIM(MID(P103,FIND(",",P103)+1,FIND(",",P103,FIND(",",P103)+1)-FIND(",",P103)-1)),[2]ActorTable!$1:$1048576,MATCH("prefabAddress|String",[2]ActorTable!$1:$1,0),0)),
    TRIM(MID(P103,FIND(",",P103,FIND(",",P103)+1)+1,FIND(",",P103,FIND(",",P103,FIND(",",P103)+1)+1)-FIND(",",P103,FIND(",",P103)+1)-1)),VLOOKUP(TRIM(MID(P103,FIND(",",P103,FIND(",",P103)+1)+1,FIND(",",P103,FIND(",",P103,FIND(",",P103)+1)+1)-FIND(",",P103,FIND(",",P103)+1)-1)),[2]ActorTable!$1:$1048576,MATCH("prefabAddress|String",[2]ActorTable!$1:$1,0),0)),
    TRIM(MID(P103,FIND(",",P103,FIND(",",P103,FIND(",",P103)+1)+1)+1,999)),VLOOKUP(TRIM(MID(P103,FIND(",",P103,FIND(",",P103,FIND(",",P103)+1)+1)+1,999)),[2]ActorTable!$1:$1048576,MATCH("prefabAddress|String",[2]ActorTable!$1:$1,0),0))),
)))))</f>
        <v/>
      </c>
      <c r="R103">
        <v>0</v>
      </c>
      <c r="Z103" t="s">
        <v>806</v>
      </c>
      <c r="AA103">
        <f t="shared" si="6"/>
        <v>1</v>
      </c>
      <c r="AC103" t="s">
        <v>630</v>
      </c>
      <c r="AD103">
        <f t="shared" si="9"/>
        <v>1</v>
      </c>
    </row>
    <row r="104" spans="1:30" x14ac:dyDescent="0.3">
      <c r="A104" t="s">
        <v>653</v>
      </c>
      <c r="B104">
        <f>COUNTIF(StageTable!M:M,A104)
+COUNTIF(StageTable!U:U,A104)
+COUNTIF(StageTable!W:W,A104)</f>
        <v>1</v>
      </c>
      <c r="C104" t="s">
        <v>712</v>
      </c>
      <c r="D104" t="s">
        <v>70</v>
      </c>
      <c r="E104" t="s">
        <v>495</v>
      </c>
      <c r="F104" t="s">
        <v>625</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IFERROR(VLOOKUP(L104,[1]StringTable!$1:$1048576,MATCH("kor|String",[1]StringTable!$1:$1,0),0),
"스트링없음"))</f>
        <v/>
      </c>
      <c r="O104" t="str">
        <f>IF(ISBLANK(M104),"",
IFERROR(VLOOKUP(M104,[1]StringTable!$1:$1048576,MATCH("kor|String",[1]StringTable!$1:$1,0),0),
"스트링없음"))</f>
        <v/>
      </c>
      <c r="Q104" t="str">
        <f>IF(ISBLANK(P104),"",
IF(ISERROR(FIND(",",P104)),
  IF(ISERROR(VLOOKUP(P104,[2]ActorTable!$A:$A,1,0)),"액터없음",
  VLOOKUP(P104,[2]ActorTable!$1:$1048576,MATCH("prefabAddress|String",[2]ActorTable!$1:$1,0),0)),
IF(ISERROR(FIND(",",P104,FIND(",",P104)+1)),
  IF(OR(ISERROR(VLOOKUP(LEFT(P104,FIND(",",P104)-1),[2]ActorTable!$A:$A,1,0)),ISERROR(VLOOKUP(TRIM(MID(P104,FIND(",",P104)+1,999)),[2]ActorTable!$A:$A,1,0))),"액터없음",
  SUBSTITUTE(SUBSTITUTE(P104,LEFT(P104,FIND(",",P104)-1),VLOOKUP(LEFT(P104,FIND(",",P104)-1),[2]ActorTable!$1:$1048576,MATCH("prefabAddress|String",[2]ActorTable!$1:$1,0),0)),
    TRIM(MID(P104,FIND(",",P104)+1,999)),VLOOKUP(TRIM(MID(P104,FIND(",",P104)+1,999)),[2]ActorTable!$1:$1048576,MATCH("prefabAddress|String",[2]ActorTable!$1:$1,0),0))),
IF(ISERROR(FIND(",",P104,FIND(",",P104,FIND(",",P104)+1)+1)),
  IF(OR(ISERROR(VLOOKUP(LEFT(P104,FIND(",",P104)-1),[2]ActorTable!$A:$A,1,0)),ISERROR(VLOOKUP(TRIM(MID(P104,FIND(",",P104)+1,FIND(",",P104,FIND(",",P104)+1)-FIND(",",P104)-1)),[2]ActorTable!$A:$A,1,0)),ISERROR(VLOOKUP(TRIM(MID(P104,FIND(",",P104,FIND(",",P104)+1)+1,999)),[2]ActorTable!$A:$A,1,0))),"액터없음",
  SUBSTITUTE(SUBSTITUTE(SUBSTITUTE(P104,LEFT(P104,FIND(",",P104)-1),VLOOKUP(LEFT(P104,FIND(",",P104)-1),[2]ActorTable!$1:$1048576,MATCH("prefabAddress|String",[2]ActorTable!$1:$1,0),0)),
    TRIM(MID(P104,FIND(",",P104)+1,FIND(",",P104,FIND(",",P104)+1)-FIND(",",P104)-1)),VLOOKUP(TRIM(MID(P104,FIND(",",P104)+1,FIND(",",P104,FIND(",",P104)+1)-FIND(",",P104)-1)),[2]ActorTable!$1:$1048576,MATCH("prefabAddress|String",[2]ActorTable!$1:$1,0),0)),
    TRIM(MID(P104,FIND(",",P104,FIND(",",P104)+1)+1,999)),VLOOKUP(TRIM(MID(P104,FIND(",",P104,FIND(",",P104)+1)+1,999)),[2]ActorTable!$1:$1048576,MATCH("prefabAddress|String",[2]ActorTable!$1:$1,0),0))),
IF(ISERROR(FIND(",",P104,FIND(",",P104,FIND(",",P104,FIND(",",P104)+1)+1)+1)),
  IF(OR(ISERROR(VLOOKUP(LEFT(P104,FIND(",",P104)-1),[2]ActorTable!$A:$A,1,0)),ISERROR(VLOOKUP(TRIM(MID(P104,FIND(",",P104)+1,FIND(",",P104,FIND(",",P104)+1)-FIND(",",P104)-1)),[2]ActorTable!$A:$A,1,0)),ISERROR(VLOOKUP(TRIM(MID(P104,FIND(",",P104,FIND(",",P104)+1)+1,FIND(",",P104,FIND(",",P104,FIND(",",P104)+1)+1)-FIND(",",P104,FIND(",",P104)+1)-1)),[2]ActorTable!$A:$A,1,0)),ISERROR(VLOOKUP(TRIM(MID(P104,FIND(",",P104,FIND(",",P104,FIND(",",P104)+1)+1)+1,999)),[2]ActorTable!$A:$A,1,0))),"액터없음",
  SUBSTITUTE(SUBSTITUTE(SUBSTITUTE(SUBSTITUTE(P104,LEFT(P104,FIND(",",P104)-1),VLOOKUP(LEFT(P104,FIND(",",P104)-1),[2]ActorTable!$1:$1048576,MATCH("prefabAddress|String",[2]ActorTable!$1:$1,0),0)),
    TRIM(MID(P104,FIND(",",P104)+1,FIND(",",P104,FIND(",",P104)+1)-FIND(",",P104)-1)),VLOOKUP(TRIM(MID(P104,FIND(",",P104)+1,FIND(",",P104,FIND(",",P104)+1)-FIND(",",P104)-1)),[2]ActorTable!$1:$1048576,MATCH("prefabAddress|String",[2]ActorTable!$1:$1,0),0)),
    TRIM(MID(P104,FIND(",",P104,FIND(",",P104)+1)+1,FIND(",",P104,FIND(",",P104,FIND(",",P104)+1)+1)-FIND(",",P104,FIND(",",P104)+1)-1)),VLOOKUP(TRIM(MID(P104,FIND(",",P104,FIND(",",P104)+1)+1,FIND(",",P104,FIND(",",P104,FIND(",",P104)+1)+1)-FIND(",",P104,FIND(",",P104)+1)-1)),[2]ActorTable!$1:$1048576,MATCH("prefabAddress|String",[2]ActorTable!$1:$1,0),0)),
    TRIM(MID(P104,FIND(",",P104,FIND(",",P104,FIND(",",P104)+1)+1)+1,999)),VLOOKUP(TRIM(MID(P104,FIND(",",P104,FIND(",",P104,FIND(",",P104)+1)+1)+1,999)),[2]ActorTable!$1:$1048576,MATCH("prefabAddress|String",[2]ActorTable!$1:$1,0),0))),
)))))</f>
        <v/>
      </c>
      <c r="R104">
        <v>0</v>
      </c>
      <c r="Z104" t="s">
        <v>807</v>
      </c>
      <c r="AA104">
        <f t="shared" si="6"/>
        <v>1</v>
      </c>
      <c r="AC104" t="s">
        <v>631</v>
      </c>
      <c r="AD104">
        <f t="shared" si="9"/>
        <v>1</v>
      </c>
    </row>
    <row r="105" spans="1:30" x14ac:dyDescent="0.3">
      <c r="A105" t="s">
        <v>654</v>
      </c>
      <c r="B105">
        <f>COUNTIF(StageTable!M:M,A105)
+COUNTIF(StageTable!U:U,A105)
+COUNTIF(StageTable!W:W,A105)</f>
        <v>1</v>
      </c>
      <c r="C105" t="s">
        <v>713</v>
      </c>
      <c r="D105" t="s">
        <v>70</v>
      </c>
      <c r="E105" t="s">
        <v>496</v>
      </c>
      <c r="F105" t="s">
        <v>626</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IFERROR(VLOOKUP(L105,[1]StringTable!$1:$1048576,MATCH("kor|String",[1]StringTable!$1:$1,0),0),
"스트링없음"))</f>
        <v/>
      </c>
      <c r="O105" t="str">
        <f>IF(ISBLANK(M105),"",
IFERROR(VLOOKUP(M105,[1]StringTable!$1:$1048576,MATCH("kor|String",[1]StringTable!$1:$1,0),0),
"스트링없음"))</f>
        <v/>
      </c>
      <c r="Q105" t="str">
        <f>IF(ISBLANK(P105),"",
IF(ISERROR(FIND(",",P105)),
  IF(ISERROR(VLOOKUP(P105,[2]ActorTable!$A:$A,1,0)),"액터없음",
  VLOOKUP(P105,[2]ActorTable!$1:$1048576,MATCH("prefabAddress|String",[2]ActorTable!$1:$1,0),0)),
IF(ISERROR(FIND(",",P105,FIND(",",P105)+1)),
  IF(OR(ISERROR(VLOOKUP(LEFT(P105,FIND(",",P105)-1),[2]ActorTable!$A:$A,1,0)),ISERROR(VLOOKUP(TRIM(MID(P105,FIND(",",P105)+1,999)),[2]ActorTable!$A:$A,1,0))),"액터없음",
  SUBSTITUTE(SUBSTITUTE(P105,LEFT(P105,FIND(",",P105)-1),VLOOKUP(LEFT(P105,FIND(",",P105)-1),[2]ActorTable!$1:$1048576,MATCH("prefabAddress|String",[2]ActorTable!$1:$1,0),0)),
    TRIM(MID(P105,FIND(",",P105)+1,999)),VLOOKUP(TRIM(MID(P105,FIND(",",P105)+1,999)),[2]ActorTable!$1:$1048576,MATCH("prefabAddress|String",[2]ActorTable!$1:$1,0),0))),
IF(ISERROR(FIND(",",P105,FIND(",",P105,FIND(",",P105)+1)+1)),
  IF(OR(ISERROR(VLOOKUP(LEFT(P105,FIND(",",P105)-1),[2]ActorTable!$A:$A,1,0)),ISERROR(VLOOKUP(TRIM(MID(P105,FIND(",",P105)+1,FIND(",",P105,FIND(",",P105)+1)-FIND(",",P105)-1)),[2]ActorTable!$A:$A,1,0)),ISERROR(VLOOKUP(TRIM(MID(P105,FIND(",",P105,FIND(",",P105)+1)+1,999)),[2]ActorTable!$A:$A,1,0))),"액터없음",
  SUBSTITUTE(SUBSTITUTE(SUBSTITUTE(P105,LEFT(P105,FIND(",",P105)-1),VLOOKUP(LEFT(P105,FIND(",",P105)-1),[2]ActorTable!$1:$1048576,MATCH("prefabAddress|String",[2]ActorTable!$1:$1,0),0)),
    TRIM(MID(P105,FIND(",",P105)+1,FIND(",",P105,FIND(",",P105)+1)-FIND(",",P105)-1)),VLOOKUP(TRIM(MID(P105,FIND(",",P105)+1,FIND(",",P105,FIND(",",P105)+1)-FIND(",",P105)-1)),[2]ActorTable!$1:$1048576,MATCH("prefabAddress|String",[2]ActorTable!$1:$1,0),0)),
    TRIM(MID(P105,FIND(",",P105,FIND(",",P105)+1)+1,999)),VLOOKUP(TRIM(MID(P105,FIND(",",P105,FIND(",",P105)+1)+1,999)),[2]ActorTable!$1:$1048576,MATCH("prefabAddress|String",[2]ActorTable!$1:$1,0),0))),
IF(ISERROR(FIND(",",P105,FIND(",",P105,FIND(",",P105,FIND(",",P105)+1)+1)+1)),
  IF(OR(ISERROR(VLOOKUP(LEFT(P105,FIND(",",P105)-1),[2]ActorTable!$A:$A,1,0)),ISERROR(VLOOKUP(TRIM(MID(P105,FIND(",",P105)+1,FIND(",",P105,FIND(",",P105)+1)-FIND(",",P105)-1)),[2]ActorTable!$A:$A,1,0)),ISERROR(VLOOKUP(TRIM(MID(P105,FIND(",",P105,FIND(",",P105)+1)+1,FIND(",",P105,FIND(",",P105,FIND(",",P105)+1)+1)-FIND(",",P105,FIND(",",P105)+1)-1)),[2]ActorTable!$A:$A,1,0)),ISERROR(VLOOKUP(TRIM(MID(P105,FIND(",",P105,FIND(",",P105,FIND(",",P105)+1)+1)+1,999)),[2]ActorTable!$A:$A,1,0))),"액터없음",
  SUBSTITUTE(SUBSTITUTE(SUBSTITUTE(SUBSTITUTE(P105,LEFT(P105,FIND(",",P105)-1),VLOOKUP(LEFT(P105,FIND(",",P105)-1),[2]ActorTable!$1:$1048576,MATCH("prefabAddress|String",[2]ActorTable!$1:$1,0),0)),
    TRIM(MID(P105,FIND(",",P105)+1,FIND(",",P105,FIND(",",P105)+1)-FIND(",",P105)-1)),VLOOKUP(TRIM(MID(P105,FIND(",",P105)+1,FIND(",",P105,FIND(",",P105)+1)-FIND(",",P105)-1)),[2]ActorTable!$1:$1048576,MATCH("prefabAddress|String",[2]ActorTable!$1:$1,0),0)),
    TRIM(MID(P105,FIND(",",P105,FIND(",",P105)+1)+1,FIND(",",P105,FIND(",",P105,FIND(",",P105)+1)+1)-FIND(",",P105,FIND(",",P105)+1)-1)),VLOOKUP(TRIM(MID(P105,FIND(",",P105,FIND(",",P105)+1)+1,FIND(",",P105,FIND(",",P105,FIND(",",P105)+1)+1)-FIND(",",P105,FIND(",",P105)+1)-1)),[2]ActorTable!$1:$1048576,MATCH("prefabAddress|String",[2]ActorTable!$1:$1,0),0)),
    TRIM(MID(P105,FIND(",",P105,FIND(",",P105,FIND(",",P105)+1)+1)+1,999)),VLOOKUP(TRIM(MID(P105,FIND(",",P105,FIND(",",P105,FIND(",",P105)+1)+1)+1,999)),[2]ActorTable!$1:$1048576,MATCH("prefabAddress|String",[2]ActorTable!$1:$1,0),0))),
)))))</f>
        <v/>
      </c>
      <c r="R105">
        <v>0</v>
      </c>
      <c r="Z105" t="s">
        <v>808</v>
      </c>
      <c r="AA105">
        <f t="shared" si="6"/>
        <v>1</v>
      </c>
      <c r="AC105" t="s">
        <v>703</v>
      </c>
      <c r="AD105">
        <f t="shared" si="9"/>
        <v>1</v>
      </c>
    </row>
    <row r="106" spans="1:30" x14ac:dyDescent="0.3">
      <c r="A106" t="s">
        <v>655</v>
      </c>
      <c r="B106">
        <f>COUNTIF(StageTable!M:M,A106)
+COUNTIF(StageTable!U:U,A106)
+COUNTIF(StageTable!W:W,A106)</f>
        <v>1</v>
      </c>
      <c r="C106" t="s">
        <v>712</v>
      </c>
      <c r="D106" t="s">
        <v>70</v>
      </c>
      <c r="E106" t="s">
        <v>497</v>
      </c>
      <c r="F106" t="s">
        <v>627</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IFERROR(VLOOKUP(L106,[1]StringTable!$1:$1048576,MATCH("kor|String",[1]StringTable!$1:$1,0),0),
"스트링없음"))</f>
        <v/>
      </c>
      <c r="O106" t="str">
        <f>IF(ISBLANK(M106),"",
IFERROR(VLOOKUP(M106,[1]StringTable!$1:$1048576,MATCH("kor|String",[1]StringTable!$1:$1,0),0),
"스트링없음"))</f>
        <v/>
      </c>
      <c r="Q106" t="str">
        <f>IF(ISBLANK(P106),"",
IF(ISERROR(FIND(",",P106)),
  IF(ISERROR(VLOOKUP(P106,[2]ActorTable!$A:$A,1,0)),"액터없음",
  VLOOKUP(P106,[2]ActorTable!$1:$1048576,MATCH("prefabAddress|String",[2]ActorTable!$1:$1,0),0)),
IF(ISERROR(FIND(",",P106,FIND(",",P106)+1)),
  IF(OR(ISERROR(VLOOKUP(LEFT(P106,FIND(",",P106)-1),[2]ActorTable!$A:$A,1,0)),ISERROR(VLOOKUP(TRIM(MID(P106,FIND(",",P106)+1,999)),[2]ActorTable!$A:$A,1,0))),"액터없음",
  SUBSTITUTE(SUBSTITUTE(P106,LEFT(P106,FIND(",",P106)-1),VLOOKUP(LEFT(P106,FIND(",",P106)-1),[2]ActorTable!$1:$1048576,MATCH("prefabAddress|String",[2]ActorTable!$1:$1,0),0)),
    TRIM(MID(P106,FIND(",",P106)+1,999)),VLOOKUP(TRIM(MID(P106,FIND(",",P106)+1,999)),[2]ActorTable!$1:$1048576,MATCH("prefabAddress|String",[2]ActorTable!$1:$1,0),0))),
IF(ISERROR(FIND(",",P106,FIND(",",P106,FIND(",",P106)+1)+1)),
  IF(OR(ISERROR(VLOOKUP(LEFT(P106,FIND(",",P106)-1),[2]ActorTable!$A:$A,1,0)),ISERROR(VLOOKUP(TRIM(MID(P106,FIND(",",P106)+1,FIND(",",P106,FIND(",",P106)+1)-FIND(",",P106)-1)),[2]ActorTable!$A:$A,1,0)),ISERROR(VLOOKUP(TRIM(MID(P106,FIND(",",P106,FIND(",",P106)+1)+1,999)),[2]ActorTable!$A:$A,1,0))),"액터없음",
  SUBSTITUTE(SUBSTITUTE(SUBSTITUTE(P106,LEFT(P106,FIND(",",P106)-1),VLOOKUP(LEFT(P106,FIND(",",P106)-1),[2]ActorTable!$1:$1048576,MATCH("prefabAddress|String",[2]ActorTable!$1:$1,0),0)),
    TRIM(MID(P106,FIND(",",P106)+1,FIND(",",P106,FIND(",",P106)+1)-FIND(",",P106)-1)),VLOOKUP(TRIM(MID(P106,FIND(",",P106)+1,FIND(",",P106,FIND(",",P106)+1)-FIND(",",P106)-1)),[2]ActorTable!$1:$1048576,MATCH("prefabAddress|String",[2]ActorTable!$1:$1,0),0)),
    TRIM(MID(P106,FIND(",",P106,FIND(",",P106)+1)+1,999)),VLOOKUP(TRIM(MID(P106,FIND(",",P106,FIND(",",P106)+1)+1,999)),[2]ActorTable!$1:$1048576,MATCH("prefabAddress|String",[2]ActorTable!$1:$1,0),0))),
IF(ISERROR(FIND(",",P106,FIND(",",P106,FIND(",",P106,FIND(",",P106)+1)+1)+1)),
  IF(OR(ISERROR(VLOOKUP(LEFT(P106,FIND(",",P106)-1),[2]ActorTable!$A:$A,1,0)),ISERROR(VLOOKUP(TRIM(MID(P106,FIND(",",P106)+1,FIND(",",P106,FIND(",",P106)+1)-FIND(",",P106)-1)),[2]ActorTable!$A:$A,1,0)),ISERROR(VLOOKUP(TRIM(MID(P106,FIND(",",P106,FIND(",",P106)+1)+1,FIND(",",P106,FIND(",",P106,FIND(",",P106)+1)+1)-FIND(",",P106,FIND(",",P106)+1)-1)),[2]ActorTable!$A:$A,1,0)),ISERROR(VLOOKUP(TRIM(MID(P106,FIND(",",P106,FIND(",",P106,FIND(",",P106)+1)+1)+1,999)),[2]ActorTable!$A:$A,1,0))),"액터없음",
  SUBSTITUTE(SUBSTITUTE(SUBSTITUTE(SUBSTITUTE(P106,LEFT(P106,FIND(",",P106)-1),VLOOKUP(LEFT(P106,FIND(",",P106)-1),[2]ActorTable!$1:$1048576,MATCH("prefabAddress|String",[2]ActorTable!$1:$1,0),0)),
    TRIM(MID(P106,FIND(",",P106)+1,FIND(",",P106,FIND(",",P106)+1)-FIND(",",P106)-1)),VLOOKUP(TRIM(MID(P106,FIND(",",P106)+1,FIND(",",P106,FIND(",",P106)+1)-FIND(",",P106)-1)),[2]ActorTable!$1:$1048576,MATCH("prefabAddress|String",[2]ActorTable!$1:$1,0),0)),
    TRIM(MID(P106,FIND(",",P106,FIND(",",P106)+1)+1,FIND(",",P106,FIND(",",P106,FIND(",",P106)+1)+1)-FIND(",",P106,FIND(",",P106)+1)-1)),VLOOKUP(TRIM(MID(P106,FIND(",",P106,FIND(",",P106)+1)+1,FIND(",",P106,FIND(",",P106,FIND(",",P106)+1)+1)-FIND(",",P106,FIND(",",P106)+1)-1)),[2]ActorTable!$1:$1048576,MATCH("prefabAddress|String",[2]ActorTable!$1:$1,0),0)),
    TRIM(MID(P106,FIND(",",P106,FIND(",",P106,FIND(",",P106)+1)+1)+1,999)),VLOOKUP(TRIM(MID(P106,FIND(",",P106,FIND(",",P106,FIND(",",P106)+1)+1)+1,999)),[2]ActorTable!$1:$1048576,MATCH("prefabAddress|String",[2]ActorTable!$1:$1,0),0))),
)))))</f>
        <v/>
      </c>
      <c r="R106">
        <v>0</v>
      </c>
      <c r="Z106" t="s">
        <v>809</v>
      </c>
      <c r="AA106">
        <f t="shared" si="6"/>
        <v>1</v>
      </c>
      <c r="AC106" t="s">
        <v>704</v>
      </c>
      <c r="AD106">
        <f t="shared" si="9"/>
        <v>1</v>
      </c>
    </row>
    <row r="107" spans="1:30" x14ac:dyDescent="0.3">
      <c r="A107" t="s">
        <v>656</v>
      </c>
      <c r="B107">
        <f>COUNTIF(StageTable!M:M,A107)
+COUNTIF(StageTable!U:U,A107)
+COUNTIF(StageTable!W:W,A107)</f>
        <v>1</v>
      </c>
      <c r="C107" t="s">
        <v>714</v>
      </c>
      <c r="D107" t="s">
        <v>70</v>
      </c>
      <c r="E107" t="s">
        <v>498</v>
      </c>
      <c r="F107" t="s">
        <v>628</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IFERROR(VLOOKUP(L107,[1]StringTable!$1:$1048576,MATCH("kor|String",[1]StringTable!$1:$1,0),0),
"스트링없음"))</f>
        <v/>
      </c>
      <c r="O107" t="str">
        <f>IF(ISBLANK(M107),"",
IFERROR(VLOOKUP(M107,[1]StringTable!$1:$1048576,MATCH("kor|String",[1]StringTable!$1:$1,0),0),
"스트링없음"))</f>
        <v/>
      </c>
      <c r="Q107" t="str">
        <f>IF(ISBLANK(P107),"",
IF(ISERROR(FIND(",",P107)),
  IF(ISERROR(VLOOKUP(P107,[2]ActorTable!$A:$A,1,0)),"액터없음",
  VLOOKUP(P107,[2]ActorTable!$1:$1048576,MATCH("prefabAddress|String",[2]ActorTable!$1:$1,0),0)),
IF(ISERROR(FIND(",",P107,FIND(",",P107)+1)),
  IF(OR(ISERROR(VLOOKUP(LEFT(P107,FIND(",",P107)-1),[2]ActorTable!$A:$A,1,0)),ISERROR(VLOOKUP(TRIM(MID(P107,FIND(",",P107)+1,999)),[2]ActorTable!$A:$A,1,0))),"액터없음",
  SUBSTITUTE(SUBSTITUTE(P107,LEFT(P107,FIND(",",P107)-1),VLOOKUP(LEFT(P107,FIND(",",P107)-1),[2]ActorTable!$1:$1048576,MATCH("prefabAddress|String",[2]ActorTable!$1:$1,0),0)),
    TRIM(MID(P107,FIND(",",P107)+1,999)),VLOOKUP(TRIM(MID(P107,FIND(",",P107)+1,999)),[2]ActorTable!$1:$1048576,MATCH("prefabAddress|String",[2]ActorTable!$1:$1,0),0))),
IF(ISERROR(FIND(",",P107,FIND(",",P107,FIND(",",P107)+1)+1)),
  IF(OR(ISERROR(VLOOKUP(LEFT(P107,FIND(",",P107)-1),[2]ActorTable!$A:$A,1,0)),ISERROR(VLOOKUP(TRIM(MID(P107,FIND(",",P107)+1,FIND(",",P107,FIND(",",P107)+1)-FIND(",",P107)-1)),[2]ActorTable!$A:$A,1,0)),ISERROR(VLOOKUP(TRIM(MID(P107,FIND(",",P107,FIND(",",P107)+1)+1,999)),[2]ActorTable!$A:$A,1,0))),"액터없음",
  SUBSTITUTE(SUBSTITUTE(SUBSTITUTE(P107,LEFT(P107,FIND(",",P107)-1),VLOOKUP(LEFT(P107,FIND(",",P107)-1),[2]ActorTable!$1:$1048576,MATCH("prefabAddress|String",[2]ActorTable!$1:$1,0),0)),
    TRIM(MID(P107,FIND(",",P107)+1,FIND(",",P107,FIND(",",P107)+1)-FIND(",",P107)-1)),VLOOKUP(TRIM(MID(P107,FIND(",",P107)+1,FIND(",",P107,FIND(",",P107)+1)-FIND(",",P107)-1)),[2]ActorTable!$1:$1048576,MATCH("prefabAddress|String",[2]ActorTable!$1:$1,0),0)),
    TRIM(MID(P107,FIND(",",P107,FIND(",",P107)+1)+1,999)),VLOOKUP(TRIM(MID(P107,FIND(",",P107,FIND(",",P107)+1)+1,999)),[2]ActorTable!$1:$1048576,MATCH("prefabAddress|String",[2]ActorTable!$1:$1,0),0))),
IF(ISERROR(FIND(",",P107,FIND(",",P107,FIND(",",P107,FIND(",",P107)+1)+1)+1)),
  IF(OR(ISERROR(VLOOKUP(LEFT(P107,FIND(",",P107)-1),[2]ActorTable!$A:$A,1,0)),ISERROR(VLOOKUP(TRIM(MID(P107,FIND(",",P107)+1,FIND(",",P107,FIND(",",P107)+1)-FIND(",",P107)-1)),[2]ActorTable!$A:$A,1,0)),ISERROR(VLOOKUP(TRIM(MID(P107,FIND(",",P107,FIND(",",P107)+1)+1,FIND(",",P107,FIND(",",P107,FIND(",",P107)+1)+1)-FIND(",",P107,FIND(",",P107)+1)-1)),[2]ActorTable!$A:$A,1,0)),ISERROR(VLOOKUP(TRIM(MID(P107,FIND(",",P107,FIND(",",P107,FIND(",",P107)+1)+1)+1,999)),[2]ActorTable!$A:$A,1,0))),"액터없음",
  SUBSTITUTE(SUBSTITUTE(SUBSTITUTE(SUBSTITUTE(P107,LEFT(P107,FIND(",",P107)-1),VLOOKUP(LEFT(P107,FIND(",",P107)-1),[2]ActorTable!$1:$1048576,MATCH("prefabAddress|String",[2]ActorTable!$1:$1,0),0)),
    TRIM(MID(P107,FIND(",",P107)+1,FIND(",",P107,FIND(",",P107)+1)-FIND(",",P107)-1)),VLOOKUP(TRIM(MID(P107,FIND(",",P107)+1,FIND(",",P107,FIND(",",P107)+1)-FIND(",",P107)-1)),[2]ActorTable!$1:$1048576,MATCH("prefabAddress|String",[2]ActorTable!$1:$1,0),0)),
    TRIM(MID(P107,FIND(",",P107,FIND(",",P107)+1)+1,FIND(",",P107,FIND(",",P107,FIND(",",P107)+1)+1)-FIND(",",P107,FIND(",",P107)+1)-1)),VLOOKUP(TRIM(MID(P107,FIND(",",P107,FIND(",",P107)+1)+1,FIND(",",P107,FIND(",",P107,FIND(",",P107)+1)+1)-FIND(",",P107,FIND(",",P107)+1)-1)),[2]ActorTable!$1:$1048576,MATCH("prefabAddress|String",[2]ActorTable!$1:$1,0),0)),
    TRIM(MID(P107,FIND(",",P107,FIND(",",P107,FIND(",",P107)+1)+1)+1,999)),VLOOKUP(TRIM(MID(P107,FIND(",",P107,FIND(",",P107,FIND(",",P107)+1)+1)+1,999)),[2]ActorTable!$1:$1048576,MATCH("prefabAddress|String",[2]ActorTable!$1:$1,0),0))),
)))))</f>
        <v/>
      </c>
      <c r="R107">
        <v>0</v>
      </c>
      <c r="Z107" t="s">
        <v>810</v>
      </c>
      <c r="AA107">
        <f t="shared" si="6"/>
        <v>1</v>
      </c>
      <c r="AC107" t="s">
        <v>705</v>
      </c>
      <c r="AD107">
        <f t="shared" si="9"/>
        <v>1</v>
      </c>
    </row>
    <row r="108" spans="1:30" x14ac:dyDescent="0.3">
      <c r="A108" t="s">
        <v>657</v>
      </c>
      <c r="B108">
        <f>COUNTIF(StageTable!M:M,A108)
+COUNTIF(StageTable!U:U,A108)
+COUNTIF(StageTable!W:W,A108)</f>
        <v>1</v>
      </c>
      <c r="C108" t="s">
        <v>712</v>
      </c>
      <c r="D108" t="s">
        <v>70</v>
      </c>
      <c r="E108" t="s">
        <v>499</v>
      </c>
      <c r="F108" t="s">
        <v>629</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IFERROR(VLOOKUP(L108,[1]StringTable!$1:$1048576,MATCH("kor|String",[1]StringTable!$1:$1,0),0),
"스트링없음"))</f>
        <v/>
      </c>
      <c r="O108" t="str">
        <f>IF(ISBLANK(M108),"",
IFERROR(VLOOKUP(M108,[1]StringTable!$1:$1048576,MATCH("kor|String",[1]StringTable!$1:$1,0),0),
"스트링없음"))</f>
        <v/>
      </c>
      <c r="Q108" t="str">
        <f>IF(ISBLANK(P108),"",
IF(ISERROR(FIND(",",P108)),
  IF(ISERROR(VLOOKUP(P108,[2]ActorTable!$A:$A,1,0)),"액터없음",
  VLOOKUP(P108,[2]ActorTable!$1:$1048576,MATCH("prefabAddress|String",[2]ActorTable!$1:$1,0),0)),
IF(ISERROR(FIND(",",P108,FIND(",",P108)+1)),
  IF(OR(ISERROR(VLOOKUP(LEFT(P108,FIND(",",P108)-1),[2]ActorTable!$A:$A,1,0)),ISERROR(VLOOKUP(TRIM(MID(P108,FIND(",",P108)+1,999)),[2]ActorTable!$A:$A,1,0))),"액터없음",
  SUBSTITUTE(SUBSTITUTE(P108,LEFT(P108,FIND(",",P108)-1),VLOOKUP(LEFT(P108,FIND(",",P108)-1),[2]ActorTable!$1:$1048576,MATCH("prefabAddress|String",[2]ActorTable!$1:$1,0),0)),
    TRIM(MID(P108,FIND(",",P108)+1,999)),VLOOKUP(TRIM(MID(P108,FIND(",",P108)+1,999)),[2]ActorTable!$1:$1048576,MATCH("prefabAddress|String",[2]ActorTable!$1:$1,0),0))),
IF(ISERROR(FIND(",",P108,FIND(",",P108,FIND(",",P108)+1)+1)),
  IF(OR(ISERROR(VLOOKUP(LEFT(P108,FIND(",",P108)-1),[2]ActorTable!$A:$A,1,0)),ISERROR(VLOOKUP(TRIM(MID(P108,FIND(",",P108)+1,FIND(",",P108,FIND(",",P108)+1)-FIND(",",P108)-1)),[2]ActorTable!$A:$A,1,0)),ISERROR(VLOOKUP(TRIM(MID(P108,FIND(",",P108,FIND(",",P108)+1)+1,999)),[2]ActorTable!$A:$A,1,0))),"액터없음",
  SUBSTITUTE(SUBSTITUTE(SUBSTITUTE(P108,LEFT(P108,FIND(",",P108)-1),VLOOKUP(LEFT(P108,FIND(",",P108)-1),[2]ActorTable!$1:$1048576,MATCH("prefabAddress|String",[2]ActorTable!$1:$1,0),0)),
    TRIM(MID(P108,FIND(",",P108)+1,FIND(",",P108,FIND(",",P108)+1)-FIND(",",P108)-1)),VLOOKUP(TRIM(MID(P108,FIND(",",P108)+1,FIND(",",P108,FIND(",",P108)+1)-FIND(",",P108)-1)),[2]ActorTable!$1:$1048576,MATCH("prefabAddress|String",[2]ActorTable!$1:$1,0),0)),
    TRIM(MID(P108,FIND(",",P108,FIND(",",P108)+1)+1,999)),VLOOKUP(TRIM(MID(P108,FIND(",",P108,FIND(",",P108)+1)+1,999)),[2]ActorTable!$1:$1048576,MATCH("prefabAddress|String",[2]ActorTable!$1:$1,0),0))),
IF(ISERROR(FIND(",",P108,FIND(",",P108,FIND(",",P108,FIND(",",P108)+1)+1)+1)),
  IF(OR(ISERROR(VLOOKUP(LEFT(P108,FIND(",",P108)-1),[2]ActorTable!$A:$A,1,0)),ISERROR(VLOOKUP(TRIM(MID(P108,FIND(",",P108)+1,FIND(",",P108,FIND(",",P108)+1)-FIND(",",P108)-1)),[2]ActorTable!$A:$A,1,0)),ISERROR(VLOOKUP(TRIM(MID(P108,FIND(",",P108,FIND(",",P108)+1)+1,FIND(",",P108,FIND(",",P108,FIND(",",P108)+1)+1)-FIND(",",P108,FIND(",",P108)+1)-1)),[2]ActorTable!$A:$A,1,0)),ISERROR(VLOOKUP(TRIM(MID(P108,FIND(",",P108,FIND(",",P108,FIND(",",P108)+1)+1)+1,999)),[2]ActorTable!$A:$A,1,0))),"액터없음",
  SUBSTITUTE(SUBSTITUTE(SUBSTITUTE(SUBSTITUTE(P108,LEFT(P108,FIND(",",P108)-1),VLOOKUP(LEFT(P108,FIND(",",P108)-1),[2]ActorTable!$1:$1048576,MATCH("prefabAddress|String",[2]ActorTable!$1:$1,0),0)),
    TRIM(MID(P108,FIND(",",P108)+1,FIND(",",P108,FIND(",",P108)+1)-FIND(",",P108)-1)),VLOOKUP(TRIM(MID(P108,FIND(",",P108)+1,FIND(",",P108,FIND(",",P108)+1)-FIND(",",P108)-1)),[2]ActorTable!$1:$1048576,MATCH("prefabAddress|String",[2]ActorTable!$1:$1,0),0)),
    TRIM(MID(P108,FIND(",",P108,FIND(",",P108)+1)+1,FIND(",",P108,FIND(",",P108,FIND(",",P108)+1)+1)-FIND(",",P108,FIND(",",P108)+1)-1)),VLOOKUP(TRIM(MID(P108,FIND(",",P108,FIND(",",P108)+1)+1,FIND(",",P108,FIND(",",P108,FIND(",",P108)+1)+1)-FIND(",",P108,FIND(",",P108)+1)-1)),[2]ActorTable!$1:$1048576,MATCH("prefabAddress|String",[2]ActorTable!$1:$1,0),0)),
    TRIM(MID(P108,FIND(",",P108,FIND(",",P108,FIND(",",P108)+1)+1)+1,999)),VLOOKUP(TRIM(MID(P108,FIND(",",P108,FIND(",",P108,FIND(",",P108)+1)+1)+1,999)),[2]ActorTable!$1:$1048576,MATCH("prefabAddress|String",[2]ActorTable!$1:$1,0),0))),
)))))</f>
        <v/>
      </c>
      <c r="R108">
        <v>0</v>
      </c>
      <c r="Z108" t="s">
        <v>811</v>
      </c>
      <c r="AA108">
        <f t="shared" si="6"/>
        <v>1</v>
      </c>
      <c r="AC108" t="s">
        <v>706</v>
      </c>
      <c r="AD108">
        <f t="shared" si="9"/>
        <v>1</v>
      </c>
    </row>
    <row r="109" spans="1:30" x14ac:dyDescent="0.3">
      <c r="A109" t="s">
        <v>691</v>
      </c>
      <c r="B109">
        <f>COUNTIF(StageTable!M:M,A109)
+COUNTIF(StageTable!U:U,A109)
+COUNTIF(StageTable!W:W,A109)</f>
        <v>1</v>
      </c>
      <c r="C109" t="s">
        <v>697</v>
      </c>
      <c r="D109" t="s">
        <v>70</v>
      </c>
      <c r="E109" t="s">
        <v>692</v>
      </c>
      <c r="F109" t="s">
        <v>694</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IFERROR(VLOOKUP(L109,[1]StringTable!$1:$1048576,MATCH("kor|String",[1]StringTable!$1:$1,0),0),
"스트링없음"))</f>
        <v/>
      </c>
      <c r="O109" t="str">
        <f>IF(ISBLANK(M109),"",
IFERROR(VLOOKUP(M109,[1]StringTable!$1:$1048576,MATCH("kor|String",[1]StringTable!$1:$1,0),0),
"스트링없음"))</f>
        <v/>
      </c>
      <c r="Q109" t="str">
        <f>IF(ISBLANK(P109),"",
IF(ISERROR(FIND(",",P109)),
  IF(ISERROR(VLOOKUP(P109,[2]ActorTable!$A:$A,1,0)),"액터없음",
  VLOOKUP(P109,[2]ActorTable!$1:$1048576,MATCH("prefabAddress|String",[2]ActorTable!$1:$1,0),0)),
IF(ISERROR(FIND(",",P109,FIND(",",P109)+1)),
  IF(OR(ISERROR(VLOOKUP(LEFT(P109,FIND(",",P109)-1),[2]ActorTable!$A:$A,1,0)),ISERROR(VLOOKUP(TRIM(MID(P109,FIND(",",P109)+1,999)),[2]ActorTable!$A:$A,1,0))),"액터없음",
  SUBSTITUTE(SUBSTITUTE(P109,LEFT(P109,FIND(",",P109)-1),VLOOKUP(LEFT(P109,FIND(",",P109)-1),[2]ActorTable!$1:$1048576,MATCH("prefabAddress|String",[2]ActorTable!$1:$1,0),0)),
    TRIM(MID(P109,FIND(",",P109)+1,999)),VLOOKUP(TRIM(MID(P109,FIND(",",P109)+1,999)),[2]ActorTable!$1:$1048576,MATCH("prefabAddress|String",[2]ActorTable!$1:$1,0),0))),
IF(ISERROR(FIND(",",P109,FIND(",",P109,FIND(",",P109)+1)+1)),
  IF(OR(ISERROR(VLOOKUP(LEFT(P109,FIND(",",P109)-1),[2]ActorTable!$A:$A,1,0)),ISERROR(VLOOKUP(TRIM(MID(P109,FIND(",",P109)+1,FIND(",",P109,FIND(",",P109)+1)-FIND(",",P109)-1)),[2]ActorTable!$A:$A,1,0)),ISERROR(VLOOKUP(TRIM(MID(P109,FIND(",",P109,FIND(",",P109)+1)+1,999)),[2]ActorTable!$A:$A,1,0))),"액터없음",
  SUBSTITUTE(SUBSTITUTE(SUBSTITUTE(P109,LEFT(P109,FIND(",",P109)-1),VLOOKUP(LEFT(P109,FIND(",",P109)-1),[2]ActorTable!$1:$1048576,MATCH("prefabAddress|String",[2]ActorTable!$1:$1,0),0)),
    TRIM(MID(P109,FIND(",",P109)+1,FIND(",",P109,FIND(",",P109)+1)-FIND(",",P109)-1)),VLOOKUP(TRIM(MID(P109,FIND(",",P109)+1,FIND(",",P109,FIND(",",P109)+1)-FIND(",",P109)-1)),[2]ActorTable!$1:$1048576,MATCH("prefabAddress|String",[2]ActorTable!$1:$1,0),0)),
    TRIM(MID(P109,FIND(",",P109,FIND(",",P109)+1)+1,999)),VLOOKUP(TRIM(MID(P109,FIND(",",P109,FIND(",",P109)+1)+1,999)),[2]ActorTable!$1:$1048576,MATCH("prefabAddress|String",[2]ActorTable!$1:$1,0),0))),
IF(ISERROR(FIND(",",P109,FIND(",",P109,FIND(",",P109,FIND(",",P109)+1)+1)+1)),
  IF(OR(ISERROR(VLOOKUP(LEFT(P109,FIND(",",P109)-1),[2]ActorTable!$A:$A,1,0)),ISERROR(VLOOKUP(TRIM(MID(P109,FIND(",",P109)+1,FIND(",",P109,FIND(",",P109)+1)-FIND(",",P109)-1)),[2]ActorTable!$A:$A,1,0)),ISERROR(VLOOKUP(TRIM(MID(P109,FIND(",",P109,FIND(",",P109)+1)+1,FIND(",",P109,FIND(",",P109,FIND(",",P109)+1)+1)-FIND(",",P109,FIND(",",P109)+1)-1)),[2]ActorTable!$A:$A,1,0)),ISERROR(VLOOKUP(TRIM(MID(P109,FIND(",",P109,FIND(",",P109,FIND(",",P109)+1)+1)+1,999)),[2]ActorTable!$A:$A,1,0))),"액터없음",
  SUBSTITUTE(SUBSTITUTE(SUBSTITUTE(SUBSTITUTE(P109,LEFT(P109,FIND(",",P109)-1),VLOOKUP(LEFT(P109,FIND(",",P109)-1),[2]ActorTable!$1:$1048576,MATCH("prefabAddress|String",[2]ActorTable!$1:$1,0),0)),
    TRIM(MID(P109,FIND(",",P109)+1,FIND(",",P109,FIND(",",P109)+1)-FIND(",",P109)-1)),VLOOKUP(TRIM(MID(P109,FIND(",",P109)+1,FIND(",",P109,FIND(",",P109)+1)-FIND(",",P109)-1)),[2]ActorTable!$1:$1048576,MATCH("prefabAddress|String",[2]ActorTable!$1:$1,0),0)),
    TRIM(MID(P109,FIND(",",P109,FIND(",",P109)+1)+1,FIND(",",P109,FIND(",",P109,FIND(",",P109)+1)+1)-FIND(",",P109,FIND(",",P109)+1)-1)),VLOOKUP(TRIM(MID(P109,FIND(",",P109,FIND(",",P109)+1)+1,FIND(",",P109,FIND(",",P109,FIND(",",P109)+1)+1)-FIND(",",P109,FIND(",",P109)+1)-1)),[2]ActorTable!$1:$1048576,MATCH("prefabAddress|String",[2]ActorTable!$1:$1,0),0)),
    TRIM(MID(P109,FIND(",",P109,FIND(",",P109,FIND(",",P109)+1)+1)+1,999)),VLOOKUP(TRIM(MID(P109,FIND(",",P109,FIND(",",P109,FIND(",",P109)+1)+1)+1,999)),[2]ActorTable!$1:$1048576,MATCH("prefabAddress|String",[2]ActorTable!$1:$1,0),0))),
)))))</f>
        <v/>
      </c>
      <c r="R109">
        <v>0</v>
      </c>
      <c r="Z109" t="s">
        <v>812</v>
      </c>
      <c r="AA109">
        <f t="shared" si="6"/>
        <v>1</v>
      </c>
      <c r="AC109" t="s">
        <v>707</v>
      </c>
      <c r="AD109">
        <f t="shared" si="9"/>
        <v>1</v>
      </c>
    </row>
    <row r="110" spans="1:30" x14ac:dyDescent="0.3">
      <c r="A110" t="s">
        <v>658</v>
      </c>
      <c r="B110">
        <f>COUNTIF(StageTable!M:M,A110)
+COUNTIF(StageTable!U:U,A110)
+COUNTIF(StageTable!W:W,A110)</f>
        <v>1</v>
      </c>
      <c r="C110" t="s">
        <v>712</v>
      </c>
      <c r="D110" t="s">
        <v>70</v>
      </c>
      <c r="E110" t="s">
        <v>500</v>
      </c>
      <c r="F110" t="s">
        <v>630</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IFERROR(VLOOKUP(L110,[1]StringTable!$1:$1048576,MATCH("kor|String",[1]StringTable!$1:$1,0),0),
"스트링없음"))</f>
        <v/>
      </c>
      <c r="O110" t="str">
        <f>IF(ISBLANK(M110),"",
IFERROR(VLOOKUP(M110,[1]StringTable!$1:$1048576,MATCH("kor|String",[1]StringTable!$1:$1,0),0),
"스트링없음"))</f>
        <v/>
      </c>
      <c r="Q110" t="str">
        <f>IF(ISBLANK(P110),"",
IF(ISERROR(FIND(",",P110)),
  IF(ISERROR(VLOOKUP(P110,[2]ActorTable!$A:$A,1,0)),"액터없음",
  VLOOKUP(P110,[2]ActorTable!$1:$1048576,MATCH("prefabAddress|String",[2]ActorTable!$1:$1,0),0)),
IF(ISERROR(FIND(",",P110,FIND(",",P110)+1)),
  IF(OR(ISERROR(VLOOKUP(LEFT(P110,FIND(",",P110)-1),[2]ActorTable!$A:$A,1,0)),ISERROR(VLOOKUP(TRIM(MID(P110,FIND(",",P110)+1,999)),[2]ActorTable!$A:$A,1,0))),"액터없음",
  SUBSTITUTE(SUBSTITUTE(P110,LEFT(P110,FIND(",",P110)-1),VLOOKUP(LEFT(P110,FIND(",",P110)-1),[2]ActorTable!$1:$1048576,MATCH("prefabAddress|String",[2]ActorTable!$1:$1,0),0)),
    TRIM(MID(P110,FIND(",",P110)+1,999)),VLOOKUP(TRIM(MID(P110,FIND(",",P110)+1,999)),[2]ActorTable!$1:$1048576,MATCH("prefabAddress|String",[2]ActorTable!$1:$1,0),0))),
IF(ISERROR(FIND(",",P110,FIND(",",P110,FIND(",",P110)+1)+1)),
  IF(OR(ISERROR(VLOOKUP(LEFT(P110,FIND(",",P110)-1),[2]ActorTable!$A:$A,1,0)),ISERROR(VLOOKUP(TRIM(MID(P110,FIND(",",P110)+1,FIND(",",P110,FIND(",",P110)+1)-FIND(",",P110)-1)),[2]ActorTable!$A:$A,1,0)),ISERROR(VLOOKUP(TRIM(MID(P110,FIND(",",P110,FIND(",",P110)+1)+1,999)),[2]ActorTable!$A:$A,1,0))),"액터없음",
  SUBSTITUTE(SUBSTITUTE(SUBSTITUTE(P110,LEFT(P110,FIND(",",P110)-1),VLOOKUP(LEFT(P110,FIND(",",P110)-1),[2]ActorTable!$1:$1048576,MATCH("prefabAddress|String",[2]ActorTable!$1:$1,0),0)),
    TRIM(MID(P110,FIND(",",P110)+1,FIND(",",P110,FIND(",",P110)+1)-FIND(",",P110)-1)),VLOOKUP(TRIM(MID(P110,FIND(",",P110)+1,FIND(",",P110,FIND(",",P110)+1)-FIND(",",P110)-1)),[2]ActorTable!$1:$1048576,MATCH("prefabAddress|String",[2]ActorTable!$1:$1,0),0)),
    TRIM(MID(P110,FIND(",",P110,FIND(",",P110)+1)+1,999)),VLOOKUP(TRIM(MID(P110,FIND(",",P110,FIND(",",P110)+1)+1,999)),[2]ActorTable!$1:$1048576,MATCH("prefabAddress|String",[2]ActorTable!$1:$1,0),0))),
IF(ISERROR(FIND(",",P110,FIND(",",P110,FIND(",",P110,FIND(",",P110)+1)+1)+1)),
  IF(OR(ISERROR(VLOOKUP(LEFT(P110,FIND(",",P110)-1),[2]ActorTable!$A:$A,1,0)),ISERROR(VLOOKUP(TRIM(MID(P110,FIND(",",P110)+1,FIND(",",P110,FIND(",",P110)+1)-FIND(",",P110)-1)),[2]ActorTable!$A:$A,1,0)),ISERROR(VLOOKUP(TRIM(MID(P110,FIND(",",P110,FIND(",",P110)+1)+1,FIND(",",P110,FIND(",",P110,FIND(",",P110)+1)+1)-FIND(",",P110,FIND(",",P110)+1)-1)),[2]ActorTable!$A:$A,1,0)),ISERROR(VLOOKUP(TRIM(MID(P110,FIND(",",P110,FIND(",",P110,FIND(",",P110)+1)+1)+1,999)),[2]ActorTable!$A:$A,1,0))),"액터없음",
  SUBSTITUTE(SUBSTITUTE(SUBSTITUTE(SUBSTITUTE(P110,LEFT(P110,FIND(",",P110)-1),VLOOKUP(LEFT(P110,FIND(",",P110)-1),[2]ActorTable!$1:$1048576,MATCH("prefabAddress|String",[2]ActorTable!$1:$1,0),0)),
    TRIM(MID(P110,FIND(",",P110)+1,FIND(",",P110,FIND(",",P110)+1)-FIND(",",P110)-1)),VLOOKUP(TRIM(MID(P110,FIND(",",P110)+1,FIND(",",P110,FIND(",",P110)+1)-FIND(",",P110)-1)),[2]ActorTable!$1:$1048576,MATCH("prefabAddress|String",[2]ActorTable!$1:$1,0),0)),
    TRIM(MID(P110,FIND(",",P110,FIND(",",P110)+1)+1,FIND(",",P110,FIND(",",P110,FIND(",",P110)+1)+1)-FIND(",",P110,FIND(",",P110)+1)-1)),VLOOKUP(TRIM(MID(P110,FIND(",",P110,FIND(",",P110)+1)+1,FIND(",",P110,FIND(",",P110,FIND(",",P110)+1)+1)-FIND(",",P110,FIND(",",P110)+1)-1)),[2]ActorTable!$1:$1048576,MATCH("prefabAddress|String",[2]ActorTable!$1:$1,0),0)),
    TRIM(MID(P110,FIND(",",P110,FIND(",",P110,FIND(",",P110)+1)+1)+1,999)),VLOOKUP(TRIM(MID(P110,FIND(",",P110,FIND(",",P110,FIND(",",P110)+1)+1)+1,999)),[2]ActorTable!$1:$1048576,MATCH("prefabAddress|String",[2]ActorTable!$1:$1,0),0))),
)))))</f>
        <v/>
      </c>
      <c r="R110">
        <v>0</v>
      </c>
      <c r="Z110" t="s">
        <v>813</v>
      </c>
      <c r="AA110">
        <f t="shared" si="6"/>
        <v>1</v>
      </c>
      <c r="AC110" t="s">
        <v>856</v>
      </c>
      <c r="AD110">
        <f t="shared" si="9"/>
        <v>1</v>
      </c>
    </row>
    <row r="111" spans="1:30" x14ac:dyDescent="0.3">
      <c r="A111" t="s">
        <v>659</v>
      </c>
      <c r="B111">
        <f>COUNTIF(StageTable!M:M,A111)
+COUNTIF(StageTable!U:U,A111)
+COUNTIF(StageTable!W:W,A111)</f>
        <v>1</v>
      </c>
      <c r="C111" t="s">
        <v>713</v>
      </c>
      <c r="D111" t="s">
        <v>70</v>
      </c>
      <c r="E111" t="s">
        <v>501</v>
      </c>
      <c r="F111" t="s">
        <v>631</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IFERROR(VLOOKUP(L111,[1]StringTable!$1:$1048576,MATCH("kor|String",[1]StringTable!$1:$1,0),0),
"스트링없음"))</f>
        <v/>
      </c>
      <c r="O111" t="str">
        <f>IF(ISBLANK(M111),"",
IFERROR(VLOOKUP(M111,[1]StringTable!$1:$1048576,MATCH("kor|String",[1]StringTable!$1:$1,0),0),
"스트링없음"))</f>
        <v/>
      </c>
      <c r="Q111" t="str">
        <f>IF(ISBLANK(P111),"",
IF(ISERROR(FIND(",",P111)),
  IF(ISERROR(VLOOKUP(P111,[2]ActorTable!$A:$A,1,0)),"액터없음",
  VLOOKUP(P111,[2]ActorTable!$1:$1048576,MATCH("prefabAddress|String",[2]ActorTable!$1:$1,0),0)),
IF(ISERROR(FIND(",",P111,FIND(",",P111)+1)),
  IF(OR(ISERROR(VLOOKUP(LEFT(P111,FIND(",",P111)-1),[2]ActorTable!$A:$A,1,0)),ISERROR(VLOOKUP(TRIM(MID(P111,FIND(",",P111)+1,999)),[2]ActorTable!$A:$A,1,0))),"액터없음",
  SUBSTITUTE(SUBSTITUTE(P111,LEFT(P111,FIND(",",P111)-1),VLOOKUP(LEFT(P111,FIND(",",P111)-1),[2]ActorTable!$1:$1048576,MATCH("prefabAddress|String",[2]ActorTable!$1:$1,0),0)),
    TRIM(MID(P111,FIND(",",P111)+1,999)),VLOOKUP(TRIM(MID(P111,FIND(",",P111)+1,999)),[2]ActorTable!$1:$1048576,MATCH("prefabAddress|String",[2]ActorTable!$1:$1,0),0))),
IF(ISERROR(FIND(",",P111,FIND(",",P111,FIND(",",P111)+1)+1)),
  IF(OR(ISERROR(VLOOKUP(LEFT(P111,FIND(",",P111)-1),[2]ActorTable!$A:$A,1,0)),ISERROR(VLOOKUP(TRIM(MID(P111,FIND(",",P111)+1,FIND(",",P111,FIND(",",P111)+1)-FIND(",",P111)-1)),[2]ActorTable!$A:$A,1,0)),ISERROR(VLOOKUP(TRIM(MID(P111,FIND(",",P111,FIND(",",P111)+1)+1,999)),[2]ActorTable!$A:$A,1,0))),"액터없음",
  SUBSTITUTE(SUBSTITUTE(SUBSTITUTE(P111,LEFT(P111,FIND(",",P111)-1),VLOOKUP(LEFT(P111,FIND(",",P111)-1),[2]ActorTable!$1:$1048576,MATCH("prefabAddress|String",[2]ActorTable!$1:$1,0),0)),
    TRIM(MID(P111,FIND(",",P111)+1,FIND(",",P111,FIND(",",P111)+1)-FIND(",",P111)-1)),VLOOKUP(TRIM(MID(P111,FIND(",",P111)+1,FIND(",",P111,FIND(",",P111)+1)-FIND(",",P111)-1)),[2]ActorTable!$1:$1048576,MATCH("prefabAddress|String",[2]ActorTable!$1:$1,0),0)),
    TRIM(MID(P111,FIND(",",P111,FIND(",",P111)+1)+1,999)),VLOOKUP(TRIM(MID(P111,FIND(",",P111,FIND(",",P111)+1)+1,999)),[2]ActorTable!$1:$1048576,MATCH("prefabAddress|String",[2]ActorTable!$1:$1,0),0))),
IF(ISERROR(FIND(",",P111,FIND(",",P111,FIND(",",P111,FIND(",",P111)+1)+1)+1)),
  IF(OR(ISERROR(VLOOKUP(LEFT(P111,FIND(",",P111)-1),[2]ActorTable!$A:$A,1,0)),ISERROR(VLOOKUP(TRIM(MID(P111,FIND(",",P111)+1,FIND(",",P111,FIND(",",P111)+1)-FIND(",",P111)-1)),[2]ActorTable!$A:$A,1,0)),ISERROR(VLOOKUP(TRIM(MID(P111,FIND(",",P111,FIND(",",P111)+1)+1,FIND(",",P111,FIND(",",P111,FIND(",",P111)+1)+1)-FIND(",",P111,FIND(",",P111)+1)-1)),[2]ActorTable!$A:$A,1,0)),ISERROR(VLOOKUP(TRIM(MID(P111,FIND(",",P111,FIND(",",P111,FIND(",",P111)+1)+1)+1,999)),[2]ActorTable!$A:$A,1,0))),"액터없음",
  SUBSTITUTE(SUBSTITUTE(SUBSTITUTE(SUBSTITUTE(P111,LEFT(P111,FIND(",",P111)-1),VLOOKUP(LEFT(P111,FIND(",",P111)-1),[2]ActorTable!$1:$1048576,MATCH("prefabAddress|String",[2]ActorTable!$1:$1,0),0)),
    TRIM(MID(P111,FIND(",",P111)+1,FIND(",",P111,FIND(",",P111)+1)-FIND(",",P111)-1)),VLOOKUP(TRIM(MID(P111,FIND(",",P111)+1,FIND(",",P111,FIND(",",P111)+1)-FIND(",",P111)-1)),[2]ActorTable!$1:$1048576,MATCH("prefabAddress|String",[2]ActorTable!$1:$1,0),0)),
    TRIM(MID(P111,FIND(",",P111,FIND(",",P111)+1)+1,FIND(",",P111,FIND(",",P111,FIND(",",P111)+1)+1)-FIND(",",P111,FIND(",",P111)+1)-1)),VLOOKUP(TRIM(MID(P111,FIND(",",P111,FIND(",",P111)+1)+1,FIND(",",P111,FIND(",",P111,FIND(",",P111)+1)+1)-FIND(",",P111,FIND(",",P111)+1)-1)),[2]ActorTable!$1:$1048576,MATCH("prefabAddress|String",[2]ActorTable!$1:$1,0),0)),
    TRIM(MID(P111,FIND(",",P111,FIND(",",P111,FIND(",",P111)+1)+1)+1,999)),VLOOKUP(TRIM(MID(P111,FIND(",",P111,FIND(",",P111,FIND(",",P111)+1)+1)+1,999)),[2]ActorTable!$1:$1048576,MATCH("prefabAddress|String",[2]ActorTable!$1:$1,0),0))),
)))))</f>
        <v/>
      </c>
      <c r="R111">
        <v>0</v>
      </c>
      <c r="Z111" t="s">
        <v>814</v>
      </c>
      <c r="AA111">
        <f t="shared" si="6"/>
        <v>1</v>
      </c>
      <c r="AC111" t="s">
        <v>857</v>
      </c>
      <c r="AD111">
        <f t="shared" si="9"/>
        <v>1</v>
      </c>
    </row>
    <row r="112" spans="1:30" x14ac:dyDescent="0.3">
      <c r="A112" t="s">
        <v>583</v>
      </c>
      <c r="B112">
        <f>COUNTIF(StageTable!M:M,A112)
+COUNTIF(StageTable!U:U,A112)
+COUNTIF(StageTable!W:W,A112)</f>
        <v>1</v>
      </c>
      <c r="C112" t="s">
        <v>513</v>
      </c>
      <c r="D112" t="s">
        <v>70</v>
      </c>
      <c r="E112" t="s">
        <v>51</v>
      </c>
      <c r="F112" t="s">
        <v>592</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568</v>
      </c>
      <c r="L112" t="str">
        <f>"BossName_"&amp;SUBSTITUTE($K112,"Preview_","")</f>
        <v>BossName_CuteUniq</v>
      </c>
      <c r="M112" t="str">
        <f>"BossDesc_"&amp;SUBSTITUTE($K112,"Preview_","")</f>
        <v>BossDesc_CuteUniq</v>
      </c>
      <c r="N112" t="str">
        <f>IF(ISBLANK(L112),"",
IFERROR(VLOOKUP(L112,[1]StringTable!$1:$1048576,MATCH("kor|String",[1]StringTable!$1:$1,0),0),
"스트링없음"))</f>
        <v>유니콘</v>
      </c>
      <c r="O112" t="str">
        <f>IF(ISBLANK(M112),"",
IFERROR(VLOOKUP(M112,[1]StringTable!$1:$1048576,MATCH("kor|String",[1]StringTable!$1:$1,0),0),
"스트링없음"))</f>
        <v>돌진하여 공격하는 강력한 몬스터예요. {0} 등 근거리에서 강한 캐릭터로 저지하세요!</v>
      </c>
      <c r="P112" t="s">
        <v>1267</v>
      </c>
      <c r="Q112" t="str">
        <f>IF(ISBLANK(P112),"",
IF(ISERROR(FIND(",",P112)),
  IF(ISERROR(VLOOKUP(P112,[2]ActorTable!$A:$A,1,0)),"액터없음",
  VLOOKUP(P112,[2]ActorTable!$1:$1048576,MATCH("prefabAddress|String",[2]ActorTable!$1:$1,0),0)),
IF(ISERROR(FIND(",",P112,FIND(",",P112)+1)),
  IF(OR(ISERROR(VLOOKUP(LEFT(P112,FIND(",",P112)-1),[2]ActorTable!$A:$A,1,0)),ISERROR(VLOOKUP(TRIM(MID(P112,FIND(",",P112)+1,999)),[2]ActorTable!$A:$A,1,0))),"액터없음",
  SUBSTITUTE(SUBSTITUTE(P112,LEFT(P112,FIND(",",P112)-1),VLOOKUP(LEFT(P112,FIND(",",P112)-1),[2]ActorTable!$1:$1048576,MATCH("prefabAddress|String",[2]ActorTable!$1:$1,0),0)),
    TRIM(MID(P112,FIND(",",P112)+1,999)),VLOOKUP(TRIM(MID(P112,FIND(",",P112)+1,999)),[2]ActorTable!$1:$1048576,MATCH("prefabAddress|String",[2]ActorTable!$1:$1,0),0))),
IF(ISERROR(FIND(",",P112,FIND(",",P112,FIND(",",P112)+1)+1)),
  IF(OR(ISERROR(VLOOKUP(LEFT(P112,FIND(",",P112)-1),[2]ActorTable!$A:$A,1,0)),ISERROR(VLOOKUP(TRIM(MID(P112,FIND(",",P112)+1,FIND(",",P112,FIND(",",P112)+1)-FIND(",",P112)-1)),[2]ActorTable!$A:$A,1,0)),ISERROR(VLOOKUP(TRIM(MID(P112,FIND(",",P112,FIND(",",P112)+1)+1,999)),[2]ActorTable!$A:$A,1,0))),"액터없음",
  SUBSTITUTE(SUBSTITUTE(SUBSTITUTE(P112,LEFT(P112,FIND(",",P112)-1),VLOOKUP(LEFT(P112,FIND(",",P112)-1),[2]ActorTable!$1:$1048576,MATCH("prefabAddress|String",[2]ActorTable!$1:$1,0),0)),
    TRIM(MID(P112,FIND(",",P112)+1,FIND(",",P112,FIND(",",P112)+1)-FIND(",",P112)-1)),VLOOKUP(TRIM(MID(P112,FIND(",",P112)+1,FIND(",",P112,FIND(",",P112)+1)-FIND(",",P112)-1)),[2]ActorTable!$1:$1048576,MATCH("prefabAddress|String",[2]ActorTable!$1:$1,0),0)),
    TRIM(MID(P112,FIND(",",P112,FIND(",",P112)+1)+1,999)),VLOOKUP(TRIM(MID(P112,FIND(",",P112,FIND(",",P112)+1)+1,999)),[2]ActorTable!$1:$1048576,MATCH("prefabAddress|String",[2]ActorTable!$1:$1,0),0))),
IF(ISERROR(FIND(",",P112,FIND(",",P112,FIND(",",P112,FIND(",",P112)+1)+1)+1)),
  IF(OR(ISERROR(VLOOKUP(LEFT(P112,FIND(",",P112)-1),[2]ActorTable!$A:$A,1,0)),ISERROR(VLOOKUP(TRIM(MID(P112,FIND(",",P112)+1,FIND(",",P112,FIND(",",P112)+1)-FIND(",",P112)-1)),[2]ActorTable!$A:$A,1,0)),ISERROR(VLOOKUP(TRIM(MID(P112,FIND(",",P112,FIND(",",P112)+1)+1,FIND(",",P112,FIND(",",P112,FIND(",",P112)+1)+1)-FIND(",",P112,FIND(",",P112)+1)-1)),[2]ActorTable!$A:$A,1,0)),ISERROR(VLOOKUP(TRIM(MID(P112,FIND(",",P112,FIND(",",P112,FIND(",",P112)+1)+1)+1,999)),[2]ActorTable!$A:$A,1,0))),"액터없음",
  SUBSTITUTE(SUBSTITUTE(SUBSTITUTE(SUBSTITUTE(P112,LEFT(P112,FIND(",",P112)-1),VLOOKUP(LEFT(P112,FIND(",",P112)-1),[2]ActorTable!$1:$1048576,MATCH("prefabAddress|String",[2]ActorTable!$1:$1,0),0)),
    TRIM(MID(P112,FIND(",",P112)+1,FIND(",",P112,FIND(",",P112)+1)-FIND(",",P112)-1)),VLOOKUP(TRIM(MID(P112,FIND(",",P112)+1,FIND(",",P112,FIND(",",P112)+1)-FIND(",",P112)-1)),[2]ActorTable!$1:$1048576,MATCH("prefabAddress|String",[2]ActorTable!$1:$1,0),0)),
    TRIM(MID(P112,FIND(",",P112,FIND(",",P112)+1)+1,FIND(",",P112,FIND(",",P112,FIND(",",P112)+1)+1)-FIND(",",P112,FIND(",",P112)+1)-1)),VLOOKUP(TRIM(MID(P112,FIND(",",P112,FIND(",",P112)+1)+1,FIND(",",P112,FIND(",",P112,FIND(",",P112)+1)+1)-FIND(",",P112,FIND(",",P112)+1)-1)),[2]ActorTable!$1:$1048576,MATCH("prefabAddress|String",[2]ActorTable!$1:$1,0),0)),
    TRIM(MID(P112,FIND(",",P112,FIND(",",P112,FIND(",",P112)+1)+1)+1,999)),VLOOKUP(TRIM(MID(P112,FIND(",",P112,FIND(",",P112,FIND(",",P112)+1)+1)+1,999)),[2]ActorTable!$1:$1048576,MATCH("prefabAddress|String",[2]ActorTable!$1:$1,0),0))),
)))))</f>
        <v>BigBatSuccubus, SciFiWarrior</v>
      </c>
      <c r="R112">
        <v>0</v>
      </c>
      <c r="Z112" t="s">
        <v>815</v>
      </c>
      <c r="AA112">
        <f t="shared" si="6"/>
        <v>1</v>
      </c>
      <c r="AC112" t="s">
        <v>858</v>
      </c>
      <c r="AD112">
        <f t="shared" si="9"/>
        <v>1</v>
      </c>
    </row>
    <row r="113" spans="1:30" x14ac:dyDescent="0.3">
      <c r="A113" t="s">
        <v>585</v>
      </c>
      <c r="B113">
        <f>COUNTIF(StageTable!M:M,A113)
+COUNTIF(StageTable!U:U,A113)
+COUNTIF(StageTable!W:W,A113)</f>
        <v>1</v>
      </c>
      <c r="C113" t="s">
        <v>515</v>
      </c>
      <c r="D113" t="s">
        <v>70</v>
      </c>
      <c r="E113" t="s">
        <v>51</v>
      </c>
      <c r="F113" t="s">
        <v>593</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570</v>
      </c>
      <c r="L113" t="str">
        <f>"BossName_"&amp;SUBSTITUTE($K113,"Preview_","")</f>
        <v>BossName_RobotSphere</v>
      </c>
      <c r="M113" t="str">
        <f>"BossDesc_"&amp;SUBSTITUTE($K113,"Preview_","")</f>
        <v>BossDesc_RobotSphere</v>
      </c>
      <c r="N113" t="str">
        <f>IF(ISBLANK(L113),"",
IFERROR(VLOOKUP(L113,[1]StringTable!$1:$1048576,MATCH("kor|String",[1]StringTable!$1:$1,0),0),
"스트링없음"))</f>
        <v>로봇스피어 2체</v>
      </c>
      <c r="O113" t="str">
        <f>IF(ISBLANK(M113),"",
IFERROR(VLOOKUP(M113,[1]StringTable!$1:$1048576,MATCH("kor|String",[1]StringTable!$1:$1,0),0),
"스트링없음"))</f>
        <v>데굴데굴 굴러다니는 로봇이에요. {0} 등 근거리에서 강한 캐릭터를 써보세요!</v>
      </c>
      <c r="P113" t="s">
        <v>1267</v>
      </c>
      <c r="Q113" t="str">
        <f>IF(ISBLANK(P113),"",
IF(ISERROR(FIND(",",P113)),
  IF(ISERROR(VLOOKUP(P113,[2]ActorTable!$A:$A,1,0)),"액터없음",
  VLOOKUP(P113,[2]ActorTable!$1:$1048576,MATCH("prefabAddress|String",[2]ActorTable!$1:$1,0),0)),
IF(ISERROR(FIND(",",P113,FIND(",",P113)+1)),
  IF(OR(ISERROR(VLOOKUP(LEFT(P113,FIND(",",P113)-1),[2]ActorTable!$A:$A,1,0)),ISERROR(VLOOKUP(TRIM(MID(P113,FIND(",",P113)+1,999)),[2]ActorTable!$A:$A,1,0))),"액터없음",
  SUBSTITUTE(SUBSTITUTE(P113,LEFT(P113,FIND(",",P113)-1),VLOOKUP(LEFT(P113,FIND(",",P113)-1),[2]ActorTable!$1:$1048576,MATCH("prefabAddress|String",[2]ActorTable!$1:$1,0),0)),
    TRIM(MID(P113,FIND(",",P113)+1,999)),VLOOKUP(TRIM(MID(P113,FIND(",",P113)+1,999)),[2]ActorTable!$1:$1048576,MATCH("prefabAddress|String",[2]ActorTable!$1:$1,0),0))),
IF(ISERROR(FIND(",",P113,FIND(",",P113,FIND(",",P113)+1)+1)),
  IF(OR(ISERROR(VLOOKUP(LEFT(P113,FIND(",",P113)-1),[2]ActorTable!$A:$A,1,0)),ISERROR(VLOOKUP(TRIM(MID(P113,FIND(",",P113)+1,FIND(",",P113,FIND(",",P113)+1)-FIND(",",P113)-1)),[2]ActorTable!$A:$A,1,0)),ISERROR(VLOOKUP(TRIM(MID(P113,FIND(",",P113,FIND(",",P113)+1)+1,999)),[2]ActorTable!$A:$A,1,0))),"액터없음",
  SUBSTITUTE(SUBSTITUTE(SUBSTITUTE(P113,LEFT(P113,FIND(",",P113)-1),VLOOKUP(LEFT(P113,FIND(",",P113)-1),[2]ActorTable!$1:$1048576,MATCH("prefabAddress|String",[2]ActorTable!$1:$1,0),0)),
    TRIM(MID(P113,FIND(",",P113)+1,FIND(",",P113,FIND(",",P113)+1)-FIND(",",P113)-1)),VLOOKUP(TRIM(MID(P113,FIND(",",P113)+1,FIND(",",P113,FIND(",",P113)+1)-FIND(",",P113)-1)),[2]ActorTable!$1:$1048576,MATCH("prefabAddress|String",[2]ActorTable!$1:$1,0),0)),
    TRIM(MID(P113,FIND(",",P113,FIND(",",P113)+1)+1,999)),VLOOKUP(TRIM(MID(P113,FIND(",",P113,FIND(",",P113)+1)+1,999)),[2]ActorTable!$1:$1048576,MATCH("prefabAddress|String",[2]ActorTable!$1:$1,0),0))),
IF(ISERROR(FIND(",",P113,FIND(",",P113,FIND(",",P113,FIND(",",P113)+1)+1)+1)),
  IF(OR(ISERROR(VLOOKUP(LEFT(P113,FIND(",",P113)-1),[2]ActorTable!$A:$A,1,0)),ISERROR(VLOOKUP(TRIM(MID(P113,FIND(",",P113)+1,FIND(",",P113,FIND(",",P113)+1)-FIND(",",P113)-1)),[2]ActorTable!$A:$A,1,0)),ISERROR(VLOOKUP(TRIM(MID(P113,FIND(",",P113,FIND(",",P113)+1)+1,FIND(",",P113,FIND(",",P113,FIND(",",P113)+1)+1)-FIND(",",P113,FIND(",",P113)+1)-1)),[2]ActorTable!$A:$A,1,0)),ISERROR(VLOOKUP(TRIM(MID(P113,FIND(",",P113,FIND(",",P113,FIND(",",P113)+1)+1)+1,999)),[2]ActorTable!$A:$A,1,0))),"액터없음",
  SUBSTITUTE(SUBSTITUTE(SUBSTITUTE(SUBSTITUTE(P113,LEFT(P113,FIND(",",P113)-1),VLOOKUP(LEFT(P113,FIND(",",P113)-1),[2]ActorTable!$1:$1048576,MATCH("prefabAddress|String",[2]ActorTable!$1:$1,0),0)),
    TRIM(MID(P113,FIND(",",P113)+1,FIND(",",P113,FIND(",",P113)+1)-FIND(",",P113)-1)),VLOOKUP(TRIM(MID(P113,FIND(",",P113)+1,FIND(",",P113,FIND(",",P113)+1)-FIND(",",P113)-1)),[2]ActorTable!$1:$1048576,MATCH("prefabAddress|String",[2]ActorTable!$1:$1,0),0)),
    TRIM(MID(P113,FIND(",",P113,FIND(",",P113)+1)+1,FIND(",",P113,FIND(",",P113,FIND(",",P113)+1)+1)-FIND(",",P113,FIND(",",P113)+1)-1)),VLOOKUP(TRIM(MID(P113,FIND(",",P113,FIND(",",P113)+1)+1,FIND(",",P113,FIND(",",P113,FIND(",",P113)+1)+1)-FIND(",",P113,FIND(",",P113)+1)-1)),[2]ActorTable!$1:$1048576,MATCH("prefabAddress|String",[2]ActorTable!$1:$1,0),0)),
    TRIM(MID(P113,FIND(",",P113,FIND(",",P113,FIND(",",P113)+1)+1)+1,999)),VLOOKUP(TRIM(MID(P113,FIND(",",P113,FIND(",",P113,FIND(",",P113)+1)+1)+1,999)),[2]ActorTable!$1:$1048576,MATCH("prefabAddress|String",[2]ActorTable!$1:$1,0),0))),
)))))</f>
        <v>BigBatSuccubus, SciFiWarrior</v>
      </c>
      <c r="R113">
        <v>0</v>
      </c>
      <c r="Z113" t="s">
        <v>816</v>
      </c>
      <c r="AA113">
        <f t="shared" si="6"/>
        <v>1</v>
      </c>
      <c r="AC113" t="s">
        <v>859</v>
      </c>
      <c r="AD113">
        <f t="shared" si="9"/>
        <v>1</v>
      </c>
    </row>
    <row r="114" spans="1:30" x14ac:dyDescent="0.3">
      <c r="A114" t="s">
        <v>587</v>
      </c>
      <c r="B114">
        <f>COUNTIF(StageTable!M:M,A114)
+COUNTIF(StageTable!U:U,A114)
+COUNTIF(StageTable!W:W,A114)</f>
        <v>1</v>
      </c>
      <c r="C114" t="s">
        <v>514</v>
      </c>
      <c r="D114" t="s">
        <v>70</v>
      </c>
      <c r="E114" t="s">
        <v>700</v>
      </c>
      <c r="F114" t="s">
        <v>594</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601</v>
      </c>
      <c r="L114" t="str">
        <f>"BossName_"&amp;SUBSTITUTE($K114,"Preview_","")</f>
        <v>BossName_CreatureStump_Brown</v>
      </c>
      <c r="M114" t="str">
        <f>"BossDesc_"&amp;SUBSTITUTE($K114,"Preview_","")</f>
        <v>BossDesc_CreatureStump_Brown</v>
      </c>
      <c r="N114" t="str">
        <f>IF(ISBLANK(L114),"",
IFERROR(VLOOKUP(L114,[1]StringTable!$1:$1048576,MATCH("kor|String",[1]StringTable!$1:$1,0),0),
"스트링없음"))</f>
        <v>크리처스텀프브라운</v>
      </c>
      <c r="O114" t="str">
        <f>IF(ISBLANK(M114),"",
IFERROR(VLOOKUP(M114,[1]StringTable!$1:$1048576,MATCH("kor|String",[1]StringTable!$1:$1,0),0),
"스트링없음"))</f>
        <v>떼로 몰려오네요. {0} 등 광역 개체에게 강한 캐릭터로 저지하세요!</v>
      </c>
      <c r="P114" t="s">
        <v>1268</v>
      </c>
      <c r="Q114" t="str">
        <f>IF(ISBLANK(P114),"",
IF(ISERROR(FIND(",",P114)),
  IF(ISERROR(VLOOKUP(P114,[2]ActorTable!$A:$A,1,0)),"액터없음",
  VLOOKUP(P114,[2]ActorTable!$1:$1048576,MATCH("prefabAddress|String",[2]ActorTable!$1:$1,0),0)),
IF(ISERROR(FIND(",",P114,FIND(",",P114)+1)),
  IF(OR(ISERROR(VLOOKUP(LEFT(P114,FIND(",",P114)-1),[2]ActorTable!$A:$A,1,0)),ISERROR(VLOOKUP(TRIM(MID(P114,FIND(",",P114)+1,999)),[2]ActorTable!$A:$A,1,0))),"액터없음",
  SUBSTITUTE(SUBSTITUTE(P114,LEFT(P114,FIND(",",P114)-1),VLOOKUP(LEFT(P114,FIND(",",P114)-1),[2]ActorTable!$1:$1048576,MATCH("prefabAddress|String",[2]ActorTable!$1:$1,0),0)),
    TRIM(MID(P114,FIND(",",P114)+1,999)),VLOOKUP(TRIM(MID(P114,FIND(",",P114)+1,999)),[2]ActorTable!$1:$1048576,MATCH("prefabAddress|String",[2]ActorTable!$1:$1,0),0))),
IF(ISERROR(FIND(",",P114,FIND(",",P114,FIND(",",P114)+1)+1)),
  IF(OR(ISERROR(VLOOKUP(LEFT(P114,FIND(",",P114)-1),[2]ActorTable!$A:$A,1,0)),ISERROR(VLOOKUP(TRIM(MID(P114,FIND(",",P114)+1,FIND(",",P114,FIND(",",P114)+1)-FIND(",",P114)-1)),[2]ActorTable!$A:$A,1,0)),ISERROR(VLOOKUP(TRIM(MID(P114,FIND(",",P114,FIND(",",P114)+1)+1,999)),[2]ActorTable!$A:$A,1,0))),"액터없음",
  SUBSTITUTE(SUBSTITUTE(SUBSTITUTE(P114,LEFT(P114,FIND(",",P114)-1),VLOOKUP(LEFT(P114,FIND(",",P114)-1),[2]ActorTable!$1:$1048576,MATCH("prefabAddress|String",[2]ActorTable!$1:$1,0),0)),
    TRIM(MID(P114,FIND(",",P114)+1,FIND(",",P114,FIND(",",P114)+1)-FIND(",",P114)-1)),VLOOKUP(TRIM(MID(P114,FIND(",",P114)+1,FIND(",",P114,FIND(",",P114)+1)-FIND(",",P114)-1)),[2]ActorTable!$1:$1048576,MATCH("prefabAddress|String",[2]ActorTable!$1:$1,0),0)),
    TRIM(MID(P114,FIND(",",P114,FIND(",",P114)+1)+1,999)),VLOOKUP(TRIM(MID(P114,FIND(",",P114,FIND(",",P114)+1)+1,999)),[2]ActorTable!$1:$1048576,MATCH("prefabAddress|String",[2]ActorTable!$1:$1,0),0))),
IF(ISERROR(FIND(",",P114,FIND(",",P114,FIND(",",P114,FIND(",",P114)+1)+1)+1)),
  IF(OR(ISERROR(VLOOKUP(LEFT(P114,FIND(",",P114)-1),[2]ActorTable!$A:$A,1,0)),ISERROR(VLOOKUP(TRIM(MID(P114,FIND(",",P114)+1,FIND(",",P114,FIND(",",P114)+1)-FIND(",",P114)-1)),[2]ActorTable!$A:$A,1,0)),ISERROR(VLOOKUP(TRIM(MID(P114,FIND(",",P114,FIND(",",P114)+1)+1,FIND(",",P114,FIND(",",P114,FIND(",",P114)+1)+1)-FIND(",",P114,FIND(",",P114)+1)-1)),[2]ActorTable!$A:$A,1,0)),ISERROR(VLOOKUP(TRIM(MID(P114,FIND(",",P114,FIND(",",P114,FIND(",",P114)+1)+1)+1,999)),[2]ActorTable!$A:$A,1,0))),"액터없음",
  SUBSTITUTE(SUBSTITUTE(SUBSTITUTE(SUBSTITUTE(P114,LEFT(P114,FIND(",",P114)-1),VLOOKUP(LEFT(P114,FIND(",",P114)-1),[2]ActorTable!$1:$1048576,MATCH("prefabAddress|String",[2]ActorTable!$1:$1,0),0)),
    TRIM(MID(P114,FIND(",",P114)+1,FIND(",",P114,FIND(",",P114)+1)-FIND(",",P114)-1)),VLOOKUP(TRIM(MID(P114,FIND(",",P114)+1,FIND(",",P114,FIND(",",P114)+1)-FIND(",",P114)-1)),[2]ActorTable!$1:$1048576,MATCH("prefabAddress|String",[2]ActorTable!$1:$1,0),0)),
    TRIM(MID(P114,FIND(",",P114,FIND(",",P114)+1)+1,FIND(",",P114,FIND(",",P114,FIND(",",P114)+1)+1)-FIND(",",P114,FIND(",",P114)+1)-1)),VLOOKUP(TRIM(MID(P114,FIND(",",P114,FIND(",",P114)+1)+1,FIND(",",P114,FIND(",",P114,FIND(",",P114)+1)+1)-FIND(",",P114,FIND(",",P114)+1)-1)),[2]ActorTable!$1:$1048576,MATCH("prefabAddress|String",[2]ActorTable!$1:$1,0),0)),
    TRIM(MID(P114,FIND(",",P114,FIND(",",P114,FIND(",",P114)+1)+1)+1,999)),VLOOKUP(TRIM(MID(P114,FIND(",",P114,FIND(",",P114,FIND(",",P114)+1)+1)+1,999)),[2]ActorTable!$1:$1048576,MATCH("prefabAddress|String",[2]ActorTable!$1:$1,0),0))),
)))))</f>
        <v>KeepSeries, EarthMage</v>
      </c>
      <c r="R114">
        <v>0</v>
      </c>
      <c r="Z114" t="s">
        <v>817</v>
      </c>
      <c r="AA114">
        <f t="shared" si="6"/>
        <v>1</v>
      </c>
      <c r="AC114" t="s">
        <v>860</v>
      </c>
      <c r="AD114">
        <f t="shared" si="9"/>
        <v>1</v>
      </c>
    </row>
    <row r="115" spans="1:30" x14ac:dyDescent="0.3">
      <c r="A115" t="s">
        <v>589</v>
      </c>
      <c r="B115">
        <f>COUNTIF(StageTable!M:M,A115)
+COUNTIF(StageTable!U:U,A115)
+COUNTIF(StageTable!W:W,A115)</f>
        <v>1</v>
      </c>
      <c r="C115" t="s">
        <v>510</v>
      </c>
      <c r="D115" t="s">
        <v>70</v>
      </c>
      <c r="E115" t="s">
        <v>51</v>
      </c>
      <c r="F115" t="s">
        <v>595</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599</v>
      </c>
      <c r="L115" t="str">
        <f>"BossName_"&amp;SUBSTITUTE($K115,"Preview_","")</f>
        <v>BossName_RpgDemon_Violet</v>
      </c>
      <c r="M115" t="str">
        <f>"BossDesc_"&amp;SUBSTITUTE($K115,"Preview_","")</f>
        <v>BossDesc_RpgDemon_Violet</v>
      </c>
      <c r="N115" t="str">
        <f>IF(ISBLANK(L115),"",
IFERROR(VLOOKUP(L115,[1]StringTable!$1:$1048576,MATCH("kor|String",[1]StringTable!$1:$1,0),0),
"스트링없음"))</f>
        <v>알피지데몬</v>
      </c>
      <c r="O115" t="str">
        <f>IF(ISBLANK(M115),"",
IFERROR(VLOOKUP(M115,[1]StringTable!$1:$1048576,MATCH("kor|String",[1]StringTable!$1:$1,0),0),
"스트링없음"))</f>
        <v>단일 공격을 할 수 있는 {0} 등 캐릭터를 사용하세요!</v>
      </c>
      <c r="P115" t="s">
        <v>1269</v>
      </c>
      <c r="Q115" t="str">
        <f>IF(ISBLANK(P115),"",
IF(ISERROR(FIND(",",P115)),
  IF(ISERROR(VLOOKUP(P115,[2]ActorTable!$A:$A,1,0)),"액터없음",
  VLOOKUP(P115,[2]ActorTable!$1:$1048576,MATCH("prefabAddress|String",[2]ActorTable!$1:$1,0),0)),
IF(ISERROR(FIND(",",P115,FIND(",",P115)+1)),
  IF(OR(ISERROR(VLOOKUP(LEFT(P115,FIND(",",P115)-1),[2]ActorTable!$A:$A,1,0)),ISERROR(VLOOKUP(TRIM(MID(P115,FIND(",",P115)+1,999)),[2]ActorTable!$A:$A,1,0))),"액터없음",
  SUBSTITUTE(SUBSTITUTE(P115,LEFT(P115,FIND(",",P115)-1),VLOOKUP(LEFT(P115,FIND(",",P115)-1),[2]ActorTable!$1:$1048576,MATCH("prefabAddress|String",[2]ActorTable!$1:$1,0),0)),
    TRIM(MID(P115,FIND(",",P115)+1,999)),VLOOKUP(TRIM(MID(P115,FIND(",",P115)+1,999)),[2]ActorTable!$1:$1048576,MATCH("prefabAddress|String",[2]ActorTable!$1:$1,0),0))),
IF(ISERROR(FIND(",",P115,FIND(",",P115,FIND(",",P115)+1)+1)),
  IF(OR(ISERROR(VLOOKUP(LEFT(P115,FIND(",",P115)-1),[2]ActorTable!$A:$A,1,0)),ISERROR(VLOOKUP(TRIM(MID(P115,FIND(",",P115)+1,FIND(",",P115,FIND(",",P115)+1)-FIND(",",P115)-1)),[2]ActorTable!$A:$A,1,0)),ISERROR(VLOOKUP(TRIM(MID(P115,FIND(",",P115,FIND(",",P115)+1)+1,999)),[2]ActorTable!$A:$A,1,0))),"액터없음",
  SUBSTITUTE(SUBSTITUTE(SUBSTITUTE(P115,LEFT(P115,FIND(",",P115)-1),VLOOKUP(LEFT(P115,FIND(",",P115)-1),[2]ActorTable!$1:$1048576,MATCH("prefabAddress|String",[2]ActorTable!$1:$1,0),0)),
    TRIM(MID(P115,FIND(",",P115)+1,FIND(",",P115,FIND(",",P115)+1)-FIND(",",P115)-1)),VLOOKUP(TRIM(MID(P115,FIND(",",P115)+1,FIND(",",P115,FIND(",",P115)+1)-FIND(",",P115)-1)),[2]ActorTable!$1:$1048576,MATCH("prefabAddress|String",[2]ActorTable!$1:$1,0),0)),
    TRIM(MID(P115,FIND(",",P115,FIND(",",P115)+1)+1,999)),VLOOKUP(TRIM(MID(P115,FIND(",",P115,FIND(",",P115)+1)+1,999)),[2]ActorTable!$1:$1048576,MATCH("prefabAddress|String",[2]ActorTable!$1:$1,0),0))),
IF(ISERROR(FIND(",",P115,FIND(",",P115,FIND(",",P115,FIND(",",P115)+1)+1)+1)),
  IF(OR(ISERROR(VLOOKUP(LEFT(P115,FIND(",",P115)-1),[2]ActorTable!$A:$A,1,0)),ISERROR(VLOOKUP(TRIM(MID(P115,FIND(",",P115)+1,FIND(",",P115,FIND(",",P115)+1)-FIND(",",P115)-1)),[2]ActorTable!$A:$A,1,0)),ISERROR(VLOOKUP(TRIM(MID(P115,FIND(",",P115,FIND(",",P115)+1)+1,FIND(",",P115,FIND(",",P115,FIND(",",P115)+1)+1)-FIND(",",P115,FIND(",",P115)+1)-1)),[2]ActorTable!$A:$A,1,0)),ISERROR(VLOOKUP(TRIM(MID(P115,FIND(",",P115,FIND(",",P115,FIND(",",P115)+1)+1)+1,999)),[2]ActorTable!$A:$A,1,0))),"액터없음",
  SUBSTITUTE(SUBSTITUTE(SUBSTITUTE(SUBSTITUTE(P115,LEFT(P115,FIND(",",P115)-1),VLOOKUP(LEFT(P115,FIND(",",P115)-1),[2]ActorTable!$1:$1048576,MATCH("prefabAddress|String",[2]ActorTable!$1:$1,0),0)),
    TRIM(MID(P115,FIND(",",P115)+1,FIND(",",P115,FIND(",",P115)+1)-FIND(",",P115)-1)),VLOOKUP(TRIM(MID(P115,FIND(",",P115)+1,FIND(",",P115,FIND(",",P115)+1)-FIND(",",P115)-1)),[2]ActorTable!$1:$1048576,MATCH("prefabAddress|String",[2]ActorTable!$1:$1,0),0)),
    TRIM(MID(P115,FIND(",",P115,FIND(",",P115)+1)+1,FIND(",",P115,FIND(",",P115,FIND(",",P115)+1)+1)-FIND(",",P115,FIND(",",P115)+1)-1)),VLOOKUP(TRIM(MID(P115,FIND(",",P115,FIND(",",P115)+1)+1,FIND(",",P115,FIND(",",P115,FIND(",",P115)+1)+1)-FIND(",",P115,FIND(",",P115)+1)-1)),[2]ActorTable!$1:$1048576,MATCH("prefabAddress|String",[2]ActorTable!$1:$1,0),0)),
    TRIM(MID(P115,FIND(",",P115,FIND(",",P115,FIND(",",P115)+1)+1)+1,999)),VLOOKUP(TRIM(MID(P115,FIND(",",P115,FIND(",",P115,FIND(",",P115)+1)+1)+1,999)),[2]ActorTable!$1:$1048576,MATCH("prefabAddress|String",[2]ActorTable!$1:$1,0),0))),
)))))</f>
        <v>Ganfaul, Meryl, SuperHero</v>
      </c>
      <c r="R115">
        <v>0</v>
      </c>
      <c r="Z115" t="s">
        <v>818</v>
      </c>
      <c r="AA115">
        <f t="shared" si="6"/>
        <v>1</v>
      </c>
      <c r="AC115" t="s">
        <v>861</v>
      </c>
      <c r="AD115">
        <f t="shared" si="9"/>
        <v>1</v>
      </c>
    </row>
    <row r="116" spans="1:30" x14ac:dyDescent="0.3">
      <c r="A116" t="s">
        <v>591</v>
      </c>
      <c r="B116">
        <f>COUNTIF(StageTable!M:M,A116)
+COUNTIF(StageTable!U:U,A116)
+COUNTIF(StageTable!W:W,A116)</f>
        <v>1</v>
      </c>
      <c r="C116" t="s">
        <v>697</v>
      </c>
      <c r="D116" t="s">
        <v>70</v>
      </c>
      <c r="E116" t="s">
        <v>51</v>
      </c>
      <c r="F116" t="s">
        <v>596</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600</v>
      </c>
      <c r="L116" t="str">
        <f>"BossName_"&amp;SUBSTITUTE($K116,"Preview_","")</f>
        <v>BossName_BigBatCrab</v>
      </c>
      <c r="M116" t="str">
        <f>"BossDesc_"&amp;SUBSTITUTE($K116,"Preview_","")</f>
        <v>BossDesc_BigBatCrab</v>
      </c>
      <c r="N116" t="str">
        <f>IF(ISBLANK(L116),"",
IFERROR(VLOOKUP(L116,[1]StringTable!$1:$1048576,MATCH("kor|String",[1]StringTable!$1:$1,0),0),
"스트링없음"))</f>
        <v>빅뱃크랩</v>
      </c>
      <c r="O116" t="str">
        <f>IF(ISBLANK(M116),"",
IFERROR(VLOOKUP(M116,[1]StringTable!$1:$1048576,MATCH("kor|String",[1]StringTable!$1:$1,0),0),
"스트링없음"))</f>
        <v>단일 공격을 할 수 있는 {0} 등 캐릭터를 사용하세요!</v>
      </c>
      <c r="P116" t="s">
        <v>1269</v>
      </c>
      <c r="Q116" t="str">
        <f>IF(ISBLANK(P116),"",
IF(ISERROR(FIND(",",P116)),
  IF(ISERROR(VLOOKUP(P116,[2]ActorTable!$A:$A,1,0)),"액터없음",
  VLOOKUP(P116,[2]ActorTable!$1:$1048576,MATCH("prefabAddress|String",[2]ActorTable!$1:$1,0),0)),
IF(ISERROR(FIND(",",P116,FIND(",",P116)+1)),
  IF(OR(ISERROR(VLOOKUP(LEFT(P116,FIND(",",P116)-1),[2]ActorTable!$A:$A,1,0)),ISERROR(VLOOKUP(TRIM(MID(P116,FIND(",",P116)+1,999)),[2]ActorTable!$A:$A,1,0))),"액터없음",
  SUBSTITUTE(SUBSTITUTE(P116,LEFT(P116,FIND(",",P116)-1),VLOOKUP(LEFT(P116,FIND(",",P116)-1),[2]ActorTable!$1:$1048576,MATCH("prefabAddress|String",[2]ActorTable!$1:$1,0),0)),
    TRIM(MID(P116,FIND(",",P116)+1,999)),VLOOKUP(TRIM(MID(P116,FIND(",",P116)+1,999)),[2]ActorTable!$1:$1048576,MATCH("prefabAddress|String",[2]ActorTable!$1:$1,0),0))),
IF(ISERROR(FIND(",",P116,FIND(",",P116,FIND(",",P116)+1)+1)),
  IF(OR(ISERROR(VLOOKUP(LEFT(P116,FIND(",",P116)-1),[2]ActorTable!$A:$A,1,0)),ISERROR(VLOOKUP(TRIM(MID(P116,FIND(",",P116)+1,FIND(",",P116,FIND(",",P116)+1)-FIND(",",P116)-1)),[2]ActorTable!$A:$A,1,0)),ISERROR(VLOOKUP(TRIM(MID(P116,FIND(",",P116,FIND(",",P116)+1)+1,999)),[2]ActorTable!$A:$A,1,0))),"액터없음",
  SUBSTITUTE(SUBSTITUTE(SUBSTITUTE(P116,LEFT(P116,FIND(",",P116)-1),VLOOKUP(LEFT(P116,FIND(",",P116)-1),[2]ActorTable!$1:$1048576,MATCH("prefabAddress|String",[2]ActorTable!$1:$1,0),0)),
    TRIM(MID(P116,FIND(",",P116)+1,FIND(",",P116,FIND(",",P116)+1)-FIND(",",P116)-1)),VLOOKUP(TRIM(MID(P116,FIND(",",P116)+1,FIND(",",P116,FIND(",",P116)+1)-FIND(",",P116)-1)),[2]ActorTable!$1:$1048576,MATCH("prefabAddress|String",[2]ActorTable!$1:$1,0),0)),
    TRIM(MID(P116,FIND(",",P116,FIND(",",P116)+1)+1,999)),VLOOKUP(TRIM(MID(P116,FIND(",",P116,FIND(",",P116)+1)+1,999)),[2]ActorTable!$1:$1048576,MATCH("prefabAddress|String",[2]ActorTable!$1:$1,0),0))),
IF(ISERROR(FIND(",",P116,FIND(",",P116,FIND(",",P116,FIND(",",P116)+1)+1)+1)),
  IF(OR(ISERROR(VLOOKUP(LEFT(P116,FIND(",",P116)-1),[2]ActorTable!$A:$A,1,0)),ISERROR(VLOOKUP(TRIM(MID(P116,FIND(",",P116)+1,FIND(",",P116,FIND(",",P116)+1)-FIND(",",P116)-1)),[2]ActorTable!$A:$A,1,0)),ISERROR(VLOOKUP(TRIM(MID(P116,FIND(",",P116,FIND(",",P116)+1)+1,FIND(",",P116,FIND(",",P116,FIND(",",P116)+1)+1)-FIND(",",P116,FIND(",",P116)+1)-1)),[2]ActorTable!$A:$A,1,0)),ISERROR(VLOOKUP(TRIM(MID(P116,FIND(",",P116,FIND(",",P116,FIND(",",P116)+1)+1)+1,999)),[2]ActorTable!$A:$A,1,0))),"액터없음",
  SUBSTITUTE(SUBSTITUTE(SUBSTITUTE(SUBSTITUTE(P116,LEFT(P116,FIND(",",P116)-1),VLOOKUP(LEFT(P116,FIND(",",P116)-1),[2]ActorTable!$1:$1048576,MATCH("prefabAddress|String",[2]ActorTable!$1:$1,0),0)),
    TRIM(MID(P116,FIND(",",P116)+1,FIND(",",P116,FIND(",",P116)+1)-FIND(",",P116)-1)),VLOOKUP(TRIM(MID(P116,FIND(",",P116)+1,FIND(",",P116,FIND(",",P116)+1)-FIND(",",P116)-1)),[2]ActorTable!$1:$1048576,MATCH("prefabAddress|String",[2]ActorTable!$1:$1,0),0)),
    TRIM(MID(P116,FIND(",",P116,FIND(",",P116)+1)+1,FIND(",",P116,FIND(",",P116,FIND(",",P116)+1)+1)-FIND(",",P116,FIND(",",P116)+1)-1)),VLOOKUP(TRIM(MID(P116,FIND(",",P116,FIND(",",P116)+1)+1,FIND(",",P116,FIND(",",P116,FIND(",",P116)+1)+1)-FIND(",",P116,FIND(",",P116)+1)-1)),[2]ActorTable!$1:$1048576,MATCH("prefabAddress|String",[2]ActorTable!$1:$1,0),0)),
    TRIM(MID(P116,FIND(",",P116,FIND(",",P116,FIND(",",P116)+1)+1)+1,999)),VLOOKUP(TRIM(MID(P116,FIND(",",P116,FIND(",",P116,FIND(",",P116)+1)+1)+1,999)),[2]ActorTable!$1:$1048576,MATCH("prefabAddress|String",[2]ActorTable!$1:$1,0),0))),
)))))</f>
        <v>Ganfaul, Meryl, SuperHero</v>
      </c>
      <c r="R116">
        <v>0</v>
      </c>
      <c r="Z116" t="s">
        <v>819</v>
      </c>
      <c r="AA116">
        <f t="shared" si="6"/>
        <v>1</v>
      </c>
      <c r="AC116" t="s">
        <v>862</v>
      </c>
      <c r="AD116">
        <f t="shared" si="9"/>
        <v>1</v>
      </c>
    </row>
    <row r="117" spans="1:30" x14ac:dyDescent="0.3">
      <c r="A117" t="s">
        <v>573</v>
      </c>
      <c r="B117">
        <f>COUNTIF(StageTable!M:M,A117)
+COUNTIF(StageTable!U:U,A117)
+COUNTIF(StageTable!W:W,A117)</f>
        <v>1</v>
      </c>
      <c r="C117" t="s">
        <v>513</v>
      </c>
      <c r="D117" t="s">
        <v>65</v>
      </c>
      <c r="E117" t="s">
        <v>51</v>
      </c>
      <c r="F117" t="s">
        <v>597</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IFERROR(VLOOKUP(L117,[1]StringTable!$1:$1048576,MATCH("kor|String",[1]StringTable!$1:$1,0),0),
"스트링없음"))</f>
        <v/>
      </c>
      <c r="O117" t="str">
        <f>IF(ISBLANK(M117),"",
IFERROR(VLOOKUP(M117,[1]StringTable!$1:$1048576,MATCH("kor|String",[1]StringTable!$1:$1,0),0),
"스트링없음"))</f>
        <v/>
      </c>
      <c r="Q117" t="str">
        <f>IF(ISBLANK(P117),"",
IF(ISERROR(FIND(",",P117)),
  IF(ISERROR(VLOOKUP(P117,[2]ActorTable!$A:$A,1,0)),"액터없음",
  VLOOKUP(P117,[2]ActorTable!$1:$1048576,MATCH("prefabAddress|String",[2]ActorTable!$1:$1,0),0)),
IF(ISERROR(FIND(",",P117,FIND(",",P117)+1)),
  IF(OR(ISERROR(VLOOKUP(LEFT(P117,FIND(",",P117)-1),[2]ActorTable!$A:$A,1,0)),ISERROR(VLOOKUP(TRIM(MID(P117,FIND(",",P117)+1,999)),[2]ActorTable!$A:$A,1,0))),"액터없음",
  SUBSTITUTE(SUBSTITUTE(P117,LEFT(P117,FIND(",",P117)-1),VLOOKUP(LEFT(P117,FIND(",",P117)-1),[2]ActorTable!$1:$1048576,MATCH("prefabAddress|String",[2]ActorTable!$1:$1,0),0)),
    TRIM(MID(P117,FIND(",",P117)+1,999)),VLOOKUP(TRIM(MID(P117,FIND(",",P117)+1,999)),[2]ActorTable!$1:$1048576,MATCH("prefabAddress|String",[2]ActorTable!$1:$1,0),0))),
IF(ISERROR(FIND(",",P117,FIND(",",P117,FIND(",",P117)+1)+1)),
  IF(OR(ISERROR(VLOOKUP(LEFT(P117,FIND(",",P117)-1),[2]ActorTable!$A:$A,1,0)),ISERROR(VLOOKUP(TRIM(MID(P117,FIND(",",P117)+1,FIND(",",P117,FIND(",",P117)+1)-FIND(",",P117)-1)),[2]ActorTable!$A:$A,1,0)),ISERROR(VLOOKUP(TRIM(MID(P117,FIND(",",P117,FIND(",",P117)+1)+1,999)),[2]ActorTable!$A:$A,1,0))),"액터없음",
  SUBSTITUTE(SUBSTITUTE(SUBSTITUTE(P117,LEFT(P117,FIND(",",P117)-1),VLOOKUP(LEFT(P117,FIND(",",P117)-1),[2]ActorTable!$1:$1048576,MATCH("prefabAddress|String",[2]ActorTable!$1:$1,0),0)),
    TRIM(MID(P117,FIND(",",P117)+1,FIND(",",P117,FIND(",",P117)+1)-FIND(",",P117)-1)),VLOOKUP(TRIM(MID(P117,FIND(",",P117)+1,FIND(",",P117,FIND(",",P117)+1)-FIND(",",P117)-1)),[2]ActorTable!$1:$1048576,MATCH("prefabAddress|String",[2]ActorTable!$1:$1,0),0)),
    TRIM(MID(P117,FIND(",",P117,FIND(",",P117)+1)+1,999)),VLOOKUP(TRIM(MID(P117,FIND(",",P117,FIND(",",P117)+1)+1,999)),[2]ActorTable!$1:$1048576,MATCH("prefabAddress|String",[2]ActorTable!$1:$1,0),0))),
IF(ISERROR(FIND(",",P117,FIND(",",P117,FIND(",",P117,FIND(",",P117)+1)+1)+1)),
  IF(OR(ISERROR(VLOOKUP(LEFT(P117,FIND(",",P117)-1),[2]ActorTable!$A:$A,1,0)),ISERROR(VLOOKUP(TRIM(MID(P117,FIND(",",P117)+1,FIND(",",P117,FIND(",",P117)+1)-FIND(",",P117)-1)),[2]ActorTable!$A:$A,1,0)),ISERROR(VLOOKUP(TRIM(MID(P117,FIND(",",P117,FIND(",",P117)+1)+1,FIND(",",P117,FIND(",",P117,FIND(",",P117)+1)+1)-FIND(",",P117,FIND(",",P117)+1)-1)),[2]ActorTable!$A:$A,1,0)),ISERROR(VLOOKUP(TRIM(MID(P117,FIND(",",P117,FIND(",",P117,FIND(",",P117)+1)+1)+1,999)),[2]ActorTable!$A:$A,1,0))),"액터없음",
  SUBSTITUTE(SUBSTITUTE(SUBSTITUTE(SUBSTITUTE(P117,LEFT(P117,FIND(",",P117)-1),VLOOKUP(LEFT(P117,FIND(",",P117)-1),[2]ActorTable!$1:$1048576,MATCH("prefabAddress|String",[2]ActorTable!$1:$1,0),0)),
    TRIM(MID(P117,FIND(",",P117)+1,FIND(",",P117,FIND(",",P117)+1)-FIND(",",P117)-1)),VLOOKUP(TRIM(MID(P117,FIND(",",P117)+1,FIND(",",P117,FIND(",",P117)+1)-FIND(",",P117)-1)),[2]ActorTable!$1:$1048576,MATCH("prefabAddress|String",[2]ActorTable!$1:$1,0),0)),
    TRIM(MID(P117,FIND(",",P117,FIND(",",P117)+1)+1,FIND(",",P117,FIND(",",P117,FIND(",",P117)+1)+1)-FIND(",",P117,FIND(",",P117)+1)-1)),VLOOKUP(TRIM(MID(P117,FIND(",",P117,FIND(",",P117)+1)+1,FIND(",",P117,FIND(",",P117,FIND(",",P117)+1)+1)-FIND(",",P117,FIND(",",P117)+1)-1)),[2]ActorTable!$1:$1048576,MATCH("prefabAddress|String",[2]ActorTable!$1:$1,0),0)),
    TRIM(MID(P117,FIND(",",P117,FIND(",",P117,FIND(",",P117)+1)+1)+1,999)),VLOOKUP(TRIM(MID(P117,FIND(",",P117,FIND(",",P117,FIND(",",P117)+1)+1)+1,999)),[2]ActorTable!$1:$1048576,MATCH("prefabAddress|String",[2]ActorTable!$1:$1,0),0))),
)))))</f>
        <v/>
      </c>
      <c r="R117">
        <v>0</v>
      </c>
      <c r="Z117" t="s">
        <v>820</v>
      </c>
      <c r="AA117">
        <f t="shared" si="6"/>
        <v>1</v>
      </c>
      <c r="AC117" t="s">
        <v>863</v>
      </c>
      <c r="AD117">
        <f t="shared" si="9"/>
        <v>1</v>
      </c>
    </row>
    <row r="118" spans="1:30" x14ac:dyDescent="0.3">
      <c r="A118" t="s">
        <v>575</v>
      </c>
      <c r="B118">
        <f>COUNTIF(StageTable!M:M,A118)
+COUNTIF(StageTable!U:U,A118)
+COUNTIF(StageTable!W:W,A118)</f>
        <v>1</v>
      </c>
      <c r="C118" t="s">
        <v>514</v>
      </c>
      <c r="D118" t="s">
        <v>65</v>
      </c>
      <c r="E118" t="s">
        <v>518</v>
      </c>
      <c r="F118" t="s">
        <v>597</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IFERROR(VLOOKUP(L118,[1]StringTable!$1:$1048576,MATCH("kor|String",[1]StringTable!$1:$1,0),0),
"스트링없음"))</f>
        <v/>
      </c>
      <c r="O118" t="str">
        <f>IF(ISBLANK(M118),"",
IFERROR(VLOOKUP(M118,[1]StringTable!$1:$1048576,MATCH("kor|String",[1]StringTable!$1:$1,0),0),
"스트링없음"))</f>
        <v/>
      </c>
      <c r="Q118" t="str">
        <f>IF(ISBLANK(P118),"",
IF(ISERROR(FIND(",",P118)),
  IF(ISERROR(VLOOKUP(P118,[2]ActorTable!$A:$A,1,0)),"액터없음",
  VLOOKUP(P118,[2]ActorTable!$1:$1048576,MATCH("prefabAddress|String",[2]ActorTable!$1:$1,0),0)),
IF(ISERROR(FIND(",",P118,FIND(",",P118)+1)),
  IF(OR(ISERROR(VLOOKUP(LEFT(P118,FIND(",",P118)-1),[2]ActorTable!$A:$A,1,0)),ISERROR(VLOOKUP(TRIM(MID(P118,FIND(",",P118)+1,999)),[2]ActorTable!$A:$A,1,0))),"액터없음",
  SUBSTITUTE(SUBSTITUTE(P118,LEFT(P118,FIND(",",P118)-1),VLOOKUP(LEFT(P118,FIND(",",P118)-1),[2]ActorTable!$1:$1048576,MATCH("prefabAddress|String",[2]ActorTable!$1:$1,0),0)),
    TRIM(MID(P118,FIND(",",P118)+1,999)),VLOOKUP(TRIM(MID(P118,FIND(",",P118)+1,999)),[2]ActorTable!$1:$1048576,MATCH("prefabAddress|String",[2]ActorTable!$1:$1,0),0))),
IF(ISERROR(FIND(",",P118,FIND(",",P118,FIND(",",P118)+1)+1)),
  IF(OR(ISERROR(VLOOKUP(LEFT(P118,FIND(",",P118)-1),[2]ActorTable!$A:$A,1,0)),ISERROR(VLOOKUP(TRIM(MID(P118,FIND(",",P118)+1,FIND(",",P118,FIND(",",P118)+1)-FIND(",",P118)-1)),[2]ActorTable!$A:$A,1,0)),ISERROR(VLOOKUP(TRIM(MID(P118,FIND(",",P118,FIND(",",P118)+1)+1,999)),[2]ActorTable!$A:$A,1,0))),"액터없음",
  SUBSTITUTE(SUBSTITUTE(SUBSTITUTE(P118,LEFT(P118,FIND(",",P118)-1),VLOOKUP(LEFT(P118,FIND(",",P118)-1),[2]ActorTable!$1:$1048576,MATCH("prefabAddress|String",[2]ActorTable!$1:$1,0),0)),
    TRIM(MID(P118,FIND(",",P118)+1,FIND(",",P118,FIND(",",P118)+1)-FIND(",",P118)-1)),VLOOKUP(TRIM(MID(P118,FIND(",",P118)+1,FIND(",",P118,FIND(",",P118)+1)-FIND(",",P118)-1)),[2]ActorTable!$1:$1048576,MATCH("prefabAddress|String",[2]ActorTable!$1:$1,0),0)),
    TRIM(MID(P118,FIND(",",P118,FIND(",",P118)+1)+1,999)),VLOOKUP(TRIM(MID(P118,FIND(",",P118,FIND(",",P118)+1)+1,999)),[2]ActorTable!$1:$1048576,MATCH("prefabAddress|String",[2]ActorTable!$1:$1,0),0))),
IF(ISERROR(FIND(",",P118,FIND(",",P118,FIND(",",P118,FIND(",",P118)+1)+1)+1)),
  IF(OR(ISERROR(VLOOKUP(LEFT(P118,FIND(",",P118)-1),[2]ActorTable!$A:$A,1,0)),ISERROR(VLOOKUP(TRIM(MID(P118,FIND(",",P118)+1,FIND(",",P118,FIND(",",P118)+1)-FIND(",",P118)-1)),[2]ActorTable!$A:$A,1,0)),ISERROR(VLOOKUP(TRIM(MID(P118,FIND(",",P118,FIND(",",P118)+1)+1,FIND(",",P118,FIND(",",P118,FIND(",",P118)+1)+1)-FIND(",",P118,FIND(",",P118)+1)-1)),[2]ActorTable!$A:$A,1,0)),ISERROR(VLOOKUP(TRIM(MID(P118,FIND(",",P118,FIND(",",P118,FIND(",",P118)+1)+1)+1,999)),[2]ActorTable!$A:$A,1,0))),"액터없음",
  SUBSTITUTE(SUBSTITUTE(SUBSTITUTE(SUBSTITUTE(P118,LEFT(P118,FIND(",",P118)-1),VLOOKUP(LEFT(P118,FIND(",",P118)-1),[2]ActorTable!$1:$1048576,MATCH("prefabAddress|String",[2]ActorTable!$1:$1,0),0)),
    TRIM(MID(P118,FIND(",",P118)+1,FIND(",",P118,FIND(",",P118)+1)-FIND(",",P118)-1)),VLOOKUP(TRIM(MID(P118,FIND(",",P118)+1,FIND(",",P118,FIND(",",P118)+1)-FIND(",",P118)-1)),[2]ActorTable!$1:$1048576,MATCH("prefabAddress|String",[2]ActorTable!$1:$1,0),0)),
    TRIM(MID(P118,FIND(",",P118,FIND(",",P118)+1)+1,FIND(",",P118,FIND(",",P118,FIND(",",P118)+1)+1)-FIND(",",P118,FIND(",",P118)+1)-1)),VLOOKUP(TRIM(MID(P118,FIND(",",P118,FIND(",",P118)+1)+1,FIND(",",P118,FIND(",",P118,FIND(",",P118)+1)+1)-FIND(",",P118,FIND(",",P118)+1)-1)),[2]ActorTable!$1:$1048576,MATCH("prefabAddress|String",[2]ActorTable!$1:$1,0),0)),
    TRIM(MID(P118,FIND(",",P118,FIND(",",P118,FIND(",",P118)+1)+1)+1,999)),VLOOKUP(TRIM(MID(P118,FIND(",",P118,FIND(",",P118,FIND(",",P118)+1)+1)+1,999)),[2]ActorTable!$1:$1048576,MATCH("prefabAddress|String",[2]ActorTable!$1:$1,0),0))),
)))))</f>
        <v/>
      </c>
      <c r="R118">
        <v>0</v>
      </c>
      <c r="Z118" t="s">
        <v>821</v>
      </c>
      <c r="AA118">
        <f t="shared" si="6"/>
        <v>1</v>
      </c>
      <c r="AC118" t="s">
        <v>864</v>
      </c>
      <c r="AD118">
        <f t="shared" si="9"/>
        <v>1</v>
      </c>
    </row>
    <row r="119" spans="1:30" x14ac:dyDescent="0.3">
      <c r="A119" t="s">
        <v>577</v>
      </c>
      <c r="B119">
        <f>COUNTIF(StageTable!M:M,A119)
+COUNTIF(StageTable!U:U,A119)
+COUNTIF(StageTable!W:W,A119)</f>
        <v>1</v>
      </c>
      <c r="C119" t="s">
        <v>515</v>
      </c>
      <c r="D119" t="s">
        <v>65</v>
      </c>
      <c r="E119" t="s">
        <v>711</v>
      </c>
      <c r="F119" t="s">
        <v>597</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IFERROR(VLOOKUP(L119,[1]StringTable!$1:$1048576,MATCH("kor|String",[1]StringTable!$1:$1,0),0),
"스트링없음"))</f>
        <v/>
      </c>
      <c r="O119" t="str">
        <f>IF(ISBLANK(M119),"",
IFERROR(VLOOKUP(M119,[1]StringTable!$1:$1048576,MATCH("kor|String",[1]StringTable!$1:$1,0),0),
"스트링없음"))</f>
        <v/>
      </c>
      <c r="Q119" t="str">
        <f>IF(ISBLANK(P119),"",
IF(ISERROR(FIND(",",P119)),
  IF(ISERROR(VLOOKUP(P119,[2]ActorTable!$A:$A,1,0)),"액터없음",
  VLOOKUP(P119,[2]ActorTable!$1:$1048576,MATCH("prefabAddress|String",[2]ActorTable!$1:$1,0),0)),
IF(ISERROR(FIND(",",P119,FIND(",",P119)+1)),
  IF(OR(ISERROR(VLOOKUP(LEFT(P119,FIND(",",P119)-1),[2]ActorTable!$A:$A,1,0)),ISERROR(VLOOKUP(TRIM(MID(P119,FIND(",",P119)+1,999)),[2]ActorTable!$A:$A,1,0))),"액터없음",
  SUBSTITUTE(SUBSTITUTE(P119,LEFT(P119,FIND(",",P119)-1),VLOOKUP(LEFT(P119,FIND(",",P119)-1),[2]ActorTable!$1:$1048576,MATCH("prefabAddress|String",[2]ActorTable!$1:$1,0),0)),
    TRIM(MID(P119,FIND(",",P119)+1,999)),VLOOKUP(TRIM(MID(P119,FIND(",",P119)+1,999)),[2]ActorTable!$1:$1048576,MATCH("prefabAddress|String",[2]ActorTable!$1:$1,0),0))),
IF(ISERROR(FIND(",",P119,FIND(",",P119,FIND(",",P119)+1)+1)),
  IF(OR(ISERROR(VLOOKUP(LEFT(P119,FIND(",",P119)-1),[2]ActorTable!$A:$A,1,0)),ISERROR(VLOOKUP(TRIM(MID(P119,FIND(",",P119)+1,FIND(",",P119,FIND(",",P119)+1)-FIND(",",P119)-1)),[2]ActorTable!$A:$A,1,0)),ISERROR(VLOOKUP(TRIM(MID(P119,FIND(",",P119,FIND(",",P119)+1)+1,999)),[2]ActorTable!$A:$A,1,0))),"액터없음",
  SUBSTITUTE(SUBSTITUTE(SUBSTITUTE(P119,LEFT(P119,FIND(",",P119)-1),VLOOKUP(LEFT(P119,FIND(",",P119)-1),[2]ActorTable!$1:$1048576,MATCH("prefabAddress|String",[2]ActorTable!$1:$1,0),0)),
    TRIM(MID(P119,FIND(",",P119)+1,FIND(",",P119,FIND(",",P119)+1)-FIND(",",P119)-1)),VLOOKUP(TRIM(MID(P119,FIND(",",P119)+1,FIND(",",P119,FIND(",",P119)+1)-FIND(",",P119)-1)),[2]ActorTable!$1:$1048576,MATCH("prefabAddress|String",[2]ActorTable!$1:$1,0),0)),
    TRIM(MID(P119,FIND(",",P119,FIND(",",P119)+1)+1,999)),VLOOKUP(TRIM(MID(P119,FIND(",",P119,FIND(",",P119)+1)+1,999)),[2]ActorTable!$1:$1048576,MATCH("prefabAddress|String",[2]ActorTable!$1:$1,0),0))),
IF(ISERROR(FIND(",",P119,FIND(",",P119,FIND(",",P119,FIND(",",P119)+1)+1)+1)),
  IF(OR(ISERROR(VLOOKUP(LEFT(P119,FIND(",",P119)-1),[2]ActorTable!$A:$A,1,0)),ISERROR(VLOOKUP(TRIM(MID(P119,FIND(",",P119)+1,FIND(",",P119,FIND(",",P119)+1)-FIND(",",P119)-1)),[2]ActorTable!$A:$A,1,0)),ISERROR(VLOOKUP(TRIM(MID(P119,FIND(",",P119,FIND(",",P119)+1)+1,FIND(",",P119,FIND(",",P119,FIND(",",P119)+1)+1)-FIND(",",P119,FIND(",",P119)+1)-1)),[2]ActorTable!$A:$A,1,0)),ISERROR(VLOOKUP(TRIM(MID(P119,FIND(",",P119,FIND(",",P119,FIND(",",P119)+1)+1)+1,999)),[2]ActorTable!$A:$A,1,0))),"액터없음",
  SUBSTITUTE(SUBSTITUTE(SUBSTITUTE(SUBSTITUTE(P119,LEFT(P119,FIND(",",P119)-1),VLOOKUP(LEFT(P119,FIND(",",P119)-1),[2]ActorTable!$1:$1048576,MATCH("prefabAddress|String",[2]ActorTable!$1:$1,0),0)),
    TRIM(MID(P119,FIND(",",P119)+1,FIND(",",P119,FIND(",",P119)+1)-FIND(",",P119)-1)),VLOOKUP(TRIM(MID(P119,FIND(",",P119)+1,FIND(",",P119,FIND(",",P119)+1)-FIND(",",P119)-1)),[2]ActorTable!$1:$1048576,MATCH("prefabAddress|String",[2]ActorTable!$1:$1,0),0)),
    TRIM(MID(P119,FIND(",",P119,FIND(",",P119)+1)+1,FIND(",",P119,FIND(",",P119,FIND(",",P119)+1)+1)-FIND(",",P119,FIND(",",P119)+1)-1)),VLOOKUP(TRIM(MID(P119,FIND(",",P119,FIND(",",P119)+1)+1,FIND(",",P119,FIND(",",P119,FIND(",",P119)+1)+1)-FIND(",",P119,FIND(",",P119)+1)-1)),[2]ActorTable!$1:$1048576,MATCH("prefabAddress|String",[2]ActorTable!$1:$1,0),0)),
    TRIM(MID(P119,FIND(",",P119,FIND(",",P119,FIND(",",P119)+1)+1)+1,999)),VLOOKUP(TRIM(MID(P119,FIND(",",P119,FIND(",",P119,FIND(",",P119)+1)+1)+1,999)),[2]ActorTable!$1:$1048576,MATCH("prefabAddress|String",[2]ActorTable!$1:$1,0),0))),
)))))</f>
        <v/>
      </c>
      <c r="R119">
        <v>0</v>
      </c>
      <c r="Z119" t="s">
        <v>822</v>
      </c>
      <c r="AA119">
        <f t="shared" si="6"/>
        <v>1</v>
      </c>
      <c r="AC119" t="s">
        <v>865</v>
      </c>
      <c r="AD119">
        <f t="shared" si="9"/>
        <v>1</v>
      </c>
    </row>
    <row r="120" spans="1:30" x14ac:dyDescent="0.3">
      <c r="A120" t="s">
        <v>579</v>
      </c>
      <c r="B120">
        <f>COUNTIF(StageTable!M:M,A120)
+COUNTIF(StageTable!U:U,A120)
+COUNTIF(StageTable!W:W,A120)</f>
        <v>1</v>
      </c>
      <c r="C120" t="s">
        <v>714</v>
      </c>
      <c r="D120" t="s">
        <v>65</v>
      </c>
      <c r="E120" t="s">
        <v>51</v>
      </c>
      <c r="F120" t="s">
        <v>597</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IFERROR(VLOOKUP(L120,[1]StringTable!$1:$1048576,MATCH("kor|String",[1]StringTable!$1:$1,0),0),
"스트링없음"))</f>
        <v/>
      </c>
      <c r="O120" t="str">
        <f>IF(ISBLANK(M120),"",
IFERROR(VLOOKUP(M120,[1]StringTable!$1:$1048576,MATCH("kor|String",[1]StringTable!$1:$1,0),0),
"스트링없음"))</f>
        <v/>
      </c>
      <c r="Q120" t="str">
        <f>IF(ISBLANK(P120),"",
IF(ISERROR(FIND(",",P120)),
  IF(ISERROR(VLOOKUP(P120,[2]ActorTable!$A:$A,1,0)),"액터없음",
  VLOOKUP(P120,[2]ActorTable!$1:$1048576,MATCH("prefabAddress|String",[2]ActorTable!$1:$1,0),0)),
IF(ISERROR(FIND(",",P120,FIND(",",P120)+1)),
  IF(OR(ISERROR(VLOOKUP(LEFT(P120,FIND(",",P120)-1),[2]ActorTable!$A:$A,1,0)),ISERROR(VLOOKUP(TRIM(MID(P120,FIND(",",P120)+1,999)),[2]ActorTable!$A:$A,1,0))),"액터없음",
  SUBSTITUTE(SUBSTITUTE(P120,LEFT(P120,FIND(",",P120)-1),VLOOKUP(LEFT(P120,FIND(",",P120)-1),[2]ActorTable!$1:$1048576,MATCH("prefabAddress|String",[2]ActorTable!$1:$1,0),0)),
    TRIM(MID(P120,FIND(",",P120)+1,999)),VLOOKUP(TRIM(MID(P120,FIND(",",P120)+1,999)),[2]ActorTable!$1:$1048576,MATCH("prefabAddress|String",[2]ActorTable!$1:$1,0),0))),
IF(ISERROR(FIND(",",P120,FIND(",",P120,FIND(",",P120)+1)+1)),
  IF(OR(ISERROR(VLOOKUP(LEFT(P120,FIND(",",P120)-1),[2]ActorTable!$A:$A,1,0)),ISERROR(VLOOKUP(TRIM(MID(P120,FIND(",",P120)+1,FIND(",",P120,FIND(",",P120)+1)-FIND(",",P120)-1)),[2]ActorTable!$A:$A,1,0)),ISERROR(VLOOKUP(TRIM(MID(P120,FIND(",",P120,FIND(",",P120)+1)+1,999)),[2]ActorTable!$A:$A,1,0))),"액터없음",
  SUBSTITUTE(SUBSTITUTE(SUBSTITUTE(P120,LEFT(P120,FIND(",",P120)-1),VLOOKUP(LEFT(P120,FIND(",",P120)-1),[2]ActorTable!$1:$1048576,MATCH("prefabAddress|String",[2]ActorTable!$1:$1,0),0)),
    TRIM(MID(P120,FIND(",",P120)+1,FIND(",",P120,FIND(",",P120)+1)-FIND(",",P120)-1)),VLOOKUP(TRIM(MID(P120,FIND(",",P120)+1,FIND(",",P120,FIND(",",P120)+1)-FIND(",",P120)-1)),[2]ActorTable!$1:$1048576,MATCH("prefabAddress|String",[2]ActorTable!$1:$1,0),0)),
    TRIM(MID(P120,FIND(",",P120,FIND(",",P120)+1)+1,999)),VLOOKUP(TRIM(MID(P120,FIND(",",P120,FIND(",",P120)+1)+1,999)),[2]ActorTable!$1:$1048576,MATCH("prefabAddress|String",[2]ActorTable!$1:$1,0),0))),
IF(ISERROR(FIND(",",P120,FIND(",",P120,FIND(",",P120,FIND(",",P120)+1)+1)+1)),
  IF(OR(ISERROR(VLOOKUP(LEFT(P120,FIND(",",P120)-1),[2]ActorTable!$A:$A,1,0)),ISERROR(VLOOKUP(TRIM(MID(P120,FIND(",",P120)+1,FIND(",",P120,FIND(",",P120)+1)-FIND(",",P120)-1)),[2]ActorTable!$A:$A,1,0)),ISERROR(VLOOKUP(TRIM(MID(P120,FIND(",",P120,FIND(",",P120)+1)+1,FIND(",",P120,FIND(",",P120,FIND(",",P120)+1)+1)-FIND(",",P120,FIND(",",P120)+1)-1)),[2]ActorTable!$A:$A,1,0)),ISERROR(VLOOKUP(TRIM(MID(P120,FIND(",",P120,FIND(",",P120,FIND(",",P120)+1)+1)+1,999)),[2]ActorTable!$A:$A,1,0))),"액터없음",
  SUBSTITUTE(SUBSTITUTE(SUBSTITUTE(SUBSTITUTE(P120,LEFT(P120,FIND(",",P120)-1),VLOOKUP(LEFT(P120,FIND(",",P120)-1),[2]ActorTable!$1:$1048576,MATCH("prefabAddress|String",[2]ActorTable!$1:$1,0),0)),
    TRIM(MID(P120,FIND(",",P120)+1,FIND(",",P120,FIND(",",P120)+1)-FIND(",",P120)-1)),VLOOKUP(TRIM(MID(P120,FIND(",",P120)+1,FIND(",",P120,FIND(",",P120)+1)-FIND(",",P120)-1)),[2]ActorTable!$1:$1048576,MATCH("prefabAddress|String",[2]ActorTable!$1:$1,0),0)),
    TRIM(MID(P120,FIND(",",P120,FIND(",",P120)+1)+1,FIND(",",P120,FIND(",",P120,FIND(",",P120)+1)+1)-FIND(",",P120,FIND(",",P120)+1)-1)),VLOOKUP(TRIM(MID(P120,FIND(",",P120,FIND(",",P120)+1)+1,FIND(",",P120,FIND(",",P120,FIND(",",P120)+1)+1)-FIND(",",P120,FIND(",",P120)+1)-1)),[2]ActorTable!$1:$1048576,MATCH("prefabAddress|String",[2]ActorTable!$1:$1,0),0)),
    TRIM(MID(P120,FIND(",",P120,FIND(",",P120,FIND(",",P120)+1)+1)+1,999)),VLOOKUP(TRIM(MID(P120,FIND(",",P120,FIND(",",P120,FIND(",",P120)+1)+1)+1,999)),[2]ActorTable!$1:$1048576,MATCH("prefabAddress|String",[2]ActorTable!$1:$1,0),0))),
)))))</f>
        <v/>
      </c>
      <c r="R120">
        <v>0</v>
      </c>
      <c r="Z120" t="s">
        <v>823</v>
      </c>
      <c r="AA120">
        <f t="shared" si="6"/>
        <v>1</v>
      </c>
      <c r="AC120" t="s">
        <v>866</v>
      </c>
      <c r="AD120">
        <f t="shared" si="9"/>
        <v>1</v>
      </c>
    </row>
    <row r="121" spans="1:30" x14ac:dyDescent="0.3">
      <c r="A121" t="s">
        <v>581</v>
      </c>
      <c r="B121">
        <f>COUNTIF(StageTable!M:M,A121)
+COUNTIF(StageTable!U:U,A121)
+COUNTIF(StageTable!W:W,A121)</f>
        <v>1</v>
      </c>
      <c r="C121" t="s">
        <v>511</v>
      </c>
      <c r="D121" t="s">
        <v>65</v>
      </c>
      <c r="E121" t="s">
        <v>701</v>
      </c>
      <c r="F121" t="s">
        <v>597</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IFERROR(VLOOKUP(L121,[1]StringTable!$1:$1048576,MATCH("kor|String",[1]StringTable!$1:$1,0),0),
"스트링없음"))</f>
        <v/>
      </c>
      <c r="O121" t="str">
        <f>IF(ISBLANK(M121),"",
IFERROR(VLOOKUP(M121,[1]StringTable!$1:$1048576,MATCH("kor|String",[1]StringTable!$1:$1,0),0),
"스트링없음"))</f>
        <v/>
      </c>
      <c r="Q121" t="str">
        <f>IF(ISBLANK(P121),"",
IF(ISERROR(FIND(",",P121)),
  IF(ISERROR(VLOOKUP(P121,[2]ActorTable!$A:$A,1,0)),"액터없음",
  VLOOKUP(P121,[2]ActorTable!$1:$1048576,MATCH("prefabAddress|String",[2]ActorTable!$1:$1,0),0)),
IF(ISERROR(FIND(",",P121,FIND(",",P121)+1)),
  IF(OR(ISERROR(VLOOKUP(LEFT(P121,FIND(",",P121)-1),[2]ActorTable!$A:$A,1,0)),ISERROR(VLOOKUP(TRIM(MID(P121,FIND(",",P121)+1,999)),[2]ActorTable!$A:$A,1,0))),"액터없음",
  SUBSTITUTE(SUBSTITUTE(P121,LEFT(P121,FIND(",",P121)-1),VLOOKUP(LEFT(P121,FIND(",",P121)-1),[2]ActorTable!$1:$1048576,MATCH("prefabAddress|String",[2]ActorTable!$1:$1,0),0)),
    TRIM(MID(P121,FIND(",",P121)+1,999)),VLOOKUP(TRIM(MID(P121,FIND(",",P121)+1,999)),[2]ActorTable!$1:$1048576,MATCH("prefabAddress|String",[2]ActorTable!$1:$1,0),0))),
IF(ISERROR(FIND(",",P121,FIND(",",P121,FIND(",",P121)+1)+1)),
  IF(OR(ISERROR(VLOOKUP(LEFT(P121,FIND(",",P121)-1),[2]ActorTable!$A:$A,1,0)),ISERROR(VLOOKUP(TRIM(MID(P121,FIND(",",P121)+1,FIND(",",P121,FIND(",",P121)+1)-FIND(",",P121)-1)),[2]ActorTable!$A:$A,1,0)),ISERROR(VLOOKUP(TRIM(MID(P121,FIND(",",P121,FIND(",",P121)+1)+1,999)),[2]ActorTable!$A:$A,1,0))),"액터없음",
  SUBSTITUTE(SUBSTITUTE(SUBSTITUTE(P121,LEFT(P121,FIND(",",P121)-1),VLOOKUP(LEFT(P121,FIND(",",P121)-1),[2]ActorTable!$1:$1048576,MATCH("prefabAddress|String",[2]ActorTable!$1:$1,0),0)),
    TRIM(MID(P121,FIND(",",P121)+1,FIND(",",P121,FIND(",",P121)+1)-FIND(",",P121)-1)),VLOOKUP(TRIM(MID(P121,FIND(",",P121)+1,FIND(",",P121,FIND(",",P121)+1)-FIND(",",P121)-1)),[2]ActorTable!$1:$1048576,MATCH("prefabAddress|String",[2]ActorTable!$1:$1,0),0)),
    TRIM(MID(P121,FIND(",",P121,FIND(",",P121)+1)+1,999)),VLOOKUP(TRIM(MID(P121,FIND(",",P121,FIND(",",P121)+1)+1,999)),[2]ActorTable!$1:$1048576,MATCH("prefabAddress|String",[2]ActorTable!$1:$1,0),0))),
IF(ISERROR(FIND(",",P121,FIND(",",P121,FIND(",",P121,FIND(",",P121)+1)+1)+1)),
  IF(OR(ISERROR(VLOOKUP(LEFT(P121,FIND(",",P121)-1),[2]ActorTable!$A:$A,1,0)),ISERROR(VLOOKUP(TRIM(MID(P121,FIND(",",P121)+1,FIND(",",P121,FIND(",",P121)+1)-FIND(",",P121)-1)),[2]ActorTable!$A:$A,1,0)),ISERROR(VLOOKUP(TRIM(MID(P121,FIND(",",P121,FIND(",",P121)+1)+1,FIND(",",P121,FIND(",",P121,FIND(",",P121)+1)+1)-FIND(",",P121,FIND(",",P121)+1)-1)),[2]ActorTable!$A:$A,1,0)),ISERROR(VLOOKUP(TRIM(MID(P121,FIND(",",P121,FIND(",",P121,FIND(",",P121)+1)+1)+1,999)),[2]ActorTable!$A:$A,1,0))),"액터없음",
  SUBSTITUTE(SUBSTITUTE(SUBSTITUTE(SUBSTITUTE(P121,LEFT(P121,FIND(",",P121)-1),VLOOKUP(LEFT(P121,FIND(",",P121)-1),[2]ActorTable!$1:$1048576,MATCH("prefabAddress|String",[2]ActorTable!$1:$1,0),0)),
    TRIM(MID(P121,FIND(",",P121)+1,FIND(",",P121,FIND(",",P121)+1)-FIND(",",P121)-1)),VLOOKUP(TRIM(MID(P121,FIND(",",P121)+1,FIND(",",P121,FIND(",",P121)+1)-FIND(",",P121)-1)),[2]ActorTable!$1:$1048576,MATCH("prefabAddress|String",[2]ActorTable!$1:$1,0),0)),
    TRIM(MID(P121,FIND(",",P121,FIND(",",P121)+1)+1,FIND(",",P121,FIND(",",P121,FIND(",",P121)+1)+1)-FIND(",",P121,FIND(",",P121)+1)-1)),VLOOKUP(TRIM(MID(P121,FIND(",",P121,FIND(",",P121)+1)+1,FIND(",",P121,FIND(",",P121,FIND(",",P121)+1)+1)-FIND(",",P121,FIND(",",P121)+1)-1)),[2]ActorTable!$1:$1048576,MATCH("prefabAddress|String",[2]ActorTable!$1:$1,0),0)),
    TRIM(MID(P121,FIND(",",P121,FIND(",",P121,FIND(",",P121)+1)+1)+1,999)),VLOOKUP(TRIM(MID(P121,FIND(",",P121,FIND(",",P121,FIND(",",P121)+1)+1)+1,999)),[2]ActorTable!$1:$1048576,MATCH("prefabAddress|String",[2]ActorTable!$1:$1,0),0))),
)))))</f>
        <v/>
      </c>
      <c r="R121">
        <v>0</v>
      </c>
      <c r="Z121" t="s">
        <v>824</v>
      </c>
      <c r="AA121">
        <f t="shared" si="6"/>
        <v>1</v>
      </c>
      <c r="AC121" t="s">
        <v>867</v>
      </c>
      <c r="AD121">
        <f t="shared" si="9"/>
        <v>1</v>
      </c>
    </row>
    <row r="122" spans="1:30" x14ac:dyDescent="0.3">
      <c r="A122" t="s">
        <v>732</v>
      </c>
      <c r="B122">
        <f>COUNTIF(StageTable!M:M,A122)
+COUNTIF(StageTable!U:U,A122)
+COUNTIF(StageTable!W:W,A122)</f>
        <v>1</v>
      </c>
      <c r="C122" t="s">
        <v>805</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Q122" t="str">
        <f>IF(ISBLANK(P122),"",
IF(ISERROR(FIND(",",P122)),
  IF(ISERROR(VLOOKUP(P122,[2]ActorTable!$A:$A,1,0)),"액터없음",
  VLOOKUP(P122,[2]ActorTable!$1:$1048576,MATCH("prefabAddress|String",[2]ActorTable!$1:$1,0),0)),
IF(ISERROR(FIND(",",P122,FIND(",",P122)+1)),
  IF(OR(ISERROR(VLOOKUP(LEFT(P122,FIND(",",P122)-1),[2]ActorTable!$A:$A,1,0)),ISERROR(VLOOKUP(TRIM(MID(P122,FIND(",",P122)+1,999)),[2]ActorTable!$A:$A,1,0))),"액터없음",
  SUBSTITUTE(SUBSTITUTE(P122,LEFT(P122,FIND(",",P122)-1),VLOOKUP(LEFT(P122,FIND(",",P122)-1),[2]ActorTable!$1:$1048576,MATCH("prefabAddress|String",[2]ActorTable!$1:$1,0),0)),
    TRIM(MID(P122,FIND(",",P122)+1,999)),VLOOKUP(TRIM(MID(P122,FIND(",",P122)+1,999)),[2]ActorTable!$1:$1048576,MATCH("prefabAddress|String",[2]ActorTable!$1:$1,0),0))),
IF(ISERROR(FIND(",",P122,FIND(",",P122,FIND(",",P122)+1)+1)),
  IF(OR(ISERROR(VLOOKUP(LEFT(P122,FIND(",",P122)-1),[2]ActorTable!$A:$A,1,0)),ISERROR(VLOOKUP(TRIM(MID(P122,FIND(",",P122)+1,FIND(",",P122,FIND(",",P122)+1)-FIND(",",P122)-1)),[2]ActorTable!$A:$A,1,0)),ISERROR(VLOOKUP(TRIM(MID(P122,FIND(",",P122,FIND(",",P122)+1)+1,999)),[2]ActorTable!$A:$A,1,0))),"액터없음",
  SUBSTITUTE(SUBSTITUTE(SUBSTITUTE(P122,LEFT(P122,FIND(",",P122)-1),VLOOKUP(LEFT(P122,FIND(",",P122)-1),[2]ActorTable!$1:$1048576,MATCH("prefabAddress|String",[2]ActorTable!$1:$1,0),0)),
    TRIM(MID(P122,FIND(",",P122)+1,FIND(",",P122,FIND(",",P122)+1)-FIND(",",P122)-1)),VLOOKUP(TRIM(MID(P122,FIND(",",P122)+1,FIND(",",P122,FIND(",",P122)+1)-FIND(",",P122)-1)),[2]ActorTable!$1:$1048576,MATCH("prefabAddress|String",[2]ActorTable!$1:$1,0),0)),
    TRIM(MID(P122,FIND(",",P122,FIND(",",P122)+1)+1,999)),VLOOKUP(TRIM(MID(P122,FIND(",",P122,FIND(",",P122)+1)+1,999)),[2]ActorTable!$1:$1048576,MATCH("prefabAddress|String",[2]ActorTable!$1:$1,0),0))),
IF(ISERROR(FIND(",",P122,FIND(",",P122,FIND(",",P122,FIND(",",P122)+1)+1)+1)),
  IF(OR(ISERROR(VLOOKUP(LEFT(P122,FIND(",",P122)-1),[2]ActorTable!$A:$A,1,0)),ISERROR(VLOOKUP(TRIM(MID(P122,FIND(",",P122)+1,FIND(",",P122,FIND(",",P122)+1)-FIND(",",P122)-1)),[2]ActorTable!$A:$A,1,0)),ISERROR(VLOOKUP(TRIM(MID(P122,FIND(",",P122,FIND(",",P122)+1)+1,FIND(",",P122,FIND(",",P122,FIND(",",P122)+1)+1)-FIND(",",P122,FIND(",",P122)+1)-1)),[2]ActorTable!$A:$A,1,0)),ISERROR(VLOOKUP(TRIM(MID(P122,FIND(",",P122,FIND(",",P122,FIND(",",P122)+1)+1)+1,999)),[2]ActorTable!$A:$A,1,0))),"액터없음",
  SUBSTITUTE(SUBSTITUTE(SUBSTITUTE(SUBSTITUTE(P122,LEFT(P122,FIND(",",P122)-1),VLOOKUP(LEFT(P122,FIND(",",P122)-1),[2]ActorTable!$1:$1048576,MATCH("prefabAddress|String",[2]ActorTable!$1:$1,0),0)),
    TRIM(MID(P122,FIND(",",P122)+1,FIND(",",P122,FIND(",",P122)+1)-FIND(",",P122)-1)),VLOOKUP(TRIM(MID(P122,FIND(",",P122)+1,FIND(",",P122,FIND(",",P122)+1)-FIND(",",P122)-1)),[2]ActorTable!$1:$1048576,MATCH("prefabAddress|String",[2]ActorTable!$1:$1,0),0)),
    TRIM(MID(P122,FIND(",",P122,FIND(",",P122)+1)+1,FIND(",",P122,FIND(",",P122,FIND(",",P122)+1)+1)-FIND(",",P122,FIND(",",P122)+1)-1)),VLOOKUP(TRIM(MID(P122,FIND(",",P122,FIND(",",P122)+1)+1,FIND(",",P122,FIND(",",P122,FIND(",",P122)+1)+1)-FIND(",",P122,FIND(",",P122)+1)-1)),[2]ActorTable!$1:$1048576,MATCH("prefabAddress|String",[2]ActorTable!$1:$1,0),0)),
    TRIM(MID(P122,FIND(",",P122,FIND(",",P122,FIND(",",P122)+1)+1)+1,999)),VLOOKUP(TRIM(MID(P122,FIND(",",P122,FIND(",",P122,FIND(",",P122)+1)+1)+1,999)),[2]ActorTable!$1:$1048576,MATCH("prefabAddress|String",[2]ActorTable!$1:$1,0),0))),
)))))</f>
        <v/>
      </c>
      <c r="R122">
        <v>0</v>
      </c>
      <c r="Z122" t="s">
        <v>825</v>
      </c>
      <c r="AA122">
        <f t="shared" si="6"/>
        <v>1</v>
      </c>
      <c r="AC122" t="s">
        <v>868</v>
      </c>
      <c r="AD122">
        <f t="shared" si="9"/>
        <v>1</v>
      </c>
    </row>
    <row r="123" spans="1:30" x14ac:dyDescent="0.3">
      <c r="A123" t="s">
        <v>734</v>
      </c>
      <c r="B123">
        <f>COUNTIF(StageTable!M:M,A123)
+COUNTIF(StageTable!U:U,A123)
+COUNTIF(StageTable!W:W,A123)</f>
        <v>1</v>
      </c>
      <c r="C123" t="s">
        <v>805</v>
      </c>
      <c r="D123" t="s">
        <v>65</v>
      </c>
      <c r="E123" t="s">
        <v>806</v>
      </c>
      <c r="F123" t="s">
        <v>856</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Q123" t="str">
        <f>IF(ISBLANK(P123),"",
IF(ISERROR(FIND(",",P123)),
  IF(ISERROR(VLOOKUP(P123,[2]ActorTable!$A:$A,1,0)),"액터없음",
  VLOOKUP(P123,[2]ActorTable!$1:$1048576,MATCH("prefabAddress|String",[2]ActorTable!$1:$1,0),0)),
IF(ISERROR(FIND(",",P123,FIND(",",P123)+1)),
  IF(OR(ISERROR(VLOOKUP(LEFT(P123,FIND(",",P123)-1),[2]ActorTable!$A:$A,1,0)),ISERROR(VLOOKUP(TRIM(MID(P123,FIND(",",P123)+1,999)),[2]ActorTable!$A:$A,1,0))),"액터없음",
  SUBSTITUTE(SUBSTITUTE(P123,LEFT(P123,FIND(",",P123)-1),VLOOKUP(LEFT(P123,FIND(",",P123)-1),[2]ActorTable!$1:$1048576,MATCH("prefabAddress|String",[2]ActorTable!$1:$1,0),0)),
    TRIM(MID(P123,FIND(",",P123)+1,999)),VLOOKUP(TRIM(MID(P123,FIND(",",P123)+1,999)),[2]ActorTable!$1:$1048576,MATCH("prefabAddress|String",[2]ActorTable!$1:$1,0),0))),
IF(ISERROR(FIND(",",P123,FIND(",",P123,FIND(",",P123)+1)+1)),
  IF(OR(ISERROR(VLOOKUP(LEFT(P123,FIND(",",P123)-1),[2]ActorTable!$A:$A,1,0)),ISERROR(VLOOKUP(TRIM(MID(P123,FIND(",",P123)+1,FIND(",",P123,FIND(",",P123)+1)-FIND(",",P123)-1)),[2]ActorTable!$A:$A,1,0)),ISERROR(VLOOKUP(TRIM(MID(P123,FIND(",",P123,FIND(",",P123)+1)+1,999)),[2]ActorTable!$A:$A,1,0))),"액터없음",
  SUBSTITUTE(SUBSTITUTE(SUBSTITUTE(P123,LEFT(P123,FIND(",",P123)-1),VLOOKUP(LEFT(P123,FIND(",",P123)-1),[2]ActorTable!$1:$1048576,MATCH("prefabAddress|String",[2]ActorTable!$1:$1,0),0)),
    TRIM(MID(P123,FIND(",",P123)+1,FIND(",",P123,FIND(",",P123)+1)-FIND(",",P123)-1)),VLOOKUP(TRIM(MID(P123,FIND(",",P123)+1,FIND(",",P123,FIND(",",P123)+1)-FIND(",",P123)-1)),[2]ActorTable!$1:$1048576,MATCH("prefabAddress|String",[2]ActorTable!$1:$1,0),0)),
    TRIM(MID(P123,FIND(",",P123,FIND(",",P123)+1)+1,999)),VLOOKUP(TRIM(MID(P123,FIND(",",P123,FIND(",",P123)+1)+1,999)),[2]ActorTable!$1:$1048576,MATCH("prefabAddress|String",[2]ActorTable!$1:$1,0),0))),
IF(ISERROR(FIND(",",P123,FIND(",",P123,FIND(",",P123,FIND(",",P123)+1)+1)+1)),
  IF(OR(ISERROR(VLOOKUP(LEFT(P123,FIND(",",P123)-1),[2]ActorTable!$A:$A,1,0)),ISERROR(VLOOKUP(TRIM(MID(P123,FIND(",",P123)+1,FIND(",",P123,FIND(",",P123)+1)-FIND(",",P123)-1)),[2]ActorTable!$A:$A,1,0)),ISERROR(VLOOKUP(TRIM(MID(P123,FIND(",",P123,FIND(",",P123)+1)+1,FIND(",",P123,FIND(",",P123,FIND(",",P123)+1)+1)-FIND(",",P123,FIND(",",P123)+1)-1)),[2]ActorTable!$A:$A,1,0)),ISERROR(VLOOKUP(TRIM(MID(P123,FIND(",",P123,FIND(",",P123,FIND(",",P123)+1)+1)+1,999)),[2]ActorTable!$A:$A,1,0))),"액터없음",
  SUBSTITUTE(SUBSTITUTE(SUBSTITUTE(SUBSTITUTE(P123,LEFT(P123,FIND(",",P123)-1),VLOOKUP(LEFT(P123,FIND(",",P123)-1),[2]ActorTable!$1:$1048576,MATCH("prefabAddress|String",[2]ActorTable!$1:$1,0),0)),
    TRIM(MID(P123,FIND(",",P123)+1,FIND(",",P123,FIND(",",P123)+1)-FIND(",",P123)-1)),VLOOKUP(TRIM(MID(P123,FIND(",",P123)+1,FIND(",",P123,FIND(",",P123)+1)-FIND(",",P123)-1)),[2]ActorTable!$1:$1048576,MATCH("prefabAddress|String",[2]ActorTable!$1:$1,0),0)),
    TRIM(MID(P123,FIND(",",P123,FIND(",",P123)+1)+1,FIND(",",P123,FIND(",",P123,FIND(",",P123)+1)+1)-FIND(",",P123,FIND(",",P123)+1)-1)),VLOOKUP(TRIM(MID(P123,FIND(",",P123,FIND(",",P123)+1)+1,FIND(",",P123,FIND(",",P123,FIND(",",P123)+1)+1)-FIND(",",P123,FIND(",",P123)+1)-1)),[2]ActorTable!$1:$1048576,MATCH("prefabAddress|String",[2]ActorTable!$1:$1,0),0)),
    TRIM(MID(P123,FIND(",",P123,FIND(",",P123,FIND(",",P123)+1)+1)+1,999)),VLOOKUP(TRIM(MID(P123,FIND(",",P123,FIND(",",P123,FIND(",",P123)+1)+1)+1,999)),[2]ActorTable!$1:$1048576,MATCH("prefabAddress|String",[2]ActorTable!$1:$1,0),0))),
)))))</f>
        <v/>
      </c>
      <c r="R123">
        <v>0</v>
      </c>
      <c r="Z123" t="s">
        <v>826</v>
      </c>
      <c r="AA123">
        <f t="shared" si="6"/>
        <v>1</v>
      </c>
      <c r="AC123" t="s">
        <v>869</v>
      </c>
      <c r="AD123">
        <f t="shared" si="9"/>
        <v>1</v>
      </c>
    </row>
    <row r="124" spans="1:30" x14ac:dyDescent="0.3">
      <c r="A124" t="s">
        <v>736</v>
      </c>
      <c r="B124">
        <f>COUNTIF(StageTable!M:M,A124)
+COUNTIF(StageTable!U:U,A124)
+COUNTIF(StageTable!W:W,A124)</f>
        <v>1</v>
      </c>
      <c r="C124" t="s">
        <v>912</v>
      </c>
      <c r="D124" t="s">
        <v>65</v>
      </c>
      <c r="E124" t="s">
        <v>807</v>
      </c>
      <c r="F124" t="s">
        <v>857</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Q124" t="str">
        <f>IF(ISBLANK(P124),"",
IF(ISERROR(FIND(",",P124)),
  IF(ISERROR(VLOOKUP(P124,[2]ActorTable!$A:$A,1,0)),"액터없음",
  VLOOKUP(P124,[2]ActorTable!$1:$1048576,MATCH("prefabAddress|String",[2]ActorTable!$1:$1,0),0)),
IF(ISERROR(FIND(",",P124,FIND(",",P124)+1)),
  IF(OR(ISERROR(VLOOKUP(LEFT(P124,FIND(",",P124)-1),[2]ActorTable!$A:$A,1,0)),ISERROR(VLOOKUP(TRIM(MID(P124,FIND(",",P124)+1,999)),[2]ActorTable!$A:$A,1,0))),"액터없음",
  SUBSTITUTE(SUBSTITUTE(P124,LEFT(P124,FIND(",",P124)-1),VLOOKUP(LEFT(P124,FIND(",",P124)-1),[2]ActorTable!$1:$1048576,MATCH("prefabAddress|String",[2]ActorTable!$1:$1,0),0)),
    TRIM(MID(P124,FIND(",",P124)+1,999)),VLOOKUP(TRIM(MID(P124,FIND(",",P124)+1,999)),[2]ActorTable!$1:$1048576,MATCH("prefabAddress|String",[2]ActorTable!$1:$1,0),0))),
IF(ISERROR(FIND(",",P124,FIND(",",P124,FIND(",",P124)+1)+1)),
  IF(OR(ISERROR(VLOOKUP(LEFT(P124,FIND(",",P124)-1),[2]ActorTable!$A:$A,1,0)),ISERROR(VLOOKUP(TRIM(MID(P124,FIND(",",P124)+1,FIND(",",P124,FIND(",",P124)+1)-FIND(",",P124)-1)),[2]ActorTable!$A:$A,1,0)),ISERROR(VLOOKUP(TRIM(MID(P124,FIND(",",P124,FIND(",",P124)+1)+1,999)),[2]ActorTable!$A:$A,1,0))),"액터없음",
  SUBSTITUTE(SUBSTITUTE(SUBSTITUTE(P124,LEFT(P124,FIND(",",P124)-1),VLOOKUP(LEFT(P124,FIND(",",P124)-1),[2]ActorTable!$1:$1048576,MATCH("prefabAddress|String",[2]ActorTable!$1:$1,0),0)),
    TRIM(MID(P124,FIND(",",P124)+1,FIND(",",P124,FIND(",",P124)+1)-FIND(",",P124)-1)),VLOOKUP(TRIM(MID(P124,FIND(",",P124)+1,FIND(",",P124,FIND(",",P124)+1)-FIND(",",P124)-1)),[2]ActorTable!$1:$1048576,MATCH("prefabAddress|String",[2]ActorTable!$1:$1,0),0)),
    TRIM(MID(P124,FIND(",",P124,FIND(",",P124)+1)+1,999)),VLOOKUP(TRIM(MID(P124,FIND(",",P124,FIND(",",P124)+1)+1,999)),[2]ActorTable!$1:$1048576,MATCH("prefabAddress|String",[2]ActorTable!$1:$1,0),0))),
IF(ISERROR(FIND(",",P124,FIND(",",P124,FIND(",",P124,FIND(",",P124)+1)+1)+1)),
  IF(OR(ISERROR(VLOOKUP(LEFT(P124,FIND(",",P124)-1),[2]ActorTable!$A:$A,1,0)),ISERROR(VLOOKUP(TRIM(MID(P124,FIND(",",P124)+1,FIND(",",P124,FIND(",",P124)+1)-FIND(",",P124)-1)),[2]ActorTable!$A:$A,1,0)),ISERROR(VLOOKUP(TRIM(MID(P124,FIND(",",P124,FIND(",",P124)+1)+1,FIND(",",P124,FIND(",",P124,FIND(",",P124)+1)+1)-FIND(",",P124,FIND(",",P124)+1)-1)),[2]ActorTable!$A:$A,1,0)),ISERROR(VLOOKUP(TRIM(MID(P124,FIND(",",P124,FIND(",",P124,FIND(",",P124)+1)+1)+1,999)),[2]ActorTable!$A:$A,1,0))),"액터없음",
  SUBSTITUTE(SUBSTITUTE(SUBSTITUTE(SUBSTITUTE(P124,LEFT(P124,FIND(",",P124)-1),VLOOKUP(LEFT(P124,FIND(",",P124)-1),[2]ActorTable!$1:$1048576,MATCH("prefabAddress|String",[2]ActorTable!$1:$1,0),0)),
    TRIM(MID(P124,FIND(",",P124)+1,FIND(",",P124,FIND(",",P124)+1)-FIND(",",P124)-1)),VLOOKUP(TRIM(MID(P124,FIND(",",P124)+1,FIND(",",P124,FIND(",",P124)+1)-FIND(",",P124)-1)),[2]ActorTable!$1:$1048576,MATCH("prefabAddress|String",[2]ActorTable!$1:$1,0),0)),
    TRIM(MID(P124,FIND(",",P124,FIND(",",P124)+1)+1,FIND(",",P124,FIND(",",P124,FIND(",",P124)+1)+1)-FIND(",",P124,FIND(",",P124)+1)-1)),VLOOKUP(TRIM(MID(P124,FIND(",",P124,FIND(",",P124)+1)+1,FIND(",",P124,FIND(",",P124,FIND(",",P124)+1)+1)-FIND(",",P124,FIND(",",P124)+1)-1)),[2]ActorTable!$1:$1048576,MATCH("prefabAddress|String",[2]ActorTable!$1:$1,0),0)),
    TRIM(MID(P124,FIND(",",P124,FIND(",",P124,FIND(",",P124)+1)+1)+1,999)),VLOOKUP(TRIM(MID(P124,FIND(",",P124,FIND(",",P124,FIND(",",P124)+1)+1)+1,999)),[2]ActorTable!$1:$1048576,MATCH("prefabAddress|String",[2]ActorTable!$1:$1,0),0))),
)))))</f>
        <v/>
      </c>
      <c r="R124">
        <v>0</v>
      </c>
      <c r="Z124" t="s">
        <v>827</v>
      </c>
      <c r="AA124">
        <f t="shared" si="6"/>
        <v>1</v>
      </c>
      <c r="AC124" t="s">
        <v>870</v>
      </c>
      <c r="AD124">
        <f t="shared" si="9"/>
        <v>1</v>
      </c>
    </row>
    <row r="125" spans="1:30" x14ac:dyDescent="0.3">
      <c r="A125" t="s">
        <v>738</v>
      </c>
      <c r="B125">
        <f>COUNTIF(StageTable!M:M,A125)
+COUNTIF(StageTable!U:U,A125)
+COUNTIF(StageTable!W:W,A125)</f>
        <v>1</v>
      </c>
      <c r="C125" t="s">
        <v>805</v>
      </c>
      <c r="D125" t="s">
        <v>65</v>
      </c>
      <c r="E125" t="s">
        <v>808</v>
      </c>
      <c r="F125" t="s">
        <v>858</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Q125" t="str">
        <f>IF(ISBLANK(P125),"",
IF(ISERROR(FIND(",",P125)),
  IF(ISERROR(VLOOKUP(P125,[2]ActorTable!$A:$A,1,0)),"액터없음",
  VLOOKUP(P125,[2]ActorTable!$1:$1048576,MATCH("prefabAddress|String",[2]ActorTable!$1:$1,0),0)),
IF(ISERROR(FIND(",",P125,FIND(",",P125)+1)),
  IF(OR(ISERROR(VLOOKUP(LEFT(P125,FIND(",",P125)-1),[2]ActorTable!$A:$A,1,0)),ISERROR(VLOOKUP(TRIM(MID(P125,FIND(",",P125)+1,999)),[2]ActorTable!$A:$A,1,0))),"액터없음",
  SUBSTITUTE(SUBSTITUTE(P125,LEFT(P125,FIND(",",P125)-1),VLOOKUP(LEFT(P125,FIND(",",P125)-1),[2]ActorTable!$1:$1048576,MATCH("prefabAddress|String",[2]ActorTable!$1:$1,0),0)),
    TRIM(MID(P125,FIND(",",P125)+1,999)),VLOOKUP(TRIM(MID(P125,FIND(",",P125)+1,999)),[2]ActorTable!$1:$1048576,MATCH("prefabAddress|String",[2]ActorTable!$1:$1,0),0))),
IF(ISERROR(FIND(",",P125,FIND(",",P125,FIND(",",P125)+1)+1)),
  IF(OR(ISERROR(VLOOKUP(LEFT(P125,FIND(",",P125)-1),[2]ActorTable!$A:$A,1,0)),ISERROR(VLOOKUP(TRIM(MID(P125,FIND(",",P125)+1,FIND(",",P125,FIND(",",P125)+1)-FIND(",",P125)-1)),[2]ActorTable!$A:$A,1,0)),ISERROR(VLOOKUP(TRIM(MID(P125,FIND(",",P125,FIND(",",P125)+1)+1,999)),[2]ActorTable!$A:$A,1,0))),"액터없음",
  SUBSTITUTE(SUBSTITUTE(SUBSTITUTE(P125,LEFT(P125,FIND(",",P125)-1),VLOOKUP(LEFT(P125,FIND(",",P125)-1),[2]ActorTable!$1:$1048576,MATCH("prefabAddress|String",[2]ActorTable!$1:$1,0),0)),
    TRIM(MID(P125,FIND(",",P125)+1,FIND(",",P125,FIND(",",P125)+1)-FIND(",",P125)-1)),VLOOKUP(TRIM(MID(P125,FIND(",",P125)+1,FIND(",",P125,FIND(",",P125)+1)-FIND(",",P125)-1)),[2]ActorTable!$1:$1048576,MATCH("prefabAddress|String",[2]ActorTable!$1:$1,0),0)),
    TRIM(MID(P125,FIND(",",P125,FIND(",",P125)+1)+1,999)),VLOOKUP(TRIM(MID(P125,FIND(",",P125,FIND(",",P125)+1)+1,999)),[2]ActorTable!$1:$1048576,MATCH("prefabAddress|String",[2]ActorTable!$1:$1,0),0))),
IF(ISERROR(FIND(",",P125,FIND(",",P125,FIND(",",P125,FIND(",",P125)+1)+1)+1)),
  IF(OR(ISERROR(VLOOKUP(LEFT(P125,FIND(",",P125)-1),[2]ActorTable!$A:$A,1,0)),ISERROR(VLOOKUP(TRIM(MID(P125,FIND(",",P125)+1,FIND(",",P125,FIND(",",P125)+1)-FIND(",",P125)-1)),[2]ActorTable!$A:$A,1,0)),ISERROR(VLOOKUP(TRIM(MID(P125,FIND(",",P125,FIND(",",P125)+1)+1,FIND(",",P125,FIND(",",P125,FIND(",",P125)+1)+1)-FIND(",",P125,FIND(",",P125)+1)-1)),[2]ActorTable!$A:$A,1,0)),ISERROR(VLOOKUP(TRIM(MID(P125,FIND(",",P125,FIND(",",P125,FIND(",",P125)+1)+1)+1,999)),[2]ActorTable!$A:$A,1,0))),"액터없음",
  SUBSTITUTE(SUBSTITUTE(SUBSTITUTE(SUBSTITUTE(P125,LEFT(P125,FIND(",",P125)-1),VLOOKUP(LEFT(P125,FIND(",",P125)-1),[2]ActorTable!$1:$1048576,MATCH("prefabAddress|String",[2]ActorTable!$1:$1,0),0)),
    TRIM(MID(P125,FIND(",",P125)+1,FIND(",",P125,FIND(",",P125)+1)-FIND(",",P125)-1)),VLOOKUP(TRIM(MID(P125,FIND(",",P125)+1,FIND(",",P125,FIND(",",P125)+1)-FIND(",",P125)-1)),[2]ActorTable!$1:$1048576,MATCH("prefabAddress|String",[2]ActorTable!$1:$1,0),0)),
    TRIM(MID(P125,FIND(",",P125,FIND(",",P125)+1)+1,FIND(",",P125,FIND(",",P125,FIND(",",P125)+1)+1)-FIND(",",P125,FIND(",",P125)+1)-1)),VLOOKUP(TRIM(MID(P125,FIND(",",P125,FIND(",",P125)+1)+1,FIND(",",P125,FIND(",",P125,FIND(",",P125)+1)+1)-FIND(",",P125,FIND(",",P125)+1)-1)),[2]ActorTable!$1:$1048576,MATCH("prefabAddress|String",[2]ActorTable!$1:$1,0),0)),
    TRIM(MID(P125,FIND(",",P125,FIND(",",P125,FIND(",",P125)+1)+1)+1,999)),VLOOKUP(TRIM(MID(P125,FIND(",",P125,FIND(",",P125,FIND(",",P125)+1)+1)+1,999)),[2]ActorTable!$1:$1048576,MATCH("prefabAddress|String",[2]ActorTable!$1:$1,0),0))),
)))))</f>
        <v/>
      </c>
      <c r="R125">
        <v>0</v>
      </c>
      <c r="Z125" t="s">
        <v>828</v>
      </c>
      <c r="AA125">
        <f t="shared" si="6"/>
        <v>1</v>
      </c>
      <c r="AC125" t="s">
        <v>871</v>
      </c>
      <c r="AD125">
        <f t="shared" si="9"/>
        <v>1</v>
      </c>
    </row>
    <row r="126" spans="1:30" x14ac:dyDescent="0.3">
      <c r="A126" t="s">
        <v>777</v>
      </c>
      <c r="B126">
        <f>COUNTIF(StageTable!M:M,A126)
+COUNTIF(StageTable!U:U,A126)
+COUNTIF(StageTable!W:W,A126)</f>
        <v>1</v>
      </c>
      <c r="C126" t="s">
        <v>805</v>
      </c>
      <c r="D126" t="s">
        <v>65</v>
      </c>
      <c r="E126" t="s">
        <v>809</v>
      </c>
      <c r="F126" t="s">
        <v>859</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Q126" t="str">
        <f>IF(ISBLANK(P126),"",
IF(ISERROR(FIND(",",P126)),
  IF(ISERROR(VLOOKUP(P126,[2]ActorTable!$A:$A,1,0)),"액터없음",
  VLOOKUP(P126,[2]ActorTable!$1:$1048576,MATCH("prefabAddress|String",[2]ActorTable!$1:$1,0),0)),
IF(ISERROR(FIND(",",P126,FIND(",",P126)+1)),
  IF(OR(ISERROR(VLOOKUP(LEFT(P126,FIND(",",P126)-1),[2]ActorTable!$A:$A,1,0)),ISERROR(VLOOKUP(TRIM(MID(P126,FIND(",",P126)+1,999)),[2]ActorTable!$A:$A,1,0))),"액터없음",
  SUBSTITUTE(SUBSTITUTE(P126,LEFT(P126,FIND(",",P126)-1),VLOOKUP(LEFT(P126,FIND(",",P126)-1),[2]ActorTable!$1:$1048576,MATCH("prefabAddress|String",[2]ActorTable!$1:$1,0),0)),
    TRIM(MID(P126,FIND(",",P126)+1,999)),VLOOKUP(TRIM(MID(P126,FIND(",",P126)+1,999)),[2]ActorTable!$1:$1048576,MATCH("prefabAddress|String",[2]ActorTable!$1:$1,0),0))),
IF(ISERROR(FIND(",",P126,FIND(",",P126,FIND(",",P126)+1)+1)),
  IF(OR(ISERROR(VLOOKUP(LEFT(P126,FIND(",",P126)-1),[2]ActorTable!$A:$A,1,0)),ISERROR(VLOOKUP(TRIM(MID(P126,FIND(",",P126)+1,FIND(",",P126,FIND(",",P126)+1)-FIND(",",P126)-1)),[2]ActorTable!$A:$A,1,0)),ISERROR(VLOOKUP(TRIM(MID(P126,FIND(",",P126,FIND(",",P126)+1)+1,999)),[2]ActorTable!$A:$A,1,0))),"액터없음",
  SUBSTITUTE(SUBSTITUTE(SUBSTITUTE(P126,LEFT(P126,FIND(",",P126)-1),VLOOKUP(LEFT(P126,FIND(",",P126)-1),[2]ActorTable!$1:$1048576,MATCH("prefabAddress|String",[2]ActorTable!$1:$1,0),0)),
    TRIM(MID(P126,FIND(",",P126)+1,FIND(",",P126,FIND(",",P126)+1)-FIND(",",P126)-1)),VLOOKUP(TRIM(MID(P126,FIND(",",P126)+1,FIND(",",P126,FIND(",",P126)+1)-FIND(",",P126)-1)),[2]ActorTable!$1:$1048576,MATCH("prefabAddress|String",[2]ActorTable!$1:$1,0),0)),
    TRIM(MID(P126,FIND(",",P126,FIND(",",P126)+1)+1,999)),VLOOKUP(TRIM(MID(P126,FIND(",",P126,FIND(",",P126)+1)+1,999)),[2]ActorTable!$1:$1048576,MATCH("prefabAddress|String",[2]ActorTable!$1:$1,0),0))),
IF(ISERROR(FIND(",",P126,FIND(",",P126,FIND(",",P126,FIND(",",P126)+1)+1)+1)),
  IF(OR(ISERROR(VLOOKUP(LEFT(P126,FIND(",",P126)-1),[2]ActorTable!$A:$A,1,0)),ISERROR(VLOOKUP(TRIM(MID(P126,FIND(",",P126)+1,FIND(",",P126,FIND(",",P126)+1)-FIND(",",P126)-1)),[2]ActorTable!$A:$A,1,0)),ISERROR(VLOOKUP(TRIM(MID(P126,FIND(",",P126,FIND(",",P126)+1)+1,FIND(",",P126,FIND(",",P126,FIND(",",P126)+1)+1)-FIND(",",P126,FIND(",",P126)+1)-1)),[2]ActorTable!$A:$A,1,0)),ISERROR(VLOOKUP(TRIM(MID(P126,FIND(",",P126,FIND(",",P126,FIND(",",P126)+1)+1)+1,999)),[2]ActorTable!$A:$A,1,0))),"액터없음",
  SUBSTITUTE(SUBSTITUTE(SUBSTITUTE(SUBSTITUTE(P126,LEFT(P126,FIND(",",P126)-1),VLOOKUP(LEFT(P126,FIND(",",P126)-1),[2]ActorTable!$1:$1048576,MATCH("prefabAddress|String",[2]ActorTable!$1:$1,0),0)),
    TRIM(MID(P126,FIND(",",P126)+1,FIND(",",P126,FIND(",",P126)+1)-FIND(",",P126)-1)),VLOOKUP(TRIM(MID(P126,FIND(",",P126)+1,FIND(",",P126,FIND(",",P126)+1)-FIND(",",P126)-1)),[2]ActorTable!$1:$1048576,MATCH("prefabAddress|String",[2]ActorTable!$1:$1,0),0)),
    TRIM(MID(P126,FIND(",",P126,FIND(",",P126)+1)+1,FIND(",",P126,FIND(",",P126,FIND(",",P126)+1)+1)-FIND(",",P126,FIND(",",P126)+1)-1)),VLOOKUP(TRIM(MID(P126,FIND(",",P126,FIND(",",P126)+1)+1,FIND(",",P126,FIND(",",P126,FIND(",",P126)+1)+1)-FIND(",",P126,FIND(",",P126)+1)-1)),[2]ActorTable!$1:$1048576,MATCH("prefabAddress|String",[2]ActorTable!$1:$1,0),0)),
    TRIM(MID(P126,FIND(",",P126,FIND(",",P126,FIND(",",P126)+1)+1)+1,999)),VLOOKUP(TRIM(MID(P126,FIND(",",P126,FIND(",",P126,FIND(",",P126)+1)+1)+1,999)),[2]ActorTable!$1:$1048576,MATCH("prefabAddress|String",[2]ActorTable!$1:$1,0),0))),
)))))</f>
        <v/>
      </c>
      <c r="R126">
        <v>0</v>
      </c>
      <c r="Z126" t="s">
        <v>829</v>
      </c>
      <c r="AA126">
        <f t="shared" si="6"/>
        <v>1</v>
      </c>
      <c r="AC126" t="s">
        <v>872</v>
      </c>
      <c r="AD126">
        <f t="shared" si="9"/>
        <v>1</v>
      </c>
    </row>
    <row r="127" spans="1:30" x14ac:dyDescent="0.3">
      <c r="A127" t="s">
        <v>739</v>
      </c>
      <c r="B127">
        <f>COUNTIF(StageTable!M:M,A127)
+COUNTIF(StageTable!U:U,A127)
+COUNTIF(StageTable!W:W,A127)</f>
        <v>1</v>
      </c>
      <c r="C127" t="s">
        <v>912</v>
      </c>
      <c r="D127" t="s">
        <v>65</v>
      </c>
      <c r="E127" t="s">
        <v>810</v>
      </c>
      <c r="F127" t="s">
        <v>860</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Q127" t="str">
        <f>IF(ISBLANK(P127),"",
IF(ISERROR(FIND(",",P127)),
  IF(ISERROR(VLOOKUP(P127,[2]ActorTable!$A:$A,1,0)),"액터없음",
  VLOOKUP(P127,[2]ActorTable!$1:$1048576,MATCH("prefabAddress|String",[2]ActorTable!$1:$1,0),0)),
IF(ISERROR(FIND(",",P127,FIND(",",P127)+1)),
  IF(OR(ISERROR(VLOOKUP(LEFT(P127,FIND(",",P127)-1),[2]ActorTable!$A:$A,1,0)),ISERROR(VLOOKUP(TRIM(MID(P127,FIND(",",P127)+1,999)),[2]ActorTable!$A:$A,1,0))),"액터없음",
  SUBSTITUTE(SUBSTITUTE(P127,LEFT(P127,FIND(",",P127)-1),VLOOKUP(LEFT(P127,FIND(",",P127)-1),[2]ActorTable!$1:$1048576,MATCH("prefabAddress|String",[2]ActorTable!$1:$1,0),0)),
    TRIM(MID(P127,FIND(",",P127)+1,999)),VLOOKUP(TRIM(MID(P127,FIND(",",P127)+1,999)),[2]ActorTable!$1:$1048576,MATCH("prefabAddress|String",[2]ActorTable!$1:$1,0),0))),
IF(ISERROR(FIND(",",P127,FIND(",",P127,FIND(",",P127)+1)+1)),
  IF(OR(ISERROR(VLOOKUP(LEFT(P127,FIND(",",P127)-1),[2]ActorTable!$A:$A,1,0)),ISERROR(VLOOKUP(TRIM(MID(P127,FIND(",",P127)+1,FIND(",",P127,FIND(",",P127)+1)-FIND(",",P127)-1)),[2]ActorTable!$A:$A,1,0)),ISERROR(VLOOKUP(TRIM(MID(P127,FIND(",",P127,FIND(",",P127)+1)+1,999)),[2]ActorTable!$A:$A,1,0))),"액터없음",
  SUBSTITUTE(SUBSTITUTE(SUBSTITUTE(P127,LEFT(P127,FIND(",",P127)-1),VLOOKUP(LEFT(P127,FIND(",",P127)-1),[2]ActorTable!$1:$1048576,MATCH("prefabAddress|String",[2]ActorTable!$1:$1,0),0)),
    TRIM(MID(P127,FIND(",",P127)+1,FIND(",",P127,FIND(",",P127)+1)-FIND(",",P127)-1)),VLOOKUP(TRIM(MID(P127,FIND(",",P127)+1,FIND(",",P127,FIND(",",P127)+1)-FIND(",",P127)-1)),[2]ActorTable!$1:$1048576,MATCH("prefabAddress|String",[2]ActorTable!$1:$1,0),0)),
    TRIM(MID(P127,FIND(",",P127,FIND(",",P127)+1)+1,999)),VLOOKUP(TRIM(MID(P127,FIND(",",P127,FIND(",",P127)+1)+1,999)),[2]ActorTable!$1:$1048576,MATCH("prefabAddress|String",[2]ActorTable!$1:$1,0),0))),
IF(ISERROR(FIND(",",P127,FIND(",",P127,FIND(",",P127,FIND(",",P127)+1)+1)+1)),
  IF(OR(ISERROR(VLOOKUP(LEFT(P127,FIND(",",P127)-1),[2]ActorTable!$A:$A,1,0)),ISERROR(VLOOKUP(TRIM(MID(P127,FIND(",",P127)+1,FIND(",",P127,FIND(",",P127)+1)-FIND(",",P127)-1)),[2]ActorTable!$A:$A,1,0)),ISERROR(VLOOKUP(TRIM(MID(P127,FIND(",",P127,FIND(",",P127)+1)+1,FIND(",",P127,FIND(",",P127,FIND(",",P127)+1)+1)-FIND(",",P127,FIND(",",P127)+1)-1)),[2]ActorTable!$A:$A,1,0)),ISERROR(VLOOKUP(TRIM(MID(P127,FIND(",",P127,FIND(",",P127,FIND(",",P127)+1)+1)+1,999)),[2]ActorTable!$A:$A,1,0))),"액터없음",
  SUBSTITUTE(SUBSTITUTE(SUBSTITUTE(SUBSTITUTE(P127,LEFT(P127,FIND(",",P127)-1),VLOOKUP(LEFT(P127,FIND(",",P127)-1),[2]ActorTable!$1:$1048576,MATCH("prefabAddress|String",[2]ActorTable!$1:$1,0),0)),
    TRIM(MID(P127,FIND(",",P127)+1,FIND(",",P127,FIND(",",P127)+1)-FIND(",",P127)-1)),VLOOKUP(TRIM(MID(P127,FIND(",",P127)+1,FIND(",",P127,FIND(",",P127)+1)-FIND(",",P127)-1)),[2]ActorTable!$1:$1048576,MATCH("prefabAddress|String",[2]ActorTable!$1:$1,0),0)),
    TRIM(MID(P127,FIND(",",P127,FIND(",",P127)+1)+1,FIND(",",P127,FIND(",",P127,FIND(",",P127)+1)+1)-FIND(",",P127,FIND(",",P127)+1)-1)),VLOOKUP(TRIM(MID(P127,FIND(",",P127,FIND(",",P127)+1)+1,FIND(",",P127,FIND(",",P127,FIND(",",P127)+1)+1)-FIND(",",P127,FIND(",",P127)+1)-1)),[2]ActorTable!$1:$1048576,MATCH("prefabAddress|String",[2]ActorTable!$1:$1,0),0)),
    TRIM(MID(P127,FIND(",",P127,FIND(",",P127,FIND(",",P127)+1)+1)+1,999)),VLOOKUP(TRIM(MID(P127,FIND(",",P127,FIND(",",P127,FIND(",",P127)+1)+1)+1,999)),[2]ActorTable!$1:$1048576,MATCH("prefabAddress|String",[2]ActorTable!$1:$1,0),0))),
)))))</f>
        <v/>
      </c>
      <c r="R127">
        <v>0</v>
      </c>
      <c r="Z127" t="s">
        <v>830</v>
      </c>
      <c r="AA127">
        <f t="shared" si="6"/>
        <v>1</v>
      </c>
      <c r="AC127" t="s">
        <v>873</v>
      </c>
      <c r="AD127">
        <f t="shared" si="9"/>
        <v>1</v>
      </c>
    </row>
    <row r="128" spans="1:30" x14ac:dyDescent="0.3">
      <c r="A128" t="s">
        <v>740</v>
      </c>
      <c r="B128">
        <f>COUNTIF(StageTable!M:M,A128)
+COUNTIF(StageTable!U:U,A128)
+COUNTIF(StageTable!W:W,A128)</f>
        <v>1</v>
      </c>
      <c r="C128" t="s">
        <v>912</v>
      </c>
      <c r="D128" t="s">
        <v>65</v>
      </c>
      <c r="E128" t="s">
        <v>811</v>
      </c>
      <c r="F128" t="s">
        <v>861</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Q128" t="str">
        <f>IF(ISBLANK(P128),"",
IF(ISERROR(FIND(",",P128)),
  IF(ISERROR(VLOOKUP(P128,[2]ActorTable!$A:$A,1,0)),"액터없음",
  VLOOKUP(P128,[2]ActorTable!$1:$1048576,MATCH("prefabAddress|String",[2]ActorTable!$1:$1,0),0)),
IF(ISERROR(FIND(",",P128,FIND(",",P128)+1)),
  IF(OR(ISERROR(VLOOKUP(LEFT(P128,FIND(",",P128)-1),[2]ActorTable!$A:$A,1,0)),ISERROR(VLOOKUP(TRIM(MID(P128,FIND(",",P128)+1,999)),[2]ActorTable!$A:$A,1,0))),"액터없음",
  SUBSTITUTE(SUBSTITUTE(P128,LEFT(P128,FIND(",",P128)-1),VLOOKUP(LEFT(P128,FIND(",",P128)-1),[2]ActorTable!$1:$1048576,MATCH("prefabAddress|String",[2]ActorTable!$1:$1,0),0)),
    TRIM(MID(P128,FIND(",",P128)+1,999)),VLOOKUP(TRIM(MID(P128,FIND(",",P128)+1,999)),[2]ActorTable!$1:$1048576,MATCH("prefabAddress|String",[2]ActorTable!$1:$1,0),0))),
IF(ISERROR(FIND(",",P128,FIND(",",P128,FIND(",",P128)+1)+1)),
  IF(OR(ISERROR(VLOOKUP(LEFT(P128,FIND(",",P128)-1),[2]ActorTable!$A:$A,1,0)),ISERROR(VLOOKUP(TRIM(MID(P128,FIND(",",P128)+1,FIND(",",P128,FIND(",",P128)+1)-FIND(",",P128)-1)),[2]ActorTable!$A:$A,1,0)),ISERROR(VLOOKUP(TRIM(MID(P128,FIND(",",P128,FIND(",",P128)+1)+1,999)),[2]ActorTable!$A:$A,1,0))),"액터없음",
  SUBSTITUTE(SUBSTITUTE(SUBSTITUTE(P128,LEFT(P128,FIND(",",P128)-1),VLOOKUP(LEFT(P128,FIND(",",P128)-1),[2]ActorTable!$1:$1048576,MATCH("prefabAddress|String",[2]ActorTable!$1:$1,0),0)),
    TRIM(MID(P128,FIND(",",P128)+1,FIND(",",P128,FIND(",",P128)+1)-FIND(",",P128)-1)),VLOOKUP(TRIM(MID(P128,FIND(",",P128)+1,FIND(",",P128,FIND(",",P128)+1)-FIND(",",P128)-1)),[2]ActorTable!$1:$1048576,MATCH("prefabAddress|String",[2]ActorTable!$1:$1,0),0)),
    TRIM(MID(P128,FIND(",",P128,FIND(",",P128)+1)+1,999)),VLOOKUP(TRIM(MID(P128,FIND(",",P128,FIND(",",P128)+1)+1,999)),[2]ActorTable!$1:$1048576,MATCH("prefabAddress|String",[2]ActorTable!$1:$1,0),0))),
IF(ISERROR(FIND(",",P128,FIND(",",P128,FIND(",",P128,FIND(",",P128)+1)+1)+1)),
  IF(OR(ISERROR(VLOOKUP(LEFT(P128,FIND(",",P128)-1),[2]ActorTable!$A:$A,1,0)),ISERROR(VLOOKUP(TRIM(MID(P128,FIND(",",P128)+1,FIND(",",P128,FIND(",",P128)+1)-FIND(",",P128)-1)),[2]ActorTable!$A:$A,1,0)),ISERROR(VLOOKUP(TRIM(MID(P128,FIND(",",P128,FIND(",",P128)+1)+1,FIND(",",P128,FIND(",",P128,FIND(",",P128)+1)+1)-FIND(",",P128,FIND(",",P128)+1)-1)),[2]ActorTable!$A:$A,1,0)),ISERROR(VLOOKUP(TRIM(MID(P128,FIND(",",P128,FIND(",",P128,FIND(",",P128)+1)+1)+1,999)),[2]ActorTable!$A:$A,1,0))),"액터없음",
  SUBSTITUTE(SUBSTITUTE(SUBSTITUTE(SUBSTITUTE(P128,LEFT(P128,FIND(",",P128)-1),VLOOKUP(LEFT(P128,FIND(",",P128)-1),[2]ActorTable!$1:$1048576,MATCH("prefabAddress|String",[2]ActorTable!$1:$1,0),0)),
    TRIM(MID(P128,FIND(",",P128)+1,FIND(",",P128,FIND(",",P128)+1)-FIND(",",P128)-1)),VLOOKUP(TRIM(MID(P128,FIND(",",P128)+1,FIND(",",P128,FIND(",",P128)+1)-FIND(",",P128)-1)),[2]ActorTable!$1:$1048576,MATCH("prefabAddress|String",[2]ActorTable!$1:$1,0),0)),
    TRIM(MID(P128,FIND(",",P128,FIND(",",P128)+1)+1,FIND(",",P128,FIND(",",P128,FIND(",",P128)+1)+1)-FIND(",",P128,FIND(",",P128)+1)-1)),VLOOKUP(TRIM(MID(P128,FIND(",",P128,FIND(",",P128)+1)+1,FIND(",",P128,FIND(",",P128,FIND(",",P128)+1)+1)-FIND(",",P128,FIND(",",P128)+1)-1)),[2]ActorTable!$1:$1048576,MATCH("prefabAddress|String",[2]ActorTable!$1:$1,0),0)),
    TRIM(MID(P128,FIND(",",P128,FIND(",",P128,FIND(",",P128)+1)+1)+1,999)),VLOOKUP(TRIM(MID(P128,FIND(",",P128,FIND(",",P128,FIND(",",P128)+1)+1)+1,999)),[2]ActorTable!$1:$1048576,MATCH("prefabAddress|String",[2]ActorTable!$1:$1,0),0))),
)))))</f>
        <v/>
      </c>
      <c r="R128">
        <v>0</v>
      </c>
      <c r="Z128" t="s">
        <v>831</v>
      </c>
      <c r="AA128">
        <f t="shared" si="6"/>
        <v>1</v>
      </c>
      <c r="AC128" t="s">
        <v>874</v>
      </c>
      <c r="AD128">
        <f t="shared" si="9"/>
        <v>1</v>
      </c>
    </row>
    <row r="129" spans="1:30" x14ac:dyDescent="0.3">
      <c r="A129" t="s">
        <v>741</v>
      </c>
      <c r="B129">
        <f>COUNTIF(StageTable!M:M,A129)
+COUNTIF(StageTable!U:U,A129)
+COUNTIF(StageTable!W:W,A129)</f>
        <v>1</v>
      </c>
      <c r="C129" t="s">
        <v>913</v>
      </c>
      <c r="D129" t="s">
        <v>65</v>
      </c>
      <c r="E129" t="s">
        <v>812</v>
      </c>
      <c r="F129" t="s">
        <v>862</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Q129" t="str">
        <f>IF(ISBLANK(P129),"",
IF(ISERROR(FIND(",",P129)),
  IF(ISERROR(VLOOKUP(P129,[2]ActorTable!$A:$A,1,0)),"액터없음",
  VLOOKUP(P129,[2]ActorTable!$1:$1048576,MATCH("prefabAddress|String",[2]ActorTable!$1:$1,0),0)),
IF(ISERROR(FIND(",",P129,FIND(",",P129)+1)),
  IF(OR(ISERROR(VLOOKUP(LEFT(P129,FIND(",",P129)-1),[2]ActorTable!$A:$A,1,0)),ISERROR(VLOOKUP(TRIM(MID(P129,FIND(",",P129)+1,999)),[2]ActorTable!$A:$A,1,0))),"액터없음",
  SUBSTITUTE(SUBSTITUTE(P129,LEFT(P129,FIND(",",P129)-1),VLOOKUP(LEFT(P129,FIND(",",P129)-1),[2]ActorTable!$1:$1048576,MATCH("prefabAddress|String",[2]ActorTable!$1:$1,0),0)),
    TRIM(MID(P129,FIND(",",P129)+1,999)),VLOOKUP(TRIM(MID(P129,FIND(",",P129)+1,999)),[2]ActorTable!$1:$1048576,MATCH("prefabAddress|String",[2]ActorTable!$1:$1,0),0))),
IF(ISERROR(FIND(",",P129,FIND(",",P129,FIND(",",P129)+1)+1)),
  IF(OR(ISERROR(VLOOKUP(LEFT(P129,FIND(",",P129)-1),[2]ActorTable!$A:$A,1,0)),ISERROR(VLOOKUP(TRIM(MID(P129,FIND(",",P129)+1,FIND(",",P129,FIND(",",P129)+1)-FIND(",",P129)-1)),[2]ActorTable!$A:$A,1,0)),ISERROR(VLOOKUP(TRIM(MID(P129,FIND(",",P129,FIND(",",P129)+1)+1,999)),[2]ActorTable!$A:$A,1,0))),"액터없음",
  SUBSTITUTE(SUBSTITUTE(SUBSTITUTE(P129,LEFT(P129,FIND(",",P129)-1),VLOOKUP(LEFT(P129,FIND(",",P129)-1),[2]ActorTable!$1:$1048576,MATCH("prefabAddress|String",[2]ActorTable!$1:$1,0),0)),
    TRIM(MID(P129,FIND(",",P129)+1,FIND(",",P129,FIND(",",P129)+1)-FIND(",",P129)-1)),VLOOKUP(TRIM(MID(P129,FIND(",",P129)+1,FIND(",",P129,FIND(",",P129)+1)-FIND(",",P129)-1)),[2]ActorTable!$1:$1048576,MATCH("prefabAddress|String",[2]ActorTable!$1:$1,0),0)),
    TRIM(MID(P129,FIND(",",P129,FIND(",",P129)+1)+1,999)),VLOOKUP(TRIM(MID(P129,FIND(",",P129,FIND(",",P129)+1)+1,999)),[2]ActorTable!$1:$1048576,MATCH("prefabAddress|String",[2]ActorTable!$1:$1,0),0))),
IF(ISERROR(FIND(",",P129,FIND(",",P129,FIND(",",P129,FIND(",",P129)+1)+1)+1)),
  IF(OR(ISERROR(VLOOKUP(LEFT(P129,FIND(",",P129)-1),[2]ActorTable!$A:$A,1,0)),ISERROR(VLOOKUP(TRIM(MID(P129,FIND(",",P129)+1,FIND(",",P129,FIND(",",P129)+1)-FIND(",",P129)-1)),[2]ActorTable!$A:$A,1,0)),ISERROR(VLOOKUP(TRIM(MID(P129,FIND(",",P129,FIND(",",P129)+1)+1,FIND(",",P129,FIND(",",P129,FIND(",",P129)+1)+1)-FIND(",",P129,FIND(",",P129)+1)-1)),[2]ActorTable!$A:$A,1,0)),ISERROR(VLOOKUP(TRIM(MID(P129,FIND(",",P129,FIND(",",P129,FIND(",",P129)+1)+1)+1,999)),[2]ActorTable!$A:$A,1,0))),"액터없음",
  SUBSTITUTE(SUBSTITUTE(SUBSTITUTE(SUBSTITUTE(P129,LEFT(P129,FIND(",",P129)-1),VLOOKUP(LEFT(P129,FIND(",",P129)-1),[2]ActorTable!$1:$1048576,MATCH("prefabAddress|String",[2]ActorTable!$1:$1,0),0)),
    TRIM(MID(P129,FIND(",",P129)+1,FIND(",",P129,FIND(",",P129)+1)-FIND(",",P129)-1)),VLOOKUP(TRIM(MID(P129,FIND(",",P129)+1,FIND(",",P129,FIND(",",P129)+1)-FIND(",",P129)-1)),[2]ActorTable!$1:$1048576,MATCH("prefabAddress|String",[2]ActorTable!$1:$1,0),0)),
    TRIM(MID(P129,FIND(",",P129,FIND(",",P129)+1)+1,FIND(",",P129,FIND(",",P129,FIND(",",P129)+1)+1)-FIND(",",P129,FIND(",",P129)+1)-1)),VLOOKUP(TRIM(MID(P129,FIND(",",P129,FIND(",",P129)+1)+1,FIND(",",P129,FIND(",",P129,FIND(",",P129)+1)+1)-FIND(",",P129,FIND(",",P129)+1)-1)),[2]ActorTable!$1:$1048576,MATCH("prefabAddress|String",[2]ActorTable!$1:$1,0),0)),
    TRIM(MID(P129,FIND(",",P129,FIND(",",P129,FIND(",",P129)+1)+1)+1,999)),VLOOKUP(TRIM(MID(P129,FIND(",",P129,FIND(",",P129,FIND(",",P129)+1)+1)+1,999)),[2]ActorTable!$1:$1048576,MATCH("prefabAddress|String",[2]ActorTable!$1:$1,0),0))),
)))))</f>
        <v/>
      </c>
      <c r="R129">
        <v>0</v>
      </c>
      <c r="Z129" t="s">
        <v>832</v>
      </c>
      <c r="AA129">
        <f t="shared" si="6"/>
        <v>1</v>
      </c>
      <c r="AC129" t="s">
        <v>875</v>
      </c>
      <c r="AD129">
        <f t="shared" si="9"/>
        <v>1</v>
      </c>
    </row>
    <row r="130" spans="1:30" x14ac:dyDescent="0.3">
      <c r="A130" t="s">
        <v>779</v>
      </c>
      <c r="B130">
        <f>COUNTIF(StageTable!M:M,A130)
+COUNTIF(StageTable!U:U,A130)
+COUNTIF(StageTable!W:W,A130)</f>
        <v>1</v>
      </c>
      <c r="C130" t="s">
        <v>912</v>
      </c>
      <c r="D130" t="s">
        <v>65</v>
      </c>
      <c r="E130" t="s">
        <v>813</v>
      </c>
      <c r="F130" t="s">
        <v>863</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Q130" t="str">
        <f>IF(ISBLANK(P130),"",
IF(ISERROR(FIND(",",P130)),
  IF(ISERROR(VLOOKUP(P130,[2]ActorTable!$A:$A,1,0)),"액터없음",
  VLOOKUP(P130,[2]ActorTable!$1:$1048576,MATCH("prefabAddress|String",[2]ActorTable!$1:$1,0),0)),
IF(ISERROR(FIND(",",P130,FIND(",",P130)+1)),
  IF(OR(ISERROR(VLOOKUP(LEFT(P130,FIND(",",P130)-1),[2]ActorTable!$A:$A,1,0)),ISERROR(VLOOKUP(TRIM(MID(P130,FIND(",",P130)+1,999)),[2]ActorTable!$A:$A,1,0))),"액터없음",
  SUBSTITUTE(SUBSTITUTE(P130,LEFT(P130,FIND(",",P130)-1),VLOOKUP(LEFT(P130,FIND(",",P130)-1),[2]ActorTable!$1:$1048576,MATCH("prefabAddress|String",[2]ActorTable!$1:$1,0),0)),
    TRIM(MID(P130,FIND(",",P130)+1,999)),VLOOKUP(TRIM(MID(P130,FIND(",",P130)+1,999)),[2]ActorTable!$1:$1048576,MATCH("prefabAddress|String",[2]ActorTable!$1:$1,0),0))),
IF(ISERROR(FIND(",",P130,FIND(",",P130,FIND(",",P130)+1)+1)),
  IF(OR(ISERROR(VLOOKUP(LEFT(P130,FIND(",",P130)-1),[2]ActorTable!$A:$A,1,0)),ISERROR(VLOOKUP(TRIM(MID(P130,FIND(",",P130)+1,FIND(",",P130,FIND(",",P130)+1)-FIND(",",P130)-1)),[2]ActorTable!$A:$A,1,0)),ISERROR(VLOOKUP(TRIM(MID(P130,FIND(",",P130,FIND(",",P130)+1)+1,999)),[2]ActorTable!$A:$A,1,0))),"액터없음",
  SUBSTITUTE(SUBSTITUTE(SUBSTITUTE(P130,LEFT(P130,FIND(",",P130)-1),VLOOKUP(LEFT(P130,FIND(",",P130)-1),[2]ActorTable!$1:$1048576,MATCH("prefabAddress|String",[2]ActorTable!$1:$1,0),0)),
    TRIM(MID(P130,FIND(",",P130)+1,FIND(",",P130,FIND(",",P130)+1)-FIND(",",P130)-1)),VLOOKUP(TRIM(MID(P130,FIND(",",P130)+1,FIND(",",P130,FIND(",",P130)+1)-FIND(",",P130)-1)),[2]ActorTable!$1:$1048576,MATCH("prefabAddress|String",[2]ActorTable!$1:$1,0),0)),
    TRIM(MID(P130,FIND(",",P130,FIND(",",P130)+1)+1,999)),VLOOKUP(TRIM(MID(P130,FIND(",",P130,FIND(",",P130)+1)+1,999)),[2]ActorTable!$1:$1048576,MATCH("prefabAddress|String",[2]ActorTable!$1:$1,0),0))),
IF(ISERROR(FIND(",",P130,FIND(",",P130,FIND(",",P130,FIND(",",P130)+1)+1)+1)),
  IF(OR(ISERROR(VLOOKUP(LEFT(P130,FIND(",",P130)-1),[2]ActorTable!$A:$A,1,0)),ISERROR(VLOOKUP(TRIM(MID(P130,FIND(",",P130)+1,FIND(",",P130,FIND(",",P130)+1)-FIND(",",P130)-1)),[2]ActorTable!$A:$A,1,0)),ISERROR(VLOOKUP(TRIM(MID(P130,FIND(",",P130,FIND(",",P130)+1)+1,FIND(",",P130,FIND(",",P130,FIND(",",P130)+1)+1)-FIND(",",P130,FIND(",",P130)+1)-1)),[2]ActorTable!$A:$A,1,0)),ISERROR(VLOOKUP(TRIM(MID(P130,FIND(",",P130,FIND(",",P130,FIND(",",P130)+1)+1)+1,999)),[2]ActorTable!$A:$A,1,0))),"액터없음",
  SUBSTITUTE(SUBSTITUTE(SUBSTITUTE(SUBSTITUTE(P130,LEFT(P130,FIND(",",P130)-1),VLOOKUP(LEFT(P130,FIND(",",P130)-1),[2]ActorTable!$1:$1048576,MATCH("prefabAddress|String",[2]ActorTable!$1:$1,0),0)),
    TRIM(MID(P130,FIND(",",P130)+1,FIND(",",P130,FIND(",",P130)+1)-FIND(",",P130)-1)),VLOOKUP(TRIM(MID(P130,FIND(",",P130)+1,FIND(",",P130,FIND(",",P130)+1)-FIND(",",P130)-1)),[2]ActorTable!$1:$1048576,MATCH("prefabAddress|String",[2]ActorTable!$1:$1,0),0)),
    TRIM(MID(P130,FIND(",",P130,FIND(",",P130)+1)+1,FIND(",",P130,FIND(",",P130,FIND(",",P130)+1)+1)-FIND(",",P130,FIND(",",P130)+1)-1)),VLOOKUP(TRIM(MID(P130,FIND(",",P130,FIND(",",P130)+1)+1,FIND(",",P130,FIND(",",P130,FIND(",",P130)+1)+1)-FIND(",",P130,FIND(",",P130)+1)-1)),[2]ActorTable!$1:$1048576,MATCH("prefabAddress|String",[2]ActorTable!$1:$1,0),0)),
    TRIM(MID(P130,FIND(",",P130,FIND(",",P130,FIND(",",P130)+1)+1)+1,999)),VLOOKUP(TRIM(MID(P130,FIND(",",P130,FIND(",",P130,FIND(",",P130)+1)+1)+1,999)),[2]ActorTable!$1:$1048576,MATCH("prefabAddress|String",[2]ActorTable!$1:$1,0),0))),
)))))</f>
        <v/>
      </c>
      <c r="R130">
        <v>0</v>
      </c>
      <c r="Z130" t="s">
        <v>833</v>
      </c>
      <c r="AA130">
        <f t="shared" ref="AA130:AA193" si="10">COUNTIF(E:E,Z130)</f>
        <v>1</v>
      </c>
      <c r="AC130" t="s">
        <v>876</v>
      </c>
      <c r="AD130">
        <f t="shared" ref="AD130:AD161" si="11">COUNTIF(F:F,AC130)</f>
        <v>1</v>
      </c>
    </row>
    <row r="131" spans="1:30" x14ac:dyDescent="0.3">
      <c r="A131" t="s">
        <v>742</v>
      </c>
      <c r="B131">
        <f>COUNTIF(StageTable!M:M,A131)
+COUNTIF(StageTable!U:U,A131)
+COUNTIF(StageTable!W:W,A131)</f>
        <v>1</v>
      </c>
      <c r="C131" t="s">
        <v>912</v>
      </c>
      <c r="D131" t="s">
        <v>65</v>
      </c>
      <c r="E131" t="s">
        <v>814</v>
      </c>
      <c r="F131" t="s">
        <v>864</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Q131" t="str">
        <f>IF(ISBLANK(P131),"",
IF(ISERROR(FIND(",",P131)),
  IF(ISERROR(VLOOKUP(P131,[2]ActorTable!$A:$A,1,0)),"액터없음",
  VLOOKUP(P131,[2]ActorTable!$1:$1048576,MATCH("prefabAddress|String",[2]ActorTable!$1:$1,0),0)),
IF(ISERROR(FIND(",",P131,FIND(",",P131)+1)),
  IF(OR(ISERROR(VLOOKUP(LEFT(P131,FIND(",",P131)-1),[2]ActorTable!$A:$A,1,0)),ISERROR(VLOOKUP(TRIM(MID(P131,FIND(",",P131)+1,999)),[2]ActorTable!$A:$A,1,0))),"액터없음",
  SUBSTITUTE(SUBSTITUTE(P131,LEFT(P131,FIND(",",P131)-1),VLOOKUP(LEFT(P131,FIND(",",P131)-1),[2]ActorTable!$1:$1048576,MATCH("prefabAddress|String",[2]ActorTable!$1:$1,0),0)),
    TRIM(MID(P131,FIND(",",P131)+1,999)),VLOOKUP(TRIM(MID(P131,FIND(",",P131)+1,999)),[2]ActorTable!$1:$1048576,MATCH("prefabAddress|String",[2]ActorTable!$1:$1,0),0))),
IF(ISERROR(FIND(",",P131,FIND(",",P131,FIND(",",P131)+1)+1)),
  IF(OR(ISERROR(VLOOKUP(LEFT(P131,FIND(",",P131)-1),[2]ActorTable!$A:$A,1,0)),ISERROR(VLOOKUP(TRIM(MID(P131,FIND(",",P131)+1,FIND(",",P131,FIND(",",P131)+1)-FIND(",",P131)-1)),[2]ActorTable!$A:$A,1,0)),ISERROR(VLOOKUP(TRIM(MID(P131,FIND(",",P131,FIND(",",P131)+1)+1,999)),[2]ActorTable!$A:$A,1,0))),"액터없음",
  SUBSTITUTE(SUBSTITUTE(SUBSTITUTE(P131,LEFT(P131,FIND(",",P131)-1),VLOOKUP(LEFT(P131,FIND(",",P131)-1),[2]ActorTable!$1:$1048576,MATCH("prefabAddress|String",[2]ActorTable!$1:$1,0),0)),
    TRIM(MID(P131,FIND(",",P131)+1,FIND(",",P131,FIND(",",P131)+1)-FIND(",",P131)-1)),VLOOKUP(TRIM(MID(P131,FIND(",",P131)+1,FIND(",",P131,FIND(",",P131)+1)-FIND(",",P131)-1)),[2]ActorTable!$1:$1048576,MATCH("prefabAddress|String",[2]ActorTable!$1:$1,0),0)),
    TRIM(MID(P131,FIND(",",P131,FIND(",",P131)+1)+1,999)),VLOOKUP(TRIM(MID(P131,FIND(",",P131,FIND(",",P131)+1)+1,999)),[2]ActorTable!$1:$1048576,MATCH("prefabAddress|String",[2]ActorTable!$1:$1,0),0))),
IF(ISERROR(FIND(",",P131,FIND(",",P131,FIND(",",P131,FIND(",",P131)+1)+1)+1)),
  IF(OR(ISERROR(VLOOKUP(LEFT(P131,FIND(",",P131)-1),[2]ActorTable!$A:$A,1,0)),ISERROR(VLOOKUP(TRIM(MID(P131,FIND(",",P131)+1,FIND(",",P131,FIND(",",P131)+1)-FIND(",",P131)-1)),[2]ActorTable!$A:$A,1,0)),ISERROR(VLOOKUP(TRIM(MID(P131,FIND(",",P131,FIND(",",P131)+1)+1,FIND(",",P131,FIND(",",P131,FIND(",",P131)+1)+1)-FIND(",",P131,FIND(",",P131)+1)-1)),[2]ActorTable!$A:$A,1,0)),ISERROR(VLOOKUP(TRIM(MID(P131,FIND(",",P131,FIND(",",P131,FIND(",",P131)+1)+1)+1,999)),[2]ActorTable!$A:$A,1,0))),"액터없음",
  SUBSTITUTE(SUBSTITUTE(SUBSTITUTE(SUBSTITUTE(P131,LEFT(P131,FIND(",",P131)-1),VLOOKUP(LEFT(P131,FIND(",",P131)-1),[2]ActorTable!$1:$1048576,MATCH("prefabAddress|String",[2]ActorTable!$1:$1,0),0)),
    TRIM(MID(P131,FIND(",",P131)+1,FIND(",",P131,FIND(",",P131)+1)-FIND(",",P131)-1)),VLOOKUP(TRIM(MID(P131,FIND(",",P131)+1,FIND(",",P131,FIND(",",P131)+1)-FIND(",",P131)-1)),[2]ActorTable!$1:$1048576,MATCH("prefabAddress|String",[2]ActorTable!$1:$1,0),0)),
    TRIM(MID(P131,FIND(",",P131,FIND(",",P131)+1)+1,FIND(",",P131,FIND(",",P131,FIND(",",P131)+1)+1)-FIND(",",P131,FIND(",",P131)+1)-1)),VLOOKUP(TRIM(MID(P131,FIND(",",P131,FIND(",",P131)+1)+1,FIND(",",P131,FIND(",",P131,FIND(",",P131)+1)+1)-FIND(",",P131,FIND(",",P131)+1)-1)),[2]ActorTable!$1:$1048576,MATCH("prefabAddress|String",[2]ActorTable!$1:$1,0),0)),
    TRIM(MID(P131,FIND(",",P131,FIND(",",P131,FIND(",",P131)+1)+1)+1,999)),VLOOKUP(TRIM(MID(P131,FIND(",",P131,FIND(",",P131,FIND(",",P131)+1)+1)+1,999)),[2]ActorTable!$1:$1048576,MATCH("prefabAddress|String",[2]ActorTable!$1:$1,0),0))),
)))))</f>
        <v/>
      </c>
      <c r="R131">
        <v>0</v>
      </c>
      <c r="Z131" t="s">
        <v>834</v>
      </c>
      <c r="AA131">
        <f t="shared" si="10"/>
        <v>1</v>
      </c>
      <c r="AC131" t="s">
        <v>877</v>
      </c>
      <c r="AD131">
        <f t="shared" si="11"/>
        <v>1</v>
      </c>
    </row>
    <row r="132" spans="1:30" x14ac:dyDescent="0.3">
      <c r="A132" t="s">
        <v>743</v>
      </c>
      <c r="B132">
        <f>COUNTIF(StageTable!M:M,A132)
+COUNTIF(StageTable!U:U,A132)
+COUNTIF(StageTable!W:W,A132)</f>
        <v>1</v>
      </c>
      <c r="C132" t="s">
        <v>913</v>
      </c>
      <c r="D132" t="s">
        <v>65</v>
      </c>
      <c r="E132" t="s">
        <v>815</v>
      </c>
      <c r="F132" t="s">
        <v>865</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Q132" t="str">
        <f>IF(ISBLANK(P132),"",
IF(ISERROR(FIND(",",P132)),
  IF(ISERROR(VLOOKUP(P132,[2]ActorTable!$A:$A,1,0)),"액터없음",
  VLOOKUP(P132,[2]ActorTable!$1:$1048576,MATCH("prefabAddress|String",[2]ActorTable!$1:$1,0),0)),
IF(ISERROR(FIND(",",P132,FIND(",",P132)+1)),
  IF(OR(ISERROR(VLOOKUP(LEFT(P132,FIND(",",P132)-1),[2]ActorTable!$A:$A,1,0)),ISERROR(VLOOKUP(TRIM(MID(P132,FIND(",",P132)+1,999)),[2]ActorTable!$A:$A,1,0))),"액터없음",
  SUBSTITUTE(SUBSTITUTE(P132,LEFT(P132,FIND(",",P132)-1),VLOOKUP(LEFT(P132,FIND(",",P132)-1),[2]ActorTable!$1:$1048576,MATCH("prefabAddress|String",[2]ActorTable!$1:$1,0),0)),
    TRIM(MID(P132,FIND(",",P132)+1,999)),VLOOKUP(TRIM(MID(P132,FIND(",",P132)+1,999)),[2]ActorTable!$1:$1048576,MATCH("prefabAddress|String",[2]ActorTable!$1:$1,0),0))),
IF(ISERROR(FIND(",",P132,FIND(",",P132,FIND(",",P132)+1)+1)),
  IF(OR(ISERROR(VLOOKUP(LEFT(P132,FIND(",",P132)-1),[2]ActorTable!$A:$A,1,0)),ISERROR(VLOOKUP(TRIM(MID(P132,FIND(",",P132)+1,FIND(",",P132,FIND(",",P132)+1)-FIND(",",P132)-1)),[2]ActorTable!$A:$A,1,0)),ISERROR(VLOOKUP(TRIM(MID(P132,FIND(",",P132,FIND(",",P132)+1)+1,999)),[2]ActorTable!$A:$A,1,0))),"액터없음",
  SUBSTITUTE(SUBSTITUTE(SUBSTITUTE(P132,LEFT(P132,FIND(",",P132)-1),VLOOKUP(LEFT(P132,FIND(",",P132)-1),[2]ActorTable!$1:$1048576,MATCH("prefabAddress|String",[2]ActorTable!$1:$1,0),0)),
    TRIM(MID(P132,FIND(",",P132)+1,FIND(",",P132,FIND(",",P132)+1)-FIND(",",P132)-1)),VLOOKUP(TRIM(MID(P132,FIND(",",P132)+1,FIND(",",P132,FIND(",",P132)+1)-FIND(",",P132)-1)),[2]ActorTable!$1:$1048576,MATCH("prefabAddress|String",[2]ActorTable!$1:$1,0),0)),
    TRIM(MID(P132,FIND(",",P132,FIND(",",P132)+1)+1,999)),VLOOKUP(TRIM(MID(P132,FIND(",",P132,FIND(",",P132)+1)+1,999)),[2]ActorTable!$1:$1048576,MATCH("prefabAddress|String",[2]ActorTable!$1:$1,0),0))),
IF(ISERROR(FIND(",",P132,FIND(",",P132,FIND(",",P132,FIND(",",P132)+1)+1)+1)),
  IF(OR(ISERROR(VLOOKUP(LEFT(P132,FIND(",",P132)-1),[2]ActorTable!$A:$A,1,0)),ISERROR(VLOOKUP(TRIM(MID(P132,FIND(",",P132)+1,FIND(",",P132,FIND(",",P132)+1)-FIND(",",P132)-1)),[2]ActorTable!$A:$A,1,0)),ISERROR(VLOOKUP(TRIM(MID(P132,FIND(",",P132,FIND(",",P132)+1)+1,FIND(",",P132,FIND(",",P132,FIND(",",P132)+1)+1)-FIND(",",P132,FIND(",",P132)+1)-1)),[2]ActorTable!$A:$A,1,0)),ISERROR(VLOOKUP(TRIM(MID(P132,FIND(",",P132,FIND(",",P132,FIND(",",P132)+1)+1)+1,999)),[2]ActorTable!$A:$A,1,0))),"액터없음",
  SUBSTITUTE(SUBSTITUTE(SUBSTITUTE(SUBSTITUTE(P132,LEFT(P132,FIND(",",P132)-1),VLOOKUP(LEFT(P132,FIND(",",P132)-1),[2]ActorTable!$1:$1048576,MATCH("prefabAddress|String",[2]ActorTable!$1:$1,0),0)),
    TRIM(MID(P132,FIND(",",P132)+1,FIND(",",P132,FIND(",",P132)+1)-FIND(",",P132)-1)),VLOOKUP(TRIM(MID(P132,FIND(",",P132)+1,FIND(",",P132,FIND(",",P132)+1)-FIND(",",P132)-1)),[2]ActorTable!$1:$1048576,MATCH("prefabAddress|String",[2]ActorTable!$1:$1,0),0)),
    TRIM(MID(P132,FIND(",",P132,FIND(",",P132)+1)+1,FIND(",",P132,FIND(",",P132,FIND(",",P132)+1)+1)-FIND(",",P132,FIND(",",P132)+1)-1)),VLOOKUP(TRIM(MID(P132,FIND(",",P132,FIND(",",P132)+1)+1,FIND(",",P132,FIND(",",P132,FIND(",",P132)+1)+1)-FIND(",",P132,FIND(",",P132)+1)-1)),[2]ActorTable!$1:$1048576,MATCH("prefabAddress|String",[2]ActorTable!$1:$1,0),0)),
    TRIM(MID(P132,FIND(",",P132,FIND(",",P132,FIND(",",P132)+1)+1)+1,999)),VLOOKUP(TRIM(MID(P132,FIND(",",P132,FIND(",",P132,FIND(",",P132)+1)+1)+1,999)),[2]ActorTable!$1:$1048576,MATCH("prefabAddress|String",[2]ActorTable!$1:$1,0),0))),
)))))</f>
        <v/>
      </c>
      <c r="R132">
        <v>0</v>
      </c>
      <c r="Z132" t="s">
        <v>835</v>
      </c>
      <c r="AA132">
        <f t="shared" si="10"/>
        <v>1</v>
      </c>
      <c r="AC132" t="s">
        <v>878</v>
      </c>
      <c r="AD132">
        <f t="shared" si="11"/>
        <v>1</v>
      </c>
    </row>
    <row r="133" spans="1:30" x14ac:dyDescent="0.3">
      <c r="A133" t="s">
        <v>744</v>
      </c>
      <c r="B133">
        <f>COUNTIF(StageTable!M:M,A133)
+COUNTIF(StageTable!U:U,A133)
+COUNTIF(StageTable!W:W,A133)</f>
        <v>1</v>
      </c>
      <c r="C133" t="s">
        <v>805</v>
      </c>
      <c r="D133" t="s">
        <v>65</v>
      </c>
      <c r="E133" t="s">
        <v>816</v>
      </c>
      <c r="F133" t="s">
        <v>866</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Q133" t="str">
        <f>IF(ISBLANK(P133),"",
IF(ISERROR(FIND(",",P133)),
  IF(ISERROR(VLOOKUP(P133,[2]ActorTable!$A:$A,1,0)),"액터없음",
  VLOOKUP(P133,[2]ActorTable!$1:$1048576,MATCH("prefabAddress|String",[2]ActorTable!$1:$1,0),0)),
IF(ISERROR(FIND(",",P133,FIND(",",P133)+1)),
  IF(OR(ISERROR(VLOOKUP(LEFT(P133,FIND(",",P133)-1),[2]ActorTable!$A:$A,1,0)),ISERROR(VLOOKUP(TRIM(MID(P133,FIND(",",P133)+1,999)),[2]ActorTable!$A:$A,1,0))),"액터없음",
  SUBSTITUTE(SUBSTITUTE(P133,LEFT(P133,FIND(",",P133)-1),VLOOKUP(LEFT(P133,FIND(",",P133)-1),[2]ActorTable!$1:$1048576,MATCH("prefabAddress|String",[2]ActorTable!$1:$1,0),0)),
    TRIM(MID(P133,FIND(",",P133)+1,999)),VLOOKUP(TRIM(MID(P133,FIND(",",P133)+1,999)),[2]ActorTable!$1:$1048576,MATCH("prefabAddress|String",[2]ActorTable!$1:$1,0),0))),
IF(ISERROR(FIND(",",P133,FIND(",",P133,FIND(",",P133)+1)+1)),
  IF(OR(ISERROR(VLOOKUP(LEFT(P133,FIND(",",P133)-1),[2]ActorTable!$A:$A,1,0)),ISERROR(VLOOKUP(TRIM(MID(P133,FIND(",",P133)+1,FIND(",",P133,FIND(",",P133)+1)-FIND(",",P133)-1)),[2]ActorTable!$A:$A,1,0)),ISERROR(VLOOKUP(TRIM(MID(P133,FIND(",",P133,FIND(",",P133)+1)+1,999)),[2]ActorTable!$A:$A,1,0))),"액터없음",
  SUBSTITUTE(SUBSTITUTE(SUBSTITUTE(P133,LEFT(P133,FIND(",",P133)-1),VLOOKUP(LEFT(P133,FIND(",",P133)-1),[2]ActorTable!$1:$1048576,MATCH("prefabAddress|String",[2]ActorTable!$1:$1,0),0)),
    TRIM(MID(P133,FIND(",",P133)+1,FIND(",",P133,FIND(",",P133)+1)-FIND(",",P133)-1)),VLOOKUP(TRIM(MID(P133,FIND(",",P133)+1,FIND(",",P133,FIND(",",P133)+1)-FIND(",",P133)-1)),[2]ActorTable!$1:$1048576,MATCH("prefabAddress|String",[2]ActorTable!$1:$1,0),0)),
    TRIM(MID(P133,FIND(",",P133,FIND(",",P133)+1)+1,999)),VLOOKUP(TRIM(MID(P133,FIND(",",P133,FIND(",",P133)+1)+1,999)),[2]ActorTable!$1:$1048576,MATCH("prefabAddress|String",[2]ActorTable!$1:$1,0),0))),
IF(ISERROR(FIND(",",P133,FIND(",",P133,FIND(",",P133,FIND(",",P133)+1)+1)+1)),
  IF(OR(ISERROR(VLOOKUP(LEFT(P133,FIND(",",P133)-1),[2]ActorTable!$A:$A,1,0)),ISERROR(VLOOKUP(TRIM(MID(P133,FIND(",",P133)+1,FIND(",",P133,FIND(",",P133)+1)-FIND(",",P133)-1)),[2]ActorTable!$A:$A,1,0)),ISERROR(VLOOKUP(TRIM(MID(P133,FIND(",",P133,FIND(",",P133)+1)+1,FIND(",",P133,FIND(",",P133,FIND(",",P133)+1)+1)-FIND(",",P133,FIND(",",P133)+1)-1)),[2]ActorTable!$A:$A,1,0)),ISERROR(VLOOKUP(TRIM(MID(P133,FIND(",",P133,FIND(",",P133,FIND(",",P133)+1)+1)+1,999)),[2]ActorTable!$A:$A,1,0))),"액터없음",
  SUBSTITUTE(SUBSTITUTE(SUBSTITUTE(SUBSTITUTE(P133,LEFT(P133,FIND(",",P133)-1),VLOOKUP(LEFT(P133,FIND(",",P133)-1),[2]ActorTable!$1:$1048576,MATCH("prefabAddress|String",[2]ActorTable!$1:$1,0),0)),
    TRIM(MID(P133,FIND(",",P133)+1,FIND(",",P133,FIND(",",P133)+1)-FIND(",",P133)-1)),VLOOKUP(TRIM(MID(P133,FIND(",",P133)+1,FIND(",",P133,FIND(",",P133)+1)-FIND(",",P133)-1)),[2]ActorTable!$1:$1048576,MATCH("prefabAddress|String",[2]ActorTable!$1:$1,0),0)),
    TRIM(MID(P133,FIND(",",P133,FIND(",",P133)+1)+1,FIND(",",P133,FIND(",",P133,FIND(",",P133)+1)+1)-FIND(",",P133,FIND(",",P133)+1)-1)),VLOOKUP(TRIM(MID(P133,FIND(",",P133,FIND(",",P133)+1)+1,FIND(",",P133,FIND(",",P133,FIND(",",P133)+1)+1)-FIND(",",P133,FIND(",",P133)+1)-1)),[2]ActorTable!$1:$1048576,MATCH("prefabAddress|String",[2]ActorTable!$1:$1,0),0)),
    TRIM(MID(P133,FIND(",",P133,FIND(",",P133,FIND(",",P133)+1)+1)+1,999)),VLOOKUP(TRIM(MID(P133,FIND(",",P133,FIND(",",P133,FIND(",",P133)+1)+1)+1,999)),[2]ActorTable!$1:$1048576,MATCH("prefabAddress|String",[2]ActorTable!$1:$1,0),0))),
)))))</f>
        <v/>
      </c>
      <c r="R133">
        <v>0</v>
      </c>
      <c r="Z133" t="s">
        <v>836</v>
      </c>
      <c r="AA133">
        <f t="shared" si="10"/>
        <v>1</v>
      </c>
      <c r="AC133" t="s">
        <v>879</v>
      </c>
      <c r="AD133">
        <f t="shared" si="11"/>
        <v>1</v>
      </c>
    </row>
    <row r="134" spans="1:30" x14ac:dyDescent="0.3">
      <c r="A134" t="s">
        <v>745</v>
      </c>
      <c r="B134">
        <f>COUNTIF(StageTable!M:M,A134)
+COUNTIF(StageTable!U:U,A134)
+COUNTIF(StageTable!W:W,A134)</f>
        <v>1</v>
      </c>
      <c r="C134" t="s">
        <v>912</v>
      </c>
      <c r="D134" t="s">
        <v>65</v>
      </c>
      <c r="E134" t="s">
        <v>817</v>
      </c>
      <c r="F134" t="s">
        <v>867</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Q134" t="str">
        <f>IF(ISBLANK(P134),"",
IF(ISERROR(FIND(",",P134)),
  IF(ISERROR(VLOOKUP(P134,[2]ActorTable!$A:$A,1,0)),"액터없음",
  VLOOKUP(P134,[2]ActorTable!$1:$1048576,MATCH("prefabAddress|String",[2]ActorTable!$1:$1,0),0)),
IF(ISERROR(FIND(",",P134,FIND(",",P134)+1)),
  IF(OR(ISERROR(VLOOKUP(LEFT(P134,FIND(",",P134)-1),[2]ActorTable!$A:$A,1,0)),ISERROR(VLOOKUP(TRIM(MID(P134,FIND(",",P134)+1,999)),[2]ActorTable!$A:$A,1,0))),"액터없음",
  SUBSTITUTE(SUBSTITUTE(P134,LEFT(P134,FIND(",",P134)-1),VLOOKUP(LEFT(P134,FIND(",",P134)-1),[2]ActorTable!$1:$1048576,MATCH("prefabAddress|String",[2]ActorTable!$1:$1,0),0)),
    TRIM(MID(P134,FIND(",",P134)+1,999)),VLOOKUP(TRIM(MID(P134,FIND(",",P134)+1,999)),[2]ActorTable!$1:$1048576,MATCH("prefabAddress|String",[2]ActorTable!$1:$1,0),0))),
IF(ISERROR(FIND(",",P134,FIND(",",P134,FIND(",",P134)+1)+1)),
  IF(OR(ISERROR(VLOOKUP(LEFT(P134,FIND(",",P134)-1),[2]ActorTable!$A:$A,1,0)),ISERROR(VLOOKUP(TRIM(MID(P134,FIND(",",P134)+1,FIND(",",P134,FIND(",",P134)+1)-FIND(",",P134)-1)),[2]ActorTable!$A:$A,1,0)),ISERROR(VLOOKUP(TRIM(MID(P134,FIND(",",P134,FIND(",",P134)+1)+1,999)),[2]ActorTable!$A:$A,1,0))),"액터없음",
  SUBSTITUTE(SUBSTITUTE(SUBSTITUTE(P134,LEFT(P134,FIND(",",P134)-1),VLOOKUP(LEFT(P134,FIND(",",P134)-1),[2]ActorTable!$1:$1048576,MATCH("prefabAddress|String",[2]ActorTable!$1:$1,0),0)),
    TRIM(MID(P134,FIND(",",P134)+1,FIND(",",P134,FIND(",",P134)+1)-FIND(",",P134)-1)),VLOOKUP(TRIM(MID(P134,FIND(",",P134)+1,FIND(",",P134,FIND(",",P134)+1)-FIND(",",P134)-1)),[2]ActorTable!$1:$1048576,MATCH("prefabAddress|String",[2]ActorTable!$1:$1,0),0)),
    TRIM(MID(P134,FIND(",",P134,FIND(",",P134)+1)+1,999)),VLOOKUP(TRIM(MID(P134,FIND(",",P134,FIND(",",P134)+1)+1,999)),[2]ActorTable!$1:$1048576,MATCH("prefabAddress|String",[2]ActorTable!$1:$1,0),0))),
IF(ISERROR(FIND(",",P134,FIND(",",P134,FIND(",",P134,FIND(",",P134)+1)+1)+1)),
  IF(OR(ISERROR(VLOOKUP(LEFT(P134,FIND(",",P134)-1),[2]ActorTable!$A:$A,1,0)),ISERROR(VLOOKUP(TRIM(MID(P134,FIND(",",P134)+1,FIND(",",P134,FIND(",",P134)+1)-FIND(",",P134)-1)),[2]ActorTable!$A:$A,1,0)),ISERROR(VLOOKUP(TRIM(MID(P134,FIND(",",P134,FIND(",",P134)+1)+1,FIND(",",P134,FIND(",",P134,FIND(",",P134)+1)+1)-FIND(",",P134,FIND(",",P134)+1)-1)),[2]ActorTable!$A:$A,1,0)),ISERROR(VLOOKUP(TRIM(MID(P134,FIND(",",P134,FIND(",",P134,FIND(",",P134)+1)+1)+1,999)),[2]ActorTable!$A:$A,1,0))),"액터없음",
  SUBSTITUTE(SUBSTITUTE(SUBSTITUTE(SUBSTITUTE(P134,LEFT(P134,FIND(",",P134)-1),VLOOKUP(LEFT(P134,FIND(",",P134)-1),[2]ActorTable!$1:$1048576,MATCH("prefabAddress|String",[2]ActorTable!$1:$1,0),0)),
    TRIM(MID(P134,FIND(",",P134)+1,FIND(",",P134,FIND(",",P134)+1)-FIND(",",P134)-1)),VLOOKUP(TRIM(MID(P134,FIND(",",P134)+1,FIND(",",P134,FIND(",",P134)+1)-FIND(",",P134)-1)),[2]ActorTable!$1:$1048576,MATCH("prefabAddress|String",[2]ActorTable!$1:$1,0),0)),
    TRIM(MID(P134,FIND(",",P134,FIND(",",P134)+1)+1,FIND(",",P134,FIND(",",P134,FIND(",",P134)+1)+1)-FIND(",",P134,FIND(",",P134)+1)-1)),VLOOKUP(TRIM(MID(P134,FIND(",",P134,FIND(",",P134)+1)+1,FIND(",",P134,FIND(",",P134,FIND(",",P134)+1)+1)-FIND(",",P134,FIND(",",P134)+1)-1)),[2]ActorTable!$1:$1048576,MATCH("prefabAddress|String",[2]ActorTable!$1:$1,0),0)),
    TRIM(MID(P134,FIND(",",P134,FIND(",",P134,FIND(",",P134)+1)+1)+1,999)),VLOOKUP(TRIM(MID(P134,FIND(",",P134,FIND(",",P134,FIND(",",P134)+1)+1)+1,999)),[2]ActorTable!$1:$1048576,MATCH("prefabAddress|String",[2]ActorTable!$1:$1,0),0))),
)))))</f>
        <v/>
      </c>
      <c r="R134">
        <v>0</v>
      </c>
      <c r="Z134" t="s">
        <v>837</v>
      </c>
      <c r="AA134">
        <f t="shared" si="10"/>
        <v>1</v>
      </c>
      <c r="AC134" t="s">
        <v>880</v>
      </c>
      <c r="AD134">
        <f t="shared" si="11"/>
        <v>1</v>
      </c>
    </row>
    <row r="135" spans="1:30" x14ac:dyDescent="0.3">
      <c r="A135" t="s">
        <v>746</v>
      </c>
      <c r="B135">
        <f>COUNTIF(StageTable!M:M,A135)
+COUNTIF(StageTable!U:U,A135)
+COUNTIF(StageTable!W:W,A135)</f>
        <v>1</v>
      </c>
      <c r="C135" t="s">
        <v>913</v>
      </c>
      <c r="D135" t="s">
        <v>65</v>
      </c>
      <c r="E135" t="s">
        <v>818</v>
      </c>
      <c r="F135" t="s">
        <v>868</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Q135" t="str">
        <f>IF(ISBLANK(P135),"",
IF(ISERROR(FIND(",",P135)),
  IF(ISERROR(VLOOKUP(P135,[2]ActorTable!$A:$A,1,0)),"액터없음",
  VLOOKUP(P135,[2]ActorTable!$1:$1048576,MATCH("prefabAddress|String",[2]ActorTable!$1:$1,0),0)),
IF(ISERROR(FIND(",",P135,FIND(",",P135)+1)),
  IF(OR(ISERROR(VLOOKUP(LEFT(P135,FIND(",",P135)-1),[2]ActorTable!$A:$A,1,0)),ISERROR(VLOOKUP(TRIM(MID(P135,FIND(",",P135)+1,999)),[2]ActorTable!$A:$A,1,0))),"액터없음",
  SUBSTITUTE(SUBSTITUTE(P135,LEFT(P135,FIND(",",P135)-1),VLOOKUP(LEFT(P135,FIND(",",P135)-1),[2]ActorTable!$1:$1048576,MATCH("prefabAddress|String",[2]ActorTable!$1:$1,0),0)),
    TRIM(MID(P135,FIND(",",P135)+1,999)),VLOOKUP(TRIM(MID(P135,FIND(",",P135)+1,999)),[2]ActorTable!$1:$1048576,MATCH("prefabAddress|String",[2]ActorTable!$1:$1,0),0))),
IF(ISERROR(FIND(",",P135,FIND(",",P135,FIND(",",P135)+1)+1)),
  IF(OR(ISERROR(VLOOKUP(LEFT(P135,FIND(",",P135)-1),[2]ActorTable!$A:$A,1,0)),ISERROR(VLOOKUP(TRIM(MID(P135,FIND(",",P135)+1,FIND(",",P135,FIND(",",P135)+1)-FIND(",",P135)-1)),[2]ActorTable!$A:$A,1,0)),ISERROR(VLOOKUP(TRIM(MID(P135,FIND(",",P135,FIND(",",P135)+1)+1,999)),[2]ActorTable!$A:$A,1,0))),"액터없음",
  SUBSTITUTE(SUBSTITUTE(SUBSTITUTE(P135,LEFT(P135,FIND(",",P135)-1),VLOOKUP(LEFT(P135,FIND(",",P135)-1),[2]ActorTable!$1:$1048576,MATCH("prefabAddress|String",[2]ActorTable!$1:$1,0),0)),
    TRIM(MID(P135,FIND(",",P135)+1,FIND(",",P135,FIND(",",P135)+1)-FIND(",",P135)-1)),VLOOKUP(TRIM(MID(P135,FIND(",",P135)+1,FIND(",",P135,FIND(",",P135)+1)-FIND(",",P135)-1)),[2]ActorTable!$1:$1048576,MATCH("prefabAddress|String",[2]ActorTable!$1:$1,0),0)),
    TRIM(MID(P135,FIND(",",P135,FIND(",",P135)+1)+1,999)),VLOOKUP(TRIM(MID(P135,FIND(",",P135,FIND(",",P135)+1)+1,999)),[2]ActorTable!$1:$1048576,MATCH("prefabAddress|String",[2]ActorTable!$1:$1,0),0))),
IF(ISERROR(FIND(",",P135,FIND(",",P135,FIND(",",P135,FIND(",",P135)+1)+1)+1)),
  IF(OR(ISERROR(VLOOKUP(LEFT(P135,FIND(",",P135)-1),[2]ActorTable!$A:$A,1,0)),ISERROR(VLOOKUP(TRIM(MID(P135,FIND(",",P135)+1,FIND(",",P135,FIND(",",P135)+1)-FIND(",",P135)-1)),[2]ActorTable!$A:$A,1,0)),ISERROR(VLOOKUP(TRIM(MID(P135,FIND(",",P135,FIND(",",P135)+1)+1,FIND(",",P135,FIND(",",P135,FIND(",",P135)+1)+1)-FIND(",",P135,FIND(",",P135)+1)-1)),[2]ActorTable!$A:$A,1,0)),ISERROR(VLOOKUP(TRIM(MID(P135,FIND(",",P135,FIND(",",P135,FIND(",",P135)+1)+1)+1,999)),[2]ActorTable!$A:$A,1,0))),"액터없음",
  SUBSTITUTE(SUBSTITUTE(SUBSTITUTE(SUBSTITUTE(P135,LEFT(P135,FIND(",",P135)-1),VLOOKUP(LEFT(P135,FIND(",",P135)-1),[2]ActorTable!$1:$1048576,MATCH("prefabAddress|String",[2]ActorTable!$1:$1,0),0)),
    TRIM(MID(P135,FIND(",",P135)+1,FIND(",",P135,FIND(",",P135)+1)-FIND(",",P135)-1)),VLOOKUP(TRIM(MID(P135,FIND(",",P135)+1,FIND(",",P135,FIND(",",P135)+1)-FIND(",",P135)-1)),[2]ActorTable!$1:$1048576,MATCH("prefabAddress|String",[2]ActorTable!$1:$1,0),0)),
    TRIM(MID(P135,FIND(",",P135,FIND(",",P135)+1)+1,FIND(",",P135,FIND(",",P135,FIND(",",P135)+1)+1)-FIND(",",P135,FIND(",",P135)+1)-1)),VLOOKUP(TRIM(MID(P135,FIND(",",P135,FIND(",",P135)+1)+1,FIND(",",P135,FIND(",",P135,FIND(",",P135)+1)+1)-FIND(",",P135,FIND(",",P135)+1)-1)),[2]ActorTable!$1:$1048576,MATCH("prefabAddress|String",[2]ActorTable!$1:$1,0),0)),
    TRIM(MID(P135,FIND(",",P135,FIND(",",P135,FIND(",",P135)+1)+1)+1,999)),VLOOKUP(TRIM(MID(P135,FIND(",",P135,FIND(",",P135,FIND(",",P135)+1)+1)+1,999)),[2]ActorTable!$1:$1048576,MATCH("prefabAddress|String",[2]ActorTable!$1:$1,0),0))),
)))))</f>
        <v/>
      </c>
      <c r="R135">
        <v>0</v>
      </c>
      <c r="Z135" t="s">
        <v>838</v>
      </c>
      <c r="AA135">
        <f t="shared" si="10"/>
        <v>1</v>
      </c>
      <c r="AC135" t="s">
        <v>881</v>
      </c>
      <c r="AD135">
        <f t="shared" si="11"/>
        <v>1</v>
      </c>
    </row>
    <row r="136" spans="1:30" x14ac:dyDescent="0.3">
      <c r="A136" t="s">
        <v>747</v>
      </c>
      <c r="B136">
        <f>COUNTIF(StageTable!M:M,A136)
+COUNTIF(StageTable!U:U,A136)
+COUNTIF(StageTable!W:W,A136)</f>
        <v>1</v>
      </c>
      <c r="C136" t="s">
        <v>912</v>
      </c>
      <c r="D136" t="s">
        <v>65</v>
      </c>
      <c r="E136" t="s">
        <v>819</v>
      </c>
      <c r="F136" t="s">
        <v>869</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Q136" t="str">
        <f>IF(ISBLANK(P136),"",
IF(ISERROR(FIND(",",P136)),
  IF(ISERROR(VLOOKUP(P136,[2]ActorTable!$A:$A,1,0)),"액터없음",
  VLOOKUP(P136,[2]ActorTable!$1:$1048576,MATCH("prefabAddress|String",[2]ActorTable!$1:$1,0),0)),
IF(ISERROR(FIND(",",P136,FIND(",",P136)+1)),
  IF(OR(ISERROR(VLOOKUP(LEFT(P136,FIND(",",P136)-1),[2]ActorTable!$A:$A,1,0)),ISERROR(VLOOKUP(TRIM(MID(P136,FIND(",",P136)+1,999)),[2]ActorTable!$A:$A,1,0))),"액터없음",
  SUBSTITUTE(SUBSTITUTE(P136,LEFT(P136,FIND(",",P136)-1),VLOOKUP(LEFT(P136,FIND(",",P136)-1),[2]ActorTable!$1:$1048576,MATCH("prefabAddress|String",[2]ActorTable!$1:$1,0),0)),
    TRIM(MID(P136,FIND(",",P136)+1,999)),VLOOKUP(TRIM(MID(P136,FIND(",",P136)+1,999)),[2]ActorTable!$1:$1048576,MATCH("prefabAddress|String",[2]ActorTable!$1:$1,0),0))),
IF(ISERROR(FIND(",",P136,FIND(",",P136,FIND(",",P136)+1)+1)),
  IF(OR(ISERROR(VLOOKUP(LEFT(P136,FIND(",",P136)-1),[2]ActorTable!$A:$A,1,0)),ISERROR(VLOOKUP(TRIM(MID(P136,FIND(",",P136)+1,FIND(",",P136,FIND(",",P136)+1)-FIND(",",P136)-1)),[2]ActorTable!$A:$A,1,0)),ISERROR(VLOOKUP(TRIM(MID(P136,FIND(",",P136,FIND(",",P136)+1)+1,999)),[2]ActorTable!$A:$A,1,0))),"액터없음",
  SUBSTITUTE(SUBSTITUTE(SUBSTITUTE(P136,LEFT(P136,FIND(",",P136)-1),VLOOKUP(LEFT(P136,FIND(",",P136)-1),[2]ActorTable!$1:$1048576,MATCH("prefabAddress|String",[2]ActorTable!$1:$1,0),0)),
    TRIM(MID(P136,FIND(",",P136)+1,FIND(",",P136,FIND(",",P136)+1)-FIND(",",P136)-1)),VLOOKUP(TRIM(MID(P136,FIND(",",P136)+1,FIND(",",P136,FIND(",",P136)+1)-FIND(",",P136)-1)),[2]ActorTable!$1:$1048576,MATCH("prefabAddress|String",[2]ActorTable!$1:$1,0),0)),
    TRIM(MID(P136,FIND(",",P136,FIND(",",P136)+1)+1,999)),VLOOKUP(TRIM(MID(P136,FIND(",",P136,FIND(",",P136)+1)+1,999)),[2]ActorTable!$1:$1048576,MATCH("prefabAddress|String",[2]ActorTable!$1:$1,0),0))),
IF(ISERROR(FIND(",",P136,FIND(",",P136,FIND(",",P136,FIND(",",P136)+1)+1)+1)),
  IF(OR(ISERROR(VLOOKUP(LEFT(P136,FIND(",",P136)-1),[2]ActorTable!$A:$A,1,0)),ISERROR(VLOOKUP(TRIM(MID(P136,FIND(",",P136)+1,FIND(",",P136,FIND(",",P136)+1)-FIND(",",P136)-1)),[2]ActorTable!$A:$A,1,0)),ISERROR(VLOOKUP(TRIM(MID(P136,FIND(",",P136,FIND(",",P136)+1)+1,FIND(",",P136,FIND(",",P136,FIND(",",P136)+1)+1)-FIND(",",P136,FIND(",",P136)+1)-1)),[2]ActorTable!$A:$A,1,0)),ISERROR(VLOOKUP(TRIM(MID(P136,FIND(",",P136,FIND(",",P136,FIND(",",P136)+1)+1)+1,999)),[2]ActorTable!$A:$A,1,0))),"액터없음",
  SUBSTITUTE(SUBSTITUTE(SUBSTITUTE(SUBSTITUTE(P136,LEFT(P136,FIND(",",P136)-1),VLOOKUP(LEFT(P136,FIND(",",P136)-1),[2]ActorTable!$1:$1048576,MATCH("prefabAddress|String",[2]ActorTable!$1:$1,0),0)),
    TRIM(MID(P136,FIND(",",P136)+1,FIND(",",P136,FIND(",",P136)+1)-FIND(",",P136)-1)),VLOOKUP(TRIM(MID(P136,FIND(",",P136)+1,FIND(",",P136,FIND(",",P136)+1)-FIND(",",P136)-1)),[2]ActorTable!$1:$1048576,MATCH("prefabAddress|String",[2]ActorTable!$1:$1,0),0)),
    TRIM(MID(P136,FIND(",",P136,FIND(",",P136)+1)+1,FIND(",",P136,FIND(",",P136,FIND(",",P136)+1)+1)-FIND(",",P136,FIND(",",P136)+1)-1)),VLOOKUP(TRIM(MID(P136,FIND(",",P136,FIND(",",P136)+1)+1,FIND(",",P136,FIND(",",P136,FIND(",",P136)+1)+1)-FIND(",",P136,FIND(",",P136)+1)-1)),[2]ActorTable!$1:$1048576,MATCH("prefabAddress|String",[2]ActorTable!$1:$1,0),0)),
    TRIM(MID(P136,FIND(",",P136,FIND(",",P136,FIND(",",P136)+1)+1)+1,999)),VLOOKUP(TRIM(MID(P136,FIND(",",P136,FIND(",",P136,FIND(",",P136)+1)+1)+1,999)),[2]ActorTable!$1:$1048576,MATCH("prefabAddress|String",[2]ActorTable!$1:$1,0),0))),
)))))</f>
        <v/>
      </c>
      <c r="R136">
        <v>0</v>
      </c>
      <c r="Z136" t="s">
        <v>839</v>
      </c>
      <c r="AA136">
        <f t="shared" si="10"/>
        <v>1</v>
      </c>
      <c r="AC136" t="s">
        <v>882</v>
      </c>
      <c r="AD136">
        <f t="shared" si="11"/>
        <v>1</v>
      </c>
    </row>
    <row r="137" spans="1:30" x14ac:dyDescent="0.3">
      <c r="A137" t="s">
        <v>781</v>
      </c>
      <c r="B137">
        <f>COUNTIF(StageTable!M:M,A137)
+COUNTIF(StageTable!U:U,A137)
+COUNTIF(StageTable!W:W,A137)</f>
        <v>1</v>
      </c>
      <c r="C137" t="s">
        <v>913</v>
      </c>
      <c r="D137" t="s">
        <v>65</v>
      </c>
      <c r="E137" t="s">
        <v>820</v>
      </c>
      <c r="F137" t="s">
        <v>870</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Q137" t="str">
        <f>IF(ISBLANK(P137),"",
IF(ISERROR(FIND(",",P137)),
  IF(ISERROR(VLOOKUP(P137,[2]ActorTable!$A:$A,1,0)),"액터없음",
  VLOOKUP(P137,[2]ActorTable!$1:$1048576,MATCH("prefabAddress|String",[2]ActorTable!$1:$1,0),0)),
IF(ISERROR(FIND(",",P137,FIND(",",P137)+1)),
  IF(OR(ISERROR(VLOOKUP(LEFT(P137,FIND(",",P137)-1),[2]ActorTable!$A:$A,1,0)),ISERROR(VLOOKUP(TRIM(MID(P137,FIND(",",P137)+1,999)),[2]ActorTable!$A:$A,1,0))),"액터없음",
  SUBSTITUTE(SUBSTITUTE(P137,LEFT(P137,FIND(",",P137)-1),VLOOKUP(LEFT(P137,FIND(",",P137)-1),[2]ActorTable!$1:$1048576,MATCH("prefabAddress|String",[2]ActorTable!$1:$1,0),0)),
    TRIM(MID(P137,FIND(",",P137)+1,999)),VLOOKUP(TRIM(MID(P137,FIND(",",P137)+1,999)),[2]ActorTable!$1:$1048576,MATCH("prefabAddress|String",[2]ActorTable!$1:$1,0),0))),
IF(ISERROR(FIND(",",P137,FIND(",",P137,FIND(",",P137)+1)+1)),
  IF(OR(ISERROR(VLOOKUP(LEFT(P137,FIND(",",P137)-1),[2]ActorTable!$A:$A,1,0)),ISERROR(VLOOKUP(TRIM(MID(P137,FIND(",",P137)+1,FIND(",",P137,FIND(",",P137)+1)-FIND(",",P137)-1)),[2]ActorTable!$A:$A,1,0)),ISERROR(VLOOKUP(TRIM(MID(P137,FIND(",",P137,FIND(",",P137)+1)+1,999)),[2]ActorTable!$A:$A,1,0))),"액터없음",
  SUBSTITUTE(SUBSTITUTE(SUBSTITUTE(P137,LEFT(P137,FIND(",",P137)-1),VLOOKUP(LEFT(P137,FIND(",",P137)-1),[2]ActorTable!$1:$1048576,MATCH("prefabAddress|String",[2]ActorTable!$1:$1,0),0)),
    TRIM(MID(P137,FIND(",",P137)+1,FIND(",",P137,FIND(",",P137)+1)-FIND(",",P137)-1)),VLOOKUP(TRIM(MID(P137,FIND(",",P137)+1,FIND(",",P137,FIND(",",P137)+1)-FIND(",",P137)-1)),[2]ActorTable!$1:$1048576,MATCH("prefabAddress|String",[2]ActorTable!$1:$1,0),0)),
    TRIM(MID(P137,FIND(",",P137,FIND(",",P137)+1)+1,999)),VLOOKUP(TRIM(MID(P137,FIND(",",P137,FIND(",",P137)+1)+1,999)),[2]ActorTable!$1:$1048576,MATCH("prefabAddress|String",[2]ActorTable!$1:$1,0),0))),
IF(ISERROR(FIND(",",P137,FIND(",",P137,FIND(",",P137,FIND(",",P137)+1)+1)+1)),
  IF(OR(ISERROR(VLOOKUP(LEFT(P137,FIND(",",P137)-1),[2]ActorTable!$A:$A,1,0)),ISERROR(VLOOKUP(TRIM(MID(P137,FIND(",",P137)+1,FIND(",",P137,FIND(",",P137)+1)-FIND(",",P137)-1)),[2]ActorTable!$A:$A,1,0)),ISERROR(VLOOKUP(TRIM(MID(P137,FIND(",",P137,FIND(",",P137)+1)+1,FIND(",",P137,FIND(",",P137,FIND(",",P137)+1)+1)-FIND(",",P137,FIND(",",P137)+1)-1)),[2]ActorTable!$A:$A,1,0)),ISERROR(VLOOKUP(TRIM(MID(P137,FIND(",",P137,FIND(",",P137,FIND(",",P137)+1)+1)+1,999)),[2]ActorTable!$A:$A,1,0))),"액터없음",
  SUBSTITUTE(SUBSTITUTE(SUBSTITUTE(SUBSTITUTE(P137,LEFT(P137,FIND(",",P137)-1),VLOOKUP(LEFT(P137,FIND(",",P137)-1),[2]ActorTable!$1:$1048576,MATCH("prefabAddress|String",[2]ActorTable!$1:$1,0),0)),
    TRIM(MID(P137,FIND(",",P137)+1,FIND(",",P137,FIND(",",P137)+1)-FIND(",",P137)-1)),VLOOKUP(TRIM(MID(P137,FIND(",",P137)+1,FIND(",",P137,FIND(",",P137)+1)-FIND(",",P137)-1)),[2]ActorTable!$1:$1048576,MATCH("prefabAddress|String",[2]ActorTable!$1:$1,0),0)),
    TRIM(MID(P137,FIND(",",P137,FIND(",",P137)+1)+1,FIND(",",P137,FIND(",",P137,FIND(",",P137)+1)+1)-FIND(",",P137,FIND(",",P137)+1)-1)),VLOOKUP(TRIM(MID(P137,FIND(",",P137,FIND(",",P137)+1)+1,FIND(",",P137,FIND(",",P137,FIND(",",P137)+1)+1)-FIND(",",P137,FIND(",",P137)+1)-1)),[2]ActorTable!$1:$1048576,MATCH("prefabAddress|String",[2]ActorTable!$1:$1,0),0)),
    TRIM(MID(P137,FIND(",",P137,FIND(",",P137,FIND(",",P137)+1)+1)+1,999)),VLOOKUP(TRIM(MID(P137,FIND(",",P137,FIND(",",P137,FIND(",",P137)+1)+1)+1,999)),[2]ActorTable!$1:$1048576,MATCH("prefabAddress|String",[2]ActorTable!$1:$1,0),0))),
)))))</f>
        <v/>
      </c>
      <c r="R137">
        <v>0</v>
      </c>
      <c r="Z137" t="s">
        <v>840</v>
      </c>
      <c r="AA137">
        <f t="shared" si="10"/>
        <v>1</v>
      </c>
      <c r="AC137" t="s">
        <v>883</v>
      </c>
      <c r="AD137">
        <f t="shared" si="11"/>
        <v>1</v>
      </c>
    </row>
    <row r="138" spans="1:30" x14ac:dyDescent="0.3">
      <c r="A138" t="s">
        <v>748</v>
      </c>
      <c r="B138">
        <f>COUNTIF(StageTable!M:M,A138)
+COUNTIF(StageTable!U:U,A138)
+COUNTIF(StageTable!W:W,A138)</f>
        <v>1</v>
      </c>
      <c r="C138" t="s">
        <v>805</v>
      </c>
      <c r="D138" t="s">
        <v>65</v>
      </c>
      <c r="E138" t="s">
        <v>821</v>
      </c>
      <c r="F138" t="s">
        <v>871</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Q138" t="str">
        <f>IF(ISBLANK(P138),"",
IF(ISERROR(FIND(",",P138)),
  IF(ISERROR(VLOOKUP(P138,[2]ActorTable!$A:$A,1,0)),"액터없음",
  VLOOKUP(P138,[2]ActorTable!$1:$1048576,MATCH("prefabAddress|String",[2]ActorTable!$1:$1,0),0)),
IF(ISERROR(FIND(",",P138,FIND(",",P138)+1)),
  IF(OR(ISERROR(VLOOKUP(LEFT(P138,FIND(",",P138)-1),[2]ActorTable!$A:$A,1,0)),ISERROR(VLOOKUP(TRIM(MID(P138,FIND(",",P138)+1,999)),[2]ActorTable!$A:$A,1,0))),"액터없음",
  SUBSTITUTE(SUBSTITUTE(P138,LEFT(P138,FIND(",",P138)-1),VLOOKUP(LEFT(P138,FIND(",",P138)-1),[2]ActorTable!$1:$1048576,MATCH("prefabAddress|String",[2]ActorTable!$1:$1,0),0)),
    TRIM(MID(P138,FIND(",",P138)+1,999)),VLOOKUP(TRIM(MID(P138,FIND(",",P138)+1,999)),[2]ActorTable!$1:$1048576,MATCH("prefabAddress|String",[2]ActorTable!$1:$1,0),0))),
IF(ISERROR(FIND(",",P138,FIND(",",P138,FIND(",",P138)+1)+1)),
  IF(OR(ISERROR(VLOOKUP(LEFT(P138,FIND(",",P138)-1),[2]ActorTable!$A:$A,1,0)),ISERROR(VLOOKUP(TRIM(MID(P138,FIND(",",P138)+1,FIND(",",P138,FIND(",",P138)+1)-FIND(",",P138)-1)),[2]ActorTable!$A:$A,1,0)),ISERROR(VLOOKUP(TRIM(MID(P138,FIND(",",P138,FIND(",",P138)+1)+1,999)),[2]ActorTable!$A:$A,1,0))),"액터없음",
  SUBSTITUTE(SUBSTITUTE(SUBSTITUTE(P138,LEFT(P138,FIND(",",P138)-1),VLOOKUP(LEFT(P138,FIND(",",P138)-1),[2]ActorTable!$1:$1048576,MATCH("prefabAddress|String",[2]ActorTable!$1:$1,0),0)),
    TRIM(MID(P138,FIND(",",P138)+1,FIND(",",P138,FIND(",",P138)+1)-FIND(",",P138)-1)),VLOOKUP(TRIM(MID(P138,FIND(",",P138)+1,FIND(",",P138,FIND(",",P138)+1)-FIND(",",P138)-1)),[2]ActorTable!$1:$1048576,MATCH("prefabAddress|String",[2]ActorTable!$1:$1,0),0)),
    TRIM(MID(P138,FIND(",",P138,FIND(",",P138)+1)+1,999)),VLOOKUP(TRIM(MID(P138,FIND(",",P138,FIND(",",P138)+1)+1,999)),[2]ActorTable!$1:$1048576,MATCH("prefabAddress|String",[2]ActorTable!$1:$1,0),0))),
IF(ISERROR(FIND(",",P138,FIND(",",P138,FIND(",",P138,FIND(",",P138)+1)+1)+1)),
  IF(OR(ISERROR(VLOOKUP(LEFT(P138,FIND(",",P138)-1),[2]ActorTable!$A:$A,1,0)),ISERROR(VLOOKUP(TRIM(MID(P138,FIND(",",P138)+1,FIND(",",P138,FIND(",",P138)+1)-FIND(",",P138)-1)),[2]ActorTable!$A:$A,1,0)),ISERROR(VLOOKUP(TRIM(MID(P138,FIND(",",P138,FIND(",",P138)+1)+1,FIND(",",P138,FIND(",",P138,FIND(",",P138)+1)+1)-FIND(",",P138,FIND(",",P138)+1)-1)),[2]ActorTable!$A:$A,1,0)),ISERROR(VLOOKUP(TRIM(MID(P138,FIND(",",P138,FIND(",",P138,FIND(",",P138)+1)+1)+1,999)),[2]ActorTable!$A:$A,1,0))),"액터없음",
  SUBSTITUTE(SUBSTITUTE(SUBSTITUTE(SUBSTITUTE(P138,LEFT(P138,FIND(",",P138)-1),VLOOKUP(LEFT(P138,FIND(",",P138)-1),[2]ActorTable!$1:$1048576,MATCH("prefabAddress|String",[2]ActorTable!$1:$1,0),0)),
    TRIM(MID(P138,FIND(",",P138)+1,FIND(",",P138,FIND(",",P138)+1)-FIND(",",P138)-1)),VLOOKUP(TRIM(MID(P138,FIND(",",P138)+1,FIND(",",P138,FIND(",",P138)+1)-FIND(",",P138)-1)),[2]ActorTable!$1:$1048576,MATCH("prefabAddress|String",[2]ActorTable!$1:$1,0),0)),
    TRIM(MID(P138,FIND(",",P138,FIND(",",P138)+1)+1,FIND(",",P138,FIND(",",P138,FIND(",",P138)+1)+1)-FIND(",",P138,FIND(",",P138)+1)-1)),VLOOKUP(TRIM(MID(P138,FIND(",",P138,FIND(",",P138)+1)+1,FIND(",",P138,FIND(",",P138,FIND(",",P138)+1)+1)-FIND(",",P138,FIND(",",P138)+1)-1)),[2]ActorTable!$1:$1048576,MATCH("prefabAddress|String",[2]ActorTable!$1:$1,0),0)),
    TRIM(MID(P138,FIND(",",P138,FIND(",",P138,FIND(",",P138)+1)+1)+1,999)),VLOOKUP(TRIM(MID(P138,FIND(",",P138,FIND(",",P138,FIND(",",P138)+1)+1)+1,999)),[2]ActorTable!$1:$1048576,MATCH("prefabAddress|String",[2]ActorTable!$1:$1,0),0))),
)))))</f>
        <v/>
      </c>
      <c r="R138">
        <v>0</v>
      </c>
      <c r="Z138" t="s">
        <v>841</v>
      </c>
      <c r="AA138">
        <f t="shared" si="10"/>
        <v>1</v>
      </c>
      <c r="AC138" t="s">
        <v>884</v>
      </c>
      <c r="AD138">
        <f t="shared" si="11"/>
        <v>1</v>
      </c>
    </row>
    <row r="139" spans="1:30" x14ac:dyDescent="0.3">
      <c r="A139" t="s">
        <v>749</v>
      </c>
      <c r="B139">
        <f>COUNTIF(StageTable!M:M,A139)
+COUNTIF(StageTable!U:U,A139)
+COUNTIF(StageTable!W:W,A139)</f>
        <v>1</v>
      </c>
      <c r="C139" t="s">
        <v>912</v>
      </c>
      <c r="D139" t="s">
        <v>65</v>
      </c>
      <c r="E139" t="s">
        <v>822</v>
      </c>
      <c r="F139" t="s">
        <v>872</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Q139" t="str">
        <f>IF(ISBLANK(P139),"",
IF(ISERROR(FIND(",",P139)),
  IF(ISERROR(VLOOKUP(P139,[2]ActorTable!$A:$A,1,0)),"액터없음",
  VLOOKUP(P139,[2]ActorTable!$1:$1048576,MATCH("prefabAddress|String",[2]ActorTable!$1:$1,0),0)),
IF(ISERROR(FIND(",",P139,FIND(",",P139)+1)),
  IF(OR(ISERROR(VLOOKUP(LEFT(P139,FIND(",",P139)-1),[2]ActorTable!$A:$A,1,0)),ISERROR(VLOOKUP(TRIM(MID(P139,FIND(",",P139)+1,999)),[2]ActorTable!$A:$A,1,0))),"액터없음",
  SUBSTITUTE(SUBSTITUTE(P139,LEFT(P139,FIND(",",P139)-1),VLOOKUP(LEFT(P139,FIND(",",P139)-1),[2]ActorTable!$1:$1048576,MATCH("prefabAddress|String",[2]ActorTable!$1:$1,0),0)),
    TRIM(MID(P139,FIND(",",P139)+1,999)),VLOOKUP(TRIM(MID(P139,FIND(",",P139)+1,999)),[2]ActorTable!$1:$1048576,MATCH("prefabAddress|String",[2]ActorTable!$1:$1,0),0))),
IF(ISERROR(FIND(",",P139,FIND(",",P139,FIND(",",P139)+1)+1)),
  IF(OR(ISERROR(VLOOKUP(LEFT(P139,FIND(",",P139)-1),[2]ActorTable!$A:$A,1,0)),ISERROR(VLOOKUP(TRIM(MID(P139,FIND(",",P139)+1,FIND(",",P139,FIND(",",P139)+1)-FIND(",",P139)-1)),[2]ActorTable!$A:$A,1,0)),ISERROR(VLOOKUP(TRIM(MID(P139,FIND(",",P139,FIND(",",P139)+1)+1,999)),[2]ActorTable!$A:$A,1,0))),"액터없음",
  SUBSTITUTE(SUBSTITUTE(SUBSTITUTE(P139,LEFT(P139,FIND(",",P139)-1),VLOOKUP(LEFT(P139,FIND(",",P139)-1),[2]ActorTable!$1:$1048576,MATCH("prefabAddress|String",[2]ActorTable!$1:$1,0),0)),
    TRIM(MID(P139,FIND(",",P139)+1,FIND(",",P139,FIND(",",P139)+1)-FIND(",",P139)-1)),VLOOKUP(TRIM(MID(P139,FIND(",",P139)+1,FIND(",",P139,FIND(",",P139)+1)-FIND(",",P139)-1)),[2]ActorTable!$1:$1048576,MATCH("prefabAddress|String",[2]ActorTable!$1:$1,0),0)),
    TRIM(MID(P139,FIND(",",P139,FIND(",",P139)+1)+1,999)),VLOOKUP(TRIM(MID(P139,FIND(",",P139,FIND(",",P139)+1)+1,999)),[2]ActorTable!$1:$1048576,MATCH("prefabAddress|String",[2]ActorTable!$1:$1,0),0))),
IF(ISERROR(FIND(",",P139,FIND(",",P139,FIND(",",P139,FIND(",",P139)+1)+1)+1)),
  IF(OR(ISERROR(VLOOKUP(LEFT(P139,FIND(",",P139)-1),[2]ActorTable!$A:$A,1,0)),ISERROR(VLOOKUP(TRIM(MID(P139,FIND(",",P139)+1,FIND(",",P139,FIND(",",P139)+1)-FIND(",",P139)-1)),[2]ActorTable!$A:$A,1,0)),ISERROR(VLOOKUP(TRIM(MID(P139,FIND(",",P139,FIND(",",P139)+1)+1,FIND(",",P139,FIND(",",P139,FIND(",",P139)+1)+1)-FIND(",",P139,FIND(",",P139)+1)-1)),[2]ActorTable!$A:$A,1,0)),ISERROR(VLOOKUP(TRIM(MID(P139,FIND(",",P139,FIND(",",P139,FIND(",",P139)+1)+1)+1,999)),[2]ActorTable!$A:$A,1,0))),"액터없음",
  SUBSTITUTE(SUBSTITUTE(SUBSTITUTE(SUBSTITUTE(P139,LEFT(P139,FIND(",",P139)-1),VLOOKUP(LEFT(P139,FIND(",",P139)-1),[2]ActorTable!$1:$1048576,MATCH("prefabAddress|String",[2]ActorTable!$1:$1,0),0)),
    TRIM(MID(P139,FIND(",",P139)+1,FIND(",",P139,FIND(",",P139)+1)-FIND(",",P139)-1)),VLOOKUP(TRIM(MID(P139,FIND(",",P139)+1,FIND(",",P139,FIND(",",P139)+1)-FIND(",",P139)-1)),[2]ActorTable!$1:$1048576,MATCH("prefabAddress|String",[2]ActorTable!$1:$1,0),0)),
    TRIM(MID(P139,FIND(",",P139,FIND(",",P139)+1)+1,FIND(",",P139,FIND(",",P139,FIND(",",P139)+1)+1)-FIND(",",P139,FIND(",",P139)+1)-1)),VLOOKUP(TRIM(MID(P139,FIND(",",P139,FIND(",",P139)+1)+1,FIND(",",P139,FIND(",",P139,FIND(",",P139)+1)+1)-FIND(",",P139,FIND(",",P139)+1)-1)),[2]ActorTable!$1:$1048576,MATCH("prefabAddress|String",[2]ActorTable!$1:$1,0),0)),
    TRIM(MID(P139,FIND(",",P139,FIND(",",P139,FIND(",",P139)+1)+1)+1,999)),VLOOKUP(TRIM(MID(P139,FIND(",",P139,FIND(",",P139,FIND(",",P139)+1)+1)+1,999)),[2]ActorTable!$1:$1048576,MATCH("prefabAddress|String",[2]ActorTable!$1:$1,0),0))),
)))))</f>
        <v/>
      </c>
      <c r="R139">
        <v>0</v>
      </c>
      <c r="Z139" t="s">
        <v>842</v>
      </c>
      <c r="AA139">
        <f t="shared" si="10"/>
        <v>1</v>
      </c>
      <c r="AC139" t="s">
        <v>885</v>
      </c>
      <c r="AD139">
        <f t="shared" si="11"/>
        <v>1</v>
      </c>
    </row>
    <row r="140" spans="1:30" x14ac:dyDescent="0.3">
      <c r="A140" t="s">
        <v>783</v>
      </c>
      <c r="B140">
        <f>COUNTIF(StageTable!M:M,A140)
+COUNTIF(StageTable!U:U,A140)
+COUNTIF(StageTable!W:W,A140)</f>
        <v>1</v>
      </c>
      <c r="C140" t="s">
        <v>805</v>
      </c>
      <c r="D140" t="s">
        <v>65</v>
      </c>
      <c r="E140" t="s">
        <v>823</v>
      </c>
      <c r="F140" t="s">
        <v>873</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Q140" t="str">
        <f>IF(ISBLANK(P140),"",
IF(ISERROR(FIND(",",P140)),
  IF(ISERROR(VLOOKUP(P140,[2]ActorTable!$A:$A,1,0)),"액터없음",
  VLOOKUP(P140,[2]ActorTable!$1:$1048576,MATCH("prefabAddress|String",[2]ActorTable!$1:$1,0),0)),
IF(ISERROR(FIND(",",P140,FIND(",",P140)+1)),
  IF(OR(ISERROR(VLOOKUP(LEFT(P140,FIND(",",P140)-1),[2]ActorTable!$A:$A,1,0)),ISERROR(VLOOKUP(TRIM(MID(P140,FIND(",",P140)+1,999)),[2]ActorTable!$A:$A,1,0))),"액터없음",
  SUBSTITUTE(SUBSTITUTE(P140,LEFT(P140,FIND(",",P140)-1),VLOOKUP(LEFT(P140,FIND(",",P140)-1),[2]ActorTable!$1:$1048576,MATCH("prefabAddress|String",[2]ActorTable!$1:$1,0),0)),
    TRIM(MID(P140,FIND(",",P140)+1,999)),VLOOKUP(TRIM(MID(P140,FIND(",",P140)+1,999)),[2]ActorTable!$1:$1048576,MATCH("prefabAddress|String",[2]ActorTable!$1:$1,0),0))),
IF(ISERROR(FIND(",",P140,FIND(",",P140,FIND(",",P140)+1)+1)),
  IF(OR(ISERROR(VLOOKUP(LEFT(P140,FIND(",",P140)-1),[2]ActorTable!$A:$A,1,0)),ISERROR(VLOOKUP(TRIM(MID(P140,FIND(",",P140)+1,FIND(",",P140,FIND(",",P140)+1)-FIND(",",P140)-1)),[2]ActorTable!$A:$A,1,0)),ISERROR(VLOOKUP(TRIM(MID(P140,FIND(",",P140,FIND(",",P140)+1)+1,999)),[2]ActorTable!$A:$A,1,0))),"액터없음",
  SUBSTITUTE(SUBSTITUTE(SUBSTITUTE(P140,LEFT(P140,FIND(",",P140)-1),VLOOKUP(LEFT(P140,FIND(",",P140)-1),[2]ActorTable!$1:$1048576,MATCH("prefabAddress|String",[2]ActorTable!$1:$1,0),0)),
    TRIM(MID(P140,FIND(",",P140)+1,FIND(",",P140,FIND(",",P140)+1)-FIND(",",P140)-1)),VLOOKUP(TRIM(MID(P140,FIND(",",P140)+1,FIND(",",P140,FIND(",",P140)+1)-FIND(",",P140)-1)),[2]ActorTable!$1:$1048576,MATCH("prefabAddress|String",[2]ActorTable!$1:$1,0),0)),
    TRIM(MID(P140,FIND(",",P140,FIND(",",P140)+1)+1,999)),VLOOKUP(TRIM(MID(P140,FIND(",",P140,FIND(",",P140)+1)+1,999)),[2]ActorTable!$1:$1048576,MATCH("prefabAddress|String",[2]ActorTable!$1:$1,0),0))),
IF(ISERROR(FIND(",",P140,FIND(",",P140,FIND(",",P140,FIND(",",P140)+1)+1)+1)),
  IF(OR(ISERROR(VLOOKUP(LEFT(P140,FIND(",",P140)-1),[2]ActorTable!$A:$A,1,0)),ISERROR(VLOOKUP(TRIM(MID(P140,FIND(",",P140)+1,FIND(",",P140,FIND(",",P140)+1)-FIND(",",P140)-1)),[2]ActorTable!$A:$A,1,0)),ISERROR(VLOOKUP(TRIM(MID(P140,FIND(",",P140,FIND(",",P140)+1)+1,FIND(",",P140,FIND(",",P140,FIND(",",P140)+1)+1)-FIND(",",P140,FIND(",",P140)+1)-1)),[2]ActorTable!$A:$A,1,0)),ISERROR(VLOOKUP(TRIM(MID(P140,FIND(",",P140,FIND(",",P140,FIND(",",P140)+1)+1)+1,999)),[2]ActorTable!$A:$A,1,0))),"액터없음",
  SUBSTITUTE(SUBSTITUTE(SUBSTITUTE(SUBSTITUTE(P140,LEFT(P140,FIND(",",P140)-1),VLOOKUP(LEFT(P140,FIND(",",P140)-1),[2]ActorTable!$1:$1048576,MATCH("prefabAddress|String",[2]ActorTable!$1:$1,0),0)),
    TRIM(MID(P140,FIND(",",P140)+1,FIND(",",P140,FIND(",",P140)+1)-FIND(",",P140)-1)),VLOOKUP(TRIM(MID(P140,FIND(",",P140)+1,FIND(",",P140,FIND(",",P140)+1)-FIND(",",P140)-1)),[2]ActorTable!$1:$1048576,MATCH("prefabAddress|String",[2]ActorTable!$1:$1,0),0)),
    TRIM(MID(P140,FIND(",",P140,FIND(",",P140)+1)+1,FIND(",",P140,FIND(",",P140,FIND(",",P140)+1)+1)-FIND(",",P140,FIND(",",P140)+1)-1)),VLOOKUP(TRIM(MID(P140,FIND(",",P140,FIND(",",P140)+1)+1,FIND(",",P140,FIND(",",P140,FIND(",",P140)+1)+1)-FIND(",",P140,FIND(",",P140)+1)-1)),[2]ActorTable!$1:$1048576,MATCH("prefabAddress|String",[2]ActorTable!$1:$1,0),0)),
    TRIM(MID(P140,FIND(",",P140,FIND(",",P140,FIND(",",P140)+1)+1)+1,999)),VLOOKUP(TRIM(MID(P140,FIND(",",P140,FIND(",",P140,FIND(",",P140)+1)+1)+1,999)),[2]ActorTable!$1:$1048576,MATCH("prefabAddress|String",[2]ActorTable!$1:$1,0),0))),
)))))</f>
        <v/>
      </c>
      <c r="R140">
        <v>0</v>
      </c>
      <c r="Z140" t="s">
        <v>843</v>
      </c>
      <c r="AA140">
        <f t="shared" si="10"/>
        <v>1</v>
      </c>
      <c r="AC140" t="s">
        <v>886</v>
      </c>
      <c r="AD140">
        <f t="shared" si="11"/>
        <v>1</v>
      </c>
    </row>
    <row r="141" spans="1:30" x14ac:dyDescent="0.3">
      <c r="A141" t="s">
        <v>750</v>
      </c>
      <c r="B141">
        <f>COUNTIF(StageTable!M:M,A141)
+COUNTIF(StageTable!U:U,A141)
+COUNTIF(StageTable!W:W,A141)</f>
        <v>1</v>
      </c>
      <c r="C141" t="s">
        <v>913</v>
      </c>
      <c r="D141" t="s">
        <v>65</v>
      </c>
      <c r="E141" t="s">
        <v>824</v>
      </c>
      <c r="F141" t="s">
        <v>874</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Q141" t="str">
        <f>IF(ISBLANK(P141),"",
IF(ISERROR(FIND(",",P141)),
  IF(ISERROR(VLOOKUP(P141,[2]ActorTable!$A:$A,1,0)),"액터없음",
  VLOOKUP(P141,[2]ActorTable!$1:$1048576,MATCH("prefabAddress|String",[2]ActorTable!$1:$1,0),0)),
IF(ISERROR(FIND(",",P141,FIND(",",P141)+1)),
  IF(OR(ISERROR(VLOOKUP(LEFT(P141,FIND(",",P141)-1),[2]ActorTable!$A:$A,1,0)),ISERROR(VLOOKUP(TRIM(MID(P141,FIND(",",P141)+1,999)),[2]ActorTable!$A:$A,1,0))),"액터없음",
  SUBSTITUTE(SUBSTITUTE(P141,LEFT(P141,FIND(",",P141)-1),VLOOKUP(LEFT(P141,FIND(",",P141)-1),[2]ActorTable!$1:$1048576,MATCH("prefabAddress|String",[2]ActorTable!$1:$1,0),0)),
    TRIM(MID(P141,FIND(",",P141)+1,999)),VLOOKUP(TRIM(MID(P141,FIND(",",P141)+1,999)),[2]ActorTable!$1:$1048576,MATCH("prefabAddress|String",[2]ActorTable!$1:$1,0),0))),
IF(ISERROR(FIND(",",P141,FIND(",",P141,FIND(",",P141)+1)+1)),
  IF(OR(ISERROR(VLOOKUP(LEFT(P141,FIND(",",P141)-1),[2]ActorTable!$A:$A,1,0)),ISERROR(VLOOKUP(TRIM(MID(P141,FIND(",",P141)+1,FIND(",",P141,FIND(",",P141)+1)-FIND(",",P141)-1)),[2]ActorTable!$A:$A,1,0)),ISERROR(VLOOKUP(TRIM(MID(P141,FIND(",",P141,FIND(",",P141)+1)+1,999)),[2]ActorTable!$A:$A,1,0))),"액터없음",
  SUBSTITUTE(SUBSTITUTE(SUBSTITUTE(P141,LEFT(P141,FIND(",",P141)-1),VLOOKUP(LEFT(P141,FIND(",",P141)-1),[2]ActorTable!$1:$1048576,MATCH("prefabAddress|String",[2]ActorTable!$1:$1,0),0)),
    TRIM(MID(P141,FIND(",",P141)+1,FIND(",",P141,FIND(",",P141)+1)-FIND(",",P141)-1)),VLOOKUP(TRIM(MID(P141,FIND(",",P141)+1,FIND(",",P141,FIND(",",P141)+1)-FIND(",",P141)-1)),[2]ActorTable!$1:$1048576,MATCH("prefabAddress|String",[2]ActorTable!$1:$1,0),0)),
    TRIM(MID(P141,FIND(",",P141,FIND(",",P141)+1)+1,999)),VLOOKUP(TRIM(MID(P141,FIND(",",P141,FIND(",",P141)+1)+1,999)),[2]ActorTable!$1:$1048576,MATCH("prefabAddress|String",[2]ActorTable!$1:$1,0),0))),
IF(ISERROR(FIND(",",P141,FIND(",",P141,FIND(",",P141,FIND(",",P141)+1)+1)+1)),
  IF(OR(ISERROR(VLOOKUP(LEFT(P141,FIND(",",P141)-1),[2]ActorTable!$A:$A,1,0)),ISERROR(VLOOKUP(TRIM(MID(P141,FIND(",",P141)+1,FIND(",",P141,FIND(",",P141)+1)-FIND(",",P141)-1)),[2]ActorTable!$A:$A,1,0)),ISERROR(VLOOKUP(TRIM(MID(P141,FIND(",",P141,FIND(",",P141)+1)+1,FIND(",",P141,FIND(",",P141,FIND(",",P141)+1)+1)-FIND(",",P141,FIND(",",P141)+1)-1)),[2]ActorTable!$A:$A,1,0)),ISERROR(VLOOKUP(TRIM(MID(P141,FIND(",",P141,FIND(",",P141,FIND(",",P141)+1)+1)+1,999)),[2]ActorTable!$A:$A,1,0))),"액터없음",
  SUBSTITUTE(SUBSTITUTE(SUBSTITUTE(SUBSTITUTE(P141,LEFT(P141,FIND(",",P141)-1),VLOOKUP(LEFT(P141,FIND(",",P141)-1),[2]ActorTable!$1:$1048576,MATCH("prefabAddress|String",[2]ActorTable!$1:$1,0),0)),
    TRIM(MID(P141,FIND(",",P141)+1,FIND(",",P141,FIND(",",P141)+1)-FIND(",",P141)-1)),VLOOKUP(TRIM(MID(P141,FIND(",",P141)+1,FIND(",",P141,FIND(",",P141)+1)-FIND(",",P141)-1)),[2]ActorTable!$1:$1048576,MATCH("prefabAddress|String",[2]ActorTable!$1:$1,0),0)),
    TRIM(MID(P141,FIND(",",P141,FIND(",",P141)+1)+1,FIND(",",P141,FIND(",",P141,FIND(",",P141)+1)+1)-FIND(",",P141,FIND(",",P141)+1)-1)),VLOOKUP(TRIM(MID(P141,FIND(",",P141,FIND(",",P141)+1)+1,FIND(",",P141,FIND(",",P141,FIND(",",P141)+1)+1)-FIND(",",P141,FIND(",",P141)+1)-1)),[2]ActorTable!$1:$1048576,MATCH("prefabAddress|String",[2]ActorTable!$1:$1,0),0)),
    TRIM(MID(P141,FIND(",",P141,FIND(",",P141,FIND(",",P141)+1)+1)+1,999)),VLOOKUP(TRIM(MID(P141,FIND(",",P141,FIND(",",P141,FIND(",",P141)+1)+1)+1,999)),[2]ActorTable!$1:$1048576,MATCH("prefabAddress|String",[2]ActorTable!$1:$1,0),0))),
)))))</f>
        <v/>
      </c>
      <c r="R141">
        <v>0</v>
      </c>
      <c r="Z141" t="s">
        <v>844</v>
      </c>
      <c r="AA141">
        <f t="shared" si="10"/>
        <v>1</v>
      </c>
      <c r="AC141" t="s">
        <v>887</v>
      </c>
      <c r="AD141">
        <f t="shared" si="11"/>
        <v>1</v>
      </c>
    </row>
    <row r="142" spans="1:30" x14ac:dyDescent="0.3">
      <c r="A142" t="s">
        <v>751</v>
      </c>
      <c r="B142">
        <f>COUNTIF(StageTable!M:M,A142)
+COUNTIF(StageTable!U:U,A142)
+COUNTIF(StageTable!W:W,A142)</f>
        <v>1</v>
      </c>
      <c r="C142" t="s">
        <v>912</v>
      </c>
      <c r="D142" t="s">
        <v>65</v>
      </c>
      <c r="E142" t="s">
        <v>825</v>
      </c>
      <c r="F142" t="s">
        <v>875</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Q142" t="str">
        <f>IF(ISBLANK(P142),"",
IF(ISERROR(FIND(",",P142)),
  IF(ISERROR(VLOOKUP(P142,[2]ActorTable!$A:$A,1,0)),"액터없음",
  VLOOKUP(P142,[2]ActorTable!$1:$1048576,MATCH("prefabAddress|String",[2]ActorTable!$1:$1,0),0)),
IF(ISERROR(FIND(",",P142,FIND(",",P142)+1)),
  IF(OR(ISERROR(VLOOKUP(LEFT(P142,FIND(",",P142)-1),[2]ActorTable!$A:$A,1,0)),ISERROR(VLOOKUP(TRIM(MID(P142,FIND(",",P142)+1,999)),[2]ActorTable!$A:$A,1,0))),"액터없음",
  SUBSTITUTE(SUBSTITUTE(P142,LEFT(P142,FIND(",",P142)-1),VLOOKUP(LEFT(P142,FIND(",",P142)-1),[2]ActorTable!$1:$1048576,MATCH("prefabAddress|String",[2]ActorTable!$1:$1,0),0)),
    TRIM(MID(P142,FIND(",",P142)+1,999)),VLOOKUP(TRIM(MID(P142,FIND(",",P142)+1,999)),[2]ActorTable!$1:$1048576,MATCH("prefabAddress|String",[2]ActorTable!$1:$1,0),0))),
IF(ISERROR(FIND(",",P142,FIND(",",P142,FIND(",",P142)+1)+1)),
  IF(OR(ISERROR(VLOOKUP(LEFT(P142,FIND(",",P142)-1),[2]ActorTable!$A:$A,1,0)),ISERROR(VLOOKUP(TRIM(MID(P142,FIND(",",P142)+1,FIND(",",P142,FIND(",",P142)+1)-FIND(",",P142)-1)),[2]ActorTable!$A:$A,1,0)),ISERROR(VLOOKUP(TRIM(MID(P142,FIND(",",P142,FIND(",",P142)+1)+1,999)),[2]ActorTable!$A:$A,1,0))),"액터없음",
  SUBSTITUTE(SUBSTITUTE(SUBSTITUTE(P142,LEFT(P142,FIND(",",P142)-1),VLOOKUP(LEFT(P142,FIND(",",P142)-1),[2]ActorTable!$1:$1048576,MATCH("prefabAddress|String",[2]ActorTable!$1:$1,0),0)),
    TRIM(MID(P142,FIND(",",P142)+1,FIND(",",P142,FIND(",",P142)+1)-FIND(",",P142)-1)),VLOOKUP(TRIM(MID(P142,FIND(",",P142)+1,FIND(",",P142,FIND(",",P142)+1)-FIND(",",P142)-1)),[2]ActorTable!$1:$1048576,MATCH("prefabAddress|String",[2]ActorTable!$1:$1,0),0)),
    TRIM(MID(P142,FIND(",",P142,FIND(",",P142)+1)+1,999)),VLOOKUP(TRIM(MID(P142,FIND(",",P142,FIND(",",P142)+1)+1,999)),[2]ActorTable!$1:$1048576,MATCH("prefabAddress|String",[2]ActorTable!$1:$1,0),0))),
IF(ISERROR(FIND(",",P142,FIND(",",P142,FIND(",",P142,FIND(",",P142)+1)+1)+1)),
  IF(OR(ISERROR(VLOOKUP(LEFT(P142,FIND(",",P142)-1),[2]ActorTable!$A:$A,1,0)),ISERROR(VLOOKUP(TRIM(MID(P142,FIND(",",P142)+1,FIND(",",P142,FIND(",",P142)+1)-FIND(",",P142)-1)),[2]ActorTable!$A:$A,1,0)),ISERROR(VLOOKUP(TRIM(MID(P142,FIND(",",P142,FIND(",",P142)+1)+1,FIND(",",P142,FIND(",",P142,FIND(",",P142)+1)+1)-FIND(",",P142,FIND(",",P142)+1)-1)),[2]ActorTable!$A:$A,1,0)),ISERROR(VLOOKUP(TRIM(MID(P142,FIND(",",P142,FIND(",",P142,FIND(",",P142)+1)+1)+1,999)),[2]ActorTable!$A:$A,1,0))),"액터없음",
  SUBSTITUTE(SUBSTITUTE(SUBSTITUTE(SUBSTITUTE(P142,LEFT(P142,FIND(",",P142)-1),VLOOKUP(LEFT(P142,FIND(",",P142)-1),[2]ActorTable!$1:$1048576,MATCH("prefabAddress|String",[2]ActorTable!$1:$1,0),0)),
    TRIM(MID(P142,FIND(",",P142)+1,FIND(",",P142,FIND(",",P142)+1)-FIND(",",P142)-1)),VLOOKUP(TRIM(MID(P142,FIND(",",P142)+1,FIND(",",P142,FIND(",",P142)+1)-FIND(",",P142)-1)),[2]ActorTable!$1:$1048576,MATCH("prefabAddress|String",[2]ActorTable!$1:$1,0),0)),
    TRIM(MID(P142,FIND(",",P142,FIND(",",P142)+1)+1,FIND(",",P142,FIND(",",P142,FIND(",",P142)+1)+1)-FIND(",",P142,FIND(",",P142)+1)-1)),VLOOKUP(TRIM(MID(P142,FIND(",",P142,FIND(",",P142)+1)+1,FIND(",",P142,FIND(",",P142,FIND(",",P142)+1)+1)-FIND(",",P142,FIND(",",P142)+1)-1)),[2]ActorTable!$1:$1048576,MATCH("prefabAddress|String",[2]ActorTable!$1:$1,0),0)),
    TRIM(MID(P142,FIND(",",P142,FIND(",",P142,FIND(",",P142)+1)+1)+1,999)),VLOOKUP(TRIM(MID(P142,FIND(",",P142,FIND(",",P142,FIND(",",P142)+1)+1)+1,999)),[2]ActorTable!$1:$1048576,MATCH("prefabAddress|String",[2]ActorTable!$1:$1,0),0))),
)))))</f>
        <v/>
      </c>
      <c r="R142">
        <v>0</v>
      </c>
      <c r="Z142" t="s">
        <v>845</v>
      </c>
      <c r="AA142">
        <f t="shared" si="10"/>
        <v>1</v>
      </c>
      <c r="AC142" t="s">
        <v>888</v>
      </c>
      <c r="AD142">
        <f t="shared" si="11"/>
        <v>1</v>
      </c>
    </row>
    <row r="143" spans="1:30" x14ac:dyDescent="0.3">
      <c r="A143" t="s">
        <v>752</v>
      </c>
      <c r="B143">
        <f>COUNTIF(StageTable!M:M,A143)
+COUNTIF(StageTable!U:U,A143)
+COUNTIF(StageTable!W:W,A143)</f>
        <v>1</v>
      </c>
      <c r="C143" t="s">
        <v>913</v>
      </c>
      <c r="D143" t="s">
        <v>65</v>
      </c>
      <c r="E143" t="s">
        <v>826</v>
      </c>
      <c r="F143" t="s">
        <v>876</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Q143" t="str">
        <f>IF(ISBLANK(P143),"",
IF(ISERROR(FIND(",",P143)),
  IF(ISERROR(VLOOKUP(P143,[2]ActorTable!$A:$A,1,0)),"액터없음",
  VLOOKUP(P143,[2]ActorTable!$1:$1048576,MATCH("prefabAddress|String",[2]ActorTable!$1:$1,0),0)),
IF(ISERROR(FIND(",",P143,FIND(",",P143)+1)),
  IF(OR(ISERROR(VLOOKUP(LEFT(P143,FIND(",",P143)-1),[2]ActorTable!$A:$A,1,0)),ISERROR(VLOOKUP(TRIM(MID(P143,FIND(",",P143)+1,999)),[2]ActorTable!$A:$A,1,0))),"액터없음",
  SUBSTITUTE(SUBSTITUTE(P143,LEFT(P143,FIND(",",P143)-1),VLOOKUP(LEFT(P143,FIND(",",P143)-1),[2]ActorTable!$1:$1048576,MATCH("prefabAddress|String",[2]ActorTable!$1:$1,0),0)),
    TRIM(MID(P143,FIND(",",P143)+1,999)),VLOOKUP(TRIM(MID(P143,FIND(",",P143)+1,999)),[2]ActorTable!$1:$1048576,MATCH("prefabAddress|String",[2]ActorTable!$1:$1,0),0))),
IF(ISERROR(FIND(",",P143,FIND(",",P143,FIND(",",P143)+1)+1)),
  IF(OR(ISERROR(VLOOKUP(LEFT(P143,FIND(",",P143)-1),[2]ActorTable!$A:$A,1,0)),ISERROR(VLOOKUP(TRIM(MID(P143,FIND(",",P143)+1,FIND(",",P143,FIND(",",P143)+1)-FIND(",",P143)-1)),[2]ActorTable!$A:$A,1,0)),ISERROR(VLOOKUP(TRIM(MID(P143,FIND(",",P143,FIND(",",P143)+1)+1,999)),[2]ActorTable!$A:$A,1,0))),"액터없음",
  SUBSTITUTE(SUBSTITUTE(SUBSTITUTE(P143,LEFT(P143,FIND(",",P143)-1),VLOOKUP(LEFT(P143,FIND(",",P143)-1),[2]ActorTable!$1:$1048576,MATCH("prefabAddress|String",[2]ActorTable!$1:$1,0),0)),
    TRIM(MID(P143,FIND(",",P143)+1,FIND(",",P143,FIND(",",P143)+1)-FIND(",",P143)-1)),VLOOKUP(TRIM(MID(P143,FIND(",",P143)+1,FIND(",",P143,FIND(",",P143)+1)-FIND(",",P143)-1)),[2]ActorTable!$1:$1048576,MATCH("prefabAddress|String",[2]ActorTable!$1:$1,0),0)),
    TRIM(MID(P143,FIND(",",P143,FIND(",",P143)+1)+1,999)),VLOOKUP(TRIM(MID(P143,FIND(",",P143,FIND(",",P143)+1)+1,999)),[2]ActorTable!$1:$1048576,MATCH("prefabAddress|String",[2]ActorTable!$1:$1,0),0))),
IF(ISERROR(FIND(",",P143,FIND(",",P143,FIND(",",P143,FIND(",",P143)+1)+1)+1)),
  IF(OR(ISERROR(VLOOKUP(LEFT(P143,FIND(",",P143)-1),[2]ActorTable!$A:$A,1,0)),ISERROR(VLOOKUP(TRIM(MID(P143,FIND(",",P143)+1,FIND(",",P143,FIND(",",P143)+1)-FIND(",",P143)-1)),[2]ActorTable!$A:$A,1,0)),ISERROR(VLOOKUP(TRIM(MID(P143,FIND(",",P143,FIND(",",P143)+1)+1,FIND(",",P143,FIND(",",P143,FIND(",",P143)+1)+1)-FIND(",",P143,FIND(",",P143)+1)-1)),[2]ActorTable!$A:$A,1,0)),ISERROR(VLOOKUP(TRIM(MID(P143,FIND(",",P143,FIND(",",P143,FIND(",",P143)+1)+1)+1,999)),[2]ActorTable!$A:$A,1,0))),"액터없음",
  SUBSTITUTE(SUBSTITUTE(SUBSTITUTE(SUBSTITUTE(P143,LEFT(P143,FIND(",",P143)-1),VLOOKUP(LEFT(P143,FIND(",",P143)-1),[2]ActorTable!$1:$1048576,MATCH("prefabAddress|String",[2]ActorTable!$1:$1,0),0)),
    TRIM(MID(P143,FIND(",",P143)+1,FIND(",",P143,FIND(",",P143)+1)-FIND(",",P143)-1)),VLOOKUP(TRIM(MID(P143,FIND(",",P143)+1,FIND(",",P143,FIND(",",P143)+1)-FIND(",",P143)-1)),[2]ActorTable!$1:$1048576,MATCH("prefabAddress|String",[2]ActorTable!$1:$1,0),0)),
    TRIM(MID(P143,FIND(",",P143,FIND(",",P143)+1)+1,FIND(",",P143,FIND(",",P143,FIND(",",P143)+1)+1)-FIND(",",P143,FIND(",",P143)+1)-1)),VLOOKUP(TRIM(MID(P143,FIND(",",P143,FIND(",",P143)+1)+1,FIND(",",P143,FIND(",",P143,FIND(",",P143)+1)+1)-FIND(",",P143,FIND(",",P143)+1)-1)),[2]ActorTable!$1:$1048576,MATCH("prefabAddress|String",[2]ActorTable!$1:$1,0),0)),
    TRIM(MID(P143,FIND(",",P143,FIND(",",P143,FIND(",",P143)+1)+1)+1,999)),VLOOKUP(TRIM(MID(P143,FIND(",",P143,FIND(",",P143,FIND(",",P143)+1)+1)+1,999)),[2]ActorTable!$1:$1048576,MATCH("prefabAddress|String",[2]ActorTable!$1:$1,0),0))),
)))))</f>
        <v/>
      </c>
      <c r="R143">
        <v>0</v>
      </c>
      <c r="Z143" t="s">
        <v>846</v>
      </c>
      <c r="AA143">
        <f t="shared" si="10"/>
        <v>1</v>
      </c>
      <c r="AC143" t="s">
        <v>889</v>
      </c>
      <c r="AD143">
        <f t="shared" si="11"/>
        <v>1</v>
      </c>
    </row>
    <row r="144" spans="1:30" x14ac:dyDescent="0.3">
      <c r="A144" t="s">
        <v>753</v>
      </c>
      <c r="B144">
        <f>COUNTIF(StageTable!M:M,A144)
+COUNTIF(StageTable!U:U,A144)
+COUNTIF(StageTable!W:W,A144)</f>
        <v>1</v>
      </c>
      <c r="C144" t="s">
        <v>805</v>
      </c>
      <c r="D144" t="s">
        <v>65</v>
      </c>
      <c r="E144" t="s">
        <v>827</v>
      </c>
      <c r="F144" t="s">
        <v>877</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Q144" t="str">
        <f>IF(ISBLANK(P144),"",
IF(ISERROR(FIND(",",P144)),
  IF(ISERROR(VLOOKUP(P144,[2]ActorTable!$A:$A,1,0)),"액터없음",
  VLOOKUP(P144,[2]ActorTable!$1:$1048576,MATCH("prefabAddress|String",[2]ActorTable!$1:$1,0),0)),
IF(ISERROR(FIND(",",P144,FIND(",",P144)+1)),
  IF(OR(ISERROR(VLOOKUP(LEFT(P144,FIND(",",P144)-1),[2]ActorTable!$A:$A,1,0)),ISERROR(VLOOKUP(TRIM(MID(P144,FIND(",",P144)+1,999)),[2]ActorTable!$A:$A,1,0))),"액터없음",
  SUBSTITUTE(SUBSTITUTE(P144,LEFT(P144,FIND(",",P144)-1),VLOOKUP(LEFT(P144,FIND(",",P144)-1),[2]ActorTable!$1:$1048576,MATCH("prefabAddress|String",[2]ActorTable!$1:$1,0),0)),
    TRIM(MID(P144,FIND(",",P144)+1,999)),VLOOKUP(TRIM(MID(P144,FIND(",",P144)+1,999)),[2]ActorTable!$1:$1048576,MATCH("prefabAddress|String",[2]ActorTable!$1:$1,0),0))),
IF(ISERROR(FIND(",",P144,FIND(",",P144,FIND(",",P144)+1)+1)),
  IF(OR(ISERROR(VLOOKUP(LEFT(P144,FIND(",",P144)-1),[2]ActorTable!$A:$A,1,0)),ISERROR(VLOOKUP(TRIM(MID(P144,FIND(",",P144)+1,FIND(",",P144,FIND(",",P144)+1)-FIND(",",P144)-1)),[2]ActorTable!$A:$A,1,0)),ISERROR(VLOOKUP(TRIM(MID(P144,FIND(",",P144,FIND(",",P144)+1)+1,999)),[2]ActorTable!$A:$A,1,0))),"액터없음",
  SUBSTITUTE(SUBSTITUTE(SUBSTITUTE(P144,LEFT(P144,FIND(",",P144)-1),VLOOKUP(LEFT(P144,FIND(",",P144)-1),[2]ActorTable!$1:$1048576,MATCH("prefabAddress|String",[2]ActorTable!$1:$1,0),0)),
    TRIM(MID(P144,FIND(",",P144)+1,FIND(",",P144,FIND(",",P144)+1)-FIND(",",P144)-1)),VLOOKUP(TRIM(MID(P144,FIND(",",P144)+1,FIND(",",P144,FIND(",",P144)+1)-FIND(",",P144)-1)),[2]ActorTable!$1:$1048576,MATCH("prefabAddress|String",[2]ActorTable!$1:$1,0),0)),
    TRIM(MID(P144,FIND(",",P144,FIND(",",P144)+1)+1,999)),VLOOKUP(TRIM(MID(P144,FIND(",",P144,FIND(",",P144)+1)+1,999)),[2]ActorTable!$1:$1048576,MATCH("prefabAddress|String",[2]ActorTable!$1:$1,0),0))),
IF(ISERROR(FIND(",",P144,FIND(",",P144,FIND(",",P144,FIND(",",P144)+1)+1)+1)),
  IF(OR(ISERROR(VLOOKUP(LEFT(P144,FIND(",",P144)-1),[2]ActorTable!$A:$A,1,0)),ISERROR(VLOOKUP(TRIM(MID(P144,FIND(",",P144)+1,FIND(",",P144,FIND(",",P144)+1)-FIND(",",P144)-1)),[2]ActorTable!$A:$A,1,0)),ISERROR(VLOOKUP(TRIM(MID(P144,FIND(",",P144,FIND(",",P144)+1)+1,FIND(",",P144,FIND(",",P144,FIND(",",P144)+1)+1)-FIND(",",P144,FIND(",",P144)+1)-1)),[2]ActorTable!$A:$A,1,0)),ISERROR(VLOOKUP(TRIM(MID(P144,FIND(",",P144,FIND(",",P144,FIND(",",P144)+1)+1)+1,999)),[2]ActorTable!$A:$A,1,0))),"액터없음",
  SUBSTITUTE(SUBSTITUTE(SUBSTITUTE(SUBSTITUTE(P144,LEFT(P144,FIND(",",P144)-1),VLOOKUP(LEFT(P144,FIND(",",P144)-1),[2]ActorTable!$1:$1048576,MATCH("prefabAddress|String",[2]ActorTable!$1:$1,0),0)),
    TRIM(MID(P144,FIND(",",P144)+1,FIND(",",P144,FIND(",",P144)+1)-FIND(",",P144)-1)),VLOOKUP(TRIM(MID(P144,FIND(",",P144)+1,FIND(",",P144,FIND(",",P144)+1)-FIND(",",P144)-1)),[2]ActorTable!$1:$1048576,MATCH("prefabAddress|String",[2]ActorTable!$1:$1,0),0)),
    TRIM(MID(P144,FIND(",",P144,FIND(",",P144)+1)+1,FIND(",",P144,FIND(",",P144,FIND(",",P144)+1)+1)-FIND(",",P144,FIND(",",P144)+1)-1)),VLOOKUP(TRIM(MID(P144,FIND(",",P144,FIND(",",P144)+1)+1,FIND(",",P144,FIND(",",P144,FIND(",",P144)+1)+1)-FIND(",",P144,FIND(",",P144)+1)-1)),[2]ActorTable!$1:$1048576,MATCH("prefabAddress|String",[2]ActorTable!$1:$1,0),0)),
    TRIM(MID(P144,FIND(",",P144,FIND(",",P144,FIND(",",P144)+1)+1)+1,999)),VLOOKUP(TRIM(MID(P144,FIND(",",P144,FIND(",",P144,FIND(",",P144)+1)+1)+1,999)),[2]ActorTable!$1:$1048576,MATCH("prefabAddress|String",[2]ActorTable!$1:$1,0),0))),
)))))</f>
        <v/>
      </c>
      <c r="R144">
        <v>0</v>
      </c>
      <c r="Z144" t="s">
        <v>847</v>
      </c>
      <c r="AA144">
        <f t="shared" si="10"/>
        <v>1</v>
      </c>
      <c r="AC144" t="s">
        <v>890</v>
      </c>
      <c r="AD144">
        <f t="shared" si="11"/>
        <v>1</v>
      </c>
    </row>
    <row r="145" spans="1:30" x14ac:dyDescent="0.3">
      <c r="A145" t="s">
        <v>785</v>
      </c>
      <c r="B145">
        <f>COUNTIF(StageTable!M:M,A145)
+COUNTIF(StageTable!U:U,A145)
+COUNTIF(StageTable!W:W,A145)</f>
        <v>1</v>
      </c>
      <c r="C145" t="s">
        <v>912</v>
      </c>
      <c r="D145" t="s">
        <v>65</v>
      </c>
      <c r="E145" t="s">
        <v>828</v>
      </c>
      <c r="F145" t="s">
        <v>878</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Q145" t="str">
        <f>IF(ISBLANK(P145),"",
IF(ISERROR(FIND(",",P145)),
  IF(ISERROR(VLOOKUP(P145,[2]ActorTable!$A:$A,1,0)),"액터없음",
  VLOOKUP(P145,[2]ActorTable!$1:$1048576,MATCH("prefabAddress|String",[2]ActorTable!$1:$1,0),0)),
IF(ISERROR(FIND(",",P145,FIND(",",P145)+1)),
  IF(OR(ISERROR(VLOOKUP(LEFT(P145,FIND(",",P145)-1),[2]ActorTable!$A:$A,1,0)),ISERROR(VLOOKUP(TRIM(MID(P145,FIND(",",P145)+1,999)),[2]ActorTable!$A:$A,1,0))),"액터없음",
  SUBSTITUTE(SUBSTITUTE(P145,LEFT(P145,FIND(",",P145)-1),VLOOKUP(LEFT(P145,FIND(",",P145)-1),[2]ActorTable!$1:$1048576,MATCH("prefabAddress|String",[2]ActorTable!$1:$1,0),0)),
    TRIM(MID(P145,FIND(",",P145)+1,999)),VLOOKUP(TRIM(MID(P145,FIND(",",P145)+1,999)),[2]ActorTable!$1:$1048576,MATCH("prefabAddress|String",[2]ActorTable!$1:$1,0),0))),
IF(ISERROR(FIND(",",P145,FIND(",",P145,FIND(",",P145)+1)+1)),
  IF(OR(ISERROR(VLOOKUP(LEFT(P145,FIND(",",P145)-1),[2]ActorTable!$A:$A,1,0)),ISERROR(VLOOKUP(TRIM(MID(P145,FIND(",",P145)+1,FIND(",",P145,FIND(",",P145)+1)-FIND(",",P145)-1)),[2]ActorTable!$A:$A,1,0)),ISERROR(VLOOKUP(TRIM(MID(P145,FIND(",",P145,FIND(",",P145)+1)+1,999)),[2]ActorTable!$A:$A,1,0))),"액터없음",
  SUBSTITUTE(SUBSTITUTE(SUBSTITUTE(P145,LEFT(P145,FIND(",",P145)-1),VLOOKUP(LEFT(P145,FIND(",",P145)-1),[2]ActorTable!$1:$1048576,MATCH("prefabAddress|String",[2]ActorTable!$1:$1,0),0)),
    TRIM(MID(P145,FIND(",",P145)+1,FIND(",",P145,FIND(",",P145)+1)-FIND(",",P145)-1)),VLOOKUP(TRIM(MID(P145,FIND(",",P145)+1,FIND(",",P145,FIND(",",P145)+1)-FIND(",",P145)-1)),[2]ActorTable!$1:$1048576,MATCH("prefabAddress|String",[2]ActorTable!$1:$1,0),0)),
    TRIM(MID(P145,FIND(",",P145,FIND(",",P145)+1)+1,999)),VLOOKUP(TRIM(MID(P145,FIND(",",P145,FIND(",",P145)+1)+1,999)),[2]ActorTable!$1:$1048576,MATCH("prefabAddress|String",[2]ActorTable!$1:$1,0),0))),
IF(ISERROR(FIND(",",P145,FIND(",",P145,FIND(",",P145,FIND(",",P145)+1)+1)+1)),
  IF(OR(ISERROR(VLOOKUP(LEFT(P145,FIND(",",P145)-1),[2]ActorTable!$A:$A,1,0)),ISERROR(VLOOKUP(TRIM(MID(P145,FIND(",",P145)+1,FIND(",",P145,FIND(",",P145)+1)-FIND(",",P145)-1)),[2]ActorTable!$A:$A,1,0)),ISERROR(VLOOKUP(TRIM(MID(P145,FIND(",",P145,FIND(",",P145)+1)+1,FIND(",",P145,FIND(",",P145,FIND(",",P145)+1)+1)-FIND(",",P145,FIND(",",P145)+1)-1)),[2]ActorTable!$A:$A,1,0)),ISERROR(VLOOKUP(TRIM(MID(P145,FIND(",",P145,FIND(",",P145,FIND(",",P145)+1)+1)+1,999)),[2]ActorTable!$A:$A,1,0))),"액터없음",
  SUBSTITUTE(SUBSTITUTE(SUBSTITUTE(SUBSTITUTE(P145,LEFT(P145,FIND(",",P145)-1),VLOOKUP(LEFT(P145,FIND(",",P145)-1),[2]ActorTable!$1:$1048576,MATCH("prefabAddress|String",[2]ActorTable!$1:$1,0),0)),
    TRIM(MID(P145,FIND(",",P145)+1,FIND(",",P145,FIND(",",P145)+1)-FIND(",",P145)-1)),VLOOKUP(TRIM(MID(P145,FIND(",",P145)+1,FIND(",",P145,FIND(",",P145)+1)-FIND(",",P145)-1)),[2]ActorTable!$1:$1048576,MATCH("prefabAddress|String",[2]ActorTable!$1:$1,0),0)),
    TRIM(MID(P145,FIND(",",P145,FIND(",",P145)+1)+1,FIND(",",P145,FIND(",",P145,FIND(",",P145)+1)+1)-FIND(",",P145,FIND(",",P145)+1)-1)),VLOOKUP(TRIM(MID(P145,FIND(",",P145,FIND(",",P145)+1)+1,FIND(",",P145,FIND(",",P145,FIND(",",P145)+1)+1)-FIND(",",P145,FIND(",",P145)+1)-1)),[2]ActorTable!$1:$1048576,MATCH("prefabAddress|String",[2]ActorTable!$1:$1,0),0)),
    TRIM(MID(P145,FIND(",",P145,FIND(",",P145,FIND(",",P145)+1)+1)+1,999)),VLOOKUP(TRIM(MID(P145,FIND(",",P145,FIND(",",P145,FIND(",",P145)+1)+1)+1,999)),[2]ActorTable!$1:$1048576,MATCH("prefabAddress|String",[2]ActorTable!$1:$1,0),0))),
)))))</f>
        <v/>
      </c>
      <c r="R145">
        <v>0</v>
      </c>
      <c r="Z145" t="s">
        <v>848</v>
      </c>
      <c r="AA145">
        <f t="shared" si="10"/>
        <v>1</v>
      </c>
      <c r="AC145" t="s">
        <v>891</v>
      </c>
      <c r="AD145">
        <f t="shared" si="11"/>
        <v>1</v>
      </c>
    </row>
    <row r="146" spans="1:30" x14ac:dyDescent="0.3">
      <c r="A146" t="s">
        <v>754</v>
      </c>
      <c r="B146">
        <f>COUNTIF(StageTable!M:M,A146)
+COUNTIF(StageTable!U:U,A146)
+COUNTIF(StageTable!W:W,A146)</f>
        <v>1</v>
      </c>
      <c r="C146" t="s">
        <v>913</v>
      </c>
      <c r="D146" t="s">
        <v>65</v>
      </c>
      <c r="E146" t="s">
        <v>829</v>
      </c>
      <c r="F146" t="s">
        <v>879</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Q146" t="str">
        <f>IF(ISBLANK(P146),"",
IF(ISERROR(FIND(",",P146)),
  IF(ISERROR(VLOOKUP(P146,[2]ActorTable!$A:$A,1,0)),"액터없음",
  VLOOKUP(P146,[2]ActorTable!$1:$1048576,MATCH("prefabAddress|String",[2]ActorTable!$1:$1,0),0)),
IF(ISERROR(FIND(",",P146,FIND(",",P146)+1)),
  IF(OR(ISERROR(VLOOKUP(LEFT(P146,FIND(",",P146)-1),[2]ActorTable!$A:$A,1,0)),ISERROR(VLOOKUP(TRIM(MID(P146,FIND(",",P146)+1,999)),[2]ActorTable!$A:$A,1,0))),"액터없음",
  SUBSTITUTE(SUBSTITUTE(P146,LEFT(P146,FIND(",",P146)-1),VLOOKUP(LEFT(P146,FIND(",",P146)-1),[2]ActorTable!$1:$1048576,MATCH("prefabAddress|String",[2]ActorTable!$1:$1,0),0)),
    TRIM(MID(P146,FIND(",",P146)+1,999)),VLOOKUP(TRIM(MID(P146,FIND(",",P146)+1,999)),[2]ActorTable!$1:$1048576,MATCH("prefabAddress|String",[2]ActorTable!$1:$1,0),0))),
IF(ISERROR(FIND(",",P146,FIND(",",P146,FIND(",",P146)+1)+1)),
  IF(OR(ISERROR(VLOOKUP(LEFT(P146,FIND(",",P146)-1),[2]ActorTable!$A:$A,1,0)),ISERROR(VLOOKUP(TRIM(MID(P146,FIND(",",P146)+1,FIND(",",P146,FIND(",",P146)+1)-FIND(",",P146)-1)),[2]ActorTable!$A:$A,1,0)),ISERROR(VLOOKUP(TRIM(MID(P146,FIND(",",P146,FIND(",",P146)+1)+1,999)),[2]ActorTable!$A:$A,1,0))),"액터없음",
  SUBSTITUTE(SUBSTITUTE(SUBSTITUTE(P146,LEFT(P146,FIND(",",P146)-1),VLOOKUP(LEFT(P146,FIND(",",P146)-1),[2]ActorTable!$1:$1048576,MATCH("prefabAddress|String",[2]ActorTable!$1:$1,0),0)),
    TRIM(MID(P146,FIND(",",P146)+1,FIND(",",P146,FIND(",",P146)+1)-FIND(",",P146)-1)),VLOOKUP(TRIM(MID(P146,FIND(",",P146)+1,FIND(",",P146,FIND(",",P146)+1)-FIND(",",P146)-1)),[2]ActorTable!$1:$1048576,MATCH("prefabAddress|String",[2]ActorTable!$1:$1,0),0)),
    TRIM(MID(P146,FIND(",",P146,FIND(",",P146)+1)+1,999)),VLOOKUP(TRIM(MID(P146,FIND(",",P146,FIND(",",P146)+1)+1,999)),[2]ActorTable!$1:$1048576,MATCH("prefabAddress|String",[2]ActorTable!$1:$1,0),0))),
IF(ISERROR(FIND(",",P146,FIND(",",P146,FIND(",",P146,FIND(",",P146)+1)+1)+1)),
  IF(OR(ISERROR(VLOOKUP(LEFT(P146,FIND(",",P146)-1),[2]ActorTable!$A:$A,1,0)),ISERROR(VLOOKUP(TRIM(MID(P146,FIND(",",P146)+1,FIND(",",P146,FIND(",",P146)+1)-FIND(",",P146)-1)),[2]ActorTable!$A:$A,1,0)),ISERROR(VLOOKUP(TRIM(MID(P146,FIND(",",P146,FIND(",",P146)+1)+1,FIND(",",P146,FIND(",",P146,FIND(",",P146)+1)+1)-FIND(",",P146,FIND(",",P146)+1)-1)),[2]ActorTable!$A:$A,1,0)),ISERROR(VLOOKUP(TRIM(MID(P146,FIND(",",P146,FIND(",",P146,FIND(",",P146)+1)+1)+1,999)),[2]ActorTable!$A:$A,1,0))),"액터없음",
  SUBSTITUTE(SUBSTITUTE(SUBSTITUTE(SUBSTITUTE(P146,LEFT(P146,FIND(",",P146)-1),VLOOKUP(LEFT(P146,FIND(",",P146)-1),[2]ActorTable!$1:$1048576,MATCH("prefabAddress|String",[2]ActorTable!$1:$1,0),0)),
    TRIM(MID(P146,FIND(",",P146)+1,FIND(",",P146,FIND(",",P146)+1)-FIND(",",P146)-1)),VLOOKUP(TRIM(MID(P146,FIND(",",P146)+1,FIND(",",P146,FIND(",",P146)+1)-FIND(",",P146)-1)),[2]ActorTable!$1:$1048576,MATCH("prefabAddress|String",[2]ActorTable!$1:$1,0),0)),
    TRIM(MID(P146,FIND(",",P146,FIND(",",P146)+1)+1,FIND(",",P146,FIND(",",P146,FIND(",",P146)+1)+1)-FIND(",",P146,FIND(",",P146)+1)-1)),VLOOKUP(TRIM(MID(P146,FIND(",",P146,FIND(",",P146)+1)+1,FIND(",",P146,FIND(",",P146,FIND(",",P146)+1)+1)-FIND(",",P146,FIND(",",P146)+1)-1)),[2]ActorTable!$1:$1048576,MATCH("prefabAddress|String",[2]ActorTable!$1:$1,0),0)),
    TRIM(MID(P146,FIND(",",P146,FIND(",",P146,FIND(",",P146)+1)+1)+1,999)),VLOOKUP(TRIM(MID(P146,FIND(",",P146,FIND(",",P146,FIND(",",P146)+1)+1)+1,999)),[2]ActorTable!$1:$1048576,MATCH("prefabAddress|String",[2]ActorTable!$1:$1,0),0))),
)))))</f>
        <v/>
      </c>
      <c r="R146">
        <v>0</v>
      </c>
      <c r="Z146" t="s">
        <v>849</v>
      </c>
      <c r="AA146">
        <f t="shared" si="10"/>
        <v>1</v>
      </c>
      <c r="AC146" t="s">
        <v>892</v>
      </c>
      <c r="AD146">
        <f t="shared" si="11"/>
        <v>1</v>
      </c>
    </row>
    <row r="147" spans="1:30" x14ac:dyDescent="0.3">
      <c r="A147" t="s">
        <v>755</v>
      </c>
      <c r="B147">
        <f>COUNTIF(StageTable!M:M,A147)
+COUNTIF(StageTable!U:U,A147)
+COUNTIF(StageTable!W:W,A147)</f>
        <v>1</v>
      </c>
      <c r="C147" t="s">
        <v>912</v>
      </c>
      <c r="D147" t="s">
        <v>65</v>
      </c>
      <c r="E147" t="s">
        <v>830</v>
      </c>
      <c r="F147" t="s">
        <v>880</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Q147" t="str">
        <f>IF(ISBLANK(P147),"",
IF(ISERROR(FIND(",",P147)),
  IF(ISERROR(VLOOKUP(P147,[2]ActorTable!$A:$A,1,0)),"액터없음",
  VLOOKUP(P147,[2]ActorTable!$1:$1048576,MATCH("prefabAddress|String",[2]ActorTable!$1:$1,0),0)),
IF(ISERROR(FIND(",",P147,FIND(",",P147)+1)),
  IF(OR(ISERROR(VLOOKUP(LEFT(P147,FIND(",",P147)-1),[2]ActorTable!$A:$A,1,0)),ISERROR(VLOOKUP(TRIM(MID(P147,FIND(",",P147)+1,999)),[2]ActorTable!$A:$A,1,0))),"액터없음",
  SUBSTITUTE(SUBSTITUTE(P147,LEFT(P147,FIND(",",P147)-1),VLOOKUP(LEFT(P147,FIND(",",P147)-1),[2]ActorTable!$1:$1048576,MATCH("prefabAddress|String",[2]ActorTable!$1:$1,0),0)),
    TRIM(MID(P147,FIND(",",P147)+1,999)),VLOOKUP(TRIM(MID(P147,FIND(",",P147)+1,999)),[2]ActorTable!$1:$1048576,MATCH("prefabAddress|String",[2]ActorTable!$1:$1,0),0))),
IF(ISERROR(FIND(",",P147,FIND(",",P147,FIND(",",P147)+1)+1)),
  IF(OR(ISERROR(VLOOKUP(LEFT(P147,FIND(",",P147)-1),[2]ActorTable!$A:$A,1,0)),ISERROR(VLOOKUP(TRIM(MID(P147,FIND(",",P147)+1,FIND(",",P147,FIND(",",P147)+1)-FIND(",",P147)-1)),[2]ActorTable!$A:$A,1,0)),ISERROR(VLOOKUP(TRIM(MID(P147,FIND(",",P147,FIND(",",P147)+1)+1,999)),[2]ActorTable!$A:$A,1,0))),"액터없음",
  SUBSTITUTE(SUBSTITUTE(SUBSTITUTE(P147,LEFT(P147,FIND(",",P147)-1),VLOOKUP(LEFT(P147,FIND(",",P147)-1),[2]ActorTable!$1:$1048576,MATCH("prefabAddress|String",[2]ActorTable!$1:$1,0),0)),
    TRIM(MID(P147,FIND(",",P147)+1,FIND(",",P147,FIND(",",P147)+1)-FIND(",",P147)-1)),VLOOKUP(TRIM(MID(P147,FIND(",",P147)+1,FIND(",",P147,FIND(",",P147)+1)-FIND(",",P147)-1)),[2]ActorTable!$1:$1048576,MATCH("prefabAddress|String",[2]ActorTable!$1:$1,0),0)),
    TRIM(MID(P147,FIND(",",P147,FIND(",",P147)+1)+1,999)),VLOOKUP(TRIM(MID(P147,FIND(",",P147,FIND(",",P147)+1)+1,999)),[2]ActorTable!$1:$1048576,MATCH("prefabAddress|String",[2]ActorTable!$1:$1,0),0))),
IF(ISERROR(FIND(",",P147,FIND(",",P147,FIND(",",P147,FIND(",",P147)+1)+1)+1)),
  IF(OR(ISERROR(VLOOKUP(LEFT(P147,FIND(",",P147)-1),[2]ActorTable!$A:$A,1,0)),ISERROR(VLOOKUP(TRIM(MID(P147,FIND(",",P147)+1,FIND(",",P147,FIND(",",P147)+1)-FIND(",",P147)-1)),[2]ActorTable!$A:$A,1,0)),ISERROR(VLOOKUP(TRIM(MID(P147,FIND(",",P147,FIND(",",P147)+1)+1,FIND(",",P147,FIND(",",P147,FIND(",",P147)+1)+1)-FIND(",",P147,FIND(",",P147)+1)-1)),[2]ActorTable!$A:$A,1,0)),ISERROR(VLOOKUP(TRIM(MID(P147,FIND(",",P147,FIND(",",P147,FIND(",",P147)+1)+1)+1,999)),[2]ActorTable!$A:$A,1,0))),"액터없음",
  SUBSTITUTE(SUBSTITUTE(SUBSTITUTE(SUBSTITUTE(P147,LEFT(P147,FIND(",",P147)-1),VLOOKUP(LEFT(P147,FIND(",",P147)-1),[2]ActorTable!$1:$1048576,MATCH("prefabAddress|String",[2]ActorTable!$1:$1,0),0)),
    TRIM(MID(P147,FIND(",",P147)+1,FIND(",",P147,FIND(",",P147)+1)-FIND(",",P147)-1)),VLOOKUP(TRIM(MID(P147,FIND(",",P147)+1,FIND(",",P147,FIND(",",P147)+1)-FIND(",",P147)-1)),[2]ActorTable!$1:$1048576,MATCH("prefabAddress|String",[2]ActorTable!$1:$1,0),0)),
    TRIM(MID(P147,FIND(",",P147,FIND(",",P147)+1)+1,FIND(",",P147,FIND(",",P147,FIND(",",P147)+1)+1)-FIND(",",P147,FIND(",",P147)+1)-1)),VLOOKUP(TRIM(MID(P147,FIND(",",P147,FIND(",",P147)+1)+1,FIND(",",P147,FIND(",",P147,FIND(",",P147)+1)+1)-FIND(",",P147,FIND(",",P147)+1)-1)),[2]ActorTable!$1:$1048576,MATCH("prefabAddress|String",[2]ActorTable!$1:$1,0),0)),
    TRIM(MID(P147,FIND(",",P147,FIND(",",P147,FIND(",",P147)+1)+1)+1,999)),VLOOKUP(TRIM(MID(P147,FIND(",",P147,FIND(",",P147,FIND(",",P147)+1)+1)+1,999)),[2]ActorTable!$1:$1048576,MATCH("prefabAddress|String",[2]ActorTable!$1:$1,0),0))),
)))))</f>
        <v/>
      </c>
      <c r="R147">
        <v>0</v>
      </c>
      <c r="Z147" t="s">
        <v>850</v>
      </c>
      <c r="AA147">
        <f t="shared" si="10"/>
        <v>1</v>
      </c>
      <c r="AC147" t="s">
        <v>893</v>
      </c>
      <c r="AD147">
        <f t="shared" si="11"/>
        <v>1</v>
      </c>
    </row>
    <row r="148" spans="1:30" x14ac:dyDescent="0.3">
      <c r="A148" t="s">
        <v>756</v>
      </c>
      <c r="B148">
        <f>COUNTIF(StageTable!M:M,A148)
+COUNTIF(StageTable!U:U,A148)
+COUNTIF(StageTable!W:W,A148)</f>
        <v>1</v>
      </c>
      <c r="C148" t="s">
        <v>805</v>
      </c>
      <c r="D148" t="s">
        <v>65</v>
      </c>
      <c r="E148" t="s">
        <v>831</v>
      </c>
      <c r="F148" t="s">
        <v>881</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Q148" t="str">
        <f>IF(ISBLANK(P148),"",
IF(ISERROR(FIND(",",P148)),
  IF(ISERROR(VLOOKUP(P148,[2]ActorTable!$A:$A,1,0)),"액터없음",
  VLOOKUP(P148,[2]ActorTable!$1:$1048576,MATCH("prefabAddress|String",[2]ActorTable!$1:$1,0),0)),
IF(ISERROR(FIND(",",P148,FIND(",",P148)+1)),
  IF(OR(ISERROR(VLOOKUP(LEFT(P148,FIND(",",P148)-1),[2]ActorTable!$A:$A,1,0)),ISERROR(VLOOKUP(TRIM(MID(P148,FIND(",",P148)+1,999)),[2]ActorTable!$A:$A,1,0))),"액터없음",
  SUBSTITUTE(SUBSTITUTE(P148,LEFT(P148,FIND(",",P148)-1),VLOOKUP(LEFT(P148,FIND(",",P148)-1),[2]ActorTable!$1:$1048576,MATCH("prefabAddress|String",[2]ActorTable!$1:$1,0),0)),
    TRIM(MID(P148,FIND(",",P148)+1,999)),VLOOKUP(TRIM(MID(P148,FIND(",",P148)+1,999)),[2]ActorTable!$1:$1048576,MATCH("prefabAddress|String",[2]ActorTable!$1:$1,0),0))),
IF(ISERROR(FIND(",",P148,FIND(",",P148,FIND(",",P148)+1)+1)),
  IF(OR(ISERROR(VLOOKUP(LEFT(P148,FIND(",",P148)-1),[2]ActorTable!$A:$A,1,0)),ISERROR(VLOOKUP(TRIM(MID(P148,FIND(",",P148)+1,FIND(",",P148,FIND(",",P148)+1)-FIND(",",P148)-1)),[2]ActorTable!$A:$A,1,0)),ISERROR(VLOOKUP(TRIM(MID(P148,FIND(",",P148,FIND(",",P148)+1)+1,999)),[2]ActorTable!$A:$A,1,0))),"액터없음",
  SUBSTITUTE(SUBSTITUTE(SUBSTITUTE(P148,LEFT(P148,FIND(",",P148)-1),VLOOKUP(LEFT(P148,FIND(",",P148)-1),[2]ActorTable!$1:$1048576,MATCH("prefabAddress|String",[2]ActorTable!$1:$1,0),0)),
    TRIM(MID(P148,FIND(",",P148)+1,FIND(",",P148,FIND(",",P148)+1)-FIND(",",P148)-1)),VLOOKUP(TRIM(MID(P148,FIND(",",P148)+1,FIND(",",P148,FIND(",",P148)+1)-FIND(",",P148)-1)),[2]ActorTable!$1:$1048576,MATCH("prefabAddress|String",[2]ActorTable!$1:$1,0),0)),
    TRIM(MID(P148,FIND(",",P148,FIND(",",P148)+1)+1,999)),VLOOKUP(TRIM(MID(P148,FIND(",",P148,FIND(",",P148)+1)+1,999)),[2]ActorTable!$1:$1048576,MATCH("prefabAddress|String",[2]ActorTable!$1:$1,0),0))),
IF(ISERROR(FIND(",",P148,FIND(",",P148,FIND(",",P148,FIND(",",P148)+1)+1)+1)),
  IF(OR(ISERROR(VLOOKUP(LEFT(P148,FIND(",",P148)-1),[2]ActorTable!$A:$A,1,0)),ISERROR(VLOOKUP(TRIM(MID(P148,FIND(",",P148)+1,FIND(",",P148,FIND(",",P148)+1)-FIND(",",P148)-1)),[2]ActorTable!$A:$A,1,0)),ISERROR(VLOOKUP(TRIM(MID(P148,FIND(",",P148,FIND(",",P148)+1)+1,FIND(",",P148,FIND(",",P148,FIND(",",P148)+1)+1)-FIND(",",P148,FIND(",",P148)+1)-1)),[2]ActorTable!$A:$A,1,0)),ISERROR(VLOOKUP(TRIM(MID(P148,FIND(",",P148,FIND(",",P148,FIND(",",P148)+1)+1)+1,999)),[2]ActorTable!$A:$A,1,0))),"액터없음",
  SUBSTITUTE(SUBSTITUTE(SUBSTITUTE(SUBSTITUTE(P148,LEFT(P148,FIND(",",P148)-1),VLOOKUP(LEFT(P148,FIND(",",P148)-1),[2]ActorTable!$1:$1048576,MATCH("prefabAddress|String",[2]ActorTable!$1:$1,0),0)),
    TRIM(MID(P148,FIND(",",P148)+1,FIND(",",P148,FIND(",",P148)+1)-FIND(",",P148)-1)),VLOOKUP(TRIM(MID(P148,FIND(",",P148)+1,FIND(",",P148,FIND(",",P148)+1)-FIND(",",P148)-1)),[2]ActorTable!$1:$1048576,MATCH("prefabAddress|String",[2]ActorTable!$1:$1,0),0)),
    TRIM(MID(P148,FIND(",",P148,FIND(",",P148)+1)+1,FIND(",",P148,FIND(",",P148,FIND(",",P148)+1)+1)-FIND(",",P148,FIND(",",P148)+1)-1)),VLOOKUP(TRIM(MID(P148,FIND(",",P148,FIND(",",P148)+1)+1,FIND(",",P148,FIND(",",P148,FIND(",",P148)+1)+1)-FIND(",",P148,FIND(",",P148)+1)-1)),[2]ActorTable!$1:$1048576,MATCH("prefabAddress|String",[2]ActorTable!$1:$1,0),0)),
    TRIM(MID(P148,FIND(",",P148,FIND(",",P148,FIND(",",P148)+1)+1)+1,999)),VLOOKUP(TRIM(MID(P148,FIND(",",P148,FIND(",",P148,FIND(",",P148)+1)+1)+1,999)),[2]ActorTable!$1:$1048576,MATCH("prefabAddress|String",[2]ActorTable!$1:$1,0),0))),
)))))</f>
        <v/>
      </c>
      <c r="R148">
        <v>0</v>
      </c>
      <c r="Z148" t="s">
        <v>851</v>
      </c>
      <c r="AA148">
        <f t="shared" si="10"/>
        <v>1</v>
      </c>
      <c r="AC148" t="s">
        <v>894</v>
      </c>
      <c r="AD148">
        <f t="shared" si="11"/>
        <v>1</v>
      </c>
    </row>
    <row r="149" spans="1:30" x14ac:dyDescent="0.3">
      <c r="A149" t="s">
        <v>787</v>
      </c>
      <c r="B149">
        <f>COUNTIF(StageTable!M:M,A149)
+COUNTIF(StageTable!U:U,A149)
+COUNTIF(StageTable!W:W,A149)</f>
        <v>1</v>
      </c>
      <c r="C149" t="s">
        <v>912</v>
      </c>
      <c r="D149" t="s">
        <v>65</v>
      </c>
      <c r="E149" t="s">
        <v>832</v>
      </c>
      <c r="F149" t="s">
        <v>882</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Q149" t="str">
        <f>IF(ISBLANK(P149),"",
IF(ISERROR(FIND(",",P149)),
  IF(ISERROR(VLOOKUP(P149,[2]ActorTable!$A:$A,1,0)),"액터없음",
  VLOOKUP(P149,[2]ActorTable!$1:$1048576,MATCH("prefabAddress|String",[2]ActorTable!$1:$1,0),0)),
IF(ISERROR(FIND(",",P149,FIND(",",P149)+1)),
  IF(OR(ISERROR(VLOOKUP(LEFT(P149,FIND(",",P149)-1),[2]ActorTable!$A:$A,1,0)),ISERROR(VLOOKUP(TRIM(MID(P149,FIND(",",P149)+1,999)),[2]ActorTable!$A:$A,1,0))),"액터없음",
  SUBSTITUTE(SUBSTITUTE(P149,LEFT(P149,FIND(",",P149)-1),VLOOKUP(LEFT(P149,FIND(",",P149)-1),[2]ActorTable!$1:$1048576,MATCH("prefabAddress|String",[2]ActorTable!$1:$1,0),0)),
    TRIM(MID(P149,FIND(",",P149)+1,999)),VLOOKUP(TRIM(MID(P149,FIND(",",P149)+1,999)),[2]ActorTable!$1:$1048576,MATCH("prefabAddress|String",[2]ActorTable!$1:$1,0),0))),
IF(ISERROR(FIND(",",P149,FIND(",",P149,FIND(",",P149)+1)+1)),
  IF(OR(ISERROR(VLOOKUP(LEFT(P149,FIND(",",P149)-1),[2]ActorTable!$A:$A,1,0)),ISERROR(VLOOKUP(TRIM(MID(P149,FIND(",",P149)+1,FIND(",",P149,FIND(",",P149)+1)-FIND(",",P149)-1)),[2]ActorTable!$A:$A,1,0)),ISERROR(VLOOKUP(TRIM(MID(P149,FIND(",",P149,FIND(",",P149)+1)+1,999)),[2]ActorTable!$A:$A,1,0))),"액터없음",
  SUBSTITUTE(SUBSTITUTE(SUBSTITUTE(P149,LEFT(P149,FIND(",",P149)-1),VLOOKUP(LEFT(P149,FIND(",",P149)-1),[2]ActorTable!$1:$1048576,MATCH("prefabAddress|String",[2]ActorTable!$1:$1,0),0)),
    TRIM(MID(P149,FIND(",",P149)+1,FIND(",",P149,FIND(",",P149)+1)-FIND(",",P149)-1)),VLOOKUP(TRIM(MID(P149,FIND(",",P149)+1,FIND(",",P149,FIND(",",P149)+1)-FIND(",",P149)-1)),[2]ActorTable!$1:$1048576,MATCH("prefabAddress|String",[2]ActorTable!$1:$1,0),0)),
    TRIM(MID(P149,FIND(",",P149,FIND(",",P149)+1)+1,999)),VLOOKUP(TRIM(MID(P149,FIND(",",P149,FIND(",",P149)+1)+1,999)),[2]ActorTable!$1:$1048576,MATCH("prefabAddress|String",[2]ActorTable!$1:$1,0),0))),
IF(ISERROR(FIND(",",P149,FIND(",",P149,FIND(",",P149,FIND(",",P149)+1)+1)+1)),
  IF(OR(ISERROR(VLOOKUP(LEFT(P149,FIND(",",P149)-1),[2]ActorTable!$A:$A,1,0)),ISERROR(VLOOKUP(TRIM(MID(P149,FIND(",",P149)+1,FIND(",",P149,FIND(",",P149)+1)-FIND(",",P149)-1)),[2]ActorTable!$A:$A,1,0)),ISERROR(VLOOKUP(TRIM(MID(P149,FIND(",",P149,FIND(",",P149)+1)+1,FIND(",",P149,FIND(",",P149,FIND(",",P149)+1)+1)-FIND(",",P149,FIND(",",P149)+1)-1)),[2]ActorTable!$A:$A,1,0)),ISERROR(VLOOKUP(TRIM(MID(P149,FIND(",",P149,FIND(",",P149,FIND(",",P149)+1)+1)+1,999)),[2]ActorTable!$A:$A,1,0))),"액터없음",
  SUBSTITUTE(SUBSTITUTE(SUBSTITUTE(SUBSTITUTE(P149,LEFT(P149,FIND(",",P149)-1),VLOOKUP(LEFT(P149,FIND(",",P149)-1),[2]ActorTable!$1:$1048576,MATCH("prefabAddress|String",[2]ActorTable!$1:$1,0),0)),
    TRIM(MID(P149,FIND(",",P149)+1,FIND(",",P149,FIND(",",P149)+1)-FIND(",",P149)-1)),VLOOKUP(TRIM(MID(P149,FIND(",",P149)+1,FIND(",",P149,FIND(",",P149)+1)-FIND(",",P149)-1)),[2]ActorTable!$1:$1048576,MATCH("prefabAddress|String",[2]ActorTable!$1:$1,0),0)),
    TRIM(MID(P149,FIND(",",P149,FIND(",",P149)+1)+1,FIND(",",P149,FIND(",",P149,FIND(",",P149)+1)+1)-FIND(",",P149,FIND(",",P149)+1)-1)),VLOOKUP(TRIM(MID(P149,FIND(",",P149,FIND(",",P149)+1)+1,FIND(",",P149,FIND(",",P149,FIND(",",P149)+1)+1)-FIND(",",P149,FIND(",",P149)+1)-1)),[2]ActorTable!$1:$1048576,MATCH("prefabAddress|String",[2]ActorTable!$1:$1,0),0)),
    TRIM(MID(P149,FIND(",",P149,FIND(",",P149,FIND(",",P149)+1)+1)+1,999)),VLOOKUP(TRIM(MID(P149,FIND(",",P149,FIND(",",P149,FIND(",",P149)+1)+1)+1,999)),[2]ActorTable!$1:$1048576,MATCH("prefabAddress|String",[2]ActorTable!$1:$1,0),0))),
)))))</f>
        <v/>
      </c>
      <c r="R149">
        <v>0</v>
      </c>
      <c r="Z149" t="s">
        <v>852</v>
      </c>
      <c r="AA149">
        <f t="shared" si="10"/>
        <v>1</v>
      </c>
      <c r="AC149" t="s">
        <v>895</v>
      </c>
      <c r="AD149">
        <f t="shared" si="11"/>
        <v>1</v>
      </c>
    </row>
    <row r="150" spans="1:30" x14ac:dyDescent="0.3">
      <c r="A150" t="s">
        <v>757</v>
      </c>
      <c r="B150">
        <f>COUNTIF(StageTable!M:M,A150)
+COUNTIF(StageTable!U:U,A150)
+COUNTIF(StageTable!W:W,A150)</f>
        <v>1</v>
      </c>
      <c r="C150" t="s">
        <v>805</v>
      </c>
      <c r="D150" t="s">
        <v>65</v>
      </c>
      <c r="E150" t="s">
        <v>833</v>
      </c>
      <c r="F150" t="s">
        <v>883</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Q150" t="str">
        <f>IF(ISBLANK(P150),"",
IF(ISERROR(FIND(",",P150)),
  IF(ISERROR(VLOOKUP(P150,[2]ActorTable!$A:$A,1,0)),"액터없음",
  VLOOKUP(P150,[2]ActorTable!$1:$1048576,MATCH("prefabAddress|String",[2]ActorTable!$1:$1,0),0)),
IF(ISERROR(FIND(",",P150,FIND(",",P150)+1)),
  IF(OR(ISERROR(VLOOKUP(LEFT(P150,FIND(",",P150)-1),[2]ActorTable!$A:$A,1,0)),ISERROR(VLOOKUP(TRIM(MID(P150,FIND(",",P150)+1,999)),[2]ActorTable!$A:$A,1,0))),"액터없음",
  SUBSTITUTE(SUBSTITUTE(P150,LEFT(P150,FIND(",",P150)-1),VLOOKUP(LEFT(P150,FIND(",",P150)-1),[2]ActorTable!$1:$1048576,MATCH("prefabAddress|String",[2]ActorTable!$1:$1,0),0)),
    TRIM(MID(P150,FIND(",",P150)+1,999)),VLOOKUP(TRIM(MID(P150,FIND(",",P150)+1,999)),[2]ActorTable!$1:$1048576,MATCH("prefabAddress|String",[2]ActorTable!$1:$1,0),0))),
IF(ISERROR(FIND(",",P150,FIND(",",P150,FIND(",",P150)+1)+1)),
  IF(OR(ISERROR(VLOOKUP(LEFT(P150,FIND(",",P150)-1),[2]ActorTable!$A:$A,1,0)),ISERROR(VLOOKUP(TRIM(MID(P150,FIND(",",P150)+1,FIND(",",P150,FIND(",",P150)+1)-FIND(",",P150)-1)),[2]ActorTable!$A:$A,1,0)),ISERROR(VLOOKUP(TRIM(MID(P150,FIND(",",P150,FIND(",",P150)+1)+1,999)),[2]ActorTable!$A:$A,1,0))),"액터없음",
  SUBSTITUTE(SUBSTITUTE(SUBSTITUTE(P150,LEFT(P150,FIND(",",P150)-1),VLOOKUP(LEFT(P150,FIND(",",P150)-1),[2]ActorTable!$1:$1048576,MATCH("prefabAddress|String",[2]ActorTable!$1:$1,0),0)),
    TRIM(MID(P150,FIND(",",P150)+1,FIND(",",P150,FIND(",",P150)+1)-FIND(",",P150)-1)),VLOOKUP(TRIM(MID(P150,FIND(",",P150)+1,FIND(",",P150,FIND(",",P150)+1)-FIND(",",P150)-1)),[2]ActorTable!$1:$1048576,MATCH("prefabAddress|String",[2]ActorTable!$1:$1,0),0)),
    TRIM(MID(P150,FIND(",",P150,FIND(",",P150)+1)+1,999)),VLOOKUP(TRIM(MID(P150,FIND(",",P150,FIND(",",P150)+1)+1,999)),[2]ActorTable!$1:$1048576,MATCH("prefabAddress|String",[2]ActorTable!$1:$1,0),0))),
IF(ISERROR(FIND(",",P150,FIND(",",P150,FIND(",",P150,FIND(",",P150)+1)+1)+1)),
  IF(OR(ISERROR(VLOOKUP(LEFT(P150,FIND(",",P150)-1),[2]ActorTable!$A:$A,1,0)),ISERROR(VLOOKUP(TRIM(MID(P150,FIND(",",P150)+1,FIND(",",P150,FIND(",",P150)+1)-FIND(",",P150)-1)),[2]ActorTable!$A:$A,1,0)),ISERROR(VLOOKUP(TRIM(MID(P150,FIND(",",P150,FIND(",",P150)+1)+1,FIND(",",P150,FIND(",",P150,FIND(",",P150)+1)+1)-FIND(",",P150,FIND(",",P150)+1)-1)),[2]ActorTable!$A:$A,1,0)),ISERROR(VLOOKUP(TRIM(MID(P150,FIND(",",P150,FIND(",",P150,FIND(",",P150)+1)+1)+1,999)),[2]ActorTable!$A:$A,1,0))),"액터없음",
  SUBSTITUTE(SUBSTITUTE(SUBSTITUTE(SUBSTITUTE(P150,LEFT(P150,FIND(",",P150)-1),VLOOKUP(LEFT(P150,FIND(",",P150)-1),[2]ActorTable!$1:$1048576,MATCH("prefabAddress|String",[2]ActorTable!$1:$1,0),0)),
    TRIM(MID(P150,FIND(",",P150)+1,FIND(",",P150,FIND(",",P150)+1)-FIND(",",P150)-1)),VLOOKUP(TRIM(MID(P150,FIND(",",P150)+1,FIND(",",P150,FIND(",",P150)+1)-FIND(",",P150)-1)),[2]ActorTable!$1:$1048576,MATCH("prefabAddress|String",[2]ActorTable!$1:$1,0),0)),
    TRIM(MID(P150,FIND(",",P150,FIND(",",P150)+1)+1,FIND(",",P150,FIND(",",P150,FIND(",",P150)+1)+1)-FIND(",",P150,FIND(",",P150)+1)-1)),VLOOKUP(TRIM(MID(P150,FIND(",",P150,FIND(",",P150)+1)+1,FIND(",",P150,FIND(",",P150,FIND(",",P150)+1)+1)-FIND(",",P150,FIND(",",P150)+1)-1)),[2]ActorTable!$1:$1048576,MATCH("prefabAddress|String",[2]ActorTable!$1:$1,0),0)),
    TRIM(MID(P150,FIND(",",P150,FIND(",",P150,FIND(",",P150)+1)+1)+1,999)),VLOOKUP(TRIM(MID(P150,FIND(",",P150,FIND(",",P150,FIND(",",P150)+1)+1)+1,999)),[2]ActorTable!$1:$1048576,MATCH("prefabAddress|String",[2]ActorTable!$1:$1,0),0))),
)))))</f>
        <v/>
      </c>
      <c r="R150">
        <v>0</v>
      </c>
      <c r="Z150" t="s">
        <v>853</v>
      </c>
      <c r="AA150">
        <f t="shared" si="10"/>
        <v>1</v>
      </c>
      <c r="AC150" t="s">
        <v>896</v>
      </c>
      <c r="AD150">
        <f t="shared" si="11"/>
        <v>1</v>
      </c>
    </row>
    <row r="151" spans="1:30" x14ac:dyDescent="0.3">
      <c r="A151" t="s">
        <v>758</v>
      </c>
      <c r="B151">
        <f>COUNTIF(StageTable!M:M,A151)
+COUNTIF(StageTable!U:U,A151)
+COUNTIF(StageTable!W:W,A151)</f>
        <v>1</v>
      </c>
      <c r="C151" t="s">
        <v>913</v>
      </c>
      <c r="D151" t="s">
        <v>65</v>
      </c>
      <c r="E151" t="s">
        <v>834</v>
      </c>
      <c r="F151" t="s">
        <v>884</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Q151" t="str">
        <f>IF(ISBLANK(P151),"",
IF(ISERROR(FIND(",",P151)),
  IF(ISERROR(VLOOKUP(P151,[2]ActorTable!$A:$A,1,0)),"액터없음",
  VLOOKUP(P151,[2]ActorTable!$1:$1048576,MATCH("prefabAddress|String",[2]ActorTable!$1:$1,0),0)),
IF(ISERROR(FIND(",",P151,FIND(",",P151)+1)),
  IF(OR(ISERROR(VLOOKUP(LEFT(P151,FIND(",",P151)-1),[2]ActorTable!$A:$A,1,0)),ISERROR(VLOOKUP(TRIM(MID(P151,FIND(",",P151)+1,999)),[2]ActorTable!$A:$A,1,0))),"액터없음",
  SUBSTITUTE(SUBSTITUTE(P151,LEFT(P151,FIND(",",P151)-1),VLOOKUP(LEFT(P151,FIND(",",P151)-1),[2]ActorTable!$1:$1048576,MATCH("prefabAddress|String",[2]ActorTable!$1:$1,0),0)),
    TRIM(MID(P151,FIND(",",P151)+1,999)),VLOOKUP(TRIM(MID(P151,FIND(",",P151)+1,999)),[2]ActorTable!$1:$1048576,MATCH("prefabAddress|String",[2]ActorTable!$1:$1,0),0))),
IF(ISERROR(FIND(",",P151,FIND(",",P151,FIND(",",P151)+1)+1)),
  IF(OR(ISERROR(VLOOKUP(LEFT(P151,FIND(",",P151)-1),[2]ActorTable!$A:$A,1,0)),ISERROR(VLOOKUP(TRIM(MID(P151,FIND(",",P151)+1,FIND(",",P151,FIND(",",P151)+1)-FIND(",",P151)-1)),[2]ActorTable!$A:$A,1,0)),ISERROR(VLOOKUP(TRIM(MID(P151,FIND(",",P151,FIND(",",P151)+1)+1,999)),[2]ActorTable!$A:$A,1,0))),"액터없음",
  SUBSTITUTE(SUBSTITUTE(SUBSTITUTE(P151,LEFT(P151,FIND(",",P151)-1),VLOOKUP(LEFT(P151,FIND(",",P151)-1),[2]ActorTable!$1:$1048576,MATCH("prefabAddress|String",[2]ActorTable!$1:$1,0),0)),
    TRIM(MID(P151,FIND(",",P151)+1,FIND(",",P151,FIND(",",P151)+1)-FIND(",",P151)-1)),VLOOKUP(TRIM(MID(P151,FIND(",",P151)+1,FIND(",",P151,FIND(",",P151)+1)-FIND(",",P151)-1)),[2]ActorTable!$1:$1048576,MATCH("prefabAddress|String",[2]ActorTable!$1:$1,0),0)),
    TRIM(MID(P151,FIND(",",P151,FIND(",",P151)+1)+1,999)),VLOOKUP(TRIM(MID(P151,FIND(",",P151,FIND(",",P151)+1)+1,999)),[2]ActorTable!$1:$1048576,MATCH("prefabAddress|String",[2]ActorTable!$1:$1,0),0))),
IF(ISERROR(FIND(",",P151,FIND(",",P151,FIND(",",P151,FIND(",",P151)+1)+1)+1)),
  IF(OR(ISERROR(VLOOKUP(LEFT(P151,FIND(",",P151)-1),[2]ActorTable!$A:$A,1,0)),ISERROR(VLOOKUP(TRIM(MID(P151,FIND(",",P151)+1,FIND(",",P151,FIND(",",P151)+1)-FIND(",",P151)-1)),[2]ActorTable!$A:$A,1,0)),ISERROR(VLOOKUP(TRIM(MID(P151,FIND(",",P151,FIND(",",P151)+1)+1,FIND(",",P151,FIND(",",P151,FIND(",",P151)+1)+1)-FIND(",",P151,FIND(",",P151)+1)-1)),[2]ActorTable!$A:$A,1,0)),ISERROR(VLOOKUP(TRIM(MID(P151,FIND(",",P151,FIND(",",P151,FIND(",",P151)+1)+1)+1,999)),[2]ActorTable!$A:$A,1,0))),"액터없음",
  SUBSTITUTE(SUBSTITUTE(SUBSTITUTE(SUBSTITUTE(P151,LEFT(P151,FIND(",",P151)-1),VLOOKUP(LEFT(P151,FIND(",",P151)-1),[2]ActorTable!$1:$1048576,MATCH("prefabAddress|String",[2]ActorTable!$1:$1,0),0)),
    TRIM(MID(P151,FIND(",",P151)+1,FIND(",",P151,FIND(",",P151)+1)-FIND(",",P151)-1)),VLOOKUP(TRIM(MID(P151,FIND(",",P151)+1,FIND(",",P151,FIND(",",P151)+1)-FIND(",",P151)-1)),[2]ActorTable!$1:$1048576,MATCH("prefabAddress|String",[2]ActorTable!$1:$1,0),0)),
    TRIM(MID(P151,FIND(",",P151,FIND(",",P151)+1)+1,FIND(",",P151,FIND(",",P151,FIND(",",P151)+1)+1)-FIND(",",P151,FIND(",",P151)+1)-1)),VLOOKUP(TRIM(MID(P151,FIND(",",P151,FIND(",",P151)+1)+1,FIND(",",P151,FIND(",",P151,FIND(",",P151)+1)+1)-FIND(",",P151,FIND(",",P151)+1)-1)),[2]ActorTable!$1:$1048576,MATCH("prefabAddress|String",[2]ActorTable!$1:$1,0),0)),
    TRIM(MID(P151,FIND(",",P151,FIND(",",P151,FIND(",",P151)+1)+1)+1,999)),VLOOKUP(TRIM(MID(P151,FIND(",",P151,FIND(",",P151,FIND(",",P151)+1)+1)+1,999)),[2]ActorTable!$1:$1048576,MATCH("prefabAddress|String",[2]ActorTable!$1:$1,0),0))),
)))))</f>
        <v/>
      </c>
      <c r="R151">
        <v>0</v>
      </c>
      <c r="Z151" t="s">
        <v>854</v>
      </c>
      <c r="AA151">
        <f t="shared" si="10"/>
        <v>1</v>
      </c>
      <c r="AC151" t="s">
        <v>897</v>
      </c>
      <c r="AD151">
        <f t="shared" si="11"/>
        <v>1</v>
      </c>
    </row>
    <row r="152" spans="1:30" x14ac:dyDescent="0.3">
      <c r="A152" t="s">
        <v>759</v>
      </c>
      <c r="B152">
        <f>COUNTIF(StageTable!M:M,A152)
+COUNTIF(StageTable!U:U,A152)
+COUNTIF(StageTable!W:W,A152)</f>
        <v>1</v>
      </c>
      <c r="C152" t="s">
        <v>912</v>
      </c>
      <c r="D152" t="s">
        <v>65</v>
      </c>
      <c r="E152" t="s">
        <v>835</v>
      </c>
      <c r="F152" t="s">
        <v>885</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Q152" t="str">
        <f>IF(ISBLANK(P152),"",
IF(ISERROR(FIND(",",P152)),
  IF(ISERROR(VLOOKUP(P152,[2]ActorTable!$A:$A,1,0)),"액터없음",
  VLOOKUP(P152,[2]ActorTable!$1:$1048576,MATCH("prefabAddress|String",[2]ActorTable!$1:$1,0),0)),
IF(ISERROR(FIND(",",P152,FIND(",",P152)+1)),
  IF(OR(ISERROR(VLOOKUP(LEFT(P152,FIND(",",P152)-1),[2]ActorTable!$A:$A,1,0)),ISERROR(VLOOKUP(TRIM(MID(P152,FIND(",",P152)+1,999)),[2]ActorTable!$A:$A,1,0))),"액터없음",
  SUBSTITUTE(SUBSTITUTE(P152,LEFT(P152,FIND(",",P152)-1),VLOOKUP(LEFT(P152,FIND(",",P152)-1),[2]ActorTable!$1:$1048576,MATCH("prefabAddress|String",[2]ActorTable!$1:$1,0),0)),
    TRIM(MID(P152,FIND(",",P152)+1,999)),VLOOKUP(TRIM(MID(P152,FIND(",",P152)+1,999)),[2]ActorTable!$1:$1048576,MATCH("prefabAddress|String",[2]ActorTable!$1:$1,0),0))),
IF(ISERROR(FIND(",",P152,FIND(",",P152,FIND(",",P152)+1)+1)),
  IF(OR(ISERROR(VLOOKUP(LEFT(P152,FIND(",",P152)-1),[2]ActorTable!$A:$A,1,0)),ISERROR(VLOOKUP(TRIM(MID(P152,FIND(",",P152)+1,FIND(",",P152,FIND(",",P152)+1)-FIND(",",P152)-1)),[2]ActorTable!$A:$A,1,0)),ISERROR(VLOOKUP(TRIM(MID(P152,FIND(",",P152,FIND(",",P152)+1)+1,999)),[2]ActorTable!$A:$A,1,0))),"액터없음",
  SUBSTITUTE(SUBSTITUTE(SUBSTITUTE(P152,LEFT(P152,FIND(",",P152)-1),VLOOKUP(LEFT(P152,FIND(",",P152)-1),[2]ActorTable!$1:$1048576,MATCH("prefabAddress|String",[2]ActorTable!$1:$1,0),0)),
    TRIM(MID(P152,FIND(",",P152)+1,FIND(",",P152,FIND(",",P152)+1)-FIND(",",P152)-1)),VLOOKUP(TRIM(MID(P152,FIND(",",P152)+1,FIND(",",P152,FIND(",",P152)+1)-FIND(",",P152)-1)),[2]ActorTable!$1:$1048576,MATCH("prefabAddress|String",[2]ActorTable!$1:$1,0),0)),
    TRIM(MID(P152,FIND(",",P152,FIND(",",P152)+1)+1,999)),VLOOKUP(TRIM(MID(P152,FIND(",",P152,FIND(",",P152)+1)+1,999)),[2]ActorTable!$1:$1048576,MATCH("prefabAddress|String",[2]ActorTable!$1:$1,0),0))),
IF(ISERROR(FIND(",",P152,FIND(",",P152,FIND(",",P152,FIND(",",P152)+1)+1)+1)),
  IF(OR(ISERROR(VLOOKUP(LEFT(P152,FIND(",",P152)-1),[2]ActorTable!$A:$A,1,0)),ISERROR(VLOOKUP(TRIM(MID(P152,FIND(",",P152)+1,FIND(",",P152,FIND(",",P152)+1)-FIND(",",P152)-1)),[2]ActorTable!$A:$A,1,0)),ISERROR(VLOOKUP(TRIM(MID(P152,FIND(",",P152,FIND(",",P152)+1)+1,FIND(",",P152,FIND(",",P152,FIND(",",P152)+1)+1)-FIND(",",P152,FIND(",",P152)+1)-1)),[2]ActorTable!$A:$A,1,0)),ISERROR(VLOOKUP(TRIM(MID(P152,FIND(",",P152,FIND(",",P152,FIND(",",P152)+1)+1)+1,999)),[2]ActorTable!$A:$A,1,0))),"액터없음",
  SUBSTITUTE(SUBSTITUTE(SUBSTITUTE(SUBSTITUTE(P152,LEFT(P152,FIND(",",P152)-1),VLOOKUP(LEFT(P152,FIND(",",P152)-1),[2]ActorTable!$1:$1048576,MATCH("prefabAddress|String",[2]ActorTable!$1:$1,0),0)),
    TRIM(MID(P152,FIND(",",P152)+1,FIND(",",P152,FIND(",",P152)+1)-FIND(",",P152)-1)),VLOOKUP(TRIM(MID(P152,FIND(",",P152)+1,FIND(",",P152,FIND(",",P152)+1)-FIND(",",P152)-1)),[2]ActorTable!$1:$1048576,MATCH("prefabAddress|String",[2]ActorTable!$1:$1,0),0)),
    TRIM(MID(P152,FIND(",",P152,FIND(",",P152)+1)+1,FIND(",",P152,FIND(",",P152,FIND(",",P152)+1)+1)-FIND(",",P152,FIND(",",P152)+1)-1)),VLOOKUP(TRIM(MID(P152,FIND(",",P152,FIND(",",P152)+1)+1,FIND(",",P152,FIND(",",P152,FIND(",",P152)+1)+1)-FIND(",",P152,FIND(",",P152)+1)-1)),[2]ActorTable!$1:$1048576,MATCH("prefabAddress|String",[2]ActorTable!$1:$1,0),0)),
    TRIM(MID(P152,FIND(",",P152,FIND(",",P152,FIND(",",P152)+1)+1)+1,999)),VLOOKUP(TRIM(MID(P152,FIND(",",P152,FIND(",",P152,FIND(",",P152)+1)+1)+1,999)),[2]ActorTable!$1:$1048576,MATCH("prefabAddress|String",[2]ActorTable!$1:$1,0),0))),
)))))</f>
        <v/>
      </c>
      <c r="R152">
        <v>0</v>
      </c>
      <c r="Z152" t="s">
        <v>855</v>
      </c>
      <c r="AA152">
        <f t="shared" si="10"/>
        <v>1</v>
      </c>
      <c r="AC152" t="s">
        <v>898</v>
      </c>
      <c r="AD152">
        <f t="shared" si="11"/>
        <v>1</v>
      </c>
    </row>
    <row r="153" spans="1:30" x14ac:dyDescent="0.3">
      <c r="A153" t="s">
        <v>760</v>
      </c>
      <c r="B153">
        <f>COUNTIF(StageTable!M:M,A153)
+COUNTIF(StageTable!U:U,A153)
+COUNTIF(StageTable!W:W,A153)</f>
        <v>1</v>
      </c>
      <c r="C153" t="s">
        <v>912</v>
      </c>
      <c r="D153" t="s">
        <v>65</v>
      </c>
      <c r="E153" t="s">
        <v>836</v>
      </c>
      <c r="F153" t="s">
        <v>886</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Q153" t="str">
        <f>IF(ISBLANK(P153),"",
IF(ISERROR(FIND(",",P153)),
  IF(ISERROR(VLOOKUP(P153,[2]ActorTable!$A:$A,1,0)),"액터없음",
  VLOOKUP(P153,[2]ActorTable!$1:$1048576,MATCH("prefabAddress|String",[2]ActorTable!$1:$1,0),0)),
IF(ISERROR(FIND(",",P153,FIND(",",P153)+1)),
  IF(OR(ISERROR(VLOOKUP(LEFT(P153,FIND(",",P153)-1),[2]ActorTable!$A:$A,1,0)),ISERROR(VLOOKUP(TRIM(MID(P153,FIND(",",P153)+1,999)),[2]ActorTable!$A:$A,1,0))),"액터없음",
  SUBSTITUTE(SUBSTITUTE(P153,LEFT(P153,FIND(",",P153)-1),VLOOKUP(LEFT(P153,FIND(",",P153)-1),[2]ActorTable!$1:$1048576,MATCH("prefabAddress|String",[2]ActorTable!$1:$1,0),0)),
    TRIM(MID(P153,FIND(",",P153)+1,999)),VLOOKUP(TRIM(MID(P153,FIND(",",P153)+1,999)),[2]ActorTable!$1:$1048576,MATCH("prefabAddress|String",[2]ActorTable!$1:$1,0),0))),
IF(ISERROR(FIND(",",P153,FIND(",",P153,FIND(",",P153)+1)+1)),
  IF(OR(ISERROR(VLOOKUP(LEFT(P153,FIND(",",P153)-1),[2]ActorTable!$A:$A,1,0)),ISERROR(VLOOKUP(TRIM(MID(P153,FIND(",",P153)+1,FIND(",",P153,FIND(",",P153)+1)-FIND(",",P153)-1)),[2]ActorTable!$A:$A,1,0)),ISERROR(VLOOKUP(TRIM(MID(P153,FIND(",",P153,FIND(",",P153)+1)+1,999)),[2]ActorTable!$A:$A,1,0))),"액터없음",
  SUBSTITUTE(SUBSTITUTE(SUBSTITUTE(P153,LEFT(P153,FIND(",",P153)-1),VLOOKUP(LEFT(P153,FIND(",",P153)-1),[2]ActorTable!$1:$1048576,MATCH("prefabAddress|String",[2]ActorTable!$1:$1,0),0)),
    TRIM(MID(P153,FIND(",",P153)+1,FIND(",",P153,FIND(",",P153)+1)-FIND(",",P153)-1)),VLOOKUP(TRIM(MID(P153,FIND(",",P153)+1,FIND(",",P153,FIND(",",P153)+1)-FIND(",",P153)-1)),[2]ActorTable!$1:$1048576,MATCH("prefabAddress|String",[2]ActorTable!$1:$1,0),0)),
    TRIM(MID(P153,FIND(",",P153,FIND(",",P153)+1)+1,999)),VLOOKUP(TRIM(MID(P153,FIND(",",P153,FIND(",",P153)+1)+1,999)),[2]ActorTable!$1:$1048576,MATCH("prefabAddress|String",[2]ActorTable!$1:$1,0),0))),
IF(ISERROR(FIND(",",P153,FIND(",",P153,FIND(",",P153,FIND(",",P153)+1)+1)+1)),
  IF(OR(ISERROR(VLOOKUP(LEFT(P153,FIND(",",P153)-1),[2]ActorTable!$A:$A,1,0)),ISERROR(VLOOKUP(TRIM(MID(P153,FIND(",",P153)+1,FIND(",",P153,FIND(",",P153)+1)-FIND(",",P153)-1)),[2]ActorTable!$A:$A,1,0)),ISERROR(VLOOKUP(TRIM(MID(P153,FIND(",",P153,FIND(",",P153)+1)+1,FIND(",",P153,FIND(",",P153,FIND(",",P153)+1)+1)-FIND(",",P153,FIND(",",P153)+1)-1)),[2]ActorTable!$A:$A,1,0)),ISERROR(VLOOKUP(TRIM(MID(P153,FIND(",",P153,FIND(",",P153,FIND(",",P153)+1)+1)+1,999)),[2]ActorTable!$A:$A,1,0))),"액터없음",
  SUBSTITUTE(SUBSTITUTE(SUBSTITUTE(SUBSTITUTE(P153,LEFT(P153,FIND(",",P153)-1),VLOOKUP(LEFT(P153,FIND(",",P153)-1),[2]ActorTable!$1:$1048576,MATCH("prefabAddress|String",[2]ActorTable!$1:$1,0),0)),
    TRIM(MID(P153,FIND(",",P153)+1,FIND(",",P153,FIND(",",P153)+1)-FIND(",",P153)-1)),VLOOKUP(TRIM(MID(P153,FIND(",",P153)+1,FIND(",",P153,FIND(",",P153)+1)-FIND(",",P153)-1)),[2]ActorTable!$1:$1048576,MATCH("prefabAddress|String",[2]ActorTable!$1:$1,0),0)),
    TRIM(MID(P153,FIND(",",P153,FIND(",",P153)+1)+1,FIND(",",P153,FIND(",",P153,FIND(",",P153)+1)+1)-FIND(",",P153,FIND(",",P153)+1)-1)),VLOOKUP(TRIM(MID(P153,FIND(",",P153,FIND(",",P153)+1)+1,FIND(",",P153,FIND(",",P153,FIND(",",P153)+1)+1)-FIND(",",P153,FIND(",",P153)+1)-1)),[2]ActorTable!$1:$1048576,MATCH("prefabAddress|String",[2]ActorTable!$1:$1,0),0)),
    TRIM(MID(P153,FIND(",",P153,FIND(",",P153,FIND(",",P153)+1)+1)+1,999)),VLOOKUP(TRIM(MID(P153,FIND(",",P153,FIND(",",P153,FIND(",",P153)+1)+1)+1,999)),[2]ActorTable!$1:$1048576,MATCH("prefabAddress|String",[2]ActorTable!$1:$1,0),0))),
)))))</f>
        <v/>
      </c>
      <c r="R153">
        <v>0</v>
      </c>
      <c r="Z153" t="s">
        <v>971</v>
      </c>
      <c r="AA153">
        <f t="shared" si="10"/>
        <v>1</v>
      </c>
      <c r="AC153" t="s">
        <v>899</v>
      </c>
      <c r="AD153">
        <f t="shared" si="11"/>
        <v>1</v>
      </c>
    </row>
    <row r="154" spans="1:30" x14ac:dyDescent="0.3">
      <c r="A154" t="s">
        <v>761</v>
      </c>
      <c r="B154">
        <f>COUNTIF(StageTable!M:M,A154)
+COUNTIF(StageTable!U:U,A154)
+COUNTIF(StageTable!W:W,A154)</f>
        <v>1</v>
      </c>
      <c r="C154" t="s">
        <v>912</v>
      </c>
      <c r="D154" t="s">
        <v>65</v>
      </c>
      <c r="E154" t="s">
        <v>837</v>
      </c>
      <c r="F154" t="s">
        <v>887</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Q154" t="str">
        <f>IF(ISBLANK(P154),"",
IF(ISERROR(FIND(",",P154)),
  IF(ISERROR(VLOOKUP(P154,[2]ActorTable!$A:$A,1,0)),"액터없음",
  VLOOKUP(P154,[2]ActorTable!$1:$1048576,MATCH("prefabAddress|String",[2]ActorTable!$1:$1,0),0)),
IF(ISERROR(FIND(",",P154,FIND(",",P154)+1)),
  IF(OR(ISERROR(VLOOKUP(LEFT(P154,FIND(",",P154)-1),[2]ActorTable!$A:$A,1,0)),ISERROR(VLOOKUP(TRIM(MID(P154,FIND(",",P154)+1,999)),[2]ActorTable!$A:$A,1,0))),"액터없음",
  SUBSTITUTE(SUBSTITUTE(P154,LEFT(P154,FIND(",",P154)-1),VLOOKUP(LEFT(P154,FIND(",",P154)-1),[2]ActorTable!$1:$1048576,MATCH("prefabAddress|String",[2]ActorTable!$1:$1,0),0)),
    TRIM(MID(P154,FIND(",",P154)+1,999)),VLOOKUP(TRIM(MID(P154,FIND(",",P154)+1,999)),[2]ActorTable!$1:$1048576,MATCH("prefabAddress|String",[2]ActorTable!$1:$1,0),0))),
IF(ISERROR(FIND(",",P154,FIND(",",P154,FIND(",",P154)+1)+1)),
  IF(OR(ISERROR(VLOOKUP(LEFT(P154,FIND(",",P154)-1),[2]ActorTable!$A:$A,1,0)),ISERROR(VLOOKUP(TRIM(MID(P154,FIND(",",P154)+1,FIND(",",P154,FIND(",",P154)+1)-FIND(",",P154)-1)),[2]ActorTable!$A:$A,1,0)),ISERROR(VLOOKUP(TRIM(MID(P154,FIND(",",P154,FIND(",",P154)+1)+1,999)),[2]ActorTable!$A:$A,1,0))),"액터없음",
  SUBSTITUTE(SUBSTITUTE(SUBSTITUTE(P154,LEFT(P154,FIND(",",P154)-1),VLOOKUP(LEFT(P154,FIND(",",P154)-1),[2]ActorTable!$1:$1048576,MATCH("prefabAddress|String",[2]ActorTable!$1:$1,0),0)),
    TRIM(MID(P154,FIND(",",P154)+1,FIND(",",P154,FIND(",",P154)+1)-FIND(",",P154)-1)),VLOOKUP(TRIM(MID(P154,FIND(",",P154)+1,FIND(",",P154,FIND(",",P154)+1)-FIND(",",P154)-1)),[2]ActorTable!$1:$1048576,MATCH("prefabAddress|String",[2]ActorTable!$1:$1,0),0)),
    TRIM(MID(P154,FIND(",",P154,FIND(",",P154)+1)+1,999)),VLOOKUP(TRIM(MID(P154,FIND(",",P154,FIND(",",P154)+1)+1,999)),[2]ActorTable!$1:$1048576,MATCH("prefabAddress|String",[2]ActorTable!$1:$1,0),0))),
IF(ISERROR(FIND(",",P154,FIND(",",P154,FIND(",",P154,FIND(",",P154)+1)+1)+1)),
  IF(OR(ISERROR(VLOOKUP(LEFT(P154,FIND(",",P154)-1),[2]ActorTable!$A:$A,1,0)),ISERROR(VLOOKUP(TRIM(MID(P154,FIND(",",P154)+1,FIND(",",P154,FIND(",",P154)+1)-FIND(",",P154)-1)),[2]ActorTable!$A:$A,1,0)),ISERROR(VLOOKUP(TRIM(MID(P154,FIND(",",P154,FIND(",",P154)+1)+1,FIND(",",P154,FIND(",",P154,FIND(",",P154)+1)+1)-FIND(",",P154,FIND(",",P154)+1)-1)),[2]ActorTable!$A:$A,1,0)),ISERROR(VLOOKUP(TRIM(MID(P154,FIND(",",P154,FIND(",",P154,FIND(",",P154)+1)+1)+1,999)),[2]ActorTable!$A:$A,1,0))),"액터없음",
  SUBSTITUTE(SUBSTITUTE(SUBSTITUTE(SUBSTITUTE(P154,LEFT(P154,FIND(",",P154)-1),VLOOKUP(LEFT(P154,FIND(",",P154)-1),[2]ActorTable!$1:$1048576,MATCH("prefabAddress|String",[2]ActorTable!$1:$1,0),0)),
    TRIM(MID(P154,FIND(",",P154)+1,FIND(",",P154,FIND(",",P154)+1)-FIND(",",P154)-1)),VLOOKUP(TRIM(MID(P154,FIND(",",P154)+1,FIND(",",P154,FIND(",",P154)+1)-FIND(",",P154)-1)),[2]ActorTable!$1:$1048576,MATCH("prefabAddress|String",[2]ActorTable!$1:$1,0),0)),
    TRIM(MID(P154,FIND(",",P154,FIND(",",P154)+1)+1,FIND(",",P154,FIND(",",P154,FIND(",",P154)+1)+1)-FIND(",",P154,FIND(",",P154)+1)-1)),VLOOKUP(TRIM(MID(P154,FIND(",",P154,FIND(",",P154)+1)+1,FIND(",",P154,FIND(",",P154,FIND(",",P154)+1)+1)-FIND(",",P154,FIND(",",P154)+1)-1)),[2]ActorTable!$1:$1048576,MATCH("prefabAddress|String",[2]ActorTable!$1:$1,0),0)),
    TRIM(MID(P154,FIND(",",P154,FIND(",",P154,FIND(",",P154)+1)+1)+1,999)),VLOOKUP(TRIM(MID(P154,FIND(",",P154,FIND(",",P154,FIND(",",P154)+1)+1)+1,999)),[2]ActorTable!$1:$1048576,MATCH("prefabAddress|String",[2]ActorTable!$1:$1,0),0))),
)))))</f>
        <v/>
      </c>
      <c r="R154">
        <v>0</v>
      </c>
      <c r="Z154" t="s">
        <v>972</v>
      </c>
      <c r="AA154">
        <f t="shared" si="10"/>
        <v>1</v>
      </c>
      <c r="AC154" t="s">
        <v>900</v>
      </c>
      <c r="AD154">
        <f t="shared" si="11"/>
        <v>1</v>
      </c>
    </row>
    <row r="155" spans="1:30" x14ac:dyDescent="0.3">
      <c r="A155" t="s">
        <v>762</v>
      </c>
      <c r="B155">
        <f>COUNTIF(StageTable!M:M,A155)
+COUNTIF(StageTable!U:U,A155)
+COUNTIF(StageTable!W:W,A155)</f>
        <v>1</v>
      </c>
      <c r="C155" t="s">
        <v>913</v>
      </c>
      <c r="D155" t="s">
        <v>65</v>
      </c>
      <c r="E155" t="s">
        <v>838</v>
      </c>
      <c r="F155" t="s">
        <v>888</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Q155" t="str">
        <f>IF(ISBLANK(P155),"",
IF(ISERROR(FIND(",",P155)),
  IF(ISERROR(VLOOKUP(P155,[2]ActorTable!$A:$A,1,0)),"액터없음",
  VLOOKUP(P155,[2]ActorTable!$1:$1048576,MATCH("prefabAddress|String",[2]ActorTable!$1:$1,0),0)),
IF(ISERROR(FIND(",",P155,FIND(",",P155)+1)),
  IF(OR(ISERROR(VLOOKUP(LEFT(P155,FIND(",",P155)-1),[2]ActorTable!$A:$A,1,0)),ISERROR(VLOOKUP(TRIM(MID(P155,FIND(",",P155)+1,999)),[2]ActorTable!$A:$A,1,0))),"액터없음",
  SUBSTITUTE(SUBSTITUTE(P155,LEFT(P155,FIND(",",P155)-1),VLOOKUP(LEFT(P155,FIND(",",P155)-1),[2]ActorTable!$1:$1048576,MATCH("prefabAddress|String",[2]ActorTable!$1:$1,0),0)),
    TRIM(MID(P155,FIND(",",P155)+1,999)),VLOOKUP(TRIM(MID(P155,FIND(",",P155)+1,999)),[2]ActorTable!$1:$1048576,MATCH("prefabAddress|String",[2]ActorTable!$1:$1,0),0))),
IF(ISERROR(FIND(",",P155,FIND(",",P155,FIND(",",P155)+1)+1)),
  IF(OR(ISERROR(VLOOKUP(LEFT(P155,FIND(",",P155)-1),[2]ActorTable!$A:$A,1,0)),ISERROR(VLOOKUP(TRIM(MID(P155,FIND(",",P155)+1,FIND(",",P155,FIND(",",P155)+1)-FIND(",",P155)-1)),[2]ActorTable!$A:$A,1,0)),ISERROR(VLOOKUP(TRIM(MID(P155,FIND(",",P155,FIND(",",P155)+1)+1,999)),[2]ActorTable!$A:$A,1,0))),"액터없음",
  SUBSTITUTE(SUBSTITUTE(SUBSTITUTE(P155,LEFT(P155,FIND(",",P155)-1),VLOOKUP(LEFT(P155,FIND(",",P155)-1),[2]ActorTable!$1:$1048576,MATCH("prefabAddress|String",[2]ActorTable!$1:$1,0),0)),
    TRIM(MID(P155,FIND(",",P155)+1,FIND(",",P155,FIND(",",P155)+1)-FIND(",",P155)-1)),VLOOKUP(TRIM(MID(P155,FIND(",",P155)+1,FIND(",",P155,FIND(",",P155)+1)-FIND(",",P155)-1)),[2]ActorTable!$1:$1048576,MATCH("prefabAddress|String",[2]ActorTable!$1:$1,0),0)),
    TRIM(MID(P155,FIND(",",P155,FIND(",",P155)+1)+1,999)),VLOOKUP(TRIM(MID(P155,FIND(",",P155,FIND(",",P155)+1)+1,999)),[2]ActorTable!$1:$1048576,MATCH("prefabAddress|String",[2]ActorTable!$1:$1,0),0))),
IF(ISERROR(FIND(",",P155,FIND(",",P155,FIND(",",P155,FIND(",",P155)+1)+1)+1)),
  IF(OR(ISERROR(VLOOKUP(LEFT(P155,FIND(",",P155)-1),[2]ActorTable!$A:$A,1,0)),ISERROR(VLOOKUP(TRIM(MID(P155,FIND(",",P155)+1,FIND(",",P155,FIND(",",P155)+1)-FIND(",",P155)-1)),[2]ActorTable!$A:$A,1,0)),ISERROR(VLOOKUP(TRIM(MID(P155,FIND(",",P155,FIND(",",P155)+1)+1,FIND(",",P155,FIND(",",P155,FIND(",",P155)+1)+1)-FIND(",",P155,FIND(",",P155)+1)-1)),[2]ActorTable!$A:$A,1,0)),ISERROR(VLOOKUP(TRIM(MID(P155,FIND(",",P155,FIND(",",P155,FIND(",",P155)+1)+1)+1,999)),[2]ActorTable!$A:$A,1,0))),"액터없음",
  SUBSTITUTE(SUBSTITUTE(SUBSTITUTE(SUBSTITUTE(P155,LEFT(P155,FIND(",",P155)-1),VLOOKUP(LEFT(P155,FIND(",",P155)-1),[2]ActorTable!$1:$1048576,MATCH("prefabAddress|String",[2]ActorTable!$1:$1,0),0)),
    TRIM(MID(P155,FIND(",",P155)+1,FIND(",",P155,FIND(",",P155)+1)-FIND(",",P155)-1)),VLOOKUP(TRIM(MID(P155,FIND(",",P155)+1,FIND(",",P155,FIND(",",P155)+1)-FIND(",",P155)-1)),[2]ActorTable!$1:$1048576,MATCH("prefabAddress|String",[2]ActorTable!$1:$1,0),0)),
    TRIM(MID(P155,FIND(",",P155,FIND(",",P155)+1)+1,FIND(",",P155,FIND(",",P155,FIND(",",P155)+1)+1)-FIND(",",P155,FIND(",",P155)+1)-1)),VLOOKUP(TRIM(MID(P155,FIND(",",P155,FIND(",",P155)+1)+1,FIND(",",P155,FIND(",",P155,FIND(",",P155)+1)+1)-FIND(",",P155,FIND(",",P155)+1)-1)),[2]ActorTable!$1:$1048576,MATCH("prefabAddress|String",[2]ActorTable!$1:$1,0),0)),
    TRIM(MID(P155,FIND(",",P155,FIND(",",P155,FIND(",",P155)+1)+1)+1,999)),VLOOKUP(TRIM(MID(P155,FIND(",",P155,FIND(",",P155,FIND(",",P155)+1)+1)+1,999)),[2]ActorTable!$1:$1048576,MATCH("prefabAddress|String",[2]ActorTable!$1:$1,0),0))),
)))))</f>
        <v/>
      </c>
      <c r="R155">
        <v>0</v>
      </c>
      <c r="Z155" t="s">
        <v>973</v>
      </c>
      <c r="AA155">
        <f t="shared" si="10"/>
        <v>1</v>
      </c>
      <c r="AC155" t="s">
        <v>901</v>
      </c>
      <c r="AD155">
        <f t="shared" si="11"/>
        <v>1</v>
      </c>
    </row>
    <row r="156" spans="1:30" x14ac:dyDescent="0.3">
      <c r="A156" t="s">
        <v>763</v>
      </c>
      <c r="B156">
        <f>COUNTIF(StageTable!M:M,A156)
+COUNTIF(StageTable!U:U,A156)
+COUNTIF(StageTable!W:W,A156)</f>
        <v>1</v>
      </c>
      <c r="C156" t="s">
        <v>912</v>
      </c>
      <c r="D156" t="s">
        <v>65</v>
      </c>
      <c r="E156" t="s">
        <v>839</v>
      </c>
      <c r="F156" t="s">
        <v>889</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Q156" t="str">
        <f>IF(ISBLANK(P156),"",
IF(ISERROR(FIND(",",P156)),
  IF(ISERROR(VLOOKUP(P156,[2]ActorTable!$A:$A,1,0)),"액터없음",
  VLOOKUP(P156,[2]ActorTable!$1:$1048576,MATCH("prefabAddress|String",[2]ActorTable!$1:$1,0),0)),
IF(ISERROR(FIND(",",P156,FIND(",",P156)+1)),
  IF(OR(ISERROR(VLOOKUP(LEFT(P156,FIND(",",P156)-1),[2]ActorTable!$A:$A,1,0)),ISERROR(VLOOKUP(TRIM(MID(P156,FIND(",",P156)+1,999)),[2]ActorTable!$A:$A,1,0))),"액터없음",
  SUBSTITUTE(SUBSTITUTE(P156,LEFT(P156,FIND(",",P156)-1),VLOOKUP(LEFT(P156,FIND(",",P156)-1),[2]ActorTable!$1:$1048576,MATCH("prefabAddress|String",[2]ActorTable!$1:$1,0),0)),
    TRIM(MID(P156,FIND(",",P156)+1,999)),VLOOKUP(TRIM(MID(P156,FIND(",",P156)+1,999)),[2]ActorTable!$1:$1048576,MATCH("prefabAddress|String",[2]ActorTable!$1:$1,0),0))),
IF(ISERROR(FIND(",",P156,FIND(",",P156,FIND(",",P156)+1)+1)),
  IF(OR(ISERROR(VLOOKUP(LEFT(P156,FIND(",",P156)-1),[2]ActorTable!$A:$A,1,0)),ISERROR(VLOOKUP(TRIM(MID(P156,FIND(",",P156)+1,FIND(",",P156,FIND(",",P156)+1)-FIND(",",P156)-1)),[2]ActorTable!$A:$A,1,0)),ISERROR(VLOOKUP(TRIM(MID(P156,FIND(",",P156,FIND(",",P156)+1)+1,999)),[2]ActorTable!$A:$A,1,0))),"액터없음",
  SUBSTITUTE(SUBSTITUTE(SUBSTITUTE(P156,LEFT(P156,FIND(",",P156)-1),VLOOKUP(LEFT(P156,FIND(",",P156)-1),[2]ActorTable!$1:$1048576,MATCH("prefabAddress|String",[2]ActorTable!$1:$1,0),0)),
    TRIM(MID(P156,FIND(",",P156)+1,FIND(",",P156,FIND(",",P156)+1)-FIND(",",P156)-1)),VLOOKUP(TRIM(MID(P156,FIND(",",P156)+1,FIND(",",P156,FIND(",",P156)+1)-FIND(",",P156)-1)),[2]ActorTable!$1:$1048576,MATCH("prefabAddress|String",[2]ActorTable!$1:$1,0),0)),
    TRIM(MID(P156,FIND(",",P156,FIND(",",P156)+1)+1,999)),VLOOKUP(TRIM(MID(P156,FIND(",",P156,FIND(",",P156)+1)+1,999)),[2]ActorTable!$1:$1048576,MATCH("prefabAddress|String",[2]ActorTable!$1:$1,0),0))),
IF(ISERROR(FIND(",",P156,FIND(",",P156,FIND(",",P156,FIND(",",P156)+1)+1)+1)),
  IF(OR(ISERROR(VLOOKUP(LEFT(P156,FIND(",",P156)-1),[2]ActorTable!$A:$A,1,0)),ISERROR(VLOOKUP(TRIM(MID(P156,FIND(",",P156)+1,FIND(",",P156,FIND(",",P156)+1)-FIND(",",P156)-1)),[2]ActorTable!$A:$A,1,0)),ISERROR(VLOOKUP(TRIM(MID(P156,FIND(",",P156,FIND(",",P156)+1)+1,FIND(",",P156,FIND(",",P156,FIND(",",P156)+1)+1)-FIND(",",P156,FIND(",",P156)+1)-1)),[2]ActorTable!$A:$A,1,0)),ISERROR(VLOOKUP(TRIM(MID(P156,FIND(",",P156,FIND(",",P156,FIND(",",P156)+1)+1)+1,999)),[2]ActorTable!$A:$A,1,0))),"액터없음",
  SUBSTITUTE(SUBSTITUTE(SUBSTITUTE(SUBSTITUTE(P156,LEFT(P156,FIND(",",P156)-1),VLOOKUP(LEFT(P156,FIND(",",P156)-1),[2]ActorTable!$1:$1048576,MATCH("prefabAddress|String",[2]ActorTable!$1:$1,0),0)),
    TRIM(MID(P156,FIND(",",P156)+1,FIND(",",P156,FIND(",",P156)+1)-FIND(",",P156)-1)),VLOOKUP(TRIM(MID(P156,FIND(",",P156)+1,FIND(",",P156,FIND(",",P156)+1)-FIND(",",P156)-1)),[2]ActorTable!$1:$1048576,MATCH("prefabAddress|String",[2]ActorTable!$1:$1,0),0)),
    TRIM(MID(P156,FIND(",",P156,FIND(",",P156)+1)+1,FIND(",",P156,FIND(",",P156,FIND(",",P156)+1)+1)-FIND(",",P156,FIND(",",P156)+1)-1)),VLOOKUP(TRIM(MID(P156,FIND(",",P156,FIND(",",P156)+1)+1,FIND(",",P156,FIND(",",P156,FIND(",",P156)+1)+1)-FIND(",",P156,FIND(",",P156)+1)-1)),[2]ActorTable!$1:$1048576,MATCH("prefabAddress|String",[2]ActorTable!$1:$1,0),0)),
    TRIM(MID(P156,FIND(",",P156,FIND(",",P156,FIND(",",P156)+1)+1)+1,999)),VLOOKUP(TRIM(MID(P156,FIND(",",P156,FIND(",",P156,FIND(",",P156)+1)+1)+1,999)),[2]ActorTable!$1:$1048576,MATCH("prefabAddress|String",[2]ActorTable!$1:$1,0),0))),
)))))</f>
        <v/>
      </c>
      <c r="R156">
        <v>0</v>
      </c>
      <c r="Z156" t="s">
        <v>974</v>
      </c>
      <c r="AA156">
        <f t="shared" si="10"/>
        <v>1</v>
      </c>
      <c r="AC156" t="s">
        <v>902</v>
      </c>
      <c r="AD156">
        <f t="shared" si="11"/>
        <v>1</v>
      </c>
    </row>
    <row r="157" spans="1:30" x14ac:dyDescent="0.3">
      <c r="A157" t="s">
        <v>789</v>
      </c>
      <c r="B157">
        <f>COUNTIF(StageTable!M:M,A157)
+COUNTIF(StageTable!U:U,A157)
+COUNTIF(StageTable!W:W,A157)</f>
        <v>1</v>
      </c>
      <c r="C157" t="s">
        <v>912</v>
      </c>
      <c r="D157" t="s">
        <v>65</v>
      </c>
      <c r="E157" t="s">
        <v>840</v>
      </c>
      <c r="F157" t="s">
        <v>890</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Q157" t="str">
        <f>IF(ISBLANK(P157),"",
IF(ISERROR(FIND(",",P157)),
  IF(ISERROR(VLOOKUP(P157,[2]ActorTable!$A:$A,1,0)),"액터없음",
  VLOOKUP(P157,[2]ActorTable!$1:$1048576,MATCH("prefabAddress|String",[2]ActorTable!$1:$1,0),0)),
IF(ISERROR(FIND(",",P157,FIND(",",P157)+1)),
  IF(OR(ISERROR(VLOOKUP(LEFT(P157,FIND(",",P157)-1),[2]ActorTable!$A:$A,1,0)),ISERROR(VLOOKUP(TRIM(MID(P157,FIND(",",P157)+1,999)),[2]ActorTable!$A:$A,1,0))),"액터없음",
  SUBSTITUTE(SUBSTITUTE(P157,LEFT(P157,FIND(",",P157)-1),VLOOKUP(LEFT(P157,FIND(",",P157)-1),[2]ActorTable!$1:$1048576,MATCH("prefabAddress|String",[2]ActorTable!$1:$1,0),0)),
    TRIM(MID(P157,FIND(",",P157)+1,999)),VLOOKUP(TRIM(MID(P157,FIND(",",P157)+1,999)),[2]ActorTable!$1:$1048576,MATCH("prefabAddress|String",[2]ActorTable!$1:$1,0),0))),
IF(ISERROR(FIND(",",P157,FIND(",",P157,FIND(",",P157)+1)+1)),
  IF(OR(ISERROR(VLOOKUP(LEFT(P157,FIND(",",P157)-1),[2]ActorTable!$A:$A,1,0)),ISERROR(VLOOKUP(TRIM(MID(P157,FIND(",",P157)+1,FIND(",",P157,FIND(",",P157)+1)-FIND(",",P157)-1)),[2]ActorTable!$A:$A,1,0)),ISERROR(VLOOKUP(TRIM(MID(P157,FIND(",",P157,FIND(",",P157)+1)+1,999)),[2]ActorTable!$A:$A,1,0))),"액터없음",
  SUBSTITUTE(SUBSTITUTE(SUBSTITUTE(P157,LEFT(P157,FIND(",",P157)-1),VLOOKUP(LEFT(P157,FIND(",",P157)-1),[2]ActorTable!$1:$1048576,MATCH("prefabAddress|String",[2]ActorTable!$1:$1,0),0)),
    TRIM(MID(P157,FIND(",",P157)+1,FIND(",",P157,FIND(",",P157)+1)-FIND(",",P157)-1)),VLOOKUP(TRIM(MID(P157,FIND(",",P157)+1,FIND(",",P157,FIND(",",P157)+1)-FIND(",",P157)-1)),[2]ActorTable!$1:$1048576,MATCH("prefabAddress|String",[2]ActorTable!$1:$1,0),0)),
    TRIM(MID(P157,FIND(",",P157,FIND(",",P157)+1)+1,999)),VLOOKUP(TRIM(MID(P157,FIND(",",P157,FIND(",",P157)+1)+1,999)),[2]ActorTable!$1:$1048576,MATCH("prefabAddress|String",[2]ActorTable!$1:$1,0),0))),
IF(ISERROR(FIND(",",P157,FIND(",",P157,FIND(",",P157,FIND(",",P157)+1)+1)+1)),
  IF(OR(ISERROR(VLOOKUP(LEFT(P157,FIND(",",P157)-1),[2]ActorTable!$A:$A,1,0)),ISERROR(VLOOKUP(TRIM(MID(P157,FIND(",",P157)+1,FIND(",",P157,FIND(",",P157)+1)-FIND(",",P157)-1)),[2]ActorTable!$A:$A,1,0)),ISERROR(VLOOKUP(TRIM(MID(P157,FIND(",",P157,FIND(",",P157)+1)+1,FIND(",",P157,FIND(",",P157,FIND(",",P157)+1)+1)-FIND(",",P157,FIND(",",P157)+1)-1)),[2]ActorTable!$A:$A,1,0)),ISERROR(VLOOKUP(TRIM(MID(P157,FIND(",",P157,FIND(",",P157,FIND(",",P157)+1)+1)+1,999)),[2]ActorTable!$A:$A,1,0))),"액터없음",
  SUBSTITUTE(SUBSTITUTE(SUBSTITUTE(SUBSTITUTE(P157,LEFT(P157,FIND(",",P157)-1),VLOOKUP(LEFT(P157,FIND(",",P157)-1),[2]ActorTable!$1:$1048576,MATCH("prefabAddress|String",[2]ActorTable!$1:$1,0),0)),
    TRIM(MID(P157,FIND(",",P157)+1,FIND(",",P157,FIND(",",P157)+1)-FIND(",",P157)-1)),VLOOKUP(TRIM(MID(P157,FIND(",",P157)+1,FIND(",",P157,FIND(",",P157)+1)-FIND(",",P157)-1)),[2]ActorTable!$1:$1048576,MATCH("prefabAddress|String",[2]ActorTable!$1:$1,0),0)),
    TRIM(MID(P157,FIND(",",P157,FIND(",",P157)+1)+1,FIND(",",P157,FIND(",",P157,FIND(",",P157)+1)+1)-FIND(",",P157,FIND(",",P157)+1)-1)),VLOOKUP(TRIM(MID(P157,FIND(",",P157,FIND(",",P157)+1)+1,FIND(",",P157,FIND(",",P157,FIND(",",P157)+1)+1)-FIND(",",P157,FIND(",",P157)+1)-1)),[2]ActorTable!$1:$1048576,MATCH("prefabAddress|String",[2]ActorTable!$1:$1,0),0)),
    TRIM(MID(P157,FIND(",",P157,FIND(",",P157,FIND(",",P157)+1)+1)+1,999)),VLOOKUP(TRIM(MID(P157,FIND(",",P157,FIND(",",P157,FIND(",",P157)+1)+1)+1,999)),[2]ActorTable!$1:$1048576,MATCH("prefabAddress|String",[2]ActorTable!$1:$1,0),0))),
)))))</f>
        <v/>
      </c>
      <c r="R157">
        <v>0</v>
      </c>
      <c r="Z157" t="s">
        <v>914</v>
      </c>
      <c r="AA157">
        <f t="shared" si="10"/>
        <v>1</v>
      </c>
      <c r="AC157" t="s">
        <v>903</v>
      </c>
      <c r="AD157">
        <f t="shared" si="11"/>
        <v>1</v>
      </c>
    </row>
    <row r="158" spans="1:30" x14ac:dyDescent="0.3">
      <c r="A158" t="s">
        <v>764</v>
      </c>
      <c r="B158">
        <f>COUNTIF(StageTable!M:M,A158)
+COUNTIF(StageTable!U:U,A158)
+COUNTIF(StageTable!W:W,A158)</f>
        <v>1</v>
      </c>
      <c r="C158" t="s">
        <v>913</v>
      </c>
      <c r="D158" t="s">
        <v>65</v>
      </c>
      <c r="E158" t="s">
        <v>841</v>
      </c>
      <c r="F158" t="s">
        <v>891</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Q158" t="str">
        <f>IF(ISBLANK(P158),"",
IF(ISERROR(FIND(",",P158)),
  IF(ISERROR(VLOOKUP(P158,[2]ActorTable!$A:$A,1,0)),"액터없음",
  VLOOKUP(P158,[2]ActorTable!$1:$1048576,MATCH("prefabAddress|String",[2]ActorTable!$1:$1,0),0)),
IF(ISERROR(FIND(",",P158,FIND(",",P158)+1)),
  IF(OR(ISERROR(VLOOKUP(LEFT(P158,FIND(",",P158)-1),[2]ActorTable!$A:$A,1,0)),ISERROR(VLOOKUP(TRIM(MID(P158,FIND(",",P158)+1,999)),[2]ActorTable!$A:$A,1,0))),"액터없음",
  SUBSTITUTE(SUBSTITUTE(P158,LEFT(P158,FIND(",",P158)-1),VLOOKUP(LEFT(P158,FIND(",",P158)-1),[2]ActorTable!$1:$1048576,MATCH("prefabAddress|String",[2]ActorTable!$1:$1,0),0)),
    TRIM(MID(P158,FIND(",",P158)+1,999)),VLOOKUP(TRIM(MID(P158,FIND(",",P158)+1,999)),[2]ActorTable!$1:$1048576,MATCH("prefabAddress|String",[2]ActorTable!$1:$1,0),0))),
IF(ISERROR(FIND(",",P158,FIND(",",P158,FIND(",",P158)+1)+1)),
  IF(OR(ISERROR(VLOOKUP(LEFT(P158,FIND(",",P158)-1),[2]ActorTable!$A:$A,1,0)),ISERROR(VLOOKUP(TRIM(MID(P158,FIND(",",P158)+1,FIND(",",P158,FIND(",",P158)+1)-FIND(",",P158)-1)),[2]ActorTable!$A:$A,1,0)),ISERROR(VLOOKUP(TRIM(MID(P158,FIND(",",P158,FIND(",",P158)+1)+1,999)),[2]ActorTable!$A:$A,1,0))),"액터없음",
  SUBSTITUTE(SUBSTITUTE(SUBSTITUTE(P158,LEFT(P158,FIND(",",P158)-1),VLOOKUP(LEFT(P158,FIND(",",P158)-1),[2]ActorTable!$1:$1048576,MATCH("prefabAddress|String",[2]ActorTable!$1:$1,0),0)),
    TRIM(MID(P158,FIND(",",P158)+1,FIND(",",P158,FIND(",",P158)+1)-FIND(",",P158)-1)),VLOOKUP(TRIM(MID(P158,FIND(",",P158)+1,FIND(",",P158,FIND(",",P158)+1)-FIND(",",P158)-1)),[2]ActorTable!$1:$1048576,MATCH("prefabAddress|String",[2]ActorTable!$1:$1,0),0)),
    TRIM(MID(P158,FIND(",",P158,FIND(",",P158)+1)+1,999)),VLOOKUP(TRIM(MID(P158,FIND(",",P158,FIND(",",P158)+1)+1,999)),[2]ActorTable!$1:$1048576,MATCH("prefabAddress|String",[2]ActorTable!$1:$1,0),0))),
IF(ISERROR(FIND(",",P158,FIND(",",P158,FIND(",",P158,FIND(",",P158)+1)+1)+1)),
  IF(OR(ISERROR(VLOOKUP(LEFT(P158,FIND(",",P158)-1),[2]ActorTable!$A:$A,1,0)),ISERROR(VLOOKUP(TRIM(MID(P158,FIND(",",P158)+1,FIND(",",P158,FIND(",",P158)+1)-FIND(",",P158)-1)),[2]ActorTable!$A:$A,1,0)),ISERROR(VLOOKUP(TRIM(MID(P158,FIND(",",P158,FIND(",",P158)+1)+1,FIND(",",P158,FIND(",",P158,FIND(",",P158)+1)+1)-FIND(",",P158,FIND(",",P158)+1)-1)),[2]ActorTable!$A:$A,1,0)),ISERROR(VLOOKUP(TRIM(MID(P158,FIND(",",P158,FIND(",",P158,FIND(",",P158)+1)+1)+1,999)),[2]ActorTable!$A:$A,1,0))),"액터없음",
  SUBSTITUTE(SUBSTITUTE(SUBSTITUTE(SUBSTITUTE(P158,LEFT(P158,FIND(",",P158)-1),VLOOKUP(LEFT(P158,FIND(",",P158)-1),[2]ActorTable!$1:$1048576,MATCH("prefabAddress|String",[2]ActorTable!$1:$1,0),0)),
    TRIM(MID(P158,FIND(",",P158)+1,FIND(",",P158,FIND(",",P158)+1)-FIND(",",P158)-1)),VLOOKUP(TRIM(MID(P158,FIND(",",P158)+1,FIND(",",P158,FIND(",",P158)+1)-FIND(",",P158)-1)),[2]ActorTable!$1:$1048576,MATCH("prefabAddress|String",[2]ActorTable!$1:$1,0),0)),
    TRIM(MID(P158,FIND(",",P158,FIND(",",P158)+1)+1,FIND(",",P158,FIND(",",P158,FIND(",",P158)+1)+1)-FIND(",",P158,FIND(",",P158)+1)-1)),VLOOKUP(TRIM(MID(P158,FIND(",",P158,FIND(",",P158)+1)+1,FIND(",",P158,FIND(",",P158,FIND(",",P158)+1)+1)-FIND(",",P158,FIND(",",P158)+1)-1)),[2]ActorTable!$1:$1048576,MATCH("prefabAddress|String",[2]ActorTable!$1:$1,0),0)),
    TRIM(MID(P158,FIND(",",P158,FIND(",",P158,FIND(",",P158)+1)+1)+1,999)),VLOOKUP(TRIM(MID(P158,FIND(",",P158,FIND(",",P158,FIND(",",P158)+1)+1)+1,999)),[2]ActorTable!$1:$1048576,MATCH("prefabAddress|String",[2]ActorTable!$1:$1,0),0))),
)))))</f>
        <v/>
      </c>
      <c r="R158">
        <v>0</v>
      </c>
      <c r="Z158" t="s">
        <v>915</v>
      </c>
      <c r="AA158">
        <f t="shared" si="10"/>
        <v>1</v>
      </c>
      <c r="AC158" t="s">
        <v>904</v>
      </c>
      <c r="AD158">
        <f t="shared" si="11"/>
        <v>1</v>
      </c>
    </row>
    <row r="159" spans="1:30" x14ac:dyDescent="0.3">
      <c r="A159" t="s">
        <v>765</v>
      </c>
      <c r="B159">
        <f>COUNTIF(StageTable!M:M,A159)
+COUNTIF(StageTable!U:U,A159)
+COUNTIF(StageTable!W:W,A159)</f>
        <v>1</v>
      </c>
      <c r="C159" t="s">
        <v>912</v>
      </c>
      <c r="D159" t="s">
        <v>65</v>
      </c>
      <c r="E159" t="s">
        <v>842</v>
      </c>
      <c r="F159" t="s">
        <v>892</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Q159" t="str">
        <f>IF(ISBLANK(P159),"",
IF(ISERROR(FIND(",",P159)),
  IF(ISERROR(VLOOKUP(P159,[2]ActorTable!$A:$A,1,0)),"액터없음",
  VLOOKUP(P159,[2]ActorTable!$1:$1048576,MATCH("prefabAddress|String",[2]ActorTable!$1:$1,0),0)),
IF(ISERROR(FIND(",",P159,FIND(",",P159)+1)),
  IF(OR(ISERROR(VLOOKUP(LEFT(P159,FIND(",",P159)-1),[2]ActorTable!$A:$A,1,0)),ISERROR(VLOOKUP(TRIM(MID(P159,FIND(",",P159)+1,999)),[2]ActorTable!$A:$A,1,0))),"액터없음",
  SUBSTITUTE(SUBSTITUTE(P159,LEFT(P159,FIND(",",P159)-1),VLOOKUP(LEFT(P159,FIND(",",P159)-1),[2]ActorTable!$1:$1048576,MATCH("prefabAddress|String",[2]ActorTable!$1:$1,0),0)),
    TRIM(MID(P159,FIND(",",P159)+1,999)),VLOOKUP(TRIM(MID(P159,FIND(",",P159)+1,999)),[2]ActorTable!$1:$1048576,MATCH("prefabAddress|String",[2]ActorTable!$1:$1,0),0))),
IF(ISERROR(FIND(",",P159,FIND(",",P159,FIND(",",P159)+1)+1)),
  IF(OR(ISERROR(VLOOKUP(LEFT(P159,FIND(",",P159)-1),[2]ActorTable!$A:$A,1,0)),ISERROR(VLOOKUP(TRIM(MID(P159,FIND(",",P159)+1,FIND(",",P159,FIND(",",P159)+1)-FIND(",",P159)-1)),[2]ActorTable!$A:$A,1,0)),ISERROR(VLOOKUP(TRIM(MID(P159,FIND(",",P159,FIND(",",P159)+1)+1,999)),[2]ActorTable!$A:$A,1,0))),"액터없음",
  SUBSTITUTE(SUBSTITUTE(SUBSTITUTE(P159,LEFT(P159,FIND(",",P159)-1),VLOOKUP(LEFT(P159,FIND(",",P159)-1),[2]ActorTable!$1:$1048576,MATCH("prefabAddress|String",[2]ActorTable!$1:$1,0),0)),
    TRIM(MID(P159,FIND(",",P159)+1,FIND(",",P159,FIND(",",P159)+1)-FIND(",",P159)-1)),VLOOKUP(TRIM(MID(P159,FIND(",",P159)+1,FIND(",",P159,FIND(",",P159)+1)-FIND(",",P159)-1)),[2]ActorTable!$1:$1048576,MATCH("prefabAddress|String",[2]ActorTable!$1:$1,0),0)),
    TRIM(MID(P159,FIND(",",P159,FIND(",",P159)+1)+1,999)),VLOOKUP(TRIM(MID(P159,FIND(",",P159,FIND(",",P159)+1)+1,999)),[2]ActorTable!$1:$1048576,MATCH("prefabAddress|String",[2]ActorTable!$1:$1,0),0))),
IF(ISERROR(FIND(",",P159,FIND(",",P159,FIND(",",P159,FIND(",",P159)+1)+1)+1)),
  IF(OR(ISERROR(VLOOKUP(LEFT(P159,FIND(",",P159)-1),[2]ActorTable!$A:$A,1,0)),ISERROR(VLOOKUP(TRIM(MID(P159,FIND(",",P159)+1,FIND(",",P159,FIND(",",P159)+1)-FIND(",",P159)-1)),[2]ActorTable!$A:$A,1,0)),ISERROR(VLOOKUP(TRIM(MID(P159,FIND(",",P159,FIND(",",P159)+1)+1,FIND(",",P159,FIND(",",P159,FIND(",",P159)+1)+1)-FIND(",",P159,FIND(",",P159)+1)-1)),[2]ActorTable!$A:$A,1,0)),ISERROR(VLOOKUP(TRIM(MID(P159,FIND(",",P159,FIND(",",P159,FIND(",",P159)+1)+1)+1,999)),[2]ActorTable!$A:$A,1,0))),"액터없음",
  SUBSTITUTE(SUBSTITUTE(SUBSTITUTE(SUBSTITUTE(P159,LEFT(P159,FIND(",",P159)-1),VLOOKUP(LEFT(P159,FIND(",",P159)-1),[2]ActorTable!$1:$1048576,MATCH("prefabAddress|String",[2]ActorTable!$1:$1,0),0)),
    TRIM(MID(P159,FIND(",",P159)+1,FIND(",",P159,FIND(",",P159)+1)-FIND(",",P159)-1)),VLOOKUP(TRIM(MID(P159,FIND(",",P159)+1,FIND(",",P159,FIND(",",P159)+1)-FIND(",",P159)-1)),[2]ActorTable!$1:$1048576,MATCH("prefabAddress|String",[2]ActorTable!$1:$1,0),0)),
    TRIM(MID(P159,FIND(",",P159,FIND(",",P159)+1)+1,FIND(",",P159,FIND(",",P159,FIND(",",P159)+1)+1)-FIND(",",P159,FIND(",",P159)+1)-1)),VLOOKUP(TRIM(MID(P159,FIND(",",P159,FIND(",",P159)+1)+1,FIND(",",P159,FIND(",",P159,FIND(",",P159)+1)+1)-FIND(",",P159,FIND(",",P159)+1)-1)),[2]ActorTable!$1:$1048576,MATCH("prefabAddress|String",[2]ActorTable!$1:$1,0),0)),
    TRIM(MID(P159,FIND(",",P159,FIND(",",P159,FIND(",",P159)+1)+1)+1,999)),VLOOKUP(TRIM(MID(P159,FIND(",",P159,FIND(",",P159,FIND(",",P159)+1)+1)+1,999)),[2]ActorTable!$1:$1048576,MATCH("prefabAddress|String",[2]ActorTable!$1:$1,0),0))),
)))))</f>
        <v/>
      </c>
      <c r="R159">
        <v>0</v>
      </c>
      <c r="Z159" t="s">
        <v>916</v>
      </c>
      <c r="AA159">
        <f t="shared" si="10"/>
        <v>1</v>
      </c>
      <c r="AC159" t="s">
        <v>905</v>
      </c>
      <c r="AD159">
        <f t="shared" si="11"/>
        <v>1</v>
      </c>
    </row>
    <row r="160" spans="1:30" x14ac:dyDescent="0.3">
      <c r="A160" t="s">
        <v>791</v>
      </c>
      <c r="B160">
        <f>COUNTIF(StageTable!M:M,A160)
+COUNTIF(StageTable!U:U,A160)
+COUNTIF(StageTable!W:W,A160)</f>
        <v>1</v>
      </c>
      <c r="C160" t="s">
        <v>912</v>
      </c>
      <c r="D160" t="s">
        <v>65</v>
      </c>
      <c r="E160" t="s">
        <v>843</v>
      </c>
      <c r="F160" t="s">
        <v>893</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Q160" t="str">
        <f>IF(ISBLANK(P160),"",
IF(ISERROR(FIND(",",P160)),
  IF(ISERROR(VLOOKUP(P160,[2]ActorTable!$A:$A,1,0)),"액터없음",
  VLOOKUP(P160,[2]ActorTable!$1:$1048576,MATCH("prefabAddress|String",[2]ActorTable!$1:$1,0),0)),
IF(ISERROR(FIND(",",P160,FIND(",",P160)+1)),
  IF(OR(ISERROR(VLOOKUP(LEFT(P160,FIND(",",P160)-1),[2]ActorTable!$A:$A,1,0)),ISERROR(VLOOKUP(TRIM(MID(P160,FIND(",",P160)+1,999)),[2]ActorTable!$A:$A,1,0))),"액터없음",
  SUBSTITUTE(SUBSTITUTE(P160,LEFT(P160,FIND(",",P160)-1),VLOOKUP(LEFT(P160,FIND(",",P160)-1),[2]ActorTable!$1:$1048576,MATCH("prefabAddress|String",[2]ActorTable!$1:$1,0),0)),
    TRIM(MID(P160,FIND(",",P160)+1,999)),VLOOKUP(TRIM(MID(P160,FIND(",",P160)+1,999)),[2]ActorTable!$1:$1048576,MATCH("prefabAddress|String",[2]ActorTable!$1:$1,0),0))),
IF(ISERROR(FIND(",",P160,FIND(",",P160,FIND(",",P160)+1)+1)),
  IF(OR(ISERROR(VLOOKUP(LEFT(P160,FIND(",",P160)-1),[2]ActorTable!$A:$A,1,0)),ISERROR(VLOOKUP(TRIM(MID(P160,FIND(",",P160)+1,FIND(",",P160,FIND(",",P160)+1)-FIND(",",P160)-1)),[2]ActorTable!$A:$A,1,0)),ISERROR(VLOOKUP(TRIM(MID(P160,FIND(",",P160,FIND(",",P160)+1)+1,999)),[2]ActorTable!$A:$A,1,0))),"액터없음",
  SUBSTITUTE(SUBSTITUTE(SUBSTITUTE(P160,LEFT(P160,FIND(",",P160)-1),VLOOKUP(LEFT(P160,FIND(",",P160)-1),[2]ActorTable!$1:$1048576,MATCH("prefabAddress|String",[2]ActorTable!$1:$1,0),0)),
    TRIM(MID(P160,FIND(",",P160)+1,FIND(",",P160,FIND(",",P160)+1)-FIND(",",P160)-1)),VLOOKUP(TRIM(MID(P160,FIND(",",P160)+1,FIND(",",P160,FIND(",",P160)+1)-FIND(",",P160)-1)),[2]ActorTable!$1:$1048576,MATCH("prefabAddress|String",[2]ActorTable!$1:$1,0),0)),
    TRIM(MID(P160,FIND(",",P160,FIND(",",P160)+1)+1,999)),VLOOKUP(TRIM(MID(P160,FIND(",",P160,FIND(",",P160)+1)+1,999)),[2]ActorTable!$1:$1048576,MATCH("prefabAddress|String",[2]ActorTable!$1:$1,0),0))),
IF(ISERROR(FIND(",",P160,FIND(",",P160,FIND(",",P160,FIND(",",P160)+1)+1)+1)),
  IF(OR(ISERROR(VLOOKUP(LEFT(P160,FIND(",",P160)-1),[2]ActorTable!$A:$A,1,0)),ISERROR(VLOOKUP(TRIM(MID(P160,FIND(",",P160)+1,FIND(",",P160,FIND(",",P160)+1)-FIND(",",P160)-1)),[2]ActorTable!$A:$A,1,0)),ISERROR(VLOOKUP(TRIM(MID(P160,FIND(",",P160,FIND(",",P160)+1)+1,FIND(",",P160,FIND(",",P160,FIND(",",P160)+1)+1)-FIND(",",P160,FIND(",",P160)+1)-1)),[2]ActorTable!$A:$A,1,0)),ISERROR(VLOOKUP(TRIM(MID(P160,FIND(",",P160,FIND(",",P160,FIND(",",P160)+1)+1)+1,999)),[2]ActorTable!$A:$A,1,0))),"액터없음",
  SUBSTITUTE(SUBSTITUTE(SUBSTITUTE(SUBSTITUTE(P160,LEFT(P160,FIND(",",P160)-1),VLOOKUP(LEFT(P160,FIND(",",P160)-1),[2]ActorTable!$1:$1048576,MATCH("prefabAddress|String",[2]ActorTable!$1:$1,0),0)),
    TRIM(MID(P160,FIND(",",P160)+1,FIND(",",P160,FIND(",",P160)+1)-FIND(",",P160)-1)),VLOOKUP(TRIM(MID(P160,FIND(",",P160)+1,FIND(",",P160,FIND(",",P160)+1)-FIND(",",P160)-1)),[2]ActorTable!$1:$1048576,MATCH("prefabAddress|String",[2]ActorTable!$1:$1,0),0)),
    TRIM(MID(P160,FIND(",",P160,FIND(",",P160)+1)+1,FIND(",",P160,FIND(",",P160,FIND(",",P160)+1)+1)-FIND(",",P160,FIND(",",P160)+1)-1)),VLOOKUP(TRIM(MID(P160,FIND(",",P160,FIND(",",P160)+1)+1,FIND(",",P160,FIND(",",P160,FIND(",",P160)+1)+1)-FIND(",",P160,FIND(",",P160)+1)-1)),[2]ActorTable!$1:$1048576,MATCH("prefabAddress|String",[2]ActorTable!$1:$1,0),0)),
    TRIM(MID(P160,FIND(",",P160,FIND(",",P160,FIND(",",P160)+1)+1)+1,999)),VLOOKUP(TRIM(MID(P160,FIND(",",P160,FIND(",",P160,FIND(",",P160)+1)+1)+1,999)),[2]ActorTable!$1:$1048576,MATCH("prefabAddress|String",[2]ActorTable!$1:$1,0),0))),
)))))</f>
        <v/>
      </c>
      <c r="R160">
        <v>0</v>
      </c>
      <c r="Z160" t="s">
        <v>917</v>
      </c>
      <c r="AA160">
        <f t="shared" si="10"/>
        <v>1</v>
      </c>
      <c r="AC160" t="s">
        <v>906</v>
      </c>
      <c r="AD160">
        <f t="shared" si="11"/>
        <v>1</v>
      </c>
    </row>
    <row r="161" spans="1:30" x14ac:dyDescent="0.3">
      <c r="A161" t="s">
        <v>766</v>
      </c>
      <c r="B161">
        <f>COUNTIF(StageTable!M:M,A161)
+COUNTIF(StageTable!U:U,A161)
+COUNTIF(StageTable!W:W,A161)</f>
        <v>1</v>
      </c>
      <c r="C161" t="s">
        <v>912</v>
      </c>
      <c r="D161" t="s">
        <v>65</v>
      </c>
      <c r="E161" t="s">
        <v>844</v>
      </c>
      <c r="F161" t="s">
        <v>894</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Q161" t="str">
        <f>IF(ISBLANK(P161),"",
IF(ISERROR(FIND(",",P161)),
  IF(ISERROR(VLOOKUP(P161,[2]ActorTable!$A:$A,1,0)),"액터없음",
  VLOOKUP(P161,[2]ActorTable!$1:$1048576,MATCH("prefabAddress|String",[2]ActorTable!$1:$1,0),0)),
IF(ISERROR(FIND(",",P161,FIND(",",P161)+1)),
  IF(OR(ISERROR(VLOOKUP(LEFT(P161,FIND(",",P161)-1),[2]ActorTable!$A:$A,1,0)),ISERROR(VLOOKUP(TRIM(MID(P161,FIND(",",P161)+1,999)),[2]ActorTable!$A:$A,1,0))),"액터없음",
  SUBSTITUTE(SUBSTITUTE(P161,LEFT(P161,FIND(",",P161)-1),VLOOKUP(LEFT(P161,FIND(",",P161)-1),[2]ActorTable!$1:$1048576,MATCH("prefabAddress|String",[2]ActorTable!$1:$1,0),0)),
    TRIM(MID(P161,FIND(",",P161)+1,999)),VLOOKUP(TRIM(MID(P161,FIND(",",P161)+1,999)),[2]ActorTable!$1:$1048576,MATCH("prefabAddress|String",[2]ActorTable!$1:$1,0),0))),
IF(ISERROR(FIND(",",P161,FIND(",",P161,FIND(",",P161)+1)+1)),
  IF(OR(ISERROR(VLOOKUP(LEFT(P161,FIND(",",P161)-1),[2]ActorTable!$A:$A,1,0)),ISERROR(VLOOKUP(TRIM(MID(P161,FIND(",",P161)+1,FIND(",",P161,FIND(",",P161)+1)-FIND(",",P161)-1)),[2]ActorTable!$A:$A,1,0)),ISERROR(VLOOKUP(TRIM(MID(P161,FIND(",",P161,FIND(",",P161)+1)+1,999)),[2]ActorTable!$A:$A,1,0))),"액터없음",
  SUBSTITUTE(SUBSTITUTE(SUBSTITUTE(P161,LEFT(P161,FIND(",",P161)-1),VLOOKUP(LEFT(P161,FIND(",",P161)-1),[2]ActorTable!$1:$1048576,MATCH("prefabAddress|String",[2]ActorTable!$1:$1,0),0)),
    TRIM(MID(P161,FIND(",",P161)+1,FIND(",",P161,FIND(",",P161)+1)-FIND(",",P161)-1)),VLOOKUP(TRIM(MID(P161,FIND(",",P161)+1,FIND(",",P161,FIND(",",P161)+1)-FIND(",",P161)-1)),[2]ActorTable!$1:$1048576,MATCH("prefabAddress|String",[2]ActorTable!$1:$1,0),0)),
    TRIM(MID(P161,FIND(",",P161,FIND(",",P161)+1)+1,999)),VLOOKUP(TRIM(MID(P161,FIND(",",P161,FIND(",",P161)+1)+1,999)),[2]ActorTable!$1:$1048576,MATCH("prefabAddress|String",[2]ActorTable!$1:$1,0),0))),
IF(ISERROR(FIND(",",P161,FIND(",",P161,FIND(",",P161,FIND(",",P161)+1)+1)+1)),
  IF(OR(ISERROR(VLOOKUP(LEFT(P161,FIND(",",P161)-1),[2]ActorTable!$A:$A,1,0)),ISERROR(VLOOKUP(TRIM(MID(P161,FIND(",",P161)+1,FIND(",",P161,FIND(",",P161)+1)-FIND(",",P161)-1)),[2]ActorTable!$A:$A,1,0)),ISERROR(VLOOKUP(TRIM(MID(P161,FIND(",",P161,FIND(",",P161)+1)+1,FIND(",",P161,FIND(",",P161,FIND(",",P161)+1)+1)-FIND(",",P161,FIND(",",P161)+1)-1)),[2]ActorTable!$A:$A,1,0)),ISERROR(VLOOKUP(TRIM(MID(P161,FIND(",",P161,FIND(",",P161,FIND(",",P161)+1)+1)+1,999)),[2]ActorTable!$A:$A,1,0))),"액터없음",
  SUBSTITUTE(SUBSTITUTE(SUBSTITUTE(SUBSTITUTE(P161,LEFT(P161,FIND(",",P161)-1),VLOOKUP(LEFT(P161,FIND(",",P161)-1),[2]ActorTable!$1:$1048576,MATCH("prefabAddress|String",[2]ActorTable!$1:$1,0),0)),
    TRIM(MID(P161,FIND(",",P161)+1,FIND(",",P161,FIND(",",P161)+1)-FIND(",",P161)-1)),VLOOKUP(TRIM(MID(P161,FIND(",",P161)+1,FIND(",",P161,FIND(",",P161)+1)-FIND(",",P161)-1)),[2]ActorTable!$1:$1048576,MATCH("prefabAddress|String",[2]ActorTable!$1:$1,0),0)),
    TRIM(MID(P161,FIND(",",P161,FIND(",",P161)+1)+1,FIND(",",P161,FIND(",",P161,FIND(",",P161)+1)+1)-FIND(",",P161,FIND(",",P161)+1)-1)),VLOOKUP(TRIM(MID(P161,FIND(",",P161,FIND(",",P161)+1)+1,FIND(",",P161,FIND(",",P161,FIND(",",P161)+1)+1)-FIND(",",P161,FIND(",",P161)+1)-1)),[2]ActorTable!$1:$1048576,MATCH("prefabAddress|String",[2]ActorTable!$1:$1,0),0)),
    TRIM(MID(P161,FIND(",",P161,FIND(",",P161,FIND(",",P161)+1)+1)+1,999)),VLOOKUP(TRIM(MID(P161,FIND(",",P161,FIND(",",P161,FIND(",",P161)+1)+1)+1,999)),[2]ActorTable!$1:$1048576,MATCH("prefabAddress|String",[2]ActorTable!$1:$1,0),0))),
)))))</f>
        <v/>
      </c>
      <c r="R161">
        <v>0</v>
      </c>
      <c r="Z161" t="s">
        <v>1031</v>
      </c>
      <c r="AA161">
        <f t="shared" si="10"/>
        <v>1</v>
      </c>
      <c r="AC161" t="s">
        <v>907</v>
      </c>
      <c r="AD161">
        <f t="shared" si="11"/>
        <v>1</v>
      </c>
    </row>
    <row r="162" spans="1:30" x14ac:dyDescent="0.3">
      <c r="A162" t="s">
        <v>767</v>
      </c>
      <c r="B162">
        <f>COUNTIF(StageTable!M:M,A162)
+COUNTIF(StageTable!U:U,A162)
+COUNTIF(StageTable!W:W,A162)</f>
        <v>1</v>
      </c>
      <c r="C162" t="s">
        <v>913</v>
      </c>
      <c r="D162" t="s">
        <v>65</v>
      </c>
      <c r="E162" t="s">
        <v>845</v>
      </c>
      <c r="F162" t="s">
        <v>895</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Q162" t="str">
        <f>IF(ISBLANK(P162),"",
IF(ISERROR(FIND(",",P162)),
  IF(ISERROR(VLOOKUP(P162,[2]ActorTable!$A:$A,1,0)),"액터없음",
  VLOOKUP(P162,[2]ActorTable!$1:$1048576,MATCH("prefabAddress|String",[2]ActorTable!$1:$1,0),0)),
IF(ISERROR(FIND(",",P162,FIND(",",P162)+1)),
  IF(OR(ISERROR(VLOOKUP(LEFT(P162,FIND(",",P162)-1),[2]ActorTable!$A:$A,1,0)),ISERROR(VLOOKUP(TRIM(MID(P162,FIND(",",P162)+1,999)),[2]ActorTable!$A:$A,1,0))),"액터없음",
  SUBSTITUTE(SUBSTITUTE(P162,LEFT(P162,FIND(",",P162)-1),VLOOKUP(LEFT(P162,FIND(",",P162)-1),[2]ActorTable!$1:$1048576,MATCH("prefabAddress|String",[2]ActorTable!$1:$1,0),0)),
    TRIM(MID(P162,FIND(",",P162)+1,999)),VLOOKUP(TRIM(MID(P162,FIND(",",P162)+1,999)),[2]ActorTable!$1:$1048576,MATCH("prefabAddress|String",[2]ActorTable!$1:$1,0),0))),
IF(ISERROR(FIND(",",P162,FIND(",",P162,FIND(",",P162)+1)+1)),
  IF(OR(ISERROR(VLOOKUP(LEFT(P162,FIND(",",P162)-1),[2]ActorTable!$A:$A,1,0)),ISERROR(VLOOKUP(TRIM(MID(P162,FIND(",",P162)+1,FIND(",",P162,FIND(",",P162)+1)-FIND(",",P162)-1)),[2]ActorTable!$A:$A,1,0)),ISERROR(VLOOKUP(TRIM(MID(P162,FIND(",",P162,FIND(",",P162)+1)+1,999)),[2]ActorTable!$A:$A,1,0))),"액터없음",
  SUBSTITUTE(SUBSTITUTE(SUBSTITUTE(P162,LEFT(P162,FIND(",",P162)-1),VLOOKUP(LEFT(P162,FIND(",",P162)-1),[2]ActorTable!$1:$1048576,MATCH("prefabAddress|String",[2]ActorTable!$1:$1,0),0)),
    TRIM(MID(P162,FIND(",",P162)+1,FIND(",",P162,FIND(",",P162)+1)-FIND(",",P162)-1)),VLOOKUP(TRIM(MID(P162,FIND(",",P162)+1,FIND(",",P162,FIND(",",P162)+1)-FIND(",",P162)-1)),[2]ActorTable!$1:$1048576,MATCH("prefabAddress|String",[2]ActorTable!$1:$1,0),0)),
    TRIM(MID(P162,FIND(",",P162,FIND(",",P162)+1)+1,999)),VLOOKUP(TRIM(MID(P162,FIND(",",P162,FIND(",",P162)+1)+1,999)),[2]ActorTable!$1:$1048576,MATCH("prefabAddress|String",[2]ActorTable!$1:$1,0),0))),
IF(ISERROR(FIND(",",P162,FIND(",",P162,FIND(",",P162,FIND(",",P162)+1)+1)+1)),
  IF(OR(ISERROR(VLOOKUP(LEFT(P162,FIND(",",P162)-1),[2]ActorTable!$A:$A,1,0)),ISERROR(VLOOKUP(TRIM(MID(P162,FIND(",",P162)+1,FIND(",",P162,FIND(",",P162)+1)-FIND(",",P162)-1)),[2]ActorTable!$A:$A,1,0)),ISERROR(VLOOKUP(TRIM(MID(P162,FIND(",",P162,FIND(",",P162)+1)+1,FIND(",",P162,FIND(",",P162,FIND(",",P162)+1)+1)-FIND(",",P162,FIND(",",P162)+1)-1)),[2]ActorTable!$A:$A,1,0)),ISERROR(VLOOKUP(TRIM(MID(P162,FIND(",",P162,FIND(",",P162,FIND(",",P162)+1)+1)+1,999)),[2]ActorTable!$A:$A,1,0))),"액터없음",
  SUBSTITUTE(SUBSTITUTE(SUBSTITUTE(SUBSTITUTE(P162,LEFT(P162,FIND(",",P162)-1),VLOOKUP(LEFT(P162,FIND(",",P162)-1),[2]ActorTable!$1:$1048576,MATCH("prefabAddress|String",[2]ActorTable!$1:$1,0),0)),
    TRIM(MID(P162,FIND(",",P162)+1,FIND(",",P162,FIND(",",P162)+1)-FIND(",",P162)-1)),VLOOKUP(TRIM(MID(P162,FIND(",",P162)+1,FIND(",",P162,FIND(",",P162)+1)-FIND(",",P162)-1)),[2]ActorTable!$1:$1048576,MATCH("prefabAddress|String",[2]ActorTable!$1:$1,0),0)),
    TRIM(MID(P162,FIND(",",P162,FIND(",",P162)+1)+1,FIND(",",P162,FIND(",",P162,FIND(",",P162)+1)+1)-FIND(",",P162,FIND(",",P162)+1)-1)),VLOOKUP(TRIM(MID(P162,FIND(",",P162,FIND(",",P162)+1)+1,FIND(",",P162,FIND(",",P162,FIND(",",P162)+1)+1)-FIND(",",P162,FIND(",",P162)+1)-1)),[2]ActorTable!$1:$1048576,MATCH("prefabAddress|String",[2]ActorTable!$1:$1,0),0)),
    TRIM(MID(P162,FIND(",",P162,FIND(",",P162,FIND(",",P162)+1)+1)+1,999)),VLOOKUP(TRIM(MID(P162,FIND(",",P162,FIND(",",P162,FIND(",",P162)+1)+1)+1,999)),[2]ActorTable!$1:$1048576,MATCH("prefabAddress|String",[2]ActorTable!$1:$1,0),0))),
)))))</f>
        <v/>
      </c>
      <c r="R162">
        <v>0</v>
      </c>
      <c r="Z162" t="s">
        <v>1032</v>
      </c>
      <c r="AA162">
        <f t="shared" si="10"/>
        <v>1</v>
      </c>
      <c r="AC162" t="s">
        <v>908</v>
      </c>
      <c r="AD162">
        <f t="shared" ref="AD162:AD164" si="13">COUNTIF(F:F,AC162)</f>
        <v>1</v>
      </c>
    </row>
    <row r="163" spans="1:30" x14ac:dyDescent="0.3">
      <c r="A163" t="s">
        <v>768</v>
      </c>
      <c r="B163">
        <f>COUNTIF(StageTable!M:M,A163)
+COUNTIF(StageTable!U:U,A163)
+COUNTIF(StageTable!W:W,A163)</f>
        <v>1</v>
      </c>
      <c r="C163" t="s">
        <v>805</v>
      </c>
      <c r="D163" t="s">
        <v>65</v>
      </c>
      <c r="E163" t="s">
        <v>846</v>
      </c>
      <c r="F163" t="s">
        <v>896</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Q163" t="str">
        <f>IF(ISBLANK(P163),"",
IF(ISERROR(FIND(",",P163)),
  IF(ISERROR(VLOOKUP(P163,[2]ActorTable!$A:$A,1,0)),"액터없음",
  VLOOKUP(P163,[2]ActorTable!$1:$1048576,MATCH("prefabAddress|String",[2]ActorTable!$1:$1,0),0)),
IF(ISERROR(FIND(",",P163,FIND(",",P163)+1)),
  IF(OR(ISERROR(VLOOKUP(LEFT(P163,FIND(",",P163)-1),[2]ActorTable!$A:$A,1,0)),ISERROR(VLOOKUP(TRIM(MID(P163,FIND(",",P163)+1,999)),[2]ActorTable!$A:$A,1,0))),"액터없음",
  SUBSTITUTE(SUBSTITUTE(P163,LEFT(P163,FIND(",",P163)-1),VLOOKUP(LEFT(P163,FIND(",",P163)-1),[2]ActorTable!$1:$1048576,MATCH("prefabAddress|String",[2]ActorTable!$1:$1,0),0)),
    TRIM(MID(P163,FIND(",",P163)+1,999)),VLOOKUP(TRIM(MID(P163,FIND(",",P163)+1,999)),[2]ActorTable!$1:$1048576,MATCH("prefabAddress|String",[2]ActorTable!$1:$1,0),0))),
IF(ISERROR(FIND(",",P163,FIND(",",P163,FIND(",",P163)+1)+1)),
  IF(OR(ISERROR(VLOOKUP(LEFT(P163,FIND(",",P163)-1),[2]ActorTable!$A:$A,1,0)),ISERROR(VLOOKUP(TRIM(MID(P163,FIND(",",P163)+1,FIND(",",P163,FIND(",",P163)+1)-FIND(",",P163)-1)),[2]ActorTable!$A:$A,1,0)),ISERROR(VLOOKUP(TRIM(MID(P163,FIND(",",P163,FIND(",",P163)+1)+1,999)),[2]ActorTable!$A:$A,1,0))),"액터없음",
  SUBSTITUTE(SUBSTITUTE(SUBSTITUTE(P163,LEFT(P163,FIND(",",P163)-1),VLOOKUP(LEFT(P163,FIND(",",P163)-1),[2]ActorTable!$1:$1048576,MATCH("prefabAddress|String",[2]ActorTable!$1:$1,0),0)),
    TRIM(MID(P163,FIND(",",P163)+1,FIND(",",P163,FIND(",",P163)+1)-FIND(",",P163)-1)),VLOOKUP(TRIM(MID(P163,FIND(",",P163)+1,FIND(",",P163,FIND(",",P163)+1)-FIND(",",P163)-1)),[2]ActorTable!$1:$1048576,MATCH("prefabAddress|String",[2]ActorTable!$1:$1,0),0)),
    TRIM(MID(P163,FIND(",",P163,FIND(",",P163)+1)+1,999)),VLOOKUP(TRIM(MID(P163,FIND(",",P163,FIND(",",P163)+1)+1,999)),[2]ActorTable!$1:$1048576,MATCH("prefabAddress|String",[2]ActorTable!$1:$1,0),0))),
IF(ISERROR(FIND(",",P163,FIND(",",P163,FIND(",",P163,FIND(",",P163)+1)+1)+1)),
  IF(OR(ISERROR(VLOOKUP(LEFT(P163,FIND(",",P163)-1),[2]ActorTable!$A:$A,1,0)),ISERROR(VLOOKUP(TRIM(MID(P163,FIND(",",P163)+1,FIND(",",P163,FIND(",",P163)+1)-FIND(",",P163)-1)),[2]ActorTable!$A:$A,1,0)),ISERROR(VLOOKUP(TRIM(MID(P163,FIND(",",P163,FIND(",",P163)+1)+1,FIND(",",P163,FIND(",",P163,FIND(",",P163)+1)+1)-FIND(",",P163,FIND(",",P163)+1)-1)),[2]ActorTable!$A:$A,1,0)),ISERROR(VLOOKUP(TRIM(MID(P163,FIND(",",P163,FIND(",",P163,FIND(",",P163)+1)+1)+1,999)),[2]ActorTable!$A:$A,1,0))),"액터없음",
  SUBSTITUTE(SUBSTITUTE(SUBSTITUTE(SUBSTITUTE(P163,LEFT(P163,FIND(",",P163)-1),VLOOKUP(LEFT(P163,FIND(",",P163)-1),[2]ActorTable!$1:$1048576,MATCH("prefabAddress|String",[2]ActorTable!$1:$1,0),0)),
    TRIM(MID(P163,FIND(",",P163)+1,FIND(",",P163,FIND(",",P163)+1)-FIND(",",P163)-1)),VLOOKUP(TRIM(MID(P163,FIND(",",P163)+1,FIND(",",P163,FIND(",",P163)+1)-FIND(",",P163)-1)),[2]ActorTable!$1:$1048576,MATCH("prefabAddress|String",[2]ActorTable!$1:$1,0),0)),
    TRIM(MID(P163,FIND(",",P163,FIND(",",P163)+1)+1,FIND(",",P163,FIND(",",P163,FIND(",",P163)+1)+1)-FIND(",",P163,FIND(",",P163)+1)-1)),VLOOKUP(TRIM(MID(P163,FIND(",",P163,FIND(",",P163)+1)+1,FIND(",",P163,FIND(",",P163,FIND(",",P163)+1)+1)-FIND(",",P163,FIND(",",P163)+1)-1)),[2]ActorTable!$1:$1048576,MATCH("prefabAddress|String",[2]ActorTable!$1:$1,0),0)),
    TRIM(MID(P163,FIND(",",P163,FIND(",",P163,FIND(",",P163)+1)+1)+1,999)),VLOOKUP(TRIM(MID(P163,FIND(",",P163,FIND(",",P163,FIND(",",P163)+1)+1)+1,999)),[2]ActorTable!$1:$1048576,MATCH("prefabAddress|String",[2]ActorTable!$1:$1,0),0))),
)))))</f>
        <v/>
      </c>
      <c r="R163">
        <v>0</v>
      </c>
      <c r="Z163" t="s">
        <v>1033</v>
      </c>
      <c r="AA163">
        <f t="shared" si="10"/>
        <v>1</v>
      </c>
      <c r="AC163" t="s">
        <v>909</v>
      </c>
      <c r="AD163">
        <f t="shared" si="13"/>
        <v>1</v>
      </c>
    </row>
    <row r="164" spans="1:30" x14ac:dyDescent="0.3">
      <c r="A164" t="s">
        <v>769</v>
      </c>
      <c r="B164">
        <f>COUNTIF(StageTable!M:M,A164)
+COUNTIF(StageTable!U:U,A164)
+COUNTIF(StageTable!W:W,A164)</f>
        <v>1</v>
      </c>
      <c r="C164" t="s">
        <v>912</v>
      </c>
      <c r="D164" t="s">
        <v>65</v>
      </c>
      <c r="E164" t="s">
        <v>847</v>
      </c>
      <c r="F164" t="s">
        <v>897</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Q164" t="str">
        <f>IF(ISBLANK(P164),"",
IF(ISERROR(FIND(",",P164)),
  IF(ISERROR(VLOOKUP(P164,[2]ActorTable!$A:$A,1,0)),"액터없음",
  VLOOKUP(P164,[2]ActorTable!$1:$1048576,MATCH("prefabAddress|String",[2]ActorTable!$1:$1,0),0)),
IF(ISERROR(FIND(",",P164,FIND(",",P164)+1)),
  IF(OR(ISERROR(VLOOKUP(LEFT(P164,FIND(",",P164)-1),[2]ActorTable!$A:$A,1,0)),ISERROR(VLOOKUP(TRIM(MID(P164,FIND(",",P164)+1,999)),[2]ActorTable!$A:$A,1,0))),"액터없음",
  SUBSTITUTE(SUBSTITUTE(P164,LEFT(P164,FIND(",",P164)-1),VLOOKUP(LEFT(P164,FIND(",",P164)-1),[2]ActorTable!$1:$1048576,MATCH("prefabAddress|String",[2]ActorTable!$1:$1,0),0)),
    TRIM(MID(P164,FIND(",",P164)+1,999)),VLOOKUP(TRIM(MID(P164,FIND(",",P164)+1,999)),[2]ActorTable!$1:$1048576,MATCH("prefabAddress|String",[2]ActorTable!$1:$1,0),0))),
IF(ISERROR(FIND(",",P164,FIND(",",P164,FIND(",",P164)+1)+1)),
  IF(OR(ISERROR(VLOOKUP(LEFT(P164,FIND(",",P164)-1),[2]ActorTable!$A:$A,1,0)),ISERROR(VLOOKUP(TRIM(MID(P164,FIND(",",P164)+1,FIND(",",P164,FIND(",",P164)+1)-FIND(",",P164)-1)),[2]ActorTable!$A:$A,1,0)),ISERROR(VLOOKUP(TRIM(MID(P164,FIND(",",P164,FIND(",",P164)+1)+1,999)),[2]ActorTable!$A:$A,1,0))),"액터없음",
  SUBSTITUTE(SUBSTITUTE(SUBSTITUTE(P164,LEFT(P164,FIND(",",P164)-1),VLOOKUP(LEFT(P164,FIND(",",P164)-1),[2]ActorTable!$1:$1048576,MATCH("prefabAddress|String",[2]ActorTable!$1:$1,0),0)),
    TRIM(MID(P164,FIND(",",P164)+1,FIND(",",P164,FIND(",",P164)+1)-FIND(",",P164)-1)),VLOOKUP(TRIM(MID(P164,FIND(",",P164)+1,FIND(",",P164,FIND(",",P164)+1)-FIND(",",P164)-1)),[2]ActorTable!$1:$1048576,MATCH("prefabAddress|String",[2]ActorTable!$1:$1,0),0)),
    TRIM(MID(P164,FIND(",",P164,FIND(",",P164)+1)+1,999)),VLOOKUP(TRIM(MID(P164,FIND(",",P164,FIND(",",P164)+1)+1,999)),[2]ActorTable!$1:$1048576,MATCH("prefabAddress|String",[2]ActorTable!$1:$1,0),0))),
IF(ISERROR(FIND(",",P164,FIND(",",P164,FIND(",",P164,FIND(",",P164)+1)+1)+1)),
  IF(OR(ISERROR(VLOOKUP(LEFT(P164,FIND(",",P164)-1),[2]ActorTable!$A:$A,1,0)),ISERROR(VLOOKUP(TRIM(MID(P164,FIND(",",P164)+1,FIND(",",P164,FIND(",",P164)+1)-FIND(",",P164)-1)),[2]ActorTable!$A:$A,1,0)),ISERROR(VLOOKUP(TRIM(MID(P164,FIND(",",P164,FIND(",",P164)+1)+1,FIND(",",P164,FIND(",",P164,FIND(",",P164)+1)+1)-FIND(",",P164,FIND(",",P164)+1)-1)),[2]ActorTable!$A:$A,1,0)),ISERROR(VLOOKUP(TRIM(MID(P164,FIND(",",P164,FIND(",",P164,FIND(",",P164)+1)+1)+1,999)),[2]ActorTable!$A:$A,1,0))),"액터없음",
  SUBSTITUTE(SUBSTITUTE(SUBSTITUTE(SUBSTITUTE(P164,LEFT(P164,FIND(",",P164)-1),VLOOKUP(LEFT(P164,FIND(",",P164)-1),[2]ActorTable!$1:$1048576,MATCH("prefabAddress|String",[2]ActorTable!$1:$1,0),0)),
    TRIM(MID(P164,FIND(",",P164)+1,FIND(",",P164,FIND(",",P164)+1)-FIND(",",P164)-1)),VLOOKUP(TRIM(MID(P164,FIND(",",P164)+1,FIND(",",P164,FIND(",",P164)+1)-FIND(",",P164)-1)),[2]ActorTable!$1:$1048576,MATCH("prefabAddress|String",[2]ActorTable!$1:$1,0),0)),
    TRIM(MID(P164,FIND(",",P164,FIND(",",P164)+1)+1,FIND(",",P164,FIND(",",P164,FIND(",",P164)+1)+1)-FIND(",",P164,FIND(",",P164)+1)-1)),VLOOKUP(TRIM(MID(P164,FIND(",",P164,FIND(",",P164)+1)+1,FIND(",",P164,FIND(",",P164,FIND(",",P164)+1)+1)-FIND(",",P164,FIND(",",P164)+1)-1)),[2]ActorTable!$1:$1048576,MATCH("prefabAddress|String",[2]ActorTable!$1:$1,0),0)),
    TRIM(MID(P164,FIND(",",P164,FIND(",",P164,FIND(",",P164)+1)+1)+1,999)),VLOOKUP(TRIM(MID(P164,FIND(",",P164,FIND(",",P164,FIND(",",P164)+1)+1)+1,999)),[2]ActorTable!$1:$1048576,MATCH("prefabAddress|String",[2]ActorTable!$1:$1,0),0))),
)))))</f>
        <v/>
      </c>
      <c r="R164">
        <v>0</v>
      </c>
      <c r="Z164" t="s">
        <v>1034</v>
      </c>
      <c r="AA164">
        <f t="shared" si="10"/>
        <v>1</v>
      </c>
      <c r="AC164" t="s">
        <v>910</v>
      </c>
      <c r="AD164">
        <f t="shared" si="13"/>
        <v>1</v>
      </c>
    </row>
    <row r="165" spans="1:30" x14ac:dyDescent="0.3">
      <c r="A165" t="s">
        <v>770</v>
      </c>
      <c r="B165">
        <f>COUNTIF(StageTable!M:M,A165)
+COUNTIF(StageTable!U:U,A165)
+COUNTIF(StageTable!W:W,A165)</f>
        <v>1</v>
      </c>
      <c r="C165" t="s">
        <v>805</v>
      </c>
      <c r="D165" t="s">
        <v>65</v>
      </c>
      <c r="E165" t="s">
        <v>848</v>
      </c>
      <c r="F165" t="s">
        <v>898</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Q165" t="str">
        <f>IF(ISBLANK(P165),"",
IF(ISERROR(FIND(",",P165)),
  IF(ISERROR(VLOOKUP(P165,[2]ActorTable!$A:$A,1,0)),"액터없음",
  VLOOKUP(P165,[2]ActorTable!$1:$1048576,MATCH("prefabAddress|String",[2]ActorTable!$1:$1,0),0)),
IF(ISERROR(FIND(",",P165,FIND(",",P165)+1)),
  IF(OR(ISERROR(VLOOKUP(LEFT(P165,FIND(",",P165)-1),[2]ActorTable!$A:$A,1,0)),ISERROR(VLOOKUP(TRIM(MID(P165,FIND(",",P165)+1,999)),[2]ActorTable!$A:$A,1,0))),"액터없음",
  SUBSTITUTE(SUBSTITUTE(P165,LEFT(P165,FIND(",",P165)-1),VLOOKUP(LEFT(P165,FIND(",",P165)-1),[2]ActorTable!$1:$1048576,MATCH("prefabAddress|String",[2]ActorTable!$1:$1,0),0)),
    TRIM(MID(P165,FIND(",",P165)+1,999)),VLOOKUP(TRIM(MID(P165,FIND(",",P165)+1,999)),[2]ActorTable!$1:$1048576,MATCH("prefabAddress|String",[2]ActorTable!$1:$1,0),0))),
IF(ISERROR(FIND(",",P165,FIND(",",P165,FIND(",",P165)+1)+1)),
  IF(OR(ISERROR(VLOOKUP(LEFT(P165,FIND(",",P165)-1),[2]ActorTable!$A:$A,1,0)),ISERROR(VLOOKUP(TRIM(MID(P165,FIND(",",P165)+1,FIND(",",P165,FIND(",",P165)+1)-FIND(",",P165)-1)),[2]ActorTable!$A:$A,1,0)),ISERROR(VLOOKUP(TRIM(MID(P165,FIND(",",P165,FIND(",",P165)+1)+1,999)),[2]ActorTable!$A:$A,1,0))),"액터없음",
  SUBSTITUTE(SUBSTITUTE(SUBSTITUTE(P165,LEFT(P165,FIND(",",P165)-1),VLOOKUP(LEFT(P165,FIND(",",P165)-1),[2]ActorTable!$1:$1048576,MATCH("prefabAddress|String",[2]ActorTable!$1:$1,0),0)),
    TRIM(MID(P165,FIND(",",P165)+1,FIND(",",P165,FIND(",",P165)+1)-FIND(",",P165)-1)),VLOOKUP(TRIM(MID(P165,FIND(",",P165)+1,FIND(",",P165,FIND(",",P165)+1)-FIND(",",P165)-1)),[2]ActorTable!$1:$1048576,MATCH("prefabAddress|String",[2]ActorTable!$1:$1,0),0)),
    TRIM(MID(P165,FIND(",",P165,FIND(",",P165)+1)+1,999)),VLOOKUP(TRIM(MID(P165,FIND(",",P165,FIND(",",P165)+1)+1,999)),[2]ActorTable!$1:$1048576,MATCH("prefabAddress|String",[2]ActorTable!$1:$1,0),0))),
IF(ISERROR(FIND(",",P165,FIND(",",P165,FIND(",",P165,FIND(",",P165)+1)+1)+1)),
  IF(OR(ISERROR(VLOOKUP(LEFT(P165,FIND(",",P165)-1),[2]ActorTable!$A:$A,1,0)),ISERROR(VLOOKUP(TRIM(MID(P165,FIND(",",P165)+1,FIND(",",P165,FIND(",",P165)+1)-FIND(",",P165)-1)),[2]ActorTable!$A:$A,1,0)),ISERROR(VLOOKUP(TRIM(MID(P165,FIND(",",P165,FIND(",",P165)+1)+1,FIND(",",P165,FIND(",",P165,FIND(",",P165)+1)+1)-FIND(",",P165,FIND(",",P165)+1)-1)),[2]ActorTable!$A:$A,1,0)),ISERROR(VLOOKUP(TRIM(MID(P165,FIND(",",P165,FIND(",",P165,FIND(",",P165)+1)+1)+1,999)),[2]ActorTable!$A:$A,1,0))),"액터없음",
  SUBSTITUTE(SUBSTITUTE(SUBSTITUTE(SUBSTITUTE(P165,LEFT(P165,FIND(",",P165)-1),VLOOKUP(LEFT(P165,FIND(",",P165)-1),[2]ActorTable!$1:$1048576,MATCH("prefabAddress|String",[2]ActorTable!$1:$1,0),0)),
    TRIM(MID(P165,FIND(",",P165)+1,FIND(",",P165,FIND(",",P165)+1)-FIND(",",P165)-1)),VLOOKUP(TRIM(MID(P165,FIND(",",P165)+1,FIND(",",P165,FIND(",",P165)+1)-FIND(",",P165)-1)),[2]ActorTable!$1:$1048576,MATCH("prefabAddress|String",[2]ActorTable!$1:$1,0),0)),
    TRIM(MID(P165,FIND(",",P165,FIND(",",P165)+1)+1,FIND(",",P165,FIND(",",P165,FIND(",",P165)+1)+1)-FIND(",",P165,FIND(",",P165)+1)-1)),VLOOKUP(TRIM(MID(P165,FIND(",",P165,FIND(",",P165)+1)+1,FIND(",",P165,FIND(",",P165,FIND(",",P165)+1)+1)-FIND(",",P165,FIND(",",P165)+1)-1)),[2]ActorTable!$1:$1048576,MATCH("prefabAddress|String",[2]ActorTable!$1:$1,0),0)),
    TRIM(MID(P165,FIND(",",P165,FIND(",",P165,FIND(",",P165)+1)+1)+1,999)),VLOOKUP(TRIM(MID(P165,FIND(",",P165,FIND(",",P165,FIND(",",P165)+1)+1)+1,999)),[2]ActorTable!$1:$1048576,MATCH("prefabAddress|String",[2]ActorTable!$1:$1,0),0))),
)))))</f>
        <v/>
      </c>
      <c r="R165">
        <v>0</v>
      </c>
      <c r="Z165" t="s">
        <v>1035</v>
      </c>
      <c r="AA165">
        <f t="shared" si="10"/>
        <v>1</v>
      </c>
    </row>
    <row r="166" spans="1:30" x14ac:dyDescent="0.3">
      <c r="A166" t="s">
        <v>771</v>
      </c>
      <c r="B166">
        <f>COUNTIF(StageTable!M:M,A166)
+COUNTIF(StageTable!U:U,A166)
+COUNTIF(StageTable!W:W,A166)</f>
        <v>1</v>
      </c>
      <c r="C166" t="s">
        <v>913</v>
      </c>
      <c r="D166" t="s">
        <v>65</v>
      </c>
      <c r="E166" t="s">
        <v>849</v>
      </c>
      <c r="F166" t="s">
        <v>899</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Q166" t="str">
        <f>IF(ISBLANK(P166),"",
IF(ISERROR(FIND(",",P166)),
  IF(ISERROR(VLOOKUP(P166,[2]ActorTable!$A:$A,1,0)),"액터없음",
  VLOOKUP(P166,[2]ActorTable!$1:$1048576,MATCH("prefabAddress|String",[2]ActorTable!$1:$1,0),0)),
IF(ISERROR(FIND(",",P166,FIND(",",P166)+1)),
  IF(OR(ISERROR(VLOOKUP(LEFT(P166,FIND(",",P166)-1),[2]ActorTable!$A:$A,1,0)),ISERROR(VLOOKUP(TRIM(MID(P166,FIND(",",P166)+1,999)),[2]ActorTable!$A:$A,1,0))),"액터없음",
  SUBSTITUTE(SUBSTITUTE(P166,LEFT(P166,FIND(",",P166)-1),VLOOKUP(LEFT(P166,FIND(",",P166)-1),[2]ActorTable!$1:$1048576,MATCH("prefabAddress|String",[2]ActorTable!$1:$1,0),0)),
    TRIM(MID(P166,FIND(",",P166)+1,999)),VLOOKUP(TRIM(MID(P166,FIND(",",P166)+1,999)),[2]ActorTable!$1:$1048576,MATCH("prefabAddress|String",[2]ActorTable!$1:$1,0),0))),
IF(ISERROR(FIND(",",P166,FIND(",",P166,FIND(",",P166)+1)+1)),
  IF(OR(ISERROR(VLOOKUP(LEFT(P166,FIND(",",P166)-1),[2]ActorTable!$A:$A,1,0)),ISERROR(VLOOKUP(TRIM(MID(P166,FIND(",",P166)+1,FIND(",",P166,FIND(",",P166)+1)-FIND(",",P166)-1)),[2]ActorTable!$A:$A,1,0)),ISERROR(VLOOKUP(TRIM(MID(P166,FIND(",",P166,FIND(",",P166)+1)+1,999)),[2]ActorTable!$A:$A,1,0))),"액터없음",
  SUBSTITUTE(SUBSTITUTE(SUBSTITUTE(P166,LEFT(P166,FIND(",",P166)-1),VLOOKUP(LEFT(P166,FIND(",",P166)-1),[2]ActorTable!$1:$1048576,MATCH("prefabAddress|String",[2]ActorTable!$1:$1,0),0)),
    TRIM(MID(P166,FIND(",",P166)+1,FIND(",",P166,FIND(",",P166)+1)-FIND(",",P166)-1)),VLOOKUP(TRIM(MID(P166,FIND(",",P166)+1,FIND(",",P166,FIND(",",P166)+1)-FIND(",",P166)-1)),[2]ActorTable!$1:$1048576,MATCH("prefabAddress|String",[2]ActorTable!$1:$1,0),0)),
    TRIM(MID(P166,FIND(",",P166,FIND(",",P166)+1)+1,999)),VLOOKUP(TRIM(MID(P166,FIND(",",P166,FIND(",",P166)+1)+1,999)),[2]ActorTable!$1:$1048576,MATCH("prefabAddress|String",[2]ActorTable!$1:$1,0),0))),
IF(ISERROR(FIND(",",P166,FIND(",",P166,FIND(",",P166,FIND(",",P166)+1)+1)+1)),
  IF(OR(ISERROR(VLOOKUP(LEFT(P166,FIND(",",P166)-1),[2]ActorTable!$A:$A,1,0)),ISERROR(VLOOKUP(TRIM(MID(P166,FIND(",",P166)+1,FIND(",",P166,FIND(",",P166)+1)-FIND(",",P166)-1)),[2]ActorTable!$A:$A,1,0)),ISERROR(VLOOKUP(TRIM(MID(P166,FIND(",",P166,FIND(",",P166)+1)+1,FIND(",",P166,FIND(",",P166,FIND(",",P166)+1)+1)-FIND(",",P166,FIND(",",P166)+1)-1)),[2]ActorTable!$A:$A,1,0)),ISERROR(VLOOKUP(TRIM(MID(P166,FIND(",",P166,FIND(",",P166,FIND(",",P166)+1)+1)+1,999)),[2]ActorTable!$A:$A,1,0))),"액터없음",
  SUBSTITUTE(SUBSTITUTE(SUBSTITUTE(SUBSTITUTE(P166,LEFT(P166,FIND(",",P166)-1),VLOOKUP(LEFT(P166,FIND(",",P166)-1),[2]ActorTable!$1:$1048576,MATCH("prefabAddress|String",[2]ActorTable!$1:$1,0),0)),
    TRIM(MID(P166,FIND(",",P166)+1,FIND(",",P166,FIND(",",P166)+1)-FIND(",",P166)-1)),VLOOKUP(TRIM(MID(P166,FIND(",",P166)+1,FIND(",",P166,FIND(",",P166)+1)-FIND(",",P166)-1)),[2]ActorTable!$1:$1048576,MATCH("prefabAddress|String",[2]ActorTable!$1:$1,0),0)),
    TRIM(MID(P166,FIND(",",P166,FIND(",",P166)+1)+1,FIND(",",P166,FIND(",",P166,FIND(",",P166)+1)+1)-FIND(",",P166,FIND(",",P166)+1)-1)),VLOOKUP(TRIM(MID(P166,FIND(",",P166,FIND(",",P166)+1)+1,FIND(",",P166,FIND(",",P166,FIND(",",P166)+1)+1)-FIND(",",P166,FIND(",",P166)+1)-1)),[2]ActorTable!$1:$1048576,MATCH("prefabAddress|String",[2]ActorTable!$1:$1,0),0)),
    TRIM(MID(P166,FIND(",",P166,FIND(",",P166,FIND(",",P166)+1)+1)+1,999)),VLOOKUP(TRIM(MID(P166,FIND(",",P166,FIND(",",P166,FIND(",",P166)+1)+1)+1,999)),[2]ActorTable!$1:$1048576,MATCH("prefabAddress|String",[2]ActorTable!$1:$1,0),0))),
)))))</f>
        <v/>
      </c>
      <c r="R166">
        <v>0</v>
      </c>
      <c r="Z166" t="s">
        <v>1036</v>
      </c>
      <c r="AA166">
        <f t="shared" si="10"/>
        <v>1</v>
      </c>
    </row>
    <row r="167" spans="1:30" x14ac:dyDescent="0.3">
      <c r="A167" t="s">
        <v>793</v>
      </c>
      <c r="B167">
        <f>COUNTIF(StageTable!M:M,A167)
+COUNTIF(StageTable!U:U,A167)
+COUNTIF(StageTable!W:W,A167)</f>
        <v>1</v>
      </c>
      <c r="C167" t="s">
        <v>912</v>
      </c>
      <c r="D167" t="s">
        <v>65</v>
      </c>
      <c r="E167" t="s">
        <v>850</v>
      </c>
      <c r="F167" t="s">
        <v>900</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Q167" t="str">
        <f>IF(ISBLANK(P167),"",
IF(ISERROR(FIND(",",P167)),
  IF(ISERROR(VLOOKUP(P167,[2]ActorTable!$A:$A,1,0)),"액터없음",
  VLOOKUP(P167,[2]ActorTable!$1:$1048576,MATCH("prefabAddress|String",[2]ActorTable!$1:$1,0),0)),
IF(ISERROR(FIND(",",P167,FIND(",",P167)+1)),
  IF(OR(ISERROR(VLOOKUP(LEFT(P167,FIND(",",P167)-1),[2]ActorTable!$A:$A,1,0)),ISERROR(VLOOKUP(TRIM(MID(P167,FIND(",",P167)+1,999)),[2]ActorTable!$A:$A,1,0))),"액터없음",
  SUBSTITUTE(SUBSTITUTE(P167,LEFT(P167,FIND(",",P167)-1),VLOOKUP(LEFT(P167,FIND(",",P167)-1),[2]ActorTable!$1:$1048576,MATCH("prefabAddress|String",[2]ActorTable!$1:$1,0),0)),
    TRIM(MID(P167,FIND(",",P167)+1,999)),VLOOKUP(TRIM(MID(P167,FIND(",",P167)+1,999)),[2]ActorTable!$1:$1048576,MATCH("prefabAddress|String",[2]ActorTable!$1:$1,0),0))),
IF(ISERROR(FIND(",",P167,FIND(",",P167,FIND(",",P167)+1)+1)),
  IF(OR(ISERROR(VLOOKUP(LEFT(P167,FIND(",",P167)-1),[2]ActorTable!$A:$A,1,0)),ISERROR(VLOOKUP(TRIM(MID(P167,FIND(",",P167)+1,FIND(",",P167,FIND(",",P167)+1)-FIND(",",P167)-1)),[2]ActorTable!$A:$A,1,0)),ISERROR(VLOOKUP(TRIM(MID(P167,FIND(",",P167,FIND(",",P167)+1)+1,999)),[2]ActorTable!$A:$A,1,0))),"액터없음",
  SUBSTITUTE(SUBSTITUTE(SUBSTITUTE(P167,LEFT(P167,FIND(",",P167)-1),VLOOKUP(LEFT(P167,FIND(",",P167)-1),[2]ActorTable!$1:$1048576,MATCH("prefabAddress|String",[2]ActorTable!$1:$1,0),0)),
    TRIM(MID(P167,FIND(",",P167)+1,FIND(",",P167,FIND(",",P167)+1)-FIND(",",P167)-1)),VLOOKUP(TRIM(MID(P167,FIND(",",P167)+1,FIND(",",P167,FIND(",",P167)+1)-FIND(",",P167)-1)),[2]ActorTable!$1:$1048576,MATCH("prefabAddress|String",[2]ActorTable!$1:$1,0),0)),
    TRIM(MID(P167,FIND(",",P167,FIND(",",P167)+1)+1,999)),VLOOKUP(TRIM(MID(P167,FIND(",",P167,FIND(",",P167)+1)+1,999)),[2]ActorTable!$1:$1048576,MATCH("prefabAddress|String",[2]ActorTable!$1:$1,0),0))),
IF(ISERROR(FIND(",",P167,FIND(",",P167,FIND(",",P167,FIND(",",P167)+1)+1)+1)),
  IF(OR(ISERROR(VLOOKUP(LEFT(P167,FIND(",",P167)-1),[2]ActorTable!$A:$A,1,0)),ISERROR(VLOOKUP(TRIM(MID(P167,FIND(",",P167)+1,FIND(",",P167,FIND(",",P167)+1)-FIND(",",P167)-1)),[2]ActorTable!$A:$A,1,0)),ISERROR(VLOOKUP(TRIM(MID(P167,FIND(",",P167,FIND(",",P167)+1)+1,FIND(",",P167,FIND(",",P167,FIND(",",P167)+1)+1)-FIND(",",P167,FIND(",",P167)+1)-1)),[2]ActorTable!$A:$A,1,0)),ISERROR(VLOOKUP(TRIM(MID(P167,FIND(",",P167,FIND(",",P167,FIND(",",P167)+1)+1)+1,999)),[2]ActorTable!$A:$A,1,0))),"액터없음",
  SUBSTITUTE(SUBSTITUTE(SUBSTITUTE(SUBSTITUTE(P167,LEFT(P167,FIND(",",P167)-1),VLOOKUP(LEFT(P167,FIND(",",P167)-1),[2]ActorTable!$1:$1048576,MATCH("prefabAddress|String",[2]ActorTable!$1:$1,0),0)),
    TRIM(MID(P167,FIND(",",P167)+1,FIND(",",P167,FIND(",",P167)+1)-FIND(",",P167)-1)),VLOOKUP(TRIM(MID(P167,FIND(",",P167)+1,FIND(",",P167,FIND(",",P167)+1)-FIND(",",P167)-1)),[2]ActorTable!$1:$1048576,MATCH("prefabAddress|String",[2]ActorTable!$1:$1,0),0)),
    TRIM(MID(P167,FIND(",",P167,FIND(",",P167)+1)+1,FIND(",",P167,FIND(",",P167,FIND(",",P167)+1)+1)-FIND(",",P167,FIND(",",P167)+1)-1)),VLOOKUP(TRIM(MID(P167,FIND(",",P167,FIND(",",P167)+1)+1,FIND(",",P167,FIND(",",P167,FIND(",",P167)+1)+1)-FIND(",",P167,FIND(",",P167)+1)-1)),[2]ActorTable!$1:$1048576,MATCH("prefabAddress|String",[2]ActorTable!$1:$1,0),0)),
    TRIM(MID(P167,FIND(",",P167,FIND(",",P167,FIND(",",P167)+1)+1)+1,999)),VLOOKUP(TRIM(MID(P167,FIND(",",P167,FIND(",",P167,FIND(",",P167)+1)+1)+1,999)),[2]ActorTable!$1:$1048576,MATCH("prefabAddress|String",[2]ActorTable!$1:$1,0),0))),
)))))</f>
        <v/>
      </c>
      <c r="R167">
        <v>0</v>
      </c>
      <c r="Z167" t="s">
        <v>1037</v>
      </c>
      <c r="AA167">
        <f t="shared" si="10"/>
        <v>1</v>
      </c>
    </row>
    <row r="168" spans="1:30" x14ac:dyDescent="0.3">
      <c r="A168" t="s">
        <v>772</v>
      </c>
      <c r="B168">
        <f>COUNTIF(StageTable!M:M,A168)
+COUNTIF(StageTable!U:U,A168)
+COUNTIF(StageTable!W:W,A168)</f>
        <v>1</v>
      </c>
      <c r="C168" t="s">
        <v>913</v>
      </c>
      <c r="D168" t="s">
        <v>65</v>
      </c>
      <c r="E168" t="s">
        <v>851</v>
      </c>
      <c r="F168" t="s">
        <v>901</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Q168" t="str">
        <f>IF(ISBLANK(P168),"",
IF(ISERROR(FIND(",",P168)),
  IF(ISERROR(VLOOKUP(P168,[2]ActorTable!$A:$A,1,0)),"액터없음",
  VLOOKUP(P168,[2]ActorTable!$1:$1048576,MATCH("prefabAddress|String",[2]ActorTable!$1:$1,0),0)),
IF(ISERROR(FIND(",",P168,FIND(",",P168)+1)),
  IF(OR(ISERROR(VLOOKUP(LEFT(P168,FIND(",",P168)-1),[2]ActorTable!$A:$A,1,0)),ISERROR(VLOOKUP(TRIM(MID(P168,FIND(",",P168)+1,999)),[2]ActorTable!$A:$A,1,0))),"액터없음",
  SUBSTITUTE(SUBSTITUTE(P168,LEFT(P168,FIND(",",P168)-1),VLOOKUP(LEFT(P168,FIND(",",P168)-1),[2]ActorTable!$1:$1048576,MATCH("prefabAddress|String",[2]ActorTable!$1:$1,0),0)),
    TRIM(MID(P168,FIND(",",P168)+1,999)),VLOOKUP(TRIM(MID(P168,FIND(",",P168)+1,999)),[2]ActorTable!$1:$1048576,MATCH("prefabAddress|String",[2]ActorTable!$1:$1,0),0))),
IF(ISERROR(FIND(",",P168,FIND(",",P168,FIND(",",P168)+1)+1)),
  IF(OR(ISERROR(VLOOKUP(LEFT(P168,FIND(",",P168)-1),[2]ActorTable!$A:$A,1,0)),ISERROR(VLOOKUP(TRIM(MID(P168,FIND(",",P168)+1,FIND(",",P168,FIND(",",P168)+1)-FIND(",",P168)-1)),[2]ActorTable!$A:$A,1,0)),ISERROR(VLOOKUP(TRIM(MID(P168,FIND(",",P168,FIND(",",P168)+1)+1,999)),[2]ActorTable!$A:$A,1,0))),"액터없음",
  SUBSTITUTE(SUBSTITUTE(SUBSTITUTE(P168,LEFT(P168,FIND(",",P168)-1),VLOOKUP(LEFT(P168,FIND(",",P168)-1),[2]ActorTable!$1:$1048576,MATCH("prefabAddress|String",[2]ActorTable!$1:$1,0),0)),
    TRIM(MID(P168,FIND(",",P168)+1,FIND(",",P168,FIND(",",P168)+1)-FIND(",",P168)-1)),VLOOKUP(TRIM(MID(P168,FIND(",",P168)+1,FIND(",",P168,FIND(",",P168)+1)-FIND(",",P168)-1)),[2]ActorTable!$1:$1048576,MATCH("prefabAddress|String",[2]ActorTable!$1:$1,0),0)),
    TRIM(MID(P168,FIND(",",P168,FIND(",",P168)+1)+1,999)),VLOOKUP(TRIM(MID(P168,FIND(",",P168,FIND(",",P168)+1)+1,999)),[2]ActorTable!$1:$1048576,MATCH("prefabAddress|String",[2]ActorTable!$1:$1,0),0))),
IF(ISERROR(FIND(",",P168,FIND(",",P168,FIND(",",P168,FIND(",",P168)+1)+1)+1)),
  IF(OR(ISERROR(VLOOKUP(LEFT(P168,FIND(",",P168)-1),[2]ActorTable!$A:$A,1,0)),ISERROR(VLOOKUP(TRIM(MID(P168,FIND(",",P168)+1,FIND(",",P168,FIND(",",P168)+1)-FIND(",",P168)-1)),[2]ActorTable!$A:$A,1,0)),ISERROR(VLOOKUP(TRIM(MID(P168,FIND(",",P168,FIND(",",P168)+1)+1,FIND(",",P168,FIND(",",P168,FIND(",",P168)+1)+1)-FIND(",",P168,FIND(",",P168)+1)-1)),[2]ActorTable!$A:$A,1,0)),ISERROR(VLOOKUP(TRIM(MID(P168,FIND(",",P168,FIND(",",P168,FIND(",",P168)+1)+1)+1,999)),[2]ActorTable!$A:$A,1,0))),"액터없음",
  SUBSTITUTE(SUBSTITUTE(SUBSTITUTE(SUBSTITUTE(P168,LEFT(P168,FIND(",",P168)-1),VLOOKUP(LEFT(P168,FIND(",",P168)-1),[2]ActorTable!$1:$1048576,MATCH("prefabAddress|String",[2]ActorTable!$1:$1,0),0)),
    TRIM(MID(P168,FIND(",",P168)+1,FIND(",",P168,FIND(",",P168)+1)-FIND(",",P168)-1)),VLOOKUP(TRIM(MID(P168,FIND(",",P168)+1,FIND(",",P168,FIND(",",P168)+1)-FIND(",",P168)-1)),[2]ActorTable!$1:$1048576,MATCH("prefabAddress|String",[2]ActorTable!$1:$1,0),0)),
    TRIM(MID(P168,FIND(",",P168,FIND(",",P168)+1)+1,FIND(",",P168,FIND(",",P168,FIND(",",P168)+1)+1)-FIND(",",P168,FIND(",",P168)+1)-1)),VLOOKUP(TRIM(MID(P168,FIND(",",P168,FIND(",",P168)+1)+1,FIND(",",P168,FIND(",",P168,FIND(",",P168)+1)+1)-FIND(",",P168,FIND(",",P168)+1)-1)),[2]ActorTable!$1:$1048576,MATCH("prefabAddress|String",[2]ActorTable!$1:$1,0),0)),
    TRIM(MID(P168,FIND(",",P168,FIND(",",P168,FIND(",",P168)+1)+1)+1,999)),VLOOKUP(TRIM(MID(P168,FIND(",",P168,FIND(",",P168,FIND(",",P168)+1)+1)+1,999)),[2]ActorTable!$1:$1048576,MATCH("prefabAddress|String",[2]ActorTable!$1:$1,0),0))),
)))))</f>
        <v/>
      </c>
      <c r="R168">
        <v>0</v>
      </c>
      <c r="Z168" t="s">
        <v>1038</v>
      </c>
      <c r="AA168">
        <f t="shared" si="10"/>
        <v>1</v>
      </c>
    </row>
    <row r="169" spans="1:30" x14ac:dyDescent="0.3">
      <c r="A169" t="s">
        <v>773</v>
      </c>
      <c r="B169">
        <f>COUNTIF(StageTable!M:M,A169)
+COUNTIF(StageTable!U:U,A169)
+COUNTIF(StageTable!W:W,A169)</f>
        <v>1</v>
      </c>
      <c r="C169" t="s">
        <v>805</v>
      </c>
      <c r="D169" t="s">
        <v>65</v>
      </c>
      <c r="E169" t="s">
        <v>852</v>
      </c>
      <c r="F169" t="s">
        <v>902</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Q169" t="str">
        <f>IF(ISBLANK(P169),"",
IF(ISERROR(FIND(",",P169)),
  IF(ISERROR(VLOOKUP(P169,[2]ActorTable!$A:$A,1,0)),"액터없음",
  VLOOKUP(P169,[2]ActorTable!$1:$1048576,MATCH("prefabAddress|String",[2]ActorTable!$1:$1,0),0)),
IF(ISERROR(FIND(",",P169,FIND(",",P169)+1)),
  IF(OR(ISERROR(VLOOKUP(LEFT(P169,FIND(",",P169)-1),[2]ActorTable!$A:$A,1,0)),ISERROR(VLOOKUP(TRIM(MID(P169,FIND(",",P169)+1,999)),[2]ActorTable!$A:$A,1,0))),"액터없음",
  SUBSTITUTE(SUBSTITUTE(P169,LEFT(P169,FIND(",",P169)-1),VLOOKUP(LEFT(P169,FIND(",",P169)-1),[2]ActorTable!$1:$1048576,MATCH("prefabAddress|String",[2]ActorTable!$1:$1,0),0)),
    TRIM(MID(P169,FIND(",",P169)+1,999)),VLOOKUP(TRIM(MID(P169,FIND(",",P169)+1,999)),[2]ActorTable!$1:$1048576,MATCH("prefabAddress|String",[2]ActorTable!$1:$1,0),0))),
IF(ISERROR(FIND(",",P169,FIND(",",P169,FIND(",",P169)+1)+1)),
  IF(OR(ISERROR(VLOOKUP(LEFT(P169,FIND(",",P169)-1),[2]ActorTable!$A:$A,1,0)),ISERROR(VLOOKUP(TRIM(MID(P169,FIND(",",P169)+1,FIND(",",P169,FIND(",",P169)+1)-FIND(",",P169)-1)),[2]ActorTable!$A:$A,1,0)),ISERROR(VLOOKUP(TRIM(MID(P169,FIND(",",P169,FIND(",",P169)+1)+1,999)),[2]ActorTable!$A:$A,1,0))),"액터없음",
  SUBSTITUTE(SUBSTITUTE(SUBSTITUTE(P169,LEFT(P169,FIND(",",P169)-1),VLOOKUP(LEFT(P169,FIND(",",P169)-1),[2]ActorTable!$1:$1048576,MATCH("prefabAddress|String",[2]ActorTable!$1:$1,0),0)),
    TRIM(MID(P169,FIND(",",P169)+1,FIND(",",P169,FIND(",",P169)+1)-FIND(",",P169)-1)),VLOOKUP(TRIM(MID(P169,FIND(",",P169)+1,FIND(",",P169,FIND(",",P169)+1)-FIND(",",P169)-1)),[2]ActorTable!$1:$1048576,MATCH("prefabAddress|String",[2]ActorTable!$1:$1,0),0)),
    TRIM(MID(P169,FIND(",",P169,FIND(",",P169)+1)+1,999)),VLOOKUP(TRIM(MID(P169,FIND(",",P169,FIND(",",P169)+1)+1,999)),[2]ActorTable!$1:$1048576,MATCH("prefabAddress|String",[2]ActorTable!$1:$1,0),0))),
IF(ISERROR(FIND(",",P169,FIND(",",P169,FIND(",",P169,FIND(",",P169)+1)+1)+1)),
  IF(OR(ISERROR(VLOOKUP(LEFT(P169,FIND(",",P169)-1),[2]ActorTable!$A:$A,1,0)),ISERROR(VLOOKUP(TRIM(MID(P169,FIND(",",P169)+1,FIND(",",P169,FIND(",",P169)+1)-FIND(",",P169)-1)),[2]ActorTable!$A:$A,1,0)),ISERROR(VLOOKUP(TRIM(MID(P169,FIND(",",P169,FIND(",",P169)+1)+1,FIND(",",P169,FIND(",",P169,FIND(",",P169)+1)+1)-FIND(",",P169,FIND(",",P169)+1)-1)),[2]ActorTable!$A:$A,1,0)),ISERROR(VLOOKUP(TRIM(MID(P169,FIND(",",P169,FIND(",",P169,FIND(",",P169)+1)+1)+1,999)),[2]ActorTable!$A:$A,1,0))),"액터없음",
  SUBSTITUTE(SUBSTITUTE(SUBSTITUTE(SUBSTITUTE(P169,LEFT(P169,FIND(",",P169)-1),VLOOKUP(LEFT(P169,FIND(",",P169)-1),[2]ActorTable!$1:$1048576,MATCH("prefabAddress|String",[2]ActorTable!$1:$1,0),0)),
    TRIM(MID(P169,FIND(",",P169)+1,FIND(",",P169,FIND(",",P169)+1)-FIND(",",P169)-1)),VLOOKUP(TRIM(MID(P169,FIND(",",P169)+1,FIND(",",P169,FIND(",",P169)+1)-FIND(",",P169)-1)),[2]ActorTable!$1:$1048576,MATCH("prefabAddress|String",[2]ActorTable!$1:$1,0),0)),
    TRIM(MID(P169,FIND(",",P169,FIND(",",P169)+1)+1,FIND(",",P169,FIND(",",P169,FIND(",",P169)+1)+1)-FIND(",",P169,FIND(",",P169)+1)-1)),VLOOKUP(TRIM(MID(P169,FIND(",",P169,FIND(",",P169)+1)+1,FIND(",",P169,FIND(",",P169,FIND(",",P169)+1)+1)-FIND(",",P169,FIND(",",P169)+1)-1)),[2]ActorTable!$1:$1048576,MATCH("prefabAddress|String",[2]ActorTable!$1:$1,0),0)),
    TRIM(MID(P169,FIND(",",P169,FIND(",",P169,FIND(",",P169)+1)+1)+1,999)),VLOOKUP(TRIM(MID(P169,FIND(",",P169,FIND(",",P169,FIND(",",P169)+1)+1)+1,999)),[2]ActorTable!$1:$1048576,MATCH("prefabAddress|String",[2]ActorTable!$1:$1,0),0))),
)))))</f>
        <v/>
      </c>
      <c r="R169">
        <v>0</v>
      </c>
      <c r="Z169" t="s">
        <v>1039</v>
      </c>
      <c r="AA169">
        <f t="shared" si="10"/>
        <v>1</v>
      </c>
    </row>
    <row r="170" spans="1:30" x14ac:dyDescent="0.3">
      <c r="A170" t="s">
        <v>774</v>
      </c>
      <c r="B170">
        <f>COUNTIF(StageTable!M:M,A170)
+COUNTIF(StageTable!U:U,A170)
+COUNTIF(StageTable!W:W,A170)</f>
        <v>1</v>
      </c>
      <c r="C170" t="s">
        <v>912</v>
      </c>
      <c r="D170" t="s">
        <v>65</v>
      </c>
      <c r="E170" t="s">
        <v>853</v>
      </c>
      <c r="F170" t="s">
        <v>903</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Q170" t="str">
        <f>IF(ISBLANK(P170),"",
IF(ISERROR(FIND(",",P170)),
  IF(ISERROR(VLOOKUP(P170,[2]ActorTable!$A:$A,1,0)),"액터없음",
  VLOOKUP(P170,[2]ActorTable!$1:$1048576,MATCH("prefabAddress|String",[2]ActorTable!$1:$1,0),0)),
IF(ISERROR(FIND(",",P170,FIND(",",P170)+1)),
  IF(OR(ISERROR(VLOOKUP(LEFT(P170,FIND(",",P170)-1),[2]ActorTable!$A:$A,1,0)),ISERROR(VLOOKUP(TRIM(MID(P170,FIND(",",P170)+1,999)),[2]ActorTable!$A:$A,1,0))),"액터없음",
  SUBSTITUTE(SUBSTITUTE(P170,LEFT(P170,FIND(",",P170)-1),VLOOKUP(LEFT(P170,FIND(",",P170)-1),[2]ActorTable!$1:$1048576,MATCH("prefabAddress|String",[2]ActorTable!$1:$1,0),0)),
    TRIM(MID(P170,FIND(",",P170)+1,999)),VLOOKUP(TRIM(MID(P170,FIND(",",P170)+1,999)),[2]ActorTable!$1:$1048576,MATCH("prefabAddress|String",[2]ActorTable!$1:$1,0),0))),
IF(ISERROR(FIND(",",P170,FIND(",",P170,FIND(",",P170)+1)+1)),
  IF(OR(ISERROR(VLOOKUP(LEFT(P170,FIND(",",P170)-1),[2]ActorTable!$A:$A,1,0)),ISERROR(VLOOKUP(TRIM(MID(P170,FIND(",",P170)+1,FIND(",",P170,FIND(",",P170)+1)-FIND(",",P170)-1)),[2]ActorTable!$A:$A,1,0)),ISERROR(VLOOKUP(TRIM(MID(P170,FIND(",",P170,FIND(",",P170)+1)+1,999)),[2]ActorTable!$A:$A,1,0))),"액터없음",
  SUBSTITUTE(SUBSTITUTE(SUBSTITUTE(P170,LEFT(P170,FIND(",",P170)-1),VLOOKUP(LEFT(P170,FIND(",",P170)-1),[2]ActorTable!$1:$1048576,MATCH("prefabAddress|String",[2]ActorTable!$1:$1,0),0)),
    TRIM(MID(P170,FIND(",",P170)+1,FIND(",",P170,FIND(",",P170)+1)-FIND(",",P170)-1)),VLOOKUP(TRIM(MID(P170,FIND(",",P170)+1,FIND(",",P170,FIND(",",P170)+1)-FIND(",",P170)-1)),[2]ActorTable!$1:$1048576,MATCH("prefabAddress|String",[2]ActorTable!$1:$1,0),0)),
    TRIM(MID(P170,FIND(",",P170,FIND(",",P170)+1)+1,999)),VLOOKUP(TRIM(MID(P170,FIND(",",P170,FIND(",",P170)+1)+1,999)),[2]ActorTable!$1:$1048576,MATCH("prefabAddress|String",[2]ActorTable!$1:$1,0),0))),
IF(ISERROR(FIND(",",P170,FIND(",",P170,FIND(",",P170,FIND(",",P170)+1)+1)+1)),
  IF(OR(ISERROR(VLOOKUP(LEFT(P170,FIND(",",P170)-1),[2]ActorTable!$A:$A,1,0)),ISERROR(VLOOKUP(TRIM(MID(P170,FIND(",",P170)+1,FIND(",",P170,FIND(",",P170)+1)-FIND(",",P170)-1)),[2]ActorTable!$A:$A,1,0)),ISERROR(VLOOKUP(TRIM(MID(P170,FIND(",",P170,FIND(",",P170)+1)+1,FIND(",",P170,FIND(",",P170,FIND(",",P170)+1)+1)-FIND(",",P170,FIND(",",P170)+1)-1)),[2]ActorTable!$A:$A,1,0)),ISERROR(VLOOKUP(TRIM(MID(P170,FIND(",",P170,FIND(",",P170,FIND(",",P170)+1)+1)+1,999)),[2]ActorTable!$A:$A,1,0))),"액터없음",
  SUBSTITUTE(SUBSTITUTE(SUBSTITUTE(SUBSTITUTE(P170,LEFT(P170,FIND(",",P170)-1),VLOOKUP(LEFT(P170,FIND(",",P170)-1),[2]ActorTable!$1:$1048576,MATCH("prefabAddress|String",[2]ActorTable!$1:$1,0),0)),
    TRIM(MID(P170,FIND(",",P170)+1,FIND(",",P170,FIND(",",P170)+1)-FIND(",",P170)-1)),VLOOKUP(TRIM(MID(P170,FIND(",",P170)+1,FIND(",",P170,FIND(",",P170)+1)-FIND(",",P170)-1)),[2]ActorTable!$1:$1048576,MATCH("prefabAddress|String",[2]ActorTable!$1:$1,0),0)),
    TRIM(MID(P170,FIND(",",P170,FIND(",",P170)+1)+1,FIND(",",P170,FIND(",",P170,FIND(",",P170)+1)+1)-FIND(",",P170,FIND(",",P170)+1)-1)),VLOOKUP(TRIM(MID(P170,FIND(",",P170,FIND(",",P170)+1)+1,FIND(",",P170,FIND(",",P170,FIND(",",P170)+1)+1)-FIND(",",P170,FIND(",",P170)+1)-1)),[2]ActorTable!$1:$1048576,MATCH("prefabAddress|String",[2]ActorTable!$1:$1,0),0)),
    TRIM(MID(P170,FIND(",",P170,FIND(",",P170,FIND(",",P170)+1)+1)+1,999)),VLOOKUP(TRIM(MID(P170,FIND(",",P170,FIND(",",P170,FIND(",",P170)+1)+1)+1,999)),[2]ActorTable!$1:$1048576,MATCH("prefabAddress|String",[2]ActorTable!$1:$1,0),0))),
)))))</f>
        <v/>
      </c>
      <c r="R170">
        <v>0</v>
      </c>
      <c r="Z170" t="s">
        <v>1040</v>
      </c>
      <c r="AA170">
        <f t="shared" si="10"/>
        <v>1</v>
      </c>
    </row>
    <row r="171" spans="1:30" x14ac:dyDescent="0.3">
      <c r="A171" t="s">
        <v>795</v>
      </c>
      <c r="B171">
        <f>COUNTIF(StageTable!M:M,A171)
+COUNTIF(StageTable!U:U,A171)
+COUNTIF(StageTable!W:W,A171)</f>
        <v>1</v>
      </c>
      <c r="C171" t="s">
        <v>913</v>
      </c>
      <c r="D171" t="s">
        <v>65</v>
      </c>
      <c r="E171" t="s">
        <v>854</v>
      </c>
      <c r="F171" t="s">
        <v>904</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Q171" t="str">
        <f>IF(ISBLANK(P171),"",
IF(ISERROR(FIND(",",P171)),
  IF(ISERROR(VLOOKUP(P171,[2]ActorTable!$A:$A,1,0)),"액터없음",
  VLOOKUP(P171,[2]ActorTable!$1:$1048576,MATCH("prefabAddress|String",[2]ActorTable!$1:$1,0),0)),
IF(ISERROR(FIND(",",P171,FIND(",",P171)+1)),
  IF(OR(ISERROR(VLOOKUP(LEFT(P171,FIND(",",P171)-1),[2]ActorTable!$A:$A,1,0)),ISERROR(VLOOKUP(TRIM(MID(P171,FIND(",",P171)+1,999)),[2]ActorTable!$A:$A,1,0))),"액터없음",
  SUBSTITUTE(SUBSTITUTE(P171,LEFT(P171,FIND(",",P171)-1),VLOOKUP(LEFT(P171,FIND(",",P171)-1),[2]ActorTable!$1:$1048576,MATCH("prefabAddress|String",[2]ActorTable!$1:$1,0),0)),
    TRIM(MID(P171,FIND(",",P171)+1,999)),VLOOKUP(TRIM(MID(P171,FIND(",",P171)+1,999)),[2]ActorTable!$1:$1048576,MATCH("prefabAddress|String",[2]ActorTable!$1:$1,0),0))),
IF(ISERROR(FIND(",",P171,FIND(",",P171,FIND(",",P171)+1)+1)),
  IF(OR(ISERROR(VLOOKUP(LEFT(P171,FIND(",",P171)-1),[2]ActorTable!$A:$A,1,0)),ISERROR(VLOOKUP(TRIM(MID(P171,FIND(",",P171)+1,FIND(",",P171,FIND(",",P171)+1)-FIND(",",P171)-1)),[2]ActorTable!$A:$A,1,0)),ISERROR(VLOOKUP(TRIM(MID(P171,FIND(",",P171,FIND(",",P171)+1)+1,999)),[2]ActorTable!$A:$A,1,0))),"액터없음",
  SUBSTITUTE(SUBSTITUTE(SUBSTITUTE(P171,LEFT(P171,FIND(",",P171)-1),VLOOKUP(LEFT(P171,FIND(",",P171)-1),[2]ActorTable!$1:$1048576,MATCH("prefabAddress|String",[2]ActorTable!$1:$1,0),0)),
    TRIM(MID(P171,FIND(",",P171)+1,FIND(",",P171,FIND(",",P171)+1)-FIND(",",P171)-1)),VLOOKUP(TRIM(MID(P171,FIND(",",P171)+1,FIND(",",P171,FIND(",",P171)+1)-FIND(",",P171)-1)),[2]ActorTable!$1:$1048576,MATCH("prefabAddress|String",[2]ActorTable!$1:$1,0),0)),
    TRIM(MID(P171,FIND(",",P171,FIND(",",P171)+1)+1,999)),VLOOKUP(TRIM(MID(P171,FIND(",",P171,FIND(",",P171)+1)+1,999)),[2]ActorTable!$1:$1048576,MATCH("prefabAddress|String",[2]ActorTable!$1:$1,0),0))),
IF(ISERROR(FIND(",",P171,FIND(",",P171,FIND(",",P171,FIND(",",P171)+1)+1)+1)),
  IF(OR(ISERROR(VLOOKUP(LEFT(P171,FIND(",",P171)-1),[2]ActorTable!$A:$A,1,0)),ISERROR(VLOOKUP(TRIM(MID(P171,FIND(",",P171)+1,FIND(",",P171,FIND(",",P171)+1)-FIND(",",P171)-1)),[2]ActorTable!$A:$A,1,0)),ISERROR(VLOOKUP(TRIM(MID(P171,FIND(",",P171,FIND(",",P171)+1)+1,FIND(",",P171,FIND(",",P171,FIND(",",P171)+1)+1)-FIND(",",P171,FIND(",",P171)+1)-1)),[2]ActorTable!$A:$A,1,0)),ISERROR(VLOOKUP(TRIM(MID(P171,FIND(",",P171,FIND(",",P171,FIND(",",P171)+1)+1)+1,999)),[2]ActorTable!$A:$A,1,0))),"액터없음",
  SUBSTITUTE(SUBSTITUTE(SUBSTITUTE(SUBSTITUTE(P171,LEFT(P171,FIND(",",P171)-1),VLOOKUP(LEFT(P171,FIND(",",P171)-1),[2]ActorTable!$1:$1048576,MATCH("prefabAddress|String",[2]ActorTable!$1:$1,0),0)),
    TRIM(MID(P171,FIND(",",P171)+1,FIND(",",P171,FIND(",",P171)+1)-FIND(",",P171)-1)),VLOOKUP(TRIM(MID(P171,FIND(",",P171)+1,FIND(",",P171,FIND(",",P171)+1)-FIND(",",P171)-1)),[2]ActorTable!$1:$1048576,MATCH("prefabAddress|String",[2]ActorTable!$1:$1,0),0)),
    TRIM(MID(P171,FIND(",",P171,FIND(",",P171)+1)+1,FIND(",",P171,FIND(",",P171,FIND(",",P171)+1)+1)-FIND(",",P171,FIND(",",P171)+1)-1)),VLOOKUP(TRIM(MID(P171,FIND(",",P171,FIND(",",P171)+1)+1,FIND(",",P171,FIND(",",P171,FIND(",",P171)+1)+1)-FIND(",",P171,FIND(",",P171)+1)-1)),[2]ActorTable!$1:$1048576,MATCH("prefabAddress|String",[2]ActorTable!$1:$1,0),0)),
    TRIM(MID(P171,FIND(",",P171,FIND(",",P171,FIND(",",P171)+1)+1)+1,999)),VLOOKUP(TRIM(MID(P171,FIND(",",P171,FIND(",",P171,FIND(",",P171)+1)+1)+1,999)),[2]ActorTable!$1:$1048576,MATCH("prefabAddress|String",[2]ActorTable!$1:$1,0),0))),
)))))</f>
        <v/>
      </c>
      <c r="R171">
        <v>0</v>
      </c>
      <c r="Z171" t="s">
        <v>1041</v>
      </c>
      <c r="AA171">
        <f t="shared" si="10"/>
        <v>1</v>
      </c>
    </row>
    <row r="172" spans="1:30" x14ac:dyDescent="0.3">
      <c r="A172" t="s">
        <v>775</v>
      </c>
      <c r="B172">
        <f>COUNTIF(StageTable!M:M,A172)
+COUNTIF(StageTable!U:U,A172)
+COUNTIF(StageTable!W:W,A172)</f>
        <v>1</v>
      </c>
      <c r="C172" t="s">
        <v>912</v>
      </c>
      <c r="D172" t="s">
        <v>65</v>
      </c>
      <c r="E172" t="s">
        <v>855</v>
      </c>
      <c r="F172" t="s">
        <v>905</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Q172" t="str">
        <f>IF(ISBLANK(P172),"",
IF(ISERROR(FIND(",",P172)),
  IF(ISERROR(VLOOKUP(P172,[2]ActorTable!$A:$A,1,0)),"액터없음",
  VLOOKUP(P172,[2]ActorTable!$1:$1048576,MATCH("prefabAddress|String",[2]ActorTable!$1:$1,0),0)),
IF(ISERROR(FIND(",",P172,FIND(",",P172)+1)),
  IF(OR(ISERROR(VLOOKUP(LEFT(P172,FIND(",",P172)-1),[2]ActorTable!$A:$A,1,0)),ISERROR(VLOOKUP(TRIM(MID(P172,FIND(",",P172)+1,999)),[2]ActorTable!$A:$A,1,0))),"액터없음",
  SUBSTITUTE(SUBSTITUTE(P172,LEFT(P172,FIND(",",P172)-1),VLOOKUP(LEFT(P172,FIND(",",P172)-1),[2]ActorTable!$1:$1048576,MATCH("prefabAddress|String",[2]ActorTable!$1:$1,0),0)),
    TRIM(MID(P172,FIND(",",P172)+1,999)),VLOOKUP(TRIM(MID(P172,FIND(",",P172)+1,999)),[2]ActorTable!$1:$1048576,MATCH("prefabAddress|String",[2]ActorTable!$1:$1,0),0))),
IF(ISERROR(FIND(",",P172,FIND(",",P172,FIND(",",P172)+1)+1)),
  IF(OR(ISERROR(VLOOKUP(LEFT(P172,FIND(",",P172)-1),[2]ActorTable!$A:$A,1,0)),ISERROR(VLOOKUP(TRIM(MID(P172,FIND(",",P172)+1,FIND(",",P172,FIND(",",P172)+1)-FIND(",",P172)-1)),[2]ActorTable!$A:$A,1,0)),ISERROR(VLOOKUP(TRIM(MID(P172,FIND(",",P172,FIND(",",P172)+1)+1,999)),[2]ActorTable!$A:$A,1,0))),"액터없음",
  SUBSTITUTE(SUBSTITUTE(SUBSTITUTE(P172,LEFT(P172,FIND(",",P172)-1),VLOOKUP(LEFT(P172,FIND(",",P172)-1),[2]ActorTable!$1:$1048576,MATCH("prefabAddress|String",[2]ActorTable!$1:$1,0),0)),
    TRIM(MID(P172,FIND(",",P172)+1,FIND(",",P172,FIND(",",P172)+1)-FIND(",",P172)-1)),VLOOKUP(TRIM(MID(P172,FIND(",",P172)+1,FIND(",",P172,FIND(",",P172)+1)-FIND(",",P172)-1)),[2]ActorTable!$1:$1048576,MATCH("prefabAddress|String",[2]ActorTable!$1:$1,0),0)),
    TRIM(MID(P172,FIND(",",P172,FIND(",",P172)+1)+1,999)),VLOOKUP(TRIM(MID(P172,FIND(",",P172,FIND(",",P172)+1)+1,999)),[2]ActorTable!$1:$1048576,MATCH("prefabAddress|String",[2]ActorTable!$1:$1,0),0))),
IF(ISERROR(FIND(",",P172,FIND(",",P172,FIND(",",P172,FIND(",",P172)+1)+1)+1)),
  IF(OR(ISERROR(VLOOKUP(LEFT(P172,FIND(",",P172)-1),[2]ActorTable!$A:$A,1,0)),ISERROR(VLOOKUP(TRIM(MID(P172,FIND(",",P172)+1,FIND(",",P172,FIND(",",P172)+1)-FIND(",",P172)-1)),[2]ActorTable!$A:$A,1,0)),ISERROR(VLOOKUP(TRIM(MID(P172,FIND(",",P172,FIND(",",P172)+1)+1,FIND(",",P172,FIND(",",P172,FIND(",",P172)+1)+1)-FIND(",",P172,FIND(",",P172)+1)-1)),[2]ActorTable!$A:$A,1,0)),ISERROR(VLOOKUP(TRIM(MID(P172,FIND(",",P172,FIND(",",P172,FIND(",",P172)+1)+1)+1,999)),[2]ActorTable!$A:$A,1,0))),"액터없음",
  SUBSTITUTE(SUBSTITUTE(SUBSTITUTE(SUBSTITUTE(P172,LEFT(P172,FIND(",",P172)-1),VLOOKUP(LEFT(P172,FIND(",",P172)-1),[2]ActorTable!$1:$1048576,MATCH("prefabAddress|String",[2]ActorTable!$1:$1,0),0)),
    TRIM(MID(P172,FIND(",",P172)+1,FIND(",",P172,FIND(",",P172)+1)-FIND(",",P172)-1)),VLOOKUP(TRIM(MID(P172,FIND(",",P172)+1,FIND(",",P172,FIND(",",P172)+1)-FIND(",",P172)-1)),[2]ActorTable!$1:$1048576,MATCH("prefabAddress|String",[2]ActorTable!$1:$1,0),0)),
    TRIM(MID(P172,FIND(",",P172,FIND(",",P172)+1)+1,FIND(",",P172,FIND(",",P172,FIND(",",P172)+1)+1)-FIND(",",P172,FIND(",",P172)+1)-1)),VLOOKUP(TRIM(MID(P172,FIND(",",P172,FIND(",",P172)+1)+1,FIND(",",P172,FIND(",",P172,FIND(",",P172)+1)+1)-FIND(",",P172,FIND(",",P172)+1)-1)),[2]ActorTable!$1:$1048576,MATCH("prefabAddress|String",[2]ActorTable!$1:$1,0),0)),
    TRIM(MID(P172,FIND(",",P172,FIND(",",P172,FIND(",",P172)+1)+1)+1,999)),VLOOKUP(TRIM(MID(P172,FIND(",",P172,FIND(",",P172,FIND(",",P172)+1)+1)+1,999)),[2]ActorTable!$1:$1048576,MATCH("prefabAddress|String",[2]ActorTable!$1:$1,0),0))),
)))))</f>
        <v/>
      </c>
      <c r="R172">
        <v>0</v>
      </c>
      <c r="Z172" t="s">
        <v>1042</v>
      </c>
      <c r="AA172">
        <f t="shared" si="10"/>
        <v>1</v>
      </c>
    </row>
    <row r="173" spans="1:30" x14ac:dyDescent="0.3">
      <c r="A173" t="s">
        <v>93</v>
      </c>
      <c r="B173">
        <f>COUNTIF(StageTable!M:M,A173)
+COUNTIF(StageTable!U:U,A173)
+COUNTIF(StageTable!W:W,A173)</f>
        <v>1</v>
      </c>
      <c r="C173" t="s">
        <v>805</v>
      </c>
      <c r="D173" t="s">
        <v>65</v>
      </c>
      <c r="E173" t="s">
        <v>51</v>
      </c>
      <c r="F173" t="s">
        <v>906</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926</v>
      </c>
      <c r="L173" t="str">
        <f>"BossName_"&amp;SUBSTITUTE($K173,"Preview_","")</f>
        <v>BossName_FallenAngel</v>
      </c>
      <c r="M173" t="str">
        <f>"BossDesc_"&amp;SUBSTITUTE($K173,"Preview_","")</f>
        <v>BossDesc_FallenAngel</v>
      </c>
      <c r="N173" t="str">
        <f>IF(ISBLANK(L173),"",
IFERROR(VLOOKUP(L173,#REF!,MATCH(#REF!,#REF!,0),0),
IFERROR(VLOOKUP(L173,[1]StringTable!$1:$1048576,MATCH([1]StringTable!$C$1,[1]StringTable!$1:$1,0),0),
"스트링없음")))</f>
        <v>폴른 앤젤</v>
      </c>
      <c r="O173" t="str">
        <f>IF(ISBLANK(M173),"",
IFERROR(VLOOKUP(M173,#REF!,MATCH(#REF!,#REF!,0),0),
IFERROR(VLOOKUP(M173,[1]StringTable!$1:$1048576,MATCH([1]StringTable!$C$1,[1]StringTable!$1:$1,0),0),
"스트링없음")))</f>
        <v>단일 공격을 할 수 있는 {0} 등 캐릭터를 사용하세요!</v>
      </c>
      <c r="P173" t="s">
        <v>1270</v>
      </c>
      <c r="Q173" t="str">
        <f>IF(ISBLANK(P173),"",
IF(ISERROR(FIND(",",P173)),
  IF(ISERROR(VLOOKUP(P173,[2]ActorTable!$A:$A,1,0)),"액터없음",
  VLOOKUP(P173,[2]ActorTable!$1:$1048576,MATCH("prefabAddress|String",[2]ActorTable!$1:$1,0),0)),
IF(ISERROR(FIND(",",P173,FIND(",",P173)+1)),
  IF(OR(ISERROR(VLOOKUP(LEFT(P173,FIND(",",P173)-1),[2]ActorTable!$A:$A,1,0)),ISERROR(VLOOKUP(TRIM(MID(P173,FIND(",",P173)+1,999)),[2]ActorTable!$A:$A,1,0))),"액터없음",
  SUBSTITUTE(SUBSTITUTE(P173,LEFT(P173,FIND(",",P173)-1),VLOOKUP(LEFT(P173,FIND(",",P173)-1),[2]ActorTable!$1:$1048576,MATCH("prefabAddress|String",[2]ActorTable!$1:$1,0),0)),
    TRIM(MID(P173,FIND(",",P173)+1,999)),VLOOKUP(TRIM(MID(P173,FIND(",",P173)+1,999)),[2]ActorTable!$1:$1048576,MATCH("prefabAddress|String",[2]ActorTable!$1:$1,0),0))),
IF(ISERROR(FIND(",",P173,FIND(",",P173,FIND(",",P173)+1)+1)),
  IF(OR(ISERROR(VLOOKUP(LEFT(P173,FIND(",",P173)-1),[2]ActorTable!$A:$A,1,0)),ISERROR(VLOOKUP(TRIM(MID(P173,FIND(",",P173)+1,FIND(",",P173,FIND(",",P173)+1)-FIND(",",P173)-1)),[2]ActorTable!$A:$A,1,0)),ISERROR(VLOOKUP(TRIM(MID(P173,FIND(",",P173,FIND(",",P173)+1)+1,999)),[2]ActorTable!$A:$A,1,0))),"액터없음",
  SUBSTITUTE(SUBSTITUTE(SUBSTITUTE(P173,LEFT(P173,FIND(",",P173)-1),VLOOKUP(LEFT(P173,FIND(",",P173)-1),[2]ActorTable!$1:$1048576,MATCH("prefabAddress|String",[2]ActorTable!$1:$1,0),0)),
    TRIM(MID(P173,FIND(",",P173)+1,FIND(",",P173,FIND(",",P173)+1)-FIND(",",P173)-1)),VLOOKUP(TRIM(MID(P173,FIND(",",P173)+1,FIND(",",P173,FIND(",",P173)+1)-FIND(",",P173)-1)),[2]ActorTable!$1:$1048576,MATCH("prefabAddress|String",[2]ActorTable!$1:$1,0),0)),
    TRIM(MID(P173,FIND(",",P173,FIND(",",P173)+1)+1,999)),VLOOKUP(TRIM(MID(P173,FIND(",",P173,FIND(",",P173)+1)+1,999)),[2]ActorTable!$1:$1048576,MATCH("prefabAddress|String",[2]ActorTable!$1:$1,0),0))),
IF(ISERROR(FIND(",",P173,FIND(",",P173,FIND(",",P173,FIND(",",P173)+1)+1)+1)),
  IF(OR(ISERROR(VLOOKUP(LEFT(P173,FIND(",",P173)-1),[2]ActorTable!$A:$A,1,0)),ISERROR(VLOOKUP(TRIM(MID(P173,FIND(",",P173)+1,FIND(",",P173,FIND(",",P173)+1)-FIND(",",P173)-1)),[2]ActorTable!$A:$A,1,0)),ISERROR(VLOOKUP(TRIM(MID(P173,FIND(",",P173,FIND(",",P173)+1)+1,FIND(",",P173,FIND(",",P173,FIND(",",P173)+1)+1)-FIND(",",P173,FIND(",",P173)+1)-1)),[2]ActorTable!$A:$A,1,0)),ISERROR(VLOOKUP(TRIM(MID(P173,FIND(",",P173,FIND(",",P173,FIND(",",P173)+1)+1)+1,999)),[2]ActorTable!$A:$A,1,0))),"액터없음",
  SUBSTITUTE(SUBSTITUTE(SUBSTITUTE(SUBSTITUTE(P173,LEFT(P173,FIND(",",P173)-1),VLOOKUP(LEFT(P173,FIND(",",P173)-1),[2]ActorTable!$1:$1048576,MATCH("prefabAddress|String",[2]ActorTable!$1:$1,0),0)),
    TRIM(MID(P173,FIND(",",P173)+1,FIND(",",P173,FIND(",",P173)+1)-FIND(",",P173)-1)),VLOOKUP(TRIM(MID(P173,FIND(",",P173)+1,FIND(",",P173,FIND(",",P173)+1)-FIND(",",P173)-1)),[2]ActorTable!$1:$1048576,MATCH("prefabAddress|String",[2]ActorTable!$1:$1,0),0)),
    TRIM(MID(P173,FIND(",",P173,FIND(",",P173)+1)+1,FIND(",",P173,FIND(",",P173,FIND(",",P173)+1)+1)-FIND(",",P173,FIND(",",P173)+1)-1)),VLOOKUP(TRIM(MID(P173,FIND(",",P173,FIND(",",P173)+1)+1,FIND(",",P173,FIND(",",P173,FIND(",",P173)+1)+1)-FIND(",",P173,FIND(",",P173)+1)-1)),[2]ActorTable!$1:$1048576,MATCH("prefabAddress|String",[2]ActorTable!$1:$1,0),0)),
    TRIM(MID(P173,FIND(",",P173,FIND(",",P173,FIND(",",P173)+1)+1)+1,999)),VLOOKUP(TRIM(MID(P173,FIND(",",P173,FIND(",",P173,FIND(",",P173)+1)+1)+1,999)),[2]ActorTable!$1:$1048576,MATCH("prefabAddress|String",[2]ActorTable!$1:$1,0),0))),
)))))</f>
        <v>BigBatSuccubus, Soldier</v>
      </c>
      <c r="R173">
        <v>0</v>
      </c>
      <c r="Z173" t="s">
        <v>1043</v>
      </c>
      <c r="AA173">
        <f t="shared" si="10"/>
        <v>1</v>
      </c>
    </row>
    <row r="174" spans="1:30" x14ac:dyDescent="0.3">
      <c r="A174" t="s">
        <v>796</v>
      </c>
      <c r="B174">
        <f>COUNTIF(StageTable!M:M,A174)
+COUNTIF(StageTable!U:U,A174)
+COUNTIF(StageTable!W:W,A174)</f>
        <v>1</v>
      </c>
      <c r="C174" t="s">
        <v>912</v>
      </c>
      <c r="D174" t="s">
        <v>65</v>
      </c>
      <c r="E174" t="s">
        <v>928</v>
      </c>
      <c r="F174" t="s">
        <v>907</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927</v>
      </c>
      <c r="L174" t="str">
        <f>"BossName_"&amp;SUBSTITUTE($K174,"Preview_","")</f>
        <v>BossName_DemonBladeLord</v>
      </c>
      <c r="M174" t="str">
        <f>"BossDesc_"&amp;SUBSTITUTE($K174,"Preview_","")</f>
        <v>BossDesc_DemonBladeLord</v>
      </c>
      <c r="N174" t="str">
        <f>IF(ISBLANK(L174),"",
IFERROR(VLOOKUP(L174,#REF!,MATCH(#REF!,#REF!,0),0),
IFERROR(VLOOKUP(L174,[1]StringTable!$1:$1048576,MATCH([1]StringTable!$C$1,[1]StringTable!$1:$1,0),0),
"스트링없음")))</f>
        <v>데몬블레이드로드</v>
      </c>
      <c r="O174" t="str">
        <f>IF(ISBLANK(M174),"",
IFERROR(VLOOKUP(M174,#REF!,MATCH(#REF!,#REF!,0),0),
IFERROR(VLOOKUP(M174,[1]StringTable!$1:$1048576,MATCH([1]StringTable!$C$1,[1]StringTable!$1:$1,0),0),
"스트링없음")))</f>
        <v>가만히 있을 때도 등 뒤의 마법 원형체가 공격을 하니 조심하세요! {0} 등 사거리를 유지할 수 있는 캐릭터를 쓰세요!</v>
      </c>
      <c r="P174" t="s">
        <v>1271</v>
      </c>
      <c r="Q174" t="str">
        <f>IF(ISBLANK(P174),"",
IF(ISERROR(FIND(",",P174)),
  IF(ISERROR(VLOOKUP(P174,[2]ActorTable!$A:$A,1,0)),"액터없음",
  VLOOKUP(P174,[2]ActorTable!$1:$1048576,MATCH("prefabAddress|String",[2]ActorTable!$1:$1,0),0)),
IF(ISERROR(FIND(",",P174,FIND(",",P174)+1)),
  IF(OR(ISERROR(VLOOKUP(LEFT(P174,FIND(",",P174)-1),[2]ActorTable!$A:$A,1,0)),ISERROR(VLOOKUP(TRIM(MID(P174,FIND(",",P174)+1,999)),[2]ActorTable!$A:$A,1,0))),"액터없음",
  SUBSTITUTE(SUBSTITUTE(P174,LEFT(P174,FIND(",",P174)-1),VLOOKUP(LEFT(P174,FIND(",",P174)-1),[2]ActorTable!$1:$1048576,MATCH("prefabAddress|String",[2]ActorTable!$1:$1,0),0)),
    TRIM(MID(P174,FIND(",",P174)+1,999)),VLOOKUP(TRIM(MID(P174,FIND(",",P174)+1,999)),[2]ActorTable!$1:$1048576,MATCH("prefabAddress|String",[2]ActorTable!$1:$1,0),0))),
IF(ISERROR(FIND(",",P174,FIND(",",P174,FIND(",",P174)+1)+1)),
  IF(OR(ISERROR(VLOOKUP(LEFT(P174,FIND(",",P174)-1),[2]ActorTable!$A:$A,1,0)),ISERROR(VLOOKUP(TRIM(MID(P174,FIND(",",P174)+1,FIND(",",P174,FIND(",",P174)+1)-FIND(",",P174)-1)),[2]ActorTable!$A:$A,1,0)),ISERROR(VLOOKUP(TRIM(MID(P174,FIND(",",P174,FIND(",",P174)+1)+1,999)),[2]ActorTable!$A:$A,1,0))),"액터없음",
  SUBSTITUTE(SUBSTITUTE(SUBSTITUTE(P174,LEFT(P174,FIND(",",P174)-1),VLOOKUP(LEFT(P174,FIND(",",P174)-1),[2]ActorTable!$1:$1048576,MATCH("prefabAddress|String",[2]ActorTable!$1:$1,0),0)),
    TRIM(MID(P174,FIND(",",P174)+1,FIND(",",P174,FIND(",",P174)+1)-FIND(",",P174)-1)),VLOOKUP(TRIM(MID(P174,FIND(",",P174)+1,FIND(",",P174,FIND(",",P174)+1)-FIND(",",P174)-1)),[2]ActorTable!$1:$1048576,MATCH("prefabAddress|String",[2]ActorTable!$1:$1,0),0)),
    TRIM(MID(P174,FIND(",",P174,FIND(",",P174)+1)+1,999)),VLOOKUP(TRIM(MID(P174,FIND(",",P174,FIND(",",P174)+1)+1,999)),[2]ActorTable!$1:$1048576,MATCH("prefabAddress|String",[2]ActorTable!$1:$1,0),0))),
IF(ISERROR(FIND(",",P174,FIND(",",P174,FIND(",",P174,FIND(",",P174)+1)+1)+1)),
  IF(OR(ISERROR(VLOOKUP(LEFT(P174,FIND(",",P174)-1),[2]ActorTable!$A:$A,1,0)),ISERROR(VLOOKUP(TRIM(MID(P174,FIND(",",P174)+1,FIND(",",P174,FIND(",",P174)+1)-FIND(",",P174)-1)),[2]ActorTable!$A:$A,1,0)),ISERROR(VLOOKUP(TRIM(MID(P174,FIND(",",P174,FIND(",",P174)+1)+1,FIND(",",P174,FIND(",",P174,FIND(",",P174)+1)+1)-FIND(",",P174,FIND(",",P174)+1)-1)),[2]ActorTable!$A:$A,1,0)),ISERROR(VLOOKUP(TRIM(MID(P174,FIND(",",P174,FIND(",",P174,FIND(",",P174)+1)+1)+1,999)),[2]ActorTable!$A:$A,1,0))),"액터없음",
  SUBSTITUTE(SUBSTITUTE(SUBSTITUTE(SUBSTITUTE(P174,LEFT(P174,FIND(",",P174)-1),VLOOKUP(LEFT(P174,FIND(",",P174)-1),[2]ActorTable!$1:$1048576,MATCH("prefabAddress|String",[2]ActorTable!$1:$1,0),0)),
    TRIM(MID(P174,FIND(",",P174)+1,FIND(",",P174,FIND(",",P174)+1)-FIND(",",P174)-1)),VLOOKUP(TRIM(MID(P174,FIND(",",P174)+1,FIND(",",P174,FIND(",",P174)+1)-FIND(",",P174)-1)),[2]ActorTable!$1:$1048576,MATCH("prefabAddress|String",[2]ActorTable!$1:$1,0),0)),
    TRIM(MID(P174,FIND(",",P174,FIND(",",P174)+1)+1,FIND(",",P174,FIND(",",P174,FIND(",",P174)+1)+1)-FIND(",",P174,FIND(",",P174)+1)-1)),VLOOKUP(TRIM(MID(P174,FIND(",",P174,FIND(",",P174)+1)+1,FIND(",",P174,FIND(",",P174,FIND(",",P174)+1)+1)-FIND(",",P174,FIND(",",P174)+1)-1)),[2]ActorTable!$1:$1048576,MATCH("prefabAddress|String",[2]ActorTable!$1:$1,0),0)),
    TRIM(MID(P174,FIND(",",P174,FIND(",",P174,FIND(",",P174)+1)+1)+1,999)),VLOOKUP(TRIM(MID(P174,FIND(",",P174,FIND(",",P174,FIND(",",P174)+1)+1)+1,999)),[2]ActorTable!$1:$1048576,MATCH("prefabAddress|String",[2]ActorTable!$1:$1,0),0))),
)))))</f>
        <v>Ganfaul, SuperHero</v>
      </c>
      <c r="R174">
        <v>0</v>
      </c>
      <c r="Z174" t="s">
        <v>1044</v>
      </c>
      <c r="AA174">
        <f t="shared" si="10"/>
        <v>1</v>
      </c>
    </row>
    <row r="175" spans="1:30" x14ac:dyDescent="0.3">
      <c r="A175" t="s">
        <v>797</v>
      </c>
      <c r="B175">
        <f>COUNTIF(StageTable!M:M,A175)
+COUNTIF(StageTable!U:U,A175)
+COUNTIF(StageTable!W:W,A175)</f>
        <v>1</v>
      </c>
      <c r="C175" t="s">
        <v>805</v>
      </c>
      <c r="D175" t="s">
        <v>65</v>
      </c>
      <c r="E175" t="s">
        <v>923</v>
      </c>
      <c r="F175" t="s">
        <v>908</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918</v>
      </c>
      <c r="L175" t="str">
        <f>"BossName_"&amp;SUBSTITUTE($K175,"Preview_","")</f>
        <v>BossName_LowPolyCyc</v>
      </c>
      <c r="M175" t="str">
        <f>"BossDesc_"&amp;SUBSTITUTE($K175,"Preview_","")</f>
        <v>BossDesc_LowPolyCyc</v>
      </c>
      <c r="N175" t="str">
        <f>IF(ISBLANK(L175),"",
IFERROR(VLOOKUP(L175,#REF!,MATCH(#REF!,#REF!,0),0),
IFERROR(VLOOKUP(L175,[1]StringTable!$1:$1048576,MATCH([1]StringTable!$C$1,[1]StringTable!$1:$1,0),0),
"스트링없음")))</f>
        <v>싸이클롭스</v>
      </c>
      <c r="O175" t="str">
        <f>IF(ISBLANK(M175),"",
IFERROR(VLOOKUP(M175,#REF!,MATCH(#REF!,#REF!,0),0),
IFERROR(VLOOKUP(M175,[1]StringTable!$1:$1048576,MATCH([1]StringTable!$C$1,[1]StringTable!$1:$1,0),0),
"스트링없음")))</f>
        <v>단일 공격을 할 수 있는 {0} 등 캐릭터를 사용하세요!</v>
      </c>
      <c r="P175" t="s">
        <v>1271</v>
      </c>
      <c r="Q175" t="str">
        <f>IF(ISBLANK(P175),"",
IF(ISERROR(FIND(",",P175)),
  IF(ISERROR(VLOOKUP(P175,[2]ActorTable!$A:$A,1,0)),"액터없음",
  VLOOKUP(P175,[2]ActorTable!$1:$1048576,MATCH("prefabAddress|String",[2]ActorTable!$1:$1,0),0)),
IF(ISERROR(FIND(",",P175,FIND(",",P175)+1)),
  IF(OR(ISERROR(VLOOKUP(LEFT(P175,FIND(",",P175)-1),[2]ActorTable!$A:$A,1,0)),ISERROR(VLOOKUP(TRIM(MID(P175,FIND(",",P175)+1,999)),[2]ActorTable!$A:$A,1,0))),"액터없음",
  SUBSTITUTE(SUBSTITUTE(P175,LEFT(P175,FIND(",",P175)-1),VLOOKUP(LEFT(P175,FIND(",",P175)-1),[2]ActorTable!$1:$1048576,MATCH("prefabAddress|String",[2]ActorTable!$1:$1,0),0)),
    TRIM(MID(P175,FIND(",",P175)+1,999)),VLOOKUP(TRIM(MID(P175,FIND(",",P175)+1,999)),[2]ActorTable!$1:$1048576,MATCH("prefabAddress|String",[2]ActorTable!$1:$1,0),0))),
IF(ISERROR(FIND(",",P175,FIND(",",P175,FIND(",",P175)+1)+1)),
  IF(OR(ISERROR(VLOOKUP(LEFT(P175,FIND(",",P175)-1),[2]ActorTable!$A:$A,1,0)),ISERROR(VLOOKUP(TRIM(MID(P175,FIND(",",P175)+1,FIND(",",P175,FIND(",",P175)+1)-FIND(",",P175)-1)),[2]ActorTable!$A:$A,1,0)),ISERROR(VLOOKUP(TRIM(MID(P175,FIND(",",P175,FIND(",",P175)+1)+1,999)),[2]ActorTable!$A:$A,1,0))),"액터없음",
  SUBSTITUTE(SUBSTITUTE(SUBSTITUTE(P175,LEFT(P175,FIND(",",P175)-1),VLOOKUP(LEFT(P175,FIND(",",P175)-1),[2]ActorTable!$1:$1048576,MATCH("prefabAddress|String",[2]ActorTable!$1:$1,0),0)),
    TRIM(MID(P175,FIND(",",P175)+1,FIND(",",P175,FIND(",",P175)+1)-FIND(",",P175)-1)),VLOOKUP(TRIM(MID(P175,FIND(",",P175)+1,FIND(",",P175,FIND(",",P175)+1)-FIND(",",P175)-1)),[2]ActorTable!$1:$1048576,MATCH("prefabAddress|String",[2]ActorTable!$1:$1,0),0)),
    TRIM(MID(P175,FIND(",",P175,FIND(",",P175)+1)+1,999)),VLOOKUP(TRIM(MID(P175,FIND(",",P175,FIND(",",P175)+1)+1,999)),[2]ActorTable!$1:$1048576,MATCH("prefabAddress|String",[2]ActorTable!$1:$1,0),0))),
IF(ISERROR(FIND(",",P175,FIND(",",P175,FIND(",",P175,FIND(",",P175)+1)+1)+1)),
  IF(OR(ISERROR(VLOOKUP(LEFT(P175,FIND(",",P175)-1),[2]ActorTable!$A:$A,1,0)),ISERROR(VLOOKUP(TRIM(MID(P175,FIND(",",P175)+1,FIND(",",P175,FIND(",",P175)+1)-FIND(",",P175)-1)),[2]ActorTable!$A:$A,1,0)),ISERROR(VLOOKUP(TRIM(MID(P175,FIND(",",P175,FIND(",",P175)+1)+1,FIND(",",P175,FIND(",",P175,FIND(",",P175)+1)+1)-FIND(",",P175,FIND(",",P175)+1)-1)),[2]ActorTable!$A:$A,1,0)),ISERROR(VLOOKUP(TRIM(MID(P175,FIND(",",P175,FIND(",",P175,FIND(",",P175)+1)+1)+1,999)),[2]ActorTable!$A:$A,1,0))),"액터없음",
  SUBSTITUTE(SUBSTITUTE(SUBSTITUTE(SUBSTITUTE(P175,LEFT(P175,FIND(",",P175)-1),VLOOKUP(LEFT(P175,FIND(",",P175)-1),[2]ActorTable!$1:$1048576,MATCH("prefabAddress|String",[2]ActorTable!$1:$1,0),0)),
    TRIM(MID(P175,FIND(",",P175)+1,FIND(",",P175,FIND(",",P175)+1)-FIND(",",P175)-1)),VLOOKUP(TRIM(MID(P175,FIND(",",P175)+1,FIND(",",P175,FIND(",",P175)+1)-FIND(",",P175)-1)),[2]ActorTable!$1:$1048576,MATCH("prefabAddress|String",[2]ActorTable!$1:$1,0),0)),
    TRIM(MID(P175,FIND(",",P175,FIND(",",P175)+1)+1,FIND(",",P175,FIND(",",P175,FIND(",",P175)+1)+1)-FIND(",",P175,FIND(",",P175)+1)-1)),VLOOKUP(TRIM(MID(P175,FIND(",",P175,FIND(",",P175)+1)+1,FIND(",",P175,FIND(",",P175,FIND(",",P175)+1)+1)-FIND(",",P175,FIND(",",P175)+1)-1)),[2]ActorTable!$1:$1048576,MATCH("prefabAddress|String",[2]ActorTable!$1:$1,0),0)),
    TRIM(MID(P175,FIND(",",P175,FIND(",",P175,FIND(",",P175)+1)+1)+1,999)),VLOOKUP(TRIM(MID(P175,FIND(",",P175,FIND(",",P175,FIND(",",P175)+1)+1)+1,999)),[2]ActorTable!$1:$1048576,MATCH("prefabAddress|String",[2]ActorTable!$1:$1,0),0))),
)))))</f>
        <v>Ganfaul, SuperHero</v>
      </c>
      <c r="R175">
        <v>0</v>
      </c>
      <c r="Z175" t="s">
        <v>1045</v>
      </c>
      <c r="AA175">
        <f t="shared" si="10"/>
        <v>1</v>
      </c>
    </row>
    <row r="176" spans="1:30" x14ac:dyDescent="0.3">
      <c r="A176" t="s">
        <v>798</v>
      </c>
      <c r="B176">
        <f>COUNTIF(StageTable!M:M,A176)
+COUNTIF(StageTable!U:U,A176)
+COUNTIF(StageTable!W:W,A176)</f>
        <v>1</v>
      </c>
      <c r="C176" t="s">
        <v>913</v>
      </c>
      <c r="D176" t="s">
        <v>65</v>
      </c>
      <c r="E176" t="s">
        <v>925</v>
      </c>
      <c r="F176" t="s">
        <v>909</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919</v>
      </c>
      <c r="L176" t="str">
        <f>"BossName_"&amp;SUBSTITUTE($K176,"Preview_","")</f>
        <v>BossName_WarAssassin</v>
      </c>
      <c r="M176" t="str">
        <f>"BossDesc_"&amp;SUBSTITUTE($K176,"Preview_","")</f>
        <v>BossDesc_WarAssassin</v>
      </c>
      <c r="N176" t="str">
        <f>IF(ISBLANK(L176),"",
IFERROR(VLOOKUP(L176,#REF!,MATCH(#REF!,#REF!,0),0),
IFERROR(VLOOKUP(L176,[1]StringTable!$1:$1048576,MATCH([1]StringTable!$C$1,[1]StringTable!$1:$1,0),0),
"스트링없음")))</f>
        <v>워어쌔신 3인방</v>
      </c>
      <c r="O176" t="str">
        <f>IF(ISBLANK(M176),"",
IFERROR(VLOOKUP(M176,#REF!,MATCH(#REF!,#REF!,0),0),
IFERROR(VLOOKUP(M176,[1]StringTable!$1:$1048576,MATCH([1]StringTable!$C$1,[1]StringTable!$1:$1,0),0),
"스트링없음")))</f>
        <v>등 뒤로 순간이동하여 암살하는 악명 높은 3인방입니다. {0} 등 근거리에서 강한 캐릭터로 저지하세요!</v>
      </c>
      <c r="P176" t="s">
        <v>1272</v>
      </c>
      <c r="Q176" t="str">
        <f>IF(ISBLANK(P176),"",
IF(ISERROR(FIND(",",P176)),
  IF(ISERROR(VLOOKUP(P176,[2]ActorTable!$A:$A,1,0)),"액터없음",
  VLOOKUP(P176,[2]ActorTable!$1:$1048576,MATCH("prefabAddress|String",[2]ActorTable!$1:$1,0),0)),
IF(ISERROR(FIND(",",P176,FIND(",",P176)+1)),
  IF(OR(ISERROR(VLOOKUP(LEFT(P176,FIND(",",P176)-1),[2]ActorTable!$A:$A,1,0)),ISERROR(VLOOKUP(TRIM(MID(P176,FIND(",",P176)+1,999)),[2]ActorTable!$A:$A,1,0))),"액터없음",
  SUBSTITUTE(SUBSTITUTE(P176,LEFT(P176,FIND(",",P176)-1),VLOOKUP(LEFT(P176,FIND(",",P176)-1),[2]ActorTable!$1:$1048576,MATCH("prefabAddress|String",[2]ActorTable!$1:$1,0),0)),
    TRIM(MID(P176,FIND(",",P176)+1,999)),VLOOKUP(TRIM(MID(P176,FIND(",",P176)+1,999)),[2]ActorTable!$1:$1048576,MATCH("prefabAddress|String",[2]ActorTable!$1:$1,0),0))),
IF(ISERROR(FIND(",",P176,FIND(",",P176,FIND(",",P176)+1)+1)),
  IF(OR(ISERROR(VLOOKUP(LEFT(P176,FIND(",",P176)-1),[2]ActorTable!$A:$A,1,0)),ISERROR(VLOOKUP(TRIM(MID(P176,FIND(",",P176)+1,FIND(",",P176,FIND(",",P176)+1)-FIND(",",P176)-1)),[2]ActorTable!$A:$A,1,0)),ISERROR(VLOOKUP(TRIM(MID(P176,FIND(",",P176,FIND(",",P176)+1)+1,999)),[2]ActorTable!$A:$A,1,0))),"액터없음",
  SUBSTITUTE(SUBSTITUTE(SUBSTITUTE(P176,LEFT(P176,FIND(",",P176)-1),VLOOKUP(LEFT(P176,FIND(",",P176)-1),[2]ActorTable!$1:$1048576,MATCH("prefabAddress|String",[2]ActorTable!$1:$1,0),0)),
    TRIM(MID(P176,FIND(",",P176)+1,FIND(",",P176,FIND(",",P176)+1)-FIND(",",P176)-1)),VLOOKUP(TRIM(MID(P176,FIND(",",P176)+1,FIND(",",P176,FIND(",",P176)+1)-FIND(",",P176)-1)),[2]ActorTable!$1:$1048576,MATCH("prefabAddress|String",[2]ActorTable!$1:$1,0),0)),
    TRIM(MID(P176,FIND(",",P176,FIND(",",P176)+1)+1,999)),VLOOKUP(TRIM(MID(P176,FIND(",",P176,FIND(",",P176)+1)+1,999)),[2]ActorTable!$1:$1048576,MATCH("prefabAddress|String",[2]ActorTable!$1:$1,0),0))),
IF(ISERROR(FIND(",",P176,FIND(",",P176,FIND(",",P176,FIND(",",P176)+1)+1)+1)),
  IF(OR(ISERROR(VLOOKUP(LEFT(P176,FIND(",",P176)-1),[2]ActorTable!$A:$A,1,0)),ISERROR(VLOOKUP(TRIM(MID(P176,FIND(",",P176)+1,FIND(",",P176,FIND(",",P176)+1)-FIND(",",P176)-1)),[2]ActorTable!$A:$A,1,0)),ISERROR(VLOOKUP(TRIM(MID(P176,FIND(",",P176,FIND(",",P176)+1)+1,FIND(",",P176,FIND(",",P176,FIND(",",P176)+1)+1)-FIND(",",P176,FIND(",",P176)+1)-1)),[2]ActorTable!$A:$A,1,0)),ISERROR(VLOOKUP(TRIM(MID(P176,FIND(",",P176,FIND(",",P176,FIND(",",P176)+1)+1)+1,999)),[2]ActorTable!$A:$A,1,0))),"액터없음",
  SUBSTITUTE(SUBSTITUTE(SUBSTITUTE(SUBSTITUTE(P176,LEFT(P176,FIND(",",P176)-1),VLOOKUP(LEFT(P176,FIND(",",P176)-1),[2]ActorTable!$1:$1048576,MATCH("prefabAddress|String",[2]ActorTable!$1:$1,0),0)),
    TRIM(MID(P176,FIND(",",P176)+1,FIND(",",P176,FIND(",",P176)+1)-FIND(",",P176)-1)),VLOOKUP(TRIM(MID(P176,FIND(",",P176)+1,FIND(",",P176,FIND(",",P176)+1)-FIND(",",P176)-1)),[2]ActorTable!$1:$1048576,MATCH("prefabAddress|String",[2]ActorTable!$1:$1,0),0)),
    TRIM(MID(P176,FIND(",",P176,FIND(",",P176)+1)+1,FIND(",",P176,FIND(",",P176,FIND(",",P176)+1)+1)-FIND(",",P176,FIND(",",P176)+1)-1)),VLOOKUP(TRIM(MID(P176,FIND(",",P176,FIND(",",P176)+1)+1,FIND(",",P176,FIND(",",P176,FIND(",",P176)+1)+1)-FIND(",",P176,FIND(",",P176)+1)-1)),[2]ActorTable!$1:$1048576,MATCH("prefabAddress|String",[2]ActorTable!$1:$1,0),0)),
    TRIM(MID(P176,FIND(",",P176,FIND(",",P176,FIND(",",P176)+1)+1)+1,999)),VLOOKUP(TRIM(MID(P176,FIND(",",P176,FIND(",",P176,FIND(",",P176)+1)+1)+1,999)),[2]ActorTable!$1:$1048576,MATCH("prefabAddress|String",[2]ActorTable!$1:$1,0),0))),
)))))</f>
        <v>BigBatSuccubus, SciFiWarrior, Yuka</v>
      </c>
      <c r="R176">
        <v>0</v>
      </c>
      <c r="Z176" t="s">
        <v>1046</v>
      </c>
      <c r="AA176">
        <f t="shared" si="10"/>
        <v>1</v>
      </c>
    </row>
    <row r="177" spans="1:27" x14ac:dyDescent="0.3">
      <c r="A177" t="s">
        <v>799</v>
      </c>
      <c r="B177">
        <f>COUNTIF(StageTable!M:M,A177)
+COUNTIF(StageTable!U:U,A177)
+COUNTIF(StageTable!W:W,A177)</f>
        <v>1</v>
      </c>
      <c r="C177" t="s">
        <v>805</v>
      </c>
      <c r="D177" t="s">
        <v>65</v>
      </c>
      <c r="E177" t="s">
        <v>924</v>
      </c>
      <c r="F177" t="s">
        <v>910</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920</v>
      </c>
      <c r="L177" t="str">
        <f>"BossName_"&amp;SUBSTITUTE($K177,"Preview_","")</f>
        <v>BossName_EvilLich</v>
      </c>
      <c r="M177" t="str">
        <f>"BossDesc_"&amp;SUBSTITUTE($K177,"Preview_","")</f>
        <v>BossDesc_EvilLich</v>
      </c>
      <c r="N177" t="str">
        <f>IF(ISBLANK(L177),"",
IFERROR(VLOOKUP(L177,#REF!,MATCH(#REF!,#REF!,0),0),
IFERROR(VLOOKUP(L177,[1]StringTable!$1:$1048576,MATCH([1]StringTable!$C$1,[1]StringTable!$1:$1,0),0),
"스트링없음")))</f>
        <v>이블 리치왕</v>
      </c>
      <c r="O177" t="str">
        <f>IF(ISBLANK(M177),"",
IFERROR(VLOOKUP(M177,#REF!,MATCH(#REF!,#REF!,0),0),
IFERROR(VLOOKUP(M177,[1]StringTable!$1:$1048576,MATCH([1]StringTable!$C$1,[1]StringTable!$1:$1,0),0),
"스트링없음")))</f>
        <v>현혹하여 소환하는 스킬을 사용하는 리치왕입니다. {0} 등 다수 적에게 강한 캐릭터를 써보세요!</v>
      </c>
      <c r="P177" t="s">
        <v>1273</v>
      </c>
      <c r="Q177" t="str">
        <f>IF(ISBLANK(P177),"",
IF(ISERROR(FIND(",",P177)),
  IF(ISERROR(VLOOKUP(P177,[2]ActorTable!$A:$A,1,0)),"액터없음",
  VLOOKUP(P177,[2]ActorTable!$1:$1048576,MATCH("prefabAddress|String",[2]ActorTable!$1:$1,0),0)),
IF(ISERROR(FIND(",",P177,FIND(",",P177)+1)),
  IF(OR(ISERROR(VLOOKUP(LEFT(P177,FIND(",",P177)-1),[2]ActorTable!$A:$A,1,0)),ISERROR(VLOOKUP(TRIM(MID(P177,FIND(",",P177)+1,999)),[2]ActorTable!$A:$A,1,0))),"액터없음",
  SUBSTITUTE(SUBSTITUTE(P177,LEFT(P177,FIND(",",P177)-1),VLOOKUP(LEFT(P177,FIND(",",P177)-1),[2]ActorTable!$1:$1048576,MATCH("prefabAddress|String",[2]ActorTable!$1:$1,0),0)),
    TRIM(MID(P177,FIND(",",P177)+1,999)),VLOOKUP(TRIM(MID(P177,FIND(",",P177)+1,999)),[2]ActorTable!$1:$1048576,MATCH("prefabAddress|String",[2]ActorTable!$1:$1,0),0))),
IF(ISERROR(FIND(",",P177,FIND(",",P177,FIND(",",P177)+1)+1)),
  IF(OR(ISERROR(VLOOKUP(LEFT(P177,FIND(",",P177)-1),[2]ActorTable!$A:$A,1,0)),ISERROR(VLOOKUP(TRIM(MID(P177,FIND(",",P177)+1,FIND(",",P177,FIND(",",P177)+1)-FIND(",",P177)-1)),[2]ActorTable!$A:$A,1,0)),ISERROR(VLOOKUP(TRIM(MID(P177,FIND(",",P177,FIND(",",P177)+1)+1,999)),[2]ActorTable!$A:$A,1,0))),"액터없음",
  SUBSTITUTE(SUBSTITUTE(SUBSTITUTE(P177,LEFT(P177,FIND(",",P177)-1),VLOOKUP(LEFT(P177,FIND(",",P177)-1),[2]ActorTable!$1:$1048576,MATCH("prefabAddress|String",[2]ActorTable!$1:$1,0),0)),
    TRIM(MID(P177,FIND(",",P177)+1,FIND(",",P177,FIND(",",P177)+1)-FIND(",",P177)-1)),VLOOKUP(TRIM(MID(P177,FIND(",",P177)+1,FIND(",",P177,FIND(",",P177)+1)-FIND(",",P177)-1)),[2]ActorTable!$1:$1048576,MATCH("prefabAddress|String",[2]ActorTable!$1:$1,0),0)),
    TRIM(MID(P177,FIND(",",P177,FIND(",",P177)+1)+1,999)),VLOOKUP(TRIM(MID(P177,FIND(",",P177,FIND(",",P177)+1)+1,999)),[2]ActorTable!$1:$1048576,MATCH("prefabAddress|String",[2]ActorTable!$1:$1,0),0))),
IF(ISERROR(FIND(",",P177,FIND(",",P177,FIND(",",P177,FIND(",",P177)+1)+1)+1)),
  IF(OR(ISERROR(VLOOKUP(LEFT(P177,FIND(",",P177)-1),[2]ActorTable!$A:$A,1,0)),ISERROR(VLOOKUP(TRIM(MID(P177,FIND(",",P177)+1,FIND(",",P177,FIND(",",P177)+1)-FIND(",",P177)-1)),[2]ActorTable!$A:$A,1,0)),ISERROR(VLOOKUP(TRIM(MID(P177,FIND(",",P177,FIND(",",P177)+1)+1,FIND(",",P177,FIND(",",P177,FIND(",",P177)+1)+1)-FIND(",",P177,FIND(",",P177)+1)-1)),[2]ActorTable!$A:$A,1,0)),ISERROR(VLOOKUP(TRIM(MID(P177,FIND(",",P177,FIND(",",P177,FIND(",",P177)+1)+1)+1,999)),[2]ActorTable!$A:$A,1,0))),"액터없음",
  SUBSTITUTE(SUBSTITUTE(SUBSTITUTE(SUBSTITUTE(P177,LEFT(P177,FIND(",",P177)-1),VLOOKUP(LEFT(P177,FIND(",",P177)-1),[2]ActorTable!$1:$1048576,MATCH("prefabAddress|String",[2]ActorTable!$1:$1,0),0)),
    TRIM(MID(P177,FIND(",",P177)+1,FIND(",",P177,FIND(",",P177)+1)-FIND(",",P177)-1)),VLOOKUP(TRIM(MID(P177,FIND(",",P177)+1,FIND(",",P177,FIND(",",P177)+1)-FIND(",",P177)-1)),[2]ActorTable!$1:$1048576,MATCH("prefabAddress|String",[2]ActorTable!$1:$1,0),0)),
    TRIM(MID(P177,FIND(",",P177,FIND(",",P177)+1)+1,FIND(",",P177,FIND(",",P177,FIND(",",P177)+1)+1)-FIND(",",P177,FIND(",",P177)+1)-1)),VLOOKUP(TRIM(MID(P177,FIND(",",P177,FIND(",",P177)+1)+1,FIND(",",P177,FIND(",",P177,FIND(",",P177)+1)+1)-FIND(",",P177,FIND(",",P177)+1)-1)),[2]ActorTable!$1:$1048576,MATCH("prefabAddress|String",[2]ActorTable!$1:$1,0),0)),
    TRIM(MID(P177,FIND(",",P177,FIND(",",P177,FIND(",",P177)+1)+1)+1,999)),VLOOKUP(TRIM(MID(P177,FIND(",",P177,FIND(",",P177,FIND(",",P177)+1)+1)+1,999)),[2]ActorTable!$1:$1048576,MATCH("prefabAddress|String",[2]ActorTable!$1:$1,0),0))),
)))))</f>
        <v>KeepSeries, Akai, SuperHero</v>
      </c>
      <c r="R177">
        <v>0</v>
      </c>
      <c r="Z177" t="s">
        <v>1047</v>
      </c>
      <c r="AA177">
        <f t="shared" si="10"/>
        <v>1</v>
      </c>
    </row>
    <row r="178" spans="1:27" x14ac:dyDescent="0.3">
      <c r="A178" t="s">
        <v>800</v>
      </c>
      <c r="B178">
        <f>COUNTIF(StageTable!M:M,A178)
+COUNTIF(StageTable!U:U,A178)
+COUNTIF(StageTable!W:W,A178)</f>
        <v>1</v>
      </c>
      <c r="C178" t="s">
        <v>912</v>
      </c>
      <c r="D178" t="s">
        <v>65</v>
      </c>
      <c r="E178" t="s">
        <v>51</v>
      </c>
      <c r="F178" t="s">
        <v>597</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Q178" t="str">
        <f>IF(ISBLANK(P178),"",
IF(ISERROR(FIND(",",P178)),
  IF(ISERROR(VLOOKUP(P178,[2]ActorTable!$A:$A,1,0)),"액터없음",
  VLOOKUP(P178,[2]ActorTable!$1:$1048576,MATCH("prefabAddress|String",[2]ActorTable!$1:$1,0),0)),
IF(ISERROR(FIND(",",P178,FIND(",",P178)+1)),
  IF(OR(ISERROR(VLOOKUP(LEFT(P178,FIND(",",P178)-1),[2]ActorTable!$A:$A,1,0)),ISERROR(VLOOKUP(TRIM(MID(P178,FIND(",",P178)+1,999)),[2]ActorTable!$A:$A,1,0))),"액터없음",
  SUBSTITUTE(SUBSTITUTE(P178,LEFT(P178,FIND(",",P178)-1),VLOOKUP(LEFT(P178,FIND(",",P178)-1),[2]ActorTable!$1:$1048576,MATCH("prefabAddress|String",[2]ActorTable!$1:$1,0),0)),
    TRIM(MID(P178,FIND(",",P178)+1,999)),VLOOKUP(TRIM(MID(P178,FIND(",",P178)+1,999)),[2]ActorTable!$1:$1048576,MATCH("prefabAddress|String",[2]ActorTable!$1:$1,0),0))),
IF(ISERROR(FIND(",",P178,FIND(",",P178,FIND(",",P178)+1)+1)),
  IF(OR(ISERROR(VLOOKUP(LEFT(P178,FIND(",",P178)-1),[2]ActorTable!$A:$A,1,0)),ISERROR(VLOOKUP(TRIM(MID(P178,FIND(",",P178)+1,FIND(",",P178,FIND(",",P178)+1)-FIND(",",P178)-1)),[2]ActorTable!$A:$A,1,0)),ISERROR(VLOOKUP(TRIM(MID(P178,FIND(",",P178,FIND(",",P178)+1)+1,999)),[2]ActorTable!$A:$A,1,0))),"액터없음",
  SUBSTITUTE(SUBSTITUTE(SUBSTITUTE(P178,LEFT(P178,FIND(",",P178)-1),VLOOKUP(LEFT(P178,FIND(",",P178)-1),[2]ActorTable!$1:$1048576,MATCH("prefabAddress|String",[2]ActorTable!$1:$1,0),0)),
    TRIM(MID(P178,FIND(",",P178)+1,FIND(",",P178,FIND(",",P178)+1)-FIND(",",P178)-1)),VLOOKUP(TRIM(MID(P178,FIND(",",P178)+1,FIND(",",P178,FIND(",",P178)+1)-FIND(",",P178)-1)),[2]ActorTable!$1:$1048576,MATCH("prefabAddress|String",[2]ActorTable!$1:$1,0),0)),
    TRIM(MID(P178,FIND(",",P178,FIND(",",P178)+1)+1,999)),VLOOKUP(TRIM(MID(P178,FIND(",",P178,FIND(",",P178)+1)+1,999)),[2]ActorTable!$1:$1048576,MATCH("prefabAddress|String",[2]ActorTable!$1:$1,0),0))),
IF(ISERROR(FIND(",",P178,FIND(",",P178,FIND(",",P178,FIND(",",P178)+1)+1)+1)),
  IF(OR(ISERROR(VLOOKUP(LEFT(P178,FIND(",",P178)-1),[2]ActorTable!$A:$A,1,0)),ISERROR(VLOOKUP(TRIM(MID(P178,FIND(",",P178)+1,FIND(",",P178,FIND(",",P178)+1)-FIND(",",P178)-1)),[2]ActorTable!$A:$A,1,0)),ISERROR(VLOOKUP(TRIM(MID(P178,FIND(",",P178,FIND(",",P178)+1)+1,FIND(",",P178,FIND(",",P178,FIND(",",P178)+1)+1)-FIND(",",P178,FIND(",",P178)+1)-1)),[2]ActorTable!$A:$A,1,0)),ISERROR(VLOOKUP(TRIM(MID(P178,FIND(",",P178,FIND(",",P178,FIND(",",P178)+1)+1)+1,999)),[2]ActorTable!$A:$A,1,0))),"액터없음",
  SUBSTITUTE(SUBSTITUTE(SUBSTITUTE(SUBSTITUTE(P178,LEFT(P178,FIND(",",P178)-1),VLOOKUP(LEFT(P178,FIND(",",P178)-1),[2]ActorTable!$1:$1048576,MATCH("prefabAddress|String",[2]ActorTable!$1:$1,0),0)),
    TRIM(MID(P178,FIND(",",P178)+1,FIND(",",P178,FIND(",",P178)+1)-FIND(",",P178)-1)),VLOOKUP(TRIM(MID(P178,FIND(",",P178)+1,FIND(",",P178,FIND(",",P178)+1)-FIND(",",P178)-1)),[2]ActorTable!$1:$1048576,MATCH("prefabAddress|String",[2]ActorTable!$1:$1,0),0)),
    TRIM(MID(P178,FIND(",",P178,FIND(",",P178)+1)+1,FIND(",",P178,FIND(",",P178,FIND(",",P178)+1)+1)-FIND(",",P178,FIND(",",P178)+1)-1)),VLOOKUP(TRIM(MID(P178,FIND(",",P178,FIND(",",P178)+1)+1,FIND(",",P178,FIND(",",P178,FIND(",",P178)+1)+1)-FIND(",",P178,FIND(",",P178)+1)-1)),[2]ActorTable!$1:$1048576,MATCH("prefabAddress|String",[2]ActorTable!$1:$1,0),0)),
    TRIM(MID(P178,FIND(",",P178,FIND(",",P178,FIND(",",P178)+1)+1)+1,999)),VLOOKUP(TRIM(MID(P178,FIND(",",P178,FIND(",",P178,FIND(",",P178)+1)+1)+1,999)),[2]ActorTable!$1:$1048576,MATCH("prefabAddress|String",[2]ActorTable!$1:$1,0),0))),
)))))</f>
        <v/>
      </c>
      <c r="R178">
        <v>0</v>
      </c>
      <c r="Z178" t="s">
        <v>1048</v>
      </c>
      <c r="AA178">
        <f t="shared" si="10"/>
        <v>1</v>
      </c>
    </row>
    <row r="179" spans="1:27" x14ac:dyDescent="0.3">
      <c r="A179" t="s">
        <v>801</v>
      </c>
      <c r="B179">
        <f>COUNTIF(StageTable!M:M,A179)
+COUNTIF(StageTable!U:U,A179)
+COUNTIF(StageTable!W:W,A179)</f>
        <v>1</v>
      </c>
      <c r="C179" t="s">
        <v>913</v>
      </c>
      <c r="D179" t="s">
        <v>65</v>
      </c>
      <c r="E179" t="s">
        <v>914</v>
      </c>
      <c r="F179" t="s">
        <v>597</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Q179" t="str">
        <f>IF(ISBLANK(P179),"",
IF(ISERROR(FIND(",",P179)),
  IF(ISERROR(VLOOKUP(P179,[2]ActorTable!$A:$A,1,0)),"액터없음",
  VLOOKUP(P179,[2]ActorTable!$1:$1048576,MATCH("prefabAddress|String",[2]ActorTable!$1:$1,0),0)),
IF(ISERROR(FIND(",",P179,FIND(",",P179)+1)),
  IF(OR(ISERROR(VLOOKUP(LEFT(P179,FIND(",",P179)-1),[2]ActorTable!$A:$A,1,0)),ISERROR(VLOOKUP(TRIM(MID(P179,FIND(",",P179)+1,999)),[2]ActorTable!$A:$A,1,0))),"액터없음",
  SUBSTITUTE(SUBSTITUTE(P179,LEFT(P179,FIND(",",P179)-1),VLOOKUP(LEFT(P179,FIND(",",P179)-1),[2]ActorTable!$1:$1048576,MATCH("prefabAddress|String",[2]ActorTable!$1:$1,0),0)),
    TRIM(MID(P179,FIND(",",P179)+1,999)),VLOOKUP(TRIM(MID(P179,FIND(",",P179)+1,999)),[2]ActorTable!$1:$1048576,MATCH("prefabAddress|String",[2]ActorTable!$1:$1,0),0))),
IF(ISERROR(FIND(",",P179,FIND(",",P179,FIND(",",P179)+1)+1)),
  IF(OR(ISERROR(VLOOKUP(LEFT(P179,FIND(",",P179)-1),[2]ActorTable!$A:$A,1,0)),ISERROR(VLOOKUP(TRIM(MID(P179,FIND(",",P179)+1,FIND(",",P179,FIND(",",P179)+1)-FIND(",",P179)-1)),[2]ActorTable!$A:$A,1,0)),ISERROR(VLOOKUP(TRIM(MID(P179,FIND(",",P179,FIND(",",P179)+1)+1,999)),[2]ActorTable!$A:$A,1,0))),"액터없음",
  SUBSTITUTE(SUBSTITUTE(SUBSTITUTE(P179,LEFT(P179,FIND(",",P179)-1),VLOOKUP(LEFT(P179,FIND(",",P179)-1),[2]ActorTable!$1:$1048576,MATCH("prefabAddress|String",[2]ActorTable!$1:$1,0),0)),
    TRIM(MID(P179,FIND(",",P179)+1,FIND(",",P179,FIND(",",P179)+1)-FIND(",",P179)-1)),VLOOKUP(TRIM(MID(P179,FIND(",",P179)+1,FIND(",",P179,FIND(",",P179)+1)-FIND(",",P179)-1)),[2]ActorTable!$1:$1048576,MATCH("prefabAddress|String",[2]ActorTable!$1:$1,0),0)),
    TRIM(MID(P179,FIND(",",P179,FIND(",",P179)+1)+1,999)),VLOOKUP(TRIM(MID(P179,FIND(",",P179,FIND(",",P179)+1)+1,999)),[2]ActorTable!$1:$1048576,MATCH("prefabAddress|String",[2]ActorTable!$1:$1,0),0))),
IF(ISERROR(FIND(",",P179,FIND(",",P179,FIND(",",P179,FIND(",",P179)+1)+1)+1)),
  IF(OR(ISERROR(VLOOKUP(LEFT(P179,FIND(",",P179)-1),[2]ActorTable!$A:$A,1,0)),ISERROR(VLOOKUP(TRIM(MID(P179,FIND(",",P179)+1,FIND(",",P179,FIND(",",P179)+1)-FIND(",",P179)-1)),[2]ActorTable!$A:$A,1,0)),ISERROR(VLOOKUP(TRIM(MID(P179,FIND(",",P179,FIND(",",P179)+1)+1,FIND(",",P179,FIND(",",P179,FIND(",",P179)+1)+1)-FIND(",",P179,FIND(",",P179)+1)-1)),[2]ActorTable!$A:$A,1,0)),ISERROR(VLOOKUP(TRIM(MID(P179,FIND(",",P179,FIND(",",P179,FIND(",",P179)+1)+1)+1,999)),[2]ActorTable!$A:$A,1,0))),"액터없음",
  SUBSTITUTE(SUBSTITUTE(SUBSTITUTE(SUBSTITUTE(P179,LEFT(P179,FIND(",",P179)-1),VLOOKUP(LEFT(P179,FIND(",",P179)-1),[2]ActorTable!$1:$1048576,MATCH("prefabAddress|String",[2]ActorTable!$1:$1,0),0)),
    TRIM(MID(P179,FIND(",",P179)+1,FIND(",",P179,FIND(",",P179)+1)-FIND(",",P179)-1)),VLOOKUP(TRIM(MID(P179,FIND(",",P179)+1,FIND(",",P179,FIND(",",P179)+1)-FIND(",",P179)-1)),[2]ActorTable!$1:$1048576,MATCH("prefabAddress|String",[2]ActorTable!$1:$1,0),0)),
    TRIM(MID(P179,FIND(",",P179,FIND(",",P179)+1)+1,FIND(",",P179,FIND(",",P179,FIND(",",P179)+1)+1)-FIND(",",P179,FIND(",",P179)+1)-1)),VLOOKUP(TRIM(MID(P179,FIND(",",P179,FIND(",",P179)+1)+1,FIND(",",P179,FIND(",",P179,FIND(",",P179)+1)+1)-FIND(",",P179,FIND(",",P179)+1)-1)),[2]ActorTable!$1:$1048576,MATCH("prefabAddress|String",[2]ActorTable!$1:$1,0),0)),
    TRIM(MID(P179,FIND(",",P179,FIND(",",P179,FIND(",",P179)+1)+1)+1,999)),VLOOKUP(TRIM(MID(P179,FIND(",",P179,FIND(",",P179,FIND(",",P179)+1)+1)+1,999)),[2]ActorTable!$1:$1048576,MATCH("prefabAddress|String",[2]ActorTable!$1:$1,0),0))),
)))))</f>
        <v/>
      </c>
      <c r="R179">
        <v>0</v>
      </c>
      <c r="Z179" t="s">
        <v>1049</v>
      </c>
      <c r="AA179">
        <f t="shared" si="10"/>
        <v>1</v>
      </c>
    </row>
    <row r="180" spans="1:27" x14ac:dyDescent="0.3">
      <c r="A180" t="s">
        <v>802</v>
      </c>
      <c r="B180">
        <f>COUNTIF(StageTable!M:M,A180)
+COUNTIF(StageTable!U:U,A180)
+COUNTIF(StageTable!W:W,A180)</f>
        <v>1</v>
      </c>
      <c r="C180" t="s">
        <v>805</v>
      </c>
      <c r="D180" t="s">
        <v>65</v>
      </c>
      <c r="E180" t="s">
        <v>915</v>
      </c>
      <c r="F180" t="s">
        <v>597</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Q180" t="str">
        <f>IF(ISBLANK(P180),"",
IF(ISERROR(FIND(",",P180)),
  IF(ISERROR(VLOOKUP(P180,[2]ActorTable!$A:$A,1,0)),"액터없음",
  VLOOKUP(P180,[2]ActorTable!$1:$1048576,MATCH("prefabAddress|String",[2]ActorTable!$1:$1,0),0)),
IF(ISERROR(FIND(",",P180,FIND(",",P180)+1)),
  IF(OR(ISERROR(VLOOKUP(LEFT(P180,FIND(",",P180)-1),[2]ActorTable!$A:$A,1,0)),ISERROR(VLOOKUP(TRIM(MID(P180,FIND(",",P180)+1,999)),[2]ActorTable!$A:$A,1,0))),"액터없음",
  SUBSTITUTE(SUBSTITUTE(P180,LEFT(P180,FIND(",",P180)-1),VLOOKUP(LEFT(P180,FIND(",",P180)-1),[2]ActorTable!$1:$1048576,MATCH("prefabAddress|String",[2]ActorTable!$1:$1,0),0)),
    TRIM(MID(P180,FIND(",",P180)+1,999)),VLOOKUP(TRIM(MID(P180,FIND(",",P180)+1,999)),[2]ActorTable!$1:$1048576,MATCH("prefabAddress|String",[2]ActorTable!$1:$1,0),0))),
IF(ISERROR(FIND(",",P180,FIND(",",P180,FIND(",",P180)+1)+1)),
  IF(OR(ISERROR(VLOOKUP(LEFT(P180,FIND(",",P180)-1),[2]ActorTable!$A:$A,1,0)),ISERROR(VLOOKUP(TRIM(MID(P180,FIND(",",P180)+1,FIND(",",P180,FIND(",",P180)+1)-FIND(",",P180)-1)),[2]ActorTable!$A:$A,1,0)),ISERROR(VLOOKUP(TRIM(MID(P180,FIND(",",P180,FIND(",",P180)+1)+1,999)),[2]ActorTable!$A:$A,1,0))),"액터없음",
  SUBSTITUTE(SUBSTITUTE(SUBSTITUTE(P180,LEFT(P180,FIND(",",P180)-1),VLOOKUP(LEFT(P180,FIND(",",P180)-1),[2]ActorTable!$1:$1048576,MATCH("prefabAddress|String",[2]ActorTable!$1:$1,0),0)),
    TRIM(MID(P180,FIND(",",P180)+1,FIND(",",P180,FIND(",",P180)+1)-FIND(",",P180)-1)),VLOOKUP(TRIM(MID(P180,FIND(",",P180)+1,FIND(",",P180,FIND(",",P180)+1)-FIND(",",P180)-1)),[2]ActorTable!$1:$1048576,MATCH("prefabAddress|String",[2]ActorTable!$1:$1,0),0)),
    TRIM(MID(P180,FIND(",",P180,FIND(",",P180)+1)+1,999)),VLOOKUP(TRIM(MID(P180,FIND(",",P180,FIND(",",P180)+1)+1,999)),[2]ActorTable!$1:$1048576,MATCH("prefabAddress|String",[2]ActorTable!$1:$1,0),0))),
IF(ISERROR(FIND(",",P180,FIND(",",P180,FIND(",",P180,FIND(",",P180)+1)+1)+1)),
  IF(OR(ISERROR(VLOOKUP(LEFT(P180,FIND(",",P180)-1),[2]ActorTable!$A:$A,1,0)),ISERROR(VLOOKUP(TRIM(MID(P180,FIND(",",P180)+1,FIND(",",P180,FIND(",",P180)+1)-FIND(",",P180)-1)),[2]ActorTable!$A:$A,1,0)),ISERROR(VLOOKUP(TRIM(MID(P180,FIND(",",P180,FIND(",",P180)+1)+1,FIND(",",P180,FIND(",",P180,FIND(",",P180)+1)+1)-FIND(",",P180,FIND(",",P180)+1)-1)),[2]ActorTable!$A:$A,1,0)),ISERROR(VLOOKUP(TRIM(MID(P180,FIND(",",P180,FIND(",",P180,FIND(",",P180)+1)+1)+1,999)),[2]ActorTable!$A:$A,1,0))),"액터없음",
  SUBSTITUTE(SUBSTITUTE(SUBSTITUTE(SUBSTITUTE(P180,LEFT(P180,FIND(",",P180)-1),VLOOKUP(LEFT(P180,FIND(",",P180)-1),[2]ActorTable!$1:$1048576,MATCH("prefabAddress|String",[2]ActorTable!$1:$1,0),0)),
    TRIM(MID(P180,FIND(",",P180)+1,FIND(",",P180,FIND(",",P180)+1)-FIND(",",P180)-1)),VLOOKUP(TRIM(MID(P180,FIND(",",P180)+1,FIND(",",P180,FIND(",",P180)+1)-FIND(",",P180)-1)),[2]ActorTable!$1:$1048576,MATCH("prefabAddress|String",[2]ActorTable!$1:$1,0),0)),
    TRIM(MID(P180,FIND(",",P180,FIND(",",P180)+1)+1,FIND(",",P180,FIND(",",P180,FIND(",",P180)+1)+1)-FIND(",",P180,FIND(",",P180)+1)-1)),VLOOKUP(TRIM(MID(P180,FIND(",",P180,FIND(",",P180)+1)+1,FIND(",",P180,FIND(",",P180,FIND(",",P180)+1)+1)-FIND(",",P180,FIND(",",P180)+1)-1)),[2]ActorTable!$1:$1048576,MATCH("prefabAddress|String",[2]ActorTable!$1:$1,0),0)),
    TRIM(MID(P180,FIND(",",P180,FIND(",",P180,FIND(",",P180)+1)+1)+1,999)),VLOOKUP(TRIM(MID(P180,FIND(",",P180,FIND(",",P180,FIND(",",P180)+1)+1)+1,999)),[2]ActorTable!$1:$1048576,MATCH("prefabAddress|String",[2]ActorTable!$1:$1,0),0))),
)))))</f>
        <v/>
      </c>
      <c r="R180">
        <v>0</v>
      </c>
      <c r="Z180" t="s">
        <v>1050</v>
      </c>
      <c r="AA180">
        <f t="shared" si="10"/>
        <v>1</v>
      </c>
    </row>
    <row r="181" spans="1:27" x14ac:dyDescent="0.3">
      <c r="A181" t="s">
        <v>803</v>
      </c>
      <c r="B181">
        <f>COUNTIF(StageTable!M:M,A181)
+COUNTIF(StageTable!U:U,A181)
+COUNTIF(StageTable!W:W,A181)</f>
        <v>1</v>
      </c>
      <c r="C181" t="s">
        <v>912</v>
      </c>
      <c r="D181" t="s">
        <v>65</v>
      </c>
      <c r="E181" t="s">
        <v>916</v>
      </c>
      <c r="F181" t="s">
        <v>597</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Q181" t="str">
        <f>IF(ISBLANK(P181),"",
IF(ISERROR(FIND(",",P181)),
  IF(ISERROR(VLOOKUP(P181,[2]ActorTable!$A:$A,1,0)),"액터없음",
  VLOOKUP(P181,[2]ActorTable!$1:$1048576,MATCH("prefabAddress|String",[2]ActorTable!$1:$1,0),0)),
IF(ISERROR(FIND(",",P181,FIND(",",P181)+1)),
  IF(OR(ISERROR(VLOOKUP(LEFT(P181,FIND(",",P181)-1),[2]ActorTable!$A:$A,1,0)),ISERROR(VLOOKUP(TRIM(MID(P181,FIND(",",P181)+1,999)),[2]ActorTable!$A:$A,1,0))),"액터없음",
  SUBSTITUTE(SUBSTITUTE(P181,LEFT(P181,FIND(",",P181)-1),VLOOKUP(LEFT(P181,FIND(",",P181)-1),[2]ActorTable!$1:$1048576,MATCH("prefabAddress|String",[2]ActorTable!$1:$1,0),0)),
    TRIM(MID(P181,FIND(",",P181)+1,999)),VLOOKUP(TRIM(MID(P181,FIND(",",P181)+1,999)),[2]ActorTable!$1:$1048576,MATCH("prefabAddress|String",[2]ActorTable!$1:$1,0),0))),
IF(ISERROR(FIND(",",P181,FIND(",",P181,FIND(",",P181)+1)+1)),
  IF(OR(ISERROR(VLOOKUP(LEFT(P181,FIND(",",P181)-1),[2]ActorTable!$A:$A,1,0)),ISERROR(VLOOKUP(TRIM(MID(P181,FIND(",",P181)+1,FIND(",",P181,FIND(",",P181)+1)-FIND(",",P181)-1)),[2]ActorTable!$A:$A,1,0)),ISERROR(VLOOKUP(TRIM(MID(P181,FIND(",",P181,FIND(",",P181)+1)+1,999)),[2]ActorTable!$A:$A,1,0))),"액터없음",
  SUBSTITUTE(SUBSTITUTE(SUBSTITUTE(P181,LEFT(P181,FIND(",",P181)-1),VLOOKUP(LEFT(P181,FIND(",",P181)-1),[2]ActorTable!$1:$1048576,MATCH("prefabAddress|String",[2]ActorTable!$1:$1,0),0)),
    TRIM(MID(P181,FIND(",",P181)+1,FIND(",",P181,FIND(",",P181)+1)-FIND(",",P181)-1)),VLOOKUP(TRIM(MID(P181,FIND(",",P181)+1,FIND(",",P181,FIND(",",P181)+1)-FIND(",",P181)-1)),[2]ActorTable!$1:$1048576,MATCH("prefabAddress|String",[2]ActorTable!$1:$1,0),0)),
    TRIM(MID(P181,FIND(",",P181,FIND(",",P181)+1)+1,999)),VLOOKUP(TRIM(MID(P181,FIND(",",P181,FIND(",",P181)+1)+1,999)),[2]ActorTable!$1:$1048576,MATCH("prefabAddress|String",[2]ActorTable!$1:$1,0),0))),
IF(ISERROR(FIND(",",P181,FIND(",",P181,FIND(",",P181,FIND(",",P181)+1)+1)+1)),
  IF(OR(ISERROR(VLOOKUP(LEFT(P181,FIND(",",P181)-1),[2]ActorTable!$A:$A,1,0)),ISERROR(VLOOKUP(TRIM(MID(P181,FIND(",",P181)+1,FIND(",",P181,FIND(",",P181)+1)-FIND(",",P181)-1)),[2]ActorTable!$A:$A,1,0)),ISERROR(VLOOKUP(TRIM(MID(P181,FIND(",",P181,FIND(",",P181)+1)+1,FIND(",",P181,FIND(",",P181,FIND(",",P181)+1)+1)-FIND(",",P181,FIND(",",P181)+1)-1)),[2]ActorTable!$A:$A,1,0)),ISERROR(VLOOKUP(TRIM(MID(P181,FIND(",",P181,FIND(",",P181,FIND(",",P181)+1)+1)+1,999)),[2]ActorTable!$A:$A,1,0))),"액터없음",
  SUBSTITUTE(SUBSTITUTE(SUBSTITUTE(SUBSTITUTE(P181,LEFT(P181,FIND(",",P181)-1),VLOOKUP(LEFT(P181,FIND(",",P181)-1),[2]ActorTable!$1:$1048576,MATCH("prefabAddress|String",[2]ActorTable!$1:$1,0),0)),
    TRIM(MID(P181,FIND(",",P181)+1,FIND(",",P181,FIND(",",P181)+1)-FIND(",",P181)-1)),VLOOKUP(TRIM(MID(P181,FIND(",",P181)+1,FIND(",",P181,FIND(",",P181)+1)-FIND(",",P181)-1)),[2]ActorTable!$1:$1048576,MATCH("prefabAddress|String",[2]ActorTable!$1:$1,0),0)),
    TRIM(MID(P181,FIND(",",P181,FIND(",",P181)+1)+1,FIND(",",P181,FIND(",",P181,FIND(",",P181)+1)+1)-FIND(",",P181,FIND(",",P181)+1)-1)),VLOOKUP(TRIM(MID(P181,FIND(",",P181,FIND(",",P181)+1)+1,FIND(",",P181,FIND(",",P181,FIND(",",P181)+1)+1)-FIND(",",P181,FIND(",",P181)+1)-1)),[2]ActorTable!$1:$1048576,MATCH("prefabAddress|String",[2]ActorTable!$1:$1,0),0)),
    TRIM(MID(P181,FIND(",",P181,FIND(",",P181,FIND(",",P181)+1)+1)+1,999)),VLOOKUP(TRIM(MID(P181,FIND(",",P181,FIND(",",P181,FIND(",",P181)+1)+1)+1,999)),[2]ActorTable!$1:$1048576,MATCH("prefabAddress|String",[2]ActorTable!$1:$1,0),0))),
)))))</f>
        <v/>
      </c>
      <c r="R181">
        <v>0</v>
      </c>
      <c r="Z181" t="s">
        <v>1051</v>
      </c>
      <c r="AA181">
        <f t="shared" si="10"/>
        <v>1</v>
      </c>
    </row>
    <row r="182" spans="1:27" x14ac:dyDescent="0.3">
      <c r="A182" t="s">
        <v>804</v>
      </c>
      <c r="B182">
        <f>COUNTIF(StageTable!M:M,A182)
+COUNTIF(StageTable!U:U,A182)
+COUNTIF(StageTable!W:W,A182)</f>
        <v>1</v>
      </c>
      <c r="C182" t="s">
        <v>913</v>
      </c>
      <c r="D182" t="s">
        <v>65</v>
      </c>
      <c r="E182" t="s">
        <v>917</v>
      </c>
      <c r="F182" t="s">
        <v>597</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Q182" t="str">
        <f>IF(ISBLANK(P182),"",
IF(ISERROR(FIND(",",P182)),
  IF(ISERROR(VLOOKUP(P182,[2]ActorTable!$A:$A,1,0)),"액터없음",
  VLOOKUP(P182,[2]ActorTable!$1:$1048576,MATCH("prefabAddress|String",[2]ActorTable!$1:$1,0),0)),
IF(ISERROR(FIND(",",P182,FIND(",",P182)+1)),
  IF(OR(ISERROR(VLOOKUP(LEFT(P182,FIND(",",P182)-1),[2]ActorTable!$A:$A,1,0)),ISERROR(VLOOKUP(TRIM(MID(P182,FIND(",",P182)+1,999)),[2]ActorTable!$A:$A,1,0))),"액터없음",
  SUBSTITUTE(SUBSTITUTE(P182,LEFT(P182,FIND(",",P182)-1),VLOOKUP(LEFT(P182,FIND(",",P182)-1),[2]ActorTable!$1:$1048576,MATCH("prefabAddress|String",[2]ActorTable!$1:$1,0),0)),
    TRIM(MID(P182,FIND(",",P182)+1,999)),VLOOKUP(TRIM(MID(P182,FIND(",",P182)+1,999)),[2]ActorTable!$1:$1048576,MATCH("prefabAddress|String",[2]ActorTable!$1:$1,0),0))),
IF(ISERROR(FIND(",",P182,FIND(",",P182,FIND(",",P182)+1)+1)),
  IF(OR(ISERROR(VLOOKUP(LEFT(P182,FIND(",",P182)-1),[2]ActorTable!$A:$A,1,0)),ISERROR(VLOOKUP(TRIM(MID(P182,FIND(",",P182)+1,FIND(",",P182,FIND(",",P182)+1)-FIND(",",P182)-1)),[2]ActorTable!$A:$A,1,0)),ISERROR(VLOOKUP(TRIM(MID(P182,FIND(",",P182,FIND(",",P182)+1)+1,999)),[2]ActorTable!$A:$A,1,0))),"액터없음",
  SUBSTITUTE(SUBSTITUTE(SUBSTITUTE(P182,LEFT(P182,FIND(",",P182)-1),VLOOKUP(LEFT(P182,FIND(",",P182)-1),[2]ActorTable!$1:$1048576,MATCH("prefabAddress|String",[2]ActorTable!$1:$1,0),0)),
    TRIM(MID(P182,FIND(",",P182)+1,FIND(",",P182,FIND(",",P182)+1)-FIND(",",P182)-1)),VLOOKUP(TRIM(MID(P182,FIND(",",P182)+1,FIND(",",P182,FIND(",",P182)+1)-FIND(",",P182)-1)),[2]ActorTable!$1:$1048576,MATCH("prefabAddress|String",[2]ActorTable!$1:$1,0),0)),
    TRIM(MID(P182,FIND(",",P182,FIND(",",P182)+1)+1,999)),VLOOKUP(TRIM(MID(P182,FIND(",",P182,FIND(",",P182)+1)+1,999)),[2]ActorTable!$1:$1048576,MATCH("prefabAddress|String",[2]ActorTable!$1:$1,0),0))),
IF(ISERROR(FIND(",",P182,FIND(",",P182,FIND(",",P182,FIND(",",P182)+1)+1)+1)),
  IF(OR(ISERROR(VLOOKUP(LEFT(P182,FIND(",",P182)-1),[2]ActorTable!$A:$A,1,0)),ISERROR(VLOOKUP(TRIM(MID(P182,FIND(",",P182)+1,FIND(",",P182,FIND(",",P182)+1)-FIND(",",P182)-1)),[2]ActorTable!$A:$A,1,0)),ISERROR(VLOOKUP(TRIM(MID(P182,FIND(",",P182,FIND(",",P182)+1)+1,FIND(",",P182,FIND(",",P182,FIND(",",P182)+1)+1)-FIND(",",P182,FIND(",",P182)+1)-1)),[2]ActorTable!$A:$A,1,0)),ISERROR(VLOOKUP(TRIM(MID(P182,FIND(",",P182,FIND(",",P182,FIND(",",P182)+1)+1)+1,999)),[2]ActorTable!$A:$A,1,0))),"액터없음",
  SUBSTITUTE(SUBSTITUTE(SUBSTITUTE(SUBSTITUTE(P182,LEFT(P182,FIND(",",P182)-1),VLOOKUP(LEFT(P182,FIND(",",P182)-1),[2]ActorTable!$1:$1048576,MATCH("prefabAddress|String",[2]ActorTable!$1:$1,0),0)),
    TRIM(MID(P182,FIND(",",P182)+1,FIND(",",P182,FIND(",",P182)+1)-FIND(",",P182)-1)),VLOOKUP(TRIM(MID(P182,FIND(",",P182)+1,FIND(",",P182,FIND(",",P182)+1)-FIND(",",P182)-1)),[2]ActorTable!$1:$1048576,MATCH("prefabAddress|String",[2]ActorTable!$1:$1,0),0)),
    TRIM(MID(P182,FIND(",",P182,FIND(",",P182)+1)+1,FIND(",",P182,FIND(",",P182,FIND(",",P182)+1)+1)-FIND(",",P182,FIND(",",P182)+1)-1)),VLOOKUP(TRIM(MID(P182,FIND(",",P182,FIND(",",P182)+1)+1,FIND(",",P182,FIND(",",P182,FIND(",",P182)+1)+1)-FIND(",",P182,FIND(",",P182)+1)-1)),[2]ActorTable!$1:$1048576,MATCH("prefabAddress|String",[2]ActorTable!$1:$1,0),0)),
    TRIM(MID(P182,FIND(",",P182,FIND(",",P182,FIND(",",P182)+1)+1)+1,999)),VLOOKUP(TRIM(MID(P182,FIND(",",P182,FIND(",",P182,FIND(",",P182)+1)+1)+1,999)),[2]ActorTable!$1:$1048576,MATCH("prefabAddress|String",[2]ActorTable!$1:$1,0),0))),
)))))</f>
        <v/>
      </c>
      <c r="R182">
        <v>0</v>
      </c>
      <c r="Z182" t="s">
        <v>1052</v>
      </c>
      <c r="AA182">
        <f t="shared" si="10"/>
        <v>1</v>
      </c>
    </row>
    <row r="183" spans="1:27" x14ac:dyDescent="0.3">
      <c r="A183" t="s">
        <v>930</v>
      </c>
      <c r="B183">
        <f>COUNTIF(StageTable!M:M,A183)
+COUNTIF(StageTable!U:U,A183)
+COUNTIF(StageTable!W:W,A183)</f>
        <v>1</v>
      </c>
      <c r="C183" t="s">
        <v>975</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Q183" t="str">
        <f>IF(ISBLANK(P183),"",
IF(ISERROR(FIND(",",P183)),
  IF(ISERROR(VLOOKUP(P183,[2]ActorTable!$A:$A,1,0)),"액터없음",
  VLOOKUP(P183,[2]ActorTable!$1:$1048576,MATCH("prefabAddress|String",[2]ActorTable!$1:$1,0),0)),
IF(ISERROR(FIND(",",P183,FIND(",",P183)+1)),
  IF(OR(ISERROR(VLOOKUP(LEFT(P183,FIND(",",P183)-1),[2]ActorTable!$A:$A,1,0)),ISERROR(VLOOKUP(TRIM(MID(P183,FIND(",",P183)+1,999)),[2]ActorTable!$A:$A,1,0))),"액터없음",
  SUBSTITUTE(SUBSTITUTE(P183,LEFT(P183,FIND(",",P183)-1),VLOOKUP(LEFT(P183,FIND(",",P183)-1),[2]ActorTable!$1:$1048576,MATCH("prefabAddress|String",[2]ActorTable!$1:$1,0),0)),
    TRIM(MID(P183,FIND(",",P183)+1,999)),VLOOKUP(TRIM(MID(P183,FIND(",",P183)+1,999)),[2]ActorTable!$1:$1048576,MATCH("prefabAddress|String",[2]ActorTable!$1:$1,0),0))),
IF(ISERROR(FIND(",",P183,FIND(",",P183,FIND(",",P183)+1)+1)),
  IF(OR(ISERROR(VLOOKUP(LEFT(P183,FIND(",",P183)-1),[2]ActorTable!$A:$A,1,0)),ISERROR(VLOOKUP(TRIM(MID(P183,FIND(",",P183)+1,FIND(",",P183,FIND(",",P183)+1)-FIND(",",P183)-1)),[2]ActorTable!$A:$A,1,0)),ISERROR(VLOOKUP(TRIM(MID(P183,FIND(",",P183,FIND(",",P183)+1)+1,999)),[2]ActorTable!$A:$A,1,0))),"액터없음",
  SUBSTITUTE(SUBSTITUTE(SUBSTITUTE(P183,LEFT(P183,FIND(",",P183)-1),VLOOKUP(LEFT(P183,FIND(",",P183)-1),[2]ActorTable!$1:$1048576,MATCH("prefabAddress|String",[2]ActorTable!$1:$1,0),0)),
    TRIM(MID(P183,FIND(",",P183)+1,FIND(",",P183,FIND(",",P183)+1)-FIND(",",P183)-1)),VLOOKUP(TRIM(MID(P183,FIND(",",P183)+1,FIND(",",P183,FIND(",",P183)+1)-FIND(",",P183)-1)),[2]ActorTable!$1:$1048576,MATCH("prefabAddress|String",[2]ActorTable!$1:$1,0),0)),
    TRIM(MID(P183,FIND(",",P183,FIND(",",P183)+1)+1,999)),VLOOKUP(TRIM(MID(P183,FIND(",",P183,FIND(",",P183)+1)+1,999)),[2]ActorTable!$1:$1048576,MATCH("prefabAddress|String",[2]ActorTable!$1:$1,0),0))),
IF(ISERROR(FIND(",",P183,FIND(",",P183,FIND(",",P183,FIND(",",P183)+1)+1)+1)),
  IF(OR(ISERROR(VLOOKUP(LEFT(P183,FIND(",",P183)-1),[2]ActorTable!$A:$A,1,0)),ISERROR(VLOOKUP(TRIM(MID(P183,FIND(",",P183)+1,FIND(",",P183,FIND(",",P183)+1)-FIND(",",P183)-1)),[2]ActorTable!$A:$A,1,0)),ISERROR(VLOOKUP(TRIM(MID(P183,FIND(",",P183,FIND(",",P183)+1)+1,FIND(",",P183,FIND(",",P183,FIND(",",P183)+1)+1)-FIND(",",P183,FIND(",",P183)+1)-1)),[2]ActorTable!$A:$A,1,0)),ISERROR(VLOOKUP(TRIM(MID(P183,FIND(",",P183,FIND(",",P183,FIND(",",P183)+1)+1)+1,999)),[2]ActorTable!$A:$A,1,0))),"액터없음",
  SUBSTITUTE(SUBSTITUTE(SUBSTITUTE(SUBSTITUTE(P183,LEFT(P183,FIND(",",P183)-1),VLOOKUP(LEFT(P183,FIND(",",P183)-1),[2]ActorTable!$1:$1048576,MATCH("prefabAddress|String",[2]ActorTable!$1:$1,0),0)),
    TRIM(MID(P183,FIND(",",P183)+1,FIND(",",P183,FIND(",",P183)+1)-FIND(",",P183)-1)),VLOOKUP(TRIM(MID(P183,FIND(",",P183)+1,FIND(",",P183,FIND(",",P183)+1)-FIND(",",P183)-1)),[2]ActorTable!$1:$1048576,MATCH("prefabAddress|String",[2]ActorTable!$1:$1,0),0)),
    TRIM(MID(P183,FIND(",",P183,FIND(",",P183)+1)+1,FIND(",",P183,FIND(",",P183,FIND(",",P183)+1)+1)-FIND(",",P183,FIND(",",P183)+1)-1)),VLOOKUP(TRIM(MID(P183,FIND(",",P183,FIND(",",P183)+1)+1,FIND(",",P183,FIND(",",P183,FIND(",",P183)+1)+1)-FIND(",",P183,FIND(",",P183)+1)-1)),[2]ActorTable!$1:$1048576,MATCH("prefabAddress|String",[2]ActorTable!$1:$1,0),0)),
    TRIM(MID(P183,FIND(",",P183,FIND(",",P183,FIND(",",P183)+1)+1)+1,999)),VLOOKUP(TRIM(MID(P183,FIND(",",P183,FIND(",",P183,FIND(",",P183)+1)+1)+1,999)),[2]ActorTable!$1:$1048576,MATCH("prefabAddress|String",[2]ActorTable!$1:$1,0),0))),
)))))</f>
        <v/>
      </c>
      <c r="R183">
        <v>0</v>
      </c>
      <c r="Z183" t="s">
        <v>1053</v>
      </c>
      <c r="AA183">
        <f t="shared" si="10"/>
        <v>1</v>
      </c>
    </row>
    <row r="184" spans="1:27" x14ac:dyDescent="0.3">
      <c r="A184" t="s">
        <v>931</v>
      </c>
      <c r="B184">
        <f>COUNTIF(StageTable!M:M,A184)
+COUNTIF(StageTable!U:U,A184)
+COUNTIF(StageTable!W:W,A184)</f>
        <v>1</v>
      </c>
      <c r="C184" t="s">
        <v>976</v>
      </c>
      <c r="D184" t="s">
        <v>65</v>
      </c>
      <c r="E184" t="s">
        <v>1031</v>
      </c>
      <c r="F184" t="s">
        <v>1094</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992</v>
      </c>
      <c r="Q184" t="str">
        <f>IF(ISBLANK(P184),"",
IF(ISERROR(FIND(",",P184)),
  IF(ISERROR(VLOOKUP(P184,[2]ActorTable!$A:$A,1,0)),"액터없음",
  VLOOKUP(P184,[2]ActorTable!$1:$1048576,MATCH("prefabAddress|String",[2]ActorTable!$1:$1,0),0)),
IF(ISERROR(FIND(",",P184,FIND(",",P184)+1)),
  IF(OR(ISERROR(VLOOKUP(LEFT(P184,FIND(",",P184)-1),[2]ActorTable!$A:$A,1,0)),ISERROR(VLOOKUP(TRIM(MID(P184,FIND(",",P184)+1,999)),[2]ActorTable!$A:$A,1,0))),"액터없음",
  SUBSTITUTE(SUBSTITUTE(P184,LEFT(P184,FIND(",",P184)-1),VLOOKUP(LEFT(P184,FIND(",",P184)-1),[2]ActorTable!$1:$1048576,MATCH("prefabAddress|String",[2]ActorTable!$1:$1,0),0)),
    TRIM(MID(P184,FIND(",",P184)+1,999)),VLOOKUP(TRIM(MID(P184,FIND(",",P184)+1,999)),[2]ActorTable!$1:$1048576,MATCH("prefabAddress|String",[2]ActorTable!$1:$1,0),0))),
IF(ISERROR(FIND(",",P184,FIND(",",P184,FIND(",",P184)+1)+1)),
  IF(OR(ISERROR(VLOOKUP(LEFT(P184,FIND(",",P184)-1),[2]ActorTable!$A:$A,1,0)),ISERROR(VLOOKUP(TRIM(MID(P184,FIND(",",P184)+1,FIND(",",P184,FIND(",",P184)+1)-FIND(",",P184)-1)),[2]ActorTable!$A:$A,1,0)),ISERROR(VLOOKUP(TRIM(MID(P184,FIND(",",P184,FIND(",",P184)+1)+1,999)),[2]ActorTable!$A:$A,1,0))),"액터없음",
  SUBSTITUTE(SUBSTITUTE(SUBSTITUTE(P184,LEFT(P184,FIND(",",P184)-1),VLOOKUP(LEFT(P184,FIND(",",P184)-1),[2]ActorTable!$1:$1048576,MATCH("prefabAddress|String",[2]ActorTable!$1:$1,0),0)),
    TRIM(MID(P184,FIND(",",P184)+1,FIND(",",P184,FIND(",",P184)+1)-FIND(",",P184)-1)),VLOOKUP(TRIM(MID(P184,FIND(",",P184)+1,FIND(",",P184,FIND(",",P184)+1)-FIND(",",P184)-1)),[2]ActorTable!$1:$1048576,MATCH("prefabAddress|String",[2]ActorTable!$1:$1,0),0)),
    TRIM(MID(P184,FIND(",",P184,FIND(",",P184)+1)+1,999)),VLOOKUP(TRIM(MID(P184,FIND(",",P184,FIND(",",P184)+1)+1,999)),[2]ActorTable!$1:$1048576,MATCH("prefabAddress|String",[2]ActorTable!$1:$1,0),0))),
IF(ISERROR(FIND(",",P184,FIND(",",P184,FIND(",",P184,FIND(",",P184)+1)+1)+1)),
  IF(OR(ISERROR(VLOOKUP(LEFT(P184,FIND(",",P184)-1),[2]ActorTable!$A:$A,1,0)),ISERROR(VLOOKUP(TRIM(MID(P184,FIND(",",P184)+1,FIND(",",P184,FIND(",",P184)+1)-FIND(",",P184)-1)),[2]ActorTable!$A:$A,1,0)),ISERROR(VLOOKUP(TRIM(MID(P184,FIND(",",P184,FIND(",",P184)+1)+1,FIND(",",P184,FIND(",",P184,FIND(",",P184)+1)+1)-FIND(",",P184,FIND(",",P184)+1)-1)),[2]ActorTable!$A:$A,1,0)),ISERROR(VLOOKUP(TRIM(MID(P184,FIND(",",P184,FIND(",",P184,FIND(",",P184)+1)+1)+1,999)),[2]ActorTable!$A:$A,1,0))),"액터없음",
  SUBSTITUTE(SUBSTITUTE(SUBSTITUTE(SUBSTITUTE(P184,LEFT(P184,FIND(",",P184)-1),VLOOKUP(LEFT(P184,FIND(",",P184)-1),[2]ActorTable!$1:$1048576,MATCH("prefabAddress|String",[2]ActorTable!$1:$1,0),0)),
    TRIM(MID(P184,FIND(",",P184)+1,FIND(",",P184,FIND(",",P184)+1)-FIND(",",P184)-1)),VLOOKUP(TRIM(MID(P184,FIND(",",P184)+1,FIND(",",P184,FIND(",",P184)+1)-FIND(",",P184)-1)),[2]ActorTable!$1:$1048576,MATCH("prefabAddress|String",[2]ActorTable!$1:$1,0),0)),
    TRIM(MID(P184,FIND(",",P184,FIND(",",P184)+1)+1,FIND(",",P184,FIND(",",P184,FIND(",",P184)+1)+1)-FIND(",",P184,FIND(",",P184)+1)-1)),VLOOKUP(TRIM(MID(P184,FIND(",",P184,FIND(",",P184)+1)+1,FIND(",",P184,FIND(",",P184,FIND(",",P184)+1)+1)-FIND(",",P184,FIND(",",P184)+1)-1)),[2]ActorTable!$1:$1048576,MATCH("prefabAddress|String",[2]ActorTable!$1:$1,0),0)),
    TRIM(MID(P184,FIND(",",P184,FIND(",",P184,FIND(",",P184)+1)+1)+1,999)),VLOOKUP(TRIM(MID(P184,FIND(",",P184,FIND(",",P184,FIND(",",P184)+1)+1)+1,999)),[2]ActorTable!$1:$1048576,MATCH("prefabAddress|String",[2]ActorTable!$1:$1,0),0))),
)))))</f>
        <v/>
      </c>
      <c r="R184">
        <v>0</v>
      </c>
      <c r="Z184" t="s">
        <v>1054</v>
      </c>
      <c r="AA184">
        <f t="shared" si="10"/>
        <v>1</v>
      </c>
    </row>
    <row r="185" spans="1:27" x14ac:dyDescent="0.3">
      <c r="A185" t="s">
        <v>932</v>
      </c>
      <c r="B185">
        <f>COUNTIF(StageTable!M:M,A185)
+COUNTIF(StageTable!U:U,A185)
+COUNTIF(StageTable!W:W,A185)</f>
        <v>1</v>
      </c>
      <c r="C185" t="s">
        <v>977</v>
      </c>
      <c r="D185" t="s">
        <v>65</v>
      </c>
      <c r="E185" t="s">
        <v>1032</v>
      </c>
      <c r="F185" t="s">
        <v>1098</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993</v>
      </c>
      <c r="Q185" t="str">
        <f>IF(ISBLANK(P185),"",
IF(ISERROR(FIND(",",P185)),
  IF(ISERROR(VLOOKUP(P185,[2]ActorTable!$A:$A,1,0)),"액터없음",
  VLOOKUP(P185,[2]ActorTable!$1:$1048576,MATCH("prefabAddress|String",[2]ActorTable!$1:$1,0),0)),
IF(ISERROR(FIND(",",P185,FIND(",",P185)+1)),
  IF(OR(ISERROR(VLOOKUP(LEFT(P185,FIND(",",P185)-1),[2]ActorTable!$A:$A,1,0)),ISERROR(VLOOKUP(TRIM(MID(P185,FIND(",",P185)+1,999)),[2]ActorTable!$A:$A,1,0))),"액터없음",
  SUBSTITUTE(SUBSTITUTE(P185,LEFT(P185,FIND(",",P185)-1),VLOOKUP(LEFT(P185,FIND(",",P185)-1),[2]ActorTable!$1:$1048576,MATCH("prefabAddress|String",[2]ActorTable!$1:$1,0),0)),
    TRIM(MID(P185,FIND(",",P185)+1,999)),VLOOKUP(TRIM(MID(P185,FIND(",",P185)+1,999)),[2]ActorTable!$1:$1048576,MATCH("prefabAddress|String",[2]ActorTable!$1:$1,0),0))),
IF(ISERROR(FIND(",",P185,FIND(",",P185,FIND(",",P185)+1)+1)),
  IF(OR(ISERROR(VLOOKUP(LEFT(P185,FIND(",",P185)-1),[2]ActorTable!$A:$A,1,0)),ISERROR(VLOOKUP(TRIM(MID(P185,FIND(",",P185)+1,FIND(",",P185,FIND(",",P185)+1)-FIND(",",P185)-1)),[2]ActorTable!$A:$A,1,0)),ISERROR(VLOOKUP(TRIM(MID(P185,FIND(",",P185,FIND(",",P185)+1)+1,999)),[2]ActorTable!$A:$A,1,0))),"액터없음",
  SUBSTITUTE(SUBSTITUTE(SUBSTITUTE(P185,LEFT(P185,FIND(",",P185)-1),VLOOKUP(LEFT(P185,FIND(",",P185)-1),[2]ActorTable!$1:$1048576,MATCH("prefabAddress|String",[2]ActorTable!$1:$1,0),0)),
    TRIM(MID(P185,FIND(",",P185)+1,FIND(",",P185,FIND(",",P185)+1)-FIND(",",P185)-1)),VLOOKUP(TRIM(MID(P185,FIND(",",P185)+1,FIND(",",P185,FIND(",",P185)+1)-FIND(",",P185)-1)),[2]ActorTable!$1:$1048576,MATCH("prefabAddress|String",[2]ActorTable!$1:$1,0),0)),
    TRIM(MID(P185,FIND(",",P185,FIND(",",P185)+1)+1,999)),VLOOKUP(TRIM(MID(P185,FIND(",",P185,FIND(",",P185)+1)+1,999)),[2]ActorTable!$1:$1048576,MATCH("prefabAddress|String",[2]ActorTable!$1:$1,0),0))),
IF(ISERROR(FIND(",",P185,FIND(",",P185,FIND(",",P185,FIND(",",P185)+1)+1)+1)),
  IF(OR(ISERROR(VLOOKUP(LEFT(P185,FIND(",",P185)-1),[2]ActorTable!$A:$A,1,0)),ISERROR(VLOOKUP(TRIM(MID(P185,FIND(",",P185)+1,FIND(",",P185,FIND(",",P185)+1)-FIND(",",P185)-1)),[2]ActorTable!$A:$A,1,0)),ISERROR(VLOOKUP(TRIM(MID(P185,FIND(",",P185,FIND(",",P185)+1)+1,FIND(",",P185,FIND(",",P185,FIND(",",P185)+1)+1)-FIND(",",P185,FIND(",",P185)+1)-1)),[2]ActorTable!$A:$A,1,0)),ISERROR(VLOOKUP(TRIM(MID(P185,FIND(",",P185,FIND(",",P185,FIND(",",P185)+1)+1)+1,999)),[2]ActorTable!$A:$A,1,0))),"액터없음",
  SUBSTITUTE(SUBSTITUTE(SUBSTITUTE(SUBSTITUTE(P185,LEFT(P185,FIND(",",P185)-1),VLOOKUP(LEFT(P185,FIND(",",P185)-1),[2]ActorTable!$1:$1048576,MATCH("prefabAddress|String",[2]ActorTable!$1:$1,0),0)),
    TRIM(MID(P185,FIND(",",P185)+1,FIND(",",P185,FIND(",",P185)+1)-FIND(",",P185)-1)),VLOOKUP(TRIM(MID(P185,FIND(",",P185)+1,FIND(",",P185,FIND(",",P185)+1)-FIND(",",P185)-1)),[2]ActorTable!$1:$1048576,MATCH("prefabAddress|String",[2]ActorTable!$1:$1,0),0)),
    TRIM(MID(P185,FIND(",",P185,FIND(",",P185)+1)+1,FIND(",",P185,FIND(",",P185,FIND(",",P185)+1)+1)-FIND(",",P185,FIND(",",P185)+1)-1)),VLOOKUP(TRIM(MID(P185,FIND(",",P185,FIND(",",P185)+1)+1,FIND(",",P185,FIND(",",P185,FIND(",",P185)+1)+1)-FIND(",",P185,FIND(",",P185)+1)-1)),[2]ActorTable!$1:$1048576,MATCH("prefabAddress|String",[2]ActorTable!$1:$1,0),0)),
    TRIM(MID(P185,FIND(",",P185,FIND(",",P185,FIND(",",P185)+1)+1)+1,999)),VLOOKUP(TRIM(MID(P185,FIND(",",P185,FIND(",",P185,FIND(",",P185)+1)+1)+1,999)),[2]ActorTable!$1:$1048576,MATCH("prefabAddress|String",[2]ActorTable!$1:$1,0),0))),
)))))</f>
        <v/>
      </c>
      <c r="R185">
        <v>0</v>
      </c>
      <c r="Z185" t="s">
        <v>1055</v>
      </c>
      <c r="AA185">
        <f t="shared" si="10"/>
        <v>1</v>
      </c>
    </row>
    <row r="186" spans="1:27" x14ac:dyDescent="0.3">
      <c r="A186" t="s">
        <v>933</v>
      </c>
      <c r="B186">
        <f>COUNTIF(StageTable!M:M,A186)
+COUNTIF(StageTable!U:U,A186)
+COUNTIF(StageTable!W:W,A186)</f>
        <v>1</v>
      </c>
      <c r="C186" t="s">
        <v>976</v>
      </c>
      <c r="D186" t="s">
        <v>65</v>
      </c>
      <c r="E186" t="s">
        <v>1033</v>
      </c>
      <c r="F186" t="s">
        <v>1099</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994</v>
      </c>
      <c r="Q186" t="str">
        <f>IF(ISBLANK(P186),"",
IF(ISERROR(FIND(",",P186)),
  IF(ISERROR(VLOOKUP(P186,[2]ActorTable!$A:$A,1,0)),"액터없음",
  VLOOKUP(P186,[2]ActorTable!$1:$1048576,MATCH("prefabAddress|String",[2]ActorTable!$1:$1,0),0)),
IF(ISERROR(FIND(",",P186,FIND(",",P186)+1)),
  IF(OR(ISERROR(VLOOKUP(LEFT(P186,FIND(",",P186)-1),[2]ActorTable!$A:$A,1,0)),ISERROR(VLOOKUP(TRIM(MID(P186,FIND(",",P186)+1,999)),[2]ActorTable!$A:$A,1,0))),"액터없음",
  SUBSTITUTE(SUBSTITUTE(P186,LEFT(P186,FIND(",",P186)-1),VLOOKUP(LEFT(P186,FIND(",",P186)-1),[2]ActorTable!$1:$1048576,MATCH("prefabAddress|String",[2]ActorTable!$1:$1,0),0)),
    TRIM(MID(P186,FIND(",",P186)+1,999)),VLOOKUP(TRIM(MID(P186,FIND(",",P186)+1,999)),[2]ActorTable!$1:$1048576,MATCH("prefabAddress|String",[2]ActorTable!$1:$1,0),0))),
IF(ISERROR(FIND(",",P186,FIND(",",P186,FIND(",",P186)+1)+1)),
  IF(OR(ISERROR(VLOOKUP(LEFT(P186,FIND(",",P186)-1),[2]ActorTable!$A:$A,1,0)),ISERROR(VLOOKUP(TRIM(MID(P186,FIND(",",P186)+1,FIND(",",P186,FIND(",",P186)+1)-FIND(",",P186)-1)),[2]ActorTable!$A:$A,1,0)),ISERROR(VLOOKUP(TRIM(MID(P186,FIND(",",P186,FIND(",",P186)+1)+1,999)),[2]ActorTable!$A:$A,1,0))),"액터없음",
  SUBSTITUTE(SUBSTITUTE(SUBSTITUTE(P186,LEFT(P186,FIND(",",P186)-1),VLOOKUP(LEFT(P186,FIND(",",P186)-1),[2]ActorTable!$1:$1048576,MATCH("prefabAddress|String",[2]ActorTable!$1:$1,0),0)),
    TRIM(MID(P186,FIND(",",P186)+1,FIND(",",P186,FIND(",",P186)+1)-FIND(",",P186)-1)),VLOOKUP(TRIM(MID(P186,FIND(",",P186)+1,FIND(",",P186,FIND(",",P186)+1)-FIND(",",P186)-1)),[2]ActorTable!$1:$1048576,MATCH("prefabAddress|String",[2]ActorTable!$1:$1,0),0)),
    TRIM(MID(P186,FIND(",",P186,FIND(",",P186)+1)+1,999)),VLOOKUP(TRIM(MID(P186,FIND(",",P186,FIND(",",P186)+1)+1,999)),[2]ActorTable!$1:$1048576,MATCH("prefabAddress|String",[2]ActorTable!$1:$1,0),0))),
IF(ISERROR(FIND(",",P186,FIND(",",P186,FIND(",",P186,FIND(",",P186)+1)+1)+1)),
  IF(OR(ISERROR(VLOOKUP(LEFT(P186,FIND(",",P186)-1),[2]ActorTable!$A:$A,1,0)),ISERROR(VLOOKUP(TRIM(MID(P186,FIND(",",P186)+1,FIND(",",P186,FIND(",",P186)+1)-FIND(",",P186)-1)),[2]ActorTable!$A:$A,1,0)),ISERROR(VLOOKUP(TRIM(MID(P186,FIND(",",P186,FIND(",",P186)+1)+1,FIND(",",P186,FIND(",",P186,FIND(",",P186)+1)+1)-FIND(",",P186,FIND(",",P186)+1)-1)),[2]ActorTable!$A:$A,1,0)),ISERROR(VLOOKUP(TRIM(MID(P186,FIND(",",P186,FIND(",",P186,FIND(",",P186)+1)+1)+1,999)),[2]ActorTable!$A:$A,1,0))),"액터없음",
  SUBSTITUTE(SUBSTITUTE(SUBSTITUTE(SUBSTITUTE(P186,LEFT(P186,FIND(",",P186)-1),VLOOKUP(LEFT(P186,FIND(",",P186)-1),[2]ActorTable!$1:$1048576,MATCH("prefabAddress|String",[2]ActorTable!$1:$1,0),0)),
    TRIM(MID(P186,FIND(",",P186)+1,FIND(",",P186,FIND(",",P186)+1)-FIND(",",P186)-1)),VLOOKUP(TRIM(MID(P186,FIND(",",P186)+1,FIND(",",P186,FIND(",",P186)+1)-FIND(",",P186)-1)),[2]ActorTable!$1:$1048576,MATCH("prefabAddress|String",[2]ActorTable!$1:$1,0),0)),
    TRIM(MID(P186,FIND(",",P186,FIND(",",P186)+1)+1,FIND(",",P186,FIND(",",P186,FIND(",",P186)+1)+1)-FIND(",",P186,FIND(",",P186)+1)-1)),VLOOKUP(TRIM(MID(P186,FIND(",",P186,FIND(",",P186)+1)+1,FIND(",",P186,FIND(",",P186,FIND(",",P186)+1)+1)-FIND(",",P186,FIND(",",P186)+1)-1)),[2]ActorTable!$1:$1048576,MATCH("prefabAddress|String",[2]ActorTable!$1:$1,0),0)),
    TRIM(MID(P186,FIND(",",P186,FIND(",",P186,FIND(",",P186)+1)+1)+1,999)),VLOOKUP(TRIM(MID(P186,FIND(",",P186,FIND(",",P186,FIND(",",P186)+1)+1)+1,999)),[2]ActorTable!$1:$1048576,MATCH("prefabAddress|String",[2]ActorTable!$1:$1,0),0))),
)))))</f>
        <v/>
      </c>
      <c r="R186">
        <v>0</v>
      </c>
      <c r="Z186" t="s">
        <v>1056</v>
      </c>
      <c r="AA186">
        <f t="shared" si="10"/>
        <v>1</v>
      </c>
    </row>
    <row r="187" spans="1:27" x14ac:dyDescent="0.3">
      <c r="A187" t="s">
        <v>934</v>
      </c>
      <c r="B187">
        <f>COUNTIF(StageTable!M:M,A187)
+COUNTIF(StageTable!U:U,A187)
+COUNTIF(StageTable!W:W,A187)</f>
        <v>1</v>
      </c>
      <c r="C187" t="s">
        <v>975</v>
      </c>
      <c r="D187" t="s">
        <v>65</v>
      </c>
      <c r="E187" t="s">
        <v>1034</v>
      </c>
      <c r="F187" t="s">
        <v>1100</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995</v>
      </c>
      <c r="Q187" t="str">
        <f>IF(ISBLANK(P187),"",
IF(ISERROR(FIND(",",P187)),
  IF(ISERROR(VLOOKUP(P187,[2]ActorTable!$A:$A,1,0)),"액터없음",
  VLOOKUP(P187,[2]ActorTable!$1:$1048576,MATCH("prefabAddress|String",[2]ActorTable!$1:$1,0),0)),
IF(ISERROR(FIND(",",P187,FIND(",",P187)+1)),
  IF(OR(ISERROR(VLOOKUP(LEFT(P187,FIND(",",P187)-1),[2]ActorTable!$A:$A,1,0)),ISERROR(VLOOKUP(TRIM(MID(P187,FIND(",",P187)+1,999)),[2]ActorTable!$A:$A,1,0))),"액터없음",
  SUBSTITUTE(SUBSTITUTE(P187,LEFT(P187,FIND(",",P187)-1),VLOOKUP(LEFT(P187,FIND(",",P187)-1),[2]ActorTable!$1:$1048576,MATCH("prefabAddress|String",[2]ActorTable!$1:$1,0),0)),
    TRIM(MID(P187,FIND(",",P187)+1,999)),VLOOKUP(TRIM(MID(P187,FIND(",",P187)+1,999)),[2]ActorTable!$1:$1048576,MATCH("prefabAddress|String",[2]ActorTable!$1:$1,0),0))),
IF(ISERROR(FIND(",",P187,FIND(",",P187,FIND(",",P187)+1)+1)),
  IF(OR(ISERROR(VLOOKUP(LEFT(P187,FIND(",",P187)-1),[2]ActorTable!$A:$A,1,0)),ISERROR(VLOOKUP(TRIM(MID(P187,FIND(",",P187)+1,FIND(",",P187,FIND(",",P187)+1)-FIND(",",P187)-1)),[2]ActorTable!$A:$A,1,0)),ISERROR(VLOOKUP(TRIM(MID(P187,FIND(",",P187,FIND(",",P187)+1)+1,999)),[2]ActorTable!$A:$A,1,0))),"액터없음",
  SUBSTITUTE(SUBSTITUTE(SUBSTITUTE(P187,LEFT(P187,FIND(",",P187)-1),VLOOKUP(LEFT(P187,FIND(",",P187)-1),[2]ActorTable!$1:$1048576,MATCH("prefabAddress|String",[2]ActorTable!$1:$1,0),0)),
    TRIM(MID(P187,FIND(",",P187)+1,FIND(",",P187,FIND(",",P187)+1)-FIND(",",P187)-1)),VLOOKUP(TRIM(MID(P187,FIND(",",P187)+1,FIND(",",P187,FIND(",",P187)+1)-FIND(",",P187)-1)),[2]ActorTable!$1:$1048576,MATCH("prefabAddress|String",[2]ActorTable!$1:$1,0),0)),
    TRIM(MID(P187,FIND(",",P187,FIND(",",P187)+1)+1,999)),VLOOKUP(TRIM(MID(P187,FIND(",",P187,FIND(",",P187)+1)+1,999)),[2]ActorTable!$1:$1048576,MATCH("prefabAddress|String",[2]ActorTable!$1:$1,0),0))),
IF(ISERROR(FIND(",",P187,FIND(",",P187,FIND(",",P187,FIND(",",P187)+1)+1)+1)),
  IF(OR(ISERROR(VLOOKUP(LEFT(P187,FIND(",",P187)-1),[2]ActorTable!$A:$A,1,0)),ISERROR(VLOOKUP(TRIM(MID(P187,FIND(",",P187)+1,FIND(",",P187,FIND(",",P187)+1)-FIND(",",P187)-1)),[2]ActorTable!$A:$A,1,0)),ISERROR(VLOOKUP(TRIM(MID(P187,FIND(",",P187,FIND(",",P187)+1)+1,FIND(",",P187,FIND(",",P187,FIND(",",P187)+1)+1)-FIND(",",P187,FIND(",",P187)+1)-1)),[2]ActorTable!$A:$A,1,0)),ISERROR(VLOOKUP(TRIM(MID(P187,FIND(",",P187,FIND(",",P187,FIND(",",P187)+1)+1)+1,999)),[2]ActorTable!$A:$A,1,0))),"액터없음",
  SUBSTITUTE(SUBSTITUTE(SUBSTITUTE(SUBSTITUTE(P187,LEFT(P187,FIND(",",P187)-1),VLOOKUP(LEFT(P187,FIND(",",P187)-1),[2]ActorTable!$1:$1048576,MATCH("prefabAddress|String",[2]ActorTable!$1:$1,0),0)),
    TRIM(MID(P187,FIND(",",P187)+1,FIND(",",P187,FIND(",",P187)+1)-FIND(",",P187)-1)),VLOOKUP(TRIM(MID(P187,FIND(",",P187)+1,FIND(",",P187,FIND(",",P187)+1)-FIND(",",P187)-1)),[2]ActorTable!$1:$1048576,MATCH("prefabAddress|String",[2]ActorTable!$1:$1,0),0)),
    TRIM(MID(P187,FIND(",",P187,FIND(",",P187)+1)+1,FIND(",",P187,FIND(",",P187,FIND(",",P187)+1)+1)-FIND(",",P187,FIND(",",P187)+1)-1)),VLOOKUP(TRIM(MID(P187,FIND(",",P187,FIND(",",P187)+1)+1,FIND(",",P187,FIND(",",P187,FIND(",",P187)+1)+1)-FIND(",",P187,FIND(",",P187)+1)-1)),[2]ActorTable!$1:$1048576,MATCH("prefabAddress|String",[2]ActorTable!$1:$1,0),0)),
    TRIM(MID(P187,FIND(",",P187,FIND(",",P187,FIND(",",P187)+1)+1)+1,999)),VLOOKUP(TRIM(MID(P187,FIND(",",P187,FIND(",",P187,FIND(",",P187)+1)+1)+1,999)),[2]ActorTable!$1:$1048576,MATCH("prefabAddress|String",[2]ActorTable!$1:$1,0),0))),
)))))</f>
        <v/>
      </c>
      <c r="R187">
        <v>0</v>
      </c>
      <c r="Z187" t="s">
        <v>1057</v>
      </c>
      <c r="AA187">
        <f t="shared" si="10"/>
        <v>1</v>
      </c>
    </row>
    <row r="188" spans="1:27" x14ac:dyDescent="0.3">
      <c r="A188" t="s">
        <v>990</v>
      </c>
      <c r="B188">
        <f>COUNTIF(StageTable!M:M,A188)
+COUNTIF(StageTable!U:U,A188)
+COUNTIF(StageTable!W:W,A188)</f>
        <v>1</v>
      </c>
      <c r="C188" t="s">
        <v>977</v>
      </c>
      <c r="D188" t="s">
        <v>65</v>
      </c>
      <c r="E188" t="s">
        <v>1035</v>
      </c>
      <c r="F188" t="s">
        <v>1101</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996</v>
      </c>
      <c r="Q188" t="str">
        <f>IF(ISBLANK(P188),"",
IF(ISERROR(FIND(",",P188)),
  IF(ISERROR(VLOOKUP(P188,[2]ActorTable!$A:$A,1,0)),"액터없음",
  VLOOKUP(P188,[2]ActorTable!$1:$1048576,MATCH("prefabAddress|String",[2]ActorTable!$1:$1,0),0)),
IF(ISERROR(FIND(",",P188,FIND(",",P188)+1)),
  IF(OR(ISERROR(VLOOKUP(LEFT(P188,FIND(",",P188)-1),[2]ActorTable!$A:$A,1,0)),ISERROR(VLOOKUP(TRIM(MID(P188,FIND(",",P188)+1,999)),[2]ActorTable!$A:$A,1,0))),"액터없음",
  SUBSTITUTE(SUBSTITUTE(P188,LEFT(P188,FIND(",",P188)-1),VLOOKUP(LEFT(P188,FIND(",",P188)-1),[2]ActorTable!$1:$1048576,MATCH("prefabAddress|String",[2]ActorTable!$1:$1,0),0)),
    TRIM(MID(P188,FIND(",",P188)+1,999)),VLOOKUP(TRIM(MID(P188,FIND(",",P188)+1,999)),[2]ActorTable!$1:$1048576,MATCH("prefabAddress|String",[2]ActorTable!$1:$1,0),0))),
IF(ISERROR(FIND(",",P188,FIND(",",P188,FIND(",",P188)+1)+1)),
  IF(OR(ISERROR(VLOOKUP(LEFT(P188,FIND(",",P188)-1),[2]ActorTable!$A:$A,1,0)),ISERROR(VLOOKUP(TRIM(MID(P188,FIND(",",P188)+1,FIND(",",P188,FIND(",",P188)+1)-FIND(",",P188)-1)),[2]ActorTable!$A:$A,1,0)),ISERROR(VLOOKUP(TRIM(MID(P188,FIND(",",P188,FIND(",",P188)+1)+1,999)),[2]ActorTable!$A:$A,1,0))),"액터없음",
  SUBSTITUTE(SUBSTITUTE(SUBSTITUTE(P188,LEFT(P188,FIND(",",P188)-1),VLOOKUP(LEFT(P188,FIND(",",P188)-1),[2]ActorTable!$1:$1048576,MATCH("prefabAddress|String",[2]ActorTable!$1:$1,0),0)),
    TRIM(MID(P188,FIND(",",P188)+1,FIND(",",P188,FIND(",",P188)+1)-FIND(",",P188)-1)),VLOOKUP(TRIM(MID(P188,FIND(",",P188)+1,FIND(",",P188,FIND(",",P188)+1)-FIND(",",P188)-1)),[2]ActorTable!$1:$1048576,MATCH("prefabAddress|String",[2]ActorTable!$1:$1,0),0)),
    TRIM(MID(P188,FIND(",",P188,FIND(",",P188)+1)+1,999)),VLOOKUP(TRIM(MID(P188,FIND(",",P188,FIND(",",P188)+1)+1,999)),[2]ActorTable!$1:$1048576,MATCH("prefabAddress|String",[2]ActorTable!$1:$1,0),0))),
IF(ISERROR(FIND(",",P188,FIND(",",P188,FIND(",",P188,FIND(",",P188)+1)+1)+1)),
  IF(OR(ISERROR(VLOOKUP(LEFT(P188,FIND(",",P188)-1),[2]ActorTable!$A:$A,1,0)),ISERROR(VLOOKUP(TRIM(MID(P188,FIND(",",P188)+1,FIND(",",P188,FIND(",",P188)+1)-FIND(",",P188)-1)),[2]ActorTable!$A:$A,1,0)),ISERROR(VLOOKUP(TRIM(MID(P188,FIND(",",P188,FIND(",",P188)+1)+1,FIND(",",P188,FIND(",",P188,FIND(",",P188)+1)+1)-FIND(",",P188,FIND(",",P188)+1)-1)),[2]ActorTable!$A:$A,1,0)),ISERROR(VLOOKUP(TRIM(MID(P188,FIND(",",P188,FIND(",",P188,FIND(",",P188)+1)+1)+1,999)),[2]ActorTable!$A:$A,1,0))),"액터없음",
  SUBSTITUTE(SUBSTITUTE(SUBSTITUTE(SUBSTITUTE(P188,LEFT(P188,FIND(",",P188)-1),VLOOKUP(LEFT(P188,FIND(",",P188)-1),[2]ActorTable!$1:$1048576,MATCH("prefabAddress|String",[2]ActorTable!$1:$1,0),0)),
    TRIM(MID(P188,FIND(",",P188)+1,FIND(",",P188,FIND(",",P188)+1)-FIND(",",P188)-1)),VLOOKUP(TRIM(MID(P188,FIND(",",P188)+1,FIND(",",P188,FIND(",",P188)+1)-FIND(",",P188)-1)),[2]ActorTable!$1:$1048576,MATCH("prefabAddress|String",[2]ActorTable!$1:$1,0),0)),
    TRIM(MID(P188,FIND(",",P188,FIND(",",P188)+1)+1,FIND(",",P188,FIND(",",P188,FIND(",",P188)+1)+1)-FIND(",",P188,FIND(",",P188)+1)-1)),VLOOKUP(TRIM(MID(P188,FIND(",",P188,FIND(",",P188)+1)+1,FIND(",",P188,FIND(",",P188,FIND(",",P188)+1)+1)-FIND(",",P188,FIND(",",P188)+1)-1)),[2]ActorTable!$1:$1048576,MATCH("prefabAddress|String",[2]ActorTable!$1:$1,0),0)),
    TRIM(MID(P188,FIND(",",P188,FIND(",",P188,FIND(",",P188)+1)+1)+1,999)),VLOOKUP(TRIM(MID(P188,FIND(",",P188,FIND(",",P188,FIND(",",P188)+1)+1)+1,999)),[2]ActorTable!$1:$1048576,MATCH("prefabAddress|String",[2]ActorTable!$1:$1,0),0))),
)))))</f>
        <v/>
      </c>
      <c r="R188">
        <v>0</v>
      </c>
      <c r="Z188" t="s">
        <v>1058</v>
      </c>
      <c r="AA188">
        <f t="shared" si="10"/>
        <v>1</v>
      </c>
    </row>
    <row r="189" spans="1:27" x14ac:dyDescent="0.3">
      <c r="A189" t="s">
        <v>935</v>
      </c>
      <c r="B189">
        <f>COUNTIF(StageTable!M:M,A189)
+COUNTIF(StageTable!U:U,A189)
+COUNTIF(StageTable!W:W,A189)</f>
        <v>1</v>
      </c>
      <c r="C189" t="s">
        <v>976</v>
      </c>
      <c r="D189" t="s">
        <v>65</v>
      </c>
      <c r="E189" t="s">
        <v>1036</v>
      </c>
      <c r="F189" t="s">
        <v>1095</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997</v>
      </c>
      <c r="Q189" t="str">
        <f>IF(ISBLANK(P189),"",
IF(ISERROR(FIND(",",P189)),
  IF(ISERROR(VLOOKUP(P189,[2]ActorTable!$A:$A,1,0)),"액터없음",
  VLOOKUP(P189,[2]ActorTable!$1:$1048576,MATCH("prefabAddress|String",[2]ActorTable!$1:$1,0),0)),
IF(ISERROR(FIND(",",P189,FIND(",",P189)+1)),
  IF(OR(ISERROR(VLOOKUP(LEFT(P189,FIND(",",P189)-1),[2]ActorTable!$A:$A,1,0)),ISERROR(VLOOKUP(TRIM(MID(P189,FIND(",",P189)+1,999)),[2]ActorTable!$A:$A,1,0))),"액터없음",
  SUBSTITUTE(SUBSTITUTE(P189,LEFT(P189,FIND(",",P189)-1),VLOOKUP(LEFT(P189,FIND(",",P189)-1),[2]ActorTable!$1:$1048576,MATCH("prefabAddress|String",[2]ActorTable!$1:$1,0),0)),
    TRIM(MID(P189,FIND(",",P189)+1,999)),VLOOKUP(TRIM(MID(P189,FIND(",",P189)+1,999)),[2]ActorTable!$1:$1048576,MATCH("prefabAddress|String",[2]ActorTable!$1:$1,0),0))),
IF(ISERROR(FIND(",",P189,FIND(",",P189,FIND(",",P189)+1)+1)),
  IF(OR(ISERROR(VLOOKUP(LEFT(P189,FIND(",",P189)-1),[2]ActorTable!$A:$A,1,0)),ISERROR(VLOOKUP(TRIM(MID(P189,FIND(",",P189)+1,FIND(",",P189,FIND(",",P189)+1)-FIND(",",P189)-1)),[2]ActorTable!$A:$A,1,0)),ISERROR(VLOOKUP(TRIM(MID(P189,FIND(",",P189,FIND(",",P189)+1)+1,999)),[2]ActorTable!$A:$A,1,0))),"액터없음",
  SUBSTITUTE(SUBSTITUTE(SUBSTITUTE(P189,LEFT(P189,FIND(",",P189)-1),VLOOKUP(LEFT(P189,FIND(",",P189)-1),[2]ActorTable!$1:$1048576,MATCH("prefabAddress|String",[2]ActorTable!$1:$1,0),0)),
    TRIM(MID(P189,FIND(",",P189)+1,FIND(",",P189,FIND(",",P189)+1)-FIND(",",P189)-1)),VLOOKUP(TRIM(MID(P189,FIND(",",P189)+1,FIND(",",P189,FIND(",",P189)+1)-FIND(",",P189)-1)),[2]ActorTable!$1:$1048576,MATCH("prefabAddress|String",[2]ActorTable!$1:$1,0),0)),
    TRIM(MID(P189,FIND(",",P189,FIND(",",P189)+1)+1,999)),VLOOKUP(TRIM(MID(P189,FIND(",",P189,FIND(",",P189)+1)+1,999)),[2]ActorTable!$1:$1048576,MATCH("prefabAddress|String",[2]ActorTable!$1:$1,0),0))),
IF(ISERROR(FIND(",",P189,FIND(",",P189,FIND(",",P189,FIND(",",P189)+1)+1)+1)),
  IF(OR(ISERROR(VLOOKUP(LEFT(P189,FIND(",",P189)-1),[2]ActorTable!$A:$A,1,0)),ISERROR(VLOOKUP(TRIM(MID(P189,FIND(",",P189)+1,FIND(",",P189,FIND(",",P189)+1)-FIND(",",P189)-1)),[2]ActorTable!$A:$A,1,0)),ISERROR(VLOOKUP(TRIM(MID(P189,FIND(",",P189,FIND(",",P189)+1)+1,FIND(",",P189,FIND(",",P189,FIND(",",P189)+1)+1)-FIND(",",P189,FIND(",",P189)+1)-1)),[2]ActorTable!$A:$A,1,0)),ISERROR(VLOOKUP(TRIM(MID(P189,FIND(",",P189,FIND(",",P189,FIND(",",P189)+1)+1)+1,999)),[2]ActorTable!$A:$A,1,0))),"액터없음",
  SUBSTITUTE(SUBSTITUTE(SUBSTITUTE(SUBSTITUTE(P189,LEFT(P189,FIND(",",P189)-1),VLOOKUP(LEFT(P189,FIND(",",P189)-1),[2]ActorTable!$1:$1048576,MATCH("prefabAddress|String",[2]ActorTable!$1:$1,0),0)),
    TRIM(MID(P189,FIND(",",P189)+1,FIND(",",P189,FIND(",",P189)+1)-FIND(",",P189)-1)),VLOOKUP(TRIM(MID(P189,FIND(",",P189)+1,FIND(",",P189,FIND(",",P189)+1)-FIND(",",P189)-1)),[2]ActorTable!$1:$1048576,MATCH("prefabAddress|String",[2]ActorTable!$1:$1,0),0)),
    TRIM(MID(P189,FIND(",",P189,FIND(",",P189)+1)+1,FIND(",",P189,FIND(",",P189,FIND(",",P189)+1)+1)-FIND(",",P189,FIND(",",P189)+1)-1)),VLOOKUP(TRIM(MID(P189,FIND(",",P189,FIND(",",P189)+1)+1,FIND(",",P189,FIND(",",P189,FIND(",",P189)+1)+1)-FIND(",",P189,FIND(",",P189)+1)-1)),[2]ActorTable!$1:$1048576,MATCH("prefabAddress|String",[2]ActorTable!$1:$1,0),0)),
    TRIM(MID(P189,FIND(",",P189,FIND(",",P189,FIND(",",P189)+1)+1)+1,999)),VLOOKUP(TRIM(MID(P189,FIND(",",P189,FIND(",",P189,FIND(",",P189)+1)+1)+1,999)),[2]ActorTable!$1:$1048576,MATCH("prefabAddress|String",[2]ActorTable!$1:$1,0),0))),
)))))</f>
        <v/>
      </c>
      <c r="R189">
        <v>0</v>
      </c>
      <c r="Z189" t="s">
        <v>1059</v>
      </c>
      <c r="AA189">
        <f t="shared" si="10"/>
        <v>1</v>
      </c>
    </row>
    <row r="190" spans="1:27" x14ac:dyDescent="0.3">
      <c r="A190" t="s">
        <v>936</v>
      </c>
      <c r="B190">
        <f>COUNTIF(StageTable!M:M,A190)
+COUNTIF(StageTable!U:U,A190)
+COUNTIF(StageTable!W:W,A190)</f>
        <v>1</v>
      </c>
      <c r="C190" t="s">
        <v>975</v>
      </c>
      <c r="D190" t="s">
        <v>65</v>
      </c>
      <c r="E190" t="s">
        <v>1037</v>
      </c>
      <c r="F190" t="s">
        <v>1096</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998</v>
      </c>
      <c r="Q190" t="str">
        <f>IF(ISBLANK(P190),"",
IF(ISERROR(FIND(",",P190)),
  IF(ISERROR(VLOOKUP(P190,[2]ActorTable!$A:$A,1,0)),"액터없음",
  VLOOKUP(P190,[2]ActorTable!$1:$1048576,MATCH("prefabAddress|String",[2]ActorTable!$1:$1,0),0)),
IF(ISERROR(FIND(",",P190,FIND(",",P190)+1)),
  IF(OR(ISERROR(VLOOKUP(LEFT(P190,FIND(",",P190)-1),[2]ActorTable!$A:$A,1,0)),ISERROR(VLOOKUP(TRIM(MID(P190,FIND(",",P190)+1,999)),[2]ActorTable!$A:$A,1,0))),"액터없음",
  SUBSTITUTE(SUBSTITUTE(P190,LEFT(P190,FIND(",",P190)-1),VLOOKUP(LEFT(P190,FIND(",",P190)-1),[2]ActorTable!$1:$1048576,MATCH("prefabAddress|String",[2]ActorTable!$1:$1,0),0)),
    TRIM(MID(P190,FIND(",",P190)+1,999)),VLOOKUP(TRIM(MID(P190,FIND(",",P190)+1,999)),[2]ActorTable!$1:$1048576,MATCH("prefabAddress|String",[2]ActorTable!$1:$1,0),0))),
IF(ISERROR(FIND(",",P190,FIND(",",P190,FIND(",",P190)+1)+1)),
  IF(OR(ISERROR(VLOOKUP(LEFT(P190,FIND(",",P190)-1),[2]ActorTable!$A:$A,1,0)),ISERROR(VLOOKUP(TRIM(MID(P190,FIND(",",P190)+1,FIND(",",P190,FIND(",",P190)+1)-FIND(",",P190)-1)),[2]ActorTable!$A:$A,1,0)),ISERROR(VLOOKUP(TRIM(MID(P190,FIND(",",P190,FIND(",",P190)+1)+1,999)),[2]ActorTable!$A:$A,1,0))),"액터없음",
  SUBSTITUTE(SUBSTITUTE(SUBSTITUTE(P190,LEFT(P190,FIND(",",P190)-1),VLOOKUP(LEFT(P190,FIND(",",P190)-1),[2]ActorTable!$1:$1048576,MATCH("prefabAddress|String",[2]ActorTable!$1:$1,0),0)),
    TRIM(MID(P190,FIND(",",P190)+1,FIND(",",P190,FIND(",",P190)+1)-FIND(",",P190)-1)),VLOOKUP(TRIM(MID(P190,FIND(",",P190)+1,FIND(",",P190,FIND(",",P190)+1)-FIND(",",P190)-1)),[2]ActorTable!$1:$1048576,MATCH("prefabAddress|String",[2]ActorTable!$1:$1,0),0)),
    TRIM(MID(P190,FIND(",",P190,FIND(",",P190)+1)+1,999)),VLOOKUP(TRIM(MID(P190,FIND(",",P190,FIND(",",P190)+1)+1,999)),[2]ActorTable!$1:$1048576,MATCH("prefabAddress|String",[2]ActorTable!$1:$1,0),0))),
IF(ISERROR(FIND(",",P190,FIND(",",P190,FIND(",",P190,FIND(",",P190)+1)+1)+1)),
  IF(OR(ISERROR(VLOOKUP(LEFT(P190,FIND(",",P190)-1),[2]ActorTable!$A:$A,1,0)),ISERROR(VLOOKUP(TRIM(MID(P190,FIND(",",P190)+1,FIND(",",P190,FIND(",",P190)+1)-FIND(",",P190)-1)),[2]ActorTable!$A:$A,1,0)),ISERROR(VLOOKUP(TRIM(MID(P190,FIND(",",P190,FIND(",",P190)+1)+1,FIND(",",P190,FIND(",",P190,FIND(",",P190)+1)+1)-FIND(",",P190,FIND(",",P190)+1)-1)),[2]ActorTable!$A:$A,1,0)),ISERROR(VLOOKUP(TRIM(MID(P190,FIND(",",P190,FIND(",",P190,FIND(",",P190)+1)+1)+1,999)),[2]ActorTable!$A:$A,1,0))),"액터없음",
  SUBSTITUTE(SUBSTITUTE(SUBSTITUTE(SUBSTITUTE(P190,LEFT(P190,FIND(",",P190)-1),VLOOKUP(LEFT(P190,FIND(",",P190)-1),[2]ActorTable!$1:$1048576,MATCH("prefabAddress|String",[2]ActorTable!$1:$1,0),0)),
    TRIM(MID(P190,FIND(",",P190)+1,FIND(",",P190,FIND(",",P190)+1)-FIND(",",P190)-1)),VLOOKUP(TRIM(MID(P190,FIND(",",P190)+1,FIND(",",P190,FIND(",",P190)+1)-FIND(",",P190)-1)),[2]ActorTable!$1:$1048576,MATCH("prefabAddress|String",[2]ActorTable!$1:$1,0),0)),
    TRIM(MID(P190,FIND(",",P190,FIND(",",P190)+1)+1,FIND(",",P190,FIND(",",P190,FIND(",",P190)+1)+1)-FIND(",",P190,FIND(",",P190)+1)-1)),VLOOKUP(TRIM(MID(P190,FIND(",",P190,FIND(",",P190)+1)+1,FIND(",",P190,FIND(",",P190,FIND(",",P190)+1)+1)-FIND(",",P190,FIND(",",P190)+1)-1)),[2]ActorTable!$1:$1048576,MATCH("prefabAddress|String",[2]ActorTable!$1:$1,0),0)),
    TRIM(MID(P190,FIND(",",P190,FIND(",",P190,FIND(",",P190)+1)+1)+1,999)),VLOOKUP(TRIM(MID(P190,FIND(",",P190,FIND(",",P190,FIND(",",P190)+1)+1)+1,999)),[2]ActorTable!$1:$1048576,MATCH("prefabAddress|String",[2]ActorTable!$1:$1,0),0))),
)))))</f>
        <v/>
      </c>
      <c r="R190">
        <v>0</v>
      </c>
      <c r="Z190" t="s">
        <v>1060</v>
      </c>
      <c r="AA190">
        <f t="shared" si="10"/>
        <v>1</v>
      </c>
    </row>
    <row r="191" spans="1:27" x14ac:dyDescent="0.3">
      <c r="A191" t="s">
        <v>991</v>
      </c>
      <c r="B191">
        <f>COUNTIF(StageTable!M:M,A191)
+COUNTIF(StageTable!U:U,A191)
+COUNTIF(StageTable!W:W,A191)</f>
        <v>1</v>
      </c>
      <c r="C191" t="s">
        <v>976</v>
      </c>
      <c r="D191" t="s">
        <v>65</v>
      </c>
      <c r="E191" t="s">
        <v>1038</v>
      </c>
      <c r="F191" t="s">
        <v>1097</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999</v>
      </c>
      <c r="Q191" t="str">
        <f>IF(ISBLANK(P191),"",
IF(ISERROR(FIND(",",P191)),
  IF(ISERROR(VLOOKUP(P191,[2]ActorTable!$A:$A,1,0)),"액터없음",
  VLOOKUP(P191,[2]ActorTable!$1:$1048576,MATCH("prefabAddress|String",[2]ActorTable!$1:$1,0),0)),
IF(ISERROR(FIND(",",P191,FIND(",",P191)+1)),
  IF(OR(ISERROR(VLOOKUP(LEFT(P191,FIND(",",P191)-1),[2]ActorTable!$A:$A,1,0)),ISERROR(VLOOKUP(TRIM(MID(P191,FIND(",",P191)+1,999)),[2]ActorTable!$A:$A,1,0))),"액터없음",
  SUBSTITUTE(SUBSTITUTE(P191,LEFT(P191,FIND(",",P191)-1),VLOOKUP(LEFT(P191,FIND(",",P191)-1),[2]ActorTable!$1:$1048576,MATCH("prefabAddress|String",[2]ActorTable!$1:$1,0),0)),
    TRIM(MID(P191,FIND(",",P191)+1,999)),VLOOKUP(TRIM(MID(P191,FIND(",",P191)+1,999)),[2]ActorTable!$1:$1048576,MATCH("prefabAddress|String",[2]ActorTable!$1:$1,0),0))),
IF(ISERROR(FIND(",",P191,FIND(",",P191,FIND(",",P191)+1)+1)),
  IF(OR(ISERROR(VLOOKUP(LEFT(P191,FIND(",",P191)-1),[2]ActorTable!$A:$A,1,0)),ISERROR(VLOOKUP(TRIM(MID(P191,FIND(",",P191)+1,FIND(",",P191,FIND(",",P191)+1)-FIND(",",P191)-1)),[2]ActorTable!$A:$A,1,0)),ISERROR(VLOOKUP(TRIM(MID(P191,FIND(",",P191,FIND(",",P191)+1)+1,999)),[2]ActorTable!$A:$A,1,0))),"액터없음",
  SUBSTITUTE(SUBSTITUTE(SUBSTITUTE(P191,LEFT(P191,FIND(",",P191)-1),VLOOKUP(LEFT(P191,FIND(",",P191)-1),[2]ActorTable!$1:$1048576,MATCH("prefabAddress|String",[2]ActorTable!$1:$1,0),0)),
    TRIM(MID(P191,FIND(",",P191)+1,FIND(",",P191,FIND(",",P191)+1)-FIND(",",P191)-1)),VLOOKUP(TRIM(MID(P191,FIND(",",P191)+1,FIND(",",P191,FIND(",",P191)+1)-FIND(",",P191)-1)),[2]ActorTable!$1:$1048576,MATCH("prefabAddress|String",[2]ActorTable!$1:$1,0),0)),
    TRIM(MID(P191,FIND(",",P191,FIND(",",P191)+1)+1,999)),VLOOKUP(TRIM(MID(P191,FIND(",",P191,FIND(",",P191)+1)+1,999)),[2]ActorTable!$1:$1048576,MATCH("prefabAddress|String",[2]ActorTable!$1:$1,0),0))),
IF(ISERROR(FIND(",",P191,FIND(",",P191,FIND(",",P191,FIND(",",P191)+1)+1)+1)),
  IF(OR(ISERROR(VLOOKUP(LEFT(P191,FIND(",",P191)-1),[2]ActorTable!$A:$A,1,0)),ISERROR(VLOOKUP(TRIM(MID(P191,FIND(",",P191)+1,FIND(",",P191,FIND(",",P191)+1)-FIND(",",P191)-1)),[2]ActorTable!$A:$A,1,0)),ISERROR(VLOOKUP(TRIM(MID(P191,FIND(",",P191,FIND(",",P191)+1)+1,FIND(",",P191,FIND(",",P191,FIND(",",P191)+1)+1)-FIND(",",P191,FIND(",",P191)+1)-1)),[2]ActorTable!$A:$A,1,0)),ISERROR(VLOOKUP(TRIM(MID(P191,FIND(",",P191,FIND(",",P191,FIND(",",P191)+1)+1)+1,999)),[2]ActorTable!$A:$A,1,0))),"액터없음",
  SUBSTITUTE(SUBSTITUTE(SUBSTITUTE(SUBSTITUTE(P191,LEFT(P191,FIND(",",P191)-1),VLOOKUP(LEFT(P191,FIND(",",P191)-1),[2]ActorTable!$1:$1048576,MATCH("prefabAddress|String",[2]ActorTable!$1:$1,0),0)),
    TRIM(MID(P191,FIND(",",P191)+1,FIND(",",P191,FIND(",",P191)+1)-FIND(",",P191)-1)),VLOOKUP(TRIM(MID(P191,FIND(",",P191)+1,FIND(",",P191,FIND(",",P191)+1)-FIND(",",P191)-1)),[2]ActorTable!$1:$1048576,MATCH("prefabAddress|String",[2]ActorTable!$1:$1,0),0)),
    TRIM(MID(P191,FIND(",",P191,FIND(",",P191)+1)+1,FIND(",",P191,FIND(",",P191,FIND(",",P191)+1)+1)-FIND(",",P191,FIND(",",P191)+1)-1)),VLOOKUP(TRIM(MID(P191,FIND(",",P191,FIND(",",P191)+1)+1,FIND(",",P191,FIND(",",P191,FIND(",",P191)+1)+1)-FIND(",",P191,FIND(",",P191)+1)-1)),[2]ActorTable!$1:$1048576,MATCH("prefabAddress|String",[2]ActorTable!$1:$1,0),0)),
    TRIM(MID(P191,FIND(",",P191,FIND(",",P191,FIND(",",P191)+1)+1)+1,999)),VLOOKUP(TRIM(MID(P191,FIND(",",P191,FIND(",",P191,FIND(",",P191)+1)+1)+1,999)),[2]ActorTable!$1:$1048576,MATCH("prefabAddress|String",[2]ActorTable!$1:$1,0),0))),
)))))</f>
        <v/>
      </c>
      <c r="R191">
        <v>0</v>
      </c>
      <c r="Z191" t="s">
        <v>1061</v>
      </c>
      <c r="AA191">
        <f t="shared" si="10"/>
        <v>1</v>
      </c>
    </row>
    <row r="192" spans="1:27" x14ac:dyDescent="0.3">
      <c r="A192" t="s">
        <v>937</v>
      </c>
      <c r="B192">
        <f>COUNTIF(StageTable!M:M,A192)
+COUNTIF(StageTable!U:U,A192)
+COUNTIF(StageTable!W:W,A192)</f>
        <v>1</v>
      </c>
      <c r="C192" t="s">
        <v>1030</v>
      </c>
      <c r="D192" t="s">
        <v>65</v>
      </c>
      <c r="E192" t="s">
        <v>1039</v>
      </c>
      <c r="F192" t="s">
        <v>1107</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1000</v>
      </c>
      <c r="Q192" t="str">
        <f>IF(ISBLANK(P192),"",
IF(ISERROR(FIND(",",P192)),
  IF(ISERROR(VLOOKUP(P192,[2]ActorTable!$A:$A,1,0)),"액터없음",
  VLOOKUP(P192,[2]ActorTable!$1:$1048576,MATCH("prefabAddress|String",[2]ActorTable!$1:$1,0),0)),
IF(ISERROR(FIND(",",P192,FIND(",",P192)+1)),
  IF(OR(ISERROR(VLOOKUP(LEFT(P192,FIND(",",P192)-1),[2]ActorTable!$A:$A,1,0)),ISERROR(VLOOKUP(TRIM(MID(P192,FIND(",",P192)+1,999)),[2]ActorTable!$A:$A,1,0))),"액터없음",
  SUBSTITUTE(SUBSTITUTE(P192,LEFT(P192,FIND(",",P192)-1),VLOOKUP(LEFT(P192,FIND(",",P192)-1),[2]ActorTable!$1:$1048576,MATCH("prefabAddress|String",[2]ActorTable!$1:$1,0),0)),
    TRIM(MID(P192,FIND(",",P192)+1,999)),VLOOKUP(TRIM(MID(P192,FIND(",",P192)+1,999)),[2]ActorTable!$1:$1048576,MATCH("prefabAddress|String",[2]ActorTable!$1:$1,0),0))),
IF(ISERROR(FIND(",",P192,FIND(",",P192,FIND(",",P192)+1)+1)),
  IF(OR(ISERROR(VLOOKUP(LEFT(P192,FIND(",",P192)-1),[2]ActorTable!$A:$A,1,0)),ISERROR(VLOOKUP(TRIM(MID(P192,FIND(",",P192)+1,FIND(",",P192,FIND(",",P192)+1)-FIND(",",P192)-1)),[2]ActorTable!$A:$A,1,0)),ISERROR(VLOOKUP(TRIM(MID(P192,FIND(",",P192,FIND(",",P192)+1)+1,999)),[2]ActorTable!$A:$A,1,0))),"액터없음",
  SUBSTITUTE(SUBSTITUTE(SUBSTITUTE(P192,LEFT(P192,FIND(",",P192)-1),VLOOKUP(LEFT(P192,FIND(",",P192)-1),[2]ActorTable!$1:$1048576,MATCH("prefabAddress|String",[2]ActorTable!$1:$1,0),0)),
    TRIM(MID(P192,FIND(",",P192)+1,FIND(",",P192,FIND(",",P192)+1)-FIND(",",P192)-1)),VLOOKUP(TRIM(MID(P192,FIND(",",P192)+1,FIND(",",P192,FIND(",",P192)+1)-FIND(",",P192)-1)),[2]ActorTable!$1:$1048576,MATCH("prefabAddress|String",[2]ActorTable!$1:$1,0),0)),
    TRIM(MID(P192,FIND(",",P192,FIND(",",P192)+1)+1,999)),VLOOKUP(TRIM(MID(P192,FIND(",",P192,FIND(",",P192)+1)+1,999)),[2]ActorTable!$1:$1048576,MATCH("prefabAddress|String",[2]ActorTable!$1:$1,0),0))),
IF(ISERROR(FIND(",",P192,FIND(",",P192,FIND(",",P192,FIND(",",P192)+1)+1)+1)),
  IF(OR(ISERROR(VLOOKUP(LEFT(P192,FIND(",",P192)-1),[2]ActorTable!$A:$A,1,0)),ISERROR(VLOOKUP(TRIM(MID(P192,FIND(",",P192)+1,FIND(",",P192,FIND(",",P192)+1)-FIND(",",P192)-1)),[2]ActorTable!$A:$A,1,0)),ISERROR(VLOOKUP(TRIM(MID(P192,FIND(",",P192,FIND(",",P192)+1)+1,FIND(",",P192,FIND(",",P192,FIND(",",P192)+1)+1)-FIND(",",P192,FIND(",",P192)+1)-1)),[2]ActorTable!$A:$A,1,0)),ISERROR(VLOOKUP(TRIM(MID(P192,FIND(",",P192,FIND(",",P192,FIND(",",P192)+1)+1)+1,999)),[2]ActorTable!$A:$A,1,0))),"액터없음",
  SUBSTITUTE(SUBSTITUTE(SUBSTITUTE(SUBSTITUTE(P192,LEFT(P192,FIND(",",P192)-1),VLOOKUP(LEFT(P192,FIND(",",P192)-1),[2]ActorTable!$1:$1048576,MATCH("prefabAddress|String",[2]ActorTable!$1:$1,0),0)),
    TRIM(MID(P192,FIND(",",P192)+1,FIND(",",P192,FIND(",",P192)+1)-FIND(",",P192)-1)),VLOOKUP(TRIM(MID(P192,FIND(",",P192)+1,FIND(",",P192,FIND(",",P192)+1)-FIND(",",P192)-1)),[2]ActorTable!$1:$1048576,MATCH("prefabAddress|String",[2]ActorTable!$1:$1,0),0)),
    TRIM(MID(P192,FIND(",",P192,FIND(",",P192)+1)+1,FIND(",",P192,FIND(",",P192,FIND(",",P192)+1)+1)-FIND(",",P192,FIND(",",P192)+1)-1)),VLOOKUP(TRIM(MID(P192,FIND(",",P192,FIND(",",P192)+1)+1,FIND(",",P192,FIND(",",P192,FIND(",",P192)+1)+1)-FIND(",",P192,FIND(",",P192)+1)-1)),[2]ActorTable!$1:$1048576,MATCH("prefabAddress|String",[2]ActorTable!$1:$1,0),0)),
    TRIM(MID(P192,FIND(",",P192,FIND(",",P192,FIND(",",P192)+1)+1)+1,999)),VLOOKUP(TRIM(MID(P192,FIND(",",P192,FIND(",",P192,FIND(",",P192)+1)+1)+1,999)),[2]ActorTable!$1:$1048576,MATCH("prefabAddress|String",[2]ActorTable!$1:$1,0),0))),
)))))</f>
        <v/>
      </c>
      <c r="R192">
        <v>0</v>
      </c>
      <c r="Z192" t="s">
        <v>1062</v>
      </c>
      <c r="AA192">
        <f t="shared" si="10"/>
        <v>1</v>
      </c>
    </row>
    <row r="193" spans="1:27" x14ac:dyDescent="0.3">
      <c r="A193" t="s">
        <v>938</v>
      </c>
      <c r="B193">
        <f>COUNTIF(StageTable!M:M,A193)
+COUNTIF(StageTable!U:U,A193)
+COUNTIF(StageTable!W:W,A193)</f>
        <v>1</v>
      </c>
      <c r="C193" t="s">
        <v>976</v>
      </c>
      <c r="D193" t="s">
        <v>65</v>
      </c>
      <c r="E193" t="s">
        <v>1040</v>
      </c>
      <c r="F193" t="s">
        <v>1108</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1001</v>
      </c>
      <c r="Q193" t="str">
        <f>IF(ISBLANK(P193),"",
IF(ISERROR(FIND(",",P193)),
  IF(ISERROR(VLOOKUP(P193,[2]ActorTable!$A:$A,1,0)),"액터없음",
  VLOOKUP(P193,[2]ActorTable!$1:$1048576,MATCH("prefabAddress|String",[2]ActorTable!$1:$1,0),0)),
IF(ISERROR(FIND(",",P193,FIND(",",P193)+1)),
  IF(OR(ISERROR(VLOOKUP(LEFT(P193,FIND(",",P193)-1),[2]ActorTable!$A:$A,1,0)),ISERROR(VLOOKUP(TRIM(MID(P193,FIND(",",P193)+1,999)),[2]ActorTable!$A:$A,1,0))),"액터없음",
  SUBSTITUTE(SUBSTITUTE(P193,LEFT(P193,FIND(",",P193)-1),VLOOKUP(LEFT(P193,FIND(",",P193)-1),[2]ActorTable!$1:$1048576,MATCH("prefabAddress|String",[2]ActorTable!$1:$1,0),0)),
    TRIM(MID(P193,FIND(",",P193)+1,999)),VLOOKUP(TRIM(MID(P193,FIND(",",P193)+1,999)),[2]ActorTable!$1:$1048576,MATCH("prefabAddress|String",[2]ActorTable!$1:$1,0),0))),
IF(ISERROR(FIND(",",P193,FIND(",",P193,FIND(",",P193)+1)+1)),
  IF(OR(ISERROR(VLOOKUP(LEFT(P193,FIND(",",P193)-1),[2]ActorTable!$A:$A,1,0)),ISERROR(VLOOKUP(TRIM(MID(P193,FIND(",",P193)+1,FIND(",",P193,FIND(",",P193)+1)-FIND(",",P193)-1)),[2]ActorTable!$A:$A,1,0)),ISERROR(VLOOKUP(TRIM(MID(P193,FIND(",",P193,FIND(",",P193)+1)+1,999)),[2]ActorTable!$A:$A,1,0))),"액터없음",
  SUBSTITUTE(SUBSTITUTE(SUBSTITUTE(P193,LEFT(P193,FIND(",",P193)-1),VLOOKUP(LEFT(P193,FIND(",",P193)-1),[2]ActorTable!$1:$1048576,MATCH("prefabAddress|String",[2]ActorTable!$1:$1,0),0)),
    TRIM(MID(P193,FIND(",",P193)+1,FIND(",",P193,FIND(",",P193)+1)-FIND(",",P193)-1)),VLOOKUP(TRIM(MID(P193,FIND(",",P193)+1,FIND(",",P193,FIND(",",P193)+1)-FIND(",",P193)-1)),[2]ActorTable!$1:$1048576,MATCH("prefabAddress|String",[2]ActorTable!$1:$1,0),0)),
    TRIM(MID(P193,FIND(",",P193,FIND(",",P193)+1)+1,999)),VLOOKUP(TRIM(MID(P193,FIND(",",P193,FIND(",",P193)+1)+1,999)),[2]ActorTable!$1:$1048576,MATCH("prefabAddress|String",[2]ActorTable!$1:$1,0),0))),
IF(ISERROR(FIND(",",P193,FIND(",",P193,FIND(",",P193,FIND(",",P193)+1)+1)+1)),
  IF(OR(ISERROR(VLOOKUP(LEFT(P193,FIND(",",P193)-1),[2]ActorTable!$A:$A,1,0)),ISERROR(VLOOKUP(TRIM(MID(P193,FIND(",",P193)+1,FIND(",",P193,FIND(",",P193)+1)-FIND(",",P193)-1)),[2]ActorTable!$A:$A,1,0)),ISERROR(VLOOKUP(TRIM(MID(P193,FIND(",",P193,FIND(",",P193)+1)+1,FIND(",",P193,FIND(",",P193,FIND(",",P193)+1)+1)-FIND(",",P193,FIND(",",P193)+1)-1)),[2]ActorTable!$A:$A,1,0)),ISERROR(VLOOKUP(TRIM(MID(P193,FIND(",",P193,FIND(",",P193,FIND(",",P193)+1)+1)+1,999)),[2]ActorTable!$A:$A,1,0))),"액터없음",
  SUBSTITUTE(SUBSTITUTE(SUBSTITUTE(SUBSTITUTE(P193,LEFT(P193,FIND(",",P193)-1),VLOOKUP(LEFT(P193,FIND(",",P193)-1),[2]ActorTable!$1:$1048576,MATCH("prefabAddress|String",[2]ActorTable!$1:$1,0),0)),
    TRIM(MID(P193,FIND(",",P193)+1,FIND(",",P193,FIND(",",P193)+1)-FIND(",",P193)-1)),VLOOKUP(TRIM(MID(P193,FIND(",",P193)+1,FIND(",",P193,FIND(",",P193)+1)-FIND(",",P193)-1)),[2]ActorTable!$1:$1048576,MATCH("prefabAddress|String",[2]ActorTable!$1:$1,0),0)),
    TRIM(MID(P193,FIND(",",P193,FIND(",",P193)+1)+1,FIND(",",P193,FIND(",",P193,FIND(",",P193)+1)+1)-FIND(",",P193,FIND(",",P193)+1)-1)),VLOOKUP(TRIM(MID(P193,FIND(",",P193,FIND(",",P193)+1)+1,FIND(",",P193,FIND(",",P193,FIND(",",P193)+1)+1)-FIND(",",P193,FIND(",",P193)+1)-1)),[2]ActorTable!$1:$1048576,MATCH("prefabAddress|String",[2]ActorTable!$1:$1,0),0)),
    TRIM(MID(P193,FIND(",",P193,FIND(",",P193,FIND(",",P193)+1)+1)+1,999)),VLOOKUP(TRIM(MID(P193,FIND(",",P193,FIND(",",P193,FIND(",",P193)+1)+1)+1,999)),[2]ActorTable!$1:$1048576,MATCH("prefabAddress|String",[2]ActorTable!$1:$1,0),0))),
)))))</f>
        <v/>
      </c>
      <c r="R193">
        <v>0</v>
      </c>
      <c r="Z193" t="s">
        <v>1063</v>
      </c>
      <c r="AA193">
        <f t="shared" si="10"/>
        <v>1</v>
      </c>
    </row>
    <row r="194" spans="1:27" x14ac:dyDescent="0.3">
      <c r="A194" t="s">
        <v>939</v>
      </c>
      <c r="B194">
        <f>COUNTIF(StageTable!M:M,A194)
+COUNTIF(StageTable!U:U,A194)
+COUNTIF(StageTable!W:W,A194)</f>
        <v>1</v>
      </c>
      <c r="C194" t="s">
        <v>975</v>
      </c>
      <c r="D194" t="s">
        <v>988</v>
      </c>
      <c r="E194" t="s">
        <v>1041</v>
      </c>
      <c r="F194" t="s">
        <v>1109</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Q194" t="str">
        <f>IF(ISBLANK(P194),"",
IF(ISERROR(FIND(",",P194)),
  IF(ISERROR(VLOOKUP(P194,[2]ActorTable!$A:$A,1,0)),"액터없음",
  VLOOKUP(P194,[2]ActorTable!$1:$1048576,MATCH("prefabAddress|String",[2]ActorTable!$1:$1,0),0)),
IF(ISERROR(FIND(",",P194,FIND(",",P194)+1)),
  IF(OR(ISERROR(VLOOKUP(LEFT(P194,FIND(",",P194)-1),[2]ActorTable!$A:$A,1,0)),ISERROR(VLOOKUP(TRIM(MID(P194,FIND(",",P194)+1,999)),[2]ActorTable!$A:$A,1,0))),"액터없음",
  SUBSTITUTE(SUBSTITUTE(P194,LEFT(P194,FIND(",",P194)-1),VLOOKUP(LEFT(P194,FIND(",",P194)-1),[2]ActorTable!$1:$1048576,MATCH("prefabAddress|String",[2]ActorTable!$1:$1,0),0)),
    TRIM(MID(P194,FIND(",",P194)+1,999)),VLOOKUP(TRIM(MID(P194,FIND(",",P194)+1,999)),[2]ActorTable!$1:$1048576,MATCH("prefabAddress|String",[2]ActorTable!$1:$1,0),0))),
IF(ISERROR(FIND(",",P194,FIND(",",P194,FIND(",",P194)+1)+1)),
  IF(OR(ISERROR(VLOOKUP(LEFT(P194,FIND(",",P194)-1),[2]ActorTable!$A:$A,1,0)),ISERROR(VLOOKUP(TRIM(MID(P194,FIND(",",P194)+1,FIND(",",P194,FIND(",",P194)+1)-FIND(",",P194)-1)),[2]ActorTable!$A:$A,1,0)),ISERROR(VLOOKUP(TRIM(MID(P194,FIND(",",P194,FIND(",",P194)+1)+1,999)),[2]ActorTable!$A:$A,1,0))),"액터없음",
  SUBSTITUTE(SUBSTITUTE(SUBSTITUTE(P194,LEFT(P194,FIND(",",P194)-1),VLOOKUP(LEFT(P194,FIND(",",P194)-1),[2]ActorTable!$1:$1048576,MATCH("prefabAddress|String",[2]ActorTable!$1:$1,0),0)),
    TRIM(MID(P194,FIND(",",P194)+1,FIND(",",P194,FIND(",",P194)+1)-FIND(",",P194)-1)),VLOOKUP(TRIM(MID(P194,FIND(",",P194)+1,FIND(",",P194,FIND(",",P194)+1)-FIND(",",P194)-1)),[2]ActorTable!$1:$1048576,MATCH("prefabAddress|String",[2]ActorTable!$1:$1,0),0)),
    TRIM(MID(P194,FIND(",",P194,FIND(",",P194)+1)+1,999)),VLOOKUP(TRIM(MID(P194,FIND(",",P194,FIND(",",P194)+1)+1,999)),[2]ActorTable!$1:$1048576,MATCH("prefabAddress|String",[2]ActorTable!$1:$1,0),0))),
IF(ISERROR(FIND(",",P194,FIND(",",P194,FIND(",",P194,FIND(",",P194)+1)+1)+1)),
  IF(OR(ISERROR(VLOOKUP(LEFT(P194,FIND(",",P194)-1),[2]ActorTable!$A:$A,1,0)),ISERROR(VLOOKUP(TRIM(MID(P194,FIND(",",P194)+1,FIND(",",P194,FIND(",",P194)+1)-FIND(",",P194)-1)),[2]ActorTable!$A:$A,1,0)),ISERROR(VLOOKUP(TRIM(MID(P194,FIND(",",P194,FIND(",",P194)+1)+1,FIND(",",P194,FIND(",",P194,FIND(",",P194)+1)+1)-FIND(",",P194,FIND(",",P194)+1)-1)),[2]ActorTable!$A:$A,1,0)),ISERROR(VLOOKUP(TRIM(MID(P194,FIND(",",P194,FIND(",",P194,FIND(",",P194)+1)+1)+1,999)),[2]ActorTable!$A:$A,1,0))),"액터없음",
  SUBSTITUTE(SUBSTITUTE(SUBSTITUTE(SUBSTITUTE(P194,LEFT(P194,FIND(",",P194)-1),VLOOKUP(LEFT(P194,FIND(",",P194)-1),[2]ActorTable!$1:$1048576,MATCH("prefabAddress|String",[2]ActorTable!$1:$1,0),0)),
    TRIM(MID(P194,FIND(",",P194)+1,FIND(",",P194,FIND(",",P194)+1)-FIND(",",P194)-1)),VLOOKUP(TRIM(MID(P194,FIND(",",P194)+1,FIND(",",P194,FIND(",",P194)+1)-FIND(",",P194)-1)),[2]ActorTable!$1:$1048576,MATCH("prefabAddress|String",[2]ActorTable!$1:$1,0),0)),
    TRIM(MID(P194,FIND(",",P194,FIND(",",P194)+1)+1,FIND(",",P194,FIND(",",P194,FIND(",",P194)+1)+1)-FIND(",",P194,FIND(",",P194)+1)-1)),VLOOKUP(TRIM(MID(P194,FIND(",",P194,FIND(",",P194)+1)+1,FIND(",",P194,FIND(",",P194,FIND(",",P194)+1)+1)-FIND(",",P194,FIND(",",P194)+1)-1)),[2]ActorTable!$1:$1048576,MATCH("prefabAddress|String",[2]ActorTable!$1:$1,0),0)),
    TRIM(MID(P194,FIND(",",P194,FIND(",",P194,FIND(",",P194)+1)+1)+1,999)),VLOOKUP(TRIM(MID(P194,FIND(",",P194,FIND(",",P194,FIND(",",P194)+1)+1)+1,999)),[2]ActorTable!$1:$1048576,MATCH("prefabAddress|String",[2]ActorTable!$1:$1,0),0))),
)))))</f>
        <v/>
      </c>
      <c r="R194">
        <v>0</v>
      </c>
      <c r="Z194" t="s">
        <v>1064</v>
      </c>
      <c r="AA194">
        <f t="shared" ref="AA194:AA217" si="14">COUNTIF(E:E,Z194)</f>
        <v>1</v>
      </c>
    </row>
    <row r="195" spans="1:27" x14ac:dyDescent="0.3">
      <c r="A195" t="s">
        <v>1014</v>
      </c>
      <c r="B195">
        <f>COUNTIF(StageTable!M:M,A195)
+COUNTIF(StageTable!U:U,A195)
+COUNTIF(StageTable!W:W,A195)</f>
        <v>1</v>
      </c>
      <c r="C195" t="s">
        <v>1028</v>
      </c>
      <c r="D195" t="s">
        <v>988</v>
      </c>
      <c r="E195" t="s">
        <v>1042</v>
      </c>
      <c r="F195" t="s">
        <v>1110</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Q195" t="str">
        <f>IF(ISBLANK(P195),"",
IF(ISERROR(FIND(",",P195)),
  IF(ISERROR(VLOOKUP(P195,[2]ActorTable!$A:$A,1,0)),"액터없음",
  VLOOKUP(P195,[2]ActorTable!$1:$1048576,MATCH("prefabAddress|String",[2]ActorTable!$1:$1,0),0)),
IF(ISERROR(FIND(",",P195,FIND(",",P195)+1)),
  IF(OR(ISERROR(VLOOKUP(LEFT(P195,FIND(",",P195)-1),[2]ActorTable!$A:$A,1,0)),ISERROR(VLOOKUP(TRIM(MID(P195,FIND(",",P195)+1,999)),[2]ActorTable!$A:$A,1,0))),"액터없음",
  SUBSTITUTE(SUBSTITUTE(P195,LEFT(P195,FIND(",",P195)-1),VLOOKUP(LEFT(P195,FIND(",",P195)-1),[2]ActorTable!$1:$1048576,MATCH("prefabAddress|String",[2]ActorTable!$1:$1,0),0)),
    TRIM(MID(P195,FIND(",",P195)+1,999)),VLOOKUP(TRIM(MID(P195,FIND(",",P195)+1,999)),[2]ActorTable!$1:$1048576,MATCH("prefabAddress|String",[2]ActorTable!$1:$1,0),0))),
IF(ISERROR(FIND(",",P195,FIND(",",P195,FIND(",",P195)+1)+1)),
  IF(OR(ISERROR(VLOOKUP(LEFT(P195,FIND(",",P195)-1),[2]ActorTable!$A:$A,1,0)),ISERROR(VLOOKUP(TRIM(MID(P195,FIND(",",P195)+1,FIND(",",P195,FIND(",",P195)+1)-FIND(",",P195)-1)),[2]ActorTable!$A:$A,1,0)),ISERROR(VLOOKUP(TRIM(MID(P195,FIND(",",P195,FIND(",",P195)+1)+1,999)),[2]ActorTable!$A:$A,1,0))),"액터없음",
  SUBSTITUTE(SUBSTITUTE(SUBSTITUTE(P195,LEFT(P195,FIND(",",P195)-1),VLOOKUP(LEFT(P195,FIND(",",P195)-1),[2]ActorTable!$1:$1048576,MATCH("prefabAddress|String",[2]ActorTable!$1:$1,0),0)),
    TRIM(MID(P195,FIND(",",P195)+1,FIND(",",P195,FIND(",",P195)+1)-FIND(",",P195)-1)),VLOOKUP(TRIM(MID(P195,FIND(",",P195)+1,FIND(",",P195,FIND(",",P195)+1)-FIND(",",P195)-1)),[2]ActorTable!$1:$1048576,MATCH("prefabAddress|String",[2]ActorTable!$1:$1,0),0)),
    TRIM(MID(P195,FIND(",",P195,FIND(",",P195)+1)+1,999)),VLOOKUP(TRIM(MID(P195,FIND(",",P195,FIND(",",P195)+1)+1,999)),[2]ActorTable!$1:$1048576,MATCH("prefabAddress|String",[2]ActorTable!$1:$1,0),0))),
IF(ISERROR(FIND(",",P195,FIND(",",P195,FIND(",",P195,FIND(",",P195)+1)+1)+1)),
  IF(OR(ISERROR(VLOOKUP(LEFT(P195,FIND(",",P195)-1),[2]ActorTable!$A:$A,1,0)),ISERROR(VLOOKUP(TRIM(MID(P195,FIND(",",P195)+1,FIND(",",P195,FIND(",",P195)+1)-FIND(",",P195)-1)),[2]ActorTable!$A:$A,1,0)),ISERROR(VLOOKUP(TRIM(MID(P195,FIND(",",P195,FIND(",",P195)+1)+1,FIND(",",P195,FIND(",",P195,FIND(",",P195)+1)+1)-FIND(",",P195,FIND(",",P195)+1)-1)),[2]ActorTable!$A:$A,1,0)),ISERROR(VLOOKUP(TRIM(MID(P195,FIND(",",P195,FIND(",",P195,FIND(",",P195)+1)+1)+1,999)),[2]ActorTable!$A:$A,1,0))),"액터없음",
  SUBSTITUTE(SUBSTITUTE(SUBSTITUTE(SUBSTITUTE(P195,LEFT(P195,FIND(",",P195)-1),VLOOKUP(LEFT(P195,FIND(",",P195)-1),[2]ActorTable!$1:$1048576,MATCH("prefabAddress|String",[2]ActorTable!$1:$1,0),0)),
    TRIM(MID(P195,FIND(",",P195)+1,FIND(",",P195,FIND(",",P195)+1)-FIND(",",P195)-1)),VLOOKUP(TRIM(MID(P195,FIND(",",P195)+1,FIND(",",P195,FIND(",",P195)+1)-FIND(",",P195)-1)),[2]ActorTable!$1:$1048576,MATCH("prefabAddress|String",[2]ActorTable!$1:$1,0),0)),
    TRIM(MID(P195,FIND(",",P195,FIND(",",P195)+1)+1,FIND(",",P195,FIND(",",P195,FIND(",",P195)+1)+1)-FIND(",",P195,FIND(",",P195)+1)-1)),VLOOKUP(TRIM(MID(P195,FIND(",",P195,FIND(",",P195)+1)+1,FIND(",",P195,FIND(",",P195,FIND(",",P195)+1)+1)-FIND(",",P195,FIND(",",P195)+1)-1)),[2]ActorTable!$1:$1048576,MATCH("prefabAddress|String",[2]ActorTable!$1:$1,0),0)),
    TRIM(MID(P195,FIND(",",P195,FIND(",",P195,FIND(",",P195)+1)+1)+1,999)),VLOOKUP(TRIM(MID(P195,FIND(",",P195,FIND(",",P195,FIND(",",P195)+1)+1)+1,999)),[2]ActorTable!$1:$1048576,MATCH("prefabAddress|String",[2]ActorTable!$1:$1,0),0))),
)))))</f>
        <v/>
      </c>
      <c r="R195">
        <v>0</v>
      </c>
      <c r="Z195" t="s">
        <v>1065</v>
      </c>
      <c r="AA195">
        <f t="shared" si="14"/>
        <v>1</v>
      </c>
    </row>
    <row r="196" spans="1:27" x14ac:dyDescent="0.3">
      <c r="A196" t="s">
        <v>940</v>
      </c>
      <c r="B196">
        <f>COUNTIF(StageTable!M:M,A196)
+COUNTIF(StageTable!U:U,A196)
+COUNTIF(StageTable!W:W,A196)</f>
        <v>1</v>
      </c>
      <c r="C196" t="s">
        <v>976</v>
      </c>
      <c r="D196" t="s">
        <v>988</v>
      </c>
      <c r="E196" t="s">
        <v>1043</v>
      </c>
      <c r="F196" t="s">
        <v>1111</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Q196" t="str">
        <f>IF(ISBLANK(P196),"",
IF(ISERROR(FIND(",",P196)),
  IF(ISERROR(VLOOKUP(P196,[2]ActorTable!$A:$A,1,0)),"액터없음",
  VLOOKUP(P196,[2]ActorTable!$1:$1048576,MATCH("prefabAddress|String",[2]ActorTable!$1:$1,0),0)),
IF(ISERROR(FIND(",",P196,FIND(",",P196)+1)),
  IF(OR(ISERROR(VLOOKUP(LEFT(P196,FIND(",",P196)-1),[2]ActorTable!$A:$A,1,0)),ISERROR(VLOOKUP(TRIM(MID(P196,FIND(",",P196)+1,999)),[2]ActorTable!$A:$A,1,0))),"액터없음",
  SUBSTITUTE(SUBSTITUTE(P196,LEFT(P196,FIND(",",P196)-1),VLOOKUP(LEFT(P196,FIND(",",P196)-1),[2]ActorTable!$1:$1048576,MATCH("prefabAddress|String",[2]ActorTable!$1:$1,0),0)),
    TRIM(MID(P196,FIND(",",P196)+1,999)),VLOOKUP(TRIM(MID(P196,FIND(",",P196)+1,999)),[2]ActorTable!$1:$1048576,MATCH("prefabAddress|String",[2]ActorTable!$1:$1,0),0))),
IF(ISERROR(FIND(",",P196,FIND(",",P196,FIND(",",P196)+1)+1)),
  IF(OR(ISERROR(VLOOKUP(LEFT(P196,FIND(",",P196)-1),[2]ActorTable!$A:$A,1,0)),ISERROR(VLOOKUP(TRIM(MID(P196,FIND(",",P196)+1,FIND(",",P196,FIND(",",P196)+1)-FIND(",",P196)-1)),[2]ActorTable!$A:$A,1,0)),ISERROR(VLOOKUP(TRIM(MID(P196,FIND(",",P196,FIND(",",P196)+1)+1,999)),[2]ActorTable!$A:$A,1,0))),"액터없음",
  SUBSTITUTE(SUBSTITUTE(SUBSTITUTE(P196,LEFT(P196,FIND(",",P196)-1),VLOOKUP(LEFT(P196,FIND(",",P196)-1),[2]ActorTable!$1:$1048576,MATCH("prefabAddress|String",[2]ActorTable!$1:$1,0),0)),
    TRIM(MID(P196,FIND(",",P196)+1,FIND(",",P196,FIND(",",P196)+1)-FIND(",",P196)-1)),VLOOKUP(TRIM(MID(P196,FIND(",",P196)+1,FIND(",",P196,FIND(",",P196)+1)-FIND(",",P196)-1)),[2]ActorTable!$1:$1048576,MATCH("prefabAddress|String",[2]ActorTable!$1:$1,0),0)),
    TRIM(MID(P196,FIND(",",P196,FIND(",",P196)+1)+1,999)),VLOOKUP(TRIM(MID(P196,FIND(",",P196,FIND(",",P196)+1)+1,999)),[2]ActorTable!$1:$1048576,MATCH("prefabAddress|String",[2]ActorTable!$1:$1,0),0))),
IF(ISERROR(FIND(",",P196,FIND(",",P196,FIND(",",P196,FIND(",",P196)+1)+1)+1)),
  IF(OR(ISERROR(VLOOKUP(LEFT(P196,FIND(",",P196)-1),[2]ActorTable!$A:$A,1,0)),ISERROR(VLOOKUP(TRIM(MID(P196,FIND(",",P196)+1,FIND(",",P196,FIND(",",P196)+1)-FIND(",",P196)-1)),[2]ActorTable!$A:$A,1,0)),ISERROR(VLOOKUP(TRIM(MID(P196,FIND(",",P196,FIND(",",P196)+1)+1,FIND(",",P196,FIND(",",P196,FIND(",",P196)+1)+1)-FIND(",",P196,FIND(",",P196)+1)-1)),[2]ActorTable!$A:$A,1,0)),ISERROR(VLOOKUP(TRIM(MID(P196,FIND(",",P196,FIND(",",P196,FIND(",",P196)+1)+1)+1,999)),[2]ActorTable!$A:$A,1,0))),"액터없음",
  SUBSTITUTE(SUBSTITUTE(SUBSTITUTE(SUBSTITUTE(P196,LEFT(P196,FIND(",",P196)-1),VLOOKUP(LEFT(P196,FIND(",",P196)-1),[2]ActorTable!$1:$1048576,MATCH("prefabAddress|String",[2]ActorTable!$1:$1,0),0)),
    TRIM(MID(P196,FIND(",",P196)+1,FIND(",",P196,FIND(",",P196)+1)-FIND(",",P196)-1)),VLOOKUP(TRIM(MID(P196,FIND(",",P196)+1,FIND(",",P196,FIND(",",P196)+1)-FIND(",",P196)-1)),[2]ActorTable!$1:$1048576,MATCH("prefabAddress|String",[2]ActorTable!$1:$1,0),0)),
    TRIM(MID(P196,FIND(",",P196,FIND(",",P196)+1)+1,FIND(",",P196,FIND(",",P196,FIND(",",P196)+1)+1)-FIND(",",P196,FIND(",",P196)+1)-1)),VLOOKUP(TRIM(MID(P196,FIND(",",P196,FIND(",",P196)+1)+1,FIND(",",P196,FIND(",",P196,FIND(",",P196)+1)+1)-FIND(",",P196,FIND(",",P196)+1)-1)),[2]ActorTable!$1:$1048576,MATCH("prefabAddress|String",[2]ActorTable!$1:$1,0),0)),
    TRIM(MID(P196,FIND(",",P196,FIND(",",P196,FIND(",",P196)+1)+1)+1,999)),VLOOKUP(TRIM(MID(P196,FIND(",",P196,FIND(",",P196,FIND(",",P196)+1)+1)+1,999)),[2]ActorTable!$1:$1048576,MATCH("prefabAddress|String",[2]ActorTable!$1:$1,0),0))),
)))))</f>
        <v/>
      </c>
      <c r="R196">
        <v>0</v>
      </c>
      <c r="Z196" t="s">
        <v>1066</v>
      </c>
      <c r="AA196">
        <f t="shared" si="14"/>
        <v>1</v>
      </c>
    </row>
    <row r="197" spans="1:27" x14ac:dyDescent="0.3">
      <c r="A197" t="s">
        <v>941</v>
      </c>
      <c r="B197">
        <f>COUNTIF(StageTable!M:M,A197)
+COUNTIF(StageTable!U:U,A197)
+COUNTIF(StageTable!W:W,A197)</f>
        <v>1</v>
      </c>
      <c r="C197" t="s">
        <v>977</v>
      </c>
      <c r="D197" t="s">
        <v>989</v>
      </c>
      <c r="E197" t="s">
        <v>1044</v>
      </c>
      <c r="F197" t="s">
        <v>1112</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Q197" t="str">
        <f>IF(ISBLANK(P197),"",
IF(ISERROR(FIND(",",P197)),
  IF(ISERROR(VLOOKUP(P197,[2]ActorTable!$A:$A,1,0)),"액터없음",
  VLOOKUP(P197,[2]ActorTable!$1:$1048576,MATCH("prefabAddress|String",[2]ActorTable!$1:$1,0),0)),
IF(ISERROR(FIND(",",P197,FIND(",",P197)+1)),
  IF(OR(ISERROR(VLOOKUP(LEFT(P197,FIND(",",P197)-1),[2]ActorTable!$A:$A,1,0)),ISERROR(VLOOKUP(TRIM(MID(P197,FIND(",",P197)+1,999)),[2]ActorTable!$A:$A,1,0))),"액터없음",
  SUBSTITUTE(SUBSTITUTE(P197,LEFT(P197,FIND(",",P197)-1),VLOOKUP(LEFT(P197,FIND(",",P197)-1),[2]ActorTable!$1:$1048576,MATCH("prefabAddress|String",[2]ActorTable!$1:$1,0),0)),
    TRIM(MID(P197,FIND(",",P197)+1,999)),VLOOKUP(TRIM(MID(P197,FIND(",",P197)+1,999)),[2]ActorTable!$1:$1048576,MATCH("prefabAddress|String",[2]ActorTable!$1:$1,0),0))),
IF(ISERROR(FIND(",",P197,FIND(",",P197,FIND(",",P197)+1)+1)),
  IF(OR(ISERROR(VLOOKUP(LEFT(P197,FIND(",",P197)-1),[2]ActorTable!$A:$A,1,0)),ISERROR(VLOOKUP(TRIM(MID(P197,FIND(",",P197)+1,FIND(",",P197,FIND(",",P197)+1)-FIND(",",P197)-1)),[2]ActorTable!$A:$A,1,0)),ISERROR(VLOOKUP(TRIM(MID(P197,FIND(",",P197,FIND(",",P197)+1)+1,999)),[2]ActorTable!$A:$A,1,0))),"액터없음",
  SUBSTITUTE(SUBSTITUTE(SUBSTITUTE(P197,LEFT(P197,FIND(",",P197)-1),VLOOKUP(LEFT(P197,FIND(",",P197)-1),[2]ActorTable!$1:$1048576,MATCH("prefabAddress|String",[2]ActorTable!$1:$1,0),0)),
    TRIM(MID(P197,FIND(",",P197)+1,FIND(",",P197,FIND(",",P197)+1)-FIND(",",P197)-1)),VLOOKUP(TRIM(MID(P197,FIND(",",P197)+1,FIND(",",P197,FIND(",",P197)+1)-FIND(",",P197)-1)),[2]ActorTable!$1:$1048576,MATCH("prefabAddress|String",[2]ActorTable!$1:$1,0),0)),
    TRIM(MID(P197,FIND(",",P197,FIND(",",P197)+1)+1,999)),VLOOKUP(TRIM(MID(P197,FIND(",",P197,FIND(",",P197)+1)+1,999)),[2]ActorTable!$1:$1048576,MATCH("prefabAddress|String",[2]ActorTable!$1:$1,0),0))),
IF(ISERROR(FIND(",",P197,FIND(",",P197,FIND(",",P197,FIND(",",P197)+1)+1)+1)),
  IF(OR(ISERROR(VLOOKUP(LEFT(P197,FIND(",",P197)-1),[2]ActorTable!$A:$A,1,0)),ISERROR(VLOOKUP(TRIM(MID(P197,FIND(",",P197)+1,FIND(",",P197,FIND(",",P197)+1)-FIND(",",P197)-1)),[2]ActorTable!$A:$A,1,0)),ISERROR(VLOOKUP(TRIM(MID(P197,FIND(",",P197,FIND(",",P197)+1)+1,FIND(",",P197,FIND(",",P197,FIND(",",P197)+1)+1)-FIND(",",P197,FIND(",",P197)+1)-1)),[2]ActorTable!$A:$A,1,0)),ISERROR(VLOOKUP(TRIM(MID(P197,FIND(",",P197,FIND(",",P197,FIND(",",P197)+1)+1)+1,999)),[2]ActorTable!$A:$A,1,0))),"액터없음",
  SUBSTITUTE(SUBSTITUTE(SUBSTITUTE(SUBSTITUTE(P197,LEFT(P197,FIND(",",P197)-1),VLOOKUP(LEFT(P197,FIND(",",P197)-1),[2]ActorTable!$1:$1048576,MATCH("prefabAddress|String",[2]ActorTable!$1:$1,0),0)),
    TRIM(MID(P197,FIND(",",P197)+1,FIND(",",P197,FIND(",",P197)+1)-FIND(",",P197)-1)),VLOOKUP(TRIM(MID(P197,FIND(",",P197)+1,FIND(",",P197,FIND(",",P197)+1)-FIND(",",P197)-1)),[2]ActorTable!$1:$1048576,MATCH("prefabAddress|String",[2]ActorTable!$1:$1,0),0)),
    TRIM(MID(P197,FIND(",",P197,FIND(",",P197)+1)+1,FIND(",",P197,FIND(",",P197,FIND(",",P197)+1)+1)-FIND(",",P197,FIND(",",P197)+1)-1)),VLOOKUP(TRIM(MID(P197,FIND(",",P197,FIND(",",P197)+1)+1,FIND(",",P197,FIND(",",P197,FIND(",",P197)+1)+1)-FIND(",",P197,FIND(",",P197)+1)-1)),[2]ActorTable!$1:$1048576,MATCH("prefabAddress|String",[2]ActorTable!$1:$1,0),0)),
    TRIM(MID(P197,FIND(",",P197,FIND(",",P197,FIND(",",P197)+1)+1)+1,999)),VLOOKUP(TRIM(MID(P197,FIND(",",P197,FIND(",",P197,FIND(",",P197)+1)+1)+1,999)),[2]ActorTable!$1:$1048576,MATCH("prefabAddress|String",[2]ActorTable!$1:$1,0),0))),
)))))</f>
        <v/>
      </c>
      <c r="R197">
        <v>0</v>
      </c>
      <c r="Z197" t="s">
        <v>1067</v>
      </c>
      <c r="AA197">
        <f t="shared" si="14"/>
        <v>1</v>
      </c>
    </row>
    <row r="198" spans="1:27" x14ac:dyDescent="0.3">
      <c r="A198" t="s">
        <v>942</v>
      </c>
      <c r="B198">
        <f>COUNTIF(StageTable!M:M,A198)
+COUNTIF(StageTable!U:U,A198)
+COUNTIF(StageTable!W:W,A198)</f>
        <v>1</v>
      </c>
      <c r="C198" t="s">
        <v>976</v>
      </c>
      <c r="D198" t="s">
        <v>988</v>
      </c>
      <c r="E198" t="s">
        <v>1045</v>
      </c>
      <c r="F198" t="s">
        <v>1113</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Q198" t="str">
        <f>IF(ISBLANK(P198),"",
IF(ISERROR(FIND(",",P198)),
  IF(ISERROR(VLOOKUP(P198,[2]ActorTable!$A:$A,1,0)),"액터없음",
  VLOOKUP(P198,[2]ActorTable!$1:$1048576,MATCH("prefabAddress|String",[2]ActorTable!$1:$1,0),0)),
IF(ISERROR(FIND(",",P198,FIND(",",P198)+1)),
  IF(OR(ISERROR(VLOOKUP(LEFT(P198,FIND(",",P198)-1),[2]ActorTable!$A:$A,1,0)),ISERROR(VLOOKUP(TRIM(MID(P198,FIND(",",P198)+1,999)),[2]ActorTable!$A:$A,1,0))),"액터없음",
  SUBSTITUTE(SUBSTITUTE(P198,LEFT(P198,FIND(",",P198)-1),VLOOKUP(LEFT(P198,FIND(",",P198)-1),[2]ActorTable!$1:$1048576,MATCH("prefabAddress|String",[2]ActorTable!$1:$1,0),0)),
    TRIM(MID(P198,FIND(",",P198)+1,999)),VLOOKUP(TRIM(MID(P198,FIND(",",P198)+1,999)),[2]ActorTable!$1:$1048576,MATCH("prefabAddress|String",[2]ActorTable!$1:$1,0),0))),
IF(ISERROR(FIND(",",P198,FIND(",",P198,FIND(",",P198)+1)+1)),
  IF(OR(ISERROR(VLOOKUP(LEFT(P198,FIND(",",P198)-1),[2]ActorTable!$A:$A,1,0)),ISERROR(VLOOKUP(TRIM(MID(P198,FIND(",",P198)+1,FIND(",",P198,FIND(",",P198)+1)-FIND(",",P198)-1)),[2]ActorTable!$A:$A,1,0)),ISERROR(VLOOKUP(TRIM(MID(P198,FIND(",",P198,FIND(",",P198)+1)+1,999)),[2]ActorTable!$A:$A,1,0))),"액터없음",
  SUBSTITUTE(SUBSTITUTE(SUBSTITUTE(P198,LEFT(P198,FIND(",",P198)-1),VLOOKUP(LEFT(P198,FIND(",",P198)-1),[2]ActorTable!$1:$1048576,MATCH("prefabAddress|String",[2]ActorTable!$1:$1,0),0)),
    TRIM(MID(P198,FIND(",",P198)+1,FIND(",",P198,FIND(",",P198)+1)-FIND(",",P198)-1)),VLOOKUP(TRIM(MID(P198,FIND(",",P198)+1,FIND(",",P198,FIND(",",P198)+1)-FIND(",",P198)-1)),[2]ActorTable!$1:$1048576,MATCH("prefabAddress|String",[2]ActorTable!$1:$1,0),0)),
    TRIM(MID(P198,FIND(",",P198,FIND(",",P198)+1)+1,999)),VLOOKUP(TRIM(MID(P198,FIND(",",P198,FIND(",",P198)+1)+1,999)),[2]ActorTable!$1:$1048576,MATCH("prefabAddress|String",[2]ActorTable!$1:$1,0),0))),
IF(ISERROR(FIND(",",P198,FIND(",",P198,FIND(",",P198,FIND(",",P198)+1)+1)+1)),
  IF(OR(ISERROR(VLOOKUP(LEFT(P198,FIND(",",P198)-1),[2]ActorTable!$A:$A,1,0)),ISERROR(VLOOKUP(TRIM(MID(P198,FIND(",",P198)+1,FIND(",",P198,FIND(",",P198)+1)-FIND(",",P198)-1)),[2]ActorTable!$A:$A,1,0)),ISERROR(VLOOKUP(TRIM(MID(P198,FIND(",",P198,FIND(",",P198)+1)+1,FIND(",",P198,FIND(",",P198,FIND(",",P198)+1)+1)-FIND(",",P198,FIND(",",P198)+1)-1)),[2]ActorTable!$A:$A,1,0)),ISERROR(VLOOKUP(TRIM(MID(P198,FIND(",",P198,FIND(",",P198,FIND(",",P198)+1)+1)+1,999)),[2]ActorTable!$A:$A,1,0))),"액터없음",
  SUBSTITUTE(SUBSTITUTE(SUBSTITUTE(SUBSTITUTE(P198,LEFT(P198,FIND(",",P198)-1),VLOOKUP(LEFT(P198,FIND(",",P198)-1),[2]ActorTable!$1:$1048576,MATCH("prefabAddress|String",[2]ActorTable!$1:$1,0),0)),
    TRIM(MID(P198,FIND(",",P198)+1,FIND(",",P198,FIND(",",P198)+1)-FIND(",",P198)-1)),VLOOKUP(TRIM(MID(P198,FIND(",",P198)+1,FIND(",",P198,FIND(",",P198)+1)-FIND(",",P198)-1)),[2]ActorTable!$1:$1048576,MATCH("prefabAddress|String",[2]ActorTable!$1:$1,0),0)),
    TRIM(MID(P198,FIND(",",P198,FIND(",",P198)+1)+1,FIND(",",P198,FIND(",",P198,FIND(",",P198)+1)+1)-FIND(",",P198,FIND(",",P198)+1)-1)),VLOOKUP(TRIM(MID(P198,FIND(",",P198,FIND(",",P198)+1)+1,FIND(",",P198,FIND(",",P198,FIND(",",P198)+1)+1)-FIND(",",P198,FIND(",",P198)+1)-1)),[2]ActorTable!$1:$1048576,MATCH("prefabAddress|String",[2]ActorTable!$1:$1,0),0)),
    TRIM(MID(P198,FIND(",",P198,FIND(",",P198,FIND(",",P198)+1)+1)+1,999)),VLOOKUP(TRIM(MID(P198,FIND(",",P198,FIND(",",P198,FIND(",",P198)+1)+1)+1,999)),[2]ActorTable!$1:$1048576,MATCH("prefabAddress|String",[2]ActorTable!$1:$1,0),0))),
)))))</f>
        <v/>
      </c>
      <c r="R198">
        <v>0</v>
      </c>
      <c r="Z198" t="s">
        <v>1068</v>
      </c>
      <c r="AA198">
        <f t="shared" si="14"/>
        <v>1</v>
      </c>
    </row>
    <row r="199" spans="1:27" x14ac:dyDescent="0.3">
      <c r="A199" t="s">
        <v>943</v>
      </c>
      <c r="B199">
        <f>COUNTIF(StageTable!M:M,A199)
+COUNTIF(StageTable!U:U,A199)
+COUNTIF(StageTable!W:W,A199)</f>
        <v>1</v>
      </c>
      <c r="C199" t="s">
        <v>1030</v>
      </c>
      <c r="D199" t="s">
        <v>988</v>
      </c>
      <c r="E199" t="s">
        <v>1046</v>
      </c>
      <c r="F199" t="s">
        <v>1114</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Q199" t="str">
        <f>IF(ISBLANK(P199),"",
IF(ISERROR(FIND(",",P199)),
  IF(ISERROR(VLOOKUP(P199,[2]ActorTable!$A:$A,1,0)),"액터없음",
  VLOOKUP(P199,[2]ActorTable!$1:$1048576,MATCH("prefabAddress|String",[2]ActorTable!$1:$1,0),0)),
IF(ISERROR(FIND(",",P199,FIND(",",P199)+1)),
  IF(OR(ISERROR(VLOOKUP(LEFT(P199,FIND(",",P199)-1),[2]ActorTable!$A:$A,1,0)),ISERROR(VLOOKUP(TRIM(MID(P199,FIND(",",P199)+1,999)),[2]ActorTable!$A:$A,1,0))),"액터없음",
  SUBSTITUTE(SUBSTITUTE(P199,LEFT(P199,FIND(",",P199)-1),VLOOKUP(LEFT(P199,FIND(",",P199)-1),[2]ActorTable!$1:$1048576,MATCH("prefabAddress|String",[2]ActorTable!$1:$1,0),0)),
    TRIM(MID(P199,FIND(",",P199)+1,999)),VLOOKUP(TRIM(MID(P199,FIND(",",P199)+1,999)),[2]ActorTable!$1:$1048576,MATCH("prefabAddress|String",[2]ActorTable!$1:$1,0),0))),
IF(ISERROR(FIND(",",P199,FIND(",",P199,FIND(",",P199)+1)+1)),
  IF(OR(ISERROR(VLOOKUP(LEFT(P199,FIND(",",P199)-1),[2]ActorTable!$A:$A,1,0)),ISERROR(VLOOKUP(TRIM(MID(P199,FIND(",",P199)+1,FIND(",",P199,FIND(",",P199)+1)-FIND(",",P199)-1)),[2]ActorTable!$A:$A,1,0)),ISERROR(VLOOKUP(TRIM(MID(P199,FIND(",",P199,FIND(",",P199)+1)+1,999)),[2]ActorTable!$A:$A,1,0))),"액터없음",
  SUBSTITUTE(SUBSTITUTE(SUBSTITUTE(P199,LEFT(P199,FIND(",",P199)-1),VLOOKUP(LEFT(P199,FIND(",",P199)-1),[2]ActorTable!$1:$1048576,MATCH("prefabAddress|String",[2]ActorTable!$1:$1,0),0)),
    TRIM(MID(P199,FIND(",",P199)+1,FIND(",",P199,FIND(",",P199)+1)-FIND(",",P199)-1)),VLOOKUP(TRIM(MID(P199,FIND(",",P199)+1,FIND(",",P199,FIND(",",P199)+1)-FIND(",",P199)-1)),[2]ActorTable!$1:$1048576,MATCH("prefabAddress|String",[2]ActorTable!$1:$1,0),0)),
    TRIM(MID(P199,FIND(",",P199,FIND(",",P199)+1)+1,999)),VLOOKUP(TRIM(MID(P199,FIND(",",P199,FIND(",",P199)+1)+1,999)),[2]ActorTable!$1:$1048576,MATCH("prefabAddress|String",[2]ActorTable!$1:$1,0),0))),
IF(ISERROR(FIND(",",P199,FIND(",",P199,FIND(",",P199,FIND(",",P199)+1)+1)+1)),
  IF(OR(ISERROR(VLOOKUP(LEFT(P199,FIND(",",P199)-1),[2]ActorTable!$A:$A,1,0)),ISERROR(VLOOKUP(TRIM(MID(P199,FIND(",",P199)+1,FIND(",",P199,FIND(",",P199)+1)-FIND(",",P199)-1)),[2]ActorTable!$A:$A,1,0)),ISERROR(VLOOKUP(TRIM(MID(P199,FIND(",",P199,FIND(",",P199)+1)+1,FIND(",",P199,FIND(",",P199,FIND(",",P199)+1)+1)-FIND(",",P199,FIND(",",P199)+1)-1)),[2]ActorTable!$A:$A,1,0)),ISERROR(VLOOKUP(TRIM(MID(P199,FIND(",",P199,FIND(",",P199,FIND(",",P199)+1)+1)+1,999)),[2]ActorTable!$A:$A,1,0))),"액터없음",
  SUBSTITUTE(SUBSTITUTE(SUBSTITUTE(SUBSTITUTE(P199,LEFT(P199,FIND(",",P199)-1),VLOOKUP(LEFT(P199,FIND(",",P199)-1),[2]ActorTable!$1:$1048576,MATCH("prefabAddress|String",[2]ActorTable!$1:$1,0),0)),
    TRIM(MID(P199,FIND(",",P199)+1,FIND(",",P199,FIND(",",P199)+1)-FIND(",",P199)-1)),VLOOKUP(TRIM(MID(P199,FIND(",",P199)+1,FIND(",",P199,FIND(",",P199)+1)-FIND(",",P199)-1)),[2]ActorTable!$1:$1048576,MATCH("prefabAddress|String",[2]ActorTable!$1:$1,0),0)),
    TRIM(MID(P199,FIND(",",P199,FIND(",",P199)+1)+1,FIND(",",P199,FIND(",",P199,FIND(",",P199)+1)+1)-FIND(",",P199,FIND(",",P199)+1)-1)),VLOOKUP(TRIM(MID(P199,FIND(",",P199,FIND(",",P199)+1)+1,FIND(",",P199,FIND(",",P199,FIND(",",P199)+1)+1)-FIND(",",P199,FIND(",",P199)+1)-1)),[2]ActorTable!$1:$1048576,MATCH("prefabAddress|String",[2]ActorTable!$1:$1,0),0)),
    TRIM(MID(P199,FIND(",",P199,FIND(",",P199,FIND(",",P199)+1)+1)+1,999)),VLOOKUP(TRIM(MID(P199,FIND(",",P199,FIND(",",P199,FIND(",",P199)+1)+1)+1,999)),[2]ActorTable!$1:$1048576,MATCH("prefabAddress|String",[2]ActorTable!$1:$1,0),0))),
)))))</f>
        <v/>
      </c>
      <c r="R199">
        <v>0</v>
      </c>
      <c r="Z199" t="s">
        <v>1069</v>
      </c>
      <c r="AA199">
        <f t="shared" si="14"/>
        <v>1</v>
      </c>
    </row>
    <row r="200" spans="1:27" x14ac:dyDescent="0.3">
      <c r="A200" t="s">
        <v>944</v>
      </c>
      <c r="B200">
        <f>COUNTIF(StageTable!M:M,A200)
+COUNTIF(StageTable!U:U,A200)
+COUNTIF(StageTable!W:W,A200)</f>
        <v>1</v>
      </c>
      <c r="C200" t="s">
        <v>977</v>
      </c>
      <c r="D200" t="s">
        <v>989</v>
      </c>
      <c r="E200" t="s">
        <v>1047</v>
      </c>
      <c r="F200" t="s">
        <v>1115</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Q200" t="str">
        <f>IF(ISBLANK(P200),"",
IF(ISERROR(FIND(",",P200)),
  IF(ISERROR(VLOOKUP(P200,[2]ActorTable!$A:$A,1,0)),"액터없음",
  VLOOKUP(P200,[2]ActorTable!$1:$1048576,MATCH("prefabAddress|String",[2]ActorTable!$1:$1,0),0)),
IF(ISERROR(FIND(",",P200,FIND(",",P200)+1)),
  IF(OR(ISERROR(VLOOKUP(LEFT(P200,FIND(",",P200)-1),[2]ActorTable!$A:$A,1,0)),ISERROR(VLOOKUP(TRIM(MID(P200,FIND(",",P200)+1,999)),[2]ActorTable!$A:$A,1,0))),"액터없음",
  SUBSTITUTE(SUBSTITUTE(P200,LEFT(P200,FIND(",",P200)-1),VLOOKUP(LEFT(P200,FIND(",",P200)-1),[2]ActorTable!$1:$1048576,MATCH("prefabAddress|String",[2]ActorTable!$1:$1,0),0)),
    TRIM(MID(P200,FIND(",",P200)+1,999)),VLOOKUP(TRIM(MID(P200,FIND(",",P200)+1,999)),[2]ActorTable!$1:$1048576,MATCH("prefabAddress|String",[2]ActorTable!$1:$1,0),0))),
IF(ISERROR(FIND(",",P200,FIND(",",P200,FIND(",",P200)+1)+1)),
  IF(OR(ISERROR(VLOOKUP(LEFT(P200,FIND(",",P200)-1),[2]ActorTable!$A:$A,1,0)),ISERROR(VLOOKUP(TRIM(MID(P200,FIND(",",P200)+1,FIND(",",P200,FIND(",",P200)+1)-FIND(",",P200)-1)),[2]ActorTable!$A:$A,1,0)),ISERROR(VLOOKUP(TRIM(MID(P200,FIND(",",P200,FIND(",",P200)+1)+1,999)),[2]ActorTable!$A:$A,1,0))),"액터없음",
  SUBSTITUTE(SUBSTITUTE(SUBSTITUTE(P200,LEFT(P200,FIND(",",P200)-1),VLOOKUP(LEFT(P200,FIND(",",P200)-1),[2]ActorTable!$1:$1048576,MATCH("prefabAddress|String",[2]ActorTable!$1:$1,0),0)),
    TRIM(MID(P200,FIND(",",P200)+1,FIND(",",P200,FIND(",",P200)+1)-FIND(",",P200)-1)),VLOOKUP(TRIM(MID(P200,FIND(",",P200)+1,FIND(",",P200,FIND(",",P200)+1)-FIND(",",P200)-1)),[2]ActorTable!$1:$1048576,MATCH("prefabAddress|String",[2]ActorTable!$1:$1,0),0)),
    TRIM(MID(P200,FIND(",",P200,FIND(",",P200)+1)+1,999)),VLOOKUP(TRIM(MID(P200,FIND(",",P200,FIND(",",P200)+1)+1,999)),[2]ActorTable!$1:$1048576,MATCH("prefabAddress|String",[2]ActorTable!$1:$1,0),0))),
IF(ISERROR(FIND(",",P200,FIND(",",P200,FIND(",",P200,FIND(",",P200)+1)+1)+1)),
  IF(OR(ISERROR(VLOOKUP(LEFT(P200,FIND(",",P200)-1),[2]ActorTable!$A:$A,1,0)),ISERROR(VLOOKUP(TRIM(MID(P200,FIND(",",P200)+1,FIND(",",P200,FIND(",",P200)+1)-FIND(",",P200)-1)),[2]ActorTable!$A:$A,1,0)),ISERROR(VLOOKUP(TRIM(MID(P200,FIND(",",P200,FIND(",",P200)+1)+1,FIND(",",P200,FIND(",",P200,FIND(",",P200)+1)+1)-FIND(",",P200,FIND(",",P200)+1)-1)),[2]ActorTable!$A:$A,1,0)),ISERROR(VLOOKUP(TRIM(MID(P200,FIND(",",P200,FIND(",",P200,FIND(",",P200)+1)+1)+1,999)),[2]ActorTable!$A:$A,1,0))),"액터없음",
  SUBSTITUTE(SUBSTITUTE(SUBSTITUTE(SUBSTITUTE(P200,LEFT(P200,FIND(",",P200)-1),VLOOKUP(LEFT(P200,FIND(",",P200)-1),[2]ActorTable!$1:$1048576,MATCH("prefabAddress|String",[2]ActorTable!$1:$1,0),0)),
    TRIM(MID(P200,FIND(",",P200)+1,FIND(",",P200,FIND(",",P200)+1)-FIND(",",P200)-1)),VLOOKUP(TRIM(MID(P200,FIND(",",P200)+1,FIND(",",P200,FIND(",",P200)+1)-FIND(",",P200)-1)),[2]ActorTable!$1:$1048576,MATCH("prefabAddress|String",[2]ActorTable!$1:$1,0),0)),
    TRIM(MID(P200,FIND(",",P200,FIND(",",P200)+1)+1,FIND(",",P200,FIND(",",P200,FIND(",",P200)+1)+1)-FIND(",",P200,FIND(",",P200)+1)-1)),VLOOKUP(TRIM(MID(P200,FIND(",",P200,FIND(",",P200)+1)+1,FIND(",",P200,FIND(",",P200,FIND(",",P200)+1)+1)-FIND(",",P200,FIND(",",P200)+1)-1)),[2]ActorTable!$1:$1048576,MATCH("prefabAddress|String",[2]ActorTable!$1:$1,0),0)),
    TRIM(MID(P200,FIND(",",P200,FIND(",",P200,FIND(",",P200)+1)+1)+1,999)),VLOOKUP(TRIM(MID(P200,FIND(",",P200,FIND(",",P200,FIND(",",P200)+1)+1)+1,999)),[2]ActorTable!$1:$1048576,MATCH("prefabAddress|String",[2]ActorTable!$1:$1,0),0))),
)))))</f>
        <v/>
      </c>
      <c r="R200">
        <v>0</v>
      </c>
      <c r="Z200" t="s">
        <v>1070</v>
      </c>
      <c r="AA200">
        <f t="shared" si="14"/>
        <v>1</v>
      </c>
    </row>
    <row r="201" spans="1:27" x14ac:dyDescent="0.3">
      <c r="A201" t="s">
        <v>1016</v>
      </c>
      <c r="B201">
        <f>COUNTIF(StageTable!M:M,A201)
+COUNTIF(StageTable!U:U,A201)
+COUNTIF(StageTable!W:W,A201)</f>
        <v>1</v>
      </c>
      <c r="C201" t="s">
        <v>1029</v>
      </c>
      <c r="D201" t="s">
        <v>989</v>
      </c>
      <c r="E201" t="s">
        <v>1048</v>
      </c>
      <c r="F201" t="s">
        <v>1116</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Q201" t="str">
        <f>IF(ISBLANK(P201),"",
IF(ISERROR(FIND(",",P201)),
  IF(ISERROR(VLOOKUP(P201,[2]ActorTable!$A:$A,1,0)),"액터없음",
  VLOOKUP(P201,[2]ActorTable!$1:$1048576,MATCH("prefabAddress|String",[2]ActorTable!$1:$1,0),0)),
IF(ISERROR(FIND(",",P201,FIND(",",P201)+1)),
  IF(OR(ISERROR(VLOOKUP(LEFT(P201,FIND(",",P201)-1),[2]ActorTable!$A:$A,1,0)),ISERROR(VLOOKUP(TRIM(MID(P201,FIND(",",P201)+1,999)),[2]ActorTable!$A:$A,1,0))),"액터없음",
  SUBSTITUTE(SUBSTITUTE(P201,LEFT(P201,FIND(",",P201)-1),VLOOKUP(LEFT(P201,FIND(",",P201)-1),[2]ActorTable!$1:$1048576,MATCH("prefabAddress|String",[2]ActorTable!$1:$1,0),0)),
    TRIM(MID(P201,FIND(",",P201)+1,999)),VLOOKUP(TRIM(MID(P201,FIND(",",P201)+1,999)),[2]ActorTable!$1:$1048576,MATCH("prefabAddress|String",[2]ActorTable!$1:$1,0),0))),
IF(ISERROR(FIND(",",P201,FIND(",",P201,FIND(",",P201)+1)+1)),
  IF(OR(ISERROR(VLOOKUP(LEFT(P201,FIND(",",P201)-1),[2]ActorTable!$A:$A,1,0)),ISERROR(VLOOKUP(TRIM(MID(P201,FIND(",",P201)+1,FIND(",",P201,FIND(",",P201)+1)-FIND(",",P201)-1)),[2]ActorTable!$A:$A,1,0)),ISERROR(VLOOKUP(TRIM(MID(P201,FIND(",",P201,FIND(",",P201)+1)+1,999)),[2]ActorTable!$A:$A,1,0))),"액터없음",
  SUBSTITUTE(SUBSTITUTE(SUBSTITUTE(P201,LEFT(P201,FIND(",",P201)-1),VLOOKUP(LEFT(P201,FIND(",",P201)-1),[2]ActorTable!$1:$1048576,MATCH("prefabAddress|String",[2]ActorTable!$1:$1,0),0)),
    TRIM(MID(P201,FIND(",",P201)+1,FIND(",",P201,FIND(",",P201)+1)-FIND(",",P201)-1)),VLOOKUP(TRIM(MID(P201,FIND(",",P201)+1,FIND(",",P201,FIND(",",P201)+1)-FIND(",",P201)-1)),[2]ActorTable!$1:$1048576,MATCH("prefabAddress|String",[2]ActorTable!$1:$1,0),0)),
    TRIM(MID(P201,FIND(",",P201,FIND(",",P201)+1)+1,999)),VLOOKUP(TRIM(MID(P201,FIND(",",P201,FIND(",",P201)+1)+1,999)),[2]ActorTable!$1:$1048576,MATCH("prefabAddress|String",[2]ActorTable!$1:$1,0),0))),
IF(ISERROR(FIND(",",P201,FIND(",",P201,FIND(",",P201,FIND(",",P201)+1)+1)+1)),
  IF(OR(ISERROR(VLOOKUP(LEFT(P201,FIND(",",P201)-1),[2]ActorTable!$A:$A,1,0)),ISERROR(VLOOKUP(TRIM(MID(P201,FIND(",",P201)+1,FIND(",",P201,FIND(",",P201)+1)-FIND(",",P201)-1)),[2]ActorTable!$A:$A,1,0)),ISERROR(VLOOKUP(TRIM(MID(P201,FIND(",",P201,FIND(",",P201)+1)+1,FIND(",",P201,FIND(",",P201,FIND(",",P201)+1)+1)-FIND(",",P201,FIND(",",P201)+1)-1)),[2]ActorTable!$A:$A,1,0)),ISERROR(VLOOKUP(TRIM(MID(P201,FIND(",",P201,FIND(",",P201,FIND(",",P201)+1)+1)+1,999)),[2]ActorTable!$A:$A,1,0))),"액터없음",
  SUBSTITUTE(SUBSTITUTE(SUBSTITUTE(SUBSTITUTE(P201,LEFT(P201,FIND(",",P201)-1),VLOOKUP(LEFT(P201,FIND(",",P201)-1),[2]ActorTable!$1:$1048576,MATCH("prefabAddress|String",[2]ActorTable!$1:$1,0),0)),
    TRIM(MID(P201,FIND(",",P201)+1,FIND(",",P201,FIND(",",P201)+1)-FIND(",",P201)-1)),VLOOKUP(TRIM(MID(P201,FIND(",",P201)+1,FIND(",",P201,FIND(",",P201)+1)-FIND(",",P201)-1)),[2]ActorTable!$1:$1048576,MATCH("prefabAddress|String",[2]ActorTable!$1:$1,0),0)),
    TRIM(MID(P201,FIND(",",P201,FIND(",",P201)+1)+1,FIND(",",P201,FIND(",",P201,FIND(",",P201)+1)+1)-FIND(",",P201,FIND(",",P201)+1)-1)),VLOOKUP(TRIM(MID(P201,FIND(",",P201,FIND(",",P201)+1)+1,FIND(",",P201,FIND(",",P201,FIND(",",P201)+1)+1)-FIND(",",P201,FIND(",",P201)+1)-1)),[2]ActorTable!$1:$1048576,MATCH("prefabAddress|String",[2]ActorTable!$1:$1,0),0)),
    TRIM(MID(P201,FIND(",",P201,FIND(",",P201,FIND(",",P201)+1)+1)+1,999)),VLOOKUP(TRIM(MID(P201,FIND(",",P201,FIND(",",P201,FIND(",",P201)+1)+1)+1,999)),[2]ActorTable!$1:$1048576,MATCH("prefabAddress|String",[2]ActorTable!$1:$1,0),0))),
)))))</f>
        <v/>
      </c>
      <c r="R201">
        <v>0</v>
      </c>
      <c r="Z201" t="s">
        <v>1071</v>
      </c>
      <c r="AA201">
        <f t="shared" si="14"/>
        <v>1</v>
      </c>
    </row>
    <row r="202" spans="1:27" x14ac:dyDescent="0.3">
      <c r="A202" t="s">
        <v>945</v>
      </c>
      <c r="B202">
        <f>COUNTIF(StageTable!M:M,A202)
+COUNTIF(StageTable!U:U,A202)
+COUNTIF(StageTable!W:W,A202)</f>
        <v>1</v>
      </c>
      <c r="C202" t="s">
        <v>975</v>
      </c>
      <c r="D202" t="s">
        <v>988</v>
      </c>
      <c r="E202" t="s">
        <v>1049</v>
      </c>
      <c r="F202" t="s">
        <v>1117</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Q202" t="str">
        <f>IF(ISBLANK(P202),"",
IF(ISERROR(FIND(",",P202)),
  IF(ISERROR(VLOOKUP(P202,[2]ActorTable!$A:$A,1,0)),"액터없음",
  VLOOKUP(P202,[2]ActorTable!$1:$1048576,MATCH("prefabAddress|String",[2]ActorTable!$1:$1,0),0)),
IF(ISERROR(FIND(",",P202,FIND(",",P202)+1)),
  IF(OR(ISERROR(VLOOKUP(LEFT(P202,FIND(",",P202)-1),[2]ActorTable!$A:$A,1,0)),ISERROR(VLOOKUP(TRIM(MID(P202,FIND(",",P202)+1,999)),[2]ActorTable!$A:$A,1,0))),"액터없음",
  SUBSTITUTE(SUBSTITUTE(P202,LEFT(P202,FIND(",",P202)-1),VLOOKUP(LEFT(P202,FIND(",",P202)-1),[2]ActorTable!$1:$1048576,MATCH("prefabAddress|String",[2]ActorTable!$1:$1,0),0)),
    TRIM(MID(P202,FIND(",",P202)+1,999)),VLOOKUP(TRIM(MID(P202,FIND(",",P202)+1,999)),[2]ActorTable!$1:$1048576,MATCH("prefabAddress|String",[2]ActorTable!$1:$1,0),0))),
IF(ISERROR(FIND(",",P202,FIND(",",P202,FIND(",",P202)+1)+1)),
  IF(OR(ISERROR(VLOOKUP(LEFT(P202,FIND(",",P202)-1),[2]ActorTable!$A:$A,1,0)),ISERROR(VLOOKUP(TRIM(MID(P202,FIND(",",P202)+1,FIND(",",P202,FIND(",",P202)+1)-FIND(",",P202)-1)),[2]ActorTable!$A:$A,1,0)),ISERROR(VLOOKUP(TRIM(MID(P202,FIND(",",P202,FIND(",",P202)+1)+1,999)),[2]ActorTable!$A:$A,1,0))),"액터없음",
  SUBSTITUTE(SUBSTITUTE(SUBSTITUTE(P202,LEFT(P202,FIND(",",P202)-1),VLOOKUP(LEFT(P202,FIND(",",P202)-1),[2]ActorTable!$1:$1048576,MATCH("prefabAddress|String",[2]ActorTable!$1:$1,0),0)),
    TRIM(MID(P202,FIND(",",P202)+1,FIND(",",P202,FIND(",",P202)+1)-FIND(",",P202)-1)),VLOOKUP(TRIM(MID(P202,FIND(",",P202)+1,FIND(",",P202,FIND(",",P202)+1)-FIND(",",P202)-1)),[2]ActorTable!$1:$1048576,MATCH("prefabAddress|String",[2]ActorTable!$1:$1,0),0)),
    TRIM(MID(P202,FIND(",",P202,FIND(",",P202)+1)+1,999)),VLOOKUP(TRIM(MID(P202,FIND(",",P202,FIND(",",P202)+1)+1,999)),[2]ActorTable!$1:$1048576,MATCH("prefabAddress|String",[2]ActorTable!$1:$1,0),0))),
IF(ISERROR(FIND(",",P202,FIND(",",P202,FIND(",",P202,FIND(",",P202)+1)+1)+1)),
  IF(OR(ISERROR(VLOOKUP(LEFT(P202,FIND(",",P202)-1),[2]ActorTable!$A:$A,1,0)),ISERROR(VLOOKUP(TRIM(MID(P202,FIND(",",P202)+1,FIND(",",P202,FIND(",",P202)+1)-FIND(",",P202)-1)),[2]ActorTable!$A:$A,1,0)),ISERROR(VLOOKUP(TRIM(MID(P202,FIND(",",P202,FIND(",",P202)+1)+1,FIND(",",P202,FIND(",",P202,FIND(",",P202)+1)+1)-FIND(",",P202,FIND(",",P202)+1)-1)),[2]ActorTable!$A:$A,1,0)),ISERROR(VLOOKUP(TRIM(MID(P202,FIND(",",P202,FIND(",",P202,FIND(",",P202)+1)+1)+1,999)),[2]ActorTable!$A:$A,1,0))),"액터없음",
  SUBSTITUTE(SUBSTITUTE(SUBSTITUTE(SUBSTITUTE(P202,LEFT(P202,FIND(",",P202)-1),VLOOKUP(LEFT(P202,FIND(",",P202)-1),[2]ActorTable!$1:$1048576,MATCH("prefabAddress|String",[2]ActorTable!$1:$1,0),0)),
    TRIM(MID(P202,FIND(",",P202)+1,FIND(",",P202,FIND(",",P202)+1)-FIND(",",P202)-1)),VLOOKUP(TRIM(MID(P202,FIND(",",P202)+1,FIND(",",P202,FIND(",",P202)+1)-FIND(",",P202)-1)),[2]ActorTable!$1:$1048576,MATCH("prefabAddress|String",[2]ActorTable!$1:$1,0),0)),
    TRIM(MID(P202,FIND(",",P202,FIND(",",P202)+1)+1,FIND(",",P202,FIND(",",P202,FIND(",",P202)+1)+1)-FIND(",",P202,FIND(",",P202)+1)-1)),VLOOKUP(TRIM(MID(P202,FIND(",",P202,FIND(",",P202)+1)+1,FIND(",",P202,FIND(",",P202,FIND(",",P202)+1)+1)-FIND(",",P202,FIND(",",P202)+1)-1)),[2]ActorTable!$1:$1048576,MATCH("prefabAddress|String",[2]ActorTable!$1:$1,0),0)),
    TRIM(MID(P202,FIND(",",P202,FIND(",",P202,FIND(",",P202)+1)+1)+1,999)),VLOOKUP(TRIM(MID(P202,FIND(",",P202,FIND(",",P202,FIND(",",P202)+1)+1)+1,999)),[2]ActorTable!$1:$1048576,MATCH("prefabAddress|String",[2]ActorTable!$1:$1,0),0))),
)))))</f>
        <v/>
      </c>
      <c r="R202">
        <v>0</v>
      </c>
      <c r="Z202" t="s">
        <v>1072</v>
      </c>
      <c r="AA202">
        <f t="shared" si="14"/>
        <v>1</v>
      </c>
    </row>
    <row r="203" spans="1:27" x14ac:dyDescent="0.3">
      <c r="A203" t="s">
        <v>946</v>
      </c>
      <c r="B203">
        <f>COUNTIF(StageTable!M:M,A203)
+COUNTIF(StageTable!U:U,A203)
+COUNTIF(StageTable!W:W,A203)</f>
        <v>1</v>
      </c>
      <c r="C203" t="s">
        <v>977</v>
      </c>
      <c r="D203" t="s">
        <v>988</v>
      </c>
      <c r="E203" t="s">
        <v>1050</v>
      </c>
      <c r="F203" t="s">
        <v>1118</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Q203" t="str">
        <f>IF(ISBLANK(P203),"",
IF(ISERROR(FIND(",",P203)),
  IF(ISERROR(VLOOKUP(P203,[2]ActorTable!$A:$A,1,0)),"액터없음",
  VLOOKUP(P203,[2]ActorTable!$1:$1048576,MATCH("prefabAddress|String",[2]ActorTable!$1:$1,0),0)),
IF(ISERROR(FIND(",",P203,FIND(",",P203)+1)),
  IF(OR(ISERROR(VLOOKUP(LEFT(P203,FIND(",",P203)-1),[2]ActorTable!$A:$A,1,0)),ISERROR(VLOOKUP(TRIM(MID(P203,FIND(",",P203)+1,999)),[2]ActorTable!$A:$A,1,0))),"액터없음",
  SUBSTITUTE(SUBSTITUTE(P203,LEFT(P203,FIND(",",P203)-1),VLOOKUP(LEFT(P203,FIND(",",P203)-1),[2]ActorTable!$1:$1048576,MATCH("prefabAddress|String",[2]ActorTable!$1:$1,0),0)),
    TRIM(MID(P203,FIND(",",P203)+1,999)),VLOOKUP(TRIM(MID(P203,FIND(",",P203)+1,999)),[2]ActorTable!$1:$1048576,MATCH("prefabAddress|String",[2]ActorTable!$1:$1,0),0))),
IF(ISERROR(FIND(",",P203,FIND(",",P203,FIND(",",P203)+1)+1)),
  IF(OR(ISERROR(VLOOKUP(LEFT(P203,FIND(",",P203)-1),[2]ActorTable!$A:$A,1,0)),ISERROR(VLOOKUP(TRIM(MID(P203,FIND(",",P203)+1,FIND(",",P203,FIND(",",P203)+1)-FIND(",",P203)-1)),[2]ActorTable!$A:$A,1,0)),ISERROR(VLOOKUP(TRIM(MID(P203,FIND(",",P203,FIND(",",P203)+1)+1,999)),[2]ActorTable!$A:$A,1,0))),"액터없음",
  SUBSTITUTE(SUBSTITUTE(SUBSTITUTE(P203,LEFT(P203,FIND(",",P203)-1),VLOOKUP(LEFT(P203,FIND(",",P203)-1),[2]ActorTable!$1:$1048576,MATCH("prefabAddress|String",[2]ActorTable!$1:$1,0),0)),
    TRIM(MID(P203,FIND(",",P203)+1,FIND(",",P203,FIND(",",P203)+1)-FIND(",",P203)-1)),VLOOKUP(TRIM(MID(P203,FIND(",",P203)+1,FIND(",",P203,FIND(",",P203)+1)-FIND(",",P203)-1)),[2]ActorTable!$1:$1048576,MATCH("prefabAddress|String",[2]ActorTable!$1:$1,0),0)),
    TRIM(MID(P203,FIND(",",P203,FIND(",",P203)+1)+1,999)),VLOOKUP(TRIM(MID(P203,FIND(",",P203,FIND(",",P203)+1)+1,999)),[2]ActorTable!$1:$1048576,MATCH("prefabAddress|String",[2]ActorTable!$1:$1,0),0))),
IF(ISERROR(FIND(",",P203,FIND(",",P203,FIND(",",P203,FIND(",",P203)+1)+1)+1)),
  IF(OR(ISERROR(VLOOKUP(LEFT(P203,FIND(",",P203)-1),[2]ActorTable!$A:$A,1,0)),ISERROR(VLOOKUP(TRIM(MID(P203,FIND(",",P203)+1,FIND(",",P203,FIND(",",P203)+1)-FIND(",",P203)-1)),[2]ActorTable!$A:$A,1,0)),ISERROR(VLOOKUP(TRIM(MID(P203,FIND(",",P203,FIND(",",P203)+1)+1,FIND(",",P203,FIND(",",P203,FIND(",",P203)+1)+1)-FIND(",",P203,FIND(",",P203)+1)-1)),[2]ActorTable!$A:$A,1,0)),ISERROR(VLOOKUP(TRIM(MID(P203,FIND(",",P203,FIND(",",P203,FIND(",",P203)+1)+1)+1,999)),[2]ActorTable!$A:$A,1,0))),"액터없음",
  SUBSTITUTE(SUBSTITUTE(SUBSTITUTE(SUBSTITUTE(P203,LEFT(P203,FIND(",",P203)-1),VLOOKUP(LEFT(P203,FIND(",",P203)-1),[2]ActorTable!$1:$1048576,MATCH("prefabAddress|String",[2]ActorTable!$1:$1,0),0)),
    TRIM(MID(P203,FIND(",",P203)+1,FIND(",",P203,FIND(",",P203)+1)-FIND(",",P203)-1)),VLOOKUP(TRIM(MID(P203,FIND(",",P203)+1,FIND(",",P203,FIND(",",P203)+1)-FIND(",",P203)-1)),[2]ActorTable!$1:$1048576,MATCH("prefabAddress|String",[2]ActorTable!$1:$1,0),0)),
    TRIM(MID(P203,FIND(",",P203,FIND(",",P203)+1)+1,FIND(",",P203,FIND(",",P203,FIND(",",P203)+1)+1)-FIND(",",P203,FIND(",",P203)+1)-1)),VLOOKUP(TRIM(MID(P203,FIND(",",P203,FIND(",",P203)+1)+1,FIND(",",P203,FIND(",",P203,FIND(",",P203)+1)+1)-FIND(",",P203,FIND(",",P203)+1)-1)),[2]ActorTable!$1:$1048576,MATCH("prefabAddress|String",[2]ActorTable!$1:$1,0),0)),
    TRIM(MID(P203,FIND(",",P203,FIND(",",P203,FIND(",",P203)+1)+1)+1,999)),VLOOKUP(TRIM(MID(P203,FIND(",",P203,FIND(",",P203,FIND(",",P203)+1)+1)+1,999)),[2]ActorTable!$1:$1048576,MATCH("prefabAddress|String",[2]ActorTable!$1:$1,0),0))),
)))))</f>
        <v/>
      </c>
      <c r="R203">
        <v>0</v>
      </c>
      <c r="Z203" t="s">
        <v>1073</v>
      </c>
      <c r="AA203">
        <f t="shared" si="14"/>
        <v>1</v>
      </c>
    </row>
    <row r="204" spans="1:27" x14ac:dyDescent="0.3">
      <c r="A204" t="s">
        <v>947</v>
      </c>
      <c r="B204">
        <f>COUNTIF(StageTable!M:M,A204)
+COUNTIF(StageTable!U:U,A204)
+COUNTIF(StageTable!W:W,A204)</f>
        <v>1</v>
      </c>
      <c r="C204" t="s">
        <v>975</v>
      </c>
      <c r="D204" t="s">
        <v>65</v>
      </c>
      <c r="E204" t="s">
        <v>1051</v>
      </c>
      <c r="F204" t="s">
        <v>1119</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1082</v>
      </c>
      <c r="Q204" t="str">
        <f>IF(ISBLANK(P204),"",
IF(ISERROR(FIND(",",P204)),
  IF(ISERROR(VLOOKUP(P204,[2]ActorTable!$A:$A,1,0)),"액터없음",
  VLOOKUP(P204,[2]ActorTable!$1:$1048576,MATCH("prefabAddress|String",[2]ActorTable!$1:$1,0),0)),
IF(ISERROR(FIND(",",P204,FIND(",",P204)+1)),
  IF(OR(ISERROR(VLOOKUP(LEFT(P204,FIND(",",P204)-1),[2]ActorTable!$A:$A,1,0)),ISERROR(VLOOKUP(TRIM(MID(P204,FIND(",",P204)+1,999)),[2]ActorTable!$A:$A,1,0))),"액터없음",
  SUBSTITUTE(SUBSTITUTE(P204,LEFT(P204,FIND(",",P204)-1),VLOOKUP(LEFT(P204,FIND(",",P204)-1),[2]ActorTable!$1:$1048576,MATCH("prefabAddress|String",[2]ActorTable!$1:$1,0),0)),
    TRIM(MID(P204,FIND(",",P204)+1,999)),VLOOKUP(TRIM(MID(P204,FIND(",",P204)+1,999)),[2]ActorTable!$1:$1048576,MATCH("prefabAddress|String",[2]ActorTable!$1:$1,0),0))),
IF(ISERROR(FIND(",",P204,FIND(",",P204,FIND(",",P204)+1)+1)),
  IF(OR(ISERROR(VLOOKUP(LEFT(P204,FIND(",",P204)-1),[2]ActorTable!$A:$A,1,0)),ISERROR(VLOOKUP(TRIM(MID(P204,FIND(",",P204)+1,FIND(",",P204,FIND(",",P204)+1)-FIND(",",P204)-1)),[2]ActorTable!$A:$A,1,0)),ISERROR(VLOOKUP(TRIM(MID(P204,FIND(",",P204,FIND(",",P204)+1)+1,999)),[2]ActorTable!$A:$A,1,0))),"액터없음",
  SUBSTITUTE(SUBSTITUTE(SUBSTITUTE(P204,LEFT(P204,FIND(",",P204)-1),VLOOKUP(LEFT(P204,FIND(",",P204)-1),[2]ActorTable!$1:$1048576,MATCH("prefabAddress|String",[2]ActorTable!$1:$1,0),0)),
    TRIM(MID(P204,FIND(",",P204)+1,FIND(",",P204,FIND(",",P204)+1)-FIND(",",P204)-1)),VLOOKUP(TRIM(MID(P204,FIND(",",P204)+1,FIND(",",P204,FIND(",",P204)+1)-FIND(",",P204)-1)),[2]ActorTable!$1:$1048576,MATCH("prefabAddress|String",[2]ActorTable!$1:$1,0),0)),
    TRIM(MID(P204,FIND(",",P204,FIND(",",P204)+1)+1,999)),VLOOKUP(TRIM(MID(P204,FIND(",",P204,FIND(",",P204)+1)+1,999)),[2]ActorTable!$1:$1048576,MATCH("prefabAddress|String",[2]ActorTable!$1:$1,0),0))),
IF(ISERROR(FIND(",",P204,FIND(",",P204,FIND(",",P204,FIND(",",P204)+1)+1)+1)),
  IF(OR(ISERROR(VLOOKUP(LEFT(P204,FIND(",",P204)-1),[2]ActorTable!$A:$A,1,0)),ISERROR(VLOOKUP(TRIM(MID(P204,FIND(",",P204)+1,FIND(",",P204,FIND(",",P204)+1)-FIND(",",P204)-1)),[2]ActorTable!$A:$A,1,0)),ISERROR(VLOOKUP(TRIM(MID(P204,FIND(",",P204,FIND(",",P204)+1)+1,FIND(",",P204,FIND(",",P204,FIND(",",P204)+1)+1)-FIND(",",P204,FIND(",",P204)+1)-1)),[2]ActorTable!$A:$A,1,0)),ISERROR(VLOOKUP(TRIM(MID(P204,FIND(",",P204,FIND(",",P204,FIND(",",P204)+1)+1)+1,999)),[2]ActorTable!$A:$A,1,0))),"액터없음",
  SUBSTITUTE(SUBSTITUTE(SUBSTITUTE(SUBSTITUTE(P204,LEFT(P204,FIND(",",P204)-1),VLOOKUP(LEFT(P204,FIND(",",P204)-1),[2]ActorTable!$1:$1048576,MATCH("prefabAddress|String",[2]ActorTable!$1:$1,0),0)),
    TRIM(MID(P204,FIND(",",P204)+1,FIND(",",P204,FIND(",",P204)+1)-FIND(",",P204)-1)),VLOOKUP(TRIM(MID(P204,FIND(",",P204)+1,FIND(",",P204,FIND(",",P204)+1)-FIND(",",P204)-1)),[2]ActorTable!$1:$1048576,MATCH("prefabAddress|String",[2]ActorTable!$1:$1,0),0)),
    TRIM(MID(P204,FIND(",",P204,FIND(",",P204)+1)+1,FIND(",",P204,FIND(",",P204,FIND(",",P204)+1)+1)-FIND(",",P204,FIND(",",P204)+1)-1)),VLOOKUP(TRIM(MID(P204,FIND(",",P204,FIND(",",P204)+1)+1,FIND(",",P204,FIND(",",P204,FIND(",",P204)+1)+1)-FIND(",",P204,FIND(",",P204)+1)-1)),[2]ActorTable!$1:$1048576,MATCH("prefabAddress|String",[2]ActorTable!$1:$1,0),0)),
    TRIM(MID(P204,FIND(",",P204,FIND(",",P204,FIND(",",P204)+1)+1)+1,999)),VLOOKUP(TRIM(MID(P204,FIND(",",P204,FIND(",",P204,FIND(",",P204)+1)+1)+1,999)),[2]ActorTable!$1:$1048576,MATCH("prefabAddress|String",[2]ActorTable!$1:$1,0),0))),
)))))</f>
        <v/>
      </c>
      <c r="R204">
        <v>0</v>
      </c>
      <c r="Z204" t="s">
        <v>1074</v>
      </c>
      <c r="AA204">
        <f t="shared" si="14"/>
        <v>1</v>
      </c>
    </row>
    <row r="205" spans="1:27" x14ac:dyDescent="0.3">
      <c r="A205" t="s">
        <v>1018</v>
      </c>
      <c r="B205">
        <f>COUNTIF(StageTable!M:M,A205)
+COUNTIF(StageTable!U:U,A205)
+COUNTIF(StageTable!W:W,A205)</f>
        <v>1</v>
      </c>
      <c r="C205" t="s">
        <v>1028</v>
      </c>
      <c r="D205" t="s">
        <v>65</v>
      </c>
      <c r="E205" t="s">
        <v>1052</v>
      </c>
      <c r="F205" t="s">
        <v>1120</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1093</v>
      </c>
      <c r="Q205" t="str">
        <f>IF(ISBLANK(P205),"",
IF(ISERROR(FIND(",",P205)),
  IF(ISERROR(VLOOKUP(P205,[2]ActorTable!$A:$A,1,0)),"액터없음",
  VLOOKUP(P205,[2]ActorTable!$1:$1048576,MATCH("prefabAddress|String",[2]ActorTable!$1:$1,0),0)),
IF(ISERROR(FIND(",",P205,FIND(",",P205)+1)),
  IF(OR(ISERROR(VLOOKUP(LEFT(P205,FIND(",",P205)-1),[2]ActorTable!$A:$A,1,0)),ISERROR(VLOOKUP(TRIM(MID(P205,FIND(",",P205)+1,999)),[2]ActorTable!$A:$A,1,0))),"액터없음",
  SUBSTITUTE(SUBSTITUTE(P205,LEFT(P205,FIND(",",P205)-1),VLOOKUP(LEFT(P205,FIND(",",P205)-1),[2]ActorTable!$1:$1048576,MATCH("prefabAddress|String",[2]ActorTable!$1:$1,0),0)),
    TRIM(MID(P205,FIND(",",P205)+1,999)),VLOOKUP(TRIM(MID(P205,FIND(",",P205)+1,999)),[2]ActorTable!$1:$1048576,MATCH("prefabAddress|String",[2]ActorTable!$1:$1,0),0))),
IF(ISERROR(FIND(",",P205,FIND(",",P205,FIND(",",P205)+1)+1)),
  IF(OR(ISERROR(VLOOKUP(LEFT(P205,FIND(",",P205)-1),[2]ActorTable!$A:$A,1,0)),ISERROR(VLOOKUP(TRIM(MID(P205,FIND(",",P205)+1,FIND(",",P205,FIND(",",P205)+1)-FIND(",",P205)-1)),[2]ActorTable!$A:$A,1,0)),ISERROR(VLOOKUP(TRIM(MID(P205,FIND(",",P205,FIND(",",P205)+1)+1,999)),[2]ActorTable!$A:$A,1,0))),"액터없음",
  SUBSTITUTE(SUBSTITUTE(SUBSTITUTE(P205,LEFT(P205,FIND(",",P205)-1),VLOOKUP(LEFT(P205,FIND(",",P205)-1),[2]ActorTable!$1:$1048576,MATCH("prefabAddress|String",[2]ActorTable!$1:$1,0),0)),
    TRIM(MID(P205,FIND(",",P205)+1,FIND(",",P205,FIND(",",P205)+1)-FIND(",",P205)-1)),VLOOKUP(TRIM(MID(P205,FIND(",",P205)+1,FIND(",",P205,FIND(",",P205)+1)-FIND(",",P205)-1)),[2]ActorTable!$1:$1048576,MATCH("prefabAddress|String",[2]ActorTable!$1:$1,0),0)),
    TRIM(MID(P205,FIND(",",P205,FIND(",",P205)+1)+1,999)),VLOOKUP(TRIM(MID(P205,FIND(",",P205,FIND(",",P205)+1)+1,999)),[2]ActorTable!$1:$1048576,MATCH("prefabAddress|String",[2]ActorTable!$1:$1,0),0))),
IF(ISERROR(FIND(",",P205,FIND(",",P205,FIND(",",P205,FIND(",",P205)+1)+1)+1)),
  IF(OR(ISERROR(VLOOKUP(LEFT(P205,FIND(",",P205)-1),[2]ActorTable!$A:$A,1,0)),ISERROR(VLOOKUP(TRIM(MID(P205,FIND(",",P205)+1,FIND(",",P205,FIND(",",P205)+1)-FIND(",",P205)-1)),[2]ActorTable!$A:$A,1,0)),ISERROR(VLOOKUP(TRIM(MID(P205,FIND(",",P205,FIND(",",P205)+1)+1,FIND(",",P205,FIND(",",P205,FIND(",",P205)+1)+1)-FIND(",",P205,FIND(",",P205)+1)-1)),[2]ActorTable!$A:$A,1,0)),ISERROR(VLOOKUP(TRIM(MID(P205,FIND(",",P205,FIND(",",P205,FIND(",",P205)+1)+1)+1,999)),[2]ActorTable!$A:$A,1,0))),"액터없음",
  SUBSTITUTE(SUBSTITUTE(SUBSTITUTE(SUBSTITUTE(P205,LEFT(P205,FIND(",",P205)-1),VLOOKUP(LEFT(P205,FIND(",",P205)-1),[2]ActorTable!$1:$1048576,MATCH("prefabAddress|String",[2]ActorTable!$1:$1,0),0)),
    TRIM(MID(P205,FIND(",",P205)+1,FIND(",",P205,FIND(",",P205)+1)-FIND(",",P205)-1)),VLOOKUP(TRIM(MID(P205,FIND(",",P205)+1,FIND(",",P205,FIND(",",P205)+1)-FIND(",",P205)-1)),[2]ActorTable!$1:$1048576,MATCH("prefabAddress|String",[2]ActorTable!$1:$1,0),0)),
    TRIM(MID(P205,FIND(",",P205,FIND(",",P205)+1)+1,FIND(",",P205,FIND(",",P205,FIND(",",P205)+1)+1)-FIND(",",P205,FIND(",",P205)+1)-1)),VLOOKUP(TRIM(MID(P205,FIND(",",P205,FIND(",",P205)+1)+1,FIND(",",P205,FIND(",",P205,FIND(",",P205)+1)+1)-FIND(",",P205,FIND(",",P205)+1)-1)),[2]ActorTable!$1:$1048576,MATCH("prefabAddress|String",[2]ActorTable!$1:$1,0),0)),
    TRIM(MID(P205,FIND(",",P205,FIND(",",P205,FIND(",",P205)+1)+1)+1,999)),VLOOKUP(TRIM(MID(P205,FIND(",",P205,FIND(",",P205,FIND(",",P205)+1)+1)+1,999)),[2]ActorTable!$1:$1048576,MATCH("prefabAddress|String",[2]ActorTable!$1:$1,0),0))),
)))))</f>
        <v/>
      </c>
      <c r="R205">
        <v>0</v>
      </c>
      <c r="Z205" t="s">
        <v>1075</v>
      </c>
      <c r="AA205">
        <f t="shared" si="14"/>
        <v>1</v>
      </c>
    </row>
    <row r="206" spans="1:27" x14ac:dyDescent="0.3">
      <c r="A206" t="s">
        <v>948</v>
      </c>
      <c r="B206">
        <f>COUNTIF(StageTable!M:M,A206)
+COUNTIF(StageTable!U:U,A206)
+COUNTIF(StageTable!W:W,A206)</f>
        <v>1</v>
      </c>
      <c r="C206" t="s">
        <v>976</v>
      </c>
      <c r="D206" t="s">
        <v>65</v>
      </c>
      <c r="E206" t="s">
        <v>1053</v>
      </c>
      <c r="F206" t="s">
        <v>1121</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1084</v>
      </c>
      <c r="Q206" t="str">
        <f>IF(ISBLANK(P206),"",
IF(ISERROR(FIND(",",P206)),
  IF(ISERROR(VLOOKUP(P206,[2]ActorTable!$A:$A,1,0)),"액터없음",
  VLOOKUP(P206,[2]ActorTable!$1:$1048576,MATCH("prefabAddress|String",[2]ActorTable!$1:$1,0),0)),
IF(ISERROR(FIND(",",P206,FIND(",",P206)+1)),
  IF(OR(ISERROR(VLOOKUP(LEFT(P206,FIND(",",P206)-1),[2]ActorTable!$A:$A,1,0)),ISERROR(VLOOKUP(TRIM(MID(P206,FIND(",",P206)+1,999)),[2]ActorTable!$A:$A,1,0))),"액터없음",
  SUBSTITUTE(SUBSTITUTE(P206,LEFT(P206,FIND(",",P206)-1),VLOOKUP(LEFT(P206,FIND(",",P206)-1),[2]ActorTable!$1:$1048576,MATCH("prefabAddress|String",[2]ActorTable!$1:$1,0),0)),
    TRIM(MID(P206,FIND(",",P206)+1,999)),VLOOKUP(TRIM(MID(P206,FIND(",",P206)+1,999)),[2]ActorTable!$1:$1048576,MATCH("prefabAddress|String",[2]ActorTable!$1:$1,0),0))),
IF(ISERROR(FIND(",",P206,FIND(",",P206,FIND(",",P206)+1)+1)),
  IF(OR(ISERROR(VLOOKUP(LEFT(P206,FIND(",",P206)-1),[2]ActorTable!$A:$A,1,0)),ISERROR(VLOOKUP(TRIM(MID(P206,FIND(",",P206)+1,FIND(",",P206,FIND(",",P206)+1)-FIND(",",P206)-1)),[2]ActorTable!$A:$A,1,0)),ISERROR(VLOOKUP(TRIM(MID(P206,FIND(",",P206,FIND(",",P206)+1)+1,999)),[2]ActorTable!$A:$A,1,0))),"액터없음",
  SUBSTITUTE(SUBSTITUTE(SUBSTITUTE(P206,LEFT(P206,FIND(",",P206)-1),VLOOKUP(LEFT(P206,FIND(",",P206)-1),[2]ActorTable!$1:$1048576,MATCH("prefabAddress|String",[2]ActorTable!$1:$1,0),0)),
    TRIM(MID(P206,FIND(",",P206)+1,FIND(",",P206,FIND(",",P206)+1)-FIND(",",P206)-1)),VLOOKUP(TRIM(MID(P206,FIND(",",P206)+1,FIND(",",P206,FIND(",",P206)+1)-FIND(",",P206)-1)),[2]ActorTable!$1:$1048576,MATCH("prefabAddress|String",[2]ActorTable!$1:$1,0),0)),
    TRIM(MID(P206,FIND(",",P206,FIND(",",P206)+1)+1,999)),VLOOKUP(TRIM(MID(P206,FIND(",",P206,FIND(",",P206)+1)+1,999)),[2]ActorTable!$1:$1048576,MATCH("prefabAddress|String",[2]ActorTable!$1:$1,0),0))),
IF(ISERROR(FIND(",",P206,FIND(",",P206,FIND(",",P206,FIND(",",P206)+1)+1)+1)),
  IF(OR(ISERROR(VLOOKUP(LEFT(P206,FIND(",",P206)-1),[2]ActorTable!$A:$A,1,0)),ISERROR(VLOOKUP(TRIM(MID(P206,FIND(",",P206)+1,FIND(",",P206,FIND(",",P206)+1)-FIND(",",P206)-1)),[2]ActorTable!$A:$A,1,0)),ISERROR(VLOOKUP(TRIM(MID(P206,FIND(",",P206,FIND(",",P206)+1)+1,FIND(",",P206,FIND(",",P206,FIND(",",P206)+1)+1)-FIND(",",P206,FIND(",",P206)+1)-1)),[2]ActorTable!$A:$A,1,0)),ISERROR(VLOOKUP(TRIM(MID(P206,FIND(",",P206,FIND(",",P206,FIND(",",P206)+1)+1)+1,999)),[2]ActorTable!$A:$A,1,0))),"액터없음",
  SUBSTITUTE(SUBSTITUTE(SUBSTITUTE(SUBSTITUTE(P206,LEFT(P206,FIND(",",P206)-1),VLOOKUP(LEFT(P206,FIND(",",P206)-1),[2]ActorTable!$1:$1048576,MATCH("prefabAddress|String",[2]ActorTable!$1:$1,0),0)),
    TRIM(MID(P206,FIND(",",P206)+1,FIND(",",P206,FIND(",",P206)+1)-FIND(",",P206)-1)),VLOOKUP(TRIM(MID(P206,FIND(",",P206)+1,FIND(",",P206,FIND(",",P206)+1)-FIND(",",P206)-1)),[2]ActorTable!$1:$1048576,MATCH("prefabAddress|String",[2]ActorTable!$1:$1,0),0)),
    TRIM(MID(P206,FIND(",",P206,FIND(",",P206)+1)+1,FIND(",",P206,FIND(",",P206,FIND(",",P206)+1)+1)-FIND(",",P206,FIND(",",P206)+1)-1)),VLOOKUP(TRIM(MID(P206,FIND(",",P206,FIND(",",P206)+1)+1,FIND(",",P206,FIND(",",P206,FIND(",",P206)+1)+1)-FIND(",",P206,FIND(",",P206)+1)-1)),[2]ActorTable!$1:$1048576,MATCH("prefabAddress|String",[2]ActorTable!$1:$1,0),0)),
    TRIM(MID(P206,FIND(",",P206,FIND(",",P206,FIND(",",P206)+1)+1)+1,999)),VLOOKUP(TRIM(MID(P206,FIND(",",P206,FIND(",",P206,FIND(",",P206)+1)+1)+1,999)),[2]ActorTable!$1:$1048576,MATCH("prefabAddress|String",[2]ActorTable!$1:$1,0),0))),
)))))</f>
        <v/>
      </c>
      <c r="R206">
        <v>0</v>
      </c>
      <c r="Z206" t="s">
        <v>1076</v>
      </c>
      <c r="AA206">
        <f t="shared" si="14"/>
        <v>1</v>
      </c>
    </row>
    <row r="207" spans="1:27" x14ac:dyDescent="0.3">
      <c r="A207" t="s">
        <v>949</v>
      </c>
      <c r="B207">
        <f>COUNTIF(StageTable!M:M,A207)
+COUNTIF(StageTable!U:U,A207)
+COUNTIF(StageTable!W:W,A207)</f>
        <v>1</v>
      </c>
      <c r="C207" t="s">
        <v>1030</v>
      </c>
      <c r="D207" t="s">
        <v>65</v>
      </c>
      <c r="E207" t="s">
        <v>1054</v>
      </c>
      <c r="F207" t="s">
        <v>1122</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1085</v>
      </c>
      <c r="Q207" t="str">
        <f>IF(ISBLANK(P207),"",
IF(ISERROR(FIND(",",P207)),
  IF(ISERROR(VLOOKUP(P207,[2]ActorTable!$A:$A,1,0)),"액터없음",
  VLOOKUP(P207,[2]ActorTable!$1:$1048576,MATCH("prefabAddress|String",[2]ActorTable!$1:$1,0),0)),
IF(ISERROR(FIND(",",P207,FIND(",",P207)+1)),
  IF(OR(ISERROR(VLOOKUP(LEFT(P207,FIND(",",P207)-1),[2]ActorTable!$A:$A,1,0)),ISERROR(VLOOKUP(TRIM(MID(P207,FIND(",",P207)+1,999)),[2]ActorTable!$A:$A,1,0))),"액터없음",
  SUBSTITUTE(SUBSTITUTE(P207,LEFT(P207,FIND(",",P207)-1),VLOOKUP(LEFT(P207,FIND(",",P207)-1),[2]ActorTable!$1:$1048576,MATCH("prefabAddress|String",[2]ActorTable!$1:$1,0),0)),
    TRIM(MID(P207,FIND(",",P207)+1,999)),VLOOKUP(TRIM(MID(P207,FIND(",",P207)+1,999)),[2]ActorTable!$1:$1048576,MATCH("prefabAddress|String",[2]ActorTable!$1:$1,0),0))),
IF(ISERROR(FIND(",",P207,FIND(",",P207,FIND(",",P207)+1)+1)),
  IF(OR(ISERROR(VLOOKUP(LEFT(P207,FIND(",",P207)-1),[2]ActorTable!$A:$A,1,0)),ISERROR(VLOOKUP(TRIM(MID(P207,FIND(",",P207)+1,FIND(",",P207,FIND(",",P207)+1)-FIND(",",P207)-1)),[2]ActorTable!$A:$A,1,0)),ISERROR(VLOOKUP(TRIM(MID(P207,FIND(",",P207,FIND(",",P207)+1)+1,999)),[2]ActorTable!$A:$A,1,0))),"액터없음",
  SUBSTITUTE(SUBSTITUTE(SUBSTITUTE(P207,LEFT(P207,FIND(",",P207)-1),VLOOKUP(LEFT(P207,FIND(",",P207)-1),[2]ActorTable!$1:$1048576,MATCH("prefabAddress|String",[2]ActorTable!$1:$1,0),0)),
    TRIM(MID(P207,FIND(",",P207)+1,FIND(",",P207,FIND(",",P207)+1)-FIND(",",P207)-1)),VLOOKUP(TRIM(MID(P207,FIND(",",P207)+1,FIND(",",P207,FIND(",",P207)+1)-FIND(",",P207)-1)),[2]ActorTable!$1:$1048576,MATCH("prefabAddress|String",[2]ActorTable!$1:$1,0),0)),
    TRIM(MID(P207,FIND(",",P207,FIND(",",P207)+1)+1,999)),VLOOKUP(TRIM(MID(P207,FIND(",",P207,FIND(",",P207)+1)+1,999)),[2]ActorTable!$1:$1048576,MATCH("prefabAddress|String",[2]ActorTable!$1:$1,0),0))),
IF(ISERROR(FIND(",",P207,FIND(",",P207,FIND(",",P207,FIND(",",P207)+1)+1)+1)),
  IF(OR(ISERROR(VLOOKUP(LEFT(P207,FIND(",",P207)-1),[2]ActorTable!$A:$A,1,0)),ISERROR(VLOOKUP(TRIM(MID(P207,FIND(",",P207)+1,FIND(",",P207,FIND(",",P207)+1)-FIND(",",P207)-1)),[2]ActorTable!$A:$A,1,0)),ISERROR(VLOOKUP(TRIM(MID(P207,FIND(",",P207,FIND(",",P207)+1)+1,FIND(",",P207,FIND(",",P207,FIND(",",P207)+1)+1)-FIND(",",P207,FIND(",",P207)+1)-1)),[2]ActorTable!$A:$A,1,0)),ISERROR(VLOOKUP(TRIM(MID(P207,FIND(",",P207,FIND(",",P207,FIND(",",P207)+1)+1)+1,999)),[2]ActorTable!$A:$A,1,0))),"액터없음",
  SUBSTITUTE(SUBSTITUTE(SUBSTITUTE(SUBSTITUTE(P207,LEFT(P207,FIND(",",P207)-1),VLOOKUP(LEFT(P207,FIND(",",P207)-1),[2]ActorTable!$1:$1048576,MATCH("prefabAddress|String",[2]ActorTable!$1:$1,0),0)),
    TRIM(MID(P207,FIND(",",P207)+1,FIND(",",P207,FIND(",",P207)+1)-FIND(",",P207)-1)),VLOOKUP(TRIM(MID(P207,FIND(",",P207)+1,FIND(",",P207,FIND(",",P207)+1)-FIND(",",P207)-1)),[2]ActorTable!$1:$1048576,MATCH("prefabAddress|String",[2]ActorTable!$1:$1,0),0)),
    TRIM(MID(P207,FIND(",",P207,FIND(",",P207)+1)+1,FIND(",",P207,FIND(",",P207,FIND(",",P207)+1)+1)-FIND(",",P207,FIND(",",P207)+1)-1)),VLOOKUP(TRIM(MID(P207,FIND(",",P207,FIND(",",P207)+1)+1,FIND(",",P207,FIND(",",P207,FIND(",",P207)+1)+1)-FIND(",",P207,FIND(",",P207)+1)-1)),[2]ActorTable!$1:$1048576,MATCH("prefabAddress|String",[2]ActorTable!$1:$1,0),0)),
    TRIM(MID(P207,FIND(",",P207,FIND(",",P207,FIND(",",P207)+1)+1)+1,999)),VLOOKUP(TRIM(MID(P207,FIND(",",P207,FIND(",",P207,FIND(",",P207)+1)+1)+1,999)),[2]ActorTable!$1:$1048576,MATCH("prefabAddress|String",[2]ActorTable!$1:$1,0),0))),
)))))</f>
        <v/>
      </c>
      <c r="R207">
        <v>0</v>
      </c>
      <c r="Z207" t="s">
        <v>1077</v>
      </c>
      <c r="AA207">
        <f t="shared" si="14"/>
        <v>1</v>
      </c>
    </row>
    <row r="208" spans="1:27" x14ac:dyDescent="0.3">
      <c r="A208" t="s">
        <v>950</v>
      </c>
      <c r="B208">
        <f>COUNTIF(StageTable!M:M,A208)
+COUNTIF(StageTable!U:U,A208)
+COUNTIF(StageTable!W:W,A208)</f>
        <v>1</v>
      </c>
      <c r="C208" t="s">
        <v>977</v>
      </c>
      <c r="D208" t="s">
        <v>65</v>
      </c>
      <c r="E208" t="s">
        <v>1055</v>
      </c>
      <c r="F208" t="s">
        <v>1123</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1086</v>
      </c>
      <c r="Q208" t="str">
        <f>IF(ISBLANK(P208),"",
IF(ISERROR(FIND(",",P208)),
  IF(ISERROR(VLOOKUP(P208,[2]ActorTable!$A:$A,1,0)),"액터없음",
  VLOOKUP(P208,[2]ActorTable!$1:$1048576,MATCH("prefabAddress|String",[2]ActorTable!$1:$1,0),0)),
IF(ISERROR(FIND(",",P208,FIND(",",P208)+1)),
  IF(OR(ISERROR(VLOOKUP(LEFT(P208,FIND(",",P208)-1),[2]ActorTable!$A:$A,1,0)),ISERROR(VLOOKUP(TRIM(MID(P208,FIND(",",P208)+1,999)),[2]ActorTable!$A:$A,1,0))),"액터없음",
  SUBSTITUTE(SUBSTITUTE(P208,LEFT(P208,FIND(",",P208)-1),VLOOKUP(LEFT(P208,FIND(",",P208)-1),[2]ActorTable!$1:$1048576,MATCH("prefabAddress|String",[2]ActorTable!$1:$1,0),0)),
    TRIM(MID(P208,FIND(",",P208)+1,999)),VLOOKUP(TRIM(MID(P208,FIND(",",P208)+1,999)),[2]ActorTable!$1:$1048576,MATCH("prefabAddress|String",[2]ActorTable!$1:$1,0),0))),
IF(ISERROR(FIND(",",P208,FIND(",",P208,FIND(",",P208)+1)+1)),
  IF(OR(ISERROR(VLOOKUP(LEFT(P208,FIND(",",P208)-1),[2]ActorTable!$A:$A,1,0)),ISERROR(VLOOKUP(TRIM(MID(P208,FIND(",",P208)+1,FIND(",",P208,FIND(",",P208)+1)-FIND(",",P208)-1)),[2]ActorTable!$A:$A,1,0)),ISERROR(VLOOKUP(TRIM(MID(P208,FIND(",",P208,FIND(",",P208)+1)+1,999)),[2]ActorTable!$A:$A,1,0))),"액터없음",
  SUBSTITUTE(SUBSTITUTE(SUBSTITUTE(P208,LEFT(P208,FIND(",",P208)-1),VLOOKUP(LEFT(P208,FIND(",",P208)-1),[2]ActorTable!$1:$1048576,MATCH("prefabAddress|String",[2]ActorTable!$1:$1,0),0)),
    TRIM(MID(P208,FIND(",",P208)+1,FIND(",",P208,FIND(",",P208)+1)-FIND(",",P208)-1)),VLOOKUP(TRIM(MID(P208,FIND(",",P208)+1,FIND(",",P208,FIND(",",P208)+1)-FIND(",",P208)-1)),[2]ActorTable!$1:$1048576,MATCH("prefabAddress|String",[2]ActorTable!$1:$1,0),0)),
    TRIM(MID(P208,FIND(",",P208,FIND(",",P208)+1)+1,999)),VLOOKUP(TRIM(MID(P208,FIND(",",P208,FIND(",",P208)+1)+1,999)),[2]ActorTable!$1:$1048576,MATCH("prefabAddress|String",[2]ActorTable!$1:$1,0),0))),
IF(ISERROR(FIND(",",P208,FIND(",",P208,FIND(",",P208,FIND(",",P208)+1)+1)+1)),
  IF(OR(ISERROR(VLOOKUP(LEFT(P208,FIND(",",P208)-1),[2]ActorTable!$A:$A,1,0)),ISERROR(VLOOKUP(TRIM(MID(P208,FIND(",",P208)+1,FIND(",",P208,FIND(",",P208)+1)-FIND(",",P208)-1)),[2]ActorTable!$A:$A,1,0)),ISERROR(VLOOKUP(TRIM(MID(P208,FIND(",",P208,FIND(",",P208)+1)+1,FIND(",",P208,FIND(",",P208,FIND(",",P208)+1)+1)-FIND(",",P208,FIND(",",P208)+1)-1)),[2]ActorTable!$A:$A,1,0)),ISERROR(VLOOKUP(TRIM(MID(P208,FIND(",",P208,FIND(",",P208,FIND(",",P208)+1)+1)+1,999)),[2]ActorTable!$A:$A,1,0))),"액터없음",
  SUBSTITUTE(SUBSTITUTE(SUBSTITUTE(SUBSTITUTE(P208,LEFT(P208,FIND(",",P208)-1),VLOOKUP(LEFT(P208,FIND(",",P208)-1),[2]ActorTable!$1:$1048576,MATCH("prefabAddress|String",[2]ActorTable!$1:$1,0),0)),
    TRIM(MID(P208,FIND(",",P208)+1,FIND(",",P208,FIND(",",P208)+1)-FIND(",",P208)-1)),VLOOKUP(TRIM(MID(P208,FIND(",",P208)+1,FIND(",",P208,FIND(",",P208)+1)-FIND(",",P208)-1)),[2]ActorTable!$1:$1048576,MATCH("prefabAddress|String",[2]ActorTable!$1:$1,0),0)),
    TRIM(MID(P208,FIND(",",P208,FIND(",",P208)+1)+1,FIND(",",P208,FIND(",",P208,FIND(",",P208)+1)+1)-FIND(",",P208,FIND(",",P208)+1)-1)),VLOOKUP(TRIM(MID(P208,FIND(",",P208,FIND(",",P208)+1)+1,FIND(",",P208,FIND(",",P208,FIND(",",P208)+1)+1)-FIND(",",P208,FIND(",",P208)+1)-1)),[2]ActorTable!$1:$1048576,MATCH("prefabAddress|String",[2]ActorTable!$1:$1,0),0)),
    TRIM(MID(P208,FIND(",",P208,FIND(",",P208,FIND(",",P208)+1)+1)+1,999)),VLOOKUP(TRIM(MID(P208,FIND(",",P208,FIND(",",P208,FIND(",",P208)+1)+1)+1,999)),[2]ActorTable!$1:$1048576,MATCH("prefabAddress|String",[2]ActorTable!$1:$1,0),0))),
)))))</f>
        <v/>
      </c>
      <c r="R208">
        <v>0</v>
      </c>
      <c r="Z208" t="s">
        <v>1078</v>
      </c>
      <c r="AA208">
        <f t="shared" si="14"/>
        <v>0</v>
      </c>
    </row>
    <row r="209" spans="1:27" x14ac:dyDescent="0.3">
      <c r="A209" t="s">
        <v>951</v>
      </c>
      <c r="B209">
        <f>COUNTIF(StageTable!M:M,A209)
+COUNTIF(StageTable!U:U,A209)
+COUNTIF(StageTable!W:W,A209)</f>
        <v>1</v>
      </c>
      <c r="C209" t="s">
        <v>975</v>
      </c>
      <c r="D209" t="s">
        <v>65</v>
      </c>
      <c r="E209" t="s">
        <v>1056</v>
      </c>
      <c r="F209" t="s">
        <v>1124</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1087</v>
      </c>
      <c r="Q209" t="str">
        <f>IF(ISBLANK(P209),"",
IF(ISERROR(FIND(",",P209)),
  IF(ISERROR(VLOOKUP(P209,[2]ActorTable!$A:$A,1,0)),"액터없음",
  VLOOKUP(P209,[2]ActorTable!$1:$1048576,MATCH("prefabAddress|String",[2]ActorTable!$1:$1,0),0)),
IF(ISERROR(FIND(",",P209,FIND(",",P209)+1)),
  IF(OR(ISERROR(VLOOKUP(LEFT(P209,FIND(",",P209)-1),[2]ActorTable!$A:$A,1,0)),ISERROR(VLOOKUP(TRIM(MID(P209,FIND(",",P209)+1,999)),[2]ActorTable!$A:$A,1,0))),"액터없음",
  SUBSTITUTE(SUBSTITUTE(P209,LEFT(P209,FIND(",",P209)-1),VLOOKUP(LEFT(P209,FIND(",",P209)-1),[2]ActorTable!$1:$1048576,MATCH("prefabAddress|String",[2]ActorTable!$1:$1,0),0)),
    TRIM(MID(P209,FIND(",",P209)+1,999)),VLOOKUP(TRIM(MID(P209,FIND(",",P209)+1,999)),[2]ActorTable!$1:$1048576,MATCH("prefabAddress|String",[2]ActorTable!$1:$1,0),0))),
IF(ISERROR(FIND(",",P209,FIND(",",P209,FIND(",",P209)+1)+1)),
  IF(OR(ISERROR(VLOOKUP(LEFT(P209,FIND(",",P209)-1),[2]ActorTable!$A:$A,1,0)),ISERROR(VLOOKUP(TRIM(MID(P209,FIND(",",P209)+1,FIND(",",P209,FIND(",",P209)+1)-FIND(",",P209)-1)),[2]ActorTable!$A:$A,1,0)),ISERROR(VLOOKUP(TRIM(MID(P209,FIND(",",P209,FIND(",",P209)+1)+1,999)),[2]ActorTable!$A:$A,1,0))),"액터없음",
  SUBSTITUTE(SUBSTITUTE(SUBSTITUTE(P209,LEFT(P209,FIND(",",P209)-1),VLOOKUP(LEFT(P209,FIND(",",P209)-1),[2]ActorTable!$1:$1048576,MATCH("prefabAddress|String",[2]ActorTable!$1:$1,0),0)),
    TRIM(MID(P209,FIND(",",P209)+1,FIND(",",P209,FIND(",",P209)+1)-FIND(",",P209)-1)),VLOOKUP(TRIM(MID(P209,FIND(",",P209)+1,FIND(",",P209,FIND(",",P209)+1)-FIND(",",P209)-1)),[2]ActorTable!$1:$1048576,MATCH("prefabAddress|String",[2]ActorTable!$1:$1,0),0)),
    TRIM(MID(P209,FIND(",",P209,FIND(",",P209)+1)+1,999)),VLOOKUP(TRIM(MID(P209,FIND(",",P209,FIND(",",P209)+1)+1,999)),[2]ActorTable!$1:$1048576,MATCH("prefabAddress|String",[2]ActorTable!$1:$1,0),0))),
IF(ISERROR(FIND(",",P209,FIND(",",P209,FIND(",",P209,FIND(",",P209)+1)+1)+1)),
  IF(OR(ISERROR(VLOOKUP(LEFT(P209,FIND(",",P209)-1),[2]ActorTable!$A:$A,1,0)),ISERROR(VLOOKUP(TRIM(MID(P209,FIND(",",P209)+1,FIND(",",P209,FIND(",",P209)+1)-FIND(",",P209)-1)),[2]ActorTable!$A:$A,1,0)),ISERROR(VLOOKUP(TRIM(MID(P209,FIND(",",P209,FIND(",",P209)+1)+1,FIND(",",P209,FIND(",",P209,FIND(",",P209)+1)+1)-FIND(",",P209,FIND(",",P209)+1)-1)),[2]ActorTable!$A:$A,1,0)),ISERROR(VLOOKUP(TRIM(MID(P209,FIND(",",P209,FIND(",",P209,FIND(",",P209)+1)+1)+1,999)),[2]ActorTable!$A:$A,1,0))),"액터없음",
  SUBSTITUTE(SUBSTITUTE(SUBSTITUTE(SUBSTITUTE(P209,LEFT(P209,FIND(",",P209)-1),VLOOKUP(LEFT(P209,FIND(",",P209)-1),[2]ActorTable!$1:$1048576,MATCH("prefabAddress|String",[2]ActorTable!$1:$1,0),0)),
    TRIM(MID(P209,FIND(",",P209)+1,FIND(",",P209,FIND(",",P209)+1)-FIND(",",P209)-1)),VLOOKUP(TRIM(MID(P209,FIND(",",P209)+1,FIND(",",P209,FIND(",",P209)+1)-FIND(",",P209)-1)),[2]ActorTable!$1:$1048576,MATCH("prefabAddress|String",[2]ActorTable!$1:$1,0),0)),
    TRIM(MID(P209,FIND(",",P209,FIND(",",P209)+1)+1,FIND(",",P209,FIND(",",P209,FIND(",",P209)+1)+1)-FIND(",",P209,FIND(",",P209)+1)-1)),VLOOKUP(TRIM(MID(P209,FIND(",",P209,FIND(",",P209)+1)+1,FIND(",",P209,FIND(",",P209,FIND(",",P209)+1)+1)-FIND(",",P209,FIND(",",P209)+1)-1)),[2]ActorTable!$1:$1048576,MATCH("prefabAddress|String",[2]ActorTable!$1:$1,0),0)),
    TRIM(MID(P209,FIND(",",P209,FIND(",",P209,FIND(",",P209)+1)+1)+1,999)),VLOOKUP(TRIM(MID(P209,FIND(",",P209,FIND(",",P209,FIND(",",P209)+1)+1)+1,999)),[2]ActorTable!$1:$1048576,MATCH("prefabAddress|String",[2]ActorTable!$1:$1,0),0))),
)))))</f>
        <v/>
      </c>
      <c r="R209">
        <v>0</v>
      </c>
      <c r="Z209" t="s">
        <v>1079</v>
      </c>
      <c r="AA209">
        <f t="shared" si="14"/>
        <v>1</v>
      </c>
    </row>
    <row r="210" spans="1:27" x14ac:dyDescent="0.3">
      <c r="A210" t="s">
        <v>952</v>
      </c>
      <c r="B210">
        <f>COUNTIF(StageTable!M:M,A210)
+COUNTIF(StageTable!U:U,A210)
+COUNTIF(StageTable!W:W,A210)</f>
        <v>1</v>
      </c>
      <c r="C210" t="s">
        <v>976</v>
      </c>
      <c r="D210" t="s">
        <v>65</v>
      </c>
      <c r="E210" t="s">
        <v>1057</v>
      </c>
      <c r="F210" t="s">
        <v>1125</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1089</v>
      </c>
      <c r="Q210" t="str">
        <f>IF(ISBLANK(P210),"",
IF(ISERROR(FIND(",",P210)),
  IF(ISERROR(VLOOKUP(P210,[2]ActorTable!$A:$A,1,0)),"액터없음",
  VLOOKUP(P210,[2]ActorTable!$1:$1048576,MATCH("prefabAddress|String",[2]ActorTable!$1:$1,0),0)),
IF(ISERROR(FIND(",",P210,FIND(",",P210)+1)),
  IF(OR(ISERROR(VLOOKUP(LEFT(P210,FIND(",",P210)-1),[2]ActorTable!$A:$A,1,0)),ISERROR(VLOOKUP(TRIM(MID(P210,FIND(",",P210)+1,999)),[2]ActorTable!$A:$A,1,0))),"액터없음",
  SUBSTITUTE(SUBSTITUTE(P210,LEFT(P210,FIND(",",P210)-1),VLOOKUP(LEFT(P210,FIND(",",P210)-1),[2]ActorTable!$1:$1048576,MATCH("prefabAddress|String",[2]ActorTable!$1:$1,0),0)),
    TRIM(MID(P210,FIND(",",P210)+1,999)),VLOOKUP(TRIM(MID(P210,FIND(",",P210)+1,999)),[2]ActorTable!$1:$1048576,MATCH("prefabAddress|String",[2]ActorTable!$1:$1,0),0))),
IF(ISERROR(FIND(",",P210,FIND(",",P210,FIND(",",P210)+1)+1)),
  IF(OR(ISERROR(VLOOKUP(LEFT(P210,FIND(",",P210)-1),[2]ActorTable!$A:$A,1,0)),ISERROR(VLOOKUP(TRIM(MID(P210,FIND(",",P210)+1,FIND(",",P210,FIND(",",P210)+1)-FIND(",",P210)-1)),[2]ActorTable!$A:$A,1,0)),ISERROR(VLOOKUP(TRIM(MID(P210,FIND(",",P210,FIND(",",P210)+1)+1,999)),[2]ActorTable!$A:$A,1,0))),"액터없음",
  SUBSTITUTE(SUBSTITUTE(SUBSTITUTE(P210,LEFT(P210,FIND(",",P210)-1),VLOOKUP(LEFT(P210,FIND(",",P210)-1),[2]ActorTable!$1:$1048576,MATCH("prefabAddress|String",[2]ActorTable!$1:$1,0),0)),
    TRIM(MID(P210,FIND(",",P210)+1,FIND(",",P210,FIND(",",P210)+1)-FIND(",",P210)-1)),VLOOKUP(TRIM(MID(P210,FIND(",",P210)+1,FIND(",",P210,FIND(",",P210)+1)-FIND(",",P210)-1)),[2]ActorTable!$1:$1048576,MATCH("prefabAddress|String",[2]ActorTable!$1:$1,0),0)),
    TRIM(MID(P210,FIND(",",P210,FIND(",",P210)+1)+1,999)),VLOOKUP(TRIM(MID(P210,FIND(",",P210,FIND(",",P210)+1)+1,999)),[2]ActorTable!$1:$1048576,MATCH("prefabAddress|String",[2]ActorTable!$1:$1,0),0))),
IF(ISERROR(FIND(",",P210,FIND(",",P210,FIND(",",P210,FIND(",",P210)+1)+1)+1)),
  IF(OR(ISERROR(VLOOKUP(LEFT(P210,FIND(",",P210)-1),[2]ActorTable!$A:$A,1,0)),ISERROR(VLOOKUP(TRIM(MID(P210,FIND(",",P210)+1,FIND(",",P210,FIND(",",P210)+1)-FIND(",",P210)-1)),[2]ActorTable!$A:$A,1,0)),ISERROR(VLOOKUP(TRIM(MID(P210,FIND(",",P210,FIND(",",P210)+1)+1,FIND(",",P210,FIND(",",P210,FIND(",",P210)+1)+1)-FIND(",",P210,FIND(",",P210)+1)-1)),[2]ActorTable!$A:$A,1,0)),ISERROR(VLOOKUP(TRIM(MID(P210,FIND(",",P210,FIND(",",P210,FIND(",",P210)+1)+1)+1,999)),[2]ActorTable!$A:$A,1,0))),"액터없음",
  SUBSTITUTE(SUBSTITUTE(SUBSTITUTE(SUBSTITUTE(P210,LEFT(P210,FIND(",",P210)-1),VLOOKUP(LEFT(P210,FIND(",",P210)-1),[2]ActorTable!$1:$1048576,MATCH("prefabAddress|String",[2]ActorTable!$1:$1,0),0)),
    TRIM(MID(P210,FIND(",",P210)+1,FIND(",",P210,FIND(",",P210)+1)-FIND(",",P210)-1)),VLOOKUP(TRIM(MID(P210,FIND(",",P210)+1,FIND(",",P210,FIND(",",P210)+1)-FIND(",",P210)-1)),[2]ActorTable!$1:$1048576,MATCH("prefabAddress|String",[2]ActorTable!$1:$1,0),0)),
    TRIM(MID(P210,FIND(",",P210,FIND(",",P210)+1)+1,FIND(",",P210,FIND(",",P210,FIND(",",P210)+1)+1)-FIND(",",P210,FIND(",",P210)+1)-1)),VLOOKUP(TRIM(MID(P210,FIND(",",P210,FIND(",",P210)+1)+1,FIND(",",P210,FIND(",",P210,FIND(",",P210)+1)+1)-FIND(",",P210,FIND(",",P210)+1)-1)),[2]ActorTable!$1:$1048576,MATCH("prefabAddress|String",[2]ActorTable!$1:$1,0),0)),
    TRIM(MID(P210,FIND(",",P210,FIND(",",P210,FIND(",",P210)+1)+1)+1,999)),VLOOKUP(TRIM(MID(P210,FIND(",",P210,FIND(",",P210,FIND(",",P210)+1)+1)+1,999)),[2]ActorTable!$1:$1048576,MATCH("prefabAddress|String",[2]ActorTable!$1:$1,0),0))),
)))))</f>
        <v/>
      </c>
      <c r="R210">
        <v>0</v>
      </c>
      <c r="Z210" t="s">
        <v>1080</v>
      </c>
      <c r="AA210">
        <f t="shared" si="14"/>
        <v>1</v>
      </c>
    </row>
    <row r="211" spans="1:27" x14ac:dyDescent="0.3">
      <c r="A211" t="s">
        <v>1020</v>
      </c>
      <c r="B211">
        <f>COUNTIF(StageTable!M:M,A211)
+COUNTIF(StageTable!U:U,A211)
+COUNTIF(StageTable!W:W,A211)</f>
        <v>1</v>
      </c>
      <c r="C211" t="s">
        <v>1030</v>
      </c>
      <c r="D211" t="s">
        <v>65</v>
      </c>
      <c r="E211" t="s">
        <v>1058</v>
      </c>
      <c r="F211" t="s">
        <v>1126</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1090</v>
      </c>
      <c r="Q211" t="str">
        <f>IF(ISBLANK(P211),"",
IF(ISERROR(FIND(",",P211)),
  IF(ISERROR(VLOOKUP(P211,[2]ActorTable!$A:$A,1,0)),"액터없음",
  VLOOKUP(P211,[2]ActorTable!$1:$1048576,MATCH("prefabAddress|String",[2]ActorTable!$1:$1,0),0)),
IF(ISERROR(FIND(",",P211,FIND(",",P211)+1)),
  IF(OR(ISERROR(VLOOKUP(LEFT(P211,FIND(",",P211)-1),[2]ActorTable!$A:$A,1,0)),ISERROR(VLOOKUP(TRIM(MID(P211,FIND(",",P211)+1,999)),[2]ActorTable!$A:$A,1,0))),"액터없음",
  SUBSTITUTE(SUBSTITUTE(P211,LEFT(P211,FIND(",",P211)-1),VLOOKUP(LEFT(P211,FIND(",",P211)-1),[2]ActorTable!$1:$1048576,MATCH("prefabAddress|String",[2]ActorTable!$1:$1,0),0)),
    TRIM(MID(P211,FIND(",",P211)+1,999)),VLOOKUP(TRIM(MID(P211,FIND(",",P211)+1,999)),[2]ActorTable!$1:$1048576,MATCH("prefabAddress|String",[2]ActorTable!$1:$1,0),0))),
IF(ISERROR(FIND(",",P211,FIND(",",P211,FIND(",",P211)+1)+1)),
  IF(OR(ISERROR(VLOOKUP(LEFT(P211,FIND(",",P211)-1),[2]ActorTable!$A:$A,1,0)),ISERROR(VLOOKUP(TRIM(MID(P211,FIND(",",P211)+1,FIND(",",P211,FIND(",",P211)+1)-FIND(",",P211)-1)),[2]ActorTable!$A:$A,1,0)),ISERROR(VLOOKUP(TRIM(MID(P211,FIND(",",P211,FIND(",",P211)+1)+1,999)),[2]ActorTable!$A:$A,1,0))),"액터없음",
  SUBSTITUTE(SUBSTITUTE(SUBSTITUTE(P211,LEFT(P211,FIND(",",P211)-1),VLOOKUP(LEFT(P211,FIND(",",P211)-1),[2]ActorTable!$1:$1048576,MATCH("prefabAddress|String",[2]ActorTable!$1:$1,0),0)),
    TRIM(MID(P211,FIND(",",P211)+1,FIND(",",P211,FIND(",",P211)+1)-FIND(",",P211)-1)),VLOOKUP(TRIM(MID(P211,FIND(",",P211)+1,FIND(",",P211,FIND(",",P211)+1)-FIND(",",P211)-1)),[2]ActorTable!$1:$1048576,MATCH("prefabAddress|String",[2]ActorTable!$1:$1,0),0)),
    TRIM(MID(P211,FIND(",",P211,FIND(",",P211)+1)+1,999)),VLOOKUP(TRIM(MID(P211,FIND(",",P211,FIND(",",P211)+1)+1,999)),[2]ActorTable!$1:$1048576,MATCH("prefabAddress|String",[2]ActorTable!$1:$1,0),0))),
IF(ISERROR(FIND(",",P211,FIND(",",P211,FIND(",",P211,FIND(",",P211)+1)+1)+1)),
  IF(OR(ISERROR(VLOOKUP(LEFT(P211,FIND(",",P211)-1),[2]ActorTable!$A:$A,1,0)),ISERROR(VLOOKUP(TRIM(MID(P211,FIND(",",P211)+1,FIND(",",P211,FIND(",",P211)+1)-FIND(",",P211)-1)),[2]ActorTable!$A:$A,1,0)),ISERROR(VLOOKUP(TRIM(MID(P211,FIND(",",P211,FIND(",",P211)+1)+1,FIND(",",P211,FIND(",",P211,FIND(",",P211)+1)+1)-FIND(",",P211,FIND(",",P211)+1)-1)),[2]ActorTable!$A:$A,1,0)),ISERROR(VLOOKUP(TRIM(MID(P211,FIND(",",P211,FIND(",",P211,FIND(",",P211)+1)+1)+1,999)),[2]ActorTable!$A:$A,1,0))),"액터없음",
  SUBSTITUTE(SUBSTITUTE(SUBSTITUTE(SUBSTITUTE(P211,LEFT(P211,FIND(",",P211)-1),VLOOKUP(LEFT(P211,FIND(",",P211)-1),[2]ActorTable!$1:$1048576,MATCH("prefabAddress|String",[2]ActorTable!$1:$1,0),0)),
    TRIM(MID(P211,FIND(",",P211)+1,FIND(",",P211,FIND(",",P211)+1)-FIND(",",P211)-1)),VLOOKUP(TRIM(MID(P211,FIND(",",P211)+1,FIND(",",P211,FIND(",",P211)+1)-FIND(",",P211)-1)),[2]ActorTable!$1:$1048576,MATCH("prefabAddress|String",[2]ActorTable!$1:$1,0),0)),
    TRIM(MID(P211,FIND(",",P211,FIND(",",P211)+1)+1,FIND(",",P211,FIND(",",P211,FIND(",",P211)+1)+1)-FIND(",",P211,FIND(",",P211)+1)-1)),VLOOKUP(TRIM(MID(P211,FIND(",",P211,FIND(",",P211)+1)+1,FIND(",",P211,FIND(",",P211,FIND(",",P211)+1)+1)-FIND(",",P211,FIND(",",P211)+1)-1)),[2]ActorTable!$1:$1048576,MATCH("prefabAddress|String",[2]ActorTable!$1:$1,0),0)),
    TRIM(MID(P211,FIND(",",P211,FIND(",",P211,FIND(",",P211)+1)+1)+1,999)),VLOOKUP(TRIM(MID(P211,FIND(",",P211,FIND(",",P211,FIND(",",P211)+1)+1)+1,999)),[2]ActorTable!$1:$1048576,MATCH("prefabAddress|String",[2]ActorTable!$1:$1,0),0))),
)))))</f>
        <v/>
      </c>
      <c r="R211">
        <v>0</v>
      </c>
      <c r="Z211" t="s">
        <v>1153</v>
      </c>
      <c r="AA211">
        <f t="shared" si="14"/>
        <v>1</v>
      </c>
    </row>
    <row r="212" spans="1:27" x14ac:dyDescent="0.3">
      <c r="A212" t="s">
        <v>953</v>
      </c>
      <c r="B212">
        <f>COUNTIF(StageTable!M:M,A212)
+COUNTIF(StageTable!U:U,A212)
+COUNTIF(StageTable!W:W,A212)</f>
        <v>1</v>
      </c>
      <c r="C212" t="s">
        <v>977</v>
      </c>
      <c r="D212" t="s">
        <v>65</v>
      </c>
      <c r="E212" t="s">
        <v>1059</v>
      </c>
      <c r="F212" t="s">
        <v>1127</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1091</v>
      </c>
      <c r="Q212" t="str">
        <f>IF(ISBLANK(P212),"",
IF(ISERROR(FIND(",",P212)),
  IF(ISERROR(VLOOKUP(P212,[2]ActorTable!$A:$A,1,0)),"액터없음",
  VLOOKUP(P212,[2]ActorTable!$1:$1048576,MATCH("prefabAddress|String",[2]ActorTable!$1:$1,0),0)),
IF(ISERROR(FIND(",",P212,FIND(",",P212)+1)),
  IF(OR(ISERROR(VLOOKUP(LEFT(P212,FIND(",",P212)-1),[2]ActorTable!$A:$A,1,0)),ISERROR(VLOOKUP(TRIM(MID(P212,FIND(",",P212)+1,999)),[2]ActorTable!$A:$A,1,0))),"액터없음",
  SUBSTITUTE(SUBSTITUTE(P212,LEFT(P212,FIND(",",P212)-1),VLOOKUP(LEFT(P212,FIND(",",P212)-1),[2]ActorTable!$1:$1048576,MATCH("prefabAddress|String",[2]ActorTable!$1:$1,0),0)),
    TRIM(MID(P212,FIND(",",P212)+1,999)),VLOOKUP(TRIM(MID(P212,FIND(",",P212)+1,999)),[2]ActorTable!$1:$1048576,MATCH("prefabAddress|String",[2]ActorTable!$1:$1,0),0))),
IF(ISERROR(FIND(",",P212,FIND(",",P212,FIND(",",P212)+1)+1)),
  IF(OR(ISERROR(VLOOKUP(LEFT(P212,FIND(",",P212)-1),[2]ActorTable!$A:$A,1,0)),ISERROR(VLOOKUP(TRIM(MID(P212,FIND(",",P212)+1,FIND(",",P212,FIND(",",P212)+1)-FIND(",",P212)-1)),[2]ActorTable!$A:$A,1,0)),ISERROR(VLOOKUP(TRIM(MID(P212,FIND(",",P212,FIND(",",P212)+1)+1,999)),[2]ActorTable!$A:$A,1,0))),"액터없음",
  SUBSTITUTE(SUBSTITUTE(SUBSTITUTE(P212,LEFT(P212,FIND(",",P212)-1),VLOOKUP(LEFT(P212,FIND(",",P212)-1),[2]ActorTable!$1:$1048576,MATCH("prefabAddress|String",[2]ActorTable!$1:$1,0),0)),
    TRIM(MID(P212,FIND(",",P212)+1,FIND(",",P212,FIND(",",P212)+1)-FIND(",",P212)-1)),VLOOKUP(TRIM(MID(P212,FIND(",",P212)+1,FIND(",",P212,FIND(",",P212)+1)-FIND(",",P212)-1)),[2]ActorTable!$1:$1048576,MATCH("prefabAddress|String",[2]ActorTable!$1:$1,0),0)),
    TRIM(MID(P212,FIND(",",P212,FIND(",",P212)+1)+1,999)),VLOOKUP(TRIM(MID(P212,FIND(",",P212,FIND(",",P212)+1)+1,999)),[2]ActorTable!$1:$1048576,MATCH("prefabAddress|String",[2]ActorTable!$1:$1,0),0))),
IF(ISERROR(FIND(",",P212,FIND(",",P212,FIND(",",P212,FIND(",",P212)+1)+1)+1)),
  IF(OR(ISERROR(VLOOKUP(LEFT(P212,FIND(",",P212)-1),[2]ActorTable!$A:$A,1,0)),ISERROR(VLOOKUP(TRIM(MID(P212,FIND(",",P212)+1,FIND(",",P212,FIND(",",P212)+1)-FIND(",",P212)-1)),[2]ActorTable!$A:$A,1,0)),ISERROR(VLOOKUP(TRIM(MID(P212,FIND(",",P212,FIND(",",P212)+1)+1,FIND(",",P212,FIND(",",P212,FIND(",",P212)+1)+1)-FIND(",",P212,FIND(",",P212)+1)-1)),[2]ActorTable!$A:$A,1,0)),ISERROR(VLOOKUP(TRIM(MID(P212,FIND(",",P212,FIND(",",P212,FIND(",",P212)+1)+1)+1,999)),[2]ActorTable!$A:$A,1,0))),"액터없음",
  SUBSTITUTE(SUBSTITUTE(SUBSTITUTE(SUBSTITUTE(P212,LEFT(P212,FIND(",",P212)-1),VLOOKUP(LEFT(P212,FIND(",",P212)-1),[2]ActorTable!$1:$1048576,MATCH("prefabAddress|String",[2]ActorTable!$1:$1,0),0)),
    TRIM(MID(P212,FIND(",",P212)+1,FIND(",",P212,FIND(",",P212)+1)-FIND(",",P212)-1)),VLOOKUP(TRIM(MID(P212,FIND(",",P212)+1,FIND(",",P212,FIND(",",P212)+1)-FIND(",",P212)-1)),[2]ActorTable!$1:$1048576,MATCH("prefabAddress|String",[2]ActorTable!$1:$1,0),0)),
    TRIM(MID(P212,FIND(",",P212,FIND(",",P212)+1)+1,FIND(",",P212,FIND(",",P212,FIND(",",P212)+1)+1)-FIND(",",P212,FIND(",",P212)+1)-1)),VLOOKUP(TRIM(MID(P212,FIND(",",P212,FIND(",",P212)+1)+1,FIND(",",P212,FIND(",",P212,FIND(",",P212)+1)+1)-FIND(",",P212,FIND(",",P212)+1)-1)),[2]ActorTable!$1:$1048576,MATCH("prefabAddress|String",[2]ActorTable!$1:$1,0),0)),
    TRIM(MID(P212,FIND(",",P212,FIND(",",P212,FIND(",",P212)+1)+1)+1,999)),VLOOKUP(TRIM(MID(P212,FIND(",",P212,FIND(",",P212,FIND(",",P212)+1)+1)+1,999)),[2]ActorTable!$1:$1048576,MATCH("prefabAddress|String",[2]ActorTable!$1:$1,0),0))),
)))))</f>
        <v/>
      </c>
      <c r="R212">
        <v>0</v>
      </c>
      <c r="Z212" t="s">
        <v>1154</v>
      </c>
      <c r="AA212">
        <f t="shared" si="14"/>
        <v>1</v>
      </c>
    </row>
    <row r="213" spans="1:27" x14ac:dyDescent="0.3">
      <c r="A213" t="s">
        <v>954</v>
      </c>
      <c r="B213">
        <f>COUNTIF(StageTable!M:M,A213)
+COUNTIF(StageTable!U:U,A213)
+COUNTIF(StageTable!W:W,A213)</f>
        <v>1</v>
      </c>
      <c r="C213" t="s">
        <v>975</v>
      </c>
      <c r="D213" t="s">
        <v>65</v>
      </c>
      <c r="E213" t="s">
        <v>1060</v>
      </c>
      <c r="F213" t="s">
        <v>1128</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1092</v>
      </c>
      <c r="Q213" t="str">
        <f>IF(ISBLANK(P213),"",
IF(ISERROR(FIND(",",P213)),
  IF(ISERROR(VLOOKUP(P213,[2]ActorTable!$A:$A,1,0)),"액터없음",
  VLOOKUP(P213,[2]ActorTable!$1:$1048576,MATCH("prefabAddress|String",[2]ActorTable!$1:$1,0),0)),
IF(ISERROR(FIND(",",P213,FIND(",",P213)+1)),
  IF(OR(ISERROR(VLOOKUP(LEFT(P213,FIND(",",P213)-1),[2]ActorTable!$A:$A,1,0)),ISERROR(VLOOKUP(TRIM(MID(P213,FIND(",",P213)+1,999)),[2]ActorTable!$A:$A,1,0))),"액터없음",
  SUBSTITUTE(SUBSTITUTE(P213,LEFT(P213,FIND(",",P213)-1),VLOOKUP(LEFT(P213,FIND(",",P213)-1),[2]ActorTable!$1:$1048576,MATCH("prefabAddress|String",[2]ActorTable!$1:$1,0),0)),
    TRIM(MID(P213,FIND(",",P213)+1,999)),VLOOKUP(TRIM(MID(P213,FIND(",",P213)+1,999)),[2]ActorTable!$1:$1048576,MATCH("prefabAddress|String",[2]ActorTable!$1:$1,0),0))),
IF(ISERROR(FIND(",",P213,FIND(",",P213,FIND(",",P213)+1)+1)),
  IF(OR(ISERROR(VLOOKUP(LEFT(P213,FIND(",",P213)-1),[2]ActorTable!$A:$A,1,0)),ISERROR(VLOOKUP(TRIM(MID(P213,FIND(",",P213)+1,FIND(",",P213,FIND(",",P213)+1)-FIND(",",P213)-1)),[2]ActorTable!$A:$A,1,0)),ISERROR(VLOOKUP(TRIM(MID(P213,FIND(",",P213,FIND(",",P213)+1)+1,999)),[2]ActorTable!$A:$A,1,0))),"액터없음",
  SUBSTITUTE(SUBSTITUTE(SUBSTITUTE(P213,LEFT(P213,FIND(",",P213)-1),VLOOKUP(LEFT(P213,FIND(",",P213)-1),[2]ActorTable!$1:$1048576,MATCH("prefabAddress|String",[2]ActorTable!$1:$1,0),0)),
    TRIM(MID(P213,FIND(",",P213)+1,FIND(",",P213,FIND(",",P213)+1)-FIND(",",P213)-1)),VLOOKUP(TRIM(MID(P213,FIND(",",P213)+1,FIND(",",P213,FIND(",",P213)+1)-FIND(",",P213)-1)),[2]ActorTable!$1:$1048576,MATCH("prefabAddress|String",[2]ActorTable!$1:$1,0),0)),
    TRIM(MID(P213,FIND(",",P213,FIND(",",P213)+1)+1,999)),VLOOKUP(TRIM(MID(P213,FIND(",",P213,FIND(",",P213)+1)+1,999)),[2]ActorTable!$1:$1048576,MATCH("prefabAddress|String",[2]ActorTable!$1:$1,0),0))),
IF(ISERROR(FIND(",",P213,FIND(",",P213,FIND(",",P213,FIND(",",P213)+1)+1)+1)),
  IF(OR(ISERROR(VLOOKUP(LEFT(P213,FIND(",",P213)-1),[2]ActorTable!$A:$A,1,0)),ISERROR(VLOOKUP(TRIM(MID(P213,FIND(",",P213)+1,FIND(",",P213,FIND(",",P213)+1)-FIND(",",P213)-1)),[2]ActorTable!$A:$A,1,0)),ISERROR(VLOOKUP(TRIM(MID(P213,FIND(",",P213,FIND(",",P213)+1)+1,FIND(",",P213,FIND(",",P213,FIND(",",P213)+1)+1)-FIND(",",P213,FIND(",",P213)+1)-1)),[2]ActorTable!$A:$A,1,0)),ISERROR(VLOOKUP(TRIM(MID(P213,FIND(",",P213,FIND(",",P213,FIND(",",P213)+1)+1)+1,999)),[2]ActorTable!$A:$A,1,0))),"액터없음",
  SUBSTITUTE(SUBSTITUTE(SUBSTITUTE(SUBSTITUTE(P213,LEFT(P213,FIND(",",P213)-1),VLOOKUP(LEFT(P213,FIND(",",P213)-1),[2]ActorTable!$1:$1048576,MATCH("prefabAddress|String",[2]ActorTable!$1:$1,0),0)),
    TRIM(MID(P213,FIND(",",P213)+1,FIND(",",P213,FIND(",",P213)+1)-FIND(",",P213)-1)),VLOOKUP(TRIM(MID(P213,FIND(",",P213)+1,FIND(",",P213,FIND(",",P213)+1)-FIND(",",P213)-1)),[2]ActorTable!$1:$1048576,MATCH("prefabAddress|String",[2]ActorTable!$1:$1,0),0)),
    TRIM(MID(P213,FIND(",",P213,FIND(",",P213)+1)+1,FIND(",",P213,FIND(",",P213,FIND(",",P213)+1)+1)-FIND(",",P213,FIND(",",P213)+1)-1)),VLOOKUP(TRIM(MID(P213,FIND(",",P213,FIND(",",P213)+1)+1,FIND(",",P213,FIND(",",P213,FIND(",",P213)+1)+1)-FIND(",",P213,FIND(",",P213)+1)-1)),[2]ActorTable!$1:$1048576,MATCH("prefabAddress|String",[2]ActorTable!$1:$1,0),0)),
    TRIM(MID(P213,FIND(",",P213,FIND(",",P213,FIND(",",P213)+1)+1)+1,999)),VLOOKUP(TRIM(MID(P213,FIND(",",P213,FIND(",",P213,FIND(",",P213)+1)+1)+1,999)),[2]ActorTable!$1:$1048576,MATCH("prefabAddress|String",[2]ActorTable!$1:$1,0),0))),
)))))</f>
        <v/>
      </c>
      <c r="R213">
        <v>0</v>
      </c>
      <c r="Z213" t="s">
        <v>1155</v>
      </c>
      <c r="AA213">
        <f t="shared" si="14"/>
        <v>1</v>
      </c>
    </row>
    <row r="214" spans="1:27" x14ac:dyDescent="0.3">
      <c r="A214" t="s">
        <v>955</v>
      </c>
      <c r="B214">
        <f>COUNTIF(StageTable!M:M,A214)
+COUNTIF(StageTable!U:U,A214)
+COUNTIF(StageTable!W:W,A214)</f>
        <v>1</v>
      </c>
      <c r="C214" t="s">
        <v>977</v>
      </c>
      <c r="D214" t="s">
        <v>988</v>
      </c>
      <c r="E214" t="s">
        <v>1061</v>
      </c>
      <c r="F214" t="s">
        <v>1129</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Q214" t="str">
        <f>IF(ISBLANK(P214),"",
IF(ISERROR(FIND(",",P214)),
  IF(ISERROR(VLOOKUP(P214,[2]ActorTable!$A:$A,1,0)),"액터없음",
  VLOOKUP(P214,[2]ActorTable!$1:$1048576,MATCH("prefabAddress|String",[2]ActorTable!$1:$1,0),0)),
IF(ISERROR(FIND(",",P214,FIND(",",P214)+1)),
  IF(OR(ISERROR(VLOOKUP(LEFT(P214,FIND(",",P214)-1),[2]ActorTable!$A:$A,1,0)),ISERROR(VLOOKUP(TRIM(MID(P214,FIND(",",P214)+1,999)),[2]ActorTable!$A:$A,1,0))),"액터없음",
  SUBSTITUTE(SUBSTITUTE(P214,LEFT(P214,FIND(",",P214)-1),VLOOKUP(LEFT(P214,FIND(",",P214)-1),[2]ActorTable!$1:$1048576,MATCH("prefabAddress|String",[2]ActorTable!$1:$1,0),0)),
    TRIM(MID(P214,FIND(",",P214)+1,999)),VLOOKUP(TRIM(MID(P214,FIND(",",P214)+1,999)),[2]ActorTable!$1:$1048576,MATCH("prefabAddress|String",[2]ActorTable!$1:$1,0),0))),
IF(ISERROR(FIND(",",P214,FIND(",",P214,FIND(",",P214)+1)+1)),
  IF(OR(ISERROR(VLOOKUP(LEFT(P214,FIND(",",P214)-1),[2]ActorTable!$A:$A,1,0)),ISERROR(VLOOKUP(TRIM(MID(P214,FIND(",",P214)+1,FIND(",",P214,FIND(",",P214)+1)-FIND(",",P214)-1)),[2]ActorTable!$A:$A,1,0)),ISERROR(VLOOKUP(TRIM(MID(P214,FIND(",",P214,FIND(",",P214)+1)+1,999)),[2]ActorTable!$A:$A,1,0))),"액터없음",
  SUBSTITUTE(SUBSTITUTE(SUBSTITUTE(P214,LEFT(P214,FIND(",",P214)-1),VLOOKUP(LEFT(P214,FIND(",",P214)-1),[2]ActorTable!$1:$1048576,MATCH("prefabAddress|String",[2]ActorTable!$1:$1,0),0)),
    TRIM(MID(P214,FIND(",",P214)+1,FIND(",",P214,FIND(",",P214)+1)-FIND(",",P214)-1)),VLOOKUP(TRIM(MID(P214,FIND(",",P214)+1,FIND(",",P214,FIND(",",P214)+1)-FIND(",",P214)-1)),[2]ActorTable!$1:$1048576,MATCH("prefabAddress|String",[2]ActorTable!$1:$1,0),0)),
    TRIM(MID(P214,FIND(",",P214,FIND(",",P214)+1)+1,999)),VLOOKUP(TRIM(MID(P214,FIND(",",P214,FIND(",",P214)+1)+1,999)),[2]ActorTable!$1:$1048576,MATCH("prefabAddress|String",[2]ActorTable!$1:$1,0),0))),
IF(ISERROR(FIND(",",P214,FIND(",",P214,FIND(",",P214,FIND(",",P214)+1)+1)+1)),
  IF(OR(ISERROR(VLOOKUP(LEFT(P214,FIND(",",P214)-1),[2]ActorTable!$A:$A,1,0)),ISERROR(VLOOKUP(TRIM(MID(P214,FIND(",",P214)+1,FIND(",",P214,FIND(",",P214)+1)-FIND(",",P214)-1)),[2]ActorTable!$A:$A,1,0)),ISERROR(VLOOKUP(TRIM(MID(P214,FIND(",",P214,FIND(",",P214)+1)+1,FIND(",",P214,FIND(",",P214,FIND(",",P214)+1)+1)-FIND(",",P214,FIND(",",P214)+1)-1)),[2]ActorTable!$A:$A,1,0)),ISERROR(VLOOKUP(TRIM(MID(P214,FIND(",",P214,FIND(",",P214,FIND(",",P214)+1)+1)+1,999)),[2]ActorTable!$A:$A,1,0))),"액터없음",
  SUBSTITUTE(SUBSTITUTE(SUBSTITUTE(SUBSTITUTE(P214,LEFT(P214,FIND(",",P214)-1),VLOOKUP(LEFT(P214,FIND(",",P214)-1),[2]ActorTable!$1:$1048576,MATCH("prefabAddress|String",[2]ActorTable!$1:$1,0),0)),
    TRIM(MID(P214,FIND(",",P214)+1,FIND(",",P214,FIND(",",P214)+1)-FIND(",",P214)-1)),VLOOKUP(TRIM(MID(P214,FIND(",",P214)+1,FIND(",",P214,FIND(",",P214)+1)-FIND(",",P214)-1)),[2]ActorTable!$1:$1048576,MATCH("prefabAddress|String",[2]ActorTable!$1:$1,0),0)),
    TRIM(MID(P214,FIND(",",P214,FIND(",",P214)+1)+1,FIND(",",P214,FIND(",",P214,FIND(",",P214)+1)+1)-FIND(",",P214,FIND(",",P214)+1)-1)),VLOOKUP(TRIM(MID(P214,FIND(",",P214,FIND(",",P214)+1)+1,FIND(",",P214,FIND(",",P214,FIND(",",P214)+1)+1)-FIND(",",P214,FIND(",",P214)+1)-1)),[2]ActorTable!$1:$1048576,MATCH("prefabAddress|String",[2]ActorTable!$1:$1,0),0)),
    TRIM(MID(P214,FIND(",",P214,FIND(",",P214,FIND(",",P214)+1)+1)+1,999)),VLOOKUP(TRIM(MID(P214,FIND(",",P214,FIND(",",P214,FIND(",",P214)+1)+1)+1,999)),[2]ActorTable!$1:$1048576,MATCH("prefabAddress|String",[2]ActorTable!$1:$1,0),0))),
)))))</f>
        <v/>
      </c>
      <c r="R214">
        <v>0</v>
      </c>
      <c r="Z214" t="s">
        <v>1102</v>
      </c>
      <c r="AA214">
        <f t="shared" si="14"/>
        <v>1</v>
      </c>
    </row>
    <row r="215" spans="1:27" x14ac:dyDescent="0.3">
      <c r="A215" t="s">
        <v>956</v>
      </c>
      <c r="B215">
        <f>COUNTIF(StageTable!M:M,A215)
+COUNTIF(StageTable!U:U,A215)
+COUNTIF(StageTable!W:W,A215)</f>
        <v>1</v>
      </c>
      <c r="C215" t="s">
        <v>1030</v>
      </c>
      <c r="D215" t="s">
        <v>65</v>
      </c>
      <c r="E215" t="s">
        <v>1062</v>
      </c>
      <c r="F215" t="s">
        <v>1130</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Q215" t="str">
        <f>IF(ISBLANK(P215),"",
IF(ISERROR(FIND(",",P215)),
  IF(ISERROR(VLOOKUP(P215,[2]ActorTable!$A:$A,1,0)),"액터없음",
  VLOOKUP(P215,[2]ActorTable!$1:$1048576,MATCH("prefabAddress|String",[2]ActorTable!$1:$1,0),0)),
IF(ISERROR(FIND(",",P215,FIND(",",P215)+1)),
  IF(OR(ISERROR(VLOOKUP(LEFT(P215,FIND(",",P215)-1),[2]ActorTable!$A:$A,1,0)),ISERROR(VLOOKUP(TRIM(MID(P215,FIND(",",P215)+1,999)),[2]ActorTable!$A:$A,1,0))),"액터없음",
  SUBSTITUTE(SUBSTITUTE(P215,LEFT(P215,FIND(",",P215)-1),VLOOKUP(LEFT(P215,FIND(",",P215)-1),[2]ActorTable!$1:$1048576,MATCH("prefabAddress|String",[2]ActorTable!$1:$1,0),0)),
    TRIM(MID(P215,FIND(",",P215)+1,999)),VLOOKUP(TRIM(MID(P215,FIND(",",P215)+1,999)),[2]ActorTable!$1:$1048576,MATCH("prefabAddress|String",[2]ActorTable!$1:$1,0),0))),
IF(ISERROR(FIND(",",P215,FIND(",",P215,FIND(",",P215)+1)+1)),
  IF(OR(ISERROR(VLOOKUP(LEFT(P215,FIND(",",P215)-1),[2]ActorTable!$A:$A,1,0)),ISERROR(VLOOKUP(TRIM(MID(P215,FIND(",",P215)+1,FIND(",",P215,FIND(",",P215)+1)-FIND(",",P215)-1)),[2]ActorTable!$A:$A,1,0)),ISERROR(VLOOKUP(TRIM(MID(P215,FIND(",",P215,FIND(",",P215)+1)+1,999)),[2]ActorTable!$A:$A,1,0))),"액터없음",
  SUBSTITUTE(SUBSTITUTE(SUBSTITUTE(P215,LEFT(P215,FIND(",",P215)-1),VLOOKUP(LEFT(P215,FIND(",",P215)-1),[2]ActorTable!$1:$1048576,MATCH("prefabAddress|String",[2]ActorTable!$1:$1,0),0)),
    TRIM(MID(P215,FIND(",",P215)+1,FIND(",",P215,FIND(",",P215)+1)-FIND(",",P215)-1)),VLOOKUP(TRIM(MID(P215,FIND(",",P215)+1,FIND(",",P215,FIND(",",P215)+1)-FIND(",",P215)-1)),[2]ActorTable!$1:$1048576,MATCH("prefabAddress|String",[2]ActorTable!$1:$1,0),0)),
    TRIM(MID(P215,FIND(",",P215,FIND(",",P215)+1)+1,999)),VLOOKUP(TRIM(MID(P215,FIND(",",P215,FIND(",",P215)+1)+1,999)),[2]ActorTable!$1:$1048576,MATCH("prefabAddress|String",[2]ActorTable!$1:$1,0),0))),
IF(ISERROR(FIND(",",P215,FIND(",",P215,FIND(",",P215,FIND(",",P215)+1)+1)+1)),
  IF(OR(ISERROR(VLOOKUP(LEFT(P215,FIND(",",P215)-1),[2]ActorTable!$A:$A,1,0)),ISERROR(VLOOKUP(TRIM(MID(P215,FIND(",",P215)+1,FIND(",",P215,FIND(",",P215)+1)-FIND(",",P215)-1)),[2]ActorTable!$A:$A,1,0)),ISERROR(VLOOKUP(TRIM(MID(P215,FIND(",",P215,FIND(",",P215)+1)+1,FIND(",",P215,FIND(",",P215,FIND(",",P215)+1)+1)-FIND(",",P215,FIND(",",P215)+1)-1)),[2]ActorTable!$A:$A,1,0)),ISERROR(VLOOKUP(TRIM(MID(P215,FIND(",",P215,FIND(",",P215,FIND(",",P215)+1)+1)+1,999)),[2]ActorTable!$A:$A,1,0))),"액터없음",
  SUBSTITUTE(SUBSTITUTE(SUBSTITUTE(SUBSTITUTE(P215,LEFT(P215,FIND(",",P215)-1),VLOOKUP(LEFT(P215,FIND(",",P215)-1),[2]ActorTable!$1:$1048576,MATCH("prefabAddress|String",[2]ActorTable!$1:$1,0),0)),
    TRIM(MID(P215,FIND(",",P215)+1,FIND(",",P215,FIND(",",P215)+1)-FIND(",",P215)-1)),VLOOKUP(TRIM(MID(P215,FIND(",",P215)+1,FIND(",",P215,FIND(",",P215)+1)-FIND(",",P215)-1)),[2]ActorTable!$1:$1048576,MATCH("prefabAddress|String",[2]ActorTable!$1:$1,0),0)),
    TRIM(MID(P215,FIND(",",P215,FIND(",",P215)+1)+1,FIND(",",P215,FIND(",",P215,FIND(",",P215)+1)+1)-FIND(",",P215,FIND(",",P215)+1)-1)),VLOOKUP(TRIM(MID(P215,FIND(",",P215,FIND(",",P215)+1)+1,FIND(",",P215,FIND(",",P215,FIND(",",P215)+1)+1)-FIND(",",P215,FIND(",",P215)+1)-1)),[2]ActorTable!$1:$1048576,MATCH("prefabAddress|String",[2]ActorTable!$1:$1,0),0)),
    TRIM(MID(P215,FIND(",",P215,FIND(",",P215,FIND(",",P215)+1)+1)+1,999)),VLOOKUP(TRIM(MID(P215,FIND(",",P215,FIND(",",P215,FIND(",",P215)+1)+1)+1,999)),[2]ActorTable!$1:$1048576,MATCH("prefabAddress|String",[2]ActorTable!$1:$1,0),0))),
)))))</f>
        <v/>
      </c>
      <c r="R215">
        <v>0</v>
      </c>
      <c r="Z215" t="s">
        <v>1104</v>
      </c>
      <c r="AA215">
        <f t="shared" si="14"/>
        <v>1</v>
      </c>
    </row>
    <row r="216" spans="1:27" x14ac:dyDescent="0.3">
      <c r="A216" t="s">
        <v>1022</v>
      </c>
      <c r="B216">
        <f>COUNTIF(StageTable!M:M,A216)
+COUNTIF(StageTable!U:U,A216)
+COUNTIF(StageTable!W:W,A216)</f>
        <v>1</v>
      </c>
      <c r="C216" t="s">
        <v>1028</v>
      </c>
      <c r="D216" t="s">
        <v>65</v>
      </c>
      <c r="E216" t="s">
        <v>1063</v>
      </c>
      <c r="F216" t="s">
        <v>1131</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Q216" t="str">
        <f>IF(ISBLANK(P216),"",
IF(ISERROR(FIND(",",P216)),
  IF(ISERROR(VLOOKUP(P216,[2]ActorTable!$A:$A,1,0)),"액터없음",
  VLOOKUP(P216,[2]ActorTable!$1:$1048576,MATCH("prefabAddress|String",[2]ActorTable!$1:$1,0),0)),
IF(ISERROR(FIND(",",P216,FIND(",",P216)+1)),
  IF(OR(ISERROR(VLOOKUP(LEFT(P216,FIND(",",P216)-1),[2]ActorTable!$A:$A,1,0)),ISERROR(VLOOKUP(TRIM(MID(P216,FIND(",",P216)+1,999)),[2]ActorTable!$A:$A,1,0))),"액터없음",
  SUBSTITUTE(SUBSTITUTE(P216,LEFT(P216,FIND(",",P216)-1),VLOOKUP(LEFT(P216,FIND(",",P216)-1),[2]ActorTable!$1:$1048576,MATCH("prefabAddress|String",[2]ActorTable!$1:$1,0),0)),
    TRIM(MID(P216,FIND(",",P216)+1,999)),VLOOKUP(TRIM(MID(P216,FIND(",",P216)+1,999)),[2]ActorTable!$1:$1048576,MATCH("prefabAddress|String",[2]ActorTable!$1:$1,0),0))),
IF(ISERROR(FIND(",",P216,FIND(",",P216,FIND(",",P216)+1)+1)),
  IF(OR(ISERROR(VLOOKUP(LEFT(P216,FIND(",",P216)-1),[2]ActorTable!$A:$A,1,0)),ISERROR(VLOOKUP(TRIM(MID(P216,FIND(",",P216)+1,FIND(",",P216,FIND(",",P216)+1)-FIND(",",P216)-1)),[2]ActorTable!$A:$A,1,0)),ISERROR(VLOOKUP(TRIM(MID(P216,FIND(",",P216,FIND(",",P216)+1)+1,999)),[2]ActorTable!$A:$A,1,0))),"액터없음",
  SUBSTITUTE(SUBSTITUTE(SUBSTITUTE(P216,LEFT(P216,FIND(",",P216)-1),VLOOKUP(LEFT(P216,FIND(",",P216)-1),[2]ActorTable!$1:$1048576,MATCH("prefabAddress|String",[2]ActorTable!$1:$1,0),0)),
    TRIM(MID(P216,FIND(",",P216)+1,FIND(",",P216,FIND(",",P216)+1)-FIND(",",P216)-1)),VLOOKUP(TRIM(MID(P216,FIND(",",P216)+1,FIND(",",P216,FIND(",",P216)+1)-FIND(",",P216)-1)),[2]ActorTable!$1:$1048576,MATCH("prefabAddress|String",[2]ActorTable!$1:$1,0),0)),
    TRIM(MID(P216,FIND(",",P216,FIND(",",P216)+1)+1,999)),VLOOKUP(TRIM(MID(P216,FIND(",",P216,FIND(",",P216)+1)+1,999)),[2]ActorTable!$1:$1048576,MATCH("prefabAddress|String",[2]ActorTable!$1:$1,0),0))),
IF(ISERROR(FIND(",",P216,FIND(",",P216,FIND(",",P216,FIND(",",P216)+1)+1)+1)),
  IF(OR(ISERROR(VLOOKUP(LEFT(P216,FIND(",",P216)-1),[2]ActorTable!$A:$A,1,0)),ISERROR(VLOOKUP(TRIM(MID(P216,FIND(",",P216)+1,FIND(",",P216,FIND(",",P216)+1)-FIND(",",P216)-1)),[2]ActorTable!$A:$A,1,0)),ISERROR(VLOOKUP(TRIM(MID(P216,FIND(",",P216,FIND(",",P216)+1)+1,FIND(",",P216,FIND(",",P216,FIND(",",P216)+1)+1)-FIND(",",P216,FIND(",",P216)+1)-1)),[2]ActorTable!$A:$A,1,0)),ISERROR(VLOOKUP(TRIM(MID(P216,FIND(",",P216,FIND(",",P216,FIND(",",P216)+1)+1)+1,999)),[2]ActorTable!$A:$A,1,0))),"액터없음",
  SUBSTITUTE(SUBSTITUTE(SUBSTITUTE(SUBSTITUTE(P216,LEFT(P216,FIND(",",P216)-1),VLOOKUP(LEFT(P216,FIND(",",P216)-1),[2]ActorTable!$1:$1048576,MATCH("prefabAddress|String",[2]ActorTable!$1:$1,0),0)),
    TRIM(MID(P216,FIND(",",P216)+1,FIND(",",P216,FIND(",",P216)+1)-FIND(",",P216)-1)),VLOOKUP(TRIM(MID(P216,FIND(",",P216)+1,FIND(",",P216,FIND(",",P216)+1)-FIND(",",P216)-1)),[2]ActorTable!$1:$1048576,MATCH("prefabAddress|String",[2]ActorTable!$1:$1,0),0)),
    TRIM(MID(P216,FIND(",",P216,FIND(",",P216)+1)+1,FIND(",",P216,FIND(",",P216,FIND(",",P216)+1)+1)-FIND(",",P216,FIND(",",P216)+1)-1)),VLOOKUP(TRIM(MID(P216,FIND(",",P216,FIND(",",P216)+1)+1,FIND(",",P216,FIND(",",P216,FIND(",",P216)+1)+1)-FIND(",",P216,FIND(",",P216)+1)-1)),[2]ActorTable!$1:$1048576,MATCH("prefabAddress|String",[2]ActorTable!$1:$1,0),0)),
    TRIM(MID(P216,FIND(",",P216,FIND(",",P216,FIND(",",P216)+1)+1)+1,999)),VLOOKUP(TRIM(MID(P216,FIND(",",P216,FIND(",",P216,FIND(",",P216)+1)+1)+1,999)),[2]ActorTable!$1:$1048576,MATCH("prefabAddress|String",[2]ActorTable!$1:$1,0),0))),
)))))</f>
        <v/>
      </c>
      <c r="R216">
        <v>0</v>
      </c>
      <c r="Z216" t="s">
        <v>1105</v>
      </c>
      <c r="AA216">
        <f t="shared" si="14"/>
        <v>1</v>
      </c>
    </row>
    <row r="217" spans="1:27" x14ac:dyDescent="0.3">
      <c r="A217" t="s">
        <v>957</v>
      </c>
      <c r="B217">
        <f>COUNTIF(StageTable!M:M,A217)
+COUNTIF(StageTable!U:U,A217)
+COUNTIF(StageTable!W:W,A217)</f>
        <v>1</v>
      </c>
      <c r="C217" t="s">
        <v>975</v>
      </c>
      <c r="D217" t="s">
        <v>65</v>
      </c>
      <c r="E217" t="s">
        <v>1064</v>
      </c>
      <c r="F217" t="s">
        <v>1132</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Q217" t="str">
        <f>IF(ISBLANK(P217),"",
IF(ISERROR(FIND(",",P217)),
  IF(ISERROR(VLOOKUP(P217,[2]ActorTable!$A:$A,1,0)),"액터없음",
  VLOOKUP(P217,[2]ActorTable!$1:$1048576,MATCH("prefabAddress|String",[2]ActorTable!$1:$1,0),0)),
IF(ISERROR(FIND(",",P217,FIND(",",P217)+1)),
  IF(OR(ISERROR(VLOOKUP(LEFT(P217,FIND(",",P217)-1),[2]ActorTable!$A:$A,1,0)),ISERROR(VLOOKUP(TRIM(MID(P217,FIND(",",P217)+1,999)),[2]ActorTable!$A:$A,1,0))),"액터없음",
  SUBSTITUTE(SUBSTITUTE(P217,LEFT(P217,FIND(",",P217)-1),VLOOKUP(LEFT(P217,FIND(",",P217)-1),[2]ActorTable!$1:$1048576,MATCH("prefabAddress|String",[2]ActorTable!$1:$1,0),0)),
    TRIM(MID(P217,FIND(",",P217)+1,999)),VLOOKUP(TRIM(MID(P217,FIND(",",P217)+1,999)),[2]ActorTable!$1:$1048576,MATCH("prefabAddress|String",[2]ActorTable!$1:$1,0),0))),
IF(ISERROR(FIND(",",P217,FIND(",",P217,FIND(",",P217)+1)+1)),
  IF(OR(ISERROR(VLOOKUP(LEFT(P217,FIND(",",P217)-1),[2]ActorTable!$A:$A,1,0)),ISERROR(VLOOKUP(TRIM(MID(P217,FIND(",",P217)+1,FIND(",",P217,FIND(",",P217)+1)-FIND(",",P217)-1)),[2]ActorTable!$A:$A,1,0)),ISERROR(VLOOKUP(TRIM(MID(P217,FIND(",",P217,FIND(",",P217)+1)+1,999)),[2]ActorTable!$A:$A,1,0))),"액터없음",
  SUBSTITUTE(SUBSTITUTE(SUBSTITUTE(P217,LEFT(P217,FIND(",",P217)-1),VLOOKUP(LEFT(P217,FIND(",",P217)-1),[2]ActorTable!$1:$1048576,MATCH("prefabAddress|String",[2]ActorTable!$1:$1,0),0)),
    TRIM(MID(P217,FIND(",",P217)+1,FIND(",",P217,FIND(",",P217)+1)-FIND(",",P217)-1)),VLOOKUP(TRIM(MID(P217,FIND(",",P217)+1,FIND(",",P217,FIND(",",P217)+1)-FIND(",",P217)-1)),[2]ActorTable!$1:$1048576,MATCH("prefabAddress|String",[2]ActorTable!$1:$1,0),0)),
    TRIM(MID(P217,FIND(",",P217,FIND(",",P217)+1)+1,999)),VLOOKUP(TRIM(MID(P217,FIND(",",P217,FIND(",",P217)+1)+1,999)),[2]ActorTable!$1:$1048576,MATCH("prefabAddress|String",[2]ActorTable!$1:$1,0),0))),
IF(ISERROR(FIND(",",P217,FIND(",",P217,FIND(",",P217,FIND(",",P217)+1)+1)+1)),
  IF(OR(ISERROR(VLOOKUP(LEFT(P217,FIND(",",P217)-1),[2]ActorTable!$A:$A,1,0)),ISERROR(VLOOKUP(TRIM(MID(P217,FIND(",",P217)+1,FIND(",",P217,FIND(",",P217)+1)-FIND(",",P217)-1)),[2]ActorTable!$A:$A,1,0)),ISERROR(VLOOKUP(TRIM(MID(P217,FIND(",",P217,FIND(",",P217)+1)+1,FIND(",",P217,FIND(",",P217,FIND(",",P217)+1)+1)-FIND(",",P217,FIND(",",P217)+1)-1)),[2]ActorTable!$A:$A,1,0)),ISERROR(VLOOKUP(TRIM(MID(P217,FIND(",",P217,FIND(",",P217,FIND(",",P217)+1)+1)+1,999)),[2]ActorTable!$A:$A,1,0))),"액터없음",
  SUBSTITUTE(SUBSTITUTE(SUBSTITUTE(SUBSTITUTE(P217,LEFT(P217,FIND(",",P217)-1),VLOOKUP(LEFT(P217,FIND(",",P217)-1),[2]ActorTable!$1:$1048576,MATCH("prefabAddress|String",[2]ActorTable!$1:$1,0),0)),
    TRIM(MID(P217,FIND(",",P217)+1,FIND(",",P217,FIND(",",P217)+1)-FIND(",",P217)-1)),VLOOKUP(TRIM(MID(P217,FIND(",",P217)+1,FIND(",",P217,FIND(",",P217)+1)-FIND(",",P217)-1)),[2]ActorTable!$1:$1048576,MATCH("prefabAddress|String",[2]ActorTable!$1:$1,0),0)),
    TRIM(MID(P217,FIND(",",P217,FIND(",",P217)+1)+1,FIND(",",P217,FIND(",",P217,FIND(",",P217)+1)+1)-FIND(",",P217,FIND(",",P217)+1)-1)),VLOOKUP(TRIM(MID(P217,FIND(",",P217,FIND(",",P217)+1)+1,FIND(",",P217,FIND(",",P217,FIND(",",P217)+1)+1)-FIND(",",P217,FIND(",",P217)+1)-1)),[2]ActorTable!$1:$1048576,MATCH("prefabAddress|String",[2]ActorTable!$1:$1,0),0)),
    TRIM(MID(P217,FIND(",",P217,FIND(",",P217,FIND(",",P217)+1)+1)+1,999)),VLOOKUP(TRIM(MID(P217,FIND(",",P217,FIND(",",P217,FIND(",",P217)+1)+1)+1,999)),[2]ActorTable!$1:$1048576,MATCH("prefabAddress|String",[2]ActorTable!$1:$1,0),0))),
)))))</f>
        <v/>
      </c>
      <c r="R217">
        <v>0</v>
      </c>
      <c r="Z217" t="s">
        <v>1106</v>
      </c>
      <c r="AA217">
        <f t="shared" si="14"/>
        <v>1</v>
      </c>
    </row>
    <row r="218" spans="1:27" x14ac:dyDescent="0.3">
      <c r="A218" t="s">
        <v>958</v>
      </c>
      <c r="B218">
        <f>COUNTIF(StageTable!M:M,A218)
+COUNTIF(StageTable!U:U,A218)
+COUNTIF(StageTable!W:W,A218)</f>
        <v>1</v>
      </c>
      <c r="C218" t="s">
        <v>976</v>
      </c>
      <c r="D218" t="s">
        <v>65</v>
      </c>
      <c r="E218" t="s">
        <v>1065</v>
      </c>
      <c r="F218" t="s">
        <v>1133</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c r="Q218" t="str">
        <f>IF(ISBLANK(P218),"",
IF(ISERROR(FIND(",",P218)),
  IF(ISERROR(VLOOKUP(P218,[2]ActorTable!$A:$A,1,0)),"액터없음",
  VLOOKUP(P218,[2]ActorTable!$1:$1048576,MATCH("prefabAddress|String",[2]ActorTable!$1:$1,0),0)),
IF(ISERROR(FIND(",",P218,FIND(",",P218)+1)),
  IF(OR(ISERROR(VLOOKUP(LEFT(P218,FIND(",",P218)-1),[2]ActorTable!$A:$A,1,0)),ISERROR(VLOOKUP(TRIM(MID(P218,FIND(",",P218)+1,999)),[2]ActorTable!$A:$A,1,0))),"액터없음",
  SUBSTITUTE(SUBSTITUTE(P218,LEFT(P218,FIND(",",P218)-1),VLOOKUP(LEFT(P218,FIND(",",P218)-1),[2]ActorTable!$1:$1048576,MATCH("prefabAddress|String",[2]ActorTable!$1:$1,0),0)),
    TRIM(MID(P218,FIND(",",P218)+1,999)),VLOOKUP(TRIM(MID(P218,FIND(",",P218)+1,999)),[2]ActorTable!$1:$1048576,MATCH("prefabAddress|String",[2]ActorTable!$1:$1,0),0))),
IF(ISERROR(FIND(",",P218,FIND(",",P218,FIND(",",P218)+1)+1)),
  IF(OR(ISERROR(VLOOKUP(LEFT(P218,FIND(",",P218)-1),[2]ActorTable!$A:$A,1,0)),ISERROR(VLOOKUP(TRIM(MID(P218,FIND(",",P218)+1,FIND(",",P218,FIND(",",P218)+1)-FIND(",",P218)-1)),[2]ActorTable!$A:$A,1,0)),ISERROR(VLOOKUP(TRIM(MID(P218,FIND(",",P218,FIND(",",P218)+1)+1,999)),[2]ActorTable!$A:$A,1,0))),"액터없음",
  SUBSTITUTE(SUBSTITUTE(SUBSTITUTE(P218,LEFT(P218,FIND(",",P218)-1),VLOOKUP(LEFT(P218,FIND(",",P218)-1),[2]ActorTable!$1:$1048576,MATCH("prefabAddress|String",[2]ActorTable!$1:$1,0),0)),
    TRIM(MID(P218,FIND(",",P218)+1,FIND(",",P218,FIND(",",P218)+1)-FIND(",",P218)-1)),VLOOKUP(TRIM(MID(P218,FIND(",",P218)+1,FIND(",",P218,FIND(",",P218)+1)-FIND(",",P218)-1)),[2]ActorTable!$1:$1048576,MATCH("prefabAddress|String",[2]ActorTable!$1:$1,0),0)),
    TRIM(MID(P218,FIND(",",P218,FIND(",",P218)+1)+1,999)),VLOOKUP(TRIM(MID(P218,FIND(",",P218,FIND(",",P218)+1)+1,999)),[2]ActorTable!$1:$1048576,MATCH("prefabAddress|String",[2]ActorTable!$1:$1,0),0))),
IF(ISERROR(FIND(",",P218,FIND(",",P218,FIND(",",P218,FIND(",",P218)+1)+1)+1)),
  IF(OR(ISERROR(VLOOKUP(LEFT(P218,FIND(",",P218)-1),[2]ActorTable!$A:$A,1,0)),ISERROR(VLOOKUP(TRIM(MID(P218,FIND(",",P218)+1,FIND(",",P218,FIND(",",P218)+1)-FIND(",",P218)-1)),[2]ActorTable!$A:$A,1,0)),ISERROR(VLOOKUP(TRIM(MID(P218,FIND(",",P218,FIND(",",P218)+1)+1,FIND(",",P218,FIND(",",P218,FIND(",",P218)+1)+1)-FIND(",",P218,FIND(",",P218)+1)-1)),[2]ActorTable!$A:$A,1,0)),ISERROR(VLOOKUP(TRIM(MID(P218,FIND(",",P218,FIND(",",P218,FIND(",",P218)+1)+1)+1,999)),[2]ActorTable!$A:$A,1,0))),"액터없음",
  SUBSTITUTE(SUBSTITUTE(SUBSTITUTE(SUBSTITUTE(P218,LEFT(P218,FIND(",",P218)-1),VLOOKUP(LEFT(P218,FIND(",",P218)-1),[2]ActorTable!$1:$1048576,MATCH("prefabAddress|String",[2]ActorTable!$1:$1,0),0)),
    TRIM(MID(P218,FIND(",",P218)+1,FIND(",",P218,FIND(",",P218)+1)-FIND(",",P218)-1)),VLOOKUP(TRIM(MID(P218,FIND(",",P218)+1,FIND(",",P218,FIND(",",P218)+1)-FIND(",",P218)-1)),[2]ActorTable!$1:$1048576,MATCH("prefabAddress|String",[2]ActorTable!$1:$1,0),0)),
    TRIM(MID(P218,FIND(",",P218,FIND(",",P218)+1)+1,FIND(",",P218,FIND(",",P218,FIND(",",P218)+1)+1)-FIND(",",P218,FIND(",",P218)+1)-1)),VLOOKUP(TRIM(MID(P218,FIND(",",P218,FIND(",",P218)+1)+1,FIND(",",P218,FIND(",",P218,FIND(",",P218)+1)+1)-FIND(",",P218,FIND(",",P218)+1)-1)),[2]ActorTable!$1:$1048576,MATCH("prefabAddress|String",[2]ActorTable!$1:$1,0),0)),
    TRIM(MID(P218,FIND(",",P218,FIND(",",P218,FIND(",",P218)+1)+1)+1,999)),VLOOKUP(TRIM(MID(P218,FIND(",",P218,FIND(",",P218,FIND(",",P218)+1)+1)+1,999)),[2]ActorTable!$1:$1048576,MATCH("prefabAddress|String",[2]ActorTable!$1:$1,0),0))),
)))))</f>
        <v/>
      </c>
      <c r="R218">
        <v>0</v>
      </c>
    </row>
    <row r="219" spans="1:27" x14ac:dyDescent="0.3">
      <c r="A219" t="s">
        <v>959</v>
      </c>
      <c r="B219">
        <f>COUNTIF(StageTable!M:M,A219)
+COUNTIF(StageTable!U:U,A219)
+COUNTIF(StageTable!W:W,A219)</f>
        <v>1</v>
      </c>
      <c r="C219" t="s">
        <v>975</v>
      </c>
      <c r="D219" t="s">
        <v>988</v>
      </c>
      <c r="E219" t="s">
        <v>1066</v>
      </c>
      <c r="F219" t="s">
        <v>1134</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c r="Q219" t="str">
        <f>IF(ISBLANK(P219),"",
IF(ISERROR(FIND(",",P219)),
  IF(ISERROR(VLOOKUP(P219,[2]ActorTable!$A:$A,1,0)),"액터없음",
  VLOOKUP(P219,[2]ActorTable!$1:$1048576,MATCH("prefabAddress|String",[2]ActorTable!$1:$1,0),0)),
IF(ISERROR(FIND(",",P219,FIND(",",P219)+1)),
  IF(OR(ISERROR(VLOOKUP(LEFT(P219,FIND(",",P219)-1),[2]ActorTable!$A:$A,1,0)),ISERROR(VLOOKUP(TRIM(MID(P219,FIND(",",P219)+1,999)),[2]ActorTable!$A:$A,1,0))),"액터없음",
  SUBSTITUTE(SUBSTITUTE(P219,LEFT(P219,FIND(",",P219)-1),VLOOKUP(LEFT(P219,FIND(",",P219)-1),[2]ActorTable!$1:$1048576,MATCH("prefabAddress|String",[2]ActorTable!$1:$1,0),0)),
    TRIM(MID(P219,FIND(",",P219)+1,999)),VLOOKUP(TRIM(MID(P219,FIND(",",P219)+1,999)),[2]ActorTable!$1:$1048576,MATCH("prefabAddress|String",[2]ActorTable!$1:$1,0),0))),
IF(ISERROR(FIND(",",P219,FIND(",",P219,FIND(",",P219)+1)+1)),
  IF(OR(ISERROR(VLOOKUP(LEFT(P219,FIND(",",P219)-1),[2]ActorTable!$A:$A,1,0)),ISERROR(VLOOKUP(TRIM(MID(P219,FIND(",",P219)+1,FIND(",",P219,FIND(",",P219)+1)-FIND(",",P219)-1)),[2]ActorTable!$A:$A,1,0)),ISERROR(VLOOKUP(TRIM(MID(P219,FIND(",",P219,FIND(",",P219)+1)+1,999)),[2]ActorTable!$A:$A,1,0))),"액터없음",
  SUBSTITUTE(SUBSTITUTE(SUBSTITUTE(P219,LEFT(P219,FIND(",",P219)-1),VLOOKUP(LEFT(P219,FIND(",",P219)-1),[2]ActorTable!$1:$1048576,MATCH("prefabAddress|String",[2]ActorTable!$1:$1,0),0)),
    TRIM(MID(P219,FIND(",",P219)+1,FIND(",",P219,FIND(",",P219)+1)-FIND(",",P219)-1)),VLOOKUP(TRIM(MID(P219,FIND(",",P219)+1,FIND(",",P219,FIND(",",P219)+1)-FIND(",",P219)-1)),[2]ActorTable!$1:$1048576,MATCH("prefabAddress|String",[2]ActorTable!$1:$1,0),0)),
    TRIM(MID(P219,FIND(",",P219,FIND(",",P219)+1)+1,999)),VLOOKUP(TRIM(MID(P219,FIND(",",P219,FIND(",",P219)+1)+1,999)),[2]ActorTable!$1:$1048576,MATCH("prefabAddress|String",[2]ActorTable!$1:$1,0),0))),
IF(ISERROR(FIND(",",P219,FIND(",",P219,FIND(",",P219,FIND(",",P219)+1)+1)+1)),
  IF(OR(ISERROR(VLOOKUP(LEFT(P219,FIND(",",P219)-1),[2]ActorTable!$A:$A,1,0)),ISERROR(VLOOKUP(TRIM(MID(P219,FIND(",",P219)+1,FIND(",",P219,FIND(",",P219)+1)-FIND(",",P219)-1)),[2]ActorTable!$A:$A,1,0)),ISERROR(VLOOKUP(TRIM(MID(P219,FIND(",",P219,FIND(",",P219)+1)+1,FIND(",",P219,FIND(",",P219,FIND(",",P219)+1)+1)-FIND(",",P219,FIND(",",P219)+1)-1)),[2]ActorTable!$A:$A,1,0)),ISERROR(VLOOKUP(TRIM(MID(P219,FIND(",",P219,FIND(",",P219,FIND(",",P219)+1)+1)+1,999)),[2]ActorTable!$A:$A,1,0))),"액터없음",
  SUBSTITUTE(SUBSTITUTE(SUBSTITUTE(SUBSTITUTE(P219,LEFT(P219,FIND(",",P219)-1),VLOOKUP(LEFT(P219,FIND(",",P219)-1),[2]ActorTable!$1:$1048576,MATCH("prefabAddress|String",[2]ActorTable!$1:$1,0),0)),
    TRIM(MID(P219,FIND(",",P219)+1,FIND(",",P219,FIND(",",P219)+1)-FIND(",",P219)-1)),VLOOKUP(TRIM(MID(P219,FIND(",",P219)+1,FIND(",",P219,FIND(",",P219)+1)-FIND(",",P219)-1)),[2]ActorTable!$1:$1048576,MATCH("prefabAddress|String",[2]ActorTable!$1:$1,0),0)),
    TRIM(MID(P219,FIND(",",P219,FIND(",",P219)+1)+1,FIND(",",P219,FIND(",",P219,FIND(",",P219)+1)+1)-FIND(",",P219,FIND(",",P219)+1)-1)),VLOOKUP(TRIM(MID(P219,FIND(",",P219,FIND(",",P219)+1)+1,FIND(",",P219,FIND(",",P219,FIND(",",P219)+1)+1)-FIND(",",P219,FIND(",",P219)+1)-1)),[2]ActorTable!$1:$1048576,MATCH("prefabAddress|String",[2]ActorTable!$1:$1,0),0)),
    TRIM(MID(P219,FIND(",",P219,FIND(",",P219,FIND(",",P219)+1)+1)+1,999)),VLOOKUP(TRIM(MID(P219,FIND(",",P219,FIND(",",P219,FIND(",",P219)+1)+1)+1,999)),[2]ActorTable!$1:$1048576,MATCH("prefabAddress|String",[2]ActorTable!$1:$1,0),0))),
)))))</f>
        <v/>
      </c>
      <c r="R219">
        <v>0</v>
      </c>
    </row>
    <row r="220" spans="1:27" x14ac:dyDescent="0.3">
      <c r="A220" t="s">
        <v>1024</v>
      </c>
      <c r="B220">
        <f>COUNTIF(StageTable!M:M,A220)
+COUNTIF(StageTable!U:U,A220)
+COUNTIF(StageTable!W:W,A220)</f>
        <v>1</v>
      </c>
      <c r="C220" t="s">
        <v>1029</v>
      </c>
      <c r="D220" t="s">
        <v>988</v>
      </c>
      <c r="E220" t="s">
        <v>1067</v>
      </c>
      <c r="F220" t="s">
        <v>1135</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c r="Q220" t="str">
        <f>IF(ISBLANK(P220),"",
IF(ISERROR(FIND(",",P220)),
  IF(ISERROR(VLOOKUP(P220,[2]ActorTable!$A:$A,1,0)),"액터없음",
  VLOOKUP(P220,[2]ActorTable!$1:$1048576,MATCH("prefabAddress|String",[2]ActorTable!$1:$1,0),0)),
IF(ISERROR(FIND(",",P220,FIND(",",P220)+1)),
  IF(OR(ISERROR(VLOOKUP(LEFT(P220,FIND(",",P220)-1),[2]ActorTable!$A:$A,1,0)),ISERROR(VLOOKUP(TRIM(MID(P220,FIND(",",P220)+1,999)),[2]ActorTable!$A:$A,1,0))),"액터없음",
  SUBSTITUTE(SUBSTITUTE(P220,LEFT(P220,FIND(",",P220)-1),VLOOKUP(LEFT(P220,FIND(",",P220)-1),[2]ActorTable!$1:$1048576,MATCH("prefabAddress|String",[2]ActorTable!$1:$1,0),0)),
    TRIM(MID(P220,FIND(",",P220)+1,999)),VLOOKUP(TRIM(MID(P220,FIND(",",P220)+1,999)),[2]ActorTable!$1:$1048576,MATCH("prefabAddress|String",[2]ActorTable!$1:$1,0),0))),
IF(ISERROR(FIND(",",P220,FIND(",",P220,FIND(",",P220)+1)+1)),
  IF(OR(ISERROR(VLOOKUP(LEFT(P220,FIND(",",P220)-1),[2]ActorTable!$A:$A,1,0)),ISERROR(VLOOKUP(TRIM(MID(P220,FIND(",",P220)+1,FIND(",",P220,FIND(",",P220)+1)-FIND(",",P220)-1)),[2]ActorTable!$A:$A,1,0)),ISERROR(VLOOKUP(TRIM(MID(P220,FIND(",",P220,FIND(",",P220)+1)+1,999)),[2]ActorTable!$A:$A,1,0))),"액터없음",
  SUBSTITUTE(SUBSTITUTE(SUBSTITUTE(P220,LEFT(P220,FIND(",",P220)-1),VLOOKUP(LEFT(P220,FIND(",",P220)-1),[2]ActorTable!$1:$1048576,MATCH("prefabAddress|String",[2]ActorTable!$1:$1,0),0)),
    TRIM(MID(P220,FIND(",",P220)+1,FIND(",",P220,FIND(",",P220)+1)-FIND(",",P220)-1)),VLOOKUP(TRIM(MID(P220,FIND(",",P220)+1,FIND(",",P220,FIND(",",P220)+1)-FIND(",",P220)-1)),[2]ActorTable!$1:$1048576,MATCH("prefabAddress|String",[2]ActorTable!$1:$1,0),0)),
    TRIM(MID(P220,FIND(",",P220,FIND(",",P220)+1)+1,999)),VLOOKUP(TRIM(MID(P220,FIND(",",P220,FIND(",",P220)+1)+1,999)),[2]ActorTable!$1:$1048576,MATCH("prefabAddress|String",[2]ActorTable!$1:$1,0),0))),
IF(ISERROR(FIND(",",P220,FIND(",",P220,FIND(",",P220,FIND(",",P220)+1)+1)+1)),
  IF(OR(ISERROR(VLOOKUP(LEFT(P220,FIND(",",P220)-1),[2]ActorTable!$A:$A,1,0)),ISERROR(VLOOKUP(TRIM(MID(P220,FIND(",",P220)+1,FIND(",",P220,FIND(",",P220)+1)-FIND(",",P220)-1)),[2]ActorTable!$A:$A,1,0)),ISERROR(VLOOKUP(TRIM(MID(P220,FIND(",",P220,FIND(",",P220)+1)+1,FIND(",",P220,FIND(",",P220,FIND(",",P220)+1)+1)-FIND(",",P220,FIND(",",P220)+1)-1)),[2]ActorTable!$A:$A,1,0)),ISERROR(VLOOKUP(TRIM(MID(P220,FIND(",",P220,FIND(",",P220,FIND(",",P220)+1)+1)+1,999)),[2]ActorTable!$A:$A,1,0))),"액터없음",
  SUBSTITUTE(SUBSTITUTE(SUBSTITUTE(SUBSTITUTE(P220,LEFT(P220,FIND(",",P220)-1),VLOOKUP(LEFT(P220,FIND(",",P220)-1),[2]ActorTable!$1:$1048576,MATCH("prefabAddress|String",[2]ActorTable!$1:$1,0),0)),
    TRIM(MID(P220,FIND(",",P220)+1,FIND(",",P220,FIND(",",P220)+1)-FIND(",",P220)-1)),VLOOKUP(TRIM(MID(P220,FIND(",",P220)+1,FIND(",",P220,FIND(",",P220)+1)-FIND(",",P220)-1)),[2]ActorTable!$1:$1048576,MATCH("prefabAddress|String",[2]ActorTable!$1:$1,0),0)),
    TRIM(MID(P220,FIND(",",P220,FIND(",",P220)+1)+1,FIND(",",P220,FIND(",",P220,FIND(",",P220)+1)+1)-FIND(",",P220,FIND(",",P220)+1)-1)),VLOOKUP(TRIM(MID(P220,FIND(",",P220,FIND(",",P220)+1)+1,FIND(",",P220,FIND(",",P220,FIND(",",P220)+1)+1)-FIND(",",P220,FIND(",",P220)+1)-1)),[2]ActorTable!$1:$1048576,MATCH("prefabAddress|String",[2]ActorTable!$1:$1,0),0)),
    TRIM(MID(P220,FIND(",",P220,FIND(",",P220,FIND(",",P220)+1)+1)+1,999)),VLOOKUP(TRIM(MID(P220,FIND(",",P220,FIND(",",P220,FIND(",",P220)+1)+1)+1,999)),[2]ActorTable!$1:$1048576,MATCH("prefabAddress|String",[2]ActorTable!$1:$1,0),0))),
)))))</f>
        <v/>
      </c>
      <c r="R220">
        <v>0</v>
      </c>
    </row>
    <row r="221" spans="1:27" x14ac:dyDescent="0.3">
      <c r="A221" t="s">
        <v>960</v>
      </c>
      <c r="B221">
        <f>COUNTIF(StageTable!M:M,A221)
+COUNTIF(StageTable!U:U,A221)
+COUNTIF(StageTable!W:W,A221)</f>
        <v>1</v>
      </c>
      <c r="C221" t="s">
        <v>1028</v>
      </c>
      <c r="D221" t="s">
        <v>65</v>
      </c>
      <c r="E221" t="s">
        <v>1068</v>
      </c>
      <c r="F221" t="s">
        <v>1136</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c r="Q221" t="str">
        <f>IF(ISBLANK(P221),"",
IF(ISERROR(FIND(",",P221)),
  IF(ISERROR(VLOOKUP(P221,[2]ActorTable!$A:$A,1,0)),"액터없음",
  VLOOKUP(P221,[2]ActorTable!$1:$1048576,MATCH("prefabAddress|String",[2]ActorTable!$1:$1,0),0)),
IF(ISERROR(FIND(",",P221,FIND(",",P221)+1)),
  IF(OR(ISERROR(VLOOKUP(LEFT(P221,FIND(",",P221)-1),[2]ActorTable!$A:$A,1,0)),ISERROR(VLOOKUP(TRIM(MID(P221,FIND(",",P221)+1,999)),[2]ActorTable!$A:$A,1,0))),"액터없음",
  SUBSTITUTE(SUBSTITUTE(P221,LEFT(P221,FIND(",",P221)-1),VLOOKUP(LEFT(P221,FIND(",",P221)-1),[2]ActorTable!$1:$1048576,MATCH("prefabAddress|String",[2]ActorTable!$1:$1,0),0)),
    TRIM(MID(P221,FIND(",",P221)+1,999)),VLOOKUP(TRIM(MID(P221,FIND(",",P221)+1,999)),[2]ActorTable!$1:$1048576,MATCH("prefabAddress|String",[2]ActorTable!$1:$1,0),0))),
IF(ISERROR(FIND(",",P221,FIND(",",P221,FIND(",",P221)+1)+1)),
  IF(OR(ISERROR(VLOOKUP(LEFT(P221,FIND(",",P221)-1),[2]ActorTable!$A:$A,1,0)),ISERROR(VLOOKUP(TRIM(MID(P221,FIND(",",P221)+1,FIND(",",P221,FIND(",",P221)+1)-FIND(",",P221)-1)),[2]ActorTable!$A:$A,1,0)),ISERROR(VLOOKUP(TRIM(MID(P221,FIND(",",P221,FIND(",",P221)+1)+1,999)),[2]ActorTable!$A:$A,1,0))),"액터없음",
  SUBSTITUTE(SUBSTITUTE(SUBSTITUTE(P221,LEFT(P221,FIND(",",P221)-1),VLOOKUP(LEFT(P221,FIND(",",P221)-1),[2]ActorTable!$1:$1048576,MATCH("prefabAddress|String",[2]ActorTable!$1:$1,0),0)),
    TRIM(MID(P221,FIND(",",P221)+1,FIND(",",P221,FIND(",",P221)+1)-FIND(",",P221)-1)),VLOOKUP(TRIM(MID(P221,FIND(",",P221)+1,FIND(",",P221,FIND(",",P221)+1)-FIND(",",P221)-1)),[2]ActorTable!$1:$1048576,MATCH("prefabAddress|String",[2]ActorTable!$1:$1,0),0)),
    TRIM(MID(P221,FIND(",",P221,FIND(",",P221)+1)+1,999)),VLOOKUP(TRIM(MID(P221,FIND(",",P221,FIND(",",P221)+1)+1,999)),[2]ActorTable!$1:$1048576,MATCH("prefabAddress|String",[2]ActorTable!$1:$1,0),0))),
IF(ISERROR(FIND(",",P221,FIND(",",P221,FIND(",",P221,FIND(",",P221)+1)+1)+1)),
  IF(OR(ISERROR(VLOOKUP(LEFT(P221,FIND(",",P221)-1),[2]ActorTable!$A:$A,1,0)),ISERROR(VLOOKUP(TRIM(MID(P221,FIND(",",P221)+1,FIND(",",P221,FIND(",",P221)+1)-FIND(",",P221)-1)),[2]ActorTable!$A:$A,1,0)),ISERROR(VLOOKUP(TRIM(MID(P221,FIND(",",P221,FIND(",",P221)+1)+1,FIND(",",P221,FIND(",",P221,FIND(",",P221)+1)+1)-FIND(",",P221,FIND(",",P221)+1)-1)),[2]ActorTable!$A:$A,1,0)),ISERROR(VLOOKUP(TRIM(MID(P221,FIND(",",P221,FIND(",",P221,FIND(",",P221)+1)+1)+1,999)),[2]ActorTable!$A:$A,1,0))),"액터없음",
  SUBSTITUTE(SUBSTITUTE(SUBSTITUTE(SUBSTITUTE(P221,LEFT(P221,FIND(",",P221)-1),VLOOKUP(LEFT(P221,FIND(",",P221)-1),[2]ActorTable!$1:$1048576,MATCH("prefabAddress|String",[2]ActorTable!$1:$1,0),0)),
    TRIM(MID(P221,FIND(",",P221)+1,FIND(",",P221,FIND(",",P221)+1)-FIND(",",P221)-1)),VLOOKUP(TRIM(MID(P221,FIND(",",P221)+1,FIND(",",P221,FIND(",",P221)+1)-FIND(",",P221)-1)),[2]ActorTable!$1:$1048576,MATCH("prefabAddress|String",[2]ActorTable!$1:$1,0),0)),
    TRIM(MID(P221,FIND(",",P221,FIND(",",P221)+1)+1,FIND(",",P221,FIND(",",P221,FIND(",",P221)+1)+1)-FIND(",",P221,FIND(",",P221)+1)-1)),VLOOKUP(TRIM(MID(P221,FIND(",",P221,FIND(",",P221)+1)+1,FIND(",",P221,FIND(",",P221,FIND(",",P221)+1)+1)-FIND(",",P221,FIND(",",P221)+1)-1)),[2]ActorTable!$1:$1048576,MATCH("prefabAddress|String",[2]ActorTable!$1:$1,0),0)),
    TRIM(MID(P221,FIND(",",P221,FIND(",",P221,FIND(",",P221)+1)+1)+1,999)),VLOOKUP(TRIM(MID(P221,FIND(",",P221,FIND(",",P221,FIND(",",P221)+1)+1)+1,999)),[2]ActorTable!$1:$1048576,MATCH("prefabAddress|String",[2]ActorTable!$1:$1,0),0))),
)))))</f>
        <v/>
      </c>
      <c r="R221">
        <v>0</v>
      </c>
    </row>
    <row r="222" spans="1:27" x14ac:dyDescent="0.3">
      <c r="A222" t="s">
        <v>961</v>
      </c>
      <c r="B222">
        <f>COUNTIF(StageTable!M:M,A222)
+COUNTIF(StageTable!U:U,A222)
+COUNTIF(StageTable!W:W,A222)</f>
        <v>1</v>
      </c>
      <c r="C222" t="s">
        <v>975</v>
      </c>
      <c r="D222" t="s">
        <v>1174</v>
      </c>
      <c r="E222" t="s">
        <v>1069</v>
      </c>
      <c r="F222" t="s">
        <v>1137</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c r="Q222" t="str">
        <f>IF(ISBLANK(P222),"",
IF(ISERROR(FIND(",",P222)),
  IF(ISERROR(VLOOKUP(P222,[2]ActorTable!$A:$A,1,0)),"액터없음",
  VLOOKUP(P222,[2]ActorTable!$1:$1048576,MATCH("prefabAddress|String",[2]ActorTable!$1:$1,0),0)),
IF(ISERROR(FIND(",",P222,FIND(",",P222)+1)),
  IF(OR(ISERROR(VLOOKUP(LEFT(P222,FIND(",",P222)-1),[2]ActorTable!$A:$A,1,0)),ISERROR(VLOOKUP(TRIM(MID(P222,FIND(",",P222)+1,999)),[2]ActorTable!$A:$A,1,0))),"액터없음",
  SUBSTITUTE(SUBSTITUTE(P222,LEFT(P222,FIND(",",P222)-1),VLOOKUP(LEFT(P222,FIND(",",P222)-1),[2]ActorTable!$1:$1048576,MATCH("prefabAddress|String",[2]ActorTable!$1:$1,0),0)),
    TRIM(MID(P222,FIND(",",P222)+1,999)),VLOOKUP(TRIM(MID(P222,FIND(",",P222)+1,999)),[2]ActorTable!$1:$1048576,MATCH("prefabAddress|String",[2]ActorTable!$1:$1,0),0))),
IF(ISERROR(FIND(",",P222,FIND(",",P222,FIND(",",P222)+1)+1)),
  IF(OR(ISERROR(VLOOKUP(LEFT(P222,FIND(",",P222)-1),[2]ActorTable!$A:$A,1,0)),ISERROR(VLOOKUP(TRIM(MID(P222,FIND(",",P222)+1,FIND(",",P222,FIND(",",P222)+1)-FIND(",",P222)-1)),[2]ActorTable!$A:$A,1,0)),ISERROR(VLOOKUP(TRIM(MID(P222,FIND(",",P222,FIND(",",P222)+1)+1,999)),[2]ActorTable!$A:$A,1,0))),"액터없음",
  SUBSTITUTE(SUBSTITUTE(SUBSTITUTE(P222,LEFT(P222,FIND(",",P222)-1),VLOOKUP(LEFT(P222,FIND(",",P222)-1),[2]ActorTable!$1:$1048576,MATCH("prefabAddress|String",[2]ActorTable!$1:$1,0),0)),
    TRIM(MID(P222,FIND(",",P222)+1,FIND(",",P222,FIND(",",P222)+1)-FIND(",",P222)-1)),VLOOKUP(TRIM(MID(P222,FIND(",",P222)+1,FIND(",",P222,FIND(",",P222)+1)-FIND(",",P222)-1)),[2]ActorTable!$1:$1048576,MATCH("prefabAddress|String",[2]ActorTable!$1:$1,0),0)),
    TRIM(MID(P222,FIND(",",P222,FIND(",",P222)+1)+1,999)),VLOOKUP(TRIM(MID(P222,FIND(",",P222,FIND(",",P222)+1)+1,999)),[2]ActorTable!$1:$1048576,MATCH("prefabAddress|String",[2]ActorTable!$1:$1,0),0))),
IF(ISERROR(FIND(",",P222,FIND(",",P222,FIND(",",P222,FIND(",",P222)+1)+1)+1)),
  IF(OR(ISERROR(VLOOKUP(LEFT(P222,FIND(",",P222)-1),[2]ActorTable!$A:$A,1,0)),ISERROR(VLOOKUP(TRIM(MID(P222,FIND(",",P222)+1,FIND(",",P222,FIND(",",P222)+1)-FIND(",",P222)-1)),[2]ActorTable!$A:$A,1,0)),ISERROR(VLOOKUP(TRIM(MID(P222,FIND(",",P222,FIND(",",P222)+1)+1,FIND(",",P222,FIND(",",P222,FIND(",",P222)+1)+1)-FIND(",",P222,FIND(",",P222)+1)-1)),[2]ActorTable!$A:$A,1,0)),ISERROR(VLOOKUP(TRIM(MID(P222,FIND(",",P222,FIND(",",P222,FIND(",",P222)+1)+1)+1,999)),[2]ActorTable!$A:$A,1,0))),"액터없음",
  SUBSTITUTE(SUBSTITUTE(SUBSTITUTE(SUBSTITUTE(P222,LEFT(P222,FIND(",",P222)-1),VLOOKUP(LEFT(P222,FIND(",",P222)-1),[2]ActorTable!$1:$1048576,MATCH("prefabAddress|String",[2]ActorTable!$1:$1,0),0)),
    TRIM(MID(P222,FIND(",",P222)+1,FIND(",",P222,FIND(",",P222)+1)-FIND(",",P222)-1)),VLOOKUP(TRIM(MID(P222,FIND(",",P222)+1,FIND(",",P222,FIND(",",P222)+1)-FIND(",",P222)-1)),[2]ActorTable!$1:$1048576,MATCH("prefabAddress|String",[2]ActorTable!$1:$1,0),0)),
    TRIM(MID(P222,FIND(",",P222,FIND(",",P222)+1)+1,FIND(",",P222,FIND(",",P222,FIND(",",P222)+1)+1)-FIND(",",P222,FIND(",",P222)+1)-1)),VLOOKUP(TRIM(MID(P222,FIND(",",P222,FIND(",",P222)+1)+1,FIND(",",P222,FIND(",",P222,FIND(",",P222)+1)+1)-FIND(",",P222,FIND(",",P222)+1)-1)),[2]ActorTable!$1:$1048576,MATCH("prefabAddress|String",[2]ActorTable!$1:$1,0),0)),
    TRIM(MID(P222,FIND(",",P222,FIND(",",P222,FIND(",",P222)+1)+1)+1,999)),VLOOKUP(TRIM(MID(P222,FIND(",",P222,FIND(",",P222,FIND(",",P222)+1)+1)+1,999)),[2]ActorTable!$1:$1048576,MATCH("prefabAddress|String",[2]ActorTable!$1:$1,0),0))),
)))))</f>
        <v/>
      </c>
      <c r="R222">
        <v>0</v>
      </c>
    </row>
    <row r="223" spans="1:27" x14ac:dyDescent="0.3">
      <c r="A223" t="s">
        <v>962</v>
      </c>
      <c r="B223">
        <f>COUNTIF(StageTable!M:M,A223)
+COUNTIF(StageTable!U:U,A223)
+COUNTIF(StageTable!W:W,A223)</f>
        <v>1</v>
      </c>
      <c r="C223" t="s">
        <v>976</v>
      </c>
      <c r="D223" t="s">
        <v>70</v>
      </c>
      <c r="E223" t="s">
        <v>1070</v>
      </c>
      <c r="F223" t="s">
        <v>1138</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c r="Q223" t="str">
        <f>IF(ISBLANK(P223),"",
IF(ISERROR(FIND(",",P223)),
  IF(ISERROR(VLOOKUP(P223,[2]ActorTable!$A:$A,1,0)),"액터없음",
  VLOOKUP(P223,[2]ActorTable!$1:$1048576,MATCH("prefabAddress|String",[2]ActorTable!$1:$1,0),0)),
IF(ISERROR(FIND(",",P223,FIND(",",P223)+1)),
  IF(OR(ISERROR(VLOOKUP(LEFT(P223,FIND(",",P223)-1),[2]ActorTable!$A:$A,1,0)),ISERROR(VLOOKUP(TRIM(MID(P223,FIND(",",P223)+1,999)),[2]ActorTable!$A:$A,1,0))),"액터없음",
  SUBSTITUTE(SUBSTITUTE(P223,LEFT(P223,FIND(",",P223)-1),VLOOKUP(LEFT(P223,FIND(",",P223)-1),[2]ActorTable!$1:$1048576,MATCH("prefabAddress|String",[2]ActorTable!$1:$1,0),0)),
    TRIM(MID(P223,FIND(",",P223)+1,999)),VLOOKUP(TRIM(MID(P223,FIND(",",P223)+1,999)),[2]ActorTable!$1:$1048576,MATCH("prefabAddress|String",[2]ActorTable!$1:$1,0),0))),
IF(ISERROR(FIND(",",P223,FIND(",",P223,FIND(",",P223)+1)+1)),
  IF(OR(ISERROR(VLOOKUP(LEFT(P223,FIND(",",P223)-1),[2]ActorTable!$A:$A,1,0)),ISERROR(VLOOKUP(TRIM(MID(P223,FIND(",",P223)+1,FIND(",",P223,FIND(",",P223)+1)-FIND(",",P223)-1)),[2]ActorTable!$A:$A,1,0)),ISERROR(VLOOKUP(TRIM(MID(P223,FIND(",",P223,FIND(",",P223)+1)+1,999)),[2]ActorTable!$A:$A,1,0))),"액터없음",
  SUBSTITUTE(SUBSTITUTE(SUBSTITUTE(P223,LEFT(P223,FIND(",",P223)-1),VLOOKUP(LEFT(P223,FIND(",",P223)-1),[2]ActorTable!$1:$1048576,MATCH("prefabAddress|String",[2]ActorTable!$1:$1,0),0)),
    TRIM(MID(P223,FIND(",",P223)+1,FIND(",",P223,FIND(",",P223)+1)-FIND(",",P223)-1)),VLOOKUP(TRIM(MID(P223,FIND(",",P223)+1,FIND(",",P223,FIND(",",P223)+1)-FIND(",",P223)-1)),[2]ActorTable!$1:$1048576,MATCH("prefabAddress|String",[2]ActorTable!$1:$1,0),0)),
    TRIM(MID(P223,FIND(",",P223,FIND(",",P223)+1)+1,999)),VLOOKUP(TRIM(MID(P223,FIND(",",P223,FIND(",",P223)+1)+1,999)),[2]ActorTable!$1:$1048576,MATCH("prefabAddress|String",[2]ActorTable!$1:$1,0),0))),
IF(ISERROR(FIND(",",P223,FIND(",",P223,FIND(",",P223,FIND(",",P223)+1)+1)+1)),
  IF(OR(ISERROR(VLOOKUP(LEFT(P223,FIND(",",P223)-1),[2]ActorTable!$A:$A,1,0)),ISERROR(VLOOKUP(TRIM(MID(P223,FIND(",",P223)+1,FIND(",",P223,FIND(",",P223)+1)-FIND(",",P223)-1)),[2]ActorTable!$A:$A,1,0)),ISERROR(VLOOKUP(TRIM(MID(P223,FIND(",",P223,FIND(",",P223)+1)+1,FIND(",",P223,FIND(",",P223,FIND(",",P223)+1)+1)-FIND(",",P223,FIND(",",P223)+1)-1)),[2]ActorTable!$A:$A,1,0)),ISERROR(VLOOKUP(TRIM(MID(P223,FIND(",",P223,FIND(",",P223,FIND(",",P223)+1)+1)+1,999)),[2]ActorTable!$A:$A,1,0))),"액터없음",
  SUBSTITUTE(SUBSTITUTE(SUBSTITUTE(SUBSTITUTE(P223,LEFT(P223,FIND(",",P223)-1),VLOOKUP(LEFT(P223,FIND(",",P223)-1),[2]ActorTable!$1:$1048576,MATCH("prefabAddress|String",[2]ActorTable!$1:$1,0),0)),
    TRIM(MID(P223,FIND(",",P223)+1,FIND(",",P223,FIND(",",P223)+1)-FIND(",",P223)-1)),VLOOKUP(TRIM(MID(P223,FIND(",",P223)+1,FIND(",",P223,FIND(",",P223)+1)-FIND(",",P223)-1)),[2]ActorTable!$1:$1048576,MATCH("prefabAddress|String",[2]ActorTable!$1:$1,0),0)),
    TRIM(MID(P223,FIND(",",P223,FIND(",",P223)+1)+1,FIND(",",P223,FIND(",",P223,FIND(",",P223)+1)+1)-FIND(",",P223,FIND(",",P223)+1)-1)),VLOOKUP(TRIM(MID(P223,FIND(",",P223,FIND(",",P223)+1)+1,FIND(",",P223,FIND(",",P223,FIND(",",P223)+1)+1)-FIND(",",P223,FIND(",",P223)+1)-1)),[2]ActorTable!$1:$1048576,MATCH("prefabAddress|String",[2]ActorTable!$1:$1,0),0)),
    TRIM(MID(P223,FIND(",",P223,FIND(",",P223,FIND(",",P223)+1)+1)+1,999)),VLOOKUP(TRIM(MID(P223,FIND(",",P223,FIND(",",P223,FIND(",",P223)+1)+1)+1,999)),[2]ActorTable!$1:$1048576,MATCH("prefabAddress|String",[2]ActorTable!$1:$1,0),0))),
)))))</f>
        <v/>
      </c>
      <c r="R223">
        <v>0</v>
      </c>
    </row>
    <row r="224" spans="1:27" x14ac:dyDescent="0.3">
      <c r="A224" t="s">
        <v>963</v>
      </c>
      <c r="B224">
        <f>COUNTIF(StageTable!M:M,A224)
+COUNTIF(StageTable!U:U,A224)
+COUNTIF(StageTable!W:W,A224)</f>
        <v>1</v>
      </c>
      <c r="C224" t="s">
        <v>1028</v>
      </c>
      <c r="D224" t="s">
        <v>65</v>
      </c>
      <c r="E224" t="s">
        <v>1071</v>
      </c>
      <c r="F224" t="s">
        <v>1139</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c r="Q224" t="str">
        <f>IF(ISBLANK(P224),"",
IF(ISERROR(FIND(",",P224)),
  IF(ISERROR(VLOOKUP(P224,[2]ActorTable!$A:$A,1,0)),"액터없음",
  VLOOKUP(P224,[2]ActorTable!$1:$1048576,MATCH("prefabAddress|String",[2]ActorTable!$1:$1,0),0)),
IF(ISERROR(FIND(",",P224,FIND(",",P224)+1)),
  IF(OR(ISERROR(VLOOKUP(LEFT(P224,FIND(",",P224)-1),[2]ActorTable!$A:$A,1,0)),ISERROR(VLOOKUP(TRIM(MID(P224,FIND(",",P224)+1,999)),[2]ActorTable!$A:$A,1,0))),"액터없음",
  SUBSTITUTE(SUBSTITUTE(P224,LEFT(P224,FIND(",",P224)-1),VLOOKUP(LEFT(P224,FIND(",",P224)-1),[2]ActorTable!$1:$1048576,MATCH("prefabAddress|String",[2]ActorTable!$1:$1,0),0)),
    TRIM(MID(P224,FIND(",",P224)+1,999)),VLOOKUP(TRIM(MID(P224,FIND(",",P224)+1,999)),[2]ActorTable!$1:$1048576,MATCH("prefabAddress|String",[2]ActorTable!$1:$1,0),0))),
IF(ISERROR(FIND(",",P224,FIND(",",P224,FIND(",",P224)+1)+1)),
  IF(OR(ISERROR(VLOOKUP(LEFT(P224,FIND(",",P224)-1),[2]ActorTable!$A:$A,1,0)),ISERROR(VLOOKUP(TRIM(MID(P224,FIND(",",P224)+1,FIND(",",P224,FIND(",",P224)+1)-FIND(",",P224)-1)),[2]ActorTable!$A:$A,1,0)),ISERROR(VLOOKUP(TRIM(MID(P224,FIND(",",P224,FIND(",",P224)+1)+1,999)),[2]ActorTable!$A:$A,1,0))),"액터없음",
  SUBSTITUTE(SUBSTITUTE(SUBSTITUTE(P224,LEFT(P224,FIND(",",P224)-1),VLOOKUP(LEFT(P224,FIND(",",P224)-1),[2]ActorTable!$1:$1048576,MATCH("prefabAddress|String",[2]ActorTable!$1:$1,0),0)),
    TRIM(MID(P224,FIND(",",P224)+1,FIND(",",P224,FIND(",",P224)+1)-FIND(",",P224)-1)),VLOOKUP(TRIM(MID(P224,FIND(",",P224)+1,FIND(",",P224,FIND(",",P224)+1)-FIND(",",P224)-1)),[2]ActorTable!$1:$1048576,MATCH("prefabAddress|String",[2]ActorTable!$1:$1,0),0)),
    TRIM(MID(P224,FIND(",",P224,FIND(",",P224)+1)+1,999)),VLOOKUP(TRIM(MID(P224,FIND(",",P224,FIND(",",P224)+1)+1,999)),[2]ActorTable!$1:$1048576,MATCH("prefabAddress|String",[2]ActorTable!$1:$1,0),0))),
IF(ISERROR(FIND(",",P224,FIND(",",P224,FIND(",",P224,FIND(",",P224)+1)+1)+1)),
  IF(OR(ISERROR(VLOOKUP(LEFT(P224,FIND(",",P224)-1),[2]ActorTable!$A:$A,1,0)),ISERROR(VLOOKUP(TRIM(MID(P224,FIND(",",P224)+1,FIND(",",P224,FIND(",",P224)+1)-FIND(",",P224)-1)),[2]ActorTable!$A:$A,1,0)),ISERROR(VLOOKUP(TRIM(MID(P224,FIND(",",P224,FIND(",",P224)+1)+1,FIND(",",P224,FIND(",",P224,FIND(",",P224)+1)+1)-FIND(",",P224,FIND(",",P224)+1)-1)),[2]ActorTable!$A:$A,1,0)),ISERROR(VLOOKUP(TRIM(MID(P224,FIND(",",P224,FIND(",",P224,FIND(",",P224)+1)+1)+1,999)),[2]ActorTable!$A:$A,1,0))),"액터없음",
  SUBSTITUTE(SUBSTITUTE(SUBSTITUTE(SUBSTITUTE(P224,LEFT(P224,FIND(",",P224)-1),VLOOKUP(LEFT(P224,FIND(",",P224)-1),[2]ActorTable!$1:$1048576,MATCH("prefabAddress|String",[2]ActorTable!$1:$1,0),0)),
    TRIM(MID(P224,FIND(",",P224)+1,FIND(",",P224,FIND(",",P224)+1)-FIND(",",P224)-1)),VLOOKUP(TRIM(MID(P224,FIND(",",P224)+1,FIND(",",P224,FIND(",",P224)+1)-FIND(",",P224)-1)),[2]ActorTable!$1:$1048576,MATCH("prefabAddress|String",[2]ActorTable!$1:$1,0),0)),
    TRIM(MID(P224,FIND(",",P224,FIND(",",P224)+1)+1,FIND(",",P224,FIND(",",P224,FIND(",",P224)+1)+1)-FIND(",",P224,FIND(",",P224)+1)-1)),VLOOKUP(TRIM(MID(P224,FIND(",",P224,FIND(",",P224)+1)+1,FIND(",",P224,FIND(",",P224,FIND(",",P224)+1)+1)-FIND(",",P224,FIND(",",P224)+1)-1)),[2]ActorTable!$1:$1048576,MATCH("prefabAddress|String",[2]ActorTable!$1:$1,0),0)),
    TRIM(MID(P224,FIND(",",P224,FIND(",",P224,FIND(",",P224)+1)+1)+1,999)),VLOOKUP(TRIM(MID(P224,FIND(",",P224,FIND(",",P224,FIND(",",P224)+1)+1)+1,999)),[2]ActorTable!$1:$1048576,MATCH("prefabAddress|String",[2]ActorTable!$1:$1,0),0))),
)))))</f>
        <v/>
      </c>
      <c r="R224">
        <v>0</v>
      </c>
    </row>
    <row r="225" spans="1:18" x14ac:dyDescent="0.3">
      <c r="A225" t="s">
        <v>964</v>
      </c>
      <c r="B225">
        <f>COUNTIF(StageTable!M:M,A225)
+COUNTIF(StageTable!U:U,A225)
+COUNTIF(StageTable!W:W,A225)</f>
        <v>1</v>
      </c>
      <c r="C225" t="s">
        <v>975</v>
      </c>
      <c r="D225" t="s">
        <v>65</v>
      </c>
      <c r="E225" t="s">
        <v>1072</v>
      </c>
      <c r="F225" t="s">
        <v>1140</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c r="Q225" t="str">
        <f>IF(ISBLANK(P225),"",
IF(ISERROR(FIND(",",P225)),
  IF(ISERROR(VLOOKUP(P225,[2]ActorTable!$A:$A,1,0)),"액터없음",
  VLOOKUP(P225,[2]ActorTable!$1:$1048576,MATCH("prefabAddress|String",[2]ActorTable!$1:$1,0),0)),
IF(ISERROR(FIND(",",P225,FIND(",",P225)+1)),
  IF(OR(ISERROR(VLOOKUP(LEFT(P225,FIND(",",P225)-1),[2]ActorTable!$A:$A,1,0)),ISERROR(VLOOKUP(TRIM(MID(P225,FIND(",",P225)+1,999)),[2]ActorTable!$A:$A,1,0))),"액터없음",
  SUBSTITUTE(SUBSTITUTE(P225,LEFT(P225,FIND(",",P225)-1),VLOOKUP(LEFT(P225,FIND(",",P225)-1),[2]ActorTable!$1:$1048576,MATCH("prefabAddress|String",[2]ActorTable!$1:$1,0),0)),
    TRIM(MID(P225,FIND(",",P225)+1,999)),VLOOKUP(TRIM(MID(P225,FIND(",",P225)+1,999)),[2]ActorTable!$1:$1048576,MATCH("prefabAddress|String",[2]ActorTable!$1:$1,0),0))),
IF(ISERROR(FIND(",",P225,FIND(",",P225,FIND(",",P225)+1)+1)),
  IF(OR(ISERROR(VLOOKUP(LEFT(P225,FIND(",",P225)-1),[2]ActorTable!$A:$A,1,0)),ISERROR(VLOOKUP(TRIM(MID(P225,FIND(",",P225)+1,FIND(",",P225,FIND(",",P225)+1)-FIND(",",P225)-1)),[2]ActorTable!$A:$A,1,0)),ISERROR(VLOOKUP(TRIM(MID(P225,FIND(",",P225,FIND(",",P225)+1)+1,999)),[2]ActorTable!$A:$A,1,0))),"액터없음",
  SUBSTITUTE(SUBSTITUTE(SUBSTITUTE(P225,LEFT(P225,FIND(",",P225)-1),VLOOKUP(LEFT(P225,FIND(",",P225)-1),[2]ActorTable!$1:$1048576,MATCH("prefabAddress|String",[2]ActorTable!$1:$1,0),0)),
    TRIM(MID(P225,FIND(",",P225)+1,FIND(",",P225,FIND(",",P225)+1)-FIND(",",P225)-1)),VLOOKUP(TRIM(MID(P225,FIND(",",P225)+1,FIND(",",P225,FIND(",",P225)+1)-FIND(",",P225)-1)),[2]ActorTable!$1:$1048576,MATCH("prefabAddress|String",[2]ActorTable!$1:$1,0),0)),
    TRIM(MID(P225,FIND(",",P225,FIND(",",P225)+1)+1,999)),VLOOKUP(TRIM(MID(P225,FIND(",",P225,FIND(",",P225)+1)+1,999)),[2]ActorTable!$1:$1048576,MATCH("prefabAddress|String",[2]ActorTable!$1:$1,0),0))),
IF(ISERROR(FIND(",",P225,FIND(",",P225,FIND(",",P225,FIND(",",P225)+1)+1)+1)),
  IF(OR(ISERROR(VLOOKUP(LEFT(P225,FIND(",",P225)-1),[2]ActorTable!$A:$A,1,0)),ISERROR(VLOOKUP(TRIM(MID(P225,FIND(",",P225)+1,FIND(",",P225,FIND(",",P225)+1)-FIND(",",P225)-1)),[2]ActorTable!$A:$A,1,0)),ISERROR(VLOOKUP(TRIM(MID(P225,FIND(",",P225,FIND(",",P225)+1)+1,FIND(",",P225,FIND(",",P225,FIND(",",P225)+1)+1)-FIND(",",P225,FIND(",",P225)+1)-1)),[2]ActorTable!$A:$A,1,0)),ISERROR(VLOOKUP(TRIM(MID(P225,FIND(",",P225,FIND(",",P225,FIND(",",P225)+1)+1)+1,999)),[2]ActorTable!$A:$A,1,0))),"액터없음",
  SUBSTITUTE(SUBSTITUTE(SUBSTITUTE(SUBSTITUTE(P225,LEFT(P225,FIND(",",P225)-1),VLOOKUP(LEFT(P225,FIND(",",P225)-1),[2]ActorTable!$1:$1048576,MATCH("prefabAddress|String",[2]ActorTable!$1:$1,0),0)),
    TRIM(MID(P225,FIND(",",P225)+1,FIND(",",P225,FIND(",",P225)+1)-FIND(",",P225)-1)),VLOOKUP(TRIM(MID(P225,FIND(",",P225)+1,FIND(",",P225,FIND(",",P225)+1)-FIND(",",P225)-1)),[2]ActorTable!$1:$1048576,MATCH("prefabAddress|String",[2]ActorTable!$1:$1,0),0)),
    TRIM(MID(P225,FIND(",",P225,FIND(",",P225)+1)+1,FIND(",",P225,FIND(",",P225,FIND(",",P225)+1)+1)-FIND(",",P225,FIND(",",P225)+1)-1)),VLOOKUP(TRIM(MID(P225,FIND(",",P225,FIND(",",P225)+1)+1,FIND(",",P225,FIND(",",P225,FIND(",",P225)+1)+1)-FIND(",",P225,FIND(",",P225)+1)-1)),[2]ActorTable!$1:$1048576,MATCH("prefabAddress|String",[2]ActorTable!$1:$1,0),0)),
    TRIM(MID(P225,FIND(",",P225,FIND(",",P225,FIND(",",P225)+1)+1)+1,999)),VLOOKUP(TRIM(MID(P225,FIND(",",P225,FIND(",",P225,FIND(",",P225)+1)+1)+1,999)),[2]ActorTable!$1:$1048576,MATCH("prefabAddress|String",[2]ActorTable!$1:$1,0),0))),
)))))</f>
        <v/>
      </c>
      <c r="R225">
        <v>0</v>
      </c>
    </row>
    <row r="226" spans="1:18" x14ac:dyDescent="0.3">
      <c r="A226" t="s">
        <v>1026</v>
      </c>
      <c r="B226">
        <f>COUNTIF(StageTable!M:M,A226)
+COUNTIF(StageTable!U:U,A226)
+COUNTIF(StageTable!W:W,A226)</f>
        <v>1</v>
      </c>
      <c r="C226" t="s">
        <v>1029</v>
      </c>
      <c r="D226" t="s">
        <v>65</v>
      </c>
      <c r="E226" t="s">
        <v>1073</v>
      </c>
      <c r="F226" t="s">
        <v>1141</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c r="Q226" t="str">
        <f>IF(ISBLANK(P226),"",
IF(ISERROR(FIND(",",P226)),
  IF(ISERROR(VLOOKUP(P226,[2]ActorTable!$A:$A,1,0)),"액터없음",
  VLOOKUP(P226,[2]ActorTable!$1:$1048576,MATCH("prefabAddress|String",[2]ActorTable!$1:$1,0),0)),
IF(ISERROR(FIND(",",P226,FIND(",",P226)+1)),
  IF(OR(ISERROR(VLOOKUP(LEFT(P226,FIND(",",P226)-1),[2]ActorTable!$A:$A,1,0)),ISERROR(VLOOKUP(TRIM(MID(P226,FIND(",",P226)+1,999)),[2]ActorTable!$A:$A,1,0))),"액터없음",
  SUBSTITUTE(SUBSTITUTE(P226,LEFT(P226,FIND(",",P226)-1),VLOOKUP(LEFT(P226,FIND(",",P226)-1),[2]ActorTable!$1:$1048576,MATCH("prefabAddress|String",[2]ActorTable!$1:$1,0),0)),
    TRIM(MID(P226,FIND(",",P226)+1,999)),VLOOKUP(TRIM(MID(P226,FIND(",",P226)+1,999)),[2]ActorTable!$1:$1048576,MATCH("prefabAddress|String",[2]ActorTable!$1:$1,0),0))),
IF(ISERROR(FIND(",",P226,FIND(",",P226,FIND(",",P226)+1)+1)),
  IF(OR(ISERROR(VLOOKUP(LEFT(P226,FIND(",",P226)-1),[2]ActorTable!$A:$A,1,0)),ISERROR(VLOOKUP(TRIM(MID(P226,FIND(",",P226)+1,FIND(",",P226,FIND(",",P226)+1)-FIND(",",P226)-1)),[2]ActorTable!$A:$A,1,0)),ISERROR(VLOOKUP(TRIM(MID(P226,FIND(",",P226,FIND(",",P226)+1)+1,999)),[2]ActorTable!$A:$A,1,0))),"액터없음",
  SUBSTITUTE(SUBSTITUTE(SUBSTITUTE(P226,LEFT(P226,FIND(",",P226)-1),VLOOKUP(LEFT(P226,FIND(",",P226)-1),[2]ActorTable!$1:$1048576,MATCH("prefabAddress|String",[2]ActorTable!$1:$1,0),0)),
    TRIM(MID(P226,FIND(",",P226)+1,FIND(",",P226,FIND(",",P226)+1)-FIND(",",P226)-1)),VLOOKUP(TRIM(MID(P226,FIND(",",P226)+1,FIND(",",P226,FIND(",",P226)+1)-FIND(",",P226)-1)),[2]ActorTable!$1:$1048576,MATCH("prefabAddress|String",[2]ActorTable!$1:$1,0),0)),
    TRIM(MID(P226,FIND(",",P226,FIND(",",P226)+1)+1,999)),VLOOKUP(TRIM(MID(P226,FIND(",",P226,FIND(",",P226)+1)+1,999)),[2]ActorTable!$1:$1048576,MATCH("prefabAddress|String",[2]ActorTable!$1:$1,0),0))),
IF(ISERROR(FIND(",",P226,FIND(",",P226,FIND(",",P226,FIND(",",P226)+1)+1)+1)),
  IF(OR(ISERROR(VLOOKUP(LEFT(P226,FIND(",",P226)-1),[2]ActorTable!$A:$A,1,0)),ISERROR(VLOOKUP(TRIM(MID(P226,FIND(",",P226)+1,FIND(",",P226,FIND(",",P226)+1)-FIND(",",P226)-1)),[2]ActorTable!$A:$A,1,0)),ISERROR(VLOOKUP(TRIM(MID(P226,FIND(",",P226,FIND(",",P226)+1)+1,FIND(",",P226,FIND(",",P226,FIND(",",P226)+1)+1)-FIND(",",P226,FIND(",",P226)+1)-1)),[2]ActorTable!$A:$A,1,0)),ISERROR(VLOOKUP(TRIM(MID(P226,FIND(",",P226,FIND(",",P226,FIND(",",P226)+1)+1)+1,999)),[2]ActorTable!$A:$A,1,0))),"액터없음",
  SUBSTITUTE(SUBSTITUTE(SUBSTITUTE(SUBSTITUTE(P226,LEFT(P226,FIND(",",P226)-1),VLOOKUP(LEFT(P226,FIND(",",P226)-1),[2]ActorTable!$1:$1048576,MATCH("prefabAddress|String",[2]ActorTable!$1:$1,0),0)),
    TRIM(MID(P226,FIND(",",P226)+1,FIND(",",P226,FIND(",",P226)+1)-FIND(",",P226)-1)),VLOOKUP(TRIM(MID(P226,FIND(",",P226)+1,FIND(",",P226,FIND(",",P226)+1)-FIND(",",P226)-1)),[2]ActorTable!$1:$1048576,MATCH("prefabAddress|String",[2]ActorTable!$1:$1,0),0)),
    TRIM(MID(P226,FIND(",",P226,FIND(",",P226)+1)+1,FIND(",",P226,FIND(",",P226,FIND(",",P226)+1)+1)-FIND(",",P226,FIND(",",P226)+1)-1)),VLOOKUP(TRIM(MID(P226,FIND(",",P226,FIND(",",P226)+1)+1,FIND(",",P226,FIND(",",P226,FIND(",",P226)+1)+1)-FIND(",",P226,FIND(",",P226)+1)-1)),[2]ActorTable!$1:$1048576,MATCH("prefabAddress|String",[2]ActorTable!$1:$1,0),0)),
    TRIM(MID(P226,FIND(",",P226,FIND(",",P226,FIND(",",P226)+1)+1)+1,999)),VLOOKUP(TRIM(MID(P226,FIND(",",P226,FIND(",",P226,FIND(",",P226)+1)+1)+1,999)),[2]ActorTable!$1:$1048576,MATCH("prefabAddress|String",[2]ActorTable!$1:$1,0),0))),
)))))</f>
        <v/>
      </c>
      <c r="R226">
        <v>0</v>
      </c>
    </row>
    <row r="227" spans="1:18" x14ac:dyDescent="0.3">
      <c r="A227" t="s">
        <v>965</v>
      </c>
      <c r="B227">
        <f>COUNTIF(StageTable!M:M,A227)
+COUNTIF(StageTable!U:U,A227)
+COUNTIF(StageTable!W:W,A227)</f>
        <v>1</v>
      </c>
      <c r="C227" t="s">
        <v>977</v>
      </c>
      <c r="D227" t="s">
        <v>65</v>
      </c>
      <c r="E227" t="s">
        <v>1074</v>
      </c>
      <c r="F227" t="s">
        <v>1142</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c r="Q227" t="str">
        <f>IF(ISBLANK(P227),"",
IF(ISERROR(FIND(",",P227)),
  IF(ISERROR(VLOOKUP(P227,[2]ActorTable!$A:$A,1,0)),"액터없음",
  VLOOKUP(P227,[2]ActorTable!$1:$1048576,MATCH("prefabAddress|String",[2]ActorTable!$1:$1,0),0)),
IF(ISERROR(FIND(",",P227,FIND(",",P227)+1)),
  IF(OR(ISERROR(VLOOKUP(LEFT(P227,FIND(",",P227)-1),[2]ActorTable!$A:$A,1,0)),ISERROR(VLOOKUP(TRIM(MID(P227,FIND(",",P227)+1,999)),[2]ActorTable!$A:$A,1,0))),"액터없음",
  SUBSTITUTE(SUBSTITUTE(P227,LEFT(P227,FIND(",",P227)-1),VLOOKUP(LEFT(P227,FIND(",",P227)-1),[2]ActorTable!$1:$1048576,MATCH("prefabAddress|String",[2]ActorTable!$1:$1,0),0)),
    TRIM(MID(P227,FIND(",",P227)+1,999)),VLOOKUP(TRIM(MID(P227,FIND(",",P227)+1,999)),[2]ActorTable!$1:$1048576,MATCH("prefabAddress|String",[2]ActorTable!$1:$1,0),0))),
IF(ISERROR(FIND(",",P227,FIND(",",P227,FIND(",",P227)+1)+1)),
  IF(OR(ISERROR(VLOOKUP(LEFT(P227,FIND(",",P227)-1),[2]ActorTable!$A:$A,1,0)),ISERROR(VLOOKUP(TRIM(MID(P227,FIND(",",P227)+1,FIND(",",P227,FIND(",",P227)+1)-FIND(",",P227)-1)),[2]ActorTable!$A:$A,1,0)),ISERROR(VLOOKUP(TRIM(MID(P227,FIND(",",P227,FIND(",",P227)+1)+1,999)),[2]ActorTable!$A:$A,1,0))),"액터없음",
  SUBSTITUTE(SUBSTITUTE(SUBSTITUTE(P227,LEFT(P227,FIND(",",P227)-1),VLOOKUP(LEFT(P227,FIND(",",P227)-1),[2]ActorTable!$1:$1048576,MATCH("prefabAddress|String",[2]ActorTable!$1:$1,0),0)),
    TRIM(MID(P227,FIND(",",P227)+1,FIND(",",P227,FIND(",",P227)+1)-FIND(",",P227)-1)),VLOOKUP(TRIM(MID(P227,FIND(",",P227)+1,FIND(",",P227,FIND(",",P227)+1)-FIND(",",P227)-1)),[2]ActorTable!$1:$1048576,MATCH("prefabAddress|String",[2]ActorTable!$1:$1,0),0)),
    TRIM(MID(P227,FIND(",",P227,FIND(",",P227)+1)+1,999)),VLOOKUP(TRIM(MID(P227,FIND(",",P227,FIND(",",P227)+1)+1,999)),[2]ActorTable!$1:$1048576,MATCH("prefabAddress|String",[2]ActorTable!$1:$1,0),0))),
IF(ISERROR(FIND(",",P227,FIND(",",P227,FIND(",",P227,FIND(",",P227)+1)+1)+1)),
  IF(OR(ISERROR(VLOOKUP(LEFT(P227,FIND(",",P227)-1),[2]ActorTable!$A:$A,1,0)),ISERROR(VLOOKUP(TRIM(MID(P227,FIND(",",P227)+1,FIND(",",P227,FIND(",",P227)+1)-FIND(",",P227)-1)),[2]ActorTable!$A:$A,1,0)),ISERROR(VLOOKUP(TRIM(MID(P227,FIND(",",P227,FIND(",",P227)+1)+1,FIND(",",P227,FIND(",",P227,FIND(",",P227)+1)+1)-FIND(",",P227,FIND(",",P227)+1)-1)),[2]ActorTable!$A:$A,1,0)),ISERROR(VLOOKUP(TRIM(MID(P227,FIND(",",P227,FIND(",",P227,FIND(",",P227)+1)+1)+1,999)),[2]ActorTable!$A:$A,1,0))),"액터없음",
  SUBSTITUTE(SUBSTITUTE(SUBSTITUTE(SUBSTITUTE(P227,LEFT(P227,FIND(",",P227)-1),VLOOKUP(LEFT(P227,FIND(",",P227)-1),[2]ActorTable!$1:$1048576,MATCH("prefabAddress|String",[2]ActorTable!$1:$1,0),0)),
    TRIM(MID(P227,FIND(",",P227)+1,FIND(",",P227,FIND(",",P227)+1)-FIND(",",P227)-1)),VLOOKUP(TRIM(MID(P227,FIND(",",P227)+1,FIND(",",P227,FIND(",",P227)+1)-FIND(",",P227)-1)),[2]ActorTable!$1:$1048576,MATCH("prefabAddress|String",[2]ActorTable!$1:$1,0),0)),
    TRIM(MID(P227,FIND(",",P227,FIND(",",P227)+1)+1,FIND(",",P227,FIND(",",P227,FIND(",",P227)+1)+1)-FIND(",",P227,FIND(",",P227)+1)-1)),VLOOKUP(TRIM(MID(P227,FIND(",",P227,FIND(",",P227)+1)+1,FIND(",",P227,FIND(",",P227,FIND(",",P227)+1)+1)-FIND(",",P227,FIND(",",P227)+1)-1)),[2]ActorTable!$1:$1048576,MATCH("prefabAddress|String",[2]ActorTable!$1:$1,0),0)),
    TRIM(MID(P227,FIND(",",P227,FIND(",",P227,FIND(",",P227)+1)+1)+1,999)),VLOOKUP(TRIM(MID(P227,FIND(",",P227,FIND(",",P227,FIND(",",P227)+1)+1)+1,999)),[2]ActorTable!$1:$1048576,MATCH("prefabAddress|String",[2]ActorTable!$1:$1,0),0))),
)))))</f>
        <v/>
      </c>
      <c r="R227">
        <v>0</v>
      </c>
    </row>
    <row r="228" spans="1:18" x14ac:dyDescent="0.3">
      <c r="A228" t="s">
        <v>966</v>
      </c>
      <c r="B228">
        <f>COUNTIF(StageTable!M:M,A228)
+COUNTIF(StageTable!U:U,A228)
+COUNTIF(StageTable!W:W,A228)</f>
        <v>1</v>
      </c>
      <c r="C228" t="s">
        <v>976</v>
      </c>
      <c r="D228" t="s">
        <v>65</v>
      </c>
      <c r="E228" t="s">
        <v>1075</v>
      </c>
      <c r="F228" t="s">
        <v>1143</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c r="Q228" t="str">
        <f>IF(ISBLANK(P228),"",
IF(ISERROR(FIND(",",P228)),
  IF(ISERROR(VLOOKUP(P228,[2]ActorTable!$A:$A,1,0)),"액터없음",
  VLOOKUP(P228,[2]ActorTable!$1:$1048576,MATCH("prefabAddress|String",[2]ActorTable!$1:$1,0),0)),
IF(ISERROR(FIND(",",P228,FIND(",",P228)+1)),
  IF(OR(ISERROR(VLOOKUP(LEFT(P228,FIND(",",P228)-1),[2]ActorTable!$A:$A,1,0)),ISERROR(VLOOKUP(TRIM(MID(P228,FIND(",",P228)+1,999)),[2]ActorTable!$A:$A,1,0))),"액터없음",
  SUBSTITUTE(SUBSTITUTE(P228,LEFT(P228,FIND(",",P228)-1),VLOOKUP(LEFT(P228,FIND(",",P228)-1),[2]ActorTable!$1:$1048576,MATCH("prefabAddress|String",[2]ActorTable!$1:$1,0),0)),
    TRIM(MID(P228,FIND(",",P228)+1,999)),VLOOKUP(TRIM(MID(P228,FIND(",",P228)+1,999)),[2]ActorTable!$1:$1048576,MATCH("prefabAddress|String",[2]ActorTable!$1:$1,0),0))),
IF(ISERROR(FIND(",",P228,FIND(",",P228,FIND(",",P228)+1)+1)),
  IF(OR(ISERROR(VLOOKUP(LEFT(P228,FIND(",",P228)-1),[2]ActorTable!$A:$A,1,0)),ISERROR(VLOOKUP(TRIM(MID(P228,FIND(",",P228)+1,FIND(",",P228,FIND(",",P228)+1)-FIND(",",P228)-1)),[2]ActorTable!$A:$A,1,0)),ISERROR(VLOOKUP(TRIM(MID(P228,FIND(",",P228,FIND(",",P228)+1)+1,999)),[2]ActorTable!$A:$A,1,0))),"액터없음",
  SUBSTITUTE(SUBSTITUTE(SUBSTITUTE(P228,LEFT(P228,FIND(",",P228)-1),VLOOKUP(LEFT(P228,FIND(",",P228)-1),[2]ActorTable!$1:$1048576,MATCH("prefabAddress|String",[2]ActorTable!$1:$1,0),0)),
    TRIM(MID(P228,FIND(",",P228)+1,FIND(",",P228,FIND(",",P228)+1)-FIND(",",P228)-1)),VLOOKUP(TRIM(MID(P228,FIND(",",P228)+1,FIND(",",P228,FIND(",",P228)+1)-FIND(",",P228)-1)),[2]ActorTable!$1:$1048576,MATCH("prefabAddress|String",[2]ActorTable!$1:$1,0),0)),
    TRIM(MID(P228,FIND(",",P228,FIND(",",P228)+1)+1,999)),VLOOKUP(TRIM(MID(P228,FIND(",",P228,FIND(",",P228)+1)+1,999)),[2]ActorTable!$1:$1048576,MATCH("prefabAddress|String",[2]ActorTable!$1:$1,0),0))),
IF(ISERROR(FIND(",",P228,FIND(",",P228,FIND(",",P228,FIND(",",P228)+1)+1)+1)),
  IF(OR(ISERROR(VLOOKUP(LEFT(P228,FIND(",",P228)-1),[2]ActorTable!$A:$A,1,0)),ISERROR(VLOOKUP(TRIM(MID(P228,FIND(",",P228)+1,FIND(",",P228,FIND(",",P228)+1)-FIND(",",P228)-1)),[2]ActorTable!$A:$A,1,0)),ISERROR(VLOOKUP(TRIM(MID(P228,FIND(",",P228,FIND(",",P228)+1)+1,FIND(",",P228,FIND(",",P228,FIND(",",P228)+1)+1)-FIND(",",P228,FIND(",",P228)+1)-1)),[2]ActorTable!$A:$A,1,0)),ISERROR(VLOOKUP(TRIM(MID(P228,FIND(",",P228,FIND(",",P228,FIND(",",P228)+1)+1)+1,999)),[2]ActorTable!$A:$A,1,0))),"액터없음",
  SUBSTITUTE(SUBSTITUTE(SUBSTITUTE(SUBSTITUTE(P228,LEFT(P228,FIND(",",P228)-1),VLOOKUP(LEFT(P228,FIND(",",P228)-1),[2]ActorTable!$1:$1048576,MATCH("prefabAddress|String",[2]ActorTable!$1:$1,0),0)),
    TRIM(MID(P228,FIND(",",P228)+1,FIND(",",P228,FIND(",",P228)+1)-FIND(",",P228)-1)),VLOOKUP(TRIM(MID(P228,FIND(",",P228)+1,FIND(",",P228,FIND(",",P228)+1)-FIND(",",P228)-1)),[2]ActorTable!$1:$1048576,MATCH("prefabAddress|String",[2]ActorTable!$1:$1,0),0)),
    TRIM(MID(P228,FIND(",",P228,FIND(",",P228)+1)+1,FIND(",",P228,FIND(",",P228,FIND(",",P228)+1)+1)-FIND(",",P228,FIND(",",P228)+1)-1)),VLOOKUP(TRIM(MID(P228,FIND(",",P228,FIND(",",P228)+1)+1,FIND(",",P228,FIND(",",P228,FIND(",",P228)+1)+1)-FIND(",",P228,FIND(",",P228)+1)-1)),[2]ActorTable!$1:$1048576,MATCH("prefabAddress|String",[2]ActorTable!$1:$1,0),0)),
    TRIM(MID(P228,FIND(",",P228,FIND(",",P228,FIND(",",P228)+1)+1)+1,999)),VLOOKUP(TRIM(MID(P228,FIND(",",P228,FIND(",",P228,FIND(",",P228)+1)+1)+1,999)),[2]ActorTable!$1:$1048576,MATCH("prefabAddress|String",[2]ActorTable!$1:$1,0),0))),
)))))</f>
        <v/>
      </c>
      <c r="R228">
        <v>0</v>
      </c>
    </row>
    <row r="229" spans="1:18" x14ac:dyDescent="0.3">
      <c r="A229" t="s">
        <v>967</v>
      </c>
      <c r="B229">
        <f>COUNTIF(StageTable!M:M,A229)
+COUNTIF(StageTable!U:U,A229)
+COUNTIF(StageTable!W:W,A229)</f>
        <v>1</v>
      </c>
      <c r="C229" t="s">
        <v>976</v>
      </c>
      <c r="D229" t="s">
        <v>65</v>
      </c>
      <c r="E229" t="s">
        <v>1076</v>
      </c>
      <c r="F229" t="s">
        <v>1144</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c r="Q229" t="str">
        <f>IF(ISBLANK(P229),"",
IF(ISERROR(FIND(",",P229)),
  IF(ISERROR(VLOOKUP(P229,[2]ActorTable!$A:$A,1,0)),"액터없음",
  VLOOKUP(P229,[2]ActorTable!$1:$1048576,MATCH("prefabAddress|String",[2]ActorTable!$1:$1,0),0)),
IF(ISERROR(FIND(",",P229,FIND(",",P229)+1)),
  IF(OR(ISERROR(VLOOKUP(LEFT(P229,FIND(",",P229)-1),[2]ActorTable!$A:$A,1,0)),ISERROR(VLOOKUP(TRIM(MID(P229,FIND(",",P229)+1,999)),[2]ActorTable!$A:$A,1,0))),"액터없음",
  SUBSTITUTE(SUBSTITUTE(P229,LEFT(P229,FIND(",",P229)-1),VLOOKUP(LEFT(P229,FIND(",",P229)-1),[2]ActorTable!$1:$1048576,MATCH("prefabAddress|String",[2]ActorTable!$1:$1,0),0)),
    TRIM(MID(P229,FIND(",",P229)+1,999)),VLOOKUP(TRIM(MID(P229,FIND(",",P229)+1,999)),[2]ActorTable!$1:$1048576,MATCH("prefabAddress|String",[2]ActorTable!$1:$1,0),0))),
IF(ISERROR(FIND(",",P229,FIND(",",P229,FIND(",",P229)+1)+1)),
  IF(OR(ISERROR(VLOOKUP(LEFT(P229,FIND(",",P229)-1),[2]ActorTable!$A:$A,1,0)),ISERROR(VLOOKUP(TRIM(MID(P229,FIND(",",P229)+1,FIND(",",P229,FIND(",",P229)+1)-FIND(",",P229)-1)),[2]ActorTable!$A:$A,1,0)),ISERROR(VLOOKUP(TRIM(MID(P229,FIND(",",P229,FIND(",",P229)+1)+1,999)),[2]ActorTable!$A:$A,1,0))),"액터없음",
  SUBSTITUTE(SUBSTITUTE(SUBSTITUTE(P229,LEFT(P229,FIND(",",P229)-1),VLOOKUP(LEFT(P229,FIND(",",P229)-1),[2]ActorTable!$1:$1048576,MATCH("prefabAddress|String",[2]ActorTable!$1:$1,0),0)),
    TRIM(MID(P229,FIND(",",P229)+1,FIND(",",P229,FIND(",",P229)+1)-FIND(",",P229)-1)),VLOOKUP(TRIM(MID(P229,FIND(",",P229)+1,FIND(",",P229,FIND(",",P229)+1)-FIND(",",P229)-1)),[2]ActorTable!$1:$1048576,MATCH("prefabAddress|String",[2]ActorTable!$1:$1,0),0)),
    TRIM(MID(P229,FIND(",",P229,FIND(",",P229)+1)+1,999)),VLOOKUP(TRIM(MID(P229,FIND(",",P229,FIND(",",P229)+1)+1,999)),[2]ActorTable!$1:$1048576,MATCH("prefabAddress|String",[2]ActorTable!$1:$1,0),0))),
IF(ISERROR(FIND(",",P229,FIND(",",P229,FIND(",",P229,FIND(",",P229)+1)+1)+1)),
  IF(OR(ISERROR(VLOOKUP(LEFT(P229,FIND(",",P229)-1),[2]ActorTable!$A:$A,1,0)),ISERROR(VLOOKUP(TRIM(MID(P229,FIND(",",P229)+1,FIND(",",P229,FIND(",",P229)+1)-FIND(",",P229)-1)),[2]ActorTable!$A:$A,1,0)),ISERROR(VLOOKUP(TRIM(MID(P229,FIND(",",P229,FIND(",",P229)+1)+1,FIND(",",P229,FIND(",",P229,FIND(",",P229)+1)+1)-FIND(",",P229,FIND(",",P229)+1)-1)),[2]ActorTable!$A:$A,1,0)),ISERROR(VLOOKUP(TRIM(MID(P229,FIND(",",P229,FIND(",",P229,FIND(",",P229)+1)+1)+1,999)),[2]ActorTable!$A:$A,1,0))),"액터없음",
  SUBSTITUTE(SUBSTITUTE(SUBSTITUTE(SUBSTITUTE(P229,LEFT(P229,FIND(",",P229)-1),VLOOKUP(LEFT(P229,FIND(",",P229)-1),[2]ActorTable!$1:$1048576,MATCH("prefabAddress|String",[2]ActorTable!$1:$1,0),0)),
    TRIM(MID(P229,FIND(",",P229)+1,FIND(",",P229,FIND(",",P229)+1)-FIND(",",P229)-1)),VLOOKUP(TRIM(MID(P229,FIND(",",P229)+1,FIND(",",P229,FIND(",",P229)+1)-FIND(",",P229)-1)),[2]ActorTable!$1:$1048576,MATCH("prefabAddress|String",[2]ActorTable!$1:$1,0),0)),
    TRIM(MID(P229,FIND(",",P229,FIND(",",P229)+1)+1,FIND(",",P229,FIND(",",P229,FIND(",",P229)+1)+1)-FIND(",",P229,FIND(",",P229)+1)-1)),VLOOKUP(TRIM(MID(P229,FIND(",",P229,FIND(",",P229)+1)+1,FIND(",",P229,FIND(",",P229,FIND(",",P229)+1)+1)-FIND(",",P229,FIND(",",P229)+1)-1)),[2]ActorTable!$1:$1048576,MATCH("prefabAddress|String",[2]ActorTable!$1:$1,0),0)),
    TRIM(MID(P229,FIND(",",P229,FIND(",",P229,FIND(",",P229)+1)+1)+1,999)),VLOOKUP(TRIM(MID(P229,FIND(",",P229,FIND(",",P229,FIND(",",P229)+1)+1)+1,999)),[2]ActorTable!$1:$1048576,MATCH("prefabAddress|String",[2]ActorTable!$1:$1,0),0))),
)))))</f>
        <v/>
      </c>
      <c r="R229">
        <v>0</v>
      </c>
    </row>
    <row r="230" spans="1:18" x14ac:dyDescent="0.3">
      <c r="A230" t="s">
        <v>1184</v>
      </c>
      <c r="B230">
        <f>COUNTIF(StageTable!M:M,A230)
+COUNTIF(StageTable!U:U,A230)
+COUNTIF(StageTable!W:W,A230)</f>
        <v>0</v>
      </c>
      <c r="C230" t="s">
        <v>976</v>
      </c>
      <c r="D230" t="s">
        <v>65</v>
      </c>
      <c r="E230" t="s">
        <v>1185</v>
      </c>
      <c r="F230" t="s">
        <v>1186</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c r="Q230" t="str">
        <f>IF(ISBLANK(P230),"",
IF(ISERROR(FIND(",",P230)),
  IF(ISERROR(VLOOKUP(P230,[2]ActorTable!$A:$A,1,0)),"액터없음",
  VLOOKUP(P230,[2]ActorTable!$1:$1048576,MATCH("prefabAddress|String",[2]ActorTable!$1:$1,0),0)),
IF(ISERROR(FIND(",",P230,FIND(",",P230)+1)),
  IF(OR(ISERROR(VLOOKUP(LEFT(P230,FIND(",",P230)-1),[2]ActorTable!$A:$A,1,0)),ISERROR(VLOOKUP(TRIM(MID(P230,FIND(",",P230)+1,999)),[2]ActorTable!$A:$A,1,0))),"액터없음",
  SUBSTITUTE(SUBSTITUTE(P230,LEFT(P230,FIND(",",P230)-1),VLOOKUP(LEFT(P230,FIND(",",P230)-1),[2]ActorTable!$1:$1048576,MATCH("prefabAddress|String",[2]ActorTable!$1:$1,0),0)),
    TRIM(MID(P230,FIND(",",P230)+1,999)),VLOOKUP(TRIM(MID(P230,FIND(",",P230)+1,999)),[2]ActorTable!$1:$1048576,MATCH("prefabAddress|String",[2]ActorTable!$1:$1,0),0))),
IF(ISERROR(FIND(",",P230,FIND(",",P230,FIND(",",P230)+1)+1)),
  IF(OR(ISERROR(VLOOKUP(LEFT(P230,FIND(",",P230)-1),[2]ActorTable!$A:$A,1,0)),ISERROR(VLOOKUP(TRIM(MID(P230,FIND(",",P230)+1,FIND(",",P230,FIND(",",P230)+1)-FIND(",",P230)-1)),[2]ActorTable!$A:$A,1,0)),ISERROR(VLOOKUP(TRIM(MID(P230,FIND(",",P230,FIND(",",P230)+1)+1,999)),[2]ActorTable!$A:$A,1,0))),"액터없음",
  SUBSTITUTE(SUBSTITUTE(SUBSTITUTE(P230,LEFT(P230,FIND(",",P230)-1),VLOOKUP(LEFT(P230,FIND(",",P230)-1),[2]ActorTable!$1:$1048576,MATCH("prefabAddress|String",[2]ActorTable!$1:$1,0),0)),
    TRIM(MID(P230,FIND(",",P230)+1,FIND(",",P230,FIND(",",P230)+1)-FIND(",",P230)-1)),VLOOKUP(TRIM(MID(P230,FIND(",",P230)+1,FIND(",",P230,FIND(",",P230)+1)-FIND(",",P230)-1)),[2]ActorTable!$1:$1048576,MATCH("prefabAddress|String",[2]ActorTable!$1:$1,0),0)),
    TRIM(MID(P230,FIND(",",P230,FIND(",",P230)+1)+1,999)),VLOOKUP(TRIM(MID(P230,FIND(",",P230,FIND(",",P230)+1)+1,999)),[2]ActorTable!$1:$1048576,MATCH("prefabAddress|String",[2]ActorTable!$1:$1,0),0))),
IF(ISERROR(FIND(",",P230,FIND(",",P230,FIND(",",P230,FIND(",",P230)+1)+1)+1)),
  IF(OR(ISERROR(VLOOKUP(LEFT(P230,FIND(",",P230)-1),[2]ActorTable!$A:$A,1,0)),ISERROR(VLOOKUP(TRIM(MID(P230,FIND(",",P230)+1,FIND(",",P230,FIND(",",P230)+1)-FIND(",",P230)-1)),[2]ActorTable!$A:$A,1,0)),ISERROR(VLOOKUP(TRIM(MID(P230,FIND(",",P230,FIND(",",P230)+1)+1,FIND(",",P230,FIND(",",P230,FIND(",",P230)+1)+1)-FIND(",",P230,FIND(",",P230)+1)-1)),[2]ActorTable!$A:$A,1,0)),ISERROR(VLOOKUP(TRIM(MID(P230,FIND(",",P230,FIND(",",P230,FIND(",",P230)+1)+1)+1,999)),[2]ActorTable!$A:$A,1,0))),"액터없음",
  SUBSTITUTE(SUBSTITUTE(SUBSTITUTE(SUBSTITUTE(P230,LEFT(P230,FIND(",",P230)-1),VLOOKUP(LEFT(P230,FIND(",",P230)-1),[2]ActorTable!$1:$1048576,MATCH("prefabAddress|String",[2]ActorTable!$1:$1,0),0)),
    TRIM(MID(P230,FIND(",",P230)+1,FIND(",",P230,FIND(",",P230)+1)-FIND(",",P230)-1)),VLOOKUP(TRIM(MID(P230,FIND(",",P230)+1,FIND(",",P230,FIND(",",P230)+1)-FIND(",",P230)-1)),[2]ActorTable!$1:$1048576,MATCH("prefabAddress|String",[2]ActorTable!$1:$1,0),0)),
    TRIM(MID(P230,FIND(",",P230,FIND(",",P230)+1)+1,FIND(",",P230,FIND(",",P230,FIND(",",P230)+1)+1)-FIND(",",P230,FIND(",",P230)+1)-1)),VLOOKUP(TRIM(MID(P230,FIND(",",P230,FIND(",",P230)+1)+1,FIND(",",P230,FIND(",",P230,FIND(",",P230)+1)+1)-FIND(",",P230,FIND(",",P230)+1)-1)),[2]ActorTable!$1:$1048576,MATCH("prefabAddress|String",[2]ActorTable!$1:$1,0),0)),
    TRIM(MID(P230,FIND(",",P230,FIND(",",P230,FIND(",",P230)+1)+1)+1,999)),VLOOKUP(TRIM(MID(P230,FIND(",",P230,FIND(",",P230,FIND(",",P230)+1)+1)+1,999)),[2]ActorTable!$1:$1048576,MATCH("prefabAddress|String",[2]ActorTable!$1:$1,0),0))),
)))))</f>
        <v/>
      </c>
      <c r="R230">
        <v>0</v>
      </c>
    </row>
    <row r="231" spans="1:18" x14ac:dyDescent="0.3">
      <c r="A231" t="s">
        <v>968</v>
      </c>
      <c r="B231">
        <f>COUNTIF(StageTable!M:M,A231)
+COUNTIF(StageTable!U:U,A231)
+COUNTIF(StageTable!W:W,A231)</f>
        <v>1</v>
      </c>
      <c r="C231" t="s">
        <v>977</v>
      </c>
      <c r="D231" t="s">
        <v>65</v>
      </c>
      <c r="E231" t="s">
        <v>1077</v>
      </c>
      <c r="F231" t="s">
        <v>1145</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c r="Q231" t="str">
        <f>IF(ISBLANK(P231),"",
IF(ISERROR(FIND(",",P231)),
  IF(ISERROR(VLOOKUP(P231,[2]ActorTable!$A:$A,1,0)),"액터없음",
  VLOOKUP(P231,[2]ActorTable!$1:$1048576,MATCH("prefabAddress|String",[2]ActorTable!$1:$1,0),0)),
IF(ISERROR(FIND(",",P231,FIND(",",P231)+1)),
  IF(OR(ISERROR(VLOOKUP(LEFT(P231,FIND(",",P231)-1),[2]ActorTable!$A:$A,1,0)),ISERROR(VLOOKUP(TRIM(MID(P231,FIND(",",P231)+1,999)),[2]ActorTable!$A:$A,1,0))),"액터없음",
  SUBSTITUTE(SUBSTITUTE(P231,LEFT(P231,FIND(",",P231)-1),VLOOKUP(LEFT(P231,FIND(",",P231)-1),[2]ActorTable!$1:$1048576,MATCH("prefabAddress|String",[2]ActorTable!$1:$1,0),0)),
    TRIM(MID(P231,FIND(",",P231)+1,999)),VLOOKUP(TRIM(MID(P231,FIND(",",P231)+1,999)),[2]ActorTable!$1:$1048576,MATCH("prefabAddress|String",[2]ActorTable!$1:$1,0),0))),
IF(ISERROR(FIND(",",P231,FIND(",",P231,FIND(",",P231)+1)+1)),
  IF(OR(ISERROR(VLOOKUP(LEFT(P231,FIND(",",P231)-1),[2]ActorTable!$A:$A,1,0)),ISERROR(VLOOKUP(TRIM(MID(P231,FIND(",",P231)+1,FIND(",",P231,FIND(",",P231)+1)-FIND(",",P231)-1)),[2]ActorTable!$A:$A,1,0)),ISERROR(VLOOKUP(TRIM(MID(P231,FIND(",",P231,FIND(",",P231)+1)+1,999)),[2]ActorTable!$A:$A,1,0))),"액터없음",
  SUBSTITUTE(SUBSTITUTE(SUBSTITUTE(P231,LEFT(P231,FIND(",",P231)-1),VLOOKUP(LEFT(P231,FIND(",",P231)-1),[2]ActorTable!$1:$1048576,MATCH("prefabAddress|String",[2]ActorTable!$1:$1,0),0)),
    TRIM(MID(P231,FIND(",",P231)+1,FIND(",",P231,FIND(",",P231)+1)-FIND(",",P231)-1)),VLOOKUP(TRIM(MID(P231,FIND(",",P231)+1,FIND(",",P231,FIND(",",P231)+1)-FIND(",",P231)-1)),[2]ActorTable!$1:$1048576,MATCH("prefabAddress|String",[2]ActorTable!$1:$1,0),0)),
    TRIM(MID(P231,FIND(",",P231,FIND(",",P231)+1)+1,999)),VLOOKUP(TRIM(MID(P231,FIND(",",P231,FIND(",",P231)+1)+1,999)),[2]ActorTable!$1:$1048576,MATCH("prefabAddress|String",[2]ActorTable!$1:$1,0),0))),
IF(ISERROR(FIND(",",P231,FIND(",",P231,FIND(",",P231,FIND(",",P231)+1)+1)+1)),
  IF(OR(ISERROR(VLOOKUP(LEFT(P231,FIND(",",P231)-1),[2]ActorTable!$A:$A,1,0)),ISERROR(VLOOKUP(TRIM(MID(P231,FIND(",",P231)+1,FIND(",",P231,FIND(",",P231)+1)-FIND(",",P231)-1)),[2]ActorTable!$A:$A,1,0)),ISERROR(VLOOKUP(TRIM(MID(P231,FIND(",",P231,FIND(",",P231)+1)+1,FIND(",",P231,FIND(",",P231,FIND(",",P231)+1)+1)-FIND(",",P231,FIND(",",P231)+1)-1)),[2]ActorTable!$A:$A,1,0)),ISERROR(VLOOKUP(TRIM(MID(P231,FIND(",",P231,FIND(",",P231,FIND(",",P231)+1)+1)+1,999)),[2]ActorTable!$A:$A,1,0))),"액터없음",
  SUBSTITUTE(SUBSTITUTE(SUBSTITUTE(SUBSTITUTE(P231,LEFT(P231,FIND(",",P231)-1),VLOOKUP(LEFT(P231,FIND(",",P231)-1),[2]ActorTable!$1:$1048576,MATCH("prefabAddress|String",[2]ActorTable!$1:$1,0),0)),
    TRIM(MID(P231,FIND(",",P231)+1,FIND(",",P231,FIND(",",P231)+1)-FIND(",",P231)-1)),VLOOKUP(TRIM(MID(P231,FIND(",",P231)+1,FIND(",",P231,FIND(",",P231)+1)-FIND(",",P231)-1)),[2]ActorTable!$1:$1048576,MATCH("prefabAddress|String",[2]ActorTable!$1:$1,0),0)),
    TRIM(MID(P231,FIND(",",P231,FIND(",",P231)+1)+1,FIND(",",P231,FIND(",",P231,FIND(",",P231)+1)+1)-FIND(",",P231,FIND(",",P231)+1)-1)),VLOOKUP(TRIM(MID(P231,FIND(",",P231,FIND(",",P231)+1)+1,FIND(",",P231,FIND(",",P231,FIND(",",P231)+1)+1)-FIND(",",P231,FIND(",",P231)+1)-1)),[2]ActorTable!$1:$1048576,MATCH("prefabAddress|String",[2]ActorTable!$1:$1,0),0)),
    TRIM(MID(P231,FIND(",",P231,FIND(",",P231,FIND(",",P231)+1)+1)+1,999)),VLOOKUP(TRIM(MID(P231,FIND(",",P231,FIND(",",P231,FIND(",",P231)+1)+1)+1,999)),[2]ActorTable!$1:$1048576,MATCH("prefabAddress|String",[2]ActorTable!$1:$1,0),0))),
)))))</f>
        <v/>
      </c>
      <c r="R231">
        <v>0</v>
      </c>
    </row>
    <row r="232" spans="1:18" x14ac:dyDescent="0.3">
      <c r="A232" t="s">
        <v>969</v>
      </c>
      <c r="B232">
        <f>COUNTIF(StageTable!M:M,A232)
+COUNTIF(StageTable!U:U,A232)
+COUNTIF(StageTable!W:W,A232)</f>
        <v>1</v>
      </c>
      <c r="C232" t="s">
        <v>977</v>
      </c>
      <c r="D232" t="s">
        <v>65</v>
      </c>
      <c r="E232" t="s">
        <v>1079</v>
      </c>
      <c r="F232" t="s">
        <v>1146</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c r="Q232" t="str">
        <f>IF(ISBLANK(P232),"",
IF(ISERROR(FIND(",",P232)),
  IF(ISERROR(VLOOKUP(P232,[2]ActorTable!$A:$A,1,0)),"액터없음",
  VLOOKUP(P232,[2]ActorTable!$1:$1048576,MATCH("prefabAddress|String",[2]ActorTable!$1:$1,0),0)),
IF(ISERROR(FIND(",",P232,FIND(",",P232)+1)),
  IF(OR(ISERROR(VLOOKUP(LEFT(P232,FIND(",",P232)-1),[2]ActorTable!$A:$A,1,0)),ISERROR(VLOOKUP(TRIM(MID(P232,FIND(",",P232)+1,999)),[2]ActorTable!$A:$A,1,0))),"액터없음",
  SUBSTITUTE(SUBSTITUTE(P232,LEFT(P232,FIND(",",P232)-1),VLOOKUP(LEFT(P232,FIND(",",P232)-1),[2]ActorTable!$1:$1048576,MATCH("prefabAddress|String",[2]ActorTable!$1:$1,0),0)),
    TRIM(MID(P232,FIND(",",P232)+1,999)),VLOOKUP(TRIM(MID(P232,FIND(",",P232)+1,999)),[2]ActorTable!$1:$1048576,MATCH("prefabAddress|String",[2]ActorTable!$1:$1,0),0))),
IF(ISERROR(FIND(",",P232,FIND(",",P232,FIND(",",P232)+1)+1)),
  IF(OR(ISERROR(VLOOKUP(LEFT(P232,FIND(",",P232)-1),[2]ActorTable!$A:$A,1,0)),ISERROR(VLOOKUP(TRIM(MID(P232,FIND(",",P232)+1,FIND(",",P232,FIND(",",P232)+1)-FIND(",",P232)-1)),[2]ActorTable!$A:$A,1,0)),ISERROR(VLOOKUP(TRIM(MID(P232,FIND(",",P232,FIND(",",P232)+1)+1,999)),[2]ActorTable!$A:$A,1,0))),"액터없음",
  SUBSTITUTE(SUBSTITUTE(SUBSTITUTE(P232,LEFT(P232,FIND(",",P232)-1),VLOOKUP(LEFT(P232,FIND(",",P232)-1),[2]ActorTable!$1:$1048576,MATCH("prefabAddress|String",[2]ActorTable!$1:$1,0),0)),
    TRIM(MID(P232,FIND(",",P232)+1,FIND(",",P232,FIND(",",P232)+1)-FIND(",",P232)-1)),VLOOKUP(TRIM(MID(P232,FIND(",",P232)+1,FIND(",",P232,FIND(",",P232)+1)-FIND(",",P232)-1)),[2]ActorTable!$1:$1048576,MATCH("prefabAddress|String",[2]ActorTable!$1:$1,0),0)),
    TRIM(MID(P232,FIND(",",P232,FIND(",",P232)+1)+1,999)),VLOOKUP(TRIM(MID(P232,FIND(",",P232,FIND(",",P232)+1)+1,999)),[2]ActorTable!$1:$1048576,MATCH("prefabAddress|String",[2]ActorTable!$1:$1,0),0))),
IF(ISERROR(FIND(",",P232,FIND(",",P232,FIND(",",P232,FIND(",",P232)+1)+1)+1)),
  IF(OR(ISERROR(VLOOKUP(LEFT(P232,FIND(",",P232)-1),[2]ActorTable!$A:$A,1,0)),ISERROR(VLOOKUP(TRIM(MID(P232,FIND(",",P232)+1,FIND(",",P232,FIND(",",P232)+1)-FIND(",",P232)-1)),[2]ActorTable!$A:$A,1,0)),ISERROR(VLOOKUP(TRIM(MID(P232,FIND(",",P232,FIND(",",P232)+1)+1,FIND(",",P232,FIND(",",P232,FIND(",",P232)+1)+1)-FIND(",",P232,FIND(",",P232)+1)-1)),[2]ActorTable!$A:$A,1,0)),ISERROR(VLOOKUP(TRIM(MID(P232,FIND(",",P232,FIND(",",P232,FIND(",",P232)+1)+1)+1,999)),[2]ActorTable!$A:$A,1,0))),"액터없음",
  SUBSTITUTE(SUBSTITUTE(SUBSTITUTE(SUBSTITUTE(P232,LEFT(P232,FIND(",",P232)-1),VLOOKUP(LEFT(P232,FIND(",",P232)-1),[2]ActorTable!$1:$1048576,MATCH("prefabAddress|String",[2]ActorTable!$1:$1,0),0)),
    TRIM(MID(P232,FIND(",",P232)+1,FIND(",",P232,FIND(",",P232)+1)-FIND(",",P232)-1)),VLOOKUP(TRIM(MID(P232,FIND(",",P232)+1,FIND(",",P232,FIND(",",P232)+1)-FIND(",",P232)-1)),[2]ActorTable!$1:$1048576,MATCH("prefabAddress|String",[2]ActorTable!$1:$1,0),0)),
    TRIM(MID(P232,FIND(",",P232,FIND(",",P232)+1)+1,FIND(",",P232,FIND(",",P232,FIND(",",P232)+1)+1)-FIND(",",P232,FIND(",",P232)+1)-1)),VLOOKUP(TRIM(MID(P232,FIND(",",P232,FIND(",",P232)+1)+1,FIND(",",P232,FIND(",",P232,FIND(",",P232)+1)+1)-FIND(",",P232,FIND(",",P232)+1)-1)),[2]ActorTable!$1:$1048576,MATCH("prefabAddress|String",[2]ActorTable!$1:$1,0),0)),
    TRIM(MID(P232,FIND(",",P232,FIND(",",P232,FIND(",",P232)+1)+1)+1,999)),VLOOKUP(TRIM(MID(P232,FIND(",",P232,FIND(",",P232,FIND(",",P232)+1)+1)+1,999)),[2]ActorTable!$1:$1048576,MATCH("prefabAddress|String",[2]ActorTable!$1:$1,0),0))),
)))))</f>
        <v/>
      </c>
      <c r="R232">
        <v>0</v>
      </c>
    </row>
    <row r="233" spans="1:18" x14ac:dyDescent="0.3">
      <c r="A233" t="s">
        <v>970</v>
      </c>
      <c r="B233">
        <f>COUNTIF(StageTable!M:M,A233)
+COUNTIF(StageTable!U:U,A233)
+COUNTIF(StageTable!W:W,A233)</f>
        <v>1</v>
      </c>
      <c r="C233" t="s">
        <v>976</v>
      </c>
      <c r="D233" t="s">
        <v>65</v>
      </c>
      <c r="E233" t="s">
        <v>1080</v>
      </c>
      <c r="F233" t="s">
        <v>1147</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c r="Q233" t="str">
        <f>IF(ISBLANK(P233),"",
IF(ISERROR(FIND(",",P233)),
  IF(ISERROR(VLOOKUP(P233,[2]ActorTable!$A:$A,1,0)),"액터없음",
  VLOOKUP(P233,[2]ActorTable!$1:$1048576,MATCH("prefabAddress|String",[2]ActorTable!$1:$1,0),0)),
IF(ISERROR(FIND(",",P233,FIND(",",P233)+1)),
  IF(OR(ISERROR(VLOOKUP(LEFT(P233,FIND(",",P233)-1),[2]ActorTable!$A:$A,1,0)),ISERROR(VLOOKUP(TRIM(MID(P233,FIND(",",P233)+1,999)),[2]ActorTable!$A:$A,1,0))),"액터없음",
  SUBSTITUTE(SUBSTITUTE(P233,LEFT(P233,FIND(",",P233)-1),VLOOKUP(LEFT(P233,FIND(",",P233)-1),[2]ActorTable!$1:$1048576,MATCH("prefabAddress|String",[2]ActorTable!$1:$1,0),0)),
    TRIM(MID(P233,FIND(",",P233)+1,999)),VLOOKUP(TRIM(MID(P233,FIND(",",P233)+1,999)),[2]ActorTable!$1:$1048576,MATCH("prefabAddress|String",[2]ActorTable!$1:$1,0),0))),
IF(ISERROR(FIND(",",P233,FIND(",",P233,FIND(",",P233)+1)+1)),
  IF(OR(ISERROR(VLOOKUP(LEFT(P233,FIND(",",P233)-1),[2]ActorTable!$A:$A,1,0)),ISERROR(VLOOKUP(TRIM(MID(P233,FIND(",",P233)+1,FIND(",",P233,FIND(",",P233)+1)-FIND(",",P233)-1)),[2]ActorTable!$A:$A,1,0)),ISERROR(VLOOKUP(TRIM(MID(P233,FIND(",",P233,FIND(",",P233)+1)+1,999)),[2]ActorTable!$A:$A,1,0))),"액터없음",
  SUBSTITUTE(SUBSTITUTE(SUBSTITUTE(P233,LEFT(P233,FIND(",",P233)-1),VLOOKUP(LEFT(P233,FIND(",",P233)-1),[2]ActorTable!$1:$1048576,MATCH("prefabAddress|String",[2]ActorTable!$1:$1,0),0)),
    TRIM(MID(P233,FIND(",",P233)+1,FIND(",",P233,FIND(",",P233)+1)-FIND(",",P233)-1)),VLOOKUP(TRIM(MID(P233,FIND(",",P233)+1,FIND(",",P233,FIND(",",P233)+1)-FIND(",",P233)-1)),[2]ActorTable!$1:$1048576,MATCH("prefabAddress|String",[2]ActorTable!$1:$1,0),0)),
    TRIM(MID(P233,FIND(",",P233,FIND(",",P233)+1)+1,999)),VLOOKUP(TRIM(MID(P233,FIND(",",P233,FIND(",",P233)+1)+1,999)),[2]ActorTable!$1:$1048576,MATCH("prefabAddress|String",[2]ActorTable!$1:$1,0),0))),
IF(ISERROR(FIND(",",P233,FIND(",",P233,FIND(",",P233,FIND(",",P233)+1)+1)+1)),
  IF(OR(ISERROR(VLOOKUP(LEFT(P233,FIND(",",P233)-1),[2]ActorTable!$A:$A,1,0)),ISERROR(VLOOKUP(TRIM(MID(P233,FIND(",",P233)+1,FIND(",",P233,FIND(",",P233)+1)-FIND(",",P233)-1)),[2]ActorTable!$A:$A,1,0)),ISERROR(VLOOKUP(TRIM(MID(P233,FIND(",",P233,FIND(",",P233)+1)+1,FIND(",",P233,FIND(",",P233,FIND(",",P233)+1)+1)-FIND(",",P233,FIND(",",P233)+1)-1)),[2]ActorTable!$A:$A,1,0)),ISERROR(VLOOKUP(TRIM(MID(P233,FIND(",",P233,FIND(",",P233,FIND(",",P233)+1)+1)+1,999)),[2]ActorTable!$A:$A,1,0))),"액터없음",
  SUBSTITUTE(SUBSTITUTE(SUBSTITUTE(SUBSTITUTE(P233,LEFT(P233,FIND(",",P233)-1),VLOOKUP(LEFT(P233,FIND(",",P233)-1),[2]ActorTable!$1:$1048576,MATCH("prefabAddress|String",[2]ActorTable!$1:$1,0),0)),
    TRIM(MID(P233,FIND(",",P233)+1,FIND(",",P233,FIND(",",P233)+1)-FIND(",",P233)-1)),VLOOKUP(TRIM(MID(P233,FIND(",",P233)+1,FIND(",",P233,FIND(",",P233)+1)-FIND(",",P233)-1)),[2]ActorTable!$1:$1048576,MATCH("prefabAddress|String",[2]ActorTable!$1:$1,0),0)),
    TRIM(MID(P233,FIND(",",P233,FIND(",",P233)+1)+1,FIND(",",P233,FIND(",",P233,FIND(",",P233)+1)+1)-FIND(",",P233,FIND(",",P233)+1)-1)),VLOOKUP(TRIM(MID(P233,FIND(",",P233,FIND(",",P233)+1)+1,FIND(",",P233,FIND(",",P233,FIND(",",P233)+1)+1)-FIND(",",P233,FIND(",",P233)+1)-1)),[2]ActorTable!$1:$1048576,MATCH("prefabAddress|String",[2]ActorTable!$1:$1,0),0)),
    TRIM(MID(P233,FIND(",",P233,FIND(",",P233,FIND(",",P233)+1)+1)+1,999)),VLOOKUP(TRIM(MID(P233,FIND(",",P233,FIND(",",P233,FIND(",",P233)+1)+1)+1,999)),[2]ActorTable!$1:$1048576,MATCH("prefabAddress|String",[2]ActorTable!$1:$1,0),0))),
)))))</f>
        <v/>
      </c>
      <c r="R233">
        <v>0</v>
      </c>
    </row>
    <row r="234" spans="1:18" x14ac:dyDescent="0.3">
      <c r="A234" t="s">
        <v>978</v>
      </c>
      <c r="B234">
        <f>COUNTIF(StageTable!M:M,A234)
+COUNTIF(StageTable!U:U,A234)
+COUNTIF(StageTable!W:W,A234)</f>
        <v>1</v>
      </c>
      <c r="C234" t="s">
        <v>976</v>
      </c>
      <c r="D234" t="s">
        <v>65</v>
      </c>
      <c r="E234" t="s">
        <v>1181</v>
      </c>
      <c r="F234" t="s">
        <v>1148</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1002</v>
      </c>
      <c r="K234" t="s">
        <v>1176</v>
      </c>
      <c r="L234" t="str">
        <f t="shared" ref="L234:L238" si="18">"BossName_"&amp;SUBSTITUTE($K234,"Preview_","")</f>
        <v>BossName_Zippermouth_Green</v>
      </c>
      <c r="M234" t="str">
        <f t="shared" ref="M234:M238" si="19">"BossDesc_"&amp;SUBSTITUTE($K234,"Preview_","")</f>
        <v>BossDesc_Zippermouth_Green</v>
      </c>
      <c r="N234" t="str">
        <f>IF(ISBLANK(L234),"",
IFERROR(VLOOKUP(L234,#REF!,MATCH(#REF!,#REF!,0),0),
IFERROR(VLOOKUP(L234,[1]StringTable!$1:$1048576,MATCH([1]StringTable!$C$1,[1]StringTable!$1:$1,0),0),
"스트링없음")))</f>
        <v>지퍼 마우스</v>
      </c>
      <c r="O234" t="str">
        <f>IF(ISBLANK(M234),"",
IFERROR(VLOOKUP(M234,#REF!,MATCH(#REF!,#REF!,0),0),
IFERROR(VLOOKUP(M234,[1]StringTable!$1:$1048576,MATCH([1]StringTable!$C$1,[1]StringTable!$1:$1,0),0),
"스트링없음")))</f>
        <v>입에 지퍼가 달린 몬스터예요. 입을 열면 빙그르르 위험한 공격을 하니 조심하세요. {0} 등 근거리에서 강한 캐릭터를 사용하세요!</v>
      </c>
      <c r="P234" t="s">
        <v>1270</v>
      </c>
      <c r="Q234" t="str">
        <f>IF(ISBLANK(P234),"",
IF(ISERROR(FIND(",",P234)),
  IF(ISERROR(VLOOKUP(P234,[2]ActorTable!$A:$A,1,0)),"액터없음",
  VLOOKUP(P234,[2]ActorTable!$1:$1048576,MATCH("prefabAddress|String",[2]ActorTable!$1:$1,0),0)),
IF(ISERROR(FIND(",",P234,FIND(",",P234)+1)),
  IF(OR(ISERROR(VLOOKUP(LEFT(P234,FIND(",",P234)-1),[2]ActorTable!$A:$A,1,0)),ISERROR(VLOOKUP(TRIM(MID(P234,FIND(",",P234)+1,999)),[2]ActorTable!$A:$A,1,0))),"액터없음",
  SUBSTITUTE(SUBSTITUTE(P234,LEFT(P234,FIND(",",P234)-1),VLOOKUP(LEFT(P234,FIND(",",P234)-1),[2]ActorTable!$1:$1048576,MATCH("prefabAddress|String",[2]ActorTable!$1:$1,0),0)),
    TRIM(MID(P234,FIND(",",P234)+1,999)),VLOOKUP(TRIM(MID(P234,FIND(",",P234)+1,999)),[2]ActorTable!$1:$1048576,MATCH("prefabAddress|String",[2]ActorTable!$1:$1,0),0))),
IF(ISERROR(FIND(",",P234,FIND(",",P234,FIND(",",P234)+1)+1)),
  IF(OR(ISERROR(VLOOKUP(LEFT(P234,FIND(",",P234)-1),[2]ActorTable!$A:$A,1,0)),ISERROR(VLOOKUP(TRIM(MID(P234,FIND(",",P234)+1,FIND(",",P234,FIND(",",P234)+1)-FIND(",",P234)-1)),[2]ActorTable!$A:$A,1,0)),ISERROR(VLOOKUP(TRIM(MID(P234,FIND(",",P234,FIND(",",P234)+1)+1,999)),[2]ActorTable!$A:$A,1,0))),"액터없음",
  SUBSTITUTE(SUBSTITUTE(SUBSTITUTE(P234,LEFT(P234,FIND(",",P234)-1),VLOOKUP(LEFT(P234,FIND(",",P234)-1),[2]ActorTable!$1:$1048576,MATCH("prefabAddress|String",[2]ActorTable!$1:$1,0),0)),
    TRIM(MID(P234,FIND(",",P234)+1,FIND(",",P234,FIND(",",P234)+1)-FIND(",",P234)-1)),VLOOKUP(TRIM(MID(P234,FIND(",",P234)+1,FIND(",",P234,FIND(",",P234)+1)-FIND(",",P234)-1)),[2]ActorTable!$1:$1048576,MATCH("prefabAddress|String",[2]ActorTable!$1:$1,0),0)),
    TRIM(MID(P234,FIND(",",P234,FIND(",",P234)+1)+1,999)),VLOOKUP(TRIM(MID(P234,FIND(",",P234,FIND(",",P234)+1)+1,999)),[2]ActorTable!$1:$1048576,MATCH("prefabAddress|String",[2]ActorTable!$1:$1,0),0))),
IF(ISERROR(FIND(",",P234,FIND(",",P234,FIND(",",P234,FIND(",",P234)+1)+1)+1)),
  IF(OR(ISERROR(VLOOKUP(LEFT(P234,FIND(",",P234)-1),[2]ActorTable!$A:$A,1,0)),ISERROR(VLOOKUP(TRIM(MID(P234,FIND(",",P234)+1,FIND(",",P234,FIND(",",P234)+1)-FIND(",",P234)-1)),[2]ActorTable!$A:$A,1,0)),ISERROR(VLOOKUP(TRIM(MID(P234,FIND(",",P234,FIND(",",P234)+1)+1,FIND(",",P234,FIND(",",P234,FIND(",",P234)+1)+1)-FIND(",",P234,FIND(",",P234)+1)-1)),[2]ActorTable!$A:$A,1,0)),ISERROR(VLOOKUP(TRIM(MID(P234,FIND(",",P234,FIND(",",P234,FIND(",",P234)+1)+1)+1,999)),[2]ActorTable!$A:$A,1,0))),"액터없음",
  SUBSTITUTE(SUBSTITUTE(SUBSTITUTE(SUBSTITUTE(P234,LEFT(P234,FIND(",",P234)-1),VLOOKUP(LEFT(P234,FIND(",",P234)-1),[2]ActorTable!$1:$1048576,MATCH("prefabAddress|String",[2]ActorTable!$1:$1,0),0)),
    TRIM(MID(P234,FIND(",",P234)+1,FIND(",",P234,FIND(",",P234)+1)-FIND(",",P234)-1)),VLOOKUP(TRIM(MID(P234,FIND(",",P234)+1,FIND(",",P234,FIND(",",P234)+1)-FIND(",",P234)-1)),[2]ActorTable!$1:$1048576,MATCH("prefabAddress|String",[2]ActorTable!$1:$1,0),0)),
    TRIM(MID(P234,FIND(",",P234,FIND(",",P234)+1)+1,FIND(",",P234,FIND(",",P234,FIND(",",P234)+1)+1)-FIND(",",P234,FIND(",",P234)+1)-1)),VLOOKUP(TRIM(MID(P234,FIND(",",P234,FIND(",",P234)+1)+1,FIND(",",P234,FIND(",",P234,FIND(",",P234)+1)+1)-FIND(",",P234,FIND(",",P234)+1)-1)),[2]ActorTable!$1:$1048576,MATCH("prefabAddress|String",[2]ActorTable!$1:$1,0),0)),
    TRIM(MID(P234,FIND(",",P234,FIND(",",P234,FIND(",",P234)+1)+1)+1,999)),VLOOKUP(TRIM(MID(P234,FIND(",",P234,FIND(",",P234,FIND(",",P234)+1)+1)+1,999)),[2]ActorTable!$1:$1048576,MATCH("prefabAddress|String",[2]ActorTable!$1:$1,0),0))),
)))))</f>
        <v>BigBatSuccubus, Soldier</v>
      </c>
      <c r="R234">
        <v>0</v>
      </c>
    </row>
    <row r="235" spans="1:18" x14ac:dyDescent="0.3">
      <c r="A235" t="s">
        <v>979</v>
      </c>
      <c r="B235">
        <f>COUNTIF(StageTable!M:M,A235)
+COUNTIF(StageTable!U:U,A235)
+COUNTIF(StageTable!W:W,A235)</f>
        <v>1</v>
      </c>
      <c r="C235" t="s">
        <v>976</v>
      </c>
      <c r="D235" t="s">
        <v>65</v>
      </c>
      <c r="E235" t="s">
        <v>1004</v>
      </c>
      <c r="F235" t="s">
        <v>1149</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1003</v>
      </c>
      <c r="K235" t="s">
        <v>1009</v>
      </c>
      <c r="L235" t="str">
        <f t="shared" si="18"/>
        <v>BossName_OneEyedWizard_Blue</v>
      </c>
      <c r="M235" t="str">
        <f t="shared" si="19"/>
        <v>BossDesc_OneEyedWizard_Blue</v>
      </c>
      <c r="N235" t="str">
        <f>IF(ISBLANK(L235),"",
IFERROR(VLOOKUP(L235,#REF!,MATCH(#REF!,#REF!,0),0),
IFERROR(VLOOKUP(L235,[1]StringTable!$1:$1048576,MATCH([1]StringTable!$C$1,[1]StringTable!$1:$1,0),0),
"스트링없음")))</f>
        <v>외눈 위저드</v>
      </c>
      <c r="O235" t="str">
        <f>IF(ISBLANK(M235),"",
IFERROR(VLOOKUP(M235,#REF!,MATCH(#REF!,#REF!,0),0),
IFERROR(VLOOKUP(M235,[1]StringTable!$1:$1048576,MATCH([1]StringTable!$C$1,[1]StringTable!$1:$1,0),0),
"스트링없음")))</f>
        <v>신출귀몰 사라졌다 나타나네요. {0} 등 벽을 너머 공격할 수 있는 캐릭터로 상대하세요!</v>
      </c>
      <c r="P235" t="s">
        <v>1274</v>
      </c>
      <c r="Q235" t="str">
        <f>IF(ISBLANK(P235),"",
IF(ISERROR(FIND(",",P235)),
  IF(ISERROR(VLOOKUP(P235,[2]ActorTable!$A:$A,1,0)),"액터없음",
  VLOOKUP(P235,[2]ActorTable!$1:$1048576,MATCH("prefabAddress|String",[2]ActorTable!$1:$1,0),0)),
IF(ISERROR(FIND(",",P235,FIND(",",P235)+1)),
  IF(OR(ISERROR(VLOOKUP(LEFT(P235,FIND(",",P235)-1),[2]ActorTable!$A:$A,1,0)),ISERROR(VLOOKUP(TRIM(MID(P235,FIND(",",P235)+1,999)),[2]ActorTable!$A:$A,1,0))),"액터없음",
  SUBSTITUTE(SUBSTITUTE(P235,LEFT(P235,FIND(",",P235)-1),VLOOKUP(LEFT(P235,FIND(",",P235)-1),[2]ActorTable!$1:$1048576,MATCH("prefabAddress|String",[2]ActorTable!$1:$1,0),0)),
    TRIM(MID(P235,FIND(",",P235)+1,999)),VLOOKUP(TRIM(MID(P235,FIND(",",P235)+1,999)),[2]ActorTable!$1:$1048576,MATCH("prefabAddress|String",[2]ActorTable!$1:$1,0),0))),
IF(ISERROR(FIND(",",P235,FIND(",",P235,FIND(",",P235)+1)+1)),
  IF(OR(ISERROR(VLOOKUP(LEFT(P235,FIND(",",P235)-1),[2]ActorTable!$A:$A,1,0)),ISERROR(VLOOKUP(TRIM(MID(P235,FIND(",",P235)+1,FIND(",",P235,FIND(",",P235)+1)-FIND(",",P235)-1)),[2]ActorTable!$A:$A,1,0)),ISERROR(VLOOKUP(TRIM(MID(P235,FIND(",",P235,FIND(",",P235)+1)+1,999)),[2]ActorTable!$A:$A,1,0))),"액터없음",
  SUBSTITUTE(SUBSTITUTE(SUBSTITUTE(P235,LEFT(P235,FIND(",",P235)-1),VLOOKUP(LEFT(P235,FIND(",",P235)-1),[2]ActorTable!$1:$1048576,MATCH("prefabAddress|String",[2]ActorTable!$1:$1,0),0)),
    TRIM(MID(P235,FIND(",",P235)+1,FIND(",",P235,FIND(",",P235)+1)-FIND(",",P235)-1)),VLOOKUP(TRIM(MID(P235,FIND(",",P235)+1,FIND(",",P235,FIND(",",P235)+1)-FIND(",",P235)-1)),[2]ActorTable!$1:$1048576,MATCH("prefabAddress|String",[2]ActorTable!$1:$1,0),0)),
    TRIM(MID(P235,FIND(",",P235,FIND(",",P235)+1)+1,999)),VLOOKUP(TRIM(MID(P235,FIND(",",P235,FIND(",",P235)+1)+1,999)),[2]ActorTable!$1:$1048576,MATCH("prefabAddress|String",[2]ActorTable!$1:$1,0),0))),
IF(ISERROR(FIND(",",P235,FIND(",",P235,FIND(",",P235,FIND(",",P235)+1)+1)+1)),
  IF(OR(ISERROR(VLOOKUP(LEFT(P235,FIND(",",P235)-1),[2]ActorTable!$A:$A,1,0)),ISERROR(VLOOKUP(TRIM(MID(P235,FIND(",",P235)+1,FIND(",",P235,FIND(",",P235)+1)-FIND(",",P235)-1)),[2]ActorTable!$A:$A,1,0)),ISERROR(VLOOKUP(TRIM(MID(P235,FIND(",",P235,FIND(",",P235)+1)+1,FIND(",",P235,FIND(",",P235,FIND(",",P235)+1)+1)-FIND(",",P235,FIND(",",P235)+1)-1)),[2]ActorTable!$A:$A,1,0)),ISERROR(VLOOKUP(TRIM(MID(P235,FIND(",",P235,FIND(",",P235,FIND(",",P235)+1)+1)+1,999)),[2]ActorTable!$A:$A,1,0))),"액터없음",
  SUBSTITUTE(SUBSTITUTE(SUBSTITUTE(SUBSTITUTE(P235,LEFT(P235,FIND(",",P235)-1),VLOOKUP(LEFT(P235,FIND(",",P235)-1),[2]ActorTable!$1:$1048576,MATCH("prefabAddress|String",[2]ActorTable!$1:$1,0),0)),
    TRIM(MID(P235,FIND(",",P235)+1,FIND(",",P235,FIND(",",P235)+1)-FIND(",",P235)-1)),VLOOKUP(TRIM(MID(P235,FIND(",",P235)+1,FIND(",",P235,FIND(",",P235)+1)-FIND(",",P235)-1)),[2]ActorTable!$1:$1048576,MATCH("prefabAddress|String",[2]ActorTable!$1:$1,0),0)),
    TRIM(MID(P235,FIND(",",P235,FIND(",",P235)+1)+1,FIND(",",P235,FIND(",",P235,FIND(",",P235)+1)+1)-FIND(",",P235,FIND(",",P235)+1)-1)),VLOOKUP(TRIM(MID(P235,FIND(",",P235,FIND(",",P235)+1)+1,FIND(",",P235,FIND(",",P235,FIND(",",P235)+1)+1)-FIND(",",P235,FIND(",",P235)+1)-1)),[2]ActorTable!$1:$1048576,MATCH("prefabAddress|String",[2]ActorTable!$1:$1,0),0)),
    TRIM(MID(P235,FIND(",",P235,FIND(",",P235,FIND(",",P235)+1)+1)+1,999)),VLOOKUP(TRIM(MID(P235,FIND(",",P235,FIND(",",P235,FIND(",",P235)+1)+1)+1,999)),[2]ActorTable!$1:$1048576,MATCH("prefabAddress|String",[2]ActorTable!$1:$1,0),0))),
)))))</f>
        <v>JellyFishGirl, SuperHero</v>
      </c>
      <c r="R235">
        <v>0</v>
      </c>
    </row>
    <row r="236" spans="1:18" x14ac:dyDescent="0.3">
      <c r="A236" t="s">
        <v>980</v>
      </c>
      <c r="B236">
        <f>COUNTIF(StageTable!M:M,A236)
+COUNTIF(StageTable!U:U,A236)
+COUNTIF(StageTable!W:W,A236)</f>
        <v>1</v>
      </c>
      <c r="C236" t="s">
        <v>975</v>
      </c>
      <c r="D236" t="s">
        <v>989</v>
      </c>
      <c r="E236" t="s">
        <v>51</v>
      </c>
      <c r="F236" t="s">
        <v>1150</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1179</v>
      </c>
      <c r="L236" t="str">
        <f t="shared" si="18"/>
        <v>BossName_HeavyKnight_Yellow</v>
      </c>
      <c r="M236" t="str">
        <f t="shared" si="19"/>
        <v>BossDesc_HeavyKnight_Yellow</v>
      </c>
      <c r="N236" t="str">
        <f>IF(ISBLANK(L236),"",
IFERROR(VLOOKUP(L236,#REF!,MATCH(#REF!,#REF!,0),0),
IFERROR(VLOOKUP(L236,[1]StringTable!$1:$1048576,MATCH([1]StringTable!$C$1,[1]StringTable!$1:$1,0),0),
"스트링없음")))</f>
        <v>헤비나이트</v>
      </c>
      <c r="O236" t="str">
        <f>IF(ISBLANK(M236),"",
IFERROR(VLOOKUP(M236,#REF!,MATCH(#REF!,#REF!,0),0),
IFERROR(VLOOKUP(M236,[1]StringTable!$1:$1048576,MATCH([1]StringTable!$C$1,[1]StringTable!$1:$1,0),0),
"스트링없음")))</f>
        <v>왼손으로 찌르기, 오른손으로 철퇴 끝에서 마법을 발사하네요. 근거리에서 강한 {0} 등 캐릭터를 사용하세요!</v>
      </c>
      <c r="P236" t="s">
        <v>1270</v>
      </c>
      <c r="Q236" t="str">
        <f>IF(ISBLANK(P236),"",
IF(ISERROR(FIND(",",P236)),
  IF(ISERROR(VLOOKUP(P236,[2]ActorTable!$A:$A,1,0)),"액터없음",
  VLOOKUP(P236,[2]ActorTable!$1:$1048576,MATCH("prefabAddress|String",[2]ActorTable!$1:$1,0),0)),
IF(ISERROR(FIND(",",P236,FIND(",",P236)+1)),
  IF(OR(ISERROR(VLOOKUP(LEFT(P236,FIND(",",P236)-1),[2]ActorTable!$A:$A,1,0)),ISERROR(VLOOKUP(TRIM(MID(P236,FIND(",",P236)+1,999)),[2]ActorTable!$A:$A,1,0))),"액터없음",
  SUBSTITUTE(SUBSTITUTE(P236,LEFT(P236,FIND(",",P236)-1),VLOOKUP(LEFT(P236,FIND(",",P236)-1),[2]ActorTable!$1:$1048576,MATCH("prefabAddress|String",[2]ActorTable!$1:$1,0),0)),
    TRIM(MID(P236,FIND(",",P236)+1,999)),VLOOKUP(TRIM(MID(P236,FIND(",",P236)+1,999)),[2]ActorTable!$1:$1048576,MATCH("prefabAddress|String",[2]ActorTable!$1:$1,0),0))),
IF(ISERROR(FIND(",",P236,FIND(",",P236,FIND(",",P236)+1)+1)),
  IF(OR(ISERROR(VLOOKUP(LEFT(P236,FIND(",",P236)-1),[2]ActorTable!$A:$A,1,0)),ISERROR(VLOOKUP(TRIM(MID(P236,FIND(",",P236)+1,FIND(",",P236,FIND(",",P236)+1)-FIND(",",P236)-1)),[2]ActorTable!$A:$A,1,0)),ISERROR(VLOOKUP(TRIM(MID(P236,FIND(",",P236,FIND(",",P236)+1)+1,999)),[2]ActorTable!$A:$A,1,0))),"액터없음",
  SUBSTITUTE(SUBSTITUTE(SUBSTITUTE(P236,LEFT(P236,FIND(",",P236)-1),VLOOKUP(LEFT(P236,FIND(",",P236)-1),[2]ActorTable!$1:$1048576,MATCH("prefabAddress|String",[2]ActorTable!$1:$1,0),0)),
    TRIM(MID(P236,FIND(",",P236)+1,FIND(",",P236,FIND(",",P236)+1)-FIND(",",P236)-1)),VLOOKUP(TRIM(MID(P236,FIND(",",P236)+1,FIND(",",P236,FIND(",",P236)+1)-FIND(",",P236)-1)),[2]ActorTable!$1:$1048576,MATCH("prefabAddress|String",[2]ActorTable!$1:$1,0),0)),
    TRIM(MID(P236,FIND(",",P236,FIND(",",P236)+1)+1,999)),VLOOKUP(TRIM(MID(P236,FIND(",",P236,FIND(",",P236)+1)+1,999)),[2]ActorTable!$1:$1048576,MATCH("prefabAddress|String",[2]ActorTable!$1:$1,0),0))),
IF(ISERROR(FIND(",",P236,FIND(",",P236,FIND(",",P236,FIND(",",P236)+1)+1)+1)),
  IF(OR(ISERROR(VLOOKUP(LEFT(P236,FIND(",",P236)-1),[2]ActorTable!$A:$A,1,0)),ISERROR(VLOOKUP(TRIM(MID(P236,FIND(",",P236)+1,FIND(",",P236,FIND(",",P236)+1)-FIND(",",P236)-1)),[2]ActorTable!$A:$A,1,0)),ISERROR(VLOOKUP(TRIM(MID(P236,FIND(",",P236,FIND(",",P236)+1)+1,FIND(",",P236,FIND(",",P236,FIND(",",P236)+1)+1)-FIND(",",P236,FIND(",",P236)+1)-1)),[2]ActorTable!$A:$A,1,0)),ISERROR(VLOOKUP(TRIM(MID(P236,FIND(",",P236,FIND(",",P236,FIND(",",P236)+1)+1)+1,999)),[2]ActorTable!$A:$A,1,0))),"액터없음",
  SUBSTITUTE(SUBSTITUTE(SUBSTITUTE(SUBSTITUTE(P236,LEFT(P236,FIND(",",P236)-1),VLOOKUP(LEFT(P236,FIND(",",P236)-1),[2]ActorTable!$1:$1048576,MATCH("prefabAddress|String",[2]ActorTable!$1:$1,0),0)),
    TRIM(MID(P236,FIND(",",P236)+1,FIND(",",P236,FIND(",",P236)+1)-FIND(",",P236)-1)),VLOOKUP(TRIM(MID(P236,FIND(",",P236)+1,FIND(",",P236,FIND(",",P236)+1)-FIND(",",P236)-1)),[2]ActorTable!$1:$1048576,MATCH("prefabAddress|String",[2]ActorTable!$1:$1,0),0)),
    TRIM(MID(P236,FIND(",",P236,FIND(",",P236)+1)+1,FIND(",",P236,FIND(",",P236,FIND(",",P236)+1)+1)-FIND(",",P236,FIND(",",P236)+1)-1)),VLOOKUP(TRIM(MID(P236,FIND(",",P236,FIND(",",P236)+1)+1,FIND(",",P236,FIND(",",P236,FIND(",",P236)+1)+1)-FIND(",",P236,FIND(",",P236)+1)-1)),[2]ActorTable!$1:$1048576,MATCH("prefabAddress|String",[2]ActorTable!$1:$1,0),0)),
    TRIM(MID(P236,FIND(",",P236,FIND(",",P236,FIND(",",P236)+1)+1)+1,999)),VLOOKUP(TRIM(MID(P236,FIND(",",P236,FIND(",",P236,FIND(",",P236)+1)+1)+1,999)),[2]ActorTable!$1:$1048576,MATCH("prefabAddress|String",[2]ActorTable!$1:$1,0),0))),
)))))</f>
        <v>BigBatSuccubus, Soldier</v>
      </c>
      <c r="R236">
        <v>0</v>
      </c>
    </row>
    <row r="237" spans="1:18" x14ac:dyDescent="0.3">
      <c r="A237" t="s">
        <v>981</v>
      </c>
      <c r="B237">
        <f>COUNTIF(StageTable!M:M,A237)
+COUNTIF(StageTable!U:U,A237)
+COUNTIF(StageTable!W:W,A237)</f>
        <v>1</v>
      </c>
      <c r="C237" t="s">
        <v>977</v>
      </c>
      <c r="D237" t="s">
        <v>65</v>
      </c>
      <c r="E237" t="s">
        <v>51</v>
      </c>
      <c r="F237" t="s">
        <v>1151</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1175</v>
      </c>
      <c r="K237" t="s">
        <v>1177</v>
      </c>
      <c r="L237" t="str">
        <f t="shared" si="18"/>
        <v>BossName_ElfMage</v>
      </c>
      <c r="M237" t="str">
        <f t="shared" si="19"/>
        <v>BossDesc_ElfMage</v>
      </c>
      <c r="N237" t="str">
        <f>IF(ISBLANK(L237),"",
IFERROR(VLOOKUP(L237,#REF!,MATCH(#REF!,#REF!,0),0),
IFERROR(VLOOKUP(L237,[1]StringTable!$1:$1048576,MATCH([1]StringTable!$C$1,[1]StringTable!$1:$1,0),0),
"스트링없음")))</f>
        <v>엘프 메이지</v>
      </c>
      <c r="O237" t="str">
        <f>IF(ISBLANK(M237),"",
IFERROR(VLOOKUP(M237,#REF!,MATCH(#REF!,#REF!,0),0),
IFERROR(VLOOKUP(M237,[1]StringTable!$1:$1048576,MATCH([1]StringTable!$C$1,[1]StringTable!$1:$1,0),0),
"스트링없음")))</f>
        <v>엄청난 마법탄을 발사하는 적이에요 {0} 등 멀리서도 싸울 수 있는 캐릭터로 저지하세요!</v>
      </c>
      <c r="P237" t="s">
        <v>1275</v>
      </c>
      <c r="Q237" t="str">
        <f>IF(ISBLANK(P237),"",
IF(ISERROR(FIND(",",P237)),
  IF(ISERROR(VLOOKUP(P237,[2]ActorTable!$A:$A,1,0)),"액터없음",
  VLOOKUP(P237,[2]ActorTable!$1:$1048576,MATCH("prefabAddress|String",[2]ActorTable!$1:$1,0),0)),
IF(ISERROR(FIND(",",P237,FIND(",",P237)+1)),
  IF(OR(ISERROR(VLOOKUP(LEFT(P237,FIND(",",P237)-1),[2]ActorTable!$A:$A,1,0)),ISERROR(VLOOKUP(TRIM(MID(P237,FIND(",",P237)+1,999)),[2]ActorTable!$A:$A,1,0))),"액터없음",
  SUBSTITUTE(SUBSTITUTE(P237,LEFT(P237,FIND(",",P237)-1),VLOOKUP(LEFT(P237,FIND(",",P237)-1),[2]ActorTable!$1:$1048576,MATCH("prefabAddress|String",[2]ActorTable!$1:$1,0),0)),
    TRIM(MID(P237,FIND(",",P237)+1,999)),VLOOKUP(TRIM(MID(P237,FIND(",",P237)+1,999)),[2]ActorTable!$1:$1048576,MATCH("prefabAddress|String",[2]ActorTable!$1:$1,0),0))),
IF(ISERROR(FIND(",",P237,FIND(",",P237,FIND(",",P237)+1)+1)),
  IF(OR(ISERROR(VLOOKUP(LEFT(P237,FIND(",",P237)-1),[2]ActorTable!$A:$A,1,0)),ISERROR(VLOOKUP(TRIM(MID(P237,FIND(",",P237)+1,FIND(",",P237,FIND(",",P237)+1)-FIND(",",P237)-1)),[2]ActorTable!$A:$A,1,0)),ISERROR(VLOOKUP(TRIM(MID(P237,FIND(",",P237,FIND(",",P237)+1)+1,999)),[2]ActorTable!$A:$A,1,0))),"액터없음",
  SUBSTITUTE(SUBSTITUTE(SUBSTITUTE(P237,LEFT(P237,FIND(",",P237)-1),VLOOKUP(LEFT(P237,FIND(",",P237)-1),[2]ActorTable!$1:$1048576,MATCH("prefabAddress|String",[2]ActorTable!$1:$1,0),0)),
    TRIM(MID(P237,FIND(",",P237)+1,FIND(",",P237,FIND(",",P237)+1)-FIND(",",P237)-1)),VLOOKUP(TRIM(MID(P237,FIND(",",P237)+1,FIND(",",P237,FIND(",",P237)+1)-FIND(",",P237)-1)),[2]ActorTable!$1:$1048576,MATCH("prefabAddress|String",[2]ActorTable!$1:$1,0),0)),
    TRIM(MID(P237,FIND(",",P237,FIND(",",P237)+1)+1,999)),VLOOKUP(TRIM(MID(P237,FIND(",",P237,FIND(",",P237)+1)+1,999)),[2]ActorTable!$1:$1048576,MATCH("prefabAddress|String",[2]ActorTable!$1:$1,0),0))),
IF(ISERROR(FIND(",",P237,FIND(",",P237,FIND(",",P237,FIND(",",P237)+1)+1)+1)),
  IF(OR(ISERROR(VLOOKUP(LEFT(P237,FIND(",",P237)-1),[2]ActorTable!$A:$A,1,0)),ISERROR(VLOOKUP(TRIM(MID(P237,FIND(",",P237)+1,FIND(",",P237,FIND(",",P237)+1)-FIND(",",P237)-1)),[2]ActorTable!$A:$A,1,0)),ISERROR(VLOOKUP(TRIM(MID(P237,FIND(",",P237,FIND(",",P237)+1)+1,FIND(",",P237,FIND(",",P237,FIND(",",P237)+1)+1)-FIND(",",P237,FIND(",",P237)+1)-1)),[2]ActorTable!$A:$A,1,0)),ISERROR(VLOOKUP(TRIM(MID(P237,FIND(",",P237,FIND(",",P237,FIND(",",P237)+1)+1)+1,999)),[2]ActorTable!$A:$A,1,0))),"액터없음",
  SUBSTITUTE(SUBSTITUTE(SUBSTITUTE(SUBSTITUTE(P237,LEFT(P237,FIND(",",P237)-1),VLOOKUP(LEFT(P237,FIND(",",P237)-1),[2]ActorTable!$1:$1048576,MATCH("prefabAddress|String",[2]ActorTable!$1:$1,0),0)),
    TRIM(MID(P237,FIND(",",P237)+1,FIND(",",P237,FIND(",",P237)+1)-FIND(",",P237)-1)),VLOOKUP(TRIM(MID(P237,FIND(",",P237)+1,FIND(",",P237,FIND(",",P237)+1)-FIND(",",P237)-1)),[2]ActorTable!$1:$1048576,MATCH("prefabAddress|String",[2]ActorTable!$1:$1,0),0)),
    TRIM(MID(P237,FIND(",",P237,FIND(",",P237)+1)+1,FIND(",",P237,FIND(",",P237,FIND(",",P237)+1)+1)-FIND(",",P237,FIND(",",P237)+1)-1)),VLOOKUP(TRIM(MID(P237,FIND(",",P237,FIND(",",P237)+1)+1,FIND(",",P237,FIND(",",P237,FIND(",",P237)+1)+1)-FIND(",",P237,FIND(",",P237)+1)-1)),[2]ActorTable!$1:$1048576,MATCH("prefabAddress|String",[2]ActorTable!$1:$1,0),0)),
    TRIM(MID(P237,FIND(",",P237,FIND(",",P237,FIND(",",P237)+1)+1)+1,999)),VLOOKUP(TRIM(MID(P237,FIND(",",P237,FIND(",",P237,FIND(",",P237)+1)+1)+1,999)),[2]ActorTable!$1:$1048576,MATCH("prefabAddress|String",[2]ActorTable!$1:$1,0),0))),
)))))</f>
        <v>Ganfaul, SciFiWarrior, Yuka</v>
      </c>
      <c r="R237">
        <v>0</v>
      </c>
    </row>
    <row r="238" spans="1:18" x14ac:dyDescent="0.3">
      <c r="A238" t="s">
        <v>982</v>
      </c>
      <c r="B238">
        <f>COUNTIF(StageTable!M:M,A238)
+COUNTIF(StageTable!U:U,A238)
+COUNTIF(StageTable!W:W,A238)</f>
        <v>1</v>
      </c>
      <c r="C238" t="s">
        <v>975</v>
      </c>
      <c r="D238" t="s">
        <v>1183</v>
      </c>
      <c r="E238" t="s">
        <v>1005</v>
      </c>
      <c r="F238" t="s">
        <v>1152</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1006</v>
      </c>
      <c r="K238" t="s">
        <v>1180</v>
      </c>
      <c r="L238" t="str">
        <f t="shared" si="18"/>
        <v>BossName_AngelStatue_Big</v>
      </c>
      <c r="M238" t="str">
        <f t="shared" si="19"/>
        <v>BossDesc_AngelStatue_Big</v>
      </c>
      <c r="N238" t="str">
        <f>IF(ISBLANK(L238),"",
IFERROR(VLOOKUP(L238,#REF!,MATCH(#REF!,#REF!,0),0),
IFERROR(VLOOKUP(L238,[1]StringTable!$1:$1048576,MATCH([1]StringTable!$C$1,[1]StringTable!$1:$1,0),0),
"스트링없음")))</f>
        <v>타락한 천사 석상</v>
      </c>
      <c r="O238" t="str">
        <f>IF(ISBLANK(M238),"",
IFERROR(VLOOKUP(M238,#REF!,MATCH(#REF!,#REF!,0),0),
IFERROR(VLOOKUP(M238,[1]StringTable!$1:$1048576,MATCH([1]StringTable!$C$1,[1]StringTable!$1:$1,0),0),
"스트링없음")))</f>
        <v>적이 어마어마한 융단 폭격을 날리네요. {0} 등 벽을 너머 공격할 수 있는 캐릭터를 써보세요!</v>
      </c>
      <c r="P238" t="s">
        <v>1274</v>
      </c>
      <c r="Q238" t="str">
        <f>IF(ISBLANK(P238),"",
IF(ISERROR(FIND(",",P238)),
  IF(ISERROR(VLOOKUP(P238,[2]ActorTable!$A:$A,1,0)),"액터없음",
  VLOOKUP(P238,[2]ActorTable!$1:$1048576,MATCH("prefabAddress|String",[2]ActorTable!$1:$1,0),0)),
IF(ISERROR(FIND(",",P238,FIND(",",P238)+1)),
  IF(OR(ISERROR(VLOOKUP(LEFT(P238,FIND(",",P238)-1),[2]ActorTable!$A:$A,1,0)),ISERROR(VLOOKUP(TRIM(MID(P238,FIND(",",P238)+1,999)),[2]ActorTable!$A:$A,1,0))),"액터없음",
  SUBSTITUTE(SUBSTITUTE(P238,LEFT(P238,FIND(",",P238)-1),VLOOKUP(LEFT(P238,FIND(",",P238)-1),[2]ActorTable!$1:$1048576,MATCH("prefabAddress|String",[2]ActorTable!$1:$1,0),0)),
    TRIM(MID(P238,FIND(",",P238)+1,999)),VLOOKUP(TRIM(MID(P238,FIND(",",P238)+1,999)),[2]ActorTable!$1:$1048576,MATCH("prefabAddress|String",[2]ActorTable!$1:$1,0),0))),
IF(ISERROR(FIND(",",P238,FIND(",",P238,FIND(",",P238)+1)+1)),
  IF(OR(ISERROR(VLOOKUP(LEFT(P238,FIND(",",P238)-1),[2]ActorTable!$A:$A,1,0)),ISERROR(VLOOKUP(TRIM(MID(P238,FIND(",",P238)+1,FIND(",",P238,FIND(",",P238)+1)-FIND(",",P238)-1)),[2]ActorTable!$A:$A,1,0)),ISERROR(VLOOKUP(TRIM(MID(P238,FIND(",",P238,FIND(",",P238)+1)+1,999)),[2]ActorTable!$A:$A,1,0))),"액터없음",
  SUBSTITUTE(SUBSTITUTE(SUBSTITUTE(P238,LEFT(P238,FIND(",",P238)-1),VLOOKUP(LEFT(P238,FIND(",",P238)-1),[2]ActorTable!$1:$1048576,MATCH("prefabAddress|String",[2]ActorTable!$1:$1,0),0)),
    TRIM(MID(P238,FIND(",",P238)+1,FIND(",",P238,FIND(",",P238)+1)-FIND(",",P238)-1)),VLOOKUP(TRIM(MID(P238,FIND(",",P238)+1,FIND(",",P238,FIND(",",P238)+1)-FIND(",",P238)-1)),[2]ActorTable!$1:$1048576,MATCH("prefabAddress|String",[2]ActorTable!$1:$1,0),0)),
    TRIM(MID(P238,FIND(",",P238,FIND(",",P238)+1)+1,999)),VLOOKUP(TRIM(MID(P238,FIND(",",P238,FIND(",",P238)+1)+1,999)),[2]ActorTable!$1:$1048576,MATCH("prefabAddress|String",[2]ActorTable!$1:$1,0),0))),
IF(ISERROR(FIND(",",P238,FIND(",",P238,FIND(",",P238,FIND(",",P238)+1)+1)+1)),
  IF(OR(ISERROR(VLOOKUP(LEFT(P238,FIND(",",P238)-1),[2]ActorTable!$A:$A,1,0)),ISERROR(VLOOKUP(TRIM(MID(P238,FIND(",",P238)+1,FIND(",",P238,FIND(",",P238)+1)-FIND(",",P238)-1)),[2]ActorTable!$A:$A,1,0)),ISERROR(VLOOKUP(TRIM(MID(P238,FIND(",",P238,FIND(",",P238)+1)+1,FIND(",",P238,FIND(",",P238,FIND(",",P238)+1)+1)-FIND(",",P238,FIND(",",P238)+1)-1)),[2]ActorTable!$A:$A,1,0)),ISERROR(VLOOKUP(TRIM(MID(P238,FIND(",",P238,FIND(",",P238,FIND(",",P238)+1)+1)+1,999)),[2]ActorTable!$A:$A,1,0))),"액터없음",
  SUBSTITUTE(SUBSTITUTE(SUBSTITUTE(SUBSTITUTE(P238,LEFT(P238,FIND(",",P238)-1),VLOOKUP(LEFT(P238,FIND(",",P238)-1),[2]ActorTable!$1:$1048576,MATCH("prefabAddress|String",[2]ActorTable!$1:$1,0),0)),
    TRIM(MID(P238,FIND(",",P238)+1,FIND(",",P238,FIND(",",P238)+1)-FIND(",",P238)-1)),VLOOKUP(TRIM(MID(P238,FIND(",",P238)+1,FIND(",",P238,FIND(",",P238)+1)-FIND(",",P238)-1)),[2]ActorTable!$1:$1048576,MATCH("prefabAddress|String",[2]ActorTable!$1:$1,0),0)),
    TRIM(MID(P238,FIND(",",P238,FIND(",",P238)+1)+1,FIND(",",P238,FIND(",",P238,FIND(",",P238)+1)+1)-FIND(",",P238,FIND(",",P238)+1)-1)),VLOOKUP(TRIM(MID(P238,FIND(",",P238,FIND(",",P238)+1)+1,FIND(",",P238,FIND(",",P238,FIND(",",P238)+1)+1)-FIND(",",P238,FIND(",",P238)+1)-1)),[2]ActorTable!$1:$1048576,MATCH("prefabAddress|String",[2]ActorTable!$1:$1,0),0)),
    TRIM(MID(P238,FIND(",",P238,FIND(",",P238,FIND(",",P238)+1)+1)+1,999)),VLOOKUP(TRIM(MID(P238,FIND(",",P238,FIND(",",P238,FIND(",",P238)+1)+1)+1,999)),[2]ActorTable!$1:$1048576,MATCH("prefabAddress|String",[2]ActorTable!$1:$1,0),0))),
)))))</f>
        <v>JellyFishGirl, SuperHero</v>
      </c>
      <c r="R238">
        <v>0</v>
      </c>
    </row>
    <row r="239" spans="1:18" x14ac:dyDescent="0.3">
      <c r="A239" t="s">
        <v>983</v>
      </c>
      <c r="B239">
        <f>COUNTIF(StageTable!M:M,A239)
+COUNTIF(StageTable!U:U,A239)
+COUNTIF(StageTable!W:W,A239)</f>
        <v>1</v>
      </c>
      <c r="C239" t="s">
        <v>977</v>
      </c>
      <c r="D239" t="s">
        <v>65</v>
      </c>
      <c r="E239" t="s">
        <v>51</v>
      </c>
      <c r="F239" t="s">
        <v>597</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c r="Q239" t="str">
        <f>IF(ISBLANK(P239),"",
IF(ISERROR(FIND(",",P239)),
  IF(ISERROR(VLOOKUP(P239,[2]ActorTable!$A:$A,1,0)),"액터없음",
  VLOOKUP(P239,[2]ActorTable!$1:$1048576,MATCH("prefabAddress|String",[2]ActorTable!$1:$1,0),0)),
IF(ISERROR(FIND(",",P239,FIND(",",P239)+1)),
  IF(OR(ISERROR(VLOOKUP(LEFT(P239,FIND(",",P239)-1),[2]ActorTable!$A:$A,1,0)),ISERROR(VLOOKUP(TRIM(MID(P239,FIND(",",P239)+1,999)),[2]ActorTable!$A:$A,1,0))),"액터없음",
  SUBSTITUTE(SUBSTITUTE(P239,LEFT(P239,FIND(",",P239)-1),VLOOKUP(LEFT(P239,FIND(",",P239)-1),[2]ActorTable!$1:$1048576,MATCH("prefabAddress|String",[2]ActorTable!$1:$1,0),0)),
    TRIM(MID(P239,FIND(",",P239)+1,999)),VLOOKUP(TRIM(MID(P239,FIND(",",P239)+1,999)),[2]ActorTable!$1:$1048576,MATCH("prefabAddress|String",[2]ActorTable!$1:$1,0),0))),
IF(ISERROR(FIND(",",P239,FIND(",",P239,FIND(",",P239)+1)+1)),
  IF(OR(ISERROR(VLOOKUP(LEFT(P239,FIND(",",P239)-1),[2]ActorTable!$A:$A,1,0)),ISERROR(VLOOKUP(TRIM(MID(P239,FIND(",",P239)+1,FIND(",",P239,FIND(",",P239)+1)-FIND(",",P239)-1)),[2]ActorTable!$A:$A,1,0)),ISERROR(VLOOKUP(TRIM(MID(P239,FIND(",",P239,FIND(",",P239)+1)+1,999)),[2]ActorTable!$A:$A,1,0))),"액터없음",
  SUBSTITUTE(SUBSTITUTE(SUBSTITUTE(P239,LEFT(P239,FIND(",",P239)-1),VLOOKUP(LEFT(P239,FIND(",",P239)-1),[2]ActorTable!$1:$1048576,MATCH("prefabAddress|String",[2]ActorTable!$1:$1,0),0)),
    TRIM(MID(P239,FIND(",",P239)+1,FIND(",",P239,FIND(",",P239)+1)-FIND(",",P239)-1)),VLOOKUP(TRIM(MID(P239,FIND(",",P239)+1,FIND(",",P239,FIND(",",P239)+1)-FIND(",",P239)-1)),[2]ActorTable!$1:$1048576,MATCH("prefabAddress|String",[2]ActorTable!$1:$1,0),0)),
    TRIM(MID(P239,FIND(",",P239,FIND(",",P239)+1)+1,999)),VLOOKUP(TRIM(MID(P239,FIND(",",P239,FIND(",",P239)+1)+1,999)),[2]ActorTable!$1:$1048576,MATCH("prefabAddress|String",[2]ActorTable!$1:$1,0),0))),
IF(ISERROR(FIND(",",P239,FIND(",",P239,FIND(",",P239,FIND(",",P239)+1)+1)+1)),
  IF(OR(ISERROR(VLOOKUP(LEFT(P239,FIND(",",P239)-1),[2]ActorTable!$A:$A,1,0)),ISERROR(VLOOKUP(TRIM(MID(P239,FIND(",",P239)+1,FIND(",",P239,FIND(",",P239)+1)-FIND(",",P239)-1)),[2]ActorTable!$A:$A,1,0)),ISERROR(VLOOKUP(TRIM(MID(P239,FIND(",",P239,FIND(",",P239)+1)+1,FIND(",",P239,FIND(",",P239,FIND(",",P239)+1)+1)-FIND(",",P239,FIND(",",P239)+1)-1)),[2]ActorTable!$A:$A,1,0)),ISERROR(VLOOKUP(TRIM(MID(P239,FIND(",",P239,FIND(",",P239,FIND(",",P239)+1)+1)+1,999)),[2]ActorTable!$A:$A,1,0))),"액터없음",
  SUBSTITUTE(SUBSTITUTE(SUBSTITUTE(SUBSTITUTE(P239,LEFT(P239,FIND(",",P239)-1),VLOOKUP(LEFT(P239,FIND(",",P239)-1),[2]ActorTable!$1:$1048576,MATCH("prefabAddress|String",[2]ActorTable!$1:$1,0),0)),
    TRIM(MID(P239,FIND(",",P239)+1,FIND(",",P239,FIND(",",P239)+1)-FIND(",",P239)-1)),VLOOKUP(TRIM(MID(P239,FIND(",",P239)+1,FIND(",",P239,FIND(",",P239)+1)-FIND(",",P239)-1)),[2]ActorTable!$1:$1048576,MATCH("prefabAddress|String",[2]ActorTable!$1:$1,0),0)),
    TRIM(MID(P239,FIND(",",P239,FIND(",",P239)+1)+1,FIND(",",P239,FIND(",",P239,FIND(",",P239)+1)+1)-FIND(",",P239,FIND(",",P239)+1)-1)),VLOOKUP(TRIM(MID(P239,FIND(",",P239,FIND(",",P239)+1)+1,FIND(",",P239,FIND(",",P239,FIND(",",P239)+1)+1)-FIND(",",P239,FIND(",",P239)+1)-1)),[2]ActorTable!$1:$1048576,MATCH("prefabAddress|String",[2]ActorTable!$1:$1,0),0)),
    TRIM(MID(P239,FIND(",",P239,FIND(",",P239,FIND(",",P239)+1)+1)+1,999)),VLOOKUP(TRIM(MID(P239,FIND(",",P239,FIND(",",P239,FIND(",",P239)+1)+1)+1,999)),[2]ActorTable!$1:$1048576,MATCH("prefabAddress|String",[2]ActorTable!$1:$1,0),0))),
)))))</f>
        <v/>
      </c>
      <c r="R239">
        <v>0</v>
      </c>
    </row>
    <row r="240" spans="1:18" x14ac:dyDescent="0.3">
      <c r="A240" t="s">
        <v>984</v>
      </c>
      <c r="B240">
        <f>COUNTIF(StageTable!M:M,A240)
+COUNTIF(StageTable!U:U,A240)
+COUNTIF(StageTable!W:W,A240)</f>
        <v>1</v>
      </c>
      <c r="C240" t="s">
        <v>975</v>
      </c>
      <c r="D240" t="s">
        <v>1164</v>
      </c>
      <c r="E240" t="s">
        <v>1103</v>
      </c>
      <c r="F240" t="s">
        <v>597</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c r="Q240" t="str">
        <f>IF(ISBLANK(P240),"",
IF(ISERROR(FIND(",",P240)),
  IF(ISERROR(VLOOKUP(P240,[2]ActorTable!$A:$A,1,0)),"액터없음",
  VLOOKUP(P240,[2]ActorTable!$1:$1048576,MATCH("prefabAddress|String",[2]ActorTable!$1:$1,0),0)),
IF(ISERROR(FIND(",",P240,FIND(",",P240)+1)),
  IF(OR(ISERROR(VLOOKUP(LEFT(P240,FIND(",",P240)-1),[2]ActorTable!$A:$A,1,0)),ISERROR(VLOOKUP(TRIM(MID(P240,FIND(",",P240)+1,999)),[2]ActorTable!$A:$A,1,0))),"액터없음",
  SUBSTITUTE(SUBSTITUTE(P240,LEFT(P240,FIND(",",P240)-1),VLOOKUP(LEFT(P240,FIND(",",P240)-1),[2]ActorTable!$1:$1048576,MATCH("prefabAddress|String",[2]ActorTable!$1:$1,0),0)),
    TRIM(MID(P240,FIND(",",P240)+1,999)),VLOOKUP(TRIM(MID(P240,FIND(",",P240)+1,999)),[2]ActorTable!$1:$1048576,MATCH("prefabAddress|String",[2]ActorTable!$1:$1,0),0))),
IF(ISERROR(FIND(",",P240,FIND(",",P240,FIND(",",P240)+1)+1)),
  IF(OR(ISERROR(VLOOKUP(LEFT(P240,FIND(",",P240)-1),[2]ActorTable!$A:$A,1,0)),ISERROR(VLOOKUP(TRIM(MID(P240,FIND(",",P240)+1,FIND(",",P240,FIND(",",P240)+1)-FIND(",",P240)-1)),[2]ActorTable!$A:$A,1,0)),ISERROR(VLOOKUP(TRIM(MID(P240,FIND(",",P240,FIND(",",P240)+1)+1,999)),[2]ActorTable!$A:$A,1,0))),"액터없음",
  SUBSTITUTE(SUBSTITUTE(SUBSTITUTE(P240,LEFT(P240,FIND(",",P240)-1),VLOOKUP(LEFT(P240,FIND(",",P240)-1),[2]ActorTable!$1:$1048576,MATCH("prefabAddress|String",[2]ActorTable!$1:$1,0),0)),
    TRIM(MID(P240,FIND(",",P240)+1,FIND(",",P240,FIND(",",P240)+1)-FIND(",",P240)-1)),VLOOKUP(TRIM(MID(P240,FIND(",",P240)+1,FIND(",",P240,FIND(",",P240)+1)-FIND(",",P240)-1)),[2]ActorTable!$1:$1048576,MATCH("prefabAddress|String",[2]ActorTable!$1:$1,0),0)),
    TRIM(MID(P240,FIND(",",P240,FIND(",",P240)+1)+1,999)),VLOOKUP(TRIM(MID(P240,FIND(",",P240,FIND(",",P240)+1)+1,999)),[2]ActorTable!$1:$1048576,MATCH("prefabAddress|String",[2]ActorTable!$1:$1,0),0))),
IF(ISERROR(FIND(",",P240,FIND(",",P240,FIND(",",P240,FIND(",",P240)+1)+1)+1)),
  IF(OR(ISERROR(VLOOKUP(LEFT(P240,FIND(",",P240)-1),[2]ActorTable!$A:$A,1,0)),ISERROR(VLOOKUP(TRIM(MID(P240,FIND(",",P240)+1,FIND(",",P240,FIND(",",P240)+1)-FIND(",",P240)-1)),[2]ActorTable!$A:$A,1,0)),ISERROR(VLOOKUP(TRIM(MID(P240,FIND(",",P240,FIND(",",P240)+1)+1,FIND(",",P240,FIND(",",P240,FIND(",",P240)+1)+1)-FIND(",",P240,FIND(",",P240)+1)-1)),[2]ActorTable!$A:$A,1,0)),ISERROR(VLOOKUP(TRIM(MID(P240,FIND(",",P240,FIND(",",P240,FIND(",",P240)+1)+1)+1,999)),[2]ActorTable!$A:$A,1,0))),"액터없음",
  SUBSTITUTE(SUBSTITUTE(SUBSTITUTE(SUBSTITUTE(P240,LEFT(P240,FIND(",",P240)-1),VLOOKUP(LEFT(P240,FIND(",",P240)-1),[2]ActorTable!$1:$1048576,MATCH("prefabAddress|String",[2]ActorTable!$1:$1,0),0)),
    TRIM(MID(P240,FIND(",",P240)+1,FIND(",",P240,FIND(",",P240)+1)-FIND(",",P240)-1)),VLOOKUP(TRIM(MID(P240,FIND(",",P240)+1,FIND(",",P240,FIND(",",P240)+1)-FIND(",",P240)-1)),[2]ActorTable!$1:$1048576,MATCH("prefabAddress|String",[2]ActorTable!$1:$1,0),0)),
    TRIM(MID(P240,FIND(",",P240,FIND(",",P240)+1)+1,FIND(",",P240,FIND(",",P240,FIND(",",P240)+1)+1)-FIND(",",P240,FIND(",",P240)+1)-1)),VLOOKUP(TRIM(MID(P240,FIND(",",P240,FIND(",",P240)+1)+1,FIND(",",P240,FIND(",",P240,FIND(",",P240)+1)+1)-FIND(",",P240,FIND(",",P240)+1)-1)),[2]ActorTable!$1:$1048576,MATCH("prefabAddress|String",[2]ActorTable!$1:$1,0),0)),
    TRIM(MID(P240,FIND(",",P240,FIND(",",P240,FIND(",",P240)+1)+1)+1,999)),VLOOKUP(TRIM(MID(P240,FIND(",",P240,FIND(",",P240,FIND(",",P240)+1)+1)+1,999)),[2]ActorTable!$1:$1048576,MATCH("prefabAddress|String",[2]ActorTable!$1:$1,0),0))),
)))))</f>
        <v/>
      </c>
      <c r="R240">
        <v>0</v>
      </c>
    </row>
    <row r="241" spans="1:18" x14ac:dyDescent="0.3">
      <c r="A241" t="s">
        <v>985</v>
      </c>
      <c r="B241">
        <f>COUNTIF(StageTable!M:M,A241)
+COUNTIF(StageTable!U:U,A241)
+COUNTIF(StageTable!W:W,A241)</f>
        <v>1</v>
      </c>
      <c r="C241" t="s">
        <v>976</v>
      </c>
      <c r="D241" t="s">
        <v>70</v>
      </c>
      <c r="E241" t="s">
        <v>1104</v>
      </c>
      <c r="F241" t="s">
        <v>597</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c r="Q241" t="str">
        <f>IF(ISBLANK(P241),"",
IF(ISERROR(FIND(",",P241)),
  IF(ISERROR(VLOOKUP(P241,[2]ActorTable!$A:$A,1,0)),"액터없음",
  VLOOKUP(P241,[2]ActorTable!$1:$1048576,MATCH("prefabAddress|String",[2]ActorTable!$1:$1,0),0)),
IF(ISERROR(FIND(",",P241,FIND(",",P241)+1)),
  IF(OR(ISERROR(VLOOKUP(LEFT(P241,FIND(",",P241)-1),[2]ActorTable!$A:$A,1,0)),ISERROR(VLOOKUP(TRIM(MID(P241,FIND(",",P241)+1,999)),[2]ActorTable!$A:$A,1,0))),"액터없음",
  SUBSTITUTE(SUBSTITUTE(P241,LEFT(P241,FIND(",",P241)-1),VLOOKUP(LEFT(P241,FIND(",",P241)-1),[2]ActorTable!$1:$1048576,MATCH("prefabAddress|String",[2]ActorTable!$1:$1,0),0)),
    TRIM(MID(P241,FIND(",",P241)+1,999)),VLOOKUP(TRIM(MID(P241,FIND(",",P241)+1,999)),[2]ActorTable!$1:$1048576,MATCH("prefabAddress|String",[2]ActorTable!$1:$1,0),0))),
IF(ISERROR(FIND(",",P241,FIND(",",P241,FIND(",",P241)+1)+1)),
  IF(OR(ISERROR(VLOOKUP(LEFT(P241,FIND(",",P241)-1),[2]ActorTable!$A:$A,1,0)),ISERROR(VLOOKUP(TRIM(MID(P241,FIND(",",P241)+1,FIND(",",P241,FIND(",",P241)+1)-FIND(",",P241)-1)),[2]ActorTable!$A:$A,1,0)),ISERROR(VLOOKUP(TRIM(MID(P241,FIND(",",P241,FIND(",",P241)+1)+1,999)),[2]ActorTable!$A:$A,1,0))),"액터없음",
  SUBSTITUTE(SUBSTITUTE(SUBSTITUTE(P241,LEFT(P241,FIND(",",P241)-1),VLOOKUP(LEFT(P241,FIND(",",P241)-1),[2]ActorTable!$1:$1048576,MATCH("prefabAddress|String",[2]ActorTable!$1:$1,0),0)),
    TRIM(MID(P241,FIND(",",P241)+1,FIND(",",P241,FIND(",",P241)+1)-FIND(",",P241)-1)),VLOOKUP(TRIM(MID(P241,FIND(",",P241)+1,FIND(",",P241,FIND(",",P241)+1)-FIND(",",P241)-1)),[2]ActorTable!$1:$1048576,MATCH("prefabAddress|String",[2]ActorTable!$1:$1,0),0)),
    TRIM(MID(P241,FIND(",",P241,FIND(",",P241)+1)+1,999)),VLOOKUP(TRIM(MID(P241,FIND(",",P241,FIND(",",P241)+1)+1,999)),[2]ActorTable!$1:$1048576,MATCH("prefabAddress|String",[2]ActorTable!$1:$1,0),0))),
IF(ISERROR(FIND(",",P241,FIND(",",P241,FIND(",",P241,FIND(",",P241)+1)+1)+1)),
  IF(OR(ISERROR(VLOOKUP(LEFT(P241,FIND(",",P241)-1),[2]ActorTable!$A:$A,1,0)),ISERROR(VLOOKUP(TRIM(MID(P241,FIND(",",P241)+1,FIND(",",P241,FIND(",",P241)+1)-FIND(",",P241)-1)),[2]ActorTable!$A:$A,1,0)),ISERROR(VLOOKUP(TRIM(MID(P241,FIND(",",P241,FIND(",",P241)+1)+1,FIND(",",P241,FIND(",",P241,FIND(",",P241)+1)+1)-FIND(",",P241,FIND(",",P241)+1)-1)),[2]ActorTable!$A:$A,1,0)),ISERROR(VLOOKUP(TRIM(MID(P241,FIND(",",P241,FIND(",",P241,FIND(",",P241)+1)+1)+1,999)),[2]ActorTable!$A:$A,1,0))),"액터없음",
  SUBSTITUTE(SUBSTITUTE(SUBSTITUTE(SUBSTITUTE(P241,LEFT(P241,FIND(",",P241)-1),VLOOKUP(LEFT(P241,FIND(",",P241)-1),[2]ActorTable!$1:$1048576,MATCH("prefabAddress|String",[2]ActorTable!$1:$1,0),0)),
    TRIM(MID(P241,FIND(",",P241)+1,FIND(",",P241,FIND(",",P241)+1)-FIND(",",P241)-1)),VLOOKUP(TRIM(MID(P241,FIND(",",P241)+1,FIND(",",P241,FIND(",",P241)+1)-FIND(",",P241)-1)),[2]ActorTable!$1:$1048576,MATCH("prefabAddress|String",[2]ActorTable!$1:$1,0),0)),
    TRIM(MID(P241,FIND(",",P241,FIND(",",P241)+1)+1,FIND(",",P241,FIND(",",P241,FIND(",",P241)+1)+1)-FIND(",",P241,FIND(",",P241)+1)-1)),VLOOKUP(TRIM(MID(P241,FIND(",",P241,FIND(",",P241)+1)+1,FIND(",",P241,FIND(",",P241,FIND(",",P241)+1)+1)-FIND(",",P241,FIND(",",P241)+1)-1)),[2]ActorTable!$1:$1048576,MATCH("prefabAddress|String",[2]ActorTable!$1:$1,0),0)),
    TRIM(MID(P241,FIND(",",P241,FIND(",",P241,FIND(",",P241)+1)+1)+1,999)),VLOOKUP(TRIM(MID(P241,FIND(",",P241,FIND(",",P241,FIND(",",P241)+1)+1)+1,999)),[2]ActorTable!$1:$1048576,MATCH("prefabAddress|String",[2]ActorTable!$1:$1,0),0))),
)))))</f>
        <v/>
      </c>
      <c r="R241">
        <v>0</v>
      </c>
    </row>
    <row r="242" spans="1:18" x14ac:dyDescent="0.3">
      <c r="A242" t="s">
        <v>986</v>
      </c>
      <c r="B242">
        <f>COUNTIF(StageTable!M:M,A242)
+COUNTIF(StageTable!U:U,A242)
+COUNTIF(StageTable!W:W,A242)</f>
        <v>1</v>
      </c>
      <c r="C242" t="s">
        <v>977</v>
      </c>
      <c r="D242" t="s">
        <v>65</v>
      </c>
      <c r="E242" t="s">
        <v>1105</v>
      </c>
      <c r="F242" t="s">
        <v>597</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c r="Q242" t="str">
        <f>IF(ISBLANK(P242),"",
IF(ISERROR(FIND(",",P242)),
  IF(ISERROR(VLOOKUP(P242,[2]ActorTable!$A:$A,1,0)),"액터없음",
  VLOOKUP(P242,[2]ActorTable!$1:$1048576,MATCH("prefabAddress|String",[2]ActorTable!$1:$1,0),0)),
IF(ISERROR(FIND(",",P242,FIND(",",P242)+1)),
  IF(OR(ISERROR(VLOOKUP(LEFT(P242,FIND(",",P242)-1),[2]ActorTable!$A:$A,1,0)),ISERROR(VLOOKUP(TRIM(MID(P242,FIND(",",P242)+1,999)),[2]ActorTable!$A:$A,1,0))),"액터없음",
  SUBSTITUTE(SUBSTITUTE(P242,LEFT(P242,FIND(",",P242)-1),VLOOKUP(LEFT(P242,FIND(",",P242)-1),[2]ActorTable!$1:$1048576,MATCH("prefabAddress|String",[2]ActorTable!$1:$1,0),0)),
    TRIM(MID(P242,FIND(",",P242)+1,999)),VLOOKUP(TRIM(MID(P242,FIND(",",P242)+1,999)),[2]ActorTable!$1:$1048576,MATCH("prefabAddress|String",[2]ActorTable!$1:$1,0),0))),
IF(ISERROR(FIND(",",P242,FIND(",",P242,FIND(",",P242)+1)+1)),
  IF(OR(ISERROR(VLOOKUP(LEFT(P242,FIND(",",P242)-1),[2]ActorTable!$A:$A,1,0)),ISERROR(VLOOKUP(TRIM(MID(P242,FIND(",",P242)+1,FIND(",",P242,FIND(",",P242)+1)-FIND(",",P242)-1)),[2]ActorTable!$A:$A,1,0)),ISERROR(VLOOKUP(TRIM(MID(P242,FIND(",",P242,FIND(",",P242)+1)+1,999)),[2]ActorTable!$A:$A,1,0))),"액터없음",
  SUBSTITUTE(SUBSTITUTE(SUBSTITUTE(P242,LEFT(P242,FIND(",",P242)-1),VLOOKUP(LEFT(P242,FIND(",",P242)-1),[2]ActorTable!$1:$1048576,MATCH("prefabAddress|String",[2]ActorTable!$1:$1,0),0)),
    TRIM(MID(P242,FIND(",",P242)+1,FIND(",",P242,FIND(",",P242)+1)-FIND(",",P242)-1)),VLOOKUP(TRIM(MID(P242,FIND(",",P242)+1,FIND(",",P242,FIND(",",P242)+1)-FIND(",",P242)-1)),[2]ActorTable!$1:$1048576,MATCH("prefabAddress|String",[2]ActorTable!$1:$1,0),0)),
    TRIM(MID(P242,FIND(",",P242,FIND(",",P242)+1)+1,999)),VLOOKUP(TRIM(MID(P242,FIND(",",P242,FIND(",",P242)+1)+1,999)),[2]ActorTable!$1:$1048576,MATCH("prefabAddress|String",[2]ActorTable!$1:$1,0),0))),
IF(ISERROR(FIND(",",P242,FIND(",",P242,FIND(",",P242,FIND(",",P242)+1)+1)+1)),
  IF(OR(ISERROR(VLOOKUP(LEFT(P242,FIND(",",P242)-1),[2]ActorTable!$A:$A,1,0)),ISERROR(VLOOKUP(TRIM(MID(P242,FIND(",",P242)+1,FIND(",",P242,FIND(",",P242)+1)-FIND(",",P242)-1)),[2]ActorTable!$A:$A,1,0)),ISERROR(VLOOKUP(TRIM(MID(P242,FIND(",",P242,FIND(",",P242)+1)+1,FIND(",",P242,FIND(",",P242,FIND(",",P242)+1)+1)-FIND(",",P242,FIND(",",P242)+1)-1)),[2]ActorTable!$A:$A,1,0)),ISERROR(VLOOKUP(TRIM(MID(P242,FIND(",",P242,FIND(",",P242,FIND(",",P242)+1)+1)+1,999)),[2]ActorTable!$A:$A,1,0))),"액터없음",
  SUBSTITUTE(SUBSTITUTE(SUBSTITUTE(SUBSTITUTE(P242,LEFT(P242,FIND(",",P242)-1),VLOOKUP(LEFT(P242,FIND(",",P242)-1),[2]ActorTable!$1:$1048576,MATCH("prefabAddress|String",[2]ActorTable!$1:$1,0),0)),
    TRIM(MID(P242,FIND(",",P242)+1,FIND(",",P242,FIND(",",P242)+1)-FIND(",",P242)-1)),VLOOKUP(TRIM(MID(P242,FIND(",",P242)+1,FIND(",",P242,FIND(",",P242)+1)-FIND(",",P242)-1)),[2]ActorTable!$1:$1048576,MATCH("prefabAddress|String",[2]ActorTable!$1:$1,0),0)),
    TRIM(MID(P242,FIND(",",P242,FIND(",",P242)+1)+1,FIND(",",P242,FIND(",",P242,FIND(",",P242)+1)+1)-FIND(",",P242,FIND(",",P242)+1)-1)),VLOOKUP(TRIM(MID(P242,FIND(",",P242,FIND(",",P242)+1)+1,FIND(",",P242,FIND(",",P242,FIND(",",P242)+1)+1)-FIND(",",P242,FIND(",",P242)+1)-1)),[2]ActorTable!$1:$1048576,MATCH("prefabAddress|String",[2]ActorTable!$1:$1,0),0)),
    TRIM(MID(P242,FIND(",",P242,FIND(",",P242,FIND(",",P242)+1)+1)+1,999)),VLOOKUP(TRIM(MID(P242,FIND(",",P242,FIND(",",P242,FIND(",",P242)+1)+1)+1,999)),[2]ActorTable!$1:$1048576,MATCH("prefabAddress|String",[2]ActorTable!$1:$1,0),0))),
)))))</f>
        <v/>
      </c>
      <c r="R242">
        <v>0</v>
      </c>
    </row>
    <row r="243" spans="1:18" x14ac:dyDescent="0.3">
      <c r="A243" t="s">
        <v>987</v>
      </c>
      <c r="B243">
        <f>COUNTIF(StageTable!M:M,A243)
+COUNTIF(StageTable!U:U,A243)
+COUNTIF(StageTable!W:W,A243)</f>
        <v>1</v>
      </c>
      <c r="C243" t="s">
        <v>977</v>
      </c>
      <c r="D243" t="s">
        <v>65</v>
      </c>
      <c r="E243" t="s">
        <v>1106</v>
      </c>
      <c r="F243" t="s">
        <v>597</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c r="Q243" t="str">
        <f>IF(ISBLANK(P243),"",
IF(ISERROR(FIND(",",P243)),
  IF(ISERROR(VLOOKUP(P243,[2]ActorTable!$A:$A,1,0)),"액터없음",
  VLOOKUP(P243,[2]ActorTable!$1:$1048576,MATCH("prefabAddress|String",[2]ActorTable!$1:$1,0),0)),
IF(ISERROR(FIND(",",P243,FIND(",",P243)+1)),
  IF(OR(ISERROR(VLOOKUP(LEFT(P243,FIND(",",P243)-1),[2]ActorTable!$A:$A,1,0)),ISERROR(VLOOKUP(TRIM(MID(P243,FIND(",",P243)+1,999)),[2]ActorTable!$A:$A,1,0))),"액터없음",
  SUBSTITUTE(SUBSTITUTE(P243,LEFT(P243,FIND(",",P243)-1),VLOOKUP(LEFT(P243,FIND(",",P243)-1),[2]ActorTable!$1:$1048576,MATCH("prefabAddress|String",[2]ActorTable!$1:$1,0),0)),
    TRIM(MID(P243,FIND(",",P243)+1,999)),VLOOKUP(TRIM(MID(P243,FIND(",",P243)+1,999)),[2]ActorTable!$1:$1048576,MATCH("prefabAddress|String",[2]ActorTable!$1:$1,0),0))),
IF(ISERROR(FIND(",",P243,FIND(",",P243,FIND(",",P243)+1)+1)),
  IF(OR(ISERROR(VLOOKUP(LEFT(P243,FIND(",",P243)-1),[2]ActorTable!$A:$A,1,0)),ISERROR(VLOOKUP(TRIM(MID(P243,FIND(",",P243)+1,FIND(",",P243,FIND(",",P243)+1)-FIND(",",P243)-1)),[2]ActorTable!$A:$A,1,0)),ISERROR(VLOOKUP(TRIM(MID(P243,FIND(",",P243,FIND(",",P243)+1)+1,999)),[2]ActorTable!$A:$A,1,0))),"액터없음",
  SUBSTITUTE(SUBSTITUTE(SUBSTITUTE(P243,LEFT(P243,FIND(",",P243)-1),VLOOKUP(LEFT(P243,FIND(",",P243)-1),[2]ActorTable!$1:$1048576,MATCH("prefabAddress|String",[2]ActorTable!$1:$1,0),0)),
    TRIM(MID(P243,FIND(",",P243)+1,FIND(",",P243,FIND(",",P243)+1)-FIND(",",P243)-1)),VLOOKUP(TRIM(MID(P243,FIND(",",P243)+1,FIND(",",P243,FIND(",",P243)+1)-FIND(",",P243)-1)),[2]ActorTable!$1:$1048576,MATCH("prefabAddress|String",[2]ActorTable!$1:$1,0),0)),
    TRIM(MID(P243,FIND(",",P243,FIND(",",P243)+1)+1,999)),VLOOKUP(TRIM(MID(P243,FIND(",",P243,FIND(",",P243)+1)+1,999)),[2]ActorTable!$1:$1048576,MATCH("prefabAddress|String",[2]ActorTable!$1:$1,0),0))),
IF(ISERROR(FIND(",",P243,FIND(",",P243,FIND(",",P243,FIND(",",P243)+1)+1)+1)),
  IF(OR(ISERROR(VLOOKUP(LEFT(P243,FIND(",",P243)-1),[2]ActorTable!$A:$A,1,0)),ISERROR(VLOOKUP(TRIM(MID(P243,FIND(",",P243)+1,FIND(",",P243,FIND(",",P243)+1)-FIND(",",P243)-1)),[2]ActorTable!$A:$A,1,0)),ISERROR(VLOOKUP(TRIM(MID(P243,FIND(",",P243,FIND(",",P243)+1)+1,FIND(",",P243,FIND(",",P243,FIND(",",P243)+1)+1)-FIND(",",P243,FIND(",",P243)+1)-1)),[2]ActorTable!$A:$A,1,0)),ISERROR(VLOOKUP(TRIM(MID(P243,FIND(",",P243,FIND(",",P243,FIND(",",P243)+1)+1)+1,999)),[2]ActorTable!$A:$A,1,0))),"액터없음",
  SUBSTITUTE(SUBSTITUTE(SUBSTITUTE(SUBSTITUTE(P243,LEFT(P243,FIND(",",P243)-1),VLOOKUP(LEFT(P243,FIND(",",P243)-1),[2]ActorTable!$1:$1048576,MATCH("prefabAddress|String",[2]ActorTable!$1:$1,0),0)),
    TRIM(MID(P243,FIND(",",P243)+1,FIND(",",P243,FIND(",",P243)+1)-FIND(",",P243)-1)),VLOOKUP(TRIM(MID(P243,FIND(",",P243)+1,FIND(",",P243,FIND(",",P243)+1)-FIND(",",P243)-1)),[2]ActorTable!$1:$1048576,MATCH("prefabAddress|String",[2]ActorTable!$1:$1,0),0)),
    TRIM(MID(P243,FIND(",",P243,FIND(",",P243)+1)+1,FIND(",",P243,FIND(",",P243,FIND(",",P243)+1)+1)-FIND(",",P243,FIND(",",P243)+1)-1)),VLOOKUP(TRIM(MID(P243,FIND(",",P243,FIND(",",P243)+1)+1,FIND(",",P243,FIND(",",P243,FIND(",",P243)+1)+1)-FIND(",",P243,FIND(",",P243)+1)-1)),[2]ActorTable!$1:$1048576,MATCH("prefabAddress|String",[2]ActorTable!$1:$1,0),0)),
    TRIM(MID(P243,FIND(",",P243,FIND(",",P243,FIND(",",P243)+1)+1)+1,999)),VLOOKUP(TRIM(MID(P243,FIND(",",P243,FIND(",",P243,FIND(",",P243)+1)+1)+1,999)),[2]ActorTable!$1:$1048576,MATCH("prefabAddress|String",[2]ActorTable!$1:$1,0),0))),
)))))</f>
        <v/>
      </c>
      <c r="R243">
        <v>0</v>
      </c>
    </row>
  </sheetData>
  <autoFilter ref="R1:R243" xr:uid="{EE63791E-EAA2-4376-9B45-6E60179F3D13}"/>
  <phoneticPr fontId="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80"/>
  <sheetViews>
    <sheetView workbookViewId="0">
      <pane ySplit="1" topLeftCell="A59" activePane="bottomLeft" state="frozen"/>
      <selection pane="bottomLeft" activeCell="N67" sqref="N67"/>
    </sheetView>
    <sheetView workbookViewId="1">
      <pane ySplit="1" topLeftCell="A2" activePane="bottomLeft" state="frozen"/>
      <selection pane="bottomLeft" activeCell="A2" sqref="A2"/>
    </sheetView>
  </sheetViews>
  <sheetFormatPr defaultRowHeight="16.5" outlineLevelCol="1" x14ac:dyDescent="0.3"/>
  <cols>
    <col min="1" max="1" width="23.75" customWidth="1"/>
    <col min="2" max="5" width="9" customWidth="1" outlineLevel="1"/>
    <col min="15" max="15" width="9" customWidth="1" outlineLevel="1"/>
    <col min="17" max="17" width="26.75" customWidth="1"/>
    <col min="18" max="18" width="15.125" customWidth="1" outlineLevel="1"/>
  </cols>
  <sheetData>
    <row r="1" spans="1:19" ht="27" customHeight="1" x14ac:dyDescent="0.3">
      <c r="A1" t="s">
        <v>12</v>
      </c>
      <c r="B1" t="s">
        <v>722</v>
      </c>
      <c r="C1" t="s">
        <v>723</v>
      </c>
      <c r="D1" t="s">
        <v>724</v>
      </c>
      <c r="E1" t="s">
        <v>721</v>
      </c>
      <c r="F1" t="s">
        <v>4</v>
      </c>
      <c r="G1" t="s">
        <v>5</v>
      </c>
      <c r="H1" t="s">
        <v>567</v>
      </c>
      <c r="I1" t="s">
        <v>44</v>
      </c>
      <c r="J1" t="s">
        <v>50</v>
      </c>
      <c r="K1" t="s">
        <v>79</v>
      </c>
      <c r="L1" t="s">
        <v>52</v>
      </c>
      <c r="M1" t="s">
        <v>59</v>
      </c>
      <c r="N1" t="s">
        <v>57</v>
      </c>
      <c r="O1" t="s">
        <v>341</v>
      </c>
      <c r="P1" t="s">
        <v>56</v>
      </c>
      <c r="Q1" t="s">
        <v>77</v>
      </c>
      <c r="R1" t="s">
        <v>78</v>
      </c>
      <c r="S1" t="s">
        <v>278</v>
      </c>
    </row>
    <row r="2" spans="1:19" x14ac:dyDescent="0.3">
      <c r="A2" t="s">
        <v>452</v>
      </c>
      <c r="F2">
        <v>1</v>
      </c>
      <c r="G2">
        <v>1</v>
      </c>
      <c r="H2">
        <f t="shared" ref="H2:H52"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453</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454</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455</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456</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457</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458</v>
      </c>
      <c r="F8">
        <v>1</v>
      </c>
      <c r="G8">
        <v>1</v>
      </c>
      <c r="H8">
        <f t="shared" ref="H8:H48"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268</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698</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252</v>
      </c>
      <c r="F11">
        <v>1</v>
      </c>
      <c r="G11">
        <v>1</v>
      </c>
      <c r="H11">
        <f t="shared" ref="H11:H20"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727</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1264</v>
      </c>
      <c r="F13">
        <v>1</v>
      </c>
      <c r="G13">
        <v>0</v>
      </c>
      <c r="H13">
        <v>0</v>
      </c>
      <c r="I13">
        <v>2</v>
      </c>
      <c r="J13">
        <v>0.5</v>
      </c>
      <c r="K13">
        <v>0</v>
      </c>
      <c r="L13" t="b">
        <v>0</v>
      </c>
      <c r="M13" t="b">
        <v>1</v>
      </c>
      <c r="N13">
        <v>9752476</v>
      </c>
      <c r="O13" t="str">
        <f>IF(ISBLANK(N13),"",
IFERROR(VLOOKUP(N13,[3]DropTable!$A:$B,MATCH(O$1,[3]DropTable!A$1:B$1,0),0),
"드랍아이디없음"))</f>
        <v>체험용스위벨</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270</v>
      </c>
      <c r="F14">
        <v>1</v>
      </c>
      <c r="G14">
        <v>1</v>
      </c>
      <c r="H14">
        <v>1</v>
      </c>
      <c r="I14">
        <v>2</v>
      </c>
      <c r="J14">
        <v>1.3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461</v>
      </c>
      <c r="F15">
        <v>1</v>
      </c>
      <c r="G15">
        <v>1</v>
      </c>
      <c r="H15">
        <v>1</v>
      </c>
      <c r="I15">
        <v>2</v>
      </c>
      <c r="J15">
        <v>3.3</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13</v>
      </c>
      <c r="F16">
        <v>1</v>
      </c>
      <c r="G16">
        <v>0.6</v>
      </c>
      <c r="H16">
        <f t="shared" si="0"/>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460</v>
      </c>
      <c r="F17">
        <v>1</v>
      </c>
      <c r="G17">
        <v>0.6</v>
      </c>
      <c r="H17">
        <f>2/3*1</f>
        <v>0.66666666666666663</v>
      </c>
      <c r="I17">
        <v>3.5</v>
      </c>
      <c r="J17">
        <v>1.5</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262</v>
      </c>
      <c r="F18">
        <v>0.2</v>
      </c>
      <c r="G18">
        <v>0.33329999999999999</v>
      </c>
      <c r="H18">
        <f>G18/2</f>
        <v>0.16664999999999999</v>
      </c>
      <c r="I18">
        <v>2</v>
      </c>
      <c r="J18">
        <v>0.8</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261</v>
      </c>
      <c r="F19">
        <v>1</v>
      </c>
      <c r="G19">
        <v>1.5</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462</v>
      </c>
      <c r="F20">
        <v>1</v>
      </c>
      <c r="G20">
        <v>0.7</v>
      </c>
      <c r="H20">
        <f t="shared" si="3"/>
        <v>0.66666666666666663</v>
      </c>
      <c r="I20">
        <v>2</v>
      </c>
      <c r="J20">
        <v>1.2</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15</v>
      </c>
      <c r="F21">
        <v>1</v>
      </c>
      <c r="G21">
        <v>1.5</v>
      </c>
      <c r="H21">
        <f t="shared" si="0"/>
        <v>0.66666666666666663</v>
      </c>
      <c r="I21">
        <v>2.5</v>
      </c>
      <c r="J21">
        <v>1</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729</v>
      </c>
      <c r="F22">
        <v>1</v>
      </c>
      <c r="G22">
        <v>0.75</v>
      </c>
      <c r="H22">
        <f t="shared" si="0"/>
        <v>0.66666666666666663</v>
      </c>
      <c r="I22">
        <v>2.5</v>
      </c>
      <c r="J22">
        <v>0.65</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251</v>
      </c>
      <c r="F23">
        <v>2.5</v>
      </c>
      <c r="G23">
        <v>1.5</v>
      </c>
      <c r="H23">
        <v>1</v>
      </c>
      <c r="I23">
        <v>2.8</v>
      </c>
      <c r="J23">
        <v>1.2</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14</v>
      </c>
      <c r="F24">
        <v>1</v>
      </c>
      <c r="G24">
        <v>1</v>
      </c>
      <c r="H24">
        <f t="shared" si="0"/>
        <v>0.66666666666666663</v>
      </c>
      <c r="I24">
        <v>2</v>
      </c>
      <c r="J24">
        <v>1.1000000000000001</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279</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730</v>
      </c>
      <c r="F26">
        <v>1</v>
      </c>
      <c r="G26">
        <v>0.5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566</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1170</v>
      </c>
      <c r="F28">
        <v>1.2</v>
      </c>
      <c r="G28">
        <v>1.25</v>
      </c>
      <c r="H28">
        <f t="shared" si="1"/>
        <v>0.66666666666666663</v>
      </c>
      <c r="I28">
        <v>2</v>
      </c>
      <c r="J28">
        <v>1.25</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253</v>
      </c>
      <c r="F29">
        <v>2</v>
      </c>
      <c r="G29">
        <v>1.5</v>
      </c>
      <c r="H29">
        <v>1</v>
      </c>
      <c r="I29">
        <v>2</v>
      </c>
      <c r="J29">
        <v>2</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271</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272</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273</v>
      </c>
      <c r="F32">
        <v>1</v>
      </c>
      <c r="G32">
        <v>0.5</v>
      </c>
      <c r="H32">
        <f t="shared" si="1"/>
        <v>0.66666666666666663</v>
      </c>
      <c r="I32">
        <v>2</v>
      </c>
      <c r="J32">
        <v>0.95</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260</v>
      </c>
      <c r="F33">
        <v>1</v>
      </c>
      <c r="G33">
        <v>0.8</v>
      </c>
      <c r="H33">
        <f t="shared" si="1"/>
        <v>0.66666666666666663</v>
      </c>
      <c r="I33">
        <v>2</v>
      </c>
      <c r="J33">
        <v>1</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254</v>
      </c>
      <c r="F34">
        <v>1</v>
      </c>
      <c r="G34">
        <v>0.7</v>
      </c>
      <c r="H34">
        <f t="shared" si="1"/>
        <v>0.66666666666666663</v>
      </c>
      <c r="I34">
        <v>2</v>
      </c>
      <c r="J34">
        <v>1.25</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259</v>
      </c>
      <c r="F35">
        <v>1</v>
      </c>
      <c r="G35">
        <v>1</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929</v>
      </c>
      <c r="F36">
        <v>0.18</v>
      </c>
      <c r="G36">
        <v>0.8</v>
      </c>
      <c r="H36">
        <f t="shared" si="1"/>
        <v>0.66666666666666663</v>
      </c>
      <c r="I36">
        <v>2</v>
      </c>
      <c r="J36">
        <v>2</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258</v>
      </c>
      <c r="F37">
        <v>1</v>
      </c>
      <c r="G37">
        <v>0.8</v>
      </c>
      <c r="H37">
        <f t="shared" si="1"/>
        <v>0.66666666666666663</v>
      </c>
      <c r="I37">
        <v>2</v>
      </c>
      <c r="J37">
        <v>1</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728</v>
      </c>
      <c r="F38">
        <v>1</v>
      </c>
      <c r="G38">
        <v>0.8</v>
      </c>
      <c r="H38">
        <f t="shared" si="1"/>
        <v>0.66666666666666663</v>
      </c>
      <c r="I38">
        <v>2</v>
      </c>
      <c r="J38">
        <v>0.95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256</v>
      </c>
      <c r="F39">
        <v>1</v>
      </c>
      <c r="G39">
        <v>0.4</v>
      </c>
      <c r="H39">
        <f t="shared" si="1"/>
        <v>0.66666666666666663</v>
      </c>
      <c r="I39">
        <v>2</v>
      </c>
      <c r="J39">
        <v>1.25</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1</v>
      </c>
    </row>
    <row r="40" spans="1:19" x14ac:dyDescent="0.3">
      <c r="A40" t="s">
        <v>255</v>
      </c>
      <c r="F40">
        <v>1.25</v>
      </c>
      <c r="G40">
        <v>1.1000000000000001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921</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922</v>
      </c>
      <c r="F42">
        <v>1</v>
      </c>
      <c r="G42">
        <v>1</v>
      </c>
      <c r="H42">
        <f t="shared" si="1"/>
        <v>0.66666666666666663</v>
      </c>
      <c r="I42">
        <v>2</v>
      </c>
      <c r="J42">
        <v>2</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0.2</v>
      </c>
    </row>
    <row r="43" spans="1:19" x14ac:dyDescent="0.3">
      <c r="A43" t="s">
        <v>257</v>
      </c>
      <c r="F43">
        <v>1.6</v>
      </c>
      <c r="G43">
        <v>1</v>
      </c>
      <c r="H43">
        <f t="shared" si="1"/>
        <v>0.66666666666666663</v>
      </c>
      <c r="I43">
        <v>2</v>
      </c>
      <c r="J43">
        <v>0.01</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1012</v>
      </c>
      <c r="F44">
        <v>1</v>
      </c>
      <c r="G44">
        <v>0.65</v>
      </c>
      <c r="H44">
        <f>2/3*1</f>
        <v>0.66666666666666663</v>
      </c>
      <c r="I44">
        <v>2</v>
      </c>
      <c r="J44">
        <v>1.2</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1011</v>
      </c>
      <c r="F45">
        <v>1</v>
      </c>
      <c r="G45">
        <v>1</v>
      </c>
      <c r="H45">
        <f>2/3*2</f>
        <v>1.3333333333333333</v>
      </c>
      <c r="I45">
        <v>2</v>
      </c>
      <c r="J45">
        <v>2.8</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1007</v>
      </c>
      <c r="F46">
        <v>1</v>
      </c>
      <c r="G46">
        <v>1</v>
      </c>
      <c r="H46">
        <f t="shared" si="1"/>
        <v>0.66666666666666663</v>
      </c>
      <c r="I46">
        <v>2</v>
      </c>
      <c r="J46">
        <v>1</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1010</v>
      </c>
      <c r="F47">
        <v>1</v>
      </c>
      <c r="G47">
        <v>0.5</v>
      </c>
      <c r="H47">
        <f t="shared" si="1"/>
        <v>0.66666666666666663</v>
      </c>
      <c r="I47">
        <v>2</v>
      </c>
      <c r="J47">
        <v>0.75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1008</v>
      </c>
      <c r="F48">
        <v>1</v>
      </c>
      <c r="G48">
        <v>1.5</v>
      </c>
      <c r="H48">
        <f t="shared" si="1"/>
        <v>0.66666666666666663</v>
      </c>
      <c r="I48">
        <v>2</v>
      </c>
      <c r="J48">
        <v>1.25</v>
      </c>
      <c r="K48">
        <v>0</v>
      </c>
      <c r="L48" t="b">
        <v>0</v>
      </c>
      <c r="M48" t="b">
        <v>1</v>
      </c>
      <c r="O48" t="str">
        <f>IF(ISBLANK(N48),"",
IFERROR(VLOOKUP(N48,[3]DropTable!$A:$B,MATCH(O$1,[3]DropTable!A$1:B$1,0),0),
"드랍아이디없음"))</f>
        <v/>
      </c>
      <c r="P48">
        <v>10</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80</v>
      </c>
      <c r="F49">
        <v>1</v>
      </c>
      <c r="G49">
        <v>1</v>
      </c>
      <c r="H49">
        <f t="shared" si="0"/>
        <v>0.66666666666666663</v>
      </c>
      <c r="I49">
        <v>2</v>
      </c>
      <c r="J49">
        <v>0.7</v>
      </c>
      <c r="K49">
        <v>0</v>
      </c>
      <c r="L49" t="b">
        <v>0</v>
      </c>
      <c r="M49" t="b">
        <v>1</v>
      </c>
      <c r="O49" t="str">
        <f>IF(ISBLANK(N49),"",
IFERROR(VLOOKUP(N49,[3]DropTable!$A:$B,MATCH(O$1,[3]DropTable!A$1:B$1,0),0),
"드랍아이디없음"))</f>
        <v/>
      </c>
      <c r="P49">
        <v>10</v>
      </c>
      <c r="Q49" t="s">
        <v>81</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85</v>
      </c>
      <c r="F50">
        <v>1</v>
      </c>
      <c r="G50">
        <v>1</v>
      </c>
      <c r="H50">
        <f t="shared" si="0"/>
        <v>0.66666666666666663</v>
      </c>
      <c r="I50">
        <v>3</v>
      </c>
      <c r="J50">
        <v>2.2999999999999998</v>
      </c>
      <c r="K50">
        <v>0</v>
      </c>
      <c r="L50" t="b">
        <v>0</v>
      </c>
      <c r="M50" t="b">
        <v>1</v>
      </c>
      <c r="O50" t="str">
        <f>IF(ISBLANK(N50),"",
IFERROR(VLOOKUP(N50,[3]DropTable!$A:$B,MATCH(O$1,[3]DropTable!A$1:B$1,0),0),
"드랍아이디없음"))</f>
        <v/>
      </c>
      <c r="P50">
        <v>10</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86</v>
      </c>
      <c r="F51">
        <v>2.1</v>
      </c>
      <c r="G51">
        <v>1</v>
      </c>
      <c r="H51">
        <f t="shared" si="0"/>
        <v>0.66666666666666663</v>
      </c>
      <c r="I51">
        <v>3</v>
      </c>
      <c r="J51">
        <v>2.5</v>
      </c>
      <c r="K51">
        <v>0</v>
      </c>
      <c r="L51" t="b">
        <v>0</v>
      </c>
      <c r="M51" t="b">
        <v>1</v>
      </c>
      <c r="O51" t="str">
        <f>IF(ISBLANK(N51),"",
IFERROR(VLOOKUP(N51,[3]DropTable!$A:$B,MATCH(O$1,[3]DropTable!A$1:B$1,0),0),
"드랍아이디없음"))</f>
        <v/>
      </c>
      <c r="P51">
        <v>10</v>
      </c>
      <c r="Q51" t="s">
        <v>87</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88</v>
      </c>
      <c r="F52">
        <v>1</v>
      </c>
      <c r="G52">
        <v>1</v>
      </c>
      <c r="H52">
        <f t="shared" si="0"/>
        <v>0.66666666666666663</v>
      </c>
      <c r="I52">
        <v>3.3</v>
      </c>
      <c r="J52">
        <v>2.2000000000000002</v>
      </c>
      <c r="K52">
        <v>0</v>
      </c>
      <c r="L52" t="b">
        <v>0</v>
      </c>
      <c r="M52" t="b">
        <v>1</v>
      </c>
      <c r="O52" t="str">
        <f>IF(ISBLANK(N52),"",
IFERROR(VLOOKUP(N52,[3]DropTable!$A:$B,MATCH(O$1,[3]DropTable!A$1:B$1,0),0),
"드랍아이디없음"))</f>
        <v/>
      </c>
      <c r="P52">
        <v>10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1</v>
      </c>
    </row>
    <row r="53" spans="1:19" x14ac:dyDescent="0.3">
      <c r="A53" t="s">
        <v>76</v>
      </c>
      <c r="B53">
        <v>1</v>
      </c>
      <c r="C53">
        <v>9</v>
      </c>
      <c r="D53">
        <v>8</v>
      </c>
      <c r="E53">
        <f t="shared" ref="E53:E80" si="4">IF(ISBLANK(C53),1,C53)*IF(ISBLANK(D53),1,D53)*1.25*(1+0.2*B53)*IF(B53=5,1.2,1)*F53/35</f>
        <v>0.77142857142857146</v>
      </c>
      <c r="F53">
        <v>0.25</v>
      </c>
      <c r="G53">
        <v>0.25</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340</v>
      </c>
      <c r="B54">
        <v>2</v>
      </c>
      <c r="C54">
        <v>9</v>
      </c>
      <c r="D54">
        <v>12</v>
      </c>
      <c r="E54">
        <f t="shared" si="4"/>
        <v>1.35</v>
      </c>
      <c r="F54">
        <v>0.25</v>
      </c>
      <c r="G54">
        <v>0.4</v>
      </c>
      <c r="H54">
        <v>0.2</v>
      </c>
      <c r="I54">
        <v>2.2000000000000002</v>
      </c>
      <c r="J54">
        <v>1.4</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0.3</v>
      </c>
    </row>
    <row r="55" spans="1:19" x14ac:dyDescent="0.3">
      <c r="A55" t="s">
        <v>263</v>
      </c>
      <c r="B55">
        <v>3</v>
      </c>
      <c r="E55">
        <f t="shared" si="4"/>
        <v>2.1857142857142855</v>
      </c>
      <c r="F55">
        <f>45*0.85</f>
        <v>38.25</v>
      </c>
      <c r="G55">
        <v>1.25</v>
      </c>
      <c r="H55">
        <f t="shared" ref="H55:H61" si="5">G55*2/3</f>
        <v>0.83333333333333337</v>
      </c>
      <c r="I55">
        <v>2</v>
      </c>
      <c r="J55">
        <v>2</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264</v>
      </c>
      <c r="B56">
        <v>4</v>
      </c>
      <c r="E56">
        <f t="shared" si="4"/>
        <v>3.3267857142857138</v>
      </c>
      <c r="F56">
        <f>45*1.15</f>
        <v>51.749999999999993</v>
      </c>
      <c r="G56">
        <v>1.25</v>
      </c>
      <c r="H56">
        <f t="shared" si="5"/>
        <v>0.83333333333333337</v>
      </c>
      <c r="I56">
        <v>2</v>
      </c>
      <c r="J56">
        <v>5</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709</v>
      </c>
      <c r="B57">
        <v>4</v>
      </c>
      <c r="E57">
        <f t="shared" si="4"/>
        <v>3.3267857142857138</v>
      </c>
      <c r="F57">
        <f>45*1.15</f>
        <v>51.749999999999993</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5</v>
      </c>
    </row>
    <row r="58" spans="1:19" x14ac:dyDescent="0.3">
      <c r="A58" t="s">
        <v>265</v>
      </c>
      <c r="B58">
        <v>5</v>
      </c>
      <c r="E58">
        <f t="shared" si="4"/>
        <v>4.05</v>
      </c>
      <c r="F58">
        <f>45*1.05</f>
        <v>47.25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10</v>
      </c>
    </row>
    <row r="59" spans="1:19" x14ac:dyDescent="0.3">
      <c r="A59" t="s">
        <v>569</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710</v>
      </c>
      <c r="B60">
        <v>1</v>
      </c>
      <c r="E60">
        <f t="shared" si="4"/>
        <v>1.7357142857142858</v>
      </c>
      <c r="F60">
        <f>45*0.9</f>
        <v>40.5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571</v>
      </c>
      <c r="B61">
        <v>2</v>
      </c>
      <c r="C61">
        <v>2</v>
      </c>
      <c r="D61">
        <v>1</v>
      </c>
      <c r="E61">
        <f t="shared" si="4"/>
        <v>2.4750000000000005</v>
      </c>
      <c r="F61">
        <f>45*0.55</f>
        <v>24.750000000000004</v>
      </c>
      <c r="G61">
        <v>1.25</v>
      </c>
      <c r="H61">
        <f t="shared" si="5"/>
        <v>0.83333333333333337</v>
      </c>
      <c r="I61">
        <v>2</v>
      </c>
      <c r="J61">
        <v>2</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0.1</v>
      </c>
    </row>
    <row r="62" spans="1:19" x14ac:dyDescent="0.3">
      <c r="A62" t="s">
        <v>726</v>
      </c>
      <c r="B62">
        <v>3</v>
      </c>
      <c r="C62">
        <v>5</v>
      </c>
      <c r="D62">
        <v>12</v>
      </c>
      <c r="E62">
        <f t="shared" si="4"/>
        <v>2.4</v>
      </c>
      <c r="F62">
        <v>0.7</v>
      </c>
      <c r="G62">
        <v>0.45</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601</v>
      </c>
      <c r="B63">
        <v>3</v>
      </c>
      <c r="C63">
        <v>5</v>
      </c>
      <c r="D63">
        <v>12</v>
      </c>
      <c r="E63">
        <f t="shared" ref="E63" si="6">IF(ISBLANK(C63),1,C63)*IF(ISBLANK(D63),1,D63)*1.25*(1+0.2*B63)*IF(B63=5,1.2,1)*F63/35</f>
        <v>3.5999999999999992</v>
      </c>
      <c r="F63">
        <f>0.7*3/2</f>
        <v>1.0499999999999998</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725</v>
      </c>
      <c r="B64">
        <v>3</v>
      </c>
      <c r="C64">
        <v>5</v>
      </c>
      <c r="D64">
        <v>8</v>
      </c>
      <c r="E64">
        <f t="shared" ref="E64" si="7">IF(ISBLANK(C64),1,C64)*IF(ISBLANK(D64),1,D64)*1.25*(1+0.2*B64)*IF(B64=5,1.2,1)*F64/35</f>
        <v>1.9199999999999997</v>
      </c>
      <c r="F64">
        <f>(F62*3+F63*2)/5</f>
        <v>0.83999999999999986</v>
      </c>
      <c r="G64">
        <v>0.3</v>
      </c>
      <c r="H64">
        <v>0.2</v>
      </c>
      <c r="I64">
        <v>2</v>
      </c>
      <c r="J64">
        <v>1</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0.3</v>
      </c>
    </row>
    <row r="65" spans="1:19" x14ac:dyDescent="0.3">
      <c r="A65" t="s">
        <v>266</v>
      </c>
      <c r="B65">
        <v>4</v>
      </c>
      <c r="E65">
        <f t="shared" si="4"/>
        <v>3.4714285714285715</v>
      </c>
      <c r="F65">
        <f>45*1.2</f>
        <v>54</v>
      </c>
      <c r="G65">
        <f>1.25/3</f>
        <v>0.41666666666666669</v>
      </c>
      <c r="H65">
        <v>0.83333333333333337</v>
      </c>
      <c r="I65">
        <v>2</v>
      </c>
      <c r="J65">
        <v>2</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267</v>
      </c>
      <c r="B66">
        <v>5</v>
      </c>
      <c r="E66">
        <f t="shared" si="4"/>
        <v>4.2428571428571438</v>
      </c>
      <c r="F66">
        <f>45*1.1</f>
        <v>49.500000000000007</v>
      </c>
      <c r="G66">
        <v>1.25</v>
      </c>
      <c r="H66">
        <f t="shared" ref="H66:H80" si="8">G66*2/3</f>
        <v>0.83333333333333337</v>
      </c>
      <c r="I66">
        <v>2</v>
      </c>
      <c r="J66">
        <v>3</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274</v>
      </c>
      <c r="B67">
        <v>1</v>
      </c>
      <c r="E67">
        <f>IF(ISBLANK(C67),1,C67)*IF(ISBLANK(D67),1,D67)*1.25*(1+0.2*B67)*IF(B67=5,1.2,1)*F67/35</f>
        <v>1.8514285714285714</v>
      </c>
      <c r="F67">
        <f>45*0.96</f>
        <v>43.199999999999996</v>
      </c>
      <c r="G67">
        <v>1.25</v>
      </c>
      <c r="H67">
        <f>G67*2/3</f>
        <v>0.83333333333333337</v>
      </c>
      <c r="I67">
        <v>2</v>
      </c>
      <c r="J67">
        <v>2.75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269</v>
      </c>
      <c r="B68">
        <v>2</v>
      </c>
      <c r="E68">
        <f t="shared" si="4"/>
        <v>2.3624999999999998</v>
      </c>
      <c r="F68">
        <f>45*1.05</f>
        <v>47.25</v>
      </c>
      <c r="G68">
        <v>1.25</v>
      </c>
      <c r="H68">
        <f t="shared" si="8"/>
        <v>0.83333333333333337</v>
      </c>
      <c r="I68">
        <v>2</v>
      </c>
      <c r="J68">
        <v>2.5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275</v>
      </c>
      <c r="B69">
        <v>3</v>
      </c>
      <c r="E69">
        <f t="shared" si="4"/>
        <v>3.342857142857143</v>
      </c>
      <c r="F69">
        <f>45*1.3</f>
        <v>58.5</v>
      </c>
      <c r="G69">
        <v>1.25</v>
      </c>
      <c r="H69">
        <f t="shared" si="8"/>
        <v>0.83333333333333337</v>
      </c>
      <c r="I69">
        <v>2</v>
      </c>
      <c r="J69">
        <v>3.75</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5</v>
      </c>
    </row>
    <row r="70" spans="1:19" x14ac:dyDescent="0.3">
      <c r="A70" t="s">
        <v>276</v>
      </c>
      <c r="B70">
        <v>4</v>
      </c>
      <c r="C70">
        <v>3</v>
      </c>
      <c r="D70">
        <v>1</v>
      </c>
      <c r="E70">
        <f t="shared" si="4"/>
        <v>3.6710357142857148</v>
      </c>
      <c r="F70">
        <f>45*0.94*0.45</f>
        <v>19.035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v>
      </c>
    </row>
    <row r="71" spans="1:19" x14ac:dyDescent="0.3">
      <c r="A71" t="s">
        <v>277</v>
      </c>
      <c r="B71">
        <v>5</v>
      </c>
      <c r="E71">
        <f t="shared" si="4"/>
        <v>3.0857142857142859</v>
      </c>
      <c r="F71">
        <f>45*0.8</f>
        <v>36</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10</v>
      </c>
    </row>
    <row r="72" spans="1:19" x14ac:dyDescent="0.3">
      <c r="A72" t="s">
        <v>1172</v>
      </c>
      <c r="B72">
        <v>1</v>
      </c>
      <c r="E72">
        <f t="shared" si="4"/>
        <v>2.2660714285714287</v>
      </c>
      <c r="F72">
        <f>45*1.175</f>
        <v>52.875</v>
      </c>
      <c r="G72">
        <v>1.25</v>
      </c>
      <c r="H72">
        <f t="shared" si="8"/>
        <v>0.83333333333333337</v>
      </c>
      <c r="I72">
        <v>2</v>
      </c>
      <c r="J72">
        <v>2</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1009</v>
      </c>
      <c r="B73">
        <v>2</v>
      </c>
      <c r="E73">
        <f t="shared" si="4"/>
        <v>2.4750000000000005</v>
      </c>
      <c r="F73">
        <f>45*1.1</f>
        <v>49.500000000000007</v>
      </c>
      <c r="G73">
        <v>1.25</v>
      </c>
      <c r="H73">
        <f t="shared" si="8"/>
        <v>0.83333333333333337</v>
      </c>
      <c r="I73">
        <v>2</v>
      </c>
      <c r="J73">
        <v>1</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1171</v>
      </c>
      <c r="B74">
        <v>3</v>
      </c>
      <c r="E74">
        <f t="shared" si="4"/>
        <v>3.0857142857142859</v>
      </c>
      <c r="F74">
        <f>45*1.2</f>
        <v>54</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1178</v>
      </c>
      <c r="B75">
        <v>4</v>
      </c>
      <c r="E75">
        <f t="shared" si="4"/>
        <v>3.3267857142857138</v>
      </c>
      <c r="F75">
        <f>45*1.15</f>
        <v>51.749999999999993</v>
      </c>
      <c r="G75">
        <v>1.25</v>
      </c>
      <c r="H75">
        <f t="shared" si="8"/>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1182</v>
      </c>
      <c r="B76">
        <v>5</v>
      </c>
      <c r="C76">
        <v>3</v>
      </c>
      <c r="E76">
        <f t="shared" si="4"/>
        <v>8.8521428571428569</v>
      </c>
      <c r="F76">
        <f>45*(1/3)*2.295</f>
        <v>34.424999999999997</v>
      </c>
      <c r="G76">
        <v>1.25</v>
      </c>
      <c r="H76">
        <f t="shared" ref="H76" si="9">G76*2/3</f>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1173</v>
      </c>
      <c r="B77">
        <v>5</v>
      </c>
      <c r="E77">
        <f t="shared" si="4"/>
        <v>2.2564285714285712</v>
      </c>
      <c r="F77">
        <f>45*(1/3)*1.755</f>
        <v>26.324999999999999</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565</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563</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row r="80" spans="1:19" x14ac:dyDescent="0.3">
      <c r="A80" t="s">
        <v>564</v>
      </c>
      <c r="B80">
        <v>1</v>
      </c>
      <c r="E80">
        <f t="shared" si="4"/>
        <v>1.9285714285714286</v>
      </c>
      <c r="F80">
        <f>45*1</f>
        <v>45</v>
      </c>
      <c r="G80">
        <v>1.25</v>
      </c>
      <c r="H80">
        <f t="shared" si="8"/>
        <v>0.83333333333333337</v>
      </c>
      <c r="I80">
        <v>2</v>
      </c>
      <c r="J80">
        <v>2</v>
      </c>
      <c r="K80">
        <v>0</v>
      </c>
      <c r="L80" t="b">
        <v>1</v>
      </c>
      <c r="M80" t="b">
        <v>1</v>
      </c>
      <c r="O80" t="str">
        <f>IF(ISBLANK(N80),"",
IFERROR(VLOOKUP(N80,[3]DropTable!$A:$B,MATCH(O$1,[3]DropTable!A$1:B$1,0),0),
"드랍아이디없음"))</f>
        <v/>
      </c>
      <c r="P80">
        <v>0</v>
      </c>
      <c r="R80" t="str">
        <f>IF(ISBLANK(Q80),"",
IF(ISERROR(FIND(",",Q80)),
  IF(ISERROR(VLOOKUP(Q80,[4]AffectorValueTable!$A:$A,1,0)),"어펙터밸류없음",
  ""),
IF(ISERROR(FIND(",",Q80,FIND(",",Q80)+1)),
  IF(OR(ISERROR(VLOOKUP(LEFT(Q80,FIND(",",Q80)-1),[4]AffectorValueTable!$A:$A,1,0)),ISERROR(VLOOKUP(TRIM(MID(Q80,FIND(",",Q80)+1,999)),[4]AffectorValueTable!$A:$A,1,0))),"어펙터밸류없음",
  ""),
IF(ISERROR(FIND(",",Q80,FIND(",",Q80,FIND(",",Q80)+1)+1)),
  IF(OR(ISERROR(VLOOKUP(LEFT(Q80,FIND(",",Q80)-1),[4]AffectorValueTable!$A:$A,1,0)),ISERROR(VLOOKUP(TRIM(MID(Q80,FIND(",",Q80)+1,FIND(",",Q80,FIND(",",Q80)+1)-FIND(",",Q80)-1)),[4]AffectorValueTable!$A:$A,1,0)),ISERROR(VLOOKUP(TRIM(MID(Q80,FIND(",",Q80,FIND(",",Q80)+1)+1,999)),[4]AffectorValueTable!$A:$A,1,0))),"어펙터밸류없음",
  ""),
IF(ISERROR(FIND(",",Q80,FIND(",",Q80,FIND(",",Q80,FIND(",",Q80)+1)+1)+1)),
  IF(OR(ISERROR(VLOOKUP(LEFT(Q80,FIND(",",Q80)-1),[4]AffectorValueTable!$A:$A,1,0)),ISERROR(VLOOKUP(TRIM(MID(Q80,FIND(",",Q80)+1,FIND(",",Q80,FIND(",",Q80)+1)-FIND(",",Q80)-1)),[4]AffectorValueTable!$A:$A,1,0)),ISERROR(VLOOKUP(TRIM(MID(Q80,FIND(",",Q80,FIND(",",Q80)+1)+1,FIND(",",Q80,FIND(",",Q80,FIND(",",Q80)+1)+1)-FIND(",",Q80,FIND(",",Q80)+1)-1)),[4]AffectorValueTable!$A:$A,1,0)),ISERROR(VLOOKUP(TRIM(MID(Q80,FIND(",",Q80,FIND(",",Q80,FIND(",",Q80)+1)+1)+1,999)),[4]AffectorValueTable!$A:$A,1,0))),"어펙터밸류없음",
  ""),
)))))</f>
        <v/>
      </c>
      <c r="S80">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2020-04-21T12:52:53Z</dcterms:modified>
</cp:coreProperties>
</file>